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https://digeigob-my.sharepoint.com/personal/angela_comas_digeig_gob_do/Documents/Escritorio/Insumos Página Web/2015/Enero/"/>
    </mc:Choice>
  </mc:AlternateContent>
  <xr:revisionPtr revIDLastSave="0" documentId="8_{37BA6AD0-6406-45E3-8995-E33CE82DDBC8}" xr6:coauthVersionLast="47" xr6:coauthVersionMax="47" xr10:uidLastSave="{00000000-0000-0000-0000-000000000000}"/>
  <bookViews>
    <workbookView xWindow="-120" yWindow="-120" windowWidth="29040" windowHeight="15840" tabRatio="943" activeTab="1" xr2:uid="{00000000-000D-0000-FFFF-FFFF00000000}"/>
  </bookViews>
  <sheets>
    <sheet name="PROYECCION DISPONIBILIDAD" sheetId="1" r:id="rId1"/>
    <sheet name="ANTEPROYECTO PRESUPUESTO 2015 " sheetId="2" r:id="rId2"/>
    <sheet name="RESUMEN GRAL." sheetId="3" r:id="rId3"/>
    <sheet name="SOPORTE ANTEPROYECTO (2015)" sheetId="4" r:id="rId4"/>
    <sheet name="PT 2015 GENERAL" sheetId="6" r:id="rId5"/>
    <sheet name="RES. GENERAL POR ÁREA" sheetId="7" r:id="rId6"/>
  </sheets>
  <externalReferences>
    <externalReference r:id="rId7"/>
    <externalReference r:id="rId8"/>
    <externalReference r:id="rId9"/>
    <externalReference r:id="rId10"/>
    <externalReference r:id="rId11"/>
  </externalReferences>
  <definedNames>
    <definedName name="_FilterData2" localSheetId="4" hidden="1">'[1]PRELIMINAR POA'!#REF!</definedName>
    <definedName name="_FilterData2" localSheetId="5" hidden="1">'[1]PRELIMINAR POA'!#REF!</definedName>
    <definedName name="_FilterData2" hidden="1">'[1]PRELIMINAR POA'!#REF!</definedName>
    <definedName name="_xlnm._FilterDatabase" localSheetId="1" hidden="1">'ANTEPROYECTO PRESUPUESTO 2015 '!#REF!</definedName>
    <definedName name="_xlnm._FilterDatabase" localSheetId="0" hidden="1">'PROYECCION DISPONIBILIDAD'!#REF!</definedName>
    <definedName name="_xlnm._FilterDatabase" localSheetId="4" hidden="1">'[2]PRELIMINAR POA'!#REF!</definedName>
    <definedName name="_xlnm._FilterDatabase" localSheetId="5" hidden="1">'[2]PRELIMINAR POA'!#REF!</definedName>
    <definedName name="_xlnm._FilterDatabase" localSheetId="2" hidden="1">'RESUMEN GRAL.'!#REF!</definedName>
    <definedName name="_xlnm._FilterDatabase" localSheetId="3" hidden="1">'SOPORTE ANTEPROYECTO (2015)'!#REF!</definedName>
    <definedName name="_xlnm._FilterDatabase" hidden="1">'[2]PRELIMINAR POA'!#REF!</definedName>
    <definedName name="_Print_Area" localSheetId="4">#REF!</definedName>
    <definedName name="_Print_Area" localSheetId="5">#REF!</definedName>
    <definedName name="_Print_Area">#REF!</definedName>
    <definedName name="_xlnm.Print_Area" localSheetId="1">'ANTEPROYECTO PRESUPUESTO 2015 '!$A$1:$F$156</definedName>
    <definedName name="_xlnm.Print_Area" localSheetId="0">'PROYECCION DISPONIBILIDAD'!$A$2:$B$13</definedName>
    <definedName name="_xlnm.Print_Area" localSheetId="4">'PT 2015 GENERAL'!$A$1:$AD$1678</definedName>
    <definedName name="_xlnm.Print_Area" localSheetId="5">'RES. GENERAL POR ÁREA'!$A$1:$R$78</definedName>
    <definedName name="_xlnm.Print_Area" localSheetId="2">'RESUMEN GRAL.'!$A$1:$E$29</definedName>
    <definedName name="_xlnm.Print_Area" localSheetId="3">'SOPORTE ANTEPROYECTO (2015)'!$A$1:$J$651</definedName>
    <definedName name="_xlnm.Print_Area">#REF!</definedName>
    <definedName name="MyExchangeRate" localSheetId="1">#REF!</definedName>
    <definedName name="MyExchangeRate" localSheetId="0">#REF!</definedName>
    <definedName name="MyExchangeRate" localSheetId="4">#REF!</definedName>
    <definedName name="MyExchangeRate" localSheetId="5">#REF!</definedName>
    <definedName name="MyExchangeRate" localSheetId="2">#REF!</definedName>
    <definedName name="MyExchangeRate" localSheetId="3">#REF!</definedName>
    <definedName name="MyExchangeRate">#REF!</definedName>
    <definedName name="OLE_LINK1" localSheetId="1">#REF!</definedName>
    <definedName name="OLE_LINK1" localSheetId="4">#REF!</definedName>
    <definedName name="OLE_LINK1" localSheetId="5">#REF!</definedName>
    <definedName name="OLE_LINK1" localSheetId="3">#REF!</definedName>
    <definedName name="OLE_LINK1">#REF!</definedName>
    <definedName name="Ole_Linkea" localSheetId="4">#REF!</definedName>
    <definedName name="Ole_Linkea" localSheetId="5">#REF!</definedName>
    <definedName name="Ole_Linkea">#REF!</definedName>
    <definedName name="Tazadecambio" localSheetId="4">#REF!</definedName>
    <definedName name="Tazadecambio" localSheetId="5">#REF!</definedName>
    <definedName name="Tazadecambio">#REF!</definedName>
    <definedName name="_xlnm.Print_Titles" localSheetId="1">'ANTEPROYECTO PRESUPUESTO 2015 '!$1:$7</definedName>
    <definedName name="_xlnm.Print_Titles" localSheetId="4">'PT 2015 GENERAL'!$15:$18</definedName>
    <definedName name="_xlnm.Print_Titles" localSheetId="5">'RES. GENERAL POR ÁREA'!$1:$17</definedName>
    <definedName name="_xlnm.Print_Titles" localSheetId="2">'RESUMEN GRAL.'!$1:$7</definedName>
    <definedName name="_xlnm.Print_Titles" localSheetId="3">'SOPORTE ANTEPROYECTO (2015)'!$1:$10</definedName>
    <definedName name="_xlnm.Print_Titles">#REF!</definedName>
    <definedName name="Titulos_to_Print" localSheetId="4">#REF!</definedName>
    <definedName name="Titulos_to_Print" localSheetId="5">#REF!</definedName>
    <definedName name="Titulos_to_Print">#REF!</definedName>
    <definedName name="x" localSheetId="1">#REF!</definedName>
    <definedName name="x" localSheetId="4">#REF!</definedName>
    <definedName name="x" localSheetId="5">#REF!</definedName>
    <definedName name="x" localSheetId="3">#REF!</definedName>
    <definedName name="x">#REF!</definedName>
    <definedName name="xx" localSheetId="4">#REF!</definedName>
    <definedName name="xx" localSheetId="5">#REF!</definedName>
    <definedName name="xx">#REF!</definedName>
    <definedName name="Z_1992F7E4_1E53_4481_BA17_DD12AA9F966D_.wvu.PrintArea" localSheetId="4" hidden="1">#REF!</definedName>
    <definedName name="Z_1992F7E4_1E53_4481_BA17_DD12AA9F966D_.wvu.PrintArea" hidden="1">#REF!</definedName>
    <definedName name="Z_4636F452_EA90_4649_AA40_380207579D3F_.wvu.Rows" localSheetId="4" hidden="1">'[2]PRELIMINAR POA'!$191:$191,'[2]PRELIMINAR POA'!$3699:$3705</definedName>
    <definedName name="Z_4636F452_EA90_4649_AA40_380207579D3F_.wvu.Rows" localSheetId="5" hidden="1">'[2]PRELIMINAR POA'!$191:$191,'[2]PRELIMINAR POA'!$3699:$3705</definedName>
    <definedName name="Z_4636F452_EA90_4649_AA40_380207579D3F_.wvu.Rows" hidden="1">'[2]PRELIMINAR POA'!$191:$191,'[2]PRELIMINAR POA'!$3699:$3705</definedName>
    <definedName name="Z_4F267E5A_1B66_4D5E_8C0D_402BBD53D25A_.wvu.Cols" localSheetId="3" hidden="1">'SOPORTE ANTEPROYECTO (2015)'!$J:$L</definedName>
    <definedName name="Z_4F267E5A_1B66_4D5E_8C0D_402BBD53D25A_.wvu.PrintArea" localSheetId="1" hidden="1">'ANTEPROYECTO PRESUPUESTO 2015 '!$A$1:$F$156</definedName>
    <definedName name="Z_4F267E5A_1B66_4D5E_8C0D_402BBD53D25A_.wvu.PrintArea" localSheetId="0" hidden="1">'PROYECCION DISPONIBILIDAD'!$A$2:$C$13</definedName>
    <definedName name="Z_4F267E5A_1B66_4D5E_8C0D_402BBD53D25A_.wvu.PrintArea" localSheetId="4" hidden="1">'PT 2015 GENERAL'!$A$1:$AD$1678</definedName>
    <definedName name="Z_4F267E5A_1B66_4D5E_8C0D_402BBD53D25A_.wvu.PrintArea" localSheetId="5" hidden="1">'RES. GENERAL POR ÁREA'!$A$1:$R$78</definedName>
    <definedName name="Z_4F267E5A_1B66_4D5E_8C0D_402BBD53D25A_.wvu.PrintArea" localSheetId="2" hidden="1">'RESUMEN GRAL.'!$A$1:$E$29</definedName>
    <definedName name="Z_4F267E5A_1B66_4D5E_8C0D_402BBD53D25A_.wvu.PrintArea" localSheetId="3" hidden="1">'SOPORTE ANTEPROYECTO (2015)'!$A$1:$J$651</definedName>
    <definedName name="Z_4F267E5A_1B66_4D5E_8C0D_402BBD53D25A_.wvu.PrintTitles" localSheetId="1" hidden="1">'ANTEPROYECTO PRESUPUESTO 2015 '!$1:$7</definedName>
    <definedName name="Z_4F267E5A_1B66_4D5E_8C0D_402BBD53D25A_.wvu.PrintTitles" localSheetId="4" hidden="1">'PT 2015 GENERAL'!$15:$18</definedName>
    <definedName name="Z_4F267E5A_1B66_4D5E_8C0D_402BBD53D25A_.wvu.PrintTitles" localSheetId="5" hidden="1">'RES. GENERAL POR ÁREA'!$1:$17</definedName>
    <definedName name="Z_4F267E5A_1B66_4D5E_8C0D_402BBD53D25A_.wvu.PrintTitles" localSheetId="2" hidden="1">'RESUMEN GRAL.'!$1:$7</definedName>
    <definedName name="Z_4F267E5A_1B66_4D5E_8C0D_402BBD53D25A_.wvu.PrintTitles" localSheetId="3" hidden="1">'SOPORTE ANTEPROYECTO (2015)'!$1:$10</definedName>
    <definedName name="Z_5A974712_1116_44A0_BB54_C000F53A81E4_.wvu.Cols" localSheetId="3" hidden="1">'SOPORTE ANTEPROYECTO (2015)'!$J:$L</definedName>
    <definedName name="Z_5A974712_1116_44A0_BB54_C000F53A81E4_.wvu.PrintArea" localSheetId="1" hidden="1">'ANTEPROYECTO PRESUPUESTO 2015 '!$A$1:$F$156</definedName>
    <definedName name="Z_5A974712_1116_44A0_BB54_C000F53A81E4_.wvu.PrintArea" localSheetId="0" hidden="1">'PROYECCION DISPONIBILIDAD'!$A$2:$B$13</definedName>
    <definedName name="Z_5A974712_1116_44A0_BB54_C000F53A81E4_.wvu.PrintArea" localSheetId="4" hidden="1">'PT 2015 GENERAL'!$A$1:$AD$1678</definedName>
    <definedName name="Z_5A974712_1116_44A0_BB54_C000F53A81E4_.wvu.PrintArea" localSheetId="5" hidden="1">'RES. GENERAL POR ÁREA'!$A$1:$R$78</definedName>
    <definedName name="Z_5A974712_1116_44A0_BB54_C000F53A81E4_.wvu.PrintArea" localSheetId="2" hidden="1">'RESUMEN GRAL.'!$A$1:$E$29</definedName>
    <definedName name="Z_5A974712_1116_44A0_BB54_C000F53A81E4_.wvu.PrintArea" localSheetId="3" hidden="1">'SOPORTE ANTEPROYECTO (2015)'!$A$1:$J$651</definedName>
    <definedName name="Z_5A974712_1116_44A0_BB54_C000F53A81E4_.wvu.PrintTitles" localSheetId="1" hidden="1">'ANTEPROYECTO PRESUPUESTO 2015 '!$1:$7</definedName>
    <definedName name="Z_5A974712_1116_44A0_BB54_C000F53A81E4_.wvu.PrintTitles" localSheetId="4" hidden="1">'PT 2015 GENERAL'!$15:$18</definedName>
    <definedName name="Z_5A974712_1116_44A0_BB54_C000F53A81E4_.wvu.PrintTitles" localSheetId="5" hidden="1">'RES. GENERAL POR ÁREA'!$1:$17</definedName>
    <definedName name="Z_5A974712_1116_44A0_BB54_C000F53A81E4_.wvu.PrintTitles" localSheetId="2" hidden="1">'RESUMEN GRAL.'!$1:$7</definedName>
    <definedName name="Z_5A974712_1116_44A0_BB54_C000F53A81E4_.wvu.PrintTitles" localSheetId="3" hidden="1">'SOPORTE ANTEPROYECTO (2015)'!$1:$10</definedName>
    <definedName name="Z_A01F15F0_446B_4031_8939_F73EA6CB975B_.wvu.PrintArea" localSheetId="4" hidden="1">#REF!</definedName>
    <definedName name="Z_A01F15F0_446B_4031_8939_F73EA6CB975B_.wvu.PrintArea" hidden="1">#REF!</definedName>
    <definedName name="Z_A01F15F0_446B_4031_8939_F73EA6CB975B_.wvu.Rows" localSheetId="5" hidden="1">'[3]POA GENERAL'!$191:$191,'[3]POA GENERAL'!$2787:$2787,'[3]POA GENERAL'!$3699:$3705</definedName>
    <definedName name="Z_A01F15F0_446B_4031_8939_F73EA6CB975B_.wvu.Rows" hidden="1">'[3]POA GENERAL'!$191:$191,'[3]POA GENERAL'!$2787:$2787,'[3]POA GENERAL'!$3699:$3705</definedName>
    <definedName name="Z_A4678EA1_6D48_4DAD_9A41_8C1ADB2E3BBF_.wvu.PrintArea" localSheetId="4" hidden="1">#REF!</definedName>
    <definedName name="Z_A4678EA1_6D48_4DAD_9A41_8C1ADB2E3BBF_.wvu.PrintArea" hidden="1">#REF!</definedName>
    <definedName name="Z_A4678EA1_6D48_4DAD_9A41_8C1ADB2E3BBF_.wvu.Rows" localSheetId="4" hidden="1">'[2]PRELIMINAR POA'!$191:$191,'[2]PRELIMINAR POA'!$2787:$2787,'[2]PRELIMINAR POA'!$3699:$3705</definedName>
    <definedName name="Z_A4678EA1_6D48_4DAD_9A41_8C1ADB2E3BBF_.wvu.Rows" localSheetId="5" hidden="1">'[2]PRELIMINAR POA'!$191:$191,'[2]PRELIMINAR POA'!$2787:$2787,'[2]PRELIMINAR POA'!$3699:$3705</definedName>
    <definedName name="Z_A4678EA1_6D48_4DAD_9A41_8C1ADB2E3BBF_.wvu.Rows" hidden="1">'[2]PRELIMINAR POA'!$191:$191,'[2]PRELIMINAR POA'!$2787:$2787,'[2]PRELIMINAR POA'!$3699:$3705</definedName>
    <definedName name="Z_AD437F39_83AA_45A2_BE5C_6BF2B6959FBD_.wvu.PrintArea" localSheetId="4" hidden="1">#REF!</definedName>
    <definedName name="Z_AD437F39_83AA_45A2_BE5C_6BF2B6959FBD_.wvu.PrintArea" hidden="1">#REF!</definedName>
    <definedName name="Z_AD55285E_FF81_47F9_82E3_FB145A5045BB_.wvu.Cols" localSheetId="4" hidden="1">'PT 2015 GENERAL'!$A:$A,'PT 2015 GENERAL'!$I:$I</definedName>
    <definedName name="Z_AD55285E_FF81_47F9_82E3_FB145A5045BB_.wvu.Cols" localSheetId="3" hidden="1">'SOPORTE ANTEPROYECTO (2015)'!$J:$L</definedName>
    <definedName name="Z_AD55285E_FF81_47F9_82E3_FB145A5045BB_.wvu.PrintArea" localSheetId="1" hidden="1">'ANTEPROYECTO PRESUPUESTO 2015 '!$A$1:$F$156</definedName>
    <definedName name="Z_AD55285E_FF81_47F9_82E3_FB145A5045BB_.wvu.PrintArea" localSheetId="0" hidden="1">'PROYECCION DISPONIBILIDAD'!$A$1:$C$27</definedName>
    <definedName name="Z_AD55285E_FF81_47F9_82E3_FB145A5045BB_.wvu.PrintArea" localSheetId="4" hidden="1">'PT 2015 GENERAL'!$A$1:$AD$1678</definedName>
    <definedName name="Z_AD55285E_FF81_47F9_82E3_FB145A5045BB_.wvu.PrintArea" localSheetId="5" hidden="1">'RES. GENERAL POR ÁREA'!$A$1:$R$78</definedName>
    <definedName name="Z_AD55285E_FF81_47F9_82E3_FB145A5045BB_.wvu.PrintArea" localSheetId="2" hidden="1">'RESUMEN GRAL.'!$A$1:$E$29</definedName>
    <definedName name="Z_AD55285E_FF81_47F9_82E3_FB145A5045BB_.wvu.PrintArea" localSheetId="3" hidden="1">'SOPORTE ANTEPROYECTO (2015)'!$A$1:$J$651</definedName>
    <definedName name="Z_AD55285E_FF81_47F9_82E3_FB145A5045BB_.wvu.PrintTitles" localSheetId="1" hidden="1">'ANTEPROYECTO PRESUPUESTO 2015 '!$1:$7</definedName>
    <definedName name="Z_AD55285E_FF81_47F9_82E3_FB145A5045BB_.wvu.PrintTitles" localSheetId="0" hidden="1">'PROYECCION DISPONIBILIDAD'!$1:$3</definedName>
    <definedName name="Z_AD55285E_FF81_47F9_82E3_FB145A5045BB_.wvu.PrintTitles" localSheetId="4" hidden="1">'PT 2015 GENERAL'!$15:$18</definedName>
    <definedName name="Z_AD55285E_FF81_47F9_82E3_FB145A5045BB_.wvu.PrintTitles" localSheetId="5" hidden="1">'RES. GENERAL POR ÁREA'!$1:$17</definedName>
    <definedName name="Z_AD55285E_FF81_47F9_82E3_FB145A5045BB_.wvu.PrintTitles" localSheetId="2" hidden="1">'RESUMEN GRAL.'!$1:$7</definedName>
    <definedName name="Z_AD55285E_FF81_47F9_82E3_FB145A5045BB_.wvu.PrintTitles" localSheetId="3" hidden="1">'SOPORTE ANTEPROYECTO (2015)'!$1:$10</definedName>
    <definedName name="Z_BFDEDB31_9899_48A8_914B_CA36B71B031E_.wvu.PrintArea" localSheetId="4" hidden="1">#REF!</definedName>
    <definedName name="Z_BFDEDB31_9899_48A8_914B_CA36B71B031E_.wvu.PrintArea" hidden="1">#REF!</definedName>
    <definedName name="Z_BFDEDB31_9899_48A8_914B_CA36B71B031E_.wvu.Rows" localSheetId="4" hidden="1">'[2]PRELIMINAR POA'!$191:$191,'[2]PRELIMINAR POA'!$2787:$2787,'[2]PRELIMINAR POA'!$3699:$3705</definedName>
    <definedName name="Z_BFDEDB31_9899_48A8_914B_CA36B71B031E_.wvu.Rows" localSheetId="5" hidden="1">'[2]PRELIMINAR POA'!$191:$191,'[2]PRELIMINAR POA'!$2787:$2787,'[2]PRELIMINAR POA'!$3699:$3705</definedName>
    <definedName name="Z_BFDEDB31_9899_48A8_914B_CA36B71B031E_.wvu.Rows" hidden="1">'[2]PRELIMINAR POA'!$191:$191,'[2]PRELIMINAR POA'!$2787:$2787,'[2]PRELIMINAR POA'!$3699:$3705</definedName>
    <definedName name="Z_F1423157_FD9E_4962_81AB_87BB6B2AE133_.wvu.Cols" localSheetId="4" hidden="1">'PT 2015 GENERAL'!$A:$A,'PT 2015 GENERAL'!$I:$I</definedName>
    <definedName name="Z_F1423157_FD9E_4962_81AB_87BB6B2AE133_.wvu.Cols" localSheetId="3" hidden="1">'SOPORTE ANTEPROYECTO (2015)'!$J:$L</definedName>
    <definedName name="Z_F1423157_FD9E_4962_81AB_87BB6B2AE133_.wvu.PrintArea" localSheetId="1" hidden="1">'ANTEPROYECTO PRESUPUESTO 2015 '!$A$1:$F$156</definedName>
    <definedName name="Z_F1423157_FD9E_4962_81AB_87BB6B2AE133_.wvu.PrintArea" localSheetId="0" hidden="1">'PROYECCION DISPONIBILIDAD'!$A$1:$C$27</definedName>
    <definedName name="Z_F1423157_FD9E_4962_81AB_87BB6B2AE133_.wvu.PrintArea" localSheetId="4" hidden="1">'PT 2015 GENERAL'!$A$1:$AD$1678</definedName>
    <definedName name="Z_F1423157_FD9E_4962_81AB_87BB6B2AE133_.wvu.PrintArea" localSheetId="5" hidden="1">'RES. GENERAL POR ÁREA'!$A$1:$R$78</definedName>
    <definedName name="Z_F1423157_FD9E_4962_81AB_87BB6B2AE133_.wvu.PrintArea" localSheetId="2" hidden="1">'RESUMEN GRAL.'!$A$1:$E$29</definedName>
    <definedName name="Z_F1423157_FD9E_4962_81AB_87BB6B2AE133_.wvu.PrintArea" localSheetId="3" hidden="1">'SOPORTE ANTEPROYECTO (2015)'!$A$1:$J$651</definedName>
    <definedName name="Z_F1423157_FD9E_4962_81AB_87BB6B2AE133_.wvu.PrintTitles" localSheetId="1" hidden="1">'ANTEPROYECTO PRESUPUESTO 2015 '!$1:$7</definedName>
    <definedName name="Z_F1423157_FD9E_4962_81AB_87BB6B2AE133_.wvu.PrintTitles" localSheetId="0" hidden="1">'PROYECCION DISPONIBILIDAD'!$1:$3</definedName>
    <definedName name="Z_F1423157_FD9E_4962_81AB_87BB6B2AE133_.wvu.PrintTitles" localSheetId="4" hidden="1">'PT 2015 GENERAL'!$15:$18</definedName>
    <definedName name="Z_F1423157_FD9E_4962_81AB_87BB6B2AE133_.wvu.PrintTitles" localSheetId="5" hidden="1">'RES. GENERAL POR ÁREA'!$1:$17</definedName>
    <definedName name="Z_F1423157_FD9E_4962_81AB_87BB6B2AE133_.wvu.PrintTitles" localSheetId="2" hidden="1">'RESUMEN GRAL.'!$1:$7</definedName>
    <definedName name="Z_F1423157_FD9E_4962_81AB_87BB6B2AE133_.wvu.PrintTitles" localSheetId="3" hidden="1">'SOPORTE ANTEPROYECTO (2015)'!$1:$10</definedName>
  </definedNames>
  <calcPr calcId="191029"/>
  <customWorkbookViews>
    <customWorkbookView name="owner - 個人用ビュー" guid="{AD55285E-FF81-47F9-82E3-FB145A5045BB}" mergeInterval="0" personalView="1" maximized="1" xWindow="1" yWindow="1" windowWidth="1596" windowHeight="673" tabRatio="932" activeSheetId="6"/>
    <customWorkbookView name="DPD - Vista personalizada" guid="{F1423157-FD9E-4962-81AB-87BB6B2AE133}" mergeInterval="0" personalView="1" maximized="1" windowWidth="1276" windowHeight="495" tabRatio="944" activeSheetId="6"/>
    <customWorkbookView name="midori.magoshi - Vista personalizada" guid="{4F267E5A-1B66-4D5E-8C0D-402BBD53D25A}" mergeInterval="0" personalView="1" maximized="1" windowWidth="1436" windowHeight="675" tabRatio="943" activeSheetId="6"/>
    <customWorkbookView name="rafael.garcia - Vista personalizada" guid="{5A974712-1116-44A0-BB54-C000F53A81E4}" mergeInterval="0" personalView="1" maximized="1" xWindow="1" yWindow="1" windowWidth="1362" windowHeight="496" tabRatio="943"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00" i="6" l="1"/>
  <c r="AD584" i="6"/>
  <c r="AD492" i="6"/>
  <c r="AD415" i="6"/>
  <c r="AD376" i="6"/>
  <c r="AD660" i="6"/>
  <c r="AD659" i="6"/>
  <c r="AD658" i="6"/>
  <c r="AD657" i="6"/>
  <c r="AD1041" i="6"/>
  <c r="AD1031" i="6"/>
  <c r="AD1030" i="6"/>
  <c r="AD1028" i="6"/>
  <c r="AD1026" i="6"/>
  <c r="AD1027" i="6"/>
  <c r="M544" i="4"/>
  <c r="M543" i="4"/>
  <c r="AD1024" i="6"/>
  <c r="AD1021" i="6"/>
  <c r="AD1019" i="6"/>
  <c r="AD1016" i="6"/>
  <c r="AD249" i="6"/>
  <c r="AD248" i="6"/>
  <c r="AD28" i="6"/>
  <c r="AD32" i="6"/>
  <c r="AD22" i="6"/>
  <c r="F169" i="4" l="1"/>
  <c r="AD1214" i="6"/>
  <c r="AD1207" i="6"/>
  <c r="AD1101" i="6"/>
  <c r="AD1200" i="6" l="1"/>
  <c r="AD1198" i="6"/>
  <c r="AD1196" i="6"/>
  <c r="AD1647" i="6"/>
  <c r="AD1646" i="6"/>
  <c r="AD1635" i="6"/>
  <c r="AD1634" i="6"/>
  <c r="AD1656" i="6"/>
  <c r="AD1652" i="6"/>
  <c r="AD1658" i="6"/>
  <c r="AD1660" i="6"/>
  <c r="F62" i="7" l="1"/>
  <c r="K62" i="7"/>
  <c r="L62" i="7"/>
  <c r="M62" i="7"/>
  <c r="O62" i="7"/>
  <c r="P62" i="7"/>
  <c r="T78" i="7"/>
  <c r="F92" i="4" l="1"/>
  <c r="F91" i="4" s="1"/>
  <c r="N372" i="4" l="1"/>
  <c r="AD938" i="6" l="1"/>
  <c r="BA938" i="6" s="1"/>
  <c r="CH938" i="6" s="1"/>
  <c r="CH934" i="6"/>
  <c r="CH935" i="6"/>
  <c r="CH936" i="6"/>
  <c r="CH937" i="6"/>
  <c r="CH939" i="6"/>
  <c r="CH940" i="6"/>
  <c r="CH941" i="6"/>
  <c r="G58" i="2"/>
  <c r="N20" i="7" l="1"/>
  <c r="AP767" i="6"/>
  <c r="AI766" i="6"/>
  <c r="CH766" i="6" s="1"/>
  <c r="AE800" i="6"/>
  <c r="AG800" i="6"/>
  <c r="AH800" i="6"/>
  <c r="AK800" i="6"/>
  <c r="AQ800" i="6"/>
  <c r="AR800" i="6"/>
  <c r="AS800" i="6"/>
  <c r="AT800" i="6"/>
  <c r="AU800" i="6"/>
  <c r="AV800" i="6"/>
  <c r="AW800" i="6"/>
  <c r="AY800" i="6"/>
  <c r="AZ800" i="6"/>
  <c r="BB800" i="6"/>
  <c r="BC800" i="6"/>
  <c r="BD800" i="6"/>
  <c r="BE800" i="6"/>
  <c r="BF800" i="6"/>
  <c r="BG800" i="6"/>
  <c r="BH800" i="6"/>
  <c r="BI800" i="6"/>
  <c r="BJ800" i="6"/>
  <c r="BK800" i="6"/>
  <c r="BL800" i="6"/>
  <c r="BN800" i="6"/>
  <c r="BO800" i="6"/>
  <c r="BP800" i="6"/>
  <c r="BQ800" i="6"/>
  <c r="BR800" i="6"/>
  <c r="BS800" i="6"/>
  <c r="BU800" i="6"/>
  <c r="BV800" i="6"/>
  <c r="BW800" i="6"/>
  <c r="BX800" i="6"/>
  <c r="BY800" i="6"/>
  <c r="BZ800" i="6"/>
  <c r="CA800" i="6"/>
  <c r="CB800" i="6"/>
  <c r="CC800" i="6"/>
  <c r="CD800" i="6"/>
  <c r="CE800" i="6"/>
  <c r="CF800" i="6"/>
  <c r="CG800" i="6"/>
  <c r="CH674" i="6"/>
  <c r="CH675" i="6"/>
  <c r="CH677" i="6"/>
  <c r="CH678" i="6"/>
  <c r="CH680" i="6"/>
  <c r="CH681" i="6"/>
  <c r="CH687" i="6"/>
  <c r="CH689" i="6"/>
  <c r="CH691" i="6"/>
  <c r="CH696" i="6"/>
  <c r="CH697" i="6"/>
  <c r="CH698" i="6"/>
  <c r="CH699" i="6"/>
  <c r="CH700" i="6"/>
  <c r="CH701" i="6"/>
  <c r="CH702" i="6"/>
  <c r="CH703" i="6"/>
  <c r="CH704" i="6"/>
  <c r="CH705" i="6"/>
  <c r="CH706" i="6"/>
  <c r="CH708" i="6"/>
  <c r="CH710" i="6"/>
  <c r="CH714" i="6"/>
  <c r="CH715" i="6"/>
  <c r="CH716" i="6"/>
  <c r="CH717" i="6"/>
  <c r="CH718" i="6"/>
  <c r="CH719" i="6"/>
  <c r="CH721" i="6"/>
  <c r="CH722" i="6"/>
  <c r="CH723" i="6"/>
  <c r="CH724" i="6"/>
  <c r="CH725" i="6"/>
  <c r="CH726" i="6"/>
  <c r="CH727" i="6"/>
  <c r="CH728" i="6"/>
  <c r="CH729" i="6"/>
  <c r="CH734" i="6"/>
  <c r="CH735" i="6"/>
  <c r="CH736" i="6"/>
  <c r="CH737" i="6"/>
  <c r="CH738" i="6"/>
  <c r="CH739" i="6"/>
  <c r="CH740" i="6"/>
  <c r="CH741" i="6"/>
  <c r="CH742" i="6"/>
  <c r="CH747" i="6"/>
  <c r="CH752" i="6"/>
  <c r="CH758" i="6"/>
  <c r="CH759" i="6"/>
  <c r="CH760" i="6"/>
  <c r="CH761" i="6"/>
  <c r="CH764" i="6"/>
  <c r="CH768" i="6"/>
  <c r="CH769" i="6"/>
  <c r="CH770" i="6"/>
  <c r="CH771" i="6"/>
  <c r="CH772" i="6"/>
  <c r="CH773" i="6"/>
  <c r="CH774" i="6"/>
  <c r="CH775" i="6"/>
  <c r="CH780" i="6"/>
  <c r="CH781" i="6"/>
  <c r="CH782" i="6"/>
  <c r="CH787" i="6"/>
  <c r="CH788" i="6"/>
  <c r="CH789" i="6"/>
  <c r="CH790" i="6"/>
  <c r="CH791" i="6"/>
  <c r="CH793" i="6"/>
  <c r="CH794" i="6"/>
  <c r="CH795" i="6"/>
  <c r="CH796" i="6"/>
  <c r="CH797" i="6"/>
  <c r="CH798" i="6"/>
  <c r="CH799" i="6"/>
  <c r="CH801" i="6"/>
  <c r="CH802" i="6"/>
  <c r="CH803" i="6"/>
  <c r="CH804" i="6"/>
  <c r="CH805" i="6"/>
  <c r="CH806" i="6"/>
  <c r="CH807" i="6"/>
  <c r="CH808" i="6"/>
  <c r="CH809" i="6"/>
  <c r="CH810" i="6"/>
  <c r="CH811" i="6"/>
  <c r="CH812" i="6"/>
  <c r="CH813" i="6"/>
  <c r="CH814" i="6"/>
  <c r="CH815" i="6"/>
  <c r="CH816" i="6"/>
  <c r="CH817" i="6"/>
  <c r="CH823" i="6"/>
  <c r="CH829" i="6"/>
  <c r="CH835" i="6"/>
  <c r="CH841" i="6"/>
  <c r="CH847" i="6"/>
  <c r="CH853" i="6"/>
  <c r="CH855" i="6"/>
  <c r="CH856" i="6"/>
  <c r="CH857" i="6"/>
  <c r="CH858" i="6"/>
  <c r="CH859" i="6"/>
  <c r="CH860" i="6"/>
  <c r="CH862" i="6"/>
  <c r="CH864" i="6"/>
  <c r="CH866" i="6"/>
  <c r="CH867" i="6"/>
  <c r="CH868" i="6"/>
  <c r="CH871" i="6"/>
  <c r="CH874" i="6"/>
  <c r="CH875" i="6"/>
  <c r="CH876" i="6"/>
  <c r="CH877" i="6"/>
  <c r="CH878" i="6"/>
  <c r="CH879" i="6"/>
  <c r="CH880" i="6"/>
  <c r="CH881" i="6"/>
  <c r="CH882" i="6"/>
  <c r="CH883" i="6"/>
  <c r="CH885" i="6"/>
  <c r="CH886" i="6"/>
  <c r="CH887" i="6"/>
  <c r="CH893" i="6"/>
  <c r="CH894" i="6"/>
  <c r="CH895" i="6"/>
  <c r="CH896" i="6"/>
  <c r="CH897" i="6"/>
  <c r="CH898" i="6"/>
  <c r="CH899" i="6"/>
  <c r="CH900" i="6"/>
  <c r="CH901" i="6"/>
  <c r="CH902" i="6"/>
  <c r="CH903" i="6"/>
  <c r="CH904" i="6"/>
  <c r="CH905" i="6"/>
  <c r="CH906" i="6"/>
  <c r="CH907" i="6"/>
  <c r="CH908" i="6"/>
  <c r="CH909" i="6"/>
  <c r="CH910" i="6"/>
  <c r="CH911" i="6"/>
  <c r="CH912" i="6"/>
  <c r="CH913" i="6"/>
  <c r="CH914" i="6"/>
  <c r="CH916" i="6"/>
  <c r="CH918" i="6"/>
  <c r="CH920" i="6"/>
  <c r="CH921" i="6"/>
  <c r="CH922" i="6"/>
  <c r="CH923" i="6"/>
  <c r="CH924" i="6"/>
  <c r="CH925" i="6"/>
  <c r="CH926" i="6"/>
  <c r="CH927" i="6"/>
  <c r="CH928" i="6"/>
  <c r="CH929" i="6"/>
  <c r="CH931" i="6"/>
  <c r="CH933" i="6"/>
  <c r="CH948" i="6"/>
  <c r="CH949" i="6"/>
  <c r="CH951" i="6"/>
  <c r="CH952" i="6"/>
  <c r="CH953" i="6"/>
  <c r="CH955" i="6"/>
  <c r="CH956" i="6"/>
  <c r="CH958" i="6"/>
  <c r="CH959" i="6"/>
  <c r="CH960" i="6"/>
  <c r="CH961" i="6"/>
  <c r="CH962" i="6"/>
  <c r="CH963" i="6"/>
  <c r="CH964" i="6"/>
  <c r="CH965" i="6"/>
  <c r="CH966" i="6"/>
  <c r="CH967" i="6"/>
  <c r="CH968" i="6"/>
  <c r="CH969" i="6"/>
  <c r="CH971" i="6"/>
  <c r="CH972" i="6"/>
  <c r="CH974" i="6"/>
  <c r="CH975" i="6"/>
  <c r="CH976" i="6"/>
  <c r="CH977" i="6"/>
  <c r="CH978" i="6"/>
  <c r="CH980" i="6"/>
  <c r="CH981" i="6"/>
  <c r="CH982" i="6"/>
  <c r="CH983" i="6"/>
  <c r="CH984" i="6"/>
  <c r="CH985" i="6"/>
  <c r="CH986" i="6"/>
  <c r="CH987" i="6"/>
  <c r="CH988" i="6"/>
  <c r="CH993" i="6"/>
  <c r="CH994" i="6"/>
  <c r="CH995" i="6"/>
  <c r="CH996" i="6"/>
  <c r="CH997" i="6"/>
  <c r="CH998" i="6"/>
  <c r="CH767" i="6" l="1"/>
  <c r="AD593" i="6"/>
  <c r="AD592" i="6"/>
  <c r="AO592" i="6" s="1"/>
  <c r="AD591" i="6"/>
  <c r="AD590" i="6"/>
  <c r="AD588" i="6"/>
  <c r="AD575" i="6"/>
  <c r="AD578" i="6"/>
  <c r="AD580" i="6"/>
  <c r="AD581" i="6"/>
  <c r="AD582" i="6"/>
  <c r="AD765" i="6"/>
  <c r="BA765" i="6" s="1"/>
  <c r="AD756" i="6"/>
  <c r="AL756" i="6" s="1"/>
  <c r="CH756" i="6" s="1"/>
  <c r="AD754" i="6"/>
  <c r="AJ754" i="6" s="1"/>
  <c r="AD753" i="6"/>
  <c r="BA753" i="6" s="1"/>
  <c r="AD757" i="6"/>
  <c r="AN757" i="6" s="1"/>
  <c r="CH757" i="6" s="1"/>
  <c r="AD751" i="6"/>
  <c r="AL751" i="6" s="1"/>
  <c r="CH751" i="6" s="1"/>
  <c r="AD750" i="6"/>
  <c r="BM750" i="6" s="1"/>
  <c r="CH750" i="6" s="1"/>
  <c r="AD749" i="6"/>
  <c r="AJ749" i="6" s="1"/>
  <c r="CH749" i="6" s="1"/>
  <c r="AD748" i="6"/>
  <c r="BA748" i="6" s="1"/>
  <c r="CH748" i="6" s="1"/>
  <c r="AD746" i="6"/>
  <c r="AL746" i="6" s="1"/>
  <c r="CH746" i="6" s="1"/>
  <c r="AD745" i="6"/>
  <c r="BM745" i="6" s="1"/>
  <c r="CH745" i="6" s="1"/>
  <c r="AD744" i="6"/>
  <c r="AJ744" i="6" s="1"/>
  <c r="CH744" i="6" s="1"/>
  <c r="AD743" i="6"/>
  <c r="BA743" i="6" s="1"/>
  <c r="CH743" i="6" s="1"/>
  <c r="AD685" i="6"/>
  <c r="BT685" i="6" s="1"/>
  <c r="BT800" i="6" s="1"/>
  <c r="BT1678" i="6" s="1"/>
  <c r="AO625" i="6" l="1"/>
  <c r="CH592" i="6"/>
  <c r="CH685" i="6"/>
  <c r="I63" i="7" s="1"/>
  <c r="AF800" i="6"/>
  <c r="AD731" i="6"/>
  <c r="AJ731" i="6" s="1"/>
  <c r="AD733" i="6"/>
  <c r="AL733" i="6" s="1"/>
  <c r="AD732" i="6"/>
  <c r="BM732" i="6" s="1"/>
  <c r="AD730" i="6"/>
  <c r="AD709" i="6"/>
  <c r="AJ709" i="6" s="1"/>
  <c r="CH709" i="6" s="1"/>
  <c r="AD713" i="6"/>
  <c r="AN713" i="6" s="1"/>
  <c r="CH713" i="6" s="1"/>
  <c r="AD712" i="6"/>
  <c r="AL712" i="6" s="1"/>
  <c r="CH712" i="6" s="1"/>
  <c r="AD711" i="6"/>
  <c r="BM711" i="6" s="1"/>
  <c r="CH711" i="6" s="1"/>
  <c r="AD707" i="6"/>
  <c r="BA707" i="6" s="1"/>
  <c r="CH707" i="6" s="1"/>
  <c r="AD695" i="6"/>
  <c r="AP695" i="6" s="1"/>
  <c r="AD694" i="6"/>
  <c r="AN694" i="6" s="1"/>
  <c r="CH694" i="6" s="1"/>
  <c r="AD693" i="6"/>
  <c r="AL693" i="6" s="1"/>
  <c r="CH693" i="6" s="1"/>
  <c r="AD692" i="6"/>
  <c r="BM692" i="6" s="1"/>
  <c r="AD690" i="6"/>
  <c r="AJ690" i="6" s="1"/>
  <c r="CH690" i="6" s="1"/>
  <c r="AD688" i="6"/>
  <c r="BA688" i="6" s="1"/>
  <c r="CH688" i="6" s="1"/>
  <c r="AD720" i="6"/>
  <c r="AM720" i="6" s="1"/>
  <c r="AD684" i="6"/>
  <c r="AN684" i="6" s="1"/>
  <c r="CH684" i="6" s="1"/>
  <c r="AD683" i="6"/>
  <c r="AL683" i="6" s="1"/>
  <c r="CH683" i="6" s="1"/>
  <c r="AL686" i="6"/>
  <c r="CH686" i="6" s="1"/>
  <c r="AD682" i="6"/>
  <c r="AD679" i="6"/>
  <c r="AJ679" i="6" s="1"/>
  <c r="AD676" i="6"/>
  <c r="CH671" i="6"/>
  <c r="H376" i="4"/>
  <c r="F28" i="4"/>
  <c r="H41" i="4"/>
  <c r="H40" i="4" s="1"/>
  <c r="F14" i="2" s="1"/>
  <c r="F40" i="4"/>
  <c r="H43" i="4"/>
  <c r="F15" i="2" s="1"/>
  <c r="F48" i="4"/>
  <c r="F64" i="4"/>
  <c r="F148" i="4"/>
  <c r="F147" i="4" s="1"/>
  <c r="F153" i="4"/>
  <c r="F157" i="4"/>
  <c r="F253" i="4"/>
  <c r="F302" i="4"/>
  <c r="F323" i="4"/>
  <c r="F326" i="4"/>
  <c r="F379" i="4"/>
  <c r="I62" i="7" l="1"/>
  <c r="Q63" i="7"/>
  <c r="F577" i="4"/>
  <c r="H577" i="4" s="1"/>
  <c r="G31" i="7"/>
  <c r="AO1678" i="6"/>
  <c r="BA676" i="6"/>
  <c r="AD742" i="6"/>
  <c r="CH695" i="6"/>
  <c r="AP800" i="6"/>
  <c r="I30" i="7" s="1"/>
  <c r="F242" i="4" s="1"/>
  <c r="H242" i="4" s="1"/>
  <c r="AF1678" i="6"/>
  <c r="I20" i="7"/>
  <c r="CH679" i="6"/>
  <c r="CH692" i="6"/>
  <c r="AL800" i="6"/>
  <c r="I27" i="7" s="1"/>
  <c r="F211" i="4" s="1"/>
  <c r="CH720" i="6"/>
  <c r="AM800" i="6"/>
  <c r="I28" i="7" s="1"/>
  <c r="F223" i="4" s="1"/>
  <c r="F629" i="4"/>
  <c r="F252" i="4" l="1"/>
  <c r="Q31" i="7"/>
  <c r="F250" i="4"/>
  <c r="F249" i="4" s="1"/>
  <c r="H252" i="4"/>
  <c r="F72" i="4"/>
  <c r="H72" i="4" s="1"/>
  <c r="Q20" i="7"/>
  <c r="CH676" i="6"/>
  <c r="F446" i="4"/>
  <c r="Q69" i="7" l="1"/>
  <c r="Q72" i="7"/>
  <c r="Q74" i="7"/>
  <c r="Q51" i="7"/>
  <c r="Q54" i="7"/>
  <c r="P18" i="7"/>
  <c r="P65" i="7"/>
  <c r="I18" i="7"/>
  <c r="I65" i="7"/>
  <c r="AG1080" i="6" l="1"/>
  <c r="AH1080" i="6"/>
  <c r="AK1080" i="6"/>
  <c r="AM1080" i="6"/>
  <c r="AP1080" i="6"/>
  <c r="AQ1080" i="6"/>
  <c r="AR1080" i="6"/>
  <c r="AW1080" i="6"/>
  <c r="AX1080" i="6"/>
  <c r="AY1080" i="6"/>
  <c r="AZ1080" i="6"/>
  <c r="BB1080" i="6"/>
  <c r="BC1080" i="6"/>
  <c r="BH1080" i="6"/>
  <c r="BI1080" i="6"/>
  <c r="BK1080" i="6"/>
  <c r="BL1080" i="6"/>
  <c r="BR1080" i="6"/>
  <c r="BS1080" i="6"/>
  <c r="BU1080" i="6"/>
  <c r="BW1080" i="6"/>
  <c r="BY1080" i="6"/>
  <c r="BZ1080" i="6"/>
  <c r="CA1080" i="6"/>
  <c r="CB1080" i="6"/>
  <c r="CD1080" i="6"/>
  <c r="CE1080" i="6"/>
  <c r="CF1080" i="6"/>
  <c r="CG1080" i="6"/>
  <c r="AE1080" i="6"/>
  <c r="AP118" i="6"/>
  <c r="CH118" i="6" s="1"/>
  <c r="AG1249" i="6"/>
  <c r="AH1249" i="6"/>
  <c r="AI1249" i="6"/>
  <c r="AJ1249" i="6"/>
  <c r="AK1249" i="6"/>
  <c r="AL1249" i="6"/>
  <c r="AM1249" i="6"/>
  <c r="AN1249" i="6"/>
  <c r="AP1249" i="6"/>
  <c r="AQ1249" i="6"/>
  <c r="AR1249" i="6"/>
  <c r="AS1249" i="6"/>
  <c r="AT1249" i="6"/>
  <c r="AU1249" i="6"/>
  <c r="AV1249" i="6"/>
  <c r="AW1249" i="6"/>
  <c r="AX1249" i="6"/>
  <c r="AZ1249" i="6"/>
  <c r="BB1249" i="6"/>
  <c r="BC1249" i="6"/>
  <c r="BD1249" i="6"/>
  <c r="BF1249" i="6"/>
  <c r="BG1249" i="6"/>
  <c r="BH1249" i="6"/>
  <c r="BI1249" i="6"/>
  <c r="BJ1249" i="6"/>
  <c r="BL1249" i="6"/>
  <c r="BM1249" i="6"/>
  <c r="BN1249" i="6"/>
  <c r="BO1249" i="6"/>
  <c r="BS1249" i="6"/>
  <c r="BU1249" i="6"/>
  <c r="BX1249" i="6"/>
  <c r="BY1249" i="6"/>
  <c r="CA1249" i="6"/>
  <c r="CB1249" i="6"/>
  <c r="CD1249" i="6"/>
  <c r="AE1249" i="6"/>
  <c r="AK1389" i="6"/>
  <c r="AN1389" i="6"/>
  <c r="AQ1389" i="6"/>
  <c r="AS1389" i="6"/>
  <c r="AT1389" i="6"/>
  <c r="AU1389" i="6"/>
  <c r="AV1389" i="6"/>
  <c r="AW1389" i="6"/>
  <c r="AX1389" i="6"/>
  <c r="BB1389" i="6"/>
  <c r="BD1389" i="6"/>
  <c r="BE1389" i="6"/>
  <c r="BF1389" i="6"/>
  <c r="BG1389" i="6"/>
  <c r="BI1389" i="6"/>
  <c r="BJ1389" i="6"/>
  <c r="BL1389" i="6"/>
  <c r="BN1389" i="6"/>
  <c r="BO1389" i="6"/>
  <c r="BP1389" i="6"/>
  <c r="BQ1389" i="6"/>
  <c r="BR1389" i="6"/>
  <c r="BS1389" i="6"/>
  <c r="BU1389" i="6"/>
  <c r="BV1389" i="6"/>
  <c r="BW1389" i="6"/>
  <c r="BX1389" i="6"/>
  <c r="BY1389" i="6"/>
  <c r="CB1389" i="6"/>
  <c r="CD1389" i="6"/>
  <c r="CE1389" i="6"/>
  <c r="CG1389" i="6"/>
  <c r="AG1389" i="6"/>
  <c r="CC1506" i="6"/>
  <c r="AH1506" i="6"/>
  <c r="AI1506" i="6"/>
  <c r="AJ1506" i="6"/>
  <c r="AK1506" i="6"/>
  <c r="AL1506" i="6"/>
  <c r="AM1506" i="6"/>
  <c r="AN1506" i="6"/>
  <c r="AQ1506" i="6"/>
  <c r="AR1506" i="6"/>
  <c r="AS1506" i="6"/>
  <c r="AT1506" i="6"/>
  <c r="AU1506" i="6"/>
  <c r="AV1506" i="6"/>
  <c r="AX1506" i="6"/>
  <c r="AY1506" i="6"/>
  <c r="AZ1506" i="6"/>
  <c r="BC1506" i="6"/>
  <c r="BD1506" i="6"/>
  <c r="BE1506" i="6"/>
  <c r="BF1506" i="6"/>
  <c r="BG1506" i="6"/>
  <c r="BH1506" i="6"/>
  <c r="BI1506" i="6"/>
  <c r="BJ1506" i="6"/>
  <c r="BK1506" i="6"/>
  <c r="BL1506" i="6"/>
  <c r="BM1506" i="6"/>
  <c r="BN1506" i="6"/>
  <c r="BO1506" i="6"/>
  <c r="BP1506" i="6"/>
  <c r="BQ1506" i="6"/>
  <c r="BR1506" i="6"/>
  <c r="BV1506" i="6"/>
  <c r="BW1506" i="6"/>
  <c r="BX1506" i="6"/>
  <c r="BY1506" i="6"/>
  <c r="BZ1506" i="6"/>
  <c r="CA1506" i="6"/>
  <c r="CB1506" i="6"/>
  <c r="CD1506" i="6"/>
  <c r="CE1506" i="6"/>
  <c r="CF1506" i="6"/>
  <c r="CG1506" i="6"/>
  <c r="AE1506" i="6"/>
  <c r="CG1630" i="6"/>
  <c r="CF1630" i="6"/>
  <c r="CE1630" i="6"/>
  <c r="CD1630" i="6"/>
  <c r="CC1630" i="6"/>
  <c r="CB1630" i="6"/>
  <c r="CA1630" i="6"/>
  <c r="BZ1630" i="6"/>
  <c r="BY1630" i="6"/>
  <c r="BX1630" i="6"/>
  <c r="BW1630" i="6"/>
  <c r="BV1630" i="6"/>
  <c r="BU1630" i="6"/>
  <c r="BS1630" i="6"/>
  <c r="BR1630" i="6"/>
  <c r="BQ1630" i="6"/>
  <c r="BP1630" i="6"/>
  <c r="BO1630" i="6"/>
  <c r="BN1630" i="6"/>
  <c r="BM1630" i="6"/>
  <c r="BL1630" i="6"/>
  <c r="BK1630" i="6"/>
  <c r="BJ1630" i="6"/>
  <c r="BI1630" i="6"/>
  <c r="BH1630" i="6"/>
  <c r="BG1630" i="6"/>
  <c r="BF1630" i="6"/>
  <c r="BE1630" i="6"/>
  <c r="BD1630" i="6"/>
  <c r="BC1630" i="6"/>
  <c r="BB1630" i="6"/>
  <c r="AZ1630" i="6"/>
  <c r="AY1630" i="6"/>
  <c r="AX1630" i="6"/>
  <c r="AW1630" i="6"/>
  <c r="AV1630" i="6"/>
  <c r="AU1630" i="6"/>
  <c r="AT1630" i="6"/>
  <c r="AS1630" i="6"/>
  <c r="AR1630" i="6"/>
  <c r="AQ1630" i="6"/>
  <c r="AP1630" i="6"/>
  <c r="AN1630" i="6"/>
  <c r="AM1630" i="6"/>
  <c r="AL1630" i="6"/>
  <c r="AK1630" i="6"/>
  <c r="AJ1630" i="6"/>
  <c r="AI1630" i="6"/>
  <c r="AH1630" i="6"/>
  <c r="AG1630" i="6"/>
  <c r="AE1630" i="6"/>
  <c r="CG1677" i="6"/>
  <c r="CF1677" i="6"/>
  <c r="CE1677" i="6"/>
  <c r="CD1677" i="6"/>
  <c r="CC1677" i="6"/>
  <c r="CB1677" i="6"/>
  <c r="CA1677" i="6"/>
  <c r="BZ1677" i="6"/>
  <c r="BY1677" i="6"/>
  <c r="BX1677" i="6"/>
  <c r="BW1677" i="6"/>
  <c r="BV1677" i="6"/>
  <c r="BU1677" i="6"/>
  <c r="BS1677" i="6"/>
  <c r="BR1677" i="6"/>
  <c r="BQ1677" i="6"/>
  <c r="BP1677" i="6"/>
  <c r="BO1677" i="6"/>
  <c r="BN1677" i="6"/>
  <c r="BM1677" i="6"/>
  <c r="BL1677" i="6"/>
  <c r="BJ1677" i="6"/>
  <c r="BI1677" i="6"/>
  <c r="BH1677" i="6"/>
  <c r="BF1677" i="6"/>
  <c r="BE1677" i="6"/>
  <c r="BD1677" i="6"/>
  <c r="BC1677" i="6"/>
  <c r="AY1677" i="6"/>
  <c r="AX1677" i="6"/>
  <c r="AW1677" i="6"/>
  <c r="AV1677" i="6"/>
  <c r="AU1677" i="6"/>
  <c r="AT1677" i="6"/>
  <c r="AS1677" i="6"/>
  <c r="AR1677" i="6"/>
  <c r="AN1677" i="6"/>
  <c r="AM1677" i="6"/>
  <c r="AH1677" i="6"/>
  <c r="AG1677" i="6"/>
  <c r="AE1677" i="6"/>
  <c r="BO999" i="6"/>
  <c r="CG999" i="6"/>
  <c r="CF999" i="6"/>
  <c r="CE999" i="6"/>
  <c r="CD999" i="6"/>
  <c r="CC999" i="6"/>
  <c r="CB999" i="6"/>
  <c r="CA999" i="6"/>
  <c r="BZ999" i="6"/>
  <c r="BY999" i="6"/>
  <c r="BX999" i="6"/>
  <c r="BW999" i="6"/>
  <c r="BV999" i="6"/>
  <c r="BU999" i="6"/>
  <c r="BS999" i="6"/>
  <c r="BR999" i="6"/>
  <c r="BQ999" i="6"/>
  <c r="BP999" i="6"/>
  <c r="BN999" i="6"/>
  <c r="BL999" i="6"/>
  <c r="BK999" i="6"/>
  <c r="BJ999" i="6"/>
  <c r="BI999" i="6"/>
  <c r="BH999" i="6"/>
  <c r="BG999" i="6"/>
  <c r="BF999" i="6"/>
  <c r="BE999" i="6"/>
  <c r="BD999" i="6"/>
  <c r="BC999" i="6"/>
  <c r="AZ999" i="6"/>
  <c r="AY999" i="6"/>
  <c r="AW999" i="6"/>
  <c r="AV999" i="6"/>
  <c r="AU999" i="6"/>
  <c r="AT999" i="6"/>
  <c r="AS999" i="6"/>
  <c r="AR999" i="6"/>
  <c r="AQ999" i="6"/>
  <c r="AM999" i="6"/>
  <c r="AK999" i="6"/>
  <c r="AH999" i="6"/>
  <c r="AG999" i="6"/>
  <c r="AE999" i="6"/>
  <c r="AH669" i="6"/>
  <c r="AI669" i="6"/>
  <c r="AK669" i="6"/>
  <c r="AM669" i="6"/>
  <c r="AP669" i="6"/>
  <c r="AQ669" i="6"/>
  <c r="AR669" i="6"/>
  <c r="AS669" i="6"/>
  <c r="AT669" i="6"/>
  <c r="AU669" i="6"/>
  <c r="AV669" i="6"/>
  <c r="AW669" i="6"/>
  <c r="AX669" i="6"/>
  <c r="AY669" i="6"/>
  <c r="AZ669" i="6"/>
  <c r="BA669" i="6"/>
  <c r="BB669" i="6"/>
  <c r="BC669" i="6"/>
  <c r="BD669" i="6"/>
  <c r="BE669" i="6"/>
  <c r="BF669" i="6"/>
  <c r="BG669" i="6"/>
  <c r="BH669" i="6"/>
  <c r="BI669" i="6"/>
  <c r="BJ669" i="6"/>
  <c r="BK669" i="6"/>
  <c r="BL669" i="6"/>
  <c r="BN669" i="6"/>
  <c r="BO669" i="6"/>
  <c r="BP669" i="6"/>
  <c r="BQ669" i="6"/>
  <c r="BR669" i="6"/>
  <c r="BS669" i="6"/>
  <c r="BU669" i="6"/>
  <c r="BV669" i="6"/>
  <c r="BW669" i="6"/>
  <c r="BX669" i="6"/>
  <c r="BY669" i="6"/>
  <c r="BZ669" i="6"/>
  <c r="CA669" i="6"/>
  <c r="CB669" i="6"/>
  <c r="CC669" i="6"/>
  <c r="CD669" i="6"/>
  <c r="CE669" i="6"/>
  <c r="CF669" i="6"/>
  <c r="CG669" i="6"/>
  <c r="AG669" i="6"/>
  <c r="AE669" i="6"/>
  <c r="AH625" i="6"/>
  <c r="AK625" i="6"/>
  <c r="AM625" i="6"/>
  <c r="AQ625" i="6"/>
  <c r="AR625" i="6"/>
  <c r="AS625" i="6"/>
  <c r="AT625" i="6"/>
  <c r="AU625" i="6"/>
  <c r="AV625" i="6"/>
  <c r="AW625" i="6"/>
  <c r="AX625" i="6"/>
  <c r="AY625" i="6"/>
  <c r="AZ625" i="6"/>
  <c r="BB625" i="6"/>
  <c r="BC625" i="6"/>
  <c r="BD625" i="6"/>
  <c r="BE625" i="6"/>
  <c r="BF625" i="6"/>
  <c r="BG625" i="6"/>
  <c r="BH625" i="6"/>
  <c r="BI625" i="6"/>
  <c r="BJ625" i="6"/>
  <c r="BK625" i="6"/>
  <c r="BL625" i="6"/>
  <c r="BN625" i="6"/>
  <c r="BO625" i="6"/>
  <c r="BP625" i="6"/>
  <c r="BR625" i="6"/>
  <c r="BS625" i="6"/>
  <c r="BU625" i="6"/>
  <c r="BV625" i="6"/>
  <c r="BW625" i="6"/>
  <c r="BX625" i="6"/>
  <c r="BY625" i="6"/>
  <c r="BZ625" i="6"/>
  <c r="CA625" i="6"/>
  <c r="CB625" i="6"/>
  <c r="CC625" i="6"/>
  <c r="CD625" i="6"/>
  <c r="CE625" i="6"/>
  <c r="CF625" i="6"/>
  <c r="CG625" i="6"/>
  <c r="AG625" i="6"/>
  <c r="AE625" i="6"/>
  <c r="AH303" i="6"/>
  <c r="AK303" i="6"/>
  <c r="AQ303" i="6"/>
  <c r="AR303" i="6"/>
  <c r="AS303" i="6"/>
  <c r="AT303" i="6"/>
  <c r="AU303" i="6"/>
  <c r="AV303" i="6"/>
  <c r="AW303" i="6"/>
  <c r="AY303" i="6"/>
  <c r="AZ303" i="6"/>
  <c r="F41" i="7" s="1"/>
  <c r="BC303" i="6"/>
  <c r="BD303" i="6"/>
  <c r="BE303" i="6"/>
  <c r="BF303" i="6"/>
  <c r="BG303" i="6"/>
  <c r="BH303" i="6"/>
  <c r="BI303" i="6"/>
  <c r="BJ303" i="6"/>
  <c r="BK303" i="6"/>
  <c r="BL303" i="6"/>
  <c r="BN303" i="6"/>
  <c r="BO303" i="6"/>
  <c r="BP303" i="6"/>
  <c r="BR303" i="6"/>
  <c r="BS303" i="6"/>
  <c r="BU303" i="6"/>
  <c r="BV303" i="6"/>
  <c r="BW303" i="6"/>
  <c r="BX303" i="6"/>
  <c r="BY303" i="6"/>
  <c r="BZ303" i="6"/>
  <c r="CA303" i="6"/>
  <c r="CB303" i="6"/>
  <c r="CC303" i="6"/>
  <c r="CD303" i="6"/>
  <c r="CE303" i="6"/>
  <c r="CF303" i="6"/>
  <c r="CG303" i="6"/>
  <c r="AG303" i="6"/>
  <c r="AE303" i="6"/>
  <c r="CH21" i="6"/>
  <c r="CH23" i="6"/>
  <c r="CH24" i="6"/>
  <c r="CH25" i="6"/>
  <c r="CH26" i="6"/>
  <c r="CH27" i="6"/>
  <c r="CH29" i="6"/>
  <c r="CH30" i="6"/>
  <c r="CH31" i="6"/>
  <c r="CH33" i="6"/>
  <c r="CH34" i="6"/>
  <c r="CH35" i="6"/>
  <c r="CH37" i="6"/>
  <c r="CH39" i="6"/>
  <c r="CH40" i="6"/>
  <c r="CH42" i="6"/>
  <c r="CH43" i="6"/>
  <c r="CH44" i="6"/>
  <c r="CH45" i="6"/>
  <c r="CH46" i="6"/>
  <c r="CH47" i="6"/>
  <c r="CH48" i="6"/>
  <c r="CH49" i="6"/>
  <c r="CH50" i="6"/>
  <c r="CH51" i="6"/>
  <c r="CH52" i="6"/>
  <c r="CH53" i="6"/>
  <c r="CH55" i="6"/>
  <c r="CH56" i="6"/>
  <c r="CH58" i="6"/>
  <c r="CH61" i="6"/>
  <c r="CH62" i="6"/>
  <c r="CH63" i="6"/>
  <c r="CH64" i="6"/>
  <c r="CH65" i="6"/>
  <c r="CH66" i="6"/>
  <c r="CH67" i="6"/>
  <c r="CH68" i="6"/>
  <c r="CH69" i="6"/>
  <c r="CH70" i="6"/>
  <c r="CH71" i="6"/>
  <c r="CH72" i="6"/>
  <c r="CH73" i="6"/>
  <c r="CH74" i="6"/>
  <c r="CH75" i="6"/>
  <c r="CH76" i="6"/>
  <c r="CH77" i="6"/>
  <c r="CH78" i="6"/>
  <c r="CH79" i="6"/>
  <c r="CH80" i="6"/>
  <c r="CH82" i="6"/>
  <c r="CH83" i="6"/>
  <c r="CH84" i="6"/>
  <c r="CH85" i="6"/>
  <c r="CH86" i="6"/>
  <c r="CH87" i="6"/>
  <c r="CH88" i="6"/>
  <c r="CH89" i="6"/>
  <c r="CH90" i="6"/>
  <c r="CH91" i="6"/>
  <c r="CH92" i="6"/>
  <c r="CH93" i="6"/>
  <c r="CH94" i="6"/>
  <c r="CH95" i="6"/>
  <c r="CH98" i="6"/>
  <c r="CH99" i="6"/>
  <c r="CH100" i="6"/>
  <c r="CH101" i="6"/>
  <c r="CH102" i="6"/>
  <c r="CH103" i="6"/>
  <c r="CH104" i="6"/>
  <c r="CH105" i="6"/>
  <c r="CH108" i="6"/>
  <c r="CH116" i="6"/>
  <c r="CH119" i="6"/>
  <c r="CH121" i="6"/>
  <c r="CH122" i="6"/>
  <c r="CH123" i="6"/>
  <c r="CH125" i="6"/>
  <c r="CH126" i="6"/>
  <c r="CH128" i="6"/>
  <c r="CH129" i="6"/>
  <c r="CH131" i="6"/>
  <c r="CH132" i="6"/>
  <c r="CH134" i="6"/>
  <c r="CH135" i="6"/>
  <c r="CH140" i="6"/>
  <c r="CH145" i="6"/>
  <c r="CH146" i="6"/>
  <c r="CH147" i="6"/>
  <c r="CH148" i="6"/>
  <c r="CH149" i="6"/>
  <c r="CH150" i="6"/>
  <c r="CH151" i="6"/>
  <c r="CH152" i="6"/>
  <c r="CH153" i="6"/>
  <c r="CH154" i="6"/>
  <c r="CH155" i="6"/>
  <c r="CH156" i="6"/>
  <c r="CH157" i="6"/>
  <c r="CH158" i="6"/>
  <c r="CH159" i="6"/>
  <c r="CH160" i="6"/>
  <c r="CH161" i="6"/>
  <c r="CH164" i="6"/>
  <c r="CH165" i="6"/>
  <c r="CH167" i="6"/>
  <c r="CH168" i="6"/>
  <c r="CH169" i="6"/>
  <c r="CH170" i="6"/>
  <c r="CH171" i="6"/>
  <c r="CH172" i="6"/>
  <c r="CH173" i="6"/>
  <c r="CH174" i="6"/>
  <c r="CH175" i="6"/>
  <c r="CH176" i="6"/>
  <c r="CH177" i="6"/>
  <c r="CH178" i="6"/>
  <c r="CH179" i="6"/>
  <c r="CH180" i="6"/>
  <c r="CH181" i="6"/>
  <c r="CH182" i="6"/>
  <c r="CH183" i="6"/>
  <c r="CH184" i="6"/>
  <c r="CH185" i="6"/>
  <c r="CH186" i="6"/>
  <c r="CH187" i="6"/>
  <c r="CH188" i="6"/>
  <c r="CH189" i="6"/>
  <c r="CH190" i="6"/>
  <c r="CH191" i="6"/>
  <c r="CH192" i="6"/>
  <c r="CH193" i="6"/>
  <c r="CH194" i="6"/>
  <c r="CH195" i="6"/>
  <c r="CH196" i="6"/>
  <c r="CH197" i="6"/>
  <c r="CH198" i="6"/>
  <c r="CH202" i="6"/>
  <c r="CH203" i="6"/>
  <c r="CH207" i="6"/>
  <c r="CH209" i="6"/>
  <c r="CH210" i="6"/>
  <c r="CH211" i="6"/>
  <c r="CH212" i="6"/>
  <c r="CH213" i="6"/>
  <c r="CH214" i="6"/>
  <c r="CH215" i="6"/>
  <c r="CH216" i="6"/>
  <c r="CH217" i="6"/>
  <c r="CH218" i="6"/>
  <c r="CH219" i="6"/>
  <c r="CH220" i="6"/>
  <c r="CH221" i="6"/>
  <c r="CH222" i="6"/>
  <c r="CH223" i="6"/>
  <c r="CH224" i="6"/>
  <c r="CH225" i="6"/>
  <c r="CH226" i="6"/>
  <c r="CH227" i="6"/>
  <c r="CH230" i="6"/>
  <c r="CH231" i="6"/>
  <c r="CH232" i="6"/>
  <c r="CH233" i="6"/>
  <c r="CH234" i="6"/>
  <c r="CH235" i="6"/>
  <c r="CH236" i="6"/>
  <c r="CH237" i="6"/>
  <c r="CH238" i="6"/>
  <c r="CH239" i="6"/>
  <c r="CH240" i="6"/>
  <c r="CH241" i="6"/>
  <c r="CH242" i="6"/>
  <c r="CH243" i="6"/>
  <c r="CH244" i="6"/>
  <c r="CH245" i="6"/>
  <c r="CH250" i="6"/>
  <c r="CH264" i="6"/>
  <c r="CH265" i="6"/>
  <c r="CH266" i="6"/>
  <c r="CH267" i="6"/>
  <c r="CH268" i="6"/>
  <c r="CH269" i="6"/>
  <c r="CH270" i="6"/>
  <c r="CH271" i="6"/>
  <c r="CH272" i="6"/>
  <c r="CH273" i="6"/>
  <c r="CH274" i="6"/>
  <c r="CH275" i="6"/>
  <c r="CH276" i="6"/>
  <c r="CH277" i="6"/>
  <c r="CH278" i="6"/>
  <c r="CH279" i="6"/>
  <c r="CH280" i="6"/>
  <c r="CH281" i="6"/>
  <c r="CH282" i="6"/>
  <c r="CH283" i="6"/>
  <c r="CH284" i="6"/>
  <c r="CH285" i="6"/>
  <c r="CH286" i="6"/>
  <c r="CH287" i="6"/>
  <c r="CH288" i="6"/>
  <c r="CH289" i="6"/>
  <c r="CH290" i="6"/>
  <c r="CH291" i="6"/>
  <c r="CH292" i="6"/>
  <c r="CH293" i="6"/>
  <c r="CH294" i="6"/>
  <c r="CH295" i="6"/>
  <c r="CH296" i="6"/>
  <c r="CH297" i="6"/>
  <c r="CH298" i="6"/>
  <c r="CH299" i="6"/>
  <c r="CH300" i="6"/>
  <c r="CH301" i="6"/>
  <c r="CH302" i="6"/>
  <c r="CH304" i="6"/>
  <c r="CH305" i="6"/>
  <c r="CH306" i="6"/>
  <c r="CH307" i="6"/>
  <c r="CH308" i="6"/>
  <c r="CH309" i="6"/>
  <c r="CH310" i="6"/>
  <c r="CH311" i="6"/>
  <c r="CH312" i="6"/>
  <c r="CH313" i="6"/>
  <c r="CH314" i="6"/>
  <c r="CH315" i="6"/>
  <c r="CH316" i="6"/>
  <c r="CH317" i="6"/>
  <c r="CH318" i="6"/>
  <c r="CH319" i="6"/>
  <c r="CH320" i="6"/>
  <c r="CH321" i="6"/>
  <c r="CH322" i="6"/>
  <c r="CH323" i="6"/>
  <c r="CH324" i="6"/>
  <c r="CH325" i="6"/>
  <c r="CH326" i="6"/>
  <c r="CH327" i="6"/>
  <c r="CH328" i="6"/>
  <c r="CH329" i="6"/>
  <c r="CH330" i="6"/>
  <c r="CH331" i="6"/>
  <c r="CH332" i="6"/>
  <c r="CH333" i="6"/>
  <c r="CH334" i="6"/>
  <c r="CH335" i="6"/>
  <c r="CH336" i="6"/>
  <c r="CH338" i="6"/>
  <c r="CH339" i="6"/>
  <c r="CH341" i="6"/>
  <c r="CH342" i="6"/>
  <c r="CH343" i="6"/>
  <c r="CH344" i="6"/>
  <c r="CH345" i="6"/>
  <c r="CH349" i="6"/>
  <c r="CH353" i="6"/>
  <c r="CH355" i="6"/>
  <c r="CH356" i="6"/>
  <c r="CH357" i="6"/>
  <c r="CH358" i="6"/>
  <c r="CH359" i="6"/>
  <c r="CH360" i="6"/>
  <c r="CH361" i="6"/>
  <c r="CH362" i="6"/>
  <c r="CH363" i="6"/>
  <c r="CH364" i="6"/>
  <c r="CH365" i="6"/>
  <c r="CH366" i="6"/>
  <c r="CH367" i="6"/>
  <c r="CH368" i="6"/>
  <c r="CH369" i="6"/>
  <c r="CH370" i="6"/>
  <c r="CH371" i="6"/>
  <c r="CH372" i="6"/>
  <c r="CH373" i="6"/>
  <c r="CH374" i="6"/>
  <c r="CH375" i="6"/>
  <c r="CH378" i="6"/>
  <c r="CH379" i="6"/>
  <c r="CH381" i="6"/>
  <c r="CH382" i="6"/>
  <c r="CH383" i="6"/>
  <c r="CH384" i="6"/>
  <c r="CH385" i="6"/>
  <c r="CH386" i="6"/>
  <c r="CH387" i="6"/>
  <c r="CH388" i="6"/>
  <c r="CH389" i="6"/>
  <c r="CH390" i="6"/>
  <c r="CH391" i="6"/>
  <c r="CH392" i="6"/>
  <c r="CH394" i="6"/>
  <c r="CH395" i="6"/>
  <c r="CH396" i="6"/>
  <c r="CH397" i="6"/>
  <c r="CH398" i="6"/>
  <c r="CH399" i="6"/>
  <c r="CH400" i="6"/>
  <c r="CH401" i="6"/>
  <c r="CH402" i="6"/>
  <c r="CH403" i="6"/>
  <c r="CH404" i="6"/>
  <c r="CH405" i="6"/>
  <c r="CH406" i="6"/>
  <c r="CH407" i="6"/>
  <c r="CH412" i="6"/>
  <c r="CH413" i="6"/>
  <c r="CH414" i="6"/>
  <c r="CH417" i="6"/>
  <c r="CH419" i="6"/>
  <c r="CH420" i="6"/>
  <c r="CH426" i="6"/>
  <c r="CH432" i="6"/>
  <c r="CH433" i="6"/>
  <c r="CH434" i="6"/>
  <c r="CH435" i="6"/>
  <c r="CH441" i="6"/>
  <c r="CH442" i="6"/>
  <c r="CH443" i="6"/>
  <c r="CH444" i="6"/>
  <c r="CH445" i="6"/>
  <c r="CH446" i="6"/>
  <c r="CH448" i="6"/>
  <c r="CH449" i="6"/>
  <c r="CH450" i="6"/>
  <c r="CH451" i="6"/>
  <c r="CH452" i="6"/>
  <c r="CH453" i="6"/>
  <c r="CH454" i="6"/>
  <c r="CH455" i="6"/>
  <c r="CH456" i="6"/>
  <c r="CH457" i="6"/>
  <c r="CH458" i="6"/>
  <c r="CH459" i="6"/>
  <c r="CH460" i="6"/>
  <c r="CH461" i="6"/>
  <c r="CH462" i="6"/>
  <c r="CH463" i="6"/>
  <c r="CH464" i="6"/>
  <c r="CH465" i="6"/>
  <c r="CH466" i="6"/>
  <c r="CH467" i="6"/>
  <c r="CH468" i="6"/>
  <c r="CH469" i="6"/>
  <c r="CH470" i="6"/>
  <c r="CH471" i="6"/>
  <c r="CH472" i="6"/>
  <c r="CH473" i="6"/>
  <c r="CH474" i="6"/>
  <c r="CH475" i="6"/>
  <c r="CH476" i="6"/>
  <c r="CH477" i="6"/>
  <c r="CH478" i="6"/>
  <c r="CH479" i="6"/>
  <c r="CH480" i="6"/>
  <c r="CH481" i="6"/>
  <c r="CH482" i="6"/>
  <c r="CH484" i="6"/>
  <c r="CH486" i="6"/>
  <c r="CH487" i="6"/>
  <c r="CH489" i="6"/>
  <c r="CH491" i="6"/>
  <c r="CH494" i="6"/>
  <c r="CH495" i="6"/>
  <c r="CH499" i="6"/>
  <c r="CH500" i="6"/>
  <c r="CH501" i="6"/>
  <c r="CH502" i="6"/>
  <c r="CH503" i="6"/>
  <c r="CH504" i="6"/>
  <c r="CH506" i="6"/>
  <c r="CH507" i="6"/>
  <c r="CH508" i="6"/>
  <c r="CH509" i="6"/>
  <c r="CH510" i="6"/>
  <c r="CH511" i="6"/>
  <c r="CH512" i="6"/>
  <c r="CH513" i="6"/>
  <c r="CH514" i="6"/>
  <c r="CH515" i="6"/>
  <c r="CH516" i="6"/>
  <c r="CH517" i="6"/>
  <c r="CH518" i="6"/>
  <c r="CH519" i="6"/>
  <c r="CH520" i="6"/>
  <c r="CH524" i="6"/>
  <c r="CH525" i="6"/>
  <c r="CH526" i="6"/>
  <c r="CH527" i="6"/>
  <c r="CH528" i="6"/>
  <c r="CH529" i="6"/>
  <c r="CH530" i="6"/>
  <c r="CH531" i="6"/>
  <c r="CH533" i="6"/>
  <c r="CH535" i="6"/>
  <c r="CH537" i="6"/>
  <c r="CH538" i="6"/>
  <c r="CH539" i="6"/>
  <c r="CH540" i="6"/>
  <c r="CH541" i="6"/>
  <c r="CH542" i="6"/>
  <c r="CH543" i="6"/>
  <c r="CH544" i="6"/>
  <c r="CH545" i="6"/>
  <c r="CH546" i="6"/>
  <c r="CH547" i="6"/>
  <c r="CH548" i="6"/>
  <c r="CH549" i="6"/>
  <c r="CH550" i="6"/>
  <c r="CH551" i="6"/>
  <c r="CH552" i="6"/>
  <c r="CH553" i="6"/>
  <c r="CH554" i="6"/>
  <c r="CH555" i="6"/>
  <c r="CH556" i="6"/>
  <c r="CH557" i="6"/>
  <c r="CH558" i="6"/>
  <c r="CH559" i="6"/>
  <c r="CH560" i="6"/>
  <c r="CH561" i="6"/>
  <c r="CH562" i="6"/>
  <c r="CH563" i="6"/>
  <c r="CH564" i="6"/>
  <c r="CH565" i="6"/>
  <c r="CH566" i="6"/>
  <c r="CH567" i="6"/>
  <c r="CH568" i="6"/>
  <c r="CH569" i="6"/>
  <c r="CH571" i="6"/>
  <c r="CH572" i="6"/>
  <c r="CH573" i="6"/>
  <c r="CH574" i="6"/>
  <c r="CH576" i="6"/>
  <c r="CH577" i="6"/>
  <c r="CH579" i="6"/>
  <c r="CH583" i="6"/>
  <c r="CH585" i="6"/>
  <c r="CH586" i="6"/>
  <c r="CH587" i="6"/>
  <c r="CH589" i="6"/>
  <c r="CH594" i="6"/>
  <c r="CH595" i="6"/>
  <c r="CH596" i="6"/>
  <c r="CH597" i="6"/>
  <c r="CH598" i="6"/>
  <c r="CH599" i="6"/>
  <c r="CH601" i="6"/>
  <c r="CH603" i="6"/>
  <c r="CH607" i="6"/>
  <c r="CH608" i="6"/>
  <c r="CH610" i="6"/>
  <c r="CH611" i="6"/>
  <c r="CH612" i="6"/>
  <c r="CH613" i="6"/>
  <c r="CH614" i="6"/>
  <c r="CH615" i="6"/>
  <c r="CH616" i="6"/>
  <c r="CH618" i="6"/>
  <c r="CH619" i="6"/>
  <c r="CH626" i="6"/>
  <c r="CH627" i="6"/>
  <c r="CH628" i="6"/>
  <c r="CH629" i="6"/>
  <c r="CH630" i="6"/>
  <c r="CH631" i="6"/>
  <c r="CH632" i="6"/>
  <c r="CH633" i="6"/>
  <c r="CH634" i="6"/>
  <c r="CH635" i="6"/>
  <c r="CH636" i="6"/>
  <c r="CH637" i="6"/>
  <c r="CH638" i="6"/>
  <c r="CH639" i="6"/>
  <c r="CH640" i="6"/>
  <c r="CH641" i="6"/>
  <c r="CH642" i="6"/>
  <c r="CH643" i="6"/>
  <c r="CH644" i="6"/>
  <c r="CH645" i="6"/>
  <c r="CH646" i="6"/>
  <c r="CH647" i="6"/>
  <c r="CH648" i="6"/>
  <c r="CH649" i="6"/>
  <c r="CH650" i="6"/>
  <c r="CH651" i="6"/>
  <c r="CH652" i="6"/>
  <c r="CH653" i="6"/>
  <c r="CH654" i="6"/>
  <c r="CH655" i="6"/>
  <c r="CH656" i="6"/>
  <c r="CH661" i="6"/>
  <c r="CH662" i="6"/>
  <c r="CH663" i="6"/>
  <c r="CH664" i="6"/>
  <c r="CH665" i="6"/>
  <c r="CH666" i="6"/>
  <c r="CH667" i="6"/>
  <c r="CH668" i="6"/>
  <c r="CH670" i="6"/>
  <c r="CH672" i="6"/>
  <c r="CH673" i="6"/>
  <c r="CH1000" i="6"/>
  <c r="CH1001" i="6"/>
  <c r="CH1002" i="6"/>
  <c r="CH1003" i="6"/>
  <c r="CH1004" i="6"/>
  <c r="CH1005" i="6"/>
  <c r="CH1006" i="6"/>
  <c r="CH1007" i="6"/>
  <c r="CH1008" i="6"/>
  <c r="CH1009" i="6"/>
  <c r="CH1010" i="6"/>
  <c r="CH1011" i="6"/>
  <c r="CH1012" i="6"/>
  <c r="CH1013" i="6"/>
  <c r="CH1014" i="6"/>
  <c r="CH1022" i="6"/>
  <c r="CH1023" i="6"/>
  <c r="CH1032" i="6"/>
  <c r="CH1033" i="6"/>
  <c r="CH1040" i="6"/>
  <c r="CH1045" i="6"/>
  <c r="CH1048" i="6"/>
  <c r="CH1049" i="6"/>
  <c r="CH1050" i="6"/>
  <c r="CH1051" i="6"/>
  <c r="CH1052" i="6"/>
  <c r="CH1053" i="6"/>
  <c r="CH1054" i="6"/>
  <c r="CH1055" i="6"/>
  <c r="CH1056" i="6"/>
  <c r="CH1057" i="6"/>
  <c r="CH1058" i="6"/>
  <c r="CH1059" i="6"/>
  <c r="CH1060" i="6"/>
  <c r="CH1061" i="6"/>
  <c r="CH1062" i="6"/>
  <c r="CH1063" i="6"/>
  <c r="CH1064" i="6"/>
  <c r="CH1065" i="6"/>
  <c r="CH1066" i="6"/>
  <c r="CH1067" i="6"/>
  <c r="CH1068" i="6"/>
  <c r="CH1069" i="6"/>
  <c r="CH1070" i="6"/>
  <c r="CH1071" i="6"/>
  <c r="CH1072" i="6"/>
  <c r="CH1073" i="6"/>
  <c r="CH1078" i="6"/>
  <c r="CH1079" i="6"/>
  <c r="CH1081" i="6"/>
  <c r="CH1082" i="6"/>
  <c r="CH1084" i="6"/>
  <c r="CH1085" i="6"/>
  <c r="CH1086" i="6"/>
  <c r="CH1087" i="6"/>
  <c r="CH1088" i="6"/>
  <c r="CH1089" i="6"/>
  <c r="CH1090" i="6"/>
  <c r="CH1091" i="6"/>
  <c r="CH1092" i="6"/>
  <c r="CH1093" i="6"/>
  <c r="CH1095" i="6"/>
  <c r="CH1096" i="6"/>
  <c r="CH1097" i="6"/>
  <c r="CH1098" i="6"/>
  <c r="CH1100" i="6"/>
  <c r="CH1103" i="6"/>
  <c r="CH1104" i="6"/>
  <c r="CH1105" i="6"/>
  <c r="CH1106" i="6"/>
  <c r="CH1107" i="6"/>
  <c r="CH1108" i="6"/>
  <c r="CH1109" i="6"/>
  <c r="CH1110" i="6"/>
  <c r="CH1111" i="6"/>
  <c r="CH1112" i="6"/>
  <c r="CH1113" i="6"/>
  <c r="CH1114" i="6"/>
  <c r="CH1115" i="6"/>
  <c r="CH1116" i="6"/>
  <c r="CH1117" i="6"/>
  <c r="CH1118" i="6"/>
  <c r="CH1119" i="6"/>
  <c r="CH1120" i="6"/>
  <c r="CH1121" i="6"/>
  <c r="CH1122" i="6"/>
  <c r="CH1124" i="6"/>
  <c r="CH1125" i="6"/>
  <c r="CH1126" i="6"/>
  <c r="CH1127" i="6"/>
  <c r="CH1129" i="6"/>
  <c r="CH1131" i="6"/>
  <c r="CH1137" i="6"/>
  <c r="CH1138" i="6"/>
  <c r="CH1142" i="6"/>
  <c r="CH1143" i="6"/>
  <c r="CH1144" i="6"/>
  <c r="CH1150" i="6"/>
  <c r="CH1151" i="6"/>
  <c r="CH1152" i="6"/>
  <c r="CH1154" i="6"/>
  <c r="CH1160" i="6"/>
  <c r="CH1161" i="6"/>
  <c r="CH1162" i="6"/>
  <c r="CH1164" i="6"/>
  <c r="CH1165" i="6"/>
  <c r="CH1166" i="6"/>
  <c r="CH1167" i="6"/>
  <c r="CH1170" i="6"/>
  <c r="CH1171" i="6"/>
  <c r="CH1173" i="6"/>
  <c r="CH1183" i="6"/>
  <c r="CH1184" i="6"/>
  <c r="CH1186" i="6"/>
  <c r="CH1187" i="6"/>
  <c r="CH1188" i="6"/>
  <c r="CH1191" i="6"/>
  <c r="CH1193" i="6"/>
  <c r="CH1194" i="6"/>
  <c r="CH1195" i="6"/>
  <c r="CH1197" i="6"/>
  <c r="CH1199" i="6"/>
  <c r="CH1201" i="6"/>
  <c r="CH1209" i="6"/>
  <c r="CH1210" i="6"/>
  <c r="CH1211" i="6"/>
  <c r="CH1213" i="6"/>
  <c r="CH1216" i="6"/>
  <c r="CH1218" i="6"/>
  <c r="CH1219" i="6"/>
  <c r="CH1220" i="6"/>
  <c r="CH1226" i="6"/>
  <c r="CH1227" i="6"/>
  <c r="CH1228" i="6"/>
  <c r="CH1229" i="6"/>
  <c r="CH1230" i="6"/>
  <c r="CH1231" i="6"/>
  <c r="CH1232" i="6"/>
  <c r="CH1233" i="6"/>
  <c r="CH1234" i="6"/>
  <c r="CH1235" i="6"/>
  <c r="CH1236" i="6"/>
  <c r="CH1237" i="6"/>
  <c r="CH1238" i="6"/>
  <c r="CH1239" i="6"/>
  <c r="CH1240" i="6"/>
  <c r="CH1241" i="6"/>
  <c r="CH1242" i="6"/>
  <c r="CH1243" i="6"/>
  <c r="CH1244" i="6"/>
  <c r="CH1245" i="6"/>
  <c r="CH1246" i="6"/>
  <c r="CH1247" i="6"/>
  <c r="CH1248" i="6"/>
  <c r="CH1250" i="6"/>
  <c r="CH1251" i="6"/>
  <c r="CH1252" i="6"/>
  <c r="CH1254" i="6"/>
  <c r="CH1262" i="6"/>
  <c r="CH1263" i="6"/>
  <c r="CH1265" i="6"/>
  <c r="CH1266" i="6"/>
  <c r="CH1267" i="6"/>
  <c r="CH1275" i="6"/>
  <c r="CH1276" i="6"/>
  <c r="CH1277" i="6"/>
  <c r="CH1278" i="6"/>
  <c r="CH1279" i="6"/>
  <c r="CH1280" i="6"/>
  <c r="CH1283" i="6"/>
  <c r="CH1284" i="6"/>
  <c r="CH1285" i="6"/>
  <c r="CH1286" i="6"/>
  <c r="CH1288" i="6"/>
  <c r="CH1297" i="6"/>
  <c r="CH1305" i="6"/>
  <c r="CH1306" i="6"/>
  <c r="CH1307" i="6"/>
  <c r="CH1308" i="6"/>
  <c r="CH1309" i="6"/>
  <c r="CH1311" i="6"/>
  <c r="CH1312" i="6"/>
  <c r="CH1313" i="6"/>
  <c r="CH1314" i="6"/>
  <c r="CH1315" i="6"/>
  <c r="CH1317" i="6"/>
  <c r="CH1319" i="6"/>
  <c r="CH1320" i="6"/>
  <c r="CH1321" i="6"/>
  <c r="CH1322" i="6"/>
  <c r="CH1323" i="6"/>
  <c r="CH1324" i="6"/>
  <c r="CH1325" i="6"/>
  <c r="CH1326" i="6"/>
  <c r="CH1327" i="6"/>
  <c r="CH1328" i="6"/>
  <c r="CH1329" i="6"/>
  <c r="CH1330" i="6"/>
  <c r="CH1331" i="6"/>
  <c r="CH1332" i="6"/>
  <c r="CH1333" i="6"/>
  <c r="CH1334" i="6"/>
  <c r="CH1335" i="6"/>
  <c r="CH1336" i="6"/>
  <c r="CH1337" i="6"/>
  <c r="CH1338" i="6"/>
  <c r="CH1340" i="6"/>
  <c r="CH1341" i="6"/>
  <c r="CH1342" i="6"/>
  <c r="CH1344" i="6"/>
  <c r="CH1345" i="6"/>
  <c r="CH1346" i="6"/>
  <c r="CH1347" i="6"/>
  <c r="CH1348" i="6"/>
  <c r="CH1349" i="6"/>
  <c r="CH1350" i="6"/>
  <c r="CH1351" i="6"/>
  <c r="CH1352" i="6"/>
  <c r="CH1353" i="6"/>
  <c r="CH1354" i="6"/>
  <c r="CH1358" i="6"/>
  <c r="CH1359" i="6"/>
  <c r="CH1360" i="6"/>
  <c r="CH1361" i="6"/>
  <c r="CH1362" i="6"/>
  <c r="CH1363" i="6"/>
  <c r="CH1364" i="6"/>
  <c r="CH1365" i="6"/>
  <c r="CH1367" i="6"/>
  <c r="CH1368" i="6"/>
  <c r="CH1370" i="6"/>
  <c r="CH1371" i="6"/>
  <c r="CH1373" i="6"/>
  <c r="CH1374" i="6"/>
  <c r="CH1375" i="6"/>
  <c r="CH1376" i="6"/>
  <c r="CH1377" i="6"/>
  <c r="CH1379" i="6"/>
  <c r="CH1380" i="6"/>
  <c r="CH1381" i="6"/>
  <c r="CH1382" i="6"/>
  <c r="CH1383" i="6"/>
  <c r="CH1384" i="6"/>
  <c r="CH1385" i="6"/>
  <c r="CH1386" i="6"/>
  <c r="CH1387" i="6"/>
  <c r="CH1388" i="6"/>
  <c r="CH1390" i="6"/>
  <c r="CH1391" i="6"/>
  <c r="CH1392" i="6"/>
  <c r="CH1393" i="6"/>
  <c r="CH1394" i="6"/>
  <c r="CH1395" i="6"/>
  <c r="CH1396" i="6"/>
  <c r="CH1397" i="6"/>
  <c r="CH1398" i="6"/>
  <c r="CH1399" i="6"/>
  <c r="CH1400" i="6"/>
  <c r="CH1401" i="6"/>
  <c r="CH1402" i="6"/>
  <c r="CH1403" i="6"/>
  <c r="CH1404" i="6"/>
  <c r="CH1405" i="6"/>
  <c r="CH1406" i="6"/>
  <c r="CH1407" i="6"/>
  <c r="CH1411" i="6"/>
  <c r="CH1412" i="6"/>
  <c r="CH1413" i="6"/>
  <c r="CH1414" i="6"/>
  <c r="CH1420" i="6"/>
  <c r="CH1421" i="6"/>
  <c r="CH1422" i="6"/>
  <c r="CH1423" i="6"/>
  <c r="CH1424" i="6"/>
  <c r="CH1425" i="6"/>
  <c r="CH1426" i="6"/>
  <c r="CH1427" i="6"/>
  <c r="CH1428" i="6"/>
  <c r="CH1429" i="6"/>
  <c r="CH1430" i="6"/>
  <c r="CH1431" i="6"/>
  <c r="CH1432" i="6"/>
  <c r="CH1433" i="6"/>
  <c r="CH1435" i="6"/>
  <c r="CH1436" i="6"/>
  <c r="CH1437" i="6"/>
  <c r="CH1438" i="6"/>
  <c r="CH1439" i="6"/>
  <c r="CH1440" i="6"/>
  <c r="CH1441" i="6"/>
  <c r="CH1442" i="6"/>
  <c r="CH1443" i="6"/>
  <c r="CH1444" i="6"/>
  <c r="CH1445" i="6"/>
  <c r="CH1446" i="6"/>
  <c r="CH1447" i="6"/>
  <c r="CH1448" i="6"/>
  <c r="CH1449" i="6"/>
  <c r="CH1450" i="6"/>
  <c r="CH1451" i="6"/>
  <c r="CH1452" i="6"/>
  <c r="CH1453" i="6"/>
  <c r="CH1454" i="6"/>
  <c r="CH1455" i="6"/>
  <c r="CH1456" i="6"/>
  <c r="CH1457" i="6"/>
  <c r="CH1459" i="6"/>
  <c r="CH1460" i="6"/>
  <c r="CH1461" i="6"/>
  <c r="CH1463" i="6"/>
  <c r="CH1464" i="6"/>
  <c r="CH1465" i="6"/>
  <c r="CH1466" i="6"/>
  <c r="CH1467" i="6"/>
  <c r="CH1468" i="6"/>
  <c r="CH1469" i="6"/>
  <c r="CH1470" i="6"/>
  <c r="CH1471" i="6"/>
  <c r="CH1472" i="6"/>
  <c r="CH1473" i="6"/>
  <c r="CH1474" i="6"/>
  <c r="CH1475" i="6"/>
  <c r="CH1476" i="6"/>
  <c r="CH1478" i="6"/>
  <c r="CH1479" i="6"/>
  <c r="CH1480" i="6"/>
  <c r="CH1481" i="6"/>
  <c r="CH1483" i="6"/>
  <c r="CH1484" i="6"/>
  <c r="CH1485" i="6"/>
  <c r="CH1486" i="6"/>
  <c r="CH1487" i="6"/>
  <c r="CH1488" i="6"/>
  <c r="CH1489" i="6"/>
  <c r="CH1490" i="6"/>
  <c r="CH1491" i="6"/>
  <c r="CH1492" i="6"/>
  <c r="CH1493" i="6"/>
  <c r="CH1494" i="6"/>
  <c r="CH1495" i="6"/>
  <c r="CH1496" i="6"/>
  <c r="CH1501" i="6"/>
  <c r="CH1502" i="6"/>
  <c r="CH1503" i="6"/>
  <c r="CH1504" i="6"/>
  <c r="CH1505" i="6"/>
  <c r="CH1507" i="6"/>
  <c r="CH1508" i="6"/>
  <c r="CH1509" i="6"/>
  <c r="CH1510" i="6"/>
  <c r="CH1511" i="6"/>
  <c r="CH1512" i="6"/>
  <c r="CH1513" i="6"/>
  <c r="CH1514" i="6"/>
  <c r="CH1515" i="6"/>
  <c r="CH1516" i="6"/>
  <c r="CH1517" i="6"/>
  <c r="CH1518" i="6"/>
  <c r="CH1519" i="6"/>
  <c r="CH1520" i="6"/>
  <c r="CH1521" i="6"/>
  <c r="CH1522" i="6"/>
  <c r="CH1524" i="6"/>
  <c r="CH1525" i="6"/>
  <c r="CH1526" i="6"/>
  <c r="CH1527" i="6"/>
  <c r="CH1528" i="6"/>
  <c r="CH1529" i="6"/>
  <c r="CH1530" i="6"/>
  <c r="CH1531" i="6"/>
  <c r="CH1532" i="6"/>
  <c r="CH1533" i="6"/>
  <c r="CH1534" i="6"/>
  <c r="CH1535" i="6"/>
  <c r="CH1536" i="6"/>
  <c r="CH1537" i="6"/>
  <c r="CH1538" i="6"/>
  <c r="CH1539" i="6"/>
  <c r="CH1540" i="6"/>
  <c r="CH1541" i="6"/>
  <c r="CH1542" i="6"/>
  <c r="CH1543" i="6"/>
  <c r="CH1544" i="6"/>
  <c r="CH1545" i="6"/>
  <c r="CH1546" i="6"/>
  <c r="CH1547" i="6"/>
  <c r="CH1548" i="6"/>
  <c r="CH1549" i="6"/>
  <c r="CH1550" i="6"/>
  <c r="CH1551" i="6"/>
  <c r="CH1552" i="6"/>
  <c r="CH1553" i="6"/>
  <c r="CH1555" i="6"/>
  <c r="CH1556" i="6"/>
  <c r="CH1557" i="6"/>
  <c r="CH1558" i="6"/>
  <c r="CH1559" i="6"/>
  <c r="CH1560" i="6"/>
  <c r="CH1561" i="6"/>
  <c r="CH1562" i="6"/>
  <c r="CH1563" i="6"/>
  <c r="CH1564" i="6"/>
  <c r="CH1565" i="6"/>
  <c r="CH1566" i="6"/>
  <c r="CH1567" i="6"/>
  <c r="CH1568" i="6"/>
  <c r="CH1569" i="6"/>
  <c r="CH1570" i="6"/>
  <c r="CH1571" i="6"/>
  <c r="CH1572" i="6"/>
  <c r="CH1573" i="6"/>
  <c r="CH1574" i="6"/>
  <c r="CH1575" i="6"/>
  <c r="CH1576" i="6"/>
  <c r="CH1577" i="6"/>
  <c r="CH1578" i="6"/>
  <c r="CH1579" i="6"/>
  <c r="CH1580" i="6"/>
  <c r="CH1581" i="6"/>
  <c r="CH1582" i="6"/>
  <c r="CH1583" i="6"/>
  <c r="CH1584" i="6"/>
  <c r="CH1585" i="6"/>
  <c r="CH1586" i="6"/>
  <c r="CH1587" i="6"/>
  <c r="CH1588" i="6"/>
  <c r="CH1589" i="6"/>
  <c r="CH1590" i="6"/>
  <c r="CH1591" i="6"/>
  <c r="CH1592" i="6"/>
  <c r="CH1593" i="6"/>
  <c r="CH1594" i="6"/>
  <c r="CH1595" i="6"/>
  <c r="CH1596" i="6"/>
  <c r="CH1597" i="6"/>
  <c r="CH1598" i="6"/>
  <c r="CH1599" i="6"/>
  <c r="CH1600" i="6"/>
  <c r="CH1601" i="6"/>
  <c r="CH1602" i="6"/>
  <c r="CH1603" i="6"/>
  <c r="CH1604" i="6"/>
  <c r="CH1605" i="6"/>
  <c r="CH1606" i="6"/>
  <c r="CH1607" i="6"/>
  <c r="CH1608" i="6"/>
  <c r="CH1609" i="6"/>
  <c r="CH1610" i="6"/>
  <c r="CH1611" i="6"/>
  <c r="CH1612" i="6"/>
  <c r="CH1613" i="6"/>
  <c r="CH1614" i="6"/>
  <c r="CH1615" i="6"/>
  <c r="CH1616" i="6"/>
  <c r="CH1617" i="6"/>
  <c r="CH1618" i="6"/>
  <c r="CH1619" i="6"/>
  <c r="CH1620" i="6"/>
  <c r="CH1621" i="6"/>
  <c r="CH1622" i="6"/>
  <c r="CH1623" i="6"/>
  <c r="CH1624" i="6"/>
  <c r="CH1625" i="6"/>
  <c r="CH1626" i="6"/>
  <c r="CH1627" i="6"/>
  <c r="CH1628" i="6"/>
  <c r="CH1629" i="6"/>
  <c r="CH1631" i="6"/>
  <c r="CH1636" i="6"/>
  <c r="CH1645" i="6"/>
  <c r="CH1648" i="6"/>
  <c r="CH1649" i="6"/>
  <c r="CH1650" i="6"/>
  <c r="CH1653" i="6"/>
  <c r="CH1654" i="6"/>
  <c r="CH1661" i="6"/>
  <c r="CH1662" i="6"/>
  <c r="CH1664" i="6"/>
  <c r="CH1666" i="6"/>
  <c r="CH1667" i="6"/>
  <c r="CH1668" i="6"/>
  <c r="CH1669" i="6"/>
  <c r="CH1675" i="6"/>
  <c r="CH1676" i="6"/>
  <c r="CH20" i="6"/>
  <c r="CH19" i="6"/>
  <c r="AP1674" i="6"/>
  <c r="AP1677" i="6" s="1"/>
  <c r="P30" i="7" s="1"/>
  <c r="F246" i="4" s="1"/>
  <c r="H246" i="4" s="1"/>
  <c r="BB1673" i="6"/>
  <c r="CH1673" i="6" s="1"/>
  <c r="AI1671" i="6"/>
  <c r="CH1671" i="6" s="1"/>
  <c r="AZ1670" i="6"/>
  <c r="CH1670" i="6" s="1"/>
  <c r="AL1665" i="6"/>
  <c r="CH1665" i="6" s="1"/>
  <c r="AK1663" i="6"/>
  <c r="CH1663" i="6" s="1"/>
  <c r="AL1659" i="6"/>
  <c r="CH1659" i="6" s="1"/>
  <c r="AL1657" i="6"/>
  <c r="CH1657" i="6" s="1"/>
  <c r="AL1655" i="6"/>
  <c r="CH1655" i="6" s="1"/>
  <c r="AZ1640" i="6"/>
  <c r="AQ1639" i="6"/>
  <c r="AQ1677" i="6" s="1"/>
  <c r="P32" i="7" s="1"/>
  <c r="AI1638" i="6"/>
  <c r="CH1638" i="6" s="1"/>
  <c r="BG1637" i="6"/>
  <c r="CH1637" i="6" s="1"/>
  <c r="BB1633" i="6"/>
  <c r="AP1500" i="6"/>
  <c r="AP1506" i="6" s="1"/>
  <c r="N30" i="7" s="1"/>
  <c r="F245" i="4" s="1"/>
  <c r="AW1499" i="6"/>
  <c r="AW1506" i="6" s="1"/>
  <c r="N38" i="7" s="1"/>
  <c r="BS1498" i="6"/>
  <c r="BS1506" i="6" s="1"/>
  <c r="N61" i="7" s="1"/>
  <c r="BU1462" i="6"/>
  <c r="CH1462" i="6" s="1"/>
  <c r="BU1458" i="6"/>
  <c r="AG1434" i="6"/>
  <c r="CH1434" i="6" s="1"/>
  <c r="BA1415" i="6"/>
  <c r="CH1415" i="6" s="1"/>
  <c r="BB1410" i="6"/>
  <c r="BB1506" i="6" s="1"/>
  <c r="N44" i="7" s="1"/>
  <c r="F387" i="4" s="1"/>
  <c r="BA1409" i="6"/>
  <c r="CH1409" i="6" s="1"/>
  <c r="AI1378" i="6"/>
  <c r="CH1378" i="6" s="1"/>
  <c r="AZ1366" i="6"/>
  <c r="AZ1389" i="6" s="1"/>
  <c r="M41" i="7" s="1"/>
  <c r="F350" i="4" s="1"/>
  <c r="BZ1343" i="6"/>
  <c r="BZ1389" i="6" s="1"/>
  <c r="M70" i="7" s="1"/>
  <c r="F611" i="4" s="1"/>
  <c r="CF1295" i="6"/>
  <c r="CF1389" i="6" s="1"/>
  <c r="M76" i="7" s="1"/>
  <c r="F643" i="4" s="1"/>
  <c r="H643" i="4" s="1"/>
  <c r="CA1294" i="6"/>
  <c r="CH1294" i="6" s="1"/>
  <c r="BH1287" i="6"/>
  <c r="BH1389" i="6" s="1"/>
  <c r="M50" i="7" s="1"/>
  <c r="AP1273" i="6"/>
  <c r="AP1389" i="6" s="1"/>
  <c r="M30" i="7" s="1"/>
  <c r="F244" i="4" s="1"/>
  <c r="BM1271" i="6"/>
  <c r="BM1389" i="6" s="1"/>
  <c r="M55" i="7" s="1"/>
  <c r="F504" i="4" s="1"/>
  <c r="AR1264" i="6"/>
  <c r="AE1259" i="6"/>
  <c r="AE1389" i="6" s="1"/>
  <c r="M19" i="7" s="1"/>
  <c r="AH1257" i="6"/>
  <c r="CH1257" i="6" s="1"/>
  <c r="AH1253" i="6"/>
  <c r="BP1225" i="6"/>
  <c r="CH1225" i="6" s="1"/>
  <c r="CG1212" i="6"/>
  <c r="CH1212" i="6" s="1"/>
  <c r="BR1203" i="6"/>
  <c r="CH1203" i="6" s="1"/>
  <c r="BW1192" i="6"/>
  <c r="CH1192" i="6" s="1"/>
  <c r="BW1190" i="6"/>
  <c r="CH1190" i="6" s="1"/>
  <c r="BW1189" i="6"/>
  <c r="CH1189" i="6" s="1"/>
  <c r="BW1185" i="6"/>
  <c r="CH1185" i="6" s="1"/>
  <c r="BK1182" i="6"/>
  <c r="CE1178" i="6"/>
  <c r="BW1175" i="6"/>
  <c r="CH1175" i="6" s="1"/>
  <c r="BW1163" i="6"/>
  <c r="CH1163" i="6" s="1"/>
  <c r="BW1159" i="6"/>
  <c r="CH1159" i="6" s="1"/>
  <c r="CF1134" i="6"/>
  <c r="CH1134" i="6" s="1"/>
  <c r="CF1133" i="6"/>
  <c r="BZ1132" i="6"/>
  <c r="CH1132" i="6" s="1"/>
  <c r="BW1130" i="6"/>
  <c r="CH1130" i="6" s="1"/>
  <c r="BZ1128" i="6"/>
  <c r="AY1123" i="6"/>
  <c r="CH1123" i="6" s="1"/>
  <c r="BJ1047" i="6"/>
  <c r="CH1047" i="6" s="1"/>
  <c r="BE1046" i="6"/>
  <c r="CH1046" i="6" s="1"/>
  <c r="BD1044" i="6"/>
  <c r="CH1044" i="6" s="1"/>
  <c r="AS1020" i="6"/>
  <c r="CH1020" i="6" s="1"/>
  <c r="BB917" i="6"/>
  <c r="CH917" i="6" s="1"/>
  <c r="AP919" i="6"/>
  <c r="CH919" i="6" s="1"/>
  <c r="BM849" i="6"/>
  <c r="CH849" i="6" s="1"/>
  <c r="BM843" i="6"/>
  <c r="CH843" i="6" s="1"/>
  <c r="BM837" i="6"/>
  <c r="CH837" i="6" s="1"/>
  <c r="BM831" i="6"/>
  <c r="CH831" i="6" s="1"/>
  <c r="BM825" i="6"/>
  <c r="CH825" i="6" s="1"/>
  <c r="BM819" i="6"/>
  <c r="CH819" i="6" s="1"/>
  <c r="AP536" i="6"/>
  <c r="CH536" i="6" s="1"/>
  <c r="AP493" i="6"/>
  <c r="CH493" i="6" s="1"/>
  <c r="AP490" i="6"/>
  <c r="CH490" i="6" s="1"/>
  <c r="AP485" i="6"/>
  <c r="CH485" i="6" s="1"/>
  <c r="AN440" i="6"/>
  <c r="CH440" i="6" s="1"/>
  <c r="AN431" i="6"/>
  <c r="CH431" i="6" s="1"/>
  <c r="AN425" i="6"/>
  <c r="CH425" i="6" s="1"/>
  <c r="AP416" i="6"/>
  <c r="CH416" i="6" s="1"/>
  <c r="AP377" i="6"/>
  <c r="AI263" i="6"/>
  <c r="CH263" i="6" s="1"/>
  <c r="AI262" i="6"/>
  <c r="CH262" i="6" s="1"/>
  <c r="BB228" i="6"/>
  <c r="CH228" i="6" s="1"/>
  <c r="AP163" i="6"/>
  <c r="CH163" i="6" s="1"/>
  <c r="BM143" i="6"/>
  <c r="CH143" i="6" s="1"/>
  <c r="BM138" i="6"/>
  <c r="AL114" i="6"/>
  <c r="CH114" i="6" s="1"/>
  <c r="AM113" i="6"/>
  <c r="BB112" i="6"/>
  <c r="CH112" i="6" s="1"/>
  <c r="AP110" i="6"/>
  <c r="CH110" i="6" s="1"/>
  <c r="AP107" i="6"/>
  <c r="CH107" i="6" s="1"/>
  <c r="AP97" i="6"/>
  <c r="CH97" i="6" s="1"/>
  <c r="AP60" i="6"/>
  <c r="BB59" i="6"/>
  <c r="AG1506" i="6" l="1"/>
  <c r="N21" i="7" s="1"/>
  <c r="Q21" i="7" s="1"/>
  <c r="F81" i="4"/>
  <c r="AE1678" i="6"/>
  <c r="CD1678" i="6"/>
  <c r="AW1678" i="6"/>
  <c r="AQ1678" i="6"/>
  <c r="BH1678" i="6"/>
  <c r="BL1678" i="6"/>
  <c r="BY1678" i="6"/>
  <c r="AG1678" i="6"/>
  <c r="BI1678" i="6"/>
  <c r="BS1678" i="6"/>
  <c r="CB1678" i="6"/>
  <c r="F331" i="4"/>
  <c r="F330" i="4" s="1"/>
  <c r="F329" i="4" s="1"/>
  <c r="Q38" i="7"/>
  <c r="F261" i="4"/>
  <c r="F260" i="4" s="1"/>
  <c r="Q19" i="7"/>
  <c r="F37" i="4"/>
  <c r="F429" i="4"/>
  <c r="Q50" i="7"/>
  <c r="F569" i="4"/>
  <c r="Q61" i="7"/>
  <c r="BJ1080" i="6"/>
  <c r="K52" i="7" s="1"/>
  <c r="BE1080" i="6"/>
  <c r="K47" i="7" s="1"/>
  <c r="AS1080" i="6"/>
  <c r="AS1678" i="6" s="1"/>
  <c r="AZ1677" i="6"/>
  <c r="P41" i="7" s="1"/>
  <c r="F351" i="4" s="1"/>
  <c r="H351" i="4" s="1"/>
  <c r="BD1080" i="6"/>
  <c r="BD1678" i="6" s="1"/>
  <c r="CH1674" i="6"/>
  <c r="BU1506" i="6"/>
  <c r="BU1678" i="6" s="1"/>
  <c r="CH1640" i="6"/>
  <c r="CH1500" i="6"/>
  <c r="AM303" i="6"/>
  <c r="F28" i="7" s="1"/>
  <c r="CH113" i="6"/>
  <c r="AN303" i="6"/>
  <c r="CH377" i="6"/>
  <c r="AP625" i="6"/>
  <c r="G30" i="7" s="1"/>
  <c r="F241" i="4" s="1"/>
  <c r="BB999" i="6"/>
  <c r="J44" i="7" s="1"/>
  <c r="F389" i="4" s="1"/>
  <c r="CH1128" i="6"/>
  <c r="CH59" i="6"/>
  <c r="CH138" i="6"/>
  <c r="CH1133" i="6"/>
  <c r="CF1249" i="6"/>
  <c r="L76" i="7" s="1"/>
  <c r="CE1249" i="6"/>
  <c r="CE1678" i="6" s="1"/>
  <c r="CH1178" i="6"/>
  <c r="BK1249" i="6"/>
  <c r="L53" i="7" s="1"/>
  <c r="F459" i="4" s="1"/>
  <c r="CH1182" i="6"/>
  <c r="AR1389" i="6"/>
  <c r="AR1678" i="6" s="1"/>
  <c r="CH1264" i="6"/>
  <c r="AH1389" i="6"/>
  <c r="AH1678" i="6" s="1"/>
  <c r="BB1677" i="6"/>
  <c r="P44" i="7" s="1"/>
  <c r="CH1639" i="6"/>
  <c r="CH1633" i="6"/>
  <c r="CH1499" i="6"/>
  <c r="CH1366" i="6"/>
  <c r="CH1271" i="6"/>
  <c r="CH1259" i="6"/>
  <c r="CH1253" i="6"/>
  <c r="CH60" i="6"/>
  <c r="AP303" i="6"/>
  <c r="F30" i="7" s="1"/>
  <c r="AP999" i="6"/>
  <c r="J30" i="7" s="1"/>
  <c r="F243" i="4" s="1"/>
  <c r="CH1498" i="6"/>
  <c r="CH1458" i="6"/>
  <c r="CH1410" i="6"/>
  <c r="CH1408" i="6"/>
  <c r="CH1343" i="6"/>
  <c r="CH1295" i="6"/>
  <c r="CH1287" i="6"/>
  <c r="CH1273" i="6"/>
  <c r="CH765" i="6"/>
  <c r="CH763" i="6"/>
  <c r="CH762" i="6"/>
  <c r="AD755" i="6"/>
  <c r="BM755" i="6" s="1"/>
  <c r="CH754" i="6"/>
  <c r="CH753" i="6"/>
  <c r="AD792" i="6"/>
  <c r="AD786" i="6"/>
  <c r="AD785" i="6"/>
  <c r="AD784" i="6"/>
  <c r="AD783" i="6"/>
  <c r="AD779" i="6"/>
  <c r="AD778" i="6"/>
  <c r="AD777" i="6"/>
  <c r="AD776" i="6"/>
  <c r="AJ776" i="6" s="1"/>
  <c r="CH733" i="6"/>
  <c r="CH732" i="6"/>
  <c r="CH731" i="6"/>
  <c r="BA730" i="6"/>
  <c r="AJ682" i="6"/>
  <c r="AZ1678" i="6" l="1"/>
  <c r="AN778" i="6"/>
  <c r="CH778" i="6" s="1"/>
  <c r="AN785" i="6"/>
  <c r="CH682" i="6"/>
  <c r="CH730" i="6"/>
  <c r="BA800" i="6"/>
  <c r="I43" i="7" s="1"/>
  <c r="F361" i="4" s="1"/>
  <c r="AJ783" i="6"/>
  <c r="AJ800" i="6" s="1"/>
  <c r="I25" i="7" s="1"/>
  <c r="F191" i="4" s="1"/>
  <c r="AI792" i="6"/>
  <c r="AI800" i="6" s="1"/>
  <c r="AX779" i="6"/>
  <c r="CH779" i="6" s="1"/>
  <c r="AX786" i="6"/>
  <c r="BM777" i="6"/>
  <c r="CH777" i="6" s="1"/>
  <c r="BM784" i="6"/>
  <c r="CH784" i="6" s="1"/>
  <c r="AP1678" i="6"/>
  <c r="BJ1678" i="6"/>
  <c r="CF1678" i="6"/>
  <c r="CH755" i="6"/>
  <c r="AD771" i="6"/>
  <c r="AD800" i="6"/>
  <c r="N64" i="7"/>
  <c r="F386" i="4"/>
  <c r="F642" i="4"/>
  <c r="F640" i="4" s="1"/>
  <c r="F639" i="4" s="1"/>
  <c r="Q76" i="7"/>
  <c r="F222" i="4"/>
  <c r="F405" i="4"/>
  <c r="H405" i="4" s="1"/>
  <c r="F451" i="4"/>
  <c r="H451" i="4" s="1"/>
  <c r="Q52" i="7"/>
  <c r="H569" i="4"/>
  <c r="M33" i="7"/>
  <c r="M23" i="7"/>
  <c r="K46" i="7"/>
  <c r="F240" i="4"/>
  <c r="L75" i="7"/>
  <c r="K34" i="7"/>
  <c r="CH776" i="6"/>
  <c r="H223" i="4"/>
  <c r="F581" i="4" l="1"/>
  <c r="F579" i="4" s="1"/>
  <c r="F578" i="4" s="1"/>
  <c r="N62" i="7"/>
  <c r="AN800" i="6"/>
  <c r="I29" i="7" s="1"/>
  <c r="F230" i="4" s="1"/>
  <c r="H230" i="4" s="1"/>
  <c r="CI800" i="6"/>
  <c r="AX800" i="6"/>
  <c r="I39" i="7" s="1"/>
  <c r="F339" i="4" s="1"/>
  <c r="H339" i="4" s="1"/>
  <c r="I24" i="7"/>
  <c r="F176" i="4" s="1"/>
  <c r="CH786" i="6"/>
  <c r="CH792" i="6"/>
  <c r="BM800" i="6"/>
  <c r="I55" i="7" s="1"/>
  <c r="F503" i="4" s="1"/>
  <c r="CH785" i="6"/>
  <c r="CH783" i="6"/>
  <c r="H361" i="4"/>
  <c r="F635" i="4"/>
  <c r="H635" i="4" s="1"/>
  <c r="Q75" i="7"/>
  <c r="F166" i="4"/>
  <c r="Q23" i="7"/>
  <c r="F399" i="4"/>
  <c r="F398" i="4" s="1"/>
  <c r="Q46" i="7"/>
  <c r="F286" i="4"/>
  <c r="Q34" i="7"/>
  <c r="F280" i="4"/>
  <c r="Q33" i="7"/>
  <c r="H191" i="4"/>
  <c r="H211" i="4"/>
  <c r="AD1672" i="6"/>
  <c r="BA1672" i="6" s="1"/>
  <c r="CH1672" i="6" s="1"/>
  <c r="AK1660" i="6"/>
  <c r="CH1660" i="6" s="1"/>
  <c r="AK1658" i="6"/>
  <c r="CH1658" i="6" s="1"/>
  <c r="AK1656" i="6"/>
  <c r="CH1656" i="6" s="1"/>
  <c r="AK1652" i="6"/>
  <c r="AD1651" i="6"/>
  <c r="AL1651" i="6" s="1"/>
  <c r="CH1651" i="6" s="1"/>
  <c r="AL1647" i="6"/>
  <c r="AJ1646" i="6"/>
  <c r="AD1644" i="6"/>
  <c r="AI1644" i="6" s="1"/>
  <c r="AD1643" i="6"/>
  <c r="BG1643" i="6" s="1"/>
  <c r="CH1643" i="6" s="1"/>
  <c r="AD1642" i="6"/>
  <c r="BG1642" i="6" s="1"/>
  <c r="AD1641" i="6"/>
  <c r="BK1641" i="6" s="1"/>
  <c r="BA1635" i="6"/>
  <c r="CH1635" i="6" s="1"/>
  <c r="BA1634" i="6"/>
  <c r="CH1634" i="6" s="1"/>
  <c r="AD1632" i="6"/>
  <c r="I42" i="7" l="1"/>
  <c r="CH800" i="6"/>
  <c r="I22" i="7"/>
  <c r="CH1642" i="6"/>
  <c r="BG1677" i="6"/>
  <c r="P49" i="7" s="1"/>
  <c r="F421" i="4" s="1"/>
  <c r="BK1677" i="6"/>
  <c r="P53" i="7" s="1"/>
  <c r="F461" i="4" s="1"/>
  <c r="CH1641" i="6"/>
  <c r="AJ1677" i="6"/>
  <c r="P25" i="7" s="1"/>
  <c r="F195" i="4" s="1"/>
  <c r="H195" i="4" s="1"/>
  <c r="CH1646" i="6"/>
  <c r="BA1632" i="6"/>
  <c r="AD1677" i="6"/>
  <c r="CH1644" i="6"/>
  <c r="AI1677" i="6"/>
  <c r="P24" i="7" s="1"/>
  <c r="AL1677" i="6"/>
  <c r="P27" i="7" s="1"/>
  <c r="CH1647" i="6"/>
  <c r="AK1677" i="6"/>
  <c r="AK1678" i="6" s="1"/>
  <c r="CH1652" i="6"/>
  <c r="AD133" i="6"/>
  <c r="BA133" i="6" s="1"/>
  <c r="CH133" i="6" s="1"/>
  <c r="AD130" i="6"/>
  <c r="BA130" i="6" s="1"/>
  <c r="CH130" i="6" s="1"/>
  <c r="AD127" i="6"/>
  <c r="BA127" i="6" s="1"/>
  <c r="CH127" i="6" s="1"/>
  <c r="AD124" i="6"/>
  <c r="BA124" i="6" s="1"/>
  <c r="CH124" i="6" s="1"/>
  <c r="AD81" i="6"/>
  <c r="BA81" i="6" s="1"/>
  <c r="CH81" i="6" s="1"/>
  <c r="I78" i="7" l="1"/>
  <c r="P26" i="7"/>
  <c r="P22" i="7" s="1"/>
  <c r="F179" i="4"/>
  <c r="F215" i="4"/>
  <c r="H215" i="4" s="1"/>
  <c r="BA1677" i="6"/>
  <c r="P43" i="7" s="1"/>
  <c r="CH1632" i="6"/>
  <c r="CI1677" i="6"/>
  <c r="F576" i="4"/>
  <c r="H532" i="4"/>
  <c r="J491" i="4"/>
  <c r="F490" i="4"/>
  <c r="F489" i="4" s="1"/>
  <c r="H458" i="4"/>
  <c r="F425" i="4"/>
  <c r="F424" i="4" s="1"/>
  <c r="F416" i="4"/>
  <c r="F390" i="4"/>
  <c r="F352" i="4"/>
  <c r="F348" i="4"/>
  <c r="F311" i="4"/>
  <c r="H294" i="4"/>
  <c r="F66" i="2" s="1"/>
  <c r="F575" i="4" l="1"/>
  <c r="F574" i="4" s="1"/>
  <c r="F573" i="4" s="1"/>
  <c r="F572" i="4" s="1"/>
  <c r="F368" i="4"/>
  <c r="P42" i="7"/>
  <c r="P78" i="7" s="1"/>
  <c r="F201" i="4"/>
  <c r="Q26" i="7"/>
  <c r="F346" i="4"/>
  <c r="CH1677" i="6"/>
  <c r="H348" i="4"/>
  <c r="H490" i="4"/>
  <c r="H489" i="4" s="1"/>
  <c r="F117" i="2" s="1"/>
  <c r="F274" i="4" l="1"/>
  <c r="F239" i="4"/>
  <c r="F221" i="4"/>
  <c r="F202" i="4"/>
  <c r="F199" i="4" s="1"/>
  <c r="F130" i="4"/>
  <c r="AD1630" i="6"/>
  <c r="Z1630" i="6"/>
  <c r="AD1617" i="6"/>
  <c r="AD1554" i="6"/>
  <c r="BA1554" i="6" s="1"/>
  <c r="CH1554" i="6" s="1"/>
  <c r="AD1523" i="6"/>
  <c r="BA1523" i="6" s="1"/>
  <c r="AD1497" i="6"/>
  <c r="AD1482" i="6"/>
  <c r="BA1482" i="6" s="1"/>
  <c r="CH1482" i="6" s="1"/>
  <c r="AD1477" i="6"/>
  <c r="BA1477" i="6" s="1"/>
  <c r="CH1477" i="6" s="1"/>
  <c r="AD1419" i="6"/>
  <c r="BA1419" i="6" s="1"/>
  <c r="CH1419" i="6" s="1"/>
  <c r="AD1418" i="6"/>
  <c r="BA1418" i="6" s="1"/>
  <c r="CH1418" i="6" s="1"/>
  <c r="AD1417" i="6"/>
  <c r="BA1417" i="6" s="1"/>
  <c r="CH1417" i="6" s="1"/>
  <c r="AD1416" i="6"/>
  <c r="BA1416" i="6" s="1"/>
  <c r="AD1372" i="6"/>
  <c r="AI1372" i="6" s="1"/>
  <c r="CH1372" i="6" s="1"/>
  <c r="AD1371" i="6"/>
  <c r="AD1357" i="6"/>
  <c r="BC1357" i="6" s="1"/>
  <c r="AD1356" i="6"/>
  <c r="BK1356" i="6" s="1"/>
  <c r="CH1356" i="6" s="1"/>
  <c r="AD1355" i="6"/>
  <c r="CC1355" i="6" s="1"/>
  <c r="AD1339" i="6"/>
  <c r="BK1339" i="6" s="1"/>
  <c r="CH1339" i="6" s="1"/>
  <c r="AD1318" i="6"/>
  <c r="BK1318" i="6" s="1"/>
  <c r="AD1316" i="6"/>
  <c r="BA1316" i="6" s="1"/>
  <c r="CH1316" i="6" s="1"/>
  <c r="AD1310" i="6"/>
  <c r="BA1310" i="6" s="1"/>
  <c r="CH1310" i="6" s="1"/>
  <c r="AD1304" i="6"/>
  <c r="CA1304" i="6" s="1"/>
  <c r="CH1304" i="6" s="1"/>
  <c r="AD1303" i="6"/>
  <c r="CA1303" i="6" s="1"/>
  <c r="CH1303" i="6" s="1"/>
  <c r="AD1302" i="6"/>
  <c r="CA1302" i="6" s="1"/>
  <c r="CH1302" i="6" s="1"/>
  <c r="AD1301" i="6"/>
  <c r="CA1301" i="6" s="1"/>
  <c r="CH1301" i="6" s="1"/>
  <c r="AD1300" i="6"/>
  <c r="CA1300" i="6" s="1"/>
  <c r="CH1300" i="6" s="1"/>
  <c r="AD1299" i="6"/>
  <c r="CA1299" i="6" s="1"/>
  <c r="CH1299" i="6" s="1"/>
  <c r="AD1298" i="6"/>
  <c r="CA1298" i="6" s="1"/>
  <c r="CH1298" i="6" s="1"/>
  <c r="AD1296" i="6"/>
  <c r="CA1296" i="6" s="1"/>
  <c r="CH1296" i="6" s="1"/>
  <c r="AD1293" i="6"/>
  <c r="CA1293" i="6" s="1"/>
  <c r="CH1293" i="6" s="1"/>
  <c r="AD1292" i="6"/>
  <c r="CA1292" i="6" s="1"/>
  <c r="CH1292" i="6" s="1"/>
  <c r="AD1291" i="6"/>
  <c r="CA1291" i="6" s="1"/>
  <c r="CH1291" i="6" s="1"/>
  <c r="AD1290" i="6"/>
  <c r="CA1290" i="6" s="1"/>
  <c r="CH1290" i="6" s="1"/>
  <c r="AD1289" i="6"/>
  <c r="CA1289" i="6" s="1"/>
  <c r="AD1282" i="6"/>
  <c r="AY1282" i="6" s="1"/>
  <c r="CH1282" i="6" s="1"/>
  <c r="AD1281" i="6"/>
  <c r="AY1281" i="6" s="1"/>
  <c r="AD1274" i="6"/>
  <c r="AI1274" i="6" s="1"/>
  <c r="CH1274" i="6" s="1"/>
  <c r="AD1272" i="6"/>
  <c r="AL1272" i="6" s="1"/>
  <c r="AD1270" i="6"/>
  <c r="AJ1270" i="6" s="1"/>
  <c r="AD1269" i="6"/>
  <c r="BA1269" i="6" s="1"/>
  <c r="CH1269" i="6" s="1"/>
  <c r="AD1268" i="6"/>
  <c r="BA1268" i="6" s="1"/>
  <c r="AD1261" i="6"/>
  <c r="AI1261" i="6" s="1"/>
  <c r="CH1261" i="6" s="1"/>
  <c r="AD1260" i="6"/>
  <c r="AI1260" i="6" s="1"/>
  <c r="CH1260" i="6" s="1"/>
  <c r="AD1258" i="6"/>
  <c r="AM1258" i="6" s="1"/>
  <c r="AD1256" i="6"/>
  <c r="AI1256" i="6" s="1"/>
  <c r="CH1256" i="6" s="1"/>
  <c r="AD1255" i="6"/>
  <c r="AI1255" i="6" s="1"/>
  <c r="AD1249" i="6"/>
  <c r="AD1224" i="6"/>
  <c r="BE1224" i="6" s="1"/>
  <c r="AD1223" i="6"/>
  <c r="BP1223" i="6" s="1"/>
  <c r="CH1223" i="6" s="1"/>
  <c r="AD1222" i="6"/>
  <c r="BP1222" i="6" s="1"/>
  <c r="CH1222" i="6" s="1"/>
  <c r="AD1221" i="6"/>
  <c r="BP1221" i="6" s="1"/>
  <c r="AD1217" i="6"/>
  <c r="CG1217" i="6" s="1"/>
  <c r="CH1217" i="6" s="1"/>
  <c r="AD1215" i="6"/>
  <c r="CG1215" i="6" s="1"/>
  <c r="CH1215" i="6" s="1"/>
  <c r="CG1214" i="6"/>
  <c r="CH1214" i="6" s="1"/>
  <c r="AD1208" i="6"/>
  <c r="BQ1208" i="6" s="1"/>
  <c r="CH1208" i="6" s="1"/>
  <c r="BZ1207" i="6"/>
  <c r="AD1206" i="6"/>
  <c r="BQ1206" i="6" s="1"/>
  <c r="CH1206" i="6" s="1"/>
  <c r="AD1205" i="6"/>
  <c r="BQ1205" i="6" s="1"/>
  <c r="CH1205" i="6" s="1"/>
  <c r="AD1204" i="6"/>
  <c r="BQ1204" i="6" s="1"/>
  <c r="CH1204" i="6" s="1"/>
  <c r="AD1202" i="6"/>
  <c r="BQ1202" i="6" s="1"/>
  <c r="CH1202" i="6" s="1"/>
  <c r="CG1200" i="6"/>
  <c r="CH1200" i="6" s="1"/>
  <c r="CC1198" i="6"/>
  <c r="CH1198" i="6" s="1"/>
  <c r="BW1196" i="6"/>
  <c r="CH1196" i="6" s="1"/>
  <c r="AD1181" i="6"/>
  <c r="BR1181" i="6" s="1"/>
  <c r="AD1180" i="6"/>
  <c r="BQ1180" i="6" s="1"/>
  <c r="CH1180" i="6" s="1"/>
  <c r="AD1179" i="6"/>
  <c r="BQ1179" i="6" s="1"/>
  <c r="CH1179" i="6" s="1"/>
  <c r="AD1177" i="6"/>
  <c r="BQ1177" i="6" s="1"/>
  <c r="CH1177" i="6" s="1"/>
  <c r="AD1176" i="6"/>
  <c r="BQ1176" i="6" s="1"/>
  <c r="CH1176" i="6" s="1"/>
  <c r="AD1174" i="6"/>
  <c r="BQ1174" i="6" s="1"/>
  <c r="CH1174" i="6" s="1"/>
  <c r="AD1172" i="6"/>
  <c r="BV1172" i="6" s="1"/>
  <c r="CH1172" i="6" s="1"/>
  <c r="AD1169" i="6"/>
  <c r="BQ1169" i="6" s="1"/>
  <c r="CH1169" i="6" s="1"/>
  <c r="AD1168" i="6"/>
  <c r="BQ1168" i="6" s="1"/>
  <c r="AD1158" i="6"/>
  <c r="CG1158" i="6" s="1"/>
  <c r="CH1158" i="6" s="1"/>
  <c r="AD1157" i="6"/>
  <c r="BW1157" i="6" s="1"/>
  <c r="CH1157" i="6" s="1"/>
  <c r="AD1156" i="6"/>
  <c r="BV1156" i="6" s="1"/>
  <c r="AD1155" i="6"/>
  <c r="BW1155" i="6" s="1"/>
  <c r="CH1155" i="6" s="1"/>
  <c r="AD1153" i="6"/>
  <c r="CG1153" i="6" s="1"/>
  <c r="CH1153" i="6" s="1"/>
  <c r="AD1149" i="6"/>
  <c r="CG1149" i="6" s="1"/>
  <c r="CH1149" i="6" s="1"/>
  <c r="AD1148" i="6"/>
  <c r="CG1148" i="6" s="1"/>
  <c r="CH1148" i="6" s="1"/>
  <c r="AD1147" i="6"/>
  <c r="CG1147" i="6" s="1"/>
  <c r="CH1147" i="6" s="1"/>
  <c r="AD1146" i="6"/>
  <c r="CG1146" i="6" s="1"/>
  <c r="CH1146" i="6" s="1"/>
  <c r="AD1145" i="6"/>
  <c r="CG1145" i="6" s="1"/>
  <c r="CH1145" i="6" s="1"/>
  <c r="AD1141" i="6"/>
  <c r="CG1141" i="6" s="1"/>
  <c r="CH1141" i="6" s="1"/>
  <c r="AD1140" i="6"/>
  <c r="CG1140" i="6" s="1"/>
  <c r="CH1140" i="6" s="1"/>
  <c r="AD1139" i="6"/>
  <c r="CG1139" i="6" s="1"/>
  <c r="CH1139" i="6" s="1"/>
  <c r="AD1136" i="6"/>
  <c r="CG1136" i="6" s="1"/>
  <c r="CH1136" i="6" s="1"/>
  <c r="AD1135" i="6"/>
  <c r="CC1135" i="6" s="1"/>
  <c r="AD1102" i="6"/>
  <c r="CG1102" i="6" s="1"/>
  <c r="BW1101" i="6"/>
  <c r="AY1099" i="6"/>
  <c r="CH1099" i="6" s="1"/>
  <c r="AD1094" i="6"/>
  <c r="AY1094" i="6" s="1"/>
  <c r="AD1083" i="6"/>
  <c r="BA1083" i="6" s="1"/>
  <c r="AD1077" i="6"/>
  <c r="AL1077" i="6" s="1"/>
  <c r="AD1076" i="6"/>
  <c r="AN1076" i="6" s="1"/>
  <c r="AD1075" i="6"/>
  <c r="BM1075" i="6" s="1"/>
  <c r="CH1075" i="6" s="1"/>
  <c r="AD1074" i="6"/>
  <c r="AJ1074" i="6" s="1"/>
  <c r="AD1043" i="6"/>
  <c r="BO1043" i="6" s="1"/>
  <c r="AD1042" i="6"/>
  <c r="BN1042" i="6" s="1"/>
  <c r="BM1041" i="6"/>
  <c r="AD1039" i="6"/>
  <c r="CC1039" i="6" s="1"/>
  <c r="AD1038" i="6"/>
  <c r="BV1038" i="6" s="1"/>
  <c r="CH1038" i="6" s="1"/>
  <c r="AD1037" i="6"/>
  <c r="BV1037" i="6" s="1"/>
  <c r="CH1037" i="6" s="1"/>
  <c r="AD1036" i="6"/>
  <c r="BV1036" i="6" s="1"/>
  <c r="CH1036" i="6" s="1"/>
  <c r="AD1035" i="6"/>
  <c r="BV1035" i="6" s="1"/>
  <c r="CH1035" i="6" s="1"/>
  <c r="AD1034" i="6"/>
  <c r="BV1034" i="6" s="1"/>
  <c r="BX1031" i="6"/>
  <c r="BA1030" i="6"/>
  <c r="AD1029" i="6"/>
  <c r="AI1029" i="6" s="1"/>
  <c r="BP1028" i="6"/>
  <c r="BQ1027" i="6"/>
  <c r="CH1027" i="6" s="1"/>
  <c r="BQ1026" i="6"/>
  <c r="AD1025" i="6"/>
  <c r="BG1025" i="6" s="1"/>
  <c r="BF1024" i="6"/>
  <c r="AU1021" i="6"/>
  <c r="AV1019" i="6"/>
  <c r="AD1018" i="6"/>
  <c r="AT1018" i="6" s="1"/>
  <c r="CH1018" i="6" s="1"/>
  <c r="AD1017" i="6"/>
  <c r="AT1017" i="6" s="1"/>
  <c r="CH1017" i="6" s="1"/>
  <c r="AT1016" i="6"/>
  <c r="CH1016" i="6" s="1"/>
  <c r="AD1015" i="6"/>
  <c r="AT1015" i="6" s="1"/>
  <c r="AD992" i="6"/>
  <c r="AN992" i="6" s="1"/>
  <c r="CH992" i="6" s="1"/>
  <c r="AD991" i="6"/>
  <c r="AL991" i="6" s="1"/>
  <c r="CH991" i="6" s="1"/>
  <c r="AD990" i="6"/>
  <c r="AJ990" i="6" s="1"/>
  <c r="CH990" i="6" s="1"/>
  <c r="AD989" i="6"/>
  <c r="BM989" i="6" s="1"/>
  <c r="CH989" i="6" s="1"/>
  <c r="AD979" i="6"/>
  <c r="BA979" i="6" s="1"/>
  <c r="CH979" i="6" s="1"/>
  <c r="AD973" i="6"/>
  <c r="BA973" i="6" s="1"/>
  <c r="CH973" i="6" s="1"/>
  <c r="AD970" i="6"/>
  <c r="BA970" i="6" s="1"/>
  <c r="CH970" i="6" s="1"/>
  <c r="AD957" i="6"/>
  <c r="BA957" i="6" s="1"/>
  <c r="CH957" i="6" s="1"/>
  <c r="AD954" i="6"/>
  <c r="BA954" i="6" s="1"/>
  <c r="CH954" i="6" s="1"/>
  <c r="AD950" i="6"/>
  <c r="BA950" i="6" s="1"/>
  <c r="CH950" i="6" s="1"/>
  <c r="AD932" i="6"/>
  <c r="BA932" i="6" s="1"/>
  <c r="CH932" i="6" s="1"/>
  <c r="AD930" i="6"/>
  <c r="BA930" i="6" s="1"/>
  <c r="CH930" i="6" s="1"/>
  <c r="AD915" i="6"/>
  <c r="BA915" i="6" s="1"/>
  <c r="CH915" i="6" s="1"/>
  <c r="AD892" i="6"/>
  <c r="AN892" i="6" s="1"/>
  <c r="CH892" i="6" s="1"/>
  <c r="AD891" i="6"/>
  <c r="AL891" i="6" s="1"/>
  <c r="CH891" i="6" s="1"/>
  <c r="AD890" i="6"/>
  <c r="AJ890" i="6" s="1"/>
  <c r="CH890" i="6" s="1"/>
  <c r="AD889" i="6"/>
  <c r="BM889" i="6" s="1"/>
  <c r="CH889" i="6" s="1"/>
  <c r="AD888" i="6"/>
  <c r="BA888" i="6" s="1"/>
  <c r="CH888" i="6" s="1"/>
  <c r="AD884" i="6"/>
  <c r="BA884" i="6" s="1"/>
  <c r="CH884" i="6" s="1"/>
  <c r="AD873" i="6"/>
  <c r="AI873" i="6" s="1"/>
  <c r="CH873" i="6" s="1"/>
  <c r="AD872" i="6"/>
  <c r="BA872" i="6" s="1"/>
  <c r="CH872" i="6" s="1"/>
  <c r="AD870" i="6"/>
  <c r="AI870" i="6" s="1"/>
  <c r="CH870" i="6" s="1"/>
  <c r="AD869" i="6"/>
  <c r="BA869" i="6" s="1"/>
  <c r="CH869" i="6" s="1"/>
  <c r="AD865" i="6"/>
  <c r="AX865" i="6" s="1"/>
  <c r="CH865" i="6" s="1"/>
  <c r="AD863" i="6"/>
  <c r="BA863" i="6" s="1"/>
  <c r="CH863" i="6" s="1"/>
  <c r="AD861" i="6"/>
  <c r="BA861" i="6" s="1"/>
  <c r="CH861" i="6" s="1"/>
  <c r="AD854" i="6"/>
  <c r="BA854" i="6" s="1"/>
  <c r="CH854" i="6" s="1"/>
  <c r="AD852" i="6"/>
  <c r="AN852" i="6" s="1"/>
  <c r="CH852" i="6" s="1"/>
  <c r="AD851" i="6"/>
  <c r="AL851" i="6" s="1"/>
  <c r="CH851" i="6" s="1"/>
  <c r="AD850" i="6"/>
  <c r="AJ850" i="6" s="1"/>
  <c r="CH850" i="6" s="1"/>
  <c r="AD848" i="6"/>
  <c r="BA848" i="6" s="1"/>
  <c r="CH848" i="6" s="1"/>
  <c r="AD846" i="6"/>
  <c r="AN846" i="6" s="1"/>
  <c r="CH846" i="6" s="1"/>
  <c r="AD845" i="6"/>
  <c r="AL845" i="6" s="1"/>
  <c r="CH845" i="6" s="1"/>
  <c r="AD844" i="6"/>
  <c r="AJ844" i="6" s="1"/>
  <c r="CH844" i="6" s="1"/>
  <c r="AD842" i="6"/>
  <c r="BA842" i="6" s="1"/>
  <c r="CH842" i="6" s="1"/>
  <c r="AD840" i="6"/>
  <c r="AN840" i="6" s="1"/>
  <c r="CH840" i="6" s="1"/>
  <c r="AD839" i="6"/>
  <c r="AL839" i="6" s="1"/>
  <c r="CH839" i="6" s="1"/>
  <c r="AD838" i="6"/>
  <c r="AJ838" i="6" s="1"/>
  <c r="CH838" i="6" s="1"/>
  <c r="AD836" i="6"/>
  <c r="BA836" i="6" s="1"/>
  <c r="CH836" i="6" s="1"/>
  <c r="AD834" i="6"/>
  <c r="AN834" i="6" s="1"/>
  <c r="CH834" i="6" s="1"/>
  <c r="AD833" i="6"/>
  <c r="AL833" i="6" s="1"/>
  <c r="CH833" i="6" s="1"/>
  <c r="AD832" i="6"/>
  <c r="AJ832" i="6" s="1"/>
  <c r="CH832" i="6" s="1"/>
  <c r="AD830" i="6"/>
  <c r="BA830" i="6" s="1"/>
  <c r="CH830" i="6" s="1"/>
  <c r="AD828" i="6"/>
  <c r="AN828" i="6" s="1"/>
  <c r="CH828" i="6" s="1"/>
  <c r="AD827" i="6"/>
  <c r="AL827" i="6" s="1"/>
  <c r="CH827" i="6" s="1"/>
  <c r="AD826" i="6"/>
  <c r="AJ826" i="6" s="1"/>
  <c r="CH826" i="6" s="1"/>
  <c r="AD824" i="6"/>
  <c r="BA824" i="6" s="1"/>
  <c r="CH824" i="6" s="1"/>
  <c r="AD822" i="6"/>
  <c r="AN822" i="6" s="1"/>
  <c r="CH822" i="6" s="1"/>
  <c r="AD821" i="6"/>
  <c r="AL821" i="6" s="1"/>
  <c r="CH821" i="6" s="1"/>
  <c r="AD820" i="6"/>
  <c r="AJ820" i="6" s="1"/>
  <c r="CH820" i="6" s="1"/>
  <c r="AD818" i="6"/>
  <c r="BA818" i="6" s="1"/>
  <c r="CH818" i="6" s="1"/>
  <c r="AL660" i="6"/>
  <c r="BM658" i="6"/>
  <c r="AJ657" i="6"/>
  <c r="AD648" i="6"/>
  <c r="AD624" i="6"/>
  <c r="AN624" i="6" s="1"/>
  <c r="CH624" i="6" s="1"/>
  <c r="AD623" i="6"/>
  <c r="AL623" i="6" s="1"/>
  <c r="CH623" i="6" s="1"/>
  <c r="AD622" i="6"/>
  <c r="BM622" i="6" s="1"/>
  <c r="CH622" i="6" s="1"/>
  <c r="AD621" i="6"/>
  <c r="AJ621" i="6" s="1"/>
  <c r="CH621" i="6" s="1"/>
  <c r="AD620" i="6"/>
  <c r="BA620" i="6" s="1"/>
  <c r="CH620" i="6" s="1"/>
  <c r="AD617" i="6"/>
  <c r="BA617" i="6" s="1"/>
  <c r="CH617" i="6" s="1"/>
  <c r="AD609" i="6"/>
  <c r="BA609" i="6" s="1"/>
  <c r="CH609" i="6" s="1"/>
  <c r="AD606" i="6"/>
  <c r="AN606" i="6" s="1"/>
  <c r="CH606" i="6" s="1"/>
  <c r="AD605" i="6"/>
  <c r="AL605" i="6" s="1"/>
  <c r="CH605" i="6" s="1"/>
  <c r="AD604" i="6"/>
  <c r="BM604" i="6" s="1"/>
  <c r="CH604" i="6" s="1"/>
  <c r="AD602" i="6"/>
  <c r="AJ602" i="6" s="1"/>
  <c r="CH602" i="6" s="1"/>
  <c r="BA600" i="6"/>
  <c r="CH600" i="6" s="1"/>
  <c r="AN593" i="6"/>
  <c r="CH593" i="6" s="1"/>
  <c r="AL591" i="6"/>
  <c r="CH591" i="6" s="1"/>
  <c r="BM590" i="6"/>
  <c r="CH590" i="6" s="1"/>
  <c r="AJ588" i="6"/>
  <c r="CH588" i="6" s="1"/>
  <c r="BA584" i="6"/>
  <c r="CH584" i="6" s="1"/>
  <c r="AN582" i="6"/>
  <c r="CH582" i="6" s="1"/>
  <c r="AL581" i="6"/>
  <c r="CH581" i="6" s="1"/>
  <c r="BM580" i="6"/>
  <c r="CH580" i="6" s="1"/>
  <c r="AJ578" i="6"/>
  <c r="CH578" i="6" s="1"/>
  <c r="BA575" i="6"/>
  <c r="CH575" i="6" s="1"/>
  <c r="AD570" i="6"/>
  <c r="BA570" i="6" s="1"/>
  <c r="CH570" i="6" s="1"/>
  <c r="AD534" i="6"/>
  <c r="BA534" i="6" s="1"/>
  <c r="CH534" i="6" s="1"/>
  <c r="AD532" i="6"/>
  <c r="BA532" i="6" s="1"/>
  <c r="CH532" i="6" s="1"/>
  <c r="AD523" i="6"/>
  <c r="AN523" i="6" s="1"/>
  <c r="CH523" i="6" s="1"/>
  <c r="AD522" i="6"/>
  <c r="BM522" i="6" s="1"/>
  <c r="CH522" i="6" s="1"/>
  <c r="AD521" i="6"/>
  <c r="AJ521" i="6" s="1"/>
  <c r="CH521" i="6" s="1"/>
  <c r="AD505" i="6"/>
  <c r="BA505" i="6" s="1"/>
  <c r="CH505" i="6" s="1"/>
  <c r="AD498" i="6"/>
  <c r="BQ498" i="6" s="1"/>
  <c r="AD497" i="6"/>
  <c r="AI497" i="6" s="1"/>
  <c r="CH497" i="6" s="1"/>
  <c r="AD496" i="6"/>
  <c r="AI496" i="6" s="1"/>
  <c r="BA492" i="6"/>
  <c r="CH492" i="6" s="1"/>
  <c r="AD488" i="6"/>
  <c r="BA488" i="6" s="1"/>
  <c r="CH488" i="6" s="1"/>
  <c r="AD483" i="6"/>
  <c r="BA483" i="6" s="1"/>
  <c r="CH483" i="6" s="1"/>
  <c r="AD447" i="6"/>
  <c r="BM447" i="6" s="1"/>
  <c r="CH447" i="6" s="1"/>
  <c r="AD439" i="6"/>
  <c r="AL439" i="6" s="1"/>
  <c r="CH439" i="6" s="1"/>
  <c r="AD438" i="6"/>
  <c r="BM438" i="6" s="1"/>
  <c r="CH438" i="6" s="1"/>
  <c r="AD437" i="6"/>
  <c r="AJ437" i="6" s="1"/>
  <c r="CH437" i="6" s="1"/>
  <c r="AD436" i="6"/>
  <c r="BA436" i="6" s="1"/>
  <c r="CH436" i="6" s="1"/>
  <c r="AD430" i="6"/>
  <c r="AL430" i="6" s="1"/>
  <c r="CH430" i="6" s="1"/>
  <c r="AD429" i="6"/>
  <c r="BM429" i="6" s="1"/>
  <c r="CH429" i="6" s="1"/>
  <c r="AD428" i="6"/>
  <c r="AJ428" i="6" s="1"/>
  <c r="CH428" i="6" s="1"/>
  <c r="AD427" i="6"/>
  <c r="BA427" i="6" s="1"/>
  <c r="CH427" i="6" s="1"/>
  <c r="AD424" i="6"/>
  <c r="AL424" i="6" s="1"/>
  <c r="CH424" i="6" s="1"/>
  <c r="AD423" i="6"/>
  <c r="BM423" i="6" s="1"/>
  <c r="CH423" i="6" s="1"/>
  <c r="AD422" i="6"/>
  <c r="AJ422" i="6" s="1"/>
  <c r="CH422" i="6" s="1"/>
  <c r="AD421" i="6"/>
  <c r="BA421" i="6" s="1"/>
  <c r="CH421" i="6" s="1"/>
  <c r="AD418" i="6"/>
  <c r="BA418" i="6" s="1"/>
  <c r="CH418" i="6" s="1"/>
  <c r="BA415" i="6"/>
  <c r="CH415" i="6" s="1"/>
  <c r="AD411" i="6"/>
  <c r="AN411" i="6" s="1"/>
  <c r="CH411" i="6" s="1"/>
  <c r="AD410" i="6"/>
  <c r="AL410" i="6" s="1"/>
  <c r="CH410" i="6" s="1"/>
  <c r="AD409" i="6"/>
  <c r="BM409" i="6" s="1"/>
  <c r="CH409" i="6" s="1"/>
  <c r="AD408" i="6"/>
  <c r="AJ408" i="6" s="1"/>
  <c r="CH408" i="6" s="1"/>
  <c r="AD393" i="6"/>
  <c r="BA393" i="6" s="1"/>
  <c r="CH393" i="6" s="1"/>
  <c r="AD380" i="6"/>
  <c r="BA380" i="6" s="1"/>
  <c r="CH380" i="6" s="1"/>
  <c r="BA376" i="6"/>
  <c r="CH376" i="6" s="1"/>
  <c r="AD354" i="6"/>
  <c r="BA354" i="6" s="1"/>
  <c r="CH354" i="6" s="1"/>
  <c r="AD352" i="6"/>
  <c r="AN352" i="6" s="1"/>
  <c r="AD351" i="6"/>
  <c r="AL351" i="6" s="1"/>
  <c r="AD350" i="6"/>
  <c r="BM350" i="6" s="1"/>
  <c r="AD348" i="6"/>
  <c r="AJ348" i="6" s="1"/>
  <c r="AD347" i="6"/>
  <c r="BA347" i="6" s="1"/>
  <c r="CH347" i="6" s="1"/>
  <c r="AD346" i="6"/>
  <c r="BA346" i="6" s="1"/>
  <c r="CH346" i="6" s="1"/>
  <c r="AD340" i="6"/>
  <c r="BA340" i="6" s="1"/>
  <c r="CH340" i="6" s="1"/>
  <c r="AD337" i="6"/>
  <c r="BA337" i="6" s="1"/>
  <c r="AD334" i="6"/>
  <c r="AD303" i="6"/>
  <c r="AD261" i="6"/>
  <c r="AI261" i="6" s="1"/>
  <c r="CH261" i="6" s="1"/>
  <c r="AD260" i="6"/>
  <c r="AI260" i="6" s="1"/>
  <c r="CH260" i="6" s="1"/>
  <c r="AD259" i="6"/>
  <c r="AI259" i="6" s="1"/>
  <c r="CH259" i="6" s="1"/>
  <c r="AD258" i="6"/>
  <c r="AI258" i="6" s="1"/>
  <c r="CH258" i="6" s="1"/>
  <c r="AI257" i="6"/>
  <c r="CH257" i="6" s="1"/>
  <c r="AD256" i="6"/>
  <c r="AI256" i="6" s="1"/>
  <c r="CH256" i="6" s="1"/>
  <c r="AD255" i="6"/>
  <c r="AI255" i="6" s="1"/>
  <c r="CH255" i="6" s="1"/>
  <c r="AD254" i="6"/>
  <c r="AI254" i="6" s="1"/>
  <c r="CH254" i="6" s="1"/>
  <c r="AD253" i="6"/>
  <c r="BQ253" i="6" s="1"/>
  <c r="CH253" i="6" s="1"/>
  <c r="AD252" i="6"/>
  <c r="AI252" i="6" s="1"/>
  <c r="CH252" i="6" s="1"/>
  <c r="AD251" i="6"/>
  <c r="AI251" i="6" s="1"/>
  <c r="CH251" i="6" s="1"/>
  <c r="AI249" i="6"/>
  <c r="CH249" i="6" s="1"/>
  <c r="AI248" i="6"/>
  <c r="CH248" i="6" s="1"/>
  <c r="AD247" i="6"/>
  <c r="BQ247" i="6" s="1"/>
  <c r="AD246" i="6"/>
  <c r="AI246" i="6" s="1"/>
  <c r="CH246" i="6" s="1"/>
  <c r="AD229" i="6"/>
  <c r="BB229" i="6" s="1"/>
  <c r="AD208" i="6"/>
  <c r="BA208" i="6" s="1"/>
  <c r="CH208" i="6" s="1"/>
  <c r="AD206" i="6"/>
  <c r="AL206" i="6" s="1"/>
  <c r="CH206" i="6" s="1"/>
  <c r="AD205" i="6"/>
  <c r="BM205" i="6" s="1"/>
  <c r="CH205" i="6" s="1"/>
  <c r="AD204" i="6"/>
  <c r="AJ204" i="6" s="1"/>
  <c r="CH204" i="6" s="1"/>
  <c r="AD201" i="6"/>
  <c r="AL201" i="6" s="1"/>
  <c r="AD200" i="6"/>
  <c r="BM200" i="6" s="1"/>
  <c r="AD199" i="6"/>
  <c r="AI199" i="6" s="1"/>
  <c r="AD192" i="6"/>
  <c r="AD166" i="6"/>
  <c r="BA166" i="6" s="1"/>
  <c r="CH166" i="6" s="1"/>
  <c r="AD162" i="6"/>
  <c r="BA162" i="6" s="1"/>
  <c r="CH162" i="6" s="1"/>
  <c r="AD144" i="6"/>
  <c r="AL144" i="6" s="1"/>
  <c r="CH144" i="6" s="1"/>
  <c r="AD142" i="6"/>
  <c r="AJ142" i="6" s="1"/>
  <c r="CH142" i="6" s="1"/>
  <c r="AD141" i="6"/>
  <c r="BA141" i="6" s="1"/>
  <c r="CH141" i="6" s="1"/>
  <c r="AD139" i="6"/>
  <c r="AL139" i="6" s="1"/>
  <c r="CH139" i="6" s="1"/>
  <c r="AD137" i="6"/>
  <c r="AJ137" i="6" s="1"/>
  <c r="AD136" i="6"/>
  <c r="BA136" i="6" s="1"/>
  <c r="CH136" i="6" s="1"/>
  <c r="AD120" i="6"/>
  <c r="AX120" i="6" s="1"/>
  <c r="BA117" i="6"/>
  <c r="CH117" i="6" s="1"/>
  <c r="AD115" i="6"/>
  <c r="BA115" i="6" s="1"/>
  <c r="CH115" i="6" s="1"/>
  <c r="AD111" i="6"/>
  <c r="BA111" i="6" s="1"/>
  <c r="CH111" i="6" s="1"/>
  <c r="AD109" i="6"/>
  <c r="BA109" i="6" s="1"/>
  <c r="CH109" i="6" s="1"/>
  <c r="AD106" i="6"/>
  <c r="BA106" i="6" s="1"/>
  <c r="CH106" i="6" s="1"/>
  <c r="AD96" i="6"/>
  <c r="BA96" i="6" s="1"/>
  <c r="CH96" i="6" s="1"/>
  <c r="AD57" i="6"/>
  <c r="BA57" i="6" s="1"/>
  <c r="CH57" i="6" s="1"/>
  <c r="AD54" i="6"/>
  <c r="BA54" i="6" s="1"/>
  <c r="CH54" i="6" s="1"/>
  <c r="AD41" i="6"/>
  <c r="BA41" i="6" s="1"/>
  <c r="CH41" i="6" s="1"/>
  <c r="AD38" i="6"/>
  <c r="BA38" i="6" s="1"/>
  <c r="CH38" i="6" s="1"/>
  <c r="AD36" i="6"/>
  <c r="BA36" i="6" s="1"/>
  <c r="CH36" i="6" s="1"/>
  <c r="BA32" i="6"/>
  <c r="CH32" i="6" s="1"/>
  <c r="BA28" i="6"/>
  <c r="CH28" i="6" s="1"/>
  <c r="BA22" i="6"/>
  <c r="AN659" i="6" l="1"/>
  <c r="AN669" i="6" s="1"/>
  <c r="H29" i="7" s="1"/>
  <c r="F229" i="4" s="1"/>
  <c r="H140" i="4"/>
  <c r="CH1025" i="6"/>
  <c r="BG1080" i="6"/>
  <c r="BG1678" i="6" s="1"/>
  <c r="CH1029" i="6"/>
  <c r="AI1080" i="6"/>
  <c r="K24" i="7" s="1"/>
  <c r="F177" i="4" s="1"/>
  <c r="CH1039" i="6"/>
  <c r="CC1080" i="6"/>
  <c r="K73" i="7" s="1"/>
  <c r="CH1074" i="6"/>
  <c r="AJ1080" i="6"/>
  <c r="K25" i="7" s="1"/>
  <c r="F193" i="4" s="1"/>
  <c r="CH1015" i="6"/>
  <c r="AT1080" i="6"/>
  <c r="AT1678" i="6" s="1"/>
  <c r="CH1019" i="6"/>
  <c r="AV1080" i="6"/>
  <c r="AV1678" i="6" s="1"/>
  <c r="CH1026" i="6"/>
  <c r="BQ1080" i="6"/>
  <c r="K59" i="7" s="1"/>
  <c r="F547" i="4" s="1"/>
  <c r="CH1030" i="6"/>
  <c r="BA1080" i="6"/>
  <c r="K43" i="7" s="1"/>
  <c r="F363" i="4" s="1"/>
  <c r="CH1041" i="6"/>
  <c r="BM1080" i="6"/>
  <c r="CH1021" i="6"/>
  <c r="AU1080" i="6"/>
  <c r="AU1678" i="6" s="1"/>
  <c r="CH1031" i="6"/>
  <c r="BX1080" i="6"/>
  <c r="BX1678" i="6" s="1"/>
  <c r="CH1042" i="6"/>
  <c r="BN1080" i="6"/>
  <c r="BN1678" i="6" s="1"/>
  <c r="CH1076" i="6"/>
  <c r="AN1080" i="6"/>
  <c r="CH1024" i="6"/>
  <c r="BF1080" i="6"/>
  <c r="BF1678" i="6" s="1"/>
  <c r="CH1028" i="6"/>
  <c r="BP1080" i="6"/>
  <c r="K58" i="7" s="1"/>
  <c r="CH1034" i="6"/>
  <c r="BV1080" i="6"/>
  <c r="K66" i="7" s="1"/>
  <c r="CH1043" i="6"/>
  <c r="BO1080" i="6"/>
  <c r="BO1678" i="6" s="1"/>
  <c r="CH1077" i="6"/>
  <c r="AL1080" i="6"/>
  <c r="K27" i="7" s="1"/>
  <c r="F213" i="4" s="1"/>
  <c r="BQ303" i="6"/>
  <c r="F59" i="7" s="1"/>
  <c r="CH247" i="6"/>
  <c r="BA625" i="6"/>
  <c r="G43" i="7" s="1"/>
  <c r="F360" i="4" s="1"/>
  <c r="CH337" i="6"/>
  <c r="AJ625" i="6"/>
  <c r="G25" i="7" s="1"/>
  <c r="F189" i="4" s="1"/>
  <c r="CH348" i="6"/>
  <c r="AL625" i="6"/>
  <c r="G27" i="7" s="1"/>
  <c r="F209" i="4" s="1"/>
  <c r="CH351" i="6"/>
  <c r="AI625" i="6"/>
  <c r="G24" i="7" s="1"/>
  <c r="CH496" i="6"/>
  <c r="BQ625" i="6"/>
  <c r="G59" i="7" s="1"/>
  <c r="F548" i="4" s="1"/>
  <c r="CH498" i="6"/>
  <c r="BM669" i="6"/>
  <c r="H55" i="7" s="1"/>
  <c r="F501" i="4" s="1"/>
  <c r="H501" i="4" s="1"/>
  <c r="CH658" i="6"/>
  <c r="AL669" i="6"/>
  <c r="H27" i="7" s="1"/>
  <c r="F210" i="4" s="1"/>
  <c r="CH660" i="6"/>
  <c r="AJ999" i="6"/>
  <c r="J25" i="7" s="1"/>
  <c r="F192" i="4" s="1"/>
  <c r="AN999" i="6"/>
  <c r="J29" i="7" s="1"/>
  <c r="F231" i="4" s="1"/>
  <c r="H231" i="4" s="1"/>
  <c r="AX999" i="6"/>
  <c r="AI999" i="6"/>
  <c r="J24" i="7" s="1"/>
  <c r="F180" i="4" s="1"/>
  <c r="CH1083" i="6"/>
  <c r="BA1249" i="6"/>
  <c r="L43" i="7" s="1"/>
  <c r="F364" i="4" s="1"/>
  <c r="CG1249" i="6"/>
  <c r="CG1678" i="6" s="1"/>
  <c r="CH1102" i="6"/>
  <c r="BQ1249" i="6"/>
  <c r="CH1168" i="6"/>
  <c r="BR1249" i="6"/>
  <c r="BR1678" i="6" s="1"/>
  <c r="CH1181" i="6"/>
  <c r="CH1207" i="6"/>
  <c r="BZ1249" i="6"/>
  <c r="BZ1678" i="6" s="1"/>
  <c r="BE1249" i="6"/>
  <c r="BE1678" i="6" s="1"/>
  <c r="CH1224" i="6"/>
  <c r="AI1389" i="6"/>
  <c r="CH1255" i="6"/>
  <c r="AM1389" i="6"/>
  <c r="AM1678" i="6" s="1"/>
  <c r="CH1258" i="6"/>
  <c r="AL1389" i="6"/>
  <c r="CH1272" i="6"/>
  <c r="AY1389" i="6"/>
  <c r="CH1281" i="6"/>
  <c r="CA1389" i="6"/>
  <c r="CA1678" i="6" s="1"/>
  <c r="CH1289" i="6"/>
  <c r="CH1416" i="6"/>
  <c r="BA1630" i="6"/>
  <c r="CH1523" i="6"/>
  <c r="CH200" i="6"/>
  <c r="BM303" i="6"/>
  <c r="F55" i="7" s="1"/>
  <c r="CH229" i="6"/>
  <c r="BB303" i="6"/>
  <c r="BB1678" i="6" s="1"/>
  <c r="BA303" i="6"/>
  <c r="F43" i="7" s="1"/>
  <c r="CH22" i="6"/>
  <c r="CH120" i="6"/>
  <c r="AX303" i="6"/>
  <c r="F39" i="7" s="1"/>
  <c r="AJ303" i="6"/>
  <c r="F25" i="7" s="1"/>
  <c r="CH137" i="6"/>
  <c r="AI303" i="6"/>
  <c r="F24" i="7" s="1"/>
  <c r="CH199" i="6"/>
  <c r="AL303" i="6"/>
  <c r="F27" i="7" s="1"/>
  <c r="CH201" i="6"/>
  <c r="BM625" i="6"/>
  <c r="G55" i="7" s="1"/>
  <c r="F502" i="4" s="1"/>
  <c r="CH350" i="6"/>
  <c r="AN625" i="6"/>
  <c r="G29" i="7" s="1"/>
  <c r="CH352" i="6"/>
  <c r="AJ669" i="6"/>
  <c r="H25" i="7" s="1"/>
  <c r="F190" i="4" s="1"/>
  <c r="CH657" i="6"/>
  <c r="BA999" i="6"/>
  <c r="J43" i="7" s="1"/>
  <c r="F362" i="4" s="1"/>
  <c r="AL999" i="6"/>
  <c r="J27" i="7" s="1"/>
  <c r="F212" i="4" s="1"/>
  <c r="BM999" i="6"/>
  <c r="J55" i="7" s="1"/>
  <c r="F505" i="4" s="1"/>
  <c r="AY1249" i="6"/>
  <c r="L40" i="7" s="1"/>
  <c r="CH1094" i="6"/>
  <c r="BW1249" i="6"/>
  <c r="BW1678" i="6" s="1"/>
  <c r="CH1101" i="6"/>
  <c r="CC1249" i="6"/>
  <c r="L73" i="7" s="1"/>
  <c r="F623" i="4" s="1"/>
  <c r="CH1135" i="6"/>
  <c r="BV1249" i="6"/>
  <c r="CH1156" i="6"/>
  <c r="BP1249" i="6"/>
  <c r="CH1221" i="6"/>
  <c r="BA1389" i="6"/>
  <c r="M43" i="7" s="1"/>
  <c r="F365" i="4" s="1"/>
  <c r="CH1268" i="6"/>
  <c r="AJ1389" i="6"/>
  <c r="CH1270" i="6"/>
  <c r="BK1389" i="6"/>
  <c r="BK1678" i="6" s="1"/>
  <c r="CH1318" i="6"/>
  <c r="CC1389" i="6"/>
  <c r="CH1355" i="6"/>
  <c r="BC1389" i="6"/>
  <c r="BC1678" i="6" s="1"/>
  <c r="CH1357" i="6"/>
  <c r="AD1506" i="6"/>
  <c r="BA1497" i="6"/>
  <c r="CH1497" i="6" s="1"/>
  <c r="AD669" i="6"/>
  <c r="CI669" i="6" s="1"/>
  <c r="AD1544" i="6"/>
  <c r="AD564" i="6"/>
  <c r="AD1485" i="6"/>
  <c r="AD960" i="6"/>
  <c r="AD1235" i="6"/>
  <c r="AD1307" i="6"/>
  <c r="AD500" i="6"/>
  <c r="AD267" i="6"/>
  <c r="AD451" i="6"/>
  <c r="AD526" i="6"/>
  <c r="AD985" i="6"/>
  <c r="AD1080" i="6"/>
  <c r="AD1451" i="6"/>
  <c r="AD68" i="6"/>
  <c r="AD103" i="6"/>
  <c r="AD177" i="6"/>
  <c r="AD388" i="6"/>
  <c r="AD925" i="6"/>
  <c r="AD1104" i="6"/>
  <c r="AD1350" i="6"/>
  <c r="AD373" i="6"/>
  <c r="AD625" i="6"/>
  <c r="AD999" i="6"/>
  <c r="AD1389" i="6"/>
  <c r="AD1362" i="6"/>
  <c r="AD1571" i="6"/>
  <c r="F175" i="4" l="1"/>
  <c r="G22" i="7"/>
  <c r="CC1678" i="6"/>
  <c r="BP1678" i="6"/>
  <c r="BV1678" i="6"/>
  <c r="CH659" i="6"/>
  <c r="AD1678" i="6"/>
  <c r="M27" i="7"/>
  <c r="F214" i="4" s="1"/>
  <c r="AL1678" i="6"/>
  <c r="L59" i="7"/>
  <c r="F545" i="4" s="1"/>
  <c r="BQ1678" i="6"/>
  <c r="O43" i="7"/>
  <c r="K29" i="7"/>
  <c r="F232" i="4" s="1"/>
  <c r="AN1678" i="6"/>
  <c r="K55" i="7"/>
  <c r="F499" i="4" s="1"/>
  <c r="F497" i="4" s="1"/>
  <c r="BM1678" i="6"/>
  <c r="M24" i="7"/>
  <c r="F178" i="4" s="1"/>
  <c r="AI1678" i="6"/>
  <c r="M25" i="7"/>
  <c r="F194" i="4" s="1"/>
  <c r="AJ1678" i="6"/>
  <c r="M40" i="7"/>
  <c r="F344" i="4" s="1"/>
  <c r="AY1678" i="6"/>
  <c r="J39" i="7"/>
  <c r="F340" i="4" s="1"/>
  <c r="H340" i="4" s="1"/>
  <c r="AX1678" i="6"/>
  <c r="F343" i="4"/>
  <c r="F342" i="4" s="1"/>
  <c r="F208" i="4"/>
  <c r="F188" i="4"/>
  <c r="L70" i="7"/>
  <c r="F538" i="4"/>
  <c r="F625" i="4"/>
  <c r="K49" i="7"/>
  <c r="F420" i="4" s="1"/>
  <c r="F338" i="4"/>
  <c r="M71" i="7"/>
  <c r="F500" i="4"/>
  <c r="H500" i="4" s="1"/>
  <c r="Q55" i="7"/>
  <c r="M28" i="7"/>
  <c r="L47" i="7"/>
  <c r="L60" i="7"/>
  <c r="L77" i="7"/>
  <c r="M73" i="7"/>
  <c r="F624" i="4" s="1"/>
  <c r="L58" i="7"/>
  <c r="F539" i="4" s="1"/>
  <c r="F228" i="4"/>
  <c r="F359" i="4"/>
  <c r="K57" i="7"/>
  <c r="K68" i="7"/>
  <c r="K35" i="7"/>
  <c r="F44" i="7"/>
  <c r="F546" i="4"/>
  <c r="M45" i="7"/>
  <c r="M53" i="7"/>
  <c r="F460" i="4" s="1"/>
  <c r="L66" i="7"/>
  <c r="F589" i="4" s="1"/>
  <c r="L67" i="7"/>
  <c r="F174" i="4"/>
  <c r="F588" i="4"/>
  <c r="K48" i="7"/>
  <c r="K56" i="7"/>
  <c r="K36" i="7"/>
  <c r="K37" i="7"/>
  <c r="CH1630" i="6"/>
  <c r="CH1080" i="6"/>
  <c r="CI1080" i="6" s="1"/>
  <c r="CI303" i="6"/>
  <c r="CI999" i="6"/>
  <c r="CI1249" i="6"/>
  <c r="CI1630" i="6"/>
  <c r="CH1389" i="6"/>
  <c r="CH999" i="6"/>
  <c r="CH625" i="6"/>
  <c r="CI1389" i="6"/>
  <c r="CI625" i="6"/>
  <c r="CI1506" i="6"/>
  <c r="CH1249" i="6"/>
  <c r="CH669" i="6"/>
  <c r="CH303" i="6"/>
  <c r="BA1506" i="6"/>
  <c r="BA1678" i="6" s="1"/>
  <c r="J65" i="7"/>
  <c r="J64" i="7"/>
  <c r="J62" i="7" s="1"/>
  <c r="H243" i="4"/>
  <c r="H180" i="4"/>
  <c r="J18" i="7"/>
  <c r="F337" i="4" l="1"/>
  <c r="Q39" i="7"/>
  <c r="Q27" i="7"/>
  <c r="Q59" i="7"/>
  <c r="F227" i="4"/>
  <c r="Q25" i="7"/>
  <c r="Q40" i="7"/>
  <c r="Q24" i="7"/>
  <c r="Q29" i="7"/>
  <c r="F516" i="4"/>
  <c r="Q57" i="7"/>
  <c r="F612" i="4"/>
  <c r="F609" i="4" s="1"/>
  <c r="Q70" i="7"/>
  <c r="F414" i="4"/>
  <c r="Q48" i="7"/>
  <c r="F394" i="4"/>
  <c r="Q45" i="7"/>
  <c r="F292" i="4"/>
  <c r="F290" i="4" s="1"/>
  <c r="Q35" i="7"/>
  <c r="F562" i="4"/>
  <c r="Q60" i="7"/>
  <c r="F224" i="4"/>
  <c r="Q28" i="7"/>
  <c r="F617" i="4"/>
  <c r="F615" i="4" s="1"/>
  <c r="Q71" i="7"/>
  <c r="F388" i="4"/>
  <c r="F384" i="4" s="1"/>
  <c r="F378" i="4" s="1"/>
  <c r="Q44" i="7"/>
  <c r="Q58" i="7"/>
  <c r="F298" i="4"/>
  <c r="Q36" i="7"/>
  <c r="H589" i="4"/>
  <c r="CH1506" i="6"/>
  <c r="N43" i="7"/>
  <c r="F318" i="4"/>
  <c r="Q37" i="7"/>
  <c r="F510" i="4"/>
  <c r="Q56" i="7"/>
  <c r="Q66" i="7"/>
  <c r="F595" i="4"/>
  <c r="Q67" i="7"/>
  <c r="H460" i="4"/>
  <c r="F600" i="4"/>
  <c r="Q68" i="7"/>
  <c r="F649" i="4"/>
  <c r="Q77" i="7"/>
  <c r="F404" i="4"/>
  <c r="F402" i="4" s="1"/>
  <c r="Q47" i="7"/>
  <c r="Q73" i="7"/>
  <c r="CH1678" i="6"/>
  <c r="AD1680" i="6" s="1"/>
  <c r="J42" i="7"/>
  <c r="J22" i="7"/>
  <c r="F608" i="4" l="1"/>
  <c r="H649" i="4"/>
  <c r="F647" i="4"/>
  <c r="F646" i="4" s="1"/>
  <c r="F366" i="4"/>
  <c r="Q43" i="7"/>
  <c r="F392" i="4"/>
  <c r="H394" i="4"/>
  <c r="J78" i="7"/>
  <c r="F99" i="4"/>
  <c r="F77" i="4"/>
  <c r="F75" i="4" s="1"/>
  <c r="F30" i="4"/>
  <c r="F54" i="4"/>
  <c r="F16" i="4"/>
  <c r="O65" i="7"/>
  <c r="N65" i="7"/>
  <c r="H65" i="7"/>
  <c r="G65" i="7"/>
  <c r="F65" i="7"/>
  <c r="H64" i="7"/>
  <c r="H62" i="7" s="1"/>
  <c r="G64" i="7"/>
  <c r="G62" i="7" s="1"/>
  <c r="H42" i="7"/>
  <c r="F53" i="7"/>
  <c r="Q53" i="7" s="1"/>
  <c r="F49" i="7"/>
  <c r="Q49" i="7" s="1"/>
  <c r="O41" i="7"/>
  <c r="Q41" i="7" s="1"/>
  <c r="H344" i="4"/>
  <c r="F32" i="7"/>
  <c r="Q32" i="7" s="1"/>
  <c r="O30" i="7"/>
  <c r="Q30" i="7" s="1"/>
  <c r="H244" i="4"/>
  <c r="H245" i="4"/>
  <c r="H232" i="4"/>
  <c r="H214" i="4"/>
  <c r="H213" i="4"/>
  <c r="H194" i="4"/>
  <c r="H193" i="4"/>
  <c r="N18" i="7"/>
  <c r="L18" i="7"/>
  <c r="O18" i="7"/>
  <c r="K18" i="7"/>
  <c r="H18" i="7"/>
  <c r="G18" i="7"/>
  <c r="F18" i="7"/>
  <c r="Q64" i="7" l="1"/>
  <c r="Q62" i="7" s="1"/>
  <c r="F27" i="4"/>
  <c r="F52" i="4"/>
  <c r="F15" i="4"/>
  <c r="O42" i="7"/>
  <c r="F367" i="4" s="1"/>
  <c r="H367" i="4" s="1"/>
  <c r="H368" i="4"/>
  <c r="L22" i="7"/>
  <c r="K42" i="7"/>
  <c r="H174" i="4"/>
  <c r="M18" i="7"/>
  <c r="N22" i="7"/>
  <c r="M22" i="7"/>
  <c r="F22" i="7"/>
  <c r="K22" i="7"/>
  <c r="O22" i="7"/>
  <c r="M42" i="7"/>
  <c r="N42" i="7"/>
  <c r="L42" i="7"/>
  <c r="M65" i="7"/>
  <c r="L65" i="7"/>
  <c r="G42" i="7"/>
  <c r="H22" i="7"/>
  <c r="H78" i="7" s="1"/>
  <c r="K65" i="7"/>
  <c r="Q18" i="7"/>
  <c r="F42" i="7"/>
  <c r="O78" i="7" l="1"/>
  <c r="H338" i="4"/>
  <c r="H337" i="4" s="1"/>
  <c r="F79" i="2" s="1"/>
  <c r="H331" i="4"/>
  <c r="M78" i="7"/>
  <c r="N78" i="7"/>
  <c r="F78" i="7"/>
  <c r="Q65" i="7"/>
  <c r="Q22" i="7"/>
  <c r="Q42" i="7"/>
  <c r="L78" i="7"/>
  <c r="K78" i="7"/>
  <c r="G78" i="7"/>
  <c r="H330" i="4" l="1"/>
  <c r="Q78" i="7"/>
  <c r="H292" i="4"/>
  <c r="H290" i="4" s="1"/>
  <c r="R31" i="7" l="1"/>
  <c r="R63" i="7"/>
  <c r="F65" i="2"/>
  <c r="H329" i="4"/>
  <c r="F77" i="2"/>
  <c r="F76" i="2" s="1"/>
  <c r="R26" i="7"/>
  <c r="R20" i="7"/>
  <c r="R52" i="7"/>
  <c r="R19" i="7"/>
  <c r="R46" i="7"/>
  <c r="R29" i="7"/>
  <c r="R21" i="7"/>
  <c r="R60" i="7"/>
  <c r="R34" i="7"/>
  <c r="R38" i="7"/>
  <c r="R40" i="7"/>
  <c r="R49" i="7"/>
  <c r="R66" i="7"/>
  <c r="R73" i="7"/>
  <c r="R74" i="7"/>
  <c r="R47" i="7"/>
  <c r="R57" i="7"/>
  <c r="R62" i="7"/>
  <c r="R68" i="7"/>
  <c r="R27" i="7"/>
  <c r="R30" i="7"/>
  <c r="R25" i="7"/>
  <c r="R53" i="7"/>
  <c r="R56" i="7"/>
  <c r="R65" i="7"/>
  <c r="R70" i="7"/>
  <c r="R59" i="7"/>
  <c r="R69" i="7"/>
  <c r="R33" i="7"/>
  <c r="R75" i="7"/>
  <c r="R22" i="7"/>
  <c r="R24" i="7"/>
  <c r="R35" i="7"/>
  <c r="R37" i="7"/>
  <c r="R54" i="7"/>
  <c r="R64" i="7"/>
  <c r="R48" i="7"/>
  <c r="R44" i="7"/>
  <c r="R39" i="7"/>
  <c r="R36" i="7"/>
  <c r="R32" i="7"/>
  <c r="R77" i="7"/>
  <c r="R71" i="7"/>
  <c r="R76" i="7"/>
  <c r="R18" i="7"/>
  <c r="R42" i="7"/>
  <c r="R61" i="7"/>
  <c r="R51" i="7"/>
  <c r="R41" i="7"/>
  <c r="R72" i="7"/>
  <c r="R58" i="7"/>
  <c r="R28" i="7"/>
  <c r="R55" i="7"/>
  <c r="R43" i="7"/>
  <c r="R50" i="7"/>
  <c r="R45" i="7"/>
  <c r="R23" i="7"/>
  <c r="H216" i="4"/>
  <c r="R78" i="7" l="1"/>
  <c r="F21" i="4"/>
  <c r="F14" i="4" s="1"/>
  <c r="F13" i="4" s="1"/>
  <c r="H21" i="4" l="1"/>
  <c r="F53" i="4"/>
  <c r="F267" i="4"/>
  <c r="F257" i="4"/>
  <c r="F256" i="4" s="1"/>
  <c r="F123" i="4"/>
  <c r="F106" i="4"/>
  <c r="F98" i="4"/>
  <c r="H352" i="4" l="1"/>
  <c r="H176" i="4" l="1"/>
  <c r="H509" i="4"/>
  <c r="F477" i="4" l="1"/>
  <c r="H393" i="4"/>
  <c r="H392" i="4" s="1"/>
  <c r="F88" i="2" s="1"/>
  <c r="F371" i="4"/>
  <c r="F279" i="4" l="1"/>
  <c r="F107" i="4" l="1"/>
  <c r="F57" i="4" l="1"/>
  <c r="H57" i="4" s="1"/>
  <c r="F636" i="4" l="1"/>
  <c r="F633" i="4" s="1"/>
  <c r="F626" i="4"/>
  <c r="F604" i="4"/>
  <c r="F596" i="4"/>
  <c r="F593" i="4" s="1"/>
  <c r="F591" i="4"/>
  <c r="F590" i="4"/>
  <c r="F570" i="4"/>
  <c r="F567" i="4" s="1"/>
  <c r="F564" i="4"/>
  <c r="F560" i="4" s="1"/>
  <c r="F558" i="4"/>
  <c r="F555" i="4" s="1"/>
  <c r="F553" i="4"/>
  <c r="F551" i="4" s="1"/>
  <c r="F549" i="4"/>
  <c r="F543" i="4" s="1"/>
  <c r="F540" i="4"/>
  <c r="F536" i="4" s="1"/>
  <c r="F533" i="4"/>
  <c r="F531" i="4" s="1"/>
  <c r="F529" i="4"/>
  <c r="F527" i="4" s="1"/>
  <c r="F523" i="4"/>
  <c r="F520" i="4" s="1"/>
  <c r="F517" i="4"/>
  <c r="F511" i="4"/>
  <c r="F508" i="4" s="1"/>
  <c r="F462" i="4"/>
  <c r="F457" i="4" s="1"/>
  <c r="F452" i="4"/>
  <c r="F443" i="4"/>
  <c r="F436" i="4"/>
  <c r="F430" i="4"/>
  <c r="F422" i="4"/>
  <c r="F418" i="4" s="1"/>
  <c r="F415" i="4"/>
  <c r="F412" i="4" s="1"/>
  <c r="F400" i="4"/>
  <c r="F397" i="4" s="1"/>
  <c r="F374" i="4"/>
  <c r="F320" i="4"/>
  <c r="F316" i="4" s="1"/>
  <c r="F315" i="4" s="1"/>
  <c r="F300" i="4"/>
  <c r="F296" i="4" s="1"/>
  <c r="F289" i="4" s="1"/>
  <c r="F287" i="4"/>
  <c r="F284" i="4" s="1"/>
  <c r="F282" i="4"/>
  <c r="F275" i="4"/>
  <c r="F247" i="4"/>
  <c r="F225" i="4"/>
  <c r="F219" i="4" s="1"/>
  <c r="F217" i="4"/>
  <c r="F205" i="4" s="1"/>
  <c r="F196" i="4"/>
  <c r="F185" i="4" s="1"/>
  <c r="F184" i="4" s="1"/>
  <c r="F168" i="4"/>
  <c r="F162" i="4" s="1"/>
  <c r="F145" i="4"/>
  <c r="F143" i="4"/>
  <c r="F142" i="4"/>
  <c r="F141" i="4"/>
  <c r="F136" i="4"/>
  <c r="F133" i="4" s="1"/>
  <c r="F131" i="4"/>
  <c r="F129" i="4" s="1"/>
  <c r="F127" i="4"/>
  <c r="F125" i="4"/>
  <c r="F110" i="4"/>
  <c r="F102" i="4"/>
  <c r="F82" i="4"/>
  <c r="F79" i="4" s="1"/>
  <c r="F46" i="4"/>
  <c r="F44" i="4" s="1"/>
  <c r="F38" i="4"/>
  <c r="F36" i="4" s="1"/>
  <c r="F22" i="4"/>
  <c r="F526" i="4" l="1"/>
  <c r="F586" i="4"/>
  <c r="F236" i="4"/>
  <c r="F235" i="4" s="1"/>
  <c r="F138" i="4"/>
  <c r="F621" i="4"/>
  <c r="F620" i="4" s="1"/>
  <c r="F370" i="4"/>
  <c r="F358" i="4" s="1"/>
  <c r="F268" i="4"/>
  <c r="F266" i="4" s="1"/>
  <c r="F265" i="4" s="1"/>
  <c r="F264" i="4" s="1"/>
  <c r="F182" i="4"/>
  <c r="F171" i="4" s="1"/>
  <c r="F61" i="4"/>
  <c r="F60" i="4" s="1"/>
  <c r="F59" i="4" s="1"/>
  <c r="H29" i="4"/>
  <c r="L29" i="4" s="1"/>
  <c r="H18" i="4" l="1"/>
  <c r="H370" i="4"/>
  <c r="F70" i="4"/>
  <c r="F69" i="4" s="1"/>
  <c r="B21" i="1" l="1"/>
  <c r="B20" i="1"/>
  <c r="B26" i="1" l="1"/>
  <c r="B16" i="1"/>
  <c r="B17" i="1" s="1"/>
  <c r="B27" i="1" l="1"/>
  <c r="B6" i="1" s="1"/>
  <c r="F281" i="4"/>
  <c r="F277" i="4" s="1"/>
  <c r="H169" i="4"/>
  <c r="H126" i="4"/>
  <c r="H76" i="4"/>
  <c r="H23" i="4"/>
  <c r="H19" i="4"/>
  <c r="H281" i="4" l="1"/>
  <c r="H192" i="4"/>
  <c r="H143" i="4" l="1"/>
  <c r="H321" i="4" l="1"/>
  <c r="L526" i="4" l="1"/>
  <c r="H416" i="4" l="1"/>
  <c r="H35" i="4"/>
  <c r="H349" i="4" l="1"/>
  <c r="H241" i="4"/>
  <c r="F373" i="4"/>
  <c r="F357" i="4" s="1"/>
  <c r="F356" i="4" s="1"/>
  <c r="F355" i="4" s="1"/>
  <c r="H282" i="4"/>
  <c r="H247" i="4"/>
  <c r="H225" i="4"/>
  <c r="H224" i="4" l="1"/>
  <c r="H366" i="4"/>
  <c r="H181" i="4"/>
  <c r="H136" i="4"/>
  <c r="H82" i="4"/>
  <c r="F33" i="4" l="1"/>
  <c r="F26" i="4" s="1"/>
  <c r="F25" i="4" s="1"/>
  <c r="H151" i="4"/>
  <c r="H636" i="4"/>
  <c r="H168" i="4"/>
  <c r="F441" i="4" l="1"/>
  <c r="H443" i="4"/>
  <c r="K201" i="4" l="1"/>
  <c r="K212" i="4"/>
  <c r="H634" i="4" l="1"/>
  <c r="H633" i="4" s="1"/>
  <c r="F151" i="2" s="1"/>
  <c r="H371" i="4" l="1"/>
  <c r="F101" i="4" l="1"/>
  <c r="F117" i="4"/>
  <c r="F112" i="4" s="1"/>
  <c r="F109" i="4"/>
  <c r="H55" i="4"/>
  <c r="H54" i="4"/>
  <c r="H30" i="4"/>
  <c r="H109" i="4" l="1"/>
  <c r="F104" i="4"/>
  <c r="H101" i="4"/>
  <c r="F97" i="4"/>
  <c r="F96" i="4" s="1"/>
  <c r="H117" i="4"/>
  <c r="H287" i="4"/>
  <c r="F95" i="4" l="1"/>
  <c r="H538" i="4"/>
  <c r="H557" i="4"/>
  <c r="H318" i="4"/>
  <c r="H286" i="4"/>
  <c r="H510" i="4"/>
  <c r="H625" i="4"/>
  <c r="H605" i="4" l="1"/>
  <c r="H516" i="4"/>
  <c r="H562" i="4"/>
  <c r="H499" i="4"/>
  <c r="H116" i="4"/>
  <c r="H108" i="4"/>
  <c r="H100" i="4"/>
  <c r="K100" i="4" l="1"/>
  <c r="L100" i="4"/>
  <c r="L116" i="4"/>
  <c r="K116" i="4"/>
  <c r="L108" i="4"/>
  <c r="K108" i="4"/>
  <c r="H17" i="4"/>
  <c r="K17" i="4" l="1"/>
  <c r="L17" i="4"/>
  <c r="H624" i="4"/>
  <c r="H642" i="4" l="1"/>
  <c r="H280" i="4"/>
  <c r="H546" i="4"/>
  <c r="H365" i="4"/>
  <c r="H612" i="4"/>
  <c r="H595" i="4" l="1"/>
  <c r="H545" i="4"/>
  <c r="H461" i="4"/>
  <c r="H343" i="4"/>
  <c r="H342" i="4" s="1"/>
  <c r="F80" i="2" l="1"/>
  <c r="H125" i="4"/>
  <c r="H429" i="4"/>
  <c r="H600" i="4" l="1"/>
  <c r="H588" i="4"/>
  <c r="J560" i="4"/>
  <c r="H528" i="4" l="1"/>
  <c r="F515" i="4"/>
  <c r="F514" i="4" s="1"/>
  <c r="F496" i="4" l="1"/>
  <c r="F495" i="4" s="1"/>
  <c r="H521" i="4"/>
  <c r="H38" i="4"/>
  <c r="H515" i="4" l="1"/>
  <c r="F492" i="4"/>
  <c r="J488" i="4"/>
  <c r="H483" i="4"/>
  <c r="H480" i="4"/>
  <c r="H473" i="4"/>
  <c r="H470" i="4"/>
  <c r="J468" i="4"/>
  <c r="H369" i="4"/>
  <c r="H267" i="4"/>
  <c r="H547" i="4"/>
  <c r="H459" i="4"/>
  <c r="H438" i="4"/>
  <c r="H437" i="4"/>
  <c r="H420" i="4"/>
  <c r="H414" i="4"/>
  <c r="H387" i="4"/>
  <c r="H364" i="4"/>
  <c r="H239" i="4" l="1"/>
  <c r="H167" i="4"/>
  <c r="H581" i="4"/>
  <c r="H436" i="4"/>
  <c r="H81" i="4" l="1"/>
  <c r="H79" i="4" s="1"/>
  <c r="F25" i="2" s="1"/>
  <c r="H503" i="4" l="1"/>
  <c r="H229" i="4" l="1"/>
  <c r="H209" i="4" l="1"/>
  <c r="H362" i="4" l="1"/>
  <c r="F89" i="4"/>
  <c r="H92" i="4"/>
  <c r="H91" i="4" s="1"/>
  <c r="F334" i="4"/>
  <c r="F333" i="4" s="1"/>
  <c r="H399" i="4"/>
  <c r="H398" i="4" s="1"/>
  <c r="F432" i="4"/>
  <c r="F469" i="4"/>
  <c r="F472" i="4"/>
  <c r="F479" i="4"/>
  <c r="F482" i="4"/>
  <c r="H650" i="4"/>
  <c r="H648" i="4"/>
  <c r="H618" i="4"/>
  <c r="H617" i="4"/>
  <c r="F602" i="4"/>
  <c r="F598" i="4" s="1"/>
  <c r="F585" i="4" s="1"/>
  <c r="H601" i="4"/>
  <c r="H472" i="4"/>
  <c r="F110" i="2" s="1"/>
  <c r="H469" i="4"/>
  <c r="F109" i="2" s="1"/>
  <c r="H482" i="4"/>
  <c r="F114" i="2" s="1"/>
  <c r="H533" i="4"/>
  <c r="H531" i="4" s="1"/>
  <c r="F127" i="2" s="1"/>
  <c r="H524" i="4"/>
  <c r="H523" i="4"/>
  <c r="H518" i="4"/>
  <c r="H517" i="4"/>
  <c r="H512" i="4"/>
  <c r="H511" i="4"/>
  <c r="H390" i="4"/>
  <c r="H389" i="4"/>
  <c r="H388" i="4"/>
  <c r="H386" i="4"/>
  <c r="H300" i="4"/>
  <c r="H299" i="4"/>
  <c r="H298" i="4"/>
  <c r="H644" i="4"/>
  <c r="H641" i="4"/>
  <c r="H606" i="4"/>
  <c r="H604" i="4" s="1"/>
  <c r="F145" i="2" s="1"/>
  <c r="H591" i="4"/>
  <c r="H590" i="4"/>
  <c r="H627" i="4"/>
  <c r="H626" i="4"/>
  <c r="H623" i="4"/>
  <c r="H596" i="4"/>
  <c r="H593" i="4" s="1"/>
  <c r="F143" i="2" s="1"/>
  <c r="H613" i="4"/>
  <c r="H611" i="4"/>
  <c r="H631" i="4"/>
  <c r="H630" i="4"/>
  <c r="H582" i="4"/>
  <c r="H579" i="4" s="1"/>
  <c r="H576" i="4"/>
  <c r="H575" i="4" s="1"/>
  <c r="H574" i="4" s="1"/>
  <c r="H570" i="4"/>
  <c r="H568" i="4"/>
  <c r="H565" i="4"/>
  <c r="H564" i="4"/>
  <c r="H563" i="4"/>
  <c r="H558" i="4"/>
  <c r="H553" i="4"/>
  <c r="H552" i="4"/>
  <c r="H549" i="4"/>
  <c r="H548" i="4"/>
  <c r="H541" i="4"/>
  <c r="H540" i="4"/>
  <c r="H539" i="4"/>
  <c r="H537" i="4"/>
  <c r="H487" i="4"/>
  <c r="H486" i="4" s="1"/>
  <c r="F116" i="2" s="1"/>
  <c r="F466" i="4"/>
  <c r="H477" i="4"/>
  <c r="H462" i="4"/>
  <c r="H457" i="4" s="1"/>
  <c r="F105" i="2" s="1"/>
  <c r="H455" i="4"/>
  <c r="H452" i="4"/>
  <c r="H450" i="4"/>
  <c r="H442" i="4"/>
  <c r="H441" i="4" s="1"/>
  <c r="F100" i="2" s="1"/>
  <c r="H529" i="4"/>
  <c r="H506" i="4"/>
  <c r="H505" i="4"/>
  <c r="H504" i="4"/>
  <c r="H502" i="4"/>
  <c r="H434" i="4"/>
  <c r="H433" i="4"/>
  <c r="H430" i="4"/>
  <c r="H425" i="4"/>
  <c r="H424" i="4" s="1"/>
  <c r="F96" i="2" s="1"/>
  <c r="H422" i="4"/>
  <c r="H421" i="4"/>
  <c r="H415" i="4"/>
  <c r="H412" i="4" s="1"/>
  <c r="F94" i="2" s="1"/>
  <c r="H409" i="4"/>
  <c r="H408" i="4"/>
  <c r="H404" i="4"/>
  <c r="H403" i="4"/>
  <c r="H400" i="4"/>
  <c r="H382" i="4"/>
  <c r="H381" i="4"/>
  <c r="H374" i="4"/>
  <c r="H373" i="4" s="1"/>
  <c r="H360" i="4"/>
  <c r="H359" i="4"/>
  <c r="H313" i="4"/>
  <c r="H312" i="4"/>
  <c r="H335" i="4"/>
  <c r="H334" i="4" s="1"/>
  <c r="H350" i="4"/>
  <c r="H346" i="4" s="1"/>
  <c r="H327" i="4"/>
  <c r="H326" i="4" s="1"/>
  <c r="F75" i="2" s="1"/>
  <c r="H324" i="4"/>
  <c r="H323" i="4" s="1"/>
  <c r="F74" i="2" s="1"/>
  <c r="H320" i="4"/>
  <c r="H319" i="4"/>
  <c r="H317" i="4"/>
  <c r="H305" i="4"/>
  <c r="H304" i="4"/>
  <c r="H303" i="4"/>
  <c r="H275" i="4"/>
  <c r="H274" i="4"/>
  <c r="H268" i="4"/>
  <c r="H266" i="4" s="1"/>
  <c r="H265" i="4" s="1"/>
  <c r="H262" i="4"/>
  <c r="H261" i="4"/>
  <c r="H258" i="4"/>
  <c r="H257" i="4"/>
  <c r="H254" i="4"/>
  <c r="H251" i="4"/>
  <c r="H240" i="4"/>
  <c r="H238" i="4"/>
  <c r="H233" i="4"/>
  <c r="H228" i="4"/>
  <c r="H222" i="4"/>
  <c r="H217" i="4"/>
  <c r="H212" i="4"/>
  <c r="H210" i="4"/>
  <c r="H208" i="4"/>
  <c r="H207" i="4"/>
  <c r="H202" i="4"/>
  <c r="H201" i="4"/>
  <c r="H197" i="4"/>
  <c r="H196" i="4"/>
  <c r="H190" i="4"/>
  <c r="H189" i="4"/>
  <c r="H188" i="4"/>
  <c r="H182" i="4"/>
  <c r="H179" i="4"/>
  <c r="H178" i="4"/>
  <c r="H177" i="4"/>
  <c r="H175" i="4"/>
  <c r="H166" i="4"/>
  <c r="H165" i="4"/>
  <c r="H159" i="4"/>
  <c r="H158" i="4"/>
  <c r="H155" i="4"/>
  <c r="H149" i="4"/>
  <c r="H145" i="4"/>
  <c r="H144" i="4"/>
  <c r="H142" i="4"/>
  <c r="H141" i="4"/>
  <c r="H135" i="4"/>
  <c r="H133" i="4" s="1"/>
  <c r="F34" i="2" s="1"/>
  <c r="H131" i="4"/>
  <c r="H127" i="4"/>
  <c r="F124" i="4"/>
  <c r="H115" i="4"/>
  <c r="L115" i="4" s="1"/>
  <c r="H114" i="4"/>
  <c r="H110" i="4"/>
  <c r="H107" i="4"/>
  <c r="L107" i="4" s="1"/>
  <c r="H106" i="4"/>
  <c r="H105" i="4"/>
  <c r="H102" i="4"/>
  <c r="H99" i="4"/>
  <c r="H90" i="4"/>
  <c r="H89" i="4" s="1"/>
  <c r="H88" i="4"/>
  <c r="H87" i="4" s="1"/>
  <c r="H73" i="4"/>
  <c r="H71" i="4"/>
  <c r="H66" i="4"/>
  <c r="H62" i="4"/>
  <c r="H61" i="4"/>
  <c r="H53" i="4"/>
  <c r="H49" i="4"/>
  <c r="H48" i="4" s="1"/>
  <c r="F17" i="2" s="1"/>
  <c r="H46" i="4"/>
  <c r="H45" i="4"/>
  <c r="H37" i="4"/>
  <c r="H36" i="4" s="1"/>
  <c r="H34" i="4"/>
  <c r="F139" i="2" l="1"/>
  <c r="H578" i="4"/>
  <c r="F58" i="2"/>
  <c r="H264" i="4"/>
  <c r="H157" i="4"/>
  <c r="F39" i="2" s="1"/>
  <c r="H260" i="4"/>
  <c r="F56" i="2" s="1"/>
  <c r="H162" i="4"/>
  <c r="F41" i="2" s="1"/>
  <c r="F137" i="2"/>
  <c r="F136" i="2" s="1"/>
  <c r="H236" i="4"/>
  <c r="H543" i="4"/>
  <c r="F130" i="2" s="1"/>
  <c r="H567" i="4"/>
  <c r="F133" i="2" s="1"/>
  <c r="H514" i="4"/>
  <c r="F123" i="2" s="1"/>
  <c r="H138" i="4"/>
  <c r="F35" i="2" s="1"/>
  <c r="H199" i="4"/>
  <c r="F45" i="2" s="1"/>
  <c r="H227" i="4"/>
  <c r="F49" i="2" s="1"/>
  <c r="H250" i="4"/>
  <c r="F53" i="2" s="1"/>
  <c r="F52" i="2" s="1"/>
  <c r="F81" i="2"/>
  <c r="F78" i="2" s="1"/>
  <c r="H333" i="4"/>
  <c r="H171" i="4"/>
  <c r="F42" i="2" s="1"/>
  <c r="H185" i="4"/>
  <c r="H205" i="4"/>
  <c r="F47" i="2" s="1"/>
  <c r="H44" i="4"/>
  <c r="F16" i="2" s="1"/>
  <c r="H60" i="4"/>
  <c r="F20" i="2" s="1"/>
  <c r="H508" i="4"/>
  <c r="F122" i="2" s="1"/>
  <c r="H520" i="4"/>
  <c r="F124" i="2" s="1"/>
  <c r="H70" i="4"/>
  <c r="H124" i="4"/>
  <c r="F121" i="4"/>
  <c r="F120" i="4" s="1"/>
  <c r="H256" i="4"/>
  <c r="F55" i="2" s="1"/>
  <c r="H316" i="4"/>
  <c r="H402" i="4"/>
  <c r="F91" i="2" s="1"/>
  <c r="H418" i="4"/>
  <c r="F95" i="2" s="1"/>
  <c r="H449" i="4"/>
  <c r="F103" i="2" s="1"/>
  <c r="H536" i="4"/>
  <c r="F129" i="2" s="1"/>
  <c r="H560" i="4"/>
  <c r="F132" i="2" s="1"/>
  <c r="H586" i="4"/>
  <c r="F142" i="2" s="1"/>
  <c r="H253" i="4"/>
  <c r="F54" i="2" s="1"/>
  <c r="H384" i="4"/>
  <c r="F87" i="2" s="1"/>
  <c r="H302" i="4"/>
  <c r="F68" i="2" s="1"/>
  <c r="H296" i="4"/>
  <c r="H289" i="4" s="1"/>
  <c r="H104" i="4"/>
  <c r="F28" i="2" s="1"/>
  <c r="H497" i="4"/>
  <c r="H454" i="4"/>
  <c r="F104" i="2" s="1"/>
  <c r="H609" i="4"/>
  <c r="F147" i="2" s="1"/>
  <c r="H615" i="4"/>
  <c r="F148" i="2" s="1"/>
  <c r="H112" i="4"/>
  <c r="F29" i="2" s="1"/>
  <c r="K29" i="4"/>
  <c r="H629" i="4"/>
  <c r="H440" i="4"/>
  <c r="H33" i="4"/>
  <c r="H397" i="4"/>
  <c r="F90" i="2" s="1"/>
  <c r="L110" i="4"/>
  <c r="K106" i="4"/>
  <c r="L106" i="4"/>
  <c r="L102" i="4"/>
  <c r="K102" i="4"/>
  <c r="K99" i="4"/>
  <c r="L99" i="4"/>
  <c r="L114" i="4"/>
  <c r="K114" i="4"/>
  <c r="H602" i="4"/>
  <c r="H598" i="4" s="1"/>
  <c r="F144" i="2" s="1"/>
  <c r="F465" i="4"/>
  <c r="H363" i="4"/>
  <c r="H358" i="4" s="1"/>
  <c r="F86" i="4"/>
  <c r="H311" i="4"/>
  <c r="F71" i="2" s="1"/>
  <c r="H432" i="4"/>
  <c r="F98" i="2" s="1"/>
  <c r="F638" i="4"/>
  <c r="F584" i="4" s="1"/>
  <c r="F440" i="4"/>
  <c r="H123" i="4"/>
  <c r="H130" i="4"/>
  <c r="H129" i="4" s="1"/>
  <c r="F33" i="2" s="1"/>
  <c r="H150" i="4"/>
  <c r="H148" i="4" s="1"/>
  <c r="F37" i="2" s="1"/>
  <c r="H28" i="4"/>
  <c r="H27" i="4" s="1"/>
  <c r="H86" i="4"/>
  <c r="H279" i="4"/>
  <c r="H277" i="4" s="1"/>
  <c r="F62" i="2" s="1"/>
  <c r="H309" i="4"/>
  <c r="H308" i="4" s="1"/>
  <c r="F70" i="2" s="1"/>
  <c r="F308" i="4"/>
  <c r="F307" i="4" s="1"/>
  <c r="H65" i="4"/>
  <c r="H154" i="4"/>
  <c r="H153" i="4" s="1"/>
  <c r="F38" i="2" s="1"/>
  <c r="H22" i="4"/>
  <c r="H77" i="4"/>
  <c r="H75" i="4" s="1"/>
  <c r="F24" i="2" s="1"/>
  <c r="H428" i="4"/>
  <c r="H52" i="4"/>
  <c r="H221" i="4"/>
  <c r="H219" i="4" s="1"/>
  <c r="F48" i="2" s="1"/>
  <c r="H647" i="4"/>
  <c r="H479" i="4"/>
  <c r="F113" i="2" s="1"/>
  <c r="H640" i="4"/>
  <c r="F154" i="2" s="1"/>
  <c r="F486" i="4"/>
  <c r="F485" i="4" s="1"/>
  <c r="F454" i="4"/>
  <c r="H447" i="4"/>
  <c r="H446" i="4" s="1"/>
  <c r="F102" i="2" s="1"/>
  <c r="H467" i="4"/>
  <c r="H466" i="4" s="1"/>
  <c r="F108" i="2" s="1"/>
  <c r="H16" i="4"/>
  <c r="H15" i="4" s="1"/>
  <c r="H14" i="4" s="1"/>
  <c r="H379" i="4"/>
  <c r="H573" i="4" l="1"/>
  <c r="H572" i="4" s="1"/>
  <c r="D15" i="3" s="1"/>
  <c r="D25" i="3" s="1"/>
  <c r="F121" i="2"/>
  <c r="H496" i="4"/>
  <c r="F51" i="2"/>
  <c r="H69" i="4"/>
  <c r="H68" i="4" s="1"/>
  <c r="H147" i="4"/>
  <c r="H249" i="4"/>
  <c r="H235" i="4" s="1"/>
  <c r="H121" i="4"/>
  <c r="F32" i="2" s="1"/>
  <c r="H646" i="4"/>
  <c r="F156" i="2"/>
  <c r="F155" i="2" s="1"/>
  <c r="F67" i="2"/>
  <c r="F64" i="2" s="1"/>
  <c r="H315" i="4"/>
  <c r="H307" i="4" s="1"/>
  <c r="F73" i="2"/>
  <c r="F146" i="2"/>
  <c r="H184" i="4"/>
  <c r="F44" i="2"/>
  <c r="H13" i="4"/>
  <c r="F11" i="2"/>
  <c r="G13" i="2" s="1"/>
  <c r="H26" i="4"/>
  <c r="H25" i="4" s="1"/>
  <c r="H64" i="4"/>
  <c r="H585" i="4"/>
  <c r="H608" i="4"/>
  <c r="F56" i="4"/>
  <c r="F51" i="4" s="1"/>
  <c r="F12" i="4" s="1"/>
  <c r="H357" i="4"/>
  <c r="F99" i="2"/>
  <c r="K22" i="4"/>
  <c r="K16" i="4"/>
  <c r="K55" i="4"/>
  <c r="K28" i="4"/>
  <c r="F85" i="4"/>
  <c r="H85" i="4"/>
  <c r="H639" i="4"/>
  <c r="F153" i="2"/>
  <c r="H465" i="4"/>
  <c r="F107" i="2"/>
  <c r="F68" i="4"/>
  <c r="H120" i="4" l="1"/>
  <c r="H59" i="4"/>
  <c r="F21" i="2"/>
  <c r="F19" i="2" s="1"/>
  <c r="H356" i="4"/>
  <c r="F85" i="2"/>
  <c r="F13" i="2"/>
  <c r="F12" i="2" s="1"/>
  <c r="H56" i="4"/>
  <c r="H51" i="4" s="1"/>
  <c r="F23" i="2"/>
  <c r="F22" i="2" s="1"/>
  <c r="H638" i="4"/>
  <c r="F152" i="2"/>
  <c r="H12" i="4" l="1"/>
  <c r="F18" i="2"/>
  <c r="F427" i="4"/>
  <c r="F273" i="4"/>
  <c r="F272" i="4" s="1"/>
  <c r="F271" i="4" s="1"/>
  <c r="F204" i="4"/>
  <c r="F449" i="4" l="1"/>
  <c r="F445" i="4" s="1"/>
  <c r="H273" i="4"/>
  <c r="F61" i="2" s="1"/>
  <c r="H527" i="4"/>
  <c r="H621" i="4"/>
  <c r="H407" i="4"/>
  <c r="F92" i="2" s="1"/>
  <c r="F407" i="4"/>
  <c r="F396" i="4" s="1"/>
  <c r="H427" i="4"/>
  <c r="F97" i="2" s="1"/>
  <c r="F93" i="2" s="1"/>
  <c r="H476" i="4"/>
  <c r="F112" i="2" s="1"/>
  <c r="F476" i="4"/>
  <c r="F475" i="4" s="1"/>
  <c r="F464" i="4" s="1"/>
  <c r="H555" i="4"/>
  <c r="H526" i="4" l="1"/>
  <c r="F126" i="2"/>
  <c r="F125" i="2" s="1"/>
  <c r="H620" i="4"/>
  <c r="H584" i="4" s="1"/>
  <c r="F150" i="2"/>
  <c r="F149" i="2" s="1"/>
  <c r="H396" i="4"/>
  <c r="H551" i="4"/>
  <c r="F131" i="2" s="1"/>
  <c r="F411" i="4"/>
  <c r="F111" i="2"/>
  <c r="H475" i="4"/>
  <c r="F72" i="2"/>
  <c r="F69" i="2" s="1"/>
  <c r="F138" i="2"/>
  <c r="F535" i="4"/>
  <c r="F86" i="2"/>
  <c r="H378" i="4"/>
  <c r="H355" i="4" s="1"/>
  <c r="F161" i="4"/>
  <c r="F119" i="4" s="1"/>
  <c r="F43" i="2"/>
  <c r="F89" i="2" l="1"/>
  <c r="F135" i="2"/>
  <c r="F134" i="2" s="1"/>
  <c r="H411" i="4"/>
  <c r="H445" i="4"/>
  <c r="F101" i="2"/>
  <c r="F120" i="2"/>
  <c r="F119" i="2" s="1"/>
  <c r="H495" i="4"/>
  <c r="F57" i="2"/>
  <c r="H161" i="4"/>
  <c r="F40" i="2"/>
  <c r="H535" i="4"/>
  <c r="F128" i="2"/>
  <c r="F50" i="2"/>
  <c r="H204" i="4"/>
  <c r="F46" i="2"/>
  <c r="F84" i="2"/>
  <c r="F83" i="2" s="1"/>
  <c r="D16" i="3" l="1"/>
  <c r="D26" i="3" s="1"/>
  <c r="G134" i="2"/>
  <c r="H284" i="4"/>
  <c r="F10" i="2"/>
  <c r="F36" i="2"/>
  <c r="F63" i="2" l="1"/>
  <c r="F60" i="2" s="1"/>
  <c r="F59" i="2" s="1"/>
  <c r="H272" i="4"/>
  <c r="H271" i="4" s="1"/>
  <c r="H119" i="4" s="1"/>
  <c r="F9" i="2"/>
  <c r="F31" i="2"/>
  <c r="D13" i="3" l="1"/>
  <c r="D23" i="3" s="1"/>
  <c r="F30" i="2"/>
  <c r="G30" i="2" s="1"/>
  <c r="G9" i="2"/>
  <c r="B8" i="1"/>
  <c r="F141" i="2" l="1"/>
  <c r="F140" i="2" s="1"/>
  <c r="H493" i="4"/>
  <c r="H492" i="4" s="1"/>
  <c r="H485" i="4" s="1"/>
  <c r="H464" i="4" l="1"/>
  <c r="H354" i="4" s="1"/>
  <c r="D14" i="3" s="1"/>
  <c r="F118" i="2"/>
  <c r="F354" i="4"/>
  <c r="H98" i="4"/>
  <c r="H97" i="4" s="1"/>
  <c r="H96" i="4" s="1"/>
  <c r="H95" i="4" l="1"/>
  <c r="H11" i="4" s="1"/>
  <c r="H10" i="4" s="1"/>
  <c r="F27" i="2"/>
  <c r="D24" i="3"/>
  <c r="F115" i="2"/>
  <c r="F106" i="2" s="1"/>
  <c r="F82" i="2" s="1"/>
  <c r="G82" i="2" s="1"/>
  <c r="L98" i="4"/>
  <c r="K98" i="4"/>
  <c r="D12" i="3" l="1"/>
  <c r="F26" i="2"/>
  <c r="F8" i="2" s="1"/>
  <c r="F7" i="2" s="1"/>
  <c r="G6" i="2" s="1"/>
  <c r="G8" i="2" l="1"/>
  <c r="H21" i="2" l="1"/>
  <c r="D22" i="3" l="1"/>
  <c r="D27" i="3" s="1"/>
  <c r="D17" i="3"/>
  <c r="G7" i="2"/>
  <c r="B9" i="1" l="1"/>
  <c r="B10" i="1" s="1"/>
  <c r="E13" i="3"/>
  <c r="E14" i="3"/>
  <c r="E16" i="3"/>
  <c r="E12" i="3"/>
  <c r="E15" i="3"/>
  <c r="F11" i="4"/>
  <c r="E1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AE1080" authorId="0" shapeId="0" xr:uid="{00000000-0006-0000-0400-000001000000}">
      <text>
        <r>
          <rPr>
            <b/>
            <sz val="9"/>
            <color indexed="81"/>
            <rFont val="ＭＳ Ｐゴシック"/>
            <charset val="1"/>
          </rPr>
          <t>owner:</t>
        </r>
        <r>
          <rPr>
            <sz val="9"/>
            <color indexed="81"/>
            <rFont val="ＭＳ Ｐゴシック"/>
            <charset val="1"/>
          </rPr>
          <t xml:space="preserve">
</t>
        </r>
      </text>
    </comment>
  </commentList>
</comments>
</file>

<file path=xl/sharedStrings.xml><?xml version="1.0" encoding="utf-8"?>
<sst xmlns="http://schemas.openxmlformats.org/spreadsheetml/2006/main" count="3971" uniqueCount="2686">
  <si>
    <t>Subcuenta</t>
  </si>
  <si>
    <t>Otros alquileres</t>
  </si>
  <si>
    <t>Fletes</t>
  </si>
  <si>
    <t>Publicidad y Propaganda</t>
  </si>
  <si>
    <t>Impresión y Encuadernación</t>
  </si>
  <si>
    <t>Viáticos dentro del país</t>
  </si>
  <si>
    <t>Publicidad y propaganda</t>
  </si>
  <si>
    <t>Pasajes</t>
  </si>
  <si>
    <t>Prendas de vestir</t>
  </si>
  <si>
    <t>Material de Limpieza</t>
  </si>
  <si>
    <t>Papel de escritorio</t>
  </si>
  <si>
    <t>Productos de papel y cartón</t>
  </si>
  <si>
    <t>Acabados textiles</t>
  </si>
  <si>
    <t>Productos de artes gráficas</t>
  </si>
  <si>
    <t>PRESIDENCIA DE LA REPÚBLICA</t>
  </si>
  <si>
    <t>%</t>
  </si>
  <si>
    <t xml:space="preserve">Objeto </t>
  </si>
  <si>
    <t xml:space="preserve">Cuenta </t>
  </si>
  <si>
    <t>MATERIALES Y SUMINISTROS</t>
  </si>
  <si>
    <t>TRANSFERENCIAS CORRIENTES AL SECTOR PRIVADO</t>
  </si>
  <si>
    <t>DIFERENCIA</t>
  </si>
  <si>
    <t>TOTAL ESTIMADO DISPONIBLE</t>
  </si>
  <si>
    <t>RD$</t>
  </si>
  <si>
    <t>DETALLE</t>
  </si>
  <si>
    <t>Transferencias corrientes</t>
  </si>
  <si>
    <t>Materiales y Suministros</t>
  </si>
  <si>
    <t>Asignación Mensual RD$</t>
  </si>
  <si>
    <t>Descripción</t>
  </si>
  <si>
    <t>Objeto</t>
  </si>
  <si>
    <t>TOTAL</t>
  </si>
  <si>
    <t>Monto en RD$</t>
  </si>
  <si>
    <t>TRASFERENCIAS CORRIENTES</t>
  </si>
  <si>
    <t>Productos eléctricos y afines</t>
  </si>
  <si>
    <t>Productos Químicos y Conexos</t>
  </si>
  <si>
    <t>Textos de enseñanza</t>
  </si>
  <si>
    <t>Otros Alquileres</t>
  </si>
  <si>
    <t>Agua</t>
  </si>
  <si>
    <t>Electricidad</t>
  </si>
  <si>
    <t>Telefax y Correo</t>
  </si>
  <si>
    <t>Jornales</t>
  </si>
  <si>
    <t>Suplencias</t>
  </si>
  <si>
    <t>Sueldos para cargos fijos</t>
  </si>
  <si>
    <t>TOTAL EN RD$</t>
  </si>
  <si>
    <t>VALOR EN RD$</t>
  </si>
  <si>
    <t xml:space="preserve"> - Plan de Trabajo Div. Comunicaciones</t>
  </si>
  <si>
    <t>Otros no contemplados anteriormente</t>
  </si>
  <si>
    <t>MAQUINARIA Y EQUIPO</t>
  </si>
  <si>
    <t>Llantas y Neumáticos</t>
  </si>
  <si>
    <t>Libros, Revistas y Periódicos</t>
  </si>
  <si>
    <t>Productos de Artes Gráficas</t>
  </si>
  <si>
    <t>Productos de Papel y Cartón (Servilletas, papel higiénico, papel de envolver, tarjetas, plantos, otros.)</t>
  </si>
  <si>
    <t>Papel de Escritorio (Bond, cebolla, satinado, otros)</t>
  </si>
  <si>
    <t>TEXTILES Y VESTUARIOS</t>
  </si>
  <si>
    <t>ALIMENTOS Y PRODUCTOS AGROFORESTALES</t>
  </si>
  <si>
    <t>OTROS SERVICIOS NO PERSONALES</t>
  </si>
  <si>
    <t>SEGUROS</t>
  </si>
  <si>
    <t>Alquileres no contemplados en cuentas anteriores</t>
  </si>
  <si>
    <t>Gastos por concepto de traslado de personal por vía terrestre y aérea.</t>
  </si>
  <si>
    <t>TRANSPORTE Y ALMACENAJE</t>
  </si>
  <si>
    <t>Gastos destinados al personal para cubrir sus necesidades diarias de alimentacion y hospedaje cuando esta fuera del lugar habitual de trabajo y dentro del pais (viajes al interior durante talleres y otros)</t>
  </si>
  <si>
    <t>Impresiones y encadernaciones no contempladas anteriormente (imprevistos).</t>
  </si>
  <si>
    <t>Gastos por concepto de contratos por servicios de impresión, reproducción y encuadernación de folletos, revistas, memorias, instructivos, manuales, etc. Impresiones varias de material para talleres y otras actividades</t>
  </si>
  <si>
    <t xml:space="preserve"> - Otras previsiones</t>
  </si>
  <si>
    <t>Gastos por concepto de publicidad, difusión o relaciones publicas en general. Incluye publicaciones de avisos oficiales en periódicos y otros medios de difusión, etc.</t>
  </si>
  <si>
    <t>Teléfono Local</t>
  </si>
  <si>
    <t xml:space="preserve"> - Previsión incremento flota (10 unidades)</t>
  </si>
  <si>
    <t>Teléfono Larga Distancia</t>
  </si>
  <si>
    <t>Contribuciones al Seguro de Pensión . Patronal 7.10%.</t>
  </si>
  <si>
    <t>Contribuciones al Seguro de Salud (10.53%).  Cargo Patronal (7.09)</t>
  </si>
  <si>
    <t xml:space="preserve">  -  Consultorias varias, servicios personales de carácter eventual para profesionales o técnicos que ejercen una profesion independiente.</t>
  </si>
  <si>
    <t>SOBRESUELDOS</t>
  </si>
  <si>
    <t>Sueldos fijos</t>
  </si>
  <si>
    <t>MONTO RD$</t>
  </si>
  <si>
    <t>No. de período</t>
  </si>
  <si>
    <t>Cuenta</t>
  </si>
  <si>
    <t>Denominación</t>
  </si>
  <si>
    <t>Proyección  para personal que temporalmente sustituye al titular.</t>
  </si>
  <si>
    <t>CLASIFICACIÓN POR OBJETO DE GASTO</t>
  </si>
  <si>
    <t>DENOMINACIÓN</t>
  </si>
  <si>
    <t>a) Previsión Oficina Central</t>
  </si>
  <si>
    <t>Textos de enseñanza (mapas, libros de carácter técnico, otros.)</t>
  </si>
  <si>
    <t>Artículos de cuero</t>
  </si>
  <si>
    <t>a) Prestaciones Laborales - Oficina Central</t>
  </si>
  <si>
    <t>b) Prestaciones Laborales - Oficina Regional</t>
  </si>
  <si>
    <t>a) Pago de Vacaciones - Oficina Central</t>
  </si>
  <si>
    <t>b) Pago de Vacaciones - Oficina Regional</t>
  </si>
  <si>
    <t xml:space="preserve"> - Plan de trabajo Dirección de Promoción de Ética e Integridad</t>
  </si>
  <si>
    <t>Otros no contemplados otras áreas</t>
  </si>
  <si>
    <t xml:space="preserve">Pasajes  </t>
  </si>
  <si>
    <t xml:space="preserve"> - Oficina Central</t>
  </si>
  <si>
    <t>En caso de retiro de empleado</t>
  </si>
  <si>
    <t xml:space="preserve"> -  Previsión Oficina Central (2do. Local proyectado)</t>
  </si>
  <si>
    <t>Asistencia a conferencias, seminarios internacionales.</t>
  </si>
  <si>
    <t>Arreglo flores para eventos.</t>
  </si>
  <si>
    <t xml:space="preserve">Seguros de Bienes Muebles </t>
  </si>
  <si>
    <t xml:space="preserve"> - Talleres, seminarios, otros.</t>
  </si>
  <si>
    <t>Arreglo flores para eventos, otros</t>
  </si>
  <si>
    <t>Calzados</t>
  </si>
  <si>
    <t xml:space="preserve"> -  Oficina Central: Personal de servicios generales y choferes</t>
  </si>
  <si>
    <t xml:space="preserve"> -  Oficina regional: Personal de servicios generales y choferes</t>
  </si>
  <si>
    <t>Soporte Administrativo. 0.15 por cheque pagado, mas comision por manejo de cuenta.</t>
  </si>
  <si>
    <t>Mejora biblioteca institucional</t>
  </si>
  <si>
    <t>Soporte Dpto. Administrativo</t>
  </si>
  <si>
    <t xml:space="preserve"> - Otras reparaciones menores</t>
  </si>
  <si>
    <t>Servicio de RD$1,300 por cada nueva linea</t>
  </si>
  <si>
    <t>Servicio telefónico de larga distancia</t>
  </si>
  <si>
    <t>Teléfono local</t>
  </si>
  <si>
    <t>Limpieza e higiene</t>
  </si>
  <si>
    <t>Obras menores</t>
  </si>
  <si>
    <t>Productos agroforestales y pecuarios</t>
  </si>
  <si>
    <t>Productos químicos y conexos</t>
  </si>
  <si>
    <t>Llantas y neumáticos</t>
  </si>
  <si>
    <t>Productos de vidrio, loza y porcelana</t>
  </si>
  <si>
    <t>TRANSFERENCIAS CORRIENTES</t>
  </si>
  <si>
    <t>Becas y viajes de estudios</t>
  </si>
  <si>
    <t>Impresión y encuadernación</t>
  </si>
  <si>
    <t xml:space="preserve"> - Plan de Trabajo Dpto. RRHH</t>
  </si>
  <si>
    <t xml:space="preserve"> -  Plan de Trabajo Dpto. RR.HH.</t>
  </si>
  <si>
    <t>Combustibles y lubricantes</t>
  </si>
  <si>
    <t xml:space="preserve"> - Plan de Trabajo División Comunicaciones</t>
  </si>
  <si>
    <t xml:space="preserve"> - Plan de Trabajo División Tecnología de la Información</t>
  </si>
  <si>
    <t xml:space="preserve"> - Plan de Trabajo de División Tecnología de la Información</t>
  </si>
  <si>
    <t xml:space="preserve"> - Plan de División Tecnología de la Información</t>
  </si>
  <si>
    <t>Telefax y correos</t>
  </si>
  <si>
    <t>Alimentos y bebidas para personas</t>
  </si>
  <si>
    <t>Soporte RR.HH.</t>
  </si>
  <si>
    <t>Viáticos fuera del país</t>
  </si>
  <si>
    <t>Peaje</t>
  </si>
  <si>
    <t xml:space="preserve"> - Plan de Trabajo Dpto. Administrativo Financiero</t>
  </si>
  <si>
    <t xml:space="preserve"> - Otras proyecciones Oficina Central</t>
  </si>
  <si>
    <t xml:space="preserve"> - Otra previsión no contemplada anteriormente</t>
  </si>
  <si>
    <t xml:space="preserve"> - Otras previsiones no contempladas anteriormente</t>
  </si>
  <si>
    <t xml:space="preserve"> - Alquiler para 2da. Oficina de la DIGEIG en Sto. Dgo.</t>
  </si>
  <si>
    <t xml:space="preserve"> -Otras previsiones para nuevas adquisiciones</t>
  </si>
  <si>
    <t xml:space="preserve"> - Una (1) empleada en trámite de pensión (doña Adriana).</t>
  </si>
  <si>
    <t>RESUMEN GENERAL POR OBJETO DE GASTO</t>
  </si>
  <si>
    <t>RESUMEN POR MES</t>
  </si>
  <si>
    <r>
      <rPr>
        <b/>
        <sz val="12"/>
        <rFont val="Arial"/>
        <family val="2"/>
      </rPr>
      <t>b)</t>
    </r>
    <r>
      <rPr>
        <sz val="12"/>
        <rFont val="Arial"/>
        <family val="2"/>
      </rPr>
      <t xml:space="preserve"> Oficina Regional</t>
    </r>
  </si>
  <si>
    <t xml:space="preserve"> - Previsión Oficina Central. Actual doce (12) militares</t>
  </si>
  <si>
    <t>Tribunas, estantes, otros.</t>
  </si>
  <si>
    <t xml:space="preserve"> - Almuerzo personal militar</t>
  </si>
  <si>
    <r>
      <rPr>
        <b/>
        <sz val="12"/>
        <rFont val="Arial"/>
        <family val="2"/>
      </rPr>
      <t>a)</t>
    </r>
    <r>
      <rPr>
        <sz val="12"/>
        <rFont val="Arial"/>
        <family val="2"/>
      </rPr>
      <t xml:space="preserve"> Previsión Oficina Central</t>
    </r>
  </si>
  <si>
    <r>
      <rPr>
        <b/>
        <sz val="12"/>
        <rFont val="Arial"/>
        <family val="2"/>
      </rPr>
      <t xml:space="preserve">b) </t>
    </r>
    <r>
      <rPr>
        <sz val="12"/>
        <rFont val="Arial"/>
        <family val="2"/>
      </rPr>
      <t>Previsión Oficina Regional, Santiago</t>
    </r>
  </si>
  <si>
    <t>Otros No contemplados en anteriormente.</t>
  </si>
  <si>
    <r>
      <rPr>
        <b/>
        <sz val="12"/>
        <rFont val="Arial"/>
        <family val="2"/>
      </rPr>
      <t xml:space="preserve">b) </t>
    </r>
    <r>
      <rPr>
        <sz val="12"/>
        <rFont val="Arial"/>
        <family val="2"/>
      </rPr>
      <t>Previsión Oficina Regional</t>
    </r>
  </si>
  <si>
    <r>
      <rPr>
        <b/>
        <sz val="12"/>
        <rFont val="Arial"/>
        <family val="2"/>
      </rPr>
      <t xml:space="preserve">a) </t>
    </r>
    <r>
      <rPr>
        <sz val="12"/>
        <rFont val="Arial"/>
        <family val="2"/>
      </rPr>
      <t>Previsión Oficina Central</t>
    </r>
  </si>
  <si>
    <r>
      <rPr>
        <b/>
        <sz val="12"/>
        <rFont val="Arial"/>
        <family val="2"/>
      </rPr>
      <t>b)</t>
    </r>
    <r>
      <rPr>
        <sz val="12"/>
        <rFont val="Arial"/>
        <family val="2"/>
      </rPr>
      <t xml:space="preserve"> Previsión Oficina Regional, Santiago.</t>
    </r>
  </si>
  <si>
    <r>
      <rPr>
        <b/>
        <sz val="12"/>
        <rFont val="Arial"/>
        <family val="2"/>
      </rPr>
      <t>b)</t>
    </r>
    <r>
      <rPr>
        <sz val="12"/>
        <rFont val="Arial"/>
        <family val="2"/>
      </rPr>
      <t xml:space="preserve"> Previsión Oficina Regional, Santiago</t>
    </r>
  </si>
  <si>
    <r>
      <rPr>
        <b/>
        <sz val="12"/>
        <rFont val="Arial"/>
        <family val="2"/>
      </rPr>
      <t xml:space="preserve">d) </t>
    </r>
    <r>
      <rPr>
        <sz val="12"/>
        <rFont val="Arial"/>
        <family val="2"/>
      </rPr>
      <t>Otras previsiones</t>
    </r>
  </si>
  <si>
    <r>
      <t xml:space="preserve">a) </t>
    </r>
    <r>
      <rPr>
        <sz val="12"/>
        <rFont val="Arial"/>
        <family val="2"/>
      </rPr>
      <t>Previsión Oficina Central</t>
    </r>
  </si>
  <si>
    <r>
      <rPr>
        <b/>
        <sz val="12"/>
        <rFont val="Arial"/>
        <family val="2"/>
      </rPr>
      <t>a)</t>
    </r>
    <r>
      <rPr>
        <sz val="12"/>
        <rFont val="Arial"/>
        <family val="2"/>
      </rPr>
      <t xml:space="preserve"> Previsión Oficina Central (estimado 6 vehiculos)</t>
    </r>
  </si>
  <si>
    <t>Dif. Redondeo decimales</t>
  </si>
  <si>
    <r>
      <t>b)</t>
    </r>
    <r>
      <rPr>
        <sz val="12"/>
        <rFont val="Arial"/>
        <family val="2"/>
      </rPr>
      <t xml:space="preserve"> Previsión Oficina Regional</t>
    </r>
  </si>
  <si>
    <r>
      <rPr>
        <b/>
        <sz val="12"/>
        <rFont val="Arial"/>
        <family val="2"/>
      </rPr>
      <t>b)</t>
    </r>
    <r>
      <rPr>
        <sz val="12"/>
        <rFont val="Arial"/>
        <family val="2"/>
      </rPr>
      <t xml:space="preserve"> Previsión Oficina Central (2do. Local proyectado)</t>
    </r>
  </si>
  <si>
    <r>
      <rPr>
        <b/>
        <sz val="12"/>
        <rFont val="Arial"/>
        <family val="2"/>
      </rPr>
      <t xml:space="preserve">b) </t>
    </r>
    <r>
      <rPr>
        <sz val="12"/>
        <rFont val="Arial"/>
        <family val="2"/>
      </rPr>
      <t>Previsión Oficina Central (2do. Local proyectado)</t>
    </r>
  </si>
  <si>
    <r>
      <rPr>
        <b/>
        <sz val="12"/>
        <rFont val="Arial"/>
        <family val="2"/>
      </rPr>
      <t>c)</t>
    </r>
    <r>
      <rPr>
        <sz val="12"/>
        <rFont val="Arial"/>
        <family val="2"/>
      </rPr>
      <t xml:space="preserve"> Previsión Oficina Regional</t>
    </r>
  </si>
  <si>
    <r>
      <rPr>
        <b/>
        <sz val="12"/>
        <rFont val="Arial"/>
        <family val="2"/>
      </rPr>
      <t>b</t>
    </r>
    <r>
      <rPr>
        <sz val="12"/>
        <rFont val="Arial"/>
        <family val="2"/>
      </rPr>
      <t>) Previsión Oficina Central (2do. Local proyectado)</t>
    </r>
  </si>
  <si>
    <r>
      <rPr>
        <b/>
        <sz val="12"/>
        <rFont val="Arial"/>
        <family val="2"/>
      </rPr>
      <t>b)</t>
    </r>
    <r>
      <rPr>
        <sz val="12"/>
        <rFont val="Arial"/>
        <family val="2"/>
      </rPr>
      <t xml:space="preserve"> Previsión Oficina Regional</t>
    </r>
  </si>
  <si>
    <r>
      <rPr>
        <b/>
        <sz val="12"/>
        <rFont val="Arial"/>
        <family val="2"/>
      </rPr>
      <t xml:space="preserve">b) </t>
    </r>
    <r>
      <rPr>
        <sz val="12"/>
        <rFont val="Arial"/>
        <family val="2"/>
      </rPr>
      <t>Oficina Regional</t>
    </r>
  </si>
  <si>
    <r>
      <t xml:space="preserve">a) </t>
    </r>
    <r>
      <rPr>
        <sz val="12"/>
        <rFont val="Arial"/>
        <family val="2"/>
      </rPr>
      <t>Oficina Central</t>
    </r>
  </si>
  <si>
    <r>
      <rPr>
        <b/>
        <sz val="12"/>
        <rFont val="Arial"/>
        <family val="2"/>
      </rPr>
      <t>a)</t>
    </r>
    <r>
      <rPr>
        <sz val="12"/>
        <rFont val="Arial"/>
        <family val="2"/>
      </rPr>
      <t xml:space="preserve"> Uniformes Oficina Central</t>
    </r>
  </si>
  <si>
    <r>
      <t xml:space="preserve">b) </t>
    </r>
    <r>
      <rPr>
        <sz val="12"/>
        <rFont val="Arial"/>
        <family val="2"/>
      </rPr>
      <t>Previsión Oficina Regional, Santiago</t>
    </r>
  </si>
  <si>
    <r>
      <t xml:space="preserve">b) </t>
    </r>
    <r>
      <rPr>
        <sz val="12"/>
        <rFont val="Arial"/>
        <family val="2"/>
      </rPr>
      <t>Oficina Regional</t>
    </r>
  </si>
  <si>
    <r>
      <rPr>
        <b/>
        <sz val="12"/>
        <rFont val="Arial"/>
        <family val="2"/>
      </rPr>
      <t>b)</t>
    </r>
    <r>
      <rPr>
        <sz val="12"/>
        <rFont val="Arial"/>
        <family val="2"/>
      </rPr>
      <t xml:space="preserve"> Regalía Pascual - Oficina Regional</t>
    </r>
  </si>
  <si>
    <t xml:space="preserve"> - Servicio de 10BB (linea nueva)</t>
  </si>
  <si>
    <t xml:space="preserve"> - Oficina Central . Servicios actuales.</t>
  </si>
  <si>
    <t xml:space="preserve"> - Servicio de 10 nuevas flotas (linea nueva)</t>
  </si>
  <si>
    <t>Monto X mes RD$</t>
  </si>
  <si>
    <t>Prevision Personal nuevo ingreso. Mensualmente un costo c/1 de RD$250.00</t>
  </si>
  <si>
    <t>DIRECCIÓN GENERAL DE ÉTICA E INTEGRIDAD GUBERNAMENTAL 
- DIGEIG -</t>
  </si>
  <si>
    <t>OBSERVACIÓN:</t>
  </si>
  <si>
    <t>Se proyecta aumento por crecimiento instalaciones.</t>
  </si>
  <si>
    <t>b) Previsión Oficina Regional</t>
  </si>
  <si>
    <t xml:space="preserve"> - Servicios personales de carácter eventual para técnicos como: plomeros, carpinteros, electricistas.</t>
  </si>
  <si>
    <t>b) Oficina Regional - SANTIAGO (PRESUPUESTACION DE PERSONAL)</t>
  </si>
  <si>
    <t xml:space="preserve">Remuneraciones por asistencia a sesiones dentro del pais. Monto ejecutado al 31 de agosto/2013: RD$0.00. </t>
  </si>
  <si>
    <t xml:space="preserve">Compensacion al personal de cierta jerarquia por gastos incurridos en razón de la naturaleza de su cargo fuera y dentro del pais. Monto ejecutado al 31 de agosto/2013: RD$0.00. </t>
  </si>
  <si>
    <t xml:space="preserve">a) Oficina Central </t>
  </si>
  <si>
    <t>Aporte actual de RD$10,000 bajo compromiso firmado con la Gobernación de Stgo. Se proyecta en RD$15,000.</t>
  </si>
  <si>
    <t>Se proyectan RD$5,000/mes en los 2 locales.</t>
  </si>
  <si>
    <r>
      <rPr>
        <b/>
        <sz val="12"/>
        <rFont val="Arial"/>
        <family val="2"/>
      </rPr>
      <t xml:space="preserve"> -  </t>
    </r>
    <r>
      <rPr>
        <sz val="12"/>
        <rFont val="Arial"/>
        <family val="2"/>
      </rPr>
      <t xml:space="preserve">Larga distancia: Incluye </t>
    </r>
    <r>
      <rPr>
        <b/>
        <sz val="12"/>
        <rFont val="Arial"/>
        <family val="2"/>
      </rPr>
      <t xml:space="preserve"> </t>
    </r>
    <r>
      <rPr>
        <sz val="12"/>
        <rFont val="Arial"/>
        <family val="2"/>
      </rPr>
      <t>Flota Red de comunicación inalámbrica (25 unidades actual de los cuales 12 tienen internet)</t>
    </r>
  </si>
  <si>
    <t>Administrativo reporta estimado gasto mensual en RD$3,500. Se proyecto 50% adicional por crecimiento institucional.</t>
  </si>
  <si>
    <t>Administrativo reporta estimado gasto mensual en RD$4,900. Se proyecto 50% adicional por crecimiento institucional.</t>
  </si>
  <si>
    <t>Se deja reserva proyectada</t>
  </si>
  <si>
    <t>b) Previsión Oficina Regional Santiago</t>
  </si>
  <si>
    <t>b) Oficina Regional, Santiago.</t>
  </si>
  <si>
    <t>b) Previsión Oficina Regional, Santiago.</t>
  </si>
  <si>
    <t>Alquiler actual en RD$30,000, mas impuestos alcanza un total de RD$41,666.67, se estima un 10% de aumento como previsión.</t>
  </si>
  <si>
    <t>Se deja proyección para auxilio a empleados en caso de emergencia.</t>
  </si>
  <si>
    <t>a) Oficina Central</t>
  </si>
  <si>
    <t>REMUNERACIONES</t>
  </si>
  <si>
    <t>Remuneraciones al personal fijo</t>
  </si>
  <si>
    <t>Auxiliar</t>
  </si>
  <si>
    <t>Remuneraciones al personal con carácter transitorio</t>
  </si>
  <si>
    <t>Sueldos al personal contratado y/o igualado</t>
  </si>
  <si>
    <t>Sueldos al personal fijo en trámite de pensiones</t>
  </si>
  <si>
    <t>Sueldo anual No.13 (Regalia Pascual)</t>
  </si>
  <si>
    <t>Prestaciones económicas</t>
  </si>
  <si>
    <t>Proporcion de vacaciones no disfrutadas</t>
  </si>
  <si>
    <t>Compensación</t>
  </si>
  <si>
    <t>Prima de transporte</t>
  </si>
  <si>
    <t>Compensación servicios de seguridad</t>
  </si>
  <si>
    <t>DIETAS Y GASTOS DE REPRESENTACIÓN</t>
  </si>
  <si>
    <t>Dietas</t>
  </si>
  <si>
    <t>Dietas en el país</t>
  </si>
  <si>
    <t>Dietas en el exterior</t>
  </si>
  <si>
    <t>Gastos de representación</t>
  </si>
  <si>
    <t>Gastos de representación en el país</t>
  </si>
  <si>
    <t>CONTRIBUCIONES A LA SEGURIDAD SOCIAL Y RIESGO LABORAL</t>
  </si>
  <si>
    <t>SERVICIOS BÁSICOS</t>
  </si>
  <si>
    <t>Energía eléctrica</t>
  </si>
  <si>
    <t>Recolección de residuos sólidos (basura)</t>
  </si>
  <si>
    <t>PUBLICIDAD, IMPRESIÓN Y ENCUADERNACIÓN</t>
  </si>
  <si>
    <t>VIÁTICOS</t>
  </si>
  <si>
    <t>ALQUILERES Y RENTAS</t>
  </si>
  <si>
    <t>Alquileres y rentas de edificios y locales</t>
  </si>
  <si>
    <t>Alquileres de maquinarias y equipos</t>
  </si>
  <si>
    <t>Alquiler de equipo de oficina y muebles (arriendos de equipos, otros).</t>
  </si>
  <si>
    <t>Alquileres de equipos de transporte, tracción y elevación</t>
  </si>
  <si>
    <t>Alquileres de terrenos</t>
  </si>
  <si>
    <t>SERVICIOS DE CONSERVACIÓN, REPARACIONES MENORES E INSTALACIONES TEMPORALES</t>
  </si>
  <si>
    <t>Obras menores en edificaciones (Conservación y reparación de local)</t>
  </si>
  <si>
    <t>Fumigación, lavandería, limpieza e higiene</t>
  </si>
  <si>
    <t>Fumigación</t>
  </si>
  <si>
    <t>Lavandería (lavado de banderas y otros)</t>
  </si>
  <si>
    <t>Limpieza e Higiene (lavado de pisos y otros)</t>
  </si>
  <si>
    <t>Servicios Técnicos y Profesionales</t>
  </si>
  <si>
    <t>Otros servicios técnicos profesionales (Consultorías)</t>
  </si>
  <si>
    <t>121 - Sueldos personal contratado y/o igualado</t>
  </si>
  <si>
    <t>123 - Suplencias</t>
  </si>
  <si>
    <t>141 - Jornales</t>
  </si>
  <si>
    <t>112 - Sueldos fijos personal en trámite de pensiones</t>
  </si>
  <si>
    <t>181 - Regalía pascual</t>
  </si>
  <si>
    <t>111 - Sueldos Fijos</t>
  </si>
  <si>
    <t>183 - Prestaciones laborales</t>
  </si>
  <si>
    <t>184 - Pago de vacaciones</t>
  </si>
  <si>
    <t>134 - Primas de transporte</t>
  </si>
  <si>
    <t>137 - Compensación por servicios de seguridad</t>
  </si>
  <si>
    <t>138 - Compensación por resultados</t>
  </si>
  <si>
    <t>16 - Dietas y gastos de representación</t>
  </si>
  <si>
    <t>13 - Sobresueldos</t>
  </si>
  <si>
    <t>161 - Dietas en el país</t>
  </si>
  <si>
    <t>*Nueva; no existía antes.</t>
  </si>
  <si>
    <t>162 - Gastos de representación</t>
  </si>
  <si>
    <t>19 - Contribuciones a la Seguridad Social</t>
  </si>
  <si>
    <t>191 - Contribuciones al seguro de salud y riesgo laboral</t>
  </si>
  <si>
    <t>192 - Contribuciones al seguro de pensiones</t>
  </si>
  <si>
    <t>193 - Contribuciones al seguro de riesgo laboral</t>
  </si>
  <si>
    <t>Servicios de comunicaciones</t>
  </si>
  <si>
    <t>Servicio Internet y Televisión por Cable</t>
  </si>
  <si>
    <t>221 - Electricidad</t>
  </si>
  <si>
    <t>222 - Agua</t>
  </si>
  <si>
    <t>224 - Residuos sólidos</t>
  </si>
  <si>
    <t>23 - Publicidad, impresión y encuadernación</t>
  </si>
  <si>
    <t>231 - Publicidad y propaganda</t>
  </si>
  <si>
    <t>232 - Impresión y encuadernación</t>
  </si>
  <si>
    <t>24 - Viáticos</t>
  </si>
  <si>
    <t>241 - Viáticos dentro del país</t>
  </si>
  <si>
    <t>242 - Viáticos fuera del país</t>
  </si>
  <si>
    <t>25 - Transporte y almacenaje</t>
  </si>
  <si>
    <t>251 - Pasajes</t>
  </si>
  <si>
    <t>252 - Fletes</t>
  </si>
  <si>
    <t>254 - Peaje</t>
  </si>
  <si>
    <t>26 - Alquileres</t>
  </si>
  <si>
    <t>261 - Edificios y locales</t>
  </si>
  <si>
    <t>263 - Maquinarias y equipos de oficina</t>
  </si>
  <si>
    <t>264 - Equipo de transporte, tracción y elevación</t>
  </si>
  <si>
    <t>265 - Tierras y terrenos</t>
  </si>
  <si>
    <t>269 - Otros alquileres</t>
  </si>
  <si>
    <t>27 - Seguros</t>
  </si>
  <si>
    <t>272 - Seguro de bienes muebles</t>
  </si>
  <si>
    <t>EQUIVALENCIA ANTIGUO FORMATO 2006</t>
  </si>
  <si>
    <t>28 - Conservación, reparaciones menores y construcciones temporales</t>
  </si>
  <si>
    <t>281 - Obras menores</t>
  </si>
  <si>
    <t>29 - Otros servicios no personales</t>
  </si>
  <si>
    <t>Reparaciones de maquinarias y equipos</t>
  </si>
  <si>
    <t>282 - Maquinarias y equipos</t>
  </si>
  <si>
    <t>Mantenimiento y reparación de equipo de oficina y muebles</t>
  </si>
  <si>
    <t>Mantenimiento y reparación de equipo de transporte, tracción y elevación</t>
  </si>
  <si>
    <t>283 - Construcciones temporales</t>
  </si>
  <si>
    <t>223 - Lavandería, limpieza e higiene</t>
  </si>
  <si>
    <t>Comisiones y gastos bancarios</t>
  </si>
  <si>
    <t>292 - Comisiones y gastos bancarios</t>
  </si>
  <si>
    <t>293 - Auditorías y estudios financieros</t>
  </si>
  <si>
    <t>Servicios de contabilidad y auditoría</t>
  </si>
  <si>
    <t>294 - Servicios funerarios y gastos conexos</t>
  </si>
  <si>
    <t>Servicios funerarios y gastos conexos</t>
  </si>
  <si>
    <t>152 - Honorarios por servicios especiales / 295 - Servicios especiales</t>
  </si>
  <si>
    <t>151 - Honorarios profesionales y técnicos de nivel universitario / 296 - Servicios Técnicos y Profesionales / 299 - Otros servicios no personales</t>
  </si>
  <si>
    <t>Alimentos y bebidas para personas (talleres, seminarios, reuniones, otros)</t>
  </si>
  <si>
    <t>Productos agroforestales y pecuarios (flores, frutas, árboles decoración)</t>
  </si>
  <si>
    <t>Productos agrícolas</t>
  </si>
  <si>
    <t>313 - Productos agroforestales y pecuarios</t>
  </si>
  <si>
    <t>Productos forestales</t>
  </si>
  <si>
    <t>PRODUCTOS DE PAPEL, CARTÓN E IMPRESOS</t>
  </si>
  <si>
    <t>Madera, corcho y sus manufacturas</t>
  </si>
  <si>
    <t>34 - COMBUSTIBLES, LUBRICANTES, PRODUCTOS QUIMICOS Y CONEXOS</t>
  </si>
  <si>
    <t>COMBUSTIBLES, LUBRICANTES, PRODUCTOS QUÍMICOS Y CONEXOS</t>
  </si>
  <si>
    <t>341 - Combustibles y lubricantes</t>
  </si>
  <si>
    <t>Gasolina</t>
  </si>
  <si>
    <t>Gasoil</t>
  </si>
  <si>
    <t>Gas LPG</t>
  </si>
  <si>
    <t>Aceites y Grasas</t>
  </si>
  <si>
    <t>342 - Productos Químicos y Conexos</t>
  </si>
  <si>
    <t>Productos Químicos de Uso Personal</t>
  </si>
  <si>
    <t>Insecticidas, Fumigantes y Otros</t>
  </si>
  <si>
    <t>343 - Productos farmacéuticos y conexos</t>
  </si>
  <si>
    <t>Productos médicos para uso humano</t>
  </si>
  <si>
    <t>PRODUCTOS FARMACÉUTICOS</t>
  </si>
  <si>
    <t>34 - Combustibles, lubricantes, productos químicos y conexos</t>
  </si>
  <si>
    <t>PRODUCTOS DE CUERO, CAUCHO Y PLÁSTICO</t>
  </si>
  <si>
    <t>Artículos de Caucho (Mangueras, guantes)</t>
  </si>
  <si>
    <t>Artículos de plástico (tubos para instalaciones sanitarias, eléctricas, embases, otros)</t>
  </si>
  <si>
    <t>PRODUCTOS DE MINERALES METÁLICOS Y NO METÁLICOS</t>
  </si>
  <si>
    <t>362 - Productos de vidrio, loza y porcelana</t>
  </si>
  <si>
    <t>Productos de vidrio</t>
  </si>
  <si>
    <t>Productos de loza</t>
  </si>
  <si>
    <t>Productos de porcelana</t>
  </si>
  <si>
    <t>Productos de cemento, cal, asbesto, yeso y arcilla</t>
  </si>
  <si>
    <t>363 - Cemento, cal y yeso</t>
  </si>
  <si>
    <t>Productos de cemento</t>
  </si>
  <si>
    <t>Productos de cal</t>
  </si>
  <si>
    <t>Productos de yeso</t>
  </si>
  <si>
    <t>365 - Productos metálicos</t>
  </si>
  <si>
    <t>Productos metálicos y sus derivados</t>
  </si>
  <si>
    <t>Productos ferrosos</t>
  </si>
  <si>
    <t>Accesorios de metal</t>
  </si>
  <si>
    <t>PRODUCTOS Y ÚTILES VARIOS</t>
  </si>
  <si>
    <t>Útiles menores médico-quirúrgicos</t>
  </si>
  <si>
    <t>Útiles de Cocina y Comedor</t>
  </si>
  <si>
    <t>392 - Útiles de escritorio, oficina y enseñanza / 397 - Materiales u útiles relacionados con informática</t>
  </si>
  <si>
    <t>Útiles de escritorio, oficina, informática y de enseñanza</t>
  </si>
  <si>
    <t>399 - Útiles diversos</t>
  </si>
  <si>
    <t>Productos y útiles varios no identificados precedentemente (n.i.p.)</t>
  </si>
  <si>
    <t>42 - TRANSFERENCIAS CORRIENTES AL SECTOR PRIVADO</t>
  </si>
  <si>
    <t>Ayudas y donaciones a personas</t>
  </si>
  <si>
    <t>421 - Ayudas y donaciones a personas</t>
  </si>
  <si>
    <t>Ayudas y donaciones ocasionales a hogares y personas (empleados en forma de auxilio)</t>
  </si>
  <si>
    <t>424 - Becas y viajes de estudio</t>
  </si>
  <si>
    <t>Becas nacionales</t>
  </si>
  <si>
    <t>6 - ACTIVOS NO FINANCIEROS</t>
  </si>
  <si>
    <t>BIENES MUEBLES, INMUEBLES E INTANGIBLES</t>
  </si>
  <si>
    <t>61 - MAQUINARIA Y EQUIPO</t>
  </si>
  <si>
    <t>614 - Equipos de Computacion y Operación</t>
  </si>
  <si>
    <t>Equipos de Cómputo</t>
  </si>
  <si>
    <t>616 - Equipo de comunicación y señalamiento</t>
  </si>
  <si>
    <t>Equipo de comunicación, telecomunicación y señalamiento</t>
  </si>
  <si>
    <t>617 - Equipos y muebles de oficina</t>
  </si>
  <si>
    <t>Muebles de oficina y estantería</t>
  </si>
  <si>
    <t>611 - Maquinaria y equipo de producción</t>
  </si>
  <si>
    <t>Equipos de generación eléctrica, aparatos y accesorios eléctricos</t>
  </si>
  <si>
    <t>Herramientas y máquinas-herramientas</t>
  </si>
  <si>
    <t>Electrodomésticos</t>
  </si>
  <si>
    <t>611 - Maquinaria y equipo de producción / 618 - Herramientas y Repuestos Mayores</t>
  </si>
  <si>
    <t>619 - Equipos Varios</t>
  </si>
  <si>
    <t>Otros mobiliarios y equipos no identificados precedentemente</t>
  </si>
  <si>
    <t>612 - Equipo Educacional y Recreativo</t>
  </si>
  <si>
    <t>Equipos y aparatos audiovisuales</t>
  </si>
  <si>
    <t>Cámaras fotográficas y de video</t>
  </si>
  <si>
    <t>MAQUINARIA, OTROS EQUIPOS Y HERRAMIENTAS</t>
  </si>
  <si>
    <t>62 - Inmuebles</t>
  </si>
  <si>
    <t>MOBILIARIO Y EQUIPO EDUCACIONAL Y RECREATIVO</t>
  </si>
  <si>
    <t>61 - Maquinaria y equipo</t>
  </si>
  <si>
    <t>69 - OTROS ACTIVOS</t>
  </si>
  <si>
    <t>Programas de informática y base de datos</t>
  </si>
  <si>
    <t xml:space="preserve">694 - Programas de Computación </t>
  </si>
  <si>
    <t>Programas de informática</t>
  </si>
  <si>
    <t>Licencias informáticas, intelectuales, industriales y comerciales</t>
  </si>
  <si>
    <t>Informáticas</t>
  </si>
  <si>
    <t>BIENES INTANGIBLES</t>
  </si>
  <si>
    <t>693 - Activo intangible</t>
  </si>
  <si>
    <t>Instalaciones temporales</t>
  </si>
  <si>
    <t>Sueldo anual No.13</t>
  </si>
  <si>
    <t>Contribuciones al seguro de salud</t>
  </si>
  <si>
    <t>Contribuciones al seguro de pensiones</t>
  </si>
  <si>
    <t>Contribuciones al seguro de riesgo laboral</t>
  </si>
  <si>
    <t>Servicio de Internet y televisión por cable</t>
  </si>
  <si>
    <t>Recolección de residuos sólidos</t>
  </si>
  <si>
    <t>Alquiler de equipo de oficina y muebles</t>
  </si>
  <si>
    <t>Seguro de bienes muebles</t>
  </si>
  <si>
    <t>Obras menores en edificaciones</t>
  </si>
  <si>
    <t>Servicios especiales de mantenimiento y reparación</t>
  </si>
  <si>
    <t>Lavandería</t>
  </si>
  <si>
    <t>Otros servicios técnicos profesionales</t>
  </si>
  <si>
    <t>Libros, revistas y periódicos</t>
  </si>
  <si>
    <t>Artículos de caucho</t>
  </si>
  <si>
    <t>Artículos de plástico</t>
  </si>
  <si>
    <t>PRODUCTOS DE MINERALES, METÁLICOS Y NO METÁLICOS</t>
  </si>
  <si>
    <t>Material para limpieza</t>
  </si>
  <si>
    <t>Ayudas y donaciones ocasionales a hogares y personas</t>
  </si>
  <si>
    <t>MOBILIARIO Y EQUIPO</t>
  </si>
  <si>
    <t xml:space="preserve"> - Plan de trabajo Dpto. Investigación y Seguimiento</t>
  </si>
  <si>
    <t xml:space="preserve"> - Plan de trabajo Dpto. RRHH</t>
  </si>
  <si>
    <t>Especies timbrados y valoradas</t>
  </si>
  <si>
    <t xml:space="preserve"> - Reporte Dpto. Adm. Fin. - Pólizas de seguros</t>
  </si>
  <si>
    <r>
      <t xml:space="preserve">a) </t>
    </r>
    <r>
      <rPr>
        <sz val="12"/>
        <rFont val="Arial"/>
        <family val="2"/>
      </rPr>
      <t>Previsión Oficina Central (planta electrica y Veh)</t>
    </r>
  </si>
  <si>
    <t xml:space="preserve">10% gasto para gasolina. Ver observacion en renglon 579. </t>
  </si>
  <si>
    <t xml:space="preserve">50% gasto para gasolina. Ver observacion en renglon 577. </t>
  </si>
  <si>
    <t>Incremento en 50%</t>
  </si>
  <si>
    <t>CONSULTAR ALINA PORQUE ESTE GASTO TAN BAJO</t>
  </si>
  <si>
    <t xml:space="preserve"> - Plan de Trabajo Dpto. Administrativo financiero</t>
  </si>
  <si>
    <t>Servicios de informática y sistemas computarizados</t>
  </si>
  <si>
    <t>Bono por desempeño</t>
  </si>
  <si>
    <t xml:space="preserve"> - Plan de trabajo División TI</t>
  </si>
  <si>
    <t>Servicios de informática y sistemas computarizados (Consultorías)</t>
  </si>
  <si>
    <t xml:space="preserve"> - Plan de trabajo Div. Comunicaciones</t>
  </si>
  <si>
    <t>a) OFICINA CENTRAL STO. DGO  (NOMINA PERSONAL ACTUAL FIJO Y PROYECTADOS POR PRESUPUESTACION DE PERSONAL.</t>
  </si>
  <si>
    <t>b) Oficina Regional - Santiago (NOMINA PERSONAL ACTUAL Y PRESUPUESTADA NOVIEMBRE/DICIEMBRE/2012)</t>
  </si>
  <si>
    <t>Servicios de pintura y derivados con fin de higiene y embellecimiento</t>
  </si>
  <si>
    <t xml:space="preserve"> - Plan de trabajo Dpto. Adm. Fin.</t>
  </si>
  <si>
    <t>OBSERVACIÓN</t>
  </si>
  <si>
    <t xml:space="preserve"> -Plan de trabajo Dpto. Adm. Fin.</t>
  </si>
  <si>
    <t xml:space="preserve"> </t>
  </si>
  <si>
    <t xml:space="preserve"> - Plan de trabajo Dpto. de Transparencia y Acceso a la Información</t>
  </si>
  <si>
    <t xml:space="preserve"> - Plan de Trabajo Dpto. Transparencia de Acceso a la Información</t>
  </si>
  <si>
    <t xml:space="preserve"> - Plan de Trabajo Dpto. Transparencia y Acceso a la Información</t>
  </si>
  <si>
    <t xml:space="preserve"> - Previsión para cubrir licencias temporales por maternidad</t>
  </si>
  <si>
    <r>
      <rPr>
        <b/>
        <sz val="12"/>
        <rFont val="Arial"/>
        <family val="2"/>
      </rPr>
      <t>a)</t>
    </r>
    <r>
      <rPr>
        <sz val="12"/>
        <rFont val="Arial"/>
        <family val="2"/>
      </rPr>
      <t xml:space="preserve"> Regalia Pascual - Oficina Central personal fijo</t>
    </r>
  </si>
  <si>
    <r>
      <rPr>
        <b/>
        <sz val="12"/>
        <rFont val="Arial"/>
        <family val="2"/>
      </rPr>
      <t>c)</t>
    </r>
    <r>
      <rPr>
        <sz val="12"/>
        <rFont val="Arial"/>
        <family val="2"/>
      </rPr>
      <t xml:space="preserve"> Regalía Pascual - personal contratado</t>
    </r>
  </si>
  <si>
    <t>impuestos</t>
  </si>
  <si>
    <t xml:space="preserve"> - Nómina actual, personal contratado (13 empleados). Detalle mas abajo:</t>
  </si>
  <si>
    <t xml:space="preserve"> - Nómina actual, personal contratado (13 empleados).</t>
  </si>
  <si>
    <t xml:space="preserve"> - Personal en tramite de pension</t>
  </si>
  <si>
    <t>ESTO TIENE QUE ENTRAR EN EL PACC</t>
  </si>
  <si>
    <t>revisar esta cuenta en plan admtvo.</t>
  </si>
  <si>
    <r>
      <rPr>
        <b/>
        <sz val="12"/>
        <rFont val="Arial"/>
        <family val="2"/>
      </rPr>
      <t xml:space="preserve">b) </t>
    </r>
    <r>
      <rPr>
        <sz val="12"/>
        <rFont val="Arial"/>
        <family val="2"/>
      </rPr>
      <t>Previsión Oficina Regional, Santiago (1 veh. Actual, se preve otro).</t>
    </r>
  </si>
  <si>
    <t>Bienes Muebles, Inmuebles e Intangibles</t>
  </si>
  <si>
    <t xml:space="preserve"> - Proyección Oficina Regional Santiago</t>
  </si>
  <si>
    <r>
      <rPr>
        <b/>
        <sz val="12"/>
        <rFont val="Arial"/>
        <family val="2"/>
      </rPr>
      <t>b)</t>
    </r>
    <r>
      <rPr>
        <sz val="12"/>
        <rFont val="Arial"/>
        <family val="2"/>
      </rPr>
      <t xml:space="preserve"> Proyección Oficina Regional Santiago</t>
    </r>
  </si>
  <si>
    <r>
      <rPr>
        <b/>
        <sz val="12"/>
        <rFont val="Arial"/>
        <family val="2"/>
      </rPr>
      <t xml:space="preserve">c) </t>
    </r>
    <r>
      <rPr>
        <sz val="12"/>
        <rFont val="Arial"/>
        <family val="2"/>
      </rPr>
      <t xml:space="preserve"> Otras previsiones no contempladas anteriormente </t>
    </r>
  </si>
  <si>
    <t xml:space="preserve"> - Otras consultorías no previstas que se requieran de emergencias.</t>
  </si>
  <si>
    <t>Proporción de vacaciones no disfrutadas</t>
  </si>
  <si>
    <t>c) Oficina Central Planes de Trabajo:</t>
  </si>
  <si>
    <t>Otros equipos de transporte</t>
  </si>
  <si>
    <t xml:space="preserve"> - Plan de trabajo Dirección Ejecutiva</t>
  </si>
  <si>
    <t>QUEDE AQUÍ</t>
    <phoneticPr fontId="23"/>
  </si>
  <si>
    <r>
      <t xml:space="preserve">d) </t>
    </r>
    <r>
      <rPr>
        <sz val="12"/>
        <rFont val="Arial"/>
        <family val="2"/>
      </rPr>
      <t>Otras previsiones de emergencias</t>
    </r>
  </si>
  <si>
    <t>a) Oficina Central Sto. Dgo/Oficina Regional. (NOMINA PERSONAL ACTUAL Y PROYECTADOS POR PRESUPUESTACION DE PERSONAL.</t>
  </si>
  <si>
    <t xml:space="preserve"> - Previsión adicional por ejecución planes de trabajo a nivel regional</t>
  </si>
  <si>
    <r>
      <rPr>
        <b/>
        <sz val="12"/>
        <rFont val="Arial"/>
        <family val="2"/>
      </rPr>
      <t>c)</t>
    </r>
    <r>
      <rPr>
        <sz val="12"/>
        <rFont val="Arial"/>
        <family val="2"/>
      </rPr>
      <t xml:space="preserve"> Proyección Oficina Regional Santiago</t>
    </r>
  </si>
  <si>
    <r>
      <rPr>
        <b/>
        <sz val="12"/>
        <rFont val="Arial"/>
        <family val="2"/>
      </rPr>
      <t>a)</t>
    </r>
    <r>
      <rPr>
        <sz val="12"/>
        <rFont val="Arial"/>
        <family val="2"/>
      </rPr>
      <t xml:space="preserve"> Previsión Oficina Central (CAASD)</t>
    </r>
  </si>
  <si>
    <r>
      <rPr>
        <b/>
        <sz val="12"/>
        <rFont val="Arial"/>
        <family val="2"/>
      </rPr>
      <t>b)</t>
    </r>
    <r>
      <rPr>
        <sz val="12"/>
        <rFont val="Arial"/>
        <family val="2"/>
      </rPr>
      <t xml:space="preserve"> Previsión Oficina Central (2do. Local proyectado-CAASD)</t>
    </r>
  </si>
  <si>
    <t>Local actual RD$782.00/mes. Se proyecta en RD$1,000.00 por nuevo local mas grande.</t>
  </si>
  <si>
    <t xml:space="preserve"> - Previsión adicional</t>
  </si>
  <si>
    <t xml:space="preserve">  - Notarización contratos (subcuenta 1121)</t>
  </si>
  <si>
    <t>Precio estimado en RD$60.00/botellon.</t>
  </si>
  <si>
    <t>Estimacion ingresos octubre-dic.</t>
  </si>
  <si>
    <t>Subtotal disponible</t>
  </si>
  <si>
    <t xml:space="preserve">DIRECCIÓN GENERAL DE ÉTICA E INTEGRIDAD GUBERNAMENTAL </t>
  </si>
  <si>
    <t>Menos gastos estimados:</t>
  </si>
  <si>
    <t xml:space="preserve"> - Regalia Pascual</t>
  </si>
  <si>
    <t xml:space="preserve"> - Gastos acondicionamiento nuevo local</t>
  </si>
  <si>
    <t xml:space="preserve"> - Depósito y mensualidades nuevo local</t>
  </si>
  <si>
    <t xml:space="preserve"> -  Otros gastos no contemplados</t>
  </si>
  <si>
    <t>Subtotal gastos</t>
  </si>
  <si>
    <t>Servicios especiales de mantenimiento y reparación (plomeros, carpinteros, electricistas) *(Con o sin contrato escrito)</t>
  </si>
  <si>
    <t xml:space="preserve"> - Prevision adicional para imprevisto</t>
  </si>
  <si>
    <r>
      <rPr>
        <b/>
        <sz val="12"/>
        <rFont val="Arial"/>
        <family val="2"/>
      </rPr>
      <t>b)</t>
    </r>
    <r>
      <rPr>
        <sz val="12"/>
        <rFont val="Arial"/>
        <family val="2"/>
      </rPr>
      <t xml:space="preserve"> Otras previsiones </t>
    </r>
  </si>
  <si>
    <t>e) Regalia personal militar</t>
  </si>
  <si>
    <t xml:space="preserve"> - Ejecución PACC</t>
  </si>
  <si>
    <r>
      <rPr>
        <b/>
        <sz val="12"/>
        <color rgb="FFFF0000"/>
        <rFont val="Arial"/>
        <family val="2"/>
      </rPr>
      <t>Más:</t>
    </r>
    <r>
      <rPr>
        <sz val="12"/>
        <color rgb="FFFF0000"/>
        <rFont val="Arial"/>
        <family val="2"/>
      </rPr>
      <t xml:space="preserve"> Imprevisto 10% aumento salario</t>
    </r>
  </si>
  <si>
    <t>Previsión. Antes RD$10,000/mes</t>
  </si>
  <si>
    <t>Previsiones adicionales a las contempladas en Plan de trabajo. Antes RD$200,000</t>
  </si>
  <si>
    <t>SOPORTE BASE FORMULACIÓN ANTEPROYECTO DE PRESUPUESTO - 2015</t>
  </si>
  <si>
    <t>DESCRIPCIÓN / DENOMINACIÓN</t>
  </si>
  <si>
    <t>ANTEPROYECTO DE PRESUPUESTO 2015</t>
  </si>
  <si>
    <t>Proyección Excedente presupuesto 2014</t>
  </si>
  <si>
    <t>Proyección asignación 2015</t>
  </si>
  <si>
    <t>Formulación anteproyecto de Presupuesto 2015</t>
  </si>
  <si>
    <t>Verificar con Lic. Melenciano</t>
  </si>
  <si>
    <t>OBSERVACIONES</t>
  </si>
  <si>
    <t>Proyeccion excedente 2014, se estima según desglose:</t>
  </si>
  <si>
    <t xml:space="preserve"> - Ejecución octubre-diciembre (Tomando como fuente los gastos del mes de septiembre 713).</t>
  </si>
  <si>
    <t>PROYECCIÓN DISPONIBILIDAD PRESUPUESTARIA 2015</t>
  </si>
  <si>
    <t>Monto total anual de nomina por empleados fijos RD$42,040,800.00, incluye Of. Regional. Total empleados 72.</t>
  </si>
  <si>
    <t xml:space="preserve"> - Proyección Oficina Regional Santiago-incluido en plan de RR.HH</t>
  </si>
  <si>
    <t xml:space="preserve"> - Nómina personal fijo actual al 30/09/2013  (45  empleados).</t>
  </si>
  <si>
    <t xml:space="preserve"> - Plan de Trabajo Dpto. Ética e Integridad</t>
  </si>
  <si>
    <t xml:space="preserve"> - 5% aumento anual alquiler  2da. Oficina de la DIGEIG en Sto. Dgo.</t>
  </si>
  <si>
    <t xml:space="preserve"> - Plan de Trabajo Dpto de Ética e Integridad</t>
  </si>
  <si>
    <t xml:space="preserve"> - Plan de trabajo Ddpto. Ética e Integridad</t>
  </si>
  <si>
    <t xml:space="preserve"> - Agua potable para consumo personal (se estiman 30 galones/semana)</t>
  </si>
  <si>
    <t xml:space="preserve"> - Plan de TrabajoDpto.  Ética e Integridad</t>
  </si>
  <si>
    <t>Monto presupuestación personal incluido en nómina general Presupuestación.</t>
  </si>
  <si>
    <t>Este renglón nunca se ha utillizado en esta institución, pero RR.HH, ha sugerido prever una partida por si se requiere</t>
  </si>
  <si>
    <t>Administrativo reporta estimado gasto mensual  en RD$1,563. Se proyecto 50% adicional por crecimiento institucional.</t>
  </si>
  <si>
    <t>Monto ejecutado al 30 de junio/2014: RD$_______. Gasto estimado mensual al 30 de junio/2014 de RD$_______.</t>
  </si>
  <si>
    <t>Especies timbradas y valoradas</t>
  </si>
  <si>
    <r>
      <rPr>
        <b/>
        <sz val="12"/>
        <rFont val="Arial"/>
        <family val="2"/>
      </rPr>
      <t xml:space="preserve">c) </t>
    </r>
    <r>
      <rPr>
        <sz val="12"/>
        <rFont val="Arial"/>
        <family val="2"/>
      </rPr>
      <t>Otros no contemplados anteriormente</t>
    </r>
  </si>
  <si>
    <t xml:space="preserve"> - Nómina personal fijo actual al 31/07/2013  (52 empleados)</t>
  </si>
  <si>
    <t>Soporte nomina contratados a julio/2014</t>
  </si>
  <si>
    <t>REMUNERACIONES Y CONTRIBUCIONES</t>
  </si>
  <si>
    <t>CONTRATACIÓN DE SERVICIOS</t>
  </si>
  <si>
    <t>Remuneraciones y Contribuciones</t>
  </si>
  <si>
    <t>Contratación de Servicios</t>
  </si>
  <si>
    <t xml:space="preserve">ANTEPROYECTO DE PRESUPUESTO 2015 </t>
  </si>
  <si>
    <t>Monto incluye nómina fija al 31/08/14, y proyectada para el 2015</t>
  </si>
  <si>
    <t>Sueldos al personal nominal en periodo probatorio</t>
  </si>
  <si>
    <t>Monto ejecutado al 31 de julio/2014: RD$63,000.00. Gasto estimado mensual al 31 de julio/2015 de RD$9,000.00.</t>
  </si>
  <si>
    <t>Monto ejecutado al 31 de julio/2014: RD$0.00. Gasto estimado mensual al 31 de agosto/2013 de RD$0.00.</t>
  </si>
  <si>
    <t xml:space="preserve">Ejecución presupuestaria julio. Presenta RD$93,000.00/mes. </t>
  </si>
  <si>
    <t xml:space="preserve"> - Nómina personal fijo actual al 31/07/2014  (52  empleados).</t>
  </si>
  <si>
    <t>Soporte nomina mes julio/2014.</t>
  </si>
  <si>
    <t>Monto ejecutado al 31 de julio/2014: RD$254,093.67. Gasto estimado mensual al 31 de agosto/2013 de RD$31,761.71.</t>
  </si>
  <si>
    <t>Monto ejecutado al 31 de julio/2014: RD$863,547.95. Gasto estimado mensual al 31 de julio/2014 de RD$103,528.14.</t>
  </si>
  <si>
    <t>Monto ejecutado al 31 de julio/2014: RD$6,997.00. Gasto estimado mensual al 31 de julio/2014 de RD$4,821.75.</t>
  </si>
  <si>
    <t>Administrativo reporta CAASD en RD$999.57.00 promedio /mes. Se estiman RD$2,000/mes, para estar preparados por posible aumento.</t>
  </si>
  <si>
    <t>Monto ejecutado al 31 de julio/2014: RD$2,051.00. Gasto estimado mensual al 31 de julio/2014 de RD$683.67.</t>
  </si>
  <si>
    <t xml:space="preserve">Administrativo reporta ADN en RD$700.00/mes, lo que equivale a RD$8,400 al año. </t>
  </si>
  <si>
    <t>Monto ejecutado al 31 de julio/2014: RD$3,884.00. Gasto estimado mensual al 31 de julio/2013 de RD$3,000.00.</t>
  </si>
  <si>
    <t>Monto ejecutado al 31 de julio/2014: RD$166,885.00. Gasto estimado mensual al 31 de julio/2014 de RD$23,840.71.</t>
  </si>
  <si>
    <t>Monto ejecutado al 31 de julio/2014: RD$158,161.07. Gasto estimado mensual al 31 de julio/2014 de RD$22,594.44.</t>
  </si>
  <si>
    <t>Monto ejecutado al 31 de julio/2014: RD$70,200.00. Gasto estimado mensual al 31 de julio/2014 de RD$10,028.57.</t>
  </si>
  <si>
    <t>Monto ejecutado al 31 de julio/2014: RD$16,854.00. Gasto estimado mensual al 31 de julio/2014 de RD$2,407.71.</t>
  </si>
  <si>
    <t>Monto ejecutado al 31 de julio/2014: RD$4,864.00. Gasto estimado mensual al 31 de julio/2014 de RD$694.86.</t>
  </si>
  <si>
    <t>Monto ejecutado al 31 de julio/2014: RD$1,443,761.12. Gasto estimado mensual al 31 de julio/2014 de RD$206,251.61.</t>
  </si>
  <si>
    <t>Por inprevistos: Arrendamiento de equipos para eventos: fotocopiadora, eq. Aux. computadora,espacios en base de datos, servidores, páginas web. Monto ejecutado al 31 de julio/2014: RD$.00. Gasto estimado mensual al 31 de julio/2014 de RD$0.00</t>
  </si>
  <si>
    <t>Monto ejecutado al 31 de julio/2014: RD$0.00. Gasto estimado mensual al 31 de agosto/2014 de RD$0.00.</t>
  </si>
  <si>
    <t>Monto ejecutado al 31 de agosto/2013: RD$291,666.68. Gasto estimado mensual al 31 de julio/2014 de RD$41,666.67.</t>
  </si>
  <si>
    <t>Monto ejecutado al 31 de julio/2014: RD$34,277.50. Gasto estimado mensual al 31 de julio/2014 de RD$4,896.79.</t>
  </si>
  <si>
    <t>50% de la poliza actual. Antes RD$272,172.50</t>
  </si>
  <si>
    <t>Monto ejecutado al 31 de julio/2014: RD$93,443.49. Gasto estimado mensual al 31 de agosto/2013 de RD$13,349.07.</t>
  </si>
  <si>
    <t>Monto ejecutado al 31 de julio/2014: RD$292,863.30. Gasto estimado mensual al 31 de julio/2014 de RD$41,837.61.</t>
  </si>
  <si>
    <t>Monto ejecutado al 31 de julio/2014: RD$28,748.80. Gasto estimado mensual al 31 de julio/2014 de RD$4,106.86.</t>
  </si>
  <si>
    <t>Monto ejecutado al 31 de julio/2014: RD$327,958.87. Gasto estimado mensual al 31 de julio/2014 de RD$46,851.27.</t>
  </si>
  <si>
    <t>Monto ejecutado al 31 de julio/2014: RD$88,401.72. Gasto estimado mensual al 31 de julio/2014 de RD$12,628.82.</t>
  </si>
  <si>
    <t>Tribunas, estantes, otros). Monto ejecutado al 31 de julio/2014: RD$0.00. Gasto estimado mensual al 31 de julio/2014 de RD$0.00.</t>
  </si>
  <si>
    <t>Monto ejecutado al 31 de julio/2013: RD$29,978.19. Gasto estimado mensual al 31 de julio/2014 de RD$4,282.60.</t>
  </si>
  <si>
    <t>Apoyo al personal en caso de auxilio. Monto ejecutado al 31 de julio/2014: RD$0.00. Gasto estimado mensual al 31 de julio/2013 de RD$0.00.</t>
  </si>
  <si>
    <t>Monto ejecutado al 31 de julio/2014: RD$13,720.00. Gasto estimado mensual al 31 de julio/2014 de RD$1,960.00.</t>
  </si>
  <si>
    <t>Auditoria externa. Somos auditados por la Cámara de Cuentas. Monto ejecutado al 31 de julio/2014: RD$0.00. Gasto estimado mensual al 31 de julio/2014 de RD$0.00.</t>
  </si>
  <si>
    <t>Monto ejecutado al 31 de julio/2014: RD$3,582.50. Gasto estimado mensual al 31 de julio/2014 de RD$511.79.</t>
  </si>
  <si>
    <t>Monto ejecutado al 31 de julio/2014: RD$194,751.69. Gasto estimado mensual al 31 de agosto/2013 de RD$27,821.67.</t>
  </si>
  <si>
    <t>Monto ejecutado al 31 de julio/2014: RD$1,180,894.41. Gasto estimado mensual al 31 de julio/2014 de RD$168,699.20.</t>
  </si>
  <si>
    <t>Monto ejecutado al 31 de julio/2014: RD$0.0 Gasto estimado mensual al 31 de julio/2014 de RD$0.00.</t>
  </si>
  <si>
    <t>Monto ejecutado al 31 de julio/2014: RD$52,868.99. Gasto estimado mensual al 31 de julio/2014 de RD$7,552.71.</t>
  </si>
  <si>
    <t>Monto ejecutado al 31 de julio/2014: RD$0.00. Gasto estimado mensual al 31 de julio/2014 de RD$0.00.</t>
  </si>
  <si>
    <t>Monto ejecutado al 31 de julio/2014: RD$8,366.60. Gasto estimado mensual al 31 de julio/2014 de RD$1,045.83.</t>
  </si>
  <si>
    <t>Monto ejecutado al 31 de julio/2014: RD$17,663.72. Gasto estimado mensual al 31 de julio/2014 de RD$2,207.97.</t>
  </si>
  <si>
    <t>Monto ejecutado al 31 de julio/2014: RD$489,850.85. Gasto estimado mensual al 31 de julio/2014 de RD$61,231.36.</t>
  </si>
  <si>
    <t>Monto ejecutado al 31 de julio/2014: RD$1,245.00. Gasto estimado mensual al 31 de julio/2014 de RD$155.63.</t>
  </si>
  <si>
    <t>Monto ejecutado al 31 de julio/2014: RD$4,364.00. Gasto estimado mensual al 31 de julio/2014 de RD$623.43.</t>
  </si>
  <si>
    <t>Monto ejecutado al 31 de julio/2014: RD$4,273.00. Gasto estimado mensual al 31 de julio/2014 de RD$356.08.</t>
  </si>
  <si>
    <t>Monto ejecutado al 31 de julio/2014: RD$84,330.75. Gasto estimado mensual al 31 de julio/2014 de RD$12,047.25.</t>
  </si>
  <si>
    <t>Monto ejecutado al 31 de julio/2014: RD$69,045.50. Gasto estimado mensual al 31 de julio/2014 de RD$9,863.57.</t>
  </si>
  <si>
    <t>Monto ejecutado al 31 de julio/2014: RD$140,509.00. Gasto estimado mensual al 31 de julio/2014 de RD$20,072.71.</t>
  </si>
  <si>
    <t>Monto ejecutado al 31 de julio/2014: RD$30,465.19. Gasto estimado mensual al 31 de julio/2014 de RD$4,352.17.</t>
  </si>
  <si>
    <t>Monto ejecutado al 31 de julio/2014: RD$.00. Gasto estimado mensual al 31 de julio/2014 de RD$0.00</t>
  </si>
  <si>
    <t>Monto ejecutado al 31 de julio/2014: RD$3,404.00. Gasto estimado mensual al 31 de julio/2014 de RD$486.29.</t>
  </si>
  <si>
    <t>Monto ejecutado al 31 de julio/2014: RD$5,852.00. Gasto estimado mensual al 31 de julio/2014 de RD$836.00.</t>
  </si>
  <si>
    <t>Monto ejecutado al 31 de julio/2014: RD$35,420.00. Gasto estimado mensual al 31 de julio/2014 de RD$5,060.13.</t>
  </si>
  <si>
    <t>Monto ejecutado al 31 de julio/2014: RD$95.00. Gasto estimado mensual al 31 de julio/2014 de RD$13.57.</t>
  </si>
  <si>
    <t>Monto ejecutado al 31 de julio/2014: RD$119,197.51. Gasto estimado mensual al 31 de julio/2014 de RD$17,028.22.</t>
  </si>
  <si>
    <t>Monto ejecutado al 31 de julio/2014: RD$.00. Gasto estimado mensual al 31 de julio/2014 de RD$0.00.</t>
  </si>
  <si>
    <t>Monto ejecutado al 31 de julio/2014: RD$342,341.37. Gasto estimado mensual al 31 de julio/2014 de RD$48,905.91.</t>
  </si>
  <si>
    <t>Monto ejecutado al 31 de julio/2014: RD$297,375.12. Gasto estimado mensual al 31 de julio/2014 de RD$42,482.16. Al 31/13/13, se estima gasto en RD$672,375.12, se proyecta un 50% adicional por crecimiento institucional. Total estimado $1,008,562.68. se incluyen las dos plantas</t>
  </si>
  <si>
    <t>Monto ejecutado al 31 de julio/2014: RD$3,215.00. Gasto estimado mensual al 31 de julio/2014 de RD$459.29. Se preve gasto en el año en RD$126,000.</t>
  </si>
  <si>
    <t>Monto ejecutado al 31 de julio/2014: RD$134,828.64. Gasto estimado mensual al 31 de julio/2014 de RD$19,261.23.</t>
  </si>
  <si>
    <t>Monto ejecutado al 31 de julio/2014: RD$1,694,729.36. Gasto estimado mensual al 31 de julio/2014 de RD$242,104.19.</t>
  </si>
  <si>
    <t>Monto ejecutado al 31 de julio/2014: RD$992,464.00. Gasto estimado mensual al 31 de julio/2014 de RD$141,780.57.</t>
  </si>
  <si>
    <t xml:space="preserve">a) Previsión Oficina Central </t>
  </si>
  <si>
    <t>Según el PACC 2015</t>
  </si>
  <si>
    <t>según PACC 2014</t>
  </si>
  <si>
    <t>según PACC 2015</t>
  </si>
  <si>
    <t>Según PACC 2015</t>
  </si>
  <si>
    <t>según relacion recibida hasta julio 2014</t>
  </si>
  <si>
    <t>Monto ejecutado al 31 de julio/2014: RD$4,346,505.99. Gasto estimado mensual al 31 de julio/2014 de RD$620,929.43.</t>
  </si>
  <si>
    <t>Monto ejecutado al 31 de julio/2014: RD$1,086,100.00. Gasto estimado mensual al 31 de julio/2014 de RD$181,016.67.</t>
  </si>
  <si>
    <t>Monto ejecutado al 31 de julio/2014: RD$11,760.00. Gasto estimado mensual al 31 de julio/2014 de RD$1,680.00.</t>
  </si>
  <si>
    <t xml:space="preserve">Se estima en caso de retiro de empleados. Monto ejecutado al 31 de julio/2014: RD$45,000.00. </t>
  </si>
  <si>
    <t xml:space="preserve">Se estima en caso de retiro de empleados. Monto ejecutado al 31 de julio/2014: RD$36,917.40. </t>
  </si>
  <si>
    <t>Monto ejecutado al 31 de julio/2014: RD$582,800.00. Gasto estimado mensual al 31 de julio/2014 de RD$83,257.14</t>
  </si>
  <si>
    <t xml:space="preserve"> - Nómina personal fijo actual al 31/07/2014  (52 empleados).</t>
  </si>
  <si>
    <t>Valores obtenidos de nóminas proyectadas. Monto ejecutado al 31 de julio/2014: RD$1,769,066.75. Gasto estimado mensual al 31 de julio/2014 de RD$252,723.82.</t>
  </si>
  <si>
    <t>Monto ejecutado al 31 de julio/2014: RD$195,419.69. Gasto estimado mensual al 31 de julio/2014 de RD$27,917.10.</t>
  </si>
  <si>
    <t>Monto ejecutado a julio2014: RD$188,954.95. Gasto estimado mensual al 31 de julio/2014 de RD$26,993.56.</t>
  </si>
  <si>
    <t>Administrativo reporta estimado gasto mensual en RD$26,993.56 Se proyecto 40% adicional por crecimiento institucional.</t>
  </si>
  <si>
    <t>Monto ejecutado al 31 de julio/2014: RD$117,936.54. Gasto estimado mensual al 31 de julio/2014 de RD$16,848.08.</t>
  </si>
  <si>
    <t>Monto ejecutado al 31 de julio/2014: RD$4,835.00.Estimado a julio mensual RD$690.71</t>
  </si>
  <si>
    <t>Monto ejecutado al 31 de julio/2014: RD$272,172.50. Se paga una vez al año</t>
  </si>
  <si>
    <t>Atender envios de equipos y mobiliarios al interior del país, cualquier mudanza o envio masivos</t>
  </si>
  <si>
    <t>DIRECCIÓN GENERAL DE ÉTICA E INTEGRIDAD GUBERNAMENTAL</t>
  </si>
  <si>
    <t>Creada mediante Decreto No. 486-12, de fecha  21 de agosto 2012</t>
  </si>
  <si>
    <t>“AÑO DE LA SUPERACIÓN DEL ANALFABETISMO"</t>
  </si>
  <si>
    <t>PLAN DE TRABAJO COSTEADO 2015</t>
  </si>
  <si>
    <t>PROYECTOS - PROGRAMAS</t>
  </si>
  <si>
    <t>ACTIVIDADES</t>
  </si>
  <si>
    <t>RECURSOS                            OBSERVACIONES / DESCRIPCIÓN DE LA COMPRA O CONTRATACIÓN (Detalle de Necesidades para Costeo y Precios Estimados)</t>
  </si>
  <si>
    <t>COSTO ESTIMADO DE PROYECTO</t>
  </si>
  <si>
    <t>CLASIFICACIÓN DE COSTOS POR SUBCUENTA DE GASTOS</t>
  </si>
  <si>
    <t>No.</t>
  </si>
  <si>
    <t xml:space="preserve">Nombre </t>
  </si>
  <si>
    <t xml:space="preserve">Objetivos (General / Específicos) </t>
  </si>
  <si>
    <t>Meta</t>
  </si>
  <si>
    <t xml:space="preserve">Descripción </t>
  </si>
  <si>
    <t>Beneficiarios</t>
  </si>
  <si>
    <t>Responsables / Involucrados           (R)= Responsables           (I)= Involucrados</t>
  </si>
  <si>
    <t>Ref. No. PT (*)</t>
  </si>
  <si>
    <t xml:space="preserve">Detalle </t>
  </si>
  <si>
    <t xml:space="preserve">Indicadores </t>
  </si>
  <si>
    <t>Medios de Verificación</t>
  </si>
  <si>
    <t>Cronograma de Ejecución</t>
  </si>
  <si>
    <t>T1</t>
  </si>
  <si>
    <t>T2</t>
  </si>
  <si>
    <t>T3</t>
  </si>
  <si>
    <t>T4</t>
  </si>
  <si>
    <t>Denominación de la cuenta</t>
  </si>
  <si>
    <t>Total en RD$</t>
  </si>
  <si>
    <t>TOTAL GRAL</t>
  </si>
  <si>
    <t>Ene</t>
  </si>
  <si>
    <t>Feb</t>
  </si>
  <si>
    <t>Mar</t>
  </si>
  <si>
    <t>Abr</t>
  </si>
  <si>
    <t>May</t>
  </si>
  <si>
    <t>Jun</t>
  </si>
  <si>
    <t>Jul</t>
  </si>
  <si>
    <t>Ago</t>
  </si>
  <si>
    <t>Sep</t>
  </si>
  <si>
    <t>Oct</t>
  </si>
  <si>
    <t>Nov</t>
  </si>
  <si>
    <t>Dic</t>
  </si>
  <si>
    <t>COORDINACIÓN Y SEGUIMIENTO A LA IMPLEMENTACIÓN DE POLITICAS Y NORMATIVAS SOBRE SISTEMAS DE INTEGRIDAD (SI) EN LAS INSTITUCIONES PÚBLICAS.</t>
  </si>
  <si>
    <t>GENERAL:</t>
  </si>
  <si>
    <t xml:space="preserve"> - Una (1) política general elaborada sobre el Sistema de Integridad.</t>
  </si>
  <si>
    <t>El desarrollo de este proyecto procura articular la aplicación integral de los mecanismos de prevención y control de la corrupción administrativa que dispone la administración pública dominicana, así como identificar espacios de mejora para el eficaz logro de sus fines.</t>
  </si>
  <si>
    <t>Estado Dominicano</t>
  </si>
  <si>
    <r>
      <rPr>
        <b/>
        <sz val="16"/>
        <rFont val="Arial"/>
        <family val="2"/>
      </rPr>
      <t xml:space="preserve"> (R ) </t>
    </r>
    <r>
      <rPr>
        <sz val="16"/>
        <rFont val="Arial"/>
        <family val="2"/>
      </rPr>
      <t>Departamento Ética e Integridad</t>
    </r>
  </si>
  <si>
    <t>Elaborar propuesta de políticas que establezca la implementación obligatoria de los componentes que conforman los Sistemas de Integridad.</t>
  </si>
  <si>
    <t xml:space="preserve"> - Número de políticas elaboradas</t>
  </si>
  <si>
    <t xml:space="preserve"> - Registro de políticas y normativas</t>
  </si>
  <si>
    <t xml:space="preserve"> Contribuir con el establecimiento de una cultura de integridad en la administración pública. </t>
  </si>
  <si>
    <t>ESPECÍFICOS:</t>
  </si>
  <si>
    <t xml:space="preserve"> - 10% de insittuciones con Sistema de Integridad implementado.</t>
  </si>
  <si>
    <t xml:space="preserve"> - Gestionar e implementar mecanismos que propicien una cultura de integridad en la administración pública.</t>
  </si>
  <si>
    <t xml:space="preserve"> - Incentivar la aplicación justa y oportuna de sistemas de consecuencias que estimulen el cumplimiento de la norma y penalicen su inobservancia.</t>
  </si>
  <si>
    <t>Realizar un (1) taller de socialización, coordinación y seguimiento del Sistema de Integridad, con los Órganos Rectores de cada uno de los mecanismos o componentes que integran el mismo, entre estos: MINPRE, DGCP, MAP, INAP, CGR, DGCG, entre otros.</t>
  </si>
  <si>
    <t xml:space="preserve"> - Cantidad de participantes
</t>
  </si>
  <si>
    <t xml:space="preserve"> - Un reporte de resultados, listado de asistencia, fotos</t>
  </si>
  <si>
    <t xml:space="preserve"> - Cantidad de Órganos Rectores participantes</t>
  </si>
  <si>
    <t xml:space="preserve"> - Velar por que los compromisos asumidos en la firma de Códigos de Pautas Éticas sean honrados.</t>
  </si>
  <si>
    <t>Desarrollar cinco (5) talleres de coordinación y socialización  de los Sistemas de Integridad dirigidos a las instituciones de la administración pública, para empoderar y fortalecer la participación de las CEP en los mecanismos legales que propician una cultura de integridad.</t>
  </si>
  <si>
    <t xml:space="preserve"> - Fomentar acciones orientadas al cumplimiento de los Códigos de Pautas Éticas.</t>
  </si>
  <si>
    <t>Realizar dos (2)  talleres de coordinación y socialización en el mes de marzo/2014.</t>
  </si>
  <si>
    <t xml:space="preserve"> - Cantidad de participantes por taller</t>
  </si>
  <si>
    <t xml:space="preserve"> - Listados de asistencia, fotos</t>
  </si>
  <si>
    <t>Refrigerio ligero para un estimado de 60 personas RD$250.00.</t>
  </si>
  <si>
    <t>Realizar tres (3) talleres de coordinación y socialización en los meses de abril-mayo/2014.</t>
  </si>
  <si>
    <t>Desarrollar tres (3) encuentros de monitoreo, seguimiento y acompañamiento a la implementación del Sistema de Integridad, dirigido a instituciones que estén implementando el mismo en el 2015.</t>
  </si>
  <si>
    <t>Un primer encuentro en el mes de abril/2015.</t>
  </si>
  <si>
    <t xml:space="preserve"> - Número de instituciones con políticas de SI implementadas</t>
  </si>
  <si>
    <t xml:space="preserve"> - Un reporte de resultados, listados de asistencia, fotos</t>
  </si>
  <si>
    <t>Un segundo encuentro en el mes de agosto/2015.</t>
  </si>
  <si>
    <t>Un tercer encuentro en el mes de noviembre/2015.</t>
  </si>
  <si>
    <r>
      <t xml:space="preserve">I= </t>
    </r>
    <r>
      <rPr>
        <sz val="16"/>
        <rFont val="Arial"/>
        <family val="2"/>
      </rPr>
      <t>Dpto. Comunicaciones</t>
    </r>
  </si>
  <si>
    <t>Elaborar contenido para el diseño de materiales promocionales para brindar el  servicio de asesoría que brinda la DIGEIG a los servidores públicos para asistirles en las dudas sobre el ejercicio de sus funciones respecto a comportamientos éticos y morales.</t>
  </si>
  <si>
    <t xml:space="preserve"> - Cantidad y tipo de contenidos elaborados</t>
  </si>
  <si>
    <t xml:space="preserve"> -  Banner en el portal, brochures.</t>
  </si>
  <si>
    <t xml:space="preserve"> - Número de solicitudes recibidas y atendidas</t>
  </si>
  <si>
    <t xml:space="preserve"> - Registro de control </t>
  </si>
  <si>
    <t>Diseñar y elaborar instrumento de autoevaluación a la implementación de los componentes del Sistema de Integirdad (SI).</t>
  </si>
  <si>
    <t xml:space="preserve"> - Cantidad de instrumentos diseñados</t>
  </si>
  <si>
    <t xml:space="preserve"> - Documentos de evaluación</t>
  </si>
  <si>
    <t>Elaborar un informe final de los resultados obtenidos a la implementación de los Sistema de Integridad en las instituciones.</t>
  </si>
  <si>
    <t xml:space="preserve"> - Reporte de resultados obtenidos</t>
  </si>
  <si>
    <t xml:space="preserve"> - Informe físico</t>
  </si>
  <si>
    <t>Establecer un observatorio interno al cumplimiento de los Códigos de Pautas Éticas, a través de las siguientes actividades:</t>
  </si>
  <si>
    <t>Realizar tres (3) foros abiertos de discusión sobre el cumplimiento de los Códigos de Pautas Éticas, dirigidos a los miembros de CEP.</t>
  </si>
  <si>
    <t xml:space="preserve"> - Cantidad de participantes</t>
  </si>
  <si>
    <t xml:space="preserve"> - Listados de asistencia, fotos y reporte de resultados</t>
  </si>
  <si>
    <t xml:space="preserve">Refrigerio ligero para 50 personas en cada encuentro. RD$250.00 p/p en salón particular.
</t>
  </si>
  <si>
    <t>Realizar un (1) encuentro de socialización dirigido a funcionarios de alto nivel sobre los compromisos asumidos a través de los Códigos de Pautas Eticas.</t>
  </si>
  <si>
    <t>Se estima la participación de 150 personas con refrigeiro liquido en salon particular de RD$650.00</t>
  </si>
  <si>
    <t>Flores para mesa principal. Costo aprox. RD$2,000.00</t>
  </si>
  <si>
    <t>Alquiler de salón. Precio estimado de RD$10,000.00</t>
  </si>
  <si>
    <t>Remitir comunicación oficial a los funcionarios firmantes de CPE, requiriendole la remisión de un informe de cumplimiento de las 18 pautas contenidos en el mismo.</t>
  </si>
  <si>
    <t xml:space="preserve"> - Cantidad de informes recbidos/informes de cartas enviadas</t>
  </si>
  <si>
    <t xml:space="preserve"> - Oficio de remisión</t>
  </si>
  <si>
    <r>
      <rPr>
        <b/>
        <sz val="16"/>
        <rFont val="Arial"/>
        <family val="2"/>
      </rPr>
      <t>I=</t>
    </r>
    <r>
      <rPr>
        <sz val="16"/>
        <rFont val="Arial"/>
        <family val="2"/>
      </rPr>
      <t xml:space="preserve"> Dpto. de Investigación y Seguimiento, MAE</t>
    </r>
  </si>
  <si>
    <t>Realizar un encuentro interno de presentación y socialización de resultados, sobre las evaluaciones y monitoreo de las CEP en el marco del seguimiento a los Códigos de Pautas Éticas (CPE).</t>
  </si>
  <si>
    <t xml:space="preserve"> - Un (1) informe de resultados</t>
  </si>
  <si>
    <t xml:space="preserve"> - Fotos</t>
  </si>
  <si>
    <t>SUB-TOTAL (RD$) PROYECTO 1</t>
  </si>
  <si>
    <t>DESARROLLO DE UN PROGRAMA Y MECANISMOS DE PREVENCIÓN Y CONTROL DE CONFLICTOS DE INTERESES EN LA GESTIÓN PÚBLICA.</t>
  </si>
  <si>
    <r>
      <rPr>
        <b/>
        <u/>
        <sz val="18"/>
        <rFont val="Arial"/>
        <family val="2"/>
      </rPr>
      <t>GENERAL:</t>
    </r>
    <r>
      <rPr>
        <sz val="12"/>
        <rFont val="Arial"/>
        <family val="2"/>
      </rPr>
      <t/>
    </r>
  </si>
  <si>
    <t xml:space="preserve"> - 1 Politica diseñada por cada situación identificada que genere Conflicto de Intereses.</t>
  </si>
  <si>
    <t>Este proyecto tiene como finalidad mantener vigente los regímenes de prohibiciones e incompatibilidades que establecen las legislaciones vigentes, así como crear una conciencia de abstención de los funcionarios públicos a participar de situaciones en las que un conflicto de intereses pueda limitar su objetividad e independencia.</t>
  </si>
  <si>
    <r>
      <rPr>
        <b/>
        <sz val="16"/>
        <rFont val="Arial"/>
        <family val="2"/>
      </rPr>
      <t>(R )</t>
    </r>
    <r>
      <rPr>
        <sz val="16"/>
        <rFont val="Arial"/>
        <family val="2"/>
      </rPr>
      <t xml:space="preserve"> Departamento de Ética e Integridad
</t>
    </r>
    <r>
      <rPr>
        <b/>
        <sz val="16"/>
        <rFont val="Arial"/>
        <family val="2"/>
      </rPr>
      <t xml:space="preserve">I= </t>
    </r>
    <r>
      <rPr>
        <sz val="16"/>
        <rFont val="Arial"/>
        <family val="2"/>
      </rPr>
      <t>Departamento de Transparencia Gubernamental y Departamento de Investigación y Seguimiento
Departamento Comunicaciones</t>
    </r>
  </si>
  <si>
    <t>Diseñar, desarrollar y coordinar la implementación de política realtiva a la prevención, identifiación y gestión de conflicto de intereses en el Sector Público. Se esperan los siguientes productos:</t>
  </si>
  <si>
    <t xml:space="preserve"> - Reporte de resultados por cada literal</t>
  </si>
  <si>
    <t xml:space="preserve"> - Política elaborada</t>
  </si>
  <si>
    <t>Desarrollar acciones tendentes a prevenir, identificar y gestionar los conflictos de intereses que pudieran suscitarse en la administración pública.</t>
  </si>
  <si>
    <t xml:space="preserve"> -  Instituciones con mecanismo de detección implementadas en un 20%.</t>
  </si>
  <si>
    <r>
      <rPr>
        <b/>
        <sz val="20"/>
        <rFont val="Arial"/>
        <family val="2"/>
      </rPr>
      <t>a)</t>
    </r>
    <r>
      <rPr>
        <sz val="20"/>
        <rFont val="Arial"/>
        <family val="2"/>
      </rPr>
      <t xml:space="preserve"> Estrategia y Programa de prevención de Conflicto de Intereses.</t>
    </r>
  </si>
  <si>
    <r>
      <rPr>
        <b/>
        <sz val="20"/>
        <rFont val="Arial"/>
        <family val="2"/>
      </rPr>
      <t xml:space="preserve">b) </t>
    </r>
    <r>
      <rPr>
        <sz val="20"/>
        <rFont val="Arial"/>
        <family val="2"/>
      </rPr>
      <t>Mecanismos Insittucionales  de Identificación y Gestión.</t>
    </r>
  </si>
  <si>
    <t xml:space="preserve"> - Desarrollar actividades de prevención de conflictos de intereses.</t>
  </si>
  <si>
    <r>
      <rPr>
        <b/>
        <sz val="20"/>
        <rFont val="Arial"/>
        <family val="2"/>
      </rPr>
      <t>c)</t>
    </r>
    <r>
      <rPr>
        <sz val="20"/>
        <rFont val="Arial"/>
        <family val="2"/>
      </rPr>
      <t xml:space="preserve"> Registro de Conflicto de Intereses.</t>
    </r>
  </si>
  <si>
    <r>
      <rPr>
        <b/>
        <sz val="20"/>
        <rFont val="Arial"/>
        <family val="2"/>
      </rPr>
      <t>d)</t>
    </r>
    <r>
      <rPr>
        <sz val="20"/>
        <rFont val="Arial"/>
        <family val="2"/>
      </rPr>
      <t xml:space="preserve"> Plan de Acción de Prevención y Gestión de Conflicto de Intereses.</t>
    </r>
  </si>
  <si>
    <t xml:space="preserve"> - Mantener en funcionamiento mecanismos que faciliten la identificación y gestión de los potenciales conflictos de intereses en las instituciones públicas. </t>
  </si>
  <si>
    <t>Realizar talleres de coordinación para el diseño de políticas gubernamentales para prevenir situaciones prohibidas o incompatibles en la Gestión Pública. Para el desarrollo de los talleres se preve los siguientes públicos:</t>
  </si>
  <si>
    <t xml:space="preserve"> - Cantidad de politicas elaboradas / total situación identificada</t>
  </si>
  <si>
    <t>Se estima realizar 3 talleres con la participación de 50 personas c/1. 2 talleres con refrigerio ligero de RD$250,00, y 1 con refrigerio fuerte de RD$350.00</t>
  </si>
  <si>
    <t xml:space="preserve"> - Cantidad de políticas elaboradas en base al régimen de incompatibilidades </t>
  </si>
  <si>
    <t xml:space="preserve"> - Comisiones de Etica Pública (CEP)</t>
  </si>
  <si>
    <t xml:space="preserve"> - Fucionarios de Alto Nivel</t>
  </si>
  <si>
    <t xml:space="preserve"> - Servidores Públicos</t>
  </si>
  <si>
    <t xml:space="preserve"> - Proveedores del Estado</t>
  </si>
  <si>
    <t xml:space="preserve"> - entre otros.</t>
  </si>
  <si>
    <t>Implementar en las instituciones públicas las políticas de prevención, de identificación y gestión de conflictos de intereses definidas.</t>
  </si>
  <si>
    <t xml:space="preserve">  - Número de políticas implementadas en instituciones</t>
  </si>
  <si>
    <t xml:space="preserve"> - Cantidad de mecanismos de detección implementados / cantidad de mecanismos de detección identificados</t>
  </si>
  <si>
    <t>Realizar un seminario sobre conflictos de intereses, la corrupción administrativa y mecanismos para su prevención y gestión, dirigido a instituciones públicas que disponen de regímenes de prohibición especial, en el cual se presenten propuestas de otros sectores públicos y privados sobre la temática.</t>
  </si>
  <si>
    <t xml:space="preserve"> - Cantidad de insittuciones participantes</t>
  </si>
  <si>
    <t xml:space="preserve"> - Listado de participantes, fotos, informe de ejecutorias</t>
  </si>
  <si>
    <t>Un seminario para 100 personas con refrigerio fuerte. RD$650.00 p/p en hotel o salón particular.</t>
  </si>
  <si>
    <t>Elaborar contenido para el diseño de materiales promocionales de prevención de conflicto de intereses.</t>
  </si>
  <si>
    <t xml:space="preserve"> -  Banner en el portal, brochures</t>
  </si>
  <si>
    <t>SUB-TOTAL (RD$) PROYECTO 2</t>
  </si>
  <si>
    <t>FORTALECIMIENTO DE LAS COMISIONES DE ÉTICA PÚBLICA EN LA ADMINISTRACIÓN PÚBLICA.</t>
  </si>
  <si>
    <r>
      <rPr>
        <b/>
        <u/>
        <sz val="18"/>
        <rFont val="Arial"/>
        <family val="2"/>
      </rPr>
      <t>GENERAL:</t>
    </r>
    <r>
      <rPr>
        <sz val="14"/>
        <rFont val="Arial"/>
        <family val="2"/>
      </rPr>
      <t/>
    </r>
  </si>
  <si>
    <t xml:space="preserve"> - 60% de Comisiones de Etica Pública establecidas en Instituciones de Gobierno Central.</t>
  </si>
  <si>
    <t>Brindar asesoría, entrenamiento y asistencia técnico-legal a las Comisiones de Ética Pública para que dispongan de los conocimientos y aptitudes necesarias para el cumplimiento de sus funciones. De igual manera, entrenarlas en el seguimiento al cumplimiento de los Códigos de Pautas Éticas firmados por funcionarios de alto nivel.</t>
  </si>
  <si>
    <t>Comisiones de Ética Pública</t>
  </si>
  <si>
    <t xml:space="preserve">Desarrollo de cuatro (4) eventos de fortalecimiento y adiestramiento dirigido a las Comisiones de Etica Pública (CEP) a nivel nacional. </t>
  </si>
  <si>
    <t>Garantizar el funcionamiento y operatividad de las Comisiones de Ética Pública como entes de fortalecimiento de la ética y la transparencia en la administración pública.</t>
  </si>
  <si>
    <t xml:space="preserve"> - 20% Comisiones de ética evaluadas con desempeño satisfactorio.</t>
  </si>
  <si>
    <t>Un primer evento de adiestramiento sobre el rol de las CEP.</t>
  </si>
  <si>
    <t xml:space="preserve"> - Cantidad de participantes por encuentro</t>
  </si>
  <si>
    <t xml:space="preserve"> - Lista de asistentes, fotos y reporte de adiestramiento</t>
  </si>
  <si>
    <t>Se estima la participación de 200 personas por cada encuentro con refrigerio fuerte de RD$350.00</t>
  </si>
  <si>
    <t xml:space="preserve"> - 50% comunicación fluida a nivel nacional entre las CEP y la DIGEIG.</t>
  </si>
  <si>
    <t xml:space="preserve"> - Sensibilizar a las CEP sobre su rol.</t>
  </si>
  <si>
    <t>Un segundo evento de adiestramiento sobre el rol de las CEP.</t>
  </si>
  <si>
    <t xml:space="preserve"> - Entrenar a los miembros de las CEP para un mejor desempeño de sus funciones.</t>
  </si>
  <si>
    <t xml:space="preserve"> - Cantidad de participantes por región</t>
  </si>
  <si>
    <t>fotos, registro asistencia, informes</t>
  </si>
  <si>
    <t>Se prevé la participación de 600 personas en un hotel con Refrigerio ligero. Aprox. RD$450.00 p/p</t>
  </si>
  <si>
    <t>Alimentos y bebidas</t>
  </si>
  <si>
    <t>Mensajería. Aprox. RD$30.00 p/invitación</t>
  </si>
  <si>
    <t>Cubrir alojamiento y alimentos a posible conferencista por 2 noches y 3 dias. Contemplar lo siguiente</t>
  </si>
  <si>
    <t xml:space="preserve">se estima RD$15.000 X dia </t>
  </si>
  <si>
    <t xml:space="preserve"> - Cantidad de participantes por instituciones</t>
  </si>
  <si>
    <t xml:space="preserve"> - Fotos, registro asistencia, informes</t>
  </si>
  <si>
    <t xml:space="preserve"> - Un(1) informe de resultado de experiencia</t>
  </si>
  <si>
    <t>Capacitar a los miembros de las Comisiones de Etica Pública (CEP) en temas de ética e integridad.</t>
  </si>
  <si>
    <t>Prever contratacion de facilitardores/docentes a RD$1,000.00/hora. Total horas estimadas en diplomados 84horas, y para 2 seminarios en el Este y Sur un total de 10 horas. Con un total estimado de 100 horas para 4 diplomados y 2 seminarios.</t>
  </si>
  <si>
    <t>Servicios de capacitación</t>
  </si>
  <si>
    <t>Realizar un primer diplomado presencial.</t>
  </si>
  <si>
    <t xml:space="preserve"> - Listado de participación, fotos</t>
  </si>
  <si>
    <t xml:space="preserve"> - Cantidad de instituciones participantes</t>
  </si>
  <si>
    <t>Realizar un (1) segundo diplomado.</t>
  </si>
  <si>
    <t>Realizar un (1) tercer diplomado.</t>
  </si>
  <si>
    <t>Realizar un (1) cuarto diplomado.</t>
  </si>
  <si>
    <t>Realizar un seminario en temas de ética e integridad dirigida a los miembros de las CEP en la Región Sureste.</t>
  </si>
  <si>
    <t>Listado de participación, fotos</t>
  </si>
  <si>
    <t>Participación para cada seminario de 50 personas c/u con refrigerio y almuerzo RD$600.00.</t>
  </si>
  <si>
    <t>Viáticos sin dormida: Chofer (RD$360) y 2 profesionales de la DIGEIG (RD$520.00).</t>
  </si>
  <si>
    <t>Transportación, RD$4,000.00 por viaje.</t>
  </si>
  <si>
    <t>Dos taxis para cada profesional y chofer a RD$400,00c/1.</t>
  </si>
  <si>
    <t>Realizar un seminario en temas de ética e integirdad dirigida a los miembros de las CEP en la Región Suroeste</t>
  </si>
  <si>
    <t>TOTAL GENERAL DIPLOMADO Y SEMINARIO ESTIMADO DE RD$223,200.00</t>
  </si>
  <si>
    <t>Diseñar, adaptar e impartir módulos de capacitación en ética pública para miembros de CEP a través de herramientas en línea.</t>
  </si>
  <si>
    <t xml:space="preserve"> - Cantidad de módulos impartidos en línea</t>
  </si>
  <si>
    <t xml:space="preserve"> - Link Web en funcionamiento</t>
  </si>
  <si>
    <t/>
  </si>
  <si>
    <t xml:space="preserve"> - Número de miembros capacitados en línea</t>
  </si>
  <si>
    <t>Elaborar informe final de resultados del programa de capacitación ejecutado a miembros de CEP.</t>
  </si>
  <si>
    <t xml:space="preserve"> - Número de actividades ejecutadas de capacitación/actividades planificadas</t>
  </si>
  <si>
    <t xml:space="preserve"> - Fotos, listado de participación</t>
  </si>
  <si>
    <t xml:space="preserve"> - Total de miembros capacitados y fortalecidos</t>
  </si>
  <si>
    <t>Disponer de Planes de Trabajo evaluados de las Comisiones de Etica Pública (CEP).</t>
  </si>
  <si>
    <t>Diseñar una herramienta que permita recopilar la programación y ejecución de los Planes de Acción de las Comisiones de Etica.</t>
  </si>
  <si>
    <t xml:space="preserve"> - Número de planes incorporados en la herramienta/Número de instituciones con CEP</t>
  </si>
  <si>
    <t xml:space="preserve"> - Herramienta diseñada</t>
  </si>
  <si>
    <t>Evaluar el nivel de cumplimiento de las ejecutorias de los Planes de Acción de las CEP.</t>
  </si>
  <si>
    <t xml:space="preserve"> - % de cumplimiento de las acciones programadas /número de acciones en total</t>
  </si>
  <si>
    <t xml:space="preserve"> - Informe de resultados</t>
  </si>
  <si>
    <t xml:space="preserve"> - Cantidad de CEP que reportan acciones de control, monitoreo y denuncia.</t>
  </si>
  <si>
    <t>Realizar un encuentro de evaluación de medio término de presentación de resultados de las ejecutorias de los planes 2015, y coordinación para la formulación de los Planes de Trabajo 2016.</t>
  </si>
  <si>
    <t xml:space="preserve"> - Cantidad de insittuciones evaluadas</t>
  </si>
  <si>
    <t xml:space="preserve"> - Fotos, Listado de participación</t>
  </si>
  <si>
    <t>Se estima la participación de 100 personas con refrigeiro ligero de RD$250.00</t>
  </si>
  <si>
    <t>Alquiler salón de RD$10,000.00</t>
  </si>
  <si>
    <t>Realizar un levantamiento de información con las CEP, para obtener un diagnóstico sobre los obstáculos y limitaciones que afectan el funcionamiento de las mismas, con miras a identificar y desarrollar medidas de mitigación.</t>
  </si>
  <si>
    <t xml:space="preserve"> - Cantidad de CEP con formulario de diagnóstico aplicado</t>
  </si>
  <si>
    <t xml:space="preserve"> - Levantamineto disponible</t>
  </si>
  <si>
    <t>En coordinación con el Dpto. Comunicaciones, disponer de un link institucional actualizado, donde se publiquen informaciones donde se recojan los temas afines que fortalezcan sus destrezas y estimulen el adecuado desempeño de las mismas.</t>
  </si>
  <si>
    <t xml:space="preserve"> - Reporte de contenido en el link</t>
  </si>
  <si>
    <t xml:space="preserve"> - Link disponible</t>
  </si>
  <si>
    <t>Crear una Red Nacional de CEP  con contenido especializado sobre ética pública (plataforma informática).</t>
  </si>
  <si>
    <t xml:space="preserve"> - Reporte de contenido incluido en plataforma</t>
  </si>
  <si>
    <t xml:space="preserve"> - Link red disponible</t>
  </si>
  <si>
    <t>Atender requerimiento de CEP para asistirles sobre consultas en sus ejecutorias.</t>
  </si>
  <si>
    <t xml:space="preserve"> - Cantidad de CEP asistidas</t>
  </si>
  <si>
    <t xml:space="preserve"> - Registro de acompañamiento</t>
  </si>
  <si>
    <t>SUB-TOTAL (RD$) PROYECTO 3</t>
  </si>
  <si>
    <t>DESARROLLO Y FORTALECIMIENTO DE LA POLÍTICA GUBERNAMENTAL DE PREVENCIÓN Y CONTROL DE LA CORRUPCIÓN A TRAVÉS DE LA CONFORMACION DE LAS COMISIONES DE ÉTICA.</t>
  </si>
  <si>
    <t xml:space="preserve"> - 60% de instituciones de Gobierno Central con CEP creada</t>
  </si>
  <si>
    <t xml:space="preserve">Se persigue lograr conformar comisiones de ética en la administración pública y a través del acompañamiento, capacitación y fortalecimiento facilitar la interacción de estos en la dinámica institucional para generar un ambiente de integridad en la administración pública.
</t>
  </si>
  <si>
    <t xml:space="preserve"> Instituciones de la Administración Pública</t>
  </si>
  <si>
    <r>
      <rPr>
        <b/>
        <sz val="16"/>
        <rFont val="Arial"/>
        <family val="2"/>
      </rPr>
      <t>(R )</t>
    </r>
    <r>
      <rPr>
        <sz val="16"/>
        <rFont val="Arial"/>
        <family val="2"/>
      </rPr>
      <t xml:space="preserve"> Departamento de Ética e Integridad Gubernamental</t>
    </r>
  </si>
  <si>
    <t>Realizar un levantamiento de las instituciones del Estado en la Macroregiones del país que no cuenten con CEP para determinar cuales califician para la creación de CEP.</t>
  </si>
  <si>
    <t xml:space="preserve"> - Número de instituciones con estructura apropiada por provincia / total de  instituciones en las provincias</t>
  </si>
  <si>
    <t xml:space="preserve"> - Levantamiento disponible</t>
  </si>
  <si>
    <t>Asegurar y promover la vinculación de las Comisiones de Ética en la dinámica institucional, especialmente las relativas a la prevención de la corrupción en las instituciones públicas.</t>
  </si>
  <si>
    <t xml:space="preserve">Solicitar mediante comunicación oficial la conformación y adecuación de Comisiones de Ética  en las instituciones públicas y sus dependencias en el país. </t>
  </si>
  <si>
    <t xml:space="preserve"> - Cantidad de comunicaciones remitidas</t>
  </si>
  <si>
    <t xml:space="preserve"> -  Registro de CEP, oficio de carta</t>
  </si>
  <si>
    <t xml:space="preserve"> - Cantidad de nuevas CEP  conformadas</t>
  </si>
  <si>
    <t xml:space="preserve"> - Promover la existencia y funcionamiento de Comisiones de Ética en todas las dependencias de la Administración Pública.</t>
  </si>
  <si>
    <t xml:space="preserve"> - Cantidad de CEP  adecuadas</t>
  </si>
  <si>
    <t xml:space="preserve"> - Propiciar la participación de las CEP en la dinámica institucional a fin de que fomenten el bien común en la función pública.</t>
  </si>
  <si>
    <t xml:space="preserve">Promover actos de juramentaciones que consoliden el reconocimiento institucional de las CEP. </t>
  </si>
  <si>
    <t xml:space="preserve"> - Número de CEP juramentadas</t>
  </si>
  <si>
    <t xml:space="preserve"> - Fotos, nota de prensa</t>
  </si>
  <si>
    <t>SUB-TOTAL (RD$) PROYECTO 4</t>
  </si>
  <si>
    <t>DESARROLLO DE UNA CULTURA ÉTICA EN EL ESTADO DOMINICANO A TRAVÉS DE UN PROGRAMA DE FOMENTO DE VALORES Y PRINCIPIOS QUE GARANTICEN LA INTEGRIDAD PÚBLICA.</t>
  </si>
  <si>
    <t>Promover la Ética y la Integridad en los niveles de educación básica, universitaria, y del Sector Público.</t>
  </si>
  <si>
    <t>Se procura contribuir para que se establezca la Ética y la integridad como marca-país, a través de una campaña permanente de promoción de valores, que rescate y dignifique al verdadero dominicano.</t>
  </si>
  <si>
    <t xml:space="preserve"> - Servidores públicos
- Academias de educación superior                  - Escuelas y colegios
- Gremios,
- Org. de la sociedad civil</t>
  </si>
  <si>
    <t>Identificar la presencia de la ética en los programas educativos universitarios por institución académica.</t>
  </si>
  <si>
    <t xml:space="preserve"> - Cantidad de universidades con programas de ética identificados</t>
  </si>
  <si>
    <t xml:space="preserve"> - Programa</t>
  </si>
  <si>
    <t xml:space="preserve">Promover comportamientos apegados a la ética en la sociedad dominicana, especialmente en los servidores públicos.            
</t>
  </si>
  <si>
    <t xml:space="preserve"> - Alcanzar públicos externos, a través de programas permanentes de promoción de la ética.</t>
  </si>
  <si>
    <t xml:space="preserve">Desarrollar  jornadas universitarias de Ética Pública, dirigida a estudiantes de grado, postgrado y profesores. </t>
  </si>
  <si>
    <t xml:space="preserve"> - Desarrollar programas permanentes de sensibilización de la ética dirigidos a todos los servidores públicos.</t>
  </si>
  <si>
    <t>Realizar actividades en uiversidades del Distrito Nacional.</t>
  </si>
  <si>
    <t xml:space="preserve"> - Cantidad de actividades realizadas/Total instituciones de Educación Superior</t>
  </si>
  <si>
    <t xml:space="preserve"> - Fotos, Reporte </t>
  </si>
  <si>
    <t xml:space="preserve"> - Impactar a la sociedad en general, mediante campañas de difusión de valores. </t>
  </si>
  <si>
    <t>Realizar dos (2) actividades de Ética Pública en universidades del Suroeste.</t>
  </si>
  <si>
    <t xml:space="preserve"> - Cantidad de participantes/detalle de universidades</t>
  </si>
  <si>
    <t>Dos taxis para cada profesional y chofer a RD$400,00c/1, un total de 3 personas.</t>
  </si>
  <si>
    <t xml:space="preserve"> - Viáticos (desayuno y almuerzo) RD$520.00p/p por viaje por técnico (4) - RD$360.00 por viaje por chofer, y se proyectó un militar con RD$360.00 por viaje</t>
  </si>
  <si>
    <t>Realizar dos (2) actividades de Ética Pública en universidades del Sureste.</t>
  </si>
  <si>
    <t>Llevar a cabo un encuentro de coordinación, evaluación y monitoreo a la implementación del proyecto universitario sobre ética pública, dirigido a enlaces de las universidades y técnicos del MESCYT.</t>
  </si>
  <si>
    <t>Se estima la participación de 50 personas con refrigeiro liquido de RD$200,00.</t>
  </si>
  <si>
    <t xml:space="preserve"> - Cantidad de universidades participantes</t>
  </si>
  <si>
    <t>Coordinar con el MINERD la realización de actividades a nivel nacional de sensibilización y motivación sobre la importancia de la ética a nivel escolar.</t>
  </si>
  <si>
    <t xml:space="preserve"> - Reporte de actividades realizadas</t>
  </si>
  <si>
    <t xml:space="preserve"> - Fotos, reporte</t>
  </si>
  <si>
    <t>Realizar actividades orientadas a entrenar y fortalecer las competencias de los profesores escolares para educar en ética y áreas afines,  en colaboración con ISFODOSU e INAFOCAM.</t>
  </si>
  <si>
    <t>Promoción de la ética e integridad a través de la celebración de fechas nacionales e internacionales, alusivas al accionar de la DIGEIG.</t>
  </si>
  <si>
    <t>Desarrollo de diversas actividades en conmemoración a la celebración del Día Nacional de la Ética Ciudadana, el 29 de abril. Contemplar lo siguiente:</t>
  </si>
  <si>
    <r>
      <rPr>
        <b/>
        <sz val="18"/>
        <rFont val="Arial"/>
        <family val="2"/>
      </rPr>
      <t xml:space="preserve">a) </t>
    </r>
    <r>
      <rPr>
        <sz val="18"/>
        <rFont val="Arial"/>
        <family val="2"/>
      </rPr>
      <t>Realizar Ofrenda Floral en el Panteón de la Patria.</t>
    </r>
  </si>
  <si>
    <t>Ofrenda floral. Estimado de RD$15,000.00.</t>
  </si>
  <si>
    <r>
      <rPr>
        <b/>
        <sz val="18"/>
        <rFont val="Arial"/>
        <family val="2"/>
      </rPr>
      <t xml:space="preserve">b) </t>
    </r>
    <r>
      <rPr>
        <sz val="18"/>
        <rFont val="Arial"/>
        <family val="2"/>
      </rPr>
      <t xml:space="preserve">Conferencia Magistral sobre Ética e Integridad, dirigida a servidores públicos. </t>
    </r>
  </si>
  <si>
    <t>Contemplar alimentos y bebidas, para 200 personas, con refrigerio ligero RD$250.00.</t>
  </si>
  <si>
    <t>Realizar una publicación en conmemoración al Día Internacional de la Lucha contra la Corrupción.</t>
  </si>
  <si>
    <t xml:space="preserve"> - Medio de publicaciones realizadas</t>
  </si>
  <si>
    <t xml:space="preserve"> - Fotos, publicaciones</t>
  </si>
  <si>
    <t xml:space="preserve">Iniciar proceso para su desarrollo en el 2016 de evento deportivo o cultural, a fin de promover valores a través de las instituciones públicas y ciudadanía en general.    </t>
  </si>
  <si>
    <t xml:space="preserve"> - Reporte de proceso iniciado</t>
  </si>
  <si>
    <t xml:space="preserve"> - Programa de acciones contempladas</t>
  </si>
  <si>
    <t>Sociedad Dominicana</t>
  </si>
  <si>
    <t xml:space="preserve">Producción, reproducción y distribución de materiales didácticos y de promoción de la ética,  integridad y de prevención de la corrupción administrativa. </t>
  </si>
  <si>
    <t xml:space="preserve"> - Cantidad de materiales producidos/Cantidad de materiales distribuidos</t>
  </si>
  <si>
    <t xml:space="preserve"> - Material fisico, lista de materiales</t>
  </si>
  <si>
    <t>CEP</t>
  </si>
  <si>
    <t xml:space="preserve"> - Reproducción de ejemplares de la publicación "Fundamentación Ética del Estado Dominicano".</t>
  </si>
  <si>
    <t xml:space="preserve"> - Compilar y reproducir un dossier de artículos sobre la Ética, según la perspectiva de autores reconocidos, que sirva como material de lectura para el diplomado en Ética Pública y demás públicos meta.</t>
  </si>
  <si>
    <t>Se requiere 500 CD para el grabado del material digital. Precio estimado RD$5.00 c/u.</t>
  </si>
  <si>
    <t xml:space="preserve"> - Reglamento de las CEP</t>
  </si>
  <si>
    <t xml:space="preserve"> - Resoluciones manual instructivo CEP.                     </t>
  </si>
  <si>
    <t xml:space="preserve"> - Manual herramienta en línea instructivo para las CEP, en donde se les explique en qué consiste el Gobierno Abierto, y cómo se vinculan con las CEP.</t>
  </si>
  <si>
    <t xml:space="preserve"> - Afiches de Principios Éticos (3-5 principios)</t>
  </si>
  <si>
    <t>Quinientos (500) afiches “Principios Éticos” (3-5 principios). Precio estimado: RD$20.00 c/u.</t>
  </si>
  <si>
    <t xml:space="preserve"> - Afiches sobre buenas prácticas en el servicio publico en el servicio público.</t>
  </si>
  <si>
    <t>Quinientos (500) afiches sobre buenas prácticas en el servicio público. Precio estimado: RD$20.00 c/u.  Tamano 10X14 aprox.</t>
  </si>
  <si>
    <t xml:space="preserve"> - Conferencia Camilo Salas (La Ética en el Nivel Académico).</t>
  </si>
  <si>
    <t>Mil (1,000) ejemplares Conferencia Camilo Salas (La Ética en el Nivel Académico). Precio estimado por DVD: RD$20.00 c/u.</t>
  </si>
  <si>
    <t xml:space="preserve"> - Volantes sobre asesorías a servidores públicos.</t>
  </si>
  <si>
    <t>Treinta mil (30,000) volantes sobre asesorías a servidores públicos. Precio estimado: RD$5.00 c/u.</t>
  </si>
  <si>
    <t xml:space="preserve"> - Brochures sobre las CEP.
 </t>
  </si>
  <si>
    <t>Cinco mil (5,000) brochures sobre las CEP. Precio estimado: RD$10.00 c/u.</t>
  </si>
  <si>
    <t xml:space="preserve"> -  Brochures sobre valores éticos (para todo público)</t>
  </si>
  <si>
    <t>Cinco mil (5,000) brochures sobre valores éticos (para todo público). Precio estimado: RD$10.00 c/u.</t>
  </si>
  <si>
    <t xml:space="preserve"> - Brochures sobre Sistema de Integridad.</t>
  </si>
  <si>
    <t>Cinco mil (5,000) brochures sobre Sistema de Integridad. Precio estimado: RD$10.00 c/u.</t>
  </si>
  <si>
    <t xml:space="preserve"> - Brochures sobre día de la ética ciudadana.</t>
  </si>
  <si>
    <t>Treinta mil (30,000) brochures sobre día de la ética ciudadana. Precio estimado: RD$10.00 c/u.</t>
  </si>
  <si>
    <t xml:space="preserve"> - Brochures sobre el día internacional anticorrupción.</t>
  </si>
  <si>
    <t>Cinco mil (5,000) brochures sobre el día internacional anticorrupción. Precio estimado: RD$10.00 c/u.</t>
  </si>
  <si>
    <t xml:space="preserve"> - Folleto sobre Conflicto de Intereses</t>
  </si>
  <si>
    <t>Quinientos (500)  folletos. Precio estimado: RD$30.00 c/u., de aproximadamente 20 paf. c/1</t>
  </si>
  <si>
    <t xml:space="preserve"> - Afiche “En esta institución funciona una Comisión de Ética Pública”</t>
  </si>
  <si>
    <t>Quinientos (500) afiches “En esta institución funciona una Comisión de Ética Pública. Precio estimado: RD$30.00 c/u.Tamano 10X14 aprox.</t>
  </si>
  <si>
    <t xml:space="preserve"> - Diseño e impresión de un bajante o banner institucional que contenga un mensaje o frase que promueva valores relacionados con la Ética Pública.</t>
  </si>
  <si>
    <t>Un Banner a color en vinnyl tamaño hombre vertical  de 6”. Precio aproximado RD$3,000.00.</t>
  </si>
  <si>
    <t xml:space="preserve"> - Elaborar bajantes y banners institucionales que contengan mensajes que promuevan valores relacionados con la Ética Pública.</t>
  </si>
  <si>
    <t>Elaborar el contenido temático para el diseño de un catalogo en promoción de la ética pública.</t>
  </si>
  <si>
    <t xml:space="preserve"> - Catálogo temático elaborado</t>
  </si>
  <si>
    <t xml:space="preserve"> - Catálogo impreso</t>
  </si>
  <si>
    <t>SUB-TOTAL (RD$) PROYECTO 5</t>
  </si>
  <si>
    <t>PROGRAMA DE DESARROLLO CON MAP/INAP DE FORMACIÓN Y CAPACITACIÓN PERMANENTE PARA LOS SERVIDORES PÚBLICOS, EN TEMAS DE ÉTICA E INTEGRIDAD.</t>
  </si>
  <si>
    <t xml:space="preserve"> - Impartir un (1) programa de formación continua.</t>
  </si>
  <si>
    <t>Se procura tener servidores públicos más comprometidos con la ética e integridad.</t>
  </si>
  <si>
    <t>Servidores Públicos</t>
  </si>
  <si>
    <t>Gestionar la emisión de una resolución que reitere el carácter obligatorio de la capacitación e inducción, según lo establecido en la Ley 41-08.</t>
  </si>
  <si>
    <t xml:space="preserve"> - Reporte de gestión realizada</t>
  </si>
  <si>
    <t xml:space="preserve"> - Oficio de resolución</t>
  </si>
  <si>
    <t>Promover cambios de comportamientos de los servidores públicos conforme a los principios constitucionales de la actuación administrativa.</t>
  </si>
  <si>
    <t xml:space="preserve"> - 20% de servidores públicos con programas básicos aprobados.</t>
  </si>
  <si>
    <t>Coordinar  la creación de una base de datos por institución sobre la participación de los servidores públicos en los programas de inducción de ética pública.</t>
  </si>
  <si>
    <t xml:space="preserve"> - Número de servidores públicos capacitados por institución</t>
  </si>
  <si>
    <t xml:space="preserve"> - Base de datos </t>
  </si>
  <si>
    <t xml:space="preserve"> - Articular acciones interinstitucionales para mejorar la impartición de los programas de inducción en ética pública.</t>
  </si>
  <si>
    <t>En coordinación con el INAP diseñar  y apoyar en la mejora de los programas  en temas de ética e integridad pública.</t>
  </si>
  <si>
    <t xml:space="preserve"> - Reporte de mejoras aplicadas</t>
  </si>
  <si>
    <t xml:space="preserve"> - Programas </t>
  </si>
  <si>
    <t xml:space="preserve"> - Disponer de medios de información para dar seguimiento a la participación de los servidores públicos en los programas de inducción.</t>
  </si>
  <si>
    <t>En coordinación con el MAP/INAP elaborar propuesta de metodología que garantice la participación de todos los servidores públicos en temas de ética pública en los programas de inducción.</t>
  </si>
  <si>
    <t xml:space="preserve"> - Propuesta metodologia elaborada</t>
  </si>
  <si>
    <t xml:space="preserve"> - Metodologia disponible</t>
  </si>
  <si>
    <t xml:space="preserve"> - Apoyar a las instituciones en el desarrollo de sus programas de inducció en temas de ética pública.</t>
  </si>
  <si>
    <t>Elaborar el contenido de materiales sobre ética e integridad que apoyen la temática de los programas elaborados.</t>
  </si>
  <si>
    <t xml:space="preserve"> - Reporte de contenidos elaborados</t>
  </si>
  <si>
    <t xml:space="preserve"> - Contenidos físicos</t>
  </si>
  <si>
    <t>Empoderar a las comisiones de ética pública en la impartición de los cursos de inducción en sus instituciones.</t>
  </si>
  <si>
    <t xml:space="preserve"> - Cantidad de CEP involucradas/empoderadas</t>
  </si>
  <si>
    <t xml:space="preserve"> - E-mails, informes de gestión</t>
  </si>
  <si>
    <t>Determinar el impacto en la conducta y desempeño de los servidores públicos que han recibido inducción y capacitación en ética e integridad, a través de una muestra representativa de los servidores púbicos.</t>
  </si>
  <si>
    <t xml:space="preserve"> - Informe de resultado de encuesta aplicada</t>
  </si>
  <si>
    <t xml:space="preserve"> - Informe de resultado, encuesta</t>
  </si>
  <si>
    <t xml:space="preserve"> - Cantidad de encuestas aplicadas</t>
  </si>
  <si>
    <t>Elaborar informes anuales sobre ejecución de los programas.</t>
  </si>
  <si>
    <t xml:space="preserve"> - Un (1) informe elaborado</t>
  </si>
  <si>
    <t>Coordinar implementación de un piloto para formar dentro de las insitutciones personal que pueda multiplicar módulo de programas Diplomado como parte de su  programa de inducción a la Administración Pública.</t>
  </si>
  <si>
    <t xml:space="preserve"> - Detalle de resultado objeto de piloto/Cantidad de multiplicadores formados</t>
  </si>
  <si>
    <t xml:space="preserve"> - Lista de participantes, fotos, reporte de resultados</t>
  </si>
  <si>
    <t>SUB-TOTAL (RD$) PROYECTO 6</t>
  </si>
  <si>
    <t>IMPLEMENTACION DE LA NORMATIVA Y MECANISMOS DE PRESENTACION DE INFORMES FINANCIEROS ANUALES.</t>
  </si>
  <si>
    <r>
      <rPr>
        <b/>
        <u/>
        <sz val="18"/>
        <rFont val="Arial"/>
        <family val="2"/>
      </rPr>
      <t>GENERAL:</t>
    </r>
    <r>
      <rPr>
        <b/>
        <sz val="16"/>
        <rFont val="Arial"/>
        <family val="2"/>
      </rPr>
      <t/>
    </r>
  </si>
  <si>
    <t xml:space="preserve"> - 100% de Informes financieros recibidos del 2014  analizados</t>
  </si>
  <si>
    <t>Este programa persigue consolidar la transparencia del ejercicio de los funcionarios publicos, a traves de la presentacion del informe financiero anual sobre su patrimonio.</t>
  </si>
  <si>
    <t xml:space="preserve"> - Administración Pública
 - Ciudadanía en general</t>
  </si>
  <si>
    <t>Coordinar con la Camara de Cuentas de la Republica Dominicana (CCRD) el seguimiento de las Declaraciones Juradas.</t>
  </si>
  <si>
    <t xml:space="preserve"> - Cantidad de copias DJB recibidas</t>
  </si>
  <si>
    <t xml:space="preserve"> - Minutas, récord de llamadas, mails, etc. </t>
  </si>
  <si>
    <t>Recibir y dar seguimiento al informe financiero anual de los sujetos obligados por la Ley 311-14 a los fines de evaluar la consistencia respecto a la Declaración Jurada de Bienes (DJB).</t>
  </si>
  <si>
    <t>Diseñar ruta critica del proceso de captura, recepción, verificación, analísis, registro y archivo de los Informes Financieros Anuales recibidos de los funcionarios obligados.</t>
  </si>
  <si>
    <t xml:space="preserve"> - Cantidad de procesos y tiempo en Ruta Crítica</t>
  </si>
  <si>
    <t xml:space="preserve"> - Ruta crítica disponible</t>
  </si>
  <si>
    <t>Precio estimado N/A</t>
  </si>
  <si>
    <t xml:space="preserve"> - Evaluar la consistencia entre los Informes Financieros y la Declaración Jurada de Bienes.</t>
  </si>
  <si>
    <r>
      <rPr>
        <b/>
        <sz val="20"/>
        <rFont val="Arial"/>
        <family val="2"/>
      </rPr>
      <t xml:space="preserve">a) </t>
    </r>
    <r>
      <rPr>
        <sz val="20"/>
        <rFont val="Arial"/>
        <family val="2"/>
      </rPr>
      <t>Realizar un levantamiento de los sujetos obligados a presentar en el 2015.</t>
    </r>
  </si>
  <si>
    <t xml:space="preserve"> - Cantidad de sujetos obligados</t>
  </si>
  <si>
    <t xml:space="preserve"> - Mantener actualizado la evolucón del patrimonio de los Funcionarios obligados del Gobierno Central.</t>
  </si>
  <si>
    <r>
      <rPr>
        <b/>
        <sz val="20"/>
        <rFont val="Arial"/>
        <family val="2"/>
      </rPr>
      <t xml:space="preserve">b) </t>
    </r>
    <r>
      <rPr>
        <sz val="20"/>
        <rFont val="Arial"/>
        <family val="2"/>
      </rPr>
      <t>Realizar un cruce entre los sujetos que han presentado su Declaración Jurada de Bienes y los que han presentado el informe financiero anual 2014.</t>
    </r>
  </si>
  <si>
    <t xml:space="preserve"> - Cantidad de IF recibidos/Total de servidores obligados</t>
  </si>
  <si>
    <t xml:space="preserve"> - Cuadro control</t>
  </si>
  <si>
    <t xml:space="preserve"> - Cantidad de sujetos obligados contenidos en la lista</t>
  </si>
  <si>
    <t xml:space="preserve"> - Lista disponible, texto propuesto</t>
  </si>
  <si>
    <t>Alimentar la base de datos de la DIGEIG con la Declaracion Jurada de BIenes, Informe Financiero 2013 y el Informe FInanciero 2014, a los fines de automatizar el proceso de recepcion y analisis de los informes.</t>
  </si>
  <si>
    <t xml:space="preserve"> -Cantidad de Informes y DJB en data/Total informes y DJB recibidos</t>
  </si>
  <si>
    <t xml:space="preserve"> - Base de datos</t>
  </si>
  <si>
    <t>Analizar la consistencia de los informes financieros 2014 recibidos con la Declaración Jurada de Bienes.</t>
  </si>
  <si>
    <t xml:space="preserve"> - Cantidad de informes analizados/total recibidos</t>
  </si>
  <si>
    <t xml:space="preserve"> - Informe de analisis</t>
  </si>
  <si>
    <t>Elaborar y presentar a la MAE informe sobre el proceso relativo al  informes financiero anual.</t>
  </si>
  <si>
    <t xml:space="preserve"> - Un informe elaborado y presentado a la MAE</t>
  </si>
  <si>
    <t xml:space="preserve"> - Carta de remisión</t>
  </si>
  <si>
    <t>Definir los criterios de publicación de los Informes Financieros para la versión pública (proteccion de datos personales).</t>
  </si>
  <si>
    <t xml:space="preserve"> - Cantidad de criterios definidos</t>
  </si>
  <si>
    <t xml:space="preserve"> - Docuemntos con criterio definido</t>
  </si>
  <si>
    <t>Iniciar fase de recepción y analisis de los Informes Financieros 2015.</t>
  </si>
  <si>
    <t xml:space="preserve"> - Cantidad de Informes recibidos</t>
  </si>
  <si>
    <t>Listado registro de informes</t>
  </si>
  <si>
    <t>FORTALECIMIENTO DE LAS POLITICAS DE GOBIERNO ABIERTO EN LA REPUBLICA DOMINICANA.</t>
  </si>
  <si>
    <t>Durante todo el año 2015 coordinar la implementación y evaluación del segundo plan de acción  país de gobierno abierto en conjunto con la sociedad civil.</t>
  </si>
  <si>
    <t>Este proyecto espera lograr el cumplimiento de los compromisos asumidos por el país en materia de Gobierno Abierto.</t>
  </si>
  <si>
    <t xml:space="preserve"> - Sociedad Dominicana</t>
  </si>
  <si>
    <t>Realizar reuniones de seguimiento y monitoreo con las instituciones públicas y la sociedad civil que estan involucrados en el plan de acción de Gobierno Abierto.</t>
  </si>
  <si>
    <t>Propiciar una administración pública más participativa y transparente a través de la implementación de la iniciativa y principios del Gobierno Abierto.</t>
  </si>
  <si>
    <t xml:space="preserve"> - Sector Público</t>
  </si>
  <si>
    <t>Realizar dos (2) reuniones en el período ene-jun/2015</t>
  </si>
  <si>
    <t xml:space="preserve"> - Cantidad de participantes por reunión</t>
  </si>
  <si>
    <t xml:space="preserve"> - Fotos, Lista de participación.</t>
  </si>
  <si>
    <t>Se estima la participación de 50  personas, con un refrigerio ligero. Costo de RD$250p/p.</t>
  </si>
  <si>
    <t xml:space="preserve"> - Dar seguimiento a los compromisos establecidos en el segundo plan de acción de Gobierno Abierto.</t>
  </si>
  <si>
    <t>Realizar dos (2) reuniones en el período jul-nov/2015</t>
  </si>
  <si>
    <t xml:space="preserve"> - Promover los principios de Gobierno Abierto</t>
  </si>
  <si>
    <t xml:space="preserve"> - Establecer coordianción con las instituciones gubernamentales y la Sociedad Civil.</t>
  </si>
  <si>
    <t>Realizar actividades y acciones de socialización/formación sobre temas de Gobierno Abierto en la República Dominicana.</t>
  </si>
  <si>
    <t>Realizar dos (2) encuentros con el sector privado y sociedad civil, durante el período enero-junio. Uno es Sto. Dgo. y uno en el interior del país.</t>
  </si>
  <si>
    <t xml:space="preserve"> - Cantidad de participantes por encuentros</t>
  </si>
  <si>
    <t xml:space="preserve"> - Fotos, Lista de participación</t>
  </si>
  <si>
    <t>Sto. Dgo. - Se estima la participación de 50  personas, con un refrigerio fuerte en salón particular. Costo de RD$350p/p.</t>
  </si>
  <si>
    <t>Se estima la participación de 70  personas en el interior, con un refrigerio fuerte en salón particular. Costo de RD$350p/p.</t>
  </si>
  <si>
    <t xml:space="preserve">Viáticos (desayuno y almuerzo) para 4 técnicos por viaje, RD$520.00p/p por viaje- RD$360.00 por viaje por chofer. </t>
  </si>
  <si>
    <t>Gasolina. RD$3,000/viaje</t>
  </si>
  <si>
    <t>RD$400.00p/p/viaje</t>
  </si>
  <si>
    <t>Realizar dos (2) talleres con las Instituciones Públicas.</t>
  </si>
  <si>
    <t>Utilizar las redes sociales y medios web para multiplicar y promover las acciones realizadas, relacionadas a Gobierno Abierto, asi como mantener flujo de comunicacion con la ciudadanía.</t>
  </si>
  <si>
    <t xml:space="preserve"> - Cantidad y medio de difusión</t>
  </si>
  <si>
    <t>Cuenta tweet disponible</t>
  </si>
  <si>
    <t>Elaborar y remitir trimestralmente a la MAE informes de avances sobre el segundo Plan de Acción de Gobierno Abierto.</t>
  </si>
  <si>
    <t>Elaborar dos (2) informes trimestrales en el período ene-jun/2015.</t>
  </si>
  <si>
    <t xml:space="preserve"> - Numero de compromisos cumplidos / total de compromisos asumidos</t>
  </si>
  <si>
    <t xml:space="preserve"> - Carta de oficio</t>
  </si>
  <si>
    <t xml:space="preserve"> - Numero de compromisos con avances / total de compromisos asumidos</t>
  </si>
  <si>
    <t>Elaborar dos (2) informes trimestrales en el período jul-dic/2015.</t>
  </si>
  <si>
    <t xml:space="preserve"> - Número de compromisos con avances / total de compromisos asumidos</t>
  </si>
  <si>
    <t>Llevar control de los Código de Pautas Eticas según Macroregión.</t>
  </si>
  <si>
    <t xml:space="preserve"> - Cantidad de CPE recibidos en el 2015 / Total de funcionarios obligados</t>
  </si>
  <si>
    <t xml:space="preserve"> - Listado disponible </t>
  </si>
  <si>
    <t>FOMENTO DE LA PUBLICACION DE DATOS ABIERTOS EN LA REPUBLICA DOMINICANA.</t>
  </si>
  <si>
    <t>5% de Instituciones Publicas con datos abiertos de las que disponen de Portales de Transparencia estandarizados.</t>
  </si>
  <si>
    <t>Crear una cultura en las instituciones del Estado para que asuman la publicacion de datos en formato abierto</t>
  </si>
  <si>
    <t xml:space="preserve"> - Ciudadanía</t>
  </si>
  <si>
    <t>Realizar talleres y charlas sobre la importancia de los datos públicos abiertos en la República Dominicana. Contemplar lo siguiente:</t>
  </si>
  <si>
    <t>Propiciar la publicación de datos abiertos y la reutilización de los mismos.</t>
  </si>
  <si>
    <t>Realizar una actividad dirigida a instituciones gubernamentales.</t>
  </si>
  <si>
    <t xml:space="preserve"> - Publicar datos gubernamentales en formato abierto.</t>
  </si>
  <si>
    <t>Alquiler de salon a RD$10,000.00</t>
  </si>
  <si>
    <t>Alquileres y rentas de edificiles y locales</t>
  </si>
  <si>
    <t xml:space="preserve"> - Garantizar la reutilización de los datos.</t>
  </si>
  <si>
    <t>Realizar una actividad dirigida a instituciones privadas.</t>
  </si>
  <si>
    <t>Se estima la participación de 60  personas, con un refrigerio fuerte. Costo de RD$350p/p.</t>
  </si>
  <si>
    <t xml:space="preserve"> - Sensibilizar sobre temas de Datos Abierto.</t>
  </si>
  <si>
    <t xml:space="preserve"> - Implementar la Normativa A3 de la NORTIC sobre Datos Abiertos.</t>
  </si>
  <si>
    <r>
      <t xml:space="preserve">Mantener seguimiento a la publicación de datos abiertos por parte de las instituciones a través del portal </t>
    </r>
    <r>
      <rPr>
        <i/>
        <sz val="20"/>
        <rFont val="Arial"/>
        <family val="2"/>
      </rPr>
      <t>datos.gob.do</t>
    </r>
  </si>
  <si>
    <t xml:space="preserve"> - Cantidad de instituciones monitoreadas/total de instituciones con datos publicados</t>
  </si>
  <si>
    <t>Cuadro de resultados</t>
  </si>
  <si>
    <t xml:space="preserve">Emitir resolución para la consulta en materia de datos abiertos, en cumplimiento a NORTIC A3.  </t>
  </si>
  <si>
    <t xml:space="preserve"> - Cantidad de instituciones empoderadas </t>
  </si>
  <si>
    <t xml:space="preserve"> - Resolución en págna web, carta oficio</t>
  </si>
  <si>
    <t>FORTALECIMIENTO DE LAS OFICINAS DE ACCESO A LA INFORMACION (OAI) EN LA ADMINISTRACION PUBLICA.</t>
  </si>
  <si>
    <t xml:space="preserve"> - 175 OAI creadas en el Poder Ejecutivo.</t>
  </si>
  <si>
    <t>Se espera que toda persona que procure tener acceso a informaciones publicas pueda disponer de la misma   según los plazos y las condiciones establecidas por la Ley garantizando  mayor transparencia en la administración.</t>
  </si>
  <si>
    <t>Población en General</t>
  </si>
  <si>
    <t>Desarrollar plan piloto de solicitud única de acceso a la información para las instituciones públicas.</t>
  </si>
  <si>
    <t>Velar que las instituciones públicas apliquen la Ley de Libre Acceso a la Información Pública No. 200-04 y las demás Normativas vigentes en la materia.</t>
  </si>
  <si>
    <t xml:space="preserve"> - 20% de cumplimiento de los plazos legales sobre acceso a la información de todas las instituciones de Gobierno Central.</t>
  </si>
  <si>
    <t>Realizar un encuentro con los RAIs de las instituciones gubernamentales de la fase piloto del Sistema Único de Solicitud de Información en el uso del instrumento.</t>
  </si>
  <si>
    <t xml:space="preserve"> - Cantidad de RAI participantes / Total de instituciones del piloto</t>
  </si>
  <si>
    <t xml:space="preserve"> - Registro de participantes, notas de archivo, fotos</t>
  </si>
  <si>
    <t>50 personas, con un refrigerio ligero. Costo de RD$250p/p.</t>
  </si>
  <si>
    <t xml:space="preserve"> - Optimizar el servicio de las OAI.</t>
  </si>
  <si>
    <t xml:space="preserve"> - Propiciar la capacitación de los RAI y su personal técnico.</t>
  </si>
  <si>
    <t>Implementar fase piloto del sistema único solicitud de acceso a la información.</t>
  </si>
  <si>
    <t xml:space="preserve"> - Cantidad y detalle de instituciones con sistema implementado</t>
  </si>
  <si>
    <t xml:space="preserve"> - Lista de instituciones, link disponible</t>
  </si>
  <si>
    <t xml:space="preserve"> - Evaluar el desempeño de las OAI.</t>
  </si>
  <si>
    <t>Elaborar un informe sobre los resultados obtenidos de la implementación del Sistema Unico</t>
  </si>
  <si>
    <t xml:space="preserve"> -  Informe presentado a la MAE</t>
  </si>
  <si>
    <t xml:space="preserve"> - Carta de remisión informe</t>
  </si>
  <si>
    <t xml:space="preserve">Mantener activo programa de implementación y seguimiento a  protocolo de registro de las Oficinas de Acceso a la Información Pública. </t>
  </si>
  <si>
    <t xml:space="preserve"> Elaborar plan de reforzamiento y de apoyo dirigido a  instituciones del Gobierno Central y descentralizadas, en la creación de  Oficinas de Acceso a la Información Pública. </t>
  </si>
  <si>
    <t xml:space="preserve"> - Cantidad de acciones incluidas en plan.</t>
  </si>
  <si>
    <t xml:space="preserve"> - Plan diseñado</t>
  </si>
  <si>
    <t xml:space="preserve"> - Cronograma de implementación</t>
  </si>
  <si>
    <t xml:space="preserve">Implementar plan de reforzamiento y de apoyo dirigido a  instituciones del Gobierno Central y descentralizadas, en la creación de  Oficinas de Acceso a la Información Pública. </t>
  </si>
  <si>
    <t xml:space="preserve"> - Cantidad de nuevos RAI nombrados      </t>
  </si>
  <si>
    <t xml:space="preserve"> - Listado de RAI, listado de OAI </t>
  </si>
  <si>
    <t>Viáticos (desayuno y almuerzo) para 2 técnicos por viaje, RD$520.00p/p D$360.00 por viaje por chofer. Se estiman 2 viaje Xmes</t>
  </si>
  <si>
    <t xml:space="preserve"> - Cantidad de instituciones con  OAI creadas/total de instituciones.</t>
  </si>
  <si>
    <t xml:space="preserve"> - Cantidad de OAI fortalecidas</t>
  </si>
  <si>
    <t>Fortalecer la Red de RAI como multiplicadores de la Ley 200-04, a fin de elevar sus niveles de efectividad. Contemplar lo siguiente:</t>
  </si>
  <si>
    <t xml:space="preserve"> - Herramienta para medir Nivel de interacción de los RAIs</t>
  </si>
  <si>
    <t xml:space="preserve"> - Resultados estadísticos, Formularios de Seguimiento, relación comunidad creada</t>
  </si>
  <si>
    <t xml:space="preserve"> - % medición  nivel de interacción</t>
  </si>
  <si>
    <t>a) Realizar un encuentro para Formalizar oficialmente la RED -RAI como multiplicadores.</t>
  </si>
  <si>
    <t>b) Establecer sistema de evaluación sobre el nivel de impacto de la red RAIS .</t>
  </si>
  <si>
    <t>Alquiler salon</t>
  </si>
  <si>
    <t>Alquileres de edificios y locales</t>
  </si>
  <si>
    <t>c) Establecer comunidad interactiva de RAIs</t>
  </si>
  <si>
    <t>d) Realizar tres (3) encuentros de capacitación y evaluación de la red de RAIs.</t>
  </si>
  <si>
    <t xml:space="preserve">Desarrollo de tres (3) talleres  a nivel regional, para fortalecer las capacidades operativas de los servidores públicos, en temas de acceso a la información pública. </t>
  </si>
  <si>
    <t>Un (1) taller en la Región Norte.</t>
  </si>
  <si>
    <t xml:space="preserve"> - Cantidad de participantes </t>
  </si>
  <si>
    <t xml:space="preserve"> - Lista de participantes, fotos</t>
  </si>
  <si>
    <t>Participación de 75 personas por taller con un costo estimado de RD$350.00p/p.</t>
  </si>
  <si>
    <t>Alimentos y Bebidas para personas</t>
  </si>
  <si>
    <t>Un (1) taller en la Región Sur.</t>
  </si>
  <si>
    <t>Un (1) taller en la Región Este.</t>
  </si>
  <si>
    <t>Elaborar informes trimestrales de las evaluaciones aleatorias, al servicio ofrecido por las OAI, para monitorear  que los funcionarios ofrezcan las informaciones requeridas por los ciudadanos  en los plazos establecidos.</t>
  </si>
  <si>
    <t>Evaluar un minimo de veinte (20) insittuciones en el período enero-junio/2015.</t>
  </si>
  <si>
    <t xml:space="preserve"> - Cantdad de instituciones evaluadas                                  </t>
  </si>
  <si>
    <t xml:space="preserve"> - Reporte de evaluación, listado de instituciones</t>
  </si>
  <si>
    <t>Evaluar un minimo de veinte (20) insittuciones en el período ejulio-diciembre/2015.</t>
  </si>
  <si>
    <t>Combustible $2,000/mes</t>
  </si>
  <si>
    <t>PROMOCION DE LA CULTURA DE LA TRANSPARENCIA EN LA REPUBLICA DOMINICANA.</t>
  </si>
  <si>
    <t xml:space="preserve"> - Programas impartidos por el MAP/INAP sobre transparencia validados por la DIGEIG.</t>
  </si>
  <si>
    <t>Este programa busca promover y divulgar el tema de la transaparencia a través del Sistema educativo público y privado.</t>
  </si>
  <si>
    <t>Estudiantes, docentes, servidores públicos y ciudadania</t>
  </si>
  <si>
    <t xml:space="preserve">Coordinar con el MAP/INAP, el diseño y la ejecución de programas de formación y capacitación permanente en temas de Transparencia, dirigidos a servidores públicos. </t>
  </si>
  <si>
    <t xml:space="preserve">Afianzar la cultura de transparencia a través del componente educativo y preventivo de la Ley de Libre Acceso a la Información Pública, con la promoción y divulgación del derecho del ciudadano. </t>
  </si>
  <si>
    <t>Revisar y validar los programas de formación permanente sobre transparencia a nivel presencial y virtual.</t>
  </si>
  <si>
    <t xml:space="preserve"> - Total de programas elaborados </t>
  </si>
  <si>
    <t xml:space="preserve"> - Formulario programas de capacitación</t>
  </si>
  <si>
    <t xml:space="preserve"> - Gestionar con el INAP/MAP, MINERD y MESCyT programas de formación en transparencia.</t>
  </si>
  <si>
    <t>Velar por la implementación de los programas de formación validados.</t>
  </si>
  <si>
    <t xml:space="preserve"> - Cantidad de servidores públicos capacitados</t>
  </si>
  <si>
    <t xml:space="preserve"> - Fotos, programas</t>
  </si>
  <si>
    <t xml:space="preserve"> - Promover capacitaciones a RAI.</t>
  </si>
  <si>
    <t>En coordinación con el INAP/MAP realizar una evaluación al final del año de los programa ejecutados.</t>
  </si>
  <si>
    <t xml:space="preserve"> - Resultados disponible</t>
  </si>
  <si>
    <t xml:space="preserve"> - Instrumentos de evaluación </t>
  </si>
  <si>
    <t>Elaborar informe final de los resultados obtenidos en la ejecución de programas desarrolados en conjunto con el MAP/INAP.</t>
  </si>
  <si>
    <t xml:space="preserve"> - Un Informe presentado a la MAE.</t>
  </si>
  <si>
    <t>Informe de resultados</t>
  </si>
  <si>
    <t xml:space="preserve">En cumplimiento al Decreto No. 130-05, coordinar con el MINERD y la MESCyT las siguientes acciones: </t>
  </si>
  <si>
    <t>Realizar reuniones para que sean elaborados, los contenidos educativos en temas de transparencia para la administración pública y la sociedad en general.</t>
  </si>
  <si>
    <t xml:space="preserve"> - Cantidad de contenidos elaborados</t>
  </si>
  <si>
    <t>Reporte de contenido elaborado</t>
  </si>
  <si>
    <t>Insertar los temas de transparencia en las actividades curriculares que desarrolle el MINERD. Contemplar lo siguiente:</t>
  </si>
  <si>
    <t xml:space="preserve"> - Cantidad de actividades con temas de transparencia insertados</t>
  </si>
  <si>
    <t xml:space="preserve"> - Programas, pemsun educativos, reportes, fotos</t>
  </si>
  <si>
    <r>
      <rPr>
        <b/>
        <sz val="20"/>
        <rFont val="Arial"/>
        <family val="2"/>
      </rPr>
      <t xml:space="preserve">a) </t>
    </r>
    <r>
      <rPr>
        <sz val="20"/>
        <rFont val="Arial"/>
        <family val="2"/>
      </rPr>
      <t>Solicitar programa de actividades a desarrollarse.</t>
    </r>
  </si>
  <si>
    <r>
      <rPr>
        <b/>
        <sz val="20"/>
        <rFont val="Arial"/>
        <family val="2"/>
      </rPr>
      <t xml:space="preserve">b) </t>
    </r>
    <r>
      <rPr>
        <sz val="20"/>
        <rFont val="Arial"/>
        <family val="2"/>
      </rPr>
      <t>Apoyar en el desarrollo de las jornadas de capacitación.</t>
    </r>
  </si>
  <si>
    <t>En colaboración con el MESCyT y las academias, desarrollar espacios de dialogo sobre transparencia gubernamental, con insituciones de educación superior, así como institutos públicos y privados.</t>
  </si>
  <si>
    <t xml:space="preserve"> - Cantidad de espacios abiertos</t>
  </si>
  <si>
    <t xml:space="preserve"> - Lista de participaciones</t>
  </si>
  <si>
    <t>Se estima la participación de 100 personas con refrigeiro liquido en salon particular de RD$450.00</t>
  </si>
  <si>
    <t>Realizar un encuentro en el primer semestre.</t>
  </si>
  <si>
    <t xml:space="preserve"> -  Cantidad de participantes</t>
  </si>
  <si>
    <t xml:space="preserve"> - Fotos, lista de participación, programa</t>
  </si>
  <si>
    <t>Realizar un encuentro en el segundo semestre.</t>
  </si>
  <si>
    <t>Desarrollo de una (1) jornada de promoción del derecho a la información pública, a realizarse en el Distrito Nacional en conmemoración al Día del Derecho a Saber.</t>
  </si>
  <si>
    <t xml:space="preserve"> - Cantidad de participantes    </t>
  </si>
  <si>
    <t xml:space="preserve"> - Dpto. Comunicaciones</t>
  </si>
  <si>
    <t>En coordinación con la Div. de Comunicaciones, diagramar, elaborar e imprimir materiales didácticos, entre estos: Guia de Institucion Transparencia, Gobierno Abierto en RD 2011-2015, reimpresión de la Ley 200-04, BrouchureS sobre transparencia, IPAC, fortalecimiento de RAI, etc.</t>
  </si>
  <si>
    <t xml:space="preserve"> - Reporte de material impreso </t>
  </si>
  <si>
    <t xml:space="preserve"> - Material disponible</t>
  </si>
  <si>
    <t>Reimpresión de un estimado de 1,000 Leyes, con el logo de la DIGEIG, con un costo estimado de RD$100.00c/u.</t>
  </si>
  <si>
    <t>3,000 brochures a un costo estimado de RD$10.00c/u.</t>
  </si>
  <si>
    <t>500 CD, con un costo estimado de RD$10.00c/u.</t>
  </si>
  <si>
    <t>CONTINUIDAD AL PROCESO DE ESTANDARIZACIÓN PORTALES DE TRANSPARENCIA DE LAS INSTITUCIONES DEL ESTADO DOMINICANO.</t>
  </si>
  <si>
    <t xml:space="preserve"> - 25% de portales de Transparencia estandarizados de las 208 instituciones registradas al 2013, que ejecutan presupuesto publico en el gobierno central.</t>
  </si>
  <si>
    <t>Este proyecto persigue transparentar la gestion publica a traves de portales estandarizados y actualizados.</t>
  </si>
  <si>
    <t>Ciudadanía</t>
  </si>
  <si>
    <t>Desarrollo programa de empoderamiento del instrumento de estandarización de los portales de transparencia a instituciones del Poder Ejecutivo:</t>
  </si>
  <si>
    <t xml:space="preserve">Prever RRHH </t>
  </si>
  <si>
    <t>Dar seguimiento a la implementación de las políticas de estandarización de los portales electrónicos de las dependencias gubernamentales.</t>
  </si>
  <si>
    <t>Administracion Publica</t>
  </si>
  <si>
    <t>Indentificar y asesorar a nuevas instituciones para promover el programa de estandarización.</t>
  </si>
  <si>
    <t xml:space="preserve"> - Cantidad y detalle  de instituciones nuevas identificadas</t>
  </si>
  <si>
    <t xml:space="preserve"> - Hoja de registro, fotos</t>
  </si>
  <si>
    <t xml:space="preserve"> - Evaluar el nivel de avance de la estandarización de los portales.</t>
  </si>
  <si>
    <t>Realizar un (1) encuentro con las nuevas instituciones identificadas, para sensibilizarlas sobre el proceso de estandarización.</t>
  </si>
  <si>
    <t xml:space="preserve"> - Cantidad de participantes por institucion    </t>
  </si>
  <si>
    <t>Refrigerio fuerte para un estimado de 60 personas, RD$350.00c/u.</t>
  </si>
  <si>
    <t xml:space="preserve"> - Medir la disponibilidad de informacion publica en los portales de transparencia.</t>
  </si>
  <si>
    <t>Elaborar reporte de seguimiento a la estandarización y actualización de portales de transparencia gubernamental.</t>
  </si>
  <si>
    <t>Envio comunicaciones con mensajero</t>
  </si>
  <si>
    <t>Elaborar y presentar informes trimestrales de resultados de monitoreo en el período Ene-Jun.</t>
  </si>
  <si>
    <t xml:space="preserve"> - Cantidad de informes presentados a la MAE</t>
  </si>
  <si>
    <t>Elaborar y presentar informes trimestrales de resultados de monitoreo correspondientes al período jul-dic.</t>
  </si>
  <si>
    <t>Crear usuario a RAI registrado para la visualización de los resultados de las evaluaciones de los portales de transparencia.</t>
  </si>
  <si>
    <t xml:space="preserve"> - Cantidad de usuarios creados/Total RAIs registrados</t>
  </si>
  <si>
    <t xml:space="preserve"> - Reporte de usuarios creados</t>
  </si>
  <si>
    <t>Seguimiento indicadores de transparencia liderados por la DIGEIG en la herramienta SISMAP II. Realizar lo siguiente:</t>
  </si>
  <si>
    <t>Realizar visitas de acompanamiento a las instituciones incluidas en el piloto junto al equipo  liderado por el MAP.</t>
  </si>
  <si>
    <t xml:space="preserve"> - Cantidad de visitas realizadas </t>
  </si>
  <si>
    <t xml:space="preserve"> - Minutas de reuniones, formulario de visitas</t>
  </si>
  <si>
    <t>Viáticos (desayuno y almuerzo) para 3 técnicos por viaje, RD$520.00p/p por viaje- RD$360.00 por viaje por chofer. Se estiman 2 viajes por mes.</t>
  </si>
  <si>
    <t>Combustibles. RD$3,000/viaje por 2 viajes cada mes.</t>
  </si>
  <si>
    <t>Mantener actualizados y registrados indicadores bajo medicion incluidos en el SISMAP II.</t>
  </si>
  <si>
    <t xml:space="preserve"> - % de cumplimiento segun indicador</t>
  </si>
  <si>
    <t>Reportes de seguimiento, hrramienta SISMAP disponible con información.</t>
  </si>
  <si>
    <t>FOMENTO DE LA TRANSPARENCIA A TRAVES DE ESPACIOS DIALOGOS INTERINSTITUCIONAL NACIONALES E INTERNACIONALES.</t>
  </si>
  <si>
    <t xml:space="preserve">Diseno e implementacion de una iniciativa conjunta sobre transparencia. </t>
  </si>
  <si>
    <t>Este proyecto persigue desarrollar espacios de dialogo interinstitucional a los fines de crear politicas publicas integral en materia de transparencia.</t>
  </si>
  <si>
    <t>Instituir mesa de transparencia con instituciones relacionadas a esta  temática  entre estas: PEPCA, Cámara de Cuentas, CGR, DGCP, MAP, entre otros. Contemplar lo siguiente:</t>
  </si>
  <si>
    <t>Crear PolÍticas de transparencia integrales a nivel del Estado Dominicano.</t>
  </si>
  <si>
    <r>
      <rPr>
        <b/>
        <sz val="20"/>
        <rFont val="Arial"/>
        <family val="2"/>
      </rPr>
      <t xml:space="preserve">a) </t>
    </r>
    <r>
      <rPr>
        <sz val="20"/>
        <rFont val="Arial"/>
        <family val="2"/>
      </rPr>
      <t xml:space="preserve">Definir metodología para el funcionamiento y/o operación de la Mesa de Transparencia. </t>
    </r>
  </si>
  <si>
    <t xml:space="preserve"> - Número de iniciativas conjuntas ejecutadas / Número de iniciativas propuestas</t>
  </si>
  <si>
    <t xml:space="preserve"> - Registro de reuniones, registro de iniciativas a desarrollarse, Informes de Resultados</t>
  </si>
  <si>
    <t xml:space="preserve"> - Establecer alianzas interinstitucionales.</t>
  </si>
  <si>
    <t xml:space="preserve"> - Unifcar criterios para la definicion de politicas. </t>
  </si>
  <si>
    <r>
      <rPr>
        <b/>
        <sz val="20"/>
        <rFont val="Arial"/>
        <family val="2"/>
      </rPr>
      <t>b)</t>
    </r>
    <r>
      <rPr>
        <sz val="20"/>
        <rFont val="Arial"/>
        <family val="2"/>
      </rPr>
      <t xml:space="preserve"> Realizar encuentros cuatrimestrales para el diseño y socialización de políticas y acciones de transparencia.</t>
    </r>
  </si>
  <si>
    <t xml:space="preserve"> - Número de actores involucrados / Número de actores convocados</t>
  </si>
  <si>
    <t>30 personas, con un refrigerio ligero. Costo de RD$250p/p x 3 reuniones</t>
  </si>
  <si>
    <t xml:space="preserve"> - Velar por el nivel de cumplimiento de los acuerdos y convenios del pais en materia de transparencia</t>
  </si>
  <si>
    <t>Realizar una actividad de balance al final del año con los integrantes de la mesa de transparencia e invitados externos para dar a conocer los resultados.</t>
  </si>
  <si>
    <t xml:space="preserve"> - Cantidad de participantes segmentados internos-externos.</t>
  </si>
  <si>
    <t xml:space="preserve"> - Fotos, lista de participacion</t>
  </si>
  <si>
    <t xml:space="preserve">100 personas, con un refrigerio fuerte. Costo de RD$350p/p </t>
  </si>
  <si>
    <t>Elaborar dos informes de resultados correspondiente al período ene-jun/2015 y otro informe correspondiente al periodi julio diciembre/2015.</t>
  </si>
  <si>
    <t xml:space="preserve"> - Minutas de encuentros</t>
  </si>
  <si>
    <t xml:space="preserve"> - Copia de informe
 - Minutas de reunión</t>
  </si>
  <si>
    <t>Café, leche, te, ice tea</t>
  </si>
  <si>
    <t xml:space="preserve"> - Un (1) informe con detalle de resultados obtenidos</t>
  </si>
  <si>
    <t>Seguimiento y monitoreo al cumplimiento de los convenios y acuerdos contraidos por el pais en materia de transparencia.</t>
  </si>
  <si>
    <t>Actualizar y monitorear de manera continua los compromisos y acuerdos nacionales e internacionales en materia de transparencia.</t>
  </si>
  <si>
    <t xml:space="preserve"> - Nivel de cumplimiento según compromiso</t>
  </si>
  <si>
    <t xml:space="preserve"> - Cuadro control de cumplimiento</t>
  </si>
  <si>
    <t>Elaborar y mantener actualizado cronograma consolidado de las actividades nacionales e internacionales que se desprenden de los convenios y acuerdos como: MESICIC, PNUD, entre otros.</t>
  </si>
  <si>
    <t xml:space="preserve"> - Cantidad de actividades segun convenio y acuerdo</t>
  </si>
  <si>
    <t xml:space="preserve"> - Cronograma de eventos consolidado elaborado</t>
  </si>
  <si>
    <t>Elaborar y remitir a la MAE dos (2) informes de seguimiento y monitoreo a los convenios y acuerdos nacionales e internacionales, en materia de transparencia.</t>
  </si>
  <si>
    <t>Un primer informe correspondiente al periodo ene-jun/2015.</t>
  </si>
  <si>
    <t xml:space="preserve"> - Cantidad de informe</t>
  </si>
  <si>
    <t xml:space="preserve"> - Oficio de carta</t>
  </si>
  <si>
    <t>Un segundo informe correspondiente al periodo jul-dic/2015.</t>
  </si>
  <si>
    <t>SUB-TOTAL (RD$) PROYECTO 7</t>
  </si>
  <si>
    <t>INICIATIVA PARTICIPATIVA ANTI CORRUPCION (IPAC) COMO MECANISMO DE PARTICIPACION CIUDADANA.</t>
  </si>
  <si>
    <t xml:space="preserve"> - 8 Provincias con mecanismo de participación IPAC.</t>
  </si>
  <si>
    <t>Mejorar la administracion publica a traves de la adopcion de recomendaciones construidas en conjunto con la sociedad</t>
  </si>
  <si>
    <t xml:space="preserve"> - Sociedad Dominicana
 - Insittuciones Públicas del Estado</t>
  </si>
  <si>
    <t>Coordinar con las instituciones gubernamentales la implementación de las recomendaciones emanadas de las mesas sectoriales con la ciudanía  en el marco de la Iniciativa Anticorrupción (IPAC). Contemplar lo siguiente:</t>
  </si>
  <si>
    <t>Articular con los actores gubernamentales la viabilidad de las demandas generadas a traves del mecanismo IPAC, y dar seguimiento a las recomendaciones que surgen como resultado de las mesas sectoriales.</t>
  </si>
  <si>
    <t>Realizar un encuentro en Santo Domingo con las instituciones gubernamentales.</t>
  </si>
  <si>
    <t xml:space="preserve"> - Número de participantes</t>
  </si>
  <si>
    <t xml:space="preserve"> - Informes elaborados, fotos, registro de participantes</t>
  </si>
  <si>
    <t>Se estima la participación de 25  personas, con un refrigerio ligero. Costo de RD$250p/p.</t>
  </si>
  <si>
    <t xml:space="preserve"> - Detalle de instituciones participantes</t>
  </si>
  <si>
    <t xml:space="preserve"> - Crear enlaces en las instituciones gubernamentales involucradas en las demandas.</t>
  </si>
  <si>
    <t>Monitorear el cumplimiento de las recomendaciones asumidas por las instituciones publicas en el marco del mecanismo IPAC.</t>
  </si>
  <si>
    <t xml:space="preserve"> - Cantidad de recomendaciones  avanzadas o cumplidas / Total asumidas</t>
  </si>
  <si>
    <t xml:space="preserve"> - Canalizar demandas ciudadanas  a las instituciones gubernamentales.</t>
  </si>
  <si>
    <t>Realizar reuniones con incumbentes locales para socializar las demandas recogidas y generar alianzas en torno al mecanismo IPAC.</t>
  </si>
  <si>
    <t xml:space="preserve"> - Detalle de instituciones participantes/Total de incumbentes locales</t>
  </si>
  <si>
    <t xml:space="preserve"> - Fotos, registro de participantes</t>
  </si>
  <si>
    <t>Se estima la realizacion de 8 reuniones con incumbentes locales. Un estimado de 35 personas. Refrigerio ligero en salón particular por RD$250.00p/p.</t>
  </si>
  <si>
    <t xml:space="preserve"> - Establecer vinculos entre la ciudadania y la administracion publica.</t>
  </si>
  <si>
    <t>RD$400.00 /viaje</t>
  </si>
  <si>
    <t>Realizar jornadas de mesas de trabajo sectoriales IPAC con funcionarios y sociedad civil, para realización de los acuerdos y adopción de recomendaciones en las provincias.</t>
  </si>
  <si>
    <t xml:space="preserve"> - Cantidad de acuerdos realizados participantes</t>
  </si>
  <si>
    <t xml:space="preserve"> - Cantidad de trabajo sectoriales realizadas / Total provincias avanzadas</t>
  </si>
  <si>
    <t xml:space="preserve">Viáticos (desayuno y almuerzo) para 6 técnicos por viaje, RD$520.00p/p por viaje- RD$360.00 por viaje por chofer. </t>
  </si>
  <si>
    <t xml:space="preserve">Realizar  Asambleas IPAC  locales de retroalimentacion a la ciudadania sobre las demandas presentadas en el marco del mecanismo.  </t>
  </si>
  <si>
    <t xml:space="preserve"> - Cantidad de  participantes por asamblea</t>
  </si>
  <si>
    <t xml:space="preserve"> - Fotos, registro de participantes, minutas</t>
  </si>
  <si>
    <t>Se estima la realizacion de 8 Asambleas IPAC  con sociedad civil  e instituciones involucradas,  con  la participacion de 6 tecnicos de la institucion, chofer, fotos, video. Un estimado de 120 personas c/u.</t>
  </si>
  <si>
    <t xml:space="preserve"> - Cantidad de asambleas realizadas / Total provincias avanzadas</t>
  </si>
  <si>
    <t>Se estima la prticipación de 120 personas por encuentro, con refrigerio ligero, con un costo estimado de RD$250.00</t>
  </si>
  <si>
    <t xml:space="preserve">Realizar un  encuentro con las instituciones gubernamentales para conocer los avances de las recomendaciones bajo seguimiento. </t>
  </si>
  <si>
    <t xml:space="preserve">   Número de participantes </t>
  </si>
  <si>
    <t xml:space="preserve"> - Detalle de  instituciones participantes</t>
  </si>
  <si>
    <t>Elaborar y presentar a la MAE dos  (2) informess de avance sobre el cumplimiento de los compromisos IPAC.</t>
  </si>
  <si>
    <t xml:space="preserve"> - Cantidad de informes remitidos</t>
  </si>
  <si>
    <t>Desarrollar dos (2) encuentros de Rendicion de Cuentas con la Sociedad Civil para exponer los logros y avances de la IPAC.</t>
  </si>
  <si>
    <t>Se estima la participación de 100 personas con refrigerio ligero en salón particular a RD$350.00p/p</t>
  </si>
  <si>
    <t>Realizar un encuentro en la Región Norte</t>
  </si>
  <si>
    <t>Se estima la participación de 100  personas, con un refrigerio ligero costo de RD$350p/p.</t>
  </si>
  <si>
    <t xml:space="preserve">Viáticos (desayuno y almuerzo) para 5 técnicos por viaje, RD$520.00p/p por viaje- RD$360.00 por viaje por chofer. </t>
  </si>
  <si>
    <t>SUB-TOTAL (RD$) PROYECTO 8</t>
  </si>
  <si>
    <t>INVESTIGACIÓN Y RETROALIMENTACIÓN DE DENUNCIAS SOBRE SUPUESTAS VIOLACIONES EN PERJUCIO DEL ESTADO, LA SOCIEDAD DOMINICANA O LOS SERVIDORES PUBLICOS.</t>
  </si>
  <si>
    <t xml:space="preserve"> - 80% denuncias atendidas en el año.</t>
  </si>
  <si>
    <t>Disponer de herramientas y mecanismos que permitan llevar a cabo de manera efectiva y oportuna las investigaciones sobre denuncias recibidas.</t>
  </si>
  <si>
    <t xml:space="preserve"> - Sociedad Dominicana                             - Servidores Públicos</t>
  </si>
  <si>
    <t>Definir e implementar mecanismos y herramientas para la recepción de denuncias ante la DIGEIG y para garantizar la confidencialidad del denunciantes, denunciados y testigos durante el proceso de investigación.</t>
  </si>
  <si>
    <t xml:space="preserve"> -  Cantidad de mecanismos y herramientas definidos e implementados/ Total de fuentes identificadas</t>
  </si>
  <si>
    <t xml:space="preserve"> - Relación de Mecanismos disponibles</t>
  </si>
  <si>
    <t xml:space="preserve">  Investigar, dar respuesta y seguimiento  a las denuncias sobre supuestas violaciones en perjuicio del Estado, la Sociedad Dominicana y Servidores Públicos.</t>
  </si>
  <si>
    <t xml:space="preserve"> - Disponer de mecanismos definidos para denunciar ante la DIGEIG.</t>
  </si>
  <si>
    <t>Documentar los procedimientos para la recepción, investigación y seguimiento de las denuncias ante la DIGEIG, así como para el análisis de las recomendaciones emanadas del informe final de auditoría la CCRD.</t>
  </si>
  <si>
    <t xml:space="preserve"> - Número de procedimientos documentados/total de procedimientos identificados</t>
  </si>
  <si>
    <t xml:space="preserve"> - Formulario de procedimiento levantado</t>
  </si>
  <si>
    <t xml:space="preserve"> - Entrevistar a denunciantes, denunciados  o cualquier otra persona que este vinculada al caso.</t>
  </si>
  <si>
    <t xml:space="preserve"> -  Manual de políticas, procesos y procedimientos disponible</t>
  </si>
  <si>
    <t xml:space="preserve"> - Investigar las denuncias recibidas.</t>
  </si>
  <si>
    <t xml:space="preserve"> - Realizar visitas de seguimiento para la obtención de información.</t>
  </si>
  <si>
    <t>Llevar registro y control de todas las  denuncias recibidas por el Departamento de Investigación y Seguimiento de Denuncias.</t>
  </si>
  <si>
    <t xml:space="preserve"> - Cantidad de denuncias analizadas y respondidas / Total de denuncias recibidas</t>
  </si>
  <si>
    <t xml:space="preserve"> - Cuadro control, estadisticas sobre denuncias</t>
  </si>
  <si>
    <t>Digitalizar los expedientes de denuncias recibidas, como resguardo y soporte de los documentos que sustentan las denuncias.</t>
  </si>
  <si>
    <t xml:space="preserve"> - Cantidad de denuncias digitalizadas /  Cantidad de denuncias recibidas</t>
  </si>
  <si>
    <t xml:space="preserve"> - Base de datos de control de expedientes digitalizados</t>
  </si>
  <si>
    <t xml:space="preserve">Realizar análisis de cada denuncia recibida, proceder con la investigación de lugar, y remitir informe de resultados a la Dirección General. </t>
  </si>
  <si>
    <t xml:space="preserve"> - Cantidad de informes presentados </t>
  </si>
  <si>
    <t xml:space="preserve"> - Oficio de entrega</t>
  </si>
  <si>
    <t>Dar seguimiento a los casos sobre corrupación administrativa, remitidos al Ministerio Publico vía Presidencia de la República, cuando los mismos  hayan sido investigados por la DIGEIG.</t>
  </si>
  <si>
    <t xml:space="preserve"> - Número de casos sometidos al Miniterio Público</t>
  </si>
  <si>
    <t xml:space="preserve"> - Comunicación de informe de seguimiento a la MAE</t>
  </si>
  <si>
    <t>Elaborar dos (2)  informes consolidados de resultado de todo el proceso de denuncias recibidas, analizadas e investigadas.</t>
  </si>
  <si>
    <t xml:space="preserve"> - Cantidad de informes consolidados elaborados</t>
  </si>
  <si>
    <t xml:space="preserve"> - Comunicación de remisión informe</t>
  </si>
  <si>
    <t xml:space="preserve">PROGRAMA DE SEGUIMIENTO A LOS INFORMES DE AUDITORÍA DE LA CAMARA DE CUENTAS PRACTICADAS A LAS DEPENDENCIAS PÚBLICAS. </t>
  </si>
  <si>
    <t xml:space="preserve"> - Tener analizados e investigados el 80% de los informes de auditorías de la CCRD. </t>
  </si>
  <si>
    <t>Con este programa se persigue velar que en las insittuciones públicas objeto de auditorías den cumplimiento a las recomendaciones emanadas de la CCRD.</t>
  </si>
  <si>
    <t xml:space="preserve"> - Sociedad Dominicana                             - Instituciones Públicas</t>
  </si>
  <si>
    <t>Velar por el cumplimiento de las recomendaciones de los informes de auditorias de la Cámara de Cuentas practicadas a instituciones públicas.</t>
  </si>
  <si>
    <t xml:space="preserve"> - Cantidad de recomendaciones cumplidas/total recomendaciones bajo seguimiento</t>
  </si>
  <si>
    <t>Velar por la implementación de las recomendaciones contenidas en los informes de auditorías practicadas a las dependencias públicas.</t>
  </si>
  <si>
    <t>Elaborar y presentar a la MAE informes con los resultados obtenidos producto de la revisión y análisis a los informes de auditoría recibidos.</t>
  </si>
  <si>
    <t xml:space="preserve"> - Cantidad de informes presentados</t>
  </si>
  <si>
    <t xml:space="preserve"> - Oficios enviados</t>
  </si>
  <si>
    <t xml:space="preserve"> - Dar seguimiento a las recomendaciones contenidas en los informes de auditoría.</t>
  </si>
  <si>
    <t xml:space="preserve">Realizar visitas de seguimiento a las instituciones objeto de recomendaciones presentadas en los informes de auditoria de la CCRD. </t>
  </si>
  <si>
    <t xml:space="preserve"> - Número de casos bajo seguimiento</t>
  </si>
  <si>
    <t xml:space="preserve"> - Reporte de remisión a la Dirección Ejecutiva</t>
  </si>
  <si>
    <t xml:space="preserve"> - Velar por el cumplimiento de las recomendaciones.</t>
  </si>
  <si>
    <t xml:space="preserve"> - Combustible (RD$3,000 por viaje).</t>
  </si>
  <si>
    <t xml:space="preserve"> - Peaje.</t>
  </si>
  <si>
    <t xml:space="preserve"> - Taxi para chofer y una proyección adicional de RD$400.00 por viaje.</t>
  </si>
  <si>
    <t xml:space="preserve">Dar seguimiento a las denuncias que estén sustentadas en las auditorias de la CCRD, sometidas al Ministerio Público. </t>
  </si>
  <si>
    <t>Elaborar informes de resultados sobre seguimiento a casos de denuncias objeto de los Informes de Auditoría de la Cámara de Cuentas de la República Dominicana (CCRD).</t>
  </si>
  <si>
    <t xml:space="preserve"> - Comunicación de remisión a la MAE sobre seguimiento</t>
  </si>
  <si>
    <t>FORTALECIMIENTO DE LA GESTION ADMINISTRATIVA Y FINANCIERA INSTITUCIONAL.</t>
  </si>
  <si>
    <t>100% de cumplimiento a todos los procesos de la gestión administrativa y financiera.</t>
  </si>
  <si>
    <t>El proyecto persigue el cumplimiento de los objetivos y las metas para  asegurar de manera eficiente y eficaz el desarrollo operacional de la institución.</t>
  </si>
  <si>
    <t xml:space="preserve"> - Instituciones del Gobierno Central                </t>
  </si>
  <si>
    <t xml:space="preserve">Elaboración y publicación de informes  mensuales de ejecuciones presupuestarias y publicados en la Página Web. </t>
  </si>
  <si>
    <t xml:space="preserve"> - Doce (12) informes elaborados y cargados</t>
  </si>
  <si>
    <t xml:space="preserve"> - Informe disponible en link </t>
  </si>
  <si>
    <t>Mantener actualizados los registros para la disponibilidad de información de manera oportuna, así como cumplimiento a la Leyes de Control Interno.</t>
  </si>
  <si>
    <t>Informes semestrales remitidos a la Dirección General de Contabilidad del Gubernamental (DIGECOG).</t>
  </si>
  <si>
    <t xml:space="preserve"> - Publicar las nóminas mensuales</t>
  </si>
  <si>
    <t>Un (1) informe correspondiente al período enero-junio.</t>
  </si>
  <si>
    <t xml:space="preserve"> - Un (1) informe remitido</t>
  </si>
  <si>
    <t xml:space="preserve"> - Publicar las ejecuciones presupuestarias mensuales</t>
  </si>
  <si>
    <t>Un (1) informe correspondiente al período julio-diciembre.</t>
  </si>
  <si>
    <t xml:space="preserve"> - Pubicar Informes Financieros mensuales</t>
  </si>
  <si>
    <t xml:space="preserve">Publicar mensualmente las nóminas institucional en la página Web. </t>
  </si>
  <si>
    <t xml:space="preserve"> - Cantidad de nómina publicada por mes</t>
  </si>
  <si>
    <t xml:space="preserve"> - Mantener actualizado el almacen de suminsitro</t>
  </si>
  <si>
    <t>Asegurar oportunamente el cumplimiento de las siguientes acciones administrativas financieras:</t>
  </si>
  <si>
    <t xml:space="preserve"> - Mantener cumplimiento oportuno sobre normativas monitoreadas por Organos Rectores.</t>
  </si>
  <si>
    <r>
      <t xml:space="preserve">a) </t>
    </r>
    <r>
      <rPr>
        <sz val="20"/>
        <rFont val="Arial"/>
        <family val="2"/>
      </rPr>
      <t xml:space="preserve">Implementar un programa de mantenimiento de activos en la DIGEIG que abarque lo siguiente: </t>
    </r>
  </si>
  <si>
    <t xml:space="preserve"> - Reporte de mantenimiento por elemento</t>
  </si>
  <si>
    <t xml:space="preserve"> - Facturas por servicios de mantenimiento</t>
  </si>
  <si>
    <t xml:space="preserve"> - Mobiliarios y equipos</t>
  </si>
  <si>
    <t>Se estima cada tres meses un monto estimado de RD$22,500.00.</t>
  </si>
  <si>
    <t xml:space="preserve"> - Acondicionador de aire</t>
  </si>
  <si>
    <t xml:space="preserve"> - Planta eléctrica</t>
  </si>
  <si>
    <t>Se estima cada tres meses un monto estimado de RD$25,000.00.</t>
  </si>
  <si>
    <t xml:space="preserve"> - Equipos multifuncionales</t>
  </si>
  <si>
    <t xml:space="preserve"> - Fumigación</t>
  </si>
  <si>
    <t xml:space="preserve"> - Mantenimiento de edificios y demás</t>
  </si>
  <si>
    <t xml:space="preserve"> - Vehículos.</t>
  </si>
  <si>
    <r>
      <t xml:space="preserve">b) </t>
    </r>
    <r>
      <rPr>
        <sz val="20"/>
        <rFont val="Arial"/>
        <family val="2"/>
      </rPr>
      <t>Útiles de escritorio, oficina, informática y de enseñanza:</t>
    </r>
  </si>
  <si>
    <t xml:space="preserve"> - Papel de escritorio (bond, cebolla, satinado, otros).</t>
  </si>
  <si>
    <t xml:space="preserve"> - Productos de papel y cartón (servilletas, papel higiénico, papel de envolver, tarjetas, plantos, otros).</t>
  </si>
  <si>
    <t>Se estima cada tres meses un monto estimado de RD$40,000.00.</t>
  </si>
  <si>
    <t xml:space="preserve"> - Útiles de oficina: bolígrafos, libretas, reglas y etc.</t>
  </si>
  <si>
    <t xml:space="preserve"> - Cintas, discos, toners y etc.</t>
  </si>
  <si>
    <t xml:space="preserve"> - Material de limpieza</t>
  </si>
  <si>
    <t>Material de limpieza</t>
  </si>
  <si>
    <t xml:space="preserve"> - Carpetas, sobres y hojas con logo institucional</t>
  </si>
  <si>
    <t>Se estima cada tres meses un monto estimado de RD$212,500.00.</t>
  </si>
  <si>
    <t xml:space="preserve"> - Café, azucar, cremora, te., otros</t>
  </si>
  <si>
    <t xml:space="preserve"> - Productos eléctricos y afines, electrodomésticos, acondicionador de aire, coladora de café, nevera, abanico y otros.</t>
  </si>
  <si>
    <r>
      <rPr>
        <b/>
        <sz val="20"/>
        <rFont val="Arial"/>
        <family val="2"/>
      </rPr>
      <t xml:space="preserve">c) </t>
    </r>
    <r>
      <rPr>
        <sz val="20"/>
        <rFont val="Arial"/>
        <family val="2"/>
      </rPr>
      <t>Mobiliarios  como escritorios, sillas, archiveros, entre otros:</t>
    </r>
  </si>
  <si>
    <t xml:space="preserve"> - Reporte de adquisición por cada elemento</t>
  </si>
  <si>
    <t xml:space="preserve"> - Órdenes de compra, informes</t>
  </si>
  <si>
    <t xml:space="preserve"> - Archivadores</t>
  </si>
  <si>
    <t>Se estima cada tres meses un monto estimado de RD$12,000.00.</t>
  </si>
  <si>
    <t xml:space="preserve"> - Escritorios</t>
  </si>
  <si>
    <t xml:space="preserve"> - Sillas técnicas</t>
  </si>
  <si>
    <t xml:space="preserve"> - Estantes</t>
  </si>
  <si>
    <t>Se estima dos por el año un monto estimado de RD$20,000.00.</t>
  </si>
  <si>
    <t xml:space="preserve"> - Trituradora.</t>
  </si>
  <si>
    <t>Se estima dos en el año un monto estimado de RD$8,000.00.</t>
  </si>
  <si>
    <r>
      <rPr>
        <b/>
        <sz val="20"/>
        <rFont val="Arial"/>
        <family val="2"/>
      </rPr>
      <t xml:space="preserve">d) </t>
    </r>
    <r>
      <rPr>
        <sz val="20"/>
        <rFont val="Arial"/>
        <family val="2"/>
      </rPr>
      <t>Equipos de comunicación y señalamiento.</t>
    </r>
  </si>
  <si>
    <t xml:space="preserve"> - Cantidad de equipos sustituidos</t>
  </si>
  <si>
    <t>Se estima cada tres meses un monto estimado de RD$30,000.00.</t>
  </si>
  <si>
    <r>
      <rPr>
        <b/>
        <sz val="20"/>
        <rFont val="Arial"/>
        <family val="2"/>
      </rPr>
      <t xml:space="preserve">e) </t>
    </r>
    <r>
      <rPr>
        <sz val="20"/>
        <rFont val="Arial"/>
        <family val="2"/>
      </rPr>
      <t>Combustibles, lubricantes, productos químicos y conexos:</t>
    </r>
  </si>
  <si>
    <t xml:space="preserve"> - Cantidad de galones adquiridos</t>
  </si>
  <si>
    <t xml:space="preserve">  - Gasolina</t>
  </si>
  <si>
    <t>Se estima cada tres meses un monto estimado de RD$70,000.00.</t>
  </si>
  <si>
    <t xml:space="preserve"> -  Gasoil</t>
  </si>
  <si>
    <t xml:space="preserve">  - Gas GLP.</t>
  </si>
  <si>
    <t>Se estima cada tres meses un monto estimado de RD$2,800.00.</t>
  </si>
  <si>
    <t>En coordinación con la Div. de Tecnología de la Información, gestionar la implementación y puesta en ejecución de un sistema para agilizar los procesos administrativo y financiero (ERP).</t>
  </si>
  <si>
    <t xml:space="preserve"> - Cantidad de módulos implementados</t>
  </si>
  <si>
    <t xml:space="preserve"> - Sistema disponible</t>
  </si>
  <si>
    <t>En coordinación con el Dpto. De Planificación y Desarrollo, desarrollar las siguientes acciones en cumplimiento al presupuesto institucional.</t>
  </si>
  <si>
    <t>Realizar en los casos que aplique los reajustes presupuestarios del presupuesto en ejecución 2015.</t>
  </si>
  <si>
    <t xml:space="preserve"> - Cantidad de movimientos realizados</t>
  </si>
  <si>
    <t xml:space="preserve"> - Reporte del sistema</t>
  </si>
  <si>
    <t>Elaborar y remitir a la Dirección General de Presupuesto el Anteproyecto de presupuesto 2016.</t>
  </si>
  <si>
    <t xml:space="preserve"> - Presupuesto 2016 remitido</t>
  </si>
  <si>
    <t>Cumplimiento a la aplicación de la ley No. 340-06 de Compras y Contrataciones.</t>
  </si>
  <si>
    <t>Publicar en el portal institucional toda la relación mensual de las compras realizadas.</t>
  </si>
  <si>
    <t xml:space="preserve"> - Doce (12) reportes publicados</t>
  </si>
  <si>
    <t xml:space="preserve"> - Link Web, listado de publicaciones</t>
  </si>
  <si>
    <t>En coordinación con el Dpto. de Planificación y Desarrollo consolidar los PACC de todas las áreas en un  Plan Anual de Adquisiciones para el 2016.</t>
  </si>
  <si>
    <t xml:space="preserve"> -  Un PACC elaborado y subido al portal institucional y de la DGCP</t>
  </si>
  <si>
    <t xml:space="preserve"> - Documento disponible</t>
  </si>
  <si>
    <t>Suministrar semestralmente al Dpto. de Planificación y Desarrollo,  la ejecución del Plan Anual de Compras y Contrataciones (PACC) 2015.</t>
  </si>
  <si>
    <t>Elaborar un reporte correspondiente al período enero-junio/2015.</t>
  </si>
  <si>
    <t xml:space="preserve"> - Un (1) reporte remitido</t>
  </si>
  <si>
    <t xml:space="preserve"> - Documento físico, reporte</t>
  </si>
  <si>
    <t>Elaborar un reporte correspondiente al período julio-diciembre/2015.</t>
  </si>
  <si>
    <t>Realizar visitas de seguimiento a la Oficina Regional de Santiago para revisar y evaluar el uso y manejo de los fondos asignados.</t>
  </si>
  <si>
    <t xml:space="preserve"> - Cantidad de visitas realizadas</t>
  </si>
  <si>
    <t xml:space="preserve"> - Reporte</t>
  </si>
  <si>
    <t>Un estimado de 2 viajes anuales.</t>
  </si>
  <si>
    <t xml:space="preserve"> - Viáticos (desayuno y almuerzo) RD$520.00p/p por viaje para 1 técnico - RD$360.00 por viaje por chofer.</t>
  </si>
  <si>
    <t xml:space="preserve"> - Taxi para chofer y técnico.</t>
  </si>
  <si>
    <t>IMPLEMENTACION DE HERRAMIENTAS EN CUMPLIMIENTO A LAS NORMATIVAS DE LA OPTIC Y LOS ESTANDARES INTERNACIONALES.</t>
  </si>
  <si>
    <t xml:space="preserve"> - 50% del Plan de Seguridad de Informática implementado.</t>
  </si>
  <si>
    <t>Este proyecto persigue aumentar el nivel de cumplimiento del índice de implementación de TIC, asegurando el correcto  funcionamiento de los sistemas tecnologicos en situaciones de crisis.</t>
  </si>
  <si>
    <t>Servidores de la DIGEIG</t>
  </si>
  <si>
    <t>Iniciar primera fase del proceso de implementación de los estándares de mejores prácticas TIC (ITIL y COBIT) contemplar lo siguiente:</t>
  </si>
  <si>
    <t xml:space="preserve"> - % de implementación de los estándares</t>
  </si>
  <si>
    <t xml:space="preserve"> - Informe de implementación,   - Informe de OPTIC,
 - Certificado de participación de personal.</t>
  </si>
  <si>
    <t>Iniciar la adecuación del área de TIC para dar cumplimiento a los lineamientos indicados en las normas de tecnologías de la información y comunicación (NORTIC) A2 y A1.</t>
  </si>
  <si>
    <t xml:space="preserve"> - Incidentes disminuidos en un 90%.</t>
  </si>
  <si>
    <r>
      <rPr>
        <b/>
        <sz val="20"/>
        <rFont val="Arial"/>
        <family val="2"/>
      </rPr>
      <t>a)</t>
    </r>
    <r>
      <rPr>
        <sz val="20"/>
        <rFont val="Arial"/>
        <family val="2"/>
      </rPr>
      <t xml:space="preserve"> Capacitar al  personal de TIC en ITIL (Information of Technology Infrastructure Library).</t>
    </r>
  </si>
  <si>
    <t>Se estima capacitar un estimado de 4 personas. Con un costo estimado de USD$1,000.00c/1 a RD$48.00 por 1 USD. ESTO VA A RRHH. RD$200,000.00</t>
  </si>
  <si>
    <t xml:space="preserve"> - 100% de los empleados con conocimiento de los sistemas de seguridad de informática y los protocolos a seguirse.  </t>
  </si>
  <si>
    <r>
      <rPr>
        <b/>
        <sz val="20"/>
        <rFont val="Arial"/>
        <family val="2"/>
      </rPr>
      <t xml:space="preserve">b) </t>
    </r>
    <r>
      <rPr>
        <sz val="20"/>
        <rFont val="Arial"/>
        <family val="2"/>
      </rPr>
      <t>Gestionar con OPTIC un especialista en ITIL para acompañar en la implementación y el desarrollo de ITIL.</t>
    </r>
  </si>
  <si>
    <t>Se prevee que al personal se le suministre la alimentación al personal de OPTIC. RD$200.00p/día. 15 días hábiles por mes x 8 meses.</t>
  </si>
  <si>
    <t xml:space="preserve"> - Cumplir con las normativas nacionales vigentes.</t>
  </si>
  <si>
    <t>Elaborar e implementar un plan de recuperación de desastres y continuidad de negocios. Contemplar lo siguiente:</t>
  </si>
  <si>
    <t xml:space="preserve"> - Cantidad de medidas adoptadas</t>
  </si>
  <si>
    <t xml:space="preserve"> - Plan físico,
 - Reporte de implementación.</t>
  </si>
  <si>
    <t xml:space="preserve"> - Establecer los protocolo de seguridad informática.</t>
  </si>
  <si>
    <r>
      <rPr>
        <b/>
        <sz val="20"/>
        <rFont val="Arial"/>
        <family val="2"/>
      </rPr>
      <t>a)</t>
    </r>
    <r>
      <rPr>
        <sz val="20"/>
        <rFont val="Arial"/>
        <family val="2"/>
      </rPr>
      <t xml:space="preserve"> Realizar un levantamiento de las  informaciones y aplicaciones vitales para la institución.</t>
    </r>
  </si>
  <si>
    <r>
      <rPr>
        <b/>
        <sz val="20"/>
        <rFont val="Arial"/>
        <family val="2"/>
      </rPr>
      <t>b)</t>
    </r>
    <r>
      <rPr>
        <sz val="20"/>
        <rFont val="Arial"/>
        <family val="2"/>
      </rPr>
      <t xml:space="preserve"> Realizar diagnóstico de posibles amenazas.</t>
    </r>
  </si>
  <si>
    <r>
      <rPr>
        <b/>
        <sz val="20"/>
        <rFont val="Arial"/>
        <family val="2"/>
      </rPr>
      <t>c)</t>
    </r>
    <r>
      <rPr>
        <sz val="20"/>
        <rFont val="Arial"/>
        <family val="2"/>
      </rPr>
      <t xml:space="preserve"> Definir medidas preventivas y correctivas para las amenazas identificadas.</t>
    </r>
  </si>
  <si>
    <t>Iniciar desarrollo de la elaboración del Plan de Gestión de Riesgos para TIC.</t>
  </si>
  <si>
    <t xml:space="preserve"> - Nivel de avance del plan</t>
  </si>
  <si>
    <t xml:space="preserve"> - Informe de avance</t>
  </si>
  <si>
    <t>Mejorar el nivel de cumplimiento en el índice de utilización de TICs de la OPTIC. Contemplar lo siguinete:</t>
  </si>
  <si>
    <t xml:space="preserve"> - Cantidad de mejoras implementadas / Total mejoras sugeridas</t>
  </si>
  <si>
    <t xml:space="preserve"> - Informe de firma</t>
  </si>
  <si>
    <r>
      <t xml:space="preserve">Se proyectan USD 10,000.00 para hacer frente al inicio de implementación de mejoras. UD$10,000. RD$48 x 1 USD. </t>
    </r>
    <r>
      <rPr>
        <b/>
        <sz val="16"/>
        <rFont val="Arial"/>
        <family val="2"/>
      </rPr>
      <t xml:space="preserve"> </t>
    </r>
  </si>
  <si>
    <r>
      <rPr>
        <b/>
        <sz val="20"/>
        <rFont val="Arial"/>
        <family val="2"/>
      </rPr>
      <t>a)</t>
    </r>
    <r>
      <rPr>
        <sz val="20"/>
        <rFont val="Arial"/>
        <family val="2"/>
      </rPr>
      <t xml:space="preserve"> Solicitar a OPTIC evaluación y recomendaciones para mejoras.</t>
    </r>
  </si>
  <si>
    <t xml:space="preserve"> - Indice de utilización de TIC 2014 / Indice utilización 2015</t>
  </si>
  <si>
    <r>
      <rPr>
        <b/>
        <sz val="20"/>
        <rFont val="Arial"/>
        <family val="2"/>
      </rPr>
      <t>b)</t>
    </r>
    <r>
      <rPr>
        <sz val="20"/>
        <rFont val="Arial"/>
        <family val="2"/>
      </rPr>
      <t xml:space="preserve"> Implementar las mejoras señaladas por la OPTIC.</t>
    </r>
  </si>
  <si>
    <r>
      <rPr>
        <b/>
        <sz val="20"/>
        <rFont val="Arial"/>
        <family val="2"/>
      </rPr>
      <t>c)</t>
    </r>
    <r>
      <rPr>
        <sz val="20"/>
        <rFont val="Arial"/>
        <family val="2"/>
      </rPr>
      <t xml:space="preserve"> Elaborar y presentar a la MAE un informe interno de mejoras implementadas.</t>
    </r>
  </si>
  <si>
    <t>Realizar una auditoria informática que incluya una prueba de penetración y evaluación de la seguridad de la información.</t>
  </si>
  <si>
    <t xml:space="preserve"> - Cantidad de fallas detectadas</t>
  </si>
  <si>
    <t xml:space="preserve"> - Reporte de penetración</t>
  </si>
  <si>
    <t>Adquirir, instalar y actualizar hardware y software de seguridad informática para asegurar las fallas detectadas en la auditoria informática.</t>
  </si>
  <si>
    <t xml:space="preserve"> - Cantidad de hardwares y/o softwares instalados</t>
  </si>
  <si>
    <t xml:space="preserve"> - Reporte de adquisiciones</t>
  </si>
  <si>
    <t>Equipos de cómputo</t>
  </si>
  <si>
    <t xml:space="preserve"> - Cantidad de hardwares y/o softwares actualizados</t>
  </si>
  <si>
    <t>Licencias informáticas</t>
  </si>
  <si>
    <t>DESARROLLO, ADQUISICIONES E IMPLEMENTACIÓN DE HERRAMIENTAS Y APLICACIONES TECNOLOGICAS PARA EL FORTALECIMIENTO INSTITUCIONAL.</t>
  </si>
  <si>
    <t xml:space="preserve"> - Todas las áreas de la DIGEIG con equipos y herramientas tecnológicas necesarias para el desempeño de sus funciones.</t>
  </si>
  <si>
    <t>El proyecto espera dotar a la institucion de herramientas tecnologicas acorde a las nuevas tecnologias de la informacion para eficientizar sus labores.</t>
  </si>
  <si>
    <t>Todas las áreas
DIGEIG</t>
  </si>
  <si>
    <t>Desarrollar las siguientes herramientas para el fortalecimiento operativo de la DIGEIG.</t>
  </si>
  <si>
    <t>Asegurar que todas las áreas de la DIGEIG cuenten con los recursos tecnológicos necesarios para desempeñar sus funciones.</t>
  </si>
  <si>
    <t xml:space="preserve">Desarrollar e implementar un sistema para el registro de los contratos y demás documentos jurídicos que suscribe y/o emite la institución. </t>
  </si>
  <si>
    <t xml:space="preserve"> - % de desarrollo e implementación </t>
  </si>
  <si>
    <t xml:space="preserve"> - Herramienta disponible, instructivo de uso</t>
  </si>
  <si>
    <t xml:space="preserve"> - 70% de los módulos que componen el ERP implementados y en funcionamiento. </t>
  </si>
  <si>
    <t>Implementar sistema único solicitud de acceso a la información.</t>
  </si>
  <si>
    <t xml:space="preserve"> - Nivel de implementación</t>
  </si>
  <si>
    <t xml:space="preserve"> - Satisfacer las necesidades tecnológicas de las áreas </t>
  </si>
  <si>
    <t xml:space="preserve"> - Automatizar los procesos internos.</t>
  </si>
  <si>
    <t>Desarrollar e implementar una herramienta  para la recepción, seguimiento, investigación y manejo de las denuncias recibidas en el Dpto. De Investigación y Seguimiento.</t>
  </si>
  <si>
    <t xml:space="preserve"> - Herramienta disponible, instructivo de uso.</t>
  </si>
  <si>
    <t>Asegurar la operatividad de la institución mediante un monitoreo continuo de los activos tecnológicos.</t>
  </si>
  <si>
    <t>Implementar los siguientes módulos en el portal Web de la DIGEIG.</t>
  </si>
  <si>
    <t xml:space="preserve"> - Descripción de módulos implementados</t>
  </si>
  <si>
    <t xml:space="preserve"> - Módulos disponibles en página Web</t>
  </si>
  <si>
    <t xml:space="preserve"> - Dpto. Etica e Integridad Gubernamental</t>
  </si>
  <si>
    <t xml:space="preserve"> - Foro en línea</t>
  </si>
  <si>
    <t xml:space="preserve"> - Dpto. Transparencia Gubernamental</t>
  </si>
  <si>
    <t xml:space="preserve"> - Wiki-ético</t>
  </si>
  <si>
    <t xml:space="preserve"> - Chat</t>
  </si>
  <si>
    <t xml:space="preserve"> - Red Social de ética.</t>
  </si>
  <si>
    <t xml:space="preserve">Segunda etapa de implementación del sistema integrado de gestión ERP que permita agilizar los procesos institucionales. </t>
  </si>
  <si>
    <t>Implementar módulo Administrativo y Financiero del ERP.</t>
  </si>
  <si>
    <t xml:space="preserve"> - Herramienta disponible, instructivo de uso, personal capacitado</t>
  </si>
  <si>
    <r>
      <t>Se prevee la contratacion externa con un monto estimado  de URD$250,000.00</t>
    </r>
    <r>
      <rPr>
        <b/>
        <sz val="16"/>
        <rFont val="Arial"/>
        <family val="2"/>
      </rPr>
      <t xml:space="preserve"> .</t>
    </r>
  </si>
  <si>
    <t>Disponer de herramientas tecnológicas para el funcionamiento adecuado de las áreas que componen la DIGEIG, según detalle:</t>
  </si>
  <si>
    <t xml:space="preserve"> - Cantidad y tipo de adquisición</t>
  </si>
  <si>
    <t xml:space="preserve"> - Listado de adquisiciones, ordenes de compra</t>
  </si>
  <si>
    <r>
      <t xml:space="preserve">a) </t>
    </r>
    <r>
      <rPr>
        <b/>
        <sz val="20"/>
        <rFont val="Arial"/>
        <family val="2"/>
      </rPr>
      <t>Para el Departamento de Comunicaciones lo siguiente:</t>
    </r>
  </si>
  <si>
    <t xml:space="preserve"> - Un monitor de 24" para el técnico de Audio Visuales</t>
  </si>
  <si>
    <t>RD$ 12,000.00</t>
  </si>
  <si>
    <t xml:space="preserve"> - Tableta para dibujar Waco (para surdos)</t>
  </si>
  <si>
    <t>RD$ 15,000.00</t>
  </si>
  <si>
    <t xml:space="preserve"> - 1 Proyector</t>
  </si>
  <si>
    <t>RD$ 40,000</t>
  </si>
  <si>
    <t xml:space="preserve"> - 1 Software Maxon Cinema 4D</t>
  </si>
  <si>
    <t>RD$ 60,000</t>
  </si>
  <si>
    <t xml:space="preserve"> - 1 Software de Traducción y Subtitulación de Inglés a Español  / Español a Inglés</t>
  </si>
  <si>
    <t>RD$ 35,000</t>
  </si>
  <si>
    <t xml:space="preserve"> - 3 radios de Comunicación</t>
  </si>
  <si>
    <t xml:space="preserve">RD$1,200 c/1 X 3 </t>
  </si>
  <si>
    <t xml:space="preserve"> - 1 Licencia de Adobe Indesign Cs6</t>
  </si>
  <si>
    <t>Precio estimado de UD$750,00. se estima 50% adicional por gastos aduaneros e impuestos locales. Para un total estimado de USD 1,125.00 c/1con una taza de RD$48.00X1 USD.</t>
  </si>
  <si>
    <t xml:space="preserve"> - Renovar las Siguientes cuentas: </t>
  </si>
  <si>
    <t xml:space="preserve">           * Vimeo</t>
  </si>
  <si>
    <t>USD 250. RD$48.00X1 USD.</t>
  </si>
  <si>
    <t xml:space="preserve">           * Flickr</t>
  </si>
  <si>
    <t>USD 80. RD$48.00X1 USD.</t>
  </si>
  <si>
    <t xml:space="preserve">           * Ustream</t>
  </si>
  <si>
    <t>USD 1,800. RD$48.00X1 USD.</t>
  </si>
  <si>
    <t xml:space="preserve"> - Suscripción en las siguientes cuentas:</t>
  </si>
  <si>
    <t xml:space="preserve">         * Cuenta ISSUU</t>
  </si>
  <si>
    <t>USD 40 / MES X 12 MESES = USD 480. RD$48.00X1 USD. + Beneficio del suplidor local de un estimado de 50%+</t>
  </si>
  <si>
    <t xml:space="preserve">        * Cuenta Unlimited Sound Cloud</t>
  </si>
  <si>
    <t>US$180.00 al año RD$48.00X1 USD.+ Beneficio del suplidor local de un estimado de 50%+</t>
  </si>
  <si>
    <t xml:space="preserve">         * Hootsuite Pro</t>
  </si>
  <si>
    <t>US$150.00 al año con una tasa de RD$48.00X1 USD. + Beneficio del suplidor local de un estimado de 50%+</t>
  </si>
  <si>
    <t xml:space="preserve">          * Cuenta Mention</t>
  </si>
  <si>
    <t>US$40.00 por mes X 12 MESES = US$480.00 con una tasa de RD$48.00X1 USD.  + Beneficio del suplidor local de un estimado de 50%+</t>
  </si>
  <si>
    <t xml:space="preserve"> - 1 Licencia de Photoshop CS6</t>
  </si>
  <si>
    <t xml:space="preserve"> - Software para el manejo de las correspondencias internas / externas de la institución</t>
  </si>
  <si>
    <r>
      <t xml:space="preserve">b)_ </t>
    </r>
    <r>
      <rPr>
        <b/>
        <sz val="20"/>
        <rFont val="Arial"/>
        <family val="2"/>
      </rPr>
      <t>Para el Departamento de Planificación y Desarrollo lo siguiente:</t>
    </r>
  </si>
  <si>
    <t xml:space="preserve"> - 4 Licencias de Microsoft Office 2013</t>
  </si>
  <si>
    <t>USD 175 C/U. RD$48 x 1 USD.</t>
  </si>
  <si>
    <t xml:space="preserve"> - 3 tarjetas de video para soporte de 2 monitores</t>
  </si>
  <si>
    <t>RD$ 2,000.00 c/1</t>
  </si>
  <si>
    <t xml:space="preserve"> - 3 Bases dobles de escritorio para monitores</t>
  </si>
  <si>
    <t>RD$ 3,000 C/U</t>
  </si>
  <si>
    <t xml:space="preserve"> - 3 monitores de 19"</t>
  </si>
  <si>
    <t>RD$ 8,000.00</t>
  </si>
  <si>
    <t xml:space="preserve"> - 1 Licencia de Microsoft Visio</t>
  </si>
  <si>
    <t>USD 175. RD$48 x 1 USD.</t>
  </si>
  <si>
    <t xml:space="preserve"> - Proyector</t>
  </si>
  <si>
    <t>RD$ 40,000.00</t>
  </si>
  <si>
    <t>c) Para la División Jurídica lo Siguiente:</t>
  </si>
  <si>
    <t xml:space="preserve"> - Impresora Laser B/N multifuncional pequeña</t>
  </si>
  <si>
    <t>RD$ 21,000.00</t>
  </si>
  <si>
    <t>d) Para el Departamento de Ética lo siguiente:</t>
  </si>
  <si>
    <t xml:space="preserve"> - 3 Pointers</t>
  </si>
  <si>
    <t>RD$ 1,200 C/U</t>
  </si>
  <si>
    <t xml:space="preserve"> - 1 Mouse Ergonómico para el encargado</t>
  </si>
  <si>
    <t>RD$ 800 C/U</t>
  </si>
  <si>
    <t>e) Para la División de Tecnología de la Información lo siguiente:</t>
  </si>
  <si>
    <t xml:space="preserve"> - 4 Bases dobles de escritorio para monitores</t>
  </si>
  <si>
    <t xml:space="preserve"> - 4 Cables HDMI de 6 pies</t>
  </si>
  <si>
    <t>RD$ 200 C/U</t>
  </si>
  <si>
    <t xml:space="preserve"> - 1 Servidor Blade</t>
  </si>
  <si>
    <t xml:space="preserve"> - 2 switches CISCO de 48 Puertos PoE. (1 contingencia y 1 para 2do. Local)</t>
  </si>
  <si>
    <r>
      <t xml:space="preserve">RD$ 150,000.00 C/U. </t>
    </r>
    <r>
      <rPr>
        <b/>
        <sz val="12"/>
        <color rgb="FFFF0000"/>
        <rFont val="Arial"/>
        <family val="2"/>
      </rPr>
      <t/>
    </r>
  </si>
  <si>
    <t xml:space="preserve"> - 1 Pointer</t>
  </si>
  <si>
    <t>RD$ 1,200</t>
  </si>
  <si>
    <t xml:space="preserve"> - 1 Caja de herramientas grande</t>
  </si>
  <si>
    <t xml:space="preserve"> - 1 Mural de corcho mediano</t>
  </si>
  <si>
    <t>RD$ 2,000.00</t>
  </si>
  <si>
    <t xml:space="preserve"> - 10 Regletas con protección de voltaje</t>
  </si>
  <si>
    <t>RD$ 750.00 C/U</t>
  </si>
  <si>
    <t xml:space="preserve"> -  Paq. De 1000 Tie wraps</t>
  </si>
  <si>
    <t>RD$ 1200.00</t>
  </si>
  <si>
    <t>f) Para el departamento de Estrategias y Políticas de Fortalecimiento lo siguente:</t>
  </si>
  <si>
    <t xml:space="preserve"> - Una impresora multifuncional con funcion de impresión a doble cara y manejo de alto volumen de impresión.</t>
  </si>
  <si>
    <t>RD$ 45,000</t>
  </si>
  <si>
    <r>
      <t xml:space="preserve">g) </t>
    </r>
    <r>
      <rPr>
        <b/>
        <u/>
        <sz val="20"/>
        <rFont val="Arial"/>
        <family val="2"/>
      </rPr>
      <t>Oficina Regional Santiago:</t>
    </r>
  </si>
  <si>
    <t xml:space="preserve"> - Una (1)  impresora multifuncional con bandeja de alimentación en scanner para la digitalización de expedientes.</t>
  </si>
  <si>
    <t xml:space="preserve"> - Un (1) Laptop con su bulto y licencia de office</t>
  </si>
  <si>
    <t>h) Previsiones para personal de nuevo ingreso y para mantener en stock:</t>
  </si>
  <si>
    <t>RD$  1500 C/U</t>
  </si>
  <si>
    <t xml:space="preserve"> - Adquirir 15  Memorias USB de 64 GB.</t>
  </si>
  <si>
    <t xml:space="preserve"> - Sistema de UPS centralizado para el local 2</t>
  </si>
  <si>
    <t>Se estima un costo de RD$700,000.00</t>
  </si>
  <si>
    <t xml:space="preserve"> - Adquirir diez (10) Teclados, diez (10) Mouse y diez (10) mouse pad.</t>
  </si>
  <si>
    <t>RD$ 250 C/U</t>
  </si>
  <si>
    <t xml:space="preserve"> - Cien (100) Conectores RJ-45.</t>
  </si>
  <si>
    <t>Paquete de 100 unidades a RD$700.00</t>
  </si>
  <si>
    <t xml:space="preserve"> - Tres (3)  Switchs de 5 Puertos.</t>
  </si>
  <si>
    <t xml:space="preserve"> - 10 Mouse Ergonómicos USB.</t>
  </si>
  <si>
    <t>Asegurar que la institución disponga de todas las licencias de software necesarias. Adquirir lo siguiente:</t>
  </si>
  <si>
    <t xml:space="preserve"> - Cantidad y tipo de licencias adquiridas</t>
  </si>
  <si>
    <t xml:space="preserve"> - Adquirir 4 Licencias de Adobe Professional.</t>
  </si>
  <si>
    <t>USD 350.00 C/U. RD$48 x 1 USD.</t>
  </si>
  <si>
    <t xml:space="preserve"> - Adquirir una licencia de Windows Server 2012 R2.</t>
  </si>
  <si>
    <t>USD 1,800.00. RD$48 x 1 USD.</t>
  </si>
  <si>
    <t>Realizar mantenimiento trimestralmente de los equipos informáticos. Adquirir lo siguiente:</t>
  </si>
  <si>
    <t xml:space="preserve"> - Cuatro mantenimientos realizados</t>
  </si>
  <si>
    <t xml:space="preserve"> - Equipo en funcionamiento</t>
  </si>
  <si>
    <t xml:space="preserve"> - Sesenta (60) botellas de aire comprimido</t>
  </si>
  <si>
    <t>RD$ 220 C/U</t>
  </si>
  <si>
    <t xml:space="preserve"> - Seis (6) latas de pinespuma grande</t>
  </si>
  <si>
    <t>RD$ 350 C/U</t>
  </si>
  <si>
    <t xml:space="preserve"> - Veinte y cuatro (24) Mascarillas desechables</t>
  </si>
  <si>
    <t>RD$ 15 C/U</t>
  </si>
  <si>
    <t xml:space="preserve"> - Tres (3) batas de tela con bolsillo</t>
  </si>
  <si>
    <t>RD$ 1,500.00</t>
  </si>
  <si>
    <t xml:space="preserve"> - Una (1) caja de guantes desechables.</t>
  </si>
  <si>
    <t>RD$ 350</t>
  </si>
  <si>
    <t>Realizar y probar copias de seguridad de los documentos almacenados en los servidores, y asegurar en bóveda dichas copias.</t>
  </si>
  <si>
    <t xml:space="preserve"> - Número de copias de seguridad</t>
  </si>
  <si>
    <t xml:space="preserve"> - Registro de recepción en bóveda</t>
  </si>
  <si>
    <t>Monitorear el correcto funcionamiento de la plataforma tecnológica, incluyendo portales web, herramientas desarrolladas, servidores, entre otros.</t>
  </si>
  <si>
    <t xml:space="preserve"> - Reporte de monitoreo</t>
  </si>
  <si>
    <t xml:space="preserve"> - Copia de reporte</t>
  </si>
  <si>
    <t>DEFINICION Y ACTUALIZACION DE POLITICAS Y PROCEDIMIENTOS DE TECNOLOGIA DE LA INFORMACION Y COMUNICACIONES</t>
  </si>
  <si>
    <t xml:space="preserve">50% de procedimientos de TIC descritos y documentados </t>
  </si>
  <si>
    <t>Este proyecto persigue optimizar el desempeño del área de TI a través de la documentación de los procedimientos y políicas.</t>
  </si>
  <si>
    <t>Personal de la Div. de TIC.</t>
  </si>
  <si>
    <t>Revisar y actualizar políticas de TIC e implementar nuevas políticas de ser necesario.</t>
  </si>
  <si>
    <t xml:space="preserve"> - Cantidad de políticas actualizadas</t>
  </si>
  <si>
    <t xml:space="preserve"> - Copia de manual de políticas TIC actualizado</t>
  </si>
  <si>
    <t>Disponer de políticas y procedimientos acorde a las necesidades insitucionales.</t>
  </si>
  <si>
    <t xml:space="preserve"> - Cantidad de nuevas políticas agregadas</t>
  </si>
  <si>
    <t>Describir y documentar los siguientes procesos, procedimientos y politicas:</t>
  </si>
  <si>
    <t xml:space="preserve"> - Cantidad de procesos, procedimientos y politicas documentados</t>
  </si>
  <si>
    <t xml:space="preserve"> - Copia de documentos</t>
  </si>
  <si>
    <r>
      <rPr>
        <b/>
        <sz val="20"/>
        <rFont val="Arial"/>
        <family val="2"/>
      </rPr>
      <t xml:space="preserve">a) </t>
    </r>
    <r>
      <rPr>
        <sz val="20"/>
        <rFont val="Arial"/>
        <family val="2"/>
      </rPr>
      <t>Procedimientos sobre adquisición, desarrollo y mantenimiento de  las aplicaciones del sistema.</t>
    </r>
  </si>
  <si>
    <t xml:space="preserve"> - Cumplir con los estándares exigidos por las normas básicas de control interno.</t>
  </si>
  <si>
    <r>
      <rPr>
        <b/>
        <sz val="20"/>
        <rFont val="Arial"/>
        <family val="2"/>
      </rPr>
      <t xml:space="preserve">b) </t>
    </r>
    <r>
      <rPr>
        <sz val="20"/>
        <rFont val="Arial"/>
        <family val="2"/>
      </rPr>
      <t>Politica para la revision periodica sobre  los privilegios y accesos  del sistema.</t>
    </r>
  </si>
  <si>
    <t xml:space="preserve"> - Contar con herramientas de consulta en temas TIC.</t>
  </si>
  <si>
    <r>
      <rPr>
        <b/>
        <sz val="20"/>
        <rFont val="Arial"/>
        <family val="2"/>
      </rPr>
      <t xml:space="preserve">c) </t>
    </r>
    <r>
      <rPr>
        <sz val="20"/>
        <rFont val="Arial"/>
        <family val="2"/>
      </rPr>
      <t>Procedimiento sobre  prevención de acceso no autorizado.</t>
    </r>
  </si>
  <si>
    <r>
      <rPr>
        <b/>
        <sz val="20"/>
        <rFont val="Arial"/>
        <family val="2"/>
      </rPr>
      <t xml:space="preserve">d) </t>
    </r>
    <r>
      <rPr>
        <sz val="20"/>
        <rFont val="Arial"/>
        <family val="2"/>
      </rPr>
      <t>Politica sobre respaldo de informaciones electronicas criticas.</t>
    </r>
  </si>
  <si>
    <t>Elaborar e implementar encuesta de conocimiento al personal de la DIGEIG, sobre las políticas TIC.</t>
  </si>
  <si>
    <t xml:space="preserve"> - Resultado de encuesta aplicada</t>
  </si>
  <si>
    <t xml:space="preserve"> - Copia encuesta, estadistica de resultados</t>
  </si>
  <si>
    <t>FORTALECIMIENTO  E IMPLEMENTACIÓN DE PLAN INTEGRAL DE COMUNICACIÓN EXTERNA.</t>
  </si>
  <si>
    <t>Cumplir el 90% de las propuestas comunicativas planificadas.</t>
  </si>
  <si>
    <t>Este proyecto persigue que la  comunicación externa sea  vista y articulada desde un escenario y concepto global-integral e integrador.</t>
  </si>
  <si>
    <t xml:space="preserve"> - Servidores Públicos
 - Ciudadanía en general</t>
  </si>
  <si>
    <t xml:space="preserve">Realizar Mapeo de actores con los distintos públicos y sectores relacionados con la DIGEIG.
</t>
  </si>
  <si>
    <t xml:space="preserve"> - Cantidad de actores y sectores identificados</t>
  </si>
  <si>
    <t xml:space="preserve"> - Matriz de mapeo de actores</t>
  </si>
  <si>
    <t>Mantener una comunicación externa integral, efectiva, educativa, participativa e influyente, sustentada en los lineamientos de la Dirección General de Comunicación de la Presidencia.</t>
  </si>
  <si>
    <t>Diseño y ejecución campaña de comunicación sobre el rol DIGEIG  según segmentación de públicos.</t>
  </si>
  <si>
    <t xml:space="preserve"> - Cantidad de público integrados al plan de comunicación externa / total publicos identificados</t>
  </si>
  <si>
    <t xml:space="preserve"> - Material impreso, videos</t>
  </si>
  <si>
    <t>Publicación de anuncios oficiales en medios de circulación nacional. Se estima la proyección de 4 publicaciones en el año, a RD$50,000.00c/1. Monto incluido en proyecto institucional $200,000.</t>
  </si>
  <si>
    <t xml:space="preserve"> - Contar con actores identificados de Sectores Externos.</t>
  </si>
  <si>
    <t xml:space="preserve"> - Diseñar y ejetar camapañas de promoción institucional.</t>
  </si>
  <si>
    <r>
      <rPr>
        <b/>
        <sz val="20"/>
        <rFont val="Arial"/>
        <family val="2"/>
      </rPr>
      <t xml:space="preserve">a) </t>
    </r>
    <r>
      <rPr>
        <sz val="20"/>
        <rFont val="Arial"/>
        <family val="2"/>
      </rPr>
      <t>Producción y publicación de fascículo / revista con artículos para conocimiento ciudadano.</t>
    </r>
  </si>
  <si>
    <t>Se estima la impresión de 1,000 de 8-10 pag. ejemplares con un costo estimado de RD$40.00c/1.</t>
  </si>
  <si>
    <t xml:space="preserve"> - Disponer de Plan de Respuesta a Crisis.</t>
  </si>
  <si>
    <t>Se estima la impresión 2,000 de  afiches, con un costo estimado de RD$20.00.</t>
  </si>
  <si>
    <t>Publiciadad y Propaganda</t>
  </si>
  <si>
    <t>Contemplar distribución de material de la campaña .  Costo estimado por c/I RD$30.00</t>
  </si>
  <si>
    <t>Se estima la contratación de un caricaturista para el diseño del comic</t>
  </si>
  <si>
    <t>Se estima la impresión de 1,500 ejemplares, con un costo estimado de RD30.00.</t>
  </si>
  <si>
    <t xml:space="preserve">Producción y difusión de programa de TV Bien Hacer. </t>
  </si>
  <si>
    <t xml:space="preserve"> - Número y tipo de programas producidos</t>
  </si>
  <si>
    <t xml:space="preserve"> - Cuadro control producción</t>
  </si>
  <si>
    <t>Se estima un monto toal para mantenimiento de utilidades escenograficas (limpieza alfombra, reparación de muebles, entre otros)</t>
  </si>
  <si>
    <t>Desarrollar dos (2) talleres de capacitación con periodistas del sector para el dominio y conocimiento sobre el rol de la DIGEIG.</t>
  </si>
  <si>
    <t xml:space="preserve"> - Cantidad de periodistas capacitados según medios</t>
  </si>
  <si>
    <t xml:space="preserve"> - Registros escritos y gráficos de asistencia</t>
  </si>
  <si>
    <t xml:space="preserve"> - Uno (1) en Santo Domingo</t>
  </si>
  <si>
    <t xml:space="preserve"> - Uno (1) en Santiago.</t>
  </si>
  <si>
    <t>Viaticos para 4 personas. (enc.coord. Eventos, fotografo, periodista,). RD$520*3 y 360*1</t>
  </si>
  <si>
    <t>Dos taxis para cada profesional y chofer a RD$400,00c/1, un total de 5 personas.</t>
  </si>
  <si>
    <t>Alquiler para lugar evento</t>
  </si>
  <si>
    <t>Materiales impresos y apoyo (carpetas, artículos promocionales, souvenirs). RD$250.00 p/p.</t>
  </si>
  <si>
    <t>Revisar y adecuar contenido recibido por las diferentes áreas para edición e impresión de materiales didácticos sobre temas DIGEIG.</t>
  </si>
  <si>
    <t xml:space="preserve"> - Cantidad y tipo de documentos adecuados/ Total de documentos recibidos</t>
  </si>
  <si>
    <t xml:space="preserve"> - Documento fisico y digital</t>
  </si>
  <si>
    <t>Difundir y publicar en los diversos medios web, redes sociales y mutimedia, comunicados oficiales sobre los avances de la gestión pública en temas DIGEIG. Se proyecta la contratación de los siguientes servicios:</t>
  </si>
  <si>
    <t xml:space="preserve"> - Cantidad cunas televisivas y radiales</t>
  </si>
  <si>
    <t xml:space="preserve"> - Informe ranking y rating</t>
  </si>
  <si>
    <t xml:space="preserve"> - Cantidad y calidad de contenidos producidos para los medios web</t>
  </si>
  <si>
    <t xml:space="preserve"> - Página web, redes sociales y otros medios web</t>
  </si>
  <si>
    <t xml:space="preserve"> - Promoción de cuenta y tweets.</t>
  </si>
  <si>
    <t>Se estima un precio de                US$1,500.00 X RD$45.00 anual</t>
  </si>
  <si>
    <t xml:space="preserve"> - Facebook.</t>
  </si>
  <si>
    <t>Se estima un precio de US$1500.00 X RD$45.00 anual</t>
  </si>
  <si>
    <t>Llevar control de publicaciones colocadas en la pagina institucional según segmento.</t>
  </si>
  <si>
    <t xml:space="preserve"> - Cantidad de publicaciones colocadas por segmento</t>
  </si>
  <si>
    <t>Ampliar y actualizar Centro de Documentación Virtual (CDV). Contemplar las siguientes actualizaciones:</t>
  </si>
  <si>
    <t xml:space="preserve"> - Cantidad de publicaciones colocadas y disponibles en CDV</t>
  </si>
  <si>
    <t xml:space="preserve"> - Página web, sección CDV</t>
  </si>
  <si>
    <t>Se contempla lo siguiente:</t>
  </si>
  <si>
    <r>
      <rPr>
        <b/>
        <sz val="20"/>
        <rFont val="Arial"/>
        <family val="2"/>
      </rPr>
      <t xml:space="preserve">a) </t>
    </r>
    <r>
      <rPr>
        <u/>
        <sz val="20"/>
        <rFont val="Arial"/>
        <family val="2"/>
      </rPr>
      <t xml:space="preserve">Hemeroteca virtual: </t>
    </r>
    <r>
      <rPr>
        <sz val="20"/>
        <rFont val="Arial"/>
        <family val="2"/>
      </rPr>
      <t>Adquisición de documentación periodistica histórica sobre temas de ética y transparencia pública.</t>
    </r>
  </si>
  <si>
    <t>Se estima un monto total de RD$20,00.00</t>
  </si>
  <si>
    <r>
      <rPr>
        <b/>
        <sz val="20"/>
        <rFont val="Arial"/>
        <family val="2"/>
      </rPr>
      <t>b)</t>
    </r>
    <r>
      <rPr>
        <sz val="20"/>
        <rFont val="Arial"/>
        <family val="2"/>
      </rPr>
      <t xml:space="preserve"> </t>
    </r>
    <r>
      <rPr>
        <u/>
        <sz val="20"/>
        <rFont val="Arial"/>
        <family val="2"/>
      </rPr>
      <t>Videoteca virtual</t>
    </r>
  </si>
  <si>
    <t xml:space="preserve"> - (3) Difusores Para luces SMDV DIFF60 Speedbox Diffuser-60 Professional 23 x 20 Inches Rigid Quick Folding Hexagonal Softbox for Speedlight Flash (Black)</t>
  </si>
  <si>
    <t>Difusor con un costo estimado de US$155.00 X RD$45.00. Aumentado en un 40% aranceles/impuestos.</t>
  </si>
  <si>
    <t>Cámaras fotograficas y de video</t>
  </si>
  <si>
    <t xml:space="preserve"> - (6) memorias para camaras SanDisk Extreme 32GB SDHC UHS-1 Flash Memory Card Speed Up To 45MB/s, Frustration-Free Packaging- SDSDX-032G-AFFP (Label May Change)</t>
  </si>
  <si>
    <t>memorias con un costo estimado de US$28.00 X RD$45.00. Aumentado en un 40%.</t>
  </si>
  <si>
    <t xml:space="preserve"> - (5)Sennheiser HD-360 PRO DJ Studio Style Over-Ear Headphones (Black)</t>
  </si>
  <si>
    <t>Audifonos con un costo estimado de US$45.00 X RD$45.00. Aumentado en un 40%.</t>
  </si>
  <si>
    <t xml:space="preserve"> - (3) pangshi Bi-Color LED 209AS Camcorder Light DSLR Video </t>
  </si>
  <si>
    <t>luz con un costo estimado de US$135.00 X RD$45.00. Aumentado en un 40%.</t>
  </si>
  <si>
    <t xml:space="preserve"> - (3) Toshiba 1.5 TB Toshiba Canvio 3.0 Plus Portable Hard Drive in Black (HDTC615XK3B1).</t>
  </si>
  <si>
    <t>disco duro  con un costo estimado de US$100.00 X RD$45.00. Aumentado en un 40%.</t>
  </si>
  <si>
    <r>
      <rPr>
        <b/>
        <sz val="20"/>
        <rFont val="Arial"/>
        <family val="2"/>
      </rPr>
      <t xml:space="preserve">c) </t>
    </r>
    <r>
      <rPr>
        <u/>
        <sz val="20"/>
        <rFont val="Arial"/>
        <family val="2"/>
      </rPr>
      <t>Bbiblioteca virtual:</t>
    </r>
  </si>
  <si>
    <t xml:space="preserve"> - e-books (libros electrónicos).</t>
  </si>
  <si>
    <t>Se estima un monto general de RD$20.000.00</t>
  </si>
  <si>
    <r>
      <rPr>
        <b/>
        <sz val="20"/>
        <rFont val="Arial"/>
        <family val="2"/>
      </rPr>
      <t xml:space="preserve">d) </t>
    </r>
    <r>
      <rPr>
        <u/>
        <sz val="20"/>
        <rFont val="Arial"/>
        <family val="2"/>
      </rPr>
      <t>Banco de fotografías e imagenes:</t>
    </r>
  </si>
  <si>
    <t>Camara Canon  con un costo estimado de US$3,999.00 X RD$45.00. Aumentado en un 40%.</t>
  </si>
  <si>
    <t xml:space="preserve"> - (1)Camara Canon EOS 5D Mark III 22.3 MP Full Frame CMOS Digital SLR Camera with EF 24-105mm f/4 L IS USM Lens</t>
  </si>
  <si>
    <t xml:space="preserve"> - (1) adaptador de baterias Canon BG-E7 Battery Grip for the EOS 7D Digital SLR Camera</t>
  </si>
  <si>
    <t>Adaptador con un costo estimado de US$159.95 X RD$45.00. Aumentado en un 40%.</t>
  </si>
  <si>
    <t xml:space="preserve"> - (3) Baterias para camara Canon LP-E6 Battery Pack for Select Canon Digital SLR Cameras </t>
  </si>
  <si>
    <t>Bateria con un costo estimado de US$59.00 X RD$45.00. Aumentado en un 40%.</t>
  </si>
  <si>
    <t xml:space="preserve"> - (1) Lente Canon EF-S 10-22mm f/3.5-4.5 USM SLR Lens for EOS Digital SLRs</t>
  </si>
  <si>
    <t>LEnte con un costo estimado de US$599.00 X RD$45.00. Aumentado en un 40%.</t>
  </si>
  <si>
    <t xml:space="preserve"> - (3) camaras compactas Canon PowerShot SX510 HS 12.1 MP CMOS Digital Camera with 30x Optical Zoom and 1080p Full-HD Video</t>
  </si>
  <si>
    <t>camaras con un costo estimado de US$200.00 X RD$45.00. Aumentado en un 40%.</t>
  </si>
  <si>
    <t xml:space="preserve"> - (1) estabilizador para video DVC 17837 DSLR Flycam Nano Camera Stabilizer with Free Quick Release (Black)</t>
  </si>
  <si>
    <t>estabilizador con un costo estimado de US$150.00 X RD$45.00. Aumentado en un 40%.</t>
  </si>
  <si>
    <t xml:space="preserve"> - (3)Sony ICDUX523BLK Digital Flash Voice Recorder</t>
  </si>
  <si>
    <t>Flash con un costo estimado de US$87.00 X RD$45.00. Aumentado en un 40%.</t>
  </si>
  <si>
    <t xml:space="preserve"> - (2) Sennheiser EW112P G3 A-Band Wireless Lav Mic Bundle with SKB Hard Case and Extra Batteries.</t>
  </si>
  <si>
    <t>Maletin de baterias extra  con un costo estimado de US$630.00 X RD$45.00. Aumentado en un 40%.</t>
  </si>
  <si>
    <t>MONTO TOTAL GENERAL DE LA ACT. DE RD$592,086.65, INCLUYE 40% ESTIMADO DE IMPUESTOS</t>
  </si>
  <si>
    <t>IMPLEMENTACIÓN PLAN INTEGRAL DE COMUNICACIÓN INTERNA EN FORTALECIMIENTO DE LA FILOSOFIA INSTITUCIONAL.</t>
  </si>
  <si>
    <t>El 20% de los públicos y usuarios/clientes internos satisfechos con la efectividad de la comunicación interna entre las áreas.</t>
  </si>
  <si>
    <t>El desarrollo de este proyecto persigue alcanzar una comunicación interna que involucre la sistematización de procesos informativos oportunos entre los usuarios/clientes internos.</t>
  </si>
  <si>
    <t>Servidores Públicos DIGEIG</t>
  </si>
  <si>
    <t xml:space="preserve">Implementar herramientas o medios de comunicación interna (intranet). Contemplar lo siguiente:
</t>
  </si>
  <si>
    <t>Propiciar  una comunicación interna efectiva entre los distintos niveles  y servidores de la DIGEIG.</t>
  </si>
  <si>
    <r>
      <rPr>
        <b/>
        <sz val="20"/>
        <rFont val="Arial"/>
        <family val="2"/>
      </rPr>
      <t xml:space="preserve">a) </t>
    </r>
    <r>
      <rPr>
        <sz val="20"/>
        <rFont val="Arial"/>
        <family val="2"/>
      </rPr>
      <t>Realizar talleres de entrenamiento para todo el personal sobre el uso efectivo de la intranet.</t>
    </r>
  </si>
  <si>
    <t xml:space="preserve"> - Número de talleres realizados</t>
  </si>
  <si>
    <t xml:space="preserve"> - Fotografías y videos tutoriales</t>
  </si>
  <si>
    <t>Se contempla dos encuentros, c/1 con la participación de 40 personas. Con refrigeiro ligero RD$250.00</t>
  </si>
  <si>
    <t xml:space="preserve"> - Promover el conocimiento de la intranet</t>
  </si>
  <si>
    <r>
      <rPr>
        <b/>
        <sz val="20"/>
        <rFont val="Arial"/>
        <family val="2"/>
      </rPr>
      <t>b)</t>
    </r>
    <r>
      <rPr>
        <sz val="20"/>
        <rFont val="Arial"/>
        <family val="2"/>
      </rPr>
      <t xml:space="preserve"> Elaborar e implementar manual de uso intranet con criterios bien definidos.</t>
    </r>
  </si>
  <si>
    <t xml:space="preserve"> - Clasificación y tipos de criterios</t>
  </si>
  <si>
    <t xml:space="preserve"> - Manual de uso intranet</t>
  </si>
  <si>
    <t xml:space="preserve"> - Implementar manual del uso del intranet.</t>
  </si>
  <si>
    <t xml:space="preserve"> - Comunicar oportunamente sobre los proyectos e innovaciones desarrollados.</t>
  </si>
  <si>
    <t>Publicación de album/boletín electrónico de eventos y actividades internas.</t>
  </si>
  <si>
    <t xml:space="preserve"> - Número de album/boletines publicados</t>
  </si>
  <si>
    <t xml:space="preserve"> - Intranet disponible</t>
  </si>
  <si>
    <t xml:space="preserve"> - Disponer de una herramienta de repuestas para enfrentar situaciones de crisis.</t>
  </si>
  <si>
    <t xml:space="preserve">Desarrollar dos (2) actividades de socialización y conocimiento de la política de comunicación interna.
</t>
  </si>
  <si>
    <t xml:space="preserve"> - Cantidad de participantes por actividad</t>
  </si>
  <si>
    <t xml:space="preserve"> - Fotos, reportes gráficos</t>
  </si>
  <si>
    <t>Se estiman 50 empleados</t>
  </si>
  <si>
    <t xml:space="preserve"> - Fortalecer la imagen institucional.</t>
  </si>
  <si>
    <t>Establecer un mecanismo de sugerencias y recomendaciones para la mejora y fortalecimiento de la imagen interna.</t>
  </si>
  <si>
    <t xml:space="preserve"> - Tipo de mecanismo establecido</t>
  </si>
  <si>
    <t xml:space="preserve"> - Intranet</t>
  </si>
  <si>
    <t>2 Buzones plásticos de sugerencias en acrílico: 1 en sede y otro en Santiago. Costo aproximado RD$4,000.00 por buzón.</t>
  </si>
  <si>
    <t xml:space="preserve"> - Promover a lo interno y externo la nueva filosofia institucional.</t>
  </si>
  <si>
    <t xml:space="preserve"> - Cantidad de sugerencias y recomendciones contenidas en mecanismo</t>
  </si>
  <si>
    <t xml:space="preserve"> - Hacer visible la filosofia e identidad.</t>
  </si>
  <si>
    <r>
      <rPr>
        <b/>
        <sz val="16"/>
        <rFont val="Arial"/>
        <family val="2"/>
      </rPr>
      <t>(I) =</t>
    </r>
    <r>
      <rPr>
        <sz val="16"/>
        <rFont val="Arial"/>
        <family val="2"/>
      </rPr>
      <t xml:space="preserve"> Todas las áreas de la DIGEIG</t>
    </r>
  </si>
  <si>
    <t>Coordinar actividades y reuniones de comunicación,  relativas a los trabajos, procesos e innovaciones  desarrollados por la DIGEIG.</t>
  </si>
  <si>
    <t xml:space="preserve"> - Número y tipo de reuniones y actividades comunicativas</t>
  </si>
  <si>
    <t xml:space="preserve"> - Fotos, nota informativa</t>
  </si>
  <si>
    <t>Plan de Contingencia en comunicación de Crisis Insitucional</t>
  </si>
  <si>
    <t>Elaborar un manual de crisis de cara a la imagen institucional. Contemplar lo siguiente:</t>
  </si>
  <si>
    <t xml:space="preserve"> - Número de políticas comunicativas elaboradas</t>
  </si>
  <si>
    <t xml:space="preserve"> - Manual elaborado</t>
  </si>
  <si>
    <r>
      <rPr>
        <b/>
        <sz val="20"/>
        <rFont val="Arial"/>
        <family val="2"/>
      </rPr>
      <t xml:space="preserve">a) </t>
    </r>
    <r>
      <rPr>
        <sz val="20"/>
        <rFont val="Arial"/>
        <family val="2"/>
      </rPr>
      <t>Realizar un diagnóstico para detectar posibles situaciones de crisis institucional.</t>
    </r>
  </si>
  <si>
    <r>
      <rPr>
        <b/>
        <sz val="20"/>
        <rFont val="Arial"/>
        <family val="2"/>
      </rPr>
      <t>b)</t>
    </r>
    <r>
      <rPr>
        <sz val="20"/>
        <rFont val="Arial"/>
        <family val="2"/>
      </rPr>
      <t xml:space="preserve"> Socializar resultados de diagnóstico, para definir estrategias.</t>
    </r>
  </si>
  <si>
    <t>Elaborar y diseñar un plan de crisis comunicacional con las estrategias contempladas en el manual de crisis, para dar respuestas activas, proactivas y reactivas, según necesidad.</t>
  </si>
  <si>
    <t xml:space="preserve"> - Número de políticas implementadas / Total de políticas elaborada</t>
  </si>
  <si>
    <t>Desarrollar actividades y acciones de simulacro de posibles crisis identificadas.</t>
  </si>
  <si>
    <t xml:space="preserve"> - Cantidad y tipo de simulaciones realizadas</t>
  </si>
  <si>
    <t xml:space="preserve"> - Videos y fotos</t>
  </si>
  <si>
    <t>Contribuir con la promoción y fortalecimiento de la Filosofía Institucional.</t>
  </si>
  <si>
    <t>Colocar la Misión, Visión y Valores en las siguientes areas identificadas:</t>
  </si>
  <si>
    <t xml:space="preserve"> - Número y tipos de medios visuales de filosofia colocada/total de acciones identificadas</t>
  </si>
  <si>
    <t>Contemplar 18 letreros acrílicos. Costo aprox. RD$4,000.00 c/u.</t>
  </si>
  <si>
    <r>
      <rPr>
        <b/>
        <sz val="20"/>
        <rFont val="Arial"/>
        <family val="2"/>
      </rPr>
      <t xml:space="preserve">a) </t>
    </r>
    <r>
      <rPr>
        <sz val="20"/>
        <rFont val="Arial"/>
        <family val="2"/>
      </rPr>
      <t>Colocar en letreros acrílicos en las áreas visibles de la DIGEIG.</t>
    </r>
  </si>
  <si>
    <t>Contemplar en salones de conferencias</t>
  </si>
  <si>
    <r>
      <rPr>
        <b/>
        <sz val="20"/>
        <rFont val="Arial"/>
        <family val="2"/>
      </rPr>
      <t xml:space="preserve">b) </t>
    </r>
    <r>
      <rPr>
        <sz val="20"/>
        <rFont val="Arial"/>
        <family val="2"/>
      </rPr>
      <t>Establecer un fondo de pantalla en todas las computadoras de la DIGEIG con la Misión, Visión y Valores institucionales.</t>
    </r>
  </si>
  <si>
    <r>
      <rPr>
        <b/>
        <sz val="20"/>
        <rFont val="Arial"/>
        <family val="2"/>
      </rPr>
      <t>c)</t>
    </r>
    <r>
      <rPr>
        <sz val="20"/>
        <rFont val="Arial"/>
        <family val="2"/>
      </rPr>
      <t xml:space="preserve"> Colocar en pantallas electrónicas y plasmas y otros. (Se contempla un smart TV para la Oficina Regional).</t>
    </r>
  </si>
  <si>
    <t>Contemplar un Smart TV para la Oficina Regional de Santiago. Con un costo estimado de RD$35,000.00</t>
  </si>
  <si>
    <t>Producción de audiovisuales y medios web sobre la filosofia institucional:</t>
  </si>
  <si>
    <t xml:space="preserve"> - Porcentaje de audiovisuales producidos</t>
  </si>
  <si>
    <t xml:space="preserve"> - Video, intranet/extranet, medios web</t>
  </si>
  <si>
    <r>
      <rPr>
        <b/>
        <sz val="20"/>
        <rFont val="Arial"/>
        <family val="2"/>
      </rPr>
      <t xml:space="preserve">a) </t>
    </r>
    <r>
      <rPr>
        <sz val="20"/>
        <rFont val="Arial"/>
        <family val="2"/>
      </rPr>
      <t>Grabar mensaje promoviendo filosofía institucional para llamadas en espera.</t>
    </r>
  </si>
  <si>
    <r>
      <rPr>
        <b/>
        <sz val="20"/>
        <rFont val="Arial"/>
        <family val="2"/>
      </rPr>
      <t xml:space="preserve">b) </t>
    </r>
    <r>
      <rPr>
        <sz val="20"/>
        <rFont val="Arial"/>
        <family val="2"/>
      </rPr>
      <t>Producción de vídeos de sensibilización en promoción a la filosofía institucional.</t>
    </r>
  </si>
  <si>
    <r>
      <rPr>
        <b/>
        <sz val="20"/>
        <rFont val="Arial"/>
        <family val="2"/>
      </rPr>
      <t xml:space="preserve">c) </t>
    </r>
    <r>
      <rPr>
        <sz val="20"/>
        <rFont val="Arial"/>
        <family val="2"/>
      </rPr>
      <t>Realizar foros y wiki colaborativos sobre la filosofía institucional.</t>
    </r>
  </si>
  <si>
    <t>ACTUALIZACION Y ESTANDARIZACION DE LA IMAGEN INSTITUCIONAL.</t>
  </si>
  <si>
    <t xml:space="preserve"> - Espacios fisicos ambientados en un 100% con imagen institucional.</t>
  </si>
  <si>
    <t>Se espera tener identificado y estandarizado la imagen institucional a lo interno y externo.</t>
  </si>
  <si>
    <t xml:space="preserve"> - Servidores Públicos             - Ciudadania en General</t>
  </si>
  <si>
    <t>Elaborar e implementar el manual de estilos  y de comunicación gráfica de cara a la imagen institucional.</t>
  </si>
  <si>
    <t xml:space="preserve"> - Número y tipo de contenidos gráfico implementado</t>
  </si>
  <si>
    <t xml:space="preserve"> - Manual disponible</t>
  </si>
  <si>
    <t>Ambientar todos los espacios fisicos adecuados a la imagen institucional adoptada.</t>
  </si>
  <si>
    <t xml:space="preserve"> - 100% de medios web de comunicación estandarizados.</t>
  </si>
  <si>
    <t>Desarrollar diversas actividades en cumplimiento a los manuales de estilo y de crisis. Contemplar lo siguiente:</t>
  </si>
  <si>
    <r>
      <rPr>
        <b/>
        <sz val="20"/>
        <rFont val="Arial"/>
        <family val="2"/>
      </rPr>
      <t xml:space="preserve">a) </t>
    </r>
    <r>
      <rPr>
        <sz val="20"/>
        <rFont val="Arial"/>
        <family val="2"/>
      </rPr>
      <t>Diseñar y colocar letreros como: rutas de evacuación, áreas de peligro, entre otros.</t>
    </r>
  </si>
  <si>
    <t xml:space="preserve"> - Cantidad de espacios fisicos ambientados con la imagen/Total de espacios identificados</t>
  </si>
  <si>
    <t>10 letreros lumínicos correspondientes a plan de evacuación (EXIT); 2 letreros por cada piso a RD$1,350.00 c/u.</t>
  </si>
  <si>
    <t xml:space="preserve"> - Mantener marca institucional.</t>
  </si>
  <si>
    <t>20 letreros acrílicos para identificar las diferentes áreas. Aproximado RD$1,000.00 c/u.</t>
  </si>
  <si>
    <t xml:space="preserve"> - Definir lineas gráficas.</t>
  </si>
  <si>
    <r>
      <rPr>
        <b/>
        <sz val="20"/>
        <rFont val="Arial"/>
        <family val="2"/>
      </rPr>
      <t xml:space="preserve">b) </t>
    </r>
    <r>
      <rPr>
        <sz val="20"/>
        <rFont val="Arial"/>
        <family val="2"/>
      </rPr>
      <t>Versiones mini-murales  para colocar y difundir producciones e imágenes de la DIGEIG en relación a los distintos temas, a ser colocados en la oficina regional Santiago y en las 32 Gobernaciones-enlaces DIGEIG.</t>
    </r>
  </si>
  <si>
    <t xml:space="preserve"> -  Cantidad minimurales colocados</t>
  </si>
  <si>
    <t>32 mini-murales a aprox. RD$2,000.00 c/u.</t>
  </si>
  <si>
    <t>Actualizar la imagen y contenido de los medios de comunicación utilizados de acuerdo al manual de estilo.</t>
  </si>
  <si>
    <t xml:space="preserve"> - Cantidad y tipo de actualizaciones realizadas</t>
  </si>
  <si>
    <t xml:space="preserve"> - Documentos fisicos y digitales</t>
  </si>
  <si>
    <t>MEDICIONES MEDIÁTICAS  DE  POSICIONAMIENTO CON PÚBLICOS Y SECTORES DE INTERÉS.</t>
  </si>
  <si>
    <t>Lograr un 25% de posicionamiento mediático en base a mediciones de Ranking y Rating</t>
  </si>
  <si>
    <t>Se esperan mediciones que arrojen datos y estadísticas, a fin de que la institución conozca su nivel de posicionamiento y percepción pública.</t>
  </si>
  <si>
    <t>DIGEIG</t>
  </si>
  <si>
    <t>Monitorear el posicionamiento de la información global en las redes sociales y otros medios web.</t>
  </si>
  <si>
    <t xml:space="preserve"> - Portantaje posicionamiento</t>
  </si>
  <si>
    <t xml:space="preserve"> - Informes de resultados, graficos, estadísticas</t>
  </si>
  <si>
    <t>Disponer de variables e indicadores que permitan medir el posicionamiento institucional.</t>
  </si>
  <si>
    <t xml:space="preserve">Monitorear niveles de rating y ranking de posicionamientos en medios electrónicos (radio y televisión) y prensa digital (menciones).
</t>
  </si>
  <si>
    <t xml:space="preserve"> - Porcentajes de rating y ranking</t>
  </si>
  <si>
    <t xml:space="preserve"> - Informes resultados, estadísticas </t>
  </si>
  <si>
    <t xml:space="preserve"> - Disponer de indicadores de ranking y rating.</t>
  </si>
  <si>
    <t xml:space="preserve">Elaborar dos (2) informes hemerográficos y hemerocríticos de la información coyuntural.
</t>
  </si>
  <si>
    <t xml:space="preserve"> - Cantidad informes elaborados al año.</t>
  </si>
  <si>
    <t xml:space="preserve"> - Informes de resultados, estadísticas</t>
  </si>
  <si>
    <t xml:space="preserve"> - Conocer resultados sobre el tratamiento y comportamiento de las noticias coyunturales.</t>
  </si>
  <si>
    <t>PRODUCCIÓN Y PUBLICACIÓN DE CONTENIDOS Y MATERIALES DIDÁCTICOS SOBRE TEMAS DIGEIG.</t>
  </si>
  <si>
    <t>Aumentar la producción y publicación de materiales didácticos, por lo menos en un 50% con respecto al 2014.</t>
  </si>
  <si>
    <t xml:space="preserve">Se espera disponer de un proceso con las sigtes fases: a) preproducción b) Producción, c)Edición y d) Postproducción de materiales. </t>
  </si>
  <si>
    <t xml:space="preserve"> - Estudiantes, 
 - Academias                - Servidores públicos </t>
  </si>
  <si>
    <t>Diseño y publicación  de conferencias y materiales didácticos y formativas.</t>
  </si>
  <si>
    <t xml:space="preserve"> - Cantidad de materiales didacticos elaborados y publicados por temática</t>
  </si>
  <si>
    <t xml:space="preserve"> - Versión física y digital</t>
  </si>
  <si>
    <t>1,000 ejemplares de conferencias diversas. Aprox. RD$40.00 c/u.</t>
  </si>
  <si>
    <t>Disponer de materiales y contenidos didácticos.</t>
  </si>
  <si>
    <t xml:space="preserve"> - Concientizar a la ciudadania en temas de ética y transparencia.</t>
  </si>
  <si>
    <t>Producir videos tutoriales y otros contenidos multimedias didácticos sobre temas institucionales del rol DIGEIG en general.</t>
  </si>
  <si>
    <t xml:space="preserve"> - Cantidad de contenido  multimedia producida</t>
  </si>
  <si>
    <t xml:space="preserve"> - Reportes de multimedia</t>
  </si>
  <si>
    <t>Atender requerimientos institucionales de impresión de documentos, no contemplados en la planificación.</t>
  </si>
  <si>
    <t xml:space="preserve"> - Tipo de documentos diseñados e impresos</t>
  </si>
  <si>
    <t xml:space="preserve"> - Brochure, folleto</t>
  </si>
  <si>
    <t>Llevar control de los materiales distribuidos en los eventos desarrollados por la DIGEIG, según segmentación por la DIGEIG.</t>
  </si>
  <si>
    <t xml:space="preserve"> - Cantidad y tipo de mateiral distribuido</t>
  </si>
  <si>
    <t>Elaborar Memoria y Resumen Ejecutivo Institucional 2015.</t>
  </si>
  <si>
    <t xml:space="preserve"> - Cantidad de documentos elaborados y remitidos</t>
  </si>
  <si>
    <t xml:space="preserve"> - Memoria y resúmen disponible, oficio de remisión</t>
  </si>
  <si>
    <t>DESARROLLO E IMPLEMENTACIÓN DE UN SISTEMA DE GESTIÓN HUMANA DIRIGIDO A LOS EMPLEADOS DE LA DIGEIG.</t>
  </si>
  <si>
    <t xml:space="preserve"> - Empleados motivados en un 30%.</t>
  </si>
  <si>
    <t>El desarrollo del proyecto busca que los empleados de la institución se sientan identificados y comprometidos con el accionar de la misma.</t>
  </si>
  <si>
    <r>
      <rPr>
        <b/>
        <sz val="16"/>
        <rFont val="Arial"/>
        <family val="2"/>
      </rPr>
      <t>(R) =</t>
    </r>
    <r>
      <rPr>
        <sz val="16"/>
        <rFont val="Arial"/>
        <family val="2"/>
      </rPr>
      <t xml:space="preserve"> Dpto. RRHH</t>
    </r>
  </si>
  <si>
    <t>Elaborar plan de reclutamiento y selección de personal 2015, según la Ley No. 41-08, en base a la presupuestación de personal elaborada.</t>
  </si>
  <si>
    <t xml:space="preserve"> - Cantidad de acciones contenidas en el plan</t>
  </si>
  <si>
    <t xml:space="preserve"> - Plan físico</t>
  </si>
  <si>
    <t>Procurar que el personal de la DIGEIG se sienta motivado e integrado en la institución, a través del desarrollo de una gestión humana enfocada en los mismos.</t>
  </si>
  <si>
    <t xml:space="preserve"> - Cumplimiento de los deberes en un 85%.</t>
  </si>
  <si>
    <t>Implementar el plan de reclutamiento y selección, a través del desarrollo de concursos internos y externos.</t>
  </si>
  <si>
    <t xml:space="preserve"> - Cantidad de concursos publicados</t>
  </si>
  <si>
    <t xml:space="preserve"> - Publicación de concursos, mural, e-mail</t>
  </si>
  <si>
    <t xml:space="preserve"> - Cantidad de personas incorporadas por tipo de concurso</t>
  </si>
  <si>
    <t xml:space="preserve"> - Aplicar proceso de promociones.</t>
  </si>
  <si>
    <t xml:space="preserve"> - Desarrollar actividades de motivación laboral.</t>
  </si>
  <si>
    <t>Realizar proceso de inducción al personal de nuevo ingreso, que incluya entrenamiento al cargo.</t>
  </si>
  <si>
    <t xml:space="preserve"> - Cantidad de personas inducidas</t>
  </si>
  <si>
    <t xml:space="preserve"> - Reporte de inducción</t>
  </si>
  <si>
    <t xml:space="preserve"> - Aplicar encuestas de clima laboral.</t>
  </si>
  <si>
    <t xml:space="preserve"> - Velar por el fortalecimiento del cumplimiento de los deberes.</t>
  </si>
  <si>
    <t>Elaborar Plan de Carrera para optimizar las competencias de los empleados, enfocados hacia cargos de mayor nivel.</t>
  </si>
  <si>
    <t xml:space="preserve"> - Cantidad de empleados bajo Plan de Carrera</t>
  </si>
  <si>
    <t xml:space="preserve"> - Informe de ejecución Plan de Carrera</t>
  </si>
  <si>
    <t xml:space="preserve">Reforzar  y mantener implementado Plan de Compensación y Beneficios. </t>
  </si>
  <si>
    <t xml:space="preserve"> - Reporte de beneficios otorgados a los servidores</t>
  </si>
  <si>
    <t xml:space="preserve"> - Fotos, reporte de beneficios</t>
  </si>
  <si>
    <t>Bono por Desempeño</t>
  </si>
  <si>
    <t>Se estiman RD$100,000.00 para actividades. (AÑO 2014 RD$50.000)</t>
  </si>
  <si>
    <t>Se estiman RD$30,000.00 para flores  (AÑO 2014 RD$20.000)</t>
  </si>
  <si>
    <t>Desarrollar actividades que contribuyan al clima laboral y a la motivación del personal. Contemplar lo siguiente:</t>
  </si>
  <si>
    <t xml:space="preserve"> - Detalle de actividades realizadas</t>
  </si>
  <si>
    <t xml:space="preserve"> - Fotos, mural ilustrativo, e-mail</t>
  </si>
  <si>
    <r>
      <rPr>
        <b/>
        <sz val="20"/>
        <rFont val="Arial"/>
        <family val="2"/>
      </rPr>
      <t>a)</t>
    </r>
    <r>
      <rPr>
        <sz val="20"/>
        <rFont val="Arial"/>
        <family val="2"/>
      </rPr>
      <t xml:space="preserve"> Dia del Amor y la Amistad.</t>
    </r>
  </si>
  <si>
    <t>Se estiman RD$10,000.00 para 80 personas</t>
  </si>
  <si>
    <r>
      <rPr>
        <b/>
        <sz val="20"/>
        <rFont val="Arial"/>
        <family val="2"/>
      </rPr>
      <t>b</t>
    </r>
    <r>
      <rPr>
        <sz val="20"/>
        <rFont val="Arial"/>
        <family val="2"/>
      </rPr>
      <t>) Dia de la Secretaria.</t>
    </r>
  </si>
  <si>
    <t>Se estiman RD$600,00 p/p 15 personas</t>
  </si>
  <si>
    <r>
      <rPr>
        <b/>
        <sz val="20"/>
        <rFont val="Arial"/>
        <family val="2"/>
      </rPr>
      <t xml:space="preserve">c) </t>
    </r>
    <r>
      <rPr>
        <sz val="20"/>
        <rFont val="Arial"/>
        <family val="2"/>
      </rPr>
      <t>Dia del Trabajador.</t>
    </r>
  </si>
  <si>
    <t>Se estiman la participacion de 80 personas a RD$250.00p/p</t>
  </si>
  <si>
    <r>
      <rPr>
        <b/>
        <sz val="20"/>
        <rFont val="Arial"/>
        <family val="2"/>
      </rPr>
      <t>d)</t>
    </r>
    <r>
      <rPr>
        <sz val="20"/>
        <rFont val="Arial"/>
        <family val="2"/>
      </rPr>
      <t xml:space="preserve"> Dia de las Madres.</t>
    </r>
  </si>
  <si>
    <t>Se estiman RD$1000,00 p/p 40 personas</t>
  </si>
  <si>
    <r>
      <rPr>
        <b/>
        <sz val="20"/>
        <rFont val="Arial"/>
        <family val="2"/>
      </rPr>
      <t>e</t>
    </r>
    <r>
      <rPr>
        <sz val="20"/>
        <rFont val="Arial"/>
        <family val="2"/>
      </rPr>
      <t>) Dia del Padre.</t>
    </r>
  </si>
  <si>
    <t>Se estiman RD$1000,00 p/p 25 personas</t>
  </si>
  <si>
    <t>Aplicar encuesta de clima laboral al personal.</t>
  </si>
  <si>
    <t xml:space="preserve"> - Cantidad de personal encuestadon/total sevidores</t>
  </si>
  <si>
    <t xml:space="preserve"> - Formularios de encuesta de clima laboral</t>
  </si>
  <si>
    <t>Aplicar las siguientes acciones en cumplimiento al subsitema de evaluación del desempeño:</t>
  </si>
  <si>
    <r>
      <rPr>
        <b/>
        <sz val="20"/>
        <rFont val="Arial"/>
        <family val="2"/>
      </rPr>
      <t>a)</t>
    </r>
    <r>
      <rPr>
        <sz val="20"/>
        <rFont val="Arial"/>
        <family val="2"/>
      </rPr>
      <t xml:space="preserve"> Coordinar el proceso de evaluación del desempeño al personal de la DIGEIG.</t>
    </r>
  </si>
  <si>
    <t xml:space="preserve"> - Cantidad de personas con evaluaciones/total personal</t>
  </si>
  <si>
    <t xml:space="preserve"> - Copia física de evaluaciones, reporte de evaluación, listado de empleados merecedores del bono por desempeño</t>
  </si>
  <si>
    <r>
      <rPr>
        <b/>
        <sz val="20"/>
        <rFont val="Arial"/>
        <family val="2"/>
      </rPr>
      <t>b)</t>
    </r>
    <r>
      <rPr>
        <sz val="20"/>
        <rFont val="Arial"/>
        <family val="2"/>
      </rPr>
      <t xml:space="preserve"> Gestionar el bono por desempeño a los empleados.</t>
    </r>
  </si>
  <si>
    <t xml:space="preserve"> - Cantidad de empleados con bono otorgado</t>
  </si>
  <si>
    <t>Relación de personal de carrera disponible con un monto de RD$1,995,150.00empleados.</t>
  </si>
  <si>
    <t xml:space="preserve">Elaborar presupuestación de personal para el 2016. </t>
  </si>
  <si>
    <t xml:space="preserve"> - Cantidad de personal presupuestado</t>
  </si>
  <si>
    <t xml:space="preserve"> - Listado disponible</t>
  </si>
  <si>
    <t>Monto proyectado: En nómina cargada directamente en el anteproyecto de presupuesto.</t>
  </si>
  <si>
    <t>Seguimiento y reforzamiento a subsistema monitoreados por el MAP. Contemplar lo siguiente:</t>
  </si>
  <si>
    <r>
      <rPr>
        <b/>
        <sz val="20"/>
        <rFont val="Arial"/>
        <family val="2"/>
      </rPr>
      <t xml:space="preserve">a) </t>
    </r>
    <r>
      <rPr>
        <sz val="20"/>
        <rFont val="Arial"/>
        <family val="2"/>
      </rPr>
      <t>Mantener actualizado indicadores de la Ley 41-08 en cumplimiento al Sistema de Monitoreo de la Administración Pública (SISMAP).</t>
    </r>
  </si>
  <si>
    <t xml:space="preserve"> - % de cumplimiento</t>
  </si>
  <si>
    <t xml:space="preserve"> - Reportes, levantamientos, minutas de reuniones, fotos</t>
  </si>
  <si>
    <r>
      <rPr>
        <b/>
        <sz val="20"/>
        <rFont val="Arial"/>
        <family val="2"/>
      </rPr>
      <t>b)</t>
    </r>
    <r>
      <rPr>
        <sz val="20"/>
        <rFont val="Arial"/>
        <family val="2"/>
      </rPr>
      <t xml:space="preserve"> Reforzar el subsistema de seguridad e higiene ocupacional (SISTAP), realizar lo siguiente: </t>
    </r>
  </si>
  <si>
    <t xml:space="preserve"> - Reporte y detalle de reforzamiento </t>
  </si>
  <si>
    <t xml:space="preserve"> - Levantamiento de riesgo</t>
  </si>
  <si>
    <t xml:space="preserve"> - Charlas de orientación para prevenir accidentes.</t>
  </si>
  <si>
    <t xml:space="preserve">DESARROLLO DE PROGRAMA DE FORMACIÓN Y CAPACITACION CONTINUA DEL PERSONAL. </t>
  </si>
  <si>
    <t>50% de los empleados con capacitación recibida</t>
  </si>
  <si>
    <t>El desarrollo de este programa de capacitación continua persigue disponer de servidores fortalecidos en su área de labores que contribuya con la mejora continua.</t>
  </si>
  <si>
    <t xml:space="preserve">Mantener fortalecido el subsistema de capacitación. </t>
  </si>
  <si>
    <t>Dotar al personal de los conocimientos básicos y técnicos para ejercer sus funciones.</t>
  </si>
  <si>
    <t>Implementar progama de capacitación 2015. Contemplar lo siguiente:</t>
  </si>
  <si>
    <t xml:space="preserve"> - Cantidad de oportunidades de mejora detectadas/Total formularios aplicados</t>
  </si>
  <si>
    <t xml:space="preserve"> - Levantamientos hechos, evaluaciones de desempeño</t>
  </si>
  <si>
    <t xml:space="preserve"> - 80% de los empleados con conocimiento de la filosofía institucional.</t>
  </si>
  <si>
    <r>
      <rPr>
        <b/>
        <sz val="20"/>
        <rFont val="Arial"/>
        <family val="2"/>
      </rPr>
      <t>a)</t>
    </r>
    <r>
      <rPr>
        <sz val="20"/>
        <rFont val="Arial"/>
        <family val="2"/>
      </rPr>
      <t xml:space="preserve"> Desarrollar progama de capacitación de las necesidades básicas detectadas.  </t>
    </r>
  </si>
  <si>
    <t>Becas Nacionales</t>
  </si>
  <si>
    <t xml:space="preserve"> - Fortalecer capacitadades del personas.</t>
  </si>
  <si>
    <t xml:space="preserve"> - Identificar necesidades de capacitación.</t>
  </si>
  <si>
    <r>
      <rPr>
        <b/>
        <sz val="20"/>
        <rFont val="Arial"/>
        <family val="2"/>
      </rPr>
      <t xml:space="preserve">b) </t>
    </r>
    <r>
      <rPr>
        <sz val="20"/>
        <rFont val="Arial"/>
        <family val="2"/>
      </rPr>
      <t>Desarrollar progama de capacitación especializada sobre temas propio de la institución.</t>
    </r>
  </si>
  <si>
    <t>Disponer de una base de datos de centros de capacitación actualizada, comteplar lo siguiente:</t>
  </si>
  <si>
    <r>
      <rPr>
        <b/>
        <sz val="20"/>
        <rFont val="Arial"/>
        <family val="2"/>
      </rPr>
      <t>a)</t>
    </r>
    <r>
      <rPr>
        <sz val="20"/>
        <rFont val="Arial"/>
        <family val="2"/>
      </rPr>
      <t xml:space="preserve"> Aplicar formulario de evaluación de los centros donde se hayan recibido   capacitación.</t>
    </r>
  </si>
  <si>
    <t xml:space="preserve"> - Cantidad de centros satisfactorios/total centros evaluados</t>
  </si>
  <si>
    <t xml:space="preserve"> - Base de datos de centros, copia de evaluaciones, reporte de necesidades de capacitación, informes físicos.</t>
  </si>
  <si>
    <r>
      <rPr>
        <b/>
        <sz val="20"/>
        <rFont val="Arial"/>
        <family val="2"/>
      </rPr>
      <t>b)</t>
    </r>
    <r>
      <rPr>
        <sz val="20"/>
        <rFont val="Arial"/>
        <family val="2"/>
      </rPr>
      <t xml:space="preserve"> Actualizar la base de datos con los resultados obtenidos de la evaluación.</t>
    </r>
  </si>
  <si>
    <t xml:space="preserve"> - Cantidad de centros incluidos en base elaborada</t>
  </si>
  <si>
    <t xml:space="preserve">Aplicar formulario de detección de necesidades de capacitación, para en el 2016 continuar con el desarrollo de reforzamiento de las capacidades de los servidores. </t>
  </si>
  <si>
    <t xml:space="preserve"> - Evaluaciones de desempeño</t>
  </si>
  <si>
    <t>Apoyar a la Comisión de Etica Pública (CEP) de la DIGEIG en el desarrollo de cursos sobre ética pública dirigida al personal.</t>
  </si>
  <si>
    <t xml:space="preserve"> - Dos (2) cursos impartidos</t>
  </si>
  <si>
    <t>Se estima la participación de 40 personas por curso con refrigerio ligero de RD$250.00. Cada curso dura 5 dias en el mes.</t>
  </si>
  <si>
    <t xml:space="preserve"> - Cantidad de participantes por curso</t>
  </si>
  <si>
    <t>Desarrollar dos (2) jornadas de sensibilización en fortalecimiento a la filosofia institucional.</t>
  </si>
  <si>
    <t xml:space="preserve"> - Cantidad de participantes por jornada</t>
  </si>
  <si>
    <t xml:space="preserve">Se estima la participación de 40 personas por jornada con refrigerio ligero de RD$250.00. </t>
  </si>
  <si>
    <t>FORTALECIMIENTO DE LA ESTRUCTURA ORGANIZATIVA INSTITUCIONAL.</t>
  </si>
  <si>
    <t xml:space="preserve"> - 100% de Cargos ajustados  a la estructura aprobada por el MAP.</t>
  </si>
  <si>
    <t>Se persigue disponer de una estructura organizaitva fortalecida acorde  a las atribuciones de la DIGEIG .</t>
  </si>
  <si>
    <t>Difundir el manual de cargos asegurando que sea de conocimiento de todo el personal.</t>
  </si>
  <si>
    <t xml:space="preserve"> - Tipo de difusión</t>
  </si>
  <si>
    <t xml:space="preserve"> - E-mails, copias </t>
  </si>
  <si>
    <t>Mantener en aplicación la nueva estructura organizacional, en base a los manuales disponibles.</t>
  </si>
  <si>
    <r>
      <rPr>
        <b/>
        <u/>
        <sz val="18"/>
        <rFont val="Arial"/>
        <family val="2"/>
      </rPr>
      <t>ESPECÍFICOS:</t>
    </r>
    <r>
      <rPr>
        <u/>
        <sz val="18"/>
        <rFont val="Arial"/>
        <family val="2"/>
      </rPr>
      <t xml:space="preserve">
</t>
    </r>
  </si>
  <si>
    <t xml:space="preserve"> - Ajustar los cargos a la  estructura.</t>
  </si>
  <si>
    <r>
      <rPr>
        <b/>
        <sz val="16"/>
        <rFont val="Arial"/>
        <family val="2"/>
      </rPr>
      <t xml:space="preserve">(I)= </t>
    </r>
    <r>
      <rPr>
        <sz val="16"/>
        <rFont val="Arial"/>
        <family val="2"/>
      </rPr>
      <t>Dpto. Planificación y Desarrollo</t>
    </r>
  </si>
  <si>
    <t>Elaborar y aplicar encuesta al personal para medir el nivel de conocimiento sobre los manuales que conforman la estructura organizativa (manual de funciones, cargo y salario).</t>
  </si>
  <si>
    <t xml:space="preserve"> - % de conocimiento </t>
  </si>
  <si>
    <t xml:space="preserve"> - Reporte de resultados de encuesta, copias de encuestas</t>
  </si>
  <si>
    <t xml:space="preserve"> - Empoderar a cada empleado de su descripción de cargo.</t>
  </si>
  <si>
    <t xml:space="preserve"> - Lograr una identificación de los empleados con la nueva filosofía institucional.</t>
  </si>
  <si>
    <t>Desarrollar una actividad de integración de personal con servidores de las diversas áreas que conforman la institución.</t>
  </si>
  <si>
    <t xml:space="preserve"> - Fotos, nota de archivo de resultados</t>
  </si>
  <si>
    <t>Se estima la participación de 100 personas con refrigerio ligero y almuerzo de RD$1000.00.</t>
  </si>
  <si>
    <t xml:space="preserve"> - Propiciar un mayor nivel de conocimiento de la filosofía institucional.</t>
  </si>
  <si>
    <t>Intercambio de sorpresa.</t>
  </si>
  <si>
    <t>Productos y útiles varios no identificados precedentemente</t>
  </si>
  <si>
    <t>Música.</t>
  </si>
  <si>
    <t>Actuaciones artísticas</t>
  </si>
  <si>
    <t>Alquiler local.</t>
  </si>
  <si>
    <t>Realizar movimientos o cambios de personal de acuerdo a la estructura organizacional.</t>
  </si>
  <si>
    <t xml:space="preserve"> - Cantidad y tipo de movimientos realizados</t>
  </si>
  <si>
    <t xml:space="preserve"> - Acción de personal, cuadro control de movimiento</t>
  </si>
  <si>
    <t>PLANES DE TRABAJO MONITOREADOS Y EVALUADOS, ORIENTADOS AL DESARROLLO DEL PLAN ESTRATEGICO EN EJECUCION.</t>
  </si>
  <si>
    <t>Plan Operativo 2015  evaluado al 100%.</t>
  </si>
  <si>
    <t>Este proyecto se orienta hacia el logro de resultados medibles de las actividades contenias en el  Plan Operativo 2015.</t>
  </si>
  <si>
    <r>
      <rPr>
        <b/>
        <sz val="16"/>
        <rFont val="Arial"/>
        <family val="2"/>
      </rPr>
      <t>(R )</t>
    </r>
    <r>
      <rPr>
        <sz val="16"/>
        <rFont val="Arial"/>
        <family val="2"/>
      </rPr>
      <t xml:space="preserve"> Dpto. Planificación y Desarrollo</t>
    </r>
  </si>
  <si>
    <t>Monitorear y evaluar la ejecución del Plan Operativo 2015. Contemplar lo siguiente:</t>
  </si>
  <si>
    <t>Asegurar la disponibilidad de planes y programas enfocados en las atribuciones de la institucion.</t>
  </si>
  <si>
    <t>Administración Pública</t>
  </si>
  <si>
    <t>Ciudadanía en General</t>
  </si>
  <si>
    <t>Elaborar ruta cronometrada general de fechas de ejecucion de proyectos y actividades, resultates del plan consolidado para mantener seguimiento oportuno y permanente del plan.</t>
  </si>
  <si>
    <t xml:space="preserve"> - Cantidad de proyectos y actividades bajo seguimiento</t>
  </si>
  <si>
    <t xml:space="preserve"> - Cronogramas, reuniones</t>
  </si>
  <si>
    <t xml:space="preserve"> - Disponer de planes operativos evaluados.</t>
  </si>
  <si>
    <t xml:space="preserve"> - Validar medios de verificación a ejecutorias.</t>
  </si>
  <si>
    <t>Requerir a las áreas sus programaciones trimestrales de actividades para Consolidar cronogramas de ejecución generales.</t>
  </si>
  <si>
    <t xml:space="preserve"> -  Reorientar planes evaluados, para asegurar su cumplimiento.</t>
  </si>
  <si>
    <t xml:space="preserve"> -  Planificar la mitigación oportuna de riesgos.</t>
  </si>
  <si>
    <t>Elaborar cronogramas de trabajo correspondientes a los trimestres Ene-Mar y Abr-Jun/2015.</t>
  </si>
  <si>
    <t xml:space="preserve"> - Cantidad de actividades a realizarse por trimestre y por áreas</t>
  </si>
  <si>
    <t xml:space="preserve"> - E-mails de coordinación y de resultados, cronograma consolidado</t>
  </si>
  <si>
    <t>Elaborar cronogramas de trabajo correspondientes a los trimestres Jul-Sep y Oct-Dic/2015.</t>
  </si>
  <si>
    <t>Mantener seguimiento a la ejecución de cronogramas  velando por su cumplimiento.</t>
  </si>
  <si>
    <t xml:space="preserve"> - Medios de seguimiento utilizados</t>
  </si>
  <si>
    <t xml:space="preserve"> - E-mail, Cronogramas, POA con nivel de ejecución</t>
  </si>
  <si>
    <t>Realizar un encuentro de evaluación de Medio Término para conocer el nivel de avance del plan.</t>
  </si>
  <si>
    <t xml:space="preserve"> - Fotos, lista participantes</t>
  </si>
  <si>
    <t>Se estima la participación de 50 personas entre encargados y tecnicos. Se preve un refrigerio fuerte de RD$350.00c/1.</t>
  </si>
  <si>
    <t>Reorientar en caso requerido, el Plan Operativo 2015, producto de los resultados arrojados en la evaluación de medio término.</t>
  </si>
  <si>
    <t xml:space="preserve"> - Cantidad de proyectos y actividades reorientadas/Total de proyectos y actividades</t>
  </si>
  <si>
    <t xml:space="preserve"> - Informe de reorientación</t>
  </si>
  <si>
    <t>Elaborar informe de resultados evaluación de Medio Término y de reorientación de proyectos y actividades.</t>
  </si>
  <si>
    <t xml:space="preserve"> - % de cumplimiento por proyectos y actividades/Total esperado</t>
  </si>
  <si>
    <t xml:space="preserve"> - Ejemplar fisico o digital de informe</t>
  </si>
  <si>
    <t>Realizar monitoreos aleatorios para validar medios de verificación reportados por las diferentes áreas durante la Evaluació de Medio Termino y durante las ejecutorias del período julio-noviembre. Contemplar lo siguiente:</t>
  </si>
  <si>
    <t xml:space="preserve"> - Cantidad de monitoreos realizados/Total programados</t>
  </si>
  <si>
    <t xml:space="preserve"> - Formularios verificación evidencias firmados por evaluador y evaluado</t>
  </si>
  <si>
    <t xml:space="preserve"> - Cantidad de hallazgos no satisfactorios/Total de medios verificados</t>
  </si>
  <si>
    <r>
      <rPr>
        <b/>
        <sz val="20"/>
        <rFont val="Arial"/>
        <family val="2"/>
      </rPr>
      <t>a)</t>
    </r>
    <r>
      <rPr>
        <sz val="20"/>
        <rFont val="Arial"/>
        <family val="2"/>
      </rPr>
      <t xml:space="preserve"> Elaborar cronograma de visitas a las áreas.</t>
    </r>
  </si>
  <si>
    <r>
      <rPr>
        <b/>
        <sz val="20"/>
        <rFont val="Arial"/>
        <family val="2"/>
      </rPr>
      <t>b)</t>
    </r>
    <r>
      <rPr>
        <sz val="20"/>
        <rFont val="Arial"/>
        <family val="2"/>
      </rPr>
      <t xml:space="preserve"> Disponer de formulario actualizado de verificación evidencias ejecutorias.</t>
    </r>
  </si>
  <si>
    <r>
      <rPr>
        <b/>
        <sz val="20"/>
        <rFont val="Arial"/>
        <family val="2"/>
      </rPr>
      <t>c)</t>
    </r>
    <r>
      <rPr>
        <sz val="20"/>
        <rFont val="Arial"/>
        <family val="2"/>
      </rPr>
      <t xml:space="preserve"> Avisar oportunamente a las areas fecha de visita de validacion evidencias.</t>
    </r>
  </si>
  <si>
    <r>
      <rPr>
        <b/>
        <sz val="20"/>
        <rFont val="Arial"/>
        <family val="2"/>
      </rPr>
      <t>d)</t>
    </r>
    <r>
      <rPr>
        <sz val="20"/>
        <rFont val="Arial"/>
        <family val="2"/>
      </rPr>
      <t xml:space="preserve"> Retroalimentar a la MAE y encargados de areas sobre resultados.</t>
    </r>
  </si>
  <si>
    <t>Iniciar proceso de Evaluación Final al PO en ejecución 2015, para presentar resultados en el 1er trimestre del 2016.</t>
  </si>
  <si>
    <t xml:space="preserve"> - Cantidad de planes por áreas con insumos de ejecorias del segundo semestre 2015</t>
  </si>
  <si>
    <t xml:space="preserve"> - E-mails, reportes varios</t>
  </si>
  <si>
    <t>DESARROLLO PROYECTO ELABORACION PLAN OPERATIVO 2016.</t>
  </si>
  <si>
    <t>Un POA para el 2016.</t>
  </si>
  <si>
    <t>Este proyecto se orienta al cumplimiento de los ejes de acción del Plan Estrategico lo que encamina la institución hacia una planificación orientada a resultados medibles.</t>
  </si>
  <si>
    <r>
      <t>Coordinar la elaboración POA 2016. Contemplar lo siguiente</t>
    </r>
    <r>
      <rPr>
        <b/>
        <sz val="20"/>
        <rFont val="Arial"/>
        <family val="2"/>
      </rPr>
      <t>:</t>
    </r>
  </si>
  <si>
    <t xml:space="preserve"> - Un (1) plan general elaborado</t>
  </si>
  <si>
    <t xml:space="preserve"> - Plan disponible en página Web institucional</t>
  </si>
  <si>
    <t>Disponer de un Plan Operativo para el 2016, alineado al Plan Estratégico en ejecución.</t>
  </si>
  <si>
    <r>
      <rPr>
        <b/>
        <sz val="20"/>
        <rFont val="Arial"/>
        <family val="2"/>
      </rPr>
      <t xml:space="preserve">a) </t>
    </r>
    <r>
      <rPr>
        <sz val="20"/>
        <rFont val="Arial"/>
        <family val="2"/>
      </rPr>
      <t>Realizar un encuentro con los encargados de área, para presentar matriz de proyectos a utilizarse y metodología de elaboración planes de trabajo por áreas.</t>
    </r>
  </si>
  <si>
    <r>
      <rPr>
        <b/>
        <sz val="20"/>
        <rFont val="Arial"/>
        <family val="2"/>
      </rPr>
      <t xml:space="preserve">b) </t>
    </r>
    <r>
      <rPr>
        <sz val="20"/>
        <rFont val="Arial"/>
        <family val="2"/>
      </rPr>
      <t>Asesorar y apoyar a todas las áreas en la elaboración de sus planes.</t>
    </r>
  </si>
  <si>
    <t xml:space="preserve"> - Mantener calidad institucional con la disponibilidad de POA.</t>
  </si>
  <si>
    <r>
      <rPr>
        <b/>
        <sz val="20"/>
        <rFont val="Arial"/>
        <family val="2"/>
      </rPr>
      <t>c)</t>
    </r>
    <r>
      <rPr>
        <sz val="20"/>
        <rFont val="Arial"/>
        <family val="2"/>
      </rPr>
      <t xml:space="preserve"> Fijar fecha límite para recibo propuestas de planes.</t>
    </r>
  </si>
  <si>
    <t xml:space="preserve"> - Dar continuidad al cumplimiento de metas del Plan Estratégico.</t>
  </si>
  <si>
    <t>Consolidar POA general debidamente costeado para formar parte de la base del Anteproyecto de Presupuesto 2016.</t>
  </si>
  <si>
    <t xml:space="preserve"> - Cantidad de proyectos y actividades en plan consolidado</t>
  </si>
  <si>
    <t xml:space="preserve"> - Ejemplar físico o digital de POA</t>
  </si>
  <si>
    <t xml:space="preserve"> - Asegurar un plan costeado para soporte de la base del presupuesto 2016.</t>
  </si>
  <si>
    <t>Realizar un encuentro con el personal técnico y directivo de la DIGEIG para presentarles el Plan de Trabajo General 2016.</t>
  </si>
  <si>
    <t xml:space="preserve"> - Lista de asistencia, fotos</t>
  </si>
  <si>
    <t>Coordinar la identificación, valoración y mitigación de riesgo institucional al Plan General de Trabajo 2016.</t>
  </si>
  <si>
    <t xml:space="preserve"> - Una matriz general con identificación de  riesgos por cada actividad del POA</t>
  </si>
  <si>
    <t>Elaborar matriz general con los riesgos identificados y cronometrar acciones de mitigación y seguimiento.</t>
  </si>
  <si>
    <t xml:space="preserve"> - Cantidad de riesgos en matriz consolidada</t>
  </si>
  <si>
    <t xml:space="preserve"> - Matriz física</t>
  </si>
  <si>
    <t>Elaborar nuevos planes y proyectos que surjan fuera de la planificación 2016 tendentes al desarrollo de la institución</t>
  </si>
  <si>
    <t xml:space="preserve"> - Cantidad y tipo de planes elaborados</t>
  </si>
  <si>
    <t>Matriz de plan elaborado</t>
  </si>
  <si>
    <t>FORTALECIMIENTO DE LA GESTION DE LA CALIDAD INSTITUCIONAL.</t>
  </si>
  <si>
    <t>25% documentada la institución sobre manuales y procesos identificados y enlistados.</t>
  </si>
  <si>
    <t>Responder debida y oportunamente a los requerimientos de órganos rectores, en materia de calidad y planificación y mantener documentada la institución.</t>
  </si>
  <si>
    <r>
      <rPr>
        <b/>
        <sz val="16"/>
        <rFont val="Arial"/>
        <family val="2"/>
      </rPr>
      <t>(R )</t>
    </r>
    <r>
      <rPr>
        <sz val="16"/>
        <rFont val="Arial"/>
        <family val="2"/>
      </rPr>
      <t xml:space="preserve"> Dpto. Planificación y Desarrollo
(I) Todas las áreas</t>
    </r>
  </si>
  <si>
    <t>Elaborar cuadro control con todos los documentos procedimentales que requiera la institución y elaborar cronograma de ejecución segun prioridad.</t>
  </si>
  <si>
    <t xml:space="preserve"> - Cantidad de documentos identificados</t>
  </si>
  <si>
    <t xml:space="preserve"> - Listado, cuadro</t>
  </si>
  <si>
    <t>Velar por la calidad total en la DIGEIG, atendiento de manera oportuna la disponibilidad de información y documentación.</t>
  </si>
  <si>
    <t>Dotar a la DIGEIG de un Manual General de Política, Procesos y Procedimientos todas sus áreas.</t>
  </si>
  <si>
    <t>Elaborar, revisar y actualizar manuales de políticas, procesos y procedimientos.</t>
  </si>
  <si>
    <t xml:space="preserve"> - Cantidad y detalle de documentos  eaborados o actualizados</t>
  </si>
  <si>
    <t xml:space="preserve"> - E-mails, documentos fisicos</t>
  </si>
  <si>
    <t>Apoyar a todas las áreas en la elaboración y revisión de formularios de uso operacional y aplicarles su debida codificación institucional.</t>
  </si>
  <si>
    <t xml:space="preserve"> - Cantidad de formularios elaborados o mejorados por áreas de trabajo</t>
  </si>
  <si>
    <t xml:space="preserve"> - Gestionar  modelos de calidad para contribuir a mantener eficiencia y eficacia institucional.</t>
  </si>
  <si>
    <t xml:space="preserve"> - Obtemperar a las solicitudes de los órganos rectores.</t>
  </si>
  <si>
    <t>Llevar a cabo reuniones con el Comité de Gestión de Riesgo Institucional, para asegurar acciones de mitigación de manera oportuna.</t>
  </si>
  <si>
    <t xml:space="preserve"> - Número de reuniones realizadas</t>
  </si>
  <si>
    <t xml:space="preserve"> - Listado de asistencia</t>
  </si>
  <si>
    <t xml:space="preserve">  - Mantener documentada la institución.</t>
  </si>
  <si>
    <t xml:space="preserve"> - Documentar las áreas de la institución.</t>
  </si>
  <si>
    <t>Coordinar con las áreas que dispongan de manuales, políticas o procedimientos puestos en ejecución, la aplicación de encuestas de conocimiento sobre los mismos.</t>
  </si>
  <si>
    <t xml:space="preserve"> - Reporte de encuestas de realizadas</t>
  </si>
  <si>
    <t xml:space="preserve"> - Formularios de encuestas</t>
  </si>
  <si>
    <t xml:space="preserve"> - Elevar estandares de calidad institucional.</t>
  </si>
  <si>
    <t>Mantener actualizada matriz del Plan Nacional Plurianual del Sector Público (PNPSP) 2015-2018, atendiendo a los llamamientos de la MEPyD.</t>
  </si>
  <si>
    <t xml:space="preserve"> - Cantidad de Indicadores y productos bajo seguimiento por tipo.</t>
  </si>
  <si>
    <t xml:space="preserve"> - E-mails de coordinación y validación,link</t>
  </si>
  <si>
    <t xml:space="preserve"> - % de ejecución</t>
  </si>
  <si>
    <t xml:space="preserve">Coordinar con todos los responsables de área de la DIGEIG, la elaboración del  Plan Anual de Compras y Contrataciones (PACC) para el año 2016. </t>
  </si>
  <si>
    <t xml:space="preserve"> - Cantidad de PACC elaborados</t>
  </si>
  <si>
    <t xml:space="preserve"> - PACC General cargado en pagina DIGEIG Y DGCP</t>
  </si>
  <si>
    <t>Coordinar con la MAE la conformación de un equipo PACC.</t>
  </si>
  <si>
    <t xml:space="preserve"> - Cantidad de miembros en equipo conformado</t>
  </si>
  <si>
    <t>Listado de miembros, circular, emails</t>
  </si>
  <si>
    <t>Elaborar informe ejecución PACC 2014.</t>
  </si>
  <si>
    <t xml:space="preserve"> - Informe disponible</t>
  </si>
  <si>
    <t>Identificar en el Plan de Trabajo General 2015 actividades contempladas en cumplimiento a las áreas de mejora detectadas, en aplicación del autodiagnóstico del Marco Común de Evaluación (CAF) y  de las Normas Básicas de Control Interno (NOBACI).</t>
  </si>
  <si>
    <t xml:space="preserve"> - Cantidad de actividades identificadas / Diagnóstico</t>
  </si>
  <si>
    <t>Aplicar autodiagnóstoco CAF 2015-2016.</t>
  </si>
  <si>
    <t xml:space="preserve"> - % de cumplimiento por cada elemento</t>
  </si>
  <si>
    <t xml:space="preserve"> - Notas de archivo, control de reuniones, diagnóstico</t>
  </si>
  <si>
    <t>Estadísticas trimestrales institucionales publicadas en página Web.</t>
  </si>
  <si>
    <t xml:space="preserve"> - Número de estadísticas publicadas por producto</t>
  </si>
  <si>
    <t xml:space="preserve"> - Link, gráficos, cuadro control</t>
  </si>
  <si>
    <t>Elaborar y publicar estadísticas  institucional para el período ene-jun.</t>
  </si>
  <si>
    <t>Elaborar y publicar estadísticas  institucional para el período jul-sep, e iniciar recolección de información para el período oct-dic.</t>
  </si>
  <si>
    <t>Coordinar el proceso de desarrollo de la contratación especializada en elaboración de  Manual General de Políticas, Procesos y Procedimientos. Contemplar el desarrollo de lo siguiente:</t>
  </si>
  <si>
    <t xml:space="preserve"> - Cantidad de procesos documetados / Total identificados</t>
  </si>
  <si>
    <t xml:space="preserve"> - E-mails, notas de archivo, reportes</t>
  </si>
  <si>
    <r>
      <rPr>
        <b/>
        <sz val="20"/>
        <rFont val="Arial"/>
        <family val="2"/>
      </rPr>
      <t xml:space="preserve"> - </t>
    </r>
    <r>
      <rPr>
        <sz val="20"/>
        <rFont val="Arial"/>
        <family val="2"/>
      </rPr>
      <t>Revisión y actualización de los Términos de Referencia (TDR) preliminares disponibles.</t>
    </r>
  </si>
  <si>
    <r>
      <rPr>
        <b/>
        <sz val="20"/>
        <rFont val="Arial"/>
        <family val="2"/>
      </rPr>
      <t xml:space="preserve"> - </t>
    </r>
    <r>
      <rPr>
        <sz val="20"/>
        <rFont val="Arial"/>
        <family val="2"/>
      </rPr>
      <t>Designación de equipo de apoyo y coordinación.</t>
    </r>
  </si>
  <si>
    <t>PROGRAMA DE APOYO A LA GESTION ADMINISTRATIVA Y FINANCIERA.</t>
  </si>
  <si>
    <t>Estructrura programática del presupuesto alineada con la programación de la planificacion estrategica del año.</t>
  </si>
  <si>
    <t>Se espera que bajo coordinacion interdepartamental se logre mayor eiciencia y eficacia en los procesos administrativos y finacieros.</t>
  </si>
  <si>
    <t>Elaborar la base justificativa del Anteproyecto de Presupuesto de la institución para el año 2016.</t>
  </si>
  <si>
    <t xml:space="preserve"> - Cantidad de cuentas contenidas en la base elaborada</t>
  </si>
  <si>
    <t xml:space="preserve"> - documento en digital</t>
  </si>
  <si>
    <t>Contribuir con una gestión financiera eficaz en el desarrollo de las operaciones de la institución.</t>
  </si>
  <si>
    <t>Elaborar presupuestos de gastos para las actividades a ser desarrolladas contenidas en el POA 2015 y otros presupuestos requeridos de urgencias.</t>
  </si>
  <si>
    <t xml:space="preserve"> - Cantidad de presupuestos elaborados en el año</t>
  </si>
  <si>
    <t xml:space="preserve"> - Formularios de presupuestos</t>
  </si>
  <si>
    <t xml:space="preserve"> - Asistir en materia de planificación.</t>
  </si>
  <si>
    <t>Determinar el costo de ejecución de los proyectos 2015 en base a los reportes de ejecución del Plan Anual de Compras y Contrataciones (PACC) y de otras fuentes suministradas por el area financiera.</t>
  </si>
  <si>
    <t xml:space="preserve"> - Reporte de plan ejecutado vs. proyectado</t>
  </si>
  <si>
    <t xml:space="preserve"> - Documento físico evaluado</t>
  </si>
  <si>
    <t xml:space="preserve"> - Elaborar presupuestos de gastos por actividades.</t>
  </si>
  <si>
    <t xml:space="preserve"> -  Contribuir con el control interno.</t>
  </si>
  <si>
    <t xml:space="preserve"> - Conocer el costo de ejecución de proyectos y programas.</t>
  </si>
  <si>
    <t>Identificar y formular planes, programas y proyectos, para gestión de financiamiento de cooperación internacional segun sera reqeurido por la MAE.</t>
  </si>
  <si>
    <t xml:space="preserve"> - Reporte de documentos elaborados</t>
  </si>
  <si>
    <t xml:space="preserve"> - Ejemplar de propuesta elaborada</t>
  </si>
  <si>
    <t>PLAN DE TRABAJO 2015</t>
  </si>
  <si>
    <t>RESUMEN GENERAL COSTEO</t>
  </si>
  <si>
    <t>MONTO TOTAL POR OBJETO DE GASTOS PRESUPUESTARIOS</t>
  </si>
  <si>
    <t>EN RD$</t>
  </si>
  <si>
    <t>CLASIFICADOR PRESUPUESTARIO POR OBJETO DE GASTO</t>
  </si>
  <si>
    <t xml:space="preserve">DENOMINACIÓN </t>
  </si>
  <si>
    <t>Dpto. Ética e Integridad Gubernamental</t>
  </si>
  <si>
    <t>Dpto. Transparencia Gubernamental</t>
  </si>
  <si>
    <t>Dpto. Investigación y Seguimiento</t>
  </si>
  <si>
    <t>Dpto. RRHH</t>
  </si>
  <si>
    <t>Dpto. Administrativo Financiero</t>
  </si>
  <si>
    <t>Dpto. Comunicaciones</t>
  </si>
  <si>
    <t>Dpto. Planificación y Desarrollo</t>
  </si>
  <si>
    <t>Div. Tecnología de la Información y Comunicación</t>
  </si>
  <si>
    <t>SUB-TOTAL POR ÁREA</t>
  </si>
  <si>
    <t xml:space="preserve"> - Plan de trabajo Dpto. Comunicaciones</t>
  </si>
  <si>
    <t xml:space="preserve"> - Presupuestación de Personal Ene-Dic 2015 (52 empleados)</t>
  </si>
  <si>
    <t>Previsión para 1 persona.</t>
  </si>
  <si>
    <t xml:space="preserve">Por crecimiento de la DIGEIG, se preven 2 adicionales a RD$6,000 c/u. </t>
  </si>
  <si>
    <t>Oficina Regional Santiago</t>
  </si>
  <si>
    <t>Atender solicitudes de asesoría presentadas a la DIGEIG por servidores públicos sobre dudas en el ejercicio de sus funciones sobre comportamientos éticos y morales.</t>
  </si>
  <si>
    <t>Realizar un tercer encuentro nacional de Comisiones Etica Pública, con un programa que contemple  conferencias especializadas en ética pública.</t>
  </si>
  <si>
    <t>CONTINUIDAD PROGRAMA DE CONFORMACIÓN, ACTUALIZACIÓN Y FORTALECIMIENTO DE LAS COMISIONES DE ÉTICA PÚBLICA EN LA REGION NORTE</t>
  </si>
  <si>
    <t>Apoyar a la Oficina Central para alcanzar las siguientes metas:</t>
  </si>
  <si>
    <t>Comisiones de Ética Pública (CEP)</t>
  </si>
  <si>
    <t>Velar en la Región Norte por el funcionamiento y la operatividad de las Comisiones de Etica Publica como entes de fortalecimiento de la ética y la transparencia en la administración pública.</t>
  </si>
  <si>
    <t xml:space="preserve">Mantener el envio de comunicación oficial para la conformación y/o adecuación de Comisiones de Ética  en las instituciones públicas de la Región Norte. </t>
  </si>
  <si>
    <t xml:space="preserve"> -Registro de CEP, oficio de carta</t>
  </si>
  <si>
    <t>ESPECIFICOS:</t>
  </si>
  <si>
    <t xml:space="preserve"> - Fortalecer capacidades de los servidores públicos en temas de ética y transparencia. </t>
  </si>
  <si>
    <t xml:space="preserve"> - Apoyar a las CEP en el desarrollo de acciones en cumplimiento a normativas de ética e integridad.</t>
  </si>
  <si>
    <t xml:space="preserve">Realizar dos (2) actos de juramentaciones de las nuevas Comisiones de Ética Pública (CEP) creadas en las instituciones de la Región Norte. </t>
  </si>
  <si>
    <t xml:space="preserve"> - Cantidad de CEP juramentadas por acto</t>
  </si>
  <si>
    <t xml:space="preserve"> - Fotos, Notas de Prensa</t>
  </si>
  <si>
    <t xml:space="preserve"> - Asegurar la existencia y funcionamiento de Comisiones de Ética en las instituciones públicas</t>
  </si>
  <si>
    <t xml:space="preserve">Desarrollar seis (6) encuentros de sensibilización en provincias de la Región Norte, en donde no exista la conformación de CEP. </t>
  </si>
  <si>
    <t xml:space="preserve"> - Desarrollar acciones orientadas a motivar el cumplimiento de los Códigos de Pautas Éticas. </t>
  </si>
  <si>
    <t xml:space="preserve">Raelizar un primer encuentro para cubrir provincia de la sub-región Cibao Nordeste (María Trinidad Sánchez). </t>
  </si>
  <si>
    <t xml:space="preserve"> - Cantidad y detalle de provincias participantes</t>
  </si>
  <si>
    <t xml:space="preserve">Alimentos y Bebidas para 80 personas (Refrigerio ligero, se estima RD$250.00). </t>
  </si>
  <si>
    <t>Transporte por ventos c/1 RD$3,000.00.</t>
  </si>
  <si>
    <t>Viáticos desde OR: 1 Chofer (RD$380 sin dormida) y dos (2) Técnicos de la DIGEIG (RD$520.00 sin dormida)</t>
  </si>
  <si>
    <t>Pago de Taxis.</t>
  </si>
  <si>
    <t xml:space="preserve">Peajes, se estima RD$30,00 </t>
  </si>
  <si>
    <t xml:space="preserve">Realizar un segundo encuentro para cubrir provincia de la sub-región Cibao Nordeste (Samaná). </t>
  </si>
  <si>
    <t xml:space="preserve">Realizar un  tercer encuentro para cubrir provincia de la sub-región Cibao Noroeste (Santiago Rodríguez). </t>
  </si>
  <si>
    <t xml:space="preserve">Realizar un cuarto encuentro para cubrir provincia de la sub-región Cibao Noroeste (Dajabón). </t>
  </si>
  <si>
    <t xml:space="preserve">Realizar un quinto encuentro para cubrir provincia de la sub-región Cibao Nordeste ( Hermanas Mirabal). </t>
  </si>
  <si>
    <t xml:space="preserve"> - Fotos, listado de asistencia</t>
  </si>
  <si>
    <t xml:space="preserve">Realizar un sexto encuentro para cubrir provincia de la sub-región Cibao Nordeste (La Vega). </t>
  </si>
  <si>
    <t>Realizar un (1) Encuentro Regional con los integrantes de las CEP  en la ciudad de Santiago de los Caballeros, para promover las buenas prácticas.</t>
  </si>
  <si>
    <t>Se estima la participación de100 personas con refrigerio ligero de RD$250.00</t>
  </si>
  <si>
    <t>Desarrollar dos (2) encuentros de intercambio de experiencias entre las CEP a fin de conocer sus fortalezas, destrezas y estimular el adecuado fucionamiento de las mismas.</t>
  </si>
  <si>
    <t>Realizar un primer encuentro en el período feb-mar/2015.</t>
  </si>
  <si>
    <t xml:space="preserve"> - Minuta disponible, fotos, lista de participación</t>
  </si>
  <si>
    <t>Se estima la participación de50 personas con refrigerio ligero de RD$250.00</t>
  </si>
  <si>
    <t>Realizar un segundo encuentro en el período ago-sep/2015.</t>
  </si>
  <si>
    <t>Prever contratacion de facilitardores/docentes a RD$1,000.00/hora. Total horas estimadas en diplomados 42horas.</t>
  </si>
  <si>
    <t>Realizar un primer diplomado en el período feb-mar/2015.</t>
  </si>
  <si>
    <t>Participación de 40 personas en cada diplomado, con refrigerio ligero de RD$250.00,</t>
  </si>
  <si>
    <t>Impresión de un estimado total de 40 certificados: Precio estimado X certificado RD$30.00.</t>
  </si>
  <si>
    <t>Realizar un segundo diplomado, en el período jul-ago/2015.</t>
  </si>
  <si>
    <t xml:space="preserve">En coordinación con el Dpto. Etica Gubernamental y TIC de la DIGEIG, disponer de herramienta diseñada para la programación y ejecución de los Planes de Acción de las Comisiones de Etica. </t>
  </si>
  <si>
    <t xml:space="preserve"> - Cantidad de planes incluidas en herramienta</t>
  </si>
  <si>
    <t xml:space="preserve"> - Herramienta disponible</t>
  </si>
  <si>
    <t>Evaluar el nivel de cumplimiento en la ejecución de los Planes 2015 de las CEP. Contemplar lo siguiente:</t>
  </si>
  <si>
    <t>.</t>
  </si>
  <si>
    <t>Participación de 100 personas , con refrigerio ligero de RD$250.00,</t>
  </si>
  <si>
    <t>Desarrollo de diversas acciones para disponer de manera oportuna los Planes de Trabajo 2016 de las CEP.</t>
  </si>
  <si>
    <t xml:space="preserve">Alimentos y Bebidas para 40 personas (Refrigerio ligero, se estima RD$250.00). </t>
  </si>
  <si>
    <t>Realizar cuatro (4) talleres de motivación  y capacitación orientado a que las CEP elaboren de manera oportuna sus Planes de Acción 2016. Según detalle:</t>
  </si>
  <si>
    <t>Viáticos desde OR: 1 Chofer (RD$360 sin dormida) y dos (2) Técnicos de la DIGEIG (RD$520.00 sin dormida)</t>
  </si>
  <si>
    <t xml:space="preserve"> - Provincias de desarrollo taller:   Cibao Norte (Santiago), Cibao Noroeste (Montecristi), Cibao Nordeste (San Fco), Cibao Sur (Bonao).</t>
  </si>
  <si>
    <t>Remitir comunicación oficial a las CEP para la remisión de sus Planes 2016.</t>
  </si>
  <si>
    <t xml:space="preserve"> - Cantidad de planes recibidos</t>
  </si>
  <si>
    <t>Elaborar y remitir a la Dirección Ejecutiva y al Dpto. de Etica e Integridad de la DIGEIG, reportes trimestrales sobre el proceso de creación/actualización/fortalecimiento de las CEP en la Región Norte.</t>
  </si>
  <si>
    <t xml:space="preserve">  </t>
  </si>
  <si>
    <t>Realizar reportes trimestrales para el período Ene-Jun/2015.</t>
  </si>
  <si>
    <t xml:space="preserve"> - Dos (2) reportes remitidos</t>
  </si>
  <si>
    <t xml:space="preserve"> - Documento físico, E-mails</t>
  </si>
  <si>
    <t xml:space="preserve"> - Cantidad de CEP creadas y/o adecuadas</t>
  </si>
  <si>
    <t>Realizar reportes trimestrales para el período Jul-Dic/2015.</t>
  </si>
  <si>
    <t>Programa continuo de seguimiento y motivación al cumplimiento de los compromisos establecidos mediante los códigos de pautas éticas en la Región Norte.</t>
  </si>
  <si>
    <t>Mantener desarrollo de acciones orientadas al cumplimiento de los Códigos de Pautas Éticas (CPE). Realizar lo siguiente:</t>
  </si>
  <si>
    <t xml:space="preserve"> - Cantidad de CPE recibidos en el 2015</t>
  </si>
  <si>
    <t xml:space="preserve">Coordinar con la Oficina Central de la DIGEIG, el desarollo de un (1) encuentro  de socialización dirigido a funcionarios de alto nivel sobre los compromisos asumidos a través de los Códigos de Pautas Eticas. </t>
  </si>
  <si>
    <t>Se estima la participación de 50 personas con refrigeiro liquido en salon particular de RD$600.00</t>
  </si>
  <si>
    <t>Flores para mesa principal. Costo aprox. RD$1,000.00</t>
  </si>
  <si>
    <t>Empoderar e instruir a las CEP del contenido de los compromisos que se asumen a través de los Códigos de Pautas Éticas, para su correspondiente seguimiento.</t>
  </si>
  <si>
    <t xml:space="preserve"> - Reporte de empoderamiento</t>
  </si>
  <si>
    <t xml:space="preserve"> - Emails</t>
  </si>
  <si>
    <t>Llevar control de los Código de Pautas Eticas recibidos en la Oficina Regional de Santiago.</t>
  </si>
  <si>
    <t>EXPANSION  EN LA REGION NORTE DE PROGRAMA ENFOCADO EN UNA CULTURA ÉTICA A TRAVÉS DE FOMENTO DE VALORES Y PRINCIPIOS QUE GARANTICEN LA INTEGRIDAD PÚBLICA.</t>
  </si>
  <si>
    <t xml:space="preserve"> - Servidores públicos               - Academias de educación superior                  -Escuelas y colegios                         - Gremios,                              - Org. de la sociedad civil.</t>
  </si>
  <si>
    <t xml:space="preserve">Desarrollar dos (2) jornadas universitarias de Ética Pública, dirigida a estudiantes de grado, postgrado y profesores. </t>
  </si>
  <si>
    <t>Promover comportamientos apegados a la ética en la sociedad dominicana, especialmente en los servidores públicos.</t>
  </si>
  <si>
    <t>Realizar un primer encuentro con los estudiantes de grado y postgrado</t>
  </si>
  <si>
    <t xml:space="preserve"> - Listado de participantes, fotos</t>
  </si>
  <si>
    <t>Realizar un segundo encuentro con profesores.</t>
  </si>
  <si>
    <t>Se estima la participación de 50 personas. Con refrigerio ligero con un precio estimado de RD$250.00 p/p.</t>
  </si>
  <si>
    <t>Conmemoración y celebración de días nacionales e internacionales, relacionados con la ética y la transparencia en la Región Norte.</t>
  </si>
  <si>
    <t>Promover y motivar el Día Nacional de la Ética (29 abril), a través del desarrollo de diversas acciones como: caminata, ofrenda floral, charlas, distribución de brochure, entre otros.</t>
  </si>
  <si>
    <t xml:space="preserve"> - Tipo de promoción realizada</t>
  </si>
  <si>
    <t xml:space="preserve"> - Fotos, minutas Cartas oficiales</t>
  </si>
  <si>
    <t xml:space="preserve">se contempla un brindis liquido para un estimado de 100 personas, a RD$250,00 c/u  </t>
  </si>
  <si>
    <t>En conmemoración al natalicio Ulises Francisco Espaillat el 9 de febrero, organizar con estudiantes y profesores del bachilletrato jornadas de exposición  sobre la vida e historia de Ulises Francisco Espaillat.</t>
  </si>
  <si>
    <t xml:space="preserve">se contempla un brindis liquido para un estimado de 100 personas, a RD$200,00 c/u  </t>
  </si>
  <si>
    <t>Desarrollo de una (1) jornada de promoción del derecho a la información pública, a realizarse en la Provincia Santiago, en conmemoración del Día del Derecho a Saber.</t>
  </si>
  <si>
    <t>Refrigerio ligero para un estimado de 100 personas, RD$250.00c/u.</t>
  </si>
  <si>
    <t xml:space="preserve"> - Un reporte de resultados </t>
  </si>
  <si>
    <t xml:space="preserve">EJECUCIÓN EN LA REGIÓN NORTE DE PROGRAMA EDUCATIVO,  PREVENTIVO  Y DE DIFUSIÓN EN FORTALECIMIENTO A LA LEY NO. 200-04. </t>
  </si>
  <si>
    <t>Este proyecto persigue transparentar la gestion publica a traves de portales estandarizados y la disponibilidad de informaciones publicas según los plazos  las condiciones establecidas por la Ley garantizando mayor transparencia en la adminsitración pública.</t>
  </si>
  <si>
    <t>En coordinación con la oficina central implementar plan de reforzamiento y de apoyo dirigido a  instituciones del Gobierno Central y descentralizadas, en la creación de  Oficinas de Acceso a la Información Pública. Contemplar lo siguiente:</t>
  </si>
  <si>
    <t xml:space="preserve"> - Cantidad de comunicaciónes oficiales remitidas / Cantidad de OAI y RAI creada</t>
  </si>
  <si>
    <t xml:space="preserve"> - Cartas oficiales remitidas</t>
  </si>
  <si>
    <t>Asumir el componente educativo y preventivo de la Ley de Libre Acceso a la Información Pública, con la promoción y divulgación del derecho del ciudadano.</t>
  </si>
  <si>
    <t xml:space="preserve"> - Remitir comunicación oficial, a quienes no hayan atendido las obligaciones de ley, solicitando la apertura de una OAI y el nombramiento de un RAI</t>
  </si>
  <si>
    <t>ESPECIFICOS</t>
  </si>
  <si>
    <t xml:space="preserve"> - Optimizar el servicio de las OAI</t>
  </si>
  <si>
    <t>Desarrollar en la Región Norte tres (3) jornadas de promoción, sensibilización y divulgación del derecho ciudadano a la información.</t>
  </si>
  <si>
    <t xml:space="preserve"> - Promover en la Región norte, el proceso de  implementación de las políticas de estandarización de los portales electrónicos de las dependencias gubernamentales.</t>
  </si>
  <si>
    <t xml:space="preserve">Coordinar todo el proceso de desarrollo proyectado por la oficina central para el desarrollo de un taller en la Región Norte para fortalecer las capacidades operativas de los servidores públicos municipales (ayuntamientos), en temas de acceso a la información pública. </t>
  </si>
  <si>
    <t xml:space="preserve"> - Fotos, listados de asistencia</t>
  </si>
  <si>
    <t xml:space="preserve">EL COSTEO DE ESTA ACT ESTA EN EL PT DE TRANSPARENCIA. </t>
  </si>
  <si>
    <t xml:space="preserve"> - Velar que las instituciones públicas apliquen la Ley de Libre Acceso a la Información Pública No. 200-04 y las demás Normativas vigentes en la materia.</t>
  </si>
  <si>
    <t>Desarrollar una (1) jornada de sensibilización dirigidas a los funcionarios públicos de la Región Norte sobre la importancia del cumplimiento de la normativa de acceso a la información, como componente  educativo y preventivo de la ley de libre acceso a la información pública.</t>
  </si>
  <si>
    <t>Refrigerio ligero para un estimado de 50 personas, RD$250.00c/u.</t>
  </si>
  <si>
    <t>33</t>
  </si>
  <si>
    <t>Desarrollar una (1) jornada de promoción del derecho al  acceso a la información con estudiantes y profesores de universidades.</t>
  </si>
  <si>
    <t xml:space="preserve">Desarrollo programa de empoderamiento del instrumento de estandarización de los Portales de Transparencia a instituciones de Gobierno Central en la Región Norte. </t>
  </si>
  <si>
    <t xml:space="preserve"> - Cantidad de instituciones identificadas</t>
  </si>
  <si>
    <t>En coordinación con el Dpto. De Transparencia Gubernamental realizar un encuentro con las instituciones identificadas, para sensibilizarlas sobre el proceso de estandarización.</t>
  </si>
  <si>
    <t xml:space="preserve"> - Número y detalle de instituciones participantes </t>
  </si>
  <si>
    <t>Refrigerio ligero para un estimado de 40 personas, RD$250.00c/u.</t>
  </si>
  <si>
    <t xml:space="preserve">Coordinar con la Oficina Central, la elaboración de un cronograma de estandarización de portales en la Región Norte. </t>
  </si>
  <si>
    <t xml:space="preserve"> - Un (1) cronograma elaborado</t>
  </si>
  <si>
    <t xml:space="preserve"> - Cronograma disponible</t>
  </si>
  <si>
    <t xml:space="preserve"> - Reporte de ejecución</t>
  </si>
  <si>
    <t xml:space="preserve"> - E-mails, fotos</t>
  </si>
  <si>
    <t>EJECUCIÓN DE PROGRAMA Y PROYECTOS RELACIONADOS CON LA ATENCIÓN DE DENUNCIAS DE ACTOS  DE CORRUPCIÓN ADMINISTRATIVA Y DE APLICACIÓN DE ESTRATEGIAS Y POLÍTICAS DE FORTALECIMIENTO INSTITUCIONAL.</t>
  </si>
  <si>
    <t>Lograr mayor posicionamiento de la DIGEIG a traves del desarrollo de acciones en la Región Norte.</t>
  </si>
  <si>
    <t>Se espera que la Oficina Regional instalada en Santiago, fortaleza el accionar de la institución en todos los programas que le sean empóderados a la misma.</t>
  </si>
  <si>
    <t>Llevar registro y control de toda denuncia recibida en la Oficina Regional y empoderar a las maximas autoridades de la DIGEIG de la misma para su Investigación y Seguimiento.</t>
  </si>
  <si>
    <t xml:space="preserve"> - Cantidad de denuncias recibidas y tramitadas</t>
  </si>
  <si>
    <t xml:space="preserve"> - Informes, listado</t>
  </si>
  <si>
    <t>Multiplicar en la región norte el accionar de la DIGEIG en el área de recepción de denuncias y aplicación programa de estrategias y políticas de fortaleciiento institucional..</t>
  </si>
  <si>
    <t>Ciudadanía en general</t>
  </si>
  <si>
    <t>Apoyar al Dpto. De Estrategias y Politicas de Fortalecimiento Institucional en el desarrollo de programas y proyecto ejecutados en  la región norte.</t>
  </si>
  <si>
    <t xml:space="preserve"> - Cantidad y tipo de programas apoyados</t>
  </si>
  <si>
    <t xml:space="preserve"> - Fotos, e-mail, </t>
  </si>
  <si>
    <t>Se estiman 12 viajes a en el año.RD$3,000.00c/u</t>
  </si>
  <si>
    <t>ESPECIFICO</t>
  </si>
  <si>
    <t xml:space="preserve"> - Recibir denuncia sobre corrupción Administrativa generadas en la región norte.</t>
  </si>
  <si>
    <t xml:space="preserve"> - Apoyar programas de expación de la DIGEIG.</t>
  </si>
  <si>
    <t>Elaborar y remitir informes trimestrales a la oficina central sobre las ejecutorias realizadas a traves de la Oficina Regional.</t>
  </si>
  <si>
    <t>Elaborar y remitir dos (2) informes del período Ene-Jun/2015.</t>
  </si>
  <si>
    <t>Elaborar y remitir dos (2) informes del período jul-dic/2015</t>
  </si>
  <si>
    <t xml:space="preserve"> - Plan de trabajo Dpto. Ética e Integridad</t>
  </si>
  <si>
    <t>Administrativo reporta estimado gasto mensual en RD$16,848.. Se proyecto 50% adicional por crecimiento institucional.</t>
  </si>
  <si>
    <r>
      <rPr>
        <b/>
        <sz val="12"/>
        <rFont val="Arial"/>
        <family val="2"/>
      </rPr>
      <t>a)</t>
    </r>
    <r>
      <rPr>
        <sz val="12"/>
        <rFont val="Arial"/>
        <family val="2"/>
      </rPr>
      <t xml:space="preserve"> Previsión Oficina Central (Local principal)</t>
    </r>
  </si>
  <si>
    <t>Administrativo reporta cargo estimado mensual en RD$90,000.00.Se proyecta en RD$125.000</t>
  </si>
  <si>
    <t>Administrativo reporta cargo estimado mensual en local actual en  RD$74,000.00. Se proyecta RD$90,000.00</t>
  </si>
  <si>
    <t>Previsión para viáticos de bolsillo.</t>
  </si>
  <si>
    <t xml:space="preserve"> - Otras previsiones no contempladas</t>
  </si>
  <si>
    <t>Para uso de pago de taxi a los choferes y conserjes.</t>
  </si>
  <si>
    <t>Renta estimada con impuestos en RD$191,111. (soporte cuadro calculos alquiler). Se calcula a una tasa de RD$48.00 por USD1.00, según tabla de proyeccion de tasas del Banco Central. Alquiler en USD3,528.00, aumento de un 5% y variacion de tasa de un 4.29% (de 43.52 a 48.00).</t>
  </si>
  <si>
    <t>Inclusión de los bienes muebles.</t>
  </si>
  <si>
    <t>Mantenimiento y reparación de equipo de comunicación</t>
  </si>
  <si>
    <t>Se proyectan RD$3,000/mes en los 2 locales.</t>
  </si>
  <si>
    <t>Monto ejecutado al 31 de julio/2014: RD$0.00.</t>
  </si>
  <si>
    <t>Monto ejecutado al 31 de julio/2014: RD$49,802.97. Gasto estimado mensual al 31 de julio/2014 de RD$7,114.71.</t>
  </si>
  <si>
    <t>Se proyectan RD$10,000/mes en los 2 locales.</t>
  </si>
  <si>
    <t xml:space="preserve"> - Alfombras, banderas, cortinas, etc.</t>
  </si>
  <si>
    <t xml:space="preserve"> - Uniformes.</t>
  </si>
  <si>
    <r>
      <rPr>
        <b/>
        <sz val="12"/>
        <rFont val="Arial"/>
        <family val="2"/>
      </rPr>
      <t>c)</t>
    </r>
    <r>
      <rPr>
        <sz val="12"/>
        <rFont val="Arial"/>
        <family val="2"/>
      </rPr>
      <t xml:space="preserve"> Otras previsiones</t>
    </r>
  </si>
  <si>
    <t>Compra de copas, platos y lozas.</t>
  </si>
  <si>
    <t>Estructuras metálicas acabadas</t>
  </si>
  <si>
    <t>Segun PACC 2015</t>
  </si>
  <si>
    <t>Monto ejecutado al 31 de julio/2014: RD$51,870.00. Gasto estimado mensual al 31 de julio/2014 de RD$7,410.00.</t>
  </si>
  <si>
    <t>Soporte presupuestación RR.HH.</t>
  </si>
  <si>
    <t>Monto ejecutado al 31 de julio/2014: RD$22,500.00. Gasto estimado mensual al 31 de julio/2014 de RD$6,846.84.</t>
  </si>
  <si>
    <t>Monto ejecutado al 31 de julio/2014: RD$131,716.62.</t>
  </si>
  <si>
    <t>Monto ejecutado al 31 de julio/2014: RD$3,721,557.00.</t>
  </si>
  <si>
    <t>Monto ejecutado al 31 de julio/2014: RD$434,463.07.</t>
  </si>
  <si>
    <t>Monto ejecutado al 31 de julio/2014: RD$84,492.72.</t>
  </si>
  <si>
    <r>
      <rPr>
        <b/>
        <sz val="12"/>
        <rFont val="Arial"/>
        <family val="2"/>
      </rPr>
      <t>a)</t>
    </r>
    <r>
      <rPr>
        <sz val="12"/>
        <rFont val="Arial"/>
        <family val="2"/>
      </rPr>
      <t xml:space="preserve"> Previsión Oficina central.</t>
    </r>
  </si>
  <si>
    <t>Monto ejecutado al 31 de julio/2014: RD$53,182.60.</t>
  </si>
  <si>
    <t>Monto ejecutado al 31 de julio/2014: RD$68,921.23.</t>
  </si>
  <si>
    <t>Monto ejecutado al 31 de agosto/2013: RD$206,460.39.</t>
  </si>
  <si>
    <t>Monto ejecutado al 31 de julio/2014: RD$374,191.53.</t>
  </si>
  <si>
    <t>Monto ejecutado al 31 de julio/2014: RD$10,565.69.</t>
  </si>
  <si>
    <t>Monto ejecutado al 31 de julio/2014: RD$1,103,471.14.</t>
  </si>
  <si>
    <t>Monto ejecutado al 31 de julio/2014: RD$128,779.23.</t>
  </si>
  <si>
    <t xml:space="preserve"> - Plan de trabajo Oficina Regional Santiago</t>
  </si>
  <si>
    <t xml:space="preserve"> - Plan de trabajo Dpto. de Transparencia</t>
  </si>
  <si>
    <t xml:space="preserve"> - Plan de Trabajo Dpto. Investigación y Seguimiento</t>
  </si>
  <si>
    <t xml:space="preserve"> - Plan de trabajo Dpto. Administrativo Financiero</t>
  </si>
  <si>
    <t xml:space="preserve"> - Plan de trabajo Dpto. Transparencia</t>
  </si>
  <si>
    <t xml:space="preserve"> - Plan de Trabajo Oficina Regional Santiago</t>
  </si>
  <si>
    <t xml:space="preserve"> - Plan de trabajo Oficina Regional Santiago.</t>
  </si>
  <si>
    <t xml:space="preserve"> - Plan de trabajo Adm. Fin.</t>
  </si>
  <si>
    <t xml:space="preserve"> - Oficina Regional Santiago</t>
  </si>
  <si>
    <r>
      <rPr>
        <b/>
        <sz val="12"/>
        <rFont val="Arial"/>
        <family val="2"/>
      </rPr>
      <t>a)</t>
    </r>
    <r>
      <rPr>
        <sz val="12"/>
        <rFont val="Arial"/>
        <family val="2"/>
      </rPr>
      <t xml:space="preserve"> Plan de trabajo Dpto. RRHH</t>
    </r>
  </si>
  <si>
    <t>Organización de eventos y festividades</t>
  </si>
  <si>
    <t xml:space="preserve"> - Plan de Trabajo Div. TIC</t>
  </si>
  <si>
    <t>Elaborar TDR para la contratación de personal calificado en la temática. Se costea en presupuestación de personal en RR.HH.</t>
  </si>
  <si>
    <t>Se estima refrigerio ligero de RD$250.00 p/p en salón particular. X 9 modulos</t>
  </si>
  <si>
    <t>Se estima refrigerio ligero de RD$250.00 p/p en salón particular.  X 9 modulos</t>
  </si>
  <si>
    <t>DESARROLLO PROGRAMA TRANSVERSAL EN FORTALECIMIENTO INSTITUCIONAL.</t>
  </si>
  <si>
    <t xml:space="preserve"> -  Manual General de Políticas, Procesos y Procedimientos de desarrollado en 80%</t>
  </si>
  <si>
    <t>Este proyecto visualiza que la institución pueda mantener elevado estándares de calidad institucional a través de la doumentación de sus procesos y atención compromiso país.</t>
  </si>
  <si>
    <t>El Estado dominicano</t>
  </si>
  <si>
    <t>En conmemoración al Aniversario del Tercer año de creación de la DIGEIG, realizar un seminario internacional dirigido a diferentes sectores de la vida nacional, para compartir experiencias sobre temas propios que promueve y desarrolla la DIGEIG.</t>
  </si>
  <si>
    <t xml:space="preserve"> - Número y detalle de temas contemplados en programa</t>
  </si>
  <si>
    <t xml:space="preserve"> - Fotos, notas de archivo, nota de prensa.</t>
  </si>
  <si>
    <t>Contemplar lo siguiente para el desarrollo del seminario de 3 dias:</t>
  </si>
  <si>
    <t>Asegurar el cumplimiento de acciones para elever niveles de calidad institucional.</t>
  </si>
  <si>
    <t xml:space="preserve"> - Dos (2) participaciones en evento compromiso país.</t>
  </si>
  <si>
    <t>Flores mesa principal</t>
  </si>
  <si>
    <t xml:space="preserve"> - Intercambiar experiencias nacionales e internacionales en temas propios de la DIGEIG</t>
  </si>
  <si>
    <t>VARIOS GENERALES:</t>
  </si>
  <si>
    <t xml:space="preserve"> - Documentar la institución para elevar los niveles de calidad.</t>
  </si>
  <si>
    <t>Compra y distribución de invitaciones.   Precio  estimado general  RD$5,000.00</t>
  </si>
  <si>
    <t>Productos papel y cartón</t>
  </si>
  <si>
    <t>Material gastable, (gafetes, bajantes, banderolas, invitaciones)</t>
  </si>
  <si>
    <t xml:space="preserve"> - Atender compromiso país</t>
  </si>
  <si>
    <t>Alquileres montajes de eventos. (Sonido, proyeccion, pantalla, etc.. )RD$50,000.00</t>
  </si>
  <si>
    <t>otros servicios tecnicos profesionales</t>
  </si>
  <si>
    <t>Lapiceros con logo, 500 unidades a $30.00 c/u</t>
  </si>
  <si>
    <t>libretas con logo 500 a RD$75.00</t>
  </si>
  <si>
    <t>Productos de Papel y Cartón</t>
  </si>
  <si>
    <t>Funda con logo para materiales a entregar. 400 fundas a RD$150.00 c/u.</t>
  </si>
  <si>
    <t>Edición e impresión de las conferencias. Se estima la impresión de 500 ejemplares con un costo estimado a RD$100.00</t>
  </si>
  <si>
    <t>INVITADO INTERNACIONAL</t>
  </si>
  <si>
    <t>Atender invitaciones de participaciones  del personal, para atender compromisos país, como fortalecer capacidades operativas internas.</t>
  </si>
  <si>
    <t>Participación en eventos nacionales como internacionales en cumplimiento a los compromisos asumidos, entre estos: MESICIC, CNUCC, OGP, Red Iberoamericana en Protección de Datos,  entre otros.</t>
  </si>
  <si>
    <r>
      <rPr>
        <strike/>
        <sz val="18"/>
        <rFont val="Arial"/>
        <family val="2"/>
      </rPr>
      <t xml:space="preserve"> - </t>
    </r>
    <r>
      <rPr>
        <sz val="18"/>
        <rFont val="Arial"/>
        <family val="2"/>
      </rPr>
      <t>Cantidad y tipo de participaciones</t>
    </r>
  </si>
  <si>
    <t xml:space="preserve"> - Informe de participación.</t>
  </si>
  <si>
    <r>
      <t xml:space="preserve">Participación en eventos internacionales y nacionales, para fortalecer capacidades </t>
    </r>
    <r>
      <rPr>
        <sz val="18"/>
        <color rgb="FFFF0000"/>
        <rFont val="Arial"/>
        <family val="2"/>
      </rPr>
      <t/>
    </r>
  </si>
  <si>
    <t xml:space="preserve"> - Cantidad y tipo de participaciones</t>
  </si>
  <si>
    <t xml:space="preserve"> - Informe de participación</t>
  </si>
  <si>
    <t>Fortalecimiento de la calidad institucional, apoyados en coordinación externa de consultoria o contratación de servicios especializados.</t>
  </si>
  <si>
    <t xml:space="preserve"> - Cantidad y tipo de politicas procesos y procedimientos elaborados</t>
  </si>
  <si>
    <t>Precio estimado para la contratación RD$500,000.00</t>
  </si>
  <si>
    <r>
      <t xml:space="preserve">a) </t>
    </r>
    <r>
      <rPr>
        <sz val="18"/>
        <rFont val="Arial"/>
        <family val="2"/>
      </rPr>
      <t>Revisar y actualizar Términos de Referencia (TDR) preliminares disponibles.</t>
    </r>
  </si>
  <si>
    <t>Se preve impresión total de RD$13,000.00.</t>
  </si>
  <si>
    <r>
      <rPr>
        <b/>
        <sz val="18"/>
        <rFont val="Arial"/>
        <family val="2"/>
      </rPr>
      <t>b</t>
    </r>
    <r>
      <rPr>
        <sz val="18"/>
        <rFont val="Arial"/>
        <family val="2"/>
      </rPr>
      <t xml:space="preserve"> Designar equipo de apoyo de la DIGEIG para el desarrollo de la consultoría.</t>
    </r>
  </si>
  <si>
    <t>Se preve un estimado de 3 talleres, con un total de 40 personas por c/u a un costo estimado de RD$600.00.00 p/p. refrigerio y almuerzo</t>
  </si>
  <si>
    <t>VINCULACIÓN DE LA ESTRATEGIA GOBIERNO ABIERTO VIA LAS GOBERNACIONES PROVINCIALES ESTABLECIDAS EN TODO EL TERRITORIO NACIONAL.</t>
  </si>
  <si>
    <t xml:space="preserve">GENERAL: </t>
  </si>
  <si>
    <t xml:space="preserve"> - 8 provincias del país con mecanismo IPAC implementado al 100%.</t>
  </si>
  <si>
    <t>Este programa se orienta a viabilizar el dialogo entre la sociedad civil organizada, la ciudadania en general y las instituciones del Estado.</t>
  </si>
  <si>
    <t xml:space="preserve"> - Ciudadania  
 - Administración Pública</t>
  </si>
  <si>
    <t>Desarrollar encuentros en las ocho (8) provincias meta para presentar la estrategia IPAC dentro del marco de Gobierno Abierto, con la participación de funcionarios y sociedad civil.</t>
  </si>
  <si>
    <t>Establecer mecanismos que le permitan a la ciudadania su interacción con el Gobierno, para conocer sus demandas.</t>
  </si>
  <si>
    <t xml:space="preserve"> - Cantidad de  participantes por encuentro</t>
  </si>
  <si>
    <t>Gasolina. RD$4,000/viaje</t>
  </si>
  <si>
    <t xml:space="preserve"> - Canalizar las demandas a las instancias correspondientes.</t>
  </si>
  <si>
    <t xml:space="preserve"> - Fotos, registro de visitas, minutas</t>
  </si>
  <si>
    <t xml:space="preserve">Viáticos (desayuno y almuerzo) para 3 técnicos por viaje, RD$520.00p/p por viaje- RD$360.00 por viaje por chofer. </t>
  </si>
  <si>
    <t>Elaborar y presentar a la MAE dos  (2) informes de avance sobre el cumplimiento de los compromisos IPAC a nivel provincial.</t>
  </si>
  <si>
    <t xml:space="preserve"> - Cantidad de informes remitidos, numero de demandas.</t>
  </si>
  <si>
    <t>MECANISMOS DE VINCULACIÓN CON INSTITUCIONES QUE COMPONEN LA  SOCIEDAD EN GENERAL PARA IMPLEMENTAR LA ESTRATEGIA DE GOBIERNO ABIERTO</t>
  </si>
  <si>
    <t xml:space="preserve">Este programa se orienta a fomentar una cultura Ética </t>
  </si>
  <si>
    <t>Desarrollar veintidos (22) talleres de fortalecimiento titulado  "Entrenamiento básico en Ética y Valores" divididos en 2 niveles al personal del PROSOLI, según se detalla más abajo:</t>
  </si>
  <si>
    <t>Colaborar con instituciones que soliciten a la DIGEIG, apoyo para el fortalecimiento de capacidades.</t>
  </si>
  <si>
    <t>Realizar doce (12) talleres de fortalecimiento en el período ene-jun/2015.</t>
  </si>
  <si>
    <t>Viáticosp/chofer de RD$360.00 p/viaje, X 24 , incluir viatico para encargada RD$520.00</t>
  </si>
  <si>
    <t>Prevision para servicios profesionales. Se estima un costo estimado por hora de RD$1,000.00. Cada modulo dura 7 horas</t>
  </si>
  <si>
    <t>Realizar diez (10) talleres de fortalecimiento en el período jul-dic/2015.</t>
  </si>
  <si>
    <t>Viáticosp/chofer de RD$360.00 p/viaje, X 20 , incluir viatico para encargada RD$520.00 (la encargada viajara a 10 sesiones en el año)</t>
  </si>
  <si>
    <t xml:space="preserve">Aplicar y analizar en cada taller, formularios de evaluación del Programa "Entrenamiento básico en Ética y Valores". </t>
  </si>
  <si>
    <t xml:space="preserve"> - % de satisfacción del programa</t>
  </si>
  <si>
    <t>Rediseñar e imprimir materiales didácticos relativos a valores, como: manual básico en ética y valores, programas, entre otros.</t>
  </si>
  <si>
    <t xml:space="preserve"> - Cantidad y tipo de material impreso</t>
  </si>
  <si>
    <t xml:space="preserve"> - Manual, programa</t>
  </si>
  <si>
    <t>Se estima la impresión de 700 manuales con 10 paginas de lado y lado, con un costo estimado de RD$10.00</t>
  </si>
  <si>
    <t xml:space="preserve"> - Cantidad de informe elaborado</t>
  </si>
  <si>
    <t>Registro de participantes, minuta, fotos</t>
  </si>
  <si>
    <t xml:space="preserve"> Viáticos (desayuno y almuerzo) para 3 técnicos por viaje, RD$520.00p/p por viaje- RD$360.00 por viaje por chofer. </t>
  </si>
  <si>
    <t>SANTIAGO</t>
  </si>
  <si>
    <t>INVESTIGACION</t>
  </si>
  <si>
    <t>TRANSPARENCIA</t>
  </si>
  <si>
    <t>ETICA</t>
  </si>
  <si>
    <t>DIR. EJECUTIVA</t>
  </si>
  <si>
    <t>PLANIFICACION</t>
  </si>
  <si>
    <t>RR.HH</t>
  </si>
  <si>
    <t>COMUNICACIONES</t>
  </si>
  <si>
    <t>ADM</t>
  </si>
  <si>
    <t>TIC</t>
  </si>
  <si>
    <t>TOTAL (RD$) GENERAL PLAN DE TRABAJO</t>
  </si>
  <si>
    <t>Dpto. Estrategias y Políticas de Fortalecimiento Institucional</t>
  </si>
  <si>
    <t xml:space="preserve"> - Plan de trabajo Dpto. Estrategias y Políticas de Fortalecimiento Institucional</t>
  </si>
  <si>
    <t xml:space="preserve"> - Proyecto General Institucional</t>
  </si>
  <si>
    <t xml:space="preserve"> - Plan de Trabajo Dpto. Administrativo</t>
  </si>
  <si>
    <t xml:space="preserve"> - Plan de Trabajo División Tecnologia de la Inf.</t>
  </si>
  <si>
    <t xml:space="preserve"> - Plan de Trabajo Proyecto Institucional</t>
  </si>
  <si>
    <t xml:space="preserve"> - Plan de trabajo Dpto. de Politas y Estrategias</t>
  </si>
  <si>
    <t xml:space="preserve"> - Pan de trabajo Proyecto Institucional</t>
  </si>
  <si>
    <t>Proyecto Institucional</t>
  </si>
  <si>
    <t xml:space="preserve"> - Plan de Trabajo Dpto. Estrategias y Políticas de Fortalecimiento Institucional</t>
  </si>
  <si>
    <t xml:space="preserve"> - Plan de Trabajo Dpto. de Transparencia</t>
  </si>
  <si>
    <t xml:space="preserve"> - Plan de trabajo Dpto. Tecnologia de la Información</t>
  </si>
  <si>
    <t xml:space="preserve"> - Plan de trabajo Proyecto Institucional</t>
  </si>
  <si>
    <t xml:space="preserve"> - Plan de Trabajo Dpto. Politicas y Estrategias</t>
  </si>
  <si>
    <t xml:space="preserve"> - Plan de Trabajo Dpto. Comunicaciones</t>
  </si>
  <si>
    <t xml:space="preserve"> - Plan de trabajo Dpto. Etica Gubernamental</t>
  </si>
  <si>
    <t xml:space="preserve"> - Plan Div. Tecnologia de la Información</t>
  </si>
  <si>
    <t xml:space="preserve"> - Plan de Trabajo Dpto. RR.HH.</t>
  </si>
  <si>
    <t xml:space="preserve"> - Plan de Trabajo Div. Tecnología de la Información.</t>
  </si>
  <si>
    <t xml:space="preserve"> - Plan de trabajo Div. Tecmologia de la Información</t>
  </si>
  <si>
    <t xml:space="preserve"> - Plan de Dpto. Comunicaciones</t>
  </si>
  <si>
    <t xml:space="preserve"> -  Proyecto Institucional</t>
  </si>
  <si>
    <r>
      <rPr>
        <b/>
        <sz val="12"/>
        <rFont val="Arial"/>
        <family val="2"/>
      </rPr>
      <t>c)</t>
    </r>
    <r>
      <rPr>
        <sz val="12"/>
        <rFont val="Arial"/>
        <family val="2"/>
      </rPr>
      <t xml:space="preserve"> Otras previsiones contempladas en plan de trabajo area tecnica</t>
    </r>
  </si>
  <si>
    <t>Implementacion y seguimiento a nivel provincial de la Iniciativa Participativa Anti corrupcion (IPAC) como estrategia de Gobierno Abierto.</t>
  </si>
  <si>
    <t>Registro de asistentes, fotos, minuta</t>
  </si>
  <si>
    <t>Realizar un encuentro en Santo Domingo con los enlaces de las 7 provincias objeto del piloto IPAC 2014 (Azua, Barahona, El Seybo, Monte Plata, Nagua, Samana y San Juan de la Maguana.), asi como las nuevas proyectadas a incorporarse en el 2015, para establecer las estrategias de seguimiento, asi como evaluar y compartir experiencias.</t>
  </si>
  <si>
    <t>Se estima la participación de 30 personas, con coffee break y almuerzo, con un costo estimado de RD$650.00.</t>
  </si>
  <si>
    <t>Se estima pago de viaticos para transporte a Sto. Dgo. De 15 Enlaces, de RD$800.00.</t>
  </si>
  <si>
    <t xml:space="preserve">Realizar siete (7)  visitas de seguimiento y monitoreo a las provincias objeto de piloto del 2014, para dar continuidad a los mecanismos del proceso de respuesta a las demandas. </t>
  </si>
  <si>
    <t>Alquilar mesas, sillas, mantel</t>
  </si>
  <si>
    <t xml:space="preserve"> - Cantidad de dialogos desarrollados</t>
  </si>
  <si>
    <t xml:space="preserve"> - Cantidad de reuniones coordinadas y efectuadas</t>
  </si>
  <si>
    <t>Dos (2) encuentros en el mes de febrero.</t>
  </si>
  <si>
    <t>Dos (2) encuentros en el mes de marzo</t>
  </si>
  <si>
    <t>Dos (2) encuentros en el mes de abril.</t>
  </si>
  <si>
    <t>Dos (2) encuentros en el mes de mayo.</t>
  </si>
  <si>
    <t>Mas abajo se costean las actividades 3, 4, 5 y 6</t>
  </si>
  <si>
    <t>Alquiler de sillas</t>
  </si>
  <si>
    <t>Desarrollar mesas de recepción de demandas en las ocho (8) provincias incorporadas en el 2015, a traves de encuentros con los enlaces.</t>
  </si>
  <si>
    <t>Se estima  RD$3,000.00 por cada evento para brindis</t>
  </si>
  <si>
    <t xml:space="preserve"> - Notas de archivo, fotos</t>
  </si>
  <si>
    <t>Coordinar con el Dpto. De Transparencia Gubernamental  reuniones con incumbentes locales para socializar las demandas recogidas y generar alianzas en torno al mecanismo IPAC.</t>
  </si>
  <si>
    <t>Se estima RD$200.00 para remision de comunicaciones</t>
  </si>
  <si>
    <t xml:space="preserve">Coordinar y apoyar al Dpto. De Transparencia Gubernamental, en convocatoria al dialogo entre la ciudadania y las instituciones publicas vinculadas a las demandas para socializar y viabilizar soluciones en 8 provincias. Se contemplan un encuentro por cada provincia. </t>
  </si>
  <si>
    <t xml:space="preserve">Mantener coordinacion a lo interno de la DIGEIG con los Dpto. de Etica y Transparencia Gubernamental. Contemplar lo siguiente: </t>
  </si>
  <si>
    <t xml:space="preserve"> -  Cantidad de CEP empoderadas en seguimiento</t>
  </si>
  <si>
    <t xml:space="preserve"> - Status de avance y cumpliminto segun compromiso</t>
  </si>
  <si>
    <t xml:space="preserve"> - Informe, e-mail</t>
  </si>
  <si>
    <t xml:space="preserve"> - Cantidad de encuentros realizados</t>
  </si>
  <si>
    <t>En coordinacion con las areas sustantivas, desarrollar quince (15)  encuentros en las provincias en las cuales no se ha implementado el mecanismo IPAC, con miras al seguimiento del proyecto de expansion de la DIGEIG via las Gobernaciones.</t>
  </si>
  <si>
    <t>Se estima la prticipación de 60 personas por encuentro, con refrigerio ligero, con un costo estimado de RD$250.00</t>
  </si>
  <si>
    <t xml:space="preserve"> - Empoderar a la ciudadania del mecanismo IPAC</t>
  </si>
  <si>
    <t xml:space="preserve"> - Recoger las demandas de caracter social</t>
  </si>
  <si>
    <t xml:space="preserve"> - Crear los espacios de dialogo entre el Gobierno y la Sociedad.</t>
  </si>
  <si>
    <t xml:space="preserve"> - Email, fotos</t>
  </si>
  <si>
    <t>Se estiman RD$3,000.00 por enlace X mes,  como apoyo economico a los enlaces de las 15  gobernaciones con aplicacion de la estrategia.</t>
  </si>
  <si>
    <t xml:space="preserve"> - Capacitar servidores del PROSOLI en temas de valores.</t>
  </si>
  <si>
    <t xml:space="preserve"> - Fomentar una cultura etica.</t>
  </si>
  <si>
    <t>Se estima la prticipación de 100 personas por encuentro, con refrigerio fuerte, con un costo estimado de RD$350.00</t>
  </si>
  <si>
    <t xml:space="preserve">Viáticos (desayuno y almuerzo) para 7 técnicos por viaje, RD$520.00p/p por viaje- RD$360.00 por viaje por chofer. </t>
  </si>
  <si>
    <t xml:space="preserve"> - Fotos, listado de participacion.</t>
  </si>
  <si>
    <t>PROMOCION DE POLITICAS DE GOBIERNO ABIERTO A NIVEL A NIVEL PROVINCIAL.</t>
  </si>
  <si>
    <t>Fomentar una cultura de Gobierno Abierto a nivel pais.</t>
  </si>
  <si>
    <t xml:space="preserve"> - Realizar acciones de sensibilizacion en temas de Gobierno Abierto.</t>
  </si>
  <si>
    <t>Este programa se orienta a fortalecer  la articulación de los componentes de Transparencia a la politica de Gobierno Abierto.</t>
  </si>
  <si>
    <t xml:space="preserve"> - 10% de ayuntamiento en proyecto Pascal/SISMAP 2 sensibilizados.</t>
  </si>
  <si>
    <t>Realizar un primer encuentro de sensibilizacion en temas de Gobierno Abierto e Integridad.</t>
  </si>
  <si>
    <t>Realizar un segundo encuentro de sensibilizacion en temas de Gobierno Abierto e Integridad.</t>
  </si>
  <si>
    <t>Viabilizar la instauracion de las politicas de Gobierno Abierto a Nivel Municipal. Contemplar lo siguiente:</t>
  </si>
  <si>
    <t>Realizar una primera jornada en la Region Sur.</t>
  </si>
  <si>
    <t>Realizar una segunda jornada en la Region Este.</t>
  </si>
  <si>
    <t>En coordinacion con las areas sustantivas de la DIGEIG, desarrollar tres (3) jornadas de socialización de la estrategia Gobierno Abierto con gremios.</t>
  </si>
  <si>
    <t>Realizar una segunda jornada en la Region Norte.</t>
  </si>
  <si>
    <t>Se estima la participación de 60 personas. Refrigerio ligero, RD$250.00 por persona.</t>
  </si>
  <si>
    <t xml:space="preserve"> - Desarrollar un primer encuentro de lanzamiento en el Distrito Nacional, para dejar establecido el desarrollo del mismo anualemnte.</t>
  </si>
  <si>
    <t>Se estima la participación de 150 con refrigerio ligero de RD$450.00</t>
  </si>
  <si>
    <t>Alquiler de Salon, precio estimado de RD10.000.00</t>
  </si>
  <si>
    <t>Impresion y encuadernacion</t>
  </si>
  <si>
    <t xml:space="preserve">Elaborar dos (2) informes de resultados sobre el proceso de implementación del convenio. </t>
  </si>
  <si>
    <t>Alquiler y rentas de edificios y locales</t>
  </si>
  <si>
    <t>Alquilere sy rentas de edificios y locales</t>
  </si>
  <si>
    <t>POLITICAS</t>
  </si>
  <si>
    <t>Prima por Transporte</t>
  </si>
  <si>
    <t xml:space="preserve"> - Plan de Trabajo Estrategias y Politicas</t>
  </si>
  <si>
    <t>Alquileres de equipo de oficina y muebles</t>
  </si>
  <si>
    <t xml:space="preserve"> - Plan de Trabajo Dpto. Transparencia Gubernamental</t>
  </si>
  <si>
    <t>Coordinación y seguimiento a la implementación de políticas y normativas sobre sistemas de integridad (si) en las instituciones públicas de la Región Norte.</t>
  </si>
  <si>
    <t>En coordinación con el Dpto. de Etica e Integridad Gubernamental de la Oficina Central, realizar un (1) taller en la Región Norte de socialización, coordinación y seguimiento del Sistema de Integridad, con los Órganos Rectores de cada uno de los mecanismos o componentes que integran el mismo, entre estos: MINPRE, DGCP, MAP, INAP, CGR, DGCG, entre otros.</t>
  </si>
  <si>
    <t>Refrigerio ligero para un estimado de 50 personas RD$250.00 en salón particular.</t>
  </si>
  <si>
    <t>Realizar un levantamiento de las instituciones del Estado en la Región Norte del país que no cuenten con CEP para determinar cuales califician para su creación.</t>
  </si>
  <si>
    <r>
      <rPr>
        <b/>
        <sz val="12"/>
        <rFont val="Arial"/>
        <family val="2"/>
      </rPr>
      <t>f)</t>
    </r>
    <r>
      <rPr>
        <sz val="12"/>
        <rFont val="Arial"/>
        <family val="2"/>
      </rPr>
      <t xml:space="preserve"> Previsión para cubrir porción de regalia por servicios contratados adicionales</t>
    </r>
  </si>
  <si>
    <r>
      <rPr>
        <b/>
        <sz val="12"/>
        <rFont val="Arial"/>
        <family val="2"/>
      </rPr>
      <t>a)</t>
    </r>
    <r>
      <rPr>
        <sz val="12"/>
        <rFont val="Arial"/>
        <family val="2"/>
      </rPr>
      <t xml:space="preserve"> Bono por desempeño al personal de Carrera Administrativa, 33 personas (actual y proyectado).</t>
    </r>
  </si>
  <si>
    <t>Monto ejecutado al 31 de agosto/2014: RD$1,630,000.00. Gasto estimado mensual al 31 de agosto/2015 de RD$8,937.32.</t>
  </si>
  <si>
    <t>Contribuciones al Seguro de Riesgo Laboral (1.3%). Salario cotizable hasta RD$33,580. aportes patronal.</t>
  </si>
  <si>
    <r>
      <t>Monto ejecutado al 31 de julio/2014: RD$272,592.97. Gasto estimado mensual al 31 de julio/2014 de RD$41,364.33. e proyecto 50%</t>
    </r>
    <r>
      <rPr>
        <sz val="12"/>
        <color rgb="FFFF0000"/>
        <rFont val="Arial"/>
        <family val="2"/>
      </rPr>
      <t xml:space="preserve"> </t>
    </r>
    <r>
      <rPr>
        <sz val="12"/>
        <rFont val="Arial"/>
        <family val="2"/>
      </rPr>
      <t>adicional por crecimiento institucional. La conexión con santiago son RD$45,000.00 mensual segun TI.</t>
    </r>
  </si>
  <si>
    <t>b) Previsión Oficina Regional, Santiago. Equipos de oficina y vehículos</t>
  </si>
  <si>
    <t>b) Previsión Oficina Regional, Santiago</t>
  </si>
  <si>
    <t>Estimado disponible al 31/12/2014</t>
  </si>
  <si>
    <t xml:space="preserve"> Monto ejecutado al 31 de julio/2014: RD$2,055,027.51. Gasto estimado mensual al 31 de julio/2014 de RD$293,575.36.</t>
  </si>
  <si>
    <t>Alimentacion personal</t>
  </si>
  <si>
    <t>Balance disponible al 31/07/2014</t>
  </si>
  <si>
    <r>
      <rPr>
        <b/>
        <sz val="20"/>
        <rFont val="Arial"/>
        <family val="2"/>
      </rPr>
      <t xml:space="preserve">a) </t>
    </r>
    <r>
      <rPr>
        <sz val="20"/>
        <rFont val="Arial"/>
        <family val="2"/>
      </rPr>
      <t>Gestionar con el Dpto. de Etica Gubernamental el empoderamiento a las CEP de las instituciones que asumen compromisos a los fines de mantener seguimiento a los mismo.</t>
    </r>
  </si>
  <si>
    <r>
      <rPr>
        <b/>
        <sz val="20"/>
        <rFont val="Arial"/>
        <family val="2"/>
      </rPr>
      <t xml:space="preserve">b) </t>
    </r>
    <r>
      <rPr>
        <sz val="20"/>
        <rFont val="Arial"/>
        <family val="2"/>
      </rPr>
      <t>Mantener coordinacion con el  Dpto. de Transparencia Gubernamental en apoyo al seguimiento y monitoreo de las recomendaciones IPAC.</t>
    </r>
  </si>
  <si>
    <t xml:space="preserve"> - Cantidad de demandas y denuncias recibidas por encuentro</t>
  </si>
  <si>
    <t xml:space="preserve"> -  Cantidad de enlaces participantes segun provincia</t>
  </si>
  <si>
    <r>
      <t xml:space="preserve"> Institucionalizar un encuentro titulado</t>
    </r>
    <r>
      <rPr>
        <i/>
        <sz val="20"/>
        <rFont val="Arial"/>
        <family val="2"/>
      </rPr>
      <t xml:space="preserve">: "'Catedra Ulises Francisco Espaillat", </t>
    </r>
    <r>
      <rPr>
        <sz val="20"/>
        <rFont val="Arial"/>
        <family val="2"/>
      </rPr>
      <t>para promover los temas de Gobierno Abierto a todas las instituciones de la Sociedad en general. Contemplar lo siguiente:</t>
    </r>
  </si>
  <si>
    <t xml:space="preserve"> - Formulario, cuadro de resultados</t>
  </si>
  <si>
    <t>100% cumplimiento al convenio firmado con VIcepresidencia-DIGEIG.</t>
  </si>
  <si>
    <t>196</t>
  </si>
  <si>
    <t>197</t>
  </si>
  <si>
    <t>198</t>
  </si>
  <si>
    <r>
      <t>GENERAL:</t>
    </r>
    <r>
      <rPr>
        <b/>
        <sz val="14"/>
        <rFont val="Arial"/>
        <family val="2"/>
      </rPr>
      <t/>
    </r>
  </si>
  <si>
    <t>SUB-TOTAL (RD$) PROYECTO 40</t>
  </si>
  <si>
    <t>SUB-TOTAL (RD$) PROYECTO 9</t>
  </si>
  <si>
    <t>SUB-TOTAL (RD$) PROYECTO 10</t>
  </si>
  <si>
    <t>SUB-TOTAL (RD$) PROYECTO 11</t>
  </si>
  <si>
    <t>SUB-TOTAL (RD$) PROYECTO 12</t>
  </si>
  <si>
    <t>SUB-TOTAL (RD$) PROYECTO 13</t>
  </si>
  <si>
    <t>SUB-TOTAL (RD$) PROYECTO 14</t>
  </si>
  <si>
    <t>SUB-TOTAL (RD$) PROYECTO 17</t>
  </si>
  <si>
    <t>SUB-TOTAL (RD$) PROYECTO 18</t>
  </si>
  <si>
    <t>SUB-TOTAL (RD$) PROYECTO 19</t>
  </si>
  <si>
    <t>SUB-TOTAL (RD$) PROYECTO 20</t>
  </si>
  <si>
    <t>SUB-TOTAL (RD$) PROYECTO 21</t>
  </si>
  <si>
    <t>SUB-TOTAL (RD$) PROYECTO 22</t>
  </si>
  <si>
    <t>SUB-TOTAL (RD$) PROYECTO 23</t>
  </si>
  <si>
    <t>SUB-TOTAL (RD$) PROYECTO 24</t>
  </si>
  <si>
    <t>SUB-TOTAL (RD$) PROYECTO 25</t>
  </si>
  <si>
    <t>SUB-TOTAL (RD$) PROYECTO 26</t>
  </si>
  <si>
    <t>SUB-TOTAL (RD$) PROYECTO 27</t>
  </si>
  <si>
    <t>SUB-TOTAL (RD$) PROYECTO 28</t>
  </si>
  <si>
    <t>SUB-TOTAL (RD$) PROYECTO 29</t>
  </si>
  <si>
    <t>SUB-TOTAL (RD$) PROYECTO 30</t>
  </si>
  <si>
    <t>SUB-TOTAL (RD$) PROYECTO 31</t>
  </si>
  <si>
    <t>SUB-TOTAL (RD$) PROYECTO 32</t>
  </si>
  <si>
    <t>SUB-TOTAL (RD$) PROYECTO 33</t>
  </si>
  <si>
    <t>SUB-TOTAL (RD$) PROYECTO 34</t>
  </si>
  <si>
    <t>SUB-TOTAL (RD$) PROYECTO 35</t>
  </si>
  <si>
    <t>SUB-TOTAL (RD$) PROYECTO 36</t>
  </si>
  <si>
    <t>SUB-TOTAL (RD$) PROYECTO 37</t>
  </si>
  <si>
    <t>SUB-TOTAL (RD$) PROYECTO 38</t>
  </si>
  <si>
    <t>SUB-TOTAL (RD$) PROYECTO 39</t>
  </si>
  <si>
    <r>
      <rPr>
        <u/>
        <sz val="18"/>
        <rFont val="Arial"/>
        <family val="2"/>
      </rPr>
      <t>NOTA:</t>
    </r>
    <r>
      <rPr>
        <sz val="18"/>
        <rFont val="Arial"/>
        <family val="2"/>
      </rPr>
      <t xml:space="preserve"> Esto quedo aprobado en el PT de Planificacion sin costo, por lo que en este proyecto se costea.</t>
    </r>
  </si>
  <si>
    <r>
      <rPr>
        <b/>
        <sz val="16"/>
        <rFont val="Arial"/>
        <family val="2"/>
      </rPr>
      <t>(I):</t>
    </r>
    <r>
      <rPr>
        <sz val="16"/>
        <rFont val="Arial"/>
        <family val="2"/>
      </rPr>
      <t xml:space="preserve">
Dirección Ejecutiva
Oficina Regional de Santiago
</t>
    </r>
  </si>
  <si>
    <r>
      <rPr>
        <b/>
        <u/>
        <sz val="16"/>
        <rFont val="Arial"/>
        <family val="2"/>
      </rPr>
      <t xml:space="preserve">1er dia </t>
    </r>
    <r>
      <rPr>
        <sz val="16"/>
        <rFont val="Arial"/>
        <family val="2"/>
      </rPr>
      <t>200 personas, coctel y picadera plateada RD$1,000.00/pp.</t>
    </r>
  </si>
  <si>
    <r>
      <rPr>
        <strike/>
        <sz val="18"/>
        <rFont val="Arial"/>
        <family val="2"/>
      </rPr>
      <t xml:space="preserve"> - </t>
    </r>
    <r>
      <rPr>
        <sz val="18"/>
        <rFont val="Arial"/>
        <family val="2"/>
      </rPr>
      <t>Informe de resultados</t>
    </r>
  </si>
  <si>
    <t xml:space="preserve"> - Promover en la sociedad dominicana, la Ética y la integridad, a través de materiales diversos, dirigidos a públicos metas. </t>
  </si>
  <si>
    <t xml:space="preserve"> - Fotos, minutas</t>
  </si>
  <si>
    <t xml:space="preserve"> - Cantidad y tipo de actividades realizadas</t>
  </si>
  <si>
    <t xml:space="preserve"> - Cantidad de instituciones con estrategias incorporada / Total instituciones con convenios firmados</t>
  </si>
  <si>
    <t>En conjunto con las áreas sustantivas de la DIGEIG, viabilizar la incorporación de la estrategia de Gobierno Abierto en las instituciones donde existen convenios firmados.</t>
  </si>
  <si>
    <t xml:space="preserve"> - E-mail, convenio</t>
  </si>
  <si>
    <t xml:space="preserve"> - E-mails, formularios, cuadro control formulario</t>
  </si>
  <si>
    <r>
      <rPr>
        <b/>
        <strike/>
        <sz val="20"/>
        <rFont val="Arial"/>
        <family val="2"/>
      </rPr>
      <t>F</t>
    </r>
    <r>
      <rPr>
        <b/>
        <sz val="20"/>
        <rFont val="Arial"/>
        <family val="2"/>
      </rPr>
      <t>ortalecer las capacidades de los miembros que componen las CEP en temas de ética e integridad a través del desarrollo de dos (2) diplomados</t>
    </r>
  </si>
  <si>
    <r>
      <rPr>
        <b/>
        <sz val="20"/>
        <rFont val="Arial"/>
        <family val="2"/>
      </rPr>
      <t xml:space="preserve">a) </t>
    </r>
    <r>
      <rPr>
        <sz val="20"/>
        <rFont val="Arial"/>
        <family val="2"/>
      </rPr>
      <t>En coordinación con el Dpto. de etica e integridad, evaluar a medio termino el nivel de cumplimiento de los Planes de Trabajo 2015 .</t>
    </r>
  </si>
  <si>
    <r>
      <rPr>
        <b/>
        <sz val="20"/>
        <rFont val="Arial"/>
        <family val="2"/>
      </rPr>
      <t xml:space="preserve">b) </t>
    </r>
    <r>
      <rPr>
        <sz val="20"/>
        <rFont val="Arial"/>
        <family val="2"/>
      </rPr>
      <t>Elaborar un informe de resultados de la evaluación obtenida a los Planes de Acción de cada CEP.</t>
    </r>
  </si>
  <si>
    <r>
      <rPr>
        <b/>
        <sz val="20"/>
        <rFont val="Arial"/>
        <family val="2"/>
      </rPr>
      <t xml:space="preserve">a) </t>
    </r>
    <r>
      <rPr>
        <sz val="20"/>
        <rFont val="Arial"/>
        <family val="2"/>
      </rPr>
      <t xml:space="preserve">Monitorear el cumplimiento de los CPE firmados en la Región Norte.  </t>
    </r>
  </si>
  <si>
    <r>
      <rPr>
        <b/>
        <sz val="20"/>
        <rFont val="Arial"/>
        <family val="2"/>
      </rPr>
      <t xml:space="preserve">b) </t>
    </r>
    <r>
      <rPr>
        <sz val="20"/>
        <rFont val="Arial"/>
        <family val="2"/>
      </rPr>
      <t>Monitorear a los nuevos funcionarios de la Región Norte para que asuman el compromiso de firmar el CPE.</t>
    </r>
  </si>
  <si>
    <t>34</t>
  </si>
  <si>
    <t>35</t>
  </si>
  <si>
    <t xml:space="preserve"> - Fotos, murales</t>
  </si>
  <si>
    <t>SUB-TOTAL (RD$) PROYECTO 16</t>
  </si>
  <si>
    <t>SUB-TOTAL (RD$) PROYECTO 15</t>
  </si>
  <si>
    <r>
      <rPr>
        <b/>
        <sz val="16"/>
        <rFont val="Arial"/>
        <family val="2"/>
      </rPr>
      <t>(R )</t>
    </r>
    <r>
      <rPr>
        <sz val="16"/>
        <rFont val="Arial"/>
        <family val="2"/>
      </rPr>
      <t xml:space="preserve"> Dpto. Transparencia Gubernamental</t>
    </r>
  </si>
  <si>
    <r>
      <rPr>
        <b/>
        <sz val="16"/>
        <rFont val="Arial"/>
        <family val="2"/>
      </rPr>
      <t>(R )</t>
    </r>
    <r>
      <rPr>
        <sz val="16"/>
        <rFont val="Arial"/>
        <family val="2"/>
      </rPr>
      <t xml:space="preserve"> Dpto. Ética e Integridad </t>
    </r>
    <r>
      <rPr>
        <i/>
        <sz val="16"/>
        <rFont val="Arial"/>
        <family val="2"/>
      </rPr>
      <t>/</t>
    </r>
    <r>
      <rPr>
        <sz val="16"/>
        <rFont val="Arial"/>
        <family val="2"/>
      </rPr>
      <t xml:space="preserve">  División de Comisiones de Ética publica
</t>
    </r>
    <r>
      <rPr>
        <b/>
        <sz val="16"/>
        <rFont val="Arial"/>
        <family val="2"/>
      </rPr>
      <t xml:space="preserve">I= </t>
    </r>
    <r>
      <rPr>
        <sz val="16"/>
        <rFont val="Arial"/>
        <family val="2"/>
      </rPr>
      <t xml:space="preserve">Dirección Ejecutiva
Oficina Regional de Santiago 
</t>
    </r>
  </si>
  <si>
    <r>
      <rPr>
        <b/>
        <sz val="16"/>
        <rFont val="Arial"/>
        <family val="2"/>
      </rPr>
      <t xml:space="preserve">(R ) </t>
    </r>
    <r>
      <rPr>
        <sz val="16"/>
        <rFont val="Arial"/>
        <family val="2"/>
      </rPr>
      <t xml:space="preserve">Dpto. Ética e Integridad </t>
    </r>
    <r>
      <rPr>
        <i/>
        <sz val="16"/>
        <rFont val="Arial"/>
        <family val="2"/>
      </rPr>
      <t>/</t>
    </r>
    <r>
      <rPr>
        <sz val="16"/>
        <rFont val="Arial"/>
        <family val="2"/>
      </rPr>
      <t xml:space="preserve">  División de Comisiones de Ética publica
</t>
    </r>
    <r>
      <rPr>
        <b/>
        <sz val="16"/>
        <rFont val="Arial"/>
        <family val="2"/>
      </rPr>
      <t xml:space="preserve">I= </t>
    </r>
    <r>
      <rPr>
        <sz val="16"/>
        <rFont val="Arial"/>
        <family val="2"/>
      </rPr>
      <t xml:space="preserve">Dirección Ejecutiva
Oficina Regional de Santiago 
</t>
    </r>
  </si>
  <si>
    <r>
      <rPr>
        <b/>
        <sz val="16"/>
        <rFont val="Arial"/>
        <family val="2"/>
      </rPr>
      <t>(I)</t>
    </r>
    <r>
      <rPr>
        <sz val="16"/>
        <rFont val="Arial"/>
        <family val="2"/>
      </rPr>
      <t xml:space="preserve"> Div. Tecnología de la Información</t>
    </r>
  </si>
  <si>
    <r>
      <rPr>
        <b/>
        <sz val="16"/>
        <rFont val="Arial"/>
        <family val="2"/>
      </rPr>
      <t>(I)</t>
    </r>
    <r>
      <rPr>
        <sz val="16"/>
        <rFont val="Arial"/>
        <family val="2"/>
      </rPr>
      <t xml:space="preserve"> Dpto. Comunicaciones</t>
    </r>
  </si>
  <si>
    <r>
      <rPr>
        <b/>
        <sz val="16"/>
        <rFont val="Arial"/>
        <family val="2"/>
      </rPr>
      <t xml:space="preserve">(R ) </t>
    </r>
    <r>
      <rPr>
        <sz val="16"/>
        <rFont val="Arial"/>
        <family val="2"/>
      </rPr>
      <t xml:space="preserve">Dpto. Ética e Integridad 
</t>
    </r>
    <r>
      <rPr>
        <b/>
        <sz val="16"/>
        <rFont val="Arial"/>
        <family val="2"/>
      </rPr>
      <t>(I)</t>
    </r>
    <r>
      <rPr>
        <sz val="16"/>
        <rFont val="Arial"/>
        <family val="2"/>
      </rPr>
      <t xml:space="preserve"> Dirección Ejecutiva              División de Comunicaciones</t>
    </r>
  </si>
  <si>
    <t xml:space="preserve">(R ) </t>
  </si>
  <si>
    <t xml:space="preserve">(I) </t>
  </si>
  <si>
    <r>
      <rPr>
        <b/>
        <sz val="16"/>
        <rFont val="Arial"/>
        <family val="2"/>
      </rPr>
      <t xml:space="preserve">(I) </t>
    </r>
    <r>
      <rPr>
        <sz val="16"/>
        <rFont val="Arial"/>
        <family val="2"/>
      </rPr>
      <t>Dpto. Comunicaciones 
Dpto. Administrativo y Financiero</t>
    </r>
  </si>
  <si>
    <r>
      <rPr>
        <b/>
        <sz val="16"/>
        <rFont val="Arial"/>
        <family val="2"/>
      </rPr>
      <t>(R )</t>
    </r>
    <r>
      <rPr>
        <sz val="16"/>
        <rFont val="Arial"/>
        <family val="2"/>
      </rPr>
      <t xml:space="preserve"> Dpto. Ética e Integridad</t>
    </r>
  </si>
  <si>
    <r>
      <rPr>
        <b/>
        <sz val="16"/>
        <rFont val="Arial"/>
        <family val="2"/>
      </rPr>
      <t>(I)</t>
    </r>
    <r>
      <rPr>
        <sz val="16"/>
        <rFont val="Arial"/>
        <family val="2"/>
      </rPr>
      <t xml:space="preserve"> Dpto. Estrategias y Políticas de Fortalecimiento Institucional</t>
    </r>
  </si>
  <si>
    <r>
      <rPr>
        <b/>
        <sz val="16"/>
        <rFont val="Arial"/>
        <family val="2"/>
      </rPr>
      <t xml:space="preserve">(R </t>
    </r>
    <r>
      <rPr>
        <sz val="16"/>
        <rFont val="Arial"/>
        <family val="2"/>
      </rPr>
      <t>) Dir. Ejecutiva
(I) Todas las áreas de la DIGEIG</t>
    </r>
  </si>
  <si>
    <r>
      <rPr>
        <b/>
        <sz val="16"/>
        <rFont val="Arial"/>
        <family val="2"/>
      </rPr>
      <t xml:space="preserve">(I) </t>
    </r>
    <r>
      <rPr>
        <sz val="16"/>
        <rFont val="Arial"/>
        <family val="2"/>
      </rPr>
      <t>Div. Tecnología de la Información</t>
    </r>
  </si>
  <si>
    <t>Dpto. Etica</t>
  </si>
  <si>
    <t>Dpto. Transparencia</t>
  </si>
  <si>
    <t>Todas las áreas</t>
  </si>
  <si>
    <r>
      <rPr>
        <b/>
        <sz val="16"/>
        <rFont val="Arial"/>
        <family val="2"/>
      </rPr>
      <t>(I)</t>
    </r>
    <r>
      <rPr>
        <sz val="16"/>
        <rFont val="Arial"/>
        <family val="2"/>
      </rPr>
      <t xml:space="preserve"> Dpto. Comunicaciones          
- Div. TIC</t>
    </r>
  </si>
  <si>
    <r>
      <rPr>
        <b/>
        <sz val="16"/>
        <rFont val="Arial"/>
        <family val="2"/>
      </rPr>
      <t>(R)</t>
    </r>
    <r>
      <rPr>
        <sz val="16"/>
        <rFont val="Arial"/>
        <family val="2"/>
      </rPr>
      <t xml:space="preserve"> Dpto. Transparencia Gubernamental</t>
    </r>
  </si>
  <si>
    <r>
      <rPr>
        <b/>
        <sz val="16"/>
        <rFont val="Arial"/>
        <family val="2"/>
      </rPr>
      <t>(I)</t>
    </r>
    <r>
      <rPr>
        <sz val="16"/>
        <rFont val="Arial"/>
        <family val="2"/>
      </rPr>
      <t xml:space="preserve"> División TIC              
- OAI de la DIGEIG        </t>
    </r>
  </si>
  <si>
    <r>
      <rPr>
        <b/>
        <sz val="16"/>
        <rFont val="Arial"/>
        <family val="2"/>
      </rPr>
      <t>(I)</t>
    </r>
    <r>
      <rPr>
        <sz val="16"/>
        <rFont val="Arial"/>
        <family val="2"/>
      </rPr>
      <t xml:space="preserve"> Dpto. Estrategias y Políticas</t>
    </r>
  </si>
  <si>
    <r>
      <rPr>
        <b/>
        <sz val="16"/>
        <rFont val="Arial"/>
        <family val="2"/>
      </rPr>
      <t>(I)</t>
    </r>
    <r>
      <rPr>
        <sz val="16"/>
        <rFont val="Arial"/>
        <family val="2"/>
      </rPr>
      <t xml:space="preserve"> Dpto. Ética e Integridad Gubernamental</t>
    </r>
  </si>
  <si>
    <r>
      <rPr>
        <b/>
        <sz val="16"/>
        <rFont val="Arial"/>
        <family val="2"/>
      </rPr>
      <t>(I)</t>
    </r>
    <r>
      <rPr>
        <sz val="16"/>
        <rFont val="Arial"/>
        <family val="2"/>
      </rPr>
      <t xml:space="preserve"> Planificación y Desarrollo-DIGEIG</t>
    </r>
  </si>
  <si>
    <r>
      <rPr>
        <b/>
        <sz val="16"/>
        <rFont val="Arial"/>
        <family val="2"/>
      </rPr>
      <t>(R )</t>
    </r>
    <r>
      <rPr>
        <sz val="16"/>
        <rFont val="Arial"/>
        <family val="2"/>
      </rPr>
      <t xml:space="preserve"> Dpto. Transparencia Gubernamental        
</t>
    </r>
    <r>
      <rPr>
        <b/>
        <sz val="16"/>
        <rFont val="Arial"/>
        <family val="2"/>
      </rPr>
      <t>(I)</t>
    </r>
    <r>
      <rPr>
        <sz val="16"/>
        <rFont val="Arial"/>
        <family val="2"/>
      </rPr>
      <t xml:space="preserve"> Dpto. de Fortalecimiento Institucional (DEPFIN)</t>
    </r>
  </si>
  <si>
    <r>
      <rPr>
        <b/>
        <sz val="16"/>
        <rFont val="Arial"/>
        <family val="2"/>
      </rPr>
      <t>(I)</t>
    </r>
    <r>
      <rPr>
        <sz val="16"/>
        <rFont val="Arial"/>
        <family val="2"/>
      </rPr>
      <t xml:space="preserve"> Oficina Regional Santiago</t>
    </r>
  </si>
  <si>
    <r>
      <rPr>
        <b/>
        <sz val="16"/>
        <rFont val="Arial"/>
        <family val="2"/>
      </rPr>
      <t>(R )</t>
    </r>
    <r>
      <rPr>
        <sz val="16"/>
        <rFont val="Arial"/>
        <family val="2"/>
      </rPr>
      <t xml:space="preserve"> Dpto. Investigación y Seguimiento de Denuncias.
I=  Div. Tecnología de la Información</t>
    </r>
  </si>
  <si>
    <r>
      <rPr>
        <b/>
        <sz val="16"/>
        <rFont val="Arial"/>
        <family val="2"/>
      </rPr>
      <t>(I)</t>
    </r>
    <r>
      <rPr>
        <sz val="16"/>
        <rFont val="Arial"/>
        <family val="2"/>
      </rPr>
      <t xml:space="preserve"> Dpto. Planificación y Desarrollo</t>
    </r>
  </si>
  <si>
    <r>
      <rPr>
        <b/>
        <sz val="16"/>
        <rFont val="Arial"/>
        <family val="2"/>
      </rPr>
      <t>(R )</t>
    </r>
    <r>
      <rPr>
        <sz val="16"/>
        <rFont val="Arial"/>
        <family val="2"/>
      </rPr>
      <t xml:space="preserve"> Dpto.  de Investigación y Seguimiento de Denuncias </t>
    </r>
  </si>
  <si>
    <r>
      <rPr>
        <b/>
        <sz val="16"/>
        <rFont val="Arial"/>
        <family val="2"/>
      </rPr>
      <t xml:space="preserve">(R ) </t>
    </r>
    <r>
      <rPr>
        <sz val="16"/>
        <rFont val="Arial"/>
        <family val="2"/>
      </rPr>
      <t>Dpto. De Estrategias y Políticas de Fortalecimiento Institucional (DEPFIN)</t>
    </r>
  </si>
  <si>
    <r>
      <rPr>
        <b/>
        <sz val="16"/>
        <rFont val="Arial"/>
        <family val="2"/>
      </rPr>
      <t>(I)</t>
    </r>
    <r>
      <rPr>
        <sz val="16"/>
        <rFont val="Arial"/>
        <family val="2"/>
      </rPr>
      <t xml:space="preserve"> Dpto. Etica e Integridad</t>
    </r>
  </si>
  <si>
    <r>
      <rPr>
        <b/>
        <sz val="16"/>
        <rFont val="Arial"/>
        <family val="2"/>
      </rPr>
      <t>(R )</t>
    </r>
    <r>
      <rPr>
        <sz val="16"/>
        <rFont val="Arial"/>
        <family val="2"/>
      </rPr>
      <t xml:space="preserve"> Dpto. Estrategias y Políticas de Fortalecimiento</t>
    </r>
  </si>
  <si>
    <r>
      <rPr>
        <b/>
        <sz val="16"/>
        <rFont val="Arial"/>
        <family val="2"/>
      </rPr>
      <t>(R )</t>
    </r>
    <r>
      <rPr>
        <sz val="16"/>
        <rFont val="Arial"/>
        <family val="2"/>
      </rPr>
      <t xml:space="preserve"> Dpto. De Estrategias y Políticas de Fortalecimiento Institucional (DEPFIN)       Dirección Ejecutiva</t>
    </r>
  </si>
  <si>
    <r>
      <rPr>
        <b/>
        <sz val="16"/>
        <rFont val="Arial"/>
        <family val="2"/>
      </rPr>
      <t xml:space="preserve">(I) </t>
    </r>
    <r>
      <rPr>
        <sz val="16"/>
        <rFont val="Arial"/>
        <family val="2"/>
      </rPr>
      <t>Dpto. Promoción de Ética e Integridad</t>
    </r>
  </si>
  <si>
    <r>
      <rPr>
        <b/>
        <sz val="16"/>
        <rFont val="Arial"/>
        <family val="2"/>
      </rPr>
      <t>(I)</t>
    </r>
    <r>
      <rPr>
        <sz val="16"/>
        <rFont val="Arial"/>
        <family val="2"/>
      </rPr>
      <t xml:space="preserve"> Div.  Comunicaciones</t>
    </r>
  </si>
  <si>
    <r>
      <rPr>
        <b/>
        <sz val="16"/>
        <rFont val="Arial"/>
        <family val="2"/>
      </rPr>
      <t>(I)</t>
    </r>
    <r>
      <rPr>
        <sz val="16"/>
        <rFont val="Arial"/>
        <family val="2"/>
      </rPr>
      <t xml:space="preserve"> Dpto. Promoción de Ética e Integridad</t>
    </r>
  </si>
  <si>
    <r>
      <rPr>
        <b/>
        <sz val="16"/>
        <rFont val="Arial"/>
        <family val="2"/>
      </rPr>
      <t xml:space="preserve">(R ) </t>
    </r>
    <r>
      <rPr>
        <sz val="16"/>
        <rFont val="Arial"/>
        <family val="2"/>
      </rPr>
      <t xml:space="preserve">Oficina Regional Santiago                                   
</t>
    </r>
    <r>
      <rPr>
        <b/>
        <sz val="16"/>
        <rFont val="Arial"/>
        <family val="2"/>
      </rPr>
      <t>(I)</t>
    </r>
    <r>
      <rPr>
        <sz val="16"/>
        <rFont val="Arial"/>
        <family val="2"/>
      </rPr>
      <t xml:space="preserve"> Dpto. Promoción de Ética e Integridad</t>
    </r>
  </si>
  <si>
    <r>
      <rPr>
        <b/>
        <sz val="16"/>
        <rFont val="Arial"/>
        <family val="2"/>
      </rPr>
      <t>(I)</t>
    </r>
    <r>
      <rPr>
        <sz val="16"/>
        <rFont val="Arial"/>
        <family val="2"/>
      </rPr>
      <t xml:space="preserve"> Dirección Ejecutiva</t>
    </r>
  </si>
  <si>
    <r>
      <rPr>
        <b/>
        <sz val="16"/>
        <rFont val="Arial"/>
        <family val="2"/>
      </rPr>
      <t xml:space="preserve">(R ) </t>
    </r>
    <r>
      <rPr>
        <sz val="16"/>
        <rFont val="Arial"/>
        <family val="2"/>
      </rPr>
      <t xml:space="preserve">Oficina Regional Santiago      
</t>
    </r>
    <r>
      <rPr>
        <b/>
        <sz val="16"/>
        <rFont val="Arial"/>
        <family val="2"/>
      </rPr>
      <t xml:space="preserve">
(I)</t>
    </r>
    <r>
      <rPr>
        <sz val="16"/>
        <rFont val="Arial"/>
        <family val="2"/>
      </rPr>
      <t xml:space="preserve"> Dpto.  de Investigación y Seguimiento</t>
    </r>
  </si>
  <si>
    <r>
      <rPr>
        <b/>
        <sz val="16"/>
        <rFont val="Arial"/>
        <family val="2"/>
      </rPr>
      <t>(I)</t>
    </r>
    <r>
      <rPr>
        <sz val="16"/>
        <rFont val="Arial"/>
        <family val="2"/>
      </rPr>
      <t xml:space="preserve"> Dpto. Estrategias y Politicas de Fortalecimiento Institucional</t>
    </r>
  </si>
  <si>
    <t>(R ) Dir. Ejecutiva
(I) Todas las áreas de la DIGEIG</t>
  </si>
  <si>
    <r>
      <rPr>
        <b/>
        <sz val="16"/>
        <rFont val="Arial"/>
        <family val="2"/>
      </rPr>
      <t xml:space="preserve">(R ) </t>
    </r>
    <r>
      <rPr>
        <sz val="16"/>
        <rFont val="Arial"/>
        <family val="2"/>
      </rPr>
      <t>Oficina Regional Santiago</t>
    </r>
  </si>
  <si>
    <t>En coordinación con el Dpto. Transparencia Gubernamental de la Oficina Central, Indentificar instituciones en la Región Norte para promover el programa de estandarización de portales.</t>
  </si>
  <si>
    <r>
      <rPr>
        <b/>
        <sz val="16"/>
        <rFont val="Arial"/>
        <family val="2"/>
      </rPr>
      <t>(I)</t>
    </r>
    <r>
      <rPr>
        <sz val="16"/>
        <rFont val="Arial"/>
        <family val="2"/>
      </rPr>
      <t xml:space="preserve"> Dpto. Transparencia Gubernamental</t>
    </r>
  </si>
  <si>
    <r>
      <rPr>
        <b/>
        <sz val="16"/>
        <rFont val="Arial"/>
        <family val="2"/>
      </rPr>
      <t>(R )</t>
    </r>
    <r>
      <rPr>
        <sz val="16"/>
        <rFont val="Arial"/>
        <family val="2"/>
      </rPr>
      <t xml:space="preserve"> Oficina Regional Santiago      
</t>
    </r>
    <r>
      <rPr>
        <b/>
        <sz val="16"/>
        <rFont val="Arial"/>
        <family val="2"/>
      </rPr>
      <t>(I)</t>
    </r>
    <r>
      <rPr>
        <sz val="16"/>
        <rFont val="Arial"/>
        <family val="2"/>
      </rPr>
      <t xml:space="preserve"> Dpto. Transparencia Gubernamental</t>
    </r>
  </si>
  <si>
    <r>
      <rPr>
        <b/>
        <sz val="16"/>
        <rFont val="Arial"/>
        <family val="2"/>
      </rPr>
      <t xml:space="preserve">(R) </t>
    </r>
    <r>
      <rPr>
        <sz val="16"/>
        <rFont val="Arial"/>
        <family val="2"/>
      </rPr>
      <t xml:space="preserve">Oficina Regional Santiago     </t>
    </r>
  </si>
  <si>
    <r>
      <rPr>
        <b/>
        <sz val="16"/>
        <rFont val="Arial"/>
        <family val="2"/>
      </rPr>
      <t>(R )</t>
    </r>
    <r>
      <rPr>
        <sz val="16"/>
        <rFont val="Arial"/>
        <family val="2"/>
      </rPr>
      <t xml:space="preserve"> Dpto. Administrativo y Financiero</t>
    </r>
  </si>
  <si>
    <r>
      <rPr>
        <b/>
        <sz val="16"/>
        <rFont val="Arial"/>
        <family val="2"/>
      </rPr>
      <t xml:space="preserve">(I) </t>
    </r>
    <r>
      <rPr>
        <sz val="16"/>
        <rFont val="Arial"/>
        <family val="2"/>
      </rPr>
      <t>Dpto. Planifiación y Desarrollo</t>
    </r>
  </si>
  <si>
    <r>
      <rPr>
        <b/>
        <sz val="16"/>
        <rFont val="Arial"/>
        <family val="2"/>
      </rPr>
      <t>(R )</t>
    </r>
    <r>
      <rPr>
        <sz val="16"/>
        <rFont val="Arial"/>
        <family val="2"/>
      </rPr>
      <t xml:space="preserve"> Div. Tecnología de la Información</t>
    </r>
  </si>
  <si>
    <r>
      <rPr>
        <b/>
        <sz val="16"/>
        <rFont val="Arial"/>
        <family val="2"/>
      </rPr>
      <t>(I)</t>
    </r>
    <r>
      <rPr>
        <sz val="16"/>
        <rFont val="Arial"/>
        <family val="2"/>
      </rPr>
      <t xml:space="preserve"> Dpto. RRHH,
- Dpto. Administrativo Financiero</t>
    </r>
  </si>
  <si>
    <r>
      <rPr>
        <b/>
        <sz val="16"/>
        <rFont val="Arial"/>
        <family val="2"/>
      </rPr>
      <t>(I)</t>
    </r>
    <r>
      <rPr>
        <sz val="16"/>
        <rFont val="Arial"/>
        <family val="2"/>
      </rPr>
      <t xml:space="preserve"> Asesor de informática</t>
    </r>
  </si>
  <si>
    <r>
      <rPr>
        <b/>
        <sz val="16"/>
        <rFont val="Arial"/>
        <family val="2"/>
      </rPr>
      <t>(I)</t>
    </r>
    <r>
      <rPr>
        <sz val="16"/>
        <rFont val="Arial"/>
        <family val="2"/>
      </rPr>
      <t xml:space="preserve"> Todas las áreas de la DIGEIG</t>
    </r>
  </si>
  <si>
    <r>
      <rPr>
        <b/>
        <sz val="16"/>
        <rFont val="Arial"/>
        <family val="2"/>
      </rPr>
      <t>(R )</t>
    </r>
    <r>
      <rPr>
        <sz val="16"/>
        <rFont val="Arial"/>
        <family val="2"/>
      </rPr>
      <t xml:space="preserve"> Div.  TIC 
</t>
    </r>
    <r>
      <rPr>
        <b/>
        <sz val="16"/>
        <rFont val="Arial"/>
        <family val="2"/>
      </rPr>
      <t>(I)</t>
    </r>
    <r>
      <rPr>
        <sz val="16"/>
        <rFont val="Arial"/>
        <family val="2"/>
      </rPr>
      <t xml:space="preserve"> Dpto. De Investigación y Seguimiento</t>
    </r>
  </si>
  <si>
    <r>
      <rPr>
        <b/>
        <sz val="16"/>
        <rFont val="Arial"/>
        <family val="2"/>
      </rPr>
      <t>(I)</t>
    </r>
    <r>
      <rPr>
        <sz val="16"/>
        <rFont val="Arial"/>
        <family val="2"/>
      </rPr>
      <t xml:space="preserve"> División Juridica</t>
    </r>
  </si>
  <si>
    <r>
      <rPr>
        <b/>
        <sz val="16"/>
        <rFont val="Arial"/>
        <family val="2"/>
      </rPr>
      <t>(I)</t>
    </r>
    <r>
      <rPr>
        <sz val="16"/>
        <rFont val="Arial"/>
        <family val="2"/>
      </rPr>
      <t xml:space="preserve"> Dpto. De Transparencia Gubernamental</t>
    </r>
  </si>
  <si>
    <r>
      <rPr>
        <b/>
        <sz val="16"/>
        <rFont val="Arial"/>
        <family val="2"/>
      </rPr>
      <t>(I)</t>
    </r>
    <r>
      <rPr>
        <sz val="16"/>
        <rFont val="Arial"/>
        <family val="2"/>
      </rPr>
      <t xml:space="preserve"> Dpto. De Investigación y Seguimiento</t>
    </r>
  </si>
  <si>
    <r>
      <rPr>
        <b/>
        <sz val="16"/>
        <rFont val="Arial"/>
        <family val="2"/>
      </rPr>
      <t>(I)</t>
    </r>
    <r>
      <rPr>
        <sz val="16"/>
        <rFont val="Arial"/>
        <family val="2"/>
      </rPr>
      <t xml:space="preserve"> Dpto. Administrativo y Financiero</t>
    </r>
  </si>
  <si>
    <r>
      <rPr>
        <b/>
        <sz val="16"/>
        <rFont val="Arial"/>
        <family val="2"/>
      </rPr>
      <t>(R )</t>
    </r>
    <r>
      <rPr>
        <sz val="16"/>
        <rFont val="Arial"/>
        <family val="2"/>
      </rPr>
      <t xml:space="preserve"> Div. TIC</t>
    </r>
  </si>
  <si>
    <r>
      <rPr>
        <b/>
        <sz val="16"/>
        <rFont val="Arial"/>
        <family val="2"/>
      </rPr>
      <t>(I)</t>
    </r>
    <r>
      <rPr>
        <sz val="16"/>
        <rFont val="Arial"/>
        <family val="2"/>
      </rPr>
      <t xml:space="preserve"> Dpto. Planifiación y Desarrollo</t>
    </r>
  </si>
  <si>
    <r>
      <rPr>
        <b/>
        <sz val="16"/>
        <rFont val="Arial"/>
        <family val="2"/>
      </rPr>
      <t xml:space="preserve"> (R ) </t>
    </r>
    <r>
      <rPr>
        <sz val="16"/>
        <rFont val="Arial"/>
        <family val="2"/>
      </rPr>
      <t xml:space="preserve">Dpto. Comunicaciones 
</t>
    </r>
    <r>
      <rPr>
        <b/>
        <sz val="16"/>
        <rFont val="Arial"/>
        <family val="2"/>
      </rPr>
      <t>(I)</t>
    </r>
    <r>
      <rPr>
        <sz val="16"/>
        <rFont val="Arial"/>
        <family val="2"/>
      </rPr>
      <t xml:space="preserve"> Áreas sustantivas </t>
    </r>
  </si>
  <si>
    <r>
      <rPr>
        <b/>
        <sz val="16"/>
        <rFont val="Arial"/>
        <family val="2"/>
      </rPr>
      <t>(R )</t>
    </r>
    <r>
      <rPr>
        <sz val="16"/>
        <rFont val="Arial"/>
        <family val="2"/>
      </rPr>
      <t xml:space="preserve"> Comunicaciones 
</t>
    </r>
  </si>
  <si>
    <r>
      <rPr>
        <b/>
        <sz val="16"/>
        <rFont val="Arial"/>
        <family val="2"/>
      </rPr>
      <t>(I )</t>
    </r>
    <r>
      <rPr>
        <sz val="16"/>
        <rFont val="Arial"/>
        <family val="2"/>
      </rPr>
      <t xml:space="preserve"> 
Recursos Humanos
- Planificación y Desarrollo</t>
    </r>
  </si>
  <si>
    <r>
      <rPr>
        <b/>
        <sz val="16"/>
        <rFont val="Arial"/>
        <family val="2"/>
      </rPr>
      <t xml:space="preserve">(I) = </t>
    </r>
    <r>
      <rPr>
        <sz val="16"/>
        <rFont val="Arial"/>
        <family val="2"/>
      </rPr>
      <t>Planificación y Desarrollo
- Dpto. RR.HH.</t>
    </r>
  </si>
  <si>
    <r>
      <rPr>
        <b/>
        <sz val="16"/>
        <rFont val="Arial"/>
        <family val="2"/>
      </rPr>
      <t>(R )</t>
    </r>
    <r>
      <rPr>
        <sz val="16"/>
        <rFont val="Arial"/>
        <family val="2"/>
      </rPr>
      <t xml:space="preserve"> Comunicaciones
</t>
    </r>
    <r>
      <rPr>
        <b/>
        <sz val="16"/>
        <rFont val="Arial"/>
        <family val="2"/>
      </rPr>
      <t>(I)</t>
    </r>
    <r>
      <rPr>
        <sz val="16"/>
        <rFont val="Arial"/>
        <family val="2"/>
      </rPr>
      <t xml:space="preserve"> Dpto. Plnificacion y Desarrollo</t>
    </r>
  </si>
  <si>
    <r>
      <rPr>
        <b/>
        <sz val="16"/>
        <rFont val="Arial"/>
        <family val="2"/>
      </rPr>
      <t>(R )</t>
    </r>
    <r>
      <rPr>
        <sz val="16"/>
        <rFont val="Arial"/>
        <family val="2"/>
      </rPr>
      <t xml:space="preserve"> Comunicaciones 
</t>
    </r>
    <r>
      <rPr>
        <b/>
        <sz val="16"/>
        <rFont val="Arial"/>
        <family val="2"/>
      </rPr>
      <t>(I)</t>
    </r>
    <r>
      <rPr>
        <sz val="16"/>
        <rFont val="Arial"/>
        <family val="2"/>
      </rPr>
      <t xml:space="preserve"> Dpto. Plnificacion y Desarrollo
</t>
    </r>
    <r>
      <rPr>
        <b/>
        <sz val="16"/>
        <rFont val="Arial"/>
        <family val="2"/>
      </rPr>
      <t>(I)</t>
    </r>
    <r>
      <rPr>
        <sz val="16"/>
        <rFont val="Arial"/>
        <family val="2"/>
      </rPr>
      <t xml:space="preserve"> Dpto. RR.HH.
- SISTAP
</t>
    </r>
    <r>
      <rPr>
        <b/>
        <sz val="16"/>
        <rFont val="Arial"/>
        <family val="2"/>
      </rPr>
      <t>(I)</t>
    </r>
    <r>
      <rPr>
        <sz val="16"/>
        <rFont val="Arial"/>
        <family val="2"/>
      </rPr>
      <t xml:space="preserve"> Oficina Regional Santiago</t>
    </r>
  </si>
  <si>
    <r>
      <rPr>
        <b/>
        <sz val="16"/>
        <rFont val="Arial"/>
        <family val="2"/>
      </rPr>
      <t xml:space="preserve">(R ) </t>
    </r>
    <r>
      <rPr>
        <sz val="16"/>
        <rFont val="Arial"/>
        <family val="2"/>
      </rPr>
      <t xml:space="preserve">Dpto. Comunicaciones
</t>
    </r>
    <r>
      <rPr>
        <b/>
        <sz val="16"/>
        <rFont val="Arial"/>
        <family val="2"/>
      </rPr>
      <t>(I)</t>
    </r>
    <r>
      <rPr>
        <sz val="16"/>
        <rFont val="Arial"/>
        <family val="2"/>
      </rPr>
      <t xml:space="preserve"> Planificación y Desarrollo
</t>
    </r>
    <r>
      <rPr>
        <b/>
        <sz val="16"/>
        <rFont val="Arial"/>
        <family val="2"/>
      </rPr>
      <t>(I)</t>
    </r>
    <r>
      <rPr>
        <sz val="16"/>
        <rFont val="Arial"/>
        <family val="2"/>
      </rPr>
      <t xml:space="preserve"> Áreas sustantivas   </t>
    </r>
  </si>
  <si>
    <r>
      <rPr>
        <b/>
        <sz val="16"/>
        <rFont val="Arial"/>
        <family val="2"/>
      </rPr>
      <t xml:space="preserve">(R) </t>
    </r>
    <r>
      <rPr>
        <sz val="16"/>
        <rFont val="Arial"/>
        <family val="2"/>
      </rPr>
      <t>Dpto. RRHH</t>
    </r>
  </si>
  <si>
    <r>
      <rPr>
        <b/>
        <sz val="16"/>
        <rFont val="Arial"/>
        <family val="2"/>
      </rPr>
      <t xml:space="preserve">(R ) </t>
    </r>
    <r>
      <rPr>
        <sz val="16"/>
        <rFont val="Arial"/>
        <family val="2"/>
      </rPr>
      <t>Dpto. RRHH</t>
    </r>
  </si>
  <si>
    <r>
      <rPr>
        <b/>
        <sz val="16"/>
        <rFont val="Arial"/>
        <family val="2"/>
      </rPr>
      <t>(I)</t>
    </r>
    <r>
      <rPr>
        <sz val="16"/>
        <rFont val="Arial"/>
        <family val="2"/>
      </rPr>
      <t xml:space="preserve"> Encargados de área</t>
    </r>
  </si>
  <si>
    <r>
      <rPr>
        <b/>
        <sz val="16"/>
        <rFont val="Arial"/>
        <family val="2"/>
      </rPr>
      <t xml:space="preserve">(I) </t>
    </r>
    <r>
      <rPr>
        <sz val="16"/>
        <rFont val="Arial"/>
        <family val="2"/>
      </rPr>
      <t>Todas las áreas de la DIGEIG</t>
    </r>
  </si>
  <si>
    <r>
      <rPr>
        <b/>
        <sz val="16"/>
        <rFont val="Arial"/>
        <family val="2"/>
      </rPr>
      <t xml:space="preserve">
(I)</t>
    </r>
    <r>
      <rPr>
        <sz val="16"/>
        <rFont val="Arial"/>
        <family val="2"/>
      </rPr>
      <t xml:space="preserve"> Todas las áreas de la DIGEIG</t>
    </r>
  </si>
  <si>
    <t xml:space="preserve">Seguimiento a la entrega oportuna de los Informes Financieros de los sujetos obligados, en coordinación Interinstitucional con la Camara de Cuentas. Contemplar lo siguiente: </t>
  </si>
  <si>
    <r>
      <rPr>
        <b/>
        <sz val="20"/>
        <rFont val="Arial"/>
        <family val="2"/>
      </rPr>
      <t xml:space="preserve">c) </t>
    </r>
    <r>
      <rPr>
        <sz val="20"/>
        <rFont val="Arial"/>
        <family val="2"/>
      </rPr>
      <t>Presentar a la MAE lista de sujetos obligados que no hayan presentado sus informes en tiempo oportuno,  y propuesta de comunicación oficial.</t>
    </r>
  </si>
  <si>
    <t xml:space="preserve">Realizar un encuentro en el Distrito Nacional. </t>
  </si>
  <si>
    <t>Se estima la participación de 100 personas. Con refrigerio ligero con un precio estimado de RD$250.00 p/p.</t>
  </si>
  <si>
    <r>
      <rPr>
        <b/>
        <sz val="20"/>
        <rFont val="Arial"/>
        <family val="2"/>
      </rPr>
      <t xml:space="preserve">f) </t>
    </r>
    <r>
      <rPr>
        <sz val="20"/>
        <rFont val="Arial"/>
        <family val="2"/>
      </rPr>
      <t>Acabados textiles:</t>
    </r>
  </si>
  <si>
    <r>
      <rPr>
        <b/>
        <sz val="20"/>
        <rFont val="Arial"/>
        <family val="2"/>
      </rPr>
      <t>g)</t>
    </r>
    <r>
      <rPr>
        <sz val="20"/>
        <rFont val="Arial"/>
        <family val="2"/>
      </rPr>
      <t xml:space="preserve"> Llantas y neumáticos.</t>
    </r>
  </si>
  <si>
    <t xml:space="preserve"> - Cantidad de personas capacitadas</t>
  </si>
  <si>
    <t xml:space="preserve"> - Alinearse a las mejores prácticas internacionales.</t>
  </si>
  <si>
    <r>
      <rPr>
        <b/>
        <sz val="16"/>
        <rFont val="Arial"/>
        <family val="2"/>
      </rPr>
      <t>(I)</t>
    </r>
    <r>
      <rPr>
        <sz val="16"/>
        <rFont val="Arial"/>
        <family val="2"/>
      </rPr>
      <t xml:space="preserve"> Dpto. De Comunicaciones</t>
    </r>
  </si>
  <si>
    <r>
      <rPr>
        <b/>
        <sz val="16"/>
        <rFont val="Arial"/>
        <family val="2"/>
      </rPr>
      <t xml:space="preserve">(R ) </t>
    </r>
    <r>
      <rPr>
        <sz val="16"/>
        <rFont val="Arial"/>
        <family val="2"/>
      </rPr>
      <t xml:space="preserve">Div.  TIC 
</t>
    </r>
    <r>
      <rPr>
        <b/>
        <sz val="16"/>
        <rFont val="Arial"/>
        <family val="2"/>
      </rPr>
      <t xml:space="preserve">
(I)</t>
    </r>
    <r>
      <rPr>
        <sz val="16"/>
        <rFont val="Arial"/>
        <family val="2"/>
      </rPr>
      <t xml:space="preserve"> Dpto. Administrativo y Financiero</t>
    </r>
  </si>
  <si>
    <r>
      <rPr>
        <b/>
        <sz val="20"/>
        <rFont val="Arial"/>
        <family val="2"/>
      </rPr>
      <t>b)</t>
    </r>
    <r>
      <rPr>
        <sz val="20"/>
        <rFont val="Arial"/>
        <family val="2"/>
      </rPr>
      <t xml:space="preserve"> Diseño y promoción de cápsulas tipo afiche y otras modalidades de publicación.</t>
    </r>
  </si>
  <si>
    <r>
      <rPr>
        <b/>
        <sz val="20"/>
        <rFont val="Arial"/>
        <family val="2"/>
      </rPr>
      <t>c)</t>
    </r>
    <r>
      <rPr>
        <sz val="20"/>
        <rFont val="Arial"/>
        <family val="2"/>
      </rPr>
      <t xml:space="preserve"> Diseño y promoción de cápsulas radiales y televisivas de publicación.</t>
    </r>
  </si>
  <si>
    <r>
      <rPr>
        <b/>
        <sz val="20"/>
        <rFont val="Arial"/>
        <family val="2"/>
      </rPr>
      <t>d)</t>
    </r>
    <r>
      <rPr>
        <sz val="20"/>
        <rFont val="Arial"/>
        <family val="2"/>
      </rPr>
      <t xml:space="preserve"> Diseño y publicación de comics y material de entretenimiento sobre temas DIGEIG.</t>
    </r>
  </si>
  <si>
    <r>
      <rPr>
        <b/>
        <u/>
        <sz val="16"/>
        <rFont val="Arial"/>
        <family val="2"/>
      </rPr>
      <t>En Santo Domingo:</t>
    </r>
    <r>
      <rPr>
        <sz val="16"/>
        <rFont val="Arial"/>
        <family val="2"/>
      </rPr>
      <t xml:space="preserve"> Refrigerio fuerte  para un estimado de 40 personas. RD$350p/p. </t>
    </r>
  </si>
  <si>
    <r>
      <rPr>
        <b/>
        <u/>
        <sz val="16"/>
        <rFont val="Arial"/>
        <family val="2"/>
      </rPr>
      <t xml:space="preserve">En Santiago: </t>
    </r>
    <r>
      <rPr>
        <sz val="16"/>
        <rFont val="Arial"/>
        <family val="2"/>
      </rPr>
      <t xml:space="preserve">Refrigerio y almuerzo 40 personas en salón particular. RD$600p/p. </t>
    </r>
  </si>
  <si>
    <t>Contratar servicios especializados para la elaboración de Manual General de Políticas, Procesos y Procedimientos de la DIGEIG. Contemplar lo siguiente:</t>
  </si>
  <si>
    <r>
      <rPr>
        <b/>
        <sz val="12"/>
        <rFont val="Arial"/>
        <family val="2"/>
      </rPr>
      <t>Más:</t>
    </r>
    <r>
      <rPr>
        <sz val="12"/>
        <rFont val="Arial"/>
        <family val="2"/>
      </rPr>
      <t xml:space="preserve"> Imprevisto 10% aumento salario</t>
    </r>
  </si>
  <si>
    <t xml:space="preserve"> - Presupuestación de Personal Ene-Dic 2015 (44 Epleados).</t>
  </si>
  <si>
    <t>Soporte de RR.HH Y NOMINA PROYECTADA. De los 44, 6 son cargos reservados de carrera.</t>
  </si>
  <si>
    <t>Inlcuido en nomina general</t>
  </si>
  <si>
    <r>
      <t>Nómina mes de julio/2014, presenta 6 empleados, con un sueldo bruto de RD$322,000.00.</t>
    </r>
    <r>
      <rPr>
        <sz val="12"/>
        <color rgb="FFFF0000"/>
        <rFont val="Arial"/>
        <family val="2"/>
      </rPr>
      <t xml:space="preserve"> </t>
    </r>
  </si>
  <si>
    <t xml:space="preserve"> - Nómina personal fijo. </t>
  </si>
  <si>
    <t xml:space="preserve"> - Nómina personal actual contratado con 13 empleados.</t>
  </si>
  <si>
    <r>
      <rPr>
        <b/>
        <sz val="12"/>
        <color rgb="FFFF0000"/>
        <rFont val="Arial"/>
        <family val="2"/>
      </rPr>
      <t>d)</t>
    </r>
    <r>
      <rPr>
        <sz val="12"/>
        <color rgb="FFFF0000"/>
        <rFont val="Arial"/>
        <family val="2"/>
      </rPr>
      <t xml:space="preserve"> Regalia Pascual Presupuestación de Personal 2015 (44 empleados)</t>
    </r>
  </si>
  <si>
    <r>
      <rPr>
        <b/>
        <sz val="12"/>
        <rFont val="Arial"/>
        <family val="2"/>
      </rPr>
      <t>a)</t>
    </r>
    <r>
      <rPr>
        <sz val="12"/>
        <rFont val="Arial"/>
        <family val="2"/>
      </rPr>
      <t xml:space="preserve"> Oficina Central</t>
    </r>
  </si>
  <si>
    <t>RD$2,000,000.00 para personal de Carrera Administrativa</t>
  </si>
  <si>
    <t>Ayudad y donaciones ocasionales a hogares y personas</t>
  </si>
  <si>
    <t xml:space="preserve"> - Plan de trabajo Dpto. Planificación y Desarrollo</t>
  </si>
  <si>
    <r>
      <rPr>
        <b/>
        <sz val="12"/>
        <rFont val="Arial"/>
        <family val="2"/>
      </rPr>
      <t xml:space="preserve"> - </t>
    </r>
    <r>
      <rPr>
        <sz val="12"/>
        <rFont val="Arial"/>
        <family val="2"/>
      </rPr>
      <t>Plan de Trabajo Dpto. Estrategia y Politica.</t>
    </r>
  </si>
  <si>
    <t>Se bajo de 107m045/mes a 90,000 (RD$45,000 oficina central y RD$45,000 TIC nueva linea.</t>
  </si>
  <si>
    <t>Se elimina proyeccion de RD$100,000</t>
  </si>
  <si>
    <r>
      <rPr>
        <u/>
        <sz val="16"/>
        <rFont val="Arial"/>
        <family val="2"/>
      </rPr>
      <t xml:space="preserve">Red Iberoamericana: </t>
    </r>
    <r>
      <rPr>
        <sz val="16"/>
        <rFont val="Arial"/>
        <family val="2"/>
      </rPr>
      <t xml:space="preserve">Una (1) Participación (Se proyectan 2 persona/evento). Se proyectan US$275/díax5 días X 2 = 2,750.00/ viaje/ tasa US$1.00/RD$48.00. </t>
    </r>
    <r>
      <rPr>
        <sz val="16"/>
        <color rgb="FFFF0000"/>
        <rFont val="Arial"/>
        <family val="2"/>
      </rPr>
      <t>Se baja a una persona</t>
    </r>
  </si>
  <si>
    <r>
      <rPr>
        <u/>
        <sz val="16"/>
        <rFont val="Arial"/>
        <family val="2"/>
      </rPr>
      <t>OGP:</t>
    </r>
    <r>
      <rPr>
        <sz val="16"/>
        <rFont val="Arial"/>
        <family val="2"/>
      </rPr>
      <t xml:space="preserve"> Una (1) Participación (Se proyectan 2 persona/evento). Se proyectan US$275/díax5 días X 2 = 2,750.00/ viaje/ tasa US$1.00/RD$48.00.</t>
    </r>
    <r>
      <rPr>
        <sz val="16"/>
        <color rgb="FFFF0000"/>
        <rFont val="Arial"/>
        <family val="2"/>
      </rPr>
      <t xml:space="preserve"> Se baja a una persona.</t>
    </r>
  </si>
  <si>
    <r>
      <rPr>
        <u/>
        <sz val="16"/>
        <rFont val="Arial"/>
        <family val="2"/>
      </rPr>
      <t xml:space="preserve">MESICIC: </t>
    </r>
    <r>
      <rPr>
        <sz val="16"/>
        <rFont val="Arial"/>
        <family val="2"/>
      </rPr>
      <t xml:space="preserve">Dos (2) participaciones (Se proyectan 1  persona/evento). Se proyectan US$275/día x 6 días = 2,200/ viaje/ tasa US$1.00/RD$48.00 x 2 viajes.  </t>
    </r>
    <r>
      <rPr>
        <sz val="16"/>
        <color rgb="FFFF0000"/>
        <rFont val="Arial"/>
        <family val="2"/>
      </rPr>
      <t xml:space="preserve">  Se baja a 4 dias                  </t>
    </r>
  </si>
  <si>
    <r>
      <rPr>
        <u/>
        <sz val="16"/>
        <rFont val="Arial"/>
        <family val="2"/>
      </rPr>
      <t xml:space="preserve">CNUCC: </t>
    </r>
    <r>
      <rPr>
        <sz val="16"/>
        <rFont val="Arial"/>
        <family val="2"/>
      </rPr>
      <t xml:space="preserve">Dos (2) participaciones (Se proyectan 1  persona/evento). Se proyectan US$275/día x 6 días = 2,200/ viaje/ tasa US$1.00/RD$48.00 x 2 viajes.  </t>
    </r>
    <r>
      <rPr>
        <sz val="16"/>
        <color rgb="FFFF0000"/>
        <rFont val="Arial"/>
        <family val="2"/>
      </rPr>
      <t xml:space="preserve">Se baja a 4 dias    y una participacióm             </t>
    </r>
  </si>
  <si>
    <r>
      <t>Viaticos. Se estiman un nonto general de RD200,000.00.</t>
    </r>
    <r>
      <rPr>
        <sz val="16"/>
        <color rgb="FFFF0000"/>
        <rFont val="Arial"/>
        <family val="2"/>
      </rPr>
      <t xml:space="preserve"> Se baja a RD$100,000</t>
    </r>
  </si>
  <si>
    <r>
      <t xml:space="preserve">Pasajes (tickets aéreos). Se estiman un monto general de RD$100,000.00. </t>
    </r>
    <r>
      <rPr>
        <sz val="16"/>
        <color rgb="FFFF0000"/>
        <rFont val="Arial"/>
        <family val="2"/>
      </rPr>
      <t>Se baja a RD$50,000.00</t>
    </r>
  </si>
  <si>
    <r>
      <rPr>
        <b/>
        <u/>
        <sz val="16"/>
        <rFont val="Arial"/>
        <family val="2"/>
      </rPr>
      <t>2do. Dia</t>
    </r>
    <r>
      <rPr>
        <sz val="16"/>
        <rFont val="Arial"/>
        <family val="2"/>
      </rPr>
      <t xml:space="preserve"> refrigerio ligero, almuerzo y cofee brake para  300 personas RD$2,500/pp. </t>
    </r>
    <r>
      <rPr>
        <sz val="16"/>
        <color rgb="FFFF0000"/>
        <rFont val="Arial"/>
        <family val="2"/>
      </rPr>
      <t>Se baja a 200 personas</t>
    </r>
  </si>
  <si>
    <r>
      <rPr>
        <b/>
        <u/>
        <sz val="16"/>
        <rFont val="Arial"/>
        <family val="2"/>
      </rPr>
      <t xml:space="preserve"> 3er dia</t>
    </r>
    <r>
      <rPr>
        <sz val="16"/>
        <rFont val="Arial"/>
        <family val="2"/>
      </rPr>
      <t xml:space="preserve"> 300 personas con refrigerio fuerte RD$700.00/pp.</t>
    </r>
    <r>
      <rPr>
        <sz val="16"/>
        <color rgb="FFFF0000"/>
        <rFont val="Arial"/>
        <family val="2"/>
      </rPr>
      <t xml:space="preserve"> Se baja a 200 personas</t>
    </r>
  </si>
  <si>
    <r>
      <t xml:space="preserve">Se estima 4 personas (Brazil, Chile, Uruguay y Inglaterra) US$275/día x 3 noches y 4 dias  = 1,125 p/p tasa US$1.00/RD$48.00. </t>
    </r>
    <r>
      <rPr>
        <b/>
        <sz val="16"/>
        <rFont val="Arial"/>
        <family val="2"/>
      </rPr>
      <t xml:space="preserve">Imprevisto adicional de RD$20,000.00 . </t>
    </r>
    <r>
      <rPr>
        <b/>
        <sz val="16"/>
        <color rgb="FFFF0000"/>
        <rFont val="Arial"/>
        <family val="2"/>
      </rPr>
      <t xml:space="preserve">Se baja a 3 personas            </t>
    </r>
    <r>
      <rPr>
        <sz val="16"/>
        <rFont val="Arial"/>
        <family val="2"/>
      </rPr>
      <t xml:space="preserve">                          </t>
    </r>
  </si>
  <si>
    <r>
      <t xml:space="preserve">Ticket aéreo  ( a RD$60,000.00 Brazil, Chile, Uruguay) (RD$100,000.00  Inglaterra). </t>
    </r>
    <r>
      <rPr>
        <sz val="16"/>
        <color rgb="FFFF0000"/>
        <rFont val="Arial"/>
        <family val="2"/>
      </rPr>
      <t>Se elimina Inglaterra, lo que tambien reduce la traducción simultanea</t>
    </r>
    <r>
      <rPr>
        <strike/>
        <sz val="16"/>
        <color rgb="FFFF0000"/>
        <rFont val="Arial"/>
        <family val="2"/>
      </rPr>
      <t xml:space="preserve"> </t>
    </r>
  </si>
  <si>
    <r>
      <t xml:space="preserve">Costo para traducción simultanea. </t>
    </r>
    <r>
      <rPr>
        <sz val="16"/>
        <color rgb="FFFF0000"/>
        <rFont val="Arial"/>
        <family val="2"/>
      </rPr>
      <t>Se eliminan RD$180,000</t>
    </r>
  </si>
  <si>
    <r>
      <rPr>
        <b/>
        <strike/>
        <sz val="20"/>
        <rFont val="Arial"/>
        <family val="2"/>
      </rPr>
      <t xml:space="preserve"> - </t>
    </r>
    <r>
      <rPr>
        <sz val="20"/>
        <rFont val="Arial"/>
        <family val="2"/>
      </rPr>
      <t>Adquirir  10 Computadoras, con sus correspondientes licencias de office y monitor. Nota. Esta prevision puede variar de acuerdo a la planifiacion de personal que se apruebe para el 2015</t>
    </r>
  </si>
  <si>
    <r>
      <t>RD$  65,000.00 C/U. S</t>
    </r>
    <r>
      <rPr>
        <sz val="16"/>
        <color rgb="FFFF0000"/>
        <rFont val="Arial"/>
        <family val="2"/>
      </rPr>
      <t>e bajo a 10 PC</t>
    </r>
  </si>
  <si>
    <r>
      <rPr>
        <b/>
        <sz val="20"/>
        <rFont val="Arial"/>
        <family val="2"/>
      </rPr>
      <t xml:space="preserve"> - </t>
    </r>
    <r>
      <rPr>
        <sz val="20"/>
        <rFont val="Arial"/>
        <family val="2"/>
      </rPr>
      <t>Adquirir  10 nuevos telefonos IP.</t>
    </r>
  </si>
  <si>
    <r>
      <t xml:space="preserve">RD$ 10,000 C/U. </t>
    </r>
    <r>
      <rPr>
        <sz val="16"/>
        <color rgb="FFFF0000"/>
        <rFont val="Arial"/>
        <family val="2"/>
      </rPr>
      <t>Se bajo a 10</t>
    </r>
  </si>
  <si>
    <r>
      <rPr>
        <b/>
        <sz val="20"/>
        <rFont val="Arial"/>
        <family val="2"/>
      </rPr>
      <t xml:space="preserve"> - </t>
    </r>
    <r>
      <rPr>
        <sz val="20"/>
        <rFont val="Arial"/>
        <family val="2"/>
      </rPr>
      <t>Adquirir  10 nuevos Licencias para telefonos IP. Y Contestadora.</t>
    </r>
  </si>
  <si>
    <r>
      <t>RD$  1500 C/U.</t>
    </r>
    <r>
      <rPr>
        <sz val="16"/>
        <color rgb="FFFF0000"/>
        <rFont val="Arial"/>
        <family val="2"/>
      </rPr>
      <t xml:space="preserve"> Se bajo a 10</t>
    </r>
  </si>
  <si>
    <t xml:space="preserve"> - Proyecto Genenral Institucional</t>
  </si>
  <si>
    <r>
      <rPr>
        <sz val="16"/>
        <rFont val="Arial"/>
        <family val="2"/>
      </rPr>
      <t>Se estima un monto general de RD$300,000.00</t>
    </r>
    <r>
      <rPr>
        <sz val="16"/>
        <color rgb="FFFF0000"/>
        <rFont val="Arial"/>
        <family val="2"/>
      </rPr>
      <t>. Se baja a RD$150,000.00</t>
    </r>
  </si>
  <si>
    <r>
      <t xml:space="preserve">Se estima una proyección de RD$1,000.000 (AÑO 2014 RD$700.000). </t>
    </r>
    <r>
      <rPr>
        <sz val="16"/>
        <color rgb="FFFF0000"/>
        <rFont val="Arial"/>
        <family val="2"/>
      </rPr>
      <t>Se deja igual al 2014</t>
    </r>
  </si>
  <si>
    <r>
      <rPr>
        <sz val="16"/>
        <rFont val="Arial"/>
        <family val="2"/>
      </rPr>
      <t xml:space="preserve">Se estima una proyección de RD$1,000.000. </t>
    </r>
    <r>
      <rPr>
        <sz val="16"/>
        <color rgb="FFFF0000"/>
        <rFont val="Arial"/>
        <family val="2"/>
      </rPr>
      <t xml:space="preserve">Se baja a RD$500,000 </t>
    </r>
  </si>
  <si>
    <t>Estacuenta no estaba en el 2014</t>
  </si>
  <si>
    <r>
      <t>Se proyecta RD$1,000.000 para cuñas radiales y RD$2,000,000 para TV.</t>
    </r>
    <r>
      <rPr>
        <sz val="16"/>
        <color rgb="FFFF0000"/>
        <rFont val="Arial"/>
        <family val="2"/>
      </rPr>
      <t xml:space="preserve"> Se elimina RD3,000.000.00</t>
    </r>
  </si>
  <si>
    <r>
      <t xml:space="preserve">Contratación empresa para realizar los estudios.  Con un precio estimado de RD$500,000.00. </t>
    </r>
    <r>
      <rPr>
        <sz val="16"/>
        <color rgb="FFFF0000"/>
        <rFont val="Arial"/>
        <family val="2"/>
      </rPr>
      <t xml:space="preserve">Se elimina monto de RD$500,000.00 </t>
    </r>
  </si>
  <si>
    <t>Un primer informe</t>
  </si>
  <si>
    <r>
      <t xml:space="preserve">Se prevee la contratacion externa,  con un monto estimado  de US$15,000. RD$48 x 1 USD. </t>
    </r>
    <r>
      <rPr>
        <b/>
        <sz val="16"/>
        <rFont val="Arial"/>
        <family val="2"/>
      </rPr>
      <t xml:space="preserve"> </t>
    </r>
    <r>
      <rPr>
        <sz val="16"/>
        <color rgb="FFFF0000"/>
        <rFont val="Arial"/>
        <family val="2"/>
      </rPr>
      <t>Se elimina con un monto total de RD$720,000.00</t>
    </r>
  </si>
  <si>
    <r>
      <t>Se prevee un total de US$15,000.00 . S</t>
    </r>
    <r>
      <rPr>
        <sz val="16"/>
        <color rgb="FFFF0000"/>
        <rFont val="Arial"/>
        <family val="2"/>
      </rPr>
      <t>e baja a US$10,000.00</t>
    </r>
  </si>
  <si>
    <r>
      <t>RD$ 40,000.</t>
    </r>
    <r>
      <rPr>
        <sz val="16"/>
        <color rgb="FFFF0000"/>
        <rFont val="Arial"/>
        <family val="2"/>
      </rPr>
      <t xml:space="preserve"> Se elimina</t>
    </r>
  </si>
  <si>
    <r>
      <t>RD$ 60,000</t>
    </r>
    <r>
      <rPr>
        <sz val="16"/>
        <color rgb="FFFF0000"/>
        <rFont val="Arial"/>
        <family val="2"/>
      </rPr>
      <t xml:space="preserve"> Se elimina</t>
    </r>
  </si>
  <si>
    <r>
      <t xml:space="preserve">RD$  200,000.00. </t>
    </r>
    <r>
      <rPr>
        <sz val="16"/>
        <color rgb="FFFF0000"/>
        <rFont val="Arial"/>
        <family val="2"/>
      </rPr>
      <t>Se elimino</t>
    </r>
  </si>
  <si>
    <t xml:space="preserve"> - Un (1) Proyector con conexión HDMI</t>
  </si>
  <si>
    <r>
      <t xml:space="preserve"> - Adquirir</t>
    </r>
    <r>
      <rPr>
        <strike/>
        <sz val="20"/>
        <rFont val="Arial"/>
        <family val="2"/>
      </rPr>
      <t xml:space="preserve"> 3</t>
    </r>
    <r>
      <rPr>
        <sz val="20"/>
        <color rgb="FFFF0000"/>
        <rFont val="Arial"/>
        <family val="2"/>
      </rPr>
      <t xml:space="preserve"> 2</t>
    </r>
    <r>
      <rPr>
        <sz val="20"/>
        <rFont val="Arial"/>
        <family val="2"/>
      </rPr>
      <t xml:space="preserve"> sets Profesionales de Video Conferencia. Sgo. Salon reuniones y salon actos</t>
    </r>
  </si>
  <si>
    <r>
      <t>US$ 3,500.00 C/U, con una tasa de RD$48.00.</t>
    </r>
    <r>
      <rPr>
        <sz val="16"/>
        <color rgb="FFFF0000"/>
        <rFont val="Arial"/>
        <family val="2"/>
      </rPr>
      <t xml:space="preserve"> Se bajo a 2 sets</t>
    </r>
  </si>
  <si>
    <r>
      <t xml:space="preserve"> - Renovar licencia de Antivirus para cien (</t>
    </r>
    <r>
      <rPr>
        <sz val="20"/>
        <color rgb="FFFF0000"/>
        <rFont val="Arial"/>
        <family val="2"/>
      </rPr>
      <t>100</t>
    </r>
    <r>
      <rPr>
        <sz val="20"/>
        <rFont val="Arial"/>
        <family val="2"/>
      </rPr>
      <t>) usuarios.</t>
    </r>
  </si>
  <si>
    <r>
      <t>250000.</t>
    </r>
    <r>
      <rPr>
        <sz val="16"/>
        <color rgb="FFFF0000"/>
        <rFont val="Arial"/>
        <family val="2"/>
      </rPr>
      <t xml:space="preserve"> Se baja a 100 licencias a RD$150,000.00</t>
    </r>
  </si>
  <si>
    <r>
      <t xml:space="preserve"> - Gestionar el pago de la anualidad del servicio de Google APPS para un estimado de </t>
    </r>
    <r>
      <rPr>
        <strike/>
        <sz val="20"/>
        <rFont val="Arial"/>
        <family val="2"/>
      </rPr>
      <t>150 u</t>
    </r>
    <r>
      <rPr>
        <sz val="20"/>
        <rFont val="Arial"/>
        <family val="2"/>
      </rPr>
      <t xml:space="preserve">suarios.  </t>
    </r>
    <r>
      <rPr>
        <sz val="20"/>
        <color rgb="FFFF0000"/>
        <rFont val="Arial"/>
        <family val="2"/>
      </rPr>
      <t>100</t>
    </r>
  </si>
  <si>
    <r>
      <t>US$9.00 X MES C/USUARIO = USR1,1350.00, con una tasa estimada de  RD$48 x 1 USD</t>
    </r>
    <r>
      <rPr>
        <sz val="16"/>
        <color rgb="FFFF0000"/>
        <rFont val="Arial"/>
        <family val="2"/>
      </rPr>
      <t>. Se bajo a us$900.00x mes</t>
    </r>
  </si>
  <si>
    <t>Revisar con Alina</t>
  </si>
  <si>
    <r>
      <rPr>
        <b/>
        <sz val="12"/>
        <rFont val="Arial"/>
        <family val="2"/>
      </rPr>
      <t xml:space="preserve">c) </t>
    </r>
    <r>
      <rPr>
        <sz val="12"/>
        <rFont val="Arial"/>
        <family val="2"/>
      </rPr>
      <t xml:space="preserve">Otras previsiones </t>
    </r>
  </si>
  <si>
    <t>Para publicación de anuncio</t>
  </si>
  <si>
    <t>Se estima la reproducción de por lo menos, dos mil (2000) ejemplares. En terminación de primera (Papel satinado, full color, tapa dura, 40-50pag.). Precio estimado RD$100.00</t>
  </si>
  <si>
    <r>
      <t>Refrigerio ligero para un estimado de 30 personas RD$250.00 en salón particular.</t>
    </r>
    <r>
      <rPr>
        <sz val="16"/>
        <color rgb="FFFF0000"/>
        <rFont val="Arial"/>
        <family val="2"/>
      </rPr>
      <t>Se baja a estacion de café, te y leche a RD$200,.00</t>
    </r>
  </si>
  <si>
    <r>
      <t xml:space="preserve">Refrigerio ligero para un estimado de 60 personas RD$250.00. </t>
    </r>
    <r>
      <rPr>
        <sz val="16"/>
        <color rgb="FFFF0000"/>
        <rFont val="Arial"/>
        <family val="2"/>
      </rPr>
      <t>Se baja a estacion de café, te y leche a RD$200,.00</t>
    </r>
  </si>
  <si>
    <r>
      <t xml:space="preserve">Realizar un cuarto evento de intercambio de experiencias entre las CEP a fin de conocer sus fortalecer sus destrezas y estimular el adecuado funcionamiento de las mismas. </t>
    </r>
    <r>
      <rPr>
        <sz val="20"/>
        <color rgb="FFFF0000"/>
        <rFont val="Arial"/>
        <family val="2"/>
      </rPr>
      <t xml:space="preserve">|OJO REORIENTAR  </t>
    </r>
  </si>
  <si>
    <r>
      <t xml:space="preserve">Alquiler de salón. Precio estimado de RD$10,000.00 </t>
    </r>
    <r>
      <rPr>
        <sz val="16"/>
        <color rgb="FFFF0000"/>
        <rFont val="Arial"/>
        <family val="2"/>
      </rPr>
      <t>SE ELIMINA MONTO DE 10,000.0</t>
    </r>
  </si>
  <si>
    <r>
      <t xml:space="preserve">Se estima la participación de 150 personas por cada encuentro con refrigerio fuerte de RD$350.00. </t>
    </r>
    <r>
      <rPr>
        <sz val="16"/>
        <color rgb="FFFF0000"/>
        <rFont val="Arial"/>
        <family val="2"/>
      </rPr>
      <t>SE ELIMINA MONTO DE 52,500</t>
    </r>
  </si>
  <si>
    <r>
      <t xml:space="preserve">· 2,000 ejemplares del Manual y del Reglamento, documentos que se proyecta contengan 30 pags. Cada uno. Precio estimado: RD$100.00 c/u. </t>
    </r>
    <r>
      <rPr>
        <sz val="16"/>
        <color rgb="FFFF0000"/>
        <rFont val="Arial"/>
        <family val="2"/>
      </rPr>
      <t>SE BAJA A 1,000</t>
    </r>
  </si>
  <si>
    <t>Se baja a 1,000</t>
  </si>
  <si>
    <r>
      <t xml:space="preserve">Se estima cada tres meses un monto estimado de RD$75,000.00. </t>
    </r>
    <r>
      <rPr>
        <sz val="16"/>
        <color rgb="FFFF0000"/>
        <rFont val="Arial"/>
        <family val="2"/>
      </rPr>
      <t>SE estima un monto trimestral de RD$40,000.00</t>
    </r>
  </si>
  <si>
    <r>
      <t>Se estima una fumigación cada tres meses en cada local, con un monto estimado de RD$25,000.00.</t>
    </r>
    <r>
      <rPr>
        <sz val="16"/>
        <color rgb="FFFF0000"/>
        <rFont val="Arial"/>
        <family val="2"/>
      </rPr>
      <t xml:space="preserve"> Se baja a RD$20,000.00</t>
    </r>
  </si>
  <si>
    <r>
      <t xml:space="preserve">Se estima un retoque de pintura al año con un monto estimado de RD$100,000.00. por edificio, con un monto estimado total de RD$200.000.00. </t>
    </r>
    <r>
      <rPr>
        <sz val="16"/>
        <color rgb="FFFF0000"/>
        <rFont val="Arial"/>
        <family val="2"/>
      </rPr>
      <t>Se baja a RD$100,000.00</t>
    </r>
  </si>
  <si>
    <r>
      <t xml:space="preserve">Se estima cada tres meses un monto estimado de RD$75,000.00. </t>
    </r>
    <r>
      <rPr>
        <sz val="16"/>
        <color rgb="FFFF0000"/>
        <rFont val="Arial"/>
        <family val="2"/>
      </rPr>
      <t>Se baja a RD$50,000.00</t>
    </r>
  </si>
  <si>
    <r>
      <t>Se estima cada tres meses un monto estimado de RD$62,500.00.</t>
    </r>
    <r>
      <rPr>
        <sz val="16"/>
        <color rgb="FFFF0000"/>
        <rFont val="Arial"/>
        <family val="2"/>
      </rPr>
      <t xml:space="preserve"> Se baja a RD$50,000.00</t>
    </r>
  </si>
  <si>
    <r>
      <t>Se estima cada tres meses un monto estimado de RD$478,500.00.</t>
    </r>
    <r>
      <rPr>
        <sz val="16"/>
        <color rgb="FFFF0000"/>
        <rFont val="Arial"/>
        <family val="2"/>
      </rPr>
      <t xml:space="preserve"> Se Baja a RD$400,000.00</t>
    </r>
  </si>
  <si>
    <r>
      <t xml:space="preserve">Se estima cada tres meses un monto estimado de RD$100,000.00. </t>
    </r>
    <r>
      <rPr>
        <sz val="16"/>
        <color rgb="FFFF0000"/>
        <rFont val="Arial"/>
        <family val="2"/>
      </rPr>
      <t>Se baja a RD$50,000.00</t>
    </r>
  </si>
  <si>
    <r>
      <t>Se estima cada tres meses un monto estimado de RD$76,600.00</t>
    </r>
    <r>
      <rPr>
        <sz val="16"/>
        <color rgb="FFFF0000"/>
        <rFont val="Arial"/>
        <family val="2"/>
      </rPr>
      <t>. Se baja a RD$50,000.00</t>
    </r>
  </si>
  <si>
    <r>
      <t xml:space="preserve">Se estima cada tres meses un monto estimado de RD$74,200.00. </t>
    </r>
    <r>
      <rPr>
        <sz val="16"/>
        <color rgb="FFFF0000"/>
        <rFont val="Arial"/>
        <family val="2"/>
      </rPr>
      <t>Se baja a RD$50,000.00</t>
    </r>
  </si>
  <si>
    <r>
      <t xml:space="preserve">Se estima cada tres meses un monto estimado de RD$125,000.00. </t>
    </r>
    <r>
      <rPr>
        <sz val="16"/>
        <color rgb="FFFF0000"/>
        <rFont val="Arial"/>
        <family val="2"/>
      </rPr>
      <t>Se baja a RD$75.000.00</t>
    </r>
  </si>
  <si>
    <t>DE $RD126,000.00 se baja a RD$80,000.00</t>
  </si>
  <si>
    <t>DE $RD200,000.00 se baja a RD$100,000.00</t>
  </si>
  <si>
    <r>
      <t xml:space="preserve">Se estima cada tres meses un monto estimado de RD$70,000.00. </t>
    </r>
    <r>
      <rPr>
        <sz val="16"/>
        <color rgb="FFFF0000"/>
        <rFont val="Arial"/>
        <family val="2"/>
      </rPr>
      <t>Se baja a $50,000.00</t>
    </r>
  </si>
  <si>
    <r>
      <t xml:space="preserve">Contemplar viajes al interior, con un estimado de 2 viajes semanales con dos personas.  </t>
    </r>
    <r>
      <rPr>
        <sz val="16"/>
        <color rgb="FFFF0000"/>
        <rFont val="Arial"/>
        <family val="2"/>
      </rPr>
      <t>Se baja a 1 viaje semanal</t>
    </r>
  </si>
  <si>
    <r>
      <t xml:space="preserve"> - Viáticos (desayuno y almuerzo) RD$520.00p/p por viaje por 2 técnico - RD$360.00 por viaje por chofer. Se estiman 8 viajes X mes. </t>
    </r>
    <r>
      <rPr>
        <sz val="16"/>
        <color rgb="FFFF0000"/>
        <rFont val="Arial"/>
        <family val="2"/>
      </rPr>
      <t>Se baja a 4 viajes X mes</t>
    </r>
  </si>
  <si>
    <t>(R )                         Dpto. Transparencia Gubernamental                 
(I) Div. Tecnología de la Información, Dpto. Investigacion y Seguimiento
- Dpto. Etica Gubernamental</t>
  </si>
  <si>
    <r>
      <t xml:space="preserve">Se estima la participación de 150  personas, con un refrigerio fuerte. Costo de RD$350p/p. </t>
    </r>
    <r>
      <rPr>
        <sz val="16"/>
        <color rgb="FFFF0000"/>
        <rFont val="Arial"/>
        <family val="2"/>
      </rPr>
      <t>Se baja a 100 personas</t>
    </r>
  </si>
  <si>
    <t>Se estima la participación de 60  RAIs por encuentro, con un refrigerio ligero. Costo de RD$250p/p.</t>
  </si>
  <si>
    <r>
      <t xml:space="preserve">Se estima la participación de 200  RAIs, con un refrigerio fuerte. Costo de RD$350p/p. </t>
    </r>
    <r>
      <rPr>
        <sz val="16"/>
        <color rgb="FFFF0000"/>
        <rFont val="Arial"/>
        <family val="2"/>
      </rPr>
      <t>Se baja a 150 RAI</t>
    </r>
  </si>
  <si>
    <r>
      <t>Refrigerio fuerte para un estimado de 150 personas, RD$350.00c/u.</t>
    </r>
    <r>
      <rPr>
        <sz val="16"/>
        <color rgb="FFFF0000"/>
        <rFont val="Arial"/>
        <family val="2"/>
      </rPr>
      <t xml:space="preserve"> Se baja a 100 personas</t>
    </r>
  </si>
  <si>
    <r>
      <t xml:space="preserve">Se estima la realizacion de 15 Mesas de trabajo sectoriales, con  la participacion de 6 tecnicos de la institucion Un estimado de 60 personas c/u. Refrigerio ligero en salón particular por RD$250.00p/p. </t>
    </r>
    <r>
      <rPr>
        <sz val="16"/>
        <color rgb="FFFF0000"/>
        <rFont val="Arial"/>
        <family val="2"/>
      </rPr>
      <t>se baja a 55 personas</t>
    </r>
  </si>
  <si>
    <r>
      <t>Se estima la prticipación de 120 personas por encuentro, con refrigerio ligero, con un costo estimado de RD$250.00.</t>
    </r>
    <r>
      <rPr>
        <sz val="16"/>
        <color rgb="FFFF0000"/>
        <rFont val="Arial"/>
        <family val="2"/>
      </rPr>
      <t xml:space="preserve"> NOTA: Se aplico ajuste de $3530.31</t>
    </r>
  </si>
  <si>
    <t>VALORES EN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</si>
</sst>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00_-;\-* #,##0.00_-;_-* &quot;-&quot;??_-;_-@_-"/>
    <numFmt numFmtId="165" formatCode="&quot;RD$&quot;#,##0.00_);[Red]\(&quot;RD$&quot;#,##0.00\)"/>
    <numFmt numFmtId="166" formatCode="_([$€]* #,##0.00_);_([$€]* \(#,##0.00\);_([$€]* &quot;-&quot;??_);_(@_)"/>
    <numFmt numFmtId="167" formatCode="&quot;$&quot;#,##0.00;[Red]\-&quot;$&quot;#,##0.00"/>
    <numFmt numFmtId="168" formatCode="00"/>
    <numFmt numFmtId="169" formatCode="_-* #,##0_-;\-* #,##0_-;_-* &quot;-&quot;??_-;_-@_-"/>
    <numFmt numFmtId="170" formatCode="&quot;$&quot;#,##0.00"/>
    <numFmt numFmtId="171" formatCode="#,##0.00_ "/>
    <numFmt numFmtId="172" formatCode="&quot;$&quot;#,##0"/>
    <numFmt numFmtId="173" formatCode="&quot; &quot;#,##0.00&quot; &quot;;&quot;-&quot;#,##0.00&quot; &quot;;&quot; -&quot;00&quot; &quot;;&quot; &quot;@&quot; &quot;"/>
    <numFmt numFmtId="174" formatCode="&quot;$&quot;#,##0.00;[Red]&quot;-&quot;&quot;$&quot;#,##0.00"/>
  </numFmts>
  <fonts count="86">
    <font>
      <sz val="11"/>
      <color theme="1"/>
      <name val="Calibri"/>
      <family val="2"/>
      <scheme val="minor"/>
    </font>
    <font>
      <sz val="10"/>
      <name val="Arial"/>
      <family val="2"/>
    </font>
    <font>
      <sz val="12"/>
      <name val="Arial"/>
      <family val="2"/>
    </font>
    <font>
      <b/>
      <sz val="14"/>
      <name val="Arial"/>
      <family val="2"/>
    </font>
    <font>
      <b/>
      <sz val="12"/>
      <name val="Arial"/>
      <family val="2"/>
    </font>
    <font>
      <b/>
      <sz val="10"/>
      <name val="Arial"/>
      <family val="2"/>
    </font>
    <font>
      <sz val="11"/>
      <color theme="1"/>
      <name val="Calibri"/>
      <family val="3"/>
      <charset val="128"/>
      <scheme val="minor"/>
    </font>
    <font>
      <sz val="12"/>
      <color rgb="FFFF0000"/>
      <name val="Arial"/>
      <family val="2"/>
    </font>
    <font>
      <sz val="11"/>
      <color indexed="8"/>
      <name val="Calibri"/>
      <family val="2"/>
    </font>
    <font>
      <sz val="10"/>
      <color rgb="FF000000"/>
      <name val="Arial"/>
      <family val="2"/>
    </font>
    <font>
      <sz val="14"/>
      <name val="Arial"/>
      <family val="2"/>
    </font>
    <font>
      <sz val="10"/>
      <color rgb="FFFF0000"/>
      <name val="Arial"/>
      <family val="2"/>
    </font>
    <font>
      <sz val="11"/>
      <color theme="1"/>
      <name val="Calibri"/>
      <family val="2"/>
      <scheme val="minor"/>
    </font>
    <font>
      <sz val="10"/>
      <color indexed="10"/>
      <name val="Arial"/>
      <family val="2"/>
    </font>
    <font>
      <b/>
      <sz val="12"/>
      <color rgb="FFFF0000"/>
      <name val="Arial"/>
      <family val="2"/>
    </font>
    <font>
      <sz val="10"/>
      <name val="Arial"/>
      <family val="2"/>
    </font>
    <font>
      <sz val="10"/>
      <color indexed="8"/>
      <name val="Arial"/>
      <family val="2"/>
    </font>
    <font>
      <b/>
      <sz val="9"/>
      <name val="Arial"/>
      <family val="2"/>
    </font>
    <font>
      <sz val="10"/>
      <name val="Arial"/>
      <family val="2"/>
    </font>
    <font>
      <sz val="10"/>
      <name val="Arial"/>
      <family val="2"/>
    </font>
    <font>
      <b/>
      <sz val="12"/>
      <color theme="1"/>
      <name val="Arial"/>
      <family val="2"/>
    </font>
    <font>
      <sz val="12"/>
      <color theme="1"/>
      <name val="Arial"/>
      <family val="2"/>
    </font>
    <font>
      <sz val="11"/>
      <color theme="1"/>
      <name val="Arial"/>
      <family val="2"/>
    </font>
    <font>
      <sz val="6"/>
      <name val="Calibri"/>
      <family val="3"/>
      <charset val="128"/>
      <scheme val="minor"/>
    </font>
    <font>
      <b/>
      <sz val="10"/>
      <color theme="1"/>
      <name val="Calibri"/>
      <family val="2"/>
      <scheme val="minor"/>
    </font>
    <font>
      <sz val="12"/>
      <color indexed="10"/>
      <name val="Arial"/>
      <family val="2"/>
    </font>
    <font>
      <b/>
      <sz val="18"/>
      <name val="Arial"/>
      <family val="2"/>
    </font>
    <font>
      <sz val="18"/>
      <color theme="1"/>
      <name val="Arial"/>
      <family val="2"/>
    </font>
    <font>
      <i/>
      <sz val="18"/>
      <name val="Arial"/>
      <family val="2"/>
    </font>
    <font>
      <sz val="18"/>
      <name val="Arial"/>
      <family val="2"/>
    </font>
    <font>
      <sz val="16"/>
      <name val="Arial"/>
      <family val="2"/>
    </font>
    <font>
      <sz val="16"/>
      <color theme="1"/>
      <name val="Arial"/>
      <family val="2"/>
    </font>
    <font>
      <b/>
      <sz val="24"/>
      <name val="Arial"/>
      <family val="2"/>
    </font>
    <font>
      <b/>
      <u/>
      <sz val="18"/>
      <name val="Arial"/>
      <family val="2"/>
    </font>
    <font>
      <b/>
      <sz val="16"/>
      <name val="Arial"/>
      <family val="2"/>
    </font>
    <font>
      <sz val="20"/>
      <name val="Arial"/>
      <family val="2"/>
    </font>
    <font>
      <strike/>
      <sz val="12"/>
      <name val="Arial"/>
      <family val="2"/>
    </font>
    <font>
      <b/>
      <sz val="20"/>
      <name val="Arial"/>
      <family val="2"/>
    </font>
    <font>
      <strike/>
      <sz val="18"/>
      <name val="Arial"/>
      <family val="2"/>
    </font>
    <font>
      <b/>
      <sz val="16"/>
      <color theme="1"/>
      <name val="Arial"/>
      <family val="2"/>
    </font>
    <font>
      <u/>
      <sz val="18"/>
      <name val="Arial"/>
      <family val="2"/>
    </font>
    <font>
      <strike/>
      <sz val="20"/>
      <name val="Arial"/>
      <family val="2"/>
    </font>
    <font>
      <i/>
      <sz val="16"/>
      <name val="Arial"/>
      <family val="2"/>
    </font>
    <font>
      <sz val="20"/>
      <color theme="1"/>
      <name val="Arial"/>
      <family val="2"/>
    </font>
    <font>
      <b/>
      <sz val="20"/>
      <color theme="1"/>
      <name val="Arial"/>
      <family val="2"/>
    </font>
    <font>
      <sz val="18"/>
      <color rgb="FFFF0000"/>
      <name val="Arial"/>
      <family val="2"/>
    </font>
    <font>
      <i/>
      <sz val="20"/>
      <name val="Arial"/>
      <family val="2"/>
    </font>
    <font>
      <strike/>
      <sz val="16"/>
      <name val="Arial"/>
      <family val="2"/>
    </font>
    <font>
      <b/>
      <sz val="13"/>
      <name val="Arial"/>
      <family val="2"/>
    </font>
    <font>
      <sz val="13"/>
      <name val="Arial"/>
      <family val="2"/>
    </font>
    <font>
      <b/>
      <sz val="18"/>
      <color theme="1"/>
      <name val="Arial"/>
      <family val="2"/>
    </font>
    <font>
      <b/>
      <u/>
      <sz val="20"/>
      <name val="Arial"/>
      <family val="2"/>
    </font>
    <font>
      <b/>
      <strike/>
      <sz val="20"/>
      <name val="Arial"/>
      <family val="2"/>
    </font>
    <font>
      <b/>
      <u/>
      <sz val="16"/>
      <name val="Arial"/>
      <family val="2"/>
    </font>
    <font>
      <u/>
      <sz val="20"/>
      <name val="Arial"/>
      <family val="2"/>
    </font>
    <font>
      <sz val="15"/>
      <name val="Arial"/>
      <family val="2"/>
    </font>
    <font>
      <sz val="12"/>
      <color rgb="FF000000"/>
      <name val="Arial"/>
      <family val="2"/>
    </font>
    <font>
      <sz val="14"/>
      <color rgb="FF000000"/>
      <name val="Arial"/>
      <family val="2"/>
    </font>
    <font>
      <b/>
      <sz val="16"/>
      <color rgb="FF000000"/>
      <name val="Arial"/>
      <family val="2"/>
    </font>
    <font>
      <b/>
      <sz val="12"/>
      <color rgb="FF000000"/>
      <name val="Arial"/>
      <family val="2"/>
    </font>
    <font>
      <b/>
      <sz val="14"/>
      <color rgb="FF000000"/>
      <name val="Arial"/>
      <family val="2"/>
    </font>
    <font>
      <b/>
      <sz val="18"/>
      <color rgb="FF000000"/>
      <name val="Arial"/>
      <family val="2"/>
    </font>
    <font>
      <b/>
      <sz val="10"/>
      <color rgb="FF000000"/>
      <name val="Arial"/>
      <family val="2"/>
    </font>
    <font>
      <sz val="11"/>
      <color indexed="8"/>
      <name val="Arial"/>
      <family val="2"/>
    </font>
    <font>
      <sz val="14"/>
      <color indexed="8"/>
      <name val="Arial"/>
      <family val="2"/>
    </font>
    <font>
      <sz val="16"/>
      <color indexed="8"/>
      <name val="Arial"/>
      <family val="2"/>
    </font>
    <font>
      <sz val="14"/>
      <color theme="1"/>
      <name val="Arial"/>
      <family val="2"/>
    </font>
    <font>
      <b/>
      <sz val="14"/>
      <color theme="1"/>
      <name val="Arial"/>
      <family val="2"/>
    </font>
    <font>
      <sz val="20"/>
      <color indexed="8"/>
      <name val="Arial"/>
      <family val="2"/>
    </font>
    <font>
      <sz val="9"/>
      <color indexed="81"/>
      <name val="ＭＳ Ｐゴシック"/>
      <charset val="1"/>
    </font>
    <font>
      <b/>
      <sz val="9"/>
      <color indexed="81"/>
      <name val="ＭＳ Ｐゴシック"/>
      <charset val="1"/>
    </font>
    <font>
      <b/>
      <sz val="11"/>
      <name val="Arial"/>
      <family val="2"/>
    </font>
    <font>
      <b/>
      <sz val="11"/>
      <color rgb="FFFF0000"/>
      <name val="Arial"/>
      <family val="2"/>
    </font>
    <font>
      <b/>
      <sz val="22"/>
      <name val="Arial"/>
      <family val="2"/>
    </font>
    <font>
      <sz val="22"/>
      <name val="Arial"/>
      <family val="2"/>
    </font>
    <font>
      <b/>
      <strike/>
      <sz val="22"/>
      <name val="Arial"/>
      <family val="2"/>
    </font>
    <font>
      <b/>
      <strike/>
      <sz val="18"/>
      <name val="Arial"/>
      <family val="2"/>
    </font>
    <font>
      <b/>
      <u/>
      <sz val="26"/>
      <name val="Arial"/>
      <family val="2"/>
    </font>
    <font>
      <u/>
      <sz val="16"/>
      <name val="Arial"/>
      <family val="2"/>
    </font>
    <font>
      <sz val="11"/>
      <name val="Arial"/>
      <family val="2"/>
    </font>
    <font>
      <strike/>
      <sz val="11"/>
      <name val="Arial"/>
      <family val="2"/>
    </font>
    <font>
      <sz val="18"/>
      <color rgb="FF000000"/>
      <name val="Arial"/>
      <family val="2"/>
    </font>
    <font>
      <sz val="16"/>
      <color rgb="FFFF0000"/>
      <name val="Arial"/>
      <family val="2"/>
    </font>
    <font>
      <b/>
      <sz val="16"/>
      <color rgb="FFFF0000"/>
      <name val="Arial"/>
      <family val="2"/>
    </font>
    <font>
      <strike/>
      <sz val="16"/>
      <color rgb="FFFF0000"/>
      <name val="Arial"/>
      <family val="2"/>
    </font>
    <font>
      <sz val="20"/>
      <color rgb="FFFF0000"/>
      <name val="Arial"/>
      <family val="2"/>
    </font>
  </fonts>
  <fills count="2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bgColor rgb="FFFFFFFF"/>
      </patternFill>
    </fill>
    <fill>
      <patternFill patternType="solid">
        <fgColor theme="0" tint="-0.14999847407452621"/>
        <bgColor rgb="FFC0C0C0"/>
      </patternFill>
    </fill>
    <fill>
      <patternFill patternType="solid">
        <fgColor rgb="FFFFFFCC"/>
        <bgColor indexed="64"/>
      </patternFill>
    </fill>
    <fill>
      <patternFill patternType="solid">
        <fgColor indexed="9"/>
        <bgColor indexed="64"/>
      </patternFill>
    </fill>
    <fill>
      <patternFill patternType="solid">
        <fgColor rgb="FFFFFFFF"/>
        <bgColor rgb="FF000000"/>
      </patternFill>
    </fill>
    <fill>
      <patternFill patternType="solid">
        <fgColor theme="0"/>
        <bgColor rgb="FF000000"/>
      </patternFill>
    </fill>
    <fill>
      <patternFill patternType="solid">
        <fgColor theme="4" tint="0.79998168889431442"/>
        <bgColor rgb="FFD8D8D8"/>
      </patternFill>
    </fill>
    <fill>
      <patternFill patternType="solid">
        <fgColor theme="0"/>
        <bgColor rgb="FFD8D8D8"/>
      </patternFill>
    </fill>
    <fill>
      <patternFill patternType="solid">
        <fgColor theme="0"/>
        <bgColor rgb="FFC0C0C0"/>
      </patternFill>
    </fill>
    <fill>
      <patternFill patternType="solid">
        <fgColor theme="0" tint="-0.14999847407452621"/>
        <bgColor rgb="FFD8D8D8"/>
      </patternFill>
    </fill>
    <fill>
      <patternFill patternType="solid">
        <fgColor rgb="FF00B050"/>
        <bgColor indexed="64"/>
      </patternFill>
    </fill>
    <fill>
      <patternFill patternType="solid">
        <fgColor indexed="9"/>
        <bgColor indexed="9"/>
      </patternFill>
    </fill>
    <fill>
      <patternFill patternType="solid">
        <fgColor indexed="22"/>
        <bgColor indexed="64"/>
      </patternFill>
    </fill>
    <fill>
      <patternFill patternType="solid">
        <fgColor theme="0"/>
        <bgColor indexed="9"/>
      </patternFill>
    </fill>
    <fill>
      <patternFill patternType="solid">
        <fgColor rgb="FF92D050"/>
        <bgColor indexed="64"/>
      </patternFill>
    </fill>
    <fill>
      <patternFill patternType="solid">
        <fgColor theme="0"/>
        <bgColor rgb="FFFFFFFF"/>
      </patternFill>
    </fill>
    <fill>
      <patternFill patternType="solid">
        <fgColor theme="0" tint="-0.14999847407452621"/>
        <bgColor indexed="9"/>
      </patternFill>
    </fill>
    <fill>
      <patternFill patternType="solid">
        <fgColor theme="2" tint="-9.9978637043366805E-2"/>
        <bgColor indexed="64"/>
      </patternFill>
    </fill>
    <fill>
      <patternFill patternType="solid">
        <fgColor rgb="FFFFFF00"/>
        <bgColor rgb="FFD8D8D8"/>
      </patternFill>
    </fill>
  </fills>
  <borders count="170">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auto="1"/>
      </left>
      <right style="medium">
        <color auto="1"/>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bottom style="thin">
        <color indexed="64"/>
      </bottom>
      <diagonal/>
    </border>
    <border>
      <left style="thin">
        <color indexed="64"/>
      </left>
      <right style="medium">
        <color auto="1"/>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auto="1"/>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auto="1"/>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style="thin">
        <color theme="1"/>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thin">
        <color theme="1"/>
      </right>
      <top/>
      <bottom/>
      <diagonal/>
    </border>
    <border>
      <left style="thin">
        <color theme="1"/>
      </left>
      <right style="thin">
        <color indexed="64"/>
      </right>
      <top/>
      <bottom/>
      <diagonal/>
    </border>
    <border>
      <left style="thin">
        <color theme="1"/>
      </left>
      <right style="thin">
        <color theme="1"/>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rgb="FF000000"/>
      </right>
      <top style="thick">
        <color indexed="64"/>
      </top>
      <bottom style="thin">
        <color indexed="64"/>
      </bottom>
      <diagonal/>
    </border>
    <border>
      <left style="medium">
        <color rgb="FF000000"/>
      </left>
      <right style="medium">
        <color rgb="FF000000"/>
      </right>
      <top style="thick">
        <color indexed="64"/>
      </top>
      <bottom style="medium">
        <color rgb="FF000000"/>
      </bottom>
      <diagonal/>
    </border>
    <border>
      <left style="medium">
        <color indexed="64"/>
      </left>
      <right style="medium">
        <color indexed="64"/>
      </right>
      <top style="thick">
        <color indexed="64"/>
      </top>
      <bottom/>
      <diagonal/>
    </border>
    <border>
      <left style="thick">
        <color indexed="64"/>
      </left>
      <right style="medium">
        <color indexed="64"/>
      </right>
      <top style="thick">
        <color indexed="64"/>
      </top>
      <bottom/>
      <diagonal/>
    </border>
    <border>
      <left style="medium">
        <color rgb="FF000000"/>
      </left>
      <right style="thick">
        <color indexed="64"/>
      </right>
      <top style="thick">
        <color indexed="64"/>
      </top>
      <bottom style="medium">
        <color rgb="FF000000"/>
      </bottom>
      <diagonal/>
    </border>
    <border>
      <left style="thick">
        <color indexed="64"/>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diagonal/>
    </border>
    <border>
      <left/>
      <right style="medium">
        <color rgb="FF000000"/>
      </right>
      <top style="medium">
        <color rgb="FF000000"/>
      </top>
      <bottom style="medium">
        <color rgb="FF000000"/>
      </bottom>
      <diagonal/>
    </border>
    <border>
      <left style="thick">
        <color indexed="64"/>
      </left>
      <right style="medium">
        <color indexed="64"/>
      </right>
      <top/>
      <bottom/>
      <diagonal/>
    </border>
    <border>
      <left style="medium">
        <color rgb="FF000000"/>
      </left>
      <right style="thick">
        <color indexed="64"/>
      </right>
      <top style="medium">
        <color rgb="FF000000"/>
      </top>
      <bottom style="medium">
        <color rgb="FF000000"/>
      </bottom>
      <diagonal/>
    </border>
    <border>
      <left style="thick">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bottom style="medium">
        <color indexed="64"/>
      </bottom>
      <diagonal/>
    </border>
    <border>
      <left/>
      <right style="medium">
        <color rgb="FF000000"/>
      </right>
      <top style="medium">
        <color rgb="FF000000"/>
      </top>
      <bottom style="medium">
        <color indexed="64"/>
      </bottom>
      <diagonal/>
    </border>
    <border>
      <left style="thick">
        <color indexed="64"/>
      </left>
      <right style="medium">
        <color indexed="64"/>
      </right>
      <top/>
      <bottom style="medium">
        <color indexed="64"/>
      </bottom>
      <diagonal/>
    </border>
    <border>
      <left style="medium">
        <color rgb="FF000000"/>
      </left>
      <right style="thick">
        <color indexed="64"/>
      </right>
      <top style="medium">
        <color rgb="FF000000"/>
      </top>
      <bottom style="medium">
        <color indexed="64"/>
      </bottom>
      <diagonal/>
    </border>
    <border>
      <left style="thick">
        <color indexed="64"/>
      </left>
      <right/>
      <top/>
      <bottom style="thin">
        <color rgb="FF000000"/>
      </bottom>
      <diagonal/>
    </border>
    <border>
      <left style="thin">
        <color rgb="FF000000"/>
      </left>
      <right/>
      <top/>
      <bottom style="thin">
        <color rgb="FF000000"/>
      </bottom>
      <diagonal/>
    </border>
    <border>
      <left style="thin">
        <color indexed="64"/>
      </left>
      <right/>
      <top/>
      <bottom style="thin">
        <color rgb="FF000000"/>
      </bottom>
      <diagonal/>
    </border>
    <border>
      <left style="thin">
        <color indexed="64"/>
      </left>
      <right/>
      <top style="thin">
        <color rgb="FF000000"/>
      </top>
      <bottom/>
      <diagonal/>
    </border>
    <border>
      <left style="medium">
        <color indexed="64"/>
      </left>
      <right style="medium">
        <color indexed="64"/>
      </right>
      <top style="medium">
        <color indexed="64"/>
      </top>
      <bottom style="thin">
        <color rgb="FF000000"/>
      </bottom>
      <diagonal/>
    </border>
    <border>
      <left/>
      <right/>
      <top/>
      <bottom style="thin">
        <color rgb="FF000000"/>
      </bottom>
      <diagonal/>
    </border>
    <border>
      <left/>
      <right style="medium">
        <color rgb="FF000000"/>
      </right>
      <top/>
      <bottom style="thin">
        <color rgb="FF000000"/>
      </bottom>
      <diagonal/>
    </border>
    <border>
      <left style="thick">
        <color indexed="64"/>
      </left>
      <right style="medium">
        <color rgb="FF000000"/>
      </right>
      <top/>
      <bottom style="thin">
        <color rgb="FF000000"/>
      </bottom>
      <diagonal/>
    </border>
    <border>
      <left style="medium">
        <color rgb="FF000000"/>
      </left>
      <right style="thick">
        <color indexed="64"/>
      </right>
      <top/>
      <bottom style="thin">
        <color rgb="FF000000"/>
      </bottom>
      <diagonal/>
    </border>
    <border>
      <left style="thick">
        <color indexed="64"/>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rgb="FF000000"/>
      </left>
      <right style="thick">
        <color indexed="64"/>
      </right>
      <top style="thin">
        <color rgb="FF000000"/>
      </top>
      <bottom style="thin">
        <color rgb="FF000000"/>
      </bottom>
      <diagonal/>
    </border>
    <border>
      <left style="thick">
        <color indexed="64"/>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style="medium">
        <color rgb="FF000000"/>
      </left>
      <right style="medium">
        <color rgb="FF000000"/>
      </right>
      <top style="thin">
        <color rgb="FF000000"/>
      </top>
      <bottom style="thin">
        <color rgb="FF000000"/>
      </bottom>
      <diagonal/>
    </border>
    <border>
      <left style="medium">
        <color indexed="64"/>
      </left>
      <right style="medium">
        <color indexed="64"/>
      </right>
      <top/>
      <bottom style="thin">
        <color rgb="FF000000"/>
      </bottom>
      <diagonal/>
    </border>
    <border>
      <left style="thin">
        <color indexed="64"/>
      </left>
      <right/>
      <top style="thin">
        <color rgb="FF000000"/>
      </top>
      <bottom style="thin">
        <color indexed="64"/>
      </bottom>
      <diagonal/>
    </border>
    <border>
      <left style="medium">
        <color indexed="64"/>
      </left>
      <right style="medium">
        <color indexed="64"/>
      </right>
      <top style="thin">
        <color rgb="FF000000"/>
      </top>
      <bottom/>
      <diagonal/>
    </border>
    <border>
      <left style="thick">
        <color indexed="64"/>
      </left>
      <right style="thin">
        <color rgb="FF000000"/>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medium">
        <color indexed="64"/>
      </left>
      <right style="medium">
        <color indexed="64"/>
      </right>
      <top style="thin">
        <color indexed="64"/>
      </top>
      <bottom style="thin">
        <color rgb="FF000000"/>
      </bottom>
      <diagonal/>
    </border>
    <border>
      <left/>
      <right style="medium">
        <color rgb="FF000000"/>
      </right>
      <top style="thin">
        <color rgb="FF000000"/>
      </top>
      <bottom style="thin">
        <color rgb="FF000000"/>
      </bottom>
      <diagonal/>
    </border>
    <border>
      <left style="thick">
        <color indexed="64"/>
      </left>
      <right style="thin">
        <color rgb="FF000000"/>
      </right>
      <top style="thin">
        <color indexed="64"/>
      </top>
      <bottom style="thin">
        <color indexed="64"/>
      </bottom>
      <diagonal/>
    </border>
    <border>
      <left style="thick">
        <color indexed="64"/>
      </left>
      <right/>
      <top/>
      <bottom style="thin">
        <color indexed="64"/>
      </bottom>
      <diagonal/>
    </border>
    <border>
      <left style="thin">
        <color rgb="FF000000"/>
      </left>
      <right style="thin">
        <color rgb="FF000000"/>
      </right>
      <top/>
      <bottom style="thin">
        <color rgb="FF000000"/>
      </bottom>
      <diagonal/>
    </border>
    <border>
      <left style="medium">
        <color rgb="FF000000"/>
      </left>
      <right style="medium">
        <color rgb="FF000000"/>
      </right>
      <top style="thin">
        <color rgb="FF000000"/>
      </top>
      <bottom style="thin">
        <color indexed="64"/>
      </bottom>
      <diagonal/>
    </border>
    <border>
      <left style="thin">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ck">
        <color indexed="64"/>
      </left>
      <right/>
      <top/>
      <bottom/>
      <diagonal/>
    </border>
    <border>
      <left style="thin">
        <color rgb="FF000000"/>
      </left>
      <right style="thin">
        <color rgb="FF000000"/>
      </right>
      <top/>
      <bottom/>
      <diagonal/>
    </border>
    <border>
      <left style="medium">
        <color rgb="FF000000"/>
      </left>
      <right style="medium">
        <color rgb="FF000000"/>
      </right>
      <top/>
      <bottom style="thin">
        <color rgb="FF000000"/>
      </bottom>
      <diagonal/>
    </border>
    <border>
      <left style="medium">
        <color indexed="64"/>
      </left>
      <right style="medium">
        <color rgb="FF000000"/>
      </right>
      <top style="thin">
        <color indexed="64"/>
      </top>
      <bottom style="thin">
        <color rgb="FF000000"/>
      </bottom>
      <diagonal/>
    </border>
    <border>
      <left style="thick">
        <color indexed="64"/>
      </left>
      <right/>
      <top style="thin">
        <color rgb="FF000000"/>
      </top>
      <bottom/>
      <diagonal/>
    </border>
    <border>
      <left style="thin">
        <color rgb="FF000000"/>
      </left>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medium">
        <color indexed="64"/>
      </right>
      <top style="thin">
        <color indexed="64"/>
      </top>
      <bottom style="thin">
        <color rgb="FF000000"/>
      </bottom>
      <diagonal/>
    </border>
    <border>
      <left style="thick">
        <color indexed="64"/>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top/>
      <bottom style="thin">
        <color indexed="64"/>
      </bottom>
      <diagonal/>
    </border>
    <border>
      <left style="thick">
        <color indexed="64"/>
      </left>
      <right style="medium">
        <color rgb="FF000000"/>
      </right>
      <top style="medium">
        <color rgb="FF000000"/>
      </top>
      <bottom style="thick">
        <color indexed="64"/>
      </bottom>
      <diagonal/>
    </border>
    <border>
      <left style="medium">
        <color rgb="FF000000"/>
      </left>
      <right style="medium">
        <color rgb="FF000000"/>
      </right>
      <top style="medium">
        <color rgb="FF000000"/>
      </top>
      <bottom style="thick">
        <color indexed="64"/>
      </bottom>
      <diagonal/>
    </border>
    <border>
      <left style="medium">
        <color rgb="FF000000"/>
      </left>
      <right style="medium">
        <color rgb="FF000000"/>
      </right>
      <top/>
      <bottom style="thick">
        <color indexed="64"/>
      </bottom>
      <diagonal/>
    </border>
    <border>
      <left/>
      <right style="thick">
        <color indexed="64"/>
      </right>
      <top style="medium">
        <color rgb="FF000000"/>
      </top>
      <bottom style="thick">
        <color indexed="64"/>
      </bottom>
      <diagonal/>
    </border>
    <border>
      <left/>
      <right/>
      <top/>
      <bottom style="medium">
        <color rgb="FF000000"/>
      </bottom>
      <diagonal/>
    </border>
    <border>
      <left style="medium">
        <color indexed="64"/>
      </left>
      <right style="medium">
        <color indexed="64"/>
      </right>
      <top style="medium">
        <color indexed="64"/>
      </top>
      <bottom style="thick">
        <color indexed="64"/>
      </bottom>
      <diagonal/>
    </border>
    <border>
      <left style="medium">
        <color rgb="FF000000"/>
      </left>
      <right style="medium">
        <color indexed="64"/>
      </right>
      <top style="thin">
        <color rgb="FF000000"/>
      </top>
      <bottom style="thin">
        <color rgb="FF000000"/>
      </bottom>
      <diagonal/>
    </border>
    <border>
      <left style="medium">
        <color rgb="FF000000"/>
      </left>
      <right/>
      <top/>
      <bottom style="thick">
        <color indexed="64"/>
      </bottom>
      <diagonal/>
    </border>
    <border>
      <left style="medium">
        <color indexed="64"/>
      </left>
      <right style="medium">
        <color indexed="64"/>
      </right>
      <top/>
      <bottom style="thick">
        <color indexed="64"/>
      </bottom>
      <diagonal/>
    </border>
    <border>
      <left style="medium">
        <color indexed="64"/>
      </left>
      <right/>
      <top style="thick">
        <color indexed="64"/>
      </top>
      <bottom/>
      <diagonal/>
    </border>
    <border>
      <left style="medium">
        <color rgb="FF000000"/>
      </left>
      <right/>
      <top style="medium">
        <color rgb="FF000000"/>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rgb="FF000000"/>
      </top>
      <bottom style="thin">
        <color indexed="64"/>
      </bottom>
      <diagonal/>
    </border>
    <border>
      <left style="thick">
        <color indexed="64"/>
      </left>
      <right style="thick">
        <color indexed="64"/>
      </right>
      <top style="medium">
        <color rgb="FF000000"/>
      </top>
      <bottom style="thick">
        <color indexed="64"/>
      </bottom>
      <diagonal/>
    </border>
    <border>
      <left style="medium">
        <color rgb="FF000000"/>
      </left>
      <right style="thick">
        <color indexed="64"/>
      </right>
      <top style="thin">
        <color rgb="FF000000"/>
      </top>
      <bottom style="thin">
        <color indexed="64"/>
      </bottom>
      <diagonal/>
    </border>
  </borders>
  <cellStyleXfs count="94">
    <xf numFmtId="0" fontId="0" fillId="0" borderId="0"/>
    <xf numFmtId="0" fontId="1" fillId="0" borderId="0"/>
    <xf numFmtId="0" fontId="1" fillId="0" borderId="0"/>
    <xf numFmtId="0" fontId="1" fillId="0" borderId="0"/>
    <xf numFmtId="0" fontId="6" fillId="0" borderId="0"/>
    <xf numFmtId="0" fontId="1" fillId="0" borderId="0" applyNumberFormat="0" applyFont="0" applyFill="0" applyBorder="0" applyProtection="0">
      <alignment wrapText="1"/>
    </xf>
    <xf numFmtId="164" fontId="1"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1" fillId="0" borderId="0"/>
    <xf numFmtId="0" fontId="9" fillId="0" borderId="0" applyNumberFormat="0" applyFont="0" applyFill="0" applyBorder="0" applyAlignment="0" applyProtection="0"/>
    <xf numFmtId="43" fontId="1" fillId="0" borderId="0" applyFont="0" applyFill="0" applyBorder="0" applyAlignment="0" applyProtection="0"/>
    <xf numFmtId="0" fontId="9" fillId="0" borderId="0" applyNumberFormat="0" applyFont="0" applyBorder="0" applyProtection="0"/>
    <xf numFmtId="0" fontId="1" fillId="0" borderId="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0" fontId="1" fillId="0" borderId="0"/>
    <xf numFmtId="43" fontId="1" fillId="0" borderId="0" applyFont="0" applyFill="0" applyBorder="0" applyAlignment="0" applyProtection="0"/>
    <xf numFmtId="0" fontId="15" fillId="0" borderId="0"/>
    <xf numFmtId="43" fontId="1" fillId="0" borderId="0" applyFont="0" applyFill="0" applyBorder="0" applyAlignment="0" applyProtection="0"/>
    <xf numFmtId="0" fontId="9" fillId="0" borderId="0"/>
    <xf numFmtId="0" fontId="16" fillId="0" borderId="0" applyNumberFormat="0" applyFont="0" applyBorder="0" applyProtection="0"/>
    <xf numFmtId="9" fontId="9" fillId="0" borderId="0" applyFont="0" applyFill="0" applyBorder="0" applyAlignment="0" applyProtection="0"/>
    <xf numFmtId="9" fontId="15" fillId="0" borderId="0" applyFont="0" applyFill="0" applyBorder="0" applyAlignment="0" applyProtection="0"/>
    <xf numFmtId="0" fontId="12" fillId="0" borderId="0"/>
    <xf numFmtId="9" fontId="12" fillId="0" borderId="0" applyFont="0" applyFill="0" applyBorder="0" applyAlignment="0" applyProtection="0"/>
    <xf numFmtId="0" fontId="9" fillId="0" borderId="0" applyNumberFormat="0" applyFont="0" applyBorder="0" applyProtection="0"/>
    <xf numFmtId="0" fontId="16" fillId="0" borderId="0" applyNumberFormat="0" applyFont="0" applyBorder="0" applyProtection="0"/>
    <xf numFmtId="0" fontId="12"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8" fillId="0" borderId="0"/>
    <xf numFmtId="0" fontId="1" fillId="0" borderId="0"/>
    <xf numFmtId="43" fontId="1" fillId="0" borderId="0" applyFont="0" applyFill="0" applyBorder="0" applyAlignment="0" applyProtection="0"/>
    <xf numFmtId="164" fontId="1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2" fillId="0" borderId="0"/>
    <xf numFmtId="0" fontId="12" fillId="0" borderId="0"/>
    <xf numFmtId="0" fontId="12"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 fillId="0" borderId="0"/>
    <xf numFmtId="43" fontId="12" fillId="0" borderId="0" applyFont="0" applyFill="0" applyBorder="0" applyAlignment="0" applyProtection="0"/>
    <xf numFmtId="0" fontId="6" fillId="0" borderId="0"/>
    <xf numFmtId="9" fontId="12"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 fillId="0" borderId="0"/>
    <xf numFmtId="0" fontId="16" fillId="0" borderId="0" applyNumberFormat="0" applyFont="0" applyBorder="0" applyProtection="0"/>
    <xf numFmtId="9" fontId="1" fillId="0" borderId="0" applyFont="0" applyFill="0" applyBorder="0" applyAlignment="0" applyProtection="0"/>
    <xf numFmtId="9" fontId="1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9" fontId="8" fillId="0" borderId="0" applyFont="0" applyFill="0" applyBorder="0" applyAlignment="0" applyProtection="0"/>
    <xf numFmtId="0" fontId="9" fillId="0" borderId="0" applyNumberFormat="0" applyFont="0" applyBorder="0" applyProtection="0"/>
    <xf numFmtId="0" fontId="12" fillId="0" borderId="0"/>
    <xf numFmtId="9" fontId="8" fillId="0" borderId="0" applyFont="0" applyFill="0" applyBorder="0" applyAlignment="0" applyProtection="0"/>
    <xf numFmtId="0" fontId="22" fillId="0" borderId="0"/>
    <xf numFmtId="43" fontId="2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 fillId="0" borderId="0" applyNumberFormat="0" applyFont="0" applyFill="0" applyBorder="0" applyProtection="0">
      <alignment wrapText="1"/>
    </xf>
    <xf numFmtId="0" fontId="9" fillId="0" borderId="0" applyNumberFormat="0" applyFont="0" applyFill="0" applyBorder="0" applyProtection="0">
      <alignment wrapText="1"/>
    </xf>
    <xf numFmtId="173" fontId="9" fillId="0" borderId="0" applyFont="0" applyFill="0" applyBorder="0" applyAlignment="0" applyProtection="0"/>
    <xf numFmtId="43" fontId="63" fillId="0" borderId="0" applyFont="0" applyFill="0" applyBorder="0" applyAlignment="0" applyProtection="0"/>
    <xf numFmtId="9" fontId="1" fillId="0" borderId="0" applyFont="0" applyFill="0" applyBorder="0" applyAlignment="0" applyProtection="0"/>
  </cellStyleXfs>
  <cellXfs count="3618">
    <xf numFmtId="0" fontId="0" fillId="0" borderId="0" xfId="0"/>
    <xf numFmtId="0" fontId="1" fillId="3" borderId="0" xfId="5" applyFont="1" applyFill="1">
      <alignment wrapText="1"/>
    </xf>
    <xf numFmtId="0" fontId="4" fillId="3" borderId="35" xfId="5" applyFont="1" applyFill="1" applyBorder="1" applyAlignment="1">
      <alignment horizontal="center" vertical="center"/>
    </xf>
    <xf numFmtId="0" fontId="4" fillId="3" borderId="35" xfId="2" applyFont="1" applyFill="1" applyBorder="1" applyAlignment="1">
      <alignment horizontal="center"/>
    </xf>
    <xf numFmtId="0" fontId="13" fillId="3" borderId="0" xfId="5" applyFont="1" applyFill="1" applyBorder="1">
      <alignment wrapText="1"/>
    </xf>
    <xf numFmtId="4" fontId="1" fillId="3" borderId="0" xfId="5" applyNumberFormat="1" applyFont="1" applyFill="1" applyAlignment="1">
      <alignment horizontal="left" wrapText="1"/>
    </xf>
    <xf numFmtId="0" fontId="1" fillId="3" borderId="0" xfId="5" applyFont="1" applyFill="1" applyAlignment="1">
      <alignment vertical="center" wrapText="1"/>
    </xf>
    <xf numFmtId="4" fontId="1" fillId="3" borderId="0" xfId="5" applyNumberFormat="1" applyFont="1" applyFill="1" applyAlignment="1">
      <alignment horizontal="left" vertical="top" wrapText="1"/>
    </xf>
    <xf numFmtId="2" fontId="1" fillId="3" borderId="0" xfId="5" applyNumberFormat="1" applyFont="1" applyFill="1" applyBorder="1">
      <alignment wrapText="1"/>
    </xf>
    <xf numFmtId="4" fontId="11" fillId="3" borderId="11" xfId="5" applyNumberFormat="1" applyFont="1" applyFill="1" applyBorder="1" applyAlignment="1">
      <alignment horizontal="left" wrapText="1"/>
    </xf>
    <xf numFmtId="4" fontId="1" fillId="3" borderId="0" xfId="5" applyNumberFormat="1" applyFont="1" applyFill="1">
      <alignment wrapText="1"/>
    </xf>
    <xf numFmtId="0" fontId="1" fillId="3" borderId="0" xfId="5" applyFont="1" applyFill="1" applyAlignment="1">
      <alignment horizontal="justify" vertical="center" wrapText="1"/>
    </xf>
    <xf numFmtId="0" fontId="2" fillId="3" borderId="0" xfId="2" applyFont="1" applyFill="1" applyAlignment="1">
      <alignment horizontal="justify" vertical="center" wrapText="1"/>
    </xf>
    <xf numFmtId="0" fontId="2" fillId="3" borderId="0" xfId="5" applyFont="1" applyFill="1" applyAlignment="1">
      <alignment horizontal="justify" vertical="center" wrapText="1"/>
    </xf>
    <xf numFmtId="4" fontId="2" fillId="3" borderId="34" xfId="2" applyNumberFormat="1" applyFont="1" applyFill="1" applyBorder="1" applyAlignment="1">
      <alignment horizontal="right" vertical="center"/>
    </xf>
    <xf numFmtId="0" fontId="20" fillId="2" borderId="25" xfId="0" applyFont="1" applyFill="1" applyBorder="1" applyAlignment="1">
      <alignment horizontal="center" vertical="center" wrapText="1"/>
    </xf>
    <xf numFmtId="0" fontId="20" fillId="2" borderId="27"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2" borderId="23" xfId="0" applyFont="1" applyFill="1" applyBorder="1" applyAlignment="1">
      <alignment horizontal="justify" vertical="center" wrapText="1"/>
    </xf>
    <xf numFmtId="170" fontId="4" fillId="2" borderId="26" xfId="6" applyNumberFormat="1" applyFont="1" applyFill="1" applyBorder="1" applyAlignment="1">
      <alignment horizontal="right" vertical="center" wrapText="1"/>
    </xf>
    <xf numFmtId="43" fontId="4" fillId="2" borderId="26" xfId="19" applyFont="1" applyFill="1" applyBorder="1" applyAlignment="1">
      <alignment horizontal="right" vertical="center" wrapText="1"/>
    </xf>
    <xf numFmtId="0" fontId="5" fillId="3" borderId="0" xfId="5" applyFont="1" applyFill="1">
      <alignment wrapText="1"/>
    </xf>
    <xf numFmtId="4" fontId="1" fillId="3" borderId="0" xfId="5" applyNumberFormat="1" applyFont="1" applyFill="1" applyAlignment="1">
      <alignment horizontal="right" vertical="center" wrapText="1"/>
    </xf>
    <xf numFmtId="4" fontId="1" fillId="3" borderId="0" xfId="6" applyNumberFormat="1" applyFont="1" applyFill="1" applyAlignment="1">
      <alignment horizontal="right" vertical="center"/>
    </xf>
    <xf numFmtId="164" fontId="1" fillId="3" borderId="0" xfId="6" applyFont="1" applyFill="1"/>
    <xf numFmtId="0" fontId="1" fillId="3" borderId="0" xfId="5" applyFont="1" applyFill="1" applyBorder="1">
      <alignment wrapText="1"/>
    </xf>
    <xf numFmtId="43" fontId="1" fillId="3" borderId="0" xfId="19" applyFont="1" applyFill="1" applyAlignment="1">
      <alignment wrapText="1"/>
    </xf>
    <xf numFmtId="0" fontId="2" fillId="3" borderId="31" xfId="5" applyFont="1" applyFill="1" applyBorder="1" applyAlignment="1">
      <alignment vertical="center" wrapText="1"/>
    </xf>
    <xf numFmtId="43" fontId="1" fillId="3" borderId="0" xfId="19" applyFont="1" applyFill="1" applyBorder="1" applyAlignment="1">
      <alignment wrapText="1"/>
    </xf>
    <xf numFmtId="0" fontId="4" fillId="4" borderId="12" xfId="5" applyFont="1" applyFill="1" applyBorder="1" applyAlignment="1">
      <alignment horizontal="center" vertical="center" wrapText="1"/>
    </xf>
    <xf numFmtId="164" fontId="4" fillId="4" borderId="16" xfId="6" applyFont="1" applyFill="1" applyBorder="1" applyAlignment="1">
      <alignment horizontal="center" vertical="center"/>
    </xf>
    <xf numFmtId="0" fontId="4" fillId="5" borderId="16" xfId="5" applyFont="1" applyFill="1" applyBorder="1" applyAlignment="1">
      <alignment vertical="center" wrapText="1"/>
    </xf>
    <xf numFmtId="0" fontId="2" fillId="3" borderId="29" xfId="5" applyFont="1" applyFill="1" applyBorder="1" applyAlignment="1">
      <alignment vertical="center" wrapText="1"/>
    </xf>
    <xf numFmtId="0" fontId="4" fillId="7" borderId="12" xfId="5" applyFont="1" applyFill="1" applyBorder="1" applyAlignment="1">
      <alignment vertical="center" wrapText="1"/>
    </xf>
    <xf numFmtId="0" fontId="4" fillId="3" borderId="31" xfId="5" applyFont="1" applyFill="1" applyBorder="1" applyAlignment="1">
      <alignment vertical="center" wrapText="1"/>
    </xf>
    <xf numFmtId="0" fontId="4" fillId="4" borderId="12" xfId="5" applyFont="1" applyFill="1" applyBorder="1" applyAlignment="1">
      <alignment vertical="center" wrapText="1"/>
    </xf>
    <xf numFmtId="169" fontId="7" fillId="3" borderId="31" xfId="6" applyNumberFormat="1" applyFont="1" applyFill="1" applyBorder="1" applyAlignment="1">
      <alignment vertical="center"/>
    </xf>
    <xf numFmtId="169" fontId="2" fillId="3" borderId="46" xfId="6" applyNumberFormat="1" applyFont="1" applyFill="1" applyBorder="1" applyAlignment="1">
      <alignment vertical="center"/>
    </xf>
    <xf numFmtId="169" fontId="4" fillId="5" borderId="3" xfId="6" applyNumberFormat="1" applyFont="1" applyFill="1" applyBorder="1" applyAlignment="1">
      <alignment vertical="center"/>
    </xf>
    <xf numFmtId="169" fontId="2" fillId="3" borderId="3" xfId="6" applyNumberFormat="1" applyFont="1" applyFill="1" applyBorder="1" applyAlignment="1">
      <alignment vertical="center"/>
    </xf>
    <xf numFmtId="169" fontId="4" fillId="4" borderId="12" xfId="6" applyNumberFormat="1" applyFont="1" applyFill="1" applyBorder="1" applyAlignment="1">
      <alignment vertical="center"/>
    </xf>
    <xf numFmtId="0" fontId="1" fillId="4" borderId="16" xfId="5" applyFont="1" applyFill="1" applyBorder="1" applyAlignment="1">
      <alignment vertical="center" wrapText="1"/>
    </xf>
    <xf numFmtId="0" fontId="1" fillId="5" borderId="16" xfId="5" applyFont="1" applyFill="1" applyBorder="1" applyAlignment="1">
      <alignment vertical="center" wrapText="1"/>
    </xf>
    <xf numFmtId="0" fontId="4" fillId="5" borderId="29" xfId="5" applyFont="1" applyFill="1" applyBorder="1" applyAlignment="1">
      <alignment vertical="center" wrapText="1"/>
    </xf>
    <xf numFmtId="0" fontId="1" fillId="3" borderId="55" xfId="5" applyFont="1" applyFill="1" applyBorder="1" applyAlignment="1">
      <alignment vertical="center" wrapText="1"/>
    </xf>
    <xf numFmtId="0" fontId="1" fillId="3" borderId="56" xfId="5" applyFont="1" applyFill="1" applyBorder="1" applyAlignment="1">
      <alignment vertical="center" wrapText="1"/>
    </xf>
    <xf numFmtId="0" fontId="1" fillId="3" borderId="51" xfId="5" applyFont="1" applyFill="1" applyBorder="1" applyAlignment="1">
      <alignment vertical="center" wrapText="1"/>
    </xf>
    <xf numFmtId="164" fontId="1" fillId="3" borderId="0" xfId="6" applyFont="1" applyFill="1" applyBorder="1"/>
    <xf numFmtId="167" fontId="1" fillId="3" borderId="0" xfId="5" applyNumberFormat="1" applyFont="1" applyFill="1" applyAlignment="1">
      <alignment vertical="center" wrapText="1"/>
    </xf>
    <xf numFmtId="0" fontId="21" fillId="3" borderId="45" xfId="0" applyFont="1" applyFill="1" applyBorder="1" applyAlignment="1">
      <alignment horizontal="center" vertical="center" wrapText="1"/>
    </xf>
    <xf numFmtId="0" fontId="20" fillId="3" borderId="35" xfId="0" applyFont="1" applyFill="1" applyBorder="1" applyAlignment="1">
      <alignment horizontal="center" vertical="center" wrapText="1"/>
    </xf>
    <xf numFmtId="0" fontId="21" fillId="3" borderId="35" xfId="0" applyFont="1" applyFill="1" applyBorder="1" applyAlignment="1">
      <alignment horizontal="center" vertical="center" wrapText="1"/>
    </xf>
    <xf numFmtId="0" fontId="21" fillId="3" borderId="36" xfId="0" applyFont="1" applyFill="1" applyBorder="1" applyAlignment="1">
      <alignment horizontal="center" vertical="center" wrapText="1"/>
    </xf>
    <xf numFmtId="0" fontId="20" fillId="3" borderId="36" xfId="0" applyFont="1" applyFill="1" applyBorder="1" applyAlignment="1">
      <alignment horizontal="justify" vertical="center" wrapText="1"/>
    </xf>
    <xf numFmtId="164" fontId="2" fillId="3" borderId="34" xfId="6" applyFont="1" applyFill="1" applyBorder="1" applyAlignment="1">
      <alignment vertical="center" wrapText="1"/>
    </xf>
    <xf numFmtId="0" fontId="20" fillId="3" borderId="36" xfId="0" applyFont="1" applyFill="1" applyBorder="1" applyAlignment="1">
      <alignment horizontal="center" vertical="center" wrapText="1"/>
    </xf>
    <xf numFmtId="0" fontId="21" fillId="3" borderId="36" xfId="0" applyFont="1" applyFill="1" applyBorder="1" applyAlignment="1">
      <alignment horizontal="justify" vertical="center" wrapText="1"/>
    </xf>
    <xf numFmtId="167" fontId="1" fillId="3" borderId="0" xfId="5" applyNumberFormat="1" applyFont="1" applyFill="1" applyAlignment="1">
      <alignment horizontal="right" vertical="center" wrapText="1"/>
    </xf>
    <xf numFmtId="9" fontId="1" fillId="3" borderId="0" xfId="29" applyFont="1" applyFill="1" applyAlignment="1">
      <alignment vertical="center" wrapText="1"/>
    </xf>
    <xf numFmtId="43" fontId="1" fillId="3" borderId="0" xfId="21" applyFont="1" applyFill="1" applyAlignment="1">
      <alignment vertical="center" wrapText="1"/>
    </xf>
    <xf numFmtId="43" fontId="1" fillId="3" borderId="0" xfId="5" applyNumberFormat="1" applyFont="1" applyFill="1" applyAlignment="1">
      <alignment vertical="center" wrapText="1"/>
    </xf>
    <xf numFmtId="0" fontId="21" fillId="3" borderId="43"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21" fillId="3" borderId="53" xfId="0" applyFont="1" applyFill="1" applyBorder="1" applyAlignment="1">
      <alignment horizontal="center" vertical="center" wrapText="1"/>
    </xf>
    <xf numFmtId="0" fontId="21" fillId="3" borderId="53" xfId="0" applyFont="1" applyFill="1" applyBorder="1" applyAlignment="1">
      <alignment horizontal="justify" vertical="center" wrapText="1"/>
    </xf>
    <xf numFmtId="164" fontId="2" fillId="3" borderId="40" xfId="6" applyFont="1" applyFill="1" applyBorder="1" applyAlignment="1">
      <alignment vertical="center" wrapText="1"/>
    </xf>
    <xf numFmtId="164" fontId="2" fillId="3" borderId="0" xfId="6" applyFont="1" applyFill="1" applyAlignment="1">
      <alignment wrapText="1"/>
    </xf>
    <xf numFmtId="0" fontId="4" fillId="3" borderId="0" xfId="5" applyFont="1" applyFill="1" applyBorder="1">
      <alignment wrapText="1"/>
    </xf>
    <xf numFmtId="0" fontId="4" fillId="3" borderId="0" xfId="5" applyFont="1" applyFill="1" applyAlignment="1">
      <alignment horizontal="center" vertical="center" wrapText="1"/>
    </xf>
    <xf numFmtId="0" fontId="2" fillId="3" borderId="0" xfId="5" applyFont="1" applyFill="1">
      <alignment wrapText="1"/>
    </xf>
    <xf numFmtId="0" fontId="5" fillId="3" borderId="5" xfId="5" applyFont="1" applyFill="1" applyBorder="1">
      <alignment wrapText="1"/>
    </xf>
    <xf numFmtId="4" fontId="1" fillId="3" borderId="0" xfId="33" applyNumberFormat="1" applyFont="1" applyFill="1" applyAlignment="1">
      <alignment horizontal="left" wrapText="1"/>
    </xf>
    <xf numFmtId="3" fontId="1" fillId="3" borderId="0" xfId="5" applyNumberFormat="1" applyFont="1" applyFill="1" applyAlignment="1">
      <alignment horizontal="left" wrapText="1"/>
    </xf>
    <xf numFmtId="164" fontId="1" fillId="3" borderId="0" xfId="5" applyNumberFormat="1" applyFont="1" applyFill="1">
      <alignment wrapText="1"/>
    </xf>
    <xf numFmtId="4" fontId="1" fillId="3" borderId="0" xfId="5" applyNumberFormat="1" applyFont="1" applyFill="1" applyBorder="1" applyAlignment="1">
      <alignment horizontal="left" wrapText="1"/>
    </xf>
    <xf numFmtId="4" fontId="5" fillId="3" borderId="0" xfId="5" applyNumberFormat="1" applyFont="1" applyFill="1" applyAlignment="1">
      <alignment horizontal="left" wrapText="1"/>
    </xf>
    <xf numFmtId="4" fontId="5" fillId="3" borderId="0" xfId="5" applyNumberFormat="1" applyFont="1" applyFill="1">
      <alignment wrapText="1"/>
    </xf>
    <xf numFmtId="4" fontId="10" fillId="3" borderId="0" xfId="5" applyNumberFormat="1" applyFont="1" applyFill="1" applyAlignment="1">
      <alignment horizontal="left" wrapText="1"/>
    </xf>
    <xf numFmtId="0" fontId="10" fillId="3" borderId="0" xfId="5" applyFont="1" applyFill="1">
      <alignment wrapText="1"/>
    </xf>
    <xf numFmtId="4" fontId="10" fillId="3" borderId="0" xfId="5" applyNumberFormat="1" applyFont="1" applyFill="1">
      <alignment wrapText="1"/>
    </xf>
    <xf numFmtId="167" fontId="2" fillId="3" borderId="39" xfId="6" applyNumberFormat="1" applyFont="1" applyFill="1" applyBorder="1" applyAlignment="1">
      <alignment horizontal="right" vertical="center"/>
    </xf>
    <xf numFmtId="167" fontId="2" fillId="3" borderId="0" xfId="6" applyNumberFormat="1" applyFont="1" applyFill="1" applyBorder="1" applyAlignment="1">
      <alignment horizontal="right" vertical="center"/>
    </xf>
    <xf numFmtId="0" fontId="2" fillId="3" borderId="0" xfId="5" applyFont="1" applyFill="1" applyBorder="1" applyAlignment="1">
      <alignment horizontal="left" wrapText="1"/>
    </xf>
    <xf numFmtId="4" fontId="11" fillId="3" borderId="0" xfId="5" applyNumberFormat="1" applyFont="1" applyFill="1" applyAlignment="1">
      <alignment horizontal="left" wrapText="1"/>
    </xf>
    <xf numFmtId="43" fontId="1" fillId="3" borderId="0" xfId="5" applyNumberFormat="1" applyFont="1" applyFill="1">
      <alignment wrapText="1"/>
    </xf>
    <xf numFmtId="9" fontId="1" fillId="3" borderId="0" xfId="34" applyFont="1" applyFill="1" applyAlignment="1">
      <alignment wrapText="1"/>
    </xf>
    <xf numFmtId="0" fontId="2" fillId="3" borderId="0" xfId="5" applyFont="1" applyFill="1" applyBorder="1">
      <alignment wrapText="1"/>
    </xf>
    <xf numFmtId="0" fontId="2" fillId="3" borderId="0" xfId="5" applyFont="1" applyFill="1" applyBorder="1" applyAlignment="1">
      <alignment vertical="center" wrapText="1"/>
    </xf>
    <xf numFmtId="4" fontId="2" fillId="3" borderId="0" xfId="5" applyNumberFormat="1" applyFont="1" applyFill="1" applyBorder="1" applyAlignment="1">
      <alignment horizontal="right" vertical="center" wrapText="1"/>
    </xf>
    <xf numFmtId="4" fontId="2" fillId="3" borderId="0" xfId="6" applyNumberFormat="1" applyFont="1" applyFill="1" applyAlignment="1">
      <alignment horizontal="right" vertical="center"/>
    </xf>
    <xf numFmtId="0" fontId="4" fillId="3" borderId="0" xfId="5" applyFont="1" applyFill="1">
      <alignment wrapText="1"/>
    </xf>
    <xf numFmtId="0" fontId="2" fillId="3" borderId="0" xfId="5" applyFont="1" applyFill="1" applyAlignment="1">
      <alignment vertical="center" wrapText="1"/>
    </xf>
    <xf numFmtId="4" fontId="2" fillId="3" borderId="0" xfId="5" applyNumberFormat="1" applyFont="1" applyFill="1" applyAlignment="1">
      <alignment horizontal="right" vertical="center" wrapText="1"/>
    </xf>
    <xf numFmtId="0" fontId="2" fillId="3" borderId="0" xfId="5" applyFont="1" applyFill="1" applyAlignment="1">
      <alignment horizontal="center" vertical="center" wrapText="1"/>
    </xf>
    <xf numFmtId="167" fontId="2" fillId="3" borderId="0" xfId="5" applyNumberFormat="1" applyFont="1" applyFill="1" applyAlignment="1">
      <alignment horizontal="justify" wrapText="1"/>
    </xf>
    <xf numFmtId="0" fontId="4" fillId="3" borderId="35" xfId="2" applyFont="1" applyFill="1" applyBorder="1" applyAlignment="1">
      <alignment horizontal="center" vertical="center"/>
    </xf>
    <xf numFmtId="0" fontId="4" fillId="2" borderId="27" xfId="5" applyFont="1" applyFill="1" applyBorder="1" applyAlignment="1">
      <alignment horizontal="center" vertical="center"/>
    </xf>
    <xf numFmtId="0" fontId="4" fillId="2" borderId="35" xfId="2" applyFont="1" applyFill="1" applyBorder="1" applyAlignment="1">
      <alignment horizontal="center" vertical="center"/>
    </xf>
    <xf numFmtId="0" fontId="4" fillId="4" borderId="35" xfId="2" applyFont="1" applyFill="1" applyBorder="1" applyAlignment="1">
      <alignment horizontal="center" vertical="center"/>
    </xf>
    <xf numFmtId="171" fontId="2" fillId="3" borderId="50" xfId="5" applyNumberFormat="1" applyFont="1" applyFill="1" applyBorder="1" applyAlignment="1">
      <alignment horizontal="justify" vertical="center" wrapText="1"/>
    </xf>
    <xf numFmtId="0" fontId="2" fillId="3" borderId="50" xfId="5" applyFont="1" applyFill="1" applyBorder="1" applyAlignment="1">
      <alignment horizontal="justify" vertical="center" wrapText="1"/>
    </xf>
    <xf numFmtId="0" fontId="2" fillId="3" borderId="35" xfId="5" applyFont="1" applyFill="1" applyBorder="1" applyAlignment="1">
      <alignment horizontal="center" vertical="center"/>
    </xf>
    <xf numFmtId="0" fontId="2" fillId="3" borderId="35" xfId="2" applyFont="1" applyFill="1" applyBorder="1" applyAlignment="1">
      <alignment horizontal="center" vertical="center"/>
    </xf>
    <xf numFmtId="0" fontId="4" fillId="3" borderId="35" xfId="2" applyFont="1" applyFill="1" applyBorder="1" applyAlignment="1">
      <alignment horizontal="left"/>
    </xf>
    <xf numFmtId="0" fontId="2" fillId="3" borderId="35" xfId="2" applyFont="1" applyFill="1" applyBorder="1" applyAlignment="1">
      <alignment horizontal="left" vertical="center"/>
    </xf>
    <xf numFmtId="0" fontId="2" fillId="4" borderId="35" xfId="2" applyFont="1" applyFill="1" applyBorder="1" applyAlignment="1">
      <alignment horizontal="center" vertical="center"/>
    </xf>
    <xf numFmtId="0" fontId="2" fillId="2" borderId="35" xfId="2" applyFont="1" applyFill="1" applyBorder="1" applyAlignment="1">
      <alignment horizontal="center" vertical="center"/>
    </xf>
    <xf numFmtId="0" fontId="7" fillId="3" borderId="35" xfId="2" applyFont="1" applyFill="1" applyBorder="1" applyAlignment="1">
      <alignment horizontal="center" vertical="center"/>
    </xf>
    <xf numFmtId="0" fontId="2" fillId="2" borderId="27" xfId="5" applyFont="1" applyFill="1" applyBorder="1" applyAlignment="1">
      <alignment horizontal="center" vertical="center"/>
    </xf>
    <xf numFmtId="0" fontId="4" fillId="2" borderId="35" xfId="5" applyFont="1" applyFill="1" applyBorder="1" applyAlignment="1">
      <alignment horizontal="center" vertical="center"/>
    </xf>
    <xf numFmtId="0" fontId="2" fillId="2" borderId="35" xfId="5" applyFont="1" applyFill="1" applyBorder="1" applyAlignment="1">
      <alignment horizontal="center" vertical="center"/>
    </xf>
    <xf numFmtId="4" fontId="1" fillId="2" borderId="0" xfId="5" applyNumberFormat="1" applyFont="1" applyFill="1" applyAlignment="1">
      <alignment horizontal="left" wrapText="1"/>
    </xf>
    <xf numFmtId="0" fontId="1" fillId="2" borderId="0" xfId="5" applyFont="1" applyFill="1">
      <alignment wrapText="1"/>
    </xf>
    <xf numFmtId="0" fontId="4" fillId="4" borderId="27" xfId="5" applyFont="1" applyFill="1" applyBorder="1" applyAlignment="1">
      <alignment horizontal="center" vertical="center"/>
    </xf>
    <xf numFmtId="0" fontId="2" fillId="4" borderId="27" xfId="5" applyFont="1" applyFill="1" applyBorder="1" applyAlignment="1">
      <alignment horizontal="center" vertical="center"/>
    </xf>
    <xf numFmtId="0" fontId="2" fillId="3" borderId="0" xfId="5" applyNumberFormat="1" applyFont="1" applyFill="1" applyAlignment="1">
      <alignment horizontal="center" vertical="center" wrapText="1"/>
    </xf>
    <xf numFmtId="0" fontId="2" fillId="3" borderId="0" xfId="5" applyNumberFormat="1" applyFont="1" applyFill="1" applyBorder="1" applyAlignment="1">
      <alignment horizontal="center" vertical="center" wrapText="1"/>
    </xf>
    <xf numFmtId="0" fontId="1" fillId="3" borderId="0" xfId="5" applyNumberFormat="1" applyFont="1" applyFill="1" applyAlignment="1">
      <alignment horizontal="center" vertical="center" wrapText="1"/>
    </xf>
    <xf numFmtId="172" fontId="1" fillId="3" borderId="0" xfId="5" applyNumberFormat="1" applyFont="1" applyFill="1">
      <alignment wrapText="1"/>
    </xf>
    <xf numFmtId="0" fontId="27" fillId="0" borderId="0" xfId="0" applyFont="1"/>
    <xf numFmtId="0" fontId="26" fillId="0" borderId="0" xfId="76" applyFont="1" applyAlignment="1">
      <alignment horizontal="justify"/>
    </xf>
    <xf numFmtId="0" fontId="29" fillId="0" borderId="0" xfId="76" applyFont="1" applyAlignment="1">
      <alignment horizontal="justify"/>
    </xf>
    <xf numFmtId="0" fontId="29" fillId="3" borderId="0" xfId="76" applyFont="1" applyFill="1" applyAlignment="1">
      <alignment horizontal="center"/>
    </xf>
    <xf numFmtId="0" fontId="26" fillId="3" borderId="0" xfId="76" applyFont="1" applyFill="1" applyAlignment="1">
      <alignment horizontal="justify"/>
    </xf>
    <xf numFmtId="0" fontId="26" fillId="3" borderId="0" xfId="76" applyFont="1" applyFill="1" applyAlignment="1">
      <alignment horizontal="left"/>
    </xf>
    <xf numFmtId="0" fontId="30" fillId="0" borderId="0" xfId="0" applyFont="1" applyAlignment="1">
      <alignment horizontal="justify"/>
    </xf>
    <xf numFmtId="0" fontId="31" fillId="0" borderId="0" xfId="0" applyFont="1"/>
    <xf numFmtId="0" fontId="34" fillId="0" borderId="0" xfId="5" applyFont="1" applyFill="1" applyBorder="1" applyAlignment="1">
      <alignment horizontal="justify" vertical="center"/>
    </xf>
    <xf numFmtId="0" fontId="26" fillId="0" borderId="0" xfId="5" applyFont="1" applyFill="1" applyBorder="1" applyAlignment="1">
      <alignment horizontal="justify" vertical="center"/>
    </xf>
    <xf numFmtId="0" fontId="29" fillId="0" borderId="0" xfId="5" applyFont="1" applyFill="1" applyBorder="1" applyAlignment="1">
      <alignment horizontal="center" vertical="center"/>
    </xf>
    <xf numFmtId="0" fontId="26" fillId="0" borderId="0" xfId="5" applyFont="1" applyFill="1" applyBorder="1" applyAlignment="1">
      <alignment horizontal="left" vertical="center"/>
    </xf>
    <xf numFmtId="0" fontId="27" fillId="0" borderId="0" xfId="0" applyFont="1" applyAlignment="1">
      <alignment horizontal="center"/>
    </xf>
    <xf numFmtId="0" fontId="33" fillId="11" borderId="65" xfId="66" applyFont="1" applyFill="1" applyBorder="1" applyAlignment="1">
      <alignment horizontal="justify" vertical="top" wrapText="1"/>
    </xf>
    <xf numFmtId="0" fontId="29" fillId="11" borderId="64" xfId="1" applyFont="1" applyFill="1" applyBorder="1" applyAlignment="1">
      <alignment horizontal="center" vertical="top" wrapText="1"/>
    </xf>
    <xf numFmtId="0" fontId="29" fillId="3" borderId="64" xfId="36" applyFont="1" applyFill="1" applyBorder="1" applyAlignment="1">
      <alignment horizontal="justify" vertical="center" wrapText="1"/>
    </xf>
    <xf numFmtId="0" fontId="29" fillId="3" borderId="65" xfId="36" applyFont="1" applyFill="1" applyBorder="1" applyAlignment="1">
      <alignment horizontal="justify" vertical="center" wrapText="1"/>
    </xf>
    <xf numFmtId="0" fontId="29" fillId="3" borderId="62" xfId="36" applyFont="1" applyFill="1" applyBorder="1" applyAlignment="1">
      <alignment horizontal="justify" vertical="center" wrapText="1"/>
    </xf>
    <xf numFmtId="0" fontId="29" fillId="11" borderId="0" xfId="1" applyFont="1" applyFill="1" applyAlignment="1">
      <alignment horizontal="justify" vertical="top" wrapText="1"/>
    </xf>
    <xf numFmtId="0" fontId="29" fillId="3" borderId="67" xfId="36" applyFont="1" applyFill="1" applyBorder="1" applyAlignment="1">
      <alignment horizontal="justify" vertical="center" wrapText="1"/>
    </xf>
    <xf numFmtId="0" fontId="29" fillId="3" borderId="68" xfId="36" applyFont="1" applyFill="1" applyBorder="1" applyAlignment="1">
      <alignment horizontal="justify" vertical="center" wrapText="1"/>
    </xf>
    <xf numFmtId="0" fontId="29" fillId="3" borderId="51" xfId="36" applyFont="1" applyFill="1" applyBorder="1" applyAlignment="1">
      <alignment horizontal="justify" vertical="center" wrapText="1"/>
    </xf>
    <xf numFmtId="0" fontId="29" fillId="3" borderId="23" xfId="36" applyFont="1" applyFill="1" applyBorder="1" applyAlignment="1">
      <alignment horizontal="left" vertical="top" wrapText="1"/>
    </xf>
    <xf numFmtId="0" fontId="29" fillId="3" borderId="25" xfId="36" applyFont="1" applyFill="1" applyBorder="1" applyAlignment="1">
      <alignment horizontal="justify" vertical="center" wrapText="1"/>
    </xf>
    <xf numFmtId="0" fontId="29" fillId="3" borderId="27" xfId="36" applyFont="1" applyFill="1" applyBorder="1" applyAlignment="1">
      <alignment horizontal="justify" vertical="center" wrapText="1"/>
    </xf>
    <xf numFmtId="0" fontId="29" fillId="3" borderId="55" xfId="36" applyFont="1" applyFill="1" applyBorder="1" applyAlignment="1">
      <alignment horizontal="justify" vertical="center" wrapText="1"/>
    </xf>
    <xf numFmtId="0" fontId="29" fillId="3" borderId="77" xfId="36" applyFont="1" applyFill="1" applyBorder="1" applyAlignment="1">
      <alignment horizontal="justify" vertical="center" wrapText="1"/>
    </xf>
    <xf numFmtId="0" fontId="29" fillId="3" borderId="23" xfId="36" applyFont="1" applyFill="1" applyBorder="1" applyAlignment="1">
      <alignment horizontal="justify" vertical="center" wrapText="1"/>
    </xf>
    <xf numFmtId="0" fontId="29" fillId="0" borderId="68" xfId="36" applyFont="1" applyBorder="1" applyAlignment="1">
      <alignment horizontal="justify" vertical="center" wrapText="1"/>
    </xf>
    <xf numFmtId="0" fontId="29" fillId="3" borderId="30" xfId="36" applyFont="1" applyFill="1" applyBorder="1" applyAlignment="1">
      <alignment horizontal="justify" vertical="top" wrapText="1"/>
    </xf>
    <xf numFmtId="0" fontId="29" fillId="0" borderId="71" xfId="36" applyFont="1" applyBorder="1" applyAlignment="1">
      <alignment horizontal="justify" vertical="top" wrapText="1"/>
    </xf>
    <xf numFmtId="0" fontId="29" fillId="0" borderId="56" xfId="36" applyFont="1" applyBorder="1" applyAlignment="1">
      <alignment horizontal="justify" vertical="top" wrapText="1"/>
    </xf>
    <xf numFmtId="0" fontId="29" fillId="0" borderId="79" xfId="36" applyFont="1" applyBorder="1" applyAlignment="1">
      <alignment horizontal="justify" vertical="top" wrapText="1"/>
    </xf>
    <xf numFmtId="0" fontId="29" fillId="3" borderId="58" xfId="36" applyFont="1" applyFill="1" applyBorder="1" applyAlignment="1">
      <alignment horizontal="justify" vertical="top" wrapText="1"/>
    </xf>
    <xf numFmtId="0" fontId="29" fillId="3" borderId="56" xfId="36" applyFont="1" applyFill="1" applyBorder="1" applyAlignment="1">
      <alignment horizontal="justify" vertical="top" wrapText="1"/>
    </xf>
    <xf numFmtId="0" fontId="29" fillId="3" borderId="67" xfId="36" applyFont="1" applyFill="1" applyBorder="1" applyAlignment="1">
      <alignment horizontal="justify" vertical="top" wrapText="1"/>
    </xf>
    <xf numFmtId="0" fontId="29" fillId="0" borderId="68" xfId="36" applyFont="1" applyBorder="1" applyAlignment="1">
      <alignment horizontal="justify" vertical="top" wrapText="1"/>
    </xf>
    <xf numFmtId="0" fontId="29" fillId="0" borderId="51" xfId="36" applyFont="1" applyBorder="1" applyAlignment="1">
      <alignment horizontal="justify" vertical="top" wrapText="1"/>
    </xf>
    <xf numFmtId="0" fontId="29" fillId="0" borderId="76" xfId="36" applyFont="1" applyBorder="1" applyAlignment="1">
      <alignment horizontal="justify" vertical="top" wrapText="1"/>
    </xf>
    <xf numFmtId="0" fontId="29" fillId="3" borderId="21" xfId="36" applyFont="1" applyFill="1" applyBorder="1" applyAlignment="1">
      <alignment horizontal="justify" vertical="top" wrapText="1"/>
    </xf>
    <xf numFmtId="0" fontId="29" fillId="3" borderId="0" xfId="36" applyFont="1" applyFill="1" applyAlignment="1">
      <alignment horizontal="left" vertical="top" wrapText="1"/>
    </xf>
    <xf numFmtId="0" fontId="29" fillId="3" borderId="24" xfId="36" applyFont="1" applyFill="1" applyBorder="1" applyAlignment="1">
      <alignment horizontal="left" vertical="top" wrapText="1"/>
    </xf>
    <xf numFmtId="0" fontId="29" fillId="3" borderId="25" xfId="36" applyFont="1" applyFill="1" applyBorder="1" applyAlignment="1">
      <alignment horizontal="justify" vertical="top" wrapText="1"/>
    </xf>
    <xf numFmtId="0" fontId="29" fillId="0" borderId="27" xfId="36" applyFont="1" applyBorder="1" applyAlignment="1">
      <alignment horizontal="justify" vertical="top" wrapText="1"/>
    </xf>
    <xf numFmtId="0" fontId="29" fillId="0" borderId="77" xfId="36" applyFont="1" applyBorder="1" applyAlignment="1">
      <alignment horizontal="justify" vertical="top" wrapText="1"/>
    </xf>
    <xf numFmtId="0" fontId="29" fillId="3" borderId="23" xfId="36" applyFont="1" applyFill="1" applyBorder="1" applyAlignment="1">
      <alignment horizontal="justify" vertical="top" wrapText="1"/>
    </xf>
    <xf numFmtId="0" fontId="29" fillId="3" borderId="55" xfId="36" applyFont="1" applyFill="1" applyBorder="1" applyAlignment="1">
      <alignment horizontal="justify" vertical="top" wrapText="1"/>
    </xf>
    <xf numFmtId="0" fontId="29" fillId="0" borderId="55" xfId="36" applyFont="1" applyBorder="1" applyAlignment="1">
      <alignment horizontal="justify" vertical="top" wrapText="1"/>
    </xf>
    <xf numFmtId="0" fontId="29" fillId="3" borderId="76" xfId="36" applyFont="1" applyFill="1" applyBorder="1" applyAlignment="1">
      <alignment horizontal="justify" vertical="top" wrapText="1"/>
    </xf>
    <xf numFmtId="0" fontId="29" fillId="3" borderId="21" xfId="36" applyFont="1" applyFill="1" applyBorder="1" applyAlignment="1">
      <alignment horizontal="justify" vertical="center" wrapText="1"/>
    </xf>
    <xf numFmtId="0" fontId="29" fillId="3" borderId="30" xfId="36" applyFont="1" applyFill="1" applyBorder="1" applyAlignment="1">
      <alignment horizontal="justify" vertical="center" wrapText="1"/>
    </xf>
    <xf numFmtId="0" fontId="29" fillId="0" borderId="71" xfId="36" applyFont="1" applyBorder="1" applyAlignment="1">
      <alignment horizontal="justify" vertical="center" wrapText="1"/>
    </xf>
    <xf numFmtId="0" fontId="29" fillId="3" borderId="56" xfId="36" applyFont="1" applyFill="1" applyBorder="1" applyAlignment="1">
      <alignment horizontal="justify" vertical="center" wrapText="1"/>
    </xf>
    <xf numFmtId="0" fontId="29" fillId="3" borderId="71" xfId="36" applyFont="1" applyFill="1" applyBorder="1" applyAlignment="1">
      <alignment horizontal="justify" vertical="center" wrapText="1"/>
    </xf>
    <xf numFmtId="0" fontId="29" fillId="3" borderId="58" xfId="36" applyFont="1" applyFill="1" applyBorder="1" applyAlignment="1">
      <alignment horizontal="justify" vertical="center" wrapText="1"/>
    </xf>
    <xf numFmtId="0" fontId="29" fillId="0" borderId="27" xfId="36" applyFont="1" applyBorder="1" applyAlignment="1">
      <alignment horizontal="justify" vertical="center" wrapText="1"/>
    </xf>
    <xf numFmtId="0" fontId="29" fillId="0" borderId="67" xfId="1" applyFont="1" applyBorder="1" applyAlignment="1">
      <alignment horizontal="center" vertical="top" wrapText="1"/>
    </xf>
    <xf numFmtId="0" fontId="30" fillId="3" borderId="0" xfId="66" applyFont="1" applyFill="1" applyAlignment="1">
      <alignment horizontal="justify" vertical="top" wrapText="1"/>
    </xf>
    <xf numFmtId="0" fontId="26" fillId="3" borderId="27" xfId="36" applyFont="1" applyFill="1" applyBorder="1" applyAlignment="1">
      <alignment horizontal="left" vertical="top" wrapText="1"/>
    </xf>
    <xf numFmtId="0" fontId="30" fillId="3" borderId="24" xfId="66" applyFont="1" applyFill="1" applyBorder="1" applyAlignment="1">
      <alignment horizontal="justify" vertical="top" wrapText="1"/>
    </xf>
    <xf numFmtId="0" fontId="30" fillId="3" borderId="78" xfId="66" applyFont="1" applyFill="1" applyBorder="1" applyAlignment="1">
      <alignment horizontal="justify" vertical="top" wrapText="1"/>
    </xf>
    <xf numFmtId="0" fontId="29" fillId="3" borderId="79" xfId="36" applyFont="1" applyFill="1" applyBorder="1" applyAlignment="1">
      <alignment horizontal="justify" vertical="top" wrapText="1"/>
    </xf>
    <xf numFmtId="0" fontId="29" fillId="3" borderId="77" xfId="36" applyFont="1" applyFill="1" applyBorder="1" applyAlignment="1">
      <alignment horizontal="justify" vertical="top" wrapText="1"/>
    </xf>
    <xf numFmtId="0" fontId="29" fillId="0" borderId="0" xfId="0" applyFont="1" applyAlignment="1">
      <alignment horizontal="left" vertical="top" wrapText="1"/>
    </xf>
    <xf numFmtId="0" fontId="29" fillId="3" borderId="76" xfId="36" applyFont="1" applyFill="1" applyBorder="1" applyAlignment="1">
      <alignment horizontal="justify" vertical="center" wrapText="1"/>
    </xf>
    <xf numFmtId="0" fontId="30" fillId="0" borderId="51" xfId="66" applyFont="1" applyBorder="1" applyAlignment="1">
      <alignment horizontal="justify" vertical="top" wrapText="1"/>
    </xf>
    <xf numFmtId="0" fontId="29" fillId="0" borderId="24" xfId="0" applyFont="1" applyBorder="1" applyAlignment="1">
      <alignment horizontal="left" vertical="top" wrapText="1"/>
    </xf>
    <xf numFmtId="0" fontId="30" fillId="3" borderId="55" xfId="66" applyFont="1" applyFill="1" applyBorder="1" applyAlignment="1">
      <alignment horizontal="justify" vertical="top" wrapText="1"/>
    </xf>
    <xf numFmtId="0" fontId="29" fillId="3" borderId="79" xfId="36" applyFont="1" applyFill="1" applyBorder="1" applyAlignment="1">
      <alignment horizontal="justify" vertical="center" wrapText="1"/>
    </xf>
    <xf numFmtId="0" fontId="30" fillId="3" borderId="51" xfId="1" applyFont="1" applyFill="1" applyBorder="1" applyAlignment="1">
      <alignment horizontal="justify" vertical="top" wrapText="1"/>
    </xf>
    <xf numFmtId="0" fontId="30" fillId="3" borderId="29" xfId="1" applyFont="1" applyFill="1" applyBorder="1" applyAlignment="1">
      <alignment horizontal="center" vertical="top" wrapText="1"/>
    </xf>
    <xf numFmtId="0" fontId="29" fillId="3" borderId="0" xfId="1" applyFont="1" applyFill="1" applyAlignment="1">
      <alignment horizontal="justify" vertical="top" wrapText="1"/>
    </xf>
    <xf numFmtId="0" fontId="29" fillId="3" borderId="25" xfId="1" applyFont="1" applyFill="1" applyBorder="1" applyAlignment="1">
      <alignment horizontal="center" vertical="top" wrapText="1"/>
    </xf>
    <xf numFmtId="0" fontId="26" fillId="3" borderId="77" xfId="1" applyFont="1" applyFill="1" applyBorder="1" applyAlignment="1">
      <alignment horizontal="center" vertical="center" wrapText="1"/>
    </xf>
    <xf numFmtId="0" fontId="26" fillId="3" borderId="27" xfId="1" applyFont="1" applyFill="1" applyBorder="1" applyAlignment="1">
      <alignment horizontal="center" vertical="center" wrapText="1"/>
    </xf>
    <xf numFmtId="0" fontId="26" fillId="3" borderId="23" xfId="1" applyFont="1" applyFill="1" applyBorder="1" applyAlignment="1">
      <alignment horizontal="center" vertical="center" wrapText="1"/>
    </xf>
    <xf numFmtId="0" fontId="26" fillId="3" borderId="25" xfId="1" applyFont="1" applyFill="1" applyBorder="1" applyAlignment="1">
      <alignment horizontal="center" vertical="center" wrapText="1"/>
    </xf>
    <xf numFmtId="0" fontId="27" fillId="3" borderId="0" xfId="0" applyFont="1" applyFill="1"/>
    <xf numFmtId="0" fontId="29" fillId="3" borderId="67" xfId="1" applyFont="1" applyFill="1" applyBorder="1" applyAlignment="1">
      <alignment horizontal="center" vertical="top" wrapText="1"/>
    </xf>
    <xf numFmtId="0" fontId="29" fillId="3" borderId="0" xfId="0" applyFont="1" applyFill="1" applyAlignment="1">
      <alignment horizontal="left" vertical="top" wrapText="1"/>
    </xf>
    <xf numFmtId="0" fontId="26" fillId="3" borderId="76" xfId="1" applyFont="1" applyFill="1" applyBorder="1" applyAlignment="1">
      <alignment horizontal="center" vertical="center" wrapText="1"/>
    </xf>
    <xf numFmtId="0" fontId="26" fillId="3" borderId="68" xfId="1" applyFont="1" applyFill="1" applyBorder="1" applyAlignment="1">
      <alignment horizontal="center" vertical="center" wrapText="1"/>
    </xf>
    <xf numFmtId="0" fontId="26" fillId="3" borderId="21" xfId="1" applyFont="1" applyFill="1" applyBorder="1" applyAlignment="1">
      <alignment horizontal="center" vertical="center" wrapText="1"/>
    </xf>
    <xf numFmtId="0" fontId="26" fillId="3" borderId="67" xfId="1" applyFont="1" applyFill="1" applyBorder="1" applyAlignment="1">
      <alignment horizontal="center" vertical="center" wrapText="1"/>
    </xf>
    <xf numFmtId="0" fontId="38" fillId="3" borderId="21" xfId="36" applyFont="1" applyFill="1" applyBorder="1" applyAlignment="1">
      <alignment horizontal="left" vertical="top" wrapText="1"/>
    </xf>
    <xf numFmtId="0" fontId="34" fillId="5" borderId="10" xfId="1" applyFont="1" applyFill="1" applyBorder="1" applyAlignment="1">
      <alignment horizontal="justify" vertical="center" wrapText="1"/>
    </xf>
    <xf numFmtId="0" fontId="40" fillId="3" borderId="65" xfId="66" applyFont="1" applyFill="1" applyBorder="1" applyAlignment="1">
      <alignment horizontal="justify" vertical="top" wrapText="1"/>
    </xf>
    <xf numFmtId="0" fontId="29" fillId="2" borderId="64" xfId="36" applyFont="1" applyFill="1" applyBorder="1" applyAlignment="1">
      <alignment horizontal="left" vertical="top" wrapText="1"/>
    </xf>
    <xf numFmtId="0" fontId="29" fillId="2" borderId="65" xfId="36" applyFont="1" applyFill="1" applyBorder="1" applyAlignment="1">
      <alignment horizontal="left" vertical="top" wrapText="1"/>
    </xf>
    <xf numFmtId="0" fontId="29" fillId="2" borderId="62" xfId="36" applyFont="1" applyFill="1" applyBorder="1" applyAlignment="1">
      <alignment horizontal="left" vertical="top" wrapText="1"/>
    </xf>
    <xf numFmtId="0" fontId="29" fillId="3" borderId="64" xfId="36" applyFont="1" applyFill="1" applyBorder="1" applyAlignment="1">
      <alignment horizontal="left" vertical="top" wrapText="1"/>
    </xf>
    <xf numFmtId="0" fontId="29" fillId="2" borderId="67" xfId="36" applyFont="1" applyFill="1" applyBorder="1" applyAlignment="1">
      <alignment horizontal="left" vertical="top" wrapText="1"/>
    </xf>
    <xf numFmtId="0" fontId="29" fillId="2" borderId="68" xfId="36" applyFont="1" applyFill="1" applyBorder="1" applyAlignment="1">
      <alignment horizontal="left" vertical="top" wrapText="1"/>
    </xf>
    <xf numFmtId="0" fontId="29" fillId="2" borderId="51" xfId="36" applyFont="1" applyFill="1" applyBorder="1" applyAlignment="1">
      <alignment horizontal="left" vertical="top" wrapText="1"/>
    </xf>
    <xf numFmtId="0" fontId="29" fillId="3" borderId="67" xfId="36" applyFont="1" applyFill="1" applyBorder="1" applyAlignment="1">
      <alignment horizontal="left" vertical="top" wrapText="1"/>
    </xf>
    <xf numFmtId="0" fontId="29" fillId="11" borderId="76" xfId="1" applyFont="1" applyFill="1" applyBorder="1" applyAlignment="1">
      <alignment horizontal="left" vertical="top" wrapText="1"/>
    </xf>
    <xf numFmtId="0" fontId="29" fillId="3" borderId="76" xfId="36" applyFont="1" applyFill="1" applyBorder="1" applyAlignment="1">
      <alignment horizontal="left" vertical="top" wrapText="1"/>
    </xf>
    <xf numFmtId="0" fontId="30" fillId="3" borderId="0" xfId="0" applyFont="1" applyFill="1" applyAlignment="1">
      <alignment horizontal="justify" vertical="top" wrapText="1"/>
    </xf>
    <xf numFmtId="0" fontId="30" fillId="3" borderId="29" xfId="0" applyFont="1" applyFill="1" applyBorder="1" applyAlignment="1">
      <alignment horizontal="center" vertical="top" wrapText="1"/>
    </xf>
    <xf numFmtId="0" fontId="29" fillId="11" borderId="29" xfId="1" applyFont="1" applyFill="1" applyBorder="1" applyAlignment="1">
      <alignment horizontal="center" vertical="top" wrapText="1"/>
    </xf>
    <xf numFmtId="0" fontId="29" fillId="3" borderId="68" xfId="36" applyFont="1" applyFill="1" applyBorder="1" applyAlignment="1">
      <alignment horizontal="center" vertical="top" wrapText="1"/>
    </xf>
    <xf numFmtId="0" fontId="29" fillId="11" borderId="68" xfId="1" applyFont="1" applyFill="1" applyBorder="1" applyAlignment="1">
      <alignment horizontal="center" vertical="top" wrapText="1"/>
    </xf>
    <xf numFmtId="0" fontId="30" fillId="3" borderId="22" xfId="0" applyFont="1" applyFill="1" applyBorder="1" applyAlignment="1">
      <alignment horizontal="justify" vertical="top" wrapText="1"/>
    </xf>
    <xf numFmtId="0" fontId="29" fillId="11" borderId="31" xfId="1" applyFont="1" applyFill="1" applyBorder="1" applyAlignment="1">
      <alignment horizontal="center" vertical="top" wrapText="1"/>
    </xf>
    <xf numFmtId="0" fontId="35" fillId="3" borderId="27" xfId="0" applyFont="1" applyFill="1" applyBorder="1" applyAlignment="1">
      <alignment horizontal="justify" vertical="top" wrapText="1"/>
    </xf>
    <xf numFmtId="0" fontId="29" fillId="3" borderId="77" xfId="36" applyFont="1" applyFill="1" applyBorder="1" applyAlignment="1">
      <alignment horizontal="left" vertical="top" wrapText="1"/>
    </xf>
    <xf numFmtId="0" fontId="29" fillId="2" borderId="25" xfId="36" applyFont="1" applyFill="1" applyBorder="1" applyAlignment="1">
      <alignment horizontal="left" vertical="top" wrapText="1"/>
    </xf>
    <xf numFmtId="0" fontId="29" fillId="2" borderId="27" xfId="36" applyFont="1" applyFill="1" applyBorder="1" applyAlignment="1">
      <alignment horizontal="left" vertical="top" wrapText="1"/>
    </xf>
    <xf numFmtId="0" fontId="29" fillId="2" borderId="55" xfId="36" applyFont="1" applyFill="1" applyBorder="1" applyAlignment="1">
      <alignment horizontal="left" vertical="top" wrapText="1"/>
    </xf>
    <xf numFmtId="0" fontId="29" fillId="3" borderId="25" xfId="36" applyFont="1" applyFill="1" applyBorder="1" applyAlignment="1">
      <alignment horizontal="left" vertical="top" wrapText="1"/>
    </xf>
    <xf numFmtId="0" fontId="30" fillId="3" borderId="26" xfId="0" applyFont="1" applyFill="1" applyBorder="1" applyAlignment="1">
      <alignment horizontal="justify" vertical="top" wrapText="1"/>
    </xf>
    <xf numFmtId="0" fontId="30" fillId="3" borderId="31" xfId="0" applyFont="1" applyFill="1" applyBorder="1" applyAlignment="1">
      <alignment horizontal="center" vertical="top" wrapText="1"/>
    </xf>
    <xf numFmtId="0" fontId="30" fillId="3" borderId="27" xfId="0" applyFont="1" applyFill="1" applyBorder="1" applyAlignment="1">
      <alignment horizontal="center" vertical="top" wrapText="1"/>
    </xf>
    <xf numFmtId="0" fontId="41" fillId="3" borderId="27" xfId="0" applyFont="1" applyFill="1" applyBorder="1" applyAlignment="1">
      <alignment horizontal="justify" vertical="top" wrapText="1"/>
    </xf>
    <xf numFmtId="0" fontId="38" fillId="3" borderId="77" xfId="36" applyFont="1" applyFill="1" applyBorder="1" applyAlignment="1">
      <alignment horizontal="left" vertical="top" wrapText="1"/>
    </xf>
    <xf numFmtId="0" fontId="30" fillId="3" borderId="24" xfId="0" applyFont="1" applyFill="1" applyBorder="1" applyAlignment="1">
      <alignment horizontal="justify" vertical="top" wrapText="1"/>
    </xf>
    <xf numFmtId="0" fontId="29" fillId="3" borderId="30" xfId="36" applyFont="1" applyFill="1" applyBorder="1" applyAlignment="1">
      <alignment horizontal="left" vertical="top" wrapText="1"/>
    </xf>
    <xf numFmtId="0" fontId="29" fillId="2" borderId="30" xfId="36" applyFont="1" applyFill="1" applyBorder="1" applyAlignment="1">
      <alignment horizontal="left" vertical="top" wrapText="1"/>
    </xf>
    <xf numFmtId="0" fontId="29" fillId="2" borderId="71" xfId="36" applyFont="1" applyFill="1" applyBorder="1" applyAlignment="1">
      <alignment horizontal="left" vertical="top" wrapText="1"/>
    </xf>
    <xf numFmtId="0" fontId="29" fillId="2" borderId="56" xfId="36" applyFont="1" applyFill="1" applyBorder="1" applyAlignment="1">
      <alignment horizontal="left" vertical="top" wrapText="1"/>
    </xf>
    <xf numFmtId="0" fontId="29" fillId="0" borderId="29" xfId="0" applyFont="1" applyBorder="1"/>
    <xf numFmtId="0" fontId="29" fillId="11" borderId="68" xfId="1" applyFont="1" applyFill="1" applyBorder="1" applyAlignment="1">
      <alignment vertical="top" wrapText="1"/>
    </xf>
    <xf numFmtId="0" fontId="30" fillId="3" borderId="31" xfId="66" applyFont="1" applyFill="1" applyBorder="1" applyAlignment="1">
      <alignment horizontal="justify" vertical="top" wrapText="1"/>
    </xf>
    <xf numFmtId="0" fontId="33" fillId="3" borderId="68" xfId="66" applyFont="1" applyFill="1" applyBorder="1" applyAlignment="1">
      <alignment horizontal="justify" vertical="top" wrapText="1"/>
    </xf>
    <xf numFmtId="0" fontId="33" fillId="3" borderId="68" xfId="66" applyFont="1" applyFill="1" applyBorder="1" applyAlignment="1">
      <alignment vertical="top" wrapText="1"/>
    </xf>
    <xf numFmtId="0" fontId="40" fillId="11" borderId="65" xfId="66" applyFont="1" applyFill="1" applyBorder="1" applyAlignment="1">
      <alignment horizontal="justify" vertical="top" wrapText="1"/>
    </xf>
    <xf numFmtId="0" fontId="29" fillId="3" borderId="75" xfId="36" applyFont="1" applyFill="1" applyBorder="1" applyAlignment="1">
      <alignment horizontal="left" vertical="top" wrapText="1"/>
    </xf>
    <xf numFmtId="0" fontId="26" fillId="3" borderId="65" xfId="1" applyFont="1" applyFill="1" applyBorder="1" applyAlignment="1">
      <alignment horizontal="center" vertical="center" wrapText="1"/>
    </xf>
    <xf numFmtId="0" fontId="26" fillId="3" borderId="62" xfId="1" applyFont="1" applyFill="1" applyBorder="1" applyAlignment="1">
      <alignment horizontal="center" vertical="center" wrapText="1"/>
    </xf>
    <xf numFmtId="0" fontId="26" fillId="3" borderId="64" xfId="1" applyFont="1" applyFill="1" applyBorder="1" applyAlignment="1">
      <alignment horizontal="center" vertical="center" wrapText="1"/>
    </xf>
    <xf numFmtId="0" fontId="26" fillId="3" borderId="75" xfId="1" applyFont="1" applyFill="1" applyBorder="1" applyAlignment="1">
      <alignment horizontal="center" vertical="center" wrapText="1"/>
    </xf>
    <xf numFmtId="0" fontId="26" fillId="3" borderId="51" xfId="1" applyFont="1" applyFill="1" applyBorder="1" applyAlignment="1">
      <alignment horizontal="center" vertical="center" wrapText="1"/>
    </xf>
    <xf numFmtId="0" fontId="26" fillId="3" borderId="55" xfId="1" applyFont="1" applyFill="1" applyBorder="1" applyAlignment="1">
      <alignment horizontal="center" vertical="center" wrapText="1"/>
    </xf>
    <xf numFmtId="0" fontId="26" fillId="3" borderId="71" xfId="1" applyFont="1" applyFill="1" applyBorder="1" applyAlignment="1">
      <alignment horizontal="center" vertical="center" wrapText="1"/>
    </xf>
    <xf numFmtId="0" fontId="26" fillId="3" borderId="56" xfId="1" applyFont="1" applyFill="1" applyBorder="1" applyAlignment="1">
      <alignment horizontal="center" vertical="center" wrapText="1"/>
    </xf>
    <xf numFmtId="0" fontId="26" fillId="3" borderId="30" xfId="1" applyFont="1" applyFill="1" applyBorder="1" applyAlignment="1">
      <alignment horizontal="center" vertical="center" wrapText="1"/>
    </xf>
    <xf numFmtId="0" fontId="26" fillId="3" borderId="58" xfId="1" applyFont="1" applyFill="1" applyBorder="1" applyAlignment="1">
      <alignment horizontal="center" vertical="center" wrapText="1"/>
    </xf>
    <xf numFmtId="0" fontId="30" fillId="3" borderId="63" xfId="1" applyFont="1" applyFill="1" applyBorder="1" applyAlignment="1">
      <alignment horizontal="justify" vertical="top" wrapText="1"/>
    </xf>
    <xf numFmtId="0" fontId="30" fillId="3" borderId="46" xfId="1" applyFont="1" applyFill="1" applyBorder="1" applyAlignment="1">
      <alignment horizontal="center" vertical="top" wrapText="1"/>
    </xf>
    <xf numFmtId="0" fontId="30" fillId="3" borderId="71" xfId="1" applyFont="1" applyFill="1" applyBorder="1" applyAlignment="1">
      <alignment horizontal="center" vertical="top" wrapText="1"/>
    </xf>
    <xf numFmtId="0" fontId="30" fillId="3" borderId="20" xfId="1" applyFont="1" applyFill="1" applyBorder="1" applyAlignment="1">
      <alignment horizontal="justify" vertical="top" wrapText="1"/>
    </xf>
    <xf numFmtId="0" fontId="30" fillId="3" borderId="29" xfId="1" applyFont="1" applyFill="1" applyBorder="1" applyAlignment="1">
      <alignment horizontal="justify" vertical="top" wrapText="1"/>
    </xf>
    <xf numFmtId="0" fontId="30" fillId="0" borderId="29" xfId="0" applyFont="1" applyBorder="1" applyAlignment="1">
      <alignment horizontal="center" vertical="top"/>
    </xf>
    <xf numFmtId="0" fontId="30" fillId="0" borderId="68" xfId="0" applyFont="1" applyBorder="1" applyAlignment="1">
      <alignment horizontal="center" vertical="top"/>
    </xf>
    <xf numFmtId="0" fontId="30" fillId="3" borderId="31" xfId="1" applyFont="1" applyFill="1" applyBorder="1" applyAlignment="1">
      <alignment horizontal="justify" vertical="top" wrapText="1"/>
    </xf>
    <xf numFmtId="0" fontId="30" fillId="3" borderId="27" xfId="1" applyFont="1" applyFill="1" applyBorder="1" applyAlignment="1">
      <alignment horizontal="justify" vertical="top" wrapText="1"/>
    </xf>
    <xf numFmtId="0" fontId="30" fillId="0" borderId="29" xfId="0" applyFont="1" applyBorder="1"/>
    <xf numFmtId="0" fontId="29" fillId="2" borderId="68" xfId="36" applyFont="1" applyFill="1" applyBorder="1" applyAlignment="1">
      <alignment horizontal="justify" vertical="top" wrapText="1"/>
    </xf>
    <xf numFmtId="0" fontId="29" fillId="2" borderId="51" xfId="36" applyFont="1" applyFill="1" applyBorder="1" applyAlignment="1">
      <alignment horizontal="justify" vertical="top" wrapText="1"/>
    </xf>
    <xf numFmtId="0" fontId="30" fillId="3" borderId="29" xfId="66" applyFont="1" applyFill="1" applyBorder="1" applyAlignment="1">
      <alignment horizontal="center" vertical="top" wrapText="1"/>
    </xf>
    <xf numFmtId="0" fontId="30" fillId="0" borderId="31" xfId="0" applyFont="1" applyBorder="1"/>
    <xf numFmtId="0" fontId="29" fillId="2" borderId="29" xfId="36" applyFont="1" applyFill="1" applyBorder="1" applyAlignment="1">
      <alignment horizontal="left" vertical="top" wrapText="1"/>
    </xf>
    <xf numFmtId="0" fontId="29" fillId="3" borderId="31" xfId="36" applyFont="1" applyFill="1" applyBorder="1" applyAlignment="1">
      <alignment horizontal="left" vertical="top" wrapText="1"/>
    </xf>
    <xf numFmtId="0" fontId="29" fillId="11" borderId="27" xfId="1" applyFont="1" applyFill="1" applyBorder="1" applyAlignment="1">
      <alignment horizontal="center" vertical="top" wrapText="1"/>
    </xf>
    <xf numFmtId="0" fontId="29" fillId="11" borderId="27" xfId="66" applyFont="1" applyFill="1" applyBorder="1" applyAlignment="1">
      <alignment vertical="top" wrapText="1"/>
    </xf>
    <xf numFmtId="0" fontId="29" fillId="11" borderId="27" xfId="66" applyFont="1" applyFill="1" applyBorder="1" applyAlignment="1">
      <alignment horizontal="justify" vertical="top" wrapText="1"/>
    </xf>
    <xf numFmtId="0" fontId="30" fillId="0" borderId="29" xfId="84" applyFont="1" applyBorder="1" applyAlignment="1">
      <alignment horizontal="center" vertical="top"/>
    </xf>
    <xf numFmtId="0" fontId="30" fillId="0" borderId="68" xfId="84" applyFont="1" applyBorder="1" applyAlignment="1">
      <alignment horizontal="center" vertical="top"/>
    </xf>
    <xf numFmtId="0" fontId="30" fillId="3" borderId="20" xfId="76" applyFont="1" applyFill="1" applyBorder="1" applyAlignment="1">
      <alignment horizontal="justify" vertical="top" wrapText="1"/>
    </xf>
    <xf numFmtId="0" fontId="35" fillId="0" borderId="27" xfId="76" applyFont="1" applyBorder="1" applyAlignment="1">
      <alignment horizontal="justify" vertical="top" wrapText="1"/>
    </xf>
    <xf numFmtId="0" fontId="30" fillId="3" borderId="26" xfId="76" applyFont="1" applyFill="1" applyBorder="1" applyAlignment="1">
      <alignment horizontal="justify" vertical="top" wrapText="1"/>
    </xf>
    <xf numFmtId="0" fontId="30" fillId="0" borderId="31" xfId="84" applyFont="1" applyBorder="1" applyAlignment="1">
      <alignment horizontal="center" vertical="top"/>
    </xf>
    <xf numFmtId="0" fontId="30" fillId="0" borderId="27" xfId="84" applyFont="1" applyBorder="1" applyAlignment="1">
      <alignment horizontal="center" vertical="top"/>
    </xf>
    <xf numFmtId="3" fontId="34" fillId="3" borderId="26" xfId="76" applyNumberFormat="1" applyFont="1" applyFill="1" applyBorder="1" applyAlignment="1">
      <alignment horizontal="justify" vertical="top" wrapText="1"/>
    </xf>
    <xf numFmtId="0" fontId="26" fillId="2" borderId="67" xfId="1" applyFont="1" applyFill="1" applyBorder="1" applyAlignment="1">
      <alignment horizontal="center" vertical="center" wrapText="1"/>
    </xf>
    <xf numFmtId="0" fontId="26" fillId="2" borderId="68" xfId="1" applyFont="1" applyFill="1" applyBorder="1" applyAlignment="1">
      <alignment horizontal="center" vertical="center" wrapText="1"/>
    </xf>
    <xf numFmtId="0" fontId="26" fillId="2" borderId="21" xfId="1" applyFont="1" applyFill="1" applyBorder="1" applyAlignment="1">
      <alignment horizontal="center" vertical="center" wrapText="1"/>
    </xf>
    <xf numFmtId="0" fontId="26" fillId="2" borderId="71" xfId="1" applyFont="1" applyFill="1" applyBorder="1" applyAlignment="1">
      <alignment horizontal="center" vertical="center" wrapText="1"/>
    </xf>
    <xf numFmtId="0" fontId="37" fillId="3" borderId="27" xfId="36" applyFont="1" applyFill="1" applyBorder="1" applyAlignment="1">
      <alignment horizontal="justify" vertical="top" wrapText="1"/>
    </xf>
    <xf numFmtId="0" fontId="29" fillId="0" borderId="27" xfId="0" applyFont="1" applyBorder="1" applyAlignment="1">
      <alignment horizontal="left" vertical="top" wrapText="1"/>
    </xf>
    <xf numFmtId="0" fontId="29" fillId="0" borderId="68" xfId="0" applyFont="1" applyBorder="1" applyAlignment="1">
      <alignment horizontal="left" vertical="top" wrapText="1"/>
    </xf>
    <xf numFmtId="0" fontId="29" fillId="2" borderId="67" xfId="36" applyFont="1" applyFill="1" applyBorder="1" applyAlignment="1">
      <alignment horizontal="justify" vertical="center" wrapText="1"/>
    </xf>
    <xf numFmtId="0" fontId="29" fillId="2" borderId="68" xfId="36" applyFont="1" applyFill="1" applyBorder="1" applyAlignment="1">
      <alignment horizontal="justify" vertical="center" wrapText="1"/>
    </xf>
    <xf numFmtId="0" fontId="29" fillId="2" borderId="51" xfId="36" applyFont="1" applyFill="1" applyBorder="1" applyAlignment="1">
      <alignment horizontal="justify" vertical="center" wrapText="1"/>
    </xf>
    <xf numFmtId="0" fontId="29" fillId="2" borderId="21" xfId="36" applyFont="1" applyFill="1" applyBorder="1" applyAlignment="1">
      <alignment horizontal="justify" vertical="center" wrapText="1"/>
    </xf>
    <xf numFmtId="0" fontId="29" fillId="2" borderId="25" xfId="36" applyFont="1" applyFill="1" applyBorder="1" applyAlignment="1">
      <alignment horizontal="justify" vertical="center" wrapText="1"/>
    </xf>
    <xf numFmtId="0" fontId="29" fillId="2" borderId="27" xfId="36" applyFont="1" applyFill="1" applyBorder="1" applyAlignment="1">
      <alignment horizontal="justify" vertical="center" wrapText="1"/>
    </xf>
    <xf numFmtId="0" fontId="29" fillId="2" borderId="55" xfId="36" applyFont="1" applyFill="1" applyBorder="1" applyAlignment="1">
      <alignment horizontal="justify" vertical="center" wrapText="1"/>
    </xf>
    <xf numFmtId="0" fontId="29" fillId="2" borderId="23" xfId="36" applyFont="1" applyFill="1" applyBorder="1" applyAlignment="1">
      <alignment horizontal="justify" vertical="center" wrapText="1"/>
    </xf>
    <xf numFmtId="0" fontId="26" fillId="2" borderId="25" xfId="1" applyFont="1" applyFill="1" applyBorder="1" applyAlignment="1">
      <alignment horizontal="center" vertical="center" wrapText="1"/>
    </xf>
    <xf numFmtId="0" fontId="26" fillId="2" borderId="27" xfId="1" applyFont="1" applyFill="1" applyBorder="1" applyAlignment="1">
      <alignment horizontal="center" vertical="center" wrapText="1"/>
    </xf>
    <xf numFmtId="0" fontId="29" fillId="2" borderId="30" xfId="36" applyFont="1" applyFill="1" applyBorder="1" applyAlignment="1">
      <alignment horizontal="justify" vertical="center" wrapText="1"/>
    </xf>
    <xf numFmtId="0" fontId="29" fillId="2" borderId="71" xfId="36" applyFont="1" applyFill="1" applyBorder="1" applyAlignment="1">
      <alignment horizontal="justify" vertical="center" wrapText="1"/>
    </xf>
    <xf numFmtId="0" fontId="29" fillId="2" borderId="58" xfId="36" applyFont="1" applyFill="1" applyBorder="1" applyAlignment="1">
      <alignment horizontal="justify" vertical="center" wrapText="1"/>
    </xf>
    <xf numFmtId="0" fontId="29" fillId="3" borderId="68" xfId="1" applyFont="1" applyFill="1" applyBorder="1" applyAlignment="1">
      <alignment vertical="top" wrapText="1"/>
    </xf>
    <xf numFmtId="0" fontId="29" fillId="0" borderId="68" xfId="1" applyFont="1" applyBorder="1" applyAlignment="1">
      <alignment vertical="top" wrapText="1"/>
    </xf>
    <xf numFmtId="0" fontId="29" fillId="2" borderId="67" xfId="36" applyFont="1" applyFill="1" applyBorder="1" applyAlignment="1">
      <alignment horizontal="justify" vertical="top" wrapText="1"/>
    </xf>
    <xf numFmtId="0" fontId="29" fillId="2" borderId="76" xfId="36" applyFont="1" applyFill="1" applyBorder="1" applyAlignment="1">
      <alignment horizontal="justify" vertical="top" wrapText="1"/>
    </xf>
    <xf numFmtId="0" fontId="29" fillId="2" borderId="21" xfId="36" applyFont="1" applyFill="1" applyBorder="1" applyAlignment="1">
      <alignment horizontal="justify" vertical="top" wrapText="1"/>
    </xf>
    <xf numFmtId="0" fontId="30" fillId="3" borderId="0" xfId="1" applyFont="1" applyFill="1" applyAlignment="1">
      <alignment horizontal="justify" vertical="top" wrapText="1"/>
    </xf>
    <xf numFmtId="0" fontId="33" fillId="0" borderId="65" xfId="1" applyFont="1" applyBorder="1" applyAlignment="1">
      <alignment horizontal="justify" vertical="top" wrapText="1"/>
    </xf>
    <xf numFmtId="0" fontId="29" fillId="0" borderId="3" xfId="1" applyFont="1" applyBorder="1" applyAlignment="1">
      <alignment horizontal="center" vertical="top" wrapText="1"/>
    </xf>
    <xf numFmtId="0" fontId="29" fillId="2" borderId="64" xfId="36" applyFont="1" applyFill="1" applyBorder="1" applyAlignment="1">
      <alignment horizontal="justify" vertical="top" wrapText="1"/>
    </xf>
    <xf numFmtId="0" fontId="29" fillId="2" borderId="65" xfId="36" applyFont="1" applyFill="1" applyBorder="1" applyAlignment="1">
      <alignment horizontal="justify" vertical="top" wrapText="1"/>
    </xf>
    <xf numFmtId="0" fontId="29" fillId="2" borderId="62" xfId="36" applyFont="1" applyFill="1" applyBorder="1" applyAlignment="1">
      <alignment horizontal="justify" vertical="top" wrapText="1"/>
    </xf>
    <xf numFmtId="0" fontId="29" fillId="2" borderId="74" xfId="36" applyFont="1" applyFill="1" applyBorder="1" applyAlignment="1">
      <alignment horizontal="justify" vertical="top" wrapText="1"/>
    </xf>
    <xf numFmtId="0" fontId="29" fillId="2" borderId="75" xfId="36" applyFont="1" applyFill="1" applyBorder="1" applyAlignment="1">
      <alignment horizontal="justify" vertical="top" wrapText="1"/>
    </xf>
    <xf numFmtId="0" fontId="30" fillId="0" borderId="5" xfId="1" applyFont="1" applyBorder="1" applyAlignment="1">
      <alignment horizontal="justify" vertical="top" wrapText="1"/>
    </xf>
    <xf numFmtId="0" fontId="29" fillId="0" borderId="29" xfId="1" applyFont="1" applyBorder="1" applyAlignment="1">
      <alignment horizontal="center" vertical="top" wrapText="1"/>
    </xf>
    <xf numFmtId="0" fontId="30" fillId="0" borderId="0" xfId="1" applyFont="1" applyAlignment="1">
      <alignment horizontal="justify" vertical="top" wrapText="1"/>
    </xf>
    <xf numFmtId="0" fontId="29" fillId="0" borderId="31" xfId="1" applyFont="1" applyBorder="1" applyAlignment="1">
      <alignment horizontal="center" vertical="top" wrapText="1"/>
    </xf>
    <xf numFmtId="0" fontId="29" fillId="0" borderId="27" xfId="1" applyFont="1" applyBorder="1" applyAlignment="1">
      <alignment horizontal="left" vertical="top" wrapText="1"/>
    </xf>
    <xf numFmtId="0" fontId="30" fillId="0" borderId="24" xfId="1" applyFont="1" applyBorder="1" applyAlignment="1">
      <alignment horizontal="justify" vertical="top" wrapText="1"/>
    </xf>
    <xf numFmtId="0" fontId="33" fillId="0" borderId="68" xfId="1" applyFont="1" applyBorder="1" applyAlignment="1">
      <alignment horizontal="justify" vertical="top" wrapText="1"/>
    </xf>
    <xf numFmtId="0" fontId="40" fillId="0" borderId="68" xfId="1" applyFont="1" applyBorder="1" applyAlignment="1">
      <alignment horizontal="justify" vertical="top" wrapText="1"/>
    </xf>
    <xf numFmtId="0" fontId="29" fillId="0" borderId="77" xfId="1" applyFont="1" applyBorder="1" applyAlignment="1">
      <alignment horizontal="left" vertical="top" wrapText="1"/>
    </xf>
    <xf numFmtId="0" fontId="29" fillId="3" borderId="46" xfId="1" applyFont="1" applyFill="1" applyBorder="1" applyAlignment="1">
      <alignment horizontal="center" vertical="top" wrapText="1"/>
    </xf>
    <xf numFmtId="0" fontId="29" fillId="2" borderId="30" xfId="36" applyFont="1" applyFill="1" applyBorder="1" applyAlignment="1">
      <alignment horizontal="justify" vertical="top" wrapText="1"/>
    </xf>
    <xf numFmtId="0" fontId="29" fillId="2" borderId="71" xfId="36" applyFont="1" applyFill="1" applyBorder="1" applyAlignment="1">
      <alignment horizontal="justify" vertical="top" wrapText="1"/>
    </xf>
    <xf numFmtId="0" fontId="29" fillId="2" borderId="56" xfId="36" applyFont="1" applyFill="1" applyBorder="1" applyAlignment="1">
      <alignment horizontal="justify" vertical="top" wrapText="1"/>
    </xf>
    <xf numFmtId="0" fontId="29" fillId="2" borderId="79" xfId="36" applyFont="1" applyFill="1" applyBorder="1" applyAlignment="1">
      <alignment horizontal="justify" vertical="top" wrapText="1"/>
    </xf>
    <xf numFmtId="0" fontId="29" fillId="2" borderId="58" xfId="36" applyFont="1" applyFill="1" applyBorder="1" applyAlignment="1">
      <alignment horizontal="justify" vertical="top" wrapText="1"/>
    </xf>
    <xf numFmtId="0" fontId="29" fillId="2" borderId="56" xfId="36" applyFont="1" applyFill="1" applyBorder="1" applyAlignment="1">
      <alignment horizontal="justify" vertical="center" wrapText="1"/>
    </xf>
    <xf numFmtId="0" fontId="30" fillId="3" borderId="78" xfId="1" applyFont="1" applyFill="1" applyBorder="1" applyAlignment="1">
      <alignment horizontal="justify" vertical="top" wrapText="1"/>
    </xf>
    <xf numFmtId="0" fontId="34" fillId="5" borderId="0" xfId="1" applyFont="1" applyFill="1" applyAlignment="1">
      <alignment horizontal="justify" vertical="center" wrapText="1"/>
    </xf>
    <xf numFmtId="0" fontId="29" fillId="3" borderId="74" xfId="36" applyFont="1" applyFill="1" applyBorder="1" applyAlignment="1">
      <alignment horizontal="justify" vertical="top" wrapText="1"/>
    </xf>
    <xf numFmtId="0" fontId="29" fillId="3" borderId="75" xfId="36" applyFont="1" applyFill="1" applyBorder="1" applyAlignment="1">
      <alignment horizontal="justify" vertical="top" wrapText="1"/>
    </xf>
    <xf numFmtId="0" fontId="30" fillId="3" borderId="29" xfId="66" applyFont="1" applyFill="1" applyBorder="1" applyAlignment="1">
      <alignment horizontal="justify" vertical="top" wrapText="1"/>
    </xf>
    <xf numFmtId="0" fontId="33" fillId="11" borderId="68" xfId="66" applyFont="1" applyFill="1" applyBorder="1" applyAlignment="1">
      <alignment horizontal="left" vertical="top" wrapText="1"/>
    </xf>
    <xf numFmtId="0" fontId="29" fillId="2" borderId="25" xfId="36" applyFont="1" applyFill="1" applyBorder="1" applyAlignment="1">
      <alignment horizontal="justify" vertical="top" wrapText="1"/>
    </xf>
    <xf numFmtId="0" fontId="29" fillId="2" borderId="27" xfId="36" applyFont="1" applyFill="1" applyBorder="1" applyAlignment="1">
      <alignment horizontal="justify" vertical="top" wrapText="1"/>
    </xf>
    <xf numFmtId="0" fontId="29" fillId="2" borderId="55" xfId="36" applyFont="1" applyFill="1" applyBorder="1" applyAlignment="1">
      <alignment horizontal="justify" vertical="top" wrapText="1"/>
    </xf>
    <xf numFmtId="0" fontId="29" fillId="2" borderId="77" xfId="36" applyFont="1" applyFill="1" applyBorder="1" applyAlignment="1">
      <alignment horizontal="justify" vertical="top" wrapText="1"/>
    </xf>
    <xf numFmtId="0" fontId="29" fillId="2" borderId="23" xfId="36" applyFont="1" applyFill="1" applyBorder="1" applyAlignment="1">
      <alignment horizontal="justify" vertical="top" wrapText="1"/>
    </xf>
    <xf numFmtId="0" fontId="29" fillId="0" borderId="30" xfId="36" applyFont="1" applyBorder="1" applyAlignment="1">
      <alignment horizontal="justify" vertical="center" wrapText="1"/>
    </xf>
    <xf numFmtId="0" fontId="29" fillId="0" borderId="56" xfId="36" applyFont="1" applyBorder="1" applyAlignment="1">
      <alignment horizontal="justify" vertical="center" wrapText="1"/>
    </xf>
    <xf numFmtId="0" fontId="29" fillId="0" borderId="67" xfId="36" applyFont="1" applyBorder="1" applyAlignment="1">
      <alignment horizontal="justify" vertical="center" wrapText="1"/>
    </xf>
    <xf numFmtId="0" fontId="29" fillId="0" borderId="51" xfId="36" applyFont="1" applyBorder="1" applyAlignment="1">
      <alignment horizontal="justify" vertical="center" wrapText="1"/>
    </xf>
    <xf numFmtId="0" fontId="29" fillId="0" borderId="25" xfId="36" applyFont="1" applyBorder="1" applyAlignment="1">
      <alignment horizontal="justify" vertical="center" wrapText="1"/>
    </xf>
    <xf numFmtId="0" fontId="29" fillId="0" borderId="55" xfId="36" applyFont="1" applyBorder="1" applyAlignment="1">
      <alignment horizontal="justify" vertical="center" wrapText="1"/>
    </xf>
    <xf numFmtId="0" fontId="29" fillId="0" borderId="30" xfId="36" applyFont="1" applyBorder="1" applyAlignment="1">
      <alignment horizontal="justify" vertical="top" wrapText="1"/>
    </xf>
    <xf numFmtId="0" fontId="29" fillId="0" borderId="58" xfId="36" applyFont="1" applyBorder="1" applyAlignment="1">
      <alignment horizontal="justify" vertical="top" wrapText="1"/>
    </xf>
    <xf numFmtId="0" fontId="29" fillId="0" borderId="67" xfId="36" applyFont="1" applyBorder="1" applyAlignment="1">
      <alignment horizontal="justify" vertical="top" wrapText="1"/>
    </xf>
    <xf numFmtId="0" fontId="29" fillId="0" borderId="21" xfId="36" applyFont="1" applyBorder="1" applyAlignment="1">
      <alignment horizontal="justify" vertical="top" wrapText="1"/>
    </xf>
    <xf numFmtId="0" fontId="29" fillId="0" borderId="25" xfId="36" applyFont="1" applyBorder="1" applyAlignment="1">
      <alignment horizontal="justify" vertical="top" wrapText="1"/>
    </xf>
    <xf numFmtId="0" fontId="29" fillId="0" borderId="23" xfId="36" applyFont="1" applyBorder="1" applyAlignment="1">
      <alignment horizontal="justify" vertical="top" wrapText="1"/>
    </xf>
    <xf numFmtId="0" fontId="29" fillId="11" borderId="46" xfId="1" applyFont="1" applyFill="1" applyBorder="1" applyAlignment="1">
      <alignment horizontal="center" vertical="top" wrapText="1"/>
    </xf>
    <xf numFmtId="0" fontId="29" fillId="3" borderId="79" xfId="36" applyFont="1" applyFill="1" applyBorder="1" applyAlignment="1">
      <alignment horizontal="left" vertical="top" wrapText="1"/>
    </xf>
    <xf numFmtId="0" fontId="30" fillId="0" borderId="68" xfId="84" applyFont="1" applyBorder="1" applyAlignment="1">
      <alignment horizontal="justify" vertical="top"/>
    </xf>
    <xf numFmtId="0" fontId="29" fillId="0" borderId="76" xfId="1" applyFont="1" applyBorder="1" applyAlignment="1">
      <alignment horizontal="left" vertical="top" wrapText="1"/>
    </xf>
    <xf numFmtId="0" fontId="29" fillId="0" borderId="21" xfId="1" applyFont="1" applyBorder="1" applyAlignment="1">
      <alignment horizontal="left" vertical="top" wrapText="1"/>
    </xf>
    <xf numFmtId="0" fontId="37" fillId="3" borderId="27" xfId="0" applyFont="1" applyFill="1" applyBorder="1" applyAlignment="1">
      <alignment horizontal="justify" vertical="top" wrapText="1"/>
    </xf>
    <xf numFmtId="0" fontId="29" fillId="3" borderId="29" xfId="1" applyFont="1" applyFill="1" applyBorder="1" applyAlignment="1">
      <alignment horizontal="center" vertical="top" wrapText="1"/>
    </xf>
    <xf numFmtId="0" fontId="29" fillId="3" borderId="31" xfId="1" applyFont="1" applyFill="1" applyBorder="1" applyAlignment="1">
      <alignment horizontal="center" vertical="top" wrapText="1"/>
    </xf>
    <xf numFmtId="0" fontId="30" fillId="0" borderId="24" xfId="0" applyFont="1" applyBorder="1" applyAlignment="1">
      <alignment horizontal="justify" vertical="top" wrapText="1"/>
    </xf>
    <xf numFmtId="0" fontId="30" fillId="0" borderId="0" xfId="0" applyFont="1" applyAlignment="1">
      <alignment horizontal="justify" vertical="top" wrapText="1"/>
    </xf>
    <xf numFmtId="0" fontId="30" fillId="0" borderId="29" xfId="1" applyFont="1" applyBorder="1" applyAlignment="1">
      <alignment horizontal="justify" vertical="top" wrapText="1"/>
    </xf>
    <xf numFmtId="0" fontId="30" fillId="0" borderId="20" xfId="1" applyFont="1" applyBorder="1" applyAlignment="1">
      <alignment horizontal="justify" vertical="top" wrapText="1"/>
    </xf>
    <xf numFmtId="0" fontId="30" fillId="0" borderId="68" xfId="0" applyFont="1" applyBorder="1"/>
    <xf numFmtId="0" fontId="30" fillId="0" borderId="29" xfId="66" applyFont="1" applyBorder="1" applyAlignment="1">
      <alignment horizontal="justify" vertical="top" wrapText="1"/>
    </xf>
    <xf numFmtId="0" fontId="30" fillId="0" borderId="31" xfId="66" applyFont="1" applyBorder="1" applyAlignment="1">
      <alignment horizontal="justify" vertical="top" wrapText="1"/>
    </xf>
    <xf numFmtId="0" fontId="30" fillId="0" borderId="46" xfId="66" applyFont="1" applyBorder="1" applyAlignment="1">
      <alignment horizontal="justify" vertical="top" wrapText="1"/>
    </xf>
    <xf numFmtId="0" fontId="34" fillId="5" borderId="14" xfId="1" applyFont="1" applyFill="1" applyBorder="1" applyAlignment="1">
      <alignment horizontal="justify" vertical="center" wrapText="1"/>
    </xf>
    <xf numFmtId="0" fontId="29" fillId="12" borderId="64" xfId="51" applyFont="1" applyFill="1" applyBorder="1" applyAlignment="1">
      <alignment horizontal="center" vertical="top" wrapText="1"/>
    </xf>
    <xf numFmtId="0" fontId="30" fillId="2" borderId="67" xfId="1" applyFont="1" applyFill="1" applyBorder="1" applyAlignment="1">
      <alignment horizontal="justify" vertical="top" wrapText="1"/>
    </xf>
    <xf numFmtId="0" fontId="30" fillId="2" borderId="21" xfId="1" applyFont="1" applyFill="1" applyBorder="1" applyAlignment="1">
      <alignment horizontal="justify" vertical="top" wrapText="1"/>
    </xf>
    <xf numFmtId="0" fontId="30" fillId="2" borderId="64" xfId="1" applyFont="1" applyFill="1" applyBorder="1" applyAlignment="1">
      <alignment horizontal="justify" vertical="top" wrapText="1"/>
    </xf>
    <xf numFmtId="0" fontId="30" fillId="2" borderId="65" xfId="1" applyFont="1" applyFill="1" applyBorder="1" applyAlignment="1">
      <alignment horizontal="justify" vertical="top" wrapText="1"/>
    </xf>
    <xf numFmtId="0" fontId="30" fillId="2" borderId="62" xfId="1" applyFont="1" applyFill="1" applyBorder="1" applyAlignment="1">
      <alignment horizontal="justify" vertical="top" wrapText="1"/>
    </xf>
    <xf numFmtId="0" fontId="2" fillId="2" borderId="65" xfId="36" applyFont="1" applyFill="1" applyBorder="1" applyAlignment="1">
      <alignment horizontal="justify" vertical="center" wrapText="1"/>
    </xf>
    <xf numFmtId="0" fontId="2" fillId="2" borderId="62" xfId="36" applyFont="1" applyFill="1" applyBorder="1" applyAlignment="1">
      <alignment horizontal="justify" vertical="center" wrapText="1"/>
    </xf>
    <xf numFmtId="0" fontId="2" fillId="2" borderId="76" xfId="36" applyFont="1" applyFill="1" applyBorder="1" applyAlignment="1">
      <alignment horizontal="justify" vertical="center" wrapText="1"/>
    </xf>
    <xf numFmtId="0" fontId="2" fillId="2" borderId="68" xfId="36" applyFont="1" applyFill="1" applyBorder="1" applyAlignment="1">
      <alignment horizontal="justify" vertical="center" wrapText="1"/>
    </xf>
    <xf numFmtId="0" fontId="2" fillId="2" borderId="51" xfId="36" applyFont="1" applyFill="1" applyBorder="1" applyAlignment="1">
      <alignment horizontal="justify" vertical="center" wrapText="1"/>
    </xf>
    <xf numFmtId="0" fontId="30" fillId="0" borderId="8" xfId="0" applyFont="1" applyBorder="1" applyAlignment="1">
      <alignment horizontal="justify"/>
    </xf>
    <xf numFmtId="0" fontId="30" fillId="0" borderId="4" xfId="0" applyFont="1" applyBorder="1"/>
    <xf numFmtId="0" fontId="30" fillId="0" borderId="65" xfId="0" applyFont="1" applyBorder="1"/>
    <xf numFmtId="0" fontId="22" fillId="0" borderId="0" xfId="0" applyFont="1"/>
    <xf numFmtId="0" fontId="29" fillId="12" borderId="67" xfId="51" applyFont="1" applyFill="1" applyBorder="1" applyAlignment="1">
      <alignment horizontal="center" vertical="top" wrapText="1"/>
    </xf>
    <xf numFmtId="0" fontId="2" fillId="2" borderId="67" xfId="36" applyFont="1" applyFill="1" applyBorder="1" applyAlignment="1">
      <alignment horizontal="justify" vertical="center" wrapText="1"/>
    </xf>
    <xf numFmtId="0" fontId="2" fillId="2" borderId="21" xfId="36" applyFont="1" applyFill="1" applyBorder="1" applyAlignment="1">
      <alignment horizontal="justify" vertical="center" wrapText="1"/>
    </xf>
    <xf numFmtId="0" fontId="30" fillId="0" borderId="20" xfId="0" applyFont="1" applyBorder="1" applyAlignment="1">
      <alignment horizontal="justify"/>
    </xf>
    <xf numFmtId="0" fontId="30" fillId="0" borderId="0" xfId="0" applyFont="1"/>
    <xf numFmtId="0" fontId="30" fillId="12" borderId="68" xfId="51" applyFont="1" applyFill="1" applyBorder="1" applyAlignment="1">
      <alignment horizontal="justify" vertical="top" wrapText="1"/>
    </xf>
    <xf numFmtId="0" fontId="2" fillId="3" borderId="67" xfId="36" applyFont="1" applyFill="1" applyBorder="1" applyAlignment="1">
      <alignment horizontal="justify" vertical="center" wrapText="1"/>
    </xf>
    <xf numFmtId="0" fontId="2" fillId="3" borderId="68" xfId="36" applyFont="1" applyFill="1" applyBorder="1" applyAlignment="1">
      <alignment horizontal="justify" vertical="center" wrapText="1"/>
    </xf>
    <xf numFmtId="0" fontId="2" fillId="3" borderId="21" xfId="36" applyFont="1" applyFill="1" applyBorder="1" applyAlignment="1">
      <alignment horizontal="justify" vertical="center" wrapText="1"/>
    </xf>
    <xf numFmtId="0" fontId="2" fillId="3" borderId="27" xfId="36" applyFont="1" applyFill="1" applyBorder="1" applyAlignment="1">
      <alignment horizontal="justify" vertical="center" wrapText="1"/>
    </xf>
    <xf numFmtId="0" fontId="2" fillId="3" borderId="55" xfId="36" applyFont="1" applyFill="1" applyBorder="1" applyAlignment="1">
      <alignment horizontal="justify" vertical="center" wrapText="1"/>
    </xf>
    <xf numFmtId="0" fontId="2" fillId="3" borderId="25" xfId="36" applyFont="1" applyFill="1" applyBorder="1" applyAlignment="1">
      <alignment horizontal="justify" vertical="center" wrapText="1"/>
    </xf>
    <xf numFmtId="0" fontId="2" fillId="3" borderId="77" xfId="36" applyFont="1" applyFill="1" applyBorder="1" applyAlignment="1">
      <alignment horizontal="justify" vertical="center" wrapText="1"/>
    </xf>
    <xf numFmtId="0" fontId="30" fillId="0" borderId="26" xfId="0" applyFont="1" applyBorder="1" applyAlignment="1">
      <alignment horizontal="justify"/>
    </xf>
    <xf numFmtId="0" fontId="30" fillId="0" borderId="27" xfId="0" applyFont="1" applyBorder="1"/>
    <xf numFmtId="0" fontId="29" fillId="12" borderId="30" xfId="51" applyFont="1" applyFill="1" applyBorder="1" applyAlignment="1">
      <alignment horizontal="center" vertical="top" wrapText="1"/>
    </xf>
    <xf numFmtId="0" fontId="2" fillId="3" borderId="30" xfId="36" applyFont="1" applyFill="1" applyBorder="1" applyAlignment="1">
      <alignment horizontal="justify" vertical="center" wrapText="1"/>
    </xf>
    <xf numFmtId="0" fontId="2" fillId="3" borderId="71" xfId="36" applyFont="1" applyFill="1" applyBorder="1" applyAlignment="1">
      <alignment horizontal="justify" vertical="center" wrapText="1"/>
    </xf>
    <xf numFmtId="0" fontId="2" fillId="3" borderId="58" xfId="36" applyFont="1" applyFill="1" applyBorder="1" applyAlignment="1">
      <alignment horizontal="justify" vertical="center" wrapText="1"/>
    </xf>
    <xf numFmtId="0" fontId="2" fillId="2" borderId="30" xfId="36" applyFont="1" applyFill="1" applyBorder="1" applyAlignment="1">
      <alignment horizontal="justify" vertical="center" wrapText="1"/>
    </xf>
    <xf numFmtId="0" fontId="2" fillId="3" borderId="51" xfId="36" applyFont="1" applyFill="1" applyBorder="1" applyAlignment="1">
      <alignment horizontal="justify" vertical="center" wrapText="1"/>
    </xf>
    <xf numFmtId="0" fontId="2" fillId="3" borderId="76" xfId="36" applyFont="1" applyFill="1" applyBorder="1" applyAlignment="1">
      <alignment horizontal="justify" vertical="center" wrapText="1"/>
    </xf>
    <xf numFmtId="0" fontId="33" fillId="11" borderId="68" xfId="1" applyFont="1" applyFill="1" applyBorder="1" applyAlignment="1">
      <alignment horizontal="justify" vertical="top" wrapText="1"/>
    </xf>
    <xf numFmtId="0" fontId="29" fillId="12" borderId="25" xfId="51" applyFont="1" applyFill="1" applyBorder="1" applyAlignment="1">
      <alignment horizontal="center" vertical="top" wrapText="1"/>
    </xf>
    <xf numFmtId="0" fontId="2" fillId="3" borderId="23" xfId="36" applyFont="1" applyFill="1" applyBorder="1" applyAlignment="1">
      <alignment horizontal="justify" vertical="center" wrapText="1"/>
    </xf>
    <xf numFmtId="0" fontId="30" fillId="0" borderId="24" xfId="0" applyFont="1" applyBorder="1"/>
    <xf numFmtId="0" fontId="30" fillId="0" borderId="20" xfId="0" applyFont="1" applyBorder="1" applyAlignment="1">
      <alignment horizontal="justify" vertical="top"/>
    </xf>
    <xf numFmtId="0" fontId="30" fillId="11" borderId="0" xfId="1" applyFont="1" applyFill="1" applyAlignment="1">
      <alignment horizontal="justify" vertical="top" wrapText="1"/>
    </xf>
    <xf numFmtId="0" fontId="2" fillId="2" borderId="71" xfId="36" applyFont="1" applyFill="1" applyBorder="1" applyAlignment="1">
      <alignment horizontal="justify" vertical="center" wrapText="1"/>
    </xf>
    <xf numFmtId="0" fontId="2" fillId="2" borderId="58" xfId="36" applyFont="1" applyFill="1" applyBorder="1" applyAlignment="1">
      <alignment horizontal="justify" vertical="center" wrapText="1"/>
    </xf>
    <xf numFmtId="0" fontId="2" fillId="2" borderId="56" xfId="36" applyFont="1" applyFill="1" applyBorder="1" applyAlignment="1">
      <alignment horizontal="justify" vertical="center" wrapText="1"/>
    </xf>
    <xf numFmtId="0" fontId="2" fillId="2" borderId="79" xfId="36" applyFont="1" applyFill="1" applyBorder="1" applyAlignment="1">
      <alignment horizontal="justify" vertical="center" wrapText="1"/>
    </xf>
    <xf numFmtId="0" fontId="30" fillId="0" borderId="63" xfId="0" applyFont="1" applyBorder="1" applyAlignment="1">
      <alignment horizontal="justify" vertical="top"/>
    </xf>
    <xf numFmtId="0" fontId="30" fillId="0" borderId="78" xfId="0" applyFont="1" applyBorder="1"/>
    <xf numFmtId="0" fontId="30" fillId="0" borderId="71" xfId="0" applyFont="1" applyBorder="1"/>
    <xf numFmtId="0" fontId="2" fillId="2" borderId="25" xfId="36" applyFont="1" applyFill="1" applyBorder="1" applyAlignment="1">
      <alignment horizontal="justify" vertical="center" wrapText="1"/>
    </xf>
    <xf numFmtId="0" fontId="2" fillId="2" borderId="27" xfId="36" applyFont="1" applyFill="1" applyBorder="1" applyAlignment="1">
      <alignment horizontal="justify" vertical="center" wrapText="1"/>
    </xf>
    <xf numFmtId="0" fontId="2" fillId="2" borderId="23" xfId="36" applyFont="1" applyFill="1" applyBorder="1" applyAlignment="1">
      <alignment horizontal="justify" vertical="center" wrapText="1"/>
    </xf>
    <xf numFmtId="0" fontId="2" fillId="2" borderId="55" xfId="36" applyFont="1" applyFill="1" applyBorder="1" applyAlignment="1">
      <alignment horizontal="justify" vertical="center" wrapText="1"/>
    </xf>
    <xf numFmtId="0" fontId="2" fillId="2" borderId="77" xfId="36" applyFont="1" applyFill="1" applyBorder="1" applyAlignment="1">
      <alignment horizontal="justify" vertical="center" wrapText="1"/>
    </xf>
    <xf numFmtId="0" fontId="2" fillId="4" borderId="30" xfId="36" applyFont="1" applyFill="1" applyBorder="1" applyAlignment="1">
      <alignment horizontal="justify" vertical="center" wrapText="1"/>
    </xf>
    <xf numFmtId="0" fontId="2" fillId="3" borderId="56" xfId="36" applyFont="1" applyFill="1" applyBorder="1" applyAlignment="1">
      <alignment horizontal="justify" vertical="center" wrapText="1"/>
    </xf>
    <xf numFmtId="0" fontId="2" fillId="3" borderId="79" xfId="36" applyFont="1" applyFill="1" applyBorder="1" applyAlignment="1">
      <alignment horizontal="justify" vertical="center" wrapText="1"/>
    </xf>
    <xf numFmtId="0" fontId="30" fillId="0" borderId="63" xfId="0" applyFont="1" applyBorder="1" applyAlignment="1">
      <alignment horizontal="justify"/>
    </xf>
    <xf numFmtId="0" fontId="2" fillId="4" borderId="67" xfId="36" applyFont="1" applyFill="1" applyBorder="1" applyAlignment="1">
      <alignment horizontal="justify" vertical="center" wrapText="1"/>
    </xf>
    <xf numFmtId="0" fontId="2" fillId="4" borderId="68" xfId="36" applyFont="1" applyFill="1" applyBorder="1" applyAlignment="1">
      <alignment horizontal="justify" vertical="center" wrapText="1"/>
    </xf>
    <xf numFmtId="0" fontId="2" fillId="4" borderId="27" xfId="36" applyFont="1" applyFill="1" applyBorder="1" applyAlignment="1">
      <alignment horizontal="justify" vertical="center" wrapText="1"/>
    </xf>
    <xf numFmtId="0" fontId="41" fillId="13" borderId="68" xfId="51" applyFont="1" applyFill="1" applyBorder="1" applyAlignment="1">
      <alignment horizontal="justify" vertical="top" wrapText="1"/>
    </xf>
    <xf numFmtId="17" fontId="29" fillId="0" borderId="21" xfId="51" applyNumberFormat="1" applyFont="1" applyBorder="1" applyAlignment="1">
      <alignment horizontal="left" vertical="top" wrapText="1"/>
    </xf>
    <xf numFmtId="0" fontId="33" fillId="3" borderId="71" xfId="1" applyFont="1" applyFill="1" applyBorder="1" applyAlignment="1">
      <alignment horizontal="justify" vertical="top" wrapText="1"/>
    </xf>
    <xf numFmtId="0" fontId="2" fillId="3" borderId="64" xfId="36" applyFont="1" applyFill="1" applyBorder="1" applyAlignment="1">
      <alignment horizontal="justify" vertical="center" wrapText="1"/>
    </xf>
    <xf numFmtId="0" fontId="2" fillId="3" borderId="65" xfId="36" applyFont="1" applyFill="1" applyBorder="1" applyAlignment="1">
      <alignment horizontal="justify" vertical="center" wrapText="1"/>
    </xf>
    <xf numFmtId="0" fontId="2" fillId="3" borderId="62" xfId="36" applyFont="1" applyFill="1" applyBorder="1" applyAlignment="1">
      <alignment horizontal="justify" vertical="center" wrapText="1"/>
    </xf>
    <xf numFmtId="0" fontId="30" fillId="0" borderId="64" xfId="0" applyFont="1" applyBorder="1" applyAlignment="1">
      <alignment horizontal="center" vertical="top" wrapText="1"/>
    </xf>
    <xf numFmtId="0" fontId="30" fillId="0" borderId="76" xfId="0" applyFont="1" applyBorder="1" applyAlignment="1">
      <alignment horizontal="center" vertical="top" wrapText="1"/>
    </xf>
    <xf numFmtId="0" fontId="30" fillId="0" borderId="67" xfId="0" applyFont="1" applyBorder="1" applyAlignment="1">
      <alignment horizontal="center" vertical="top" wrapText="1"/>
    </xf>
    <xf numFmtId="0" fontId="33" fillId="3" borderId="68" xfId="1" applyFont="1" applyFill="1" applyBorder="1" applyAlignment="1">
      <alignment horizontal="justify" vertical="top" wrapText="1"/>
    </xf>
    <xf numFmtId="0" fontId="30" fillId="0" borderId="0" xfId="0" applyFont="1" applyAlignment="1">
      <alignment horizontal="center" vertical="top" wrapText="1"/>
    </xf>
    <xf numFmtId="0" fontId="35" fillId="13" borderId="27" xfId="51" applyFont="1" applyFill="1" applyBorder="1" applyAlignment="1">
      <alignment horizontal="justify" vertical="top" wrapText="1"/>
    </xf>
    <xf numFmtId="0" fontId="30" fillId="0" borderId="66" xfId="0" applyFont="1" applyBorder="1" applyAlignment="1">
      <alignment horizontal="justify"/>
    </xf>
    <xf numFmtId="0" fontId="30" fillId="3" borderId="76" xfId="0" applyFont="1" applyFill="1" applyBorder="1" applyAlignment="1">
      <alignment horizontal="center" vertical="top" wrapText="1"/>
    </xf>
    <xf numFmtId="0" fontId="30" fillId="3" borderId="0" xfId="0" applyFont="1" applyFill="1" applyAlignment="1">
      <alignment horizontal="center" vertical="top" wrapText="1"/>
    </xf>
    <xf numFmtId="0" fontId="30" fillId="3" borderId="24" xfId="0" applyFont="1" applyFill="1" applyBorder="1" applyAlignment="1">
      <alignment horizontal="center" vertical="top" wrapText="1"/>
    </xf>
    <xf numFmtId="0" fontId="30" fillId="3" borderId="27" xfId="0" applyFont="1" applyFill="1" applyBorder="1" applyAlignment="1">
      <alignment horizontal="justify" vertical="top" wrapText="1"/>
    </xf>
    <xf numFmtId="0" fontId="30" fillId="0" borderId="22" xfId="0" applyFont="1" applyBorder="1" applyAlignment="1">
      <alignment horizontal="justify"/>
    </xf>
    <xf numFmtId="0" fontId="30" fillId="3" borderId="0" xfId="0" applyFont="1" applyFill="1"/>
    <xf numFmtId="0" fontId="30" fillId="3" borderId="68" xfId="0" applyFont="1" applyFill="1" applyBorder="1"/>
    <xf numFmtId="0" fontId="37" fillId="13" borderId="27" xfId="51" applyFont="1" applyFill="1" applyBorder="1" applyAlignment="1">
      <alignment horizontal="justify" vertical="top" wrapText="1"/>
    </xf>
    <xf numFmtId="0" fontId="30" fillId="0" borderId="24" xfId="0" applyFont="1" applyBorder="1" applyAlignment="1">
      <alignment horizontal="center" vertical="top" wrapText="1"/>
    </xf>
    <xf numFmtId="0" fontId="30" fillId="0" borderId="27" xfId="0" applyFont="1" applyBorder="1" applyAlignment="1">
      <alignment horizontal="center" vertical="top" wrapText="1"/>
    </xf>
    <xf numFmtId="0" fontId="30" fillId="0" borderId="61" xfId="0" applyFont="1" applyBorder="1" applyAlignment="1">
      <alignment horizontal="justify"/>
    </xf>
    <xf numFmtId="0" fontId="30" fillId="3" borderId="66" xfId="0" applyFont="1" applyFill="1" applyBorder="1" applyAlignment="1">
      <alignment horizontal="justify"/>
    </xf>
    <xf numFmtId="0" fontId="30" fillId="3" borderId="24" xfId="0" applyFont="1" applyFill="1" applyBorder="1"/>
    <xf numFmtId="0" fontId="30" fillId="3" borderId="27" xfId="0" applyFont="1" applyFill="1" applyBorder="1"/>
    <xf numFmtId="0" fontId="30" fillId="3" borderId="22" xfId="0" applyFont="1" applyFill="1" applyBorder="1" applyAlignment="1">
      <alignment horizontal="justify"/>
    </xf>
    <xf numFmtId="0" fontId="33" fillId="3" borderId="65" xfId="1" applyFont="1" applyFill="1" applyBorder="1" applyAlignment="1">
      <alignment horizontal="justify" vertical="top" wrapText="1"/>
    </xf>
    <xf numFmtId="0" fontId="29" fillId="13" borderId="64" xfId="51" applyFont="1" applyFill="1" applyBorder="1" applyAlignment="1">
      <alignment horizontal="center" vertical="top" wrapText="1"/>
    </xf>
    <xf numFmtId="0" fontId="30" fillId="13" borderId="68" xfId="51" applyFont="1" applyFill="1" applyBorder="1" applyAlignment="1">
      <alignment horizontal="justify" vertical="top" wrapText="1"/>
    </xf>
    <xf numFmtId="0" fontId="29" fillId="13" borderId="67" xfId="51" applyFont="1" applyFill="1" applyBorder="1" applyAlignment="1">
      <alignment horizontal="center" vertical="top" wrapText="1"/>
    </xf>
    <xf numFmtId="0" fontId="30" fillId="3" borderId="20" xfId="66" applyFont="1" applyFill="1" applyBorder="1" applyAlignment="1">
      <alignment horizontal="justify" vertical="center" wrapText="1"/>
    </xf>
    <xf numFmtId="0" fontId="29" fillId="13" borderId="25" xfId="51" applyFont="1" applyFill="1" applyBorder="1" applyAlignment="1">
      <alignment horizontal="center" vertical="top" wrapText="1"/>
    </xf>
    <xf numFmtId="0" fontId="30" fillId="3" borderId="20" xfId="0" applyFont="1" applyFill="1" applyBorder="1" applyAlignment="1">
      <alignment horizontal="justify"/>
    </xf>
    <xf numFmtId="0" fontId="30" fillId="3" borderId="64" xfId="1" applyFont="1" applyFill="1" applyBorder="1" applyAlignment="1">
      <alignment horizontal="justify" vertical="top" wrapText="1"/>
    </xf>
    <xf numFmtId="0" fontId="30" fillId="3" borderId="65" xfId="1" applyFont="1" applyFill="1" applyBorder="1" applyAlignment="1">
      <alignment horizontal="justify" vertical="top" wrapText="1"/>
    </xf>
    <xf numFmtId="0" fontId="30" fillId="3" borderId="62" xfId="1" applyFont="1" applyFill="1" applyBorder="1" applyAlignment="1">
      <alignment horizontal="justify" vertical="top" wrapText="1"/>
    </xf>
    <xf numFmtId="0" fontId="30" fillId="3" borderId="74" xfId="1" applyFont="1" applyFill="1" applyBorder="1" applyAlignment="1">
      <alignment horizontal="justify" vertical="top" wrapText="1"/>
    </xf>
    <xf numFmtId="0" fontId="30" fillId="3" borderId="75" xfId="1" applyFont="1" applyFill="1" applyBorder="1" applyAlignment="1">
      <alignment horizontal="justify" vertical="top" wrapText="1"/>
    </xf>
    <xf numFmtId="0" fontId="2" fillId="3" borderId="74" xfId="36" applyFont="1" applyFill="1" applyBorder="1" applyAlignment="1">
      <alignment horizontal="justify" vertical="center" wrapText="1"/>
    </xf>
    <xf numFmtId="0" fontId="30" fillId="3" borderId="67" xfId="1" applyFont="1" applyFill="1" applyBorder="1" applyAlignment="1">
      <alignment horizontal="justify" vertical="top" wrapText="1"/>
    </xf>
    <xf numFmtId="0" fontId="30" fillId="3" borderId="76" xfId="1" applyFont="1" applyFill="1" applyBorder="1" applyAlignment="1">
      <alignment horizontal="justify" vertical="top" wrapText="1"/>
    </xf>
    <xf numFmtId="0" fontId="30" fillId="3" borderId="21" xfId="1" applyFont="1" applyFill="1" applyBorder="1" applyAlignment="1">
      <alignment horizontal="justify" vertical="top" wrapText="1"/>
    </xf>
    <xf numFmtId="0" fontId="2" fillId="3" borderId="29" xfId="36" applyFont="1" applyFill="1" applyBorder="1" applyAlignment="1">
      <alignment horizontal="justify" vertical="center" wrapText="1"/>
    </xf>
    <xf numFmtId="0" fontId="2" fillId="2" borderId="76" xfId="36" applyFont="1" applyFill="1" applyBorder="1" applyAlignment="1">
      <alignment horizontal="justify" vertical="top" wrapText="1"/>
    </xf>
    <xf numFmtId="0" fontId="29" fillId="11" borderId="0" xfId="1" applyFont="1" applyFill="1" applyAlignment="1">
      <alignment horizontal="center" vertical="top" wrapText="1"/>
    </xf>
    <xf numFmtId="0" fontId="29" fillId="11" borderId="24" xfId="1" applyFont="1" applyFill="1" applyBorder="1" applyAlignment="1">
      <alignment horizontal="center" vertical="top" wrapText="1"/>
    </xf>
    <xf numFmtId="0" fontId="29" fillId="11" borderId="27" xfId="1" applyFont="1" applyFill="1" applyBorder="1" applyAlignment="1">
      <alignment horizontal="justify" vertical="top" wrapText="1"/>
    </xf>
    <xf numFmtId="0" fontId="2" fillId="3" borderId="31" xfId="36" applyFont="1" applyFill="1" applyBorder="1" applyAlignment="1">
      <alignment horizontal="justify" vertical="center" wrapText="1"/>
    </xf>
    <xf numFmtId="0" fontId="29" fillId="11" borderId="30" xfId="66" applyFont="1" applyFill="1" applyBorder="1" applyAlignment="1">
      <alignment horizontal="center" vertical="top" wrapText="1"/>
    </xf>
    <xf numFmtId="0" fontId="30" fillId="3" borderId="68" xfId="66" applyFont="1" applyFill="1" applyBorder="1" applyAlignment="1">
      <alignment horizontal="justify" vertical="top" wrapText="1"/>
    </xf>
    <xf numFmtId="0" fontId="30" fillId="11" borderId="76" xfId="1" applyFont="1" applyFill="1" applyBorder="1" applyAlignment="1">
      <alignment horizontal="justify" vertical="top" wrapText="1"/>
    </xf>
    <xf numFmtId="0" fontId="29" fillId="11" borderId="27" xfId="1" applyFont="1" applyFill="1" applyBorder="1" applyAlignment="1">
      <alignment horizontal="left" vertical="top" wrapText="1"/>
    </xf>
    <xf numFmtId="0" fontId="29" fillId="11" borderId="23" xfId="1" applyFont="1" applyFill="1" applyBorder="1" applyAlignment="1">
      <alignment horizontal="left" vertical="top" wrapText="1"/>
    </xf>
    <xf numFmtId="0" fontId="30" fillId="3" borderId="25" xfId="1" applyFont="1" applyFill="1" applyBorder="1" applyAlignment="1">
      <alignment horizontal="justify" vertical="top" wrapText="1"/>
    </xf>
    <xf numFmtId="0" fontId="30" fillId="3" borderId="55" xfId="1" applyFont="1" applyFill="1" applyBorder="1" applyAlignment="1">
      <alignment horizontal="justify" vertical="top" wrapText="1"/>
    </xf>
    <xf numFmtId="0" fontId="30" fillId="3" borderId="77" xfId="1" applyFont="1" applyFill="1" applyBorder="1" applyAlignment="1">
      <alignment horizontal="justify" vertical="top" wrapText="1"/>
    </xf>
    <xf numFmtId="0" fontId="30" fillId="3" borderId="23" xfId="1" applyFont="1" applyFill="1" applyBorder="1" applyAlignment="1">
      <alignment horizontal="justify" vertical="top" wrapText="1"/>
    </xf>
    <xf numFmtId="0" fontId="30" fillId="3" borderId="26" xfId="0" applyFont="1" applyFill="1" applyBorder="1" applyAlignment="1">
      <alignment horizontal="justify"/>
    </xf>
    <xf numFmtId="0" fontId="30" fillId="3" borderId="30" xfId="1" applyFont="1" applyFill="1" applyBorder="1" applyAlignment="1">
      <alignment horizontal="justify" vertical="top" wrapText="1"/>
    </xf>
    <xf numFmtId="0" fontId="30" fillId="3" borderId="71" xfId="1" applyFont="1" applyFill="1" applyBorder="1" applyAlignment="1">
      <alignment horizontal="justify" vertical="top" wrapText="1"/>
    </xf>
    <xf numFmtId="0" fontId="30" fillId="3" borderId="56" xfId="1" applyFont="1" applyFill="1" applyBorder="1" applyAlignment="1">
      <alignment horizontal="justify" vertical="top" wrapText="1"/>
    </xf>
    <xf numFmtId="0" fontId="30" fillId="3" borderId="79" xfId="1" applyFont="1" applyFill="1" applyBorder="1" applyAlignment="1">
      <alignment horizontal="justify" vertical="top" wrapText="1"/>
    </xf>
    <xf numFmtId="0" fontId="30" fillId="3" borderId="58" xfId="1" applyFont="1" applyFill="1" applyBorder="1" applyAlignment="1">
      <alignment horizontal="justify" vertical="top" wrapText="1"/>
    </xf>
    <xf numFmtId="0" fontId="29" fillId="3" borderId="0" xfId="66" applyFont="1" applyFill="1" applyAlignment="1">
      <alignment horizontal="center" vertical="top" wrapText="1"/>
    </xf>
    <xf numFmtId="0" fontId="29" fillId="3" borderId="24" xfId="66" applyFont="1" applyFill="1" applyBorder="1" applyAlignment="1">
      <alignment horizontal="center" vertical="top" wrapText="1"/>
    </xf>
    <xf numFmtId="0" fontId="30" fillId="0" borderId="25" xfId="1" applyFont="1" applyBorder="1" applyAlignment="1">
      <alignment horizontal="justify" vertical="top" wrapText="1"/>
    </xf>
    <xf numFmtId="0" fontId="2" fillId="0" borderId="55" xfId="36" applyFont="1" applyBorder="1" applyAlignment="1">
      <alignment horizontal="justify" vertical="center" wrapText="1"/>
    </xf>
    <xf numFmtId="0" fontId="2" fillId="0" borderId="77" xfId="36" applyFont="1" applyBorder="1" applyAlignment="1">
      <alignment horizontal="justify" vertical="center" wrapText="1"/>
    </xf>
    <xf numFmtId="0" fontId="2" fillId="0" borderId="27" xfId="36" applyFont="1" applyBorder="1" applyAlignment="1">
      <alignment horizontal="justify" vertical="center" wrapText="1"/>
    </xf>
    <xf numFmtId="0" fontId="29" fillId="3" borderId="78" xfId="66" applyFont="1" applyFill="1" applyBorder="1" applyAlignment="1">
      <alignment horizontal="center" vertical="top" wrapText="1"/>
    </xf>
    <xf numFmtId="0" fontId="30" fillId="2" borderId="68" xfId="1" applyFont="1" applyFill="1" applyBorder="1" applyAlignment="1">
      <alignment horizontal="justify" vertical="top" wrapText="1"/>
    </xf>
    <xf numFmtId="0" fontId="30" fillId="2" borderId="51" xfId="1" applyFont="1" applyFill="1" applyBorder="1" applyAlignment="1">
      <alignment horizontal="justify" vertical="top" wrapText="1"/>
    </xf>
    <xf numFmtId="0" fontId="30" fillId="11" borderId="21" xfId="1" applyFont="1" applyFill="1" applyBorder="1" applyAlignment="1">
      <alignment horizontal="justify" vertical="top" wrapText="1"/>
    </xf>
    <xf numFmtId="0" fontId="30" fillId="11" borderId="67" xfId="1" applyFont="1" applyFill="1" applyBorder="1" applyAlignment="1">
      <alignment horizontal="justify" vertical="top" wrapText="1"/>
    </xf>
    <xf numFmtId="0" fontId="30" fillId="2" borderId="0" xfId="1" applyFont="1" applyFill="1" applyAlignment="1">
      <alignment horizontal="justify" vertical="top" wrapText="1"/>
    </xf>
    <xf numFmtId="0" fontId="30" fillId="2" borderId="25" xfId="1" applyFont="1" applyFill="1" applyBorder="1" applyAlignment="1">
      <alignment horizontal="justify" vertical="top" wrapText="1"/>
    </xf>
    <xf numFmtId="0" fontId="30" fillId="2" borderId="24" xfId="1" applyFont="1" applyFill="1" applyBorder="1" applyAlignment="1">
      <alignment horizontal="justify" vertical="top" wrapText="1"/>
    </xf>
    <xf numFmtId="0" fontId="30" fillId="2" borderId="55" xfId="1" applyFont="1" applyFill="1" applyBorder="1" applyAlignment="1">
      <alignment horizontal="justify" vertical="top" wrapText="1"/>
    </xf>
    <xf numFmtId="0" fontId="30" fillId="11" borderId="77" xfId="1" applyFont="1" applyFill="1" applyBorder="1" applyAlignment="1">
      <alignment horizontal="justify" vertical="top" wrapText="1"/>
    </xf>
    <xf numFmtId="0" fontId="30" fillId="11" borderId="27" xfId="1" applyFont="1" applyFill="1" applyBorder="1" applyAlignment="1">
      <alignment horizontal="justify" vertical="top" wrapText="1"/>
    </xf>
    <xf numFmtId="0" fontId="30" fillId="11" borderId="23" xfId="1" applyFont="1" applyFill="1" applyBorder="1" applyAlignment="1">
      <alignment horizontal="justify" vertical="top" wrapText="1"/>
    </xf>
    <xf numFmtId="0" fontId="30" fillId="11" borderId="25" xfId="1" applyFont="1" applyFill="1" applyBorder="1" applyAlignment="1">
      <alignment horizontal="justify" vertical="top" wrapText="1"/>
    </xf>
    <xf numFmtId="0" fontId="30" fillId="11" borderId="51" xfId="1" applyFont="1" applyFill="1" applyBorder="1" applyAlignment="1">
      <alignment horizontal="justify" vertical="top" wrapText="1"/>
    </xf>
    <xf numFmtId="0" fontId="30" fillId="2" borderId="76" xfId="1" applyFont="1" applyFill="1" applyBorder="1" applyAlignment="1">
      <alignment horizontal="justify" vertical="top" wrapText="1"/>
    </xf>
    <xf numFmtId="0" fontId="30" fillId="11" borderId="30" xfId="1" applyFont="1" applyFill="1" applyBorder="1" applyAlignment="1">
      <alignment horizontal="justify" vertical="top" wrapText="1"/>
    </xf>
    <xf numFmtId="0" fontId="30" fillId="11" borderId="56" xfId="1" applyFont="1" applyFill="1" applyBorder="1" applyAlignment="1">
      <alignment horizontal="justify" vertical="top" wrapText="1"/>
    </xf>
    <xf numFmtId="0" fontId="30" fillId="11" borderId="79" xfId="1" applyFont="1" applyFill="1" applyBorder="1" applyAlignment="1">
      <alignment horizontal="justify" vertical="top" wrapText="1"/>
    </xf>
    <xf numFmtId="0" fontId="30" fillId="11" borderId="58" xfId="1" applyFont="1" applyFill="1" applyBorder="1" applyAlignment="1">
      <alignment horizontal="justify" vertical="top" wrapText="1"/>
    </xf>
    <xf numFmtId="0" fontId="30" fillId="11" borderId="24" xfId="1" applyFont="1" applyFill="1" applyBorder="1" applyAlignment="1">
      <alignment horizontal="justify" vertical="top" wrapText="1"/>
    </xf>
    <xf numFmtId="0" fontId="30" fillId="11" borderId="55" xfId="1" applyFont="1" applyFill="1" applyBorder="1" applyAlignment="1">
      <alignment horizontal="justify" vertical="top" wrapText="1"/>
    </xf>
    <xf numFmtId="0" fontId="2" fillId="2" borderId="51" xfId="36" applyFont="1" applyFill="1" applyBorder="1" applyAlignment="1">
      <alignment horizontal="left" vertical="top" wrapText="1"/>
    </xf>
    <xf numFmtId="0" fontId="2" fillId="3" borderId="76" xfId="1" applyFont="1" applyFill="1" applyBorder="1" applyAlignment="1">
      <alignment horizontal="justify" vertical="top" wrapText="1"/>
    </xf>
    <xf numFmtId="0" fontId="2" fillId="3" borderId="68" xfId="36" applyFont="1" applyFill="1" applyBorder="1" applyAlignment="1">
      <alignment horizontal="left" vertical="top" wrapText="1"/>
    </xf>
    <xf numFmtId="0" fontId="2" fillId="2" borderId="21" xfId="36" applyFont="1" applyFill="1" applyBorder="1" applyAlignment="1">
      <alignment horizontal="left" vertical="top" wrapText="1"/>
    </xf>
    <xf numFmtId="0" fontId="29" fillId="3" borderId="27" xfId="1" applyFont="1" applyFill="1" applyBorder="1" applyAlignment="1">
      <alignment horizontal="justify" vertical="top" wrapText="1"/>
    </xf>
    <xf numFmtId="0" fontId="2" fillId="3" borderId="55" xfId="36" applyFont="1" applyFill="1" applyBorder="1" applyAlignment="1">
      <alignment horizontal="left" vertical="top" wrapText="1"/>
    </xf>
    <xf numFmtId="0" fontId="2" fillId="3" borderId="77" xfId="1" applyFont="1" applyFill="1" applyBorder="1" applyAlignment="1">
      <alignment horizontal="justify" vertical="top" wrapText="1"/>
    </xf>
    <xf numFmtId="0" fontId="2" fillId="3" borderId="27" xfId="36" applyFont="1" applyFill="1" applyBorder="1" applyAlignment="1">
      <alignment horizontal="left" vertical="top" wrapText="1"/>
    </xf>
    <xf numFmtId="0" fontId="2" fillId="3" borderId="23" xfId="36" applyFont="1" applyFill="1" applyBorder="1" applyAlignment="1">
      <alignment horizontal="left" vertical="top" wrapText="1"/>
    </xf>
    <xf numFmtId="0" fontId="2" fillId="3" borderId="67" xfId="1" applyFont="1" applyFill="1" applyBorder="1" applyAlignment="1">
      <alignment horizontal="justify" vertical="top" wrapText="1"/>
    </xf>
    <xf numFmtId="0" fontId="2" fillId="3" borderId="51" xfId="36" applyFont="1" applyFill="1" applyBorder="1" applyAlignment="1">
      <alignment horizontal="left" vertical="top" wrapText="1"/>
    </xf>
    <xf numFmtId="0" fontId="2" fillId="3" borderId="21" xfId="36" applyFont="1" applyFill="1" applyBorder="1" applyAlignment="1">
      <alignment horizontal="left" vertical="top" wrapText="1"/>
    </xf>
    <xf numFmtId="0" fontId="2" fillId="2" borderId="68" xfId="36" applyFont="1" applyFill="1" applyBorder="1" applyAlignment="1">
      <alignment horizontal="left" vertical="top" wrapText="1"/>
    </xf>
    <xf numFmtId="0" fontId="33" fillId="11" borderId="65" xfId="1" applyFont="1" applyFill="1" applyBorder="1" applyAlignment="1">
      <alignment horizontal="justify" vertical="top" wrapText="1"/>
    </xf>
    <xf numFmtId="0" fontId="2" fillId="3" borderId="75" xfId="36" applyFont="1" applyFill="1" applyBorder="1" applyAlignment="1">
      <alignment horizontal="justify" vertical="center" wrapText="1"/>
    </xf>
    <xf numFmtId="0" fontId="30" fillId="3" borderId="5" xfId="66" applyFont="1" applyFill="1" applyBorder="1" applyAlignment="1">
      <alignment horizontal="justify" vertical="top" wrapText="1"/>
    </xf>
    <xf numFmtId="0" fontId="30" fillId="0" borderId="4" xfId="0" applyFont="1" applyBorder="1" applyAlignment="1">
      <alignment horizontal="center" vertical="top" wrapText="1"/>
    </xf>
    <xf numFmtId="0" fontId="30" fillId="0" borderId="65" xfId="0" applyFont="1" applyBorder="1" applyAlignment="1">
      <alignment horizontal="center" vertical="top" wrapText="1"/>
    </xf>
    <xf numFmtId="0" fontId="30" fillId="0" borderId="65" xfId="0" applyFont="1" applyBorder="1" applyAlignment="1">
      <alignment horizontal="justify" vertical="top" wrapText="1"/>
    </xf>
    <xf numFmtId="0" fontId="30" fillId="3" borderId="22" xfId="0" applyFont="1" applyFill="1" applyBorder="1" applyAlignment="1">
      <alignment horizontal="justify" vertical="center" wrapText="1"/>
    </xf>
    <xf numFmtId="0" fontId="30" fillId="3" borderId="0" xfId="0" applyFont="1" applyFill="1" applyAlignment="1">
      <alignment vertical="center"/>
    </xf>
    <xf numFmtId="0" fontId="30" fillId="3" borderId="68" xfId="0" applyFont="1" applyFill="1" applyBorder="1" applyAlignment="1">
      <alignment vertical="center"/>
    </xf>
    <xf numFmtId="0" fontId="30" fillId="3" borderId="22" xfId="0" applyFont="1" applyFill="1" applyBorder="1" applyAlignment="1">
      <alignment horizontal="justify" wrapText="1"/>
    </xf>
    <xf numFmtId="0" fontId="30" fillId="11" borderId="0" xfId="66" applyFont="1" applyFill="1" applyAlignment="1">
      <alignment horizontal="justify" vertical="top" wrapText="1"/>
    </xf>
    <xf numFmtId="0" fontId="30" fillId="3" borderId="76" xfId="0" applyFont="1" applyFill="1" applyBorder="1"/>
    <xf numFmtId="0" fontId="29" fillId="11" borderId="24" xfId="66" applyFont="1" applyFill="1" applyBorder="1" applyAlignment="1">
      <alignment horizontal="center" vertical="top" wrapText="1"/>
    </xf>
    <xf numFmtId="0" fontId="30" fillId="3" borderId="77" xfId="0" applyFont="1" applyFill="1" applyBorder="1"/>
    <xf numFmtId="0" fontId="29" fillId="11" borderId="0" xfId="66" applyFont="1" applyFill="1" applyAlignment="1">
      <alignment horizontal="center" vertical="top" wrapText="1"/>
    </xf>
    <xf numFmtId="0" fontId="29" fillId="11" borderId="78" xfId="66" applyFont="1" applyFill="1" applyBorder="1" applyAlignment="1">
      <alignment horizontal="center" vertical="top" wrapText="1"/>
    </xf>
    <xf numFmtId="0" fontId="30" fillId="3" borderId="31" xfId="0" applyFont="1" applyFill="1" applyBorder="1"/>
    <xf numFmtId="0" fontId="30" fillId="3" borderId="22" xfId="1" applyFont="1" applyFill="1" applyBorder="1" applyAlignment="1">
      <alignment horizontal="justify" vertical="top" wrapText="1"/>
    </xf>
    <xf numFmtId="0" fontId="22" fillId="3" borderId="0" xfId="0" applyFont="1" applyFill="1"/>
    <xf numFmtId="0" fontId="30" fillId="13" borderId="0" xfId="51" applyFont="1" applyFill="1" applyAlignment="1">
      <alignment horizontal="justify" vertical="top" wrapText="1"/>
    </xf>
    <xf numFmtId="0" fontId="30" fillId="13" borderId="23" xfId="51" applyFont="1" applyFill="1" applyBorder="1" applyAlignment="1">
      <alignment horizontal="center" vertical="top" wrapText="1"/>
    </xf>
    <xf numFmtId="0" fontId="30" fillId="0" borderId="77" xfId="0" applyFont="1" applyBorder="1" applyAlignment="1">
      <alignment horizontal="center" vertical="top" wrapText="1"/>
    </xf>
    <xf numFmtId="0" fontId="30" fillId="0" borderId="27" xfId="0" applyFont="1" applyBorder="1" applyAlignment="1">
      <alignment horizontal="justify" vertical="top" wrapText="1"/>
    </xf>
    <xf numFmtId="0" fontId="30" fillId="3" borderId="65" xfId="1" applyFont="1" applyFill="1" applyBorder="1" applyAlignment="1">
      <alignment horizontal="center" vertical="top" wrapText="1"/>
    </xf>
    <xf numFmtId="0" fontId="30" fillId="3" borderId="0" xfId="1" applyFont="1" applyFill="1" applyAlignment="1">
      <alignment horizontal="center" vertical="top" wrapText="1"/>
    </xf>
    <xf numFmtId="0" fontId="29" fillId="11" borderId="67" xfId="66" applyFont="1" applyFill="1" applyBorder="1" applyAlignment="1">
      <alignment horizontal="center" vertical="top" wrapText="1"/>
    </xf>
    <xf numFmtId="0" fontId="29" fillId="3" borderId="76" xfId="1" applyFont="1" applyFill="1" applyBorder="1" applyAlignment="1">
      <alignment horizontal="justify" vertical="top" wrapText="1"/>
    </xf>
    <xf numFmtId="0" fontId="30" fillId="3" borderId="76" xfId="0" applyFont="1" applyFill="1" applyBorder="1" applyAlignment="1">
      <alignment horizontal="center" vertical="top"/>
    </xf>
    <xf numFmtId="0" fontId="2" fillId="0" borderId="51" xfId="36" applyFont="1" applyBorder="1" applyAlignment="1">
      <alignment horizontal="justify" vertical="center" wrapText="1"/>
    </xf>
    <xf numFmtId="0" fontId="35" fillId="11" borderId="27" xfId="1" applyFont="1" applyFill="1" applyBorder="1" applyAlignment="1">
      <alignment horizontal="justify" vertical="top" wrapText="1"/>
    </xf>
    <xf numFmtId="0" fontId="30" fillId="0" borderId="26" xfId="0" applyFont="1" applyBorder="1" applyAlignment="1">
      <alignment horizontal="justify" vertical="top"/>
    </xf>
    <xf numFmtId="0" fontId="30" fillId="0" borderId="25" xfId="0" applyFont="1" applyBorder="1" applyAlignment="1">
      <alignment horizontal="center" vertical="top" wrapText="1"/>
    </xf>
    <xf numFmtId="0" fontId="35" fillId="12" borderId="71" xfId="51" applyFont="1" applyFill="1" applyBorder="1" applyAlignment="1">
      <alignment horizontal="justify" vertical="top" wrapText="1"/>
    </xf>
    <xf numFmtId="0" fontId="30" fillId="3" borderId="74" xfId="1" applyFont="1" applyFill="1" applyBorder="1" applyAlignment="1">
      <alignment horizontal="center" vertical="top" wrapText="1"/>
    </xf>
    <xf numFmtId="0" fontId="30" fillId="0" borderId="64" xfId="1" applyFont="1" applyBorder="1" applyAlignment="1">
      <alignment horizontal="justify" vertical="top" wrapText="1"/>
    </xf>
    <xf numFmtId="0" fontId="30" fillId="0" borderId="65" xfId="1" applyFont="1" applyBorder="1" applyAlignment="1">
      <alignment horizontal="justify" vertical="top" wrapText="1"/>
    </xf>
    <xf numFmtId="0" fontId="30" fillId="0" borderId="62" xfId="1" applyFont="1" applyBorder="1" applyAlignment="1">
      <alignment horizontal="justify" vertical="top" wrapText="1"/>
    </xf>
    <xf numFmtId="0" fontId="2" fillId="0" borderId="65" xfId="36" applyFont="1" applyBorder="1" applyAlignment="1">
      <alignment horizontal="justify" vertical="center" wrapText="1"/>
    </xf>
    <xf numFmtId="0" fontId="2" fillId="0" borderId="62" xfId="36" applyFont="1" applyBorder="1" applyAlignment="1">
      <alignment horizontal="justify" vertical="center" wrapText="1"/>
    </xf>
    <xf numFmtId="0" fontId="2" fillId="0" borderId="74" xfId="36" applyFont="1" applyBorder="1" applyAlignment="1">
      <alignment horizontal="justify" vertical="center" wrapText="1"/>
    </xf>
    <xf numFmtId="0" fontId="30" fillId="0" borderId="67" xfId="1" applyFont="1" applyBorder="1" applyAlignment="1">
      <alignment horizontal="justify" vertical="top" wrapText="1"/>
    </xf>
    <xf numFmtId="0" fontId="30" fillId="0" borderId="51" xfId="1" applyFont="1" applyBorder="1" applyAlignment="1">
      <alignment horizontal="justify" vertical="top" wrapText="1"/>
    </xf>
    <xf numFmtId="0" fontId="2" fillId="0" borderId="68" xfId="36" applyFont="1" applyBorder="1" applyAlignment="1">
      <alignment horizontal="justify" vertical="center" wrapText="1"/>
    </xf>
    <xf numFmtId="0" fontId="2" fillId="0" borderId="76" xfId="36" applyFont="1" applyBorder="1" applyAlignment="1">
      <alignment horizontal="justify" vertical="center" wrapText="1"/>
    </xf>
    <xf numFmtId="0" fontId="2" fillId="0" borderId="21" xfId="36" applyFont="1" applyBorder="1" applyAlignment="1">
      <alignment horizontal="justify" vertical="center" wrapText="1"/>
    </xf>
    <xf numFmtId="0" fontId="29" fillId="11" borderId="0" xfId="66" applyFont="1" applyFill="1" applyAlignment="1">
      <alignment horizontal="justify" vertical="top" wrapText="1"/>
    </xf>
    <xf numFmtId="0" fontId="30" fillId="0" borderId="23" xfId="1" applyFont="1" applyBorder="1" applyAlignment="1">
      <alignment horizontal="justify" vertical="top" wrapText="1"/>
    </xf>
    <xf numFmtId="0" fontId="30" fillId="0" borderId="27" xfId="1" applyFont="1" applyBorder="1" applyAlignment="1">
      <alignment horizontal="justify" vertical="top" wrapText="1"/>
    </xf>
    <xf numFmtId="0" fontId="30" fillId="0" borderId="55" xfId="1" applyFont="1" applyBorder="1" applyAlignment="1">
      <alignment horizontal="justify" vertical="top" wrapText="1"/>
    </xf>
    <xf numFmtId="0" fontId="30" fillId="0" borderId="21" xfId="1" applyFont="1" applyBorder="1" applyAlignment="1">
      <alignment horizontal="justify" vertical="top" wrapText="1"/>
    </xf>
    <xf numFmtId="0" fontId="30" fillId="2" borderId="56" xfId="1" applyFont="1" applyFill="1" applyBorder="1" applyAlignment="1">
      <alignment horizontal="justify" vertical="top" wrapText="1"/>
    </xf>
    <xf numFmtId="0" fontId="30" fillId="0" borderId="58" xfId="1" applyFont="1" applyBorder="1" applyAlignment="1">
      <alignment horizontal="justify" vertical="top" wrapText="1"/>
    </xf>
    <xf numFmtId="0" fontId="30" fillId="0" borderId="30" xfId="1" applyFont="1" applyBorder="1" applyAlignment="1">
      <alignment horizontal="justify" vertical="top" wrapText="1"/>
    </xf>
    <xf numFmtId="0" fontId="30" fillId="0" borderId="71" xfId="1" applyFont="1" applyBorder="1" applyAlignment="1">
      <alignment horizontal="justify" vertical="top" wrapText="1"/>
    </xf>
    <xf numFmtId="0" fontId="30" fillId="0" borderId="56" xfId="1" applyFont="1" applyBorder="1" applyAlignment="1">
      <alignment horizontal="justify" vertical="top" wrapText="1"/>
    </xf>
    <xf numFmtId="0" fontId="2" fillId="0" borderId="71" xfId="36" applyFont="1" applyBorder="1" applyAlignment="1">
      <alignment horizontal="justify" vertical="center" wrapText="1"/>
    </xf>
    <xf numFmtId="0" fontId="30" fillId="3" borderId="63" xfId="0" applyFont="1" applyFill="1" applyBorder="1" applyAlignment="1">
      <alignment horizontal="justify"/>
    </xf>
    <xf numFmtId="0" fontId="36" fillId="3" borderId="67" xfId="36" applyFont="1" applyFill="1" applyBorder="1" applyAlignment="1">
      <alignment horizontal="justify" vertical="center" wrapText="1"/>
    </xf>
    <xf numFmtId="0" fontId="36" fillId="3" borderId="68" xfId="36" applyFont="1" applyFill="1" applyBorder="1" applyAlignment="1">
      <alignment horizontal="justify" vertical="center" wrapText="1"/>
    </xf>
    <xf numFmtId="0" fontId="36" fillId="3" borderId="76" xfId="36" applyFont="1" applyFill="1" applyBorder="1" applyAlignment="1">
      <alignment horizontal="justify" vertical="center" wrapText="1"/>
    </xf>
    <xf numFmtId="0" fontId="47" fillId="3" borderId="20" xfId="0" applyFont="1" applyFill="1" applyBorder="1" applyAlignment="1">
      <alignment horizontal="justify"/>
    </xf>
    <xf numFmtId="0" fontId="47" fillId="0" borderId="0" xfId="0" applyFont="1"/>
    <xf numFmtId="0" fontId="47" fillId="0" borderId="68" xfId="0" applyFont="1" applyBorder="1"/>
    <xf numFmtId="0" fontId="29" fillId="0" borderId="27" xfId="51" applyFont="1" applyBorder="1" applyAlignment="1">
      <alignment horizontal="left" vertical="top" wrapText="1"/>
    </xf>
    <xf numFmtId="0" fontId="29" fillId="11" borderId="55" xfId="51" applyFont="1" applyFill="1" applyBorder="1" applyAlignment="1">
      <alignment horizontal="left" vertical="top" wrapText="1"/>
    </xf>
    <xf numFmtId="0" fontId="36" fillId="3" borderId="25" xfId="36" applyFont="1" applyFill="1" applyBorder="1" applyAlignment="1">
      <alignment horizontal="justify" vertical="center" wrapText="1"/>
    </xf>
    <xf numFmtId="0" fontId="36" fillId="3" borderId="27" xfId="36" applyFont="1" applyFill="1" applyBorder="1" applyAlignment="1">
      <alignment horizontal="justify" vertical="center" wrapText="1"/>
    </xf>
    <xf numFmtId="0" fontId="36" fillId="3" borderId="55" xfId="36" applyFont="1" applyFill="1" applyBorder="1" applyAlignment="1">
      <alignment horizontal="justify" vertical="center" wrapText="1"/>
    </xf>
    <xf numFmtId="0" fontId="36" fillId="3" borderId="77" xfId="36" applyFont="1" applyFill="1" applyBorder="1" applyAlignment="1">
      <alignment horizontal="justify" vertical="center" wrapText="1"/>
    </xf>
    <xf numFmtId="0" fontId="47" fillId="3" borderId="26" xfId="0" applyFont="1" applyFill="1" applyBorder="1" applyAlignment="1">
      <alignment horizontal="justify"/>
    </xf>
    <xf numFmtId="0" fontId="47" fillId="0" borderId="24" xfId="0" applyFont="1" applyBorder="1"/>
    <xf numFmtId="0" fontId="47" fillId="0" borderId="27" xfId="0" applyFont="1" applyBorder="1"/>
    <xf numFmtId="0" fontId="36" fillId="2" borderId="30" xfId="36" applyFont="1" applyFill="1" applyBorder="1" applyAlignment="1">
      <alignment horizontal="justify" vertical="center" wrapText="1"/>
    </xf>
    <xf numFmtId="0" fontId="36" fillId="2" borderId="71" xfId="36" applyFont="1" applyFill="1" applyBorder="1" applyAlignment="1">
      <alignment horizontal="justify" vertical="center" wrapText="1"/>
    </xf>
    <xf numFmtId="0" fontId="36" fillId="2" borderId="56" xfId="36" applyFont="1" applyFill="1" applyBorder="1" applyAlignment="1">
      <alignment horizontal="justify" vertical="center" wrapText="1"/>
    </xf>
    <xf numFmtId="0" fontId="36" fillId="2" borderId="79" xfId="36" applyFont="1" applyFill="1" applyBorder="1" applyAlignment="1">
      <alignment horizontal="justify" vertical="center" wrapText="1"/>
    </xf>
    <xf numFmtId="0" fontId="47" fillId="0" borderId="63" xfId="0" applyFont="1" applyBorder="1" applyAlignment="1">
      <alignment horizontal="justify"/>
    </xf>
    <xf numFmtId="0" fontId="47" fillId="0" borderId="78" xfId="0" applyFont="1" applyBorder="1"/>
    <xf numFmtId="0" fontId="47" fillId="0" borderId="71" xfId="0" applyFont="1" applyBorder="1"/>
    <xf numFmtId="0" fontId="36" fillId="2" borderId="67" xfId="36" applyFont="1" applyFill="1" applyBorder="1" applyAlignment="1">
      <alignment horizontal="justify" vertical="center" wrapText="1"/>
    </xf>
    <xf numFmtId="0" fontId="36" fillId="2" borderId="68" xfId="36" applyFont="1" applyFill="1" applyBorder="1" applyAlignment="1">
      <alignment horizontal="justify" vertical="center" wrapText="1"/>
    </xf>
    <xf numFmtId="0" fontId="36" fillId="2" borderId="51" xfId="36" applyFont="1" applyFill="1" applyBorder="1" applyAlignment="1">
      <alignment horizontal="justify" vertical="center" wrapText="1"/>
    </xf>
    <xf numFmtId="0" fontId="36" fillId="2" borderId="76" xfId="36" applyFont="1" applyFill="1" applyBorder="1" applyAlignment="1">
      <alignment horizontal="justify" vertical="center" wrapText="1"/>
    </xf>
    <xf numFmtId="0" fontId="47" fillId="0" borderId="20" xfId="0" applyFont="1" applyBorder="1" applyAlignment="1">
      <alignment horizontal="justify"/>
    </xf>
    <xf numFmtId="0" fontId="36" fillId="3" borderId="51" xfId="36" applyFont="1" applyFill="1" applyBorder="1" applyAlignment="1">
      <alignment horizontal="justify" vertical="center" wrapText="1"/>
    </xf>
    <xf numFmtId="0" fontId="29" fillId="11" borderId="24" xfId="51" applyFont="1" applyFill="1" applyBorder="1" applyAlignment="1">
      <alignment horizontal="left" vertical="top" wrapText="1"/>
    </xf>
    <xf numFmtId="0" fontId="47" fillId="0" borderId="26" xfId="0" applyFont="1" applyBorder="1" applyAlignment="1">
      <alignment horizontal="justify"/>
    </xf>
    <xf numFmtId="0" fontId="29" fillId="11" borderId="22" xfId="51" applyFont="1" applyFill="1" applyBorder="1" applyAlignment="1">
      <alignment horizontal="left" vertical="top" wrapText="1"/>
    </xf>
    <xf numFmtId="0" fontId="36" fillId="2" borderId="21" xfId="36" applyFont="1" applyFill="1" applyBorder="1" applyAlignment="1">
      <alignment horizontal="justify" vertical="center" wrapText="1"/>
    </xf>
    <xf numFmtId="0" fontId="29" fillId="3" borderId="55" xfId="51" applyFont="1" applyFill="1" applyBorder="1" applyAlignment="1">
      <alignment horizontal="left" vertical="top" wrapText="1"/>
    </xf>
    <xf numFmtId="0" fontId="29" fillId="3" borderId="27" xfId="51" applyFont="1" applyFill="1" applyBorder="1" applyAlignment="1">
      <alignment horizontal="left" vertical="top" wrapText="1"/>
    </xf>
    <xf numFmtId="0" fontId="29" fillId="13" borderId="23" xfId="51" applyFont="1" applyFill="1" applyBorder="1" applyAlignment="1">
      <alignment horizontal="left" vertical="top" wrapText="1"/>
    </xf>
    <xf numFmtId="0" fontId="30" fillId="0" borderId="78" xfId="0" applyFont="1" applyBorder="1" applyAlignment="1">
      <alignment horizontal="center" vertical="top" wrapText="1"/>
    </xf>
    <xf numFmtId="0" fontId="22" fillId="3" borderId="78" xfId="0" applyFont="1" applyFill="1" applyBorder="1"/>
    <xf numFmtId="0" fontId="30" fillId="3" borderId="21" xfId="66" applyFont="1" applyFill="1" applyBorder="1" applyAlignment="1">
      <alignment horizontal="justify" vertical="top" wrapText="1"/>
    </xf>
    <xf numFmtId="0" fontId="30" fillId="3" borderId="67" xfId="0" applyFont="1" applyFill="1" applyBorder="1" applyAlignment="1">
      <alignment horizontal="center" vertical="top" wrapText="1"/>
    </xf>
    <xf numFmtId="0" fontId="10" fillId="2" borderId="30" xfId="36" applyFont="1" applyFill="1" applyBorder="1" applyAlignment="1">
      <alignment horizontal="justify" vertical="center" wrapText="1"/>
    </xf>
    <xf numFmtId="0" fontId="10" fillId="2" borderId="67" xfId="36" applyFont="1" applyFill="1" applyBorder="1" applyAlignment="1">
      <alignment horizontal="justify" vertical="center" wrapText="1"/>
    </xf>
    <xf numFmtId="0" fontId="35" fillId="0" borderId="27" xfId="51" applyFont="1" applyBorder="1" applyAlignment="1">
      <alignment horizontal="justify" vertical="top" wrapText="1"/>
    </xf>
    <xf numFmtId="0" fontId="29" fillId="0" borderId="23" xfId="51" applyFont="1" applyBorder="1" applyAlignment="1">
      <alignment horizontal="left" vertical="top" wrapText="1"/>
    </xf>
    <xf numFmtId="0" fontId="10" fillId="2" borderId="25" xfId="36" applyFont="1" applyFill="1" applyBorder="1" applyAlignment="1">
      <alignment horizontal="justify" vertical="center" wrapText="1"/>
    </xf>
    <xf numFmtId="0" fontId="30" fillId="3" borderId="25" xfId="0" applyFont="1" applyFill="1" applyBorder="1" applyAlignment="1">
      <alignment horizontal="center" vertical="top" wrapText="1"/>
    </xf>
    <xf numFmtId="0" fontId="30" fillId="3" borderId="30" xfId="0" applyFont="1" applyFill="1" applyBorder="1" applyAlignment="1">
      <alignment horizontal="center" vertical="top" wrapText="1"/>
    </xf>
    <xf numFmtId="0" fontId="37" fillId="0" borderId="68" xfId="36" applyFont="1" applyBorder="1" applyAlignment="1">
      <alignment horizontal="justify" vertical="top" wrapText="1"/>
    </xf>
    <xf numFmtId="0" fontId="29" fillId="11" borderId="68" xfId="66" applyFont="1" applyFill="1" applyBorder="1" applyAlignment="1">
      <alignment horizontal="center" vertical="top" wrapText="1"/>
    </xf>
    <xf numFmtId="0" fontId="29" fillId="0" borderId="21" xfId="36" applyFont="1" applyBorder="1" applyAlignment="1">
      <alignment horizontal="left" vertical="top" wrapText="1"/>
    </xf>
    <xf numFmtId="0" fontId="38" fillId="0" borderId="23" xfId="36" applyFont="1" applyBorder="1" applyAlignment="1">
      <alignment horizontal="left" vertical="top" wrapText="1"/>
    </xf>
    <xf numFmtId="0" fontId="10" fillId="3" borderId="25" xfId="36" applyFont="1" applyFill="1" applyBorder="1" applyAlignment="1">
      <alignment horizontal="justify" vertical="center" wrapText="1"/>
    </xf>
    <xf numFmtId="0" fontId="10" fillId="3" borderId="67" xfId="36" applyFont="1" applyFill="1" applyBorder="1" applyAlignment="1">
      <alignment horizontal="justify" vertical="center" wrapText="1"/>
    </xf>
    <xf numFmtId="0" fontId="10" fillId="3" borderId="30" xfId="36" applyFont="1" applyFill="1" applyBorder="1" applyAlignment="1">
      <alignment horizontal="justify" vertical="center" wrapText="1"/>
    </xf>
    <xf numFmtId="0" fontId="2" fillId="2" borderId="64" xfId="36" applyFont="1" applyFill="1" applyBorder="1" applyAlignment="1">
      <alignment horizontal="justify" vertical="center" wrapText="1"/>
    </xf>
    <xf numFmtId="0" fontId="2" fillId="2" borderId="75" xfId="36" applyFont="1" applyFill="1" applyBorder="1" applyAlignment="1">
      <alignment horizontal="justify" vertical="center" wrapText="1"/>
    </xf>
    <xf numFmtId="0" fontId="29" fillId="11" borderId="21" xfId="66" applyFont="1" applyFill="1" applyBorder="1" applyAlignment="1">
      <alignment horizontal="center" vertical="top" wrapText="1"/>
    </xf>
    <xf numFmtId="0" fontId="30" fillId="11" borderId="0" xfId="66" applyFont="1" applyFill="1" applyAlignment="1">
      <alignment horizontal="center" vertical="top" wrapText="1"/>
    </xf>
    <xf numFmtId="0" fontId="29" fillId="11" borderId="21" xfId="66" applyFont="1" applyFill="1" applyBorder="1" applyAlignment="1">
      <alignment vertical="top" wrapText="1"/>
    </xf>
    <xf numFmtId="0" fontId="30" fillId="11" borderId="0" xfId="66" applyFont="1" applyFill="1" applyAlignment="1">
      <alignment horizontal="left" vertical="top" wrapText="1"/>
    </xf>
    <xf numFmtId="0" fontId="29" fillId="3" borderId="68" xfId="66" applyFont="1" applyFill="1" applyBorder="1" applyAlignment="1">
      <alignment horizontal="center" vertical="top" wrapText="1"/>
    </xf>
    <xf numFmtId="0" fontId="26" fillId="11" borderId="68" xfId="66" applyFont="1" applyFill="1" applyBorder="1" applyAlignment="1">
      <alignment horizontal="justify" vertical="top" wrapText="1"/>
    </xf>
    <xf numFmtId="0" fontId="26" fillId="11" borderId="21" xfId="66" applyFont="1" applyFill="1" applyBorder="1" applyAlignment="1">
      <alignment horizontal="justify" vertical="top" wrapText="1"/>
    </xf>
    <xf numFmtId="0" fontId="33" fillId="3" borderId="65" xfId="66" applyFont="1" applyFill="1" applyBorder="1" applyAlignment="1">
      <alignment horizontal="justify" vertical="top" wrapText="1"/>
    </xf>
    <xf numFmtId="0" fontId="29" fillId="0" borderId="67" xfId="3" applyFont="1" applyBorder="1" applyAlignment="1">
      <alignment horizontal="center" vertical="top" wrapText="1"/>
    </xf>
    <xf numFmtId="0" fontId="29" fillId="0" borderId="25" xfId="3" applyFont="1" applyBorder="1" applyAlignment="1">
      <alignment horizontal="center" vertical="top" wrapText="1"/>
    </xf>
    <xf numFmtId="0" fontId="35" fillId="3" borderId="77" xfId="36" applyFont="1" applyFill="1" applyBorder="1" applyAlignment="1">
      <alignment horizontal="justify" vertical="top" wrapText="1"/>
    </xf>
    <xf numFmtId="0" fontId="29" fillId="0" borderId="30" xfId="3" applyFont="1" applyBorder="1" applyAlignment="1">
      <alignment horizontal="center" vertical="top" wrapText="1"/>
    </xf>
    <xf numFmtId="0" fontId="29" fillId="3" borderId="0" xfId="66" applyFont="1" applyFill="1" applyAlignment="1">
      <alignment horizontal="justify" vertical="top" wrapText="1"/>
    </xf>
    <xf numFmtId="0" fontId="33" fillId="3" borderId="68" xfId="66" applyFont="1" applyFill="1" applyBorder="1" applyAlignment="1">
      <alignment horizontal="justify" vertical="top"/>
    </xf>
    <xf numFmtId="0" fontId="30" fillId="11" borderId="0" xfId="1" applyFont="1" applyFill="1" applyAlignment="1">
      <alignment horizontal="center" vertical="top" wrapText="1"/>
    </xf>
    <xf numFmtId="168" fontId="10" fillId="2" borderId="30" xfId="5" applyNumberFormat="1" applyFont="1" applyFill="1" applyBorder="1" applyAlignment="1">
      <alignment vertical="center" wrapText="1"/>
    </xf>
    <xf numFmtId="168" fontId="10" fillId="2" borderId="71" xfId="5" applyNumberFormat="1" applyFont="1" applyFill="1" applyBorder="1" applyAlignment="1">
      <alignment vertical="center" wrapText="1"/>
    </xf>
    <xf numFmtId="168" fontId="10" fillId="2" borderId="58" xfId="5" applyNumberFormat="1" applyFont="1" applyFill="1" applyBorder="1" applyAlignment="1">
      <alignment vertical="center" wrapText="1"/>
    </xf>
    <xf numFmtId="168" fontId="10" fillId="2" borderId="56" xfId="5" applyNumberFormat="1" applyFont="1" applyFill="1" applyBorder="1" applyAlignment="1">
      <alignment vertical="center" wrapText="1"/>
    </xf>
    <xf numFmtId="168" fontId="10" fillId="2" borderId="67" xfId="5" applyNumberFormat="1" applyFont="1" applyFill="1" applyBorder="1" applyAlignment="1">
      <alignment vertical="center" wrapText="1"/>
    </xf>
    <xf numFmtId="168" fontId="10" fillId="2" borderId="68" xfId="5" applyNumberFormat="1" applyFont="1" applyFill="1" applyBorder="1" applyAlignment="1">
      <alignment vertical="center" wrapText="1"/>
    </xf>
    <xf numFmtId="168" fontId="10" fillId="2" borderId="21" xfId="5" applyNumberFormat="1" applyFont="1" applyFill="1" applyBorder="1" applyAlignment="1">
      <alignment vertical="center" wrapText="1"/>
    </xf>
    <xf numFmtId="168" fontId="10" fillId="2" borderId="51" xfId="5" applyNumberFormat="1" applyFont="1" applyFill="1" applyBorder="1" applyAlignment="1">
      <alignment vertical="center" wrapText="1"/>
    </xf>
    <xf numFmtId="0" fontId="29" fillId="3" borderId="25" xfId="3" applyFont="1" applyFill="1" applyBorder="1" applyAlignment="1">
      <alignment horizontal="center" vertical="top" wrapText="1"/>
    </xf>
    <xf numFmtId="168" fontId="10" fillId="3" borderId="25" xfId="5" applyNumberFormat="1" applyFont="1" applyFill="1" applyBorder="1" applyAlignment="1">
      <alignment vertical="center" wrapText="1"/>
    </xf>
    <xf numFmtId="168" fontId="10" fillId="3" borderId="27" xfId="5" applyNumberFormat="1" applyFont="1" applyFill="1" applyBorder="1" applyAlignment="1">
      <alignment vertical="center" wrapText="1"/>
    </xf>
    <xf numFmtId="168" fontId="10" fillId="3" borderId="23" xfId="5" applyNumberFormat="1" applyFont="1" applyFill="1" applyBorder="1" applyAlignment="1">
      <alignment vertical="center" wrapText="1"/>
    </xf>
    <xf numFmtId="168" fontId="10" fillId="3" borderId="55" xfId="5" applyNumberFormat="1" applyFont="1" applyFill="1" applyBorder="1" applyAlignment="1">
      <alignment vertical="center" wrapText="1"/>
    </xf>
    <xf numFmtId="0" fontId="29" fillId="3" borderId="67" xfId="3" applyFont="1" applyFill="1" applyBorder="1" applyAlignment="1">
      <alignment horizontal="center" vertical="top" wrapText="1"/>
    </xf>
    <xf numFmtId="0" fontId="35" fillId="11" borderId="77" xfId="36" applyFont="1" applyFill="1" applyBorder="1" applyAlignment="1">
      <alignment horizontal="justify" vertical="top" wrapText="1"/>
    </xf>
    <xf numFmtId="168" fontId="10" fillId="2" borderId="25" xfId="5" applyNumberFormat="1" applyFont="1" applyFill="1" applyBorder="1" applyAlignment="1">
      <alignment vertical="center" wrapText="1"/>
    </xf>
    <xf numFmtId="168" fontId="10" fillId="2" borderId="27" xfId="5" applyNumberFormat="1" applyFont="1" applyFill="1" applyBorder="1" applyAlignment="1">
      <alignment vertical="center" wrapText="1"/>
    </xf>
    <xf numFmtId="168" fontId="10" fillId="2" borderId="23" xfId="5" applyNumberFormat="1" applyFont="1" applyFill="1" applyBorder="1" applyAlignment="1">
      <alignment vertical="center" wrapText="1"/>
    </xf>
    <xf numFmtId="168" fontId="10" fillId="2" borderId="55" xfId="5" applyNumberFormat="1" applyFont="1" applyFill="1" applyBorder="1" applyAlignment="1">
      <alignment vertical="center" wrapText="1"/>
    </xf>
    <xf numFmtId="0" fontId="49" fillId="2" borderId="64" xfId="36" applyFont="1" applyFill="1" applyBorder="1" applyAlignment="1">
      <alignment horizontal="justify" vertical="center" wrapText="1"/>
    </xf>
    <xf numFmtId="0" fontId="49" fillId="2" borderId="65" xfId="36" applyFont="1" applyFill="1" applyBorder="1" applyAlignment="1">
      <alignment horizontal="justify" vertical="center" wrapText="1"/>
    </xf>
    <xf numFmtId="0" fontId="49" fillId="2" borderId="75" xfId="36" applyFont="1" applyFill="1" applyBorder="1" applyAlignment="1">
      <alignment horizontal="justify" vertical="center" wrapText="1"/>
    </xf>
    <xf numFmtId="0" fontId="49" fillId="2" borderId="62" xfId="36" applyFont="1" applyFill="1" applyBorder="1" applyAlignment="1">
      <alignment horizontal="justify" vertical="center" wrapText="1"/>
    </xf>
    <xf numFmtId="0" fontId="49" fillId="2" borderId="74" xfId="36" applyFont="1" applyFill="1" applyBorder="1" applyAlignment="1">
      <alignment horizontal="justify" vertical="center" wrapText="1"/>
    </xf>
    <xf numFmtId="0" fontId="30" fillId="3" borderId="8" xfId="66" applyFont="1" applyFill="1" applyBorder="1" applyAlignment="1">
      <alignment horizontal="justify" vertical="center" wrapText="1"/>
    </xf>
    <xf numFmtId="0" fontId="29" fillId="11" borderId="67" xfId="1" applyFont="1" applyFill="1" applyBorder="1" applyAlignment="1">
      <alignment horizontal="center" vertical="center" wrapText="1"/>
    </xf>
    <xf numFmtId="0" fontId="49" fillId="2" borderId="67" xfId="36" applyFont="1" applyFill="1" applyBorder="1" applyAlignment="1">
      <alignment horizontal="justify" vertical="center" wrapText="1"/>
    </xf>
    <xf numFmtId="0" fontId="49" fillId="2" borderId="68" xfId="36" applyFont="1" applyFill="1" applyBorder="1" applyAlignment="1">
      <alignment horizontal="justify" vertical="center" wrapText="1"/>
    </xf>
    <xf numFmtId="0" fontId="49" fillId="2" borderId="21" xfId="36" applyFont="1" applyFill="1" applyBorder="1" applyAlignment="1">
      <alignment horizontal="justify" vertical="center" wrapText="1"/>
    </xf>
    <xf numFmtId="0" fontId="49" fillId="2" borderId="51" xfId="36" applyFont="1" applyFill="1" applyBorder="1" applyAlignment="1">
      <alignment horizontal="justify" vertical="center" wrapText="1"/>
    </xf>
    <xf numFmtId="0" fontId="49" fillId="2" borderId="76" xfId="36" applyFont="1" applyFill="1" applyBorder="1" applyAlignment="1">
      <alignment horizontal="justify" vertical="center" wrapText="1"/>
    </xf>
    <xf numFmtId="0" fontId="29" fillId="11" borderId="25" xfId="1" applyFont="1" applyFill="1" applyBorder="1" applyAlignment="1">
      <alignment horizontal="center" vertical="center" wrapText="1"/>
    </xf>
    <xf numFmtId="0" fontId="49" fillId="2" borderId="25" xfId="36" applyFont="1" applyFill="1" applyBorder="1" applyAlignment="1">
      <alignment horizontal="justify" vertical="center" wrapText="1"/>
    </xf>
    <xf numFmtId="0" fontId="49" fillId="2" borderId="27" xfId="36" applyFont="1" applyFill="1" applyBorder="1" applyAlignment="1">
      <alignment horizontal="justify" vertical="center" wrapText="1"/>
    </xf>
    <xf numFmtId="0" fontId="49" fillId="2" borderId="23" xfId="36" applyFont="1" applyFill="1" applyBorder="1" applyAlignment="1">
      <alignment horizontal="justify" vertical="center" wrapText="1"/>
    </xf>
    <xf numFmtId="0" fontId="49" fillId="2" borderId="55" xfId="36" applyFont="1" applyFill="1" applyBorder="1" applyAlignment="1">
      <alignment horizontal="justify" vertical="center" wrapText="1"/>
    </xf>
    <xf numFmtId="0" fontId="49" fillId="2" borderId="77" xfId="36" applyFont="1" applyFill="1" applyBorder="1" applyAlignment="1">
      <alignment horizontal="justify" vertical="center" wrapText="1"/>
    </xf>
    <xf numFmtId="0" fontId="30" fillId="3" borderId="26" xfId="66" applyFont="1" applyFill="1" applyBorder="1" applyAlignment="1">
      <alignment horizontal="justify" vertical="center" wrapText="1"/>
    </xf>
    <xf numFmtId="0" fontId="49" fillId="3" borderId="67" xfId="36" applyFont="1" applyFill="1" applyBorder="1" applyAlignment="1">
      <alignment horizontal="justify" vertical="center" wrapText="1"/>
    </xf>
    <xf numFmtId="0" fontId="49" fillId="3" borderId="68" xfId="36" applyFont="1" applyFill="1" applyBorder="1" applyAlignment="1">
      <alignment horizontal="justify" vertical="center" wrapText="1"/>
    </xf>
    <xf numFmtId="0" fontId="49" fillId="3" borderId="21" xfId="36" applyFont="1" applyFill="1" applyBorder="1" applyAlignment="1">
      <alignment horizontal="justify" vertical="center" wrapText="1"/>
    </xf>
    <xf numFmtId="0" fontId="49" fillId="3" borderId="51" xfId="36" applyFont="1" applyFill="1" applyBorder="1" applyAlignment="1">
      <alignment horizontal="justify" vertical="center" wrapText="1"/>
    </xf>
    <xf numFmtId="0" fontId="30" fillId="11" borderId="68" xfId="66" applyFont="1" applyFill="1" applyBorder="1" applyAlignment="1">
      <alignment vertical="top" wrapText="1"/>
    </xf>
    <xf numFmtId="0" fontId="49" fillId="3" borderId="30" xfId="36" applyFont="1" applyFill="1" applyBorder="1" applyAlignment="1">
      <alignment horizontal="justify" vertical="center" wrapText="1"/>
    </xf>
    <xf numFmtId="0" fontId="49" fillId="3" borderId="71" xfId="36" applyFont="1" applyFill="1" applyBorder="1" applyAlignment="1">
      <alignment horizontal="justify" vertical="center" wrapText="1"/>
    </xf>
    <xf numFmtId="0" fontId="49" fillId="3" borderId="58" xfId="36" applyFont="1" applyFill="1" applyBorder="1" applyAlignment="1">
      <alignment horizontal="justify" vertical="center" wrapText="1"/>
    </xf>
    <xf numFmtId="0" fontId="49" fillId="3" borderId="56" xfId="36" applyFont="1" applyFill="1" applyBorder="1" applyAlignment="1">
      <alignment horizontal="justify" vertical="center" wrapText="1"/>
    </xf>
    <xf numFmtId="0" fontId="49" fillId="3" borderId="79" xfId="36" applyFont="1" applyFill="1" applyBorder="1" applyAlignment="1">
      <alignment horizontal="justify" vertical="center" wrapText="1"/>
    </xf>
    <xf numFmtId="0" fontId="49" fillId="2" borderId="56" xfId="36" applyFont="1" applyFill="1" applyBorder="1" applyAlignment="1">
      <alignment horizontal="justify" vertical="center" wrapText="1"/>
    </xf>
    <xf numFmtId="0" fontId="30" fillId="3" borderId="63" xfId="66" applyFont="1" applyFill="1" applyBorder="1" applyAlignment="1">
      <alignment horizontal="justify" vertical="center" wrapText="1"/>
    </xf>
    <xf numFmtId="0" fontId="49" fillId="3" borderId="25" xfId="36" applyFont="1" applyFill="1" applyBorder="1" applyAlignment="1">
      <alignment horizontal="justify" vertical="center" wrapText="1"/>
    </xf>
    <xf numFmtId="0" fontId="49" fillId="3" borderId="27" xfId="36" applyFont="1" applyFill="1" applyBorder="1" applyAlignment="1">
      <alignment horizontal="justify" vertical="center" wrapText="1"/>
    </xf>
    <xf numFmtId="0" fontId="49" fillId="3" borderId="23" xfId="36" applyFont="1" applyFill="1" applyBorder="1" applyAlignment="1">
      <alignment horizontal="justify" vertical="center" wrapText="1"/>
    </xf>
    <xf numFmtId="0" fontId="49" fillId="3" borderId="55" xfId="36" applyFont="1" applyFill="1" applyBorder="1" applyAlignment="1">
      <alignment horizontal="justify" vertical="center" wrapText="1"/>
    </xf>
    <xf numFmtId="0" fontId="49" fillId="3" borderId="77" xfId="36" applyFont="1" applyFill="1" applyBorder="1" applyAlignment="1">
      <alignment horizontal="justify" vertical="center" wrapText="1"/>
    </xf>
    <xf numFmtId="0" fontId="49" fillId="2" borderId="30" xfId="36" applyFont="1" applyFill="1" applyBorder="1" applyAlignment="1">
      <alignment horizontal="justify" vertical="center" wrapText="1"/>
    </xf>
    <xf numFmtId="0" fontId="49" fillId="2" borderId="71" xfId="36" applyFont="1" applyFill="1" applyBorder="1" applyAlignment="1">
      <alignment horizontal="justify" vertical="center" wrapText="1"/>
    </xf>
    <xf numFmtId="0" fontId="49" fillId="2" borderId="58" xfId="36" applyFont="1" applyFill="1" applyBorder="1" applyAlignment="1">
      <alignment horizontal="justify" vertical="center" wrapText="1"/>
    </xf>
    <xf numFmtId="0" fontId="49" fillId="2" borderId="79" xfId="36" applyFont="1" applyFill="1" applyBorder="1" applyAlignment="1">
      <alignment horizontal="justify" vertical="center" wrapText="1"/>
    </xf>
    <xf numFmtId="0" fontId="49" fillId="3" borderId="76" xfId="36" applyFont="1" applyFill="1" applyBorder="1" applyAlignment="1">
      <alignment horizontal="justify" vertical="center" wrapText="1"/>
    </xf>
    <xf numFmtId="0" fontId="30" fillId="3" borderId="29" xfId="0" applyFont="1" applyFill="1" applyBorder="1"/>
    <xf numFmtId="0" fontId="30" fillId="3" borderId="67" xfId="0" applyFont="1" applyFill="1" applyBorder="1" applyAlignment="1">
      <alignment horizontal="center" vertical="top"/>
    </xf>
    <xf numFmtId="0" fontId="30" fillId="3" borderId="68" xfId="0" applyFont="1" applyFill="1" applyBorder="1" applyAlignment="1">
      <alignment horizontal="center" vertical="top"/>
    </xf>
    <xf numFmtId="0" fontId="30" fillId="3" borderId="21" xfId="0" applyFont="1" applyFill="1" applyBorder="1" applyAlignment="1">
      <alignment horizontal="justify" vertical="top" wrapText="1"/>
    </xf>
    <xf numFmtId="0" fontId="30" fillId="3" borderId="68" xfId="0" applyFont="1" applyFill="1" applyBorder="1" applyAlignment="1">
      <alignment horizontal="justify" vertical="top"/>
    </xf>
    <xf numFmtId="0" fontId="30" fillId="3" borderId="25" xfId="0" applyFont="1" applyFill="1" applyBorder="1" applyAlignment="1">
      <alignment horizontal="center" vertical="top"/>
    </xf>
    <xf numFmtId="0" fontId="30" fillId="3" borderId="27" xfId="0" applyFont="1" applyFill="1" applyBorder="1" applyAlignment="1">
      <alignment horizontal="center" vertical="top"/>
    </xf>
    <xf numFmtId="0" fontId="30" fillId="3" borderId="23" xfId="0" applyFont="1" applyFill="1" applyBorder="1" applyAlignment="1">
      <alignment horizontal="justify" vertical="top" wrapText="1"/>
    </xf>
    <xf numFmtId="0" fontId="30" fillId="3" borderId="29" xfId="0" applyFont="1" applyFill="1" applyBorder="1" applyAlignment="1">
      <alignment horizontal="center" vertical="top"/>
    </xf>
    <xf numFmtId="0" fontId="30" fillId="3" borderId="68" xfId="36" applyFont="1" applyFill="1" applyBorder="1" applyAlignment="1">
      <alignment horizontal="justify" vertical="top" wrapText="1"/>
    </xf>
    <xf numFmtId="0" fontId="30" fillId="3" borderId="31" xfId="0" applyFont="1" applyFill="1" applyBorder="1" applyAlignment="1">
      <alignment horizontal="center" vertical="top"/>
    </xf>
    <xf numFmtId="0" fontId="30" fillId="3" borderId="27" xfId="36" applyFont="1" applyFill="1" applyBorder="1" applyAlignment="1">
      <alignment horizontal="justify" vertical="top" wrapText="1"/>
    </xf>
    <xf numFmtId="0" fontId="49" fillId="2" borderId="29" xfId="36" applyFont="1" applyFill="1" applyBorder="1" applyAlignment="1">
      <alignment horizontal="center" vertical="top" wrapText="1"/>
    </xf>
    <xf numFmtId="0" fontId="49" fillId="2" borderId="21" xfId="36" applyFont="1" applyFill="1" applyBorder="1" applyAlignment="1">
      <alignment horizontal="center" vertical="top" wrapText="1"/>
    </xf>
    <xf numFmtId="0" fontId="49" fillId="3" borderId="46" xfId="36" applyFont="1" applyFill="1" applyBorder="1" applyAlignment="1">
      <alignment horizontal="center" vertical="top" wrapText="1"/>
    </xf>
    <xf numFmtId="0" fontId="49" fillId="3" borderId="58" xfId="36" applyFont="1" applyFill="1" applyBorder="1" applyAlignment="1">
      <alignment horizontal="center" vertical="top" wrapText="1"/>
    </xf>
    <xf numFmtId="0" fontId="49" fillId="3" borderId="29" xfId="36" applyFont="1" applyFill="1" applyBorder="1" applyAlignment="1">
      <alignment horizontal="center" vertical="top" wrapText="1"/>
    </xf>
    <xf numFmtId="0" fontId="49" fillId="3" borderId="21" xfId="36" applyFont="1" applyFill="1" applyBorder="1" applyAlignment="1">
      <alignment horizontal="center" vertical="top" wrapText="1"/>
    </xf>
    <xf numFmtId="0" fontId="49" fillId="3" borderId="31" xfId="36" applyFont="1" applyFill="1" applyBorder="1" applyAlignment="1">
      <alignment horizontal="center" vertical="top" wrapText="1"/>
    </xf>
    <xf numFmtId="0" fontId="49" fillId="3" borderId="23" xfId="36" applyFont="1" applyFill="1" applyBorder="1" applyAlignment="1">
      <alignment horizontal="center" vertical="top" wrapText="1"/>
    </xf>
    <xf numFmtId="0" fontId="29" fillId="11" borderId="67" xfId="1" applyFont="1" applyFill="1" applyBorder="1" applyAlignment="1">
      <alignment vertical="top" wrapText="1"/>
    </xf>
    <xf numFmtId="0" fontId="29" fillId="11" borderId="25" xfId="1" applyFont="1" applyFill="1" applyBorder="1" applyAlignment="1">
      <alignment vertical="top" wrapText="1"/>
    </xf>
    <xf numFmtId="0" fontId="33" fillId="3" borderId="75" xfId="0" applyFont="1" applyFill="1" applyBorder="1" applyAlignment="1">
      <alignment horizontal="justify" vertical="top"/>
    </xf>
    <xf numFmtId="0" fontId="35" fillId="0" borderId="65" xfId="36" applyFont="1" applyBorder="1" applyAlignment="1">
      <alignment horizontal="justify" vertical="top" wrapText="1"/>
    </xf>
    <xf numFmtId="0" fontId="2" fillId="0" borderId="67" xfId="36" applyFont="1" applyBorder="1" applyAlignment="1">
      <alignment horizontal="justify" vertical="center" wrapText="1"/>
    </xf>
    <xf numFmtId="0" fontId="30" fillId="0" borderId="20" xfId="66" applyFont="1" applyBorder="1" applyAlignment="1">
      <alignment horizontal="justify" vertical="top" wrapText="1"/>
    </xf>
    <xf numFmtId="0" fontId="30" fillId="0" borderId="68" xfId="0" applyFont="1" applyBorder="1" applyAlignment="1">
      <alignment horizontal="center" vertical="top" wrapText="1"/>
    </xf>
    <xf numFmtId="0" fontId="2" fillId="2" borderId="29" xfId="36" applyFont="1" applyFill="1" applyBorder="1" applyAlignment="1">
      <alignment horizontal="justify" vertical="center" wrapText="1"/>
    </xf>
    <xf numFmtId="0" fontId="33" fillId="3" borderId="21" xfId="0" applyFont="1" applyFill="1" applyBorder="1" applyAlignment="1">
      <alignment horizontal="justify" vertical="top"/>
    </xf>
    <xf numFmtId="0" fontId="2" fillId="2" borderId="0" xfId="36" applyFont="1" applyFill="1" applyAlignment="1">
      <alignment horizontal="justify" vertical="center" wrapText="1"/>
    </xf>
    <xf numFmtId="0" fontId="2" fillId="2" borderId="24" xfId="36" applyFont="1" applyFill="1" applyBorder="1" applyAlignment="1">
      <alignment horizontal="justify" vertical="center" wrapText="1"/>
    </xf>
    <xf numFmtId="0" fontId="29" fillId="3" borderId="27" xfId="1" applyFont="1" applyFill="1" applyBorder="1" applyAlignment="1">
      <alignment horizontal="center" vertical="top" wrapText="1"/>
    </xf>
    <xf numFmtId="0" fontId="2" fillId="0" borderId="23" xfId="36" applyFont="1" applyBorder="1" applyAlignment="1">
      <alignment horizontal="justify" vertical="center" wrapText="1"/>
    </xf>
    <xf numFmtId="0" fontId="2" fillId="0" borderId="25" xfId="36" applyFont="1" applyBorder="1" applyAlignment="1">
      <alignment horizontal="justify" vertical="center" wrapText="1"/>
    </xf>
    <xf numFmtId="43" fontId="34" fillId="5" borderId="11" xfId="19" applyFont="1" applyFill="1" applyBorder="1" applyAlignment="1">
      <alignment horizontal="justify" vertical="center" wrapText="1"/>
    </xf>
    <xf numFmtId="0" fontId="2" fillId="3" borderId="46" xfId="36" applyFont="1" applyFill="1" applyBorder="1" applyAlignment="1">
      <alignment horizontal="justify" vertical="center" wrapText="1"/>
    </xf>
    <xf numFmtId="0" fontId="2" fillId="3" borderId="0" xfId="36" applyFont="1" applyFill="1" applyAlignment="1">
      <alignment horizontal="justify" vertical="center" wrapText="1"/>
    </xf>
    <xf numFmtId="0" fontId="34" fillId="11" borderId="29" xfId="1" applyFont="1" applyFill="1" applyBorder="1" applyAlignment="1">
      <alignment horizontal="center" vertical="top" wrapText="1"/>
    </xf>
    <xf numFmtId="0" fontId="2" fillId="3" borderId="24" xfId="36" applyFont="1" applyFill="1" applyBorder="1" applyAlignment="1">
      <alignment horizontal="justify" vertical="center" wrapText="1"/>
    </xf>
    <xf numFmtId="0" fontId="2" fillId="2" borderId="67" xfId="36" applyFont="1" applyFill="1" applyBorder="1" applyAlignment="1">
      <alignment horizontal="justify" vertical="top" wrapText="1"/>
    </xf>
    <xf numFmtId="0" fontId="51" fillId="3" borderId="68" xfId="36" applyFont="1" applyFill="1" applyBorder="1" applyAlignment="1">
      <alignment horizontal="justify" vertical="top" wrapText="1"/>
    </xf>
    <xf numFmtId="165" fontId="30" fillId="3" borderId="20" xfId="66" applyNumberFormat="1" applyFont="1" applyFill="1" applyBorder="1" applyAlignment="1">
      <alignment horizontal="justify" vertical="top" wrapText="1"/>
    </xf>
    <xf numFmtId="0" fontId="35" fillId="0" borderId="0" xfId="51" applyFont="1" applyAlignment="1">
      <alignment horizontal="justify" vertical="top" wrapText="1"/>
    </xf>
    <xf numFmtId="0" fontId="30" fillId="11" borderId="23" xfId="66" applyFont="1" applyFill="1" applyBorder="1" applyAlignment="1">
      <alignment horizontal="justify" vertical="top" wrapText="1"/>
    </xf>
    <xf numFmtId="0" fontId="37" fillId="3" borderId="0" xfId="51" applyFont="1" applyFill="1" applyAlignment="1">
      <alignment horizontal="justify" vertical="top" wrapText="1"/>
    </xf>
    <xf numFmtId="0" fontId="35" fillId="3" borderId="76" xfId="51" applyFont="1" applyFill="1" applyBorder="1" applyAlignment="1">
      <alignment horizontal="justify" vertical="top" wrapText="1"/>
    </xf>
    <xf numFmtId="0" fontId="35" fillId="0" borderId="76" xfId="51" applyFont="1" applyBorder="1" applyAlignment="1">
      <alignment horizontal="justify" vertical="top" wrapText="1"/>
    </xf>
    <xf numFmtId="0" fontId="30" fillId="0" borderId="29" xfId="51" applyFont="1" applyBorder="1" applyAlignment="1">
      <alignment horizontal="center" vertical="top" wrapText="1"/>
    </xf>
    <xf numFmtId="0" fontId="30" fillId="0" borderId="68" xfId="51" applyFont="1" applyBorder="1" applyAlignment="1">
      <alignment horizontal="left" vertical="top" wrapText="1"/>
    </xf>
    <xf numFmtId="0" fontId="35" fillId="3" borderId="0" xfId="51" applyFont="1" applyFill="1" applyAlignment="1">
      <alignment horizontal="justify" vertical="top" wrapText="1"/>
    </xf>
    <xf numFmtId="0" fontId="35" fillId="3" borderId="76" xfId="35" applyFont="1" applyFill="1" applyBorder="1" applyAlignment="1">
      <alignment horizontal="justify" vertical="top" wrapText="1"/>
    </xf>
    <xf numFmtId="0" fontId="35" fillId="0" borderId="77" xfId="35" applyFont="1" applyBorder="1" applyAlignment="1">
      <alignment horizontal="justify" vertical="top" wrapText="1"/>
    </xf>
    <xf numFmtId="0" fontId="30" fillId="11" borderId="51" xfId="1" applyFont="1" applyFill="1" applyBorder="1" applyAlignment="1">
      <alignment horizontal="center" vertical="top"/>
    </xf>
    <xf numFmtId="0" fontId="29" fillId="11" borderId="68" xfId="1" applyFont="1" applyFill="1" applyBorder="1" applyAlignment="1">
      <alignment horizontal="center" vertical="top"/>
    </xf>
    <xf numFmtId="0" fontId="30" fillId="11" borderId="21" xfId="66" applyFont="1" applyFill="1" applyBorder="1" applyAlignment="1">
      <alignment horizontal="justify" vertical="top"/>
    </xf>
    <xf numFmtId="0" fontId="2" fillId="2" borderId="46" xfId="36" applyFont="1" applyFill="1" applyBorder="1" applyAlignment="1">
      <alignment horizontal="justify" vertical="center" wrapText="1"/>
    </xf>
    <xf numFmtId="0" fontId="2" fillId="2" borderId="3" xfId="36" applyFont="1" applyFill="1" applyBorder="1" applyAlignment="1">
      <alignment horizontal="justify" vertical="center" wrapText="1"/>
    </xf>
    <xf numFmtId="0" fontId="29" fillId="11" borderId="71" xfId="1" applyFont="1" applyFill="1" applyBorder="1" applyAlignment="1">
      <alignment horizontal="center" vertical="top" wrapText="1"/>
    </xf>
    <xf numFmtId="0" fontId="26" fillId="11" borderId="0" xfId="66" applyFont="1" applyFill="1" applyAlignment="1">
      <alignment horizontal="justify" vertical="top" wrapText="1"/>
    </xf>
    <xf numFmtId="0" fontId="29" fillId="11" borderId="65" xfId="1" applyFont="1" applyFill="1" applyBorder="1" applyAlignment="1">
      <alignment horizontal="center" vertical="top" wrapText="1"/>
    </xf>
    <xf numFmtId="0" fontId="29" fillId="3" borderId="74" xfId="36" applyFont="1" applyFill="1" applyBorder="1" applyAlignment="1">
      <alignment horizontal="justify" vertical="center" wrapText="1"/>
    </xf>
    <xf numFmtId="0" fontId="29" fillId="3" borderId="75" xfId="36" applyFont="1" applyFill="1" applyBorder="1" applyAlignment="1">
      <alignment horizontal="justify" vertical="center" wrapText="1"/>
    </xf>
    <xf numFmtId="0" fontId="29" fillId="2" borderId="76" xfId="36" applyFont="1" applyFill="1" applyBorder="1" applyAlignment="1">
      <alignment horizontal="justify" vertical="center" wrapText="1"/>
    </xf>
    <xf numFmtId="0" fontId="30" fillId="0" borderId="29" xfId="35" applyFont="1" applyBorder="1" applyAlignment="1">
      <alignment horizontal="center" vertical="top"/>
    </xf>
    <xf numFmtId="0" fontId="30" fillId="0" borderId="68" xfId="35" applyFont="1" applyBorder="1" applyAlignment="1">
      <alignment horizontal="center" vertical="top"/>
    </xf>
    <xf numFmtId="0" fontId="30" fillId="0" borderId="68" xfId="35" applyFont="1" applyBorder="1" applyAlignment="1">
      <alignment horizontal="center" vertical="top" wrapText="1"/>
    </xf>
    <xf numFmtId="0" fontId="29" fillId="2" borderId="79" xfId="36" applyFont="1" applyFill="1" applyBorder="1" applyAlignment="1">
      <alignment horizontal="justify" vertical="center" wrapText="1"/>
    </xf>
    <xf numFmtId="0" fontId="29" fillId="11" borderId="27" xfId="66" applyFont="1" applyFill="1" applyBorder="1" applyAlignment="1">
      <alignment horizontal="left" vertical="top" wrapText="1"/>
    </xf>
    <xf numFmtId="0" fontId="30" fillId="11" borderId="24" xfId="66" applyFont="1" applyFill="1" applyBorder="1" applyAlignment="1">
      <alignment horizontal="justify" vertical="top" wrapText="1"/>
    </xf>
    <xf numFmtId="0" fontId="30" fillId="3" borderId="29" xfId="84" applyFont="1" applyFill="1" applyBorder="1" applyAlignment="1">
      <alignment horizontal="center" vertical="top"/>
    </xf>
    <xf numFmtId="0" fontId="30" fillId="3" borderId="68" xfId="84" applyFont="1" applyFill="1" applyBorder="1" applyAlignment="1">
      <alignment horizontal="center" vertical="top"/>
    </xf>
    <xf numFmtId="0" fontId="29" fillId="0" borderId="23" xfId="36" applyFont="1" applyBorder="1" applyAlignment="1">
      <alignment horizontal="left" vertical="top" wrapText="1"/>
    </xf>
    <xf numFmtId="0" fontId="30" fillId="0" borderId="31" xfId="0" applyFont="1" applyBorder="1" applyAlignment="1">
      <alignment horizontal="center" vertical="top"/>
    </xf>
    <xf numFmtId="0" fontId="30" fillId="0" borderId="27" xfId="0" applyFont="1" applyBorder="1" applyAlignment="1">
      <alignment horizontal="center" vertical="top"/>
    </xf>
    <xf numFmtId="0" fontId="53" fillId="3" borderId="20" xfId="66" applyFont="1" applyFill="1" applyBorder="1" applyAlignment="1">
      <alignment horizontal="justify" vertical="top" wrapText="1"/>
    </xf>
    <xf numFmtId="0" fontId="34" fillId="0" borderId="20" xfId="66" applyFont="1" applyBorder="1" applyAlignment="1">
      <alignment horizontal="justify" vertical="top" wrapText="1"/>
    </xf>
    <xf numFmtId="9" fontId="29" fillId="11" borderId="68" xfId="66" applyNumberFormat="1" applyFont="1" applyFill="1" applyBorder="1" applyAlignment="1">
      <alignment vertical="top" wrapText="1"/>
    </xf>
    <xf numFmtId="0" fontId="26" fillId="11" borderId="24" xfId="66" applyFont="1" applyFill="1" applyBorder="1" applyAlignment="1">
      <alignment horizontal="justify" vertical="top" wrapText="1"/>
    </xf>
    <xf numFmtId="0" fontId="29" fillId="3" borderId="27" xfId="66" applyFont="1" applyFill="1" applyBorder="1" applyAlignment="1">
      <alignment horizontal="justify" vertical="top" wrapText="1"/>
    </xf>
    <xf numFmtId="0" fontId="26" fillId="11" borderId="27" xfId="66" applyFont="1" applyFill="1" applyBorder="1" applyAlignment="1">
      <alignment horizontal="justify" vertical="top" wrapText="1"/>
    </xf>
    <xf numFmtId="0" fontId="29" fillId="2" borderId="77" xfId="36" applyFont="1" applyFill="1" applyBorder="1" applyAlignment="1">
      <alignment horizontal="justify" vertical="center" wrapText="1"/>
    </xf>
    <xf numFmtId="0" fontId="33" fillId="11" borderId="21" xfId="66" applyFont="1" applyFill="1" applyBorder="1" applyAlignment="1">
      <alignment horizontal="justify" vertical="top" wrapText="1"/>
    </xf>
    <xf numFmtId="0" fontId="26" fillId="3" borderId="68" xfId="66" applyFont="1" applyFill="1" applyBorder="1" applyAlignment="1">
      <alignment horizontal="left" vertical="top" wrapText="1"/>
    </xf>
    <xf numFmtId="0" fontId="33" fillId="3" borderId="21" xfId="66" applyFont="1" applyFill="1" applyBorder="1" applyAlignment="1">
      <alignment horizontal="justify" vertical="top" wrapText="1"/>
    </xf>
    <xf numFmtId="0" fontId="30" fillId="0" borderId="30" xfId="0" applyFont="1" applyBorder="1" applyAlignment="1">
      <alignment horizontal="center" vertical="top" wrapText="1"/>
    </xf>
    <xf numFmtId="0" fontId="30" fillId="0" borderId="29" xfId="0" applyFont="1" applyBorder="1" applyAlignment="1">
      <alignment horizontal="center" vertical="top" wrapText="1"/>
    </xf>
    <xf numFmtId="0" fontId="30" fillId="0" borderId="31" xfId="0" applyFont="1" applyBorder="1" applyAlignment="1">
      <alignment horizontal="center" vertical="top" wrapText="1"/>
    </xf>
    <xf numFmtId="0" fontId="26" fillId="11" borderId="68" xfId="66" applyFont="1" applyFill="1" applyBorder="1" applyAlignment="1">
      <alignment horizontal="left" vertical="top" wrapText="1"/>
    </xf>
    <xf numFmtId="0" fontId="55" fillId="2" borderId="67" xfId="36" applyFont="1" applyFill="1" applyBorder="1" applyAlignment="1">
      <alignment horizontal="justify" vertical="center" wrapText="1"/>
    </xf>
    <xf numFmtId="0" fontId="55" fillId="2" borderId="68" xfId="36" applyFont="1" applyFill="1" applyBorder="1" applyAlignment="1">
      <alignment horizontal="justify" vertical="center" wrapText="1"/>
    </xf>
    <xf numFmtId="0" fontId="55" fillId="2" borderId="51" xfId="36" applyFont="1" applyFill="1" applyBorder="1" applyAlignment="1">
      <alignment horizontal="justify" vertical="center" wrapText="1"/>
    </xf>
    <xf numFmtId="0" fontId="55" fillId="3" borderId="67" xfId="36" applyFont="1" applyFill="1" applyBorder="1" applyAlignment="1">
      <alignment horizontal="justify" vertical="center" wrapText="1"/>
    </xf>
    <xf numFmtId="0" fontId="55" fillId="3" borderId="68" xfId="36" applyFont="1" applyFill="1" applyBorder="1" applyAlignment="1">
      <alignment horizontal="justify" vertical="center" wrapText="1"/>
    </xf>
    <xf numFmtId="0" fontId="55" fillId="3" borderId="51" xfId="36" applyFont="1" applyFill="1" applyBorder="1" applyAlignment="1">
      <alignment horizontal="justify" vertical="center" wrapText="1"/>
    </xf>
    <xf numFmtId="0" fontId="55" fillId="3" borderId="21" xfId="36" applyFont="1" applyFill="1" applyBorder="1" applyAlignment="1">
      <alignment horizontal="justify" vertical="center" wrapText="1"/>
    </xf>
    <xf numFmtId="0" fontId="30" fillId="3" borderId="0" xfId="66" applyFont="1" applyFill="1" applyAlignment="1">
      <alignment horizontal="center" vertical="top" wrapText="1"/>
    </xf>
    <xf numFmtId="0" fontId="29" fillId="3" borderId="27" xfId="66" applyFont="1" applyFill="1" applyBorder="1" applyAlignment="1">
      <alignment horizontal="left" vertical="top" wrapText="1"/>
    </xf>
    <xf numFmtId="0" fontId="55" fillId="0" borderId="25" xfId="36" applyFont="1" applyBorder="1" applyAlignment="1">
      <alignment horizontal="justify" vertical="center" wrapText="1"/>
    </xf>
    <xf numFmtId="0" fontId="55" fillId="0" borderId="27" xfId="36" applyFont="1" applyBorder="1" applyAlignment="1">
      <alignment horizontal="justify" vertical="center" wrapText="1"/>
    </xf>
    <xf numFmtId="0" fontId="55" fillId="0" borderId="55" xfId="36" applyFont="1" applyBorder="1" applyAlignment="1">
      <alignment horizontal="justify" vertical="center" wrapText="1"/>
    </xf>
    <xf numFmtId="0" fontId="55" fillId="3" borderId="25" xfId="36" applyFont="1" applyFill="1" applyBorder="1" applyAlignment="1">
      <alignment horizontal="justify" vertical="center" wrapText="1"/>
    </xf>
    <xf numFmtId="0" fontId="55" fillId="3" borderId="27" xfId="36" applyFont="1" applyFill="1" applyBorder="1" applyAlignment="1">
      <alignment horizontal="justify" vertical="center" wrapText="1"/>
    </xf>
    <xf numFmtId="0" fontId="55" fillId="3" borderId="55" xfId="36" applyFont="1" applyFill="1" applyBorder="1" applyAlignment="1">
      <alignment horizontal="justify" vertical="center" wrapText="1"/>
    </xf>
    <xf numFmtId="0" fontId="55" fillId="3" borderId="23" xfId="36" applyFont="1" applyFill="1" applyBorder="1" applyAlignment="1">
      <alignment horizontal="justify" vertical="center" wrapText="1"/>
    </xf>
    <xf numFmtId="0" fontId="29" fillId="3" borderId="46" xfId="66" applyFont="1" applyFill="1" applyBorder="1" applyAlignment="1">
      <alignment horizontal="center" vertical="top" wrapText="1"/>
    </xf>
    <xf numFmtId="0" fontId="29" fillId="3" borderId="78" xfId="36" applyFont="1" applyFill="1" applyBorder="1" applyAlignment="1">
      <alignment horizontal="left" vertical="top" wrapText="1"/>
    </xf>
    <xf numFmtId="0" fontId="55" fillId="2" borderId="30" xfId="36" applyFont="1" applyFill="1" applyBorder="1" applyAlignment="1">
      <alignment horizontal="justify" vertical="center" wrapText="1"/>
    </xf>
    <xf numFmtId="0" fontId="55" fillId="2" borderId="71" xfId="36" applyFont="1" applyFill="1" applyBorder="1" applyAlignment="1">
      <alignment horizontal="justify" vertical="center" wrapText="1"/>
    </xf>
    <xf numFmtId="0" fontId="55" fillId="2" borderId="56" xfId="36" applyFont="1" applyFill="1" applyBorder="1" applyAlignment="1">
      <alignment horizontal="justify" vertical="center" wrapText="1"/>
    </xf>
    <xf numFmtId="0" fontId="55" fillId="3" borderId="58" xfId="36" applyFont="1" applyFill="1" applyBorder="1" applyAlignment="1">
      <alignment horizontal="justify" vertical="center" wrapText="1"/>
    </xf>
    <xf numFmtId="0" fontId="38" fillId="3" borderId="68" xfId="66" applyFont="1" applyFill="1" applyBorder="1" applyAlignment="1">
      <alignment horizontal="justify" vertical="top" wrapText="1"/>
    </xf>
    <xf numFmtId="0" fontId="29" fillId="3" borderId="29" xfId="66" applyFont="1" applyFill="1" applyBorder="1" applyAlignment="1">
      <alignment horizontal="center" vertical="top" wrapText="1"/>
    </xf>
    <xf numFmtId="0" fontId="29" fillId="3" borderId="31" xfId="66" applyFont="1" applyFill="1" applyBorder="1" applyAlignment="1">
      <alignment horizontal="center" vertical="top" wrapText="1"/>
    </xf>
    <xf numFmtId="0" fontId="55" fillId="2" borderId="58" xfId="36" applyFont="1" applyFill="1" applyBorder="1" applyAlignment="1">
      <alignment horizontal="justify" vertical="center" wrapText="1"/>
    </xf>
    <xf numFmtId="0" fontId="30" fillId="3" borderId="29" xfId="0" applyFont="1" applyFill="1" applyBorder="1" applyAlignment="1">
      <alignment horizontal="center" wrapText="1"/>
    </xf>
    <xf numFmtId="0" fontId="30" fillId="3" borderId="68" xfId="0" applyFont="1" applyFill="1" applyBorder="1" applyAlignment="1">
      <alignment horizontal="center" wrapText="1"/>
    </xf>
    <xf numFmtId="0" fontId="55" fillId="2" borderId="21" xfId="36" applyFont="1" applyFill="1" applyBorder="1" applyAlignment="1">
      <alignment horizontal="justify" vertical="center" wrapText="1"/>
    </xf>
    <xf numFmtId="0" fontId="55" fillId="3" borderId="30" xfId="36" applyFont="1" applyFill="1" applyBorder="1" applyAlignment="1">
      <alignment horizontal="justify" vertical="center" wrapText="1"/>
    </xf>
    <xf numFmtId="0" fontId="55" fillId="3" borderId="71" xfId="36" applyFont="1" applyFill="1" applyBorder="1" applyAlignment="1">
      <alignment horizontal="justify" vertical="center" wrapText="1"/>
    </xf>
    <xf numFmtId="0" fontId="55" fillId="3" borderId="56" xfId="36" applyFont="1" applyFill="1" applyBorder="1" applyAlignment="1">
      <alignment horizontal="justify" vertical="center" wrapText="1"/>
    </xf>
    <xf numFmtId="0" fontId="29" fillId="3" borderId="22" xfId="36" applyFont="1" applyFill="1" applyBorder="1" applyAlignment="1">
      <alignment horizontal="left" vertical="top" wrapText="1"/>
    </xf>
    <xf numFmtId="0" fontId="30" fillId="0" borderId="29" xfId="0" applyFont="1" applyBorder="1" applyAlignment="1">
      <alignment horizontal="center" wrapText="1"/>
    </xf>
    <xf numFmtId="0" fontId="30" fillId="0" borderId="68" xfId="0" applyFont="1" applyBorder="1" applyAlignment="1">
      <alignment horizontal="center" wrapText="1"/>
    </xf>
    <xf numFmtId="0" fontId="30" fillId="0" borderId="31" xfId="0" applyFont="1" applyBorder="1" applyAlignment="1">
      <alignment horizontal="center" wrapText="1"/>
    </xf>
    <xf numFmtId="0" fontId="30" fillId="0" borderId="27" xfId="0" applyFont="1" applyBorder="1" applyAlignment="1">
      <alignment horizontal="center" wrapText="1"/>
    </xf>
    <xf numFmtId="0" fontId="55" fillId="0" borderId="67" xfId="36" applyFont="1" applyBorder="1" applyAlignment="1">
      <alignment horizontal="justify" vertical="center" wrapText="1"/>
    </xf>
    <xf numFmtId="0" fontId="29" fillId="0" borderId="0" xfId="36" applyFont="1" applyAlignment="1">
      <alignment horizontal="left" vertical="top" wrapText="1"/>
    </xf>
    <xf numFmtId="0" fontId="29" fillId="11" borderId="21" xfId="1" applyFont="1" applyFill="1" applyBorder="1" applyAlignment="1">
      <alignment horizontal="center" vertical="top" wrapText="1"/>
    </xf>
    <xf numFmtId="0" fontId="30" fillId="3" borderId="3" xfId="36" applyFont="1" applyFill="1" applyBorder="1" applyAlignment="1">
      <alignment horizontal="justify" vertical="center" wrapText="1"/>
    </xf>
    <xf numFmtId="0" fontId="55" fillId="3" borderId="75" xfId="36" applyFont="1" applyFill="1" applyBorder="1" applyAlignment="1">
      <alignment horizontal="justify" vertical="center" wrapText="1"/>
    </xf>
    <xf numFmtId="0" fontId="55" fillId="3" borderId="62" xfId="36" applyFont="1" applyFill="1" applyBorder="1" applyAlignment="1">
      <alignment horizontal="justify" vertical="center" wrapText="1"/>
    </xf>
    <xf numFmtId="0" fontId="55" fillId="3" borderId="3" xfId="36" applyFont="1" applyFill="1" applyBorder="1" applyAlignment="1">
      <alignment horizontal="justify" vertical="center" wrapText="1"/>
    </xf>
    <xf numFmtId="0" fontId="55" fillId="3" borderId="65" xfId="36" applyFont="1" applyFill="1" applyBorder="1" applyAlignment="1">
      <alignment horizontal="justify" vertical="center" wrapText="1"/>
    </xf>
    <xf numFmtId="0" fontId="55" fillId="3" borderId="64" xfId="36" applyFont="1" applyFill="1" applyBorder="1" applyAlignment="1">
      <alignment horizontal="justify" vertical="center" wrapText="1"/>
    </xf>
    <xf numFmtId="0" fontId="30" fillId="3" borderId="29" xfId="36" applyFont="1" applyFill="1" applyBorder="1" applyAlignment="1">
      <alignment horizontal="justify" vertical="center" wrapText="1"/>
    </xf>
    <xf numFmtId="0" fontId="55" fillId="3" borderId="29" xfId="36" applyFont="1" applyFill="1" applyBorder="1" applyAlignment="1">
      <alignment horizontal="justify" vertical="center" wrapText="1"/>
    </xf>
    <xf numFmtId="0" fontId="30" fillId="2" borderId="29" xfId="36" applyFont="1" applyFill="1" applyBorder="1" applyAlignment="1">
      <alignment horizontal="justify" vertical="center" wrapText="1"/>
    </xf>
    <xf numFmtId="0" fontId="55" fillId="2" borderId="29" xfId="36" applyFont="1" applyFill="1" applyBorder="1" applyAlignment="1">
      <alignment horizontal="justify" vertical="center" wrapText="1"/>
    </xf>
    <xf numFmtId="0" fontId="29" fillId="11" borderId="23" xfId="1" applyFont="1" applyFill="1" applyBorder="1" applyAlignment="1">
      <alignment horizontal="center" vertical="top" wrapText="1"/>
    </xf>
    <xf numFmtId="0" fontId="35" fillId="0" borderId="84" xfId="0" applyFont="1" applyBorder="1" applyAlignment="1">
      <alignment horizontal="justify" vertical="top" wrapText="1"/>
    </xf>
    <xf numFmtId="0" fontId="30" fillId="3" borderId="31" xfId="36" applyFont="1" applyFill="1" applyBorder="1" applyAlignment="1">
      <alignment horizontal="justify" vertical="center" wrapText="1"/>
    </xf>
    <xf numFmtId="0" fontId="55" fillId="3" borderId="31" xfId="36" applyFont="1" applyFill="1" applyBorder="1" applyAlignment="1">
      <alignment horizontal="justify" vertical="center" wrapText="1"/>
    </xf>
    <xf numFmtId="0" fontId="30" fillId="11" borderId="27" xfId="66" applyFont="1" applyFill="1" applyBorder="1" applyAlignment="1">
      <alignment horizontal="justify" vertical="top" wrapText="1"/>
    </xf>
    <xf numFmtId="0" fontId="35" fillId="3" borderId="84" xfId="0" applyFont="1" applyFill="1" applyBorder="1" applyAlignment="1">
      <alignment horizontal="justify" vertical="top" wrapText="1"/>
    </xf>
    <xf numFmtId="0" fontId="29" fillId="11" borderId="58" xfId="66" applyFont="1" applyFill="1" applyBorder="1" applyAlignment="1">
      <alignment horizontal="center" vertical="top" wrapText="1"/>
    </xf>
    <xf numFmtId="0" fontId="30" fillId="3" borderId="46" xfId="36" applyFont="1" applyFill="1" applyBorder="1" applyAlignment="1">
      <alignment horizontal="justify" vertical="center" wrapText="1"/>
    </xf>
    <xf numFmtId="0" fontId="41" fillId="3" borderId="68" xfId="36" applyFont="1" applyFill="1" applyBorder="1" applyAlignment="1">
      <alignment horizontal="justify" vertical="top" wrapText="1"/>
    </xf>
    <xf numFmtId="0" fontId="30" fillId="2" borderId="68" xfId="36" applyFont="1" applyFill="1" applyBorder="1" applyAlignment="1">
      <alignment horizontal="justify" vertical="center" wrapText="1"/>
    </xf>
    <xf numFmtId="0" fontId="30" fillId="2" borderId="22" xfId="36" applyFont="1" applyFill="1" applyBorder="1" applyAlignment="1">
      <alignment horizontal="justify" vertical="center" wrapText="1"/>
    </xf>
    <xf numFmtId="0" fontId="30" fillId="3" borderId="68" xfId="36" applyFont="1" applyFill="1" applyBorder="1" applyAlignment="1">
      <alignment horizontal="justify" vertical="center" wrapText="1"/>
    </xf>
    <xf numFmtId="0" fontId="30" fillId="3" borderId="22" xfId="36" applyFont="1" applyFill="1" applyBorder="1" applyAlignment="1">
      <alignment horizontal="justify" vertical="center" wrapText="1"/>
    </xf>
    <xf numFmtId="0" fontId="30" fillId="3" borderId="0" xfId="36" applyFont="1" applyFill="1" applyAlignment="1">
      <alignment horizontal="justify" vertical="center" wrapText="1"/>
    </xf>
    <xf numFmtId="0" fontId="40" fillId="11" borderId="68" xfId="66" applyFont="1" applyFill="1" applyBorder="1" applyAlignment="1">
      <alignment horizontal="justify" vertical="top" wrapText="1"/>
    </xf>
    <xf numFmtId="0" fontId="30" fillId="0" borderId="66" xfId="0" applyFont="1" applyBorder="1"/>
    <xf numFmtId="0" fontId="30" fillId="2" borderId="67" xfId="36" applyFont="1" applyFill="1" applyBorder="1" applyAlignment="1">
      <alignment horizontal="justify" vertical="center" wrapText="1"/>
    </xf>
    <xf numFmtId="0" fontId="30" fillId="2" borderId="51" xfId="36" applyFont="1" applyFill="1" applyBorder="1" applyAlignment="1">
      <alignment horizontal="justify" vertical="center" wrapText="1"/>
    </xf>
    <xf numFmtId="0" fontId="29" fillId="0" borderId="68" xfId="0" applyFont="1" applyBorder="1" applyAlignment="1">
      <alignment horizontal="justify"/>
    </xf>
    <xf numFmtId="0" fontId="30" fillId="3" borderId="27" xfId="36" applyFont="1" applyFill="1" applyBorder="1" applyAlignment="1">
      <alignment horizontal="justify" vertical="center" wrapText="1"/>
    </xf>
    <xf numFmtId="0" fontId="30" fillId="3" borderId="66" xfId="36" applyFont="1" applyFill="1" applyBorder="1" applyAlignment="1">
      <alignment horizontal="justify" vertical="center" wrapText="1"/>
    </xf>
    <xf numFmtId="0" fontId="30" fillId="3" borderId="25" xfId="36" applyFont="1" applyFill="1" applyBorder="1" applyAlignment="1">
      <alignment horizontal="justify" vertical="center" wrapText="1"/>
    </xf>
    <xf numFmtId="0" fontId="30" fillId="3" borderId="55" xfId="36" applyFont="1" applyFill="1" applyBorder="1" applyAlignment="1">
      <alignment horizontal="justify" vertical="center" wrapText="1"/>
    </xf>
    <xf numFmtId="0" fontId="30" fillId="2" borderId="27" xfId="36" applyFont="1" applyFill="1" applyBorder="1" applyAlignment="1">
      <alignment horizontal="justify" vertical="center" wrapText="1"/>
    </xf>
    <xf numFmtId="0" fontId="30" fillId="3" borderId="23" xfId="36" applyFont="1" applyFill="1" applyBorder="1" applyAlignment="1">
      <alignment horizontal="justify" vertical="center" wrapText="1"/>
    </xf>
    <xf numFmtId="0" fontId="30" fillId="3" borderId="71" xfId="36" applyFont="1" applyFill="1" applyBorder="1" applyAlignment="1">
      <alignment horizontal="justify" vertical="center" wrapText="1"/>
    </xf>
    <xf numFmtId="0" fontId="30" fillId="3" borderId="61" xfId="36" applyFont="1" applyFill="1" applyBorder="1" applyAlignment="1">
      <alignment horizontal="justify" vertical="center" wrapText="1"/>
    </xf>
    <xf numFmtId="0" fontId="30" fillId="3" borderId="30" xfId="36" applyFont="1" applyFill="1" applyBorder="1" applyAlignment="1">
      <alignment horizontal="justify" vertical="center" wrapText="1"/>
    </xf>
    <xf numFmtId="0" fontId="30" fillId="3" borderId="56" xfId="36" applyFont="1" applyFill="1" applyBorder="1" applyAlignment="1">
      <alignment horizontal="justify" vertical="center" wrapText="1"/>
    </xf>
    <xf numFmtId="0" fontId="30" fillId="2" borderId="58" xfId="36" applyFont="1" applyFill="1" applyBorder="1" applyAlignment="1">
      <alignment horizontal="justify" vertical="center" wrapText="1"/>
    </xf>
    <xf numFmtId="0" fontId="29" fillId="0" borderId="0" xfId="0" applyFont="1" applyAlignment="1">
      <alignment horizontal="justify"/>
    </xf>
    <xf numFmtId="0" fontId="30" fillId="3" borderId="67" xfId="36" applyFont="1" applyFill="1" applyBorder="1" applyAlignment="1">
      <alignment horizontal="justify" vertical="center" wrapText="1"/>
    </xf>
    <xf numFmtId="0" fontId="30" fillId="3" borderId="51" xfId="36" applyFont="1" applyFill="1" applyBorder="1" applyAlignment="1">
      <alignment horizontal="justify" vertical="center" wrapText="1"/>
    </xf>
    <xf numFmtId="0" fontId="30" fillId="2" borderId="21" xfId="36" applyFont="1" applyFill="1" applyBorder="1" applyAlignment="1">
      <alignment horizontal="justify" vertical="center" wrapText="1"/>
    </xf>
    <xf numFmtId="0" fontId="30" fillId="0" borderId="68" xfId="0" applyFont="1" applyBorder="1" applyAlignment="1">
      <alignment horizontal="justify"/>
    </xf>
    <xf numFmtId="0" fontId="30" fillId="3" borderId="21" xfId="36" applyFont="1" applyFill="1" applyBorder="1" applyAlignment="1">
      <alignment horizontal="justify" vertical="center" wrapText="1"/>
    </xf>
    <xf numFmtId="0" fontId="30" fillId="3" borderId="31" xfId="66" applyFont="1" applyFill="1" applyBorder="1" applyAlignment="1">
      <alignment horizontal="center" vertical="top" wrapText="1"/>
    </xf>
    <xf numFmtId="0" fontId="30" fillId="3" borderId="27" xfId="66" applyFont="1" applyFill="1" applyBorder="1" applyAlignment="1">
      <alignment horizontal="center" vertical="top" wrapText="1"/>
    </xf>
    <xf numFmtId="0" fontId="30" fillId="3" borderId="46" xfId="66" applyFont="1" applyFill="1" applyBorder="1" applyAlignment="1">
      <alignment horizontal="center" vertical="top" wrapText="1"/>
    </xf>
    <xf numFmtId="0" fontId="30" fillId="3" borderId="71" xfId="66" applyFont="1" applyFill="1" applyBorder="1" applyAlignment="1">
      <alignment horizontal="center" vertical="top" wrapText="1"/>
    </xf>
    <xf numFmtId="0" fontId="29" fillId="0" borderId="27" xfId="36" applyFont="1" applyBorder="1" applyAlignment="1">
      <alignment horizontal="left" vertical="top" wrapText="1"/>
    </xf>
    <xf numFmtId="0" fontId="33" fillId="3" borderId="65" xfId="36" applyFont="1" applyFill="1" applyBorder="1" applyAlignment="1">
      <alignment horizontal="justify" vertical="top" wrapText="1"/>
    </xf>
    <xf numFmtId="0" fontId="29" fillId="3" borderId="37" xfId="36" applyFont="1" applyFill="1" applyBorder="1" applyAlignment="1">
      <alignment horizontal="justify" vertical="center" wrapText="1"/>
    </xf>
    <xf numFmtId="0" fontId="30" fillId="3" borderId="34" xfId="66" applyFont="1" applyFill="1" applyBorder="1" applyAlignment="1">
      <alignment horizontal="justify" vertical="top" wrapText="1"/>
    </xf>
    <xf numFmtId="0" fontId="33" fillId="3" borderId="68" xfId="36" applyFont="1" applyFill="1" applyBorder="1" applyAlignment="1">
      <alignment horizontal="justify" vertical="top" wrapText="1"/>
    </xf>
    <xf numFmtId="0" fontId="29" fillId="3" borderId="0" xfId="36" applyFont="1" applyFill="1" applyAlignment="1">
      <alignment horizontal="justify" vertical="top" wrapText="1"/>
    </xf>
    <xf numFmtId="0" fontId="29" fillId="11" borderId="77" xfId="66" applyFont="1" applyFill="1" applyBorder="1" applyAlignment="1">
      <alignment horizontal="center" vertical="top" wrapText="1"/>
    </xf>
    <xf numFmtId="0" fontId="22" fillId="0" borderId="24" xfId="0" applyFont="1" applyBorder="1"/>
    <xf numFmtId="0" fontId="29" fillId="11" borderId="29" xfId="66" applyFont="1" applyFill="1" applyBorder="1" applyAlignment="1">
      <alignment horizontal="center" vertical="top" wrapText="1"/>
    </xf>
    <xf numFmtId="0" fontId="29" fillId="3" borderId="67" xfId="36" applyFont="1" applyFill="1" applyBorder="1" applyAlignment="1">
      <alignment horizontal="center" vertical="top" wrapText="1"/>
    </xf>
    <xf numFmtId="0" fontId="29" fillId="2" borderId="68" xfId="36" applyFont="1" applyFill="1" applyBorder="1" applyAlignment="1">
      <alignment horizontal="center" vertical="center" wrapText="1"/>
    </xf>
    <xf numFmtId="0" fontId="29" fillId="2" borderId="21" xfId="36" applyFont="1" applyFill="1" applyBorder="1" applyAlignment="1">
      <alignment horizontal="center" vertical="center" wrapText="1"/>
    </xf>
    <xf numFmtId="0" fontId="29" fillId="2" borderId="67" xfId="36" applyFont="1" applyFill="1" applyBorder="1" applyAlignment="1">
      <alignment horizontal="center" vertical="center" wrapText="1"/>
    </xf>
    <xf numFmtId="0" fontId="29" fillId="2" borderId="51" xfId="36" applyFont="1" applyFill="1" applyBorder="1" applyAlignment="1">
      <alignment horizontal="center" vertical="center" wrapText="1"/>
    </xf>
    <xf numFmtId="0" fontId="29" fillId="0" borderId="76" xfId="36" applyFont="1" applyBorder="1" applyAlignment="1">
      <alignment horizontal="center" vertical="center" wrapText="1"/>
    </xf>
    <xf numFmtId="0" fontId="29" fillId="0" borderId="68" xfId="36" applyFont="1" applyBorder="1" applyAlignment="1">
      <alignment horizontal="center" vertical="top" wrapText="1"/>
    </xf>
    <xf numFmtId="0" fontId="29" fillId="0" borderId="21" xfId="36" applyFont="1" applyBorder="1" applyAlignment="1">
      <alignment horizontal="center" vertical="top" wrapText="1"/>
    </xf>
    <xf numFmtId="0" fontId="29" fillId="0" borderId="67" xfId="36" applyFont="1" applyBorder="1" applyAlignment="1">
      <alignment horizontal="center" vertical="top" wrapText="1"/>
    </xf>
    <xf numFmtId="0" fontId="30" fillId="0" borderId="67" xfId="35" applyFont="1" applyBorder="1" applyAlignment="1">
      <alignment horizontal="center" vertical="top"/>
    </xf>
    <xf numFmtId="0" fontId="30" fillId="0" borderId="76" xfId="35" applyFont="1" applyBorder="1" applyAlignment="1">
      <alignment horizontal="center" vertical="top"/>
    </xf>
    <xf numFmtId="0" fontId="29" fillId="3" borderId="21" xfId="36" applyFont="1" applyFill="1" applyBorder="1" applyAlignment="1">
      <alignment horizontal="center" vertical="top" wrapText="1"/>
    </xf>
    <xf numFmtId="0" fontId="38" fillId="0" borderId="0" xfId="0" applyFont="1" applyAlignment="1">
      <alignment horizontal="left" vertical="top" wrapText="1"/>
    </xf>
    <xf numFmtId="0" fontId="30" fillId="0" borderId="68" xfId="0" applyFont="1" applyBorder="1" applyAlignment="1">
      <alignment horizontal="justify" vertical="top"/>
    </xf>
    <xf numFmtId="0" fontId="30" fillId="11" borderId="20" xfId="35" applyFont="1" applyFill="1" applyBorder="1" applyAlignment="1">
      <alignment horizontal="justify" vertical="top" wrapText="1"/>
    </xf>
    <xf numFmtId="0" fontId="30" fillId="11" borderId="29" xfId="35" applyFont="1" applyFill="1" applyBorder="1" applyAlignment="1">
      <alignment horizontal="center" vertical="top" wrapText="1"/>
    </xf>
    <xf numFmtId="0" fontId="30" fillId="11" borderId="68" xfId="35" applyFont="1" applyFill="1" applyBorder="1" applyAlignment="1">
      <alignment horizontal="center" vertical="top" wrapText="1"/>
    </xf>
    <xf numFmtId="0" fontId="33" fillId="0" borderId="75" xfId="36" applyFont="1" applyBorder="1" applyAlignment="1">
      <alignment horizontal="justify" vertical="top" wrapText="1"/>
    </xf>
    <xf numFmtId="0" fontId="35" fillId="0" borderId="23" xfId="36" applyFont="1" applyBorder="1" applyAlignment="1">
      <alignment horizontal="justify" vertical="top" wrapText="1"/>
    </xf>
    <xf numFmtId="0" fontId="29" fillId="0" borderId="58" xfId="36" applyFont="1" applyBorder="1" applyAlignment="1">
      <alignment horizontal="left" vertical="top" wrapText="1"/>
    </xf>
    <xf numFmtId="0" fontId="29" fillId="0" borderId="0" xfId="0" applyFont="1" applyAlignment="1">
      <alignment horizontal="left"/>
    </xf>
    <xf numFmtId="0" fontId="29" fillId="0" borderId="0" xfId="0" applyFont="1" applyAlignment="1">
      <alignment horizontal="center" vertical="top"/>
    </xf>
    <xf numFmtId="0" fontId="29" fillId="0" borderId="0" xfId="0" applyFont="1"/>
    <xf numFmtId="0" fontId="9" fillId="0" borderId="0" xfId="30" applyFont="1" applyAlignment="1" applyProtection="1">
      <alignment wrapText="1"/>
    </xf>
    <xf numFmtId="0" fontId="9" fillId="0" borderId="0" xfId="30" applyFont="1" applyProtection="1"/>
    <xf numFmtId="0" fontId="9" fillId="0" borderId="0" xfId="30" applyFont="1" applyAlignment="1" applyProtection="1">
      <alignment horizontal="center" vertical="top" wrapText="1"/>
    </xf>
    <xf numFmtId="0" fontId="9" fillId="8" borderId="0" xfId="30" applyFont="1" applyFill="1" applyAlignment="1" applyProtection="1">
      <alignment horizontal="center" vertical="top" wrapText="1"/>
    </xf>
    <xf numFmtId="0" fontId="9" fillId="0" borderId="0" xfId="30" applyFont="1" applyAlignment="1" applyProtection="1">
      <alignment horizontal="justify" vertical="top" wrapText="1"/>
    </xf>
    <xf numFmtId="0" fontId="9" fillId="0" borderId="0" xfId="30" applyFont="1" applyAlignment="1" applyProtection="1">
      <alignment vertical="top" wrapText="1"/>
    </xf>
    <xf numFmtId="4" fontId="56" fillId="0" borderId="0" xfId="30" applyNumberFormat="1" applyFont="1" applyAlignment="1" applyProtection="1">
      <alignment horizontal="right" vertical="top" wrapText="1"/>
    </xf>
    <xf numFmtId="0" fontId="34" fillId="0" borderId="0" xfId="89" applyFont="1" applyFill="1" applyBorder="1" applyAlignment="1">
      <alignment vertical="center" wrapText="1"/>
    </xf>
    <xf numFmtId="0" fontId="2" fillId="0" borderId="0" xfId="39" applyFont="1" applyAlignment="1">
      <alignment vertical="center" wrapText="1"/>
    </xf>
    <xf numFmtId="0" fontId="57" fillId="0" borderId="0" xfId="30" applyFont="1" applyAlignment="1" applyProtection="1">
      <alignment wrapText="1"/>
    </xf>
    <xf numFmtId="0" fontId="57" fillId="0" borderId="0" xfId="30" applyFont="1" applyProtection="1"/>
    <xf numFmtId="0" fontId="58" fillId="0" borderId="0" xfId="30" applyFont="1" applyAlignment="1" applyProtection="1">
      <alignment wrapText="1"/>
    </xf>
    <xf numFmtId="0" fontId="58" fillId="0" borderId="0" xfId="30" applyFont="1" applyAlignment="1" applyProtection="1">
      <alignment horizontal="center" wrapText="1"/>
    </xf>
    <xf numFmtId="0" fontId="58" fillId="0" borderId="0" xfId="30" applyFont="1" applyAlignment="1" applyProtection="1">
      <alignment horizontal="center"/>
    </xf>
    <xf numFmtId="168" fontId="60" fillId="14" borderId="104" xfId="90" applyNumberFormat="1" applyFont="1" applyFill="1" applyBorder="1" applyAlignment="1">
      <alignment horizontal="center" vertical="center" wrapText="1"/>
    </xf>
    <xf numFmtId="0" fontId="57" fillId="14" borderId="105" xfId="24" applyFont="1" applyFill="1" applyBorder="1" applyAlignment="1">
      <alignment horizontal="center" vertical="center" wrapText="1"/>
    </xf>
    <xf numFmtId="0" fontId="57" fillId="14" borderId="106" xfId="24" applyFont="1" applyFill="1" applyBorder="1" applyAlignment="1">
      <alignment horizontal="center" vertical="center" wrapText="1"/>
    </xf>
    <xf numFmtId="0" fontId="57" fillId="14" borderId="107" xfId="24" applyFont="1" applyFill="1" applyBorder="1" applyAlignment="1">
      <alignment horizontal="center" vertical="center" wrapText="1"/>
    </xf>
    <xf numFmtId="0" fontId="60" fillId="14" borderId="108" xfId="24" applyFont="1" applyFill="1" applyBorder="1" applyAlignment="1">
      <alignment vertical="center"/>
    </xf>
    <xf numFmtId="174" fontId="60" fillId="14" borderId="109" xfId="91" applyNumberFormat="1" applyFont="1" applyFill="1" applyBorder="1" applyAlignment="1">
      <alignment horizontal="right" vertical="center" wrapText="1"/>
    </xf>
    <xf numFmtId="174" fontId="60" fillId="14" borderId="108" xfId="91" applyNumberFormat="1" applyFont="1" applyFill="1" applyBorder="1" applyAlignment="1">
      <alignment horizontal="right" vertical="center" wrapText="1"/>
    </xf>
    <xf numFmtId="10" fontId="60" fillId="14" borderId="112" xfId="45" applyNumberFormat="1" applyFont="1" applyFill="1" applyBorder="1" applyAlignment="1">
      <alignment horizontal="center" vertical="center" wrapText="1"/>
    </xf>
    <xf numFmtId="0" fontId="57" fillId="3" borderId="36" xfId="30" applyFont="1" applyFill="1" applyBorder="1" applyAlignment="1" applyProtection="1">
      <alignment horizontal="center" vertical="center" wrapText="1"/>
    </xf>
    <xf numFmtId="43" fontId="57" fillId="15" borderId="115" xfId="19" applyFont="1" applyFill="1" applyBorder="1" applyAlignment="1">
      <alignment horizontal="right" vertical="center" wrapText="1"/>
    </xf>
    <xf numFmtId="43" fontId="57" fillId="15" borderId="116" xfId="19" applyFont="1" applyFill="1" applyBorder="1" applyAlignment="1">
      <alignment horizontal="right" vertical="center" wrapText="1"/>
    </xf>
    <xf numFmtId="10" fontId="57" fillId="8" borderId="117" xfId="45" applyNumberFormat="1" applyFont="1" applyFill="1" applyBorder="1" applyAlignment="1">
      <alignment horizontal="center" vertical="center" wrapText="1"/>
    </xf>
    <xf numFmtId="0" fontId="60" fillId="16" borderId="118" xfId="90" applyFont="1" applyFill="1" applyBorder="1" applyAlignment="1">
      <alignment horizontal="center" vertical="center" wrapText="1"/>
    </xf>
    <xf numFmtId="0" fontId="57" fillId="3" borderId="119" xfId="30" applyFont="1" applyFill="1" applyBorder="1" applyAlignment="1" applyProtection="1">
      <alignment horizontal="center" vertical="center"/>
    </xf>
    <xf numFmtId="0" fontId="57" fillId="3" borderId="120" xfId="30" applyFont="1" applyFill="1" applyBorder="1" applyAlignment="1" applyProtection="1">
      <alignment horizontal="center" vertical="center"/>
    </xf>
    <xf numFmtId="0" fontId="57" fillId="3" borderId="122" xfId="30" applyFont="1" applyFill="1" applyBorder="1" applyAlignment="1" applyProtection="1">
      <alignment vertical="center"/>
    </xf>
    <xf numFmtId="0" fontId="9" fillId="0" borderId="0" xfId="30" applyFont="1" applyAlignment="1" applyProtection="1">
      <alignment horizontal="center" vertical="top"/>
    </xf>
    <xf numFmtId="0" fontId="9" fillId="0" borderId="0" xfId="30" applyFont="1" applyAlignment="1" applyProtection="1">
      <alignment vertical="top"/>
    </xf>
    <xf numFmtId="4" fontId="56" fillId="0" borderId="0" xfId="30" applyNumberFormat="1" applyFont="1" applyAlignment="1" applyProtection="1">
      <alignment horizontal="right" vertical="top"/>
    </xf>
    <xf numFmtId="0" fontId="60" fillId="14" borderId="124" xfId="24" applyFont="1" applyFill="1" applyBorder="1" applyAlignment="1">
      <alignment vertical="center"/>
    </xf>
    <xf numFmtId="174" fontId="60" fillId="14" borderId="124" xfId="91" applyNumberFormat="1" applyFont="1" applyFill="1" applyBorder="1" applyAlignment="1">
      <alignment horizontal="right" vertical="center" wrapText="1"/>
    </xf>
    <xf numFmtId="0" fontId="57" fillId="3" borderId="125" xfId="30" applyFont="1" applyFill="1" applyBorder="1" applyAlignment="1" applyProtection="1">
      <alignment horizontal="center" vertical="center"/>
    </xf>
    <xf numFmtId="0" fontId="57" fillId="8" borderId="128" xfId="30" applyFont="1" applyFill="1" applyBorder="1" applyAlignment="1" applyProtection="1">
      <alignment horizontal="center" vertical="center" wrapText="1"/>
    </xf>
    <xf numFmtId="0" fontId="57" fillId="0" borderId="34" xfId="30" applyFont="1" applyBorder="1" applyAlignment="1" applyProtection="1">
      <alignment vertical="center" wrapText="1"/>
    </xf>
    <xf numFmtId="0" fontId="57" fillId="3" borderId="21" xfId="30" applyFont="1" applyFill="1" applyBorder="1" applyAlignment="1" applyProtection="1">
      <alignment horizontal="center" vertical="center"/>
    </xf>
    <xf numFmtId="0" fontId="57" fillId="3" borderId="37" xfId="30" applyFont="1" applyFill="1" applyBorder="1" applyAlignment="1" applyProtection="1">
      <alignment horizontal="center" vertical="center" wrapText="1"/>
    </xf>
    <xf numFmtId="0" fontId="57" fillId="8" borderId="133" xfId="30" applyFont="1" applyFill="1" applyBorder="1" applyAlignment="1" applyProtection="1">
      <alignment horizontal="center" vertical="top" wrapText="1"/>
    </xf>
    <xf numFmtId="0" fontId="57" fillId="8" borderId="119" xfId="30" applyFont="1" applyFill="1" applyBorder="1" applyAlignment="1" applyProtection="1">
      <alignment horizontal="center" vertical="center" wrapText="1"/>
    </xf>
    <xf numFmtId="0" fontId="57" fillId="3" borderId="23" xfId="30" applyFont="1" applyFill="1" applyBorder="1" applyAlignment="1" applyProtection="1">
      <alignment horizontal="center" vertical="center"/>
    </xf>
    <xf numFmtId="0" fontId="57" fillId="3" borderId="21" xfId="30" applyFont="1" applyFill="1" applyBorder="1" applyAlignment="1" applyProtection="1">
      <alignment horizontal="center" vertical="center" wrapText="1"/>
    </xf>
    <xf numFmtId="0" fontId="57" fillId="0" borderId="124" xfId="30" applyFont="1" applyBorder="1" applyAlignment="1" applyProtection="1">
      <alignment horizontal="justify" vertical="center"/>
    </xf>
    <xf numFmtId="0" fontId="57" fillId="8" borderId="104" xfId="30" applyFont="1" applyFill="1" applyBorder="1" applyAlignment="1" applyProtection="1">
      <alignment horizontal="center" vertical="top" wrapText="1"/>
    </xf>
    <xf numFmtId="0" fontId="57" fillId="8" borderId="114" xfId="30" applyFont="1" applyFill="1" applyBorder="1" applyAlignment="1" applyProtection="1">
      <alignment horizontal="center" vertical="center" wrapText="1"/>
    </xf>
    <xf numFmtId="0" fontId="57" fillId="3" borderId="105" xfId="30" applyFont="1" applyFill="1" applyBorder="1" applyAlignment="1" applyProtection="1">
      <alignment horizontal="center" vertical="center" wrapText="1"/>
    </xf>
    <xf numFmtId="0" fontId="57" fillId="3" borderId="24" xfId="30" applyFont="1" applyFill="1" applyBorder="1" applyAlignment="1" applyProtection="1">
      <alignment horizontal="center" vertical="center" wrapText="1"/>
    </xf>
    <xf numFmtId="0" fontId="57" fillId="3" borderId="23" xfId="30" applyFont="1" applyFill="1" applyBorder="1" applyAlignment="1" applyProtection="1">
      <alignment horizontal="center" vertical="center" wrapText="1"/>
    </xf>
    <xf numFmtId="0" fontId="57" fillId="8" borderId="136" xfId="30" applyFont="1" applyFill="1" applyBorder="1" applyAlignment="1" applyProtection="1">
      <alignment horizontal="center" vertical="center" wrapText="1"/>
    </xf>
    <xf numFmtId="0" fontId="57" fillId="0" borderId="137" xfId="30" applyFont="1" applyBorder="1" applyAlignment="1" applyProtection="1">
      <alignment horizontal="justify" vertical="center"/>
    </xf>
    <xf numFmtId="0" fontId="57" fillId="8" borderId="138" xfId="30" applyFont="1" applyFill="1" applyBorder="1" applyAlignment="1" applyProtection="1">
      <alignment horizontal="center" vertical="top" wrapText="1"/>
    </xf>
    <xf numFmtId="0" fontId="57" fillId="8" borderId="139" xfId="30" applyFont="1" applyFill="1" applyBorder="1" applyAlignment="1" applyProtection="1">
      <alignment horizontal="center" vertical="center" wrapText="1"/>
    </xf>
    <xf numFmtId="0" fontId="57" fillId="3" borderId="0" xfId="30" applyFont="1" applyFill="1" applyBorder="1" applyAlignment="1" applyProtection="1">
      <alignment horizontal="center" vertical="center" wrapText="1"/>
    </xf>
    <xf numFmtId="0" fontId="57" fillId="0" borderId="140" xfId="30" applyFont="1" applyBorder="1" applyAlignment="1" applyProtection="1">
      <alignment horizontal="justify" vertical="center"/>
    </xf>
    <xf numFmtId="43" fontId="57" fillId="15" borderId="109" xfId="19" applyFont="1" applyFill="1" applyBorder="1" applyAlignment="1">
      <alignment horizontal="right" vertical="center" wrapText="1"/>
    </xf>
    <xf numFmtId="0" fontId="57" fillId="3" borderId="34" xfId="30" applyFont="1" applyFill="1" applyBorder="1" applyAlignment="1" applyProtection="1">
      <alignment vertical="center"/>
    </xf>
    <xf numFmtId="0" fontId="57" fillId="0" borderId="141" xfId="30" applyFont="1" applyBorder="1" applyAlignment="1" applyProtection="1">
      <alignment horizontal="justify" vertical="center"/>
    </xf>
    <xf numFmtId="0" fontId="60" fillId="16" borderId="142" xfId="90" applyFont="1" applyFill="1" applyBorder="1" applyAlignment="1">
      <alignment horizontal="center" vertical="center" wrapText="1"/>
    </xf>
    <xf numFmtId="0" fontId="57" fillId="3" borderId="24" xfId="30" applyFont="1" applyFill="1" applyBorder="1" applyAlignment="1" applyProtection="1">
      <alignment horizontal="center" vertical="center"/>
    </xf>
    <xf numFmtId="0" fontId="57" fillId="3" borderId="26" xfId="30" applyFont="1" applyFill="1" applyBorder="1" applyAlignment="1" applyProtection="1">
      <alignment vertical="center"/>
    </xf>
    <xf numFmtId="0" fontId="57" fillId="8" borderId="142" xfId="30" applyFont="1" applyFill="1" applyBorder="1" applyAlignment="1" applyProtection="1">
      <alignment horizontal="center" vertical="top" wrapText="1"/>
    </xf>
    <xf numFmtId="0" fontId="57" fillId="3" borderId="0" xfId="30" applyFont="1" applyFill="1" applyBorder="1" applyAlignment="1" applyProtection="1">
      <alignment horizontal="center" vertical="center"/>
    </xf>
    <xf numFmtId="0" fontId="57" fillId="0" borderId="26" xfId="30" applyFont="1" applyBorder="1" applyAlignment="1" applyProtection="1">
      <alignment vertical="center"/>
    </xf>
    <xf numFmtId="0" fontId="57" fillId="3" borderId="143" xfId="30" applyFont="1" applyFill="1" applyBorder="1" applyAlignment="1" applyProtection="1">
      <alignment horizontal="center" vertical="center"/>
    </xf>
    <xf numFmtId="0" fontId="57" fillId="0" borderId="110" xfId="30" applyFont="1" applyBorder="1" applyAlignment="1" applyProtection="1">
      <alignment horizontal="justify" vertical="center"/>
    </xf>
    <xf numFmtId="0" fontId="57" fillId="3" borderId="144" xfId="30" applyFont="1" applyFill="1" applyBorder="1" applyAlignment="1" applyProtection="1">
      <alignment horizontal="center" vertical="center"/>
    </xf>
    <xf numFmtId="0" fontId="57" fillId="3" borderId="145" xfId="30" applyFont="1" applyFill="1" applyBorder="1" applyAlignment="1" applyProtection="1">
      <alignment horizontal="center" vertical="center" wrapText="1"/>
    </xf>
    <xf numFmtId="0" fontId="57" fillId="0" borderId="123" xfId="30" applyFont="1" applyBorder="1" applyAlignment="1" applyProtection="1">
      <alignment horizontal="justify" vertical="center"/>
    </xf>
    <xf numFmtId="0" fontId="57" fillId="3" borderId="122" xfId="30" applyFont="1" applyFill="1" applyBorder="1" applyAlignment="1" applyProtection="1">
      <alignment vertical="center" wrapText="1"/>
    </xf>
    <xf numFmtId="0" fontId="60" fillId="16" borderId="133" xfId="90" applyFont="1" applyFill="1" applyBorder="1" applyAlignment="1">
      <alignment horizontal="center" vertical="center" wrapText="1"/>
    </xf>
    <xf numFmtId="0" fontId="57" fillId="3" borderId="136" xfId="30" applyFont="1" applyFill="1" applyBorder="1" applyAlignment="1" applyProtection="1">
      <alignment horizontal="center" vertical="center"/>
    </xf>
    <xf numFmtId="0" fontId="57" fillId="3" borderId="26" xfId="30" applyFont="1" applyFill="1" applyBorder="1" applyAlignment="1" applyProtection="1">
      <alignment vertical="center" wrapText="1"/>
    </xf>
    <xf numFmtId="0" fontId="60" fillId="16" borderId="146" xfId="90" applyFont="1" applyFill="1" applyBorder="1" applyAlignment="1">
      <alignment horizontal="center" vertical="center" wrapText="1"/>
    </xf>
    <xf numFmtId="0" fontId="57" fillId="3" borderId="147" xfId="30" applyFont="1" applyFill="1" applyBorder="1" applyAlignment="1" applyProtection="1">
      <alignment horizontal="center" vertical="center"/>
    </xf>
    <xf numFmtId="0" fontId="57" fillId="3" borderId="39" xfId="30" applyFont="1" applyFill="1" applyBorder="1" applyAlignment="1" applyProtection="1">
      <alignment horizontal="center" vertical="center"/>
    </xf>
    <xf numFmtId="0" fontId="57" fillId="3" borderId="36" xfId="30" applyFont="1" applyFill="1" applyBorder="1" applyAlignment="1" applyProtection="1">
      <alignment horizontal="center" vertical="center"/>
    </xf>
    <xf numFmtId="0" fontId="57" fillId="3" borderId="34" xfId="30" applyFont="1" applyFill="1" applyBorder="1" applyAlignment="1" applyProtection="1">
      <alignment vertical="center" wrapText="1"/>
    </xf>
    <xf numFmtId="168" fontId="60" fillId="14" borderId="104" xfId="90" applyNumberFormat="1" applyFont="1" applyFill="1" applyBorder="1" applyAlignment="1">
      <alignment horizontal="center" vertical="center"/>
    </xf>
    <xf numFmtId="0" fontId="57" fillId="14" borderId="134" xfId="24" applyFont="1" applyFill="1" applyBorder="1" applyAlignment="1">
      <alignment horizontal="center" vertical="center"/>
    </xf>
    <xf numFmtId="0" fontId="57" fillId="14" borderId="109" xfId="24" applyFont="1" applyFill="1" applyBorder="1" applyAlignment="1">
      <alignment horizontal="center" vertical="center"/>
    </xf>
    <xf numFmtId="0" fontId="57" fillId="14" borderId="106" xfId="24" applyFont="1" applyFill="1" applyBorder="1" applyAlignment="1">
      <alignment horizontal="center" vertical="center"/>
    </xf>
    <xf numFmtId="43" fontId="60" fillId="14" borderId="124" xfId="19" applyFont="1" applyFill="1" applyBorder="1" applyAlignment="1">
      <alignment vertical="center"/>
    </xf>
    <xf numFmtId="0" fontId="57" fillId="8" borderId="118" xfId="30" applyFont="1" applyFill="1" applyBorder="1" applyAlignment="1" applyProtection="1">
      <alignment horizontal="center" vertical="top" wrapText="1"/>
    </xf>
    <xf numFmtId="0" fontId="57" fillId="3" borderId="148" xfId="30" applyFont="1" applyFill="1" applyBorder="1" applyAlignment="1" applyProtection="1">
      <alignment horizontal="center" vertical="center"/>
    </xf>
    <xf numFmtId="0" fontId="57" fillId="0" borderId="122" xfId="30" applyFont="1" applyBorder="1" applyAlignment="1" applyProtection="1">
      <alignment vertical="center"/>
    </xf>
    <xf numFmtId="0" fontId="57" fillId="3" borderId="134" xfId="30" applyFont="1" applyFill="1" applyBorder="1" applyAlignment="1" applyProtection="1">
      <alignment horizontal="center" vertical="center" wrapText="1"/>
    </xf>
    <xf numFmtId="0" fontId="57" fillId="3" borderId="39" xfId="30" applyFont="1" applyFill="1" applyBorder="1" applyAlignment="1" applyProtection="1">
      <alignment horizontal="center" vertical="center" wrapText="1"/>
    </xf>
    <xf numFmtId="0" fontId="57" fillId="3" borderId="136" xfId="30" applyFont="1" applyFill="1" applyBorder="1" applyAlignment="1" applyProtection="1">
      <alignment horizontal="center" vertical="center" wrapText="1"/>
    </xf>
    <xf numFmtId="43" fontId="57" fillId="15" borderId="126" xfId="19" applyFont="1" applyFill="1" applyBorder="1" applyAlignment="1">
      <alignment horizontal="right" vertical="center" wrapText="1"/>
    </xf>
    <xf numFmtId="43" fontId="57" fillId="15" borderId="120" xfId="19" applyFont="1" applyFill="1" applyBorder="1" applyAlignment="1">
      <alignment horizontal="right" vertical="center" wrapText="1"/>
    </xf>
    <xf numFmtId="43" fontId="57" fillId="15" borderId="122" xfId="19" applyFont="1" applyFill="1" applyBorder="1" applyAlignment="1">
      <alignment horizontal="right" vertical="center" wrapText="1"/>
    </xf>
    <xf numFmtId="0" fontId="57" fillId="8" borderId="134" xfId="30" applyFont="1" applyFill="1" applyBorder="1" applyAlignment="1" applyProtection="1">
      <alignment horizontal="center" vertical="center" wrapText="1"/>
    </xf>
    <xf numFmtId="0" fontId="57" fillId="0" borderId="123" xfId="30" applyFont="1" applyBorder="1" applyAlignment="1" applyProtection="1">
      <alignment horizontal="justify" vertical="center" wrapText="1"/>
    </xf>
    <xf numFmtId="0" fontId="57" fillId="0" borderId="122" xfId="30" applyFont="1" applyBorder="1" applyAlignment="1" applyProtection="1">
      <alignment horizontal="justify" vertical="center"/>
    </xf>
    <xf numFmtId="0" fontId="57" fillId="3" borderId="149" xfId="30" applyFont="1" applyFill="1" applyBorder="1" applyAlignment="1" applyProtection="1">
      <alignment horizontal="center" vertical="center" wrapText="1"/>
    </xf>
    <xf numFmtId="0" fontId="57" fillId="0" borderId="20" xfId="30" applyFont="1" applyBorder="1" applyAlignment="1" applyProtection="1">
      <alignment horizontal="justify" vertical="center"/>
    </xf>
    <xf numFmtId="43" fontId="57" fillId="15" borderId="129" xfId="19" applyFont="1" applyFill="1" applyBorder="1" applyAlignment="1">
      <alignment horizontal="right" vertical="center" wrapText="1"/>
    </xf>
    <xf numFmtId="0" fontId="57" fillId="3" borderId="150" xfId="30" applyFont="1" applyFill="1" applyBorder="1" applyAlignment="1" applyProtection="1">
      <alignment horizontal="center" vertical="center"/>
    </xf>
    <xf numFmtId="0" fontId="57" fillId="0" borderId="14" xfId="30" applyFont="1" applyBorder="1" applyAlignment="1" applyProtection="1">
      <alignment vertical="center" wrapText="1"/>
    </xf>
    <xf numFmtId="43" fontId="57" fillId="15" borderId="14" xfId="19" applyFont="1" applyFill="1" applyBorder="1" applyAlignment="1">
      <alignment horizontal="right" vertical="center" wrapText="1"/>
    </xf>
    <xf numFmtId="43" fontId="57" fillId="15" borderId="10" xfId="19" applyFont="1" applyFill="1" applyBorder="1" applyAlignment="1">
      <alignment horizontal="right" vertical="center" wrapText="1"/>
    </xf>
    <xf numFmtId="4" fontId="60" fillId="17" borderId="152" xfId="30" applyNumberFormat="1" applyFont="1" applyFill="1" applyBorder="1" applyAlignment="1" applyProtection="1">
      <alignment vertical="center" wrapText="1"/>
    </xf>
    <xf numFmtId="4" fontId="60" fillId="17" borderId="153" xfId="30" applyNumberFormat="1" applyFont="1" applyFill="1" applyBorder="1" applyAlignment="1" applyProtection="1">
      <alignment vertical="center" wrapText="1"/>
    </xf>
    <xf numFmtId="4" fontId="61" fillId="0" borderId="151" xfId="30" applyNumberFormat="1" applyFont="1" applyBorder="1" applyAlignment="1" applyProtection="1">
      <alignment vertical="center" wrapText="1"/>
    </xf>
    <xf numFmtId="9" fontId="61" fillId="0" borderId="154" xfId="26" applyFont="1" applyFill="1" applyBorder="1" applyAlignment="1">
      <alignment horizontal="center" vertical="center" wrapText="1"/>
    </xf>
    <xf numFmtId="0" fontId="62" fillId="0" borderId="0" xfId="30" applyFont="1" applyAlignment="1" applyProtection="1">
      <alignment wrapText="1"/>
    </xf>
    <xf numFmtId="0" fontId="9" fillId="0" borderId="0" xfId="30" applyFont="1" applyAlignment="1" applyProtection="1">
      <alignment horizontal="left" vertical="center" wrapText="1"/>
    </xf>
    <xf numFmtId="4" fontId="9" fillId="0" borderId="0" xfId="30" applyNumberFormat="1" applyFont="1" applyAlignment="1" applyProtection="1">
      <alignment wrapText="1"/>
    </xf>
    <xf numFmtId="0" fontId="56" fillId="0" borderId="0" xfId="30" applyFont="1" applyAlignment="1" applyProtection="1">
      <alignment horizontal="justify" vertical="top"/>
    </xf>
    <xf numFmtId="4" fontId="56" fillId="8" borderId="0" xfId="30" applyNumberFormat="1" applyFont="1" applyFill="1" applyAlignment="1" applyProtection="1">
      <alignment horizontal="center" vertical="top" wrapText="1"/>
    </xf>
    <xf numFmtId="0" fontId="56" fillId="8" borderId="0" xfId="30" applyFont="1" applyFill="1" applyAlignment="1" applyProtection="1">
      <alignment horizontal="center" vertical="top" wrapText="1"/>
    </xf>
    <xf numFmtId="0" fontId="30" fillId="3" borderId="68" xfId="51" applyFont="1" applyFill="1" applyBorder="1" applyAlignment="1">
      <alignment horizontal="center" vertical="top" wrapText="1"/>
    </xf>
    <xf numFmtId="4" fontId="60" fillId="17" borderId="156" xfId="30" applyNumberFormat="1" applyFont="1" applyFill="1" applyBorder="1" applyAlignment="1" applyProtection="1">
      <alignment vertical="center" wrapText="1"/>
    </xf>
    <xf numFmtId="0" fontId="47" fillId="3" borderId="63" xfId="66" applyFont="1" applyFill="1" applyBorder="1" applyAlignment="1">
      <alignment horizontal="justify" vertical="top" wrapText="1"/>
    </xf>
    <xf numFmtId="0" fontId="30" fillId="11" borderId="64" xfId="36" applyFont="1" applyFill="1" applyBorder="1" applyAlignment="1">
      <alignment horizontal="justify" vertical="center" wrapText="1"/>
    </xf>
    <xf numFmtId="0" fontId="30" fillId="11" borderId="65" xfId="36" applyFont="1" applyFill="1" applyBorder="1" applyAlignment="1">
      <alignment horizontal="justify" vertical="center" wrapText="1"/>
    </xf>
    <xf numFmtId="0" fontId="30" fillId="11" borderId="62" xfId="36" applyFont="1" applyFill="1" applyBorder="1" applyAlignment="1">
      <alignment horizontal="justify" vertical="center" wrapText="1"/>
    </xf>
    <xf numFmtId="0" fontId="30" fillId="11" borderId="74" xfId="36" applyFont="1" applyFill="1" applyBorder="1" applyAlignment="1">
      <alignment horizontal="justify" vertical="center" wrapText="1"/>
    </xf>
    <xf numFmtId="0" fontId="30" fillId="11" borderId="75" xfId="36" applyFont="1" applyFill="1" applyBorder="1" applyAlignment="1">
      <alignment horizontal="justify" vertical="center" wrapText="1"/>
    </xf>
    <xf numFmtId="0" fontId="65" fillId="0" borderId="0" xfId="0" applyFont="1" applyAlignment="1">
      <alignment horizontal="right" vertical="top"/>
    </xf>
    <xf numFmtId="0" fontId="65" fillId="0" borderId="0" xfId="0" applyFont="1"/>
    <xf numFmtId="0" fontId="30" fillId="11" borderId="21" xfId="35" applyFont="1" applyFill="1" applyBorder="1" applyAlignment="1">
      <alignment horizontal="center" vertical="top" wrapText="1"/>
    </xf>
    <xf numFmtId="0" fontId="30" fillId="11" borderId="67" xfId="36" applyFont="1" applyFill="1" applyBorder="1" applyAlignment="1">
      <alignment horizontal="justify" vertical="center" wrapText="1"/>
    </xf>
    <xf numFmtId="0" fontId="30" fillId="11" borderId="68" xfId="36" applyFont="1" applyFill="1" applyBorder="1" applyAlignment="1">
      <alignment horizontal="justify" vertical="center" wrapText="1"/>
    </xf>
    <xf numFmtId="0" fontId="30" fillId="11" borderId="51" xfId="36" applyFont="1" applyFill="1" applyBorder="1" applyAlignment="1">
      <alignment horizontal="justify" vertical="center" wrapText="1"/>
    </xf>
    <xf numFmtId="0" fontId="30" fillId="11" borderId="76" xfId="36" applyFont="1" applyFill="1" applyBorder="1" applyAlignment="1">
      <alignment horizontal="justify" vertical="center" wrapText="1"/>
    </xf>
    <xf numFmtId="0" fontId="30" fillId="11" borderId="21" xfId="36" applyFont="1" applyFill="1" applyBorder="1" applyAlignment="1">
      <alignment horizontal="justify" vertical="center" wrapText="1"/>
    </xf>
    <xf numFmtId="0" fontId="30" fillId="11" borderId="23" xfId="35" applyFont="1" applyFill="1" applyBorder="1" applyAlignment="1">
      <alignment horizontal="center" vertical="top" wrapText="1"/>
    </xf>
    <xf numFmtId="0" fontId="30" fillId="11" borderId="25" xfId="36" applyFont="1" applyFill="1" applyBorder="1" applyAlignment="1">
      <alignment horizontal="justify" vertical="center" wrapText="1"/>
    </xf>
    <xf numFmtId="0" fontId="30" fillId="11" borderId="27" xfId="36" applyFont="1" applyFill="1" applyBorder="1" applyAlignment="1">
      <alignment horizontal="justify" vertical="center" wrapText="1"/>
    </xf>
    <xf numFmtId="0" fontId="30" fillId="11" borderId="55" xfId="36" applyFont="1" applyFill="1" applyBorder="1" applyAlignment="1">
      <alignment horizontal="justify" vertical="center" wrapText="1"/>
    </xf>
    <xf numFmtId="0" fontId="30" fillId="11" borderId="77" xfId="36" applyFont="1" applyFill="1" applyBorder="1" applyAlignment="1">
      <alignment horizontal="justify" vertical="center" wrapText="1"/>
    </xf>
    <xf numFmtId="0" fontId="30" fillId="11" borderId="23" xfId="36" applyFont="1" applyFill="1" applyBorder="1" applyAlignment="1">
      <alignment horizontal="justify" vertical="center" wrapText="1"/>
    </xf>
    <xf numFmtId="0" fontId="30" fillId="0" borderId="68" xfId="1" applyFont="1" applyBorder="1" applyAlignment="1">
      <alignment horizontal="left" vertical="top" wrapText="1"/>
    </xf>
    <xf numFmtId="0" fontId="34" fillId="11" borderId="29" xfId="35" applyFont="1" applyFill="1" applyBorder="1" applyAlignment="1">
      <alignment horizontal="center" vertical="top" wrapText="1"/>
    </xf>
    <xf numFmtId="0" fontId="30" fillId="19" borderId="21" xfId="24" applyFont="1" applyFill="1" applyBorder="1" applyAlignment="1">
      <alignment horizontal="justify" vertical="top" wrapText="1"/>
    </xf>
    <xf numFmtId="0" fontId="30" fillId="11" borderId="51" xfId="36" applyFont="1" applyFill="1" applyBorder="1" applyAlignment="1">
      <alignment horizontal="center" vertical="center" wrapText="1"/>
    </xf>
    <xf numFmtId="0" fontId="30" fillId="11" borderId="29" xfId="36" applyFont="1" applyFill="1" applyBorder="1" applyAlignment="1">
      <alignment horizontal="center" vertical="top" wrapText="1"/>
    </xf>
    <xf numFmtId="0" fontId="30" fillId="11" borderId="21" xfId="36" applyFont="1" applyFill="1" applyBorder="1" applyAlignment="1">
      <alignment horizontal="center" vertical="center" wrapText="1"/>
    </xf>
    <xf numFmtId="0" fontId="30" fillId="11" borderId="21" xfId="36" applyFont="1" applyFill="1" applyBorder="1" applyAlignment="1">
      <alignment horizontal="left" vertical="top" wrapText="1"/>
    </xf>
    <xf numFmtId="0" fontId="30" fillId="0" borderId="31" xfId="0" applyFont="1" applyBorder="1" applyAlignment="1">
      <alignment horizontal="left"/>
    </xf>
    <xf numFmtId="0" fontId="30" fillId="11" borderId="55" xfId="36" applyFont="1" applyFill="1" applyBorder="1" applyAlignment="1">
      <alignment horizontal="center" vertical="center" wrapText="1"/>
    </xf>
    <xf numFmtId="0" fontId="30" fillId="11" borderId="25" xfId="36" applyFont="1" applyFill="1" applyBorder="1" applyAlignment="1">
      <alignment horizontal="center" vertical="top" wrapText="1"/>
    </xf>
    <xf numFmtId="0" fontId="30" fillId="11" borderId="24" xfId="36" applyFont="1" applyFill="1" applyBorder="1" applyAlignment="1">
      <alignment horizontal="left" vertical="top" wrapText="1"/>
    </xf>
    <xf numFmtId="0" fontId="30" fillId="11" borderId="31" xfId="0" applyFont="1" applyFill="1" applyBorder="1" applyAlignment="1">
      <alignment horizontal="left"/>
    </xf>
    <xf numFmtId="0" fontId="30" fillId="11" borderId="23" xfId="36" applyFont="1" applyFill="1" applyBorder="1" applyAlignment="1">
      <alignment horizontal="center" vertical="center" wrapText="1"/>
    </xf>
    <xf numFmtId="0" fontId="30" fillId="11" borderId="30" xfId="36" applyFont="1" applyFill="1" applyBorder="1" applyAlignment="1">
      <alignment vertical="center" wrapText="1"/>
    </xf>
    <xf numFmtId="0" fontId="30" fillId="11" borderId="71" xfId="36" applyFont="1" applyFill="1" applyBorder="1" applyAlignment="1">
      <alignment vertical="center" wrapText="1"/>
    </xf>
    <xf numFmtId="0" fontId="30" fillId="11" borderId="56" xfId="36" applyFont="1" applyFill="1" applyBorder="1" applyAlignment="1">
      <alignment vertical="center"/>
    </xf>
    <xf numFmtId="0" fontId="30" fillId="11" borderId="56" xfId="36" applyFont="1" applyFill="1" applyBorder="1" applyAlignment="1">
      <alignment horizontal="center" vertical="center"/>
    </xf>
    <xf numFmtId="0" fontId="30" fillId="11" borderId="30" xfId="36" applyFont="1" applyFill="1" applyBorder="1" applyAlignment="1">
      <alignment horizontal="center" vertical="center" wrapText="1"/>
    </xf>
    <xf numFmtId="0" fontId="30" fillId="11" borderId="71" xfId="36" applyFont="1" applyFill="1" applyBorder="1" applyAlignment="1">
      <alignment horizontal="center" vertical="center" wrapText="1"/>
    </xf>
    <xf numFmtId="0" fontId="30" fillId="11" borderId="21" xfId="36" applyFont="1" applyFill="1" applyBorder="1" applyAlignment="1">
      <alignment horizontal="center" vertical="center"/>
    </xf>
    <xf numFmtId="0" fontId="30" fillId="11" borderId="67" xfId="36" applyFont="1" applyFill="1" applyBorder="1" applyAlignment="1">
      <alignment vertical="center" wrapText="1"/>
    </xf>
    <xf numFmtId="0" fontId="30" fillId="11" borderId="51" xfId="36" applyFont="1" applyFill="1" applyBorder="1" applyAlignment="1">
      <alignment vertical="center"/>
    </xf>
    <xf numFmtId="0" fontId="30" fillId="11" borderId="68" xfId="36" applyFont="1" applyFill="1" applyBorder="1" applyAlignment="1">
      <alignment vertical="center" wrapText="1"/>
    </xf>
    <xf numFmtId="0" fontId="30" fillId="11" borderId="51" xfId="36" applyFont="1" applyFill="1" applyBorder="1" applyAlignment="1">
      <alignment horizontal="center" vertical="center"/>
    </xf>
    <xf numFmtId="0" fontId="30" fillId="11" borderId="67" xfId="36" applyFont="1" applyFill="1" applyBorder="1" applyAlignment="1">
      <alignment horizontal="center" vertical="center" wrapText="1"/>
    </xf>
    <xf numFmtId="0" fontId="30" fillId="11" borderId="68" xfId="36" applyFont="1" applyFill="1" applyBorder="1" applyAlignment="1">
      <alignment horizontal="center" vertical="center" wrapText="1"/>
    </xf>
    <xf numFmtId="0" fontId="30" fillId="11" borderId="29" xfId="0" applyFont="1" applyFill="1" applyBorder="1" applyAlignment="1">
      <alignment horizontal="center" vertical="top" wrapText="1"/>
    </xf>
    <xf numFmtId="0" fontId="30" fillId="11" borderId="68" xfId="0" applyFont="1" applyFill="1" applyBorder="1" applyAlignment="1">
      <alignment horizontal="center" vertical="top" wrapText="1"/>
    </xf>
    <xf numFmtId="0" fontId="30" fillId="0" borderId="0" xfId="36" applyFont="1" applyAlignment="1">
      <alignment horizontal="center" vertical="top"/>
    </xf>
    <xf numFmtId="0" fontId="30" fillId="0" borderId="68" xfId="36" applyFont="1" applyBorder="1" applyAlignment="1">
      <alignment horizontal="center" vertical="top"/>
    </xf>
    <xf numFmtId="0" fontId="30" fillId="11" borderId="31" xfId="0" applyFont="1" applyFill="1" applyBorder="1" applyAlignment="1">
      <alignment horizontal="center" vertical="top" wrapText="1"/>
    </xf>
    <xf numFmtId="0" fontId="30" fillId="11" borderId="27" xfId="0" applyFont="1" applyFill="1" applyBorder="1" applyAlignment="1">
      <alignment horizontal="center" vertical="top" wrapText="1"/>
    </xf>
    <xf numFmtId="0" fontId="30" fillId="11" borderId="58" xfId="35" applyFont="1" applyFill="1" applyBorder="1" applyAlignment="1">
      <alignment horizontal="center" vertical="top" wrapText="1"/>
    </xf>
    <xf numFmtId="0" fontId="30" fillId="11" borderId="58" xfId="36" applyFont="1" applyFill="1" applyBorder="1" applyAlignment="1">
      <alignment horizontal="center" vertical="center"/>
    </xf>
    <xf numFmtId="0" fontId="30" fillId="11" borderId="25" xfId="36" applyFont="1" applyFill="1" applyBorder="1" applyAlignment="1">
      <alignment vertical="center" wrapText="1"/>
    </xf>
    <xf numFmtId="0" fontId="30" fillId="11" borderId="27" xfId="36" applyFont="1" applyFill="1" applyBorder="1" applyAlignment="1">
      <alignment vertical="center" wrapText="1"/>
    </xf>
    <xf numFmtId="0" fontId="30" fillId="11" borderId="55" xfId="36" applyFont="1" applyFill="1" applyBorder="1" applyAlignment="1">
      <alignment vertical="center"/>
    </xf>
    <xf numFmtId="0" fontId="30" fillId="11" borderId="55" xfId="36" applyFont="1" applyFill="1" applyBorder="1" applyAlignment="1">
      <alignment horizontal="center" vertical="center"/>
    </xf>
    <xf numFmtId="0" fontId="30" fillId="11" borderId="25" xfId="36" applyFont="1" applyFill="1" applyBorder="1" applyAlignment="1">
      <alignment horizontal="center" vertical="center" wrapText="1"/>
    </xf>
    <xf numFmtId="0" fontId="30" fillId="11" borderId="27" xfId="36" applyFont="1" applyFill="1" applyBorder="1" applyAlignment="1">
      <alignment horizontal="center" vertical="center" wrapText="1"/>
    </xf>
    <xf numFmtId="0" fontId="30" fillId="11" borderId="23" xfId="36" applyFont="1" applyFill="1" applyBorder="1" applyAlignment="1">
      <alignment horizontal="center" vertical="center"/>
    </xf>
    <xf numFmtId="0" fontId="30" fillId="11" borderId="71" xfId="35" applyFont="1" applyFill="1" applyBorder="1" applyAlignment="1">
      <alignment horizontal="center" vertical="top" wrapText="1"/>
    </xf>
    <xf numFmtId="0" fontId="30" fillId="11" borderId="21" xfId="36" applyFont="1" applyFill="1" applyBorder="1" applyAlignment="1">
      <alignment vertical="center" wrapText="1"/>
    </xf>
    <xf numFmtId="0" fontId="30" fillId="11" borderId="21" xfId="36" applyFont="1" applyFill="1" applyBorder="1" applyAlignment="1">
      <alignment vertical="top" wrapText="1"/>
    </xf>
    <xf numFmtId="0" fontId="30" fillId="11" borderId="29" xfId="36" applyFont="1" applyFill="1" applyBorder="1" applyAlignment="1">
      <alignment vertical="center" wrapText="1"/>
    </xf>
    <xf numFmtId="0" fontId="30" fillId="11" borderId="27" xfId="35" applyFont="1" applyFill="1" applyBorder="1" applyAlignment="1">
      <alignment horizontal="center" vertical="top" wrapText="1"/>
    </xf>
    <xf numFmtId="0" fontId="30" fillId="11" borderId="31" xfId="36" applyFont="1" applyFill="1" applyBorder="1" applyAlignment="1">
      <alignment horizontal="center" vertical="top" wrapText="1"/>
    </xf>
    <xf numFmtId="0" fontId="30" fillId="11" borderId="23" xfId="36" applyFont="1" applyFill="1" applyBorder="1" applyAlignment="1">
      <alignment horizontal="center" vertical="top" wrapText="1"/>
    </xf>
    <xf numFmtId="0" fontId="30" fillId="11" borderId="55" xfId="0" applyFont="1" applyFill="1" applyBorder="1" applyAlignment="1">
      <alignment horizontal="justify" vertical="top" wrapText="1"/>
    </xf>
    <xf numFmtId="0" fontId="30" fillId="11" borderId="30" xfId="36" applyFont="1" applyFill="1" applyBorder="1" applyAlignment="1">
      <alignment horizontal="justify" vertical="center" wrapText="1"/>
    </xf>
    <xf numFmtId="0" fontId="30" fillId="11" borderId="71" xfId="36" applyFont="1" applyFill="1" applyBorder="1" applyAlignment="1">
      <alignment horizontal="justify" vertical="center" wrapText="1"/>
    </xf>
    <xf numFmtId="0" fontId="30" fillId="11" borderId="56" xfId="36" applyFont="1" applyFill="1" applyBorder="1" applyAlignment="1">
      <alignment vertical="center" wrapText="1"/>
    </xf>
    <xf numFmtId="0" fontId="30" fillId="11" borderId="51" xfId="36" applyFont="1" applyFill="1" applyBorder="1" applyAlignment="1">
      <alignment vertical="center" wrapText="1"/>
    </xf>
    <xf numFmtId="0" fontId="30" fillId="0" borderId="31" xfId="35" applyFont="1" applyBorder="1" applyAlignment="1">
      <alignment horizontal="center" vertical="top"/>
    </xf>
    <xf numFmtId="0" fontId="30" fillId="0" borderId="27" xfId="35" applyFont="1" applyBorder="1" applyAlignment="1">
      <alignment horizontal="center" vertical="top" wrapText="1"/>
    </xf>
    <xf numFmtId="0" fontId="30" fillId="0" borderId="29" xfId="0" applyFont="1" applyBorder="1" applyAlignment="1">
      <alignment horizontal="left"/>
    </xf>
    <xf numFmtId="0" fontId="30" fillId="0" borderId="24" xfId="35" applyFont="1" applyBorder="1" applyAlignment="1">
      <alignment horizontal="center" vertical="top"/>
    </xf>
    <xf numFmtId="0" fontId="30" fillId="11" borderId="21" xfId="35" applyFont="1" applyFill="1" applyBorder="1" applyAlignment="1">
      <alignment horizontal="justify" vertical="top" wrapText="1"/>
    </xf>
    <xf numFmtId="0" fontId="30" fillId="11" borderId="68" xfId="36" applyFont="1" applyFill="1" applyBorder="1" applyAlignment="1">
      <alignment horizontal="center" vertical="top" wrapText="1"/>
    </xf>
    <xf numFmtId="0" fontId="30" fillId="11" borderId="46" xfId="36" applyFont="1" applyFill="1" applyBorder="1" applyAlignment="1">
      <alignment horizontal="center" vertical="top" wrapText="1"/>
    </xf>
    <xf numFmtId="0" fontId="30" fillId="11" borderId="56" xfId="36" applyFont="1" applyFill="1" applyBorder="1" applyAlignment="1">
      <alignment horizontal="center" vertical="center" wrapText="1"/>
    </xf>
    <xf numFmtId="0" fontId="30" fillId="11" borderId="46" xfId="0" applyFont="1" applyFill="1" applyBorder="1" applyAlignment="1">
      <alignment horizontal="center" vertical="top" wrapText="1"/>
    </xf>
    <xf numFmtId="0" fontId="30" fillId="11" borderId="71" xfId="0" applyFont="1" applyFill="1" applyBorder="1" applyAlignment="1">
      <alignment horizontal="center" vertical="top" wrapText="1"/>
    </xf>
    <xf numFmtId="0" fontId="30" fillId="11" borderId="24" xfId="36" applyFont="1" applyFill="1" applyBorder="1" applyAlignment="1">
      <alignment horizontal="center" vertical="top" wrapText="1"/>
    </xf>
    <xf numFmtId="0" fontId="30" fillId="11" borderId="51" xfId="66" applyFont="1" applyFill="1" applyBorder="1" applyAlignment="1">
      <alignment vertical="top"/>
    </xf>
    <xf numFmtId="0" fontId="30" fillId="11" borderId="67" xfId="36" applyFont="1" applyFill="1" applyBorder="1" applyAlignment="1">
      <alignment horizontal="left" vertical="top" wrapText="1"/>
    </xf>
    <xf numFmtId="0" fontId="30" fillId="11" borderId="68" xfId="36" applyFont="1" applyFill="1" applyBorder="1" applyAlignment="1">
      <alignment horizontal="left" vertical="top" wrapText="1"/>
    </xf>
    <xf numFmtId="0" fontId="30" fillId="0" borderId="29" xfId="35" applyFont="1" applyBorder="1" applyAlignment="1">
      <alignment horizontal="center" vertical="top" wrapText="1"/>
    </xf>
    <xf numFmtId="0" fontId="30" fillId="11" borderId="31" xfId="36" applyFont="1" applyFill="1" applyBorder="1" applyAlignment="1">
      <alignment horizontal="center" vertical="center" wrapText="1"/>
    </xf>
    <xf numFmtId="0" fontId="30" fillId="11" borderId="55" xfId="36" applyFont="1" applyFill="1" applyBorder="1" applyAlignment="1">
      <alignment horizontal="justify" vertical="top" wrapText="1"/>
    </xf>
    <xf numFmtId="0" fontId="30" fillId="11" borderId="25" xfId="36" applyFont="1" applyFill="1" applyBorder="1" applyAlignment="1">
      <alignment horizontal="left" vertical="top" wrapText="1"/>
    </xf>
    <xf numFmtId="0" fontId="30" fillId="11" borderId="27" xfId="36" applyFont="1" applyFill="1" applyBorder="1" applyAlignment="1">
      <alignment horizontal="left" vertical="top" wrapText="1"/>
    </xf>
    <xf numFmtId="0" fontId="30" fillId="11" borderId="55" xfId="66" applyFont="1" applyFill="1" applyBorder="1" applyAlignment="1">
      <alignment vertical="top"/>
    </xf>
    <xf numFmtId="0" fontId="30" fillId="11" borderId="58" xfId="36" applyFont="1" applyFill="1" applyBorder="1" applyAlignment="1">
      <alignment vertical="top" wrapText="1"/>
    </xf>
    <xf numFmtId="0" fontId="30" fillId="11" borderId="46" xfId="36" applyFont="1" applyFill="1" applyBorder="1" applyAlignment="1">
      <alignment horizontal="center" vertical="center" wrapText="1"/>
    </xf>
    <xf numFmtId="0" fontId="30" fillId="11" borderId="51" xfId="36" applyFont="1" applyFill="1" applyBorder="1" applyAlignment="1">
      <alignment horizontal="justify" vertical="top" wrapText="1"/>
    </xf>
    <xf numFmtId="0" fontId="30" fillId="11" borderId="29" xfId="36" applyFont="1" applyFill="1" applyBorder="1" applyAlignment="1">
      <alignment horizontal="center" vertical="center" wrapText="1"/>
    </xf>
    <xf numFmtId="0" fontId="30" fillId="11" borderId="29" xfId="36" applyFont="1" applyFill="1" applyBorder="1" applyAlignment="1">
      <alignment horizontal="left" vertical="top" wrapText="1"/>
    </xf>
    <xf numFmtId="0" fontId="30" fillId="11" borderId="21" xfId="36" applyFont="1" applyFill="1" applyBorder="1" applyAlignment="1">
      <alignment horizontal="justify" vertical="top" wrapText="1"/>
    </xf>
    <xf numFmtId="0" fontId="30" fillId="0" borderId="0" xfId="35" applyFont="1" applyAlignment="1">
      <alignment horizontal="center" vertical="top" wrapText="1"/>
    </xf>
    <xf numFmtId="0" fontId="30" fillId="11" borderId="27" xfId="36" applyFont="1" applyFill="1" applyBorder="1" applyAlignment="1">
      <alignment horizontal="center" vertical="top" wrapText="1"/>
    </xf>
    <xf numFmtId="0" fontId="30" fillId="11" borderId="66" xfId="66" applyFont="1" applyFill="1" applyBorder="1" applyAlignment="1">
      <alignment horizontal="justify" vertical="top" wrapText="1"/>
    </xf>
    <xf numFmtId="0" fontId="30" fillId="3" borderId="29" xfId="35" applyFont="1" applyFill="1" applyBorder="1" applyAlignment="1">
      <alignment horizontal="center" vertical="top"/>
    </xf>
    <xf numFmtId="0" fontId="30" fillId="3" borderId="68" xfId="35" applyFont="1" applyFill="1" applyBorder="1" applyAlignment="1">
      <alignment horizontal="center" vertical="top" wrapText="1"/>
    </xf>
    <xf numFmtId="0" fontId="30" fillId="3" borderId="0" xfId="36" applyFont="1" applyFill="1" applyAlignment="1">
      <alignment horizontal="center" vertical="top"/>
    </xf>
    <xf numFmtId="0" fontId="30" fillId="3" borderId="68" xfId="36" applyFont="1" applyFill="1" applyBorder="1" applyAlignment="1">
      <alignment horizontal="center" vertical="top"/>
    </xf>
    <xf numFmtId="0" fontId="30" fillId="19" borderId="27" xfId="24" applyFont="1" applyFill="1" applyBorder="1" applyAlignment="1">
      <alignment horizontal="justify" vertical="top" wrapText="1"/>
    </xf>
    <xf numFmtId="0" fontId="30" fillId="11" borderId="55" xfId="35" applyFont="1" applyFill="1" applyBorder="1" applyAlignment="1">
      <alignment horizontal="justify" vertical="top" wrapText="1"/>
    </xf>
    <xf numFmtId="0" fontId="30" fillId="11" borderId="22" xfId="35" applyFont="1" applyFill="1" applyBorder="1" applyAlignment="1">
      <alignment horizontal="justify" vertical="top" wrapText="1"/>
    </xf>
    <xf numFmtId="0" fontId="30" fillId="19" borderId="23" xfId="24" applyFont="1" applyFill="1" applyBorder="1" applyAlignment="1">
      <alignment vertical="top" wrapText="1"/>
    </xf>
    <xf numFmtId="0" fontId="30" fillId="11" borderId="55" xfId="66" applyFont="1" applyFill="1" applyBorder="1" applyAlignment="1">
      <alignment horizontal="justify" vertical="top" wrapText="1"/>
    </xf>
    <xf numFmtId="0" fontId="34" fillId="11" borderId="31" xfId="35" applyFont="1" applyFill="1" applyBorder="1" applyAlignment="1">
      <alignment horizontal="center" vertical="top" wrapText="1"/>
    </xf>
    <xf numFmtId="0" fontId="30" fillId="11" borderId="66" xfId="35" applyFont="1" applyFill="1" applyBorder="1" applyAlignment="1">
      <alignment horizontal="justify" vertical="top" wrapText="1"/>
    </xf>
    <xf numFmtId="0" fontId="30" fillId="11" borderId="24" xfId="35" applyFont="1" applyFill="1" applyBorder="1" applyAlignment="1">
      <alignment horizontal="center" vertical="top" wrapText="1"/>
    </xf>
    <xf numFmtId="0" fontId="30" fillId="11" borderId="23" xfId="1" applyFont="1" applyFill="1" applyBorder="1" applyAlignment="1">
      <alignment horizontal="center" vertical="top" wrapText="1"/>
    </xf>
    <xf numFmtId="0" fontId="30" fillId="11" borderId="29" xfId="36" applyFont="1" applyFill="1" applyBorder="1" applyAlignment="1">
      <alignment horizontal="justify" vertical="center" wrapText="1"/>
    </xf>
    <xf numFmtId="0" fontId="30" fillId="11" borderId="22" xfId="36" applyFont="1" applyFill="1" applyBorder="1" applyAlignment="1">
      <alignment horizontal="justify" vertical="center" wrapText="1"/>
    </xf>
    <xf numFmtId="0" fontId="30" fillId="11" borderId="0" xfId="36" applyFont="1" applyFill="1" applyAlignment="1">
      <alignment horizontal="justify" vertical="center" wrapText="1"/>
    </xf>
    <xf numFmtId="0" fontId="30" fillId="11" borderId="79" xfId="36" applyFont="1" applyFill="1" applyBorder="1" applyAlignment="1">
      <alignment horizontal="justify" vertical="center" wrapText="1"/>
    </xf>
    <xf numFmtId="0" fontId="30" fillId="11" borderId="58" xfId="36" applyFont="1" applyFill="1" applyBorder="1" applyAlignment="1">
      <alignment horizontal="justify" vertical="center" wrapText="1"/>
    </xf>
    <xf numFmtId="0" fontId="30" fillId="11" borderId="29" xfId="1" applyFont="1" applyFill="1" applyBorder="1" applyAlignment="1">
      <alignment horizontal="center" vertical="top" wrapText="1"/>
    </xf>
    <xf numFmtId="0" fontId="30" fillId="11" borderId="58" xfId="1" applyFont="1" applyFill="1" applyBorder="1" applyAlignment="1">
      <alignment horizontal="center" vertical="top" wrapText="1"/>
    </xf>
    <xf numFmtId="0" fontId="30" fillId="0" borderId="68" xfId="0" applyFont="1" applyBorder="1" applyAlignment="1">
      <alignment horizontal="justify" vertical="top" wrapText="1"/>
    </xf>
    <xf numFmtId="0" fontId="30" fillId="11" borderId="3" xfId="36" applyFont="1" applyFill="1" applyBorder="1" applyAlignment="1">
      <alignment horizontal="center" vertical="top" wrapText="1"/>
    </xf>
    <xf numFmtId="0" fontId="30" fillId="11" borderId="75" xfId="36" applyFont="1" applyFill="1" applyBorder="1" applyAlignment="1">
      <alignment horizontal="center" vertical="top" wrapText="1"/>
    </xf>
    <xf numFmtId="0" fontId="30" fillId="11" borderId="75" xfId="66" applyFont="1" applyFill="1" applyBorder="1" applyAlignment="1">
      <alignment horizontal="justify" vertical="top" wrapText="1"/>
    </xf>
    <xf numFmtId="0" fontId="30" fillId="11" borderId="56" xfId="35" applyFont="1" applyFill="1" applyBorder="1" applyAlignment="1">
      <alignment horizontal="justify" vertical="top" wrapText="1"/>
    </xf>
    <xf numFmtId="0" fontId="30" fillId="11" borderId="58" xfId="35" applyFont="1" applyFill="1" applyBorder="1" applyAlignment="1">
      <alignment horizontal="justify" vertical="top" wrapText="1"/>
    </xf>
    <xf numFmtId="0" fontId="30" fillId="11" borderId="23" xfId="35" applyFont="1" applyFill="1" applyBorder="1" applyAlignment="1">
      <alignment horizontal="justify" vertical="top" wrapText="1"/>
    </xf>
    <xf numFmtId="0" fontId="30" fillId="11" borderId="58" xfId="36" applyFont="1" applyFill="1" applyBorder="1" applyAlignment="1">
      <alignment horizontal="center" vertical="center" wrapText="1"/>
    </xf>
    <xf numFmtId="0" fontId="34" fillId="11" borderId="46" xfId="1" applyFont="1" applyFill="1" applyBorder="1" applyAlignment="1">
      <alignment horizontal="center" vertical="top" wrapText="1"/>
    </xf>
    <xf numFmtId="0" fontId="30" fillId="11" borderId="71" xfId="66" applyFont="1" applyFill="1" applyBorder="1" applyAlignment="1">
      <alignment horizontal="justify" vertical="top" wrapText="1"/>
    </xf>
    <xf numFmtId="0" fontId="30" fillId="11" borderId="46" xfId="66" applyFont="1" applyFill="1" applyBorder="1" applyAlignment="1">
      <alignment horizontal="center" vertical="top" wrapText="1"/>
    </xf>
    <xf numFmtId="0" fontId="30" fillId="11" borderId="78" xfId="1" applyFont="1" applyFill="1" applyBorder="1" applyAlignment="1">
      <alignment horizontal="center" vertical="top" wrapText="1"/>
    </xf>
    <xf numFmtId="0" fontId="30" fillId="0" borderId="71" xfId="36" applyFont="1" applyBorder="1" applyAlignment="1">
      <alignment horizontal="justify" vertical="top" wrapText="1"/>
    </xf>
    <xf numFmtId="0" fontId="30" fillId="11" borderId="29" xfId="66" applyFont="1" applyFill="1" applyBorder="1" applyAlignment="1">
      <alignment horizontal="center" vertical="top" wrapText="1"/>
    </xf>
    <xf numFmtId="0" fontId="30" fillId="0" borderId="68" xfId="36" applyFont="1" applyBorder="1" applyAlignment="1">
      <alignment horizontal="justify" vertical="top" wrapText="1"/>
    </xf>
    <xf numFmtId="0" fontId="30" fillId="3" borderId="29" xfId="36" applyFont="1" applyFill="1" applyBorder="1" applyAlignment="1">
      <alignment horizontal="center" vertical="top" wrapText="1"/>
    </xf>
    <xf numFmtId="0" fontId="30" fillId="3" borderId="68" xfId="36" applyFont="1" applyFill="1" applyBorder="1" applyAlignment="1">
      <alignment horizontal="center" vertical="top" wrapText="1"/>
    </xf>
    <xf numFmtId="0" fontId="30" fillId="3" borderId="68" xfId="35" applyFont="1" applyFill="1" applyBorder="1" applyAlignment="1">
      <alignment horizontal="left" vertical="top" wrapText="1"/>
    </xf>
    <xf numFmtId="0" fontId="30" fillId="11" borderId="76" xfId="0" applyFont="1" applyFill="1" applyBorder="1" applyAlignment="1">
      <alignment horizontal="center" vertical="top"/>
    </xf>
    <xf numFmtId="0" fontId="30" fillId="11" borderId="67" xfId="1" applyFont="1" applyFill="1" applyBorder="1" applyAlignment="1">
      <alignment vertical="top" wrapText="1"/>
    </xf>
    <xf numFmtId="0" fontId="30" fillId="11" borderId="27" xfId="35" applyFont="1" applyFill="1" applyBorder="1" applyAlignment="1">
      <alignment horizontal="justify" vertical="top" wrapText="1"/>
    </xf>
    <xf numFmtId="0" fontId="34" fillId="11" borderId="71" xfId="35" applyFont="1" applyFill="1" applyBorder="1" applyAlignment="1">
      <alignment horizontal="justify" vertical="top" wrapText="1"/>
    </xf>
    <xf numFmtId="0" fontId="30" fillId="0" borderId="56" xfId="35" applyFont="1" applyBorder="1" applyAlignment="1">
      <alignment horizontal="justify" vertical="top" wrapText="1"/>
    </xf>
    <xf numFmtId="0" fontId="30" fillId="0" borderId="58" xfId="35" applyFont="1" applyBorder="1" applyAlignment="1">
      <alignment horizontal="justify" vertical="top" wrapText="1"/>
    </xf>
    <xf numFmtId="0" fontId="30" fillId="11" borderId="31" xfId="66" applyFont="1" applyFill="1" applyBorder="1" applyAlignment="1">
      <alignment horizontal="center" vertical="top" wrapText="1"/>
    </xf>
    <xf numFmtId="0" fontId="30" fillId="11" borderId="23" xfId="66" applyFont="1" applyFill="1" applyBorder="1" applyAlignment="1">
      <alignment horizontal="center" vertical="top" wrapText="1"/>
    </xf>
    <xf numFmtId="0" fontId="30" fillId="11" borderId="23" xfId="36" applyFont="1" applyFill="1" applyBorder="1" applyAlignment="1">
      <alignment horizontal="justify" vertical="top" wrapText="1"/>
    </xf>
    <xf numFmtId="0" fontId="30" fillId="11" borderId="58" xfId="66" applyFont="1" applyFill="1" applyBorder="1" applyAlignment="1">
      <alignment horizontal="center" vertical="top" wrapText="1"/>
    </xf>
    <xf numFmtId="0" fontId="30" fillId="11" borderId="56" xfId="36" applyFont="1" applyFill="1" applyBorder="1" applyAlignment="1">
      <alignment horizontal="justify" vertical="top" wrapText="1"/>
    </xf>
    <xf numFmtId="0" fontId="30" fillId="11" borderId="71" xfId="66" applyFont="1" applyFill="1" applyBorder="1" applyAlignment="1">
      <alignment horizontal="center" vertical="top" wrapText="1"/>
    </xf>
    <xf numFmtId="0" fontId="30" fillId="11" borderId="0" xfId="36" applyFont="1" applyFill="1" applyAlignment="1">
      <alignment horizontal="justify" vertical="top" wrapText="1"/>
    </xf>
    <xf numFmtId="0" fontId="30" fillId="0" borderId="55" xfId="66" applyFont="1" applyBorder="1" applyAlignment="1">
      <alignment horizontal="justify" vertical="top" wrapText="1"/>
    </xf>
    <xf numFmtId="0" fontId="30" fillId="0" borderId="66" xfId="66" applyFont="1" applyBorder="1" applyAlignment="1">
      <alignment horizontal="justify" vertical="top" wrapText="1"/>
    </xf>
    <xf numFmtId="0" fontId="30" fillId="0" borderId="23" xfId="66" applyFont="1" applyBorder="1" applyAlignment="1">
      <alignment horizontal="justify" vertical="top" wrapText="1"/>
    </xf>
    <xf numFmtId="0" fontId="30" fillId="11" borderId="22" xfId="36" applyFont="1" applyFill="1" applyBorder="1" applyAlignment="1">
      <alignment horizontal="justify" vertical="top" wrapText="1"/>
    </xf>
    <xf numFmtId="0" fontId="30" fillId="11" borderId="58" xfId="36" applyFont="1" applyFill="1" applyBorder="1" applyAlignment="1">
      <alignment horizontal="justify" vertical="top" wrapText="1"/>
    </xf>
    <xf numFmtId="0" fontId="30" fillId="11" borderId="27" xfId="66" applyFont="1" applyFill="1" applyBorder="1" applyAlignment="1">
      <alignment horizontal="center" vertical="top" wrapText="1"/>
    </xf>
    <xf numFmtId="0" fontId="30" fillId="11" borderId="27" xfId="66" applyFont="1" applyFill="1" applyBorder="1" applyAlignment="1">
      <alignment vertical="top" wrapText="1"/>
    </xf>
    <xf numFmtId="0" fontId="30" fillId="3" borderId="23" xfId="66" applyFont="1" applyFill="1" applyBorder="1" applyAlignment="1">
      <alignment horizontal="center" vertical="top" wrapText="1"/>
    </xf>
    <xf numFmtId="0" fontId="47" fillId="11" borderId="27" xfId="36" applyFont="1" applyFill="1" applyBorder="1" applyAlignment="1">
      <alignment horizontal="justify" vertical="top" wrapText="1"/>
    </xf>
    <xf numFmtId="0" fontId="47" fillId="11" borderId="68" xfId="36" applyFont="1" applyFill="1" applyBorder="1" applyAlignment="1">
      <alignment horizontal="justify" vertical="top" wrapText="1"/>
    </xf>
    <xf numFmtId="0" fontId="49" fillId="2" borderId="29" xfId="36" applyFont="1" applyFill="1" applyBorder="1" applyAlignment="1">
      <alignment horizontal="justify" vertical="center" wrapText="1"/>
    </xf>
    <xf numFmtId="0" fontId="30" fillId="6" borderId="20" xfId="66" applyFont="1" applyFill="1" applyBorder="1" applyAlignment="1">
      <alignment horizontal="justify" vertical="top" wrapText="1"/>
    </xf>
    <xf numFmtId="0" fontId="30" fillId="6" borderId="68" xfId="0" applyFont="1" applyFill="1" applyBorder="1" applyAlignment="1">
      <alignment horizontal="center" vertical="top"/>
    </xf>
    <xf numFmtId="0" fontId="29" fillId="6" borderId="67" xfId="1" applyFont="1" applyFill="1" applyBorder="1" applyAlignment="1">
      <alignment horizontal="center" vertical="top" wrapText="1"/>
    </xf>
    <xf numFmtId="0" fontId="30" fillId="6" borderId="67" xfId="0" applyFont="1" applyFill="1" applyBorder="1" applyAlignment="1">
      <alignment horizontal="center" vertical="top"/>
    </xf>
    <xf numFmtId="0" fontId="30" fillId="6" borderId="68" xfId="0" applyFont="1" applyFill="1" applyBorder="1" applyAlignment="1">
      <alignment horizontal="justify" vertical="top"/>
    </xf>
    <xf numFmtId="0" fontId="57" fillId="0" borderId="29" xfId="30" applyFont="1" applyBorder="1" applyAlignment="1" applyProtection="1">
      <alignment horizontal="justify" vertical="center"/>
    </xf>
    <xf numFmtId="0" fontId="30" fillId="3" borderId="65" xfId="0" applyFont="1" applyFill="1" applyBorder="1" applyAlignment="1">
      <alignment horizontal="center" vertical="top" wrapText="1"/>
    </xf>
    <xf numFmtId="0" fontId="29" fillId="3" borderId="21" xfId="76" applyFont="1" applyFill="1" applyBorder="1" applyAlignment="1">
      <alignment horizontal="justify" vertical="top" wrapText="1"/>
    </xf>
    <xf numFmtId="0" fontId="49" fillId="3" borderId="29" xfId="36" applyFont="1" applyFill="1" applyBorder="1" applyAlignment="1">
      <alignment horizontal="left" vertical="center" wrapText="1"/>
    </xf>
    <xf numFmtId="0" fontId="49" fillId="3" borderId="68" xfId="36" applyFont="1" applyFill="1" applyBorder="1" applyAlignment="1">
      <alignment horizontal="left" vertical="center" wrapText="1"/>
    </xf>
    <xf numFmtId="0" fontId="49" fillId="3" borderId="21" xfId="36" applyFont="1" applyFill="1" applyBorder="1" applyAlignment="1">
      <alignment horizontal="left" vertical="center" wrapText="1"/>
    </xf>
    <xf numFmtId="0" fontId="49" fillId="3" borderId="67" xfId="36" applyFont="1" applyFill="1" applyBorder="1" applyAlignment="1">
      <alignment horizontal="left" vertical="center" wrapText="1"/>
    </xf>
    <xf numFmtId="0" fontId="49" fillId="3" borderId="51" xfId="36" applyFont="1" applyFill="1" applyBorder="1" applyAlignment="1">
      <alignment horizontal="left" vertical="center" wrapText="1"/>
    </xf>
    <xf numFmtId="0" fontId="49" fillId="2" borderId="68" xfId="36" applyFont="1" applyFill="1" applyBorder="1" applyAlignment="1">
      <alignment horizontal="left" vertical="center" wrapText="1"/>
    </xf>
    <xf numFmtId="0" fontId="49" fillId="3" borderId="76" xfId="36" applyFont="1" applyFill="1" applyBorder="1" applyAlignment="1">
      <alignment horizontal="left" vertical="center" wrapText="1"/>
    </xf>
    <xf numFmtId="0" fontId="49" fillId="3" borderId="0" xfId="36" applyFont="1" applyFill="1" applyAlignment="1">
      <alignment horizontal="left" vertical="center" wrapText="1"/>
    </xf>
    <xf numFmtId="0" fontId="49" fillId="0" borderId="0" xfId="0" applyFont="1"/>
    <xf numFmtId="0" fontId="49" fillId="3" borderId="68" xfId="36" applyFont="1" applyFill="1" applyBorder="1" applyAlignment="1">
      <alignment horizontal="center" vertical="top" wrapText="1"/>
    </xf>
    <xf numFmtId="0" fontId="49" fillId="3" borderId="67" xfId="36" applyFont="1" applyFill="1" applyBorder="1" applyAlignment="1">
      <alignment horizontal="center" vertical="top" wrapText="1"/>
    </xf>
    <xf numFmtId="0" fontId="49" fillId="3" borderId="51" xfId="36" applyFont="1" applyFill="1" applyBorder="1" applyAlignment="1">
      <alignment horizontal="center" vertical="top" wrapText="1"/>
    </xf>
    <xf numFmtId="0" fontId="49" fillId="2" borderId="68" xfId="36" applyFont="1" applyFill="1" applyBorder="1" applyAlignment="1">
      <alignment horizontal="center" vertical="top" wrapText="1"/>
    </xf>
    <xf numFmtId="0" fontId="49" fillId="3" borderId="76" xfId="36" applyFont="1" applyFill="1" applyBorder="1" applyAlignment="1">
      <alignment horizontal="center" vertical="top" wrapText="1"/>
    </xf>
    <xf numFmtId="0" fontId="49" fillId="3" borderId="0" xfId="36" applyFont="1" applyFill="1" applyAlignment="1">
      <alignment horizontal="center" vertical="top" wrapText="1"/>
    </xf>
    <xf numFmtId="0" fontId="29" fillId="3" borderId="76" xfId="1" applyFont="1" applyFill="1" applyBorder="1" applyAlignment="1">
      <alignment horizontal="left" vertical="top" wrapText="1"/>
    </xf>
    <xf numFmtId="0" fontId="29" fillId="0" borderId="23" xfId="1" applyFont="1" applyBorder="1" applyAlignment="1">
      <alignment horizontal="left" vertical="top" wrapText="1"/>
    </xf>
    <xf numFmtId="0" fontId="49" fillId="3" borderId="29" xfId="66" applyFont="1" applyFill="1" applyBorder="1" applyAlignment="1">
      <alignment horizontal="center" vertical="top" wrapText="1"/>
    </xf>
    <xf numFmtId="0" fontId="49" fillId="3" borderId="68" xfId="66" applyFont="1" applyFill="1" applyBorder="1" applyAlignment="1">
      <alignment horizontal="center" vertical="top" wrapText="1"/>
    </xf>
    <xf numFmtId="0" fontId="49" fillId="3" borderId="21" xfId="66" applyFont="1" applyFill="1" applyBorder="1" applyAlignment="1">
      <alignment horizontal="center" vertical="top" wrapText="1"/>
    </xf>
    <xf numFmtId="0" fontId="49" fillId="3" borderId="67" xfId="66" applyFont="1" applyFill="1" applyBorder="1" applyAlignment="1">
      <alignment horizontal="center" vertical="top" wrapText="1"/>
    </xf>
    <xf numFmtId="0" fontId="49" fillId="3" borderId="51" xfId="66" applyFont="1" applyFill="1" applyBorder="1" applyAlignment="1">
      <alignment horizontal="center" vertical="top" wrapText="1"/>
    </xf>
    <xf numFmtId="0" fontId="49" fillId="3" borderId="76" xfId="66" applyFont="1" applyFill="1" applyBorder="1" applyAlignment="1">
      <alignment horizontal="center" vertical="top" wrapText="1"/>
    </xf>
    <xf numFmtId="0" fontId="49" fillId="3" borderId="0" xfId="66" applyFont="1" applyFill="1" applyAlignment="1">
      <alignment horizontal="center" vertical="top" wrapText="1"/>
    </xf>
    <xf numFmtId="0" fontId="49" fillId="2" borderId="29" xfId="66" applyFont="1" applyFill="1" applyBorder="1" applyAlignment="1">
      <alignment horizontal="center" vertical="top" wrapText="1"/>
    </xf>
    <xf numFmtId="0" fontId="49" fillId="2" borderId="68" xfId="66" applyFont="1" applyFill="1" applyBorder="1" applyAlignment="1">
      <alignment horizontal="center" vertical="top" wrapText="1"/>
    </xf>
    <xf numFmtId="0" fontId="49" fillId="2" borderId="21" xfId="66" applyFont="1" applyFill="1" applyBorder="1" applyAlignment="1">
      <alignment horizontal="center" vertical="top" wrapText="1"/>
    </xf>
    <xf numFmtId="0" fontId="49" fillId="2" borderId="67" xfId="66" applyFont="1" applyFill="1" applyBorder="1" applyAlignment="1">
      <alignment horizontal="center" vertical="top" wrapText="1"/>
    </xf>
    <xf numFmtId="0" fontId="49" fillId="2" borderId="51" xfId="66" applyFont="1" applyFill="1" applyBorder="1" applyAlignment="1">
      <alignment horizontal="center" vertical="top" wrapText="1"/>
    </xf>
    <xf numFmtId="0" fontId="49" fillId="2" borderId="76" xfId="66" applyFont="1" applyFill="1" applyBorder="1" applyAlignment="1">
      <alignment horizontal="center" vertical="top" wrapText="1"/>
    </xf>
    <xf numFmtId="0" fontId="49" fillId="0" borderId="0" xfId="66" applyFont="1" applyAlignment="1">
      <alignment horizontal="center" vertical="top" wrapText="1"/>
    </xf>
    <xf numFmtId="0" fontId="49" fillId="2" borderId="29" xfId="66" applyFont="1" applyFill="1" applyBorder="1" applyAlignment="1">
      <alignment horizontal="left" vertical="top" wrapText="1"/>
    </xf>
    <xf numFmtId="0" fontId="49" fillId="2" borderId="68" xfId="66" applyFont="1" applyFill="1" applyBorder="1" applyAlignment="1">
      <alignment horizontal="left" vertical="top" wrapText="1"/>
    </xf>
    <xf numFmtId="0" fontId="49" fillId="2" borderId="21" xfId="66" applyFont="1" applyFill="1" applyBorder="1" applyAlignment="1">
      <alignment horizontal="left" vertical="top" wrapText="1"/>
    </xf>
    <xf numFmtId="0" fontId="49" fillId="2" borderId="67" xfId="66" applyFont="1" applyFill="1" applyBorder="1" applyAlignment="1">
      <alignment horizontal="left" vertical="top" wrapText="1"/>
    </xf>
    <xf numFmtId="0" fontId="49" fillId="2" borderId="51" xfId="66" applyFont="1" applyFill="1" applyBorder="1" applyAlignment="1">
      <alignment horizontal="left" vertical="top" wrapText="1"/>
    </xf>
    <xf numFmtId="0" fontId="49" fillId="2" borderId="76" xfId="66" applyFont="1" applyFill="1" applyBorder="1" applyAlignment="1">
      <alignment horizontal="left" vertical="top" wrapText="1"/>
    </xf>
    <xf numFmtId="0" fontId="49" fillId="0" borderId="0" xfId="66" applyFont="1" applyAlignment="1">
      <alignment horizontal="left" vertical="top" wrapText="1"/>
    </xf>
    <xf numFmtId="0" fontId="49" fillId="3" borderId="0" xfId="66" applyFont="1" applyFill="1" applyAlignment="1">
      <alignment horizontal="left" vertical="top" wrapText="1"/>
    </xf>
    <xf numFmtId="0" fontId="49" fillId="3" borderId="29" xfId="66" applyFont="1" applyFill="1" applyBorder="1" applyAlignment="1">
      <alignment horizontal="left" vertical="top" wrapText="1"/>
    </xf>
    <xf numFmtId="0" fontId="49" fillId="3" borderId="68" xfId="66" applyFont="1" applyFill="1" applyBorder="1" applyAlignment="1">
      <alignment horizontal="left" vertical="top" wrapText="1"/>
    </xf>
    <xf numFmtId="0" fontId="49" fillId="3" borderId="21" xfId="66" applyFont="1" applyFill="1" applyBorder="1" applyAlignment="1">
      <alignment horizontal="left" vertical="top" wrapText="1"/>
    </xf>
    <xf numFmtId="0" fontId="49" fillId="3" borderId="67" xfId="66" applyFont="1" applyFill="1" applyBorder="1" applyAlignment="1">
      <alignment horizontal="left" vertical="top" wrapText="1"/>
    </xf>
    <xf numFmtId="0" fontId="49" fillId="3" borderId="51" xfId="66" applyFont="1" applyFill="1" applyBorder="1" applyAlignment="1">
      <alignment horizontal="left" vertical="top" wrapText="1"/>
    </xf>
    <xf numFmtId="0" fontId="49" fillId="3" borderId="76" xfId="66" applyFont="1" applyFill="1" applyBorder="1" applyAlignment="1">
      <alignment horizontal="left" vertical="top" wrapText="1"/>
    </xf>
    <xf numFmtId="0" fontId="29" fillId="11" borderId="68" xfId="36" applyFont="1" applyFill="1" applyBorder="1" applyAlignment="1">
      <alignment horizontal="center" vertical="top" wrapText="1"/>
    </xf>
    <xf numFmtId="0" fontId="30" fillId="11" borderId="0" xfId="36" applyFont="1" applyFill="1" applyAlignment="1">
      <alignment horizontal="center" vertical="top" wrapText="1"/>
    </xf>
    <xf numFmtId="0" fontId="29" fillId="3" borderId="27" xfId="36" applyFont="1" applyFill="1" applyBorder="1" applyAlignment="1">
      <alignment horizontal="justify" vertical="top"/>
    </xf>
    <xf numFmtId="0" fontId="49" fillId="3" borderId="31" xfId="66" applyFont="1" applyFill="1" applyBorder="1" applyAlignment="1">
      <alignment horizontal="left" vertical="top" wrapText="1"/>
    </xf>
    <xf numFmtId="0" fontId="49" fillId="3" borderId="27" xfId="66" applyFont="1" applyFill="1" applyBorder="1" applyAlignment="1">
      <alignment horizontal="left" vertical="top" wrapText="1"/>
    </xf>
    <xf numFmtId="0" fontId="49" fillId="3" borderId="23" xfId="66" applyFont="1" applyFill="1" applyBorder="1" applyAlignment="1">
      <alignment horizontal="left" vertical="top" wrapText="1"/>
    </xf>
    <xf numFmtId="0" fontId="49" fillId="3" borderId="25" xfId="66" applyFont="1" applyFill="1" applyBorder="1" applyAlignment="1">
      <alignment horizontal="left" vertical="top" wrapText="1"/>
    </xf>
    <xf numFmtId="0" fontId="49" fillId="3" borderId="55" xfId="66" applyFont="1" applyFill="1" applyBorder="1" applyAlignment="1">
      <alignment horizontal="left" vertical="top" wrapText="1"/>
    </xf>
    <xf numFmtId="0" fontId="49" fillId="3" borderId="77" xfId="66" applyFont="1" applyFill="1" applyBorder="1" applyAlignment="1">
      <alignment horizontal="left" vertical="top" wrapText="1"/>
    </xf>
    <xf numFmtId="0" fontId="49" fillId="3" borderId="66" xfId="66" applyFont="1" applyFill="1" applyBorder="1" applyAlignment="1">
      <alignment horizontal="left" vertical="top" wrapText="1"/>
    </xf>
    <xf numFmtId="0" fontId="49" fillId="2" borderId="46" xfId="66" applyFont="1" applyFill="1" applyBorder="1" applyAlignment="1">
      <alignment horizontal="center" vertical="top" wrapText="1"/>
    </xf>
    <xf numFmtId="0" fontId="49" fillId="2" borderId="71" xfId="66" applyFont="1" applyFill="1" applyBorder="1" applyAlignment="1">
      <alignment horizontal="center" vertical="top" wrapText="1"/>
    </xf>
    <xf numFmtId="0" fontId="49" fillId="2" borderId="58" xfId="66" applyFont="1" applyFill="1" applyBorder="1" applyAlignment="1">
      <alignment horizontal="center" vertical="top" wrapText="1"/>
    </xf>
    <xf numFmtId="0" fontId="49" fillId="2" borderId="30" xfId="66" applyFont="1" applyFill="1" applyBorder="1" applyAlignment="1">
      <alignment horizontal="center" vertical="top" wrapText="1"/>
    </xf>
    <xf numFmtId="0" fontId="49" fillId="2" borderId="56" xfId="66" applyFont="1" applyFill="1" applyBorder="1" applyAlignment="1">
      <alignment horizontal="center" vertical="top" wrapText="1"/>
    </xf>
    <xf numFmtId="0" fontId="49" fillId="2" borderId="79" xfId="66" applyFont="1" applyFill="1" applyBorder="1" applyAlignment="1">
      <alignment horizontal="center" vertical="top" wrapText="1"/>
    </xf>
    <xf numFmtId="0" fontId="49" fillId="2" borderId="78" xfId="66" applyFont="1" applyFill="1" applyBorder="1" applyAlignment="1">
      <alignment horizontal="center" vertical="top" wrapText="1"/>
    </xf>
    <xf numFmtId="0" fontId="49" fillId="2" borderId="0" xfId="66" applyFont="1" applyFill="1" applyAlignment="1">
      <alignment horizontal="left" vertical="top" wrapText="1"/>
    </xf>
    <xf numFmtId="0" fontId="29" fillId="11" borderId="27" xfId="36" applyFont="1" applyFill="1" applyBorder="1" applyAlignment="1">
      <alignment horizontal="justify" vertical="top" wrapText="1"/>
    </xf>
    <xf numFmtId="0" fontId="49" fillId="3" borderId="31" xfId="36" applyFont="1" applyFill="1" applyBorder="1" applyAlignment="1">
      <alignment horizontal="left" vertical="center" wrapText="1"/>
    </xf>
    <xf numFmtId="0" fontId="49" fillId="3" borderId="27" xfId="36" applyFont="1" applyFill="1" applyBorder="1" applyAlignment="1">
      <alignment horizontal="left" vertical="center" wrapText="1"/>
    </xf>
    <xf numFmtId="0" fontId="49" fillId="3" borderId="23" xfId="36" applyFont="1" applyFill="1" applyBorder="1" applyAlignment="1">
      <alignment horizontal="left" vertical="center" wrapText="1"/>
    </xf>
    <xf numFmtId="0" fontId="49" fillId="3" borderId="25" xfId="36" applyFont="1" applyFill="1" applyBorder="1" applyAlignment="1">
      <alignment horizontal="left" vertical="center" wrapText="1"/>
    </xf>
    <xf numFmtId="0" fontId="49" fillId="3" borderId="55" xfId="36" applyFont="1" applyFill="1" applyBorder="1" applyAlignment="1">
      <alignment horizontal="left" vertical="center" wrapText="1"/>
    </xf>
    <xf numFmtId="0" fontId="49" fillId="3" borderId="77" xfId="36" applyFont="1" applyFill="1" applyBorder="1" applyAlignment="1">
      <alignment horizontal="left" vertical="center" wrapText="1"/>
    </xf>
    <xf numFmtId="0" fontId="49" fillId="3" borderId="24" xfId="36" applyFont="1" applyFill="1" applyBorder="1" applyAlignment="1">
      <alignment horizontal="left" vertical="center" wrapText="1"/>
    </xf>
    <xf numFmtId="0" fontId="49" fillId="3" borderId="29" xfId="36" applyFont="1" applyFill="1" applyBorder="1" applyAlignment="1">
      <alignment horizontal="center" vertical="center" wrapText="1"/>
    </xf>
    <xf numFmtId="0" fontId="49" fillId="3" borderId="68" xfId="36" applyFont="1" applyFill="1" applyBorder="1" applyAlignment="1">
      <alignment horizontal="center" vertical="center" wrapText="1"/>
    </xf>
    <xf numFmtId="0" fontId="49" fillId="3" borderId="21" xfId="36" applyFont="1" applyFill="1" applyBorder="1" applyAlignment="1">
      <alignment horizontal="center" vertical="center" wrapText="1"/>
    </xf>
    <xf numFmtId="0" fontId="49" fillId="3" borderId="67" xfId="36" applyFont="1" applyFill="1" applyBorder="1" applyAlignment="1">
      <alignment horizontal="center" vertical="center" wrapText="1"/>
    </xf>
    <xf numFmtId="0" fontId="49" fillId="3" borderId="51" xfId="36" applyFont="1" applyFill="1" applyBorder="1" applyAlignment="1">
      <alignment horizontal="center" vertical="center" wrapText="1"/>
    </xf>
    <xf numFmtId="0" fontId="49" fillId="3" borderId="76" xfId="36" applyFont="1" applyFill="1" applyBorder="1" applyAlignment="1">
      <alignment horizontal="center" vertical="center" wrapText="1"/>
    </xf>
    <xf numFmtId="0" fontId="49" fillId="3" borderId="0" xfId="36" applyFont="1" applyFill="1" applyAlignment="1">
      <alignment horizontal="center" vertical="center" wrapText="1"/>
    </xf>
    <xf numFmtId="0" fontId="49" fillId="2" borderId="67" xfId="36" applyFont="1" applyFill="1" applyBorder="1" applyAlignment="1">
      <alignment horizontal="center" vertical="top" wrapText="1"/>
    </xf>
    <xf numFmtId="0" fontId="49" fillId="2" borderId="51" xfId="36" applyFont="1" applyFill="1" applyBorder="1" applyAlignment="1">
      <alignment horizontal="center" vertical="top" wrapText="1"/>
    </xf>
    <xf numFmtId="0" fontId="26" fillId="0" borderId="68" xfId="0" applyFont="1" applyBorder="1" applyAlignment="1">
      <alignment horizontal="justify" vertical="top" wrapText="1"/>
    </xf>
    <xf numFmtId="0" fontId="49" fillId="2" borderId="68" xfId="36" applyFont="1" applyFill="1" applyBorder="1" applyAlignment="1">
      <alignment horizontal="center" vertical="center" wrapText="1"/>
    </xf>
    <xf numFmtId="0" fontId="49" fillId="2" borderId="21" xfId="36" applyFont="1" applyFill="1" applyBorder="1" applyAlignment="1">
      <alignment horizontal="center" vertical="center" wrapText="1"/>
    </xf>
    <xf numFmtId="0" fontId="49" fillId="2" borderId="67" xfId="36" applyFont="1" applyFill="1" applyBorder="1" applyAlignment="1">
      <alignment horizontal="center" vertical="center" wrapText="1"/>
    </xf>
    <xf numFmtId="0" fontId="49" fillId="2" borderId="51" xfId="36" applyFont="1" applyFill="1" applyBorder="1" applyAlignment="1">
      <alignment horizontal="center" vertical="center" wrapText="1"/>
    </xf>
    <xf numFmtId="0" fontId="49" fillId="3" borderId="22" xfId="36" applyFont="1" applyFill="1" applyBorder="1" applyAlignment="1">
      <alignment horizontal="center" vertical="center" wrapText="1"/>
    </xf>
    <xf numFmtId="0" fontId="49" fillId="3" borderId="22" xfId="36" applyFont="1" applyFill="1" applyBorder="1" applyAlignment="1">
      <alignment horizontal="center" vertical="top" wrapText="1"/>
    </xf>
    <xf numFmtId="0" fontId="29" fillId="11" borderId="68" xfId="36" applyFont="1" applyFill="1" applyBorder="1" applyAlignment="1">
      <alignment horizontal="justify" vertical="top" wrapText="1"/>
    </xf>
    <xf numFmtId="0" fontId="38" fillId="3" borderId="23" xfId="36" applyFont="1" applyFill="1" applyBorder="1" applyAlignment="1">
      <alignment horizontal="left" vertical="top" wrapText="1"/>
    </xf>
    <xf numFmtId="0" fontId="3" fillId="5" borderId="18" xfId="1" applyFont="1" applyFill="1" applyBorder="1" applyAlignment="1">
      <alignment horizontal="center" vertical="center" wrapText="1"/>
    </xf>
    <xf numFmtId="0" fontId="30" fillId="11" borderId="51" xfId="1" applyFont="1" applyFill="1" applyBorder="1" applyAlignment="1">
      <alignment horizontal="center" vertical="center" wrapText="1"/>
    </xf>
    <xf numFmtId="0" fontId="30" fillId="3" borderId="46" xfId="0" applyFont="1" applyFill="1" applyBorder="1" applyAlignment="1">
      <alignment horizontal="center" vertical="top" wrapText="1"/>
    </xf>
    <xf numFmtId="0" fontId="66" fillId="0" borderId="64" xfId="0" applyFont="1" applyBorder="1" applyAlignment="1">
      <alignment vertical="center"/>
    </xf>
    <xf numFmtId="0" fontId="66" fillId="0" borderId="65" xfId="0" applyFont="1" applyBorder="1" applyAlignment="1">
      <alignment vertical="center"/>
    </xf>
    <xf numFmtId="0" fontId="66" fillId="0" borderId="67" xfId="0" applyFont="1" applyBorder="1" applyAlignment="1">
      <alignment vertical="center"/>
    </xf>
    <xf numFmtId="0" fontId="66" fillId="0" borderId="68" xfId="0" applyFont="1" applyBorder="1" applyAlignment="1">
      <alignment vertical="center"/>
    </xf>
    <xf numFmtId="3" fontId="66" fillId="0" borderId="67" xfId="0" applyNumberFormat="1" applyFont="1" applyBorder="1" applyAlignment="1">
      <alignment vertical="center"/>
    </xf>
    <xf numFmtId="3" fontId="66" fillId="0" borderId="68" xfId="0" applyNumberFormat="1" applyFont="1" applyBorder="1" applyAlignment="1">
      <alignment vertical="center"/>
    </xf>
    <xf numFmtId="3" fontId="66" fillId="3" borderId="67" xfId="0" applyNumberFormat="1" applyFont="1" applyFill="1" applyBorder="1" applyAlignment="1">
      <alignment vertical="center"/>
    </xf>
    <xf numFmtId="3" fontId="66" fillId="3" borderId="68" xfId="0" applyNumberFormat="1" applyFont="1" applyFill="1" applyBorder="1" applyAlignment="1">
      <alignment vertical="center"/>
    </xf>
    <xf numFmtId="3" fontId="10" fillId="0" borderId="67" xfId="0" applyNumberFormat="1" applyFont="1" applyBorder="1" applyAlignment="1">
      <alignment vertical="center"/>
    </xf>
    <xf numFmtId="3" fontId="66" fillId="4" borderId="67" xfId="0" applyNumberFormat="1" applyFont="1" applyFill="1" applyBorder="1" applyAlignment="1">
      <alignment vertical="center"/>
    </xf>
    <xf numFmtId="3" fontId="66" fillId="4" borderId="68" xfId="0" applyNumberFormat="1" applyFont="1" applyFill="1" applyBorder="1" applyAlignment="1">
      <alignment vertical="center"/>
    </xf>
    <xf numFmtId="0" fontId="10" fillId="0" borderId="67" xfId="0" applyFont="1" applyBorder="1" applyAlignment="1">
      <alignment vertical="center"/>
    </xf>
    <xf numFmtId="0" fontId="10" fillId="0" borderId="68" xfId="0" applyFont="1" applyBorder="1" applyAlignment="1">
      <alignment vertical="center"/>
    </xf>
    <xf numFmtId="4" fontId="66" fillId="0" borderId="68" xfId="0" applyNumberFormat="1" applyFont="1" applyBorder="1" applyAlignment="1">
      <alignment vertical="center"/>
    </xf>
    <xf numFmtId="43" fontId="66" fillId="0" borderId="68" xfId="0" applyNumberFormat="1" applyFont="1" applyBorder="1" applyAlignment="1">
      <alignment vertical="center"/>
    </xf>
    <xf numFmtId="0" fontId="10" fillId="3" borderId="67" xfId="0" applyFont="1" applyFill="1" applyBorder="1" applyAlignment="1">
      <alignment vertical="center"/>
    </xf>
    <xf numFmtId="0" fontId="10" fillId="3" borderId="68" xfId="0" applyFont="1" applyFill="1" applyBorder="1" applyAlignment="1">
      <alignment vertical="center"/>
    </xf>
    <xf numFmtId="0" fontId="66" fillId="3" borderId="68" xfId="0" applyFont="1" applyFill="1" applyBorder="1" applyAlignment="1">
      <alignment vertical="center"/>
    </xf>
    <xf numFmtId="4" fontId="66" fillId="3" borderId="68" xfId="0" applyNumberFormat="1" applyFont="1" applyFill="1" applyBorder="1" applyAlignment="1">
      <alignment vertical="center"/>
    </xf>
    <xf numFmtId="4" fontId="10" fillId="0" borderId="67" xfId="0" applyNumberFormat="1" applyFont="1" applyBorder="1" applyAlignment="1">
      <alignment vertical="center"/>
    </xf>
    <xf numFmtId="4" fontId="10" fillId="0" borderId="68" xfId="0" applyNumberFormat="1" applyFont="1" applyBorder="1" applyAlignment="1">
      <alignment vertical="center"/>
    </xf>
    <xf numFmtId="0" fontId="10" fillId="0" borderId="25" xfId="0" applyFont="1" applyBorder="1" applyAlignment="1">
      <alignment vertical="center"/>
    </xf>
    <xf numFmtId="0" fontId="10" fillId="0" borderId="27" xfId="0" applyFont="1" applyBorder="1" applyAlignment="1">
      <alignment vertical="center"/>
    </xf>
    <xf numFmtId="0" fontId="66" fillId="3" borderId="71" xfId="0" applyFont="1" applyFill="1" applyBorder="1" applyAlignment="1">
      <alignment vertical="center"/>
    </xf>
    <xf numFmtId="43" fontId="66" fillId="3" borderId="68" xfId="0" applyNumberFormat="1" applyFont="1" applyFill="1" applyBorder="1" applyAlignment="1">
      <alignment vertical="center"/>
    </xf>
    <xf numFmtId="0" fontId="66" fillId="3" borderId="67" xfId="0" applyFont="1" applyFill="1" applyBorder="1" applyAlignment="1">
      <alignment vertical="center"/>
    </xf>
    <xf numFmtId="0" fontId="64" fillId="0" borderId="68" xfId="0" applyFont="1" applyBorder="1" applyAlignment="1">
      <alignment vertical="center"/>
    </xf>
    <xf numFmtId="43" fontId="66" fillId="0" borderId="68" xfId="8" applyFont="1" applyBorder="1" applyAlignment="1">
      <alignment vertical="center"/>
    </xf>
    <xf numFmtId="4" fontId="64" fillId="0" borderId="68" xfId="0" applyNumberFormat="1" applyFont="1" applyBorder="1" applyAlignment="1">
      <alignment vertical="center"/>
    </xf>
    <xf numFmtId="4" fontId="66" fillId="0" borderId="67" xfId="0" applyNumberFormat="1" applyFont="1" applyBorder="1" applyAlignment="1">
      <alignment vertical="center"/>
    </xf>
    <xf numFmtId="43" fontId="66" fillId="0" borderId="67" xfId="0" applyNumberFormat="1" applyFont="1" applyBorder="1" applyAlignment="1">
      <alignment vertical="center"/>
    </xf>
    <xf numFmtId="0" fontId="66" fillId="0" borderId="25" xfId="0" applyFont="1" applyBorder="1" applyAlignment="1">
      <alignment vertical="center"/>
    </xf>
    <xf numFmtId="0" fontId="66" fillId="0" borderId="27" xfId="0" applyFont="1" applyBorder="1" applyAlignment="1">
      <alignment vertical="center"/>
    </xf>
    <xf numFmtId="0" fontId="66" fillId="0" borderId="67" xfId="0" applyFont="1" applyBorder="1" applyAlignment="1">
      <alignment vertical="center" wrapText="1"/>
    </xf>
    <xf numFmtId="0" fontId="66" fillId="0" borderId="68" xfId="0" applyFont="1" applyBorder="1" applyAlignment="1">
      <alignment vertical="center" wrapText="1"/>
    </xf>
    <xf numFmtId="3" fontId="67" fillId="2" borderId="32" xfId="0" applyNumberFormat="1" applyFont="1" applyFill="1" applyBorder="1" applyAlignment="1">
      <alignment vertical="center"/>
    </xf>
    <xf numFmtId="0" fontId="10" fillId="4" borderId="17" xfId="0" applyFont="1" applyFill="1" applyBorder="1" applyAlignment="1">
      <alignment vertical="center"/>
    </xf>
    <xf numFmtId="0" fontId="10" fillId="4" borderId="18" xfId="0" applyFont="1" applyFill="1" applyBorder="1" applyAlignment="1">
      <alignment vertical="center"/>
    </xf>
    <xf numFmtId="0" fontId="66" fillId="4" borderId="18" xfId="0" applyFont="1" applyFill="1" applyBorder="1" applyAlignment="1">
      <alignment vertical="center"/>
    </xf>
    <xf numFmtId="0" fontId="66" fillId="4" borderId="67" xfId="0" applyFont="1" applyFill="1" applyBorder="1" applyAlignment="1">
      <alignment vertical="center"/>
    </xf>
    <xf numFmtId="0" fontId="66" fillId="4" borderId="17" xfId="0" applyFont="1" applyFill="1" applyBorder="1" applyAlignment="1">
      <alignment vertical="center"/>
    </xf>
    <xf numFmtId="4" fontId="66" fillId="4" borderId="68" xfId="0" applyNumberFormat="1" applyFont="1" applyFill="1" applyBorder="1" applyAlignment="1">
      <alignment vertical="center"/>
    </xf>
    <xf numFmtId="4" fontId="66" fillId="3" borderId="67" xfId="0" applyNumberFormat="1" applyFont="1" applyFill="1" applyBorder="1" applyAlignment="1">
      <alignment vertical="center" wrapText="1"/>
    </xf>
    <xf numFmtId="4" fontId="66" fillId="3" borderId="68" xfId="0" applyNumberFormat="1" applyFont="1" applyFill="1" applyBorder="1" applyAlignment="1">
      <alignment vertical="center" wrapText="1"/>
    </xf>
    <xf numFmtId="0" fontId="66" fillId="3" borderId="68" xfId="0" applyFont="1" applyFill="1" applyBorder="1" applyAlignment="1">
      <alignment vertical="center" wrapText="1"/>
    </xf>
    <xf numFmtId="0" fontId="66" fillId="0" borderId="29" xfId="0" applyFont="1" applyBorder="1" applyAlignment="1">
      <alignment vertical="center"/>
    </xf>
    <xf numFmtId="0" fontId="66" fillId="4" borderId="9" xfId="0" applyFont="1" applyFill="1" applyBorder="1" applyAlignment="1">
      <alignment vertical="center"/>
    </xf>
    <xf numFmtId="0" fontId="66" fillId="0" borderId="76" xfId="0" applyFont="1" applyBorder="1" applyAlignment="1">
      <alignment vertical="center"/>
    </xf>
    <xf numFmtId="0" fontId="66" fillId="4" borderId="73" xfId="0" applyFont="1" applyFill="1" applyBorder="1" applyAlignment="1">
      <alignment vertical="center"/>
    </xf>
    <xf numFmtId="43" fontId="66" fillId="4" borderId="17" xfId="0" applyNumberFormat="1" applyFont="1" applyFill="1" applyBorder="1" applyAlignment="1">
      <alignment vertical="center"/>
    </xf>
    <xf numFmtId="43" fontId="66" fillId="4" borderId="18" xfId="0" applyNumberFormat="1" applyFont="1" applyFill="1" applyBorder="1" applyAlignment="1">
      <alignment vertical="center"/>
    </xf>
    <xf numFmtId="0" fontId="43" fillId="0" borderId="0" xfId="0" applyFont="1"/>
    <xf numFmtId="0" fontId="43" fillId="0" borderId="0" xfId="0" applyFont="1" applyAlignment="1">
      <alignment horizontal="center"/>
    </xf>
    <xf numFmtId="0" fontId="43" fillId="3" borderId="0" xfId="0" applyFont="1" applyFill="1"/>
    <xf numFmtId="3" fontId="43" fillId="0" borderId="67" xfId="0" applyNumberFormat="1" applyFont="1" applyBorder="1" applyAlignment="1">
      <alignment vertical="center"/>
    </xf>
    <xf numFmtId="0" fontId="43" fillId="3" borderId="78" xfId="0" applyFont="1" applyFill="1" applyBorder="1"/>
    <xf numFmtId="0" fontId="68" fillId="0" borderId="0" xfId="0" applyFont="1"/>
    <xf numFmtId="0" fontId="68" fillId="0" borderId="0" xfId="0" applyFont="1" applyAlignment="1">
      <alignment horizontal="right" vertical="top"/>
    </xf>
    <xf numFmtId="0" fontId="43" fillId="0" borderId="24" xfId="0" applyFont="1" applyBorder="1"/>
    <xf numFmtId="4" fontId="43" fillId="22" borderId="0" xfId="0" applyNumberFormat="1" applyFont="1" applyFill="1"/>
    <xf numFmtId="0" fontId="35" fillId="0" borderId="0" xfId="0" applyFont="1"/>
    <xf numFmtId="4" fontId="31" fillId="0" borderId="0" xfId="0" applyNumberFormat="1" applyFont="1" applyAlignment="1">
      <alignment horizontal="right" vertical="top"/>
    </xf>
    <xf numFmtId="4" fontId="31" fillId="0" borderId="62" xfId="0" applyNumberFormat="1" applyFont="1" applyBorder="1" applyAlignment="1">
      <alignment horizontal="right" vertical="top"/>
    </xf>
    <xf numFmtId="4" fontId="31" fillId="0" borderId="51" xfId="0" applyNumberFormat="1" applyFont="1" applyBorder="1" applyAlignment="1">
      <alignment horizontal="right" vertical="top"/>
    </xf>
    <xf numFmtId="4" fontId="50" fillId="4" borderId="51" xfId="0" applyNumberFormat="1" applyFont="1" applyFill="1" applyBorder="1" applyAlignment="1">
      <alignment horizontal="right" vertical="top"/>
    </xf>
    <xf numFmtId="4" fontId="31" fillId="4" borderId="19" xfId="0" applyNumberFormat="1" applyFont="1" applyFill="1" applyBorder="1" applyAlignment="1">
      <alignment horizontal="right" vertical="top"/>
    </xf>
    <xf numFmtId="164" fontId="43" fillId="22" borderId="0" xfId="0" applyNumberFormat="1" applyFont="1" applyFill="1"/>
    <xf numFmtId="164" fontId="68" fillId="22" borderId="0" xfId="0" applyNumberFormat="1" applyFont="1" applyFill="1" applyAlignment="1">
      <alignment horizontal="right" vertical="top"/>
    </xf>
    <xf numFmtId="164" fontId="27" fillId="0" borderId="0" xfId="0" applyNumberFormat="1" applyFont="1"/>
    <xf numFmtId="0" fontId="10" fillId="3" borderId="64" xfId="0" applyFont="1" applyFill="1" applyBorder="1" applyAlignment="1">
      <alignment vertical="center"/>
    </xf>
    <xf numFmtId="0" fontId="10" fillId="3" borderId="65" xfId="0" applyFont="1" applyFill="1" applyBorder="1" applyAlignment="1">
      <alignment vertical="center"/>
    </xf>
    <xf numFmtId="0" fontId="66" fillId="3" borderId="65" xfId="0" applyFont="1" applyFill="1" applyBorder="1" applyAlignment="1">
      <alignment vertical="center"/>
    </xf>
    <xf numFmtId="4" fontId="39" fillId="2" borderId="13" xfId="0" applyNumberFormat="1" applyFont="1" applyFill="1" applyBorder="1" applyAlignment="1">
      <alignment vertical="center"/>
    </xf>
    <xf numFmtId="4" fontId="4" fillId="3" borderId="48" xfId="6" applyNumberFormat="1" applyFont="1" applyFill="1" applyBorder="1" applyAlignment="1">
      <alignment horizontal="center" vertical="center"/>
    </xf>
    <xf numFmtId="0" fontId="57" fillId="23" borderId="104" xfId="30" applyFont="1" applyFill="1" applyBorder="1" applyAlignment="1" applyProtection="1">
      <alignment horizontal="center" vertical="top" wrapText="1"/>
    </xf>
    <xf numFmtId="0" fontId="57" fillId="23" borderId="114" xfId="30" applyFont="1" applyFill="1" applyBorder="1" applyAlignment="1" applyProtection="1">
      <alignment horizontal="center" vertical="center" wrapText="1"/>
    </xf>
    <xf numFmtId="0" fontId="57" fillId="3" borderId="124" xfId="30" applyFont="1" applyFill="1" applyBorder="1" applyAlignment="1" applyProtection="1">
      <alignment horizontal="justify" vertical="center"/>
    </xf>
    <xf numFmtId="0" fontId="57" fillId="23" borderId="133" xfId="30" applyFont="1" applyFill="1" applyBorder="1" applyAlignment="1" applyProtection="1">
      <alignment horizontal="center" vertical="top" wrapText="1"/>
    </xf>
    <xf numFmtId="0" fontId="57" fillId="23" borderId="119" xfId="30" applyFont="1" applyFill="1" applyBorder="1" applyAlignment="1" applyProtection="1">
      <alignment horizontal="center" vertical="center" wrapText="1"/>
    </xf>
    <xf numFmtId="0" fontId="57" fillId="3" borderId="135" xfId="30" applyFont="1" applyFill="1" applyBorder="1" applyAlignment="1" applyProtection="1">
      <alignment horizontal="justify" vertical="center"/>
    </xf>
    <xf numFmtId="4" fontId="60" fillId="17" borderId="158" xfId="30" applyNumberFormat="1" applyFont="1" applyFill="1" applyBorder="1" applyAlignment="1" applyProtection="1">
      <alignment vertical="center" wrapText="1"/>
    </xf>
    <xf numFmtId="4" fontId="60" fillId="17" borderId="159" xfId="30" applyNumberFormat="1" applyFont="1" applyFill="1" applyBorder="1" applyAlignment="1" applyProtection="1">
      <alignment vertical="center" wrapText="1"/>
    </xf>
    <xf numFmtId="4" fontId="60" fillId="17" borderId="161" xfId="30" applyNumberFormat="1" applyFont="1" applyFill="1" applyBorder="1" applyAlignment="1" applyProtection="1">
      <alignment vertical="center" wrapText="1"/>
    </xf>
    <xf numFmtId="174" fontId="60" fillId="14" borderId="165" xfId="91" applyNumberFormat="1" applyFont="1" applyFill="1" applyBorder="1" applyAlignment="1">
      <alignment horizontal="right" vertical="center" wrapText="1"/>
    </xf>
    <xf numFmtId="43" fontId="57" fillId="15" borderId="167" xfId="19" applyFont="1" applyFill="1" applyBorder="1" applyAlignment="1">
      <alignment horizontal="right" vertical="center" wrapText="1"/>
    </xf>
    <xf numFmtId="4" fontId="60" fillId="17" borderId="168" xfId="30" applyNumberFormat="1" applyFont="1" applyFill="1" applyBorder="1" applyAlignment="1" applyProtection="1">
      <alignment vertical="center" wrapText="1"/>
    </xf>
    <xf numFmtId="43" fontId="57" fillId="0" borderId="116" xfId="19" applyFont="1" applyFill="1" applyBorder="1" applyAlignment="1">
      <alignment horizontal="right" vertical="center" wrapText="1"/>
    </xf>
    <xf numFmtId="172" fontId="10" fillId="3" borderId="0" xfId="5" applyNumberFormat="1" applyFont="1" applyFill="1">
      <alignment wrapText="1"/>
    </xf>
    <xf numFmtId="43" fontId="11" fillId="3" borderId="0" xfId="5" applyNumberFormat="1" applyFont="1" applyFill="1">
      <alignment wrapText="1"/>
    </xf>
    <xf numFmtId="43" fontId="72" fillId="3" borderId="0" xfId="5" applyNumberFormat="1" applyFont="1" applyFill="1">
      <alignment wrapText="1"/>
    </xf>
    <xf numFmtId="43" fontId="71" fillId="3" borderId="0" xfId="5" applyNumberFormat="1" applyFont="1" applyFill="1">
      <alignment wrapText="1"/>
    </xf>
    <xf numFmtId="43" fontId="5" fillId="3" borderId="0" xfId="5" applyNumberFormat="1" applyFont="1" applyFill="1">
      <alignment wrapText="1"/>
    </xf>
    <xf numFmtId="43" fontId="1" fillId="3" borderId="0" xfId="5" applyNumberFormat="1" applyFont="1" applyFill="1" applyAlignment="1">
      <alignment horizontal="center" wrapText="1"/>
    </xf>
    <xf numFmtId="43" fontId="2" fillId="3" borderId="35" xfId="0" applyNumberFormat="1" applyFont="1" applyFill="1" applyBorder="1" applyAlignment="1">
      <alignment horizontal="right" vertical="center"/>
    </xf>
    <xf numFmtId="43" fontId="1" fillId="3" borderId="0" xfId="5" applyNumberFormat="1" applyFont="1" applyFill="1" applyAlignment="1">
      <alignment horizontal="right" wrapText="1"/>
    </xf>
    <xf numFmtId="43" fontId="5" fillId="3" borderId="0" xfId="19" applyFont="1" applyFill="1" applyAlignment="1">
      <alignment wrapText="1"/>
    </xf>
    <xf numFmtId="43" fontId="2" fillId="3" borderId="0" xfId="19" applyFont="1" applyFill="1" applyAlignment="1">
      <alignment wrapText="1"/>
    </xf>
    <xf numFmtId="43" fontId="10" fillId="3" borderId="0" xfId="19" applyFont="1" applyFill="1" applyAlignment="1">
      <alignment wrapText="1"/>
    </xf>
    <xf numFmtId="0" fontId="57" fillId="0" borderId="113" xfId="30" applyFont="1" applyBorder="1" applyAlignment="1" applyProtection="1">
      <alignment wrapText="1"/>
    </xf>
    <xf numFmtId="0" fontId="57" fillId="0" borderId="114" xfId="30" applyFont="1" applyBorder="1" applyAlignment="1" applyProtection="1">
      <alignment horizontal="center" vertical="center" wrapText="1"/>
    </xf>
    <xf numFmtId="0" fontId="57" fillId="0" borderId="115" xfId="30" applyFont="1" applyBorder="1" applyAlignment="1" applyProtection="1">
      <alignment horizontal="center" vertical="center" wrapText="1"/>
    </xf>
    <xf numFmtId="0" fontId="57" fillId="0" borderId="36" xfId="30" applyFont="1" applyBorder="1" applyAlignment="1" applyProtection="1">
      <alignment horizontal="center" vertical="center" wrapText="1"/>
    </xf>
    <xf numFmtId="0" fontId="57" fillId="0" borderId="116" xfId="30" applyFont="1" applyBorder="1" applyAlignment="1" applyProtection="1">
      <alignment horizontal="justify" vertical="center"/>
    </xf>
    <xf numFmtId="43" fontId="57" fillId="0" borderId="115" xfId="19" applyFont="1" applyFill="1" applyBorder="1" applyAlignment="1">
      <alignment horizontal="right" vertical="center" wrapText="1"/>
    </xf>
    <xf numFmtId="43" fontId="57" fillId="0" borderId="166" xfId="19" applyFont="1" applyFill="1" applyBorder="1" applyAlignment="1">
      <alignment horizontal="right" vertical="center" wrapText="1"/>
    </xf>
    <xf numFmtId="0" fontId="60" fillId="0" borderId="118" xfId="90" applyFont="1" applyFill="1" applyBorder="1" applyAlignment="1">
      <alignment horizontal="center" vertical="center" wrapText="1"/>
    </xf>
    <xf numFmtId="0" fontId="57" fillId="0" borderId="119" xfId="30" applyFont="1" applyBorder="1" applyAlignment="1" applyProtection="1">
      <alignment horizontal="center" vertical="center"/>
    </xf>
    <xf numFmtId="0" fontId="57" fillId="0" borderId="120" xfId="30" applyFont="1" applyBorder="1" applyAlignment="1" applyProtection="1">
      <alignment horizontal="center" vertical="center"/>
    </xf>
    <xf numFmtId="0" fontId="57" fillId="0" borderId="121" xfId="30" applyFont="1" applyBorder="1" applyAlignment="1" applyProtection="1">
      <alignment horizontal="center" vertical="center"/>
    </xf>
    <xf numFmtId="43" fontId="57" fillId="0" borderId="123" xfId="19" applyFont="1" applyFill="1" applyBorder="1" applyAlignment="1">
      <alignment horizontal="right" vertical="center" wrapText="1"/>
    </xf>
    <xf numFmtId="43" fontId="10" fillId="0" borderId="122" xfId="19" applyFont="1" applyFill="1" applyBorder="1" applyAlignment="1">
      <alignment vertical="center"/>
    </xf>
    <xf numFmtId="174" fontId="57" fillId="0" borderId="115" xfId="91" applyNumberFormat="1" applyFont="1" applyFill="1" applyBorder="1" applyAlignment="1">
      <alignment horizontal="right" vertical="center" wrapText="1"/>
    </xf>
    <xf numFmtId="174" fontId="57" fillId="0" borderId="116" xfId="91" applyNumberFormat="1" applyFont="1" applyFill="1" applyBorder="1" applyAlignment="1">
      <alignment horizontal="right" vertical="center" wrapText="1"/>
    </xf>
    <xf numFmtId="174" fontId="57" fillId="0" borderId="166" xfId="91" applyNumberFormat="1" applyFont="1" applyFill="1" applyBorder="1" applyAlignment="1">
      <alignment horizontal="right" vertical="center" wrapText="1"/>
    </xf>
    <xf numFmtId="0" fontId="57" fillId="0" borderId="125" xfId="30" applyFont="1" applyBorder="1" applyAlignment="1" applyProtection="1">
      <alignment horizontal="center" vertical="center"/>
    </xf>
    <xf numFmtId="43" fontId="10" fillId="0" borderId="120" xfId="19" applyFont="1" applyFill="1" applyBorder="1" applyAlignment="1">
      <alignment vertical="center"/>
    </xf>
    <xf numFmtId="43" fontId="10" fillId="0" borderId="126" xfId="19" applyFont="1" applyFill="1" applyBorder="1" applyAlignment="1">
      <alignment vertical="center"/>
    </xf>
    <xf numFmtId="43" fontId="57" fillId="0" borderId="126" xfId="86" applyFont="1" applyFill="1" applyBorder="1" applyAlignment="1">
      <alignment vertical="center"/>
    </xf>
    <xf numFmtId="0" fontId="57" fillId="0" borderId="127" xfId="30" applyFont="1" applyBorder="1" applyAlignment="1" applyProtection="1">
      <alignment horizontal="center" vertical="top" wrapText="1"/>
    </xf>
    <xf numFmtId="0" fontId="57" fillId="0" borderId="128" xfId="30" applyFont="1" applyBorder="1" applyAlignment="1" applyProtection="1">
      <alignment horizontal="center" vertical="center" wrapText="1"/>
    </xf>
    <xf numFmtId="0" fontId="57" fillId="0" borderId="129" xfId="30" applyFont="1" applyBorder="1" applyAlignment="1" applyProtection="1">
      <alignment horizontal="center" vertical="center"/>
    </xf>
    <xf numFmtId="0" fontId="57" fillId="0" borderId="37" xfId="30" applyFont="1" applyBorder="1" applyAlignment="1" applyProtection="1">
      <alignment horizontal="center" vertical="center"/>
    </xf>
    <xf numFmtId="0" fontId="57" fillId="0" borderId="21" xfId="30" applyFont="1" applyBorder="1" applyAlignment="1" applyProtection="1">
      <alignment horizontal="center" vertical="center"/>
    </xf>
    <xf numFmtId="0" fontId="57" fillId="0" borderId="130" xfId="30" applyFont="1" applyBorder="1" applyAlignment="1" applyProtection="1">
      <alignment vertical="center" wrapText="1"/>
    </xf>
    <xf numFmtId="0" fontId="57" fillId="0" borderId="37" xfId="30" applyFont="1" applyBorder="1" applyAlignment="1" applyProtection="1">
      <alignment horizontal="center" vertical="center" wrapText="1"/>
    </xf>
    <xf numFmtId="0" fontId="57" fillId="0" borderId="131" xfId="30" applyFont="1" applyBorder="1" applyAlignment="1" applyProtection="1">
      <alignment horizontal="justify" vertical="center"/>
    </xf>
    <xf numFmtId="0" fontId="57" fillId="0" borderId="129" xfId="30" applyFont="1" applyBorder="1" applyAlignment="1" applyProtection="1">
      <alignment horizontal="center" vertical="center" wrapText="1"/>
    </xf>
    <xf numFmtId="0" fontId="57" fillId="0" borderId="55" xfId="30" applyFont="1" applyBorder="1" applyAlignment="1" applyProtection="1">
      <alignment horizontal="center" vertical="center" wrapText="1"/>
    </xf>
    <xf numFmtId="0" fontId="57" fillId="0" borderId="132" xfId="30" applyFont="1" applyBorder="1" applyAlignment="1" applyProtection="1">
      <alignment horizontal="center" vertical="top" wrapText="1"/>
    </xf>
    <xf numFmtId="0" fontId="57" fillId="0" borderId="121" xfId="30" applyFont="1" applyBorder="1" applyAlignment="1" applyProtection="1">
      <alignment horizontal="center" vertical="center" wrapText="1"/>
    </xf>
    <xf numFmtId="0" fontId="57" fillId="0" borderId="34" xfId="30" applyFont="1" applyBorder="1" applyAlignment="1" applyProtection="1">
      <alignment vertical="center"/>
    </xf>
    <xf numFmtId="43" fontId="57" fillId="0" borderId="126" xfId="19" applyFont="1" applyFill="1" applyBorder="1" applyAlignment="1">
      <alignment vertical="center"/>
    </xf>
    <xf numFmtId="43" fontId="57" fillId="0" borderId="129" xfId="86" applyFont="1" applyFill="1" applyBorder="1" applyAlignment="1">
      <alignment vertical="center"/>
    </xf>
    <xf numFmtId="0" fontId="57" fillId="0" borderId="133" xfId="30" applyFont="1" applyBorder="1" applyAlignment="1" applyProtection="1">
      <alignment horizontal="center" vertical="top" wrapText="1"/>
    </xf>
    <xf numFmtId="0" fontId="57" fillId="0" borderId="119" xfId="30" applyFont="1" applyBorder="1" applyAlignment="1" applyProtection="1">
      <alignment horizontal="center" vertical="center" wrapText="1"/>
    </xf>
    <xf numFmtId="0" fontId="57" fillId="0" borderId="23" xfId="30" applyFont="1" applyBorder="1" applyAlignment="1" applyProtection="1">
      <alignment horizontal="center" vertical="center"/>
    </xf>
    <xf numFmtId="0" fontId="57" fillId="0" borderId="26" xfId="30" applyFont="1" applyBorder="1" applyAlignment="1" applyProtection="1">
      <alignment vertical="center" wrapText="1"/>
    </xf>
    <xf numFmtId="43" fontId="10" fillId="0" borderId="116" xfId="19" applyFont="1" applyFill="1" applyBorder="1" applyAlignment="1">
      <alignment horizontal="right" vertical="center" wrapText="1"/>
    </xf>
    <xf numFmtId="43" fontId="57" fillId="0" borderId="109" xfId="19" applyFont="1" applyFill="1" applyBorder="1" applyAlignment="1">
      <alignment horizontal="right" vertical="center" wrapText="1"/>
    </xf>
    <xf numFmtId="174" fontId="10" fillId="0" borderId="116" xfId="91" applyNumberFormat="1" applyFont="1" applyFill="1" applyBorder="1" applyAlignment="1">
      <alignment horizontal="right" vertical="center" wrapText="1"/>
    </xf>
    <xf numFmtId="43" fontId="10" fillId="0" borderId="122" xfId="86" applyFont="1" applyFill="1" applyBorder="1" applyAlignment="1">
      <alignment vertical="center"/>
    </xf>
    <xf numFmtId="43" fontId="57" fillId="0" borderId="157" xfId="19" applyFont="1" applyFill="1" applyBorder="1" applyAlignment="1">
      <alignment horizontal="right" vertical="center" wrapText="1"/>
    </xf>
    <xf numFmtId="43" fontId="57" fillId="0" borderId="0" xfId="19" applyFont="1" applyFill="1" applyBorder="1" applyAlignment="1">
      <alignment vertical="center"/>
    </xf>
    <xf numFmtId="43" fontId="57" fillId="0" borderId="20" xfId="19" applyFont="1" applyFill="1" applyBorder="1" applyAlignment="1">
      <alignment vertical="center"/>
    </xf>
    <xf numFmtId="43" fontId="10" fillId="0" borderId="120" xfId="86" applyFont="1" applyFill="1" applyBorder="1" applyAlignment="1">
      <alignment vertical="center"/>
    </xf>
    <xf numFmtId="43" fontId="57" fillId="0" borderId="126" xfId="19" applyFont="1" applyFill="1" applyBorder="1" applyAlignment="1">
      <alignment horizontal="right" vertical="center" wrapText="1"/>
    </xf>
    <xf numFmtId="43" fontId="57" fillId="0" borderId="122" xfId="19" applyFont="1" applyFill="1" applyBorder="1" applyAlignment="1">
      <alignment horizontal="right" vertical="center" wrapText="1"/>
    </xf>
    <xf numFmtId="43" fontId="57" fillId="0" borderId="124" xfId="19" applyFont="1" applyFill="1" applyBorder="1" applyAlignment="1">
      <alignment horizontal="right" vertical="center" wrapText="1"/>
    </xf>
    <xf numFmtId="43" fontId="57" fillId="0" borderId="129" xfId="19" applyFont="1" applyFill="1" applyBorder="1" applyAlignment="1">
      <alignment horizontal="right" vertical="center" wrapText="1"/>
    </xf>
    <xf numFmtId="43" fontId="57" fillId="0" borderId="120" xfId="19" applyFont="1" applyFill="1" applyBorder="1" applyAlignment="1">
      <alignment horizontal="right" vertical="center" wrapText="1"/>
    </xf>
    <xf numFmtId="43" fontId="57" fillId="0" borderId="167" xfId="19" applyFont="1" applyFill="1" applyBorder="1" applyAlignment="1">
      <alignment horizontal="right" vertical="center" wrapText="1"/>
    </xf>
    <xf numFmtId="43" fontId="57" fillId="0" borderId="14" xfId="19" applyFont="1" applyFill="1" applyBorder="1" applyAlignment="1">
      <alignment horizontal="right" vertical="center" wrapText="1"/>
    </xf>
    <xf numFmtId="43" fontId="57" fillId="0" borderId="155" xfId="19" applyFont="1" applyFill="1" applyBorder="1" applyAlignment="1">
      <alignment horizontal="right" vertical="center" wrapText="1"/>
    </xf>
    <xf numFmtId="43" fontId="57" fillId="0" borderId="165" xfId="19" applyFont="1" applyFill="1" applyBorder="1" applyAlignment="1">
      <alignment horizontal="right" vertical="center" wrapText="1"/>
    </xf>
    <xf numFmtId="0" fontId="57" fillId="14" borderId="134" xfId="24" applyFont="1" applyFill="1" applyBorder="1" applyAlignment="1">
      <alignment horizontal="center" vertical="center" wrapText="1"/>
    </xf>
    <xf numFmtId="0" fontId="57" fillId="0" borderId="133" xfId="30" applyFont="1" applyBorder="1" applyAlignment="1" applyProtection="1">
      <alignment wrapText="1"/>
    </xf>
    <xf numFmtId="0" fontId="57" fillId="0" borderId="136" xfId="30" applyFont="1" applyBorder="1" applyAlignment="1" applyProtection="1">
      <alignment horizontal="center" vertical="center" wrapText="1"/>
    </xf>
    <xf numFmtId="0" fontId="57" fillId="0" borderId="24" xfId="30" applyFont="1" applyBorder="1" applyAlignment="1" applyProtection="1">
      <alignment horizontal="center" vertical="center" wrapText="1"/>
    </xf>
    <xf numFmtId="0" fontId="57" fillId="0" borderId="23" xfId="30" applyFont="1" applyBorder="1" applyAlignment="1" applyProtection="1">
      <alignment horizontal="center" vertical="center" wrapText="1"/>
    </xf>
    <xf numFmtId="0" fontId="57" fillId="0" borderId="26" xfId="30" applyFont="1" applyBorder="1" applyAlignment="1" applyProtection="1">
      <alignment horizontal="justify" vertical="center"/>
    </xf>
    <xf numFmtId="174" fontId="57" fillId="0" borderId="120" xfId="91" applyNumberFormat="1" applyFont="1" applyFill="1" applyBorder="1" applyAlignment="1">
      <alignment horizontal="right" vertical="center" wrapText="1"/>
    </xf>
    <xf numFmtId="10" fontId="57" fillId="8" borderId="169" xfId="45" applyNumberFormat="1" applyFont="1" applyFill="1" applyBorder="1" applyAlignment="1">
      <alignment horizontal="center" vertical="center" wrapText="1"/>
    </xf>
    <xf numFmtId="0" fontId="57" fillId="14" borderId="23" xfId="24" applyFont="1" applyFill="1" applyBorder="1" applyAlignment="1">
      <alignment horizontal="center" vertical="center" wrapText="1"/>
    </xf>
    <xf numFmtId="0" fontId="10" fillId="3" borderId="71" xfId="36" applyFont="1" applyFill="1" applyBorder="1" applyAlignment="1">
      <alignment horizontal="justify" vertical="center" wrapText="1"/>
    </xf>
    <xf numFmtId="0" fontId="10" fillId="3" borderId="68" xfId="36" applyFont="1" applyFill="1" applyBorder="1" applyAlignment="1">
      <alignment horizontal="justify" vertical="center" wrapText="1"/>
    </xf>
    <xf numFmtId="0" fontId="29" fillId="3" borderId="76" xfId="51" applyFont="1" applyFill="1" applyBorder="1" applyAlignment="1">
      <alignment horizontal="left" vertical="top" wrapText="1"/>
    </xf>
    <xf numFmtId="0" fontId="29" fillId="3" borderId="21" xfId="66" applyFont="1" applyFill="1" applyBorder="1" applyAlignment="1">
      <alignment horizontal="justify" vertical="top" wrapText="1"/>
    </xf>
    <xf numFmtId="0" fontId="33" fillId="11" borderId="68" xfId="66" applyFont="1" applyFill="1" applyBorder="1" applyAlignment="1">
      <alignment horizontal="justify" wrapText="1"/>
    </xf>
    <xf numFmtId="0" fontId="66" fillId="0" borderId="74" xfId="0" applyFont="1" applyBorder="1" applyAlignment="1">
      <alignment vertical="center"/>
    </xf>
    <xf numFmtId="3" fontId="66" fillId="0" borderId="76" xfId="0" applyNumberFormat="1" applyFont="1" applyBorder="1" applyAlignment="1">
      <alignment vertical="center"/>
    </xf>
    <xf numFmtId="3" fontId="66" fillId="3" borderId="76" xfId="0" applyNumberFormat="1" applyFont="1" applyFill="1" applyBorder="1" applyAlignment="1">
      <alignment vertical="center"/>
    </xf>
    <xf numFmtId="3" fontId="10" fillId="0" borderId="76" xfId="0" applyNumberFormat="1" applyFont="1" applyBorder="1" applyAlignment="1">
      <alignment vertical="center"/>
    </xf>
    <xf numFmtId="3" fontId="66" fillId="4" borderId="76" xfId="0" applyNumberFormat="1" applyFont="1" applyFill="1" applyBorder="1" applyAlignment="1">
      <alignment vertical="center"/>
    </xf>
    <xf numFmtId="0" fontId="10" fillId="3" borderId="74" xfId="0" applyFont="1" applyFill="1" applyBorder="1" applyAlignment="1">
      <alignment vertical="center"/>
    </xf>
    <xf numFmtId="0" fontId="10" fillId="3" borderId="76" xfId="0" applyFont="1" applyFill="1" applyBorder="1" applyAlignment="1">
      <alignment vertical="center"/>
    </xf>
    <xf numFmtId="0" fontId="10" fillId="0" borderId="76" xfId="0" applyFont="1" applyBorder="1" applyAlignment="1">
      <alignment vertical="center"/>
    </xf>
    <xf numFmtId="4" fontId="10" fillId="0" borderId="76" xfId="0" applyNumberFormat="1" applyFont="1" applyBorder="1" applyAlignment="1">
      <alignment vertical="center"/>
    </xf>
    <xf numFmtId="0" fontId="10" fillId="0" borderId="77" xfId="0" applyFont="1" applyBorder="1" applyAlignment="1">
      <alignment vertical="center"/>
    </xf>
    <xf numFmtId="0" fontId="10" fillId="4" borderId="73" xfId="0" applyFont="1" applyFill="1" applyBorder="1" applyAlignment="1">
      <alignment vertical="center"/>
    </xf>
    <xf numFmtId="0" fontId="66" fillId="3" borderId="76" xfId="0" applyFont="1" applyFill="1" applyBorder="1" applyAlignment="1">
      <alignment vertical="center"/>
    </xf>
    <xf numFmtId="4" fontId="66" fillId="0" borderId="76" xfId="0" applyNumberFormat="1" applyFont="1" applyBorder="1" applyAlignment="1">
      <alignment vertical="center"/>
    </xf>
    <xf numFmtId="43" fontId="66" fillId="0" borderId="76" xfId="0" applyNumberFormat="1" applyFont="1" applyBorder="1" applyAlignment="1">
      <alignment vertical="center"/>
    </xf>
    <xf numFmtId="43" fontId="66" fillId="4" borderId="73" xfId="0" applyNumberFormat="1" applyFont="1" applyFill="1" applyBorder="1" applyAlignment="1">
      <alignment vertical="center"/>
    </xf>
    <xf numFmtId="0" fontId="66" fillId="0" borderId="0" xfId="0" applyFont="1" applyAlignment="1">
      <alignment vertical="center"/>
    </xf>
    <xf numFmtId="0" fontId="66" fillId="4" borderId="10" xfId="0" applyFont="1" applyFill="1" applyBorder="1" applyAlignment="1">
      <alignment vertical="center"/>
    </xf>
    <xf numFmtId="0" fontId="66" fillId="0" borderId="77" xfId="0" applyFont="1" applyBorder="1" applyAlignment="1">
      <alignment vertical="center"/>
    </xf>
    <xf numFmtId="0" fontId="66" fillId="0" borderId="76" xfId="0" applyFont="1" applyBorder="1" applyAlignment="1">
      <alignment vertical="center" wrapText="1"/>
    </xf>
    <xf numFmtId="4" fontId="66" fillId="3" borderId="76" xfId="0" applyNumberFormat="1" applyFont="1" applyFill="1" applyBorder="1" applyAlignment="1">
      <alignment vertical="center" wrapText="1"/>
    </xf>
    <xf numFmtId="0" fontId="66" fillId="4" borderId="76" xfId="0" applyFont="1" applyFill="1" applyBorder="1" applyAlignment="1">
      <alignment vertical="center"/>
    </xf>
    <xf numFmtId="43" fontId="66" fillId="4" borderId="17" xfId="19" applyFont="1" applyFill="1" applyBorder="1" applyAlignment="1">
      <alignment vertical="center"/>
    </xf>
    <xf numFmtId="43" fontId="66" fillId="4" borderId="18" xfId="19" applyFont="1" applyFill="1" applyBorder="1" applyAlignment="1">
      <alignment vertical="center"/>
    </xf>
    <xf numFmtId="43" fontId="31" fillId="4" borderId="19" xfId="19" applyFont="1" applyFill="1" applyBorder="1" applyAlignment="1">
      <alignment horizontal="right" vertical="top"/>
    </xf>
    <xf numFmtId="43" fontId="44" fillId="18" borderId="0" xfId="19" applyFont="1" applyFill="1"/>
    <xf numFmtId="43" fontId="22" fillId="0" borderId="0" xfId="19" applyFont="1"/>
    <xf numFmtId="0" fontId="57" fillId="0" borderId="138" xfId="30" applyFont="1" applyBorder="1" applyAlignment="1" applyProtection="1">
      <alignment wrapText="1"/>
    </xf>
    <xf numFmtId="4" fontId="1" fillId="3" borderId="0" xfId="5" applyNumberFormat="1" applyFont="1" applyFill="1" applyAlignment="1">
      <alignment vertical="center" wrapText="1"/>
    </xf>
    <xf numFmtId="3" fontId="1" fillId="3" borderId="0" xfId="5" applyNumberFormat="1" applyFont="1" applyFill="1" applyAlignment="1">
      <alignment vertical="center" wrapText="1"/>
    </xf>
    <xf numFmtId="0" fontId="4" fillId="5" borderId="35" xfId="5" applyFont="1" applyFill="1" applyBorder="1" applyAlignment="1">
      <alignment horizontal="center" vertical="center"/>
    </xf>
    <xf numFmtId="0" fontId="2" fillId="5" borderId="35" xfId="5" applyFont="1" applyFill="1" applyBorder="1" applyAlignment="1">
      <alignment horizontal="center" vertical="center"/>
    </xf>
    <xf numFmtId="172" fontId="30" fillId="3" borderId="0" xfId="19" applyNumberFormat="1" applyFont="1" applyFill="1" applyAlignment="1">
      <alignment wrapText="1"/>
    </xf>
    <xf numFmtId="43" fontId="1" fillId="3" borderId="0" xfId="19" applyFont="1" applyFill="1" applyAlignment="1">
      <alignment vertical="top" wrapText="1"/>
    </xf>
    <xf numFmtId="0" fontId="14" fillId="3" borderId="35" xfId="5" applyFont="1" applyFill="1" applyBorder="1" applyAlignment="1">
      <alignment horizontal="center" vertical="center"/>
    </xf>
    <xf numFmtId="0" fontId="14" fillId="3" borderId="35" xfId="2" applyFont="1" applyFill="1" applyBorder="1" applyAlignment="1">
      <alignment horizontal="center" vertical="center"/>
    </xf>
    <xf numFmtId="164" fontId="4" fillId="3" borderId="34" xfId="6" applyFont="1" applyFill="1" applyBorder="1" applyAlignment="1">
      <alignment vertical="center" wrapText="1"/>
    </xf>
    <xf numFmtId="164" fontId="4" fillId="3" borderId="48" xfId="6" applyFont="1" applyFill="1" applyBorder="1" applyAlignment="1">
      <alignment horizontal="center" vertical="center" wrapText="1"/>
    </xf>
    <xf numFmtId="0" fontId="30" fillId="3" borderId="30" xfId="0" applyFont="1" applyFill="1" applyBorder="1" applyAlignment="1">
      <alignment horizontal="center" vertical="top"/>
    </xf>
    <xf numFmtId="172" fontId="1" fillId="3" borderId="0" xfId="5" applyNumberFormat="1" applyFont="1" applyFill="1" applyAlignment="1">
      <alignment vertical="center" wrapText="1"/>
    </xf>
    <xf numFmtId="0" fontId="4" fillId="5" borderId="38" xfId="5" applyFont="1" applyFill="1" applyBorder="1" applyAlignment="1">
      <alignment vertical="center" wrapText="1"/>
    </xf>
    <xf numFmtId="0" fontId="1" fillId="3" borderId="31" xfId="5" applyFont="1" applyFill="1" applyBorder="1">
      <alignment wrapText="1"/>
    </xf>
    <xf numFmtId="164" fontId="4" fillId="4" borderId="2" xfId="6" applyFont="1" applyFill="1" applyBorder="1" applyAlignment="1">
      <alignment horizontal="center" vertical="center"/>
    </xf>
    <xf numFmtId="0" fontId="1" fillId="3" borderId="66" xfId="5" applyFont="1" applyFill="1" applyBorder="1">
      <alignment wrapText="1"/>
    </xf>
    <xf numFmtId="43" fontId="1" fillId="3" borderId="61" xfId="5" applyNumberFormat="1" applyFont="1" applyFill="1" applyBorder="1">
      <alignment wrapText="1"/>
    </xf>
    <xf numFmtId="0" fontId="1" fillId="5" borderId="50" xfId="5" applyFont="1" applyFill="1" applyBorder="1">
      <alignment wrapText="1"/>
    </xf>
    <xf numFmtId="43" fontId="1" fillId="3" borderId="66" xfId="5" applyNumberFormat="1" applyFont="1" applyFill="1" applyBorder="1">
      <alignment wrapText="1"/>
    </xf>
    <xf numFmtId="43" fontId="1" fillId="3" borderId="50" xfId="5" applyNumberFormat="1" applyFont="1" applyFill="1" applyBorder="1">
      <alignment wrapText="1"/>
    </xf>
    <xf numFmtId="0" fontId="1" fillId="3" borderId="50" xfId="5" applyFont="1" applyFill="1" applyBorder="1">
      <alignment wrapText="1"/>
    </xf>
    <xf numFmtId="0" fontId="1" fillId="5" borderId="61" xfId="5" applyFont="1" applyFill="1" applyBorder="1">
      <alignment wrapText="1"/>
    </xf>
    <xf numFmtId="0" fontId="1" fillId="7" borderId="2" xfId="5" applyFont="1" applyFill="1" applyBorder="1">
      <alignment wrapText="1"/>
    </xf>
    <xf numFmtId="169" fontId="2" fillId="3" borderId="26" xfId="6" applyNumberFormat="1" applyFont="1" applyFill="1" applyBorder="1" applyAlignment="1">
      <alignment vertical="center"/>
    </xf>
    <xf numFmtId="169" fontId="2" fillId="3" borderId="63" xfId="6" applyNumberFormat="1" applyFont="1" applyFill="1" applyBorder="1" applyAlignment="1">
      <alignment vertical="center"/>
    </xf>
    <xf numFmtId="169" fontId="4" fillId="5" borderId="34" xfId="6" applyNumberFormat="1" applyFont="1" applyFill="1" applyBorder="1" applyAlignment="1">
      <alignment vertical="center"/>
    </xf>
    <xf numFmtId="169" fontId="1" fillId="3" borderId="26" xfId="6" applyNumberFormat="1" applyFont="1" applyFill="1" applyBorder="1"/>
    <xf numFmtId="0" fontId="2" fillId="3" borderId="34" xfId="5" applyFont="1" applyFill="1" applyBorder="1" applyAlignment="1">
      <alignment vertical="center" wrapText="1"/>
    </xf>
    <xf numFmtId="3" fontId="2" fillId="3" borderId="34" xfId="5" applyNumberFormat="1" applyFont="1" applyFill="1" applyBorder="1" applyAlignment="1">
      <alignment vertical="center" wrapText="1"/>
    </xf>
    <xf numFmtId="3" fontId="4" fillId="5" borderId="34" xfId="5" applyNumberFormat="1" applyFont="1" applyFill="1" applyBorder="1" applyAlignment="1">
      <alignment vertical="center" wrapText="1"/>
    </xf>
    <xf numFmtId="169" fontId="3" fillId="7" borderId="16" xfId="6" applyNumberFormat="1" applyFont="1" applyFill="1" applyBorder="1" applyAlignment="1">
      <alignment vertical="center"/>
    </xf>
    <xf numFmtId="43" fontId="1" fillId="3" borderId="0" xfId="5" applyNumberFormat="1" applyFont="1" applyFill="1" applyAlignment="1">
      <alignment vertical="top" wrapText="1"/>
    </xf>
    <xf numFmtId="0" fontId="29" fillId="3" borderId="27" xfId="36" applyFont="1" applyFill="1" applyBorder="1" applyAlignment="1">
      <alignment horizontal="justify" vertical="top" wrapText="1"/>
    </xf>
    <xf numFmtId="0" fontId="29" fillId="19" borderId="68" xfId="24" applyFont="1" applyFill="1" applyBorder="1" applyAlignment="1">
      <alignment horizontal="justify" vertical="top" wrapText="1"/>
    </xf>
    <xf numFmtId="0" fontId="29" fillId="3" borderId="65" xfId="36" applyFont="1" applyFill="1" applyBorder="1" applyAlignment="1">
      <alignment vertical="top" wrapText="1"/>
    </xf>
    <xf numFmtId="0" fontId="29" fillId="3" borderId="68" xfId="36" applyFont="1" applyFill="1" applyBorder="1" applyAlignment="1">
      <alignment vertical="top" wrapText="1"/>
    </xf>
    <xf numFmtId="0" fontId="34" fillId="5" borderId="10" xfId="1" applyFont="1" applyFill="1" applyBorder="1" applyAlignment="1">
      <alignment horizontal="center" vertical="center" wrapText="1"/>
    </xf>
    <xf numFmtId="0" fontId="29" fillId="3" borderId="51" xfId="36" applyFont="1" applyFill="1" applyBorder="1" applyAlignment="1">
      <alignment horizontal="center" vertical="top" wrapText="1"/>
    </xf>
    <xf numFmtId="0" fontId="29" fillId="11" borderId="51" xfId="1" applyFont="1" applyFill="1" applyBorder="1" applyAlignment="1">
      <alignment horizontal="center" vertical="top" wrapText="1"/>
    </xf>
    <xf numFmtId="0" fontId="29" fillId="3" borderId="51" xfId="36" applyFont="1" applyFill="1" applyBorder="1" applyAlignment="1">
      <alignment horizontal="justify" vertical="top" wrapText="1"/>
    </xf>
    <xf numFmtId="0" fontId="29" fillId="3" borderId="68" xfId="66" applyFont="1" applyFill="1" applyBorder="1" applyAlignment="1">
      <alignment vertical="top" wrapText="1"/>
    </xf>
    <xf numFmtId="0" fontId="30" fillId="11" borderId="68" xfId="66" applyFont="1" applyFill="1" applyBorder="1" applyAlignment="1">
      <alignment horizontal="left" vertical="top" wrapText="1"/>
    </xf>
    <xf numFmtId="0" fontId="30" fillId="11" borderId="21" xfId="66" applyFont="1" applyFill="1" applyBorder="1" applyAlignment="1">
      <alignment horizontal="justify" vertical="top" wrapText="1"/>
    </xf>
    <xf numFmtId="0" fontId="30" fillId="11" borderId="62" xfId="66" applyFont="1" applyFill="1" applyBorder="1" applyAlignment="1">
      <alignment horizontal="justify" vertical="top" wrapText="1"/>
    </xf>
    <xf numFmtId="0" fontId="30" fillId="11" borderId="51" xfId="35" applyFont="1" applyFill="1" applyBorder="1" applyAlignment="1">
      <alignment horizontal="justify" vertical="top" wrapText="1"/>
    </xf>
    <xf numFmtId="0" fontId="30" fillId="11" borderId="68" xfId="35" applyFont="1" applyFill="1" applyBorder="1" applyAlignment="1">
      <alignment vertical="top" wrapText="1"/>
    </xf>
    <xf numFmtId="0" fontId="30" fillId="11" borderId="56" xfId="66" applyFont="1" applyFill="1" applyBorder="1" applyAlignment="1">
      <alignment horizontal="justify" vertical="top" wrapText="1"/>
    </xf>
    <xf numFmtId="0" fontId="30" fillId="11" borderId="61" xfId="66" applyFont="1" applyFill="1" applyBorder="1" applyAlignment="1">
      <alignment horizontal="justify" vertical="top" wrapText="1"/>
    </xf>
    <xf numFmtId="0" fontId="30" fillId="11" borderId="68" xfId="66" applyFont="1" applyFill="1" applyBorder="1" applyAlignment="1">
      <alignment horizontal="justify" vertical="top" wrapText="1"/>
    </xf>
    <xf numFmtId="0" fontId="30" fillId="11" borderId="71" xfId="0" applyFont="1" applyFill="1" applyBorder="1" applyAlignment="1">
      <alignment horizontal="justify" vertical="top" wrapText="1"/>
    </xf>
    <xf numFmtId="0" fontId="30" fillId="11" borderId="68" xfId="0" applyFont="1" applyFill="1" applyBorder="1" applyAlignment="1">
      <alignment horizontal="justify" vertical="top" wrapText="1"/>
    </xf>
    <xf numFmtId="0" fontId="30" fillId="11" borderId="27" xfId="0" applyFont="1" applyFill="1" applyBorder="1" applyAlignment="1">
      <alignment horizontal="justify" vertical="top" wrapText="1"/>
    </xf>
    <xf numFmtId="0" fontId="30" fillId="3" borderId="71" xfId="0" applyFont="1" applyFill="1" applyBorder="1" applyAlignment="1">
      <alignment horizontal="center" vertical="top" wrapText="1"/>
    </xf>
    <xf numFmtId="0" fontId="30" fillId="3" borderId="68" xfId="0" applyFont="1" applyFill="1" applyBorder="1" applyAlignment="1">
      <alignment horizontal="center" vertical="top" wrapText="1"/>
    </xf>
    <xf numFmtId="0" fontId="30" fillId="19" borderId="51" xfId="24" applyFont="1" applyFill="1" applyBorder="1" applyAlignment="1">
      <alignment horizontal="justify" vertical="top" wrapText="1"/>
    </xf>
    <xf numFmtId="0" fontId="30" fillId="3" borderId="68" xfId="1" applyFont="1" applyFill="1" applyBorder="1" applyAlignment="1">
      <alignment horizontal="justify" vertical="top" wrapText="1"/>
    </xf>
    <xf numFmtId="0" fontId="30" fillId="3" borderId="68" xfId="1" applyFont="1" applyFill="1" applyBorder="1" applyAlignment="1">
      <alignment horizontal="center" vertical="top" wrapText="1"/>
    </xf>
    <xf numFmtId="0" fontId="30" fillId="0" borderId="71" xfId="0" applyFont="1" applyBorder="1" applyAlignment="1">
      <alignment horizontal="center" vertical="top" wrapText="1"/>
    </xf>
    <xf numFmtId="0" fontId="30" fillId="12" borderId="23" xfId="51" applyFont="1" applyFill="1" applyBorder="1" applyAlignment="1">
      <alignment horizontal="center" vertical="top" wrapText="1"/>
    </xf>
    <xf numFmtId="0" fontId="38" fillId="3" borderId="68" xfId="1" applyFont="1" applyFill="1" applyBorder="1" applyAlignment="1">
      <alignment horizontal="justify" vertical="top" wrapText="1"/>
    </xf>
    <xf numFmtId="0" fontId="29" fillId="11" borderId="78" xfId="1" applyFont="1" applyFill="1" applyBorder="1" applyAlignment="1">
      <alignment horizontal="center" vertical="top" wrapText="1"/>
    </xf>
    <xf numFmtId="0" fontId="29" fillId="3" borderId="0" xfId="1" applyFont="1" applyFill="1" applyAlignment="1">
      <alignment horizontal="center" vertical="top" wrapText="1"/>
    </xf>
    <xf numFmtId="0" fontId="29" fillId="3" borderId="24" xfId="1" applyFont="1" applyFill="1" applyBorder="1" applyAlignment="1">
      <alignment horizontal="center" vertical="top" wrapText="1"/>
    </xf>
    <xf numFmtId="0" fontId="29" fillId="11" borderId="76" xfId="1" applyFont="1" applyFill="1" applyBorder="1" applyAlignment="1">
      <alignment horizontal="center" vertical="top" wrapText="1"/>
    </xf>
    <xf numFmtId="0" fontId="29" fillId="11" borderId="77" xfId="1" applyFont="1" applyFill="1" applyBorder="1" applyAlignment="1">
      <alignment horizontal="center" vertical="top" wrapText="1"/>
    </xf>
    <xf numFmtId="0" fontId="29" fillId="11" borderId="79" xfId="1" applyFont="1" applyFill="1" applyBorder="1" applyAlignment="1">
      <alignment horizontal="center" vertical="top" wrapText="1"/>
    </xf>
    <xf numFmtId="0" fontId="29" fillId="3" borderId="77" xfId="1" applyFont="1" applyFill="1" applyBorder="1" applyAlignment="1">
      <alignment horizontal="center" vertical="top" wrapText="1"/>
    </xf>
    <xf numFmtId="0" fontId="29" fillId="3" borderId="76" xfId="1" applyFont="1" applyFill="1" applyBorder="1" applyAlignment="1">
      <alignment horizontal="center" vertical="top" wrapText="1"/>
    </xf>
    <xf numFmtId="0" fontId="34" fillId="11" borderId="21" xfId="1" applyFont="1" applyFill="1" applyBorder="1" applyAlignment="1">
      <alignment horizontal="center" vertical="center" wrapText="1"/>
    </xf>
    <xf numFmtId="0" fontId="29" fillId="11" borderId="74" xfId="1" applyFont="1" applyFill="1" applyBorder="1" applyAlignment="1">
      <alignment horizontal="center" vertical="top" wrapText="1"/>
    </xf>
    <xf numFmtId="0" fontId="29" fillId="0" borderId="76" xfId="1" applyFont="1" applyBorder="1" applyAlignment="1">
      <alignment horizontal="center" vertical="top" wrapText="1"/>
    </xf>
    <xf numFmtId="0" fontId="29" fillId="0" borderId="77" xfId="1" applyFont="1" applyBorder="1" applyAlignment="1">
      <alignment horizontal="center" vertical="top" wrapText="1"/>
    </xf>
    <xf numFmtId="0" fontId="29" fillId="0" borderId="79" xfId="1" applyFont="1" applyBorder="1" applyAlignment="1">
      <alignment horizontal="center" vertical="top" wrapText="1"/>
    </xf>
    <xf numFmtId="0" fontId="29" fillId="11" borderId="8" xfId="1" applyFont="1" applyFill="1" applyBorder="1" applyAlignment="1">
      <alignment horizontal="center" vertical="top" wrapText="1"/>
    </xf>
    <xf numFmtId="0" fontId="29" fillId="11" borderId="20" xfId="1" applyFont="1" applyFill="1" applyBorder="1" applyAlignment="1">
      <alignment horizontal="center" vertical="top" wrapText="1"/>
    </xf>
    <xf numFmtId="0" fontId="29" fillId="11" borderId="26" xfId="1" applyFont="1" applyFill="1" applyBorder="1" applyAlignment="1">
      <alignment horizontal="center" vertical="top" wrapText="1"/>
    </xf>
    <xf numFmtId="0" fontId="29" fillId="11" borderId="63" xfId="1" applyFont="1" applyFill="1" applyBorder="1" applyAlignment="1">
      <alignment horizontal="center" vertical="top" wrapText="1"/>
    </xf>
    <xf numFmtId="0" fontId="29" fillId="3" borderId="20" xfId="1" applyFont="1" applyFill="1" applyBorder="1" applyAlignment="1">
      <alignment horizontal="center" vertical="top" wrapText="1"/>
    </xf>
    <xf numFmtId="0" fontId="29" fillId="3" borderId="26" xfId="1" applyFont="1" applyFill="1" applyBorder="1" applyAlignment="1">
      <alignment horizontal="center" vertical="top" wrapText="1"/>
    </xf>
    <xf numFmtId="0" fontId="29" fillId="11" borderId="58" xfId="1" applyFont="1" applyFill="1" applyBorder="1" applyAlignment="1">
      <alignment horizontal="center" vertical="top" wrapText="1"/>
    </xf>
    <xf numFmtId="0" fontId="26" fillId="0" borderId="20" xfId="1" applyFont="1" applyBorder="1" applyAlignment="1">
      <alignment horizontal="center" vertical="top" wrapText="1"/>
    </xf>
    <xf numFmtId="0" fontId="29" fillId="0" borderId="20" xfId="1" applyFont="1" applyBorder="1" applyAlignment="1">
      <alignment horizontal="center" vertical="top" wrapText="1"/>
    </xf>
    <xf numFmtId="0" fontId="29" fillId="0" borderId="63" xfId="1" applyFont="1" applyBorder="1" applyAlignment="1">
      <alignment horizontal="center" vertical="top" wrapText="1"/>
    </xf>
    <xf numFmtId="0" fontId="29" fillId="0" borderId="8" xfId="1" applyFont="1" applyBorder="1" applyAlignment="1">
      <alignment horizontal="center" vertical="top" wrapText="1"/>
    </xf>
    <xf numFmtId="0" fontId="34" fillId="11" borderId="21" xfId="1" applyFont="1" applyFill="1" applyBorder="1" applyAlignment="1">
      <alignment horizontal="center" vertical="top" wrapText="1"/>
    </xf>
    <xf numFmtId="0" fontId="29" fillId="12" borderId="8" xfId="51" applyFont="1" applyFill="1" applyBorder="1" applyAlignment="1">
      <alignment horizontal="center" vertical="top" wrapText="1"/>
    </xf>
    <xf numFmtId="0" fontId="29" fillId="12" borderId="20" xfId="51" applyFont="1" applyFill="1" applyBorder="1" applyAlignment="1">
      <alignment horizontal="center" vertical="top" wrapText="1"/>
    </xf>
    <xf numFmtId="0" fontId="29" fillId="12" borderId="63" xfId="51" applyFont="1" applyFill="1" applyBorder="1" applyAlignment="1">
      <alignment horizontal="center" vertical="top" wrapText="1"/>
    </xf>
    <xf numFmtId="0" fontId="29" fillId="12" borderId="26" xfId="51" applyFont="1" applyFill="1" applyBorder="1" applyAlignment="1">
      <alignment horizontal="center" vertical="top" wrapText="1"/>
    </xf>
    <xf numFmtId="0" fontId="29" fillId="13" borderId="8" xfId="51" applyFont="1" applyFill="1" applyBorder="1" applyAlignment="1">
      <alignment horizontal="center" vertical="top" wrapText="1"/>
    </xf>
    <xf numFmtId="0" fontId="29" fillId="13" borderId="20" xfId="51" applyFont="1" applyFill="1" applyBorder="1" applyAlignment="1">
      <alignment horizontal="center" vertical="top" wrapText="1"/>
    </xf>
    <xf numFmtId="0" fontId="29" fillId="13" borderId="63" xfId="51" applyFont="1" applyFill="1" applyBorder="1" applyAlignment="1">
      <alignment horizontal="center" vertical="top" wrapText="1"/>
    </xf>
    <xf numFmtId="0" fontId="29" fillId="13" borderId="26" xfId="51" applyFont="1" applyFill="1" applyBorder="1" applyAlignment="1">
      <alignment horizontal="center" vertical="top" wrapText="1"/>
    </xf>
    <xf numFmtId="0" fontId="29" fillId="11" borderId="79" xfId="66" applyFont="1" applyFill="1" applyBorder="1" applyAlignment="1">
      <alignment horizontal="center" vertical="top" wrapText="1"/>
    </xf>
    <xf numFmtId="0" fontId="29" fillId="3" borderId="76" xfId="66" applyFont="1" applyFill="1" applyBorder="1" applyAlignment="1">
      <alignment horizontal="center" vertical="top" wrapText="1"/>
    </xf>
    <xf numFmtId="0" fontId="29" fillId="3" borderId="77" xfId="66" applyFont="1" applyFill="1" applyBorder="1" applyAlignment="1">
      <alignment horizontal="center" vertical="top" wrapText="1"/>
    </xf>
    <xf numFmtId="0" fontId="29" fillId="11" borderId="75" xfId="35" applyFont="1" applyFill="1" applyBorder="1" applyAlignment="1">
      <alignment horizontal="center" vertical="top" wrapText="1"/>
    </xf>
    <xf numFmtId="0" fontId="29" fillId="11" borderId="21" xfId="35" applyFont="1" applyFill="1" applyBorder="1" applyAlignment="1">
      <alignment horizontal="center" vertical="top" wrapText="1"/>
    </xf>
    <xf numFmtId="0" fontId="29" fillId="11" borderId="23" xfId="35" applyFont="1" applyFill="1" applyBorder="1" applyAlignment="1">
      <alignment horizontal="center" vertical="top" wrapText="1"/>
    </xf>
    <xf numFmtId="0" fontId="29" fillId="11" borderId="20" xfId="66" applyFont="1" applyFill="1" applyBorder="1" applyAlignment="1">
      <alignment horizontal="center" vertical="top" wrapText="1"/>
    </xf>
    <xf numFmtId="0" fontId="29" fillId="11" borderId="75" xfId="1" applyFont="1" applyFill="1" applyBorder="1" applyAlignment="1">
      <alignment horizontal="center" vertical="top" wrapText="1"/>
    </xf>
    <xf numFmtId="0" fontId="29" fillId="11" borderId="68" xfId="35" applyFont="1" applyFill="1" applyBorder="1" applyAlignment="1">
      <alignment horizontal="center" vertical="top" wrapText="1"/>
    </xf>
    <xf numFmtId="0" fontId="29" fillId="11" borderId="27" xfId="35" applyFont="1" applyFill="1" applyBorder="1" applyAlignment="1">
      <alignment horizontal="center" vertical="top" wrapText="1"/>
    </xf>
    <xf numFmtId="49" fontId="29" fillId="11" borderId="21" xfId="35" applyNumberFormat="1" applyFont="1" applyFill="1" applyBorder="1" applyAlignment="1">
      <alignment horizontal="center" vertical="top" wrapText="1"/>
    </xf>
    <xf numFmtId="49" fontId="29" fillId="11" borderId="23" xfId="35" applyNumberFormat="1" applyFont="1" applyFill="1" applyBorder="1" applyAlignment="1">
      <alignment horizontal="center" vertical="top" wrapText="1"/>
    </xf>
    <xf numFmtId="49" fontId="29" fillId="11" borderId="58" xfId="35" applyNumberFormat="1" applyFont="1" applyFill="1" applyBorder="1" applyAlignment="1">
      <alignment horizontal="center" vertical="top" wrapText="1"/>
    </xf>
    <xf numFmtId="0" fontId="29" fillId="11" borderId="23" xfId="66" applyFont="1" applyFill="1" applyBorder="1" applyAlignment="1">
      <alignment horizontal="center" vertical="top" wrapText="1"/>
    </xf>
    <xf numFmtId="0" fontId="29" fillId="11" borderId="74" xfId="66" applyFont="1" applyFill="1" applyBorder="1" applyAlignment="1">
      <alignment horizontal="center" vertical="top" wrapText="1"/>
    </xf>
    <xf numFmtId="0" fontId="29" fillId="11" borderId="76" xfId="66" applyFont="1" applyFill="1" applyBorder="1" applyAlignment="1">
      <alignment horizontal="center" vertical="top" wrapText="1"/>
    </xf>
    <xf numFmtId="0" fontId="29" fillId="11" borderId="3" xfId="66" applyFont="1" applyFill="1" applyBorder="1" applyAlignment="1">
      <alignment horizontal="center" vertical="top" wrapText="1"/>
    </xf>
    <xf numFmtId="0" fontId="26" fillId="11" borderId="29" xfId="36" applyFont="1" applyFill="1" applyBorder="1" applyAlignment="1">
      <alignment horizontal="center" vertical="top" wrapText="1"/>
    </xf>
    <xf numFmtId="0" fontId="26" fillId="11" borderId="31" xfId="36" applyFont="1" applyFill="1" applyBorder="1" applyAlignment="1">
      <alignment horizontal="center" vertical="top" wrapText="1"/>
    </xf>
    <xf numFmtId="0" fontId="29" fillId="11" borderId="46" xfId="66" applyFont="1" applyFill="1" applyBorder="1" applyAlignment="1">
      <alignment horizontal="center" vertical="top" wrapText="1"/>
    </xf>
    <xf numFmtId="0" fontId="29" fillId="11" borderId="63" xfId="66" applyFont="1" applyFill="1" applyBorder="1" applyAlignment="1">
      <alignment horizontal="center" vertical="top" wrapText="1"/>
    </xf>
    <xf numFmtId="0" fontId="29" fillId="11" borderId="26" xfId="66" applyFont="1" applyFill="1" applyBorder="1" applyAlignment="1">
      <alignment horizontal="center" vertical="top" wrapText="1"/>
    </xf>
    <xf numFmtId="0" fontId="29" fillId="3" borderId="20" xfId="66" applyFont="1" applyFill="1" applyBorder="1" applyAlignment="1">
      <alignment horizontal="center" vertical="top" wrapText="1"/>
    </xf>
    <xf numFmtId="0" fontId="29" fillId="3" borderId="63" xfId="66" applyFont="1" applyFill="1" applyBorder="1" applyAlignment="1">
      <alignment horizontal="center" vertical="top" wrapText="1"/>
    </xf>
    <xf numFmtId="0" fontId="29" fillId="3" borderId="74" xfId="1" applyFont="1" applyFill="1" applyBorder="1" applyAlignment="1">
      <alignment horizontal="center" vertical="top" wrapText="1"/>
    </xf>
    <xf numFmtId="0" fontId="29" fillId="3" borderId="79" xfId="66" applyFont="1" applyFill="1" applyBorder="1" applyAlignment="1">
      <alignment horizontal="center" vertical="top" wrapText="1"/>
    </xf>
    <xf numFmtId="0" fontId="29" fillId="3" borderId="8" xfId="1" applyFont="1" applyFill="1" applyBorder="1" applyAlignment="1">
      <alignment horizontal="center" vertical="top" wrapText="1"/>
    </xf>
    <xf numFmtId="0" fontId="29" fillId="3" borderId="74" xfId="66" applyFont="1" applyFill="1" applyBorder="1" applyAlignment="1">
      <alignment horizontal="center" vertical="top" wrapText="1"/>
    </xf>
    <xf numFmtId="0" fontId="29" fillId="13" borderId="79" xfId="51" applyFont="1" applyFill="1" applyBorder="1" applyAlignment="1">
      <alignment horizontal="center" vertical="top" wrapText="1"/>
    </xf>
    <xf numFmtId="0" fontId="29" fillId="13" borderId="76" xfId="51" applyFont="1" applyFill="1" applyBorder="1" applyAlignment="1">
      <alignment horizontal="center" vertical="top" wrapText="1"/>
    </xf>
    <xf numFmtId="0" fontId="29" fillId="13" borderId="77" xfId="51" applyFont="1" applyFill="1" applyBorder="1" applyAlignment="1">
      <alignment horizontal="center" vertical="top" wrapText="1"/>
    </xf>
    <xf numFmtId="0" fontId="29" fillId="11" borderId="8" xfId="66" applyFont="1" applyFill="1" applyBorder="1" applyAlignment="1">
      <alignment horizontal="center" vertical="top" wrapText="1"/>
    </xf>
    <xf numFmtId="0" fontId="29" fillId="3" borderId="0" xfId="76" applyFont="1" applyFill="1" applyAlignment="1">
      <alignment horizontal="center" vertical="top"/>
    </xf>
    <xf numFmtId="0" fontId="29" fillId="0" borderId="0" xfId="5" applyFont="1" applyFill="1" applyBorder="1" applyAlignment="1">
      <alignment horizontal="center" vertical="top"/>
    </xf>
    <xf numFmtId="0" fontId="26" fillId="0" borderId="26" xfId="1" applyFont="1" applyBorder="1" applyAlignment="1">
      <alignment horizontal="center" vertical="top" wrapText="1"/>
    </xf>
    <xf numFmtId="0" fontId="29" fillId="0" borderId="8" xfId="3" applyFont="1" applyBorder="1" applyAlignment="1">
      <alignment horizontal="center" vertical="top" wrapText="1"/>
    </xf>
    <xf numFmtId="0" fontId="29" fillId="0" borderId="20" xfId="3" applyFont="1" applyBorder="1" applyAlignment="1">
      <alignment horizontal="center" vertical="top" wrapText="1"/>
    </xf>
    <xf numFmtId="0" fontId="29" fillId="0" borderId="63" xfId="3" applyFont="1" applyBorder="1" applyAlignment="1">
      <alignment horizontal="center" vertical="top" wrapText="1"/>
    </xf>
    <xf numFmtId="0" fontId="29" fillId="0" borderId="26" xfId="3" applyFont="1" applyBorder="1" applyAlignment="1">
      <alignment horizontal="center" vertical="top" wrapText="1"/>
    </xf>
    <xf numFmtId="0" fontId="29" fillId="3" borderId="20" xfId="3" applyFont="1" applyFill="1" applyBorder="1" applyAlignment="1">
      <alignment horizontal="center" vertical="top" wrapText="1"/>
    </xf>
    <xf numFmtId="0" fontId="29" fillId="3" borderId="63" xfId="3" applyFont="1" applyFill="1" applyBorder="1" applyAlignment="1">
      <alignment horizontal="center" vertical="top" wrapText="1"/>
    </xf>
    <xf numFmtId="0" fontId="26" fillId="3" borderId="29" xfId="36" applyFont="1" applyFill="1" applyBorder="1" applyAlignment="1">
      <alignment horizontal="center" vertical="top" wrapText="1"/>
    </xf>
    <xf numFmtId="0" fontId="29" fillId="13" borderId="56" xfId="51" applyFont="1" applyFill="1" applyBorder="1" applyAlignment="1">
      <alignment horizontal="left" vertical="top" wrapText="1"/>
    </xf>
    <xf numFmtId="0" fontId="29" fillId="13" borderId="51" xfId="51" applyFont="1" applyFill="1" applyBorder="1" applyAlignment="1">
      <alignment horizontal="left" vertical="top" wrapText="1"/>
    </xf>
    <xf numFmtId="0" fontId="2" fillId="2" borderId="31" xfId="36" applyFont="1" applyFill="1" applyBorder="1" applyAlignment="1">
      <alignment horizontal="justify" vertical="center" wrapText="1"/>
    </xf>
    <xf numFmtId="0" fontId="29" fillId="11" borderId="68" xfId="66" applyFont="1" applyFill="1" applyBorder="1" applyAlignment="1">
      <alignment horizontal="center" vertical="top"/>
    </xf>
    <xf numFmtId="0" fontId="29" fillId="11" borderId="68" xfId="66" applyFont="1" applyFill="1" applyBorder="1" applyAlignment="1">
      <alignment horizontal="justify" vertical="top" wrapText="1"/>
    </xf>
    <xf numFmtId="0" fontId="35" fillId="3" borderId="27" xfId="36" applyFont="1" applyFill="1" applyBorder="1" applyAlignment="1">
      <alignment horizontal="justify" vertical="top"/>
    </xf>
    <xf numFmtId="0" fontId="35" fillId="3" borderId="68" xfId="36" applyFont="1" applyFill="1" applyBorder="1" applyAlignment="1">
      <alignment horizontal="justify" vertical="top"/>
    </xf>
    <xf numFmtId="0" fontId="29" fillId="0" borderId="27" xfId="1" applyFont="1" applyBorder="1" applyAlignment="1">
      <alignment horizontal="justify" vertical="top" wrapText="1"/>
    </xf>
    <xf numFmtId="0" fontId="29" fillId="11" borderId="74" xfId="1" applyFont="1" applyFill="1" applyBorder="1" applyAlignment="1">
      <alignment horizontal="center" vertical="center" wrapText="1"/>
    </xf>
    <xf numFmtId="0" fontId="29" fillId="11" borderId="76" xfId="1" applyFont="1" applyFill="1" applyBorder="1" applyAlignment="1">
      <alignment horizontal="center" vertical="center" wrapText="1"/>
    </xf>
    <xf numFmtId="0" fontId="29" fillId="11" borderId="76" xfId="66" applyFont="1" applyFill="1" applyBorder="1" applyAlignment="1">
      <alignment horizontal="center" vertical="center" wrapText="1"/>
    </xf>
    <xf numFmtId="0" fontId="29" fillId="11" borderId="77" xfId="66" applyFont="1" applyFill="1" applyBorder="1" applyAlignment="1">
      <alignment horizontal="center" vertical="center" wrapText="1"/>
    </xf>
    <xf numFmtId="0" fontId="29" fillId="11" borderId="76" xfId="66" applyFont="1" applyFill="1" applyBorder="1" applyAlignment="1">
      <alignment horizontal="justify" vertical="top" wrapText="1"/>
    </xf>
    <xf numFmtId="0" fontId="29" fillId="11" borderId="77" xfId="66" applyFont="1" applyFill="1" applyBorder="1" applyAlignment="1">
      <alignment horizontal="justify" vertical="top" wrapText="1"/>
    </xf>
    <xf numFmtId="0" fontId="29" fillId="11" borderId="24" xfId="66" applyFont="1" applyFill="1" applyBorder="1" applyAlignment="1">
      <alignment horizontal="justify" vertical="top" wrapText="1"/>
    </xf>
    <xf numFmtId="0" fontId="33" fillId="11" borderId="0" xfId="66" applyFont="1" applyFill="1" applyAlignment="1">
      <alignment horizontal="justify" vertical="top" wrapText="1"/>
    </xf>
    <xf numFmtId="0" fontId="26" fillId="3" borderId="0" xfId="66" applyFont="1" applyFill="1" applyAlignment="1">
      <alignment horizontal="justify" vertical="top" wrapText="1"/>
    </xf>
    <xf numFmtId="0" fontId="30" fillId="0" borderId="27" xfId="0" applyFont="1" applyBorder="1" applyAlignment="1">
      <alignment horizontal="justify"/>
    </xf>
    <xf numFmtId="0" fontId="26" fillId="13" borderId="68" xfId="51" applyFont="1" applyFill="1" applyBorder="1" applyAlignment="1">
      <alignment horizontal="justify" vertical="top" wrapText="1"/>
    </xf>
    <xf numFmtId="0" fontId="26" fillId="3" borderId="68" xfId="66" applyFont="1" applyFill="1" applyBorder="1" applyAlignment="1">
      <alignment horizontal="justify" vertical="top" wrapText="1"/>
    </xf>
    <xf numFmtId="0" fontId="30" fillId="3" borderId="21" xfId="36" applyFont="1" applyFill="1" applyBorder="1" applyAlignment="1">
      <alignment horizontal="center" vertical="top" wrapText="1"/>
    </xf>
    <xf numFmtId="0" fontId="30" fillId="3" borderId="51" xfId="66" applyFont="1" applyFill="1" applyBorder="1" applyAlignment="1">
      <alignment horizontal="center" vertical="center" wrapText="1"/>
    </xf>
    <xf numFmtId="0" fontId="30" fillId="3" borderId="55" xfId="66" applyFont="1" applyFill="1" applyBorder="1" applyAlignment="1">
      <alignment horizontal="center" vertical="center" wrapText="1"/>
    </xf>
    <xf numFmtId="0" fontId="29" fillId="11" borderId="30" xfId="1" applyFont="1" applyFill="1" applyBorder="1" applyAlignment="1">
      <alignment horizontal="center" vertical="center" wrapText="1"/>
    </xf>
    <xf numFmtId="0" fontId="29" fillId="11" borderId="61" xfId="1" applyFont="1" applyFill="1" applyBorder="1" applyAlignment="1">
      <alignment horizontal="center" vertical="top" wrapText="1"/>
    </xf>
    <xf numFmtId="0" fontId="29" fillId="11" borderId="66" xfId="1" applyFont="1" applyFill="1" applyBorder="1" applyAlignment="1">
      <alignment horizontal="center" vertical="top" wrapText="1"/>
    </xf>
    <xf numFmtId="0" fontId="29" fillId="11" borderId="55" xfId="1" applyFont="1" applyFill="1" applyBorder="1" applyAlignment="1">
      <alignment horizontal="center" vertical="top" wrapText="1"/>
    </xf>
    <xf numFmtId="0" fontId="29" fillId="11" borderId="56" xfId="1" applyFont="1" applyFill="1" applyBorder="1" applyAlignment="1">
      <alignment horizontal="center" vertical="top" wrapText="1"/>
    </xf>
    <xf numFmtId="0" fontId="29" fillId="3" borderId="63" xfId="1" applyFont="1" applyFill="1" applyBorder="1" applyAlignment="1">
      <alignment horizontal="center" vertical="top" wrapText="1"/>
    </xf>
    <xf numFmtId="0" fontId="29" fillId="3" borderId="30" xfId="1" applyFont="1" applyFill="1" applyBorder="1" applyAlignment="1">
      <alignment horizontal="center" vertical="top" wrapText="1"/>
    </xf>
    <xf numFmtId="0" fontId="73" fillId="0" borderId="0" xfId="76" applyFont="1" applyAlignment="1">
      <alignment horizontal="center" vertical="top"/>
    </xf>
    <xf numFmtId="0" fontId="73" fillId="0" borderId="0" xfId="5" applyFont="1" applyFill="1" applyBorder="1" applyAlignment="1">
      <alignment horizontal="center" vertical="top"/>
    </xf>
    <xf numFmtId="0" fontId="73" fillId="11" borderId="8" xfId="1" applyFont="1" applyFill="1" applyBorder="1" applyAlignment="1">
      <alignment horizontal="center" vertical="top" wrapText="1"/>
    </xf>
    <xf numFmtId="0" fontId="73" fillId="11" borderId="20" xfId="1" applyFont="1" applyFill="1" applyBorder="1" applyAlignment="1">
      <alignment horizontal="center" vertical="top" wrapText="1"/>
    </xf>
    <xf numFmtId="0" fontId="73" fillId="11" borderId="0" xfId="1" applyFont="1" applyFill="1" applyAlignment="1">
      <alignment horizontal="center" vertical="top" wrapText="1"/>
    </xf>
    <xf numFmtId="0" fontId="73" fillId="3" borderId="20" xfId="1" applyFont="1" applyFill="1" applyBorder="1" applyAlignment="1">
      <alignment horizontal="center" vertical="top" wrapText="1"/>
    </xf>
    <xf numFmtId="0" fontId="73" fillId="3" borderId="76" xfId="1" applyFont="1" applyFill="1" applyBorder="1" applyAlignment="1">
      <alignment horizontal="center" vertical="top" wrapText="1"/>
    </xf>
    <xf numFmtId="0" fontId="73" fillId="3" borderId="8" xfId="1" applyFont="1" applyFill="1" applyBorder="1" applyAlignment="1">
      <alignment horizontal="center" vertical="top" wrapText="1"/>
    </xf>
    <xf numFmtId="0" fontId="73" fillId="3" borderId="67" xfId="1" applyFont="1" applyFill="1" applyBorder="1" applyAlignment="1">
      <alignment horizontal="center" vertical="top" wrapText="1"/>
    </xf>
    <xf numFmtId="0" fontId="73" fillId="5" borderId="14" xfId="1" applyFont="1" applyFill="1" applyBorder="1" applyAlignment="1">
      <alignment horizontal="center" vertical="top" wrapText="1"/>
    </xf>
    <xf numFmtId="0" fontId="73" fillId="11" borderId="74" xfId="1" applyFont="1" applyFill="1" applyBorder="1" applyAlignment="1">
      <alignment horizontal="center" vertical="top" wrapText="1"/>
    </xf>
    <xf numFmtId="0" fontId="73" fillId="11" borderId="26" xfId="1" applyFont="1" applyFill="1" applyBorder="1" applyAlignment="1">
      <alignment horizontal="center" vertical="top" wrapText="1"/>
    </xf>
    <xf numFmtId="0" fontId="73" fillId="11" borderId="77" xfId="1" applyFont="1" applyFill="1" applyBorder="1" applyAlignment="1">
      <alignment horizontal="center" vertical="top" wrapText="1"/>
    </xf>
    <xf numFmtId="0" fontId="73" fillId="0" borderId="20" xfId="1" applyFont="1" applyBorder="1" applyAlignment="1">
      <alignment horizontal="center" vertical="center" wrapText="1"/>
    </xf>
    <xf numFmtId="0" fontId="73" fillId="0" borderId="8" xfId="1" applyFont="1" applyBorder="1" applyAlignment="1">
      <alignment horizontal="center" vertical="top" wrapText="1"/>
    </xf>
    <xf numFmtId="0" fontId="73" fillId="0" borderId="74" xfId="1" applyFont="1" applyBorder="1" applyAlignment="1">
      <alignment horizontal="center" vertical="top" wrapText="1"/>
    </xf>
    <xf numFmtId="0" fontId="73" fillId="11" borderId="24" xfId="1" applyFont="1" applyFill="1" applyBorder="1" applyAlignment="1">
      <alignment horizontal="center" vertical="top" wrapText="1"/>
    </xf>
    <xf numFmtId="0" fontId="73" fillId="0" borderId="0" xfId="1" applyFont="1" applyAlignment="1">
      <alignment horizontal="center" vertical="top" wrapText="1"/>
    </xf>
    <xf numFmtId="0" fontId="74" fillId="11" borderId="0" xfId="1" applyFont="1" applyFill="1" applyAlignment="1">
      <alignment horizontal="center" vertical="top" wrapText="1"/>
    </xf>
    <xf numFmtId="0" fontId="74" fillId="3" borderId="0" xfId="1" applyFont="1" applyFill="1" applyAlignment="1">
      <alignment horizontal="center" vertical="top" wrapText="1"/>
    </xf>
    <xf numFmtId="0" fontId="73" fillId="11" borderId="79" xfId="1" applyFont="1" applyFill="1" applyBorder="1" applyAlignment="1">
      <alignment horizontal="center" vertical="top" wrapText="1"/>
    </xf>
    <xf numFmtId="0" fontId="74" fillId="3" borderId="76" xfId="1" applyFont="1" applyFill="1" applyBorder="1" applyAlignment="1">
      <alignment horizontal="center" vertical="top" wrapText="1"/>
    </xf>
    <xf numFmtId="0" fontId="73" fillId="3" borderId="0" xfId="1" applyFont="1" applyFill="1" applyAlignment="1">
      <alignment horizontal="center" vertical="top" wrapText="1"/>
    </xf>
    <xf numFmtId="0" fontId="74" fillId="11" borderId="76" xfId="1" applyFont="1" applyFill="1" applyBorder="1" applyAlignment="1">
      <alignment horizontal="center" vertical="top" wrapText="1"/>
    </xf>
    <xf numFmtId="0" fontId="73" fillId="11" borderId="76" xfId="1" applyFont="1" applyFill="1" applyBorder="1" applyAlignment="1">
      <alignment horizontal="justify" vertical="top" wrapText="1"/>
    </xf>
    <xf numFmtId="0" fontId="73" fillId="11" borderId="0" xfId="1" applyFont="1" applyFill="1" applyAlignment="1">
      <alignment horizontal="justify" vertical="top" wrapText="1"/>
    </xf>
    <xf numFmtId="0" fontId="73" fillId="11" borderId="29" xfId="1" applyFont="1" applyFill="1" applyBorder="1" applyAlignment="1">
      <alignment horizontal="center" vertical="top" wrapText="1"/>
    </xf>
    <xf numFmtId="0" fontId="73" fillId="0" borderId="29" xfId="0" applyFont="1" applyBorder="1" applyAlignment="1">
      <alignment horizontal="center" vertical="top"/>
    </xf>
    <xf numFmtId="0" fontId="73" fillId="0" borderId="3" xfId="35" applyFont="1" applyBorder="1" applyAlignment="1">
      <alignment horizontal="center" vertical="top" wrapText="1"/>
    </xf>
    <xf numFmtId="0" fontId="73" fillId="0" borderId="29" xfId="35" applyFont="1" applyBorder="1" applyAlignment="1">
      <alignment horizontal="center" vertical="top" wrapText="1"/>
    </xf>
    <xf numFmtId="0" fontId="73" fillId="11" borderId="29" xfId="35" applyFont="1" applyFill="1" applyBorder="1" applyAlignment="1">
      <alignment horizontal="center" vertical="top" wrapText="1"/>
    </xf>
    <xf numFmtId="0" fontId="74" fillId="11" borderId="29" xfId="36" applyFont="1" applyFill="1" applyBorder="1" applyAlignment="1">
      <alignment horizontal="center" vertical="top" wrapText="1"/>
    </xf>
    <xf numFmtId="0" fontId="75" fillId="11" borderId="29" xfId="1" applyFont="1" applyFill="1" applyBorder="1" applyAlignment="1">
      <alignment horizontal="center" vertical="top" wrapText="1"/>
    </xf>
    <xf numFmtId="0" fontId="75" fillId="11" borderId="29" xfId="35" applyFont="1" applyFill="1" applyBorder="1" applyAlignment="1">
      <alignment horizontal="center" vertical="top" wrapText="1"/>
    </xf>
    <xf numFmtId="0" fontId="73" fillId="11" borderId="3" xfId="35" applyFont="1" applyFill="1" applyBorder="1" applyAlignment="1">
      <alignment horizontal="center" vertical="top" wrapText="1"/>
    </xf>
    <xf numFmtId="0" fontId="73" fillId="11" borderId="68" xfId="1" applyFont="1" applyFill="1" applyBorder="1" applyAlignment="1">
      <alignment horizontal="center" vertical="top" wrapText="1"/>
    </xf>
    <xf numFmtId="0" fontId="73" fillId="5" borderId="9" xfId="1" applyFont="1" applyFill="1" applyBorder="1" applyAlignment="1">
      <alignment horizontal="center" vertical="center" wrapText="1"/>
    </xf>
    <xf numFmtId="0" fontId="73" fillId="3" borderId="29" xfId="1" applyFont="1" applyFill="1" applyBorder="1" applyAlignment="1">
      <alignment horizontal="center" vertical="top" wrapText="1"/>
    </xf>
    <xf numFmtId="0" fontId="74" fillId="0" borderId="29" xfId="0" applyFont="1" applyBorder="1" applyAlignment="1">
      <alignment horizontal="center"/>
    </xf>
    <xf numFmtId="0" fontId="73" fillId="0" borderId="29" xfId="1" applyFont="1" applyBorder="1" applyAlignment="1">
      <alignment vertical="top" wrapText="1"/>
    </xf>
    <xf numFmtId="0" fontId="73" fillId="3" borderId="31" xfId="1" applyFont="1" applyFill="1" applyBorder="1" applyAlignment="1">
      <alignment horizontal="center" vertical="top" wrapText="1"/>
    </xf>
    <xf numFmtId="0" fontId="73" fillId="11" borderId="31" xfId="1" applyFont="1" applyFill="1" applyBorder="1" applyAlignment="1">
      <alignment horizontal="center" vertical="top" wrapText="1"/>
    </xf>
    <xf numFmtId="0" fontId="73" fillId="11" borderId="29" xfId="1" applyFont="1" applyFill="1" applyBorder="1" applyAlignment="1">
      <alignment horizontal="center" vertical="top"/>
    </xf>
    <xf numFmtId="0" fontId="73" fillId="11" borderId="67" xfId="1" applyFont="1" applyFill="1" applyBorder="1" applyAlignment="1">
      <alignment horizontal="justify" vertical="top" wrapText="1"/>
    </xf>
    <xf numFmtId="0" fontId="73" fillId="11" borderId="25" xfId="1" applyFont="1" applyFill="1" applyBorder="1" applyAlignment="1">
      <alignment horizontal="justify" vertical="top" wrapText="1"/>
    </xf>
    <xf numFmtId="0" fontId="73" fillId="3" borderId="67" xfId="1" applyFont="1" applyFill="1" applyBorder="1" applyAlignment="1">
      <alignment horizontal="justify" vertical="top" wrapText="1"/>
    </xf>
    <xf numFmtId="0" fontId="73" fillId="11" borderId="25" xfId="1" applyFont="1" applyFill="1" applyBorder="1" applyAlignment="1">
      <alignment horizontal="center" vertical="top" wrapText="1"/>
    </xf>
    <xf numFmtId="0" fontId="73" fillId="11" borderId="64" xfId="1" applyFont="1" applyFill="1" applyBorder="1" applyAlignment="1">
      <alignment horizontal="center" vertical="top" wrapText="1"/>
    </xf>
    <xf numFmtId="0" fontId="73" fillId="11" borderId="3" xfId="1" applyFont="1" applyFill="1" applyBorder="1" applyAlignment="1">
      <alignment horizontal="center" vertical="top" wrapText="1"/>
    </xf>
    <xf numFmtId="0" fontId="73" fillId="11" borderId="29" xfId="1" applyFont="1" applyFill="1" applyBorder="1" applyAlignment="1">
      <alignment vertical="top" wrapText="1"/>
    </xf>
    <xf numFmtId="0" fontId="74" fillId="0" borderId="0" xfId="0" applyFont="1" applyAlignment="1">
      <alignment horizontal="center" vertical="top"/>
    </xf>
    <xf numFmtId="0" fontId="38" fillId="11" borderId="21" xfId="1" applyFont="1" applyFill="1" applyBorder="1" applyAlignment="1">
      <alignment horizontal="justify" vertical="top" wrapText="1"/>
    </xf>
    <xf numFmtId="0" fontId="33" fillId="11" borderId="75" xfId="35" applyFont="1" applyFill="1" applyBorder="1" applyAlignment="1">
      <alignment horizontal="justify" vertical="top" wrapText="1"/>
    </xf>
    <xf numFmtId="0" fontId="29" fillId="11" borderId="67" xfId="66" applyFont="1" applyFill="1" applyBorder="1" applyAlignment="1">
      <alignment horizontal="justify" vertical="top" wrapText="1"/>
    </xf>
    <xf numFmtId="0" fontId="33" fillId="11" borderId="68" xfId="35" applyFont="1" applyFill="1" applyBorder="1" applyAlignment="1">
      <alignment horizontal="justify" vertical="top" wrapText="1"/>
    </xf>
    <xf numFmtId="0" fontId="29" fillId="19" borderId="67" xfId="24" applyFont="1" applyFill="1" applyBorder="1" applyAlignment="1">
      <alignment horizontal="justify" vertical="top" wrapText="1"/>
    </xf>
    <xf numFmtId="0" fontId="29" fillId="19" borderId="21" xfId="24" applyFont="1" applyFill="1" applyBorder="1" applyAlignment="1">
      <alignment horizontal="justify" vertical="top" wrapText="1"/>
    </xf>
    <xf numFmtId="0" fontId="38" fillId="11" borderId="21" xfId="0" applyFont="1" applyFill="1" applyBorder="1" applyAlignment="1">
      <alignment horizontal="justify" vertical="top" wrapText="1"/>
    </xf>
    <xf numFmtId="0" fontId="29" fillId="11" borderId="68" xfId="0" applyFont="1" applyFill="1" applyBorder="1" applyAlignment="1">
      <alignment horizontal="justify" vertical="top" wrapText="1"/>
    </xf>
    <xf numFmtId="0" fontId="29" fillId="11" borderId="21" xfId="0" applyFont="1" applyFill="1" applyBorder="1" applyAlignment="1">
      <alignment horizontal="justify" vertical="top" wrapText="1"/>
    </xf>
    <xf numFmtId="0" fontId="29" fillId="11" borderId="21" xfId="35" applyFont="1" applyFill="1" applyBorder="1" applyAlignment="1">
      <alignment horizontal="justify" vertical="top" wrapText="1"/>
    </xf>
    <xf numFmtId="0" fontId="29" fillId="11" borderId="68" xfId="35" applyFont="1" applyFill="1" applyBorder="1" applyAlignment="1">
      <alignment horizontal="justify" vertical="top" wrapText="1"/>
    </xf>
    <xf numFmtId="0" fontId="29" fillId="11" borderId="68" xfId="76" applyFont="1" applyFill="1" applyBorder="1" applyAlignment="1">
      <alignment horizontal="justify" vertical="top" wrapText="1"/>
    </xf>
    <xf numFmtId="0" fontId="29" fillId="19" borderId="0" xfId="24" applyFont="1" applyFill="1" applyAlignment="1">
      <alignment horizontal="justify" vertical="top" wrapText="1"/>
    </xf>
    <xf numFmtId="0" fontId="26" fillId="11" borderId="0" xfId="66" applyFont="1" applyFill="1" applyAlignment="1">
      <alignment horizontal="justify" vertical="top"/>
    </xf>
    <xf numFmtId="0" fontId="26" fillId="11" borderId="76" xfId="66" applyFont="1" applyFill="1" applyBorder="1" applyAlignment="1">
      <alignment horizontal="justify" vertical="top" wrapText="1"/>
    </xf>
    <xf numFmtId="0" fontId="29" fillId="11" borderId="23" xfId="66" applyFont="1" applyFill="1" applyBorder="1" applyAlignment="1">
      <alignment horizontal="justify" vertical="top" wrapText="1"/>
    </xf>
    <xf numFmtId="0" fontId="26" fillId="11" borderId="68" xfId="66" applyFont="1" applyFill="1" applyBorder="1" applyAlignment="1">
      <alignment horizontal="justify" vertical="top"/>
    </xf>
    <xf numFmtId="0" fontId="29" fillId="3" borderId="68" xfId="0" applyFont="1" applyFill="1" applyBorder="1" applyAlignment="1">
      <alignment horizontal="justify"/>
    </xf>
    <xf numFmtId="0" fontId="30" fillId="0" borderId="0" xfId="76" applyFont="1" applyAlignment="1">
      <alignment horizontal="justify"/>
    </xf>
    <xf numFmtId="0" fontId="34" fillId="0" borderId="0" xfId="76" applyFont="1" applyAlignment="1">
      <alignment horizontal="center"/>
    </xf>
    <xf numFmtId="0" fontId="34" fillId="0" borderId="0" xfId="5" applyFont="1" applyFill="1" applyBorder="1" applyAlignment="1">
      <alignment horizontal="center" vertical="center"/>
    </xf>
    <xf numFmtId="0" fontId="47" fillId="11" borderId="21" xfId="1" applyFont="1" applyFill="1" applyBorder="1" applyAlignment="1">
      <alignment horizontal="center" vertical="top" wrapText="1"/>
    </xf>
    <xf numFmtId="0" fontId="30" fillId="3" borderId="68" xfId="66" applyFont="1" applyFill="1" applyBorder="1" applyAlignment="1">
      <alignment vertical="top" wrapText="1"/>
    </xf>
    <xf numFmtId="0" fontId="30" fillId="11" borderId="68" xfId="66" quotePrefix="1" applyFont="1" applyFill="1" applyBorder="1" applyAlignment="1">
      <alignment vertical="top" wrapText="1"/>
    </xf>
    <xf numFmtId="0" fontId="30" fillId="0" borderId="68" xfId="1" applyFont="1" applyBorder="1" applyAlignment="1">
      <alignment vertical="top" wrapText="1"/>
    </xf>
    <xf numFmtId="0" fontId="30" fillId="12" borderId="0" xfId="51" applyFont="1" applyFill="1" applyAlignment="1">
      <alignment horizontal="center" vertical="top" wrapText="1"/>
    </xf>
    <xf numFmtId="0" fontId="30" fillId="11" borderId="0" xfId="35" applyFont="1" applyFill="1" applyAlignment="1">
      <alignment horizontal="center" vertical="top" wrapText="1"/>
    </xf>
    <xf numFmtId="0" fontId="30" fillId="11" borderId="67" xfId="35" applyFont="1" applyFill="1" applyBorder="1" applyAlignment="1">
      <alignment horizontal="center" vertical="top" wrapText="1"/>
    </xf>
    <xf numFmtId="0" fontId="30" fillId="11" borderId="76" xfId="66" applyFont="1" applyFill="1" applyBorder="1" applyAlignment="1">
      <alignment vertical="top" wrapText="1"/>
    </xf>
    <xf numFmtId="0" fontId="30" fillId="11" borderId="76" xfId="66" applyFont="1" applyFill="1" applyBorder="1" applyAlignment="1">
      <alignment horizontal="center" vertical="top" wrapText="1"/>
    </xf>
    <xf numFmtId="0" fontId="30" fillId="11" borderId="76" xfId="1" applyFont="1" applyFill="1" applyBorder="1" applyAlignment="1">
      <alignment horizontal="center" vertical="top" wrapText="1"/>
    </xf>
    <xf numFmtId="0" fontId="30" fillId="3" borderId="0" xfId="66" applyFont="1" applyFill="1" applyAlignment="1">
      <alignment vertical="top" wrapText="1"/>
    </xf>
    <xf numFmtId="0" fontId="30" fillId="0" borderId="0" xfId="0" applyFont="1" applyAlignment="1">
      <alignment horizontal="center"/>
    </xf>
    <xf numFmtId="0" fontId="30" fillId="3" borderId="67" xfId="36" applyFont="1" applyFill="1" applyBorder="1" applyAlignment="1">
      <alignment horizontal="center" vertical="top"/>
    </xf>
    <xf numFmtId="0" fontId="30" fillId="3" borderId="29" xfId="76" applyFont="1" applyFill="1" applyBorder="1" applyAlignment="1">
      <alignment horizontal="center" vertical="top" wrapText="1"/>
    </xf>
    <xf numFmtId="0" fontId="30" fillId="3" borderId="0" xfId="76" applyFont="1" applyFill="1" applyAlignment="1">
      <alignment horizontal="center" vertical="top" wrapText="1"/>
    </xf>
    <xf numFmtId="0" fontId="30" fillId="3" borderId="68" xfId="76" applyFont="1" applyFill="1" applyBorder="1" applyAlignment="1">
      <alignment horizontal="center" vertical="top" wrapText="1"/>
    </xf>
    <xf numFmtId="0" fontId="30" fillId="3" borderId="24" xfId="76" applyFont="1" applyFill="1" applyBorder="1" applyAlignment="1">
      <alignment horizontal="center" vertical="top" wrapText="1"/>
    </xf>
    <xf numFmtId="0" fontId="30" fillId="3" borderId="27" xfId="76" applyFont="1" applyFill="1" applyBorder="1" applyAlignment="1">
      <alignment horizontal="center" vertical="top" wrapText="1"/>
    </xf>
    <xf numFmtId="0" fontId="30" fillId="3" borderId="30" xfId="36" applyFont="1" applyFill="1" applyBorder="1" applyAlignment="1">
      <alignment vertical="top"/>
    </xf>
    <xf numFmtId="0" fontId="30" fillId="3" borderId="68" xfId="76" applyFont="1" applyFill="1" applyBorder="1" applyAlignment="1">
      <alignment horizontal="justify" vertical="top" wrapText="1"/>
    </xf>
    <xf numFmtId="0" fontId="30" fillId="3" borderId="31" xfId="35" applyFont="1" applyFill="1" applyBorder="1" applyAlignment="1">
      <alignment horizontal="center" vertical="top" wrapText="1"/>
    </xf>
    <xf numFmtId="0" fontId="30" fillId="3" borderId="27" xfId="35" applyFont="1" applyFill="1" applyBorder="1" applyAlignment="1">
      <alignment horizontal="center" vertical="top" wrapText="1"/>
    </xf>
    <xf numFmtId="0" fontId="30" fillId="3" borderId="27" xfId="35" applyFont="1" applyFill="1" applyBorder="1" applyAlignment="1">
      <alignment horizontal="justify" vertical="top" wrapText="1"/>
    </xf>
    <xf numFmtId="0" fontId="30" fillId="3" borderId="27" xfId="66" applyFont="1" applyFill="1" applyBorder="1" applyAlignment="1">
      <alignment horizontal="justify" vertical="top" wrapText="1"/>
    </xf>
    <xf numFmtId="0" fontId="30" fillId="11" borderId="71" xfId="35" applyFont="1" applyFill="1" applyBorder="1" applyAlignment="1">
      <alignment horizontal="justify" vertical="top" wrapText="1"/>
    </xf>
    <xf numFmtId="4" fontId="27" fillId="0" borderId="0" xfId="0" applyNumberFormat="1" applyFont="1" applyAlignment="1">
      <alignment horizontal="right"/>
    </xf>
    <xf numFmtId="4" fontId="29" fillId="0" borderId="51" xfId="85" applyNumberFormat="1" applyFont="1" applyBorder="1" applyAlignment="1">
      <alignment horizontal="right" vertical="top"/>
    </xf>
    <xf numFmtId="4" fontId="29" fillId="0" borderId="22" xfId="85" applyNumberFormat="1" applyFont="1" applyBorder="1" applyAlignment="1">
      <alignment horizontal="right" vertical="top"/>
    </xf>
    <xf numFmtId="4" fontId="29" fillId="3" borderId="56" xfId="85" applyNumberFormat="1" applyFont="1" applyFill="1" applyBorder="1" applyAlignment="1">
      <alignment horizontal="right" vertical="top"/>
    </xf>
    <xf numFmtId="4" fontId="29" fillId="3" borderId="22" xfId="85" applyNumberFormat="1" applyFont="1" applyFill="1" applyBorder="1" applyAlignment="1">
      <alignment horizontal="right" vertical="top"/>
    </xf>
    <xf numFmtId="4" fontId="29" fillId="3" borderId="51" xfId="1" applyNumberFormat="1" applyFont="1" applyFill="1" applyBorder="1" applyAlignment="1">
      <alignment horizontal="right" vertical="top" wrapText="1"/>
    </xf>
    <xf numFmtId="4" fontId="29" fillId="3" borderId="51" xfId="0" applyNumberFormat="1" applyFont="1" applyFill="1" applyBorder="1" applyAlignment="1">
      <alignment horizontal="right" vertical="top" wrapText="1"/>
    </xf>
    <xf numFmtId="4" fontId="29" fillId="3" borderId="22" xfId="0" applyNumberFormat="1" applyFont="1" applyFill="1" applyBorder="1" applyAlignment="1">
      <alignment horizontal="right" vertical="top" wrapText="1"/>
    </xf>
    <xf numFmtId="4" fontId="29" fillId="3" borderId="66" xfId="0" applyNumberFormat="1" applyFont="1" applyFill="1" applyBorder="1" applyAlignment="1">
      <alignment horizontal="right" vertical="top" wrapText="1"/>
    </xf>
    <xf numFmtId="4" fontId="29" fillId="0" borderId="22" xfId="19" applyNumberFormat="1" applyFont="1" applyBorder="1" applyAlignment="1">
      <alignment horizontal="right" vertical="top"/>
    </xf>
    <xf numFmtId="4" fontId="29" fillId="0" borderId="66" xfId="85" applyNumberFormat="1" applyFont="1" applyBorder="1" applyAlignment="1">
      <alignment horizontal="right" vertical="top"/>
    </xf>
    <xf numFmtId="4" fontId="29" fillId="3" borderId="56" xfId="1" applyNumberFormat="1" applyFont="1" applyFill="1" applyBorder="1" applyAlignment="1">
      <alignment horizontal="right" vertical="top" wrapText="1"/>
    </xf>
    <xf numFmtId="4" fontId="29" fillId="3" borderId="55" xfId="1" applyNumberFormat="1" applyFont="1" applyFill="1" applyBorder="1" applyAlignment="1">
      <alignment horizontal="right" vertical="top" wrapText="1"/>
    </xf>
    <xf numFmtId="4" fontId="29" fillId="0" borderId="56" xfId="85" applyNumberFormat="1" applyFont="1" applyBorder="1" applyAlignment="1">
      <alignment horizontal="right" vertical="top"/>
    </xf>
    <xf numFmtId="4" fontId="29" fillId="3" borderId="22" xfId="0" applyNumberFormat="1" applyFont="1" applyFill="1" applyBorder="1" applyAlignment="1">
      <alignment horizontal="center" vertical="top"/>
    </xf>
    <xf numFmtId="4" fontId="29" fillId="3" borderId="22" xfId="0" applyNumberFormat="1" applyFont="1" applyFill="1" applyBorder="1" applyAlignment="1">
      <alignment horizontal="right"/>
    </xf>
    <xf numFmtId="4" fontId="29" fillId="3" borderId="22" xfId="66" applyNumberFormat="1" applyFont="1" applyFill="1" applyBorder="1" applyAlignment="1">
      <alignment horizontal="right" vertical="top" wrapText="1"/>
    </xf>
    <xf numFmtId="4" fontId="29" fillId="0" borderId="66" xfId="0" applyNumberFormat="1" applyFont="1" applyBorder="1" applyAlignment="1">
      <alignment horizontal="right"/>
    </xf>
    <xf numFmtId="4" fontId="29" fillId="3" borderId="22" xfId="76" applyNumberFormat="1" applyFont="1" applyFill="1" applyBorder="1" applyAlignment="1">
      <alignment horizontal="right" vertical="top" wrapText="1"/>
    </xf>
    <xf numFmtId="4" fontId="29" fillId="3" borderId="66" xfId="76" applyNumberFormat="1" applyFont="1" applyFill="1" applyBorder="1" applyAlignment="1">
      <alignment horizontal="right" vertical="top" wrapText="1"/>
    </xf>
    <xf numFmtId="4" fontId="29" fillId="0" borderId="62" xfId="85" applyNumberFormat="1" applyFont="1" applyBorder="1" applyAlignment="1">
      <alignment horizontal="right" vertical="top"/>
    </xf>
    <xf numFmtId="4" fontId="29" fillId="0" borderId="55" xfId="85" applyNumberFormat="1" applyFont="1" applyBorder="1" applyAlignment="1">
      <alignment horizontal="right" vertical="top"/>
    </xf>
    <xf numFmtId="4" fontId="29" fillId="0" borderId="51" xfId="0" applyNumberFormat="1" applyFont="1" applyBorder="1" applyAlignment="1">
      <alignment horizontal="right" vertical="top" wrapText="1"/>
    </xf>
    <xf numFmtId="4" fontId="29" fillId="0" borderId="22" xfId="0" applyNumberFormat="1" applyFont="1" applyBorder="1" applyAlignment="1">
      <alignment horizontal="right"/>
    </xf>
    <xf numFmtId="43" fontId="29" fillId="0" borderId="51" xfId="19" applyFont="1" applyBorder="1" applyAlignment="1">
      <alignment horizontal="center" vertical="top" wrapText="1"/>
    </xf>
    <xf numFmtId="43" fontId="29" fillId="0" borderId="55" xfId="19" applyFont="1" applyBorder="1" applyAlignment="1">
      <alignment horizontal="center" vertical="top" wrapText="1"/>
    </xf>
    <xf numFmtId="43" fontId="29" fillId="0" borderId="56" xfId="19" applyFont="1" applyBorder="1" applyAlignment="1">
      <alignment horizontal="center" vertical="top" wrapText="1"/>
    </xf>
    <xf numFmtId="43" fontId="29" fillId="3" borderId="51" xfId="19" applyFont="1" applyFill="1" applyBorder="1" applyAlignment="1">
      <alignment horizontal="center" vertical="top" wrapText="1"/>
    </xf>
    <xf numFmtId="4" fontId="29" fillId="3" borderId="61" xfId="19" applyNumberFormat="1" applyFont="1" applyFill="1" applyBorder="1" applyAlignment="1">
      <alignment horizontal="right" vertical="top"/>
    </xf>
    <xf numFmtId="4" fontId="29" fillId="3" borderId="22" xfId="19" applyNumberFormat="1" applyFont="1" applyFill="1" applyBorder="1" applyAlignment="1">
      <alignment horizontal="right" vertical="top"/>
    </xf>
    <xf numFmtId="43" fontId="29" fillId="3" borderId="55" xfId="19" applyFont="1" applyFill="1" applyBorder="1" applyAlignment="1">
      <alignment horizontal="center" vertical="top" wrapText="1"/>
    </xf>
    <xf numFmtId="43" fontId="29" fillId="5" borderId="11" xfId="19" applyFont="1" applyFill="1" applyBorder="1" applyAlignment="1">
      <alignment horizontal="center" vertical="center" wrapText="1"/>
    </xf>
    <xf numFmtId="4" fontId="29" fillId="0" borderId="22" xfId="35" applyNumberFormat="1" applyFont="1" applyBorder="1" applyAlignment="1">
      <alignment horizontal="right" vertical="top"/>
    </xf>
    <xf numFmtId="4" fontId="29" fillId="0" borderId="51" xfId="35" applyNumberFormat="1" applyFont="1" applyBorder="1" applyAlignment="1">
      <alignment horizontal="right" vertical="top"/>
    </xf>
    <xf numFmtId="4" fontId="29" fillId="11" borderId="51" xfId="36" applyNumberFormat="1" applyFont="1" applyFill="1" applyBorder="1" applyAlignment="1">
      <alignment horizontal="right" vertical="top" wrapText="1"/>
    </xf>
    <xf numFmtId="4" fontId="29" fillId="0" borderId="66" xfId="35" applyNumberFormat="1" applyFont="1" applyBorder="1" applyAlignment="1">
      <alignment horizontal="right" vertical="top"/>
    </xf>
    <xf numFmtId="4" fontId="29" fillId="0" borderId="55" xfId="35" applyNumberFormat="1" applyFont="1" applyBorder="1" applyAlignment="1">
      <alignment horizontal="right" vertical="top"/>
    </xf>
    <xf numFmtId="4" fontId="29" fillId="11" borderId="55" xfId="36" applyNumberFormat="1" applyFont="1" applyFill="1" applyBorder="1" applyAlignment="1">
      <alignment horizontal="right" vertical="top" wrapText="1"/>
    </xf>
    <xf numFmtId="43" fontId="29" fillId="3" borderId="51" xfId="8" applyFont="1" applyFill="1" applyBorder="1" applyAlignment="1">
      <alignment horizontal="right" vertical="top" wrapText="1"/>
    </xf>
    <xf numFmtId="4" fontId="29" fillId="3" borderId="22" xfId="35" applyNumberFormat="1" applyFont="1" applyFill="1" applyBorder="1" applyAlignment="1">
      <alignment horizontal="right" vertical="top"/>
    </xf>
    <xf numFmtId="4" fontId="29" fillId="3" borderId="51" xfId="35" applyNumberFormat="1" applyFont="1" applyFill="1" applyBorder="1" applyAlignment="1">
      <alignment horizontal="right" vertical="top"/>
    </xf>
    <xf numFmtId="4" fontId="29" fillId="3" borderId="51" xfId="36" applyNumberFormat="1" applyFont="1" applyFill="1" applyBorder="1" applyAlignment="1">
      <alignment horizontal="right" vertical="top" wrapText="1"/>
    </xf>
    <xf numFmtId="4" fontId="29" fillId="11" borderId="56" xfId="92" applyNumberFormat="1" applyFont="1" applyFill="1" applyBorder="1" applyAlignment="1">
      <alignment horizontal="right" vertical="top"/>
    </xf>
    <xf numFmtId="4" fontId="29" fillId="11" borderId="22" xfId="92" applyNumberFormat="1" applyFont="1" applyFill="1" applyBorder="1" applyAlignment="1">
      <alignment horizontal="right" vertical="top"/>
    </xf>
    <xf numFmtId="4" fontId="29" fillId="11" borderId="51" xfId="1" applyNumberFormat="1" applyFont="1" applyFill="1" applyBorder="1" applyAlignment="1">
      <alignment horizontal="right" vertical="top" wrapText="1"/>
    </xf>
    <xf numFmtId="4" fontId="29" fillId="11" borderId="22" xfId="1" applyNumberFormat="1" applyFont="1" applyFill="1" applyBorder="1" applyAlignment="1">
      <alignment horizontal="right" vertical="top" wrapText="1"/>
    </xf>
    <xf numFmtId="4" fontId="29" fillId="3" borderId="22" xfId="8" applyNumberFormat="1" applyFont="1" applyFill="1" applyBorder="1" applyAlignment="1">
      <alignment horizontal="right" vertical="top"/>
    </xf>
    <xf numFmtId="4" fontId="29" fillId="3" borderId="66" xfId="8" applyNumberFormat="1" applyFont="1" applyFill="1" applyBorder="1" applyAlignment="1">
      <alignment horizontal="right" vertical="top"/>
    </xf>
    <xf numFmtId="0" fontId="29" fillId="3" borderId="22" xfId="0" applyFont="1" applyFill="1" applyBorder="1"/>
    <xf numFmtId="43" fontId="29" fillId="3" borderId="51" xfId="19" applyFont="1" applyFill="1" applyBorder="1" applyAlignment="1">
      <alignment horizontal="right" vertical="top"/>
    </xf>
    <xf numFmtId="43" fontId="29" fillId="6" borderId="51" xfId="19" applyFont="1" applyFill="1" applyBorder="1" applyAlignment="1">
      <alignment horizontal="right" vertical="top"/>
    </xf>
    <xf numFmtId="43" fontId="29" fillId="3" borderId="55" xfId="19" applyFont="1" applyFill="1" applyBorder="1" applyAlignment="1">
      <alignment horizontal="right" vertical="top"/>
    </xf>
    <xf numFmtId="43" fontId="29" fillId="3" borderId="22" xfId="19" applyFont="1" applyFill="1" applyBorder="1" applyAlignment="1">
      <alignment horizontal="right" vertical="top"/>
    </xf>
    <xf numFmtId="43" fontId="29" fillId="3" borderId="22" xfId="19" applyFont="1" applyFill="1" applyBorder="1" applyAlignment="1">
      <alignment vertical="top"/>
    </xf>
    <xf numFmtId="43" fontId="29" fillId="3" borderId="66" xfId="19" applyFont="1" applyFill="1" applyBorder="1" applyAlignment="1">
      <alignment vertical="top"/>
    </xf>
    <xf numFmtId="43" fontId="29" fillId="0" borderId="51" xfId="19" applyFont="1" applyFill="1" applyBorder="1" applyAlignment="1">
      <alignment horizontal="center" vertical="top" wrapText="1"/>
    </xf>
    <xf numFmtId="43" fontId="29" fillId="3" borderId="56" xfId="19" applyFont="1" applyFill="1" applyBorder="1" applyAlignment="1">
      <alignment horizontal="center" vertical="top" wrapText="1"/>
    </xf>
    <xf numFmtId="43" fontId="29" fillId="3" borderId="22" xfId="19" applyFont="1" applyFill="1" applyBorder="1" applyAlignment="1">
      <alignment horizontal="right" vertical="top" wrapText="1"/>
    </xf>
    <xf numFmtId="43" fontId="29" fillId="0" borderId="22" xfId="19" applyFont="1" applyBorder="1" applyAlignment="1">
      <alignment horizontal="center" vertical="top"/>
    </xf>
    <xf numFmtId="43" fontId="29" fillId="0" borderId="66" xfId="19" applyFont="1" applyBorder="1" applyAlignment="1">
      <alignment horizontal="center" vertical="top"/>
    </xf>
    <xf numFmtId="43" fontId="29" fillId="0" borderId="22" xfId="19" applyFont="1" applyFill="1" applyBorder="1" applyAlignment="1">
      <alignment horizontal="center" vertical="top"/>
    </xf>
    <xf numFmtId="43" fontId="29" fillId="0" borderId="66" xfId="19" applyFont="1" applyFill="1" applyBorder="1" applyAlignment="1">
      <alignment horizontal="center" vertical="top"/>
    </xf>
    <xf numFmtId="43" fontId="29" fillId="0" borderId="22" xfId="19" applyFont="1" applyBorder="1" applyAlignment="1">
      <alignment horizontal="center" vertical="top" wrapText="1"/>
    </xf>
    <xf numFmtId="43" fontId="29" fillId="3" borderId="22" xfId="19" applyFont="1" applyFill="1" applyBorder="1" applyAlignment="1">
      <alignment horizontal="center" vertical="top" wrapText="1"/>
    </xf>
    <xf numFmtId="43" fontId="29" fillId="3" borderId="66" xfId="19" applyFont="1" applyFill="1" applyBorder="1" applyAlignment="1">
      <alignment horizontal="center" vertical="top" wrapText="1"/>
    </xf>
    <xf numFmtId="4" fontId="29" fillId="3" borderId="22" xfId="0" applyNumberFormat="1" applyFont="1" applyFill="1" applyBorder="1" applyAlignment="1">
      <alignment wrapText="1"/>
    </xf>
    <xf numFmtId="4" fontId="29" fillId="3" borderId="22" xfId="0" applyNumberFormat="1" applyFont="1" applyFill="1" applyBorder="1" applyAlignment="1">
      <alignment vertical="top" wrapText="1"/>
    </xf>
    <xf numFmtId="4" fontId="29" fillId="3" borderId="66" xfId="0" applyNumberFormat="1" applyFont="1" applyFill="1" applyBorder="1" applyAlignment="1">
      <alignment vertical="top" wrapText="1"/>
    </xf>
    <xf numFmtId="4" fontId="29" fillId="0" borderId="22" xfId="0" applyNumberFormat="1" applyFont="1" applyBorder="1" applyAlignment="1">
      <alignment vertical="top" wrapText="1"/>
    </xf>
    <xf numFmtId="4" fontId="29" fillId="0" borderId="22" xfId="0" applyNumberFormat="1" applyFont="1" applyBorder="1" applyAlignment="1">
      <alignment wrapText="1"/>
    </xf>
    <xf numFmtId="4" fontId="29" fillId="0" borderId="66" xfId="0" applyNumberFormat="1" applyFont="1" applyBorder="1" applyAlignment="1">
      <alignment wrapText="1"/>
    </xf>
    <xf numFmtId="4" fontId="29" fillId="3" borderId="51" xfId="66" applyNumberFormat="1" applyFont="1" applyFill="1" applyBorder="1" applyAlignment="1">
      <alignment horizontal="right" vertical="top" wrapText="1"/>
    </xf>
    <xf numFmtId="4" fontId="29" fillId="3" borderId="55" xfId="66" applyNumberFormat="1" applyFont="1" applyFill="1" applyBorder="1" applyAlignment="1">
      <alignment horizontal="right" vertical="top" wrapText="1"/>
    </xf>
    <xf numFmtId="4" fontId="29" fillId="3" borderId="56" xfId="66" applyNumberFormat="1" applyFont="1" applyFill="1" applyBorder="1" applyAlignment="1">
      <alignment horizontal="right" vertical="top" wrapText="1"/>
    </xf>
    <xf numFmtId="4" fontId="29" fillId="5" borderId="19" xfId="1" applyNumberFormat="1" applyFont="1" applyFill="1" applyBorder="1" applyAlignment="1">
      <alignment horizontal="right" vertical="center" wrapText="1"/>
    </xf>
    <xf numFmtId="4" fontId="29" fillId="0" borderId="51" xfId="0" applyNumberFormat="1" applyFont="1" applyBorder="1" applyAlignment="1">
      <alignment horizontal="right" vertical="top"/>
    </xf>
    <xf numFmtId="4" fontId="29" fillId="11" borderId="22" xfId="19" applyNumberFormat="1" applyFont="1" applyFill="1" applyBorder="1" applyAlignment="1">
      <alignment horizontal="right" vertical="top" wrapText="1"/>
    </xf>
    <xf numFmtId="4" fontId="29" fillId="3" borderId="51" xfId="36" applyNumberFormat="1" applyFont="1" applyFill="1" applyBorder="1" applyAlignment="1">
      <alignment horizontal="right" vertical="top"/>
    </xf>
    <xf numFmtId="4" fontId="29" fillId="3" borderId="22" xfId="13" applyNumberFormat="1" applyFont="1" applyFill="1" applyBorder="1" applyAlignment="1">
      <alignment horizontal="right" vertical="top" wrapText="1"/>
    </xf>
    <xf numFmtId="4" fontId="29" fillId="3" borderId="56" xfId="36" applyNumberFormat="1" applyFont="1" applyFill="1" applyBorder="1" applyAlignment="1">
      <alignment vertical="top"/>
    </xf>
    <xf numFmtId="4" fontId="29" fillId="3" borderId="51" xfId="36" applyNumberFormat="1" applyFont="1" applyFill="1" applyBorder="1" applyAlignment="1">
      <alignment vertical="top"/>
    </xf>
    <xf numFmtId="4" fontId="29" fillId="3" borderId="22" xfId="36" applyNumberFormat="1" applyFont="1" applyFill="1" applyBorder="1" applyAlignment="1">
      <alignment horizontal="right" vertical="top" wrapText="1"/>
    </xf>
    <xf numFmtId="4" fontId="29" fillId="3" borderId="66" xfId="35" applyNumberFormat="1" applyFont="1" applyFill="1" applyBorder="1" applyAlignment="1">
      <alignment horizontal="right" vertical="top" wrapText="1"/>
    </xf>
    <xf numFmtId="4" fontId="29" fillId="3" borderId="66" xfId="66" applyNumberFormat="1" applyFont="1" applyFill="1" applyBorder="1" applyAlignment="1">
      <alignment horizontal="right" vertical="top" wrapText="1"/>
    </xf>
    <xf numFmtId="4" fontId="29" fillId="11" borderId="22" xfId="35" applyNumberFormat="1" applyFont="1" applyFill="1" applyBorder="1" applyAlignment="1">
      <alignment horizontal="right" vertical="top" wrapText="1"/>
    </xf>
    <xf numFmtId="0" fontId="75" fillId="0" borderId="29" xfId="0" applyFont="1" applyBorder="1" applyAlignment="1">
      <alignment horizontal="center" vertical="top"/>
    </xf>
    <xf numFmtId="0" fontId="3" fillId="5" borderId="17" xfId="1" applyFont="1" applyFill="1" applyBorder="1" applyAlignment="1">
      <alignment horizontal="center" vertical="center" wrapText="1"/>
    </xf>
    <xf numFmtId="0" fontId="3" fillId="5" borderId="72" xfId="1" applyFont="1" applyFill="1" applyBorder="1" applyAlignment="1">
      <alignment horizontal="center" vertical="center" wrapText="1"/>
    </xf>
    <xf numFmtId="0" fontId="3" fillId="5" borderId="19" xfId="1" applyFont="1" applyFill="1" applyBorder="1" applyAlignment="1">
      <alignment horizontal="center" vertical="center" wrapText="1"/>
    </xf>
    <xf numFmtId="0" fontId="3" fillId="5" borderId="73" xfId="1" applyFont="1" applyFill="1" applyBorder="1" applyAlignment="1">
      <alignment horizontal="center" vertical="center" wrapText="1"/>
    </xf>
    <xf numFmtId="0" fontId="30" fillId="11" borderId="20" xfId="0" applyFont="1" applyFill="1" applyBorder="1" applyAlignment="1">
      <alignment horizontal="justify" vertical="top" wrapText="1"/>
    </xf>
    <xf numFmtId="0" fontId="30" fillId="11" borderId="20" xfId="36" applyFont="1" applyFill="1" applyBorder="1" applyAlignment="1">
      <alignment horizontal="justify" vertical="top" wrapText="1"/>
    </xf>
    <xf numFmtId="0" fontId="30" fillId="11" borderId="26" xfId="35" applyFont="1" applyFill="1" applyBorder="1" applyAlignment="1">
      <alignment horizontal="justify" vertical="top" wrapText="1"/>
    </xf>
    <xf numFmtId="0" fontId="30" fillId="0" borderId="20" xfId="76" applyFont="1" applyBorder="1" applyAlignment="1">
      <alignment horizontal="justify" vertical="top" wrapText="1"/>
    </xf>
    <xf numFmtId="0" fontId="30" fillId="3" borderId="20" xfId="35" applyFont="1" applyFill="1" applyBorder="1" applyAlignment="1">
      <alignment horizontal="justify" vertical="top" wrapText="1"/>
    </xf>
    <xf numFmtId="0" fontId="30" fillId="0" borderId="29" xfId="0" applyFont="1" applyBorder="1" applyAlignment="1">
      <alignment horizontal="justify" vertical="top" wrapText="1"/>
    </xf>
    <xf numFmtId="0" fontId="30" fillId="11" borderId="29" xfId="66" applyFont="1" applyFill="1" applyBorder="1" applyAlignment="1">
      <alignment horizontal="justify" vertical="top" wrapText="1"/>
    </xf>
    <xf numFmtId="0" fontId="30" fillId="3" borderId="29" xfId="0" applyFont="1" applyFill="1" applyBorder="1" applyAlignment="1">
      <alignment horizontal="justify" vertical="top" wrapText="1"/>
    </xf>
    <xf numFmtId="0" fontId="30" fillId="3" borderId="29" xfId="35" applyFont="1" applyFill="1" applyBorder="1" applyAlignment="1">
      <alignment horizontal="justify" vertical="top" wrapText="1"/>
    </xf>
    <xf numFmtId="0" fontId="30" fillId="3" borderId="29" xfId="36" applyFont="1" applyFill="1" applyBorder="1" applyAlignment="1">
      <alignment horizontal="justify" vertical="top" wrapText="1"/>
    </xf>
    <xf numFmtId="0" fontId="53" fillId="3" borderId="51" xfId="76" applyFont="1" applyFill="1" applyBorder="1" applyAlignment="1">
      <alignment horizontal="justify" wrapText="1"/>
    </xf>
    <xf numFmtId="0" fontId="27" fillId="0" borderId="68" xfId="0" applyFont="1" applyBorder="1"/>
    <xf numFmtId="0" fontId="26" fillId="3" borderId="0" xfId="76" applyFont="1" applyFill="1" applyAlignment="1">
      <alignment horizontal="left" vertical="top"/>
    </xf>
    <xf numFmtId="0" fontId="26" fillId="0" borderId="0" xfId="5" applyFont="1" applyFill="1" applyBorder="1" applyAlignment="1">
      <alignment horizontal="left" vertical="top"/>
    </xf>
    <xf numFmtId="0" fontId="29" fillId="3" borderId="0" xfId="76" applyFont="1" applyFill="1" applyAlignment="1">
      <alignment horizontal="left" vertical="top" wrapText="1"/>
    </xf>
    <xf numFmtId="0" fontId="29" fillId="3" borderId="24" xfId="76" applyFont="1" applyFill="1" applyBorder="1" applyAlignment="1">
      <alignment horizontal="left" vertical="top" wrapText="1"/>
    </xf>
    <xf numFmtId="0" fontId="26" fillId="3" borderId="68" xfId="76" applyFont="1" applyFill="1" applyBorder="1" applyAlignment="1">
      <alignment horizontal="left" vertical="top" wrapText="1"/>
    </xf>
    <xf numFmtId="0" fontId="38" fillId="0" borderId="71" xfId="51" applyFont="1" applyBorder="1" applyAlignment="1">
      <alignment horizontal="left" vertical="top" wrapText="1"/>
    </xf>
    <xf numFmtId="0" fontId="38" fillId="0" borderId="68" xfId="51" applyFont="1" applyBorder="1" applyAlignment="1">
      <alignment horizontal="left" vertical="top" wrapText="1"/>
    </xf>
    <xf numFmtId="0" fontId="29" fillId="3" borderId="23" xfId="51" applyFont="1" applyFill="1" applyBorder="1" applyAlignment="1">
      <alignment horizontal="left" vertical="top" wrapText="1"/>
    </xf>
    <xf numFmtId="0" fontId="29" fillId="3" borderId="23" xfId="1" applyFont="1" applyFill="1" applyBorder="1" applyAlignment="1">
      <alignment horizontal="left" vertical="top" wrapText="1"/>
    </xf>
    <xf numFmtId="0" fontId="29" fillId="11" borderId="55" xfId="1" applyFont="1" applyFill="1" applyBorder="1" applyAlignment="1">
      <alignment horizontal="left" vertical="top" wrapText="1"/>
    </xf>
    <xf numFmtId="0" fontId="29" fillId="3" borderId="27" xfId="1" applyFont="1" applyFill="1" applyBorder="1" applyAlignment="1">
      <alignment horizontal="left" vertical="top" wrapText="1"/>
    </xf>
    <xf numFmtId="0" fontId="29" fillId="11" borderId="75" xfId="1" applyFont="1" applyFill="1" applyBorder="1" applyAlignment="1">
      <alignment horizontal="left" vertical="top" wrapText="1"/>
    </xf>
    <xf numFmtId="0" fontId="38" fillId="11" borderId="23" xfId="1" applyFont="1" applyFill="1" applyBorder="1" applyAlignment="1">
      <alignment horizontal="left" vertical="top" wrapText="1"/>
    </xf>
    <xf numFmtId="0" fontId="29" fillId="12" borderId="68" xfId="51" applyFont="1" applyFill="1" applyBorder="1" applyAlignment="1">
      <alignment horizontal="left" vertical="top" wrapText="1"/>
    </xf>
    <xf numFmtId="0" fontId="29" fillId="3" borderId="55" xfId="66" applyFont="1" applyFill="1" applyBorder="1" applyAlignment="1">
      <alignment horizontal="left" vertical="top" wrapText="1"/>
    </xf>
    <xf numFmtId="0" fontId="29" fillId="3" borderId="21" xfId="66" applyFont="1" applyFill="1" applyBorder="1" applyAlignment="1">
      <alignment horizontal="left" vertical="top" wrapText="1"/>
    </xf>
    <xf numFmtId="0" fontId="38" fillId="19" borderId="27" xfId="24" applyFont="1" applyFill="1" applyBorder="1" applyAlignment="1">
      <alignment horizontal="left" vertical="top" wrapText="1"/>
    </xf>
    <xf numFmtId="0" fontId="29" fillId="19" borderId="55" xfId="24" applyFont="1" applyFill="1" applyBorder="1" applyAlignment="1">
      <alignment horizontal="left" vertical="top" wrapText="1"/>
    </xf>
    <xf numFmtId="0" fontId="29" fillId="19" borderId="21" xfId="24" applyFont="1" applyFill="1" applyBorder="1" applyAlignment="1">
      <alignment horizontal="left" vertical="top" wrapText="1"/>
    </xf>
    <xf numFmtId="0" fontId="29" fillId="11" borderId="27" xfId="0" applyFont="1" applyFill="1" applyBorder="1" applyAlignment="1">
      <alignment horizontal="left" vertical="top" wrapText="1"/>
    </xf>
    <xf numFmtId="0" fontId="29" fillId="11" borderId="68" xfId="0" applyFont="1" applyFill="1" applyBorder="1" applyAlignment="1">
      <alignment horizontal="left" vertical="top" wrapText="1"/>
    </xf>
    <xf numFmtId="0" fontId="29" fillId="11" borderId="71" xfId="0" applyFont="1" applyFill="1" applyBorder="1" applyAlignment="1">
      <alignment horizontal="left" vertical="top" wrapText="1"/>
    </xf>
    <xf numFmtId="0" fontId="29" fillId="11" borderId="21" xfId="36" applyFont="1" applyFill="1" applyBorder="1" applyAlignment="1">
      <alignment horizontal="left" vertical="top" wrapText="1"/>
    </xf>
    <xf numFmtId="0" fontId="29" fillId="11" borderId="56" xfId="0" applyFont="1" applyFill="1" applyBorder="1" applyAlignment="1">
      <alignment horizontal="left" vertical="top" wrapText="1"/>
    </xf>
    <xf numFmtId="0" fontId="29" fillId="11" borderId="51" xfId="0" applyFont="1" applyFill="1" applyBorder="1" applyAlignment="1">
      <alignment horizontal="left" vertical="top" wrapText="1"/>
    </xf>
    <xf numFmtId="0" fontId="29" fillId="0" borderId="27" xfId="24" applyFont="1" applyBorder="1" applyAlignment="1">
      <alignment horizontal="left" vertical="top" wrapText="1"/>
    </xf>
    <xf numFmtId="0" fontId="29" fillId="11" borderId="24" xfId="36" applyFont="1" applyFill="1" applyBorder="1" applyAlignment="1">
      <alignment horizontal="left" vertical="top" wrapText="1"/>
    </xf>
    <xf numFmtId="0" fontId="26" fillId="19" borderId="68" xfId="24" applyFont="1" applyFill="1" applyBorder="1" applyAlignment="1">
      <alignment horizontal="left" vertical="top" wrapText="1"/>
    </xf>
    <xf numFmtId="0" fontId="26" fillId="19" borderId="51" xfId="24" applyFont="1" applyFill="1" applyBorder="1" applyAlignment="1">
      <alignment horizontal="left" vertical="top" wrapText="1"/>
    </xf>
    <xf numFmtId="0" fontId="29" fillId="11" borderId="76" xfId="76" applyFont="1" applyFill="1" applyBorder="1" applyAlignment="1">
      <alignment horizontal="left" vertical="top" wrapText="1"/>
    </xf>
    <xf numFmtId="0" fontId="29" fillId="11" borderId="77" xfId="76" applyFont="1" applyFill="1" applyBorder="1" applyAlignment="1">
      <alignment horizontal="left" vertical="top" wrapText="1"/>
    </xf>
    <xf numFmtId="0" fontId="29" fillId="11" borderId="23" xfId="36" applyFont="1" applyFill="1" applyBorder="1" applyAlignment="1">
      <alignment horizontal="left" vertical="top" wrapText="1"/>
    </xf>
    <xf numFmtId="0" fontId="29" fillId="11" borderId="58" xfId="36" applyFont="1" applyFill="1" applyBorder="1" applyAlignment="1">
      <alignment horizontal="left" vertical="top" wrapText="1"/>
    </xf>
    <xf numFmtId="0" fontId="29" fillId="19" borderId="27" xfId="24" applyFont="1" applyFill="1" applyBorder="1" applyAlignment="1">
      <alignment horizontal="left" vertical="top" wrapText="1"/>
    </xf>
    <xf numFmtId="0" fontId="29" fillId="19" borderId="77" xfId="24" applyFont="1" applyFill="1" applyBorder="1" applyAlignment="1">
      <alignment horizontal="left" vertical="top" wrapText="1"/>
    </xf>
    <xf numFmtId="0" fontId="29" fillId="19" borderId="23" xfId="24" applyFont="1" applyFill="1" applyBorder="1" applyAlignment="1">
      <alignment horizontal="left" vertical="top" wrapText="1"/>
    </xf>
    <xf numFmtId="0" fontId="29" fillId="11" borderId="27" xfId="36" applyFont="1" applyFill="1" applyBorder="1" applyAlignment="1">
      <alignment horizontal="left" vertical="top" wrapText="1"/>
    </xf>
    <xf numFmtId="0" fontId="29" fillId="11" borderId="68" xfId="76" applyFont="1" applyFill="1" applyBorder="1" applyAlignment="1">
      <alignment horizontal="left" vertical="top" wrapText="1"/>
    </xf>
    <xf numFmtId="0" fontId="29" fillId="11" borderId="27" xfId="76" applyFont="1" applyFill="1" applyBorder="1" applyAlignment="1">
      <alignment horizontal="left" vertical="top" wrapText="1"/>
    </xf>
    <xf numFmtId="0" fontId="29" fillId="11" borderId="71" xfId="76" applyFont="1" applyFill="1" applyBorder="1" applyAlignment="1">
      <alignment horizontal="left" vertical="top" wrapText="1"/>
    </xf>
    <xf numFmtId="0" fontId="29" fillId="11" borderId="65" xfId="36" applyFont="1" applyFill="1" applyBorder="1" applyAlignment="1">
      <alignment horizontal="left" vertical="top" wrapText="1"/>
    </xf>
    <xf numFmtId="0" fontId="29" fillId="11" borderId="75" xfId="36" applyFont="1" applyFill="1" applyBorder="1" applyAlignment="1">
      <alignment horizontal="left" vertical="top" wrapText="1"/>
    </xf>
    <xf numFmtId="0" fontId="29" fillId="11" borderId="27" xfId="35" applyFont="1" applyFill="1" applyBorder="1" applyAlignment="1">
      <alignment horizontal="left" vertical="top" wrapText="1"/>
    </xf>
    <xf numFmtId="0" fontId="38" fillId="11" borderId="68" xfId="35" applyFont="1" applyFill="1" applyBorder="1" applyAlignment="1">
      <alignment horizontal="left" vertical="top" wrapText="1"/>
    </xf>
    <xf numFmtId="0" fontId="38" fillId="11" borderId="27" xfId="35" applyFont="1" applyFill="1" applyBorder="1" applyAlignment="1">
      <alignment horizontal="left" vertical="top" wrapText="1"/>
    </xf>
    <xf numFmtId="0" fontId="29" fillId="11" borderId="21" xfId="66" applyFont="1" applyFill="1" applyBorder="1" applyAlignment="1">
      <alignment horizontal="left" vertical="top" wrapText="1"/>
    </xf>
    <xf numFmtId="0" fontId="29" fillId="0" borderId="24" xfId="1" applyFont="1" applyBorder="1" applyAlignment="1">
      <alignment horizontal="left" vertical="top" wrapText="1"/>
    </xf>
    <xf numFmtId="0" fontId="29" fillId="11" borderId="75" xfId="66" applyFont="1" applyFill="1" applyBorder="1" applyAlignment="1">
      <alignment horizontal="left" vertical="top" wrapText="1"/>
    </xf>
    <xf numFmtId="0" fontId="29" fillId="11" borderId="23" xfId="66" applyFont="1" applyFill="1" applyBorder="1" applyAlignment="1">
      <alignment horizontal="left" vertical="top" wrapText="1"/>
    </xf>
    <xf numFmtId="0" fontId="29" fillId="11" borderId="58" xfId="66" applyFont="1" applyFill="1" applyBorder="1" applyAlignment="1">
      <alignment horizontal="left" vertical="top" wrapText="1"/>
    </xf>
    <xf numFmtId="0" fontId="38" fillId="11" borderId="68" xfId="66" applyFont="1" applyFill="1" applyBorder="1" applyAlignment="1">
      <alignment horizontal="left" vertical="top" wrapText="1"/>
    </xf>
    <xf numFmtId="0" fontId="38" fillId="11" borderId="51" xfId="66" applyFont="1" applyFill="1" applyBorder="1" applyAlignment="1">
      <alignment horizontal="left" vertical="top" wrapText="1"/>
    </xf>
    <xf numFmtId="0" fontId="29" fillId="11" borderId="51" xfId="66" applyFont="1" applyFill="1" applyBorder="1" applyAlignment="1">
      <alignment horizontal="left" vertical="top" wrapText="1"/>
    </xf>
    <xf numFmtId="0" fontId="38" fillId="11" borderId="27" xfId="66" applyFont="1" applyFill="1" applyBorder="1" applyAlignment="1">
      <alignment horizontal="left" vertical="top" wrapText="1"/>
    </xf>
    <xf numFmtId="0" fontId="38" fillId="11" borderId="23" xfId="66" applyFont="1" applyFill="1" applyBorder="1" applyAlignment="1">
      <alignment horizontal="left" vertical="top" wrapText="1"/>
    </xf>
    <xf numFmtId="0" fontId="29" fillId="11" borderId="56" xfId="66" applyFont="1" applyFill="1" applyBorder="1" applyAlignment="1">
      <alignment horizontal="left" vertical="top" wrapText="1"/>
    </xf>
    <xf numFmtId="0" fontId="38" fillId="0" borderId="68" xfId="1" applyFont="1" applyBorder="1" applyAlignment="1">
      <alignment horizontal="left" vertical="top" wrapText="1"/>
    </xf>
    <xf numFmtId="0" fontId="38" fillId="11" borderId="51" xfId="36" applyFont="1" applyFill="1" applyBorder="1" applyAlignment="1">
      <alignment horizontal="left" vertical="top" wrapText="1"/>
    </xf>
    <xf numFmtId="0" fontId="38" fillId="3" borderId="27" xfId="1" applyFont="1" applyFill="1" applyBorder="1" applyAlignment="1">
      <alignment horizontal="left" vertical="top" wrapText="1"/>
    </xf>
    <xf numFmtId="0" fontId="29" fillId="3" borderId="0" xfId="1" applyFont="1" applyFill="1" applyAlignment="1">
      <alignment horizontal="left" vertical="top" wrapText="1"/>
    </xf>
    <xf numFmtId="0" fontId="29" fillId="3" borderId="24" xfId="1" applyFont="1" applyFill="1" applyBorder="1" applyAlignment="1">
      <alignment horizontal="left" vertical="top" wrapText="1"/>
    </xf>
    <xf numFmtId="0" fontId="29" fillId="3" borderId="78" xfId="1" applyFont="1" applyFill="1" applyBorder="1" applyAlignment="1">
      <alignment horizontal="left" vertical="top" wrapText="1"/>
    </xf>
    <xf numFmtId="0" fontId="29" fillId="3" borderId="21" xfId="35" applyFont="1" applyFill="1" applyBorder="1" applyAlignment="1">
      <alignment horizontal="left" vertical="top" wrapText="1"/>
    </xf>
    <xf numFmtId="0" fontId="29" fillId="3" borderId="21" xfId="0" applyFont="1" applyFill="1" applyBorder="1" applyAlignment="1">
      <alignment horizontal="left" vertical="top" wrapText="1"/>
    </xf>
    <xf numFmtId="0" fontId="29" fillId="3" borderId="76" xfId="66" applyFont="1" applyFill="1" applyBorder="1" applyAlignment="1">
      <alignment horizontal="left" vertical="top" wrapText="1"/>
    </xf>
    <xf numFmtId="0" fontId="29" fillId="3" borderId="0" xfId="66" applyFont="1" applyFill="1" applyAlignment="1">
      <alignment horizontal="left" vertical="top" wrapText="1"/>
    </xf>
    <xf numFmtId="0" fontId="29" fillId="3" borderId="81" xfId="36" applyFont="1" applyFill="1" applyBorder="1" applyAlignment="1">
      <alignment horizontal="left" vertical="top" wrapText="1"/>
    </xf>
    <xf numFmtId="0" fontId="29" fillId="11" borderId="56" xfId="2" applyFont="1" applyFill="1" applyBorder="1" applyAlignment="1">
      <alignment horizontal="left" vertical="top" wrapText="1"/>
    </xf>
    <xf numFmtId="0" fontId="29" fillId="11" borderId="68" xfId="2" applyFont="1" applyFill="1" applyBorder="1" applyAlignment="1">
      <alignment horizontal="left" vertical="top" wrapText="1"/>
    </xf>
    <xf numFmtId="0" fontId="29" fillId="11" borderId="51" xfId="2" applyFont="1" applyFill="1" applyBorder="1" applyAlignment="1">
      <alignment horizontal="left" vertical="top" wrapText="1"/>
    </xf>
    <xf numFmtId="0" fontId="29" fillId="11" borderId="27" xfId="2" applyFont="1" applyFill="1" applyBorder="1" applyAlignment="1">
      <alignment horizontal="left" vertical="top" wrapText="1"/>
    </xf>
    <xf numFmtId="0" fontId="29" fillId="11" borderId="55" xfId="2" applyFont="1" applyFill="1" applyBorder="1" applyAlignment="1">
      <alignment horizontal="left" vertical="top" wrapText="1"/>
    </xf>
    <xf numFmtId="0" fontId="29" fillId="11" borderId="21" xfId="2" applyFont="1" applyFill="1" applyBorder="1" applyAlignment="1">
      <alignment horizontal="left" vertical="top" wrapText="1"/>
    </xf>
    <xf numFmtId="0" fontId="29" fillId="11" borderId="23" xfId="2" applyFont="1" applyFill="1" applyBorder="1" applyAlignment="1">
      <alignment horizontal="left" vertical="top" wrapText="1"/>
    </xf>
    <xf numFmtId="0" fontId="26" fillId="3" borderId="22" xfId="36" applyFont="1" applyFill="1" applyBorder="1" applyAlignment="1">
      <alignment horizontal="left" vertical="top" wrapText="1"/>
    </xf>
    <xf numFmtId="0" fontId="26" fillId="3" borderId="21" xfId="36" applyFont="1" applyFill="1" applyBorder="1" applyAlignment="1">
      <alignment horizontal="left" vertical="top" wrapText="1"/>
    </xf>
    <xf numFmtId="0" fontId="26" fillId="3" borderId="51" xfId="36" applyFont="1" applyFill="1" applyBorder="1" applyAlignment="1">
      <alignment horizontal="left" vertical="top" wrapText="1"/>
    </xf>
    <xf numFmtId="0" fontId="29" fillId="3" borderId="21" xfId="76" applyFont="1" applyFill="1" applyBorder="1" applyAlignment="1">
      <alignment horizontal="left" vertical="top" wrapText="1"/>
    </xf>
    <xf numFmtId="0" fontId="29" fillId="0" borderId="0" xfId="0" applyFont="1" applyAlignment="1">
      <alignment horizontal="left" vertical="top"/>
    </xf>
    <xf numFmtId="0" fontId="73" fillId="3" borderId="29" xfId="36" applyFont="1" applyFill="1" applyBorder="1" applyAlignment="1">
      <alignment horizontal="center" vertical="top" wrapText="1"/>
    </xf>
    <xf numFmtId="0" fontId="30" fillId="3" borderId="77" xfId="0" applyFont="1" applyFill="1" applyBorder="1" applyAlignment="1">
      <alignment horizontal="center" vertical="top" wrapText="1"/>
    </xf>
    <xf numFmtId="0" fontId="30" fillId="3" borderId="78" xfId="0" applyFont="1" applyFill="1" applyBorder="1" applyAlignment="1">
      <alignment horizontal="center" vertical="top" wrapText="1"/>
    </xf>
    <xf numFmtId="0" fontId="29" fillId="11" borderId="71" xfId="35" applyFont="1" applyFill="1" applyBorder="1" applyAlignment="1">
      <alignment horizontal="center" vertical="top" wrapText="1"/>
    </xf>
    <xf numFmtId="0" fontId="29" fillId="11" borderId="46" xfId="36" applyFont="1" applyFill="1" applyBorder="1" applyAlignment="1">
      <alignment horizontal="center" vertical="top" wrapText="1"/>
    </xf>
    <xf numFmtId="0" fontId="29" fillId="11" borderId="31" xfId="36" applyFont="1" applyFill="1" applyBorder="1" applyAlignment="1">
      <alignment horizontal="center" vertical="top" wrapText="1"/>
    </xf>
    <xf numFmtId="0" fontId="29" fillId="11" borderId="64" xfId="66" applyFont="1" applyFill="1" applyBorder="1" applyAlignment="1">
      <alignment horizontal="center" vertical="top" wrapText="1"/>
    </xf>
    <xf numFmtId="0" fontId="26" fillId="11" borderId="67" xfId="36" applyFont="1" applyFill="1" applyBorder="1" applyAlignment="1">
      <alignment horizontal="center" vertical="top" wrapText="1"/>
    </xf>
    <xf numFmtId="0" fontId="26" fillId="11" borderId="25" xfId="36" applyFont="1" applyFill="1" applyBorder="1" applyAlignment="1">
      <alignment horizontal="center" vertical="top" wrapText="1"/>
    </xf>
    <xf numFmtId="0" fontId="26" fillId="3" borderId="29" xfId="36" applyFont="1" applyFill="1" applyBorder="1" applyAlignment="1">
      <alignment horizontal="center" vertical="center" wrapText="1"/>
    </xf>
    <xf numFmtId="0" fontId="35" fillId="19" borderId="27" xfId="24" applyFont="1" applyFill="1" applyBorder="1" applyAlignment="1">
      <alignment horizontal="justify" vertical="top" wrapText="1"/>
    </xf>
    <xf numFmtId="0" fontId="41" fillId="19" borderId="23" xfId="24" applyFont="1" applyFill="1" applyBorder="1" applyAlignment="1">
      <alignment horizontal="justify" vertical="top" wrapText="1"/>
    </xf>
    <xf numFmtId="0" fontId="41" fillId="0" borderId="27" xfId="24" applyFont="1" applyBorder="1" applyAlignment="1">
      <alignment horizontal="justify" vertical="top" wrapText="1"/>
    </xf>
    <xf numFmtId="0" fontId="41" fillId="19" borderId="27" xfId="24" applyFont="1" applyFill="1" applyBorder="1" applyAlignment="1">
      <alignment horizontal="justify" vertical="top" wrapText="1"/>
    </xf>
    <xf numFmtId="0" fontId="35" fillId="11" borderId="23" xfId="36" applyFont="1" applyFill="1" applyBorder="1" applyAlignment="1">
      <alignment horizontal="justify" vertical="top" wrapText="1"/>
    </xf>
    <xf numFmtId="0" fontId="52" fillId="19" borderId="68" xfId="24" applyFont="1" applyFill="1" applyBorder="1" applyAlignment="1">
      <alignment horizontal="justify" vertical="top" wrapText="1"/>
    </xf>
    <xf numFmtId="0" fontId="35" fillId="11" borderId="27" xfId="76" applyFont="1" applyFill="1" applyBorder="1" applyAlignment="1">
      <alignment horizontal="justify" vertical="top" wrapText="1"/>
    </xf>
    <xf numFmtId="0" fontId="37" fillId="19" borderId="27" xfId="24" applyFont="1" applyFill="1" applyBorder="1" applyAlignment="1">
      <alignment horizontal="justify" vertical="top" wrapText="1"/>
    </xf>
    <xf numFmtId="0" fontId="35" fillId="11" borderId="27" xfId="0" applyFont="1" applyFill="1" applyBorder="1" applyAlignment="1">
      <alignment horizontal="justify" vertical="top"/>
    </xf>
    <xf numFmtId="0" fontId="35" fillId="0" borderId="68" xfId="76" applyFont="1" applyBorder="1" applyAlignment="1">
      <alignment horizontal="justify" vertical="top" wrapText="1"/>
    </xf>
    <xf numFmtId="0" fontId="35" fillId="0" borderId="71" xfId="76" applyFont="1" applyBorder="1" applyAlignment="1">
      <alignment horizontal="justify" vertical="top" wrapText="1"/>
    </xf>
    <xf numFmtId="0" fontId="29" fillId="0" borderId="62" xfId="35" applyFont="1" applyBorder="1" applyAlignment="1">
      <alignment horizontal="center" vertical="top" wrapText="1"/>
    </xf>
    <xf numFmtId="0" fontId="29" fillId="11" borderId="51" xfId="35" applyFont="1" applyFill="1" applyBorder="1" applyAlignment="1">
      <alignment horizontal="center" vertical="top" wrapText="1"/>
    </xf>
    <xf numFmtId="0" fontId="29" fillId="11" borderId="26" xfId="35" applyFont="1" applyFill="1" applyBorder="1" applyAlignment="1">
      <alignment horizontal="center" vertical="top" wrapText="1"/>
    </xf>
    <xf numFmtId="0" fontId="29" fillId="11" borderId="55" xfId="35" applyFont="1" applyFill="1" applyBorder="1" applyAlignment="1">
      <alignment horizontal="center" vertical="top" wrapText="1"/>
    </xf>
    <xf numFmtId="0" fontId="29" fillId="11" borderId="63" xfId="35" applyFont="1" applyFill="1" applyBorder="1" applyAlignment="1">
      <alignment horizontal="center" vertical="top" wrapText="1"/>
    </xf>
    <xf numFmtId="0" fontId="29" fillId="11" borderId="20" xfId="35" applyFont="1" applyFill="1" applyBorder="1" applyAlignment="1">
      <alignment horizontal="center" vertical="top" wrapText="1"/>
    </xf>
    <xf numFmtId="0" fontId="29" fillId="11" borderId="62" xfId="1" applyFont="1" applyFill="1" applyBorder="1" applyAlignment="1">
      <alignment horizontal="center" vertical="top" wrapText="1"/>
    </xf>
    <xf numFmtId="0" fontId="75" fillId="11" borderId="20" xfId="1" applyFont="1" applyFill="1" applyBorder="1" applyAlignment="1">
      <alignment horizontal="center" vertical="top" wrapText="1"/>
    </xf>
    <xf numFmtId="49" fontId="29" fillId="11" borderId="51" xfId="35" applyNumberFormat="1" applyFont="1" applyFill="1" applyBorder="1" applyAlignment="1">
      <alignment horizontal="center" vertical="top" wrapText="1"/>
    </xf>
    <xf numFmtId="49" fontId="29" fillId="11" borderId="55" xfId="35" applyNumberFormat="1" applyFont="1" applyFill="1" applyBorder="1" applyAlignment="1">
      <alignment horizontal="center" vertical="top" wrapText="1"/>
    </xf>
    <xf numFmtId="49" fontId="29" fillId="11" borderId="56" xfId="35" applyNumberFormat="1" applyFont="1" applyFill="1" applyBorder="1" applyAlignment="1">
      <alignment horizontal="center" vertical="top" wrapText="1"/>
    </xf>
    <xf numFmtId="49" fontId="29" fillId="11" borderId="26" xfId="35" applyNumberFormat="1" applyFont="1" applyFill="1" applyBorder="1" applyAlignment="1">
      <alignment horizontal="center" vertical="top" wrapText="1"/>
    </xf>
    <xf numFmtId="0" fontId="29" fillId="11" borderId="51" xfId="66" applyFont="1" applyFill="1" applyBorder="1" applyAlignment="1">
      <alignment horizontal="center" vertical="top" wrapText="1"/>
    </xf>
    <xf numFmtId="0" fontId="29" fillId="11" borderId="55" xfId="66" applyFont="1" applyFill="1" applyBorder="1" applyAlignment="1">
      <alignment horizontal="center" vertical="top" wrapText="1"/>
    </xf>
    <xf numFmtId="0" fontId="29" fillId="11" borderId="3" xfId="1" applyFont="1" applyFill="1" applyBorder="1" applyAlignment="1">
      <alignment horizontal="center" vertical="top" wrapText="1"/>
    </xf>
    <xf numFmtId="0" fontId="29" fillId="11" borderId="22" xfId="1" applyFont="1" applyFill="1" applyBorder="1" applyAlignment="1">
      <alignment horizontal="center" vertical="top" wrapText="1"/>
    </xf>
    <xf numFmtId="0" fontId="29" fillId="11" borderId="22" xfId="66" applyFont="1" applyFill="1" applyBorder="1" applyAlignment="1">
      <alignment horizontal="center" vertical="top" wrapText="1"/>
    </xf>
    <xf numFmtId="0" fontId="29" fillId="11" borderId="21" xfId="36" applyFont="1" applyFill="1" applyBorder="1" applyAlignment="1">
      <alignment horizontal="justify" vertical="top" wrapText="1"/>
    </xf>
    <xf numFmtId="0" fontId="76" fillId="11" borderId="68" xfId="66" applyFont="1" applyFill="1" applyBorder="1" applyAlignment="1">
      <alignment horizontal="justify" vertical="top" wrapText="1"/>
    </xf>
    <xf numFmtId="0" fontId="26" fillId="19" borderId="68" xfId="24" applyFont="1" applyFill="1" applyBorder="1" applyAlignment="1">
      <alignment horizontal="justify" vertical="top" wrapText="1"/>
    </xf>
    <xf numFmtId="0" fontId="26" fillId="11" borderId="68" xfId="35" applyFont="1" applyFill="1" applyBorder="1" applyAlignment="1">
      <alignment horizontal="justify" vertical="top" wrapText="1"/>
    </xf>
    <xf numFmtId="0" fontId="29" fillId="3" borderId="22" xfId="66" applyFont="1" applyFill="1" applyBorder="1" applyAlignment="1">
      <alignment horizontal="center" vertical="top" wrapText="1"/>
    </xf>
    <xf numFmtId="0" fontId="29" fillId="11" borderId="66" xfId="66" applyFont="1" applyFill="1" applyBorder="1" applyAlignment="1">
      <alignment horizontal="center" vertical="top" wrapText="1"/>
    </xf>
    <xf numFmtId="0" fontId="29" fillId="11" borderId="22" xfId="1" applyFont="1" applyFill="1" applyBorder="1" applyAlignment="1">
      <alignment horizontal="center" vertical="top"/>
    </xf>
    <xf numFmtId="0" fontId="29" fillId="11" borderId="22" xfId="66" applyFont="1" applyFill="1" applyBorder="1" applyAlignment="1">
      <alignment horizontal="center" vertical="top"/>
    </xf>
    <xf numFmtId="0" fontId="29" fillId="3" borderId="66" xfId="1" applyFont="1" applyFill="1" applyBorder="1" applyAlignment="1">
      <alignment horizontal="center" vertical="top" wrapText="1"/>
    </xf>
    <xf numFmtId="0" fontId="29" fillId="3" borderId="22" xfId="1" applyFont="1" applyFill="1" applyBorder="1" applyAlignment="1">
      <alignment horizontal="center" vertical="top" wrapText="1"/>
    </xf>
    <xf numFmtId="0" fontId="29" fillId="2" borderId="64" xfId="36" applyFont="1" applyFill="1" applyBorder="1" applyAlignment="1">
      <alignment horizontal="justify" vertical="center" wrapText="1"/>
    </xf>
    <xf numFmtId="0" fontId="29" fillId="2" borderId="65" xfId="36" applyFont="1" applyFill="1" applyBorder="1" applyAlignment="1">
      <alignment horizontal="justify" vertical="center" wrapText="1"/>
    </xf>
    <xf numFmtId="0" fontId="29" fillId="2" borderId="62" xfId="36" applyFont="1" applyFill="1" applyBorder="1" applyAlignment="1">
      <alignment horizontal="justify" vertical="center" wrapText="1"/>
    </xf>
    <xf numFmtId="0" fontId="29" fillId="2" borderId="74" xfId="36" applyFont="1" applyFill="1" applyBorder="1" applyAlignment="1">
      <alignment horizontal="justify" vertical="center" wrapText="1"/>
    </xf>
    <xf numFmtId="0" fontId="29" fillId="2" borderId="75" xfId="36" applyFont="1" applyFill="1" applyBorder="1" applyAlignment="1">
      <alignment horizontal="justify" vertical="center" wrapText="1"/>
    </xf>
    <xf numFmtId="0" fontId="26" fillId="2" borderId="51" xfId="1" applyFont="1" applyFill="1" applyBorder="1" applyAlignment="1">
      <alignment horizontal="center" vertical="center" wrapText="1"/>
    </xf>
    <xf numFmtId="0" fontId="26" fillId="2" borderId="56" xfId="1" applyFont="1" applyFill="1" applyBorder="1" applyAlignment="1">
      <alignment horizontal="center" vertical="center" wrapText="1"/>
    </xf>
    <xf numFmtId="0" fontId="26" fillId="2" borderId="58" xfId="1" applyFont="1" applyFill="1" applyBorder="1" applyAlignment="1">
      <alignment horizontal="center" vertical="center" wrapText="1"/>
    </xf>
    <xf numFmtId="0" fontId="26" fillId="2" borderId="23" xfId="1" applyFont="1" applyFill="1" applyBorder="1" applyAlignment="1">
      <alignment horizontal="center" vertical="center" wrapText="1"/>
    </xf>
    <xf numFmtId="0" fontId="26" fillId="2" borderId="55" xfId="1" applyFont="1" applyFill="1" applyBorder="1" applyAlignment="1">
      <alignment horizontal="center" vertical="center" wrapText="1"/>
    </xf>
    <xf numFmtId="0" fontId="30" fillId="2" borderId="77" xfId="1" applyFont="1" applyFill="1" applyBorder="1" applyAlignment="1">
      <alignment horizontal="justify" vertical="top" wrapText="1"/>
    </xf>
    <xf numFmtId="0" fontId="30" fillId="2" borderId="64" xfId="36" applyFont="1" applyFill="1" applyBorder="1" applyAlignment="1">
      <alignment horizontal="justify" vertical="center" wrapText="1"/>
    </xf>
    <xf numFmtId="0" fontId="30" fillId="2" borderId="65" xfId="36" applyFont="1" applyFill="1" applyBorder="1" applyAlignment="1">
      <alignment horizontal="justify" vertical="center" wrapText="1"/>
    </xf>
    <xf numFmtId="0" fontId="30" fillId="2" borderId="62" xfId="36" applyFont="1" applyFill="1" applyBorder="1" applyAlignment="1">
      <alignment horizontal="justify" vertical="center" wrapText="1"/>
    </xf>
    <xf numFmtId="0" fontId="30" fillId="2" borderId="76" xfId="36" applyFont="1" applyFill="1" applyBorder="1" applyAlignment="1">
      <alignment horizontal="justify" vertical="center" wrapText="1"/>
    </xf>
    <xf numFmtId="0" fontId="30" fillId="2" borderId="51" xfId="36" applyFont="1" applyFill="1" applyBorder="1" applyAlignment="1">
      <alignment horizontal="center" vertical="center" wrapText="1"/>
    </xf>
    <xf numFmtId="0" fontId="30" fillId="2" borderId="68" xfId="36" applyFont="1" applyFill="1" applyBorder="1" applyAlignment="1">
      <alignment vertical="center" wrapText="1"/>
    </xf>
    <xf numFmtId="0" fontId="30" fillId="2" borderId="56" xfId="36" applyFont="1" applyFill="1" applyBorder="1" applyAlignment="1">
      <alignment vertical="center"/>
    </xf>
    <xf numFmtId="0" fontId="30" fillId="2" borderId="51" xfId="36" applyFont="1" applyFill="1" applyBorder="1" applyAlignment="1">
      <alignment vertical="center"/>
    </xf>
    <xf numFmtId="0" fontId="30" fillId="2" borderId="30" xfId="36" applyFont="1" applyFill="1" applyBorder="1" applyAlignment="1">
      <alignment vertical="center" wrapText="1"/>
    </xf>
    <xf numFmtId="0" fontId="30" fillId="2" borderId="67" xfId="36" applyFont="1" applyFill="1" applyBorder="1" applyAlignment="1">
      <alignment vertical="center" wrapText="1"/>
    </xf>
    <xf numFmtId="0" fontId="30" fillId="2" borderId="30" xfId="36" applyFont="1" applyFill="1" applyBorder="1" applyAlignment="1">
      <alignment horizontal="justify" vertical="center" wrapText="1"/>
    </xf>
    <xf numFmtId="0" fontId="30" fillId="2" borderId="71" xfId="36" applyFont="1" applyFill="1" applyBorder="1" applyAlignment="1">
      <alignment horizontal="justify" vertical="center" wrapText="1"/>
    </xf>
    <xf numFmtId="0" fontId="30" fillId="2" borderId="56" xfId="36" applyFont="1" applyFill="1" applyBorder="1" applyAlignment="1">
      <alignment horizontal="center" vertical="center" wrapText="1"/>
    </xf>
    <xf numFmtId="0" fontId="30" fillId="2" borderId="55" xfId="36" applyFont="1" applyFill="1" applyBorder="1" applyAlignment="1">
      <alignment horizontal="center" vertical="center" wrapText="1"/>
    </xf>
    <xf numFmtId="0" fontId="30" fillId="2" borderId="68" xfId="36" applyFont="1" applyFill="1" applyBorder="1" applyAlignment="1">
      <alignment horizontal="justify" vertical="top" wrapText="1"/>
    </xf>
    <xf numFmtId="0" fontId="30" fillId="2" borderId="51" xfId="36" applyFont="1" applyFill="1" applyBorder="1" applyAlignment="1">
      <alignment horizontal="justify" vertical="top" wrapText="1"/>
    </xf>
    <xf numFmtId="0" fontId="30" fillId="2" borderId="29" xfId="36" applyFont="1" applyFill="1" applyBorder="1" applyAlignment="1">
      <alignment horizontal="center" vertical="center" wrapText="1"/>
    </xf>
    <xf numFmtId="0" fontId="30" fillId="2" borderId="21" xfId="36" applyFont="1" applyFill="1" applyBorder="1" applyAlignment="1">
      <alignment horizontal="center" vertical="center" wrapText="1"/>
    </xf>
    <xf numFmtId="0" fontId="30" fillId="2" borderId="29" xfId="36" applyFont="1" applyFill="1" applyBorder="1" applyAlignment="1">
      <alignment horizontal="center" vertical="top" wrapText="1"/>
    </xf>
    <xf numFmtId="0" fontId="30" fillId="2" borderId="22" xfId="66" applyFont="1" applyFill="1" applyBorder="1" applyAlignment="1">
      <alignment horizontal="justify" vertical="top" wrapText="1"/>
    </xf>
    <xf numFmtId="0" fontId="30" fillId="2" borderId="68" xfId="36" applyFont="1" applyFill="1" applyBorder="1" applyAlignment="1">
      <alignment horizontal="center" vertical="top" wrapText="1"/>
    </xf>
    <xf numFmtId="0" fontId="30" fillId="2" borderId="29" xfId="35" applyFont="1" applyFill="1" applyBorder="1" applyAlignment="1">
      <alignment horizontal="center" vertical="top" wrapText="1"/>
    </xf>
    <xf numFmtId="0" fontId="30" fillId="11" borderId="31" xfId="35" applyFont="1" applyFill="1" applyBorder="1" applyAlignment="1">
      <alignment horizontal="center" vertical="top" wrapText="1"/>
    </xf>
    <xf numFmtId="0" fontId="30" fillId="2" borderId="51" xfId="66" applyFont="1" applyFill="1" applyBorder="1" applyAlignment="1">
      <alignment horizontal="justify" vertical="top" wrapText="1"/>
    </xf>
    <xf numFmtId="0" fontId="30" fillId="2" borderId="55" xfId="66" applyFont="1" applyFill="1" applyBorder="1" applyAlignment="1">
      <alignment horizontal="justify" vertical="top" wrapText="1"/>
    </xf>
    <xf numFmtId="0" fontId="30" fillId="2" borderId="68" xfId="36" applyFont="1" applyFill="1" applyBorder="1" applyAlignment="1">
      <alignment horizontal="center" vertical="center" wrapText="1"/>
    </xf>
    <xf numFmtId="0" fontId="30" fillId="2" borderId="0" xfId="66" applyFont="1" applyFill="1" applyAlignment="1">
      <alignment horizontal="justify" vertical="top" wrapText="1"/>
    </xf>
    <xf numFmtId="0" fontId="30" fillId="2" borderId="56" xfId="36" applyFont="1" applyFill="1" applyBorder="1" applyAlignment="1">
      <alignment horizontal="justify" vertical="center" wrapText="1"/>
    </xf>
    <xf numFmtId="0" fontId="30" fillId="2" borderId="46" xfId="36" applyFont="1" applyFill="1" applyBorder="1" applyAlignment="1">
      <alignment horizontal="center" vertical="top" wrapText="1"/>
    </xf>
    <xf numFmtId="0" fontId="30" fillId="2" borderId="71" xfId="36" applyFont="1" applyFill="1" applyBorder="1" applyAlignment="1">
      <alignment horizontal="center" vertical="center" wrapText="1"/>
    </xf>
    <xf numFmtId="0" fontId="30" fillId="2" borderId="61" xfId="66" applyFont="1" applyFill="1" applyBorder="1" applyAlignment="1">
      <alignment horizontal="justify" vertical="top" wrapText="1"/>
    </xf>
    <xf numFmtId="0" fontId="30" fillId="2" borderId="78" xfId="66" applyFont="1" applyFill="1" applyBorder="1" applyAlignment="1">
      <alignment horizontal="justify" vertical="top" wrapText="1"/>
    </xf>
    <xf numFmtId="0" fontId="30" fillId="2" borderId="21" xfId="36" applyFont="1" applyFill="1" applyBorder="1" applyAlignment="1">
      <alignment horizontal="center" vertical="top" wrapText="1"/>
    </xf>
    <xf numFmtId="0" fontId="30" fillId="2" borderId="68" xfId="66" applyFont="1" applyFill="1" applyBorder="1" applyAlignment="1">
      <alignment horizontal="center" vertical="top" wrapText="1"/>
    </xf>
    <xf numFmtId="0" fontId="30" fillId="2" borderId="29" xfId="66" applyFont="1" applyFill="1" applyBorder="1" applyAlignment="1">
      <alignment horizontal="center" vertical="top" wrapText="1"/>
    </xf>
    <xf numFmtId="0" fontId="30" fillId="2" borderId="22" xfId="36" applyFont="1" applyFill="1" applyBorder="1" applyAlignment="1">
      <alignment horizontal="justify" vertical="top" wrapText="1"/>
    </xf>
    <xf numFmtId="0" fontId="30" fillId="24" borderId="71" xfId="24" applyFont="1" applyFill="1" applyBorder="1" applyAlignment="1">
      <alignment horizontal="justify" vertical="top" wrapText="1"/>
    </xf>
    <xf numFmtId="0" fontId="30" fillId="24" borderId="68" xfId="24" applyFont="1" applyFill="1" applyBorder="1" applyAlignment="1">
      <alignment horizontal="justify" vertical="top" wrapText="1"/>
    </xf>
    <xf numFmtId="0" fontId="30" fillId="2" borderId="3" xfId="66" applyFont="1" applyFill="1" applyBorder="1" applyAlignment="1">
      <alignment horizontal="center" vertical="top" wrapText="1"/>
    </xf>
    <xf numFmtId="0" fontId="30" fillId="2" borderId="65" xfId="66" applyFont="1" applyFill="1" applyBorder="1" applyAlignment="1">
      <alignment horizontal="center" vertical="top" wrapText="1"/>
    </xf>
    <xf numFmtId="0" fontId="30" fillId="2" borderId="5" xfId="66" applyFont="1" applyFill="1" applyBorder="1" applyAlignment="1">
      <alignment horizontal="justify" vertical="top" wrapText="1"/>
    </xf>
    <xf numFmtId="0" fontId="30" fillId="2" borderId="75" xfId="66" applyFont="1" applyFill="1" applyBorder="1" applyAlignment="1">
      <alignment horizontal="center" vertical="top" wrapText="1"/>
    </xf>
    <xf numFmtId="0" fontId="30" fillId="2" borderId="62" xfId="66" applyFont="1" applyFill="1" applyBorder="1" applyAlignment="1">
      <alignment horizontal="justify" vertical="top" wrapText="1"/>
    </xf>
    <xf numFmtId="0" fontId="30" fillId="2" borderId="75" xfId="66" applyFont="1" applyFill="1" applyBorder="1" applyAlignment="1">
      <alignment horizontal="justify" vertical="top" wrapText="1"/>
    </xf>
    <xf numFmtId="0" fontId="30" fillId="2" borderId="21" xfId="66" applyFont="1" applyFill="1" applyBorder="1" applyAlignment="1">
      <alignment horizontal="center" vertical="top" wrapText="1"/>
    </xf>
    <xf numFmtId="0" fontId="30" fillId="2" borderId="21" xfId="66" applyFont="1" applyFill="1" applyBorder="1" applyAlignment="1">
      <alignment horizontal="justify" vertical="top" wrapText="1"/>
    </xf>
    <xf numFmtId="0" fontId="30" fillId="2" borderId="46" xfId="66" applyFont="1" applyFill="1" applyBorder="1" applyAlignment="1">
      <alignment horizontal="center" vertical="top" wrapText="1"/>
    </xf>
    <xf numFmtId="0" fontId="30" fillId="2" borderId="71" xfId="66" applyFont="1" applyFill="1" applyBorder="1" applyAlignment="1">
      <alignment horizontal="center" vertical="top" wrapText="1"/>
    </xf>
    <xf numFmtId="0" fontId="30" fillId="2" borderId="58" xfId="66" applyFont="1" applyFill="1" applyBorder="1" applyAlignment="1">
      <alignment horizontal="center" vertical="top" wrapText="1"/>
    </xf>
    <xf numFmtId="0" fontId="30" fillId="2" borderId="56" xfId="66" applyFont="1" applyFill="1" applyBorder="1" applyAlignment="1">
      <alignment horizontal="justify" vertical="top" wrapText="1"/>
    </xf>
    <xf numFmtId="0" fontId="30" fillId="3" borderId="66" xfId="0" applyFont="1" applyFill="1" applyBorder="1"/>
    <xf numFmtId="0" fontId="30" fillId="3" borderId="67" xfId="35" applyFont="1" applyFill="1" applyBorder="1" applyAlignment="1">
      <alignment horizontal="center" vertical="top"/>
    </xf>
    <xf numFmtId="0" fontId="30" fillId="11" borderId="67" xfId="0" applyFont="1" applyFill="1" applyBorder="1" applyAlignment="1">
      <alignment horizontal="center" vertical="top"/>
    </xf>
    <xf numFmtId="0" fontId="30" fillId="11" borderId="20" xfId="1" applyFont="1" applyFill="1" applyBorder="1" applyAlignment="1">
      <alignment horizontal="justify" vertical="top" wrapText="1"/>
    </xf>
    <xf numFmtId="0" fontId="30" fillId="11" borderId="26" xfId="66" applyFont="1" applyFill="1" applyBorder="1" applyAlignment="1">
      <alignment horizontal="justify" vertical="top" wrapText="1"/>
    </xf>
    <xf numFmtId="0" fontId="30" fillId="3" borderId="67" xfId="0" applyFont="1" applyFill="1" applyBorder="1" applyAlignment="1">
      <alignment horizontal="justify"/>
    </xf>
    <xf numFmtId="0" fontId="53" fillId="3" borderId="20" xfId="1" applyFont="1" applyFill="1" applyBorder="1" applyAlignment="1">
      <alignment horizontal="justify" vertical="center" wrapText="1"/>
    </xf>
    <xf numFmtId="0" fontId="31" fillId="0" borderId="0" xfId="0" applyFont="1" applyAlignment="1">
      <alignment horizontal="justify"/>
    </xf>
    <xf numFmtId="0" fontId="30" fillId="3" borderId="68" xfId="0" applyFont="1" applyFill="1" applyBorder="1" applyAlignment="1">
      <alignment horizontal="justify"/>
    </xf>
    <xf numFmtId="0" fontId="30" fillId="0" borderId="68" xfId="84" applyFont="1" applyBorder="1" applyAlignment="1">
      <alignment horizontal="justify" vertical="top" wrapText="1"/>
    </xf>
    <xf numFmtId="0" fontId="30" fillId="0" borderId="27" xfId="84" applyFont="1" applyBorder="1" applyAlignment="1">
      <alignment horizontal="justify" vertical="top"/>
    </xf>
    <xf numFmtId="0" fontId="30" fillId="0" borderId="65" xfId="0" applyFont="1" applyBorder="1" applyAlignment="1">
      <alignment horizontal="justify"/>
    </xf>
    <xf numFmtId="0" fontId="30" fillId="0" borderId="71" xfId="0" applyFont="1" applyBorder="1" applyAlignment="1">
      <alignment horizontal="justify"/>
    </xf>
    <xf numFmtId="0" fontId="30" fillId="3" borderId="27" xfId="0" applyFont="1" applyFill="1" applyBorder="1" applyAlignment="1">
      <alignment horizontal="justify"/>
    </xf>
    <xf numFmtId="0" fontId="30" fillId="3" borderId="68" xfId="0" applyFont="1" applyFill="1" applyBorder="1" applyAlignment="1">
      <alignment horizontal="justify" vertical="center"/>
    </xf>
    <xf numFmtId="0" fontId="47" fillId="0" borderId="68" xfId="0" applyFont="1" applyBorder="1" applyAlignment="1">
      <alignment horizontal="justify"/>
    </xf>
    <xf numFmtId="0" fontId="47" fillId="0" borderId="27" xfId="0" applyFont="1" applyBorder="1" applyAlignment="1">
      <alignment horizontal="justify"/>
    </xf>
    <xf numFmtId="0" fontId="47" fillId="0" borderId="71" xfId="0" applyFont="1" applyBorder="1" applyAlignment="1">
      <alignment horizontal="justify"/>
    </xf>
    <xf numFmtId="0" fontId="34" fillId="5" borderId="18" xfId="1" applyFont="1" applyFill="1" applyBorder="1" applyAlignment="1">
      <alignment horizontal="justify" vertical="center" wrapText="1"/>
    </xf>
    <xf numFmtId="0" fontId="30" fillId="0" borderId="68" xfId="35" applyFont="1" applyBorder="1" applyAlignment="1">
      <alignment horizontal="justify" vertical="top" wrapText="1"/>
    </xf>
    <xf numFmtId="0" fontId="30" fillId="0" borderId="27" xfId="35" applyFont="1" applyBorder="1" applyAlignment="1">
      <alignment horizontal="justify" vertical="top" wrapText="1"/>
    </xf>
    <xf numFmtId="0" fontId="30" fillId="3" borderId="68" xfId="35" applyFont="1" applyFill="1" applyBorder="1" applyAlignment="1">
      <alignment horizontal="justify" vertical="top" wrapText="1"/>
    </xf>
    <xf numFmtId="43" fontId="30" fillId="3" borderId="68" xfId="0" applyNumberFormat="1" applyFont="1" applyFill="1" applyBorder="1" applyAlignment="1">
      <alignment horizontal="justify"/>
    </xf>
    <xf numFmtId="0" fontId="30" fillId="0" borderId="68" xfId="51" applyFont="1" applyBorder="1" applyAlignment="1">
      <alignment horizontal="justify" vertical="top" wrapText="1"/>
    </xf>
    <xf numFmtId="0" fontId="30" fillId="3" borderId="68" xfId="84" applyFont="1" applyFill="1" applyBorder="1" applyAlignment="1">
      <alignment horizontal="justify" vertical="top" wrapText="1"/>
    </xf>
    <xf numFmtId="0" fontId="30" fillId="0" borderId="27" xfId="0" applyFont="1" applyBorder="1" applyAlignment="1">
      <alignment horizontal="justify" vertical="top"/>
    </xf>
    <xf numFmtId="0" fontId="30" fillId="3" borderId="68" xfId="0" applyFont="1" applyFill="1" applyBorder="1" applyAlignment="1">
      <alignment horizontal="justify" wrapText="1"/>
    </xf>
    <xf numFmtId="0" fontId="30" fillId="0" borderId="68" xfId="0" applyFont="1" applyBorder="1" applyAlignment="1">
      <alignment horizontal="justify" wrapText="1"/>
    </xf>
    <xf numFmtId="0" fontId="30" fillId="0" borderId="27" xfId="0" applyFont="1" applyBorder="1" applyAlignment="1">
      <alignment horizontal="justify" wrapText="1"/>
    </xf>
    <xf numFmtId="0" fontId="30" fillId="3" borderId="71" xfId="66" applyFont="1" applyFill="1" applyBorder="1" applyAlignment="1">
      <alignment horizontal="justify" vertical="top" wrapText="1"/>
    </xf>
    <xf numFmtId="0" fontId="30" fillId="3" borderId="68" xfId="36" applyFont="1" applyFill="1" applyBorder="1" applyAlignment="1">
      <alignment horizontal="justify" vertical="top"/>
    </xf>
    <xf numFmtId="0" fontId="30" fillId="3" borderId="71" xfId="36" applyFont="1" applyFill="1" applyBorder="1" applyAlignment="1">
      <alignment horizontal="justify" vertical="top"/>
    </xf>
    <xf numFmtId="0" fontId="74" fillId="11" borderId="24" xfId="1" applyFont="1" applyFill="1" applyBorder="1" applyAlignment="1">
      <alignment horizontal="center" vertical="top" wrapText="1"/>
    </xf>
    <xf numFmtId="0" fontId="29" fillId="11" borderId="24" xfId="1" applyFont="1" applyFill="1" applyBorder="1" applyAlignment="1">
      <alignment horizontal="justify" vertical="top" wrapText="1"/>
    </xf>
    <xf numFmtId="0" fontId="29" fillId="12" borderId="27" xfId="51" applyFont="1" applyFill="1" applyBorder="1" applyAlignment="1">
      <alignment horizontal="justify" vertical="top" wrapText="1"/>
    </xf>
    <xf numFmtId="0" fontId="30" fillId="12" borderId="27" xfId="51" applyFont="1" applyFill="1" applyBorder="1" applyAlignment="1">
      <alignment horizontal="justify" vertical="top" wrapText="1"/>
    </xf>
    <xf numFmtId="0" fontId="74" fillId="3" borderId="24" xfId="1" applyFont="1" applyFill="1" applyBorder="1" applyAlignment="1">
      <alignment horizontal="center" vertical="top" wrapText="1"/>
    </xf>
    <xf numFmtId="0" fontId="73" fillId="3" borderId="26" xfId="1" applyFont="1" applyFill="1" applyBorder="1" applyAlignment="1">
      <alignment horizontal="center" vertical="top" wrapText="1"/>
    </xf>
    <xf numFmtId="0" fontId="74" fillId="3" borderId="77" xfId="1" applyFont="1" applyFill="1" applyBorder="1" applyAlignment="1">
      <alignment horizontal="center" vertical="top" wrapText="1"/>
    </xf>
    <xf numFmtId="0" fontId="26" fillId="13" borderId="27" xfId="51" applyFont="1" applyFill="1" applyBorder="1" applyAlignment="1">
      <alignment horizontal="justify" vertical="top" wrapText="1"/>
    </xf>
    <xf numFmtId="0" fontId="30" fillId="13" borderId="27" xfId="51" applyFont="1" applyFill="1" applyBorder="1" applyAlignment="1">
      <alignment horizontal="center" vertical="top" wrapText="1"/>
    </xf>
    <xf numFmtId="0" fontId="34" fillId="11" borderId="55" xfId="1" applyFont="1" applyFill="1" applyBorder="1" applyAlignment="1">
      <alignment horizontal="center" vertical="center" wrapText="1"/>
    </xf>
    <xf numFmtId="0" fontId="30" fillId="11" borderId="24" xfId="66" applyFont="1" applyFill="1" applyBorder="1" applyAlignment="1">
      <alignment horizontal="center" vertical="top" wrapText="1"/>
    </xf>
    <xf numFmtId="0" fontId="33" fillId="11" borderId="75" xfId="66" applyFont="1" applyFill="1" applyBorder="1" applyAlignment="1">
      <alignment horizontal="justify" vertical="top" wrapText="1"/>
    </xf>
    <xf numFmtId="0" fontId="73" fillId="0" borderId="31" xfId="0" applyFont="1" applyBorder="1" applyAlignment="1">
      <alignment horizontal="center" vertical="top"/>
    </xf>
    <xf numFmtId="0" fontId="73" fillId="11" borderId="31" xfId="35" applyFont="1" applyFill="1" applyBorder="1" applyAlignment="1">
      <alignment horizontal="center" vertical="top" wrapText="1"/>
    </xf>
    <xf numFmtId="0" fontId="29" fillId="19" borderId="27" xfId="24" applyFont="1" applyFill="1" applyBorder="1" applyAlignment="1">
      <alignment horizontal="justify" vertical="top" wrapText="1"/>
    </xf>
    <xf numFmtId="0" fontId="29" fillId="19" borderId="23" xfId="24" applyFont="1" applyFill="1" applyBorder="1" applyAlignment="1">
      <alignment horizontal="justify" vertical="top" wrapText="1"/>
    </xf>
    <xf numFmtId="0" fontId="29" fillId="11" borderId="23" xfId="35" applyFont="1" applyFill="1" applyBorder="1" applyAlignment="1">
      <alignment horizontal="justify" vertical="top" wrapText="1"/>
    </xf>
    <xf numFmtId="0" fontId="29" fillId="11" borderId="27" xfId="35" applyFont="1" applyFill="1" applyBorder="1" applyAlignment="1">
      <alignment horizontal="justify" vertical="top" wrapText="1"/>
    </xf>
    <xf numFmtId="0" fontId="30" fillId="11" borderId="77" xfId="35" applyFont="1" applyFill="1" applyBorder="1" applyAlignment="1">
      <alignment horizontal="center" vertical="top" wrapText="1"/>
    </xf>
    <xf numFmtId="0" fontId="29" fillId="11" borderId="55" xfId="35" applyFont="1" applyFill="1" applyBorder="1" applyAlignment="1">
      <alignment horizontal="justify" vertical="top" wrapText="1"/>
    </xf>
    <xf numFmtId="0" fontId="30" fillId="11" borderId="25" xfId="35" applyFont="1" applyFill="1" applyBorder="1" applyAlignment="1">
      <alignment horizontal="center" vertical="top" wrapText="1"/>
    </xf>
    <xf numFmtId="0" fontId="73" fillId="11" borderId="46" xfId="1" applyFont="1" applyFill="1" applyBorder="1" applyAlignment="1">
      <alignment horizontal="center" vertical="top" wrapText="1"/>
    </xf>
    <xf numFmtId="0" fontId="26" fillId="11" borderId="71" xfId="66" applyFont="1" applyFill="1" applyBorder="1" applyAlignment="1">
      <alignment horizontal="justify" vertical="top" wrapText="1"/>
    </xf>
    <xf numFmtId="0" fontId="29" fillId="11" borderId="58" xfId="66" applyFont="1" applyFill="1" applyBorder="1" applyAlignment="1">
      <alignment horizontal="justify" vertical="top" wrapText="1"/>
    </xf>
    <xf numFmtId="0" fontId="30" fillId="11" borderId="58" xfId="66" applyFont="1" applyFill="1" applyBorder="1" applyAlignment="1">
      <alignment horizontal="justify" vertical="top" wrapText="1"/>
    </xf>
    <xf numFmtId="0" fontId="29" fillId="11" borderId="61" xfId="66" applyFont="1" applyFill="1" applyBorder="1" applyAlignment="1">
      <alignment horizontal="center" vertical="top" wrapText="1"/>
    </xf>
    <xf numFmtId="0" fontId="51" fillId="3" borderId="71" xfId="36" applyFont="1" applyFill="1" applyBorder="1" applyAlignment="1">
      <alignment horizontal="justify" vertical="top" wrapText="1"/>
    </xf>
    <xf numFmtId="0" fontId="66" fillId="0" borderId="30" xfId="0" applyFont="1" applyBorder="1" applyAlignment="1">
      <alignment vertical="center"/>
    </xf>
    <xf numFmtId="0" fontId="73" fillId="11" borderId="30" xfId="1" applyFont="1" applyFill="1" applyBorder="1" applyAlignment="1">
      <alignment horizontal="justify" vertical="top" wrapText="1"/>
    </xf>
    <xf numFmtId="0" fontId="29" fillId="11" borderId="78" xfId="66" applyFont="1" applyFill="1" applyBorder="1" applyAlignment="1">
      <alignment horizontal="justify" vertical="top" wrapText="1"/>
    </xf>
    <xf numFmtId="0" fontId="29" fillId="11" borderId="71" xfId="66" applyFont="1" applyFill="1" applyBorder="1" applyAlignment="1">
      <alignment horizontal="justify" vertical="top" wrapText="1"/>
    </xf>
    <xf numFmtId="0" fontId="30" fillId="11" borderId="78" xfId="66" applyFont="1" applyFill="1" applyBorder="1" applyAlignment="1">
      <alignment horizontal="justify" vertical="top" wrapText="1"/>
    </xf>
    <xf numFmtId="0" fontId="30" fillId="0" borderId="63" xfId="66" applyFont="1" applyBorder="1" applyAlignment="1">
      <alignment horizontal="justify" vertical="top" wrapText="1"/>
    </xf>
    <xf numFmtId="0" fontId="30" fillId="0" borderId="46" xfId="0" applyFont="1" applyBorder="1" applyAlignment="1">
      <alignment horizontal="center" vertical="top"/>
    </xf>
    <xf numFmtId="0" fontId="30" fillId="0" borderId="71" xfId="0" applyFont="1" applyBorder="1" applyAlignment="1">
      <alignment horizontal="center" vertical="top"/>
    </xf>
    <xf numFmtId="0" fontId="30" fillId="0" borderId="71" xfId="0" applyFont="1" applyBorder="1" applyAlignment="1">
      <alignment horizontal="justify" vertical="top" wrapText="1"/>
    </xf>
    <xf numFmtId="43" fontId="29" fillId="0" borderId="61" xfId="19" applyFont="1" applyFill="1" applyBorder="1" applyAlignment="1">
      <alignment horizontal="center" vertical="top"/>
    </xf>
    <xf numFmtId="0" fontId="30" fillId="11" borderId="4" xfId="66" applyFont="1" applyFill="1" applyBorder="1" applyAlignment="1">
      <alignment horizontal="center" vertical="top" wrapText="1"/>
    </xf>
    <xf numFmtId="0" fontId="29" fillId="11" borderId="5" xfId="1" applyFont="1" applyFill="1" applyBorder="1" applyAlignment="1">
      <alignment horizontal="center" vertical="top" wrapText="1"/>
    </xf>
    <xf numFmtId="0" fontId="30" fillId="12" borderId="51" xfId="51" applyFont="1" applyFill="1" applyBorder="1" applyAlignment="1">
      <alignment horizontal="center" vertical="top" wrapText="1"/>
    </xf>
    <xf numFmtId="0" fontId="38" fillId="11" borderId="27" xfId="1" applyFont="1" applyFill="1" applyBorder="1" applyAlignment="1">
      <alignment horizontal="justify" vertical="top" wrapText="1"/>
    </xf>
    <xf numFmtId="0" fontId="30" fillId="11" borderId="27" xfId="1" applyFont="1" applyFill="1" applyBorder="1" applyAlignment="1">
      <alignment horizontal="center" vertical="top" wrapText="1"/>
    </xf>
    <xf numFmtId="0" fontId="73" fillId="11" borderId="67" xfId="1" applyFont="1" applyFill="1" applyBorder="1" applyAlignment="1">
      <alignment horizontal="center" vertical="top" wrapText="1"/>
    </xf>
    <xf numFmtId="0" fontId="29" fillId="11" borderId="30" xfId="1" applyFont="1" applyFill="1" applyBorder="1" applyAlignment="1">
      <alignment horizontal="center" vertical="top" wrapText="1"/>
    </xf>
    <xf numFmtId="0" fontId="29" fillId="11" borderId="25" xfId="1" applyFont="1" applyFill="1" applyBorder="1" applyAlignment="1">
      <alignment horizontal="center" vertical="top" wrapText="1"/>
    </xf>
    <xf numFmtId="0" fontId="29" fillId="0" borderId="68" xfId="66" applyFont="1" applyBorder="1" applyAlignment="1">
      <alignment horizontal="justify" vertical="top" wrapText="1"/>
    </xf>
    <xf numFmtId="0" fontId="30" fillId="11" borderId="55" xfId="1" applyFont="1" applyFill="1" applyBorder="1" applyAlignment="1">
      <alignment horizontal="center" vertical="top" wrapText="1"/>
    </xf>
    <xf numFmtId="0" fontId="30" fillId="11" borderId="21" xfId="1" applyFont="1" applyFill="1" applyBorder="1" applyAlignment="1">
      <alignment horizontal="center" vertical="top" wrapText="1"/>
    </xf>
    <xf numFmtId="0" fontId="29" fillId="3" borderId="56" xfId="36" applyFont="1" applyFill="1" applyBorder="1" applyAlignment="1">
      <alignment horizontal="left" vertical="top" wrapText="1"/>
    </xf>
    <xf numFmtId="0" fontId="29" fillId="3" borderId="51" xfId="36" applyFont="1" applyFill="1" applyBorder="1" applyAlignment="1">
      <alignment horizontal="left" vertical="top" wrapText="1"/>
    </xf>
    <xf numFmtId="0" fontId="35" fillId="3" borderId="71" xfId="36" applyFont="1" applyFill="1" applyBorder="1" applyAlignment="1">
      <alignment horizontal="justify" vertical="top" wrapText="1"/>
    </xf>
    <xf numFmtId="0" fontId="35" fillId="3" borderId="68" xfId="36" applyFont="1" applyFill="1" applyBorder="1" applyAlignment="1">
      <alignment horizontal="justify" vertical="top" wrapText="1"/>
    </xf>
    <xf numFmtId="0" fontId="29" fillId="11" borderId="65" xfId="66" applyFont="1" applyFill="1" applyBorder="1" applyAlignment="1">
      <alignment horizontal="justify" vertical="top" wrapText="1"/>
    </xf>
    <xf numFmtId="0" fontId="35" fillId="3" borderId="68" xfId="51" applyFont="1" applyFill="1" applyBorder="1" applyAlignment="1">
      <alignment horizontal="justify" vertical="top" wrapText="1"/>
    </xf>
    <xf numFmtId="0" fontId="29" fillId="3" borderId="71" xfId="51" applyFont="1" applyFill="1" applyBorder="1" applyAlignment="1">
      <alignment horizontal="left" vertical="top" wrapText="1"/>
    </xf>
    <xf numFmtId="0" fontId="29" fillId="3" borderId="68" xfId="51" applyFont="1" applyFill="1" applyBorder="1" applyAlignment="1">
      <alignment horizontal="left" vertical="top" wrapText="1"/>
    </xf>
    <xf numFmtId="0" fontId="37" fillId="3" borderId="71" xfId="36" applyFont="1" applyFill="1" applyBorder="1" applyAlignment="1">
      <alignment horizontal="justify" vertical="top" wrapText="1"/>
    </xf>
    <xf numFmtId="0" fontId="37" fillId="3" borderId="68" xfId="36" applyFont="1" applyFill="1" applyBorder="1" applyAlignment="1">
      <alignment horizontal="justify" vertical="top" wrapText="1"/>
    </xf>
    <xf numFmtId="0" fontId="29" fillId="3" borderId="65" xfId="36" applyFont="1" applyFill="1" applyBorder="1" applyAlignment="1">
      <alignment horizontal="left" vertical="top" wrapText="1"/>
    </xf>
    <xf numFmtId="0" fontId="29" fillId="3" borderId="68" xfId="36" applyFont="1" applyFill="1" applyBorder="1" applyAlignment="1">
      <alignment horizontal="left" vertical="top" wrapText="1"/>
    </xf>
    <xf numFmtId="0" fontId="30" fillId="11" borderId="62" xfId="1" applyFont="1" applyFill="1" applyBorder="1" applyAlignment="1">
      <alignment horizontal="center" vertical="top" wrapText="1"/>
    </xf>
    <xf numFmtId="0" fontId="30" fillId="11" borderId="51" xfId="1" applyFont="1" applyFill="1" applyBorder="1" applyAlignment="1">
      <alignment horizontal="center" vertical="top" wrapText="1"/>
    </xf>
    <xf numFmtId="0" fontId="30" fillId="11" borderId="65" xfId="66" applyFont="1" applyFill="1" applyBorder="1" applyAlignment="1">
      <alignment horizontal="center" vertical="top" wrapText="1"/>
    </xf>
    <xf numFmtId="0" fontId="30" fillId="11" borderId="68" xfId="66" applyFont="1" applyFill="1" applyBorder="1" applyAlignment="1">
      <alignment horizontal="center" vertical="top" wrapText="1"/>
    </xf>
    <xf numFmtId="0" fontId="29" fillId="3" borderId="62" xfId="36" applyFont="1" applyFill="1" applyBorder="1" applyAlignment="1">
      <alignment horizontal="left" vertical="top" wrapText="1"/>
    </xf>
    <xf numFmtId="0" fontId="30" fillId="3" borderId="21" xfId="1" applyFont="1" applyFill="1" applyBorder="1" applyAlignment="1">
      <alignment horizontal="center" vertical="top" wrapText="1"/>
    </xf>
    <xf numFmtId="0" fontId="30" fillId="3" borderId="20" xfId="66" applyFont="1" applyFill="1" applyBorder="1" applyAlignment="1">
      <alignment horizontal="justify" vertical="top" wrapText="1"/>
    </xf>
    <xf numFmtId="0" fontId="29" fillId="3" borderId="71" xfId="36" applyFont="1" applyFill="1" applyBorder="1" applyAlignment="1">
      <alignment horizontal="left" vertical="top" wrapText="1"/>
    </xf>
    <xf numFmtId="0" fontId="35" fillId="0" borderId="68" xfId="36" applyFont="1" applyBorder="1" applyAlignment="1">
      <alignment horizontal="justify" vertical="top" wrapText="1"/>
    </xf>
    <xf numFmtId="0" fontId="29" fillId="3" borderId="68" xfId="36" applyFont="1" applyFill="1" applyBorder="1" applyAlignment="1">
      <alignment horizontal="justify" vertical="top" wrapText="1"/>
    </xf>
    <xf numFmtId="0" fontId="35" fillId="0" borderId="71" xfId="36" applyFont="1" applyBorder="1" applyAlignment="1">
      <alignment horizontal="justify" vertical="top" wrapText="1"/>
    </xf>
    <xf numFmtId="0" fontId="35" fillId="0" borderId="27" xfId="36" applyFont="1" applyBorder="1" applyAlignment="1">
      <alignment horizontal="justify" vertical="top" wrapText="1"/>
    </xf>
    <xf numFmtId="0" fontId="29" fillId="11" borderId="71" xfId="36" applyFont="1" applyFill="1" applyBorder="1" applyAlignment="1">
      <alignment horizontal="left" vertical="top" wrapText="1"/>
    </xf>
    <xf numFmtId="0" fontId="29" fillId="11" borderId="68" xfId="36" applyFont="1" applyFill="1" applyBorder="1" applyAlignment="1">
      <alignment horizontal="left" vertical="top" wrapText="1"/>
    </xf>
    <xf numFmtId="0" fontId="29" fillId="11" borderId="56" xfId="36" applyFont="1" applyFill="1" applyBorder="1" applyAlignment="1">
      <alignment horizontal="left" vertical="top" wrapText="1"/>
    </xf>
    <xf numFmtId="0" fontId="29" fillId="11" borderId="51" xfId="36" applyFont="1" applyFill="1" applyBorder="1" applyAlignment="1">
      <alignment horizontal="left" vertical="top" wrapText="1"/>
    </xf>
    <xf numFmtId="0" fontId="29" fillId="11" borderId="71" xfId="66" applyFont="1" applyFill="1" applyBorder="1" applyAlignment="1">
      <alignment horizontal="center" vertical="top" wrapText="1"/>
    </xf>
    <xf numFmtId="0" fontId="29" fillId="11" borderId="27" xfId="66" applyFont="1" applyFill="1" applyBorder="1" applyAlignment="1">
      <alignment horizontal="center" vertical="top" wrapText="1"/>
    </xf>
    <xf numFmtId="0" fontId="35" fillId="11" borderId="71" xfId="36" applyFont="1" applyFill="1" applyBorder="1" applyAlignment="1">
      <alignment horizontal="justify" vertical="top" wrapText="1"/>
    </xf>
    <xf numFmtId="0" fontId="35" fillId="11" borderId="27" xfId="36" applyFont="1" applyFill="1" applyBorder="1" applyAlignment="1">
      <alignment horizontal="justify" vertical="top" wrapText="1"/>
    </xf>
    <xf numFmtId="0" fontId="29" fillId="3" borderId="27" xfId="36" applyFont="1" applyFill="1" applyBorder="1" applyAlignment="1">
      <alignment horizontal="left" vertical="top" wrapText="1"/>
    </xf>
    <xf numFmtId="0" fontId="29" fillId="3" borderId="55" xfId="36" applyFont="1" applyFill="1" applyBorder="1" applyAlignment="1">
      <alignment horizontal="left" vertical="top" wrapText="1"/>
    </xf>
    <xf numFmtId="0" fontId="35" fillId="3" borderId="27" xfId="36" applyFont="1" applyFill="1" applyBorder="1" applyAlignment="1">
      <alignment horizontal="justify" vertical="top" wrapText="1"/>
    </xf>
    <xf numFmtId="0" fontId="35" fillId="3" borderId="68" xfId="0" applyFont="1" applyFill="1" applyBorder="1" applyAlignment="1">
      <alignment horizontal="justify" vertical="top" wrapText="1"/>
    </xf>
    <xf numFmtId="0" fontId="29" fillId="3" borderId="58" xfId="36" applyFont="1" applyFill="1" applyBorder="1" applyAlignment="1">
      <alignment horizontal="left" vertical="top" wrapText="1"/>
    </xf>
    <xf numFmtId="0" fontId="29" fillId="0" borderId="71" xfId="35" applyFont="1" applyBorder="1" applyAlignment="1">
      <alignment horizontal="left" vertical="top" wrapText="1"/>
    </xf>
    <xf numFmtId="0" fontId="29" fillId="0" borderId="68" xfId="35" applyFont="1" applyBorder="1" applyAlignment="1">
      <alignment horizontal="left" vertical="top" wrapText="1"/>
    </xf>
    <xf numFmtId="0" fontId="29" fillId="0" borderId="71" xfId="36" applyFont="1" applyBorder="1" applyAlignment="1">
      <alignment horizontal="left" vertical="top" wrapText="1"/>
    </xf>
    <xf numFmtId="0" fontId="29" fillId="0" borderId="68" xfId="36" applyFont="1" applyBorder="1" applyAlignment="1">
      <alignment horizontal="left" vertical="top" wrapText="1"/>
    </xf>
    <xf numFmtId="0" fontId="35" fillId="3" borderId="23" xfId="36" applyFont="1" applyFill="1" applyBorder="1" applyAlignment="1">
      <alignment horizontal="justify" vertical="top" wrapText="1"/>
    </xf>
    <xf numFmtId="0" fontId="29" fillId="3" borderId="68" xfId="1" applyFont="1" applyFill="1" applyBorder="1" applyAlignment="1">
      <alignment horizontal="justify" vertical="top" wrapText="1"/>
    </xf>
    <xf numFmtId="0" fontId="29" fillId="11" borderId="21" xfId="66" applyFont="1" applyFill="1" applyBorder="1" applyAlignment="1">
      <alignment horizontal="justify" vertical="top" wrapText="1"/>
    </xf>
    <xf numFmtId="0" fontId="30" fillId="11" borderId="21" xfId="36" applyFont="1" applyFill="1" applyBorder="1" applyAlignment="1">
      <alignment horizontal="center" vertical="top" wrapText="1"/>
    </xf>
    <xf numFmtId="0" fontId="29" fillId="3" borderId="68" xfId="66" applyFont="1" applyFill="1" applyBorder="1" applyAlignment="1">
      <alignment horizontal="left" vertical="top" wrapText="1"/>
    </xf>
    <xf numFmtId="0" fontId="30" fillId="3" borderId="20" xfId="36" applyFont="1" applyFill="1" applyBorder="1" applyAlignment="1">
      <alignment horizontal="justify" vertical="top" wrapText="1"/>
    </xf>
    <xf numFmtId="0" fontId="35" fillId="0" borderId="68" xfId="0" applyFont="1" applyBorder="1" applyAlignment="1">
      <alignment horizontal="justify" vertical="top" wrapText="1"/>
    </xf>
    <xf numFmtId="0" fontId="29" fillId="0" borderId="71" xfId="0" applyFont="1" applyBorder="1" applyAlignment="1">
      <alignment horizontal="left" vertical="top" wrapText="1"/>
    </xf>
    <xf numFmtId="0" fontId="29" fillId="3" borderId="65" xfId="36" applyFont="1" applyFill="1" applyBorder="1" applyAlignment="1">
      <alignment horizontal="justify" vertical="top" wrapText="1"/>
    </xf>
    <xf numFmtId="0" fontId="29" fillId="0" borderId="51" xfId="36" applyFont="1" applyBorder="1" applyAlignment="1">
      <alignment horizontal="left" vertical="top" wrapText="1"/>
    </xf>
    <xf numFmtId="0" fontId="30" fillId="3" borderId="26" xfId="66" applyFont="1" applyFill="1" applyBorder="1" applyAlignment="1">
      <alignment horizontal="justify" vertical="top" wrapText="1"/>
    </xf>
    <xf numFmtId="0" fontId="30" fillId="3" borderId="63" xfId="66" applyFont="1" applyFill="1" applyBorder="1" applyAlignment="1">
      <alignment horizontal="justify" vertical="top" wrapText="1"/>
    </xf>
    <xf numFmtId="0" fontId="30" fillId="3" borderId="51" xfId="66" applyFont="1" applyFill="1" applyBorder="1" applyAlignment="1">
      <alignment horizontal="center" vertical="top" wrapText="1"/>
    </xf>
    <xf numFmtId="0" fontId="35" fillId="3" borderId="71" xfId="1" applyFont="1" applyFill="1" applyBorder="1" applyAlignment="1">
      <alignment horizontal="justify" vertical="top" wrapText="1"/>
    </xf>
    <xf numFmtId="0" fontId="35" fillId="3" borderId="68" xfId="1" applyFont="1" applyFill="1" applyBorder="1" applyAlignment="1">
      <alignment horizontal="justify" vertical="top" wrapText="1"/>
    </xf>
    <xf numFmtId="0" fontId="29" fillId="3" borderId="83" xfId="36" applyFont="1" applyFill="1" applyBorder="1" applyAlignment="1">
      <alignment horizontal="left" vertical="top" wrapText="1"/>
    </xf>
    <xf numFmtId="0" fontId="30" fillId="3" borderId="20" xfId="0" applyFont="1" applyFill="1" applyBorder="1" applyAlignment="1">
      <alignment horizontal="justify" vertical="top" wrapText="1"/>
    </xf>
    <xf numFmtId="0" fontId="30" fillId="3" borderId="68" xfId="0" applyFont="1" applyFill="1" applyBorder="1" applyAlignment="1">
      <alignment horizontal="justify" vertical="top" wrapText="1"/>
    </xf>
    <xf numFmtId="0" fontId="33" fillId="11" borderId="68" xfId="66" applyFont="1" applyFill="1" applyBorder="1" applyAlignment="1">
      <alignment horizontal="justify" vertical="top" wrapText="1"/>
    </xf>
    <xf numFmtId="0" fontId="29" fillId="3" borderId="56" xfId="66" applyFont="1" applyFill="1" applyBorder="1" applyAlignment="1">
      <alignment horizontal="left" vertical="top" wrapText="1"/>
    </xf>
    <xf numFmtId="0" fontId="29" fillId="3" borderId="51" xfId="66" applyFont="1" applyFill="1" applyBorder="1" applyAlignment="1">
      <alignment horizontal="left" vertical="top" wrapText="1"/>
    </xf>
    <xf numFmtId="0" fontId="29" fillId="3" borderId="68" xfId="66" applyFont="1" applyFill="1" applyBorder="1" applyAlignment="1">
      <alignment horizontal="justify" vertical="top" wrapText="1"/>
    </xf>
    <xf numFmtId="0" fontId="29" fillId="0" borderId="56" xfId="36" applyFont="1" applyBorder="1" applyAlignment="1">
      <alignment horizontal="left" vertical="top" wrapText="1"/>
    </xf>
    <xf numFmtId="0" fontId="30" fillId="0" borderId="51" xfId="1" applyFont="1" applyBorder="1" applyAlignment="1">
      <alignment horizontal="center" vertical="top" wrapText="1"/>
    </xf>
    <xf numFmtId="0" fontId="35" fillId="11" borderId="68" xfId="36" applyFont="1" applyFill="1" applyBorder="1" applyAlignment="1">
      <alignment horizontal="justify" vertical="top" wrapText="1"/>
    </xf>
    <xf numFmtId="0" fontId="30" fillId="3" borderId="8" xfId="66" applyFont="1" applyFill="1" applyBorder="1" applyAlignment="1">
      <alignment horizontal="justify" vertical="top" wrapText="1"/>
    </xf>
    <xf numFmtId="0" fontId="30" fillId="3" borderId="65" xfId="66" applyFont="1" applyFill="1" applyBorder="1" applyAlignment="1">
      <alignment horizontal="center" vertical="top" wrapText="1"/>
    </xf>
    <xf numFmtId="0" fontId="30" fillId="3" borderId="68" xfId="66" applyFont="1" applyFill="1" applyBorder="1" applyAlignment="1">
      <alignment horizontal="center" vertical="top" wrapText="1"/>
    </xf>
    <xf numFmtId="0" fontId="30" fillId="3" borderId="51" xfId="1" applyFont="1" applyFill="1" applyBorder="1" applyAlignment="1">
      <alignment horizontal="center" vertical="top" wrapText="1"/>
    </xf>
    <xf numFmtId="0" fontId="29" fillId="3" borderId="68" xfId="0" applyFont="1" applyFill="1" applyBorder="1" applyAlignment="1">
      <alignment horizontal="justify" vertical="top" wrapText="1"/>
    </xf>
    <xf numFmtId="0" fontId="29" fillId="3" borderId="68" xfId="0" applyFont="1" applyFill="1" applyBorder="1" applyAlignment="1">
      <alignment horizontal="justify" vertical="top"/>
    </xf>
    <xf numFmtId="0" fontId="29" fillId="11" borderId="21" xfId="66" applyFont="1" applyFill="1" applyBorder="1" applyAlignment="1">
      <alignment horizontal="justify" vertical="top"/>
    </xf>
    <xf numFmtId="0" fontId="35" fillId="0" borderId="68" xfId="0" applyFont="1" applyBorder="1" applyAlignment="1">
      <alignment horizontal="justify" vertical="top"/>
    </xf>
    <xf numFmtId="0" fontId="35" fillId="0" borderId="68" xfId="51" applyFont="1" applyBorder="1" applyAlignment="1">
      <alignment horizontal="justify" vertical="top" wrapText="1"/>
    </xf>
    <xf numFmtId="0" fontId="30" fillId="3" borderId="51" xfId="51" applyFont="1" applyFill="1" applyBorder="1" applyAlignment="1">
      <alignment horizontal="center" vertical="top" wrapText="1"/>
    </xf>
    <xf numFmtId="0" fontId="37" fillId="3" borderId="71" xfId="1" applyFont="1" applyFill="1" applyBorder="1" applyAlignment="1">
      <alignment horizontal="justify" vertical="top" wrapText="1"/>
    </xf>
    <xf numFmtId="0" fontId="37" fillId="3" borderId="68" xfId="1" applyFont="1" applyFill="1" applyBorder="1" applyAlignment="1">
      <alignment horizontal="justify" vertical="top" wrapText="1"/>
    </xf>
    <xf numFmtId="0" fontId="29" fillId="3" borderId="71" xfId="1" applyFont="1" applyFill="1" applyBorder="1" applyAlignment="1">
      <alignment horizontal="left" vertical="top" wrapText="1"/>
    </xf>
    <xf numFmtId="0" fontId="29" fillId="3" borderId="68" xfId="1" applyFont="1" applyFill="1" applyBorder="1" applyAlignment="1">
      <alignment horizontal="left" vertical="top" wrapText="1"/>
    </xf>
    <xf numFmtId="0" fontId="30" fillId="11" borderId="56" xfId="1" applyFont="1" applyFill="1" applyBorder="1" applyAlignment="1">
      <alignment horizontal="center" vertical="top" wrapText="1"/>
    </xf>
    <xf numFmtId="0" fontId="30" fillId="11" borderId="68" xfId="1" applyFont="1" applyFill="1" applyBorder="1" applyAlignment="1">
      <alignment horizontal="center" vertical="top" wrapText="1"/>
    </xf>
    <xf numFmtId="0" fontId="75" fillId="11" borderId="68" xfId="1" applyFont="1" applyFill="1" applyBorder="1" applyAlignment="1">
      <alignment horizontal="center" vertical="top" wrapText="1"/>
    </xf>
    <xf numFmtId="0" fontId="38" fillId="11" borderId="68" xfId="1" applyFont="1" applyFill="1" applyBorder="1" applyAlignment="1">
      <alignment horizontal="justify" vertical="top" wrapText="1"/>
    </xf>
    <xf numFmtId="0" fontId="29" fillId="11" borderId="67" xfId="1" applyFont="1" applyFill="1" applyBorder="1" applyAlignment="1">
      <alignment horizontal="center" vertical="top" wrapText="1"/>
    </xf>
    <xf numFmtId="0" fontId="29" fillId="11" borderId="68" xfId="1" applyFont="1" applyFill="1" applyBorder="1" applyAlignment="1">
      <alignment horizontal="justify" vertical="top" wrapText="1"/>
    </xf>
    <xf numFmtId="0" fontId="37" fillId="3" borderId="68" xfId="51" applyFont="1" applyFill="1" applyBorder="1" applyAlignment="1">
      <alignment horizontal="justify" vertical="top" wrapText="1"/>
    </xf>
    <xf numFmtId="0" fontId="30" fillId="11" borderId="71" xfId="36" applyFont="1" applyFill="1" applyBorder="1" applyAlignment="1">
      <alignment horizontal="justify" vertical="top" wrapText="1"/>
    </xf>
    <xf numFmtId="0" fontId="30" fillId="11" borderId="68" xfId="36" applyFont="1" applyFill="1" applyBorder="1" applyAlignment="1">
      <alignment horizontal="justify" vertical="top" wrapText="1"/>
    </xf>
    <xf numFmtId="0" fontId="29" fillId="11" borderId="71" xfId="66" applyFont="1" applyFill="1" applyBorder="1" applyAlignment="1">
      <alignment horizontal="left" vertical="top" wrapText="1"/>
    </xf>
    <xf numFmtId="0" fontId="29" fillId="11" borderId="68" xfId="66" applyFont="1" applyFill="1" applyBorder="1" applyAlignment="1">
      <alignment horizontal="left" vertical="top" wrapText="1"/>
    </xf>
    <xf numFmtId="0" fontId="30" fillId="11" borderId="27" xfId="36" applyFont="1" applyFill="1" applyBorder="1" applyAlignment="1">
      <alignment horizontal="justify" vertical="top" wrapText="1"/>
    </xf>
    <xf numFmtId="0" fontId="38" fillId="11" borderId="68" xfId="66" applyFont="1" applyFill="1" applyBorder="1" applyAlignment="1">
      <alignment horizontal="justify" vertical="top" wrapText="1"/>
    </xf>
    <xf numFmtId="0" fontId="30" fillId="11" borderId="67" xfId="1" applyFont="1" applyFill="1" applyBorder="1" applyAlignment="1">
      <alignment horizontal="center" vertical="top" wrapText="1"/>
    </xf>
    <xf numFmtId="0" fontId="29" fillId="11" borderId="51" xfId="35" applyFont="1" applyFill="1" applyBorder="1" applyAlignment="1">
      <alignment horizontal="justify" vertical="top" wrapText="1"/>
    </xf>
    <xf numFmtId="0" fontId="30" fillId="11" borderId="51" xfId="35" applyFont="1" applyFill="1" applyBorder="1" applyAlignment="1">
      <alignment horizontal="center" vertical="top" wrapText="1"/>
    </xf>
    <xf numFmtId="0" fontId="30" fillId="11" borderId="68" xfId="1" applyFont="1" applyFill="1" applyBorder="1" applyAlignment="1">
      <alignment horizontal="justify" vertical="top" wrapText="1"/>
    </xf>
    <xf numFmtId="0" fontId="29" fillId="11" borderId="68" xfId="35" applyFont="1" applyFill="1" applyBorder="1" applyAlignment="1">
      <alignment horizontal="left" vertical="top" wrapText="1"/>
    </xf>
    <xf numFmtId="0" fontId="30" fillId="11" borderId="71" xfId="1" applyFont="1" applyFill="1" applyBorder="1" applyAlignment="1">
      <alignment horizontal="justify" vertical="top" wrapText="1"/>
    </xf>
    <xf numFmtId="0" fontId="26" fillId="11" borderId="65" xfId="1" applyFont="1" applyFill="1" applyBorder="1" applyAlignment="1">
      <alignment horizontal="justify" vertical="top" wrapText="1"/>
    </xf>
    <xf numFmtId="0" fontId="26" fillId="11" borderId="68" xfId="1" applyFont="1" applyFill="1" applyBorder="1" applyAlignment="1">
      <alignment horizontal="justify" vertical="top" wrapText="1"/>
    </xf>
    <xf numFmtId="0" fontId="30" fillId="11" borderId="64" xfId="1" applyFont="1" applyFill="1" applyBorder="1" applyAlignment="1">
      <alignment horizontal="center" vertical="top" wrapText="1"/>
    </xf>
    <xf numFmtId="0" fontId="30" fillId="11" borderId="68" xfId="35" applyFont="1" applyFill="1" applyBorder="1" applyAlignment="1">
      <alignment horizontal="justify" vertical="top" wrapText="1"/>
    </xf>
    <xf numFmtId="0" fontId="30" fillId="0" borderId="68" xfId="1" applyFont="1" applyBorder="1" applyAlignment="1">
      <alignment horizontal="justify" vertical="top" wrapText="1"/>
    </xf>
    <xf numFmtId="0" fontId="30" fillId="3" borderId="51" xfId="66" applyFont="1" applyFill="1" applyBorder="1" applyAlignment="1">
      <alignment horizontal="justify" vertical="top" wrapText="1"/>
    </xf>
    <xf numFmtId="0" fontId="30" fillId="19" borderId="71" xfId="24" applyFont="1" applyFill="1" applyBorder="1" applyAlignment="1">
      <alignment horizontal="justify" vertical="top" wrapText="1"/>
    </xf>
    <xf numFmtId="0" fontId="30" fillId="19" borderId="68" xfId="24" applyFont="1" applyFill="1" applyBorder="1" applyAlignment="1">
      <alignment horizontal="justify" vertical="top" wrapText="1"/>
    </xf>
    <xf numFmtId="0" fontId="38" fillId="19" borderId="68" xfId="24" applyFont="1" applyFill="1" applyBorder="1" applyAlignment="1">
      <alignment horizontal="justify" vertical="top" wrapText="1"/>
    </xf>
    <xf numFmtId="0" fontId="29" fillId="19" borderId="68" xfId="24" applyFont="1" applyFill="1" applyBorder="1" applyAlignment="1">
      <alignment horizontal="left" vertical="top" wrapText="1"/>
    </xf>
    <xf numFmtId="0" fontId="29" fillId="19" borderId="51" xfId="24" applyFont="1" applyFill="1" applyBorder="1" applyAlignment="1">
      <alignment horizontal="left" vertical="top" wrapText="1"/>
    </xf>
    <xf numFmtId="0" fontId="30" fillId="3" borderId="22" xfId="66" applyFont="1" applyFill="1" applyBorder="1" applyAlignment="1">
      <alignment horizontal="justify" vertical="top" wrapText="1"/>
    </xf>
    <xf numFmtId="0" fontId="38" fillId="11" borderId="68" xfId="76" applyFont="1" applyFill="1" applyBorder="1" applyAlignment="1">
      <alignment horizontal="justify" vertical="top" wrapText="1"/>
    </xf>
    <xf numFmtId="0" fontId="35" fillId="19" borderId="68" xfId="24" applyFont="1" applyFill="1" applyBorder="1" applyAlignment="1">
      <alignment horizontal="justify" vertical="top" wrapText="1"/>
    </xf>
    <xf numFmtId="0" fontId="30" fillId="19" borderId="21" xfId="24" applyFont="1" applyFill="1" applyBorder="1" applyAlignment="1">
      <alignment vertical="top" wrapText="1"/>
    </xf>
    <xf numFmtId="0" fontId="37" fillId="11" borderId="68" xfId="0" applyFont="1" applyFill="1" applyBorder="1" applyAlignment="1">
      <alignment horizontal="justify" vertical="top" wrapText="1"/>
    </xf>
    <xf numFmtId="0" fontId="29" fillId="11" borderId="55" xfId="36" applyFont="1" applyFill="1" applyBorder="1" applyAlignment="1">
      <alignment horizontal="left" vertical="top" wrapText="1"/>
    </xf>
    <xf numFmtId="0" fontId="30" fillId="11" borderId="20" xfId="66" applyFont="1" applyFill="1" applyBorder="1" applyAlignment="1">
      <alignment horizontal="justify" vertical="top" wrapText="1"/>
    </xf>
    <xf numFmtId="0" fontId="34" fillId="11" borderId="68" xfId="36" applyFont="1" applyFill="1" applyBorder="1" applyAlignment="1">
      <alignment horizontal="justify" vertical="top" wrapText="1"/>
    </xf>
    <xf numFmtId="0" fontId="30" fillId="3" borderId="71" xfId="0" applyFont="1" applyFill="1" applyBorder="1" applyAlignment="1">
      <alignment horizontal="justify" vertical="top" wrapText="1"/>
    </xf>
    <xf numFmtId="0" fontId="30" fillId="11" borderId="76" xfId="35" applyFont="1" applyFill="1" applyBorder="1" applyAlignment="1">
      <alignment horizontal="center" vertical="top" wrapText="1"/>
    </xf>
    <xf numFmtId="0" fontId="30" fillId="11" borderId="26" xfId="0" applyFont="1" applyFill="1" applyBorder="1" applyAlignment="1">
      <alignment horizontal="justify" vertical="top" wrapText="1"/>
    </xf>
    <xf numFmtId="0" fontId="30" fillId="11" borderId="63" xfId="0" applyFont="1" applyFill="1" applyBorder="1" applyAlignment="1">
      <alignment horizontal="justify" vertical="top" wrapText="1"/>
    </xf>
    <xf numFmtId="0" fontId="38" fillId="11" borderId="21" xfId="66" applyFont="1" applyFill="1" applyBorder="1" applyAlignment="1">
      <alignment horizontal="justify" vertical="top" wrapText="1"/>
    </xf>
    <xf numFmtId="0" fontId="37" fillId="19" borderId="68" xfId="24" applyFont="1" applyFill="1" applyBorder="1" applyAlignment="1">
      <alignment horizontal="justify" vertical="top" wrapText="1"/>
    </xf>
    <xf numFmtId="0" fontId="29" fillId="0" borderId="68" xfId="1" applyFont="1" applyBorder="1" applyAlignment="1">
      <alignment horizontal="justify" vertical="top" wrapText="1"/>
    </xf>
    <xf numFmtId="0" fontId="35" fillId="11" borderId="68" xfId="0" applyFont="1" applyFill="1" applyBorder="1" applyAlignment="1">
      <alignment horizontal="justify" vertical="top" wrapText="1"/>
    </xf>
    <xf numFmtId="0" fontId="35" fillId="11" borderId="27" xfId="0" applyFont="1" applyFill="1" applyBorder="1" applyAlignment="1">
      <alignment horizontal="justify" vertical="top" wrapText="1"/>
    </xf>
    <xf numFmtId="0" fontId="29" fillId="3" borderId="68" xfId="0" applyFont="1" applyFill="1" applyBorder="1" applyAlignment="1">
      <alignment horizontal="left" vertical="top" wrapText="1"/>
    </xf>
    <xf numFmtId="0" fontId="30" fillId="11" borderId="21" xfId="66" applyFont="1" applyFill="1" applyBorder="1" applyAlignment="1">
      <alignment horizontal="center" vertical="top" wrapText="1"/>
    </xf>
    <xf numFmtId="0" fontId="29" fillId="13" borderId="21" xfId="51" applyFont="1" applyFill="1" applyBorder="1" applyAlignment="1">
      <alignment horizontal="left" vertical="top" wrapText="1"/>
    </xf>
    <xf numFmtId="0" fontId="29" fillId="3" borderId="68" xfId="1" applyFont="1" applyFill="1" applyBorder="1" applyAlignment="1">
      <alignment horizontal="center" vertical="top" wrapText="1"/>
    </xf>
    <xf numFmtId="0" fontId="29" fillId="13" borderId="58" xfId="51" applyFont="1" applyFill="1" applyBorder="1" applyAlignment="1">
      <alignment horizontal="left" vertical="top" wrapText="1"/>
    </xf>
    <xf numFmtId="0" fontId="30" fillId="3" borderId="61" xfId="66" applyFont="1" applyFill="1" applyBorder="1" applyAlignment="1">
      <alignment horizontal="justify" vertical="top" wrapText="1"/>
    </xf>
    <xf numFmtId="0" fontId="29" fillId="0" borderId="71" xfId="51" applyFont="1" applyBorder="1" applyAlignment="1">
      <alignment horizontal="left" vertical="top" wrapText="1"/>
    </xf>
    <xf numFmtId="0" fontId="29" fillId="0" borderId="68" xfId="51" applyFont="1" applyBorder="1" applyAlignment="1">
      <alignment horizontal="left" vertical="top" wrapText="1"/>
    </xf>
    <xf numFmtId="0" fontId="29" fillId="0" borderId="58" xfId="51" applyFont="1" applyBorder="1" applyAlignment="1">
      <alignment horizontal="left" vertical="top" wrapText="1"/>
    </xf>
    <xf numFmtId="0" fontId="29" fillId="0" borderId="21" xfId="51" applyFont="1" applyBorder="1" applyAlignment="1">
      <alignment horizontal="left" vertical="top" wrapText="1"/>
    </xf>
    <xf numFmtId="0" fontId="30" fillId="3" borderId="56" xfId="66" applyFont="1" applyFill="1" applyBorder="1" applyAlignment="1">
      <alignment horizontal="justify" vertical="top" wrapText="1"/>
    </xf>
    <xf numFmtId="0" fontId="35" fillId="3" borderId="27" xfId="51" applyFont="1" applyFill="1" applyBorder="1" applyAlignment="1">
      <alignment horizontal="justify" vertical="top" wrapText="1"/>
    </xf>
    <xf numFmtId="0" fontId="30" fillId="3" borderId="21" xfId="51" applyFont="1" applyFill="1" applyBorder="1" applyAlignment="1">
      <alignment horizontal="center" vertical="top" wrapText="1"/>
    </xf>
    <xf numFmtId="0" fontId="29" fillId="13" borderId="68" xfId="51" applyFont="1" applyFill="1" applyBorder="1" applyAlignment="1">
      <alignment horizontal="justify" vertical="top" wrapText="1"/>
    </xf>
    <xf numFmtId="0" fontId="30" fillId="13" borderId="68" xfId="51" applyFont="1" applyFill="1" applyBorder="1" applyAlignment="1">
      <alignment horizontal="center" vertical="top" wrapText="1"/>
    </xf>
    <xf numFmtId="0" fontId="29" fillId="11" borderId="51" xfId="51" applyFont="1" applyFill="1" applyBorder="1" applyAlignment="1">
      <alignment horizontal="left" vertical="top" wrapText="1"/>
    </xf>
    <xf numFmtId="0" fontId="37" fillId="13" borderId="68" xfId="51" applyFont="1" applyFill="1" applyBorder="1" applyAlignment="1">
      <alignment horizontal="justify" vertical="top" wrapText="1"/>
    </xf>
    <xf numFmtId="0" fontId="29" fillId="11" borderId="51" xfId="1" applyFont="1" applyFill="1" applyBorder="1" applyAlignment="1">
      <alignment horizontal="left" vertical="top" wrapText="1"/>
    </xf>
    <xf numFmtId="0" fontId="35" fillId="13" borderId="71" xfId="51" applyFont="1" applyFill="1" applyBorder="1" applyAlignment="1">
      <alignment horizontal="justify" vertical="top" wrapText="1"/>
    </xf>
    <xf numFmtId="0" fontId="35" fillId="13" borderId="68" xfId="51" applyFont="1" applyFill="1" applyBorder="1" applyAlignment="1">
      <alignment horizontal="justify" vertical="top" wrapText="1"/>
    </xf>
    <xf numFmtId="0" fontId="29" fillId="11" borderId="71" xfId="1" applyFont="1" applyFill="1" applyBorder="1" applyAlignment="1">
      <alignment horizontal="left" vertical="top" wrapText="1"/>
    </xf>
    <xf numFmtId="0" fontId="29" fillId="11" borderId="68" xfId="1" applyFont="1" applyFill="1" applyBorder="1" applyAlignment="1">
      <alignment horizontal="left" vertical="top" wrapText="1"/>
    </xf>
    <xf numFmtId="0" fontId="35" fillId="11" borderId="68" xfId="1" applyFont="1" applyFill="1" applyBorder="1" applyAlignment="1">
      <alignment horizontal="justify" vertical="top" wrapText="1"/>
    </xf>
    <xf numFmtId="0" fontId="35" fillId="12" borderId="68" xfId="51" applyFont="1" applyFill="1" applyBorder="1" applyAlignment="1">
      <alignment horizontal="justify" vertical="top" wrapText="1"/>
    </xf>
    <xf numFmtId="0" fontId="29" fillId="3" borderId="21" xfId="1" applyFont="1" applyFill="1" applyBorder="1" applyAlignment="1">
      <alignment horizontal="justify" vertical="top" wrapText="1"/>
    </xf>
    <xf numFmtId="0" fontId="29" fillId="3" borderId="51" xfId="1" applyFont="1" applyFill="1" applyBorder="1" applyAlignment="1">
      <alignment horizontal="left" vertical="top" wrapText="1"/>
    </xf>
    <xf numFmtId="0" fontId="30" fillId="3" borderId="66" xfId="66" applyFont="1" applyFill="1" applyBorder="1" applyAlignment="1">
      <alignment horizontal="justify" vertical="top" wrapText="1"/>
    </xf>
    <xf numFmtId="0" fontId="29" fillId="11" borderId="58" xfId="1" applyFont="1" applyFill="1" applyBorder="1" applyAlignment="1">
      <alignment horizontal="left" vertical="top" wrapText="1"/>
    </xf>
    <xf numFmtId="0" fontId="29" fillId="11" borderId="21" xfId="1" applyFont="1" applyFill="1" applyBorder="1" applyAlignment="1">
      <alignment horizontal="left" vertical="top" wrapText="1"/>
    </xf>
    <xf numFmtId="0" fontId="29" fillId="3" borderId="58" xfId="1" applyFont="1" applyFill="1" applyBorder="1" applyAlignment="1">
      <alignment horizontal="left" vertical="top" wrapText="1"/>
    </xf>
    <xf numFmtId="0" fontId="29" fillId="3" borderId="21" xfId="1" applyFont="1" applyFill="1" applyBorder="1" applyAlignment="1">
      <alignment horizontal="left" vertical="top" wrapText="1"/>
    </xf>
    <xf numFmtId="0" fontId="29" fillId="11" borderId="56" xfId="1" applyFont="1" applyFill="1" applyBorder="1" applyAlignment="1">
      <alignment horizontal="left" vertical="top" wrapText="1"/>
    </xf>
    <xf numFmtId="0" fontId="30" fillId="13" borderId="21" xfId="51" applyFont="1" applyFill="1" applyBorder="1" applyAlignment="1">
      <alignment horizontal="center" vertical="top" wrapText="1"/>
    </xf>
    <xf numFmtId="0" fontId="35" fillId="3" borderId="27" xfId="1" applyFont="1" applyFill="1" applyBorder="1" applyAlignment="1">
      <alignment horizontal="justify" vertical="top" wrapText="1"/>
    </xf>
    <xf numFmtId="0" fontId="30" fillId="12" borderId="75" xfId="51" applyFont="1" applyFill="1" applyBorder="1" applyAlignment="1">
      <alignment horizontal="center" vertical="top" wrapText="1"/>
    </xf>
    <xf numFmtId="0" fontId="30" fillId="12" borderId="21" xfId="51" applyFont="1" applyFill="1" applyBorder="1" applyAlignment="1">
      <alignment horizontal="center" vertical="top" wrapText="1"/>
    </xf>
    <xf numFmtId="0" fontId="29" fillId="3" borderId="21" xfId="36" applyFont="1" applyFill="1" applyBorder="1" applyAlignment="1">
      <alignment horizontal="left" vertical="top" wrapText="1"/>
    </xf>
    <xf numFmtId="0" fontId="30" fillId="12" borderId="68" xfId="51" applyFont="1" applyFill="1" applyBorder="1" applyAlignment="1">
      <alignment horizontal="center" vertical="top" wrapText="1"/>
    </xf>
    <xf numFmtId="0" fontId="29" fillId="3" borderId="68" xfId="76" applyFont="1" applyFill="1" applyBorder="1" applyAlignment="1">
      <alignment horizontal="left" vertical="top" wrapText="1"/>
    </xf>
    <xf numFmtId="0" fontId="29" fillId="3" borderId="58" xfId="51" applyFont="1" applyFill="1" applyBorder="1" applyAlignment="1">
      <alignment horizontal="left" vertical="top" wrapText="1"/>
    </xf>
    <xf numFmtId="0" fontId="29" fillId="3" borderId="21" xfId="51" applyFont="1" applyFill="1" applyBorder="1" applyAlignment="1">
      <alignment horizontal="left" vertical="top" wrapText="1"/>
    </xf>
    <xf numFmtId="0" fontId="29" fillId="3" borderId="65" xfId="1" applyFont="1" applyFill="1" applyBorder="1" applyAlignment="1">
      <alignment horizontal="left" vertical="top" wrapText="1"/>
    </xf>
    <xf numFmtId="0" fontId="29" fillId="11" borderId="76" xfId="1" applyFont="1" applyFill="1" applyBorder="1" applyAlignment="1">
      <alignment horizontal="justify" vertical="top" wrapText="1"/>
    </xf>
    <xf numFmtId="0" fontId="29" fillId="12" borderId="68" xfId="51" applyFont="1" applyFill="1" applyBorder="1" applyAlignment="1">
      <alignment horizontal="justify" vertical="top" wrapText="1"/>
    </xf>
    <xf numFmtId="0" fontId="35" fillId="0" borderId="27" xfId="0" applyFont="1" applyBorder="1" applyAlignment="1">
      <alignment horizontal="justify" vertical="top" wrapText="1"/>
    </xf>
    <xf numFmtId="0" fontId="73" fillId="0" borderId="76" xfId="1" applyFont="1" applyBorder="1" applyAlignment="1">
      <alignment horizontal="center" vertical="top" wrapText="1"/>
    </xf>
    <xf numFmtId="0" fontId="30" fillId="0" borderId="20" xfId="0" applyFont="1" applyBorder="1" applyAlignment="1">
      <alignment horizontal="justify" vertical="top" wrapText="1"/>
    </xf>
    <xf numFmtId="0" fontId="35" fillId="0" borderId="68" xfId="1" applyFont="1" applyBorder="1" applyAlignment="1">
      <alignment horizontal="justify" vertical="top" wrapText="1"/>
    </xf>
    <xf numFmtId="0" fontId="29" fillId="0" borderId="68" xfId="1" applyFont="1" applyBorder="1" applyAlignment="1">
      <alignment horizontal="left" vertical="top" wrapText="1"/>
    </xf>
    <xf numFmtId="0" fontId="29" fillId="0" borderId="71" xfId="1" applyFont="1" applyBorder="1" applyAlignment="1">
      <alignment horizontal="left" vertical="top" wrapText="1"/>
    </xf>
    <xf numFmtId="0" fontId="30" fillId="0" borderId="21" xfId="1" applyFont="1" applyBorder="1" applyAlignment="1">
      <alignment horizontal="center" vertical="top" wrapText="1"/>
    </xf>
    <xf numFmtId="0" fontId="29" fillId="11" borderId="65" xfId="1" applyFont="1" applyFill="1" applyBorder="1" applyAlignment="1">
      <alignment horizontal="left" vertical="top" wrapText="1"/>
    </xf>
    <xf numFmtId="0" fontId="73" fillId="11" borderId="76" xfId="1" applyFont="1" applyFill="1" applyBorder="1" applyAlignment="1">
      <alignment horizontal="center" vertical="top" wrapText="1"/>
    </xf>
    <xf numFmtId="0" fontId="29" fillId="11" borderId="68" xfId="66" applyFont="1" applyFill="1" applyBorder="1" applyAlignment="1">
      <alignment vertical="top" wrapText="1"/>
    </xf>
    <xf numFmtId="0" fontId="73" fillId="5" borderId="14" xfId="1" applyFont="1" applyFill="1" applyBorder="1" applyAlignment="1">
      <alignment horizontal="center" vertical="center" wrapText="1"/>
    </xf>
    <xf numFmtId="0" fontId="34" fillId="5" borderId="18" xfId="1" applyFont="1" applyFill="1" applyBorder="1" applyAlignment="1">
      <alignment horizontal="center" vertical="center" wrapText="1"/>
    </xf>
    <xf numFmtId="0" fontId="30" fillId="11" borderId="56" xfId="35" applyFont="1" applyFill="1" applyBorder="1" applyAlignment="1">
      <alignment horizontal="center" vertical="top" wrapText="1"/>
    </xf>
    <xf numFmtId="0" fontId="29" fillId="3" borderId="71" xfId="36" applyFont="1" applyFill="1" applyBorder="1" applyAlignment="1">
      <alignment horizontal="justify" vertical="top" wrapText="1"/>
    </xf>
    <xf numFmtId="0" fontId="29" fillId="0" borderId="68" xfId="24" applyFont="1" applyBorder="1" applyAlignment="1">
      <alignment horizontal="left" vertical="top" wrapText="1"/>
    </xf>
    <xf numFmtId="0" fontId="35" fillId="11" borderId="68" xfId="76" applyFont="1" applyFill="1" applyBorder="1" applyAlignment="1">
      <alignment horizontal="justify" vertical="top" wrapText="1"/>
    </xf>
    <xf numFmtId="0" fontId="38" fillId="3" borderId="65" xfId="36" applyFont="1" applyFill="1" applyBorder="1" applyAlignment="1">
      <alignment horizontal="left" vertical="top" wrapText="1"/>
    </xf>
    <xf numFmtId="0" fontId="38" fillId="3" borderId="68" xfId="36" applyFont="1" applyFill="1" applyBorder="1" applyAlignment="1">
      <alignment horizontal="left" vertical="top" wrapText="1"/>
    </xf>
    <xf numFmtId="0" fontId="38" fillId="3" borderId="62" xfId="36" applyFont="1" applyFill="1" applyBorder="1" applyAlignment="1">
      <alignment horizontal="left" vertical="top" wrapText="1"/>
    </xf>
    <xf numFmtId="0" fontId="38" fillId="3" borderId="51" xfId="36" applyFont="1" applyFill="1" applyBorder="1" applyAlignment="1">
      <alignment horizontal="left" vertical="top" wrapText="1"/>
    </xf>
    <xf numFmtId="0" fontId="26" fillId="3" borderId="68" xfId="36" applyFont="1" applyFill="1" applyBorder="1" applyAlignment="1">
      <alignment horizontal="justify" vertical="top" wrapText="1"/>
    </xf>
    <xf numFmtId="0" fontId="30" fillId="11" borderId="27" xfId="66" applyFont="1" applyFill="1" applyBorder="1" applyAlignment="1">
      <alignment horizontal="left" vertical="top" wrapText="1"/>
    </xf>
    <xf numFmtId="0" fontId="30" fillId="0" borderId="0" xfId="0" applyFont="1" applyAlignment="1">
      <alignment horizontal="left" vertical="top" wrapText="1"/>
    </xf>
    <xf numFmtId="0" fontId="73" fillId="0" borderId="26" xfId="1" applyFont="1" applyBorder="1" applyAlignment="1">
      <alignment horizontal="center" vertical="center" wrapText="1"/>
    </xf>
    <xf numFmtId="0" fontId="73" fillId="0" borderId="24" xfId="1" applyFont="1" applyBorder="1" applyAlignment="1">
      <alignment horizontal="center" vertical="top" wrapText="1"/>
    </xf>
    <xf numFmtId="0" fontId="30" fillId="0" borderId="27" xfId="1" applyFont="1" applyBorder="1" applyAlignment="1">
      <alignment horizontal="left" vertical="top" wrapText="1"/>
    </xf>
    <xf numFmtId="0" fontId="30" fillId="0" borderId="23" xfId="1" applyFont="1" applyBorder="1" applyAlignment="1">
      <alignment horizontal="center" vertical="top" wrapText="1"/>
    </xf>
    <xf numFmtId="0" fontId="29" fillId="0" borderId="25" xfId="1" applyFont="1" applyBorder="1" applyAlignment="1">
      <alignment horizontal="center" vertical="top" wrapText="1"/>
    </xf>
    <xf numFmtId="0" fontId="29" fillId="3" borderId="55" xfId="1" applyFont="1" applyFill="1" applyBorder="1" applyAlignment="1">
      <alignment horizontal="left" vertical="top" wrapText="1"/>
    </xf>
    <xf numFmtId="0" fontId="30" fillId="0" borderId="26" xfId="1" applyFont="1" applyBorder="1" applyAlignment="1">
      <alignment horizontal="justify" vertical="top" wrapText="1"/>
    </xf>
    <xf numFmtId="0" fontId="30" fillId="12" borderId="68" xfId="51" applyFont="1" applyFill="1" applyBorder="1" applyAlignment="1">
      <alignment vertical="top" wrapText="1"/>
    </xf>
    <xf numFmtId="0" fontId="30" fillId="12" borderId="27" xfId="51" applyFont="1" applyFill="1" applyBorder="1" applyAlignment="1">
      <alignment vertical="top" wrapText="1"/>
    </xf>
    <xf numFmtId="0" fontId="29" fillId="11" borderId="77" xfId="1" applyFont="1" applyFill="1" applyBorder="1" applyAlignment="1">
      <alignment horizontal="justify" vertical="top" wrapText="1"/>
    </xf>
    <xf numFmtId="4" fontId="29" fillId="3" borderId="55" xfId="85" applyNumberFormat="1" applyFont="1" applyFill="1" applyBorder="1" applyAlignment="1">
      <alignment horizontal="right" vertical="top"/>
    </xf>
    <xf numFmtId="4" fontId="38" fillId="0" borderId="66" xfId="0" applyNumberFormat="1" applyFont="1" applyBorder="1" applyAlignment="1">
      <alignment horizontal="right"/>
    </xf>
    <xf numFmtId="4" fontId="38" fillId="0" borderId="61" xfId="0" applyNumberFormat="1" applyFont="1" applyBorder="1" applyAlignment="1">
      <alignment horizontal="right"/>
    </xf>
    <xf numFmtId="4" fontId="38" fillId="0" borderId="22" xfId="0" applyNumberFormat="1" applyFont="1" applyBorder="1" applyAlignment="1">
      <alignment horizontal="right"/>
    </xf>
    <xf numFmtId="0" fontId="74" fillId="11" borderId="77" xfId="1" applyFont="1" applyFill="1" applyBorder="1" applyAlignment="1">
      <alignment horizontal="center" vertical="top" wrapText="1"/>
    </xf>
    <xf numFmtId="0" fontId="30" fillId="3" borderId="55" xfId="51" applyFont="1" applyFill="1" applyBorder="1" applyAlignment="1">
      <alignment horizontal="center" vertical="top" wrapText="1"/>
    </xf>
    <xf numFmtId="0" fontId="30" fillId="11" borderId="76" xfId="66" applyFont="1" applyFill="1" applyBorder="1" applyAlignment="1">
      <alignment horizontal="justify" vertical="top" wrapText="1"/>
    </xf>
    <xf numFmtId="0" fontId="29" fillId="11" borderId="58" xfId="35" applyFont="1" applyFill="1" applyBorder="1" applyAlignment="1">
      <alignment horizontal="center" vertical="top" wrapText="1"/>
    </xf>
    <xf numFmtId="4" fontId="29" fillId="0" borderId="61" xfId="35" applyNumberFormat="1" applyFont="1" applyBorder="1" applyAlignment="1">
      <alignment horizontal="right" vertical="top"/>
    </xf>
    <xf numFmtId="0" fontId="30" fillId="11" borderId="4" xfId="1" applyFont="1" applyFill="1" applyBorder="1" applyAlignment="1">
      <alignment horizontal="center" vertical="top" wrapText="1"/>
    </xf>
    <xf numFmtId="0" fontId="29" fillId="11" borderId="22" xfId="35" applyFont="1" applyFill="1" applyBorder="1" applyAlignment="1">
      <alignment horizontal="center" vertical="top" wrapText="1"/>
    </xf>
    <xf numFmtId="0" fontId="30" fillId="11" borderId="51" xfId="36" applyFont="1" applyFill="1" applyBorder="1" applyAlignment="1">
      <alignment horizontal="center" vertical="top" wrapText="1"/>
    </xf>
    <xf numFmtId="0" fontId="29" fillId="11" borderId="27" xfId="36" applyFont="1" applyFill="1" applyBorder="1" applyAlignment="1">
      <alignment horizontal="center" vertical="top" wrapText="1"/>
    </xf>
    <xf numFmtId="0" fontId="73" fillId="0" borderId="46" xfId="0" applyFont="1" applyBorder="1" applyAlignment="1">
      <alignment horizontal="center" vertical="top"/>
    </xf>
    <xf numFmtId="0" fontId="73" fillId="0" borderId="46" xfId="35" applyFont="1" applyBorder="1" applyAlignment="1">
      <alignment horizontal="center" vertical="top" wrapText="1"/>
    </xf>
    <xf numFmtId="0" fontId="29" fillId="11" borderId="58" xfId="35" applyFont="1" applyFill="1" applyBorder="1" applyAlignment="1">
      <alignment horizontal="justify" vertical="top" wrapText="1"/>
    </xf>
    <xf numFmtId="0" fontId="29" fillId="11" borderId="71" xfId="36" applyFont="1" applyFill="1" applyBorder="1" applyAlignment="1">
      <alignment horizontal="center" vertical="top" wrapText="1"/>
    </xf>
    <xf numFmtId="0" fontId="29" fillId="11" borderId="71" xfId="35" applyFont="1" applyFill="1" applyBorder="1" applyAlignment="1">
      <alignment horizontal="justify" vertical="top" wrapText="1"/>
    </xf>
    <xf numFmtId="0" fontId="30" fillId="11" borderId="79" xfId="35" applyFont="1" applyFill="1" applyBorder="1" applyAlignment="1">
      <alignment horizontal="center" vertical="top" wrapText="1"/>
    </xf>
    <xf numFmtId="0" fontId="29" fillId="11" borderId="0" xfId="76" applyFont="1" applyFill="1" applyAlignment="1">
      <alignment horizontal="justify" vertical="top" wrapText="1"/>
    </xf>
    <xf numFmtId="0" fontId="30" fillId="11" borderId="22" xfId="66" applyFont="1" applyFill="1" applyBorder="1" applyAlignment="1">
      <alignment horizontal="justify" vertical="top" wrapText="1"/>
    </xf>
    <xf numFmtId="0" fontId="30" fillId="11" borderId="51" xfId="66" applyFont="1" applyFill="1" applyBorder="1" applyAlignment="1">
      <alignment horizontal="justify" vertical="top" wrapText="1"/>
    </xf>
    <xf numFmtId="0" fontId="38" fillId="19" borderId="27" xfId="24" applyFont="1" applyFill="1" applyBorder="1" applyAlignment="1">
      <alignment horizontal="justify" vertical="top" wrapText="1"/>
    </xf>
    <xf numFmtId="0" fontId="30" fillId="11" borderId="55" xfId="35" applyFont="1" applyFill="1" applyBorder="1" applyAlignment="1">
      <alignment horizontal="center" vertical="top" wrapText="1"/>
    </xf>
    <xf numFmtId="0" fontId="33" fillId="11" borderId="21" xfId="35" applyFont="1" applyFill="1" applyBorder="1" applyAlignment="1">
      <alignment horizontal="justify" wrapText="1"/>
    </xf>
    <xf numFmtId="0" fontId="29" fillId="11" borderId="21" xfId="1" applyFont="1" applyFill="1" applyBorder="1" applyAlignment="1">
      <alignment horizontal="justify" vertical="top" wrapText="1"/>
    </xf>
    <xf numFmtId="0" fontId="30" fillId="11" borderId="51" xfId="66" applyFont="1" applyFill="1" applyBorder="1" applyAlignment="1">
      <alignment horizontal="center" vertical="top" wrapText="1"/>
    </xf>
    <xf numFmtId="0" fontId="29" fillId="3" borderId="51" xfId="66" applyFont="1" applyFill="1" applyBorder="1" applyAlignment="1">
      <alignment horizontal="center" vertical="top" wrapText="1"/>
    </xf>
    <xf numFmtId="0" fontId="30" fillId="0" borderId="26" xfId="66" applyFont="1" applyBorder="1" applyAlignment="1">
      <alignment horizontal="justify" vertical="top" wrapText="1"/>
    </xf>
    <xf numFmtId="0" fontId="29" fillId="0" borderId="27" xfId="66" applyFont="1" applyBorder="1" applyAlignment="1">
      <alignment horizontal="justify" vertical="top" wrapText="1"/>
    </xf>
    <xf numFmtId="0" fontId="30" fillId="0" borderId="3" xfId="0" applyFont="1" applyBorder="1" applyAlignment="1">
      <alignment horizontal="center" vertical="top"/>
    </xf>
    <xf numFmtId="0" fontId="30" fillId="0" borderId="65" xfId="0" applyFont="1" applyBorder="1" applyAlignment="1">
      <alignment horizontal="center" vertical="top"/>
    </xf>
    <xf numFmtId="4" fontId="29" fillId="0" borderId="5" xfId="19" applyNumberFormat="1" applyFont="1" applyBorder="1" applyAlignment="1">
      <alignment horizontal="right" vertical="top"/>
    </xf>
    <xf numFmtId="4" fontId="29" fillId="0" borderId="66" xfId="19" applyNumberFormat="1" applyFont="1" applyBorder="1" applyAlignment="1">
      <alignment horizontal="right" vertical="top"/>
    </xf>
    <xf numFmtId="0" fontId="47" fillId="0" borderId="29" xfId="0" applyFont="1" applyBorder="1" applyAlignment="1">
      <alignment horizontal="center" vertical="top"/>
    </xf>
    <xf numFmtId="0" fontId="47" fillId="0" borderId="68" xfId="0" applyFont="1" applyBorder="1" applyAlignment="1">
      <alignment horizontal="center" vertical="top"/>
    </xf>
    <xf numFmtId="0" fontId="47" fillId="0" borderId="68" xfId="0" applyFont="1" applyBorder="1" applyAlignment="1">
      <alignment horizontal="justify" vertical="top" wrapText="1"/>
    </xf>
    <xf numFmtId="4" fontId="38" fillId="0" borderId="22" xfId="19" applyNumberFormat="1" applyFont="1" applyBorder="1" applyAlignment="1">
      <alignment horizontal="right" vertical="top"/>
    </xf>
    <xf numFmtId="4" fontId="29" fillId="0" borderId="61" xfId="19" applyNumberFormat="1" applyFont="1" applyBorder="1" applyAlignment="1">
      <alignment horizontal="right" vertical="top"/>
    </xf>
    <xf numFmtId="4" fontId="29" fillId="3" borderId="66" xfId="0" applyNumberFormat="1" applyFont="1" applyFill="1" applyBorder="1" applyAlignment="1">
      <alignment horizontal="right"/>
    </xf>
    <xf numFmtId="0" fontId="30" fillId="3" borderId="46" xfId="0" applyFont="1" applyFill="1" applyBorder="1" applyAlignment="1">
      <alignment horizontal="center" vertical="top"/>
    </xf>
    <xf numFmtId="0" fontId="30" fillId="3" borderId="71" xfId="0" applyFont="1" applyFill="1" applyBorder="1" applyAlignment="1">
      <alignment horizontal="center" vertical="top"/>
    </xf>
    <xf numFmtId="0" fontId="30" fillId="5" borderId="9" xfId="0" applyFont="1" applyFill="1" applyBorder="1"/>
    <xf numFmtId="0" fontId="30" fillId="5" borderId="18" xfId="0" applyFont="1" applyFill="1" applyBorder="1"/>
    <xf numFmtId="0" fontId="30" fillId="5" borderId="18" xfId="0" applyFont="1" applyFill="1" applyBorder="1" applyAlignment="1">
      <alignment horizontal="justify"/>
    </xf>
    <xf numFmtId="4" fontId="29" fillId="5" borderId="11" xfId="19" applyNumberFormat="1" applyFont="1" applyFill="1" applyBorder="1" applyAlignment="1">
      <alignment horizontal="right" vertical="center"/>
    </xf>
    <xf numFmtId="0" fontId="30" fillId="0" borderId="46" xfId="0" applyFont="1" applyBorder="1"/>
    <xf numFmtId="4" fontId="29" fillId="0" borderId="61" xfId="0" applyNumberFormat="1" applyFont="1" applyBorder="1" applyAlignment="1">
      <alignment horizontal="right"/>
    </xf>
    <xf numFmtId="4" fontId="29" fillId="5" borderId="11" xfId="0" applyNumberFormat="1" applyFont="1" applyFill="1" applyBorder="1" applyAlignment="1">
      <alignment horizontal="right" vertical="center"/>
    </xf>
    <xf numFmtId="0" fontId="30" fillId="3" borderId="31" xfId="1" applyFont="1" applyFill="1" applyBorder="1" applyAlignment="1">
      <alignment horizontal="center" vertical="top" wrapText="1"/>
    </xf>
    <xf numFmtId="0" fontId="30" fillId="3" borderId="3" xfId="0" applyFont="1" applyFill="1" applyBorder="1" applyAlignment="1">
      <alignment horizontal="center" vertical="top"/>
    </xf>
    <xf numFmtId="0" fontId="30" fillId="3" borderId="65" xfId="0" applyFont="1" applyFill="1" applyBorder="1" applyAlignment="1">
      <alignment horizontal="center" vertical="top"/>
    </xf>
    <xf numFmtId="4" fontId="29" fillId="3" borderId="22" xfId="0" applyNumberFormat="1" applyFont="1" applyFill="1" applyBorder="1" applyAlignment="1">
      <alignment horizontal="right" vertical="top"/>
    </xf>
    <xf numFmtId="0" fontId="79" fillId="2" borderId="0" xfId="0" applyFont="1" applyFill="1"/>
    <xf numFmtId="0" fontId="74" fillId="5" borderId="14" xfId="0" applyFont="1" applyFill="1" applyBorder="1" applyAlignment="1">
      <alignment horizontal="center" vertical="top"/>
    </xf>
    <xf numFmtId="0" fontId="73" fillId="0" borderId="8" xfId="0" applyFont="1" applyBorder="1" applyAlignment="1">
      <alignment horizontal="center" vertical="top"/>
    </xf>
    <xf numFmtId="0" fontId="74" fillId="0" borderId="20" xfId="0" applyFont="1" applyBorder="1" applyAlignment="1">
      <alignment horizontal="center" vertical="top"/>
    </xf>
    <xf numFmtId="0" fontId="74" fillId="0" borderId="26" xfId="0" applyFont="1" applyBorder="1" applyAlignment="1">
      <alignment horizontal="center" vertical="top"/>
    </xf>
    <xf numFmtId="0" fontId="73" fillId="3" borderId="8" xfId="0" applyFont="1" applyFill="1" applyBorder="1" applyAlignment="1">
      <alignment horizontal="center" vertical="top"/>
    </xf>
    <xf numFmtId="0" fontId="74" fillId="3" borderId="20" xfId="0" applyFont="1" applyFill="1" applyBorder="1" applyAlignment="1">
      <alignment horizontal="center" vertical="top"/>
    </xf>
    <xf numFmtId="0" fontId="79" fillId="3" borderId="29" xfId="0" applyFont="1" applyFill="1" applyBorder="1" applyAlignment="1">
      <alignment horizontal="left"/>
    </xf>
    <xf numFmtId="0" fontId="74" fillId="3" borderId="26" xfId="0" applyFont="1" applyFill="1" applyBorder="1" applyAlignment="1">
      <alignment horizontal="center" vertical="top"/>
    </xf>
    <xf numFmtId="0" fontId="74" fillId="0" borderId="20" xfId="0" applyFont="1" applyBorder="1" applyAlignment="1">
      <alignment horizontal="center"/>
    </xf>
    <xf numFmtId="0" fontId="74" fillId="0" borderId="26" xfId="0" applyFont="1" applyBorder="1" applyAlignment="1">
      <alignment horizontal="center"/>
    </xf>
    <xf numFmtId="0" fontId="74" fillId="3" borderId="20" xfId="0" applyFont="1" applyFill="1" applyBorder="1" applyAlignment="1">
      <alignment horizontal="center"/>
    </xf>
    <xf numFmtId="0" fontId="29" fillId="0" borderId="20" xfId="0" applyFont="1" applyBorder="1" applyAlignment="1">
      <alignment horizontal="center" vertical="top"/>
    </xf>
    <xf numFmtId="0" fontId="79" fillId="2" borderId="68" xfId="0" applyFont="1" applyFill="1" applyBorder="1"/>
    <xf numFmtId="0" fontId="79" fillId="2" borderId="21" xfId="0" applyFont="1" applyFill="1" applyBorder="1"/>
    <xf numFmtId="0" fontId="79" fillId="2" borderId="67" xfId="0" applyFont="1" applyFill="1" applyBorder="1"/>
    <xf numFmtId="0" fontId="79" fillId="2" borderId="51" xfId="0" applyFont="1" applyFill="1" applyBorder="1"/>
    <xf numFmtId="0" fontId="79" fillId="2" borderId="76" xfId="0" applyFont="1" applyFill="1" applyBorder="1"/>
    <xf numFmtId="0" fontId="34" fillId="11" borderId="76" xfId="1" applyFont="1" applyFill="1" applyBorder="1" applyAlignment="1">
      <alignment horizontal="center" vertical="top" wrapText="1"/>
    </xf>
    <xf numFmtId="0" fontId="29" fillId="0" borderId="25" xfId="0" applyFont="1" applyBorder="1"/>
    <xf numFmtId="0" fontId="29" fillId="0" borderId="67" xfId="0" applyFont="1" applyBorder="1"/>
    <xf numFmtId="0" fontId="29" fillId="0" borderId="30" xfId="0" applyFont="1" applyBorder="1"/>
    <xf numFmtId="0" fontId="38" fillId="0" borderId="68" xfId="0" applyFont="1" applyBorder="1" applyAlignment="1">
      <alignment horizontal="justify"/>
    </xf>
    <xf numFmtId="0" fontId="47" fillId="0" borderId="21" xfId="0" applyFont="1" applyBorder="1" applyAlignment="1">
      <alignment horizontal="center"/>
    </xf>
    <xf numFmtId="0" fontId="29" fillId="0" borderId="67" xfId="0" applyFont="1" applyBorder="1" applyAlignment="1">
      <alignment horizontal="center" vertical="top"/>
    </xf>
    <xf numFmtId="0" fontId="79" fillId="3" borderId="76" xfId="0" applyFont="1" applyFill="1" applyBorder="1"/>
    <xf numFmtId="0" fontId="80" fillId="3" borderId="68" xfId="0" applyFont="1" applyFill="1" applyBorder="1"/>
    <xf numFmtId="0" fontId="80" fillId="2" borderId="21" xfId="0" applyFont="1" applyFill="1" applyBorder="1"/>
    <xf numFmtId="0" fontId="80" fillId="3" borderId="67" xfId="0" applyFont="1" applyFill="1" applyBorder="1"/>
    <xf numFmtId="0" fontId="80" fillId="2" borderId="51" xfId="0" applyFont="1" applyFill="1" applyBorder="1"/>
    <xf numFmtId="0" fontId="80" fillId="2" borderId="68" xfId="0" applyFont="1" applyFill="1" applyBorder="1"/>
    <xf numFmtId="0" fontId="29" fillId="0" borderId="26" xfId="0" applyFont="1" applyBorder="1" applyAlignment="1">
      <alignment horizontal="center" vertical="top"/>
    </xf>
    <xf numFmtId="0" fontId="29" fillId="0" borderId="25" xfId="0" applyFont="1" applyBorder="1" applyAlignment="1">
      <alignment horizontal="center" vertical="top"/>
    </xf>
    <xf numFmtId="0" fontId="79" fillId="3" borderId="77" xfId="0" applyFont="1" applyFill="1" applyBorder="1"/>
    <xf numFmtId="0" fontId="80" fillId="3" borderId="27" xfId="0" applyFont="1" applyFill="1" applyBorder="1"/>
    <xf numFmtId="0" fontId="80" fillId="3" borderId="23" xfId="0" applyFont="1" applyFill="1" applyBorder="1"/>
    <xf numFmtId="0" fontId="80" fillId="3" borderId="25" xfId="0" applyFont="1" applyFill="1" applyBorder="1"/>
    <xf numFmtId="0" fontId="80" fillId="3" borderId="55" xfId="0" applyFont="1" applyFill="1" applyBorder="1"/>
    <xf numFmtId="0" fontId="29" fillId="0" borderId="30" xfId="0" applyFont="1" applyBorder="1" applyAlignment="1">
      <alignment horizontal="center" vertical="top"/>
    </xf>
    <xf numFmtId="0" fontId="79" fillId="2" borderId="30" xfId="0" applyFont="1" applyFill="1" applyBorder="1"/>
    <xf numFmtId="0" fontId="80" fillId="2" borderId="71" xfId="0" applyFont="1" applyFill="1" applyBorder="1"/>
    <xf numFmtId="0" fontId="80" fillId="2" borderId="56" xfId="0" applyFont="1" applyFill="1" applyBorder="1"/>
    <xf numFmtId="0" fontId="80" fillId="2" borderId="30" xfId="0" applyFont="1" applyFill="1" applyBorder="1"/>
    <xf numFmtId="0" fontId="80" fillId="2" borderId="67" xfId="0" applyFont="1" applyFill="1" applyBorder="1"/>
    <xf numFmtId="0" fontId="79" fillId="0" borderId="67" xfId="0" applyFont="1" applyBorder="1"/>
    <xf numFmtId="0" fontId="80" fillId="0" borderId="68" xfId="0" applyFont="1" applyBorder="1"/>
    <xf numFmtId="0" fontId="80" fillId="0" borderId="51" xfId="0" applyFont="1" applyBorder="1"/>
    <xf numFmtId="0" fontId="80" fillId="0" borderId="67" xfId="0" applyFont="1" applyBorder="1"/>
    <xf numFmtId="0" fontId="80" fillId="3" borderId="51" xfId="0" applyFont="1" applyFill="1" applyBorder="1"/>
    <xf numFmtId="0" fontId="38" fillId="0" borderId="27" xfId="0" applyFont="1" applyBorder="1" applyAlignment="1">
      <alignment horizontal="justify"/>
    </xf>
    <xf numFmtId="0" fontId="47" fillId="0" borderId="23" xfId="0" applyFont="1" applyBorder="1" applyAlignment="1">
      <alignment horizontal="center"/>
    </xf>
    <xf numFmtId="0" fontId="79" fillId="0" borderId="25" xfId="0" applyFont="1" applyBorder="1"/>
    <xf numFmtId="0" fontId="80" fillId="0" borderId="27" xfId="0" applyFont="1" applyBorder="1"/>
    <xf numFmtId="0" fontId="80" fillId="0" borderId="55" xfId="0" applyFont="1" applyBorder="1"/>
    <xf numFmtId="0" fontId="80" fillId="0" borderId="25" xfId="0" applyFont="1" applyBorder="1"/>
    <xf numFmtId="0" fontId="26" fillId="11" borderId="0" xfId="1" applyFont="1" applyFill="1" applyAlignment="1">
      <alignment horizontal="justify" vertical="top" wrapText="1"/>
    </xf>
    <xf numFmtId="0" fontId="29" fillId="0" borderId="67" xfId="0" applyFont="1" applyBorder="1" applyAlignment="1">
      <alignment horizontal="center"/>
    </xf>
    <xf numFmtId="0" fontId="79" fillId="0" borderId="68" xfId="0" applyFont="1" applyBorder="1"/>
    <xf numFmtId="0" fontId="80" fillId="0" borderId="21" xfId="0" applyFont="1" applyBorder="1"/>
    <xf numFmtId="0" fontId="79" fillId="0" borderId="27" xfId="0" applyFont="1" applyBorder="1"/>
    <xf numFmtId="0" fontId="80" fillId="0" borderId="23" xfId="0" applyFont="1" applyBorder="1"/>
    <xf numFmtId="0" fontId="80" fillId="2" borderId="55" xfId="0" applyFont="1" applyFill="1" applyBorder="1"/>
    <xf numFmtId="0" fontId="38" fillId="0" borderId="21" xfId="0" applyFont="1" applyBorder="1" applyAlignment="1">
      <alignment horizontal="justify"/>
    </xf>
    <xf numFmtId="0" fontId="47" fillId="0" borderId="21" xfId="0" applyFont="1" applyBorder="1"/>
    <xf numFmtId="0" fontId="79" fillId="0" borderId="76" xfId="0" applyFont="1" applyBorder="1"/>
    <xf numFmtId="0" fontId="10" fillId="3" borderId="67" xfId="51" applyFont="1" applyFill="1" applyBorder="1" applyAlignment="1">
      <alignment horizontal="center" vertical="top" wrapText="1"/>
    </xf>
    <xf numFmtId="0" fontId="49" fillId="3" borderId="65" xfId="66" applyFont="1" applyFill="1" applyBorder="1" applyAlignment="1">
      <alignment horizontal="center" vertical="top" wrapText="1"/>
    </xf>
    <xf numFmtId="0" fontId="49" fillId="3" borderId="75" xfId="66" applyFont="1" applyFill="1" applyBorder="1" applyAlignment="1">
      <alignment horizontal="justify" vertical="top" wrapText="1"/>
    </xf>
    <xf numFmtId="0" fontId="2" fillId="0" borderId="64" xfId="0" applyFont="1" applyBorder="1" applyAlignment="1">
      <alignment horizontal="center" vertical="top" wrapText="1"/>
    </xf>
    <xf numFmtId="0" fontId="2" fillId="0" borderId="65" xfId="0" applyFont="1" applyBorder="1" applyAlignment="1">
      <alignment horizontal="center" vertical="top" wrapText="1"/>
    </xf>
    <xf numFmtId="0" fontId="2" fillId="0" borderId="62" xfId="0" applyFont="1" applyBorder="1" applyAlignment="1">
      <alignment horizontal="justify" vertical="top" wrapText="1"/>
    </xf>
    <xf numFmtId="4" fontId="2" fillId="0" borderId="64" xfId="0" applyNumberFormat="1" applyFont="1" applyBorder="1" applyAlignment="1">
      <alignment horizontal="right" vertical="top" wrapText="1"/>
    </xf>
    <xf numFmtId="0" fontId="49" fillId="3" borderId="21" xfId="66" applyFont="1" applyFill="1" applyBorder="1" applyAlignment="1">
      <alignment horizontal="justify" vertical="top" wrapText="1"/>
    </xf>
    <xf numFmtId="0" fontId="2" fillId="0" borderId="67" xfId="0" applyFont="1" applyBorder="1" applyAlignment="1">
      <alignment horizontal="center" vertical="top" wrapText="1"/>
    </xf>
    <xf numFmtId="0" fontId="2" fillId="0" borderId="68" xfId="0" applyFont="1" applyBorder="1" applyAlignment="1">
      <alignment horizontal="center" vertical="top" wrapText="1"/>
    </xf>
    <xf numFmtId="0" fontId="2" fillId="0" borderId="51" xfId="0" applyFont="1" applyBorder="1" applyAlignment="1">
      <alignment horizontal="justify" vertical="top" wrapText="1"/>
    </xf>
    <xf numFmtId="4" fontId="2" fillId="0" borderId="67" xfId="0" applyNumberFormat="1" applyFont="1" applyBorder="1" applyAlignment="1">
      <alignment horizontal="right" vertical="top" wrapText="1"/>
    </xf>
    <xf numFmtId="0" fontId="10" fillId="3" borderId="0" xfId="51" applyFont="1" applyFill="1" applyAlignment="1">
      <alignment horizontal="center" vertical="top" wrapText="1"/>
    </xf>
    <xf numFmtId="0" fontId="10" fillId="3" borderId="24" xfId="51" applyFont="1" applyFill="1" applyBorder="1" applyAlignment="1">
      <alignment horizontal="center" vertical="top" wrapText="1"/>
    </xf>
    <xf numFmtId="0" fontId="49" fillId="3" borderId="27" xfId="66" applyFont="1" applyFill="1" applyBorder="1" applyAlignment="1">
      <alignment horizontal="center" vertical="top" wrapText="1"/>
    </xf>
    <xf numFmtId="0" fontId="49" fillId="3" borderId="23" xfId="66" applyFont="1" applyFill="1" applyBorder="1" applyAlignment="1">
      <alignment horizontal="center" vertical="top" wrapText="1"/>
    </xf>
    <xf numFmtId="0" fontId="2" fillId="0" borderId="55" xfId="0" applyFont="1" applyBorder="1" applyAlignment="1">
      <alignment horizontal="justify" vertical="top" wrapText="1"/>
    </xf>
    <xf numFmtId="4" fontId="2" fillId="0" borderId="25" xfId="0" applyNumberFormat="1" applyFont="1" applyBorder="1" applyAlignment="1">
      <alignment horizontal="right" vertical="top" wrapText="1"/>
    </xf>
    <xf numFmtId="0" fontId="10" fillId="2" borderId="30" xfId="51" applyFont="1" applyFill="1" applyBorder="1" applyAlignment="1">
      <alignment horizontal="center" vertical="top" wrapText="1"/>
    </xf>
    <xf numFmtId="0" fontId="2" fillId="2" borderId="79" xfId="0" applyFont="1" applyFill="1" applyBorder="1" applyAlignment="1">
      <alignment horizontal="center" vertical="top" wrapText="1"/>
    </xf>
    <xf numFmtId="0" fontId="2" fillId="2" borderId="71" xfId="0" applyFont="1" applyFill="1" applyBorder="1" applyAlignment="1">
      <alignment horizontal="center" vertical="top" wrapText="1"/>
    </xf>
    <xf numFmtId="0" fontId="2" fillId="2" borderId="58" xfId="0" applyFont="1" applyFill="1" applyBorder="1" applyAlignment="1">
      <alignment horizontal="justify" vertical="top" wrapText="1"/>
    </xf>
    <xf numFmtId="4" fontId="2" fillId="2" borderId="30" xfId="0" applyNumberFormat="1" applyFont="1" applyFill="1" applyBorder="1" applyAlignment="1">
      <alignment horizontal="right" vertical="top" wrapText="1"/>
    </xf>
    <xf numFmtId="0" fontId="10" fillId="2" borderId="67" xfId="51" applyFont="1" applyFill="1" applyBorder="1" applyAlignment="1">
      <alignment horizontal="center" vertical="top" wrapText="1"/>
    </xf>
    <xf numFmtId="0" fontId="2" fillId="2" borderId="76" xfId="0" applyFont="1" applyFill="1" applyBorder="1" applyAlignment="1">
      <alignment horizontal="center" vertical="top" wrapText="1"/>
    </xf>
    <xf numFmtId="0" fontId="2" fillId="2" borderId="68" xfId="0" applyFont="1" applyFill="1" applyBorder="1" applyAlignment="1">
      <alignment horizontal="center" vertical="top" wrapText="1"/>
    </xf>
    <xf numFmtId="0" fontId="2" fillId="2" borderId="21" xfId="0" applyFont="1" applyFill="1" applyBorder="1" applyAlignment="1">
      <alignment horizontal="justify" vertical="top" wrapText="1"/>
    </xf>
    <xf numFmtId="4" fontId="2" fillId="2" borderId="67" xfId="0" applyNumberFormat="1" applyFont="1" applyFill="1" applyBorder="1" applyAlignment="1">
      <alignment horizontal="right" vertical="top" wrapText="1"/>
    </xf>
    <xf numFmtId="0" fontId="41" fillId="0" borderId="27" xfId="36" applyFont="1" applyBorder="1" applyAlignment="1">
      <alignment horizontal="justify" vertical="top" wrapText="1"/>
    </xf>
    <xf numFmtId="0" fontId="38" fillId="0" borderId="27" xfId="36" applyFont="1" applyBorder="1" applyAlignment="1">
      <alignment horizontal="left" vertical="top" wrapText="1"/>
    </xf>
    <xf numFmtId="0" fontId="10" fillId="0" borderId="67" xfId="51" applyFont="1" applyBorder="1" applyAlignment="1">
      <alignment horizontal="center" vertical="top" wrapText="1"/>
    </xf>
    <xf numFmtId="0" fontId="2" fillId="0" borderId="30" xfId="0" applyFont="1" applyBorder="1" applyAlignment="1">
      <alignment horizontal="center" vertical="top" wrapText="1"/>
    </xf>
    <xf numFmtId="0" fontId="2" fillId="0" borderId="71" xfId="0" applyFont="1" applyBorder="1" applyAlignment="1">
      <alignment horizontal="center" vertical="top" wrapText="1"/>
    </xf>
    <xf numFmtId="0" fontId="2" fillId="0" borderId="56" xfId="0" applyFont="1" applyBorder="1" applyAlignment="1">
      <alignment horizontal="justify" vertical="top" wrapText="1"/>
    </xf>
    <xf numFmtId="4" fontId="2" fillId="0" borderId="30" xfId="0" applyNumberFormat="1" applyFont="1" applyBorder="1" applyAlignment="1">
      <alignment horizontal="right" vertical="top" wrapText="1"/>
    </xf>
    <xf numFmtId="0" fontId="10" fillId="11" borderId="21" xfId="51" applyFont="1" applyFill="1" applyBorder="1" applyAlignment="1">
      <alignment horizontal="center" vertical="top" wrapText="1"/>
    </xf>
    <xf numFmtId="4" fontId="29" fillId="0" borderId="5" xfId="0" applyNumberFormat="1" applyFont="1" applyBorder="1" applyAlignment="1">
      <alignment horizontal="right" vertical="center"/>
    </xf>
    <xf numFmtId="4" fontId="29" fillId="0" borderId="22" xfId="0" applyNumberFormat="1" applyFont="1" applyBorder="1" applyAlignment="1">
      <alignment horizontal="right" vertical="center"/>
    </xf>
    <xf numFmtId="4" fontId="29" fillId="0" borderId="66" xfId="0" applyNumberFormat="1" applyFont="1" applyBorder="1" applyAlignment="1">
      <alignment horizontal="right" vertical="center"/>
    </xf>
    <xf numFmtId="0" fontId="30" fillId="0" borderId="77" xfId="0" applyFont="1" applyBorder="1" applyAlignment="1">
      <alignment horizontal="center" vertical="top"/>
    </xf>
    <xf numFmtId="4" fontId="29" fillId="0" borderId="55" xfId="0" applyNumberFormat="1" applyFont="1" applyBorder="1" applyAlignment="1">
      <alignment horizontal="right" vertical="center"/>
    </xf>
    <xf numFmtId="0" fontId="30" fillId="0" borderId="76" xfId="0" applyFont="1" applyBorder="1" applyAlignment="1">
      <alignment horizontal="center" vertical="top"/>
    </xf>
    <xf numFmtId="4" fontId="29" fillId="0" borderId="51" xfId="0" applyNumberFormat="1" applyFont="1" applyBorder="1" applyAlignment="1">
      <alignment horizontal="right" vertical="center"/>
    </xf>
    <xf numFmtId="0" fontId="30" fillId="0" borderId="67" xfId="0" applyFont="1" applyBorder="1" applyAlignment="1">
      <alignment horizontal="center" vertical="top"/>
    </xf>
    <xf numFmtId="0" fontId="30" fillId="0" borderId="25" xfId="0" applyFont="1" applyBorder="1" applyAlignment="1">
      <alignment horizontal="center"/>
    </xf>
    <xf numFmtId="0" fontId="30" fillId="0" borderId="77" xfId="0" applyFont="1" applyBorder="1" applyAlignment="1">
      <alignment horizontal="center"/>
    </xf>
    <xf numFmtId="4" fontId="29" fillId="0" borderId="61" xfId="0" applyNumberFormat="1" applyFont="1" applyBorder="1" applyAlignment="1">
      <alignment horizontal="right" vertical="center"/>
    </xf>
    <xf numFmtId="0" fontId="30" fillId="5" borderId="14" xfId="0" applyFont="1" applyFill="1" applyBorder="1" applyAlignment="1">
      <alignment horizontal="justify"/>
    </xf>
    <xf numFmtId="0" fontId="30" fillId="5" borderId="10" xfId="0" applyFont="1" applyFill="1" applyBorder="1"/>
    <xf numFmtId="4" fontId="26" fillId="5" borderId="11" xfId="0" applyNumberFormat="1" applyFont="1" applyFill="1" applyBorder="1" applyAlignment="1">
      <alignment horizontal="right" vertical="center"/>
    </xf>
    <xf numFmtId="0" fontId="30" fillId="0" borderId="30" xfId="0" applyFont="1" applyBorder="1" applyAlignment="1">
      <alignment horizontal="center"/>
    </xf>
    <xf numFmtId="0" fontId="30" fillId="0" borderId="79" xfId="0" applyFont="1" applyBorder="1" applyAlignment="1">
      <alignment horizontal="center"/>
    </xf>
    <xf numFmtId="0" fontId="30" fillId="0" borderId="71" xfId="0" applyFont="1" applyBorder="1" applyAlignment="1">
      <alignment horizontal="justify" wrapText="1"/>
    </xf>
    <xf numFmtId="4" fontId="29" fillId="0" borderId="56" xfId="0" applyNumberFormat="1" applyFont="1" applyBorder="1" applyAlignment="1">
      <alignment horizontal="right" vertical="center"/>
    </xf>
    <xf numFmtId="4" fontId="29" fillId="3" borderId="51" xfId="0" applyNumberFormat="1" applyFont="1" applyFill="1" applyBorder="1" applyAlignment="1">
      <alignment horizontal="right" vertical="top"/>
    </xf>
    <xf numFmtId="4" fontId="29" fillId="3" borderId="66" xfId="0" applyNumberFormat="1" applyFont="1" applyFill="1" applyBorder="1" applyAlignment="1">
      <alignment horizontal="right" vertical="center"/>
    </xf>
    <xf numFmtId="4" fontId="29" fillId="3" borderId="22" xfId="0" applyNumberFormat="1" applyFont="1" applyFill="1" applyBorder="1" applyAlignment="1">
      <alignment horizontal="right" vertical="center"/>
    </xf>
    <xf numFmtId="43" fontId="29" fillId="0" borderId="62" xfId="19" applyFont="1" applyBorder="1" applyAlignment="1">
      <alignment horizontal="center" vertical="top" wrapText="1"/>
    </xf>
    <xf numFmtId="0" fontId="41" fillId="3" borderId="27" xfId="36" applyFont="1" applyFill="1" applyBorder="1" applyAlignment="1">
      <alignment horizontal="justify" vertical="top" wrapText="1"/>
    </xf>
    <xf numFmtId="0" fontId="38" fillId="3" borderId="27" xfId="36" applyFont="1" applyFill="1" applyBorder="1" applyAlignment="1">
      <alignment horizontal="left" vertical="top" wrapText="1"/>
    </xf>
    <xf numFmtId="0" fontId="29" fillId="13" borderId="0" xfId="51" applyFont="1" applyFill="1" applyAlignment="1">
      <alignment horizontal="center" vertical="top" wrapText="1"/>
    </xf>
    <xf numFmtId="43" fontId="30" fillId="5" borderId="18" xfId="19" applyFont="1" applyFill="1" applyBorder="1" applyAlignment="1">
      <alignment wrapText="1"/>
    </xf>
    <xf numFmtId="43" fontId="30" fillId="5" borderId="18" xfId="19" applyFont="1" applyFill="1" applyBorder="1" applyAlignment="1">
      <alignment horizontal="justify" wrapText="1"/>
    </xf>
    <xf numFmtId="43" fontId="26" fillId="5" borderId="19" xfId="19" applyFont="1" applyFill="1" applyBorder="1" applyAlignment="1">
      <alignment wrapText="1"/>
    </xf>
    <xf numFmtId="43" fontId="29" fillId="0" borderId="62" xfId="8" applyFont="1" applyBorder="1" applyAlignment="1">
      <alignment horizontal="right" vertical="top" wrapText="1"/>
    </xf>
    <xf numFmtId="43" fontId="29" fillId="0" borderId="51" xfId="8" applyFont="1" applyBorder="1" applyAlignment="1">
      <alignment horizontal="right" vertical="top" wrapText="1"/>
    </xf>
    <xf numFmtId="43" fontId="29" fillId="0" borderId="56" xfId="8" applyFont="1" applyBorder="1" applyAlignment="1">
      <alignment horizontal="right" vertical="top" wrapText="1"/>
    </xf>
    <xf numFmtId="43" fontId="29" fillId="0" borderId="55" xfId="8" applyFont="1" applyBorder="1" applyAlignment="1">
      <alignment horizontal="right" vertical="top" wrapText="1"/>
    </xf>
    <xf numFmtId="0" fontId="30" fillId="0" borderId="20" xfId="0" applyFont="1" applyBorder="1" applyAlignment="1">
      <alignment horizontal="justify" wrapText="1"/>
    </xf>
    <xf numFmtId="0" fontId="30" fillId="11" borderId="20" xfId="0" applyFont="1" applyFill="1" applyBorder="1" applyAlignment="1">
      <alignment horizontal="justify"/>
    </xf>
    <xf numFmtId="0" fontId="30" fillId="11" borderId="46" xfId="0" applyFont="1" applyFill="1" applyBorder="1" applyAlignment="1">
      <alignment horizontal="center" vertical="top"/>
    </xf>
    <xf numFmtId="0" fontId="30" fillId="11" borderId="71" xfId="0" applyFont="1" applyFill="1" applyBorder="1" applyAlignment="1">
      <alignment horizontal="center" vertical="top"/>
    </xf>
    <xf numFmtId="0" fontId="30" fillId="11" borderId="29" xfId="0" applyFont="1" applyFill="1" applyBorder="1" applyAlignment="1">
      <alignment horizontal="center" vertical="top"/>
    </xf>
    <xf numFmtId="0" fontId="30" fillId="11" borderId="68" xfId="0" applyFont="1" applyFill="1" applyBorder="1" applyAlignment="1">
      <alignment horizontal="center" vertical="top"/>
    </xf>
    <xf numFmtId="4" fontId="29" fillId="0" borderId="22" xfId="8" applyNumberFormat="1" applyFont="1" applyBorder="1" applyAlignment="1">
      <alignment horizontal="right" vertical="top"/>
    </xf>
    <xf numFmtId="4" fontId="29" fillId="0" borderId="66" xfId="8" applyNumberFormat="1" applyFont="1" applyBorder="1" applyAlignment="1">
      <alignment horizontal="right" vertical="top"/>
    </xf>
    <xf numFmtId="0" fontId="30" fillId="5" borderId="18" xfId="0" applyFont="1" applyFill="1" applyBorder="1" applyAlignment="1">
      <alignment horizontal="center" vertical="top" wrapText="1"/>
    </xf>
    <xf numFmtId="0" fontId="30" fillId="5" borderId="18" xfId="0" applyFont="1" applyFill="1" applyBorder="1" applyAlignment="1">
      <alignment horizontal="justify" vertical="top" wrapText="1"/>
    </xf>
    <xf numFmtId="43" fontId="29" fillId="5" borderId="19" xfId="8" applyFont="1" applyFill="1" applyBorder="1" applyAlignment="1">
      <alignment horizontal="right" vertical="top" wrapText="1"/>
    </xf>
    <xf numFmtId="0" fontId="30" fillId="0" borderId="67" xfId="0" applyFont="1" applyBorder="1" applyAlignment="1">
      <alignment horizontal="justify"/>
    </xf>
    <xf numFmtId="0" fontId="30" fillId="0" borderId="46" xfId="0" applyFont="1" applyBorder="1" applyAlignment="1">
      <alignment horizontal="justify"/>
    </xf>
    <xf numFmtId="0" fontId="30" fillId="0" borderId="29" xfId="0" applyFont="1" applyBorder="1" applyAlignment="1">
      <alignment horizontal="justify"/>
    </xf>
    <xf numFmtId="0" fontId="30" fillId="0" borderId="25" xfId="0" applyFont="1" applyBorder="1" applyAlignment="1">
      <alignment horizontal="justify"/>
    </xf>
    <xf numFmtId="4" fontId="29" fillId="0" borderId="22" xfId="0" applyNumberFormat="1" applyFont="1" applyBorder="1" applyAlignment="1">
      <alignment horizontal="right" vertical="top"/>
    </xf>
    <xf numFmtId="0" fontId="30" fillId="0" borderId="46" xfId="0" applyFont="1" applyBorder="1" applyAlignment="1">
      <alignment horizontal="justify" vertical="top" wrapText="1"/>
    </xf>
    <xf numFmtId="0" fontId="30" fillId="0" borderId="31" xfId="0" applyFont="1" applyBorder="1" applyAlignment="1">
      <alignment horizontal="justify"/>
    </xf>
    <xf numFmtId="0" fontId="30" fillId="20" borderId="18" xfId="0" applyFont="1" applyFill="1" applyBorder="1" applyAlignment="1">
      <alignment horizontal="center" vertical="top" wrapText="1"/>
    </xf>
    <xf numFmtId="0" fontId="30" fillId="20" borderId="18" xfId="0" applyFont="1" applyFill="1" applyBorder="1" applyAlignment="1">
      <alignment horizontal="justify" vertical="top" wrapText="1"/>
    </xf>
    <xf numFmtId="43" fontId="29" fillId="20" borderId="19" xfId="8" applyFont="1" applyFill="1" applyBorder="1" applyAlignment="1">
      <alignment horizontal="right" vertical="top" wrapText="1"/>
    </xf>
    <xf numFmtId="0" fontId="30" fillId="11" borderId="25" xfId="0" applyFont="1" applyFill="1" applyBorder="1" applyAlignment="1">
      <alignment horizontal="justify"/>
    </xf>
    <xf numFmtId="0" fontId="30" fillId="0" borderId="3" xfId="0" applyFont="1" applyBorder="1"/>
    <xf numFmtId="0" fontId="29" fillId="0" borderId="5" xfId="0" applyFont="1" applyBorder="1"/>
    <xf numFmtId="0" fontId="29" fillId="0" borderId="22" xfId="0" applyFont="1" applyBorder="1"/>
    <xf numFmtId="0" fontId="29" fillId="0" borderId="66" xfId="0" applyFont="1" applyBorder="1"/>
    <xf numFmtId="0" fontId="29" fillId="0" borderId="61" xfId="0" applyFont="1" applyBorder="1"/>
    <xf numFmtId="0" fontId="26" fillId="3" borderId="68" xfId="36" applyFont="1" applyFill="1" applyBorder="1" applyAlignment="1">
      <alignment horizontal="left" vertical="top" wrapText="1"/>
    </xf>
    <xf numFmtId="0" fontId="35" fillId="6" borderId="68" xfId="36" applyFont="1" applyFill="1" applyBorder="1" applyAlignment="1">
      <alignment horizontal="justify" vertical="top" wrapText="1"/>
    </xf>
    <xf numFmtId="0" fontId="29" fillId="6" borderId="68" xfId="36" applyFont="1" applyFill="1" applyBorder="1" applyAlignment="1">
      <alignment horizontal="left" vertical="top" wrapText="1"/>
    </xf>
    <xf numFmtId="0" fontId="29" fillId="6" borderId="51" xfId="36" applyFont="1" applyFill="1" applyBorder="1" applyAlignment="1">
      <alignment horizontal="left" vertical="top" wrapText="1"/>
    </xf>
    <xf numFmtId="0" fontId="30" fillId="6" borderId="29" xfId="0" applyFont="1" applyFill="1" applyBorder="1" applyAlignment="1">
      <alignment horizontal="center" vertical="top"/>
    </xf>
    <xf numFmtId="0" fontId="30" fillId="6" borderId="68" xfId="36" applyFont="1" applyFill="1" applyBorder="1" applyAlignment="1">
      <alignment horizontal="justify" vertical="top" wrapText="1"/>
    </xf>
    <xf numFmtId="43" fontId="29" fillId="6" borderId="22" xfId="19" applyFont="1" applyFill="1" applyBorder="1" applyAlignment="1">
      <alignment vertical="top"/>
    </xf>
    <xf numFmtId="43" fontId="29" fillId="5" borderId="11" xfId="19" applyFont="1" applyFill="1" applyBorder="1" applyAlignment="1">
      <alignment vertical="center"/>
    </xf>
    <xf numFmtId="0" fontId="34" fillId="3" borderId="20" xfId="66" applyFont="1" applyFill="1" applyBorder="1" applyAlignment="1">
      <alignment horizontal="justify" vertical="top" wrapText="1"/>
    </xf>
    <xf numFmtId="43" fontId="29" fillId="5" borderId="19" xfId="19" applyFont="1" applyFill="1" applyBorder="1" applyAlignment="1">
      <alignment vertical="center"/>
    </xf>
    <xf numFmtId="0" fontId="35" fillId="0" borderId="0" xfId="0" applyFont="1" applyAlignment="1">
      <alignment horizontal="justify" vertical="top"/>
    </xf>
    <xf numFmtId="0" fontId="35" fillId="3" borderId="0" xfId="0" applyFont="1" applyFill="1" applyAlignment="1">
      <alignment horizontal="justify" vertical="top"/>
    </xf>
    <xf numFmtId="43" fontId="29" fillId="5" borderId="19" xfId="0" applyNumberFormat="1" applyFont="1" applyFill="1" applyBorder="1" applyAlignment="1">
      <alignment vertical="center"/>
    </xf>
    <xf numFmtId="43" fontId="29" fillId="5" borderId="19" xfId="0" applyNumberFormat="1" applyFont="1" applyFill="1" applyBorder="1"/>
    <xf numFmtId="0" fontId="30" fillId="0" borderId="65" xfId="0" applyFont="1" applyBorder="1" applyAlignment="1">
      <alignment horizontal="justify" vertical="top"/>
    </xf>
    <xf numFmtId="43" fontId="29" fillId="0" borderId="5" xfId="19" applyFont="1" applyBorder="1" applyAlignment="1">
      <alignment horizontal="center" vertical="top"/>
    </xf>
    <xf numFmtId="43" fontId="29" fillId="0" borderId="61" xfId="19" applyFont="1" applyBorder="1" applyAlignment="1">
      <alignment horizontal="center" vertical="top"/>
    </xf>
    <xf numFmtId="0" fontId="30" fillId="2" borderId="18" xfId="0" applyFont="1" applyFill="1" applyBorder="1" applyAlignment="1">
      <alignment horizontal="center" vertical="top"/>
    </xf>
    <xf numFmtId="0" fontId="30" fillId="2" borderId="18" xfId="0" applyFont="1" applyFill="1" applyBorder="1" applyAlignment="1">
      <alignment horizontal="justify" vertical="top"/>
    </xf>
    <xf numFmtId="43" fontId="29" fillId="2" borderId="11" xfId="19" applyFont="1" applyFill="1" applyBorder="1" applyAlignment="1">
      <alignment horizontal="center" vertical="top"/>
    </xf>
    <xf numFmtId="0" fontId="30" fillId="0" borderId="71" xfId="0" applyFont="1" applyBorder="1" applyAlignment="1">
      <alignment horizontal="justify" vertical="top"/>
    </xf>
    <xf numFmtId="0" fontId="41" fillId="11" borderId="27" xfId="36" applyFont="1" applyFill="1" applyBorder="1" applyAlignment="1">
      <alignment horizontal="justify" vertical="top" wrapText="1"/>
    </xf>
    <xf numFmtId="43" fontId="29" fillId="3" borderId="22" xfId="19" applyFont="1" applyFill="1" applyBorder="1" applyAlignment="1">
      <alignment horizontal="center" vertical="top"/>
    </xf>
    <xf numFmtId="0" fontId="30" fillId="5" borderId="18" xfId="0" applyFont="1" applyFill="1" applyBorder="1" applyAlignment="1">
      <alignment horizontal="center" vertical="top"/>
    </xf>
    <xf numFmtId="0" fontId="30" fillId="5" borderId="18" xfId="0" applyFont="1" applyFill="1" applyBorder="1" applyAlignment="1">
      <alignment horizontal="justify" vertical="top"/>
    </xf>
    <xf numFmtId="43" fontId="29" fillId="5" borderId="11" xfId="19" applyFont="1" applyFill="1" applyBorder="1" applyAlignment="1">
      <alignment horizontal="center" vertical="top"/>
    </xf>
    <xf numFmtId="0" fontId="34" fillId="3" borderId="63" xfId="66" applyFont="1" applyFill="1" applyBorder="1" applyAlignment="1">
      <alignment horizontal="justify" vertical="top" wrapText="1"/>
    </xf>
    <xf numFmtId="0" fontId="30" fillId="0" borderId="46" xfId="0" applyFont="1" applyBorder="1" applyAlignment="1">
      <alignment horizontal="center" wrapText="1"/>
    </xf>
    <xf numFmtId="0" fontId="30" fillId="0" borderId="71" xfId="0" applyFont="1" applyBorder="1" applyAlignment="1">
      <alignment horizontal="center" wrapText="1"/>
    </xf>
    <xf numFmtId="4" fontId="29" fillId="0" borderId="61" xfId="0" applyNumberFormat="1" applyFont="1" applyBorder="1" applyAlignment="1">
      <alignment wrapText="1"/>
    </xf>
    <xf numFmtId="0" fontId="30" fillId="3" borderId="31" xfId="0" applyFont="1" applyFill="1" applyBorder="1" applyAlignment="1">
      <alignment horizontal="center" wrapText="1"/>
    </xf>
    <xf numFmtId="0" fontId="30" fillId="5" borderId="18" xfId="0" applyFont="1" applyFill="1" applyBorder="1" applyAlignment="1">
      <alignment horizontal="center" wrapText="1"/>
    </xf>
    <xf numFmtId="0" fontId="30" fillId="5" borderId="18" xfId="0" applyFont="1" applyFill="1" applyBorder="1" applyAlignment="1">
      <alignment horizontal="justify" wrapText="1"/>
    </xf>
    <xf numFmtId="4" fontId="29" fillId="5" borderId="11" xfId="0" applyNumberFormat="1" applyFont="1" applyFill="1" applyBorder="1" applyAlignment="1">
      <alignment horizontal="right" vertical="center" wrapText="1"/>
    </xf>
    <xf numFmtId="0" fontId="30" fillId="3" borderId="27" xfId="0" applyFont="1" applyFill="1" applyBorder="1" applyAlignment="1">
      <alignment horizontal="center" wrapText="1"/>
    </xf>
    <xf numFmtId="0" fontId="30" fillId="3" borderId="27" xfId="0" applyFont="1" applyFill="1" applyBorder="1" applyAlignment="1">
      <alignment horizontal="justify" wrapText="1"/>
    </xf>
    <xf numFmtId="4" fontId="29" fillId="3" borderId="66" xfId="0" applyNumberFormat="1" applyFont="1" applyFill="1" applyBorder="1" applyAlignment="1">
      <alignment wrapText="1"/>
    </xf>
    <xf numFmtId="4" fontId="29" fillId="0" borderId="61" xfId="0" applyNumberFormat="1" applyFont="1" applyBorder="1" applyAlignment="1">
      <alignment vertical="top" wrapText="1"/>
    </xf>
    <xf numFmtId="0" fontId="29" fillId="0" borderId="62" xfId="0" applyFont="1" applyBorder="1"/>
    <xf numFmtId="0" fontId="29" fillId="0" borderId="51" xfId="0" applyFont="1" applyBorder="1"/>
    <xf numFmtId="0" fontId="29" fillId="0" borderId="55" xfId="0" applyFont="1" applyBorder="1"/>
    <xf numFmtId="0" fontId="29" fillId="0" borderId="56" xfId="0" applyFont="1" applyBorder="1"/>
    <xf numFmtId="0" fontId="30" fillId="0" borderId="39" xfId="0" applyFont="1" applyBorder="1"/>
    <xf numFmtId="0" fontId="30" fillId="0" borderId="35" xfId="0" applyFont="1" applyBorder="1"/>
    <xf numFmtId="0" fontId="30" fillId="0" borderId="35" xfId="0" applyFont="1" applyBorder="1" applyAlignment="1">
      <alignment horizontal="justify"/>
    </xf>
    <xf numFmtId="0" fontId="29" fillId="0" borderId="37" xfId="0" applyFont="1" applyBorder="1"/>
    <xf numFmtId="0" fontId="30" fillId="0" borderId="77" xfId="0" applyFont="1" applyBorder="1"/>
    <xf numFmtId="0" fontId="34" fillId="3" borderId="20" xfId="76" applyFont="1" applyFill="1" applyBorder="1" applyAlignment="1">
      <alignment horizontal="justify" vertical="top" wrapText="1"/>
    </xf>
    <xf numFmtId="43" fontId="34" fillId="3" borderId="66" xfId="19" applyFont="1" applyFill="1" applyBorder="1" applyAlignment="1">
      <alignment horizontal="justify" vertical="top" wrapText="1"/>
    </xf>
    <xf numFmtId="4" fontId="29" fillId="3" borderId="66" xfId="0" applyNumberFormat="1" applyFont="1" applyFill="1" applyBorder="1" applyAlignment="1">
      <alignment horizontal="right" vertical="top"/>
    </xf>
    <xf numFmtId="0" fontId="30" fillId="2" borderId="9" xfId="0" applyFont="1" applyFill="1" applyBorder="1"/>
    <xf numFmtId="0" fontId="30" fillId="2" borderId="18" xfId="0" applyFont="1" applyFill="1" applyBorder="1"/>
    <xf numFmtId="0" fontId="30" fillId="2" borderId="18" xfId="0" applyFont="1" applyFill="1" applyBorder="1" applyAlignment="1">
      <alignment horizontal="justify"/>
    </xf>
    <xf numFmtId="4" fontId="26" fillId="2" borderId="11" xfId="0" applyNumberFormat="1" applyFont="1" applyFill="1" applyBorder="1" applyAlignment="1">
      <alignment horizontal="right" vertical="center"/>
    </xf>
    <xf numFmtId="0" fontId="29" fillId="2" borderId="0" xfId="0" applyFont="1" applyFill="1" applyAlignment="1">
      <alignment horizontal="left"/>
    </xf>
    <xf numFmtId="4" fontId="29" fillId="0" borderId="5" xfId="0" applyNumberFormat="1" applyFont="1" applyBorder="1" applyAlignment="1">
      <alignment horizontal="right"/>
    </xf>
    <xf numFmtId="4" fontId="29" fillId="5" borderId="11" xfId="1" applyNumberFormat="1" applyFont="1" applyFill="1" applyBorder="1" applyAlignment="1">
      <alignment horizontal="right" vertical="center" wrapText="1"/>
    </xf>
    <xf numFmtId="4" fontId="29" fillId="0" borderId="22" xfId="0" applyNumberFormat="1" applyFont="1" applyBorder="1" applyAlignment="1">
      <alignment horizontal="right" vertical="top" wrapText="1"/>
    </xf>
    <xf numFmtId="4" fontId="29" fillId="0" borderId="5" xfId="0" applyNumberFormat="1" applyFont="1" applyBorder="1" applyAlignment="1">
      <alignment horizontal="right" vertical="top" wrapText="1"/>
    </xf>
    <xf numFmtId="4" fontId="29" fillId="3" borderId="61" xfId="0" applyNumberFormat="1" applyFont="1" applyFill="1" applyBorder="1" applyAlignment="1">
      <alignment horizontal="right" vertical="top"/>
    </xf>
    <xf numFmtId="4" fontId="29" fillId="0" borderId="55" xfId="0" applyNumberFormat="1" applyFont="1" applyBorder="1" applyAlignment="1">
      <alignment horizontal="right" vertical="top" wrapText="1"/>
    </xf>
    <xf numFmtId="0" fontId="79" fillId="0" borderId="0" xfId="0" applyFont="1" applyAlignment="1">
      <alignment horizontal="left"/>
    </xf>
    <xf numFmtId="4" fontId="29" fillId="0" borderId="62" xfId="0" applyNumberFormat="1" applyFont="1" applyBorder="1" applyAlignment="1">
      <alignment horizontal="right" vertical="top" wrapText="1"/>
    </xf>
    <xf numFmtId="4" fontId="29" fillId="0" borderId="51" xfId="0" applyNumberFormat="1" applyFont="1" applyBorder="1" applyAlignment="1">
      <alignment horizontal="right"/>
    </xf>
    <xf numFmtId="4" fontId="29" fillId="0" borderId="55" xfId="0" applyNumberFormat="1" applyFont="1" applyBorder="1" applyAlignment="1">
      <alignment horizontal="right"/>
    </xf>
    <xf numFmtId="4" fontId="29" fillId="0" borderId="56" xfId="0" applyNumberFormat="1" applyFont="1" applyBorder="1" applyAlignment="1">
      <alignment horizontal="right"/>
    </xf>
    <xf numFmtId="4" fontId="29" fillId="3" borderId="66" xfId="19" applyNumberFormat="1" applyFont="1" applyFill="1" applyBorder="1" applyAlignment="1">
      <alignment horizontal="right" vertical="top"/>
    </xf>
    <xf numFmtId="4" fontId="29" fillId="0" borderId="66" xfId="0" applyNumberFormat="1" applyFont="1" applyBorder="1" applyAlignment="1">
      <alignment horizontal="right" vertical="top" wrapText="1"/>
    </xf>
    <xf numFmtId="0" fontId="30" fillId="11" borderId="0" xfId="0" applyFont="1" applyFill="1" applyAlignment="1">
      <alignment horizontal="left"/>
    </xf>
    <xf numFmtId="0" fontId="35" fillId="3" borderId="0" xfId="0" applyFont="1" applyFill="1" applyAlignment="1">
      <alignment horizontal="justify"/>
    </xf>
    <xf numFmtId="0" fontId="2" fillId="3" borderId="0" xfId="5" applyFont="1" applyFill="1" applyAlignment="1">
      <alignment horizontal="center" vertical="top" wrapText="1"/>
    </xf>
    <xf numFmtId="167" fontId="2" fillId="3" borderId="0" xfId="5" applyNumberFormat="1" applyFont="1" applyFill="1" applyAlignment="1">
      <alignment vertical="top" wrapText="1"/>
    </xf>
    <xf numFmtId="0" fontId="1" fillId="3" borderId="0" xfId="5" applyFont="1" applyFill="1" applyAlignment="1">
      <alignment vertical="top" wrapText="1"/>
    </xf>
    <xf numFmtId="0" fontId="4" fillId="5" borderId="35" xfId="2" applyFont="1" applyFill="1" applyBorder="1" applyAlignment="1">
      <alignment horizontal="center" vertical="center"/>
    </xf>
    <xf numFmtId="0" fontId="2" fillId="5" borderId="35" xfId="2" applyFont="1" applyFill="1" applyBorder="1" applyAlignment="1">
      <alignment horizontal="center" vertical="center"/>
    </xf>
    <xf numFmtId="0" fontId="17" fillId="25" borderId="15" xfId="5" applyFont="1" applyFill="1" applyBorder="1" applyAlignment="1">
      <alignment horizontal="center" vertical="center" wrapText="1"/>
    </xf>
    <xf numFmtId="0" fontId="17" fillId="25" borderId="53" xfId="5" applyFont="1" applyFill="1" applyBorder="1" applyAlignment="1">
      <alignment horizontal="center" vertical="center" wrapText="1"/>
    </xf>
    <xf numFmtId="0" fontId="17" fillId="25" borderId="41" xfId="5" applyFont="1" applyFill="1" applyBorder="1" applyAlignment="1">
      <alignment horizontal="center" vertical="center" wrapText="1"/>
    </xf>
    <xf numFmtId="43" fontId="3" fillId="25" borderId="14" xfId="19" applyFont="1" applyFill="1" applyBorder="1" applyAlignment="1">
      <alignment horizontal="right" vertical="center" wrapText="1"/>
    </xf>
    <xf numFmtId="0" fontId="20" fillId="3" borderId="44" xfId="0" applyFont="1" applyFill="1" applyBorder="1" applyAlignment="1">
      <alignment horizontal="center" vertical="center" wrapText="1"/>
    </xf>
    <xf numFmtId="168" fontId="30" fillId="3" borderId="25" xfId="5" applyNumberFormat="1" applyFont="1" applyFill="1" applyBorder="1" applyAlignment="1">
      <alignment horizontal="center" vertical="center"/>
    </xf>
    <xf numFmtId="167" fontId="30" fillId="3" borderId="27" xfId="6" applyNumberFormat="1" applyFont="1" applyFill="1" applyBorder="1" applyAlignment="1">
      <alignment vertical="center"/>
    </xf>
    <xf numFmtId="10" fontId="30" fillId="3" borderId="28" xfId="33" applyNumberFormat="1" applyFont="1" applyFill="1" applyBorder="1" applyAlignment="1">
      <alignment horizontal="center" vertical="center"/>
    </xf>
    <xf numFmtId="168" fontId="30" fillId="3" borderId="45" xfId="5" applyNumberFormat="1" applyFont="1" applyFill="1" applyBorder="1" applyAlignment="1">
      <alignment horizontal="center" vertical="center"/>
    </xf>
    <xf numFmtId="167" fontId="30" fillId="3" borderId="35" xfId="6" applyNumberFormat="1" applyFont="1" applyFill="1" applyBorder="1" applyAlignment="1">
      <alignment vertical="center"/>
    </xf>
    <xf numFmtId="10" fontId="30" fillId="3" borderId="37" xfId="33" applyNumberFormat="1" applyFont="1" applyFill="1" applyBorder="1" applyAlignment="1">
      <alignment horizontal="center" vertical="center"/>
    </xf>
    <xf numFmtId="168" fontId="30" fillId="3" borderId="30" xfId="5" applyNumberFormat="1" applyFont="1" applyFill="1" applyBorder="1" applyAlignment="1">
      <alignment horizontal="center" vertical="center"/>
    </xf>
    <xf numFmtId="167" fontId="30" fillId="3" borderId="71" xfId="6" applyNumberFormat="1" applyFont="1" applyFill="1" applyBorder="1" applyAlignment="1">
      <alignment vertical="center"/>
    </xf>
    <xf numFmtId="10" fontId="30" fillId="3" borderId="56" xfId="33" applyNumberFormat="1" applyFont="1" applyFill="1" applyBorder="1" applyAlignment="1">
      <alignment horizontal="center" vertical="center"/>
    </xf>
    <xf numFmtId="167" fontId="34" fillId="25" borderId="33" xfId="5" applyNumberFormat="1" applyFont="1" applyFill="1" applyBorder="1" applyAlignment="1">
      <alignment vertical="center" wrapText="1"/>
    </xf>
    <xf numFmtId="9" fontId="34" fillId="25" borderId="13" xfId="33" applyFont="1" applyFill="1" applyBorder="1" applyAlignment="1">
      <alignment horizontal="center" vertical="center"/>
    </xf>
    <xf numFmtId="0" fontId="30" fillId="3" borderId="0" xfId="5" applyFont="1" applyFill="1" applyBorder="1">
      <alignment wrapText="1"/>
    </xf>
    <xf numFmtId="167" fontId="30" fillId="3" borderId="0" xfId="5" applyNumberFormat="1" applyFont="1" applyFill="1">
      <alignment wrapText="1"/>
    </xf>
    <xf numFmtId="164" fontId="30" fillId="3" borderId="0" xfId="6" applyFont="1" applyFill="1"/>
    <xf numFmtId="0" fontId="30" fillId="3" borderId="0" xfId="5" applyFont="1" applyFill="1">
      <alignment wrapText="1"/>
    </xf>
    <xf numFmtId="14" fontId="30" fillId="3" borderId="0" xfId="5" applyNumberFormat="1" applyFont="1" applyFill="1">
      <alignment wrapText="1"/>
    </xf>
    <xf numFmtId="9" fontId="30" fillId="3" borderId="0" xfId="29" applyFont="1" applyFill="1"/>
    <xf numFmtId="0" fontId="34" fillId="25" borderId="32" xfId="5" applyFont="1" applyFill="1" applyBorder="1" applyAlignment="1">
      <alignment horizontal="center" vertical="center" wrapText="1"/>
    </xf>
    <xf numFmtId="0" fontId="34" fillId="25" borderId="33" xfId="5" applyFont="1" applyFill="1" applyBorder="1" applyAlignment="1">
      <alignment horizontal="center" vertical="center" wrapText="1"/>
    </xf>
    <xf numFmtId="164" fontId="34" fillId="25" borderId="13" xfId="6" applyFont="1" applyFill="1" applyBorder="1" applyAlignment="1">
      <alignment horizontal="center" vertical="center"/>
    </xf>
    <xf numFmtId="10" fontId="30" fillId="3" borderId="0" xfId="5" applyNumberFormat="1" applyFont="1" applyFill="1" applyAlignment="1">
      <alignment vertical="top" wrapText="1"/>
    </xf>
    <xf numFmtId="9" fontId="30" fillId="3" borderId="0" xfId="17" applyFont="1" applyFill="1" applyAlignment="1">
      <alignment wrapText="1"/>
    </xf>
    <xf numFmtId="43" fontId="30" fillId="3" borderId="0" xfId="19" applyFont="1" applyFill="1" applyAlignment="1">
      <alignment wrapText="1"/>
    </xf>
    <xf numFmtId="0" fontId="4" fillId="4" borderId="23" xfId="5" applyFont="1" applyFill="1" applyBorder="1" applyAlignment="1">
      <alignment horizontal="justify" vertical="center" wrapText="1"/>
    </xf>
    <xf numFmtId="0" fontId="4" fillId="2" borderId="23" xfId="5" applyFont="1" applyFill="1" applyBorder="1" applyAlignment="1">
      <alignment horizontal="justify" vertical="center" wrapText="1"/>
    </xf>
    <xf numFmtId="0" fontId="4" fillId="5" borderId="36" xfId="5" applyFont="1" applyFill="1" applyBorder="1" applyAlignment="1">
      <alignment horizontal="justify" vertical="center" wrapText="1"/>
    </xf>
    <xf numFmtId="0" fontId="4" fillId="3" borderId="36" xfId="5" applyFont="1" applyFill="1" applyBorder="1" applyAlignment="1">
      <alignment horizontal="justify" vertical="center" wrapText="1"/>
    </xf>
    <xf numFmtId="0" fontId="2" fillId="3" borderId="36" xfId="5" applyFont="1" applyFill="1" applyBorder="1" applyAlignment="1">
      <alignment horizontal="justify" vertical="center" wrapText="1"/>
    </xf>
    <xf numFmtId="0" fontId="7" fillId="3" borderId="36" xfId="5" applyFont="1" applyFill="1" applyBorder="1" applyAlignment="1">
      <alignment horizontal="justify" vertical="center" wrapText="1"/>
    </xf>
    <xf numFmtId="0" fontId="4" fillId="2" borderId="36" xfId="5" applyFont="1" applyFill="1" applyBorder="1" applyAlignment="1">
      <alignment horizontal="justify" vertical="center" wrapText="1"/>
    </xf>
    <xf numFmtId="0" fontId="2" fillId="3" borderId="36" xfId="2" applyFont="1" applyFill="1" applyBorder="1" applyAlignment="1">
      <alignment horizontal="justify" vertical="center" wrapText="1"/>
    </xf>
    <xf numFmtId="0" fontId="4" fillId="2" borderId="36" xfId="2" applyFont="1" applyFill="1" applyBorder="1" applyAlignment="1">
      <alignment horizontal="justify" vertical="center" wrapText="1"/>
    </xf>
    <xf numFmtId="0" fontId="4" fillId="5" borderId="36" xfId="2" applyFont="1" applyFill="1" applyBorder="1" applyAlignment="1">
      <alignment horizontal="justify" vertical="center" wrapText="1"/>
    </xf>
    <xf numFmtId="0" fontId="4" fillId="3" borderId="36" xfId="2" applyFont="1" applyFill="1" applyBorder="1" applyAlignment="1">
      <alignment horizontal="justify" vertical="center" wrapText="1"/>
    </xf>
    <xf numFmtId="0" fontId="7" fillId="3" borderId="36" xfId="2" applyFont="1" applyFill="1" applyBorder="1" applyAlignment="1">
      <alignment horizontal="justify" vertical="center" wrapText="1"/>
    </xf>
    <xf numFmtId="0" fontId="4" fillId="4" borderId="36" xfId="2" applyFont="1" applyFill="1" applyBorder="1" applyAlignment="1">
      <alignment horizontal="justify" vertical="center" wrapText="1"/>
    </xf>
    <xf numFmtId="0" fontId="4" fillId="0" borderId="36" xfId="5" applyFont="1" applyFill="1" applyBorder="1" applyAlignment="1">
      <alignment horizontal="justify" vertical="center" wrapText="1"/>
    </xf>
    <xf numFmtId="0" fontId="21" fillId="3" borderId="36" xfId="2" applyFont="1" applyFill="1" applyBorder="1" applyAlignment="1">
      <alignment horizontal="justify" vertical="center" wrapText="1"/>
    </xf>
    <xf numFmtId="0" fontId="2" fillId="3" borderId="36" xfId="0" applyFont="1" applyFill="1" applyBorder="1" applyAlignment="1">
      <alignment vertical="center"/>
    </xf>
    <xf numFmtId="0" fontId="14" fillId="3" borderId="36" xfId="2" applyFont="1" applyFill="1" applyBorder="1" applyAlignment="1">
      <alignment horizontal="justify" vertical="center" wrapText="1"/>
    </xf>
    <xf numFmtId="4" fontId="4" fillId="25" borderId="34" xfId="6" applyNumberFormat="1" applyFont="1" applyFill="1" applyBorder="1" applyAlignment="1">
      <alignment horizontal="center" vertical="center"/>
    </xf>
    <xf numFmtId="172" fontId="4" fillId="4" borderId="34" xfId="6" applyNumberFormat="1" applyFont="1" applyFill="1" applyBorder="1" applyAlignment="1">
      <alignment horizontal="right" vertical="center"/>
    </xf>
    <xf numFmtId="0" fontId="4" fillId="4" borderId="34" xfId="5" applyNumberFormat="1" applyFont="1" applyFill="1" applyBorder="1" applyAlignment="1">
      <alignment horizontal="center" vertical="center"/>
    </xf>
    <xf numFmtId="4" fontId="4" fillId="4" borderId="34" xfId="6" applyNumberFormat="1" applyFont="1" applyFill="1" applyBorder="1" applyAlignment="1">
      <alignment horizontal="right" vertical="center"/>
    </xf>
    <xf numFmtId="172" fontId="4" fillId="2" borderId="34" xfId="5" applyNumberFormat="1" applyFont="1" applyFill="1" applyBorder="1" applyAlignment="1">
      <alignment horizontal="right" vertical="center"/>
    </xf>
    <xf numFmtId="0" fontId="4" fillId="2" borderId="34" xfId="5" applyNumberFormat="1" applyFont="1" applyFill="1" applyBorder="1" applyAlignment="1">
      <alignment horizontal="center" vertical="center"/>
    </xf>
    <xf numFmtId="4" fontId="4" fillId="2" borderId="34" xfId="5" applyNumberFormat="1" applyFont="1" applyFill="1" applyBorder="1" applyAlignment="1">
      <alignment horizontal="right" vertical="center"/>
    </xf>
    <xf numFmtId="172" fontId="4" fillId="5" borderId="34" xfId="5" applyNumberFormat="1" applyFont="1" applyFill="1" applyBorder="1" applyAlignment="1">
      <alignment horizontal="right" vertical="center"/>
    </xf>
    <xf numFmtId="0" fontId="2" fillId="5" borderId="34" xfId="5" applyNumberFormat="1" applyFont="1" applyFill="1" applyBorder="1" applyAlignment="1">
      <alignment horizontal="center" vertical="center"/>
    </xf>
    <xf numFmtId="4" fontId="4" fillId="5" borderId="34" xfId="5" applyNumberFormat="1" applyFont="1" applyFill="1" applyBorder="1" applyAlignment="1">
      <alignment horizontal="right" vertical="center"/>
    </xf>
    <xf numFmtId="172" fontId="4" fillId="3" borderId="34" xfId="5" applyNumberFormat="1" applyFont="1" applyFill="1" applyBorder="1" applyAlignment="1">
      <alignment horizontal="right" vertical="center"/>
    </xf>
    <xf numFmtId="0" fontId="2" fillId="3" borderId="34" xfId="5" applyNumberFormat="1" applyFont="1" applyFill="1" applyBorder="1" applyAlignment="1">
      <alignment horizontal="center" vertical="center"/>
    </xf>
    <xf numFmtId="4" fontId="4" fillId="3" borderId="34" xfId="5" applyNumberFormat="1" applyFont="1" applyFill="1" applyBorder="1" applyAlignment="1">
      <alignment horizontal="right" vertical="center"/>
    </xf>
    <xf numFmtId="172" fontId="2" fillId="3" borderId="34" xfId="6" applyNumberFormat="1" applyFont="1" applyFill="1" applyBorder="1" applyAlignment="1">
      <alignment horizontal="right" vertical="center"/>
    </xf>
    <xf numFmtId="4" fontId="2" fillId="3" borderId="34" xfId="6" applyNumberFormat="1" applyFont="1" applyFill="1" applyBorder="1" applyAlignment="1">
      <alignment horizontal="right" vertical="center"/>
    </xf>
    <xf numFmtId="172" fontId="7" fillId="3" borderId="34" xfId="6" applyNumberFormat="1" applyFont="1" applyFill="1" applyBorder="1" applyAlignment="1">
      <alignment horizontal="right" vertical="center"/>
    </xf>
    <xf numFmtId="4" fontId="7" fillId="3" borderId="34" xfId="6" applyNumberFormat="1" applyFont="1" applyFill="1" applyBorder="1" applyAlignment="1">
      <alignment horizontal="right" vertical="center"/>
    </xf>
    <xf numFmtId="172" fontId="2" fillId="3" borderId="34" xfId="2" applyNumberFormat="1" applyFont="1" applyFill="1" applyBorder="1" applyAlignment="1">
      <alignment horizontal="right" vertical="center"/>
    </xf>
    <xf numFmtId="172" fontId="4" fillId="3" borderId="34" xfId="6" applyNumberFormat="1" applyFont="1" applyFill="1" applyBorder="1" applyAlignment="1">
      <alignment horizontal="right" vertical="center"/>
    </xf>
    <xf numFmtId="4" fontId="4" fillId="3" borderId="34" xfId="6" applyNumberFormat="1" applyFont="1" applyFill="1" applyBorder="1" applyAlignment="1">
      <alignment horizontal="right" vertical="center"/>
    </xf>
    <xf numFmtId="172" fontId="4" fillId="5" borderId="34" xfId="19" applyNumberFormat="1" applyFont="1" applyFill="1" applyBorder="1" applyAlignment="1">
      <alignment horizontal="right" vertical="center"/>
    </xf>
    <xf numFmtId="0" fontId="2" fillId="5" borderId="34" xfId="19" applyNumberFormat="1" applyFont="1" applyFill="1" applyBorder="1" applyAlignment="1">
      <alignment horizontal="center" vertical="center"/>
    </xf>
    <xf numFmtId="4" fontId="3" fillId="5" borderId="34" xfId="19" applyNumberFormat="1" applyFont="1" applyFill="1" applyBorder="1" applyAlignment="1">
      <alignment horizontal="right" vertical="center"/>
    </xf>
    <xf numFmtId="4" fontId="4" fillId="5" borderId="34" xfId="19" applyNumberFormat="1" applyFont="1" applyFill="1" applyBorder="1" applyAlignment="1">
      <alignment horizontal="right" vertical="center"/>
    </xf>
    <xf numFmtId="172" fontId="4" fillId="3" borderId="34" xfId="19" applyNumberFormat="1" applyFont="1" applyFill="1" applyBorder="1" applyAlignment="1">
      <alignment horizontal="right" vertical="center"/>
    </xf>
    <xf numFmtId="0" fontId="4" fillId="3" borderId="34" xfId="19" applyNumberFormat="1" applyFont="1" applyFill="1" applyBorder="1" applyAlignment="1">
      <alignment horizontal="center" vertical="center"/>
    </xf>
    <xf numFmtId="4" fontId="4" fillId="3" borderId="34" xfId="19" applyNumberFormat="1" applyFont="1" applyFill="1" applyBorder="1" applyAlignment="1">
      <alignment horizontal="right" vertical="center"/>
    </xf>
    <xf numFmtId="172" fontId="2" fillId="3" borderId="34" xfId="19" applyNumberFormat="1" applyFont="1" applyFill="1" applyBorder="1" applyAlignment="1">
      <alignment horizontal="right" vertical="center"/>
    </xf>
    <xf numFmtId="0" fontId="4" fillId="3" borderId="34" xfId="5" applyNumberFormat="1" applyFont="1" applyFill="1" applyBorder="1" applyAlignment="1">
      <alignment horizontal="center" vertical="center"/>
    </xf>
    <xf numFmtId="0" fontId="2" fillId="3" borderId="34" xfId="19" applyNumberFormat="1" applyFont="1" applyFill="1" applyBorder="1" applyAlignment="1">
      <alignment horizontal="center" vertical="center"/>
    </xf>
    <xf numFmtId="4" fontId="2" fillId="3" borderId="34" xfId="19" applyNumberFormat="1" applyFont="1" applyFill="1" applyBorder="1" applyAlignment="1">
      <alignment horizontal="right" vertical="center"/>
    </xf>
    <xf numFmtId="172" fontId="4" fillId="5" borderId="34" xfId="6" applyNumberFormat="1" applyFont="1" applyFill="1" applyBorder="1" applyAlignment="1">
      <alignment horizontal="right" vertical="center"/>
    </xf>
    <xf numFmtId="4" fontId="4" fillId="5" borderId="34" xfId="6" applyNumberFormat="1" applyFont="1" applyFill="1" applyBorder="1" applyAlignment="1">
      <alignment horizontal="right" vertical="center"/>
    </xf>
    <xf numFmtId="0" fontId="4" fillId="3" borderId="34" xfId="6" applyNumberFormat="1" applyFont="1" applyFill="1" applyBorder="1" applyAlignment="1">
      <alignment horizontal="center" vertical="center"/>
    </xf>
    <xf numFmtId="0" fontId="4" fillId="5" borderId="34" xfId="5" applyNumberFormat="1" applyFont="1" applyFill="1" applyBorder="1" applyAlignment="1">
      <alignment horizontal="center" vertical="center"/>
    </xf>
    <xf numFmtId="170" fontId="2" fillId="3" borderId="34" xfId="5" applyNumberFormat="1" applyFont="1" applyFill="1" applyBorder="1" applyAlignment="1">
      <alignment horizontal="right" vertical="center"/>
    </xf>
    <xf numFmtId="172" fontId="2" fillId="3" borderId="34" xfId="5" applyNumberFormat="1" applyFont="1" applyFill="1" applyBorder="1" applyAlignment="1">
      <alignment horizontal="right" vertical="center"/>
    </xf>
    <xf numFmtId="172" fontId="4" fillId="2" borderId="34" xfId="6" applyNumberFormat="1" applyFont="1" applyFill="1" applyBorder="1" applyAlignment="1">
      <alignment horizontal="right" vertical="center"/>
    </xf>
    <xf numFmtId="4" fontId="4" fillId="2" borderId="34" xfId="6" applyNumberFormat="1" applyFont="1" applyFill="1" applyBorder="1" applyAlignment="1">
      <alignment horizontal="right" vertical="center"/>
    </xf>
    <xf numFmtId="0" fontId="7" fillId="3" borderId="34" xfId="6" applyNumberFormat="1" applyFont="1" applyFill="1" applyBorder="1" applyAlignment="1">
      <alignment horizontal="center" vertical="center"/>
    </xf>
    <xf numFmtId="172" fontId="2" fillId="5" borderId="34" xfId="6" applyNumberFormat="1" applyFont="1" applyFill="1" applyBorder="1" applyAlignment="1">
      <alignment horizontal="right" vertical="center"/>
    </xf>
    <xf numFmtId="4" fontId="2" fillId="5" borderId="34" xfId="6" applyNumberFormat="1" applyFont="1" applyFill="1" applyBorder="1" applyAlignment="1">
      <alignment horizontal="right" vertical="center"/>
    </xf>
    <xf numFmtId="0" fontId="2" fillId="3" borderId="34" xfId="6" applyNumberFormat="1" applyFont="1" applyFill="1" applyBorder="1" applyAlignment="1">
      <alignment horizontal="center" vertical="center"/>
    </xf>
    <xf numFmtId="0" fontId="4" fillId="5" borderId="34" xfId="6" applyNumberFormat="1" applyFont="1" applyFill="1" applyBorder="1" applyAlignment="1">
      <alignment horizontal="center" vertical="center"/>
    </xf>
    <xf numFmtId="172" fontId="2" fillId="5" borderId="34" xfId="5" applyNumberFormat="1" applyFont="1" applyFill="1" applyBorder="1" applyAlignment="1">
      <alignment horizontal="right" vertical="center"/>
    </xf>
    <xf numFmtId="4" fontId="2" fillId="5" borderId="34" xfId="5" applyNumberFormat="1" applyFont="1" applyFill="1" applyBorder="1" applyAlignment="1">
      <alignment horizontal="right" vertical="center"/>
    </xf>
    <xf numFmtId="172" fontId="4" fillId="2" borderId="34" xfId="2" applyNumberFormat="1" applyFont="1" applyFill="1" applyBorder="1" applyAlignment="1">
      <alignment horizontal="right" vertical="center"/>
    </xf>
    <xf numFmtId="0" fontId="4" fillId="2" borderId="34" xfId="2" applyFont="1" applyFill="1" applyBorder="1" applyAlignment="1">
      <alignment horizontal="center" vertical="center"/>
    </xf>
    <xf numFmtId="4" fontId="4" fillId="2" borderId="34" xfId="2" applyNumberFormat="1" applyFont="1" applyFill="1" applyBorder="1" applyAlignment="1">
      <alignment horizontal="right" vertical="center"/>
    </xf>
    <xf numFmtId="172" fontId="4" fillId="5" borderId="34" xfId="2" applyNumberFormat="1" applyFont="1" applyFill="1" applyBorder="1" applyAlignment="1">
      <alignment horizontal="right" vertical="center"/>
    </xf>
    <xf numFmtId="0" fontId="4" fillId="5" borderId="34" xfId="2" applyFont="1" applyFill="1" applyBorder="1" applyAlignment="1">
      <alignment horizontal="center" vertical="center"/>
    </xf>
    <xf numFmtId="4" fontId="4" fillId="5" borderId="34" xfId="2" applyNumberFormat="1" applyFont="1" applyFill="1" applyBorder="1" applyAlignment="1">
      <alignment horizontal="right" vertical="center"/>
    </xf>
    <xf numFmtId="0" fontId="2" fillId="3" borderId="34" xfId="2" applyFont="1" applyFill="1" applyBorder="1" applyAlignment="1">
      <alignment horizontal="center" vertical="center"/>
    </xf>
    <xf numFmtId="172" fontId="2" fillId="3" borderId="34" xfId="0" applyNumberFormat="1" applyFont="1" applyFill="1" applyBorder="1" applyAlignment="1">
      <alignment horizontal="right" vertical="center"/>
    </xf>
    <xf numFmtId="172" fontId="7" fillId="3" borderId="34" xfId="2" applyNumberFormat="1" applyFont="1" applyFill="1" applyBorder="1" applyAlignment="1">
      <alignment horizontal="right" vertical="center"/>
    </xf>
    <xf numFmtId="0" fontId="7" fillId="3" borderId="34" xfId="2" applyFont="1" applyFill="1" applyBorder="1" applyAlignment="1">
      <alignment horizontal="center" vertical="center"/>
    </xf>
    <xf numFmtId="0" fontId="4" fillId="4" borderId="34" xfId="2" applyFont="1" applyFill="1" applyBorder="1" applyAlignment="1">
      <alignment horizontal="center" vertical="center"/>
    </xf>
    <xf numFmtId="4" fontId="3" fillId="4" borderId="34" xfId="6" applyNumberFormat="1" applyFont="1" applyFill="1" applyBorder="1" applyAlignment="1">
      <alignment horizontal="right" vertical="center"/>
    </xf>
    <xf numFmtId="0" fontId="4" fillId="3" borderId="34" xfId="2" applyFont="1" applyFill="1" applyBorder="1" applyAlignment="1">
      <alignment horizontal="center" vertical="center"/>
    </xf>
    <xf numFmtId="172" fontId="7" fillId="3" borderId="34" xfId="19" applyNumberFormat="1" applyFont="1" applyFill="1" applyBorder="1" applyAlignment="1">
      <alignment horizontal="right" vertical="center"/>
    </xf>
    <xf numFmtId="4" fontId="4" fillId="3" borderId="34" xfId="2" applyNumberFormat="1" applyFont="1" applyFill="1" applyBorder="1" applyAlignment="1">
      <alignment horizontal="right" vertical="center"/>
    </xf>
    <xf numFmtId="172" fontId="21" fillId="3" borderId="34" xfId="2" applyNumberFormat="1" applyFont="1" applyFill="1" applyBorder="1" applyAlignment="1">
      <alignment horizontal="right" vertical="center"/>
    </xf>
    <xf numFmtId="0" fontId="21" fillId="3" borderId="34" xfId="2" applyFont="1" applyFill="1" applyBorder="1" applyAlignment="1">
      <alignment horizontal="center" vertical="center"/>
    </xf>
    <xf numFmtId="4" fontId="21" fillId="3" borderId="34" xfId="6" applyNumberFormat="1" applyFont="1" applyFill="1" applyBorder="1" applyAlignment="1">
      <alignment horizontal="right" vertical="center"/>
    </xf>
    <xf numFmtId="172" fontId="2" fillId="0" borderId="34" xfId="2" applyNumberFormat="1" applyFont="1" applyBorder="1" applyAlignment="1">
      <alignment horizontal="right" vertical="center"/>
    </xf>
    <xf numFmtId="0" fontId="2" fillId="0" borderId="34" xfId="2" applyFont="1" applyBorder="1" applyAlignment="1">
      <alignment horizontal="center" vertical="center"/>
    </xf>
    <xf numFmtId="4" fontId="2" fillId="0" borderId="34" xfId="6" applyNumberFormat="1" applyFont="1" applyFill="1" applyBorder="1" applyAlignment="1">
      <alignment horizontal="right" vertical="center"/>
    </xf>
    <xf numFmtId="172" fontId="3" fillId="2" borderId="34" xfId="6" applyNumberFormat="1" applyFont="1" applyFill="1" applyBorder="1" applyAlignment="1">
      <alignment horizontal="right" vertical="center"/>
    </xf>
    <xf numFmtId="0" fontId="10" fillId="2" borderId="34" xfId="2" applyFont="1" applyFill="1" applyBorder="1" applyAlignment="1">
      <alignment horizontal="center" vertical="center"/>
    </xf>
    <xf numFmtId="4" fontId="3" fillId="2" borderId="34" xfId="6" applyNumberFormat="1" applyFont="1" applyFill="1" applyBorder="1" applyAlignment="1">
      <alignment horizontal="right" vertical="center"/>
    </xf>
    <xf numFmtId="172" fontId="4" fillId="5" borderId="34" xfId="5" applyNumberFormat="1" applyFont="1" applyFill="1" applyBorder="1" applyAlignment="1">
      <alignment horizontal="right" vertical="center" wrapText="1"/>
    </xf>
    <xf numFmtId="0" fontId="4" fillId="5" borderId="34" xfId="5" applyNumberFormat="1" applyFont="1" applyFill="1" applyBorder="1" applyAlignment="1">
      <alignment horizontal="center" vertical="center" wrapText="1"/>
    </xf>
    <xf numFmtId="4" fontId="4" fillId="5" borderId="34" xfId="5" applyNumberFormat="1" applyFont="1" applyFill="1" applyBorder="1" applyAlignment="1">
      <alignment horizontal="right" vertical="center" wrapText="1"/>
    </xf>
    <xf numFmtId="172" fontId="21" fillId="3" borderId="34" xfId="6" applyNumberFormat="1" applyFont="1" applyFill="1" applyBorder="1" applyAlignment="1">
      <alignment horizontal="right" vertical="center"/>
    </xf>
    <xf numFmtId="0" fontId="2" fillId="2" borderId="34" xfId="2" applyFont="1" applyFill="1" applyBorder="1" applyAlignment="1">
      <alignment horizontal="center" vertical="center"/>
    </xf>
    <xf numFmtId="172" fontId="2" fillId="0" borderId="34" xfId="6" applyNumberFormat="1" applyFont="1" applyFill="1" applyBorder="1" applyAlignment="1">
      <alignment horizontal="right" vertical="center"/>
    </xf>
    <xf numFmtId="0" fontId="2" fillId="5" borderId="34" xfId="2" applyFont="1" applyFill="1" applyBorder="1" applyAlignment="1">
      <alignment horizontal="center" vertical="center"/>
    </xf>
    <xf numFmtId="0" fontId="4" fillId="5" borderId="34" xfId="19" applyNumberFormat="1" applyFont="1" applyFill="1" applyBorder="1" applyAlignment="1">
      <alignment horizontal="center" vertical="center"/>
    </xf>
    <xf numFmtId="172" fontId="14" fillId="3" borderId="34" xfId="6" applyNumberFormat="1" applyFont="1" applyFill="1" applyBorder="1" applyAlignment="1">
      <alignment horizontal="right" vertical="center"/>
    </xf>
    <xf numFmtId="4" fontId="14" fillId="3" borderId="34" xfId="6" applyNumberFormat="1" applyFont="1" applyFill="1" applyBorder="1" applyAlignment="1">
      <alignment horizontal="right" vertical="center"/>
    </xf>
    <xf numFmtId="172" fontId="4" fillId="3" borderId="34" xfId="2" applyNumberFormat="1" applyFont="1" applyFill="1" applyBorder="1" applyAlignment="1">
      <alignment horizontal="right" vertical="center"/>
    </xf>
    <xf numFmtId="172" fontId="2" fillId="3" borderId="34" xfId="19" applyNumberFormat="1" applyFont="1" applyFill="1" applyBorder="1" applyAlignment="1">
      <alignment horizontal="right" vertical="center" wrapText="1"/>
    </xf>
    <xf numFmtId="0" fontId="2" fillId="0" borderId="34" xfId="6" applyNumberFormat="1" applyFont="1" applyFill="1" applyBorder="1" applyAlignment="1">
      <alignment horizontal="center" vertical="center"/>
    </xf>
    <xf numFmtId="172" fontId="4" fillId="5" borderId="34" xfId="21" applyNumberFormat="1" applyFont="1" applyFill="1" applyBorder="1" applyAlignment="1">
      <alignment horizontal="right" vertical="center"/>
    </xf>
    <xf numFmtId="4" fontId="4" fillId="5" borderId="34" xfId="21" applyNumberFormat="1" applyFont="1" applyFill="1" applyBorder="1" applyAlignment="1">
      <alignment horizontal="right" vertical="center"/>
    </xf>
    <xf numFmtId="172" fontId="4" fillId="3" borderId="34" xfId="21" applyNumberFormat="1" applyFont="1" applyFill="1" applyBorder="1" applyAlignment="1">
      <alignment horizontal="right" vertical="center"/>
    </xf>
    <xf numFmtId="4" fontId="4" fillId="3" borderId="34" xfId="21" applyNumberFormat="1" applyFont="1" applyFill="1" applyBorder="1" applyAlignment="1">
      <alignment horizontal="right" vertical="center"/>
    </xf>
    <xf numFmtId="172" fontId="2" fillId="3" borderId="34" xfId="21" applyNumberFormat="1" applyFont="1" applyFill="1" applyBorder="1" applyAlignment="1">
      <alignment horizontal="right" vertical="center"/>
    </xf>
    <xf numFmtId="4" fontId="2" fillId="3" borderId="34" xfId="21" applyNumberFormat="1" applyFont="1" applyFill="1" applyBorder="1" applyAlignment="1">
      <alignment horizontal="right" vertical="center"/>
    </xf>
    <xf numFmtId="172" fontId="21" fillId="3" borderId="34" xfId="21" applyNumberFormat="1" applyFont="1" applyFill="1" applyBorder="1" applyAlignment="1">
      <alignment horizontal="right" vertical="center"/>
    </xf>
    <xf numFmtId="172" fontId="4" fillId="2" borderId="34" xfId="21" applyNumberFormat="1" applyFont="1" applyFill="1" applyBorder="1" applyAlignment="1">
      <alignment horizontal="right" vertical="center"/>
    </xf>
    <xf numFmtId="4" fontId="4" fillId="2" borderId="34" xfId="21" applyNumberFormat="1" applyFont="1" applyFill="1" applyBorder="1" applyAlignment="1">
      <alignment horizontal="right" vertical="center"/>
    </xf>
    <xf numFmtId="172" fontId="7" fillId="3" borderId="34" xfId="21" applyNumberFormat="1" applyFont="1" applyFill="1" applyBorder="1" applyAlignment="1">
      <alignment horizontal="right" vertical="center"/>
    </xf>
    <xf numFmtId="0" fontId="4" fillId="4" borderId="59" xfId="5" applyFont="1" applyFill="1" applyBorder="1" applyAlignment="1">
      <alignment horizontal="justify" vertical="center" wrapText="1"/>
    </xf>
    <xf numFmtId="0" fontId="4" fillId="2" borderId="77" xfId="5" applyFont="1" applyFill="1" applyBorder="1" applyAlignment="1">
      <alignment horizontal="justify" vertical="center" wrapText="1"/>
    </xf>
    <xf numFmtId="0" fontId="4" fillId="3" borderId="59" xfId="5" applyFont="1" applyFill="1" applyBorder="1" applyAlignment="1">
      <alignment horizontal="justify" vertical="center" wrapText="1"/>
    </xf>
    <xf numFmtId="0" fontId="2" fillId="3" borderId="59" xfId="5" applyFont="1" applyFill="1" applyBorder="1" applyAlignment="1">
      <alignment horizontal="justify" vertical="center" wrapText="1"/>
    </xf>
    <xf numFmtId="0" fontId="7" fillId="3" borderId="59" xfId="5" applyFont="1" applyFill="1" applyBorder="1" applyAlignment="1">
      <alignment horizontal="justify" vertical="center" wrapText="1"/>
    </xf>
    <xf numFmtId="0" fontId="2" fillId="3" borderId="59" xfId="2" applyFont="1" applyFill="1" applyBorder="1" applyAlignment="1">
      <alignment horizontal="justify" vertical="center" wrapText="1"/>
    </xf>
    <xf numFmtId="0" fontId="4" fillId="3" borderId="59" xfId="2" applyFont="1" applyFill="1" applyBorder="1" applyAlignment="1">
      <alignment horizontal="justify" vertical="center" wrapText="1"/>
    </xf>
    <xf numFmtId="0" fontId="7" fillId="3" borderId="59" xfId="2" applyFont="1" applyFill="1" applyBorder="1" applyAlignment="1">
      <alignment horizontal="justify" vertical="center" wrapText="1"/>
    </xf>
    <xf numFmtId="0" fontId="4" fillId="4" borderId="59" xfId="2" applyFont="1" applyFill="1" applyBorder="1" applyAlignment="1">
      <alignment horizontal="justify" vertical="center" wrapText="1"/>
    </xf>
    <xf numFmtId="0" fontId="4" fillId="2" borderId="59" xfId="2" applyFont="1" applyFill="1" applyBorder="1" applyAlignment="1">
      <alignment horizontal="justify" vertical="center" wrapText="1"/>
    </xf>
    <xf numFmtId="43" fontId="4" fillId="3" borderId="59" xfId="19" applyFont="1" applyFill="1" applyBorder="1" applyAlignment="1">
      <alignment horizontal="justify" vertical="center" wrapText="1"/>
    </xf>
    <xf numFmtId="0" fontId="4" fillId="4" borderId="25" xfId="5" applyFont="1" applyFill="1" applyBorder="1" applyAlignment="1">
      <alignment horizontal="center" vertical="center"/>
    </xf>
    <xf numFmtId="167" fontId="2" fillId="4" borderId="66" xfId="5" applyNumberFormat="1" applyFont="1" applyFill="1" applyBorder="1" applyAlignment="1">
      <alignment vertical="top" wrapText="1"/>
    </xf>
    <xf numFmtId="0" fontId="2" fillId="2" borderId="25" xfId="5" applyFont="1" applyFill="1" applyBorder="1" applyAlignment="1">
      <alignment horizontal="center" vertical="center"/>
    </xf>
    <xf numFmtId="167" fontId="2" fillId="2" borderId="66" xfId="5" applyNumberFormat="1" applyFont="1" applyFill="1" applyBorder="1" applyAlignment="1">
      <alignment vertical="top" wrapText="1"/>
    </xf>
    <xf numFmtId="0" fontId="2" fillId="3" borderId="45" xfId="5" applyFont="1" applyFill="1" applyBorder="1" applyAlignment="1">
      <alignment horizontal="center" vertical="center"/>
    </xf>
    <xf numFmtId="0" fontId="2" fillId="3" borderId="50" xfId="5" applyFont="1" applyFill="1" applyBorder="1" applyAlignment="1">
      <alignment horizontal="justify" vertical="top" wrapText="1"/>
    </xf>
    <xf numFmtId="4" fontId="2" fillId="3" borderId="50" xfId="5" applyNumberFormat="1" applyFont="1" applyFill="1" applyBorder="1" applyAlignment="1">
      <alignment horizontal="justify" vertical="top" wrapText="1"/>
    </xf>
    <xf numFmtId="0" fontId="7" fillId="3" borderId="50" xfId="5" applyFont="1" applyFill="1" applyBorder="1" applyAlignment="1">
      <alignment horizontal="justify" vertical="top" wrapText="1"/>
    </xf>
    <xf numFmtId="43" fontId="2" fillId="3" borderId="50" xfId="19" applyFont="1" applyFill="1" applyBorder="1" applyAlignment="1">
      <alignment horizontal="justify" vertical="top" wrapText="1"/>
    </xf>
    <xf numFmtId="0" fontId="4" fillId="3" borderId="45" xfId="5" applyFont="1" applyFill="1" applyBorder="1" applyAlignment="1">
      <alignment horizontal="center" vertical="center"/>
    </xf>
    <xf numFmtId="0" fontId="2" fillId="3" borderId="50" xfId="2" applyFont="1" applyFill="1" applyBorder="1" applyAlignment="1">
      <alignment horizontal="justify" vertical="top" wrapText="1"/>
    </xf>
    <xf numFmtId="4" fontId="2" fillId="3" borderId="50" xfId="2" applyNumberFormat="1" applyFont="1" applyFill="1" applyBorder="1" applyAlignment="1">
      <alignment horizontal="justify" vertical="top" wrapText="1"/>
    </xf>
    <xf numFmtId="0" fontId="2" fillId="2" borderId="45" xfId="5" applyFont="1" applyFill="1" applyBorder="1" applyAlignment="1">
      <alignment horizontal="center" vertical="center"/>
    </xf>
    <xf numFmtId="0" fontId="2" fillId="2" borderId="50" xfId="5" applyFont="1" applyFill="1" applyBorder="1" applyAlignment="1">
      <alignment horizontal="justify" vertical="top" wrapText="1"/>
    </xf>
    <xf numFmtId="43" fontId="7" fillId="3" borderId="50" xfId="19" applyFont="1" applyFill="1" applyBorder="1" applyAlignment="1">
      <alignment horizontal="justify" vertical="top" wrapText="1"/>
    </xf>
    <xf numFmtId="0" fontId="2" fillId="2" borderId="45" xfId="2" applyFont="1" applyFill="1" applyBorder="1" applyAlignment="1">
      <alignment horizontal="center"/>
    </xf>
    <xf numFmtId="43" fontId="2" fillId="2" borderId="50" xfId="5" applyNumberFormat="1" applyFont="1" applyFill="1" applyBorder="1" applyAlignment="1">
      <alignment horizontal="justify" vertical="top" wrapText="1"/>
    </xf>
    <xf numFmtId="0" fontId="2" fillId="3" borderId="45" xfId="2" applyFont="1" applyFill="1" applyBorder="1" applyAlignment="1">
      <alignment horizontal="center"/>
    </xf>
    <xf numFmtId="0" fontId="2" fillId="3" borderId="45" xfId="2" applyFont="1" applyFill="1" applyBorder="1" applyAlignment="1">
      <alignment horizontal="left"/>
    </xf>
    <xf numFmtId="0" fontId="4" fillId="4" borderId="45" xfId="2" applyFont="1" applyFill="1" applyBorder="1" applyAlignment="1">
      <alignment horizontal="center" vertical="center"/>
    </xf>
    <xf numFmtId="0" fontId="2" fillId="4" borderId="50" xfId="5" applyFont="1" applyFill="1" applyBorder="1" applyAlignment="1">
      <alignment horizontal="justify" vertical="top" wrapText="1"/>
    </xf>
    <xf numFmtId="43" fontId="2" fillId="2" borderId="50" xfId="19" applyFont="1" applyFill="1" applyBorder="1" applyAlignment="1">
      <alignment horizontal="justify" vertical="top" wrapText="1"/>
    </xf>
    <xf numFmtId="0" fontId="2" fillId="3" borderId="50" xfId="5" applyFont="1" applyFill="1" applyBorder="1" applyAlignment="1">
      <alignment horizontal="left" vertical="top" wrapText="1"/>
    </xf>
    <xf numFmtId="167" fontId="7" fillId="3" borderId="50" xfId="6" applyNumberFormat="1" applyFont="1" applyFill="1" applyBorder="1" applyAlignment="1">
      <alignment horizontal="right" vertical="top"/>
    </xf>
    <xf numFmtId="167" fontId="2" fillId="3" borderId="50" xfId="6" applyNumberFormat="1" applyFont="1" applyFill="1" applyBorder="1" applyAlignment="1">
      <alignment horizontal="right" vertical="top"/>
    </xf>
    <xf numFmtId="0" fontId="21" fillId="3" borderId="50" xfId="5" applyFont="1" applyFill="1" applyBorder="1" applyAlignment="1">
      <alignment horizontal="justify" vertical="top" wrapText="1"/>
    </xf>
    <xf numFmtId="0" fontId="2" fillId="0" borderId="50" xfId="5" applyFont="1" applyFill="1" applyBorder="1" applyAlignment="1">
      <alignment horizontal="justify" vertical="top" wrapText="1"/>
    </xf>
    <xf numFmtId="169" fontId="4" fillId="3" borderId="50" xfId="6" applyNumberFormat="1" applyFont="1" applyFill="1" applyBorder="1" applyAlignment="1">
      <alignment horizontal="justify" vertical="top"/>
    </xf>
    <xf numFmtId="43" fontId="2" fillId="3" borderId="50" xfId="19" applyFont="1" applyFill="1" applyBorder="1" applyAlignment="1">
      <alignment horizontal="justify" vertical="top"/>
    </xf>
    <xf numFmtId="169" fontId="2" fillId="3" borderId="50" xfId="6" applyNumberFormat="1" applyFont="1" applyFill="1" applyBorder="1" applyAlignment="1">
      <alignment horizontal="justify" vertical="top"/>
    </xf>
    <xf numFmtId="0" fontId="4" fillId="4" borderId="50" xfId="2" applyFont="1" applyFill="1" applyBorder="1" applyAlignment="1">
      <alignment horizontal="justify" vertical="top"/>
    </xf>
    <xf numFmtId="0" fontId="4" fillId="2" borderId="45" xfId="2" applyFont="1" applyFill="1" applyBorder="1" applyAlignment="1">
      <alignment horizontal="center"/>
    </xf>
    <xf numFmtId="164" fontId="2" fillId="3" borderId="50" xfId="5" applyNumberFormat="1" applyFont="1" applyFill="1" applyBorder="1" applyAlignment="1">
      <alignment horizontal="justify" vertical="top" wrapText="1"/>
    </xf>
    <xf numFmtId="0" fontId="2" fillId="0" borderId="0" xfId="0" applyFont="1" applyAlignment="1">
      <alignment vertical="center"/>
    </xf>
    <xf numFmtId="164" fontId="2" fillId="0" borderId="50" xfId="5" applyNumberFormat="1" applyFont="1" applyFill="1" applyBorder="1" applyAlignment="1">
      <alignment horizontal="justify" vertical="top" wrapText="1"/>
    </xf>
    <xf numFmtId="0" fontId="4" fillId="3" borderId="45" xfId="2" applyFont="1" applyFill="1" applyBorder="1" applyAlignment="1">
      <alignment horizontal="center"/>
    </xf>
    <xf numFmtId="0" fontId="4" fillId="3" borderId="50" xfId="5" applyFont="1" applyFill="1" applyBorder="1" applyAlignment="1">
      <alignment horizontal="justify" vertical="top" wrapText="1"/>
    </xf>
    <xf numFmtId="0" fontId="2" fillId="3" borderId="50" xfId="2" applyFont="1" applyFill="1" applyBorder="1" applyAlignment="1">
      <alignment horizontal="justify" vertical="top"/>
    </xf>
    <xf numFmtId="0" fontId="25" fillId="3" borderId="50" xfId="5" applyFont="1" applyFill="1" applyBorder="1" applyAlignment="1">
      <alignment horizontal="justify" vertical="top" wrapText="1"/>
    </xf>
    <xf numFmtId="43" fontId="4" fillId="3" borderId="50" xfId="19" applyFont="1" applyFill="1" applyBorder="1" applyAlignment="1">
      <alignment horizontal="justify" vertical="top"/>
    </xf>
    <xf numFmtId="0" fontId="4" fillId="3" borderId="50" xfId="2" applyFont="1" applyFill="1" applyBorder="1" applyAlignment="1">
      <alignment horizontal="justify" vertical="top"/>
    </xf>
    <xf numFmtId="0" fontId="30" fillId="6" borderId="29" xfId="35" applyFont="1" applyFill="1" applyBorder="1" applyAlignment="1">
      <alignment horizontal="center" vertical="top" wrapText="1"/>
    </xf>
    <xf numFmtId="0" fontId="30" fillId="6" borderId="68" xfId="35" applyFont="1" applyFill="1" applyBorder="1" applyAlignment="1">
      <alignment horizontal="center" vertical="top" wrapText="1"/>
    </xf>
    <xf numFmtId="0" fontId="30" fillId="6" borderId="21" xfId="35" applyFont="1" applyFill="1" applyBorder="1" applyAlignment="1">
      <alignment horizontal="justify" vertical="top" wrapText="1"/>
    </xf>
    <xf numFmtId="43" fontId="29" fillId="6" borderId="51" xfId="19" applyFont="1" applyFill="1" applyBorder="1" applyAlignment="1">
      <alignment horizontal="center" vertical="top" wrapText="1"/>
    </xf>
    <xf numFmtId="43" fontId="60" fillId="15" borderId="0" xfId="19" applyFont="1" applyFill="1" applyBorder="1" applyAlignment="1">
      <alignment vertical="center"/>
    </xf>
    <xf numFmtId="43" fontId="60" fillId="15" borderId="20" xfId="19" applyFont="1" applyFill="1" applyBorder="1" applyAlignment="1">
      <alignment vertical="center"/>
    </xf>
    <xf numFmtId="43" fontId="60" fillId="15" borderId="163" xfId="19" applyFont="1" applyFill="1" applyBorder="1" applyAlignment="1">
      <alignment vertical="center"/>
    </xf>
    <xf numFmtId="0" fontId="9" fillId="23" borderId="0" xfId="30" applyFont="1" applyFill="1" applyAlignment="1" applyProtection="1">
      <alignment horizontal="center" vertical="top" wrapText="1"/>
    </xf>
    <xf numFmtId="0" fontId="9" fillId="3" borderId="0" xfId="30" applyFont="1" applyFill="1" applyAlignment="1" applyProtection="1">
      <alignment horizontal="justify" vertical="top" wrapText="1"/>
    </xf>
    <xf numFmtId="0" fontId="9" fillId="3" borderId="0" xfId="30" applyFont="1" applyFill="1" applyAlignment="1" applyProtection="1">
      <alignment horizontal="center" vertical="top"/>
    </xf>
    <xf numFmtId="0" fontId="9" fillId="3" borderId="0" xfId="30" applyFont="1" applyFill="1" applyAlignment="1" applyProtection="1">
      <alignment vertical="top"/>
    </xf>
    <xf numFmtId="4" fontId="56" fillId="3" borderId="0" xfId="30" applyNumberFormat="1" applyFont="1" applyFill="1" applyAlignment="1" applyProtection="1">
      <alignment horizontal="right" vertical="top"/>
    </xf>
    <xf numFmtId="0" fontId="9" fillId="3" borderId="0" xfId="30" applyFont="1" applyFill="1" applyProtection="1"/>
    <xf numFmtId="168" fontId="60" fillId="26" borderId="138" xfId="90" applyNumberFormat="1" applyFont="1" applyFill="1" applyBorder="1" applyAlignment="1">
      <alignment horizontal="center" vertical="center"/>
    </xf>
    <xf numFmtId="0" fontId="57" fillId="26" borderId="139" xfId="24" applyFont="1" applyFill="1" applyBorder="1" applyAlignment="1">
      <alignment horizontal="center" vertical="center"/>
    </xf>
    <xf numFmtId="0" fontId="57" fillId="26" borderId="0" xfId="24" applyFont="1" applyFill="1" applyAlignment="1">
      <alignment horizontal="center" vertical="center"/>
    </xf>
    <xf numFmtId="0" fontId="57" fillId="26" borderId="21" xfId="24" applyFont="1" applyFill="1" applyBorder="1" applyAlignment="1">
      <alignment horizontal="center" vertical="center"/>
    </xf>
    <xf numFmtId="0" fontId="57" fillId="26" borderId="20" xfId="24" applyFont="1" applyFill="1" applyBorder="1" applyAlignment="1">
      <alignment vertical="center" wrapText="1"/>
    </xf>
    <xf numFmtId="43" fontId="57" fillId="15" borderId="20" xfId="19" applyFont="1" applyFill="1" applyBorder="1" applyAlignment="1">
      <alignment vertical="center"/>
    </xf>
    <xf numFmtId="4" fontId="57" fillId="0" borderId="0" xfId="30" applyNumberFormat="1" applyFont="1" applyAlignment="1" applyProtection="1">
      <alignment wrapText="1"/>
    </xf>
    <xf numFmtId="4" fontId="58" fillId="0" borderId="0" xfId="30" applyNumberFormat="1" applyFont="1" applyAlignment="1" applyProtection="1">
      <alignment horizontal="center" wrapText="1"/>
    </xf>
    <xf numFmtId="4" fontId="60" fillId="14" borderId="111" xfId="91" applyNumberFormat="1" applyFont="1" applyFill="1" applyBorder="1" applyAlignment="1">
      <alignment horizontal="right" vertical="center" wrapText="1"/>
    </xf>
    <xf numFmtId="4" fontId="57" fillId="15" borderId="113" xfId="91" applyNumberFormat="1" applyFont="1" applyFill="1" applyBorder="1" applyAlignment="1">
      <alignment horizontal="right" vertical="center" wrapText="1"/>
    </xf>
    <xf numFmtId="4" fontId="57" fillId="15" borderId="118" xfId="91" applyNumberFormat="1" applyFont="1" applyFill="1" applyBorder="1" applyAlignment="1">
      <alignment horizontal="right" vertical="center" wrapText="1"/>
    </xf>
    <xf numFmtId="4" fontId="60" fillId="14" borderId="111" xfId="19" applyNumberFormat="1" applyFont="1" applyFill="1" applyBorder="1" applyAlignment="1">
      <alignment vertical="center"/>
    </xf>
    <xf numFmtId="0" fontId="81" fillId="0" borderId="0" xfId="30" applyFont="1" applyAlignment="1" applyProtection="1">
      <alignment horizontal="justify" vertical="top" wrapText="1"/>
    </xf>
    <xf numFmtId="4" fontId="81" fillId="0" borderId="0" xfId="30" applyNumberFormat="1" applyFont="1" applyAlignment="1" applyProtection="1">
      <alignment horizontal="justify" vertical="top" wrapText="1"/>
    </xf>
    <xf numFmtId="0" fontId="2" fillId="6" borderId="45" xfId="5" applyFont="1" applyFill="1" applyBorder="1" applyAlignment="1">
      <alignment horizontal="center" vertical="center"/>
    </xf>
    <xf numFmtId="0" fontId="4" fillId="6" borderId="35" xfId="5" applyFont="1" applyFill="1" applyBorder="1" applyAlignment="1">
      <alignment horizontal="center" vertical="center"/>
    </xf>
    <xf numFmtId="0" fontId="2" fillId="6" borderId="35" xfId="5" applyFont="1" applyFill="1" applyBorder="1" applyAlignment="1">
      <alignment horizontal="center" vertical="center"/>
    </xf>
    <xf numFmtId="0" fontId="7" fillId="6" borderId="36" xfId="5" applyFont="1" applyFill="1" applyBorder="1" applyAlignment="1">
      <alignment horizontal="justify" vertical="center" wrapText="1"/>
    </xf>
    <xf numFmtId="172" fontId="7" fillId="6" borderId="34" xfId="6" applyNumberFormat="1" applyFont="1" applyFill="1" applyBorder="1" applyAlignment="1">
      <alignment horizontal="right" vertical="center"/>
    </xf>
    <xf numFmtId="0" fontId="7" fillId="6" borderId="34" xfId="5" applyNumberFormat="1" applyFont="1" applyFill="1" applyBorder="1" applyAlignment="1">
      <alignment horizontal="center" vertical="center"/>
    </xf>
    <xf numFmtId="4" fontId="7" fillId="6" borderId="34" xfId="6" applyNumberFormat="1" applyFont="1" applyFill="1" applyBorder="1" applyAlignment="1">
      <alignment horizontal="right" vertical="center"/>
    </xf>
    <xf numFmtId="0" fontId="7" fillId="6" borderId="50" xfId="5" applyFont="1" applyFill="1" applyBorder="1" applyAlignment="1">
      <alignment horizontal="justify" vertical="top" wrapText="1"/>
    </xf>
    <xf numFmtId="171" fontId="2" fillId="6" borderId="59" xfId="5" applyNumberFormat="1" applyFont="1" applyFill="1" applyBorder="1" applyAlignment="1">
      <alignment horizontal="justify" vertical="center" wrapText="1"/>
    </xf>
    <xf numFmtId="4" fontId="1" fillId="6" borderId="0" xfId="5" applyNumberFormat="1" applyFont="1" applyFill="1" applyAlignment="1">
      <alignment horizontal="left" wrapText="1"/>
    </xf>
    <xf numFmtId="4" fontId="1" fillId="6" borderId="0" xfId="5" applyNumberFormat="1" applyFont="1" applyFill="1">
      <alignment wrapText="1"/>
    </xf>
    <xf numFmtId="43" fontId="1" fillId="6" borderId="0" xfId="5" applyNumberFormat="1" applyFont="1" applyFill="1">
      <alignment wrapText="1"/>
    </xf>
    <xf numFmtId="0" fontId="1" fillId="6" borderId="0" xfId="5" applyFont="1" applyFill="1">
      <alignment wrapText="1"/>
    </xf>
    <xf numFmtId="0" fontId="2" fillId="6" borderId="59" xfId="5" applyFont="1" applyFill="1" applyBorder="1" applyAlignment="1">
      <alignment horizontal="justify" vertical="center" wrapText="1"/>
    </xf>
    <xf numFmtId="0" fontId="2" fillId="6" borderId="45" xfId="2" applyFont="1" applyFill="1" applyBorder="1" applyAlignment="1">
      <alignment horizontal="center"/>
    </xf>
    <xf numFmtId="0" fontId="4" fillId="6" borderId="35" xfId="2" applyFont="1" applyFill="1" applyBorder="1" applyAlignment="1">
      <alignment horizontal="center"/>
    </xf>
    <xf numFmtId="0" fontId="4" fillId="6" borderId="35" xfId="2" applyFont="1" applyFill="1" applyBorder="1" applyAlignment="1">
      <alignment horizontal="center" vertical="center"/>
    </xf>
    <xf numFmtId="0" fontId="2" fillId="6" borderId="34" xfId="2" applyFont="1" applyFill="1" applyBorder="1" applyAlignment="1">
      <alignment horizontal="center" vertical="center"/>
    </xf>
    <xf numFmtId="4" fontId="2" fillId="6" borderId="34" xfId="6" applyNumberFormat="1" applyFont="1" applyFill="1" applyBorder="1" applyAlignment="1">
      <alignment horizontal="right" vertical="center"/>
    </xf>
    <xf numFmtId="0" fontId="2" fillId="6" borderId="50" xfId="5" applyFont="1" applyFill="1" applyBorder="1" applyAlignment="1">
      <alignment horizontal="justify" vertical="top" wrapText="1"/>
    </xf>
    <xf numFmtId="0" fontId="7" fillId="6" borderId="45" xfId="2" applyFont="1" applyFill="1" applyBorder="1" applyAlignment="1">
      <alignment horizontal="center"/>
    </xf>
    <xf numFmtId="0" fontId="14" fillId="6" borderId="35" xfId="2" applyFont="1" applyFill="1" applyBorder="1" applyAlignment="1">
      <alignment horizontal="center"/>
    </xf>
    <xf numFmtId="0" fontId="14" fillId="6" borderId="35" xfId="2" applyFont="1" applyFill="1" applyBorder="1" applyAlignment="1">
      <alignment horizontal="center" vertical="center"/>
    </xf>
    <xf numFmtId="172" fontId="7" fillId="6" borderId="34" xfId="2" applyNumberFormat="1" applyFont="1" applyFill="1" applyBorder="1" applyAlignment="1">
      <alignment horizontal="right" vertical="center"/>
    </xf>
    <xf numFmtId="0" fontId="7" fillId="6" borderId="34" xfId="2" applyFont="1" applyFill="1" applyBorder="1" applyAlignment="1">
      <alignment horizontal="center" vertical="center"/>
    </xf>
    <xf numFmtId="0" fontId="7" fillId="6" borderId="59" xfId="5" applyFont="1" applyFill="1" applyBorder="1" applyAlignment="1">
      <alignment horizontal="justify" vertical="center" wrapText="1"/>
    </xf>
    <xf numFmtId="4" fontId="11" fillId="6" borderId="0" xfId="5" applyNumberFormat="1" applyFont="1" applyFill="1" applyAlignment="1">
      <alignment horizontal="left" wrapText="1"/>
    </xf>
    <xf numFmtId="4" fontId="11" fillId="6" borderId="0" xfId="5" applyNumberFormat="1" applyFont="1" applyFill="1">
      <alignment wrapText="1"/>
    </xf>
    <xf numFmtId="43" fontId="11" fillId="6" borderId="0" xfId="5" applyNumberFormat="1" applyFont="1" applyFill="1">
      <alignment wrapText="1"/>
    </xf>
    <xf numFmtId="0" fontId="11" fillId="6" borderId="0" xfId="5" applyFont="1" applyFill="1">
      <alignment wrapText="1"/>
    </xf>
    <xf numFmtId="172" fontId="7" fillId="6" borderId="34" xfId="5" applyNumberFormat="1" applyFont="1" applyFill="1" applyBorder="1" applyAlignment="1">
      <alignment horizontal="right" vertical="center"/>
    </xf>
    <xf numFmtId="4" fontId="7" fillId="6" borderId="50" xfId="2" applyNumberFormat="1" applyFont="1" applyFill="1" applyBorder="1" applyAlignment="1">
      <alignment horizontal="justify" vertical="top" wrapText="1"/>
    </xf>
    <xf numFmtId="0" fontId="2" fillId="6" borderId="36" xfId="2" applyFont="1" applyFill="1" applyBorder="1" applyAlignment="1">
      <alignment horizontal="justify" vertical="center" wrapText="1"/>
    </xf>
    <xf numFmtId="172" fontId="2" fillId="6" borderId="34" xfId="19" applyNumberFormat="1" applyFont="1" applyFill="1" applyBorder="1" applyAlignment="1">
      <alignment horizontal="right" vertical="center"/>
    </xf>
    <xf numFmtId="0" fontId="2" fillId="6" borderId="59" xfId="2" applyFont="1" applyFill="1" applyBorder="1" applyAlignment="1">
      <alignment horizontal="justify" vertical="center" wrapText="1"/>
    </xf>
    <xf numFmtId="43" fontId="1" fillId="6" borderId="0" xfId="5" applyNumberFormat="1" applyFont="1" applyFill="1" applyAlignment="1">
      <alignment vertical="top" wrapText="1"/>
    </xf>
    <xf numFmtId="0" fontId="30" fillId="6" borderId="67" xfId="0" applyFont="1" applyFill="1" applyBorder="1" applyAlignment="1">
      <alignment horizontal="center" vertical="top" wrapText="1"/>
    </xf>
    <xf numFmtId="0" fontId="30" fillId="6" borderId="76" xfId="0" applyFont="1" applyFill="1" applyBorder="1" applyAlignment="1">
      <alignment horizontal="center" vertical="top" wrapText="1"/>
    </xf>
    <xf numFmtId="0" fontId="30" fillId="6" borderId="68" xfId="0" applyFont="1" applyFill="1" applyBorder="1" applyAlignment="1">
      <alignment horizontal="justify" vertical="top" wrapText="1"/>
    </xf>
    <xf numFmtId="0" fontId="30" fillId="6" borderId="29" xfId="1" applyFont="1" applyFill="1" applyBorder="1" applyAlignment="1">
      <alignment horizontal="justify" vertical="top" wrapText="1"/>
    </xf>
    <xf numFmtId="0" fontId="30" fillId="6" borderId="68" xfId="0" applyFont="1" applyFill="1" applyBorder="1"/>
    <xf numFmtId="4" fontId="29" fillId="6" borderId="22" xfId="19" applyNumberFormat="1" applyFont="1" applyFill="1" applyBorder="1" applyAlignment="1">
      <alignment horizontal="right" vertical="top"/>
    </xf>
    <xf numFmtId="0" fontId="30" fillId="6" borderId="20" xfId="1" applyFont="1" applyFill="1" applyBorder="1" applyAlignment="1">
      <alignment horizontal="justify" vertical="top" wrapText="1"/>
    </xf>
    <xf numFmtId="0" fontId="30" fillId="6" borderId="61" xfId="66" applyFont="1" applyFill="1" applyBorder="1" applyAlignment="1">
      <alignment horizontal="justify" vertical="top" wrapText="1"/>
    </xf>
    <xf numFmtId="0" fontId="30" fillId="6" borderId="79" xfId="0" applyFont="1" applyFill="1" applyBorder="1" applyAlignment="1">
      <alignment horizontal="center" vertical="top" wrapText="1"/>
    </xf>
    <xf numFmtId="0" fontId="30" fillId="6" borderId="71" xfId="0" applyFont="1" applyFill="1" applyBorder="1" applyAlignment="1">
      <alignment horizontal="justify" vertical="top" wrapText="1"/>
    </xf>
    <xf numFmtId="4" fontId="29" fillId="6" borderId="56" xfId="0" applyNumberFormat="1" applyFont="1" applyFill="1" applyBorder="1" applyAlignment="1">
      <alignment horizontal="right" vertical="top" wrapText="1"/>
    </xf>
    <xf numFmtId="0" fontId="30" fillId="6" borderId="22" xfId="66" applyFont="1" applyFill="1" applyBorder="1" applyAlignment="1">
      <alignment horizontal="justify" vertical="top" wrapText="1"/>
    </xf>
    <xf numFmtId="4" fontId="29" fillId="6" borderId="51" xfId="0" applyNumberFormat="1" applyFont="1" applyFill="1" applyBorder="1" applyAlignment="1">
      <alignment horizontal="right" vertical="top" wrapText="1"/>
    </xf>
    <xf numFmtId="0" fontId="66" fillId="6" borderId="67" xfId="0" applyFont="1" applyFill="1" applyBorder="1" applyAlignment="1">
      <alignment vertical="center"/>
    </xf>
    <xf numFmtId="0" fontId="66" fillId="6" borderId="76" xfId="0" applyFont="1" applyFill="1" applyBorder="1" applyAlignment="1">
      <alignment vertical="center"/>
    </xf>
    <xf numFmtId="0" fontId="66" fillId="6" borderId="68" xfId="0" applyFont="1" applyFill="1" applyBorder="1" applyAlignment="1">
      <alignment vertical="center"/>
    </xf>
    <xf numFmtId="43" fontId="66" fillId="6" borderId="68" xfId="0" applyNumberFormat="1" applyFont="1" applyFill="1" applyBorder="1" applyAlignment="1">
      <alignment vertical="center"/>
    </xf>
    <xf numFmtId="0" fontId="29" fillId="6" borderId="58" xfId="36" applyFont="1" applyFill="1" applyBorder="1" applyAlignment="1">
      <alignment horizontal="left" vertical="top" wrapText="1"/>
    </xf>
    <xf numFmtId="0" fontId="29" fillId="6" borderId="21" xfId="36" applyFont="1" applyFill="1" applyBorder="1" applyAlignment="1">
      <alignment horizontal="left" vertical="top" wrapText="1"/>
    </xf>
    <xf numFmtId="0" fontId="82" fillId="6" borderId="63" xfId="66" applyFont="1" applyFill="1" applyBorder="1" applyAlignment="1">
      <alignment horizontal="justify" vertical="top" wrapText="1"/>
    </xf>
    <xf numFmtId="0" fontId="82" fillId="6" borderId="30" xfId="0" applyFont="1" applyFill="1" applyBorder="1" applyAlignment="1">
      <alignment horizontal="center" vertical="top" wrapText="1"/>
    </xf>
    <xf numFmtId="0" fontId="82" fillId="6" borderId="79" xfId="0" applyFont="1" applyFill="1" applyBorder="1" applyAlignment="1">
      <alignment horizontal="center" vertical="top" wrapText="1"/>
    </xf>
    <xf numFmtId="0" fontId="82" fillId="6" borderId="71" xfId="0" applyFont="1" applyFill="1" applyBorder="1" applyAlignment="1">
      <alignment horizontal="justify" vertical="top" wrapText="1"/>
    </xf>
    <xf numFmtId="43" fontId="45" fillId="6" borderId="56" xfId="19" applyFont="1" applyFill="1" applyBorder="1" applyAlignment="1">
      <alignment horizontal="center" vertical="top" wrapText="1"/>
    </xf>
    <xf numFmtId="0" fontId="7" fillId="6" borderId="35" xfId="2" applyFont="1" applyFill="1" applyBorder="1" applyAlignment="1">
      <alignment horizontal="center" vertical="center"/>
    </xf>
    <xf numFmtId="0" fontId="7" fillId="6" borderId="36" xfId="2" applyFont="1" applyFill="1" applyBorder="1" applyAlignment="1">
      <alignment horizontal="justify" vertical="center" wrapText="1"/>
    </xf>
    <xf numFmtId="0" fontId="7" fillId="6" borderId="59" xfId="2" applyFont="1" applyFill="1" applyBorder="1" applyAlignment="1">
      <alignment horizontal="justify" vertical="center" wrapText="1"/>
    </xf>
    <xf numFmtId="0" fontId="30" fillId="6" borderId="67" xfId="36" applyFont="1" applyFill="1" applyBorder="1" applyAlignment="1">
      <alignment horizontal="center" vertical="top"/>
    </xf>
    <xf numFmtId="0" fontId="30" fillId="6" borderId="68" xfId="36" applyFont="1" applyFill="1" applyBorder="1" applyAlignment="1">
      <alignment horizontal="center" vertical="top"/>
    </xf>
    <xf numFmtId="0" fontId="30" fillId="6" borderId="68" xfId="36" applyFont="1" applyFill="1" applyBorder="1" applyAlignment="1">
      <alignment horizontal="justify" vertical="top"/>
    </xf>
    <xf numFmtId="4" fontId="29" fillId="6" borderId="51" xfId="36" applyNumberFormat="1" applyFont="1" applyFill="1" applyBorder="1" applyAlignment="1">
      <alignment vertical="top"/>
    </xf>
    <xf numFmtId="0" fontId="30" fillId="6" borderId="20" xfId="36" applyFont="1" applyFill="1" applyBorder="1" applyAlignment="1">
      <alignment horizontal="justify" vertical="top"/>
    </xf>
    <xf numFmtId="0" fontId="30" fillId="6" borderId="20" xfId="76" applyFont="1" applyFill="1" applyBorder="1" applyAlignment="1">
      <alignment horizontal="justify" vertical="top" wrapText="1"/>
    </xf>
    <xf numFmtId="0" fontId="30" fillId="6" borderId="26" xfId="35" applyFont="1" applyFill="1" applyBorder="1" applyAlignment="1">
      <alignment horizontal="justify" vertical="top" wrapText="1"/>
    </xf>
    <xf numFmtId="0" fontId="30" fillId="6" borderId="30" xfId="36" applyFont="1" applyFill="1" applyBorder="1" applyAlignment="1">
      <alignment horizontal="center" vertical="top"/>
    </xf>
    <xf numFmtId="0" fontId="30" fillId="6" borderId="71" xfId="36" applyFont="1" applyFill="1" applyBorder="1" applyAlignment="1">
      <alignment horizontal="center" vertical="top"/>
    </xf>
    <xf numFmtId="0" fontId="30" fillId="6" borderId="71" xfId="36" applyFont="1" applyFill="1" applyBorder="1" applyAlignment="1">
      <alignment horizontal="justify" vertical="top"/>
    </xf>
    <xf numFmtId="4" fontId="29" fillId="6" borderId="56" xfId="36" applyNumberFormat="1" applyFont="1" applyFill="1" applyBorder="1" applyAlignment="1">
      <alignment vertical="top"/>
    </xf>
    <xf numFmtId="4" fontId="29" fillId="6" borderId="22" xfId="36" applyNumberFormat="1" applyFont="1" applyFill="1" applyBorder="1" applyAlignment="1">
      <alignment horizontal="right" vertical="top" wrapText="1"/>
    </xf>
    <xf numFmtId="0" fontId="30" fillId="6" borderId="22" xfId="1" applyFont="1" applyFill="1" applyBorder="1" applyAlignment="1">
      <alignment horizontal="justify" vertical="top" wrapText="1"/>
    </xf>
    <xf numFmtId="4" fontId="29" fillId="6" borderId="22" xfId="0" applyNumberFormat="1" applyFont="1" applyFill="1" applyBorder="1" applyAlignment="1">
      <alignment horizontal="right" vertical="top"/>
    </xf>
    <xf numFmtId="0" fontId="30" fillId="6" borderId="51" xfId="76" applyFont="1" applyFill="1" applyBorder="1" applyAlignment="1">
      <alignment horizontal="justify" vertical="top" wrapText="1"/>
    </xf>
    <xf numFmtId="0" fontId="30" fillId="6" borderId="29" xfId="76" applyFont="1" applyFill="1" applyBorder="1" applyAlignment="1">
      <alignment horizontal="center" vertical="top" wrapText="1"/>
    </xf>
    <xf numFmtId="0" fontId="30" fillId="6" borderId="68" xfId="36" applyFont="1" applyFill="1" applyBorder="1" applyAlignment="1">
      <alignment horizontal="left" vertical="top" wrapText="1"/>
    </xf>
    <xf numFmtId="4" fontId="29" fillId="6" borderId="51" xfId="36" applyNumberFormat="1" applyFont="1" applyFill="1" applyBorder="1" applyAlignment="1">
      <alignment horizontal="right" vertical="top"/>
    </xf>
    <xf numFmtId="0" fontId="37" fillId="6" borderId="68" xfId="36" applyFont="1" applyFill="1" applyBorder="1" applyAlignment="1">
      <alignment horizontal="justify" vertical="top" wrapText="1"/>
    </xf>
    <xf numFmtId="0" fontId="2" fillId="6" borderId="67" xfId="36" applyFont="1" applyFill="1" applyBorder="1" applyAlignment="1">
      <alignment horizontal="justify" vertical="center" wrapText="1"/>
    </xf>
    <xf numFmtId="0" fontId="2" fillId="6" borderId="68" xfId="36" applyFont="1" applyFill="1" applyBorder="1" applyAlignment="1">
      <alignment horizontal="justify" vertical="center" wrapText="1"/>
    </xf>
    <xf numFmtId="0" fontId="2" fillId="6" borderId="21" xfId="36" applyFont="1" applyFill="1" applyBorder="1" applyAlignment="1">
      <alignment horizontal="justify" vertical="center" wrapText="1"/>
    </xf>
    <xf numFmtId="0" fontId="2" fillId="6" borderId="51" xfId="36" applyFont="1" applyFill="1" applyBorder="1" applyAlignment="1">
      <alignment horizontal="justify" vertical="center" wrapText="1"/>
    </xf>
    <xf numFmtId="0" fontId="2" fillId="6" borderId="76" xfId="36" applyFont="1" applyFill="1" applyBorder="1" applyAlignment="1">
      <alignment horizontal="justify" vertical="center" wrapText="1"/>
    </xf>
    <xf numFmtId="0" fontId="30" fillId="6" borderId="68" xfId="0" applyFont="1" applyFill="1" applyBorder="1" applyAlignment="1">
      <alignment horizontal="center" vertical="top" wrapText="1"/>
    </xf>
    <xf numFmtId="0" fontId="35" fillId="6" borderId="76" xfId="51" applyFont="1" applyFill="1" applyBorder="1" applyAlignment="1">
      <alignment horizontal="justify" vertical="top" wrapText="1"/>
    </xf>
    <xf numFmtId="0" fontId="30" fillId="6" borderId="29" xfId="0" applyFont="1" applyFill="1" applyBorder="1" applyAlignment="1">
      <alignment horizontal="center" vertical="top" wrapText="1"/>
    </xf>
    <xf numFmtId="4" fontId="29" fillId="6" borderId="22" xfId="0" applyNumberFormat="1" applyFont="1" applyFill="1" applyBorder="1" applyAlignment="1">
      <alignment vertical="top" wrapText="1"/>
    </xf>
    <xf numFmtId="0" fontId="30" fillId="6" borderId="29" xfId="0" applyFont="1" applyFill="1" applyBorder="1" applyAlignment="1">
      <alignment horizontal="center" wrapText="1"/>
    </xf>
    <xf numFmtId="0" fontId="30" fillId="6" borderId="68" xfId="0" applyFont="1" applyFill="1" applyBorder="1" applyAlignment="1">
      <alignment horizontal="center" wrapText="1"/>
    </xf>
    <xf numFmtId="4" fontId="29" fillId="6" borderId="22" xfId="0" applyNumberFormat="1" applyFont="1" applyFill="1" applyBorder="1" applyAlignment="1">
      <alignment wrapText="1"/>
    </xf>
    <xf numFmtId="0" fontId="30" fillId="6" borderId="68" xfId="0" applyFont="1" applyFill="1" applyBorder="1" applyAlignment="1">
      <alignment horizontal="justify" wrapText="1"/>
    </xf>
    <xf numFmtId="0" fontId="82" fillId="6" borderId="29" xfId="0" applyFont="1" applyFill="1" applyBorder="1" applyAlignment="1">
      <alignment horizontal="center" vertical="top" wrapText="1"/>
    </xf>
    <xf numFmtId="0" fontId="82" fillId="6" borderId="68" xfId="0" applyFont="1" applyFill="1" applyBorder="1" applyAlignment="1">
      <alignment horizontal="center" vertical="top" wrapText="1"/>
    </xf>
    <xf numFmtId="4" fontId="45" fillId="6" borderId="22" xfId="0" applyNumberFormat="1" applyFont="1" applyFill="1" applyBorder="1" applyAlignment="1">
      <alignment vertical="top" wrapText="1"/>
    </xf>
    <xf numFmtId="0" fontId="82" fillId="6" borderId="29" xfId="0" applyFont="1" applyFill="1" applyBorder="1" applyAlignment="1">
      <alignment horizontal="center" wrapText="1"/>
    </xf>
    <xf numFmtId="0" fontId="82" fillId="6" borderId="68" xfId="0" applyFont="1" applyFill="1" applyBorder="1" applyAlignment="1">
      <alignment horizontal="center" wrapText="1"/>
    </xf>
    <xf numFmtId="4" fontId="45" fillId="6" borderId="22" xfId="0" applyNumberFormat="1" applyFont="1" applyFill="1" applyBorder="1" applyAlignment="1">
      <alignment wrapText="1"/>
    </xf>
    <xf numFmtId="167" fontId="1" fillId="6" borderId="0" xfId="5" applyNumberFormat="1" applyFont="1" applyFill="1" applyAlignment="1">
      <alignment vertical="center" wrapText="1"/>
    </xf>
    <xf numFmtId="0" fontId="2" fillId="6" borderId="30" xfId="36" applyFont="1" applyFill="1" applyBorder="1" applyAlignment="1">
      <alignment horizontal="justify" vertical="center" wrapText="1"/>
    </xf>
    <xf numFmtId="0" fontId="2" fillId="6" borderId="71" xfId="36" applyFont="1" applyFill="1" applyBorder="1" applyAlignment="1">
      <alignment horizontal="justify" vertical="center" wrapText="1"/>
    </xf>
    <xf numFmtId="0" fontId="2" fillId="6" borderId="56" xfId="36" applyFont="1" applyFill="1" applyBorder="1" applyAlignment="1">
      <alignment horizontal="justify" vertical="center" wrapText="1"/>
    </xf>
    <xf numFmtId="0" fontId="38" fillId="11" borderId="22" xfId="66" applyFont="1" applyFill="1" applyBorder="1" applyAlignment="1">
      <alignment horizontal="center" vertical="top" wrapText="1"/>
    </xf>
    <xf numFmtId="0" fontId="38" fillId="3" borderId="68" xfId="1" applyFont="1" applyFill="1" applyBorder="1" applyAlignment="1">
      <alignment horizontal="center" vertical="top" wrapText="1"/>
    </xf>
    <xf numFmtId="0" fontId="41" fillId="6" borderId="68" xfId="36" applyFont="1" applyFill="1" applyBorder="1" applyAlignment="1">
      <alignment horizontal="justify" vertical="top" wrapText="1"/>
    </xf>
    <xf numFmtId="0" fontId="38" fillId="6" borderId="68" xfId="36" applyFont="1" applyFill="1" applyBorder="1" applyAlignment="1">
      <alignment horizontal="left" vertical="top" wrapText="1"/>
    </xf>
    <xf numFmtId="0" fontId="2" fillId="6" borderId="58" xfId="36" applyFont="1" applyFill="1" applyBorder="1" applyAlignment="1">
      <alignment horizontal="justify" vertical="center" wrapText="1"/>
    </xf>
    <xf numFmtId="0" fontId="2" fillId="6" borderId="79" xfId="36" applyFont="1" applyFill="1" applyBorder="1" applyAlignment="1">
      <alignment horizontal="justify" vertical="center" wrapText="1"/>
    </xf>
    <xf numFmtId="0" fontId="30" fillId="6" borderId="63" xfId="66" applyFont="1" applyFill="1" applyBorder="1" applyAlignment="1">
      <alignment horizontal="justify" vertical="top" wrapText="1"/>
    </xf>
    <xf numFmtId="0" fontId="30" fillId="6" borderId="30" xfId="0" applyFont="1" applyFill="1" applyBorder="1" applyAlignment="1">
      <alignment horizontal="center" vertical="top" wrapText="1"/>
    </xf>
    <xf numFmtId="0" fontId="30" fillId="6" borderId="71" xfId="0" applyFont="1" applyFill="1" applyBorder="1" applyAlignment="1">
      <alignment horizontal="center" vertical="top" wrapText="1"/>
    </xf>
    <xf numFmtId="43" fontId="29" fillId="6" borderId="56" xfId="19" applyFont="1" applyFill="1" applyBorder="1" applyAlignment="1">
      <alignment horizontal="center" vertical="top" wrapText="1"/>
    </xf>
    <xf numFmtId="165" fontId="30" fillId="6" borderId="20" xfId="66" applyNumberFormat="1" applyFont="1" applyFill="1" applyBorder="1" applyAlignment="1">
      <alignment horizontal="justify" vertical="top" wrapText="1"/>
    </xf>
    <xf numFmtId="0" fontId="29" fillId="6" borderId="68" xfId="66" applyFont="1" applyFill="1" applyBorder="1" applyAlignment="1">
      <alignment vertical="top" wrapText="1"/>
    </xf>
    <xf numFmtId="0" fontId="29" fillId="3" borderId="71" xfId="66" applyFont="1" applyFill="1" applyBorder="1" applyAlignment="1">
      <alignment vertical="top" wrapText="1"/>
    </xf>
    <xf numFmtId="0" fontId="35" fillId="6" borderId="68" xfId="35" applyFont="1" applyFill="1" applyBorder="1" applyAlignment="1">
      <alignment horizontal="justify" vertical="top" wrapText="1"/>
    </xf>
    <xf numFmtId="0" fontId="2" fillId="6" borderId="29" xfId="36" applyFont="1" applyFill="1" applyBorder="1" applyAlignment="1">
      <alignment horizontal="justify" vertical="center" wrapText="1"/>
    </xf>
    <xf numFmtId="0" fontId="2" fillId="6" borderId="22" xfId="36" applyFont="1" applyFill="1" applyBorder="1" applyAlignment="1">
      <alignment horizontal="justify" vertical="center" wrapText="1"/>
    </xf>
    <xf numFmtId="167" fontId="11" fillId="3" borderId="0" xfId="5" applyNumberFormat="1" applyFont="1" applyFill="1" applyAlignment="1">
      <alignment vertical="center" wrapText="1"/>
    </xf>
    <xf numFmtId="0" fontId="2" fillId="6" borderId="36" xfId="5" applyFont="1" applyFill="1" applyBorder="1" applyAlignment="1">
      <alignment horizontal="justify" vertical="center" wrapText="1"/>
    </xf>
    <xf numFmtId="172" fontId="2" fillId="6" borderId="34" xfId="6" applyNumberFormat="1" applyFont="1" applyFill="1" applyBorder="1" applyAlignment="1">
      <alignment horizontal="right" vertical="center"/>
    </xf>
    <xf numFmtId="0" fontId="35" fillId="6" borderId="68" xfId="51" applyFont="1" applyFill="1" applyBorder="1" applyAlignment="1">
      <alignment horizontal="justify" vertical="top" wrapText="1"/>
    </xf>
    <xf numFmtId="0" fontId="30" fillId="6" borderId="78" xfId="66" applyFont="1" applyFill="1" applyBorder="1" applyAlignment="1">
      <alignment horizontal="justify" vertical="top" wrapText="1"/>
    </xf>
    <xf numFmtId="0" fontId="30" fillId="6" borderId="46" xfId="0" applyFont="1" applyFill="1" applyBorder="1" applyAlignment="1">
      <alignment horizontal="center" vertical="top"/>
    </xf>
    <xf numFmtId="0" fontId="30" fillId="6" borderId="71" xfId="0" applyFont="1" applyFill="1" applyBorder="1" applyAlignment="1">
      <alignment horizontal="center" vertical="top"/>
    </xf>
    <xf numFmtId="4" fontId="29" fillId="6" borderId="56" xfId="85" applyNumberFormat="1" applyFont="1" applyFill="1" applyBorder="1" applyAlignment="1">
      <alignment horizontal="right" vertical="top"/>
    </xf>
    <xf numFmtId="0" fontId="82" fillId="0" borderId="29" xfId="1" applyFont="1" applyBorder="1" applyAlignment="1">
      <alignment horizontal="justify" vertical="top" wrapText="1"/>
    </xf>
    <xf numFmtId="0" fontId="41" fillId="0" borderId="68" xfId="1" applyFont="1" applyBorder="1" applyAlignment="1">
      <alignment horizontal="justify" vertical="top" wrapText="1"/>
    </xf>
    <xf numFmtId="0" fontId="38" fillId="3" borderId="51" xfId="1" applyFont="1" applyFill="1" applyBorder="1" applyAlignment="1">
      <alignment horizontal="left" vertical="top" wrapText="1"/>
    </xf>
    <xf numFmtId="0" fontId="76" fillId="3" borderId="67" xfId="1" applyFont="1" applyFill="1" applyBorder="1" applyAlignment="1">
      <alignment horizontal="center" vertical="center" wrapText="1"/>
    </xf>
    <xf numFmtId="0" fontId="76" fillId="3" borderId="68" xfId="1" applyFont="1" applyFill="1" applyBorder="1" applyAlignment="1">
      <alignment horizontal="center" vertical="center" wrapText="1"/>
    </xf>
    <xf numFmtId="0" fontId="76" fillId="3" borderId="51" xfId="1" applyFont="1" applyFill="1" applyBorder="1" applyAlignment="1">
      <alignment horizontal="center" vertical="center" wrapText="1"/>
    </xf>
    <xf numFmtId="0" fontId="47" fillId="6" borderId="20" xfId="1" applyFont="1" applyFill="1" applyBorder="1" applyAlignment="1">
      <alignment horizontal="justify" vertical="top" wrapText="1"/>
    </xf>
    <xf numFmtId="0" fontId="47" fillId="6" borderId="29" xfId="0" applyFont="1" applyFill="1" applyBorder="1" applyAlignment="1">
      <alignment horizontal="center" vertical="top"/>
    </xf>
    <xf numFmtId="0" fontId="47" fillId="6" borderId="68" xfId="0" applyFont="1" applyFill="1" applyBorder="1"/>
    <xf numFmtId="0" fontId="47" fillId="6" borderId="68" xfId="0" applyFont="1" applyFill="1" applyBorder="1" applyAlignment="1">
      <alignment horizontal="justify" vertical="top" wrapText="1"/>
    </xf>
    <xf numFmtId="0" fontId="30" fillId="6" borderId="21" xfId="0" applyFont="1" applyFill="1" applyBorder="1" applyAlignment="1">
      <alignment horizontal="justify" vertical="top" wrapText="1"/>
    </xf>
    <xf numFmtId="13" fontId="1" fillId="3" borderId="0" xfId="5" applyNumberFormat="1" applyFont="1" applyFill="1">
      <alignment wrapText="1"/>
    </xf>
    <xf numFmtId="0" fontId="49" fillId="6" borderId="67" xfId="36" applyFont="1" applyFill="1" applyBorder="1" applyAlignment="1">
      <alignment horizontal="justify" vertical="center" wrapText="1"/>
    </xf>
    <xf numFmtId="0" fontId="49" fillId="6" borderId="68" xfId="36" applyFont="1" applyFill="1" applyBorder="1" applyAlignment="1">
      <alignment horizontal="justify" vertical="center" wrapText="1"/>
    </xf>
    <xf numFmtId="0" fontId="49" fillId="6" borderId="21" xfId="36" applyFont="1" applyFill="1" applyBorder="1" applyAlignment="1">
      <alignment horizontal="justify" vertical="center" wrapText="1"/>
    </xf>
    <xf numFmtId="0" fontId="49" fillId="6" borderId="51" xfId="36" applyFont="1" applyFill="1" applyBorder="1" applyAlignment="1">
      <alignment horizontal="justify" vertical="center" wrapText="1"/>
    </xf>
    <xf numFmtId="0" fontId="49" fillId="6" borderId="76" xfId="36" applyFont="1" applyFill="1" applyBorder="1" applyAlignment="1">
      <alignment horizontal="justify" vertical="center" wrapText="1"/>
    </xf>
    <xf numFmtId="0" fontId="49" fillId="3" borderId="31" xfId="36" applyFont="1" applyFill="1" applyBorder="1" applyAlignment="1">
      <alignment horizontal="justify" vertical="center" wrapText="1"/>
    </xf>
    <xf numFmtId="0" fontId="34" fillId="3" borderId="26" xfId="66" applyFont="1" applyFill="1" applyBorder="1" applyAlignment="1">
      <alignment horizontal="justify" vertical="top" wrapText="1"/>
    </xf>
    <xf numFmtId="0" fontId="82" fillId="6" borderId="20" xfId="66" applyFont="1" applyFill="1" applyBorder="1" applyAlignment="1">
      <alignment vertical="top" wrapText="1"/>
    </xf>
    <xf numFmtId="0" fontId="49" fillId="3" borderId="29" xfId="36" applyFont="1" applyFill="1" applyBorder="1" applyAlignment="1">
      <alignment horizontal="justify" vertical="center" wrapText="1"/>
    </xf>
    <xf numFmtId="0" fontId="34" fillId="3" borderId="20" xfId="66" applyFont="1" applyFill="1" applyBorder="1" applyAlignment="1">
      <alignment vertical="top" wrapText="1"/>
    </xf>
    <xf numFmtId="0" fontId="30" fillId="6" borderId="51" xfId="66" applyFont="1" applyFill="1" applyBorder="1" applyAlignment="1">
      <alignment horizontal="justify" vertical="top" wrapText="1"/>
    </xf>
    <xf numFmtId="0" fontId="30" fillId="6" borderId="76" xfId="0" applyFont="1" applyFill="1" applyBorder="1" applyAlignment="1">
      <alignment horizontal="center" vertical="top"/>
    </xf>
    <xf numFmtId="4" fontId="29" fillId="6" borderId="51" xfId="0" applyNumberFormat="1" applyFont="1" applyFill="1" applyBorder="1" applyAlignment="1">
      <alignment horizontal="right" vertical="top"/>
    </xf>
    <xf numFmtId="43" fontId="34" fillId="3" borderId="0" xfId="5" applyNumberFormat="1" applyFont="1" applyFill="1">
      <alignment wrapText="1"/>
    </xf>
    <xf numFmtId="0" fontId="29" fillId="6" borderId="71" xfId="1" applyFont="1" applyFill="1" applyBorder="1" applyAlignment="1">
      <alignment horizontal="left" vertical="top" wrapText="1"/>
    </xf>
    <xf numFmtId="0" fontId="30" fillId="6" borderId="67" xfId="1" applyFont="1" applyFill="1" applyBorder="1" applyAlignment="1">
      <alignment horizontal="justify" vertical="top" wrapText="1"/>
    </xf>
    <xf numFmtId="0" fontId="30" fillId="6" borderId="68" xfId="1" applyFont="1" applyFill="1" applyBorder="1" applyAlignment="1">
      <alignment horizontal="justify" vertical="top" wrapText="1"/>
    </xf>
    <xf numFmtId="0" fontId="30" fillId="6" borderId="51" xfId="1" applyFont="1" applyFill="1" applyBorder="1" applyAlignment="1">
      <alignment horizontal="justify" vertical="top" wrapText="1"/>
    </xf>
    <xf numFmtId="0" fontId="30" fillId="6" borderId="76" xfId="1" applyFont="1" applyFill="1" applyBorder="1" applyAlignment="1">
      <alignment horizontal="justify" vertical="top" wrapText="1"/>
    </xf>
    <xf numFmtId="0" fontId="30" fillId="6" borderId="21" xfId="1" applyFont="1" applyFill="1" applyBorder="1" applyAlignment="1">
      <alignment horizontal="justify" vertical="top" wrapText="1"/>
    </xf>
    <xf numFmtId="0" fontId="30" fillId="6" borderId="20" xfId="0" applyFont="1" applyFill="1" applyBorder="1" applyAlignment="1">
      <alignment horizontal="justify"/>
    </xf>
    <xf numFmtId="0" fontId="30" fillId="6" borderId="0" xfId="0" applyFont="1" applyFill="1"/>
    <xf numFmtId="0" fontId="30" fillId="6" borderId="68" xfId="0" applyFont="1" applyFill="1" applyBorder="1" applyAlignment="1">
      <alignment horizontal="justify"/>
    </xf>
    <xf numFmtId="4" fontId="29" fillId="6" borderId="22" xfId="0" applyNumberFormat="1" applyFont="1" applyFill="1" applyBorder="1" applyAlignment="1">
      <alignment horizontal="right"/>
    </xf>
    <xf numFmtId="0" fontId="29" fillId="6" borderId="68" xfId="1" applyFont="1" applyFill="1" applyBorder="1" applyAlignment="1">
      <alignment horizontal="left" vertical="top" wrapText="1"/>
    </xf>
    <xf numFmtId="0" fontId="35" fillId="6" borderId="68" xfId="1" applyFont="1" applyFill="1" applyBorder="1" applyAlignment="1">
      <alignment horizontal="justify" vertical="top" wrapText="1"/>
    </xf>
    <xf numFmtId="0" fontId="30" fillId="6" borderId="0" xfId="0" applyFont="1" applyFill="1" applyAlignment="1">
      <alignment horizontal="center" vertical="top" wrapText="1"/>
    </xf>
    <xf numFmtId="0" fontId="30" fillId="6" borderId="79" xfId="0" applyFont="1" applyFill="1" applyBorder="1" applyAlignment="1">
      <alignment horizontal="center" vertical="top"/>
    </xf>
    <xf numFmtId="0" fontId="30" fillId="6" borderId="78" xfId="0" applyFont="1" applyFill="1" applyBorder="1" applyAlignment="1">
      <alignment horizontal="center" vertical="top" wrapText="1"/>
    </xf>
    <xf numFmtId="0" fontId="5" fillId="3" borderId="0" xfId="5" applyFont="1" applyFill="1" applyAlignment="1">
      <alignment horizontal="center" vertical="center" wrapText="1"/>
    </xf>
    <xf numFmtId="0" fontId="24" fillId="0" borderId="0" xfId="0" applyFont="1" applyAlignment="1">
      <alignment wrapText="1"/>
    </xf>
    <xf numFmtId="0" fontId="2" fillId="3" borderId="0" xfId="5" applyFont="1" applyFill="1" applyBorder="1" applyAlignment="1">
      <alignment vertical="center" wrapText="1"/>
    </xf>
    <xf numFmtId="0" fontId="0" fillId="0" borderId="0" xfId="0" applyAlignment="1">
      <alignment wrapText="1"/>
    </xf>
    <xf numFmtId="0" fontId="4" fillId="25" borderId="8" xfId="5" applyFont="1" applyFill="1" applyBorder="1" applyAlignment="1">
      <alignment horizontal="center" vertical="center" wrapText="1"/>
    </xf>
    <xf numFmtId="0" fontId="4" fillId="25" borderId="14" xfId="5" applyFont="1" applyFill="1" applyBorder="1" applyAlignment="1">
      <alignment horizontal="center" vertical="center" wrapText="1"/>
    </xf>
    <xf numFmtId="0" fontId="5" fillId="3" borderId="6" xfId="5" applyFont="1" applyFill="1" applyBorder="1" applyAlignment="1">
      <alignment horizontal="center" vertical="center" wrapText="1"/>
    </xf>
    <xf numFmtId="0" fontId="5" fillId="3" borderId="7" xfId="5" applyFont="1" applyFill="1" applyBorder="1" applyAlignment="1">
      <alignment horizontal="center" vertical="center" wrapText="1"/>
    </xf>
    <xf numFmtId="0" fontId="5" fillId="3" borderId="42" xfId="5" applyFont="1" applyFill="1" applyBorder="1" applyAlignment="1">
      <alignment horizontal="center" vertical="center" wrapText="1"/>
    </xf>
    <xf numFmtId="0" fontId="4" fillId="3" borderId="0" xfId="5" applyFont="1" applyFill="1" applyAlignment="1">
      <alignment horizontal="center" vertical="center" wrapText="1"/>
    </xf>
    <xf numFmtId="0" fontId="4" fillId="3" borderId="0" xfId="5" applyFont="1" applyFill="1" applyBorder="1" applyAlignment="1">
      <alignment horizontal="center" vertical="center" wrapText="1"/>
    </xf>
    <xf numFmtId="0" fontId="53" fillId="3" borderId="0" xfId="5" applyFont="1" applyFill="1" applyBorder="1" applyAlignment="1">
      <alignment horizontal="center" vertical="center" wrapText="1"/>
    </xf>
    <xf numFmtId="0" fontId="3" fillId="3" borderId="10" xfId="5" applyFont="1" applyFill="1" applyBorder="1" applyAlignment="1">
      <alignment horizontal="center" vertical="center" wrapText="1"/>
    </xf>
    <xf numFmtId="0" fontId="34" fillId="3" borderId="0" xfId="5" applyFont="1" applyFill="1" applyBorder="1" applyAlignment="1">
      <alignment horizontal="center" wrapText="1"/>
    </xf>
    <xf numFmtId="0" fontId="34" fillId="3" borderId="0" xfId="5" applyFont="1" applyFill="1" applyAlignment="1">
      <alignment horizontal="center" vertical="center" wrapText="1"/>
    </xf>
    <xf numFmtId="0" fontId="34" fillId="3" borderId="0" xfId="5" applyFont="1" applyFill="1" applyBorder="1" applyAlignment="1">
      <alignment horizontal="center" vertical="center" wrapText="1"/>
    </xf>
    <xf numFmtId="0" fontId="34" fillId="3" borderId="0" xfId="5" applyFont="1" applyFill="1" applyBorder="1" applyAlignment="1">
      <alignment horizontal="center" vertical="center"/>
    </xf>
    <xf numFmtId="167" fontId="30" fillId="3" borderId="35" xfId="6" applyNumberFormat="1" applyFont="1" applyFill="1" applyBorder="1" applyAlignment="1">
      <alignment horizontal="left" vertical="center"/>
    </xf>
    <xf numFmtId="0" fontId="34" fillId="25" borderId="33" xfId="5" applyFont="1" applyFill="1" applyBorder="1" applyAlignment="1">
      <alignment horizontal="center" vertical="center" wrapText="1"/>
    </xf>
    <xf numFmtId="167" fontId="30" fillId="3" borderId="52" xfId="6" applyNumberFormat="1" applyFont="1" applyFill="1" applyBorder="1" applyAlignment="1">
      <alignment horizontal="left" vertical="center"/>
    </xf>
    <xf numFmtId="167" fontId="30" fillId="3" borderId="57" xfId="6" applyNumberFormat="1" applyFont="1" applyFill="1" applyBorder="1" applyAlignment="1">
      <alignment horizontal="left" vertical="center"/>
    </xf>
    <xf numFmtId="167" fontId="30" fillId="3" borderId="58" xfId="6" applyNumberFormat="1" applyFont="1" applyFill="1" applyBorder="1" applyAlignment="1">
      <alignment horizontal="left" vertical="center" wrapText="1"/>
    </xf>
    <xf numFmtId="167" fontId="30" fillId="3" borderId="79" xfId="6" applyNumberFormat="1" applyFont="1" applyFill="1" applyBorder="1" applyAlignment="1">
      <alignment horizontal="left" vertical="center" wrapText="1"/>
    </xf>
    <xf numFmtId="168" fontId="34" fillId="25" borderId="12" xfId="5" applyNumberFormat="1" applyFont="1" applyFill="1" applyBorder="1" applyAlignment="1">
      <alignment horizontal="center" vertical="center"/>
    </xf>
    <xf numFmtId="168" fontId="34" fillId="25" borderId="1" xfId="5" applyNumberFormat="1" applyFont="1" applyFill="1" applyBorder="1" applyAlignment="1">
      <alignment horizontal="center" vertical="center"/>
    </xf>
    <xf numFmtId="168" fontId="34" fillId="25" borderId="49" xfId="5" applyNumberFormat="1" applyFont="1" applyFill="1" applyBorder="1" applyAlignment="1">
      <alignment horizontal="center" vertical="center"/>
    </xf>
    <xf numFmtId="0" fontId="34" fillId="25" borderId="49" xfId="5" applyFont="1" applyFill="1" applyBorder="1" applyAlignment="1">
      <alignment horizontal="center" vertical="center" wrapText="1"/>
    </xf>
    <xf numFmtId="43" fontId="30" fillId="3" borderId="35" xfId="21" applyFont="1" applyFill="1" applyBorder="1" applyAlignment="1">
      <alignment horizontal="center" vertical="center" wrapText="1"/>
    </xf>
    <xf numFmtId="43" fontId="30" fillId="3" borderId="37" xfId="21" applyFont="1" applyFill="1" applyBorder="1" applyAlignment="1">
      <alignment horizontal="center" vertical="center" wrapText="1"/>
    </xf>
    <xf numFmtId="167" fontId="30" fillId="3" borderId="36" xfId="6" applyNumberFormat="1" applyFont="1" applyFill="1" applyBorder="1" applyAlignment="1">
      <alignment horizontal="left" vertical="center" wrapText="1"/>
    </xf>
    <xf numFmtId="167" fontId="30" fillId="3" borderId="59" xfId="6" applyNumberFormat="1" applyFont="1" applyFill="1" applyBorder="1" applyAlignment="1">
      <alignment horizontal="left" vertical="center" wrapText="1"/>
    </xf>
    <xf numFmtId="14" fontId="34" fillId="25" borderId="12" xfId="5" applyNumberFormat="1" applyFont="1" applyFill="1" applyBorder="1" applyAlignment="1">
      <alignment horizontal="center" vertical="center" wrapText="1"/>
    </xf>
    <xf numFmtId="14" fontId="34" fillId="25" borderId="1" xfId="5" applyNumberFormat="1" applyFont="1" applyFill="1" applyBorder="1" applyAlignment="1">
      <alignment horizontal="center" vertical="center" wrapText="1"/>
    </xf>
    <xf numFmtId="14" fontId="34" fillId="25" borderId="49" xfId="5" applyNumberFormat="1" applyFont="1" applyFill="1" applyBorder="1" applyAlignment="1">
      <alignment horizontal="center" vertical="center" wrapText="1"/>
    </xf>
    <xf numFmtId="43" fontId="34" fillId="25" borderId="54" xfId="21" applyFont="1" applyFill="1" applyBorder="1" applyAlignment="1">
      <alignment horizontal="center" vertical="center" wrapText="1"/>
    </xf>
    <xf numFmtId="43" fontId="34" fillId="25" borderId="2" xfId="21" applyFont="1" applyFill="1" applyBorder="1" applyAlignment="1">
      <alignment horizontal="center" vertical="center" wrapText="1"/>
    </xf>
    <xf numFmtId="43" fontId="30" fillId="3" borderId="21" xfId="21" applyFont="1" applyFill="1" applyBorder="1" applyAlignment="1">
      <alignment horizontal="center" vertical="center" wrapText="1"/>
    </xf>
    <xf numFmtId="43" fontId="30" fillId="3" borderId="22" xfId="21" applyFont="1" applyFill="1" applyBorder="1" applyAlignment="1">
      <alignment horizontal="center" vertical="center" wrapText="1"/>
    </xf>
    <xf numFmtId="43" fontId="34" fillId="25" borderId="54" xfId="5" applyNumberFormat="1" applyFont="1" applyFill="1" applyBorder="1" applyAlignment="1">
      <alignment horizontal="center" vertical="center" wrapText="1"/>
    </xf>
    <xf numFmtId="43" fontId="34" fillId="25" borderId="2" xfId="5" applyNumberFormat="1" applyFont="1" applyFill="1" applyBorder="1" applyAlignment="1">
      <alignment horizontal="center" vertical="center" wrapText="1"/>
    </xf>
    <xf numFmtId="0" fontId="21" fillId="0" borderId="0" xfId="0" applyFont="1" applyAlignment="1">
      <alignment vertical="center" wrapText="1"/>
    </xf>
    <xf numFmtId="0" fontId="31" fillId="0" borderId="0" xfId="0" applyFont="1" applyAlignment="1">
      <alignment vertical="center" wrapText="1"/>
    </xf>
    <xf numFmtId="0" fontId="3" fillId="3" borderId="0" xfId="5" applyFont="1" applyFill="1" applyBorder="1" applyAlignment="1">
      <alignment horizontal="center" vertical="center" wrapText="1"/>
    </xf>
    <xf numFmtId="0" fontId="66" fillId="0" borderId="0" xfId="0" applyFont="1" applyAlignment="1">
      <alignment vertical="center" wrapText="1"/>
    </xf>
    <xf numFmtId="4" fontId="4" fillId="25" borderId="48" xfId="5" applyNumberFormat="1" applyFont="1" applyFill="1" applyBorder="1" applyAlignment="1">
      <alignment horizontal="center" vertical="center" wrapText="1"/>
    </xf>
    <xf numFmtId="4" fontId="4" fillId="25" borderId="34" xfId="5" applyNumberFormat="1" applyFont="1" applyFill="1" applyBorder="1" applyAlignment="1">
      <alignment horizontal="center" vertical="center" wrapText="1"/>
    </xf>
    <xf numFmtId="0" fontId="4" fillId="25" borderId="48" xfId="5" applyNumberFormat="1" applyFont="1" applyFill="1" applyBorder="1" applyAlignment="1">
      <alignment horizontal="center" vertical="center" wrapText="1"/>
    </xf>
    <xf numFmtId="0" fontId="4" fillId="25" borderId="34" xfId="5" applyNumberFormat="1" applyFont="1" applyFill="1" applyBorder="1" applyAlignment="1">
      <alignment horizontal="center" vertical="center" wrapText="1"/>
    </xf>
    <xf numFmtId="0" fontId="4" fillId="25" borderId="5" xfId="5" applyFont="1" applyFill="1" applyBorder="1" applyAlignment="1">
      <alignment horizontal="center" vertical="center" wrapText="1"/>
    </xf>
    <xf numFmtId="0" fontId="4" fillId="25" borderId="11" xfId="5" applyFont="1" applyFill="1" applyBorder="1" applyAlignment="1">
      <alignment horizontal="center" vertical="center" wrapText="1"/>
    </xf>
    <xf numFmtId="0" fontId="4" fillId="7" borderId="42" xfId="5" applyFont="1" applyFill="1" applyBorder="1" applyAlignment="1">
      <alignment horizontal="center" vertical="center" wrapText="1"/>
    </xf>
    <xf numFmtId="0" fontId="4" fillId="7" borderId="61" xfId="5" applyFont="1" applyFill="1" applyBorder="1" applyAlignment="1">
      <alignment horizontal="center" vertical="center" wrapText="1"/>
    </xf>
    <xf numFmtId="0" fontId="4" fillId="3" borderId="0" xfId="5" applyFont="1" applyFill="1" applyBorder="1" applyAlignment="1">
      <alignment horizontal="center" vertical="center"/>
    </xf>
    <xf numFmtId="0" fontId="4" fillId="25" borderId="60" xfId="5" applyFont="1" applyFill="1" applyBorder="1" applyAlignment="1">
      <alignment horizontal="center" vertical="center" wrapText="1"/>
    </xf>
    <xf numFmtId="0" fontId="4" fillId="25" borderId="43" xfId="5" applyFont="1" applyFill="1" applyBorder="1" applyAlignment="1">
      <alignment horizontal="center" vertical="center" wrapText="1"/>
    </xf>
    <xf numFmtId="0" fontId="4" fillId="25" borderId="47" xfId="5" applyFont="1" applyFill="1" applyBorder="1" applyAlignment="1">
      <alignment horizontal="center" vertical="center" wrapText="1"/>
    </xf>
    <xf numFmtId="0" fontId="4" fillId="25" borderId="44" xfId="5" applyFont="1" applyFill="1" applyBorder="1" applyAlignment="1">
      <alignment horizontal="center" vertical="center" wrapText="1"/>
    </xf>
    <xf numFmtId="0" fontId="4" fillId="25" borderId="75" xfId="5" applyFont="1" applyFill="1" applyBorder="1" applyAlignment="1">
      <alignment horizontal="center" vertical="center" wrapText="1"/>
    </xf>
    <xf numFmtId="0" fontId="4" fillId="25" borderId="72" xfId="5" applyFont="1" applyFill="1" applyBorder="1" applyAlignment="1">
      <alignment horizontal="center" vertical="center" wrapText="1"/>
    </xf>
    <xf numFmtId="0" fontId="26" fillId="10" borderId="71" xfId="39" applyFont="1" applyFill="1" applyBorder="1" applyAlignment="1">
      <alignment horizontal="center" vertical="center" wrapText="1"/>
    </xf>
    <xf numFmtId="0" fontId="26" fillId="10" borderId="18" xfId="39" applyFont="1" applyFill="1" applyBorder="1" applyAlignment="1">
      <alignment horizontal="center" vertical="center" wrapText="1"/>
    </xf>
    <xf numFmtId="0" fontId="30" fillId="11" borderId="0" xfId="1" applyFont="1" applyFill="1" applyAlignment="1">
      <alignment horizontal="center" vertical="top" wrapText="1"/>
    </xf>
    <xf numFmtId="0" fontId="30" fillId="3" borderId="65" xfId="0" applyFont="1" applyFill="1" applyBorder="1" applyAlignment="1">
      <alignment horizontal="center" vertical="top" wrapText="1"/>
    </xf>
    <xf numFmtId="0" fontId="30" fillId="3" borderId="68" xfId="0" applyFont="1" applyFill="1" applyBorder="1" applyAlignment="1">
      <alignment horizontal="center" vertical="top" wrapText="1"/>
    </xf>
    <xf numFmtId="0" fontId="29" fillId="11" borderId="68" xfId="66" applyFont="1" applyFill="1" applyBorder="1" applyAlignment="1">
      <alignment horizontal="justify" vertical="top" wrapText="1"/>
    </xf>
    <xf numFmtId="0" fontId="30" fillId="11" borderId="62" xfId="35" applyFont="1" applyFill="1" applyBorder="1" applyAlignment="1">
      <alignment horizontal="center" vertical="top" wrapText="1"/>
    </xf>
    <xf numFmtId="0" fontId="30" fillId="11" borderId="51" xfId="35" applyFont="1" applyFill="1" applyBorder="1" applyAlignment="1">
      <alignment horizontal="center" vertical="top" wrapText="1"/>
    </xf>
    <xf numFmtId="0" fontId="29" fillId="11" borderId="65" xfId="66" applyFont="1" applyFill="1" applyBorder="1" applyAlignment="1">
      <alignment horizontal="justify" vertical="top" wrapText="1"/>
    </xf>
    <xf numFmtId="0" fontId="30" fillId="3" borderId="62" xfId="1" applyFont="1" applyFill="1" applyBorder="1" applyAlignment="1">
      <alignment horizontal="center" vertical="top" wrapText="1"/>
    </xf>
    <xf numFmtId="0" fontId="30" fillId="3" borderId="51" xfId="1" applyFont="1" applyFill="1" applyBorder="1" applyAlignment="1">
      <alignment horizontal="center" vertical="top" wrapText="1"/>
    </xf>
    <xf numFmtId="0" fontId="29" fillId="11" borderId="65" xfId="35" applyFont="1" applyFill="1" applyBorder="1" applyAlignment="1">
      <alignment horizontal="left" vertical="top" wrapText="1"/>
    </xf>
    <xf numFmtId="0" fontId="29" fillId="11" borderId="68" xfId="35" applyFont="1" applyFill="1" applyBorder="1" applyAlignment="1">
      <alignment horizontal="left" vertical="top" wrapText="1"/>
    </xf>
    <xf numFmtId="0" fontId="29" fillId="11" borderId="62" xfId="35" applyFont="1" applyFill="1" applyBorder="1" applyAlignment="1">
      <alignment horizontal="left" vertical="top" wrapText="1"/>
    </xf>
    <xf numFmtId="0" fontId="29" fillId="11" borderId="51" xfId="35" applyFont="1" applyFill="1" applyBorder="1" applyAlignment="1">
      <alignment horizontal="left" vertical="top" wrapText="1"/>
    </xf>
    <xf numFmtId="0" fontId="30" fillId="11" borderId="56" xfId="1" applyFont="1" applyFill="1" applyBorder="1" applyAlignment="1">
      <alignment horizontal="center" vertical="top" wrapText="1"/>
    </xf>
    <xf numFmtId="0" fontId="30" fillId="11" borderId="51" xfId="1" applyFont="1" applyFill="1" applyBorder="1" applyAlignment="1">
      <alignment horizontal="center" vertical="top" wrapText="1"/>
    </xf>
    <xf numFmtId="0" fontId="30" fillId="11" borderId="21" xfId="1" applyFont="1" applyFill="1" applyBorder="1" applyAlignment="1">
      <alignment horizontal="center" vertical="top" wrapText="1"/>
    </xf>
    <xf numFmtId="0" fontId="30" fillId="11" borderId="56" xfId="66" applyFont="1" applyFill="1" applyBorder="1" applyAlignment="1">
      <alignment horizontal="center" vertical="top" wrapText="1"/>
    </xf>
    <xf numFmtId="0" fontId="30" fillId="11" borderId="51" xfId="66" applyFont="1" applyFill="1" applyBorder="1" applyAlignment="1">
      <alignment horizontal="center" vertical="top" wrapText="1"/>
    </xf>
    <xf numFmtId="0" fontId="30" fillId="11" borderId="62" xfId="1" applyFont="1" applyFill="1" applyBorder="1" applyAlignment="1">
      <alignment horizontal="center" vertical="top" wrapText="1"/>
    </xf>
    <xf numFmtId="0" fontId="30" fillId="3" borderId="51" xfId="66" applyFont="1" applyFill="1" applyBorder="1" applyAlignment="1">
      <alignment horizontal="center" vertical="top" wrapText="1"/>
    </xf>
    <xf numFmtId="0" fontId="30" fillId="3" borderId="56" xfId="66" applyFont="1" applyFill="1" applyBorder="1" applyAlignment="1">
      <alignment horizontal="center" vertical="top" wrapText="1"/>
    </xf>
    <xf numFmtId="0" fontId="35" fillId="3" borderId="71" xfId="36" applyFont="1" applyFill="1" applyBorder="1" applyAlignment="1">
      <alignment horizontal="justify" vertical="top" wrapText="1"/>
    </xf>
    <xf numFmtId="0" fontId="35" fillId="3" borderId="68" xfId="36" applyFont="1" applyFill="1" applyBorder="1" applyAlignment="1">
      <alignment horizontal="justify" vertical="top" wrapText="1"/>
    </xf>
    <xf numFmtId="0" fontId="29" fillId="3" borderId="68" xfId="36" applyFont="1" applyFill="1" applyBorder="1" applyAlignment="1">
      <alignment horizontal="left" vertical="top" wrapText="1"/>
    </xf>
    <xf numFmtId="0" fontId="29" fillId="3" borderId="51" xfId="36" applyFont="1" applyFill="1" applyBorder="1" applyAlignment="1">
      <alignment horizontal="left" vertical="top" wrapText="1"/>
    </xf>
    <xf numFmtId="0" fontId="37" fillId="19" borderId="71" xfId="24" applyFont="1" applyFill="1" applyBorder="1" applyAlignment="1">
      <alignment horizontal="justify" vertical="top" wrapText="1"/>
    </xf>
    <xf numFmtId="0" fontId="37" fillId="19" borderId="68" xfId="24" applyFont="1" applyFill="1" applyBorder="1" applyAlignment="1">
      <alignment horizontal="justify" vertical="top" wrapText="1"/>
    </xf>
    <xf numFmtId="0" fontId="37" fillId="11" borderId="68" xfId="76" applyFont="1" applyFill="1" applyBorder="1" applyAlignment="1">
      <alignment horizontal="justify" vertical="top" wrapText="1"/>
    </xf>
    <xf numFmtId="0" fontId="35" fillId="11" borderId="68" xfId="36" applyFont="1" applyFill="1" applyBorder="1" applyAlignment="1">
      <alignment horizontal="justify" vertical="top" wrapText="1"/>
    </xf>
    <xf numFmtId="0" fontId="37" fillId="11" borderId="71" xfId="36" applyFont="1" applyFill="1" applyBorder="1" applyAlignment="1">
      <alignment horizontal="justify" vertical="top" wrapText="1"/>
    </xf>
    <xf numFmtId="0" fontId="37" fillId="11" borderId="68" xfId="36" applyFont="1" applyFill="1" applyBorder="1" applyAlignment="1">
      <alignment horizontal="justify" vertical="top" wrapText="1"/>
    </xf>
    <xf numFmtId="0" fontId="30" fillId="11" borderId="71" xfId="36" applyFont="1" applyFill="1" applyBorder="1" applyAlignment="1">
      <alignment horizontal="justify" vertical="top" wrapText="1"/>
    </xf>
    <xf numFmtId="0" fontId="30" fillId="11" borderId="27" xfId="36" applyFont="1" applyFill="1" applyBorder="1" applyAlignment="1">
      <alignment horizontal="justify" vertical="top" wrapText="1"/>
    </xf>
    <xf numFmtId="0" fontId="29" fillId="11" borderId="56" xfId="36" applyFont="1" applyFill="1" applyBorder="1" applyAlignment="1">
      <alignment horizontal="left" vertical="top" wrapText="1"/>
    </xf>
    <xf numFmtId="0" fontId="29" fillId="11" borderId="55" xfId="36" applyFont="1" applyFill="1" applyBorder="1" applyAlignment="1">
      <alignment horizontal="left" vertical="top" wrapText="1"/>
    </xf>
    <xf numFmtId="0" fontId="26" fillId="5" borderId="10" xfId="1" applyFont="1" applyFill="1" applyBorder="1" applyAlignment="1">
      <alignment horizontal="center" vertical="center" wrapText="1"/>
    </xf>
    <xf numFmtId="0" fontId="26" fillId="5" borderId="73" xfId="1" applyFont="1" applyFill="1" applyBorder="1" applyAlignment="1">
      <alignment horizontal="center" vertical="center" wrapText="1"/>
    </xf>
    <xf numFmtId="0" fontId="30" fillId="3" borderId="20" xfId="66" applyFont="1" applyFill="1" applyBorder="1" applyAlignment="1">
      <alignment horizontal="justify" vertical="top" wrapText="1"/>
    </xf>
    <xf numFmtId="0" fontId="30" fillId="3" borderId="26" xfId="66" applyFont="1" applyFill="1" applyBorder="1" applyAlignment="1">
      <alignment horizontal="justify" vertical="top" wrapText="1"/>
    </xf>
    <xf numFmtId="0" fontId="34" fillId="0" borderId="71" xfId="36" applyFont="1" applyBorder="1" applyAlignment="1">
      <alignment horizontal="justify" vertical="top" wrapText="1"/>
    </xf>
    <xf numFmtId="0" fontId="34" fillId="0" borderId="68" xfId="36" applyFont="1" applyBorder="1" applyAlignment="1">
      <alignment horizontal="justify" vertical="top" wrapText="1"/>
    </xf>
    <xf numFmtId="0" fontId="29" fillId="3" borderId="71" xfId="36" applyFont="1" applyFill="1" applyBorder="1" applyAlignment="1">
      <alignment horizontal="left" vertical="top" wrapText="1"/>
    </xf>
    <xf numFmtId="0" fontId="29" fillId="11" borderId="76" xfId="66" applyFont="1" applyFill="1" applyBorder="1" applyAlignment="1">
      <alignment horizontal="justify" vertical="top" wrapText="1"/>
    </xf>
    <xf numFmtId="0" fontId="35" fillId="11" borderId="71" xfId="0" applyFont="1" applyFill="1" applyBorder="1" applyAlignment="1">
      <alignment horizontal="justify" vertical="top" wrapText="1"/>
    </xf>
    <xf numFmtId="0" fontId="35" fillId="11" borderId="68" xfId="0" applyFont="1" applyFill="1" applyBorder="1" applyAlignment="1">
      <alignment horizontal="justify" vertical="top" wrapText="1"/>
    </xf>
    <xf numFmtId="0" fontId="30" fillId="11" borderId="63" xfId="66" applyFont="1" applyFill="1" applyBorder="1" applyAlignment="1">
      <alignment horizontal="justify" vertical="top" wrapText="1"/>
    </xf>
    <xf numFmtId="0" fontId="30" fillId="11" borderId="20" xfId="66" applyFont="1" applyFill="1" applyBorder="1" applyAlignment="1">
      <alignment horizontal="justify" vertical="top" wrapText="1"/>
    </xf>
    <xf numFmtId="0" fontId="30" fillId="11" borderId="65" xfId="66" applyFont="1" applyFill="1" applyBorder="1" applyAlignment="1">
      <alignment horizontal="center" vertical="top" wrapText="1"/>
    </xf>
    <xf numFmtId="0" fontId="30" fillId="11" borderId="68" xfId="66" applyFont="1" applyFill="1" applyBorder="1" applyAlignment="1">
      <alignment horizontal="center" vertical="top" wrapText="1"/>
    </xf>
    <xf numFmtId="0" fontId="34" fillId="11" borderId="65" xfId="36" applyFont="1" applyFill="1" applyBorder="1" applyAlignment="1">
      <alignment horizontal="justify" vertical="top" wrapText="1"/>
    </xf>
    <xf numFmtId="0" fontId="34" fillId="11" borderId="68" xfId="36" applyFont="1" applyFill="1" applyBorder="1" applyAlignment="1">
      <alignment horizontal="justify" vertical="top" wrapText="1"/>
    </xf>
    <xf numFmtId="0" fontId="30" fillId="11" borderId="51" xfId="66" applyFont="1" applyFill="1" applyBorder="1" applyAlignment="1">
      <alignment horizontal="justify" vertical="top" wrapText="1"/>
    </xf>
    <xf numFmtId="0" fontId="30" fillId="3" borderId="51" xfId="66" applyFont="1" applyFill="1" applyBorder="1" applyAlignment="1">
      <alignment horizontal="justify" vertical="top" wrapText="1"/>
    </xf>
    <xf numFmtId="0" fontId="30" fillId="19" borderId="68" xfId="24" applyFont="1" applyFill="1" applyBorder="1" applyAlignment="1">
      <alignment horizontal="justify" vertical="top" wrapText="1"/>
    </xf>
    <xf numFmtId="0" fontId="30" fillId="19" borderId="21" xfId="24" applyFont="1" applyFill="1" applyBorder="1" applyAlignment="1">
      <alignment horizontal="left" vertical="top" wrapText="1"/>
    </xf>
    <xf numFmtId="0" fontId="30" fillId="11" borderId="68" xfId="36" applyFont="1" applyFill="1" applyBorder="1" applyAlignment="1">
      <alignment horizontal="justify" vertical="top" wrapText="1"/>
    </xf>
    <xf numFmtId="0" fontId="29" fillId="3" borderId="62" xfId="51" applyFont="1" applyFill="1" applyBorder="1" applyAlignment="1">
      <alignment horizontal="left" vertical="top" wrapText="1"/>
    </xf>
    <xf numFmtId="0" fontId="29" fillId="3" borderId="51" xfId="51" applyFont="1" applyFill="1" applyBorder="1" applyAlignment="1">
      <alignment horizontal="left" vertical="top" wrapText="1"/>
    </xf>
    <xf numFmtId="0" fontId="29" fillId="3" borderId="68" xfId="66" applyFont="1" applyFill="1" applyBorder="1" applyAlignment="1">
      <alignment horizontal="justify" vertical="top" wrapText="1"/>
    </xf>
    <xf numFmtId="0" fontId="29" fillId="11" borderId="71" xfId="66" applyFont="1" applyFill="1" applyBorder="1" applyAlignment="1">
      <alignment horizontal="left" vertical="top" wrapText="1"/>
    </xf>
    <xf numFmtId="0" fontId="29" fillId="11" borderId="68" xfId="66" applyFont="1" applyFill="1" applyBorder="1" applyAlignment="1">
      <alignment horizontal="left" vertical="top" wrapText="1"/>
    </xf>
    <xf numFmtId="0" fontId="35" fillId="11" borderId="35" xfId="36" applyFont="1" applyFill="1" applyBorder="1" applyAlignment="1">
      <alignment horizontal="justify" vertical="top" wrapText="1"/>
    </xf>
    <xf numFmtId="0" fontId="35" fillId="11" borderId="71" xfId="36" applyFont="1" applyFill="1" applyBorder="1" applyAlignment="1">
      <alignment horizontal="justify" vertical="top" wrapText="1"/>
    </xf>
    <xf numFmtId="0" fontId="30" fillId="0" borderId="68" xfId="0" applyFont="1" applyBorder="1" applyAlignment="1">
      <alignment horizontal="justify" vertical="top" wrapText="1"/>
    </xf>
    <xf numFmtId="0" fontId="30" fillId="0" borderId="8" xfId="0" applyFont="1" applyBorder="1" applyAlignment="1">
      <alignment horizontal="justify" vertical="top" wrapText="1"/>
    </xf>
    <xf numFmtId="0" fontId="30" fillId="0" borderId="20" xfId="0" applyFont="1" applyBorder="1" applyAlignment="1">
      <alignment horizontal="justify" vertical="top" wrapText="1"/>
    </xf>
    <xf numFmtId="0" fontId="30" fillId="3" borderId="68" xfId="0" applyFont="1" applyFill="1" applyBorder="1" applyAlignment="1">
      <alignment horizontal="justify" vertical="top" wrapText="1"/>
    </xf>
    <xf numFmtId="0" fontId="30" fillId="11" borderId="55" xfId="35" applyFont="1" applyFill="1" applyBorder="1" applyAlignment="1">
      <alignment horizontal="center" vertical="top" wrapText="1"/>
    </xf>
    <xf numFmtId="0" fontId="30" fillId="0" borderId="21" xfId="66" applyFont="1" applyBorder="1" applyAlignment="1">
      <alignment horizontal="center" vertical="top" wrapText="1"/>
    </xf>
    <xf numFmtId="0" fontId="30" fillId="11" borderId="21" xfId="66" applyFont="1" applyFill="1" applyBorder="1" applyAlignment="1">
      <alignment horizontal="center" vertical="top" wrapText="1"/>
    </xf>
    <xf numFmtId="0" fontId="29" fillId="0" borderId="71" xfId="0" applyFont="1" applyBorder="1" applyAlignment="1">
      <alignment horizontal="left" vertical="top" wrapText="1"/>
    </xf>
    <xf numFmtId="0" fontId="29" fillId="0" borderId="68" xfId="0" applyFont="1" applyBorder="1" applyAlignment="1">
      <alignment horizontal="left" vertical="top" wrapText="1"/>
    </xf>
    <xf numFmtId="0" fontId="29" fillId="11" borderId="51" xfId="36" applyFont="1" applyFill="1" applyBorder="1" applyAlignment="1">
      <alignment horizontal="left" vertical="top" wrapText="1"/>
    </xf>
    <xf numFmtId="0" fontId="29" fillId="11" borderId="21" xfId="35" applyFont="1" applyFill="1" applyBorder="1" applyAlignment="1">
      <alignment horizontal="justify" vertical="top" wrapText="1"/>
    </xf>
    <xf numFmtId="0" fontId="30" fillId="0" borderId="68" xfId="1" applyFont="1" applyBorder="1" applyAlignment="1">
      <alignment horizontal="justify" vertical="top" wrapText="1"/>
    </xf>
    <xf numFmtId="0" fontId="29" fillId="11" borderId="65" xfId="35" applyFont="1" applyFill="1" applyBorder="1" applyAlignment="1">
      <alignment horizontal="justify" vertical="top" wrapText="1"/>
    </xf>
    <xf numFmtId="0" fontId="29" fillId="11" borderId="68" xfId="35" applyFont="1" applyFill="1" applyBorder="1" applyAlignment="1">
      <alignment horizontal="justify" vertical="top" wrapText="1"/>
    </xf>
    <xf numFmtId="0" fontId="30" fillId="3" borderId="63" xfId="66" applyFont="1" applyFill="1" applyBorder="1" applyAlignment="1">
      <alignment horizontal="justify" vertical="top" wrapText="1"/>
    </xf>
    <xf numFmtId="0" fontId="30" fillId="3" borderId="71" xfId="0" applyFont="1" applyFill="1" applyBorder="1" applyAlignment="1">
      <alignment horizontal="justify" vertical="top" wrapText="1"/>
    </xf>
    <xf numFmtId="0" fontId="29" fillId="3" borderId="65" xfId="66" applyFont="1" applyFill="1" applyBorder="1" applyAlignment="1">
      <alignment horizontal="justify" vertical="top" wrapText="1"/>
    </xf>
    <xf numFmtId="0" fontId="35" fillId="3" borderId="27" xfId="36" applyFont="1" applyFill="1" applyBorder="1" applyAlignment="1">
      <alignment horizontal="justify" vertical="top" wrapText="1"/>
    </xf>
    <xf numFmtId="0" fontId="29" fillId="3" borderId="55" xfId="36" applyFont="1" applyFill="1" applyBorder="1" applyAlignment="1">
      <alignment horizontal="left" vertical="top" wrapText="1"/>
    </xf>
    <xf numFmtId="0" fontId="29" fillId="19" borderId="65" xfId="24" applyFont="1" applyFill="1" applyBorder="1" applyAlignment="1">
      <alignment horizontal="left" vertical="top" wrapText="1"/>
    </xf>
    <xf numFmtId="0" fontId="29" fillId="19" borderId="68" xfId="24" applyFont="1" applyFill="1" applyBorder="1" applyAlignment="1">
      <alignment horizontal="left" vertical="top" wrapText="1"/>
    </xf>
    <xf numFmtId="0" fontId="29" fillId="19" borderId="62" xfId="24" applyFont="1" applyFill="1" applyBorder="1" applyAlignment="1">
      <alignment horizontal="left" vertical="top" wrapText="1"/>
    </xf>
    <xf numFmtId="0" fontId="29" fillId="19" borderId="51" xfId="24" applyFont="1" applyFill="1" applyBorder="1" applyAlignment="1">
      <alignment horizontal="left" vertical="top" wrapText="1"/>
    </xf>
    <xf numFmtId="0" fontId="35" fillId="19" borderId="71" xfId="24" applyFont="1" applyFill="1" applyBorder="1" applyAlignment="1">
      <alignment horizontal="justify" vertical="top" wrapText="1"/>
    </xf>
    <xf numFmtId="0" fontId="35" fillId="19" borderId="68" xfId="24" applyFont="1" applyFill="1" applyBorder="1" applyAlignment="1">
      <alignment horizontal="justify" vertical="top" wrapText="1"/>
    </xf>
    <xf numFmtId="0" fontId="29" fillId="19" borderId="71" xfId="24" applyFont="1" applyFill="1" applyBorder="1" applyAlignment="1">
      <alignment horizontal="left" vertical="top" wrapText="1"/>
    </xf>
    <xf numFmtId="0" fontId="29" fillId="19" borderId="56" xfId="24" applyFont="1" applyFill="1" applyBorder="1" applyAlignment="1">
      <alignment horizontal="left" vertical="top" wrapText="1"/>
    </xf>
    <xf numFmtId="0" fontId="29" fillId="0" borderId="68" xfId="1" applyFont="1" applyBorder="1" applyAlignment="1">
      <alignment horizontal="justify" vertical="top" wrapText="1"/>
    </xf>
    <xf numFmtId="0" fontId="38" fillId="11" borderId="21" xfId="76" applyFont="1" applyFill="1" applyBorder="1" applyAlignment="1">
      <alignment horizontal="justify" vertical="top" wrapText="1"/>
    </xf>
    <xf numFmtId="0" fontId="35" fillId="11" borderId="27" xfId="36" applyFont="1" applyFill="1" applyBorder="1" applyAlignment="1">
      <alignment horizontal="justify" vertical="top" wrapText="1"/>
    </xf>
    <xf numFmtId="0" fontId="35" fillId="21" borderId="68" xfId="24" applyFont="1" applyFill="1" applyBorder="1" applyAlignment="1">
      <alignment horizontal="justify" vertical="top" wrapText="1"/>
    </xf>
    <xf numFmtId="0" fontId="29" fillId="19" borderId="68" xfId="24" applyFont="1" applyFill="1" applyBorder="1" applyAlignment="1">
      <alignment horizontal="justify" vertical="top" wrapText="1"/>
    </xf>
    <xf numFmtId="0" fontId="30" fillId="11" borderId="76" xfId="35" applyFont="1" applyFill="1" applyBorder="1" applyAlignment="1">
      <alignment horizontal="center" vertical="top" wrapText="1"/>
    </xf>
    <xf numFmtId="0" fontId="26" fillId="5" borderId="11" xfId="1" applyFont="1" applyFill="1" applyBorder="1" applyAlignment="1">
      <alignment horizontal="center" vertical="center" wrapText="1"/>
    </xf>
    <xf numFmtId="0" fontId="29" fillId="3" borderId="56" xfId="36" applyFont="1" applyFill="1" applyBorder="1" applyAlignment="1">
      <alignment horizontal="left" vertical="top" wrapText="1"/>
    </xf>
    <xf numFmtId="43" fontId="34" fillId="3" borderId="21" xfId="36" applyNumberFormat="1" applyFont="1" applyFill="1" applyBorder="1" applyAlignment="1">
      <alignment horizontal="center" vertical="top" wrapText="1"/>
    </xf>
    <xf numFmtId="0" fontId="34" fillId="3" borderId="21" xfId="36" applyFont="1" applyFill="1" applyBorder="1" applyAlignment="1">
      <alignment horizontal="center" vertical="top" wrapText="1"/>
    </xf>
    <xf numFmtId="0" fontId="73" fillId="0" borderId="67" xfId="35" applyFont="1" applyBorder="1" applyAlignment="1">
      <alignment horizontal="center" vertical="top" wrapText="1"/>
    </xf>
    <xf numFmtId="0" fontId="38" fillId="11" borderId="68" xfId="76" applyFont="1" applyFill="1" applyBorder="1" applyAlignment="1">
      <alignment horizontal="justify" vertical="top" wrapText="1"/>
    </xf>
    <xf numFmtId="0" fontId="30" fillId="19" borderId="71" xfId="24" applyFont="1" applyFill="1" applyBorder="1" applyAlignment="1">
      <alignment horizontal="justify" vertical="top" wrapText="1"/>
    </xf>
    <xf numFmtId="0" fontId="30" fillId="19" borderId="21" xfId="24" applyFont="1" applyFill="1" applyBorder="1" applyAlignment="1">
      <alignment vertical="top" wrapText="1"/>
    </xf>
    <xf numFmtId="0" fontId="29" fillId="11" borderId="68" xfId="36" applyFont="1" applyFill="1" applyBorder="1" applyAlignment="1">
      <alignment horizontal="left" vertical="top" wrapText="1"/>
    </xf>
    <xf numFmtId="0" fontId="37" fillId="11" borderId="71" xfId="0" applyFont="1" applyFill="1" applyBorder="1" applyAlignment="1">
      <alignment horizontal="justify" vertical="top" wrapText="1"/>
    </xf>
    <xf numFmtId="0" fontId="37" fillId="11" borderId="68" xfId="0" applyFont="1" applyFill="1" applyBorder="1" applyAlignment="1">
      <alignment horizontal="justify" vertical="top" wrapText="1"/>
    </xf>
    <xf numFmtId="0" fontId="26" fillId="0" borderId="65" xfId="1" applyFont="1" applyBorder="1" applyAlignment="1">
      <alignment horizontal="justify" vertical="top" wrapText="1"/>
    </xf>
    <xf numFmtId="0" fontId="26" fillId="0" borderId="68" xfId="1" applyFont="1" applyBorder="1" applyAlignment="1">
      <alignment horizontal="justify" vertical="top" wrapText="1"/>
    </xf>
    <xf numFmtId="0" fontId="35" fillId="11" borderId="68" xfId="76" applyFont="1" applyFill="1" applyBorder="1" applyAlignment="1">
      <alignment horizontal="justify" vertical="top" wrapText="1"/>
    </xf>
    <xf numFmtId="0" fontId="37" fillId="3" borderId="65" xfId="36" applyFont="1" applyFill="1" applyBorder="1" applyAlignment="1">
      <alignment horizontal="justify" vertical="top" wrapText="1"/>
    </xf>
    <xf numFmtId="0" fontId="37" fillId="3" borderId="68" xfId="36" applyFont="1" applyFill="1" applyBorder="1" applyAlignment="1">
      <alignment horizontal="justify" vertical="top" wrapText="1"/>
    </xf>
    <xf numFmtId="0" fontId="38" fillId="3" borderId="65" xfId="36" applyFont="1" applyFill="1" applyBorder="1" applyAlignment="1">
      <alignment horizontal="left" vertical="top" wrapText="1"/>
    </xf>
    <xf numFmtId="0" fontId="38" fillId="3" borderId="68" xfId="36" applyFont="1" applyFill="1" applyBorder="1" applyAlignment="1">
      <alignment horizontal="left" vertical="top" wrapText="1"/>
    </xf>
    <xf numFmtId="0" fontId="38" fillId="3" borderId="62" xfId="36" applyFont="1" applyFill="1" applyBorder="1" applyAlignment="1">
      <alignment horizontal="left" vertical="top" wrapText="1"/>
    </xf>
    <xf numFmtId="0" fontId="38" fillId="3" borderId="51" xfId="36" applyFont="1" applyFill="1" applyBorder="1" applyAlignment="1">
      <alignment horizontal="left" vertical="top" wrapText="1"/>
    </xf>
    <xf numFmtId="0" fontId="29" fillId="3" borderId="71" xfId="0" applyFont="1" applyFill="1" applyBorder="1" applyAlignment="1">
      <alignment horizontal="left" vertical="top" wrapText="1"/>
    </xf>
    <xf numFmtId="0" fontId="29" fillId="3" borderId="68" xfId="0" applyFont="1" applyFill="1" applyBorder="1" applyAlignment="1">
      <alignment horizontal="left" vertical="top" wrapText="1"/>
    </xf>
    <xf numFmtId="0" fontId="35" fillId="11" borderId="27" xfId="0" applyFont="1" applyFill="1" applyBorder="1" applyAlignment="1">
      <alignment horizontal="justify" vertical="top" wrapText="1"/>
    </xf>
    <xf numFmtId="0" fontId="35" fillId="19" borderId="65" xfId="24" applyFont="1" applyFill="1" applyBorder="1" applyAlignment="1">
      <alignment horizontal="justify" vertical="top" wrapText="1"/>
    </xf>
    <xf numFmtId="0" fontId="29" fillId="11" borderId="65" xfId="1" applyFont="1" applyFill="1" applyBorder="1" applyAlignment="1">
      <alignment horizontal="justify" vertical="top" wrapText="1"/>
    </xf>
    <xf numFmtId="0" fontId="29" fillId="11" borderId="68" xfId="1" applyFont="1" applyFill="1" applyBorder="1" applyAlignment="1">
      <alignment horizontal="justify" vertical="top" wrapText="1"/>
    </xf>
    <xf numFmtId="0" fontId="29" fillId="3" borderId="65" xfId="1" applyFont="1" applyFill="1" applyBorder="1" applyAlignment="1">
      <alignment horizontal="justify" vertical="top" wrapText="1"/>
    </xf>
    <xf numFmtId="0" fontId="29" fillId="3" borderId="68" xfId="1" applyFont="1" applyFill="1" applyBorder="1" applyAlignment="1">
      <alignment horizontal="justify" vertical="top" wrapText="1"/>
    </xf>
    <xf numFmtId="0" fontId="29" fillId="3" borderId="65" xfId="36" applyFont="1" applyFill="1" applyBorder="1" applyAlignment="1">
      <alignment horizontal="left" vertical="top" wrapText="1"/>
    </xf>
    <xf numFmtId="0" fontId="29" fillId="3" borderId="62" xfId="36" applyFont="1" applyFill="1" applyBorder="1" applyAlignment="1">
      <alignment horizontal="left" vertical="top" wrapText="1"/>
    </xf>
    <xf numFmtId="0" fontId="29" fillId="3" borderId="68" xfId="1" applyFont="1" applyFill="1" applyBorder="1" applyAlignment="1">
      <alignment horizontal="left" vertical="top" wrapText="1"/>
    </xf>
    <xf numFmtId="0" fontId="29" fillId="0" borderId="51" xfId="1" applyFont="1" applyBorder="1" applyAlignment="1">
      <alignment horizontal="left" vertical="top" wrapText="1"/>
    </xf>
    <xf numFmtId="0" fontId="30" fillId="11" borderId="56" xfId="35" applyFont="1" applyFill="1" applyBorder="1" applyAlignment="1">
      <alignment horizontal="center" vertical="top" wrapText="1"/>
    </xf>
    <xf numFmtId="0" fontId="26" fillId="10" borderId="68" xfId="39" applyFont="1" applyFill="1" applyBorder="1" applyAlignment="1">
      <alignment horizontal="center" vertical="center" wrapText="1"/>
    </xf>
    <xf numFmtId="0" fontId="34" fillId="9" borderId="46" xfId="25" applyFont="1" applyFill="1" applyBorder="1" applyAlignment="1" applyProtection="1">
      <alignment horizontal="center" vertical="center" wrapText="1"/>
    </xf>
    <xf numFmtId="0" fontId="34" fillId="9" borderId="9" xfId="25" applyFont="1" applyFill="1" applyBorder="1" applyAlignment="1" applyProtection="1">
      <alignment horizontal="center" vertical="center" wrapText="1"/>
    </xf>
    <xf numFmtId="0" fontId="29" fillId="3" borderId="27" xfId="36" applyFont="1" applyFill="1" applyBorder="1" applyAlignment="1">
      <alignment horizontal="left" vertical="top" wrapText="1"/>
    </xf>
    <xf numFmtId="0" fontId="26" fillId="10" borderId="30" xfId="39" applyFont="1" applyFill="1" applyBorder="1" applyAlignment="1">
      <alignment horizontal="center" vertical="center" wrapText="1"/>
    </xf>
    <xf numFmtId="0" fontId="26" fillId="10" borderId="17" xfId="39" applyFont="1" applyFill="1" applyBorder="1" applyAlignment="1">
      <alignment horizontal="center" vertical="center" wrapText="1"/>
    </xf>
    <xf numFmtId="0" fontId="29" fillId="0" borderId="71" xfId="36" applyFont="1" applyBorder="1" applyAlignment="1">
      <alignment horizontal="left" vertical="top" wrapText="1"/>
    </xf>
    <xf numFmtId="0" fontId="29" fillId="0" borderId="68" xfId="36" applyFont="1" applyBorder="1" applyAlignment="1">
      <alignment horizontal="left" vertical="top" wrapText="1"/>
    </xf>
    <xf numFmtId="0" fontId="29" fillId="0" borderId="56" xfId="36" applyFont="1" applyBorder="1" applyAlignment="1">
      <alignment horizontal="left" vertical="top" wrapText="1"/>
    </xf>
    <xf numFmtId="0" fontId="29" fillId="0" borderId="51" xfId="36" applyFont="1" applyBorder="1" applyAlignment="1">
      <alignment horizontal="left" vertical="top" wrapText="1"/>
    </xf>
    <xf numFmtId="0" fontId="30" fillId="3" borderId="21" xfId="1" applyFont="1" applyFill="1" applyBorder="1" applyAlignment="1">
      <alignment horizontal="center" vertical="top" wrapText="1"/>
    </xf>
    <xf numFmtId="0" fontId="32" fillId="0" borderId="0" xfId="5" applyFont="1" applyFill="1" applyBorder="1" applyAlignment="1">
      <alignment horizontal="center" vertical="center"/>
    </xf>
    <xf numFmtId="0" fontId="28" fillId="0" borderId="0" xfId="76" applyFont="1" applyAlignment="1">
      <alignment horizontal="center" vertical="center"/>
    </xf>
    <xf numFmtId="0" fontId="46" fillId="0" borderId="0" xfId="5" applyFont="1" applyFill="1" applyBorder="1" applyAlignment="1">
      <alignment horizontal="center" vertical="center"/>
    </xf>
    <xf numFmtId="0" fontId="77" fillId="0" borderId="0" xfId="5" applyFont="1" applyFill="1" applyBorder="1" applyAlignment="1">
      <alignment horizontal="center" vertical="center"/>
    </xf>
    <xf numFmtId="0" fontId="33" fillId="0" borderId="0" xfId="5" applyFont="1" applyFill="1" applyBorder="1" applyAlignment="1">
      <alignment horizontal="center" vertical="center"/>
    </xf>
    <xf numFmtId="0" fontId="26" fillId="3" borderId="3" xfId="1" applyFont="1" applyFill="1" applyBorder="1" applyAlignment="1">
      <alignment horizontal="center" vertical="center" wrapText="1"/>
    </xf>
    <xf numFmtId="0" fontId="26" fillId="3" borderId="4" xfId="1" applyFont="1" applyFill="1" applyBorder="1" applyAlignment="1">
      <alignment horizontal="center" vertical="center" wrapText="1"/>
    </xf>
    <xf numFmtId="0" fontId="26" fillId="3" borderId="5" xfId="1" applyFont="1" applyFill="1" applyBorder="1" applyAlignment="1">
      <alignment horizontal="center" vertical="center" wrapText="1"/>
    </xf>
    <xf numFmtId="0" fontId="26" fillId="3" borderId="12" xfId="1" applyFont="1" applyFill="1" applyBorder="1" applyAlignment="1">
      <alignment horizontal="center" vertical="center" wrapText="1"/>
    </xf>
    <xf numFmtId="0" fontId="26" fillId="3" borderId="1" xfId="1" applyFont="1" applyFill="1" applyBorder="1" applyAlignment="1">
      <alignment horizontal="center" vertical="center" wrapText="1"/>
    </xf>
    <xf numFmtId="0" fontId="26" fillId="3" borderId="2" xfId="1" applyFont="1" applyFill="1" applyBorder="1" applyAlignment="1">
      <alignment horizontal="center" vertical="center" wrapText="1"/>
    </xf>
    <xf numFmtId="0" fontId="34" fillId="3" borderId="8"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14" xfId="0" applyFont="1" applyFill="1" applyBorder="1" applyAlignment="1">
      <alignment horizontal="center" vertical="center" wrapText="1"/>
    </xf>
    <xf numFmtId="0" fontId="34" fillId="8" borderId="3" xfId="25" applyFont="1" applyFill="1" applyBorder="1" applyAlignment="1" applyProtection="1">
      <alignment horizontal="center" vertical="center" wrapText="1"/>
    </xf>
    <xf numFmtId="0" fontId="34" fillId="8" borderId="4" xfId="25" applyFont="1" applyFill="1" applyBorder="1" applyAlignment="1" applyProtection="1">
      <alignment horizontal="center" vertical="center" wrapText="1"/>
    </xf>
    <xf numFmtId="0" fontId="34" fillId="8" borderId="5" xfId="25" applyFont="1" applyFill="1" applyBorder="1" applyAlignment="1" applyProtection="1">
      <alignment horizontal="center" vertical="center" wrapText="1"/>
    </xf>
    <xf numFmtId="0" fontId="34" fillId="8" borderId="31" xfId="25" applyFont="1" applyFill="1" applyBorder="1" applyAlignment="1" applyProtection="1">
      <alignment horizontal="center" vertical="center" wrapText="1"/>
    </xf>
    <xf numFmtId="0" fontId="34" fillId="8" borderId="24" xfId="25" applyFont="1" applyFill="1" applyBorder="1" applyAlignment="1" applyProtection="1">
      <alignment horizontal="center" vertical="center" wrapText="1"/>
    </xf>
    <xf numFmtId="0" fontId="34" fillId="8" borderId="66" xfId="25" applyFont="1" applyFill="1" applyBorder="1" applyAlignment="1" applyProtection="1">
      <alignment horizontal="center" vertical="center" wrapText="1"/>
    </xf>
    <xf numFmtId="0" fontId="26" fillId="5" borderId="74" xfId="1" applyFont="1" applyFill="1" applyBorder="1" applyAlignment="1">
      <alignment horizontal="center" vertical="center" wrapText="1"/>
    </xf>
    <xf numFmtId="0" fontId="26" fillId="5" borderId="76" xfId="1" applyFont="1" applyFill="1" applyBorder="1" applyAlignment="1">
      <alignment horizontal="center" vertical="center" wrapText="1"/>
    </xf>
    <xf numFmtId="0" fontId="34" fillId="9" borderId="58" xfId="25" applyFont="1" applyFill="1" applyBorder="1" applyAlignment="1" applyProtection="1">
      <alignment horizontal="center" vertical="center" wrapText="1"/>
    </xf>
    <xf numFmtId="0" fontId="34" fillId="9" borderId="72" xfId="25" applyFont="1" applyFill="1" applyBorder="1" applyAlignment="1" applyProtection="1">
      <alignment horizontal="center" vertical="center" wrapText="1"/>
    </xf>
    <xf numFmtId="0" fontId="34" fillId="9" borderId="71" xfId="25" applyFont="1" applyFill="1" applyBorder="1" applyAlignment="1" applyProtection="1">
      <alignment horizontal="center" vertical="center" wrapText="1"/>
    </xf>
    <xf numFmtId="0" fontId="34" fillId="9" borderId="18" xfId="25" applyFont="1" applyFill="1" applyBorder="1" applyAlignment="1" applyProtection="1">
      <alignment horizontal="center" vertical="center" wrapText="1"/>
    </xf>
    <xf numFmtId="4" fontId="26" fillId="9" borderId="56" xfId="25" applyNumberFormat="1" applyFont="1" applyFill="1" applyBorder="1" applyAlignment="1" applyProtection="1">
      <alignment horizontal="center" vertical="center" wrapText="1"/>
    </xf>
    <xf numFmtId="4" fontId="26" fillId="9" borderId="19" xfId="25" applyNumberFormat="1" applyFont="1" applyFill="1" applyBorder="1" applyAlignment="1" applyProtection="1">
      <alignment horizontal="center" vertical="center" wrapText="1"/>
    </xf>
    <xf numFmtId="0" fontId="26" fillId="5" borderId="65" xfId="1" applyFont="1" applyFill="1" applyBorder="1" applyAlignment="1">
      <alignment horizontal="center" vertical="center" wrapText="1"/>
    </xf>
    <xf numFmtId="0" fontId="26" fillId="5" borderId="68" xfId="1" applyFont="1" applyFill="1" applyBorder="1" applyAlignment="1">
      <alignment horizontal="center" vertical="center" wrapText="1"/>
    </xf>
    <xf numFmtId="0" fontId="26" fillId="5" borderId="18" xfId="1" applyFont="1" applyFill="1" applyBorder="1" applyAlignment="1">
      <alignment horizontal="center" vertical="center" wrapText="1"/>
    </xf>
    <xf numFmtId="0" fontId="26" fillId="5" borderId="62" xfId="1" applyFont="1" applyFill="1" applyBorder="1" applyAlignment="1">
      <alignment horizontal="center" vertical="center" wrapText="1"/>
    </xf>
    <xf numFmtId="0" fontId="26" fillId="5" borderId="51" xfId="1" applyFont="1" applyFill="1" applyBorder="1" applyAlignment="1">
      <alignment horizontal="center" vertical="center" wrapText="1"/>
    </xf>
    <xf numFmtId="0" fontId="26" fillId="5" borderId="19" xfId="1" applyFont="1" applyFill="1" applyBorder="1" applyAlignment="1">
      <alignment horizontal="center" vertical="center" wrapText="1"/>
    </xf>
    <xf numFmtId="0" fontId="26" fillId="3" borderId="6" xfId="76" applyFont="1" applyFill="1" applyBorder="1" applyAlignment="1">
      <alignment horizontal="center" vertical="center" wrapText="1"/>
    </xf>
    <xf numFmtId="0" fontId="26" fillId="3" borderId="7" xfId="76" applyFont="1" applyFill="1" applyBorder="1" applyAlignment="1">
      <alignment horizontal="center" vertical="center" wrapText="1"/>
    </xf>
    <xf numFmtId="0" fontId="26" fillId="3" borderId="42" xfId="76" applyFont="1" applyFill="1" applyBorder="1" applyAlignment="1">
      <alignment horizontal="center" vertical="center" wrapText="1"/>
    </xf>
    <xf numFmtId="0" fontId="26" fillId="3" borderId="15" xfId="76" applyFont="1" applyFill="1" applyBorder="1" applyAlignment="1">
      <alignment horizontal="center" vertical="center" wrapText="1"/>
    </xf>
    <xf numFmtId="0" fontId="26" fillId="3" borderId="69" xfId="76" applyFont="1" applyFill="1" applyBorder="1" applyAlignment="1">
      <alignment horizontal="center" vertical="center" wrapText="1"/>
    </xf>
    <xf numFmtId="0" fontId="26" fillId="3" borderId="70" xfId="76" applyFont="1" applyFill="1" applyBorder="1" applyAlignment="1">
      <alignment horizontal="center" vertical="center" wrapText="1"/>
    </xf>
    <xf numFmtId="4" fontId="26" fillId="0" borderId="64" xfId="39" applyNumberFormat="1" applyFont="1" applyBorder="1" applyAlignment="1">
      <alignment horizontal="center" vertical="center" wrapText="1"/>
    </xf>
    <xf numFmtId="4" fontId="26" fillId="0" borderId="74" xfId="39" applyNumberFormat="1" applyFont="1" applyBorder="1" applyAlignment="1">
      <alignment horizontal="center" vertical="center" wrapText="1"/>
    </xf>
    <xf numFmtId="4" fontId="26" fillId="0" borderId="65" xfId="39" applyNumberFormat="1" applyFont="1" applyBorder="1" applyAlignment="1">
      <alignment horizontal="center" vertical="center" wrapText="1"/>
    </xf>
    <xf numFmtId="4" fontId="26" fillId="0" borderId="62" xfId="39" applyNumberFormat="1" applyFont="1" applyBorder="1" applyAlignment="1">
      <alignment horizontal="center" vertical="center" wrapText="1"/>
    </xf>
    <xf numFmtId="4" fontId="26" fillId="0" borderId="25" xfId="39" applyNumberFormat="1" applyFont="1" applyBorder="1" applyAlignment="1">
      <alignment horizontal="center" vertical="center" wrapText="1"/>
    </xf>
    <xf numFmtId="4" fontId="26" fillId="0" borderId="77" xfId="39" applyNumberFormat="1" applyFont="1" applyBorder="1" applyAlignment="1">
      <alignment horizontal="center" vertical="center" wrapText="1"/>
    </xf>
    <xf numFmtId="4" fontId="26" fillId="0" borderId="27" xfId="39" applyNumberFormat="1" applyFont="1" applyBorder="1" applyAlignment="1">
      <alignment horizontal="center" vertical="center" wrapText="1"/>
    </xf>
    <xf numFmtId="4" fontId="26" fillId="0" borderId="55" xfId="39" applyNumberFormat="1" applyFont="1" applyBorder="1" applyAlignment="1">
      <alignment horizontal="center" vertical="center" wrapText="1"/>
    </xf>
    <xf numFmtId="0" fontId="73" fillId="5" borderId="8" xfId="1" applyFont="1" applyFill="1" applyBorder="1" applyAlignment="1">
      <alignment horizontal="center" vertical="center" wrapText="1"/>
    </xf>
    <xf numFmtId="0" fontId="73" fillId="5" borderId="20" xfId="1" applyFont="1" applyFill="1" applyBorder="1" applyAlignment="1">
      <alignment horizontal="center" vertical="center" wrapText="1"/>
    </xf>
    <xf numFmtId="0" fontId="73" fillId="5" borderId="14" xfId="1" applyFont="1" applyFill="1" applyBorder="1" applyAlignment="1">
      <alignment horizontal="center" vertical="center" wrapText="1"/>
    </xf>
    <xf numFmtId="0" fontId="73" fillId="5" borderId="74" xfId="1" applyFont="1" applyFill="1" applyBorder="1" applyAlignment="1">
      <alignment horizontal="center" vertical="center" wrapText="1"/>
    </xf>
    <xf numFmtId="0" fontId="73" fillId="5" borderId="76" xfId="1" applyFont="1" applyFill="1" applyBorder="1" applyAlignment="1">
      <alignment horizontal="center" vertical="center" wrapText="1"/>
    </xf>
    <xf numFmtId="0" fontId="73" fillId="5" borderId="73" xfId="1" applyFont="1" applyFill="1" applyBorder="1" applyAlignment="1">
      <alignment horizontal="center" vertical="center" wrapText="1"/>
    </xf>
    <xf numFmtId="0" fontId="26" fillId="5" borderId="65" xfId="1" applyFont="1" applyFill="1" applyBorder="1" applyAlignment="1">
      <alignment horizontal="justify" vertical="center" wrapText="1"/>
    </xf>
    <xf numFmtId="0" fontId="26" fillId="5" borderId="68" xfId="1" applyFont="1" applyFill="1" applyBorder="1" applyAlignment="1">
      <alignment horizontal="justify" vertical="center" wrapText="1"/>
    </xf>
    <xf numFmtId="0" fontId="26" fillId="5" borderId="18" xfId="1" applyFont="1" applyFill="1" applyBorder="1" applyAlignment="1">
      <alignment horizontal="justify" vertical="center" wrapText="1"/>
    </xf>
    <xf numFmtId="0" fontId="34" fillId="5" borderId="65" xfId="1" applyFont="1" applyFill="1" applyBorder="1" applyAlignment="1">
      <alignment horizontal="center" vertical="center" wrapText="1"/>
    </xf>
    <xf numFmtId="0" fontId="34" fillId="5" borderId="68" xfId="1" applyFont="1" applyFill="1" applyBorder="1" applyAlignment="1">
      <alignment horizontal="center" vertical="center" wrapText="1"/>
    </xf>
    <xf numFmtId="0" fontId="34" fillId="5" borderId="18" xfId="1" applyFont="1" applyFill="1" applyBorder="1" applyAlignment="1">
      <alignment horizontal="center" vertical="center" wrapText="1"/>
    </xf>
    <xf numFmtId="0" fontId="34" fillId="5" borderId="62" xfId="1" applyFont="1" applyFill="1" applyBorder="1" applyAlignment="1">
      <alignment horizontal="center" vertical="center" wrapText="1"/>
    </xf>
    <xf numFmtId="0" fontId="34" fillId="5" borderId="51" xfId="1" applyFont="1" applyFill="1" applyBorder="1" applyAlignment="1">
      <alignment horizontal="center" vertical="center" wrapText="1"/>
    </xf>
    <xf numFmtId="0" fontId="34" fillId="5" borderId="19" xfId="1" applyFont="1" applyFill="1" applyBorder="1" applyAlignment="1">
      <alignment horizontal="center" vertical="center" wrapText="1"/>
    </xf>
    <xf numFmtId="4" fontId="30" fillId="10" borderId="51" xfId="39" applyNumberFormat="1" applyFont="1" applyFill="1" applyBorder="1" applyAlignment="1">
      <alignment horizontal="right" vertical="top" wrapText="1"/>
    </xf>
    <xf numFmtId="4" fontId="30" fillId="10" borderId="19" xfId="39" applyNumberFormat="1" applyFont="1" applyFill="1" applyBorder="1" applyAlignment="1">
      <alignment horizontal="right" vertical="top" wrapText="1"/>
    </xf>
    <xf numFmtId="0" fontId="29" fillId="11" borderId="65" xfId="66" applyFont="1" applyFill="1" applyBorder="1" applyAlignment="1">
      <alignment vertical="top" wrapText="1"/>
    </xf>
    <xf numFmtId="0" fontId="29" fillId="11" borderId="68" xfId="66" applyFont="1" applyFill="1" applyBorder="1" applyAlignment="1">
      <alignment vertical="top" wrapText="1"/>
    </xf>
    <xf numFmtId="0" fontId="30" fillId="11" borderId="75" xfId="1" applyFont="1" applyFill="1" applyBorder="1" applyAlignment="1">
      <alignment horizontal="center" vertical="top" wrapText="1"/>
    </xf>
    <xf numFmtId="0" fontId="35" fillId="3" borderId="65" xfId="36" applyFont="1" applyFill="1" applyBorder="1" applyAlignment="1">
      <alignment horizontal="justify" vertical="top" wrapText="1"/>
    </xf>
    <xf numFmtId="0" fontId="73" fillId="11" borderId="76" xfId="1" applyFont="1" applyFill="1" applyBorder="1" applyAlignment="1">
      <alignment horizontal="center" vertical="top" wrapText="1"/>
    </xf>
    <xf numFmtId="0" fontId="35" fillId="0" borderId="71" xfId="0" applyFont="1" applyBorder="1" applyAlignment="1">
      <alignment horizontal="justify" vertical="top" wrapText="1"/>
    </xf>
    <xf numFmtId="0" fontId="35" fillId="0" borderId="68" xfId="0" applyFont="1" applyBorder="1" applyAlignment="1">
      <alignment horizontal="justify" vertical="top" wrapText="1"/>
    </xf>
    <xf numFmtId="0" fontId="35" fillId="3" borderId="71" xfId="0" applyFont="1" applyFill="1" applyBorder="1" applyAlignment="1">
      <alignment horizontal="justify" vertical="top" wrapText="1"/>
    </xf>
    <xf numFmtId="0" fontId="35" fillId="3" borderId="68" xfId="0" applyFont="1" applyFill="1" applyBorder="1" applyAlignment="1">
      <alignment horizontal="justify" vertical="top" wrapText="1"/>
    </xf>
    <xf numFmtId="0" fontId="30" fillId="3" borderId="63" xfId="0" applyFont="1" applyFill="1" applyBorder="1" applyAlignment="1">
      <alignment horizontal="justify" vertical="top" wrapText="1"/>
    </xf>
    <xf numFmtId="0" fontId="30" fillId="3" borderId="20" xfId="0" applyFont="1" applyFill="1" applyBorder="1" applyAlignment="1">
      <alignment horizontal="justify" vertical="top" wrapText="1"/>
    </xf>
    <xf numFmtId="0" fontId="26" fillId="5" borderId="8" xfId="1" applyFont="1" applyFill="1" applyBorder="1" applyAlignment="1">
      <alignment horizontal="center" vertical="center" wrapText="1"/>
    </xf>
    <xf numFmtId="0" fontId="26" fillId="5" borderId="20" xfId="1" applyFont="1" applyFill="1" applyBorder="1" applyAlignment="1">
      <alignment horizontal="center" vertical="center" wrapText="1"/>
    </xf>
    <xf numFmtId="0" fontId="26" fillId="5" borderId="14" xfId="1" applyFont="1" applyFill="1" applyBorder="1" applyAlignment="1">
      <alignment horizontal="center" vertical="center" wrapText="1"/>
    </xf>
    <xf numFmtId="0" fontId="37" fillId="3" borderId="71" xfId="36" applyFont="1" applyFill="1" applyBorder="1" applyAlignment="1">
      <alignment horizontal="justify" vertical="top" wrapText="1"/>
    </xf>
    <xf numFmtId="0" fontId="30" fillId="3" borderId="56" xfId="66" applyFont="1" applyFill="1" applyBorder="1" applyAlignment="1">
      <alignment horizontal="justify" vertical="top" wrapText="1"/>
    </xf>
    <xf numFmtId="0" fontId="29" fillId="11" borderId="65" xfId="66" applyFont="1" applyFill="1" applyBorder="1" applyAlignment="1">
      <alignment horizontal="center" vertical="top" wrapText="1"/>
    </xf>
    <xf numFmtId="0" fontId="29" fillId="11" borderId="68" xfId="66" applyFont="1" applyFill="1" applyBorder="1" applyAlignment="1">
      <alignment horizontal="center" vertical="top" wrapText="1"/>
    </xf>
    <xf numFmtId="0" fontId="30" fillId="0" borderId="71" xfId="0" applyFont="1" applyBorder="1" applyAlignment="1">
      <alignment horizontal="justify" vertical="top" wrapText="1"/>
    </xf>
    <xf numFmtId="0" fontId="30" fillId="3" borderId="8" xfId="0" applyFont="1" applyFill="1" applyBorder="1" applyAlignment="1">
      <alignment horizontal="justify" vertical="top" wrapText="1"/>
    </xf>
    <xf numFmtId="0" fontId="35" fillId="0" borderId="65" xfId="0" applyFont="1" applyBorder="1" applyAlignment="1">
      <alignment horizontal="justify" vertical="top" wrapText="1"/>
    </xf>
    <xf numFmtId="0" fontId="29" fillId="11" borderId="65" xfId="1" applyFont="1" applyFill="1" applyBorder="1" applyAlignment="1">
      <alignment horizontal="left" vertical="top" wrapText="1"/>
    </xf>
    <xf numFmtId="0" fontId="29" fillId="11" borderId="68" xfId="1" applyFont="1" applyFill="1" applyBorder="1" applyAlignment="1">
      <alignment horizontal="left" vertical="top" wrapText="1"/>
    </xf>
    <xf numFmtId="0" fontId="29" fillId="2" borderId="71" xfId="36" applyFont="1" applyFill="1" applyBorder="1" applyAlignment="1">
      <alignment horizontal="center" vertical="top" wrapText="1"/>
    </xf>
    <xf numFmtId="0" fontId="29" fillId="2" borderId="68" xfId="36" applyFont="1" applyFill="1" applyBorder="1" applyAlignment="1">
      <alignment horizontal="center" vertical="top" wrapText="1"/>
    </xf>
    <xf numFmtId="0" fontId="29" fillId="2" borderId="27" xfId="36" applyFont="1" applyFill="1" applyBorder="1" applyAlignment="1">
      <alignment horizontal="center" vertical="top" wrapText="1"/>
    </xf>
    <xf numFmtId="0" fontId="35" fillId="0" borderId="71" xfId="76" applyFont="1" applyBorder="1" applyAlignment="1">
      <alignment horizontal="justify" vertical="top" wrapText="1"/>
    </xf>
    <xf numFmtId="0" fontId="35" fillId="0" borderId="68" xfId="76" applyFont="1" applyBorder="1" applyAlignment="1">
      <alignment horizontal="justify" vertical="top" wrapText="1"/>
    </xf>
    <xf numFmtId="0" fontId="35" fillId="6" borderId="71" xfId="36" applyFont="1" applyFill="1" applyBorder="1" applyAlignment="1">
      <alignment horizontal="justify" vertical="top" wrapText="1"/>
    </xf>
    <xf numFmtId="0" fontId="35" fillId="6" borderId="68" xfId="36" applyFont="1" applyFill="1" applyBorder="1" applyAlignment="1">
      <alignment horizontal="justify" vertical="top" wrapText="1"/>
    </xf>
    <xf numFmtId="0" fontId="26" fillId="5" borderId="9" xfId="1" applyFont="1" applyFill="1" applyBorder="1" applyAlignment="1">
      <alignment horizontal="center" vertical="center" wrapText="1"/>
    </xf>
    <xf numFmtId="0" fontId="29" fillId="0" borderId="10" xfId="0" applyFont="1" applyBorder="1"/>
    <xf numFmtId="0" fontId="29" fillId="0" borderId="65" xfId="1" applyFont="1" applyBorder="1" applyAlignment="1">
      <alignment horizontal="justify" vertical="top" wrapText="1"/>
    </xf>
    <xf numFmtId="0" fontId="29" fillId="3" borderId="71" xfId="76" applyFont="1" applyFill="1" applyBorder="1" applyAlignment="1">
      <alignment horizontal="left" vertical="top" wrapText="1"/>
    </xf>
    <xf numFmtId="0" fontId="29" fillId="3" borderId="68" xfId="76" applyFont="1" applyFill="1" applyBorder="1" applyAlignment="1">
      <alignment horizontal="left" vertical="top" wrapText="1"/>
    </xf>
    <xf numFmtId="0" fontId="35" fillId="0" borderId="71" xfId="1" applyFont="1" applyBorder="1" applyAlignment="1">
      <alignment horizontal="justify" vertical="top" wrapText="1"/>
    </xf>
    <xf numFmtId="0" fontId="35" fillId="0" borderId="68" xfId="1" applyFont="1" applyBorder="1" applyAlignment="1">
      <alignment horizontal="justify" vertical="top" wrapText="1"/>
    </xf>
    <xf numFmtId="0" fontId="29" fillId="0" borderId="56" xfId="1" applyFont="1" applyBorder="1" applyAlignment="1">
      <alignment horizontal="left" vertical="top" wrapText="1"/>
    </xf>
    <xf numFmtId="0" fontId="29" fillId="0" borderId="68" xfId="1" applyFont="1" applyBorder="1" applyAlignment="1">
      <alignment horizontal="left" vertical="top" wrapText="1"/>
    </xf>
    <xf numFmtId="0" fontId="29" fillId="0" borderId="71" xfId="1" applyFont="1" applyBorder="1" applyAlignment="1">
      <alignment horizontal="left" vertical="top" wrapText="1"/>
    </xf>
    <xf numFmtId="0" fontId="30" fillId="0" borderId="65" xfId="1" applyFont="1" applyBorder="1" applyAlignment="1">
      <alignment horizontal="center" vertical="top" wrapText="1"/>
    </xf>
    <xf numFmtId="0" fontId="30" fillId="0" borderId="68" xfId="1" applyFont="1" applyBorder="1" applyAlignment="1">
      <alignment horizontal="center" vertical="top" wrapText="1"/>
    </xf>
    <xf numFmtId="0" fontId="30" fillId="0" borderId="75" xfId="1" applyFont="1" applyBorder="1" applyAlignment="1">
      <alignment horizontal="center" vertical="top" wrapText="1"/>
    </xf>
    <xf numFmtId="0" fontId="30" fillId="0" borderId="21" xfId="1" applyFont="1" applyBorder="1" applyAlignment="1">
      <alignment horizontal="center" vertical="top" wrapText="1"/>
    </xf>
    <xf numFmtId="0" fontId="29" fillId="0" borderId="65" xfId="1" applyFont="1" applyBorder="1" applyAlignment="1">
      <alignment horizontal="left" vertical="top" wrapText="1"/>
    </xf>
    <xf numFmtId="0" fontId="29" fillId="0" borderId="62" xfId="1" applyFont="1" applyBorder="1" applyAlignment="1">
      <alignment horizontal="left" vertical="top" wrapText="1"/>
    </xf>
    <xf numFmtId="0" fontId="37" fillId="3" borderId="71" xfId="0" applyFont="1" applyFill="1" applyBorder="1" applyAlignment="1">
      <alignment horizontal="justify" vertical="top" wrapText="1"/>
    </xf>
    <xf numFmtId="0" fontId="37" fillId="3" borderId="68" xfId="0" applyFont="1" applyFill="1" applyBorder="1" applyAlignment="1">
      <alignment horizontal="justify" vertical="top" wrapText="1"/>
    </xf>
    <xf numFmtId="0" fontId="35" fillId="3" borderId="71" xfId="1" applyFont="1" applyFill="1" applyBorder="1" applyAlignment="1">
      <alignment horizontal="justify" vertical="top" wrapText="1"/>
    </xf>
    <xf numFmtId="0" fontId="35" fillId="3" borderId="68" xfId="1" applyFont="1" applyFill="1" applyBorder="1" applyAlignment="1">
      <alignment horizontal="justify" vertical="top" wrapText="1"/>
    </xf>
    <xf numFmtId="0" fontId="73" fillId="0" borderId="76" xfId="1" applyFont="1" applyBorder="1" applyAlignment="1">
      <alignment horizontal="center" vertical="top" wrapText="1"/>
    </xf>
    <xf numFmtId="0" fontId="30" fillId="0" borderId="63" xfId="0" applyFont="1" applyBorder="1" applyAlignment="1">
      <alignment horizontal="justify" vertical="top" wrapText="1"/>
    </xf>
    <xf numFmtId="0" fontId="30" fillId="0" borderId="71" xfId="1" applyFont="1" applyBorder="1" applyAlignment="1">
      <alignment horizontal="center" vertical="top" wrapText="1"/>
    </xf>
    <xf numFmtId="0" fontId="30" fillId="0" borderId="58" xfId="1" applyFont="1" applyBorder="1" applyAlignment="1">
      <alignment horizontal="center" vertical="top" wrapText="1"/>
    </xf>
    <xf numFmtId="0" fontId="35" fillId="0" borderId="27" xfId="0" applyFont="1" applyBorder="1" applyAlignment="1">
      <alignment horizontal="justify" vertical="top" wrapText="1"/>
    </xf>
    <xf numFmtId="0" fontId="29" fillId="3" borderId="65" xfId="1" applyFont="1" applyFill="1" applyBorder="1" applyAlignment="1">
      <alignment horizontal="left" vertical="top" wrapText="1"/>
    </xf>
    <xf numFmtId="0" fontId="29" fillId="11" borderId="62" xfId="1" applyFont="1" applyFill="1" applyBorder="1" applyAlignment="1">
      <alignment horizontal="left" vertical="top" wrapText="1"/>
    </xf>
    <xf numFmtId="0" fontId="29" fillId="11" borderId="51" xfId="1" applyFont="1" applyFill="1" applyBorder="1" applyAlignment="1">
      <alignment horizontal="left" vertical="top" wrapText="1"/>
    </xf>
    <xf numFmtId="0" fontId="35" fillId="3" borderId="68" xfId="51" applyFont="1" applyFill="1" applyBorder="1" applyAlignment="1">
      <alignment horizontal="justify" vertical="top" wrapText="1"/>
    </xf>
    <xf numFmtId="0" fontId="37" fillId="3" borderId="71" xfId="51" applyFont="1" applyFill="1" applyBorder="1" applyAlignment="1">
      <alignment horizontal="justify" vertical="top" wrapText="1"/>
    </xf>
    <xf numFmtId="0" fontId="37" fillId="3" borderId="68" xfId="51" applyFont="1" applyFill="1" applyBorder="1" applyAlignment="1">
      <alignment horizontal="justify" vertical="top" wrapText="1"/>
    </xf>
    <xf numFmtId="0" fontId="79" fillId="0" borderId="10" xfId="0" applyFont="1" applyBorder="1"/>
    <xf numFmtId="0" fontId="79" fillId="0" borderId="11" xfId="0" applyFont="1" applyBorder="1"/>
    <xf numFmtId="0" fontId="29" fillId="0" borderId="68" xfId="0" applyFont="1" applyBorder="1" applyAlignment="1">
      <alignment horizontal="justify"/>
    </xf>
    <xf numFmtId="0" fontId="29" fillId="11" borderId="74" xfId="1" applyFont="1" applyFill="1" applyBorder="1" applyAlignment="1">
      <alignment horizontal="justify" vertical="top" wrapText="1"/>
    </xf>
    <xf numFmtId="0" fontId="29" fillId="11" borderId="76" xfId="1" applyFont="1" applyFill="1" applyBorder="1" applyAlignment="1">
      <alignment horizontal="justify" vertical="top" wrapText="1"/>
    </xf>
    <xf numFmtId="0" fontId="29" fillId="12" borderId="65" xfId="51" applyFont="1" applyFill="1" applyBorder="1" applyAlignment="1">
      <alignment horizontal="justify" vertical="top" wrapText="1"/>
    </xf>
    <xf numFmtId="0" fontId="29" fillId="12" borderId="68" xfId="51" applyFont="1" applyFill="1" applyBorder="1" applyAlignment="1">
      <alignment horizontal="justify" vertical="top" wrapText="1"/>
    </xf>
    <xf numFmtId="0" fontId="30" fillId="12" borderId="65" xfId="51" applyFont="1" applyFill="1" applyBorder="1" applyAlignment="1">
      <alignment horizontal="center" vertical="top" wrapText="1"/>
    </xf>
    <xf numFmtId="0" fontId="30" fillId="12" borderId="68" xfId="51" applyFont="1" applyFill="1" applyBorder="1" applyAlignment="1">
      <alignment horizontal="center" vertical="top" wrapText="1"/>
    </xf>
    <xf numFmtId="0" fontId="30" fillId="0" borderId="75" xfId="51" applyFont="1" applyBorder="1" applyAlignment="1">
      <alignment horizontal="center" vertical="top" wrapText="1"/>
    </xf>
    <xf numFmtId="0" fontId="30" fillId="0" borderId="21" xfId="51" applyFont="1" applyBorder="1" applyAlignment="1">
      <alignment horizontal="center" vertical="top" wrapText="1"/>
    </xf>
    <xf numFmtId="0" fontId="35" fillId="12" borderId="65" xfId="51" applyFont="1" applyFill="1" applyBorder="1" applyAlignment="1">
      <alignment horizontal="justify" vertical="top" wrapText="1"/>
    </xf>
    <xf numFmtId="0" fontId="35" fillId="12" borderId="68" xfId="51" applyFont="1" applyFill="1" applyBorder="1" applyAlignment="1">
      <alignment horizontal="justify" vertical="top" wrapText="1"/>
    </xf>
    <xf numFmtId="0" fontId="29" fillId="13" borderId="65" xfId="51" applyFont="1" applyFill="1" applyBorder="1" applyAlignment="1">
      <alignment horizontal="justify" vertical="top" wrapText="1"/>
    </xf>
    <xf numFmtId="0" fontId="29" fillId="13" borderId="68" xfId="51" applyFont="1" applyFill="1" applyBorder="1" applyAlignment="1">
      <alignment horizontal="justify" vertical="top" wrapText="1"/>
    </xf>
    <xf numFmtId="0" fontId="37" fillId="12" borderId="65" xfId="51" applyFont="1" applyFill="1" applyBorder="1" applyAlignment="1">
      <alignment horizontal="justify" vertical="top" wrapText="1"/>
    </xf>
    <xf numFmtId="0" fontId="37" fillId="12" borderId="68" xfId="51" applyFont="1" applyFill="1" applyBorder="1" applyAlignment="1">
      <alignment horizontal="justify" vertical="top" wrapText="1"/>
    </xf>
    <xf numFmtId="0" fontId="35" fillId="13" borderId="68" xfId="51" applyFont="1" applyFill="1" applyBorder="1" applyAlignment="1">
      <alignment horizontal="justify" vertical="top" wrapText="1"/>
    </xf>
    <xf numFmtId="0" fontId="29" fillId="3" borderId="21" xfId="36" applyFont="1" applyFill="1" applyBorder="1" applyAlignment="1">
      <alignment horizontal="left" vertical="top" wrapText="1"/>
    </xf>
    <xf numFmtId="0" fontId="35" fillId="13" borderId="71" xfId="51" applyFont="1" applyFill="1" applyBorder="1" applyAlignment="1">
      <alignment horizontal="justify" vertical="top" wrapText="1"/>
    </xf>
    <xf numFmtId="17" fontId="29" fillId="0" borderId="56" xfId="51" applyNumberFormat="1" applyFont="1" applyBorder="1" applyAlignment="1">
      <alignment horizontal="left" vertical="top" wrapText="1"/>
    </xf>
    <xf numFmtId="17" fontId="29" fillId="0" borderId="51" xfId="51" applyNumberFormat="1" applyFont="1" applyBorder="1" applyAlignment="1">
      <alignment horizontal="left" vertical="top" wrapText="1"/>
    </xf>
    <xf numFmtId="0" fontId="35" fillId="3" borderId="71" xfId="51" applyFont="1" applyFill="1" applyBorder="1" applyAlignment="1">
      <alignment horizontal="justify" vertical="top" wrapText="1"/>
    </xf>
    <xf numFmtId="0" fontId="29" fillId="0" borderId="71" xfId="51" applyFont="1" applyBorder="1" applyAlignment="1">
      <alignment horizontal="left" vertical="top" wrapText="1"/>
    </xf>
    <xf numFmtId="0" fontId="29" fillId="0" borderId="68" xfId="51" applyFont="1" applyBorder="1" applyAlignment="1">
      <alignment horizontal="left" vertical="top" wrapText="1"/>
    </xf>
    <xf numFmtId="0" fontId="29" fillId="3" borderId="58" xfId="51" applyFont="1" applyFill="1" applyBorder="1" applyAlignment="1">
      <alignment horizontal="left" vertical="top" wrapText="1"/>
    </xf>
    <xf numFmtId="0" fontId="29" fillId="3" borderId="21" xfId="51" applyFont="1" applyFill="1" applyBorder="1" applyAlignment="1">
      <alignment horizontal="left" vertical="top" wrapText="1"/>
    </xf>
    <xf numFmtId="0" fontId="37" fillId="13" borderId="68" xfId="51" applyFont="1" applyFill="1" applyBorder="1" applyAlignment="1">
      <alignment horizontal="justify" vertical="top" wrapText="1"/>
    </xf>
    <xf numFmtId="0" fontId="29" fillId="3" borderId="68" xfId="76" applyFont="1" applyFill="1" applyBorder="1" applyAlignment="1">
      <alignment horizontal="justify" vertical="top" wrapText="1"/>
    </xf>
    <xf numFmtId="0" fontId="30" fillId="3" borderId="22" xfId="66" applyFont="1" applyFill="1" applyBorder="1" applyAlignment="1">
      <alignment horizontal="justify" vertical="top" wrapText="1"/>
    </xf>
    <xf numFmtId="0" fontId="29" fillId="3" borderId="58" xfId="36" applyFont="1" applyFill="1" applyBorder="1" applyAlignment="1">
      <alignment horizontal="left" vertical="top" wrapText="1"/>
    </xf>
    <xf numFmtId="0" fontId="37" fillId="13" borderId="71" xfId="51" applyFont="1" applyFill="1" applyBorder="1" applyAlignment="1">
      <alignment horizontal="justify" vertical="top" wrapText="1"/>
    </xf>
    <xf numFmtId="0" fontId="35" fillId="3" borderId="27" xfId="1" applyFont="1" applyFill="1" applyBorder="1" applyAlignment="1">
      <alignment horizontal="justify" vertical="top" wrapText="1"/>
    </xf>
    <xf numFmtId="0" fontId="29" fillId="11" borderId="21" xfId="1" applyFont="1" applyFill="1" applyBorder="1" applyAlignment="1">
      <alignment horizontal="left" vertical="top" wrapText="1"/>
    </xf>
    <xf numFmtId="0" fontId="35" fillId="11" borderId="68" xfId="1" applyFont="1" applyFill="1" applyBorder="1" applyAlignment="1">
      <alignment horizontal="justify" vertical="top" wrapText="1"/>
    </xf>
    <xf numFmtId="0" fontId="29" fillId="11" borderId="71" xfId="1" applyFont="1" applyFill="1" applyBorder="1" applyAlignment="1">
      <alignment horizontal="left" vertical="top" wrapText="1"/>
    </xf>
    <xf numFmtId="0" fontId="29" fillId="11" borderId="58" xfId="1" applyFont="1" applyFill="1" applyBorder="1" applyAlignment="1">
      <alignment horizontal="left" vertical="top" wrapText="1"/>
    </xf>
    <xf numFmtId="0" fontId="30" fillId="11" borderId="65" xfId="1" applyFont="1" applyFill="1" applyBorder="1" applyAlignment="1">
      <alignment horizontal="center" vertical="top" wrapText="1"/>
    </xf>
    <xf numFmtId="0" fontId="30" fillId="11" borderId="68" xfId="1" applyFont="1" applyFill="1" applyBorder="1" applyAlignment="1">
      <alignment horizontal="center" vertical="top" wrapText="1"/>
    </xf>
    <xf numFmtId="0" fontId="30" fillId="12" borderId="75" xfId="51" applyFont="1" applyFill="1" applyBorder="1" applyAlignment="1">
      <alignment horizontal="center" vertical="top" wrapText="1"/>
    </xf>
    <xf numFmtId="0" fontId="30" fillId="12" borderId="21" xfId="51" applyFont="1" applyFill="1" applyBorder="1" applyAlignment="1">
      <alignment horizontal="center" vertical="top" wrapText="1"/>
    </xf>
    <xf numFmtId="0" fontId="37" fillId="11" borderId="65" xfId="1" applyFont="1" applyFill="1" applyBorder="1" applyAlignment="1">
      <alignment horizontal="justify" vertical="top" wrapText="1"/>
    </xf>
    <xf numFmtId="0" fontId="37" fillId="11" borderId="68" xfId="1" applyFont="1" applyFill="1" applyBorder="1" applyAlignment="1">
      <alignment horizontal="justify" vertical="top" wrapText="1"/>
    </xf>
    <xf numFmtId="0" fontId="38" fillId="11" borderId="65" xfId="1" applyFont="1" applyFill="1" applyBorder="1" applyAlignment="1">
      <alignment horizontal="left" vertical="top" wrapText="1"/>
    </xf>
    <xf numFmtId="0" fontId="38" fillId="11" borderId="68" xfId="1" applyFont="1" applyFill="1" applyBorder="1" applyAlignment="1">
      <alignment horizontal="left" vertical="top" wrapText="1"/>
    </xf>
    <xf numFmtId="0" fontId="38" fillId="11" borderId="75" xfId="1" applyFont="1" applyFill="1" applyBorder="1" applyAlignment="1">
      <alignment horizontal="left" vertical="top" wrapText="1"/>
    </xf>
    <xf numFmtId="0" fontId="38" fillId="11" borderId="21" xfId="1" applyFont="1" applyFill="1" applyBorder="1" applyAlignment="1">
      <alignment horizontal="left" vertical="top" wrapText="1"/>
    </xf>
    <xf numFmtId="0" fontId="35" fillId="6" borderId="71" xfId="1" applyFont="1" applyFill="1" applyBorder="1" applyAlignment="1">
      <alignment horizontal="justify" vertical="top" wrapText="1"/>
    </xf>
    <xf numFmtId="0" fontId="35" fillId="6" borderId="68" xfId="1" applyFont="1" applyFill="1" applyBorder="1" applyAlignment="1">
      <alignment horizontal="justify" vertical="top" wrapText="1"/>
    </xf>
    <xf numFmtId="0" fontId="29" fillId="6" borderId="56" xfId="1" applyFont="1" applyFill="1" applyBorder="1" applyAlignment="1">
      <alignment horizontal="left" vertical="top" wrapText="1"/>
    </xf>
    <xf numFmtId="0" fontId="29" fillId="6" borderId="51" xfId="1" applyFont="1" applyFill="1" applyBorder="1" applyAlignment="1">
      <alignment horizontal="left" vertical="top" wrapText="1"/>
    </xf>
    <xf numFmtId="0" fontId="79" fillId="0" borderId="71" xfId="0" applyFont="1" applyBorder="1" applyAlignment="1">
      <alignment horizontal="center"/>
    </xf>
    <xf numFmtId="0" fontId="79" fillId="0" borderId="68" xfId="0" applyFont="1" applyBorder="1" applyAlignment="1">
      <alignment horizontal="center"/>
    </xf>
    <xf numFmtId="0" fontId="79" fillId="0" borderId="27" xfId="0" applyFont="1" applyBorder="1" applyAlignment="1">
      <alignment horizontal="center"/>
    </xf>
    <xf numFmtId="0" fontId="30" fillId="13" borderId="75" xfId="51" applyFont="1" applyFill="1" applyBorder="1" applyAlignment="1">
      <alignment horizontal="center" vertical="top" wrapText="1"/>
    </xf>
    <xf numFmtId="0" fontId="30" fillId="13" borderId="21" xfId="51" applyFont="1" applyFill="1" applyBorder="1" applyAlignment="1">
      <alignment horizontal="center" vertical="top" wrapText="1"/>
    </xf>
    <xf numFmtId="0" fontId="37" fillId="3" borderId="65" xfId="1" applyFont="1" applyFill="1" applyBorder="1" applyAlignment="1">
      <alignment horizontal="justify" vertical="top" wrapText="1"/>
    </xf>
    <xf numFmtId="0" fontId="37" fillId="3" borderId="68" xfId="1" applyFont="1" applyFill="1" applyBorder="1" applyAlignment="1">
      <alignment horizontal="justify" vertical="top" wrapText="1"/>
    </xf>
    <xf numFmtId="0" fontId="2" fillId="3" borderId="68" xfId="36" applyFont="1" applyFill="1" applyBorder="1" applyAlignment="1">
      <alignment horizontal="center" vertical="center" wrapText="1"/>
    </xf>
    <xf numFmtId="0" fontId="2" fillId="3" borderId="27" xfId="36" applyFont="1" applyFill="1" applyBorder="1" applyAlignment="1">
      <alignment horizontal="center" vertical="center" wrapText="1"/>
    </xf>
    <xf numFmtId="0" fontId="37" fillId="11" borderId="71" xfId="1" applyFont="1" applyFill="1" applyBorder="1" applyAlignment="1">
      <alignment horizontal="justify" vertical="top" wrapText="1"/>
    </xf>
    <xf numFmtId="0" fontId="37" fillId="3" borderId="71" xfId="1" applyFont="1" applyFill="1" applyBorder="1" applyAlignment="1">
      <alignment horizontal="justify" vertical="top" wrapText="1"/>
    </xf>
    <xf numFmtId="0" fontId="37" fillId="3" borderId="27" xfId="1" applyFont="1" applyFill="1" applyBorder="1" applyAlignment="1">
      <alignment horizontal="justify" vertical="top" wrapText="1"/>
    </xf>
    <xf numFmtId="0" fontId="29" fillId="3" borderId="71" xfId="1" applyFont="1" applyFill="1" applyBorder="1" applyAlignment="1">
      <alignment horizontal="left" vertical="top" wrapText="1"/>
    </xf>
    <xf numFmtId="0" fontId="29" fillId="3" borderId="58" xfId="1" applyFont="1" applyFill="1" applyBorder="1" applyAlignment="1">
      <alignment horizontal="left" vertical="top" wrapText="1"/>
    </xf>
    <xf numFmtId="0" fontId="29" fillId="3" borderId="21" xfId="1" applyFont="1" applyFill="1" applyBorder="1" applyAlignment="1">
      <alignment horizontal="left" vertical="top" wrapText="1"/>
    </xf>
    <xf numFmtId="0" fontId="30" fillId="3" borderId="61" xfId="66" applyFont="1" applyFill="1" applyBorder="1" applyAlignment="1">
      <alignment horizontal="justify" vertical="top" wrapText="1"/>
    </xf>
    <xf numFmtId="0" fontId="29" fillId="3" borderId="51" xfId="1" applyFont="1" applyFill="1" applyBorder="1" applyAlignment="1">
      <alignment horizontal="left" vertical="top" wrapText="1"/>
    </xf>
    <xf numFmtId="0" fontId="30" fillId="3" borderId="66" xfId="66" applyFont="1" applyFill="1" applyBorder="1" applyAlignment="1">
      <alignment horizontal="justify" vertical="top" wrapText="1"/>
    </xf>
    <xf numFmtId="0" fontId="2" fillId="0" borderId="21" xfId="36" applyFont="1" applyBorder="1" applyAlignment="1">
      <alignment horizontal="center" vertical="center" wrapText="1"/>
    </xf>
    <xf numFmtId="0" fontId="2" fillId="0" borderId="51" xfId="36" applyFont="1" applyBorder="1" applyAlignment="1">
      <alignment horizontal="center" vertical="center" wrapText="1"/>
    </xf>
    <xf numFmtId="0" fontId="29" fillId="3" borderId="75" xfId="1" applyFont="1" applyFill="1" applyBorder="1" applyAlignment="1">
      <alignment horizontal="justify" vertical="top" wrapText="1"/>
    </xf>
    <xf numFmtId="0" fontId="29" fillId="3" borderId="21" xfId="1" applyFont="1" applyFill="1" applyBorder="1" applyAlignment="1">
      <alignment horizontal="justify" vertical="top" wrapText="1"/>
    </xf>
    <xf numFmtId="0" fontId="29" fillId="3" borderId="75" xfId="66" applyFont="1" applyFill="1" applyBorder="1" applyAlignment="1">
      <alignment horizontal="justify" vertical="top" wrapText="1"/>
    </xf>
    <xf numFmtId="0" fontId="29" fillId="3" borderId="56" xfId="1" applyFont="1" applyFill="1" applyBorder="1" applyAlignment="1">
      <alignment horizontal="left" vertical="top" wrapText="1"/>
    </xf>
    <xf numFmtId="0" fontId="35" fillId="13" borderId="65" xfId="51" applyFont="1" applyFill="1" applyBorder="1" applyAlignment="1">
      <alignment horizontal="justify" vertical="top" wrapText="1"/>
    </xf>
    <xf numFmtId="0" fontId="35" fillId="11" borderId="71" xfId="1" applyFont="1" applyFill="1" applyBorder="1" applyAlignment="1">
      <alignment horizontal="justify" vertical="top" wrapText="1"/>
    </xf>
    <xf numFmtId="0" fontId="35" fillId="12" borderId="27" xfId="51" applyFont="1" applyFill="1" applyBorder="1" applyAlignment="1">
      <alignment horizontal="justify" vertical="top" wrapText="1"/>
    </xf>
    <xf numFmtId="0" fontId="29" fillId="12" borderId="21" xfId="51" applyFont="1" applyFill="1" applyBorder="1" applyAlignment="1">
      <alignment horizontal="left" vertical="top" wrapText="1"/>
    </xf>
    <xf numFmtId="0" fontId="29" fillId="11" borderId="51" xfId="51" applyFont="1" applyFill="1" applyBorder="1" applyAlignment="1">
      <alignment horizontal="left" vertical="top" wrapText="1"/>
    </xf>
    <xf numFmtId="0" fontId="29" fillId="3" borderId="27" xfId="1" applyFont="1" applyFill="1" applyBorder="1" applyAlignment="1">
      <alignment horizontal="justify" vertical="top" wrapText="1"/>
    </xf>
    <xf numFmtId="0" fontId="29" fillId="11" borderId="58" xfId="51" applyFont="1" applyFill="1" applyBorder="1" applyAlignment="1">
      <alignment horizontal="left" vertical="top" wrapText="1"/>
    </xf>
    <xf numFmtId="0" fontId="29" fillId="11" borderId="21" xfId="51" applyFont="1" applyFill="1" applyBorder="1" applyAlignment="1">
      <alignment horizontal="left" vertical="top" wrapText="1"/>
    </xf>
    <xf numFmtId="0" fontId="49" fillId="3" borderId="21" xfId="66" applyFont="1" applyFill="1" applyBorder="1" applyAlignment="1">
      <alignment horizontal="center" vertical="top" wrapText="1"/>
    </xf>
    <xf numFmtId="0" fontId="35" fillId="3" borderId="27" xfId="51" applyFont="1" applyFill="1" applyBorder="1" applyAlignment="1">
      <alignment horizontal="justify" vertical="top" wrapText="1"/>
    </xf>
    <xf numFmtId="0" fontId="30" fillId="3" borderId="58" xfId="51" applyFont="1" applyFill="1" applyBorder="1" applyAlignment="1">
      <alignment horizontal="center" vertical="top" wrapText="1"/>
    </xf>
    <xf numFmtId="0" fontId="30" fillId="3" borderId="21" xfId="51" applyFont="1" applyFill="1" applyBorder="1" applyAlignment="1">
      <alignment horizontal="center" vertical="top" wrapText="1"/>
    </xf>
    <xf numFmtId="0" fontId="35" fillId="0" borderId="71" xfId="51" applyFont="1" applyBorder="1" applyAlignment="1">
      <alignment horizontal="justify" vertical="top" wrapText="1"/>
    </xf>
    <xf numFmtId="0" fontId="35" fillId="0" borderId="68" xfId="51" applyFont="1" applyBorder="1" applyAlignment="1">
      <alignment horizontal="justify" vertical="top" wrapText="1"/>
    </xf>
    <xf numFmtId="0" fontId="29" fillId="0" borderId="58" xfId="51" applyFont="1" applyBorder="1" applyAlignment="1">
      <alignment horizontal="left" vertical="top" wrapText="1"/>
    </xf>
    <xf numFmtId="0" fontId="29" fillId="0" borderId="21" xfId="51" applyFont="1" applyBorder="1" applyAlignment="1">
      <alignment horizontal="left" vertical="top" wrapText="1"/>
    </xf>
    <xf numFmtId="0" fontId="30" fillId="13" borderId="65" xfId="51" applyFont="1" applyFill="1" applyBorder="1" applyAlignment="1">
      <alignment horizontal="center" vertical="top" wrapText="1"/>
    </xf>
    <xf numFmtId="0" fontId="30" fillId="13" borderId="68" xfId="51" applyFont="1" applyFill="1" applyBorder="1" applyAlignment="1">
      <alignment horizontal="center" vertical="top" wrapText="1"/>
    </xf>
    <xf numFmtId="0" fontId="30" fillId="3" borderId="75" xfId="51" applyFont="1" applyFill="1" applyBorder="1" applyAlignment="1">
      <alignment horizontal="center" vertical="top" wrapText="1"/>
    </xf>
    <xf numFmtId="0" fontId="37" fillId="3" borderId="65" xfId="51" applyFont="1" applyFill="1" applyBorder="1" applyAlignment="1">
      <alignment horizontal="justify" vertical="top" wrapText="1"/>
    </xf>
    <xf numFmtId="0" fontId="30" fillId="6" borderId="68" xfId="0" applyFont="1" applyFill="1" applyBorder="1" applyAlignment="1">
      <alignment horizontal="justify" vertical="top" wrapText="1"/>
    </xf>
    <xf numFmtId="0" fontId="35" fillId="0" borderId="68" xfId="36" applyFont="1" applyBorder="1" applyAlignment="1">
      <alignment horizontal="justify" vertical="top" wrapText="1"/>
    </xf>
    <xf numFmtId="0" fontId="30" fillId="6" borderId="20" xfId="66" applyFont="1" applyFill="1" applyBorder="1" applyAlignment="1">
      <alignment horizontal="justify" vertical="top" wrapText="1"/>
    </xf>
    <xf numFmtId="0" fontId="30" fillId="6" borderId="56" xfId="66" applyFont="1" applyFill="1" applyBorder="1" applyAlignment="1">
      <alignment horizontal="justify" vertical="top" wrapText="1"/>
    </xf>
    <xf numFmtId="0" fontId="30" fillId="6" borderId="51" xfId="66" applyFont="1" applyFill="1" applyBorder="1" applyAlignment="1">
      <alignment horizontal="justify" vertical="top" wrapText="1"/>
    </xf>
    <xf numFmtId="0" fontId="30" fillId="6" borderId="71" xfId="0" applyFont="1" applyFill="1" applyBorder="1" applyAlignment="1">
      <alignment horizontal="justify" vertical="top" wrapText="1"/>
    </xf>
    <xf numFmtId="0" fontId="29" fillId="3" borderId="68" xfId="51" applyFont="1" applyFill="1" applyBorder="1" applyAlignment="1">
      <alignment horizontal="left" vertical="top" wrapText="1"/>
    </xf>
    <xf numFmtId="0" fontId="29" fillId="13" borderId="21" xfId="51" applyFont="1" applyFill="1" applyBorder="1" applyAlignment="1">
      <alignment horizontal="left" vertical="top" wrapText="1"/>
    </xf>
    <xf numFmtId="0" fontId="29" fillId="3" borderId="68" xfId="1" applyFont="1" applyFill="1" applyBorder="1" applyAlignment="1">
      <alignment horizontal="center" vertical="top" wrapText="1"/>
    </xf>
    <xf numFmtId="0" fontId="29" fillId="3" borderId="71" xfId="51" applyFont="1" applyFill="1" applyBorder="1" applyAlignment="1">
      <alignment horizontal="left" vertical="top" wrapText="1"/>
    </xf>
    <xf numFmtId="0" fontId="29" fillId="13" borderId="58" xfId="51" applyFont="1" applyFill="1" applyBorder="1" applyAlignment="1">
      <alignment horizontal="left" vertical="top" wrapText="1"/>
    </xf>
    <xf numFmtId="0" fontId="29" fillId="3" borderId="71" xfId="66" applyFont="1" applyFill="1" applyBorder="1" applyAlignment="1">
      <alignment horizontal="left" vertical="top" wrapText="1"/>
    </xf>
    <xf numFmtId="0" fontId="29" fillId="3" borderId="68" xfId="66" applyFont="1" applyFill="1" applyBorder="1" applyAlignment="1">
      <alignment horizontal="left" vertical="top" wrapText="1"/>
    </xf>
    <xf numFmtId="0" fontId="29" fillId="3" borderId="65" xfId="66" applyFont="1" applyFill="1" applyBorder="1" applyAlignment="1">
      <alignment horizontal="left" vertical="top" wrapText="1"/>
    </xf>
    <xf numFmtId="0" fontId="29" fillId="3" borderId="62" xfId="66" applyFont="1" applyFill="1" applyBorder="1" applyAlignment="1">
      <alignment horizontal="left" vertical="top" wrapText="1"/>
    </xf>
    <xf numFmtId="0" fontId="29" fillId="3" borderId="51" xfId="66" applyFont="1" applyFill="1" applyBorder="1" applyAlignment="1">
      <alignment horizontal="left" vertical="top" wrapText="1"/>
    </xf>
    <xf numFmtId="0" fontId="30" fillId="11" borderId="75" xfId="66" applyFont="1" applyFill="1" applyBorder="1" applyAlignment="1">
      <alignment horizontal="center" vertical="top" wrapText="1"/>
    </xf>
    <xf numFmtId="0" fontId="38" fillId="11" borderId="68" xfId="0" applyFont="1" applyFill="1" applyBorder="1" applyAlignment="1">
      <alignment horizontal="justify" vertical="top" wrapText="1"/>
    </xf>
    <xf numFmtId="0" fontId="30" fillId="11" borderId="26" xfId="0" applyFont="1" applyFill="1" applyBorder="1" applyAlignment="1">
      <alignment horizontal="justify" vertical="top" wrapText="1"/>
    </xf>
    <xf numFmtId="0" fontId="30" fillId="11" borderId="63" xfId="0" applyFont="1" applyFill="1" applyBorder="1" applyAlignment="1">
      <alignment horizontal="justify" vertical="top" wrapText="1"/>
    </xf>
    <xf numFmtId="0" fontId="38" fillId="19" borderId="68" xfId="24" applyFont="1" applyFill="1" applyBorder="1" applyAlignment="1">
      <alignment horizontal="justify" vertical="top" wrapText="1"/>
    </xf>
    <xf numFmtId="0" fontId="38" fillId="11" borderId="21" xfId="66" applyFont="1" applyFill="1" applyBorder="1" applyAlignment="1">
      <alignment horizontal="justify" vertical="top" wrapText="1"/>
    </xf>
    <xf numFmtId="0" fontId="35" fillId="0" borderId="68" xfId="24" applyFont="1" applyBorder="1" applyAlignment="1">
      <alignment horizontal="justify" vertical="top" wrapText="1"/>
    </xf>
    <xf numFmtId="0" fontId="29" fillId="0" borderId="68" xfId="24" applyFont="1" applyBorder="1" applyAlignment="1">
      <alignment horizontal="left" vertical="top" wrapText="1"/>
    </xf>
    <xf numFmtId="0" fontId="29" fillId="0" borderId="56" xfId="24" applyFont="1" applyBorder="1" applyAlignment="1">
      <alignment horizontal="left" vertical="top" wrapText="1"/>
    </xf>
    <xf numFmtId="0" fontId="29" fillId="0" borderId="51" xfId="24" applyFont="1" applyBorder="1" applyAlignment="1">
      <alignment horizontal="left" vertical="top" wrapText="1"/>
    </xf>
    <xf numFmtId="0" fontId="30" fillId="11" borderId="22" xfId="66" applyFont="1" applyFill="1" applyBorder="1" applyAlignment="1">
      <alignment horizontal="justify" vertical="top" wrapText="1"/>
    </xf>
    <xf numFmtId="0" fontId="38" fillId="11" borderId="68" xfId="66" applyFont="1" applyFill="1" applyBorder="1" applyAlignment="1">
      <alignment horizontal="justify" vertical="top" wrapText="1"/>
    </xf>
    <xf numFmtId="0" fontId="30" fillId="11" borderId="67" xfId="1" applyFont="1" applyFill="1" applyBorder="1" applyAlignment="1">
      <alignment horizontal="center" vertical="top" wrapText="1"/>
    </xf>
    <xf numFmtId="0" fontId="30" fillId="0" borderId="51" xfId="1" applyFont="1" applyBorder="1" applyAlignment="1">
      <alignment horizontal="center" vertical="top" wrapText="1"/>
    </xf>
    <xf numFmtId="0" fontId="30" fillId="11" borderId="68" xfId="1" applyFont="1" applyFill="1" applyBorder="1" applyAlignment="1">
      <alignment horizontal="justify" vertical="top" wrapText="1"/>
    </xf>
    <xf numFmtId="0" fontId="29" fillId="11" borderId="21" xfId="1" applyFont="1" applyFill="1" applyBorder="1" applyAlignment="1">
      <alignment horizontal="justify" vertical="top" wrapText="1"/>
    </xf>
    <xf numFmtId="0" fontId="30" fillId="11" borderId="71" xfId="1" applyFont="1" applyFill="1" applyBorder="1" applyAlignment="1">
      <alignment horizontal="justify" vertical="top" wrapText="1"/>
    </xf>
    <xf numFmtId="0" fontId="26" fillId="11" borderId="65" xfId="1" applyFont="1" applyFill="1" applyBorder="1" applyAlignment="1">
      <alignment horizontal="justify" vertical="top" wrapText="1"/>
    </xf>
    <xf numFmtId="0" fontId="26" fillId="11" borderId="68" xfId="1" applyFont="1" applyFill="1" applyBorder="1" applyAlignment="1">
      <alignment horizontal="justify" vertical="top" wrapText="1"/>
    </xf>
    <xf numFmtId="0" fontId="29" fillId="11" borderId="62" xfId="35" applyFont="1" applyFill="1" applyBorder="1" applyAlignment="1">
      <alignment horizontal="justify" vertical="top" wrapText="1"/>
    </xf>
    <xf numFmtId="0" fontId="29" fillId="11" borderId="51" xfId="35" applyFont="1" applyFill="1" applyBorder="1" applyAlignment="1">
      <alignment horizontal="justify" vertical="top" wrapText="1"/>
    </xf>
    <xf numFmtId="0" fontId="30" fillId="11" borderId="64" xfId="1" applyFont="1" applyFill="1" applyBorder="1" applyAlignment="1">
      <alignment horizontal="center" vertical="top" wrapText="1"/>
    </xf>
    <xf numFmtId="0" fontId="30" fillId="11" borderId="65" xfId="35" applyFont="1" applyFill="1" applyBorder="1" applyAlignment="1">
      <alignment horizontal="justify" vertical="top" wrapText="1"/>
    </xf>
    <xf numFmtId="0" fontId="30" fillId="11" borderId="68" xfId="35" applyFont="1" applyFill="1" applyBorder="1" applyAlignment="1">
      <alignment horizontal="justify" vertical="top" wrapText="1"/>
    </xf>
    <xf numFmtId="0" fontId="29" fillId="11" borderId="21" xfId="66" applyFont="1" applyFill="1" applyBorder="1" applyAlignment="1">
      <alignment horizontal="justify" vertical="top" wrapText="1"/>
    </xf>
    <xf numFmtId="0" fontId="29" fillId="11" borderId="62" xfId="66" applyFont="1" applyFill="1" applyBorder="1" applyAlignment="1">
      <alignment horizontal="justify" vertical="top" wrapText="1"/>
    </xf>
    <xf numFmtId="0" fontId="29" fillId="3" borderId="51" xfId="66" applyFont="1" applyFill="1" applyBorder="1" applyAlignment="1">
      <alignment horizontal="justify" vertical="top" wrapText="1"/>
    </xf>
    <xf numFmtId="0" fontId="30" fillId="0" borderId="75" xfId="66" applyFont="1" applyBorder="1" applyAlignment="1">
      <alignment horizontal="center" vertical="top" wrapText="1"/>
    </xf>
    <xf numFmtId="0" fontId="30" fillId="11" borderId="65" xfId="36" applyFont="1" applyFill="1" applyBorder="1" applyAlignment="1">
      <alignment horizontal="justify" vertical="top" wrapText="1"/>
    </xf>
    <xf numFmtId="0" fontId="29" fillId="11" borderId="65" xfId="66" applyFont="1" applyFill="1" applyBorder="1" applyAlignment="1">
      <alignment horizontal="left" vertical="top" wrapText="1"/>
    </xf>
    <xf numFmtId="0" fontId="38" fillId="3" borderId="68" xfId="51" applyFont="1" applyFill="1" applyBorder="1" applyAlignment="1">
      <alignment horizontal="left" vertical="top" wrapText="1"/>
    </xf>
    <xf numFmtId="0" fontId="35" fillId="3" borderId="65" xfId="51" applyFont="1" applyFill="1" applyBorder="1" applyAlignment="1">
      <alignment horizontal="justify" vertical="top" wrapText="1"/>
    </xf>
    <xf numFmtId="0" fontId="29" fillId="3" borderId="65" xfId="51" applyFont="1" applyFill="1" applyBorder="1" applyAlignment="1">
      <alignment horizontal="left" vertical="top" wrapText="1"/>
    </xf>
    <xf numFmtId="0" fontId="75" fillId="11" borderId="68" xfId="1" applyFont="1" applyFill="1" applyBorder="1" applyAlignment="1">
      <alignment horizontal="center" vertical="top" wrapText="1"/>
    </xf>
    <xf numFmtId="0" fontId="38" fillId="11" borderId="68" xfId="1" applyFont="1" applyFill="1" applyBorder="1" applyAlignment="1">
      <alignment horizontal="justify" vertical="top" wrapText="1"/>
    </xf>
    <xf numFmtId="0" fontId="29" fillId="11" borderId="67" xfId="1" applyFont="1" applyFill="1" applyBorder="1" applyAlignment="1">
      <alignment horizontal="center" vertical="top" wrapText="1"/>
    </xf>
    <xf numFmtId="0" fontId="29" fillId="3" borderId="21" xfId="66" applyFont="1" applyFill="1" applyBorder="1" applyAlignment="1">
      <alignment horizontal="justify" vertical="top" wrapText="1"/>
    </xf>
    <xf numFmtId="0" fontId="29" fillId="3" borderId="68" xfId="66" applyFont="1" applyFill="1" applyBorder="1" applyAlignment="1">
      <alignment vertical="top" wrapText="1"/>
    </xf>
    <xf numFmtId="0" fontId="35" fillId="0" borderId="71" xfId="36" applyFont="1" applyBorder="1" applyAlignment="1">
      <alignment horizontal="justify" vertical="top" wrapText="1"/>
    </xf>
    <xf numFmtId="0" fontId="29" fillId="3" borderId="68" xfId="0" applyFont="1" applyFill="1" applyBorder="1" applyAlignment="1">
      <alignment horizontal="justify" vertical="top"/>
    </xf>
    <xf numFmtId="0" fontId="29" fillId="11" borderId="21" xfId="66" applyFont="1" applyFill="1" applyBorder="1" applyAlignment="1">
      <alignment horizontal="justify" vertical="top"/>
    </xf>
    <xf numFmtId="0" fontId="29" fillId="6" borderId="68" xfId="66" applyFont="1" applyFill="1" applyBorder="1" applyAlignment="1">
      <alignment horizontal="left" vertical="top" wrapText="1"/>
    </xf>
    <xf numFmtId="0" fontId="29" fillId="6" borderId="51" xfId="66" applyFont="1" applyFill="1" applyBorder="1" applyAlignment="1">
      <alignment horizontal="left" vertical="top" wrapText="1"/>
    </xf>
    <xf numFmtId="0" fontId="35" fillId="6" borderId="76" xfId="36" applyFont="1" applyFill="1" applyBorder="1" applyAlignment="1">
      <alignment horizontal="justify" vertical="top" wrapText="1"/>
    </xf>
    <xf numFmtId="0" fontId="29" fillId="11" borderId="68" xfId="66" applyFont="1" applyFill="1" applyBorder="1" applyAlignment="1">
      <alignment horizontal="justify" vertical="top"/>
    </xf>
    <xf numFmtId="0" fontId="29" fillId="3" borderId="56" xfId="66" applyFont="1" applyFill="1" applyBorder="1" applyAlignment="1">
      <alignment horizontal="left" vertical="top" wrapText="1"/>
    </xf>
    <xf numFmtId="0" fontId="30" fillId="3" borderId="51" xfId="51" applyFont="1" applyFill="1" applyBorder="1" applyAlignment="1">
      <alignment horizontal="center" vertical="top" wrapText="1"/>
    </xf>
    <xf numFmtId="0" fontId="35" fillId="11" borderId="65" xfId="36" applyFont="1" applyFill="1" applyBorder="1" applyAlignment="1">
      <alignment horizontal="justify" vertical="top" wrapText="1"/>
    </xf>
    <xf numFmtId="0" fontId="35" fillId="3" borderId="71" xfId="35" applyFont="1" applyFill="1" applyBorder="1" applyAlignment="1">
      <alignment horizontal="justify" vertical="top" wrapText="1"/>
    </xf>
    <xf numFmtId="0" fontId="35" fillId="3" borderId="68" xfId="35" applyFont="1" applyFill="1" applyBorder="1" applyAlignment="1">
      <alignment horizontal="justify" vertical="top" wrapText="1"/>
    </xf>
    <xf numFmtId="0" fontId="29" fillId="3" borderId="71" xfId="35" applyFont="1" applyFill="1" applyBorder="1" applyAlignment="1">
      <alignment horizontal="left" vertical="top" wrapText="1"/>
    </xf>
    <xf numFmtId="0" fontId="29" fillId="3" borderId="68" xfId="35" applyFont="1" applyFill="1" applyBorder="1" applyAlignment="1">
      <alignment horizontal="left" vertical="top" wrapText="1"/>
    </xf>
    <xf numFmtId="0" fontId="29" fillId="3" borderId="56" xfId="0" applyFont="1" applyFill="1" applyBorder="1" applyAlignment="1">
      <alignment horizontal="left" vertical="top" wrapText="1"/>
    </xf>
    <xf numFmtId="0" fontId="29" fillId="3" borderId="51" xfId="0" applyFont="1" applyFill="1" applyBorder="1" applyAlignment="1">
      <alignment horizontal="left" vertical="top" wrapText="1"/>
    </xf>
    <xf numFmtId="0" fontId="37" fillId="3" borderId="71" xfId="35" applyFont="1" applyFill="1" applyBorder="1" applyAlignment="1">
      <alignment horizontal="justify" vertical="top" wrapText="1"/>
    </xf>
    <xf numFmtId="0" fontId="37" fillId="3" borderId="68" xfId="35" applyFont="1" applyFill="1" applyBorder="1" applyAlignment="1">
      <alignment horizontal="justify" vertical="top" wrapText="1"/>
    </xf>
    <xf numFmtId="0" fontId="35" fillId="6" borderId="68" xfId="51" applyFont="1" applyFill="1" applyBorder="1" applyAlignment="1">
      <alignment horizontal="justify" vertical="top" wrapText="1"/>
    </xf>
    <xf numFmtId="0" fontId="35" fillId="0" borderId="68" xfId="0" applyFont="1" applyBorder="1" applyAlignment="1">
      <alignment horizontal="justify" vertical="top"/>
    </xf>
    <xf numFmtId="0" fontId="29" fillId="3" borderId="68" xfId="0" applyFont="1" applyFill="1" applyBorder="1" applyAlignment="1">
      <alignment horizontal="justify" vertical="top" wrapText="1"/>
    </xf>
    <xf numFmtId="9" fontId="29" fillId="11" borderId="65" xfId="66" applyNumberFormat="1" applyFont="1" applyFill="1" applyBorder="1" applyAlignment="1">
      <alignment horizontal="justify" vertical="top" wrapText="1"/>
    </xf>
    <xf numFmtId="9" fontId="29" fillId="11" borderId="68" xfId="66" applyNumberFormat="1" applyFont="1" applyFill="1" applyBorder="1" applyAlignment="1">
      <alignment horizontal="justify" vertical="top" wrapText="1"/>
    </xf>
    <xf numFmtId="0" fontId="37" fillId="11" borderId="65" xfId="36" applyFont="1" applyFill="1" applyBorder="1" applyAlignment="1">
      <alignment horizontal="justify" vertical="top" wrapText="1"/>
    </xf>
    <xf numFmtId="0" fontId="30" fillId="3" borderId="65" xfId="66" applyFont="1" applyFill="1" applyBorder="1" applyAlignment="1">
      <alignment horizontal="center" vertical="top" wrapText="1"/>
    </xf>
    <xf numFmtId="0" fontId="30" fillId="3" borderId="68" xfId="66" applyFont="1" applyFill="1" applyBorder="1" applyAlignment="1">
      <alignment horizontal="center" vertical="top" wrapText="1"/>
    </xf>
    <xf numFmtId="0" fontId="35" fillId="6" borderId="71" xfId="0" applyFont="1" applyFill="1" applyBorder="1" applyAlignment="1">
      <alignment horizontal="justify" vertical="top" wrapText="1"/>
    </xf>
    <xf numFmtId="0" fontId="35" fillId="6" borderId="68" xfId="0" applyFont="1" applyFill="1" applyBorder="1" applyAlignment="1">
      <alignment horizontal="justify" vertical="top" wrapText="1"/>
    </xf>
    <xf numFmtId="0" fontId="29" fillId="6" borderId="71" xfId="36" applyFont="1" applyFill="1" applyBorder="1" applyAlignment="1">
      <alignment horizontal="left" vertical="top" wrapText="1"/>
    </xf>
    <xf numFmtId="0" fontId="29" fillId="6" borderId="68" xfId="36" applyFont="1" applyFill="1" applyBorder="1" applyAlignment="1">
      <alignment horizontal="left" vertical="top" wrapText="1"/>
    </xf>
    <xf numFmtId="0" fontId="29" fillId="0" borderId="65" xfId="36" applyFont="1" applyBorder="1" applyAlignment="1">
      <alignment horizontal="left" vertical="top" wrapText="1"/>
    </xf>
    <xf numFmtId="0" fontId="29" fillId="0" borderId="62" xfId="36" applyFont="1" applyBorder="1" applyAlignment="1">
      <alignment horizontal="left" vertical="top" wrapText="1"/>
    </xf>
    <xf numFmtId="0" fontId="29" fillId="0" borderId="55" xfId="36" applyFont="1" applyBorder="1" applyAlignment="1">
      <alignment horizontal="left" vertical="top" wrapText="1"/>
    </xf>
    <xf numFmtId="0" fontId="30" fillId="3" borderId="8" xfId="66" applyFont="1" applyFill="1" applyBorder="1" applyAlignment="1">
      <alignment horizontal="justify" vertical="top" wrapText="1"/>
    </xf>
    <xf numFmtId="0" fontId="29" fillId="0" borderId="27" xfId="36" applyFont="1" applyBorder="1" applyAlignment="1">
      <alignment horizontal="left" vertical="top" wrapText="1"/>
    </xf>
    <xf numFmtId="0" fontId="41" fillId="0" borderId="68" xfId="36" applyFont="1" applyBorder="1" applyAlignment="1">
      <alignment horizontal="justify" vertical="top" wrapText="1"/>
    </xf>
    <xf numFmtId="0" fontId="41" fillId="0" borderId="27" xfId="36" applyFont="1" applyBorder="1" applyAlignment="1">
      <alignment horizontal="justify" vertical="top" wrapText="1"/>
    </xf>
    <xf numFmtId="0" fontId="30" fillId="6" borderId="26" xfId="66" applyFont="1" applyFill="1" applyBorder="1" applyAlignment="1">
      <alignment horizontal="justify" vertical="top" wrapText="1"/>
    </xf>
    <xf numFmtId="9" fontId="29" fillId="3" borderId="68" xfId="66" applyNumberFormat="1" applyFont="1" applyFill="1" applyBorder="1" applyAlignment="1">
      <alignment horizontal="center" vertical="top" wrapText="1"/>
    </xf>
    <xf numFmtId="0" fontId="35" fillId="0" borderId="82" xfId="0" applyFont="1" applyBorder="1" applyAlignment="1">
      <alignment horizontal="justify" vertical="top" wrapText="1"/>
    </xf>
    <xf numFmtId="0" fontId="35" fillId="3" borderId="82" xfId="0" applyFont="1" applyFill="1" applyBorder="1" applyAlignment="1">
      <alignment horizontal="justify" vertical="top" wrapText="1"/>
    </xf>
    <xf numFmtId="0" fontId="29" fillId="3" borderId="83" xfId="36" applyFont="1" applyFill="1" applyBorder="1" applyAlignment="1">
      <alignment horizontal="left" vertical="top" wrapText="1"/>
    </xf>
    <xf numFmtId="0" fontId="35" fillId="6" borderId="82" xfId="0" applyFont="1" applyFill="1" applyBorder="1" applyAlignment="1">
      <alignment horizontal="justify" vertical="top" wrapText="1"/>
    </xf>
    <xf numFmtId="0" fontId="82" fillId="6" borderId="20" xfId="0" applyFont="1" applyFill="1" applyBorder="1" applyAlignment="1">
      <alignment horizontal="justify" vertical="top" wrapText="1"/>
    </xf>
    <xf numFmtId="0" fontId="82" fillId="6" borderId="68" xfId="0" applyFont="1" applyFill="1" applyBorder="1" applyAlignment="1">
      <alignment horizontal="justify" vertical="top" wrapText="1"/>
    </xf>
    <xf numFmtId="0" fontId="29" fillId="0" borderId="68" xfId="0" applyFont="1" applyBorder="1" applyAlignment="1">
      <alignment horizontal="justify" vertical="top" wrapText="1"/>
    </xf>
    <xf numFmtId="0" fontId="33" fillId="11" borderId="68" xfId="66" applyFont="1" applyFill="1" applyBorder="1" applyAlignment="1">
      <alignment horizontal="justify" vertical="top" wrapText="1"/>
    </xf>
    <xf numFmtId="0" fontId="30" fillId="6" borderId="20" xfId="0" applyFont="1" applyFill="1" applyBorder="1" applyAlignment="1">
      <alignment horizontal="justify" vertical="top" wrapText="1"/>
    </xf>
    <xf numFmtId="0" fontId="37" fillId="0" borderId="80" xfId="0" applyFont="1" applyBorder="1" applyAlignment="1">
      <alignment horizontal="justify" vertical="top" wrapText="1"/>
    </xf>
    <xf numFmtId="0" fontId="37" fillId="0" borderId="82" xfId="0" applyFont="1" applyBorder="1" applyAlignment="1">
      <alignment horizontal="justify" vertical="top" wrapText="1"/>
    </xf>
    <xf numFmtId="0" fontId="37" fillId="0" borderId="71" xfId="36" applyFont="1" applyBorder="1" applyAlignment="1">
      <alignment horizontal="justify" vertical="top" wrapText="1"/>
    </xf>
    <xf numFmtId="0" fontId="37" fillId="0" borderId="68" xfId="36" applyFont="1" applyBorder="1" applyAlignment="1">
      <alignment horizontal="justify" vertical="top" wrapText="1"/>
    </xf>
    <xf numFmtId="0" fontId="30" fillId="3" borderId="62" xfId="66" applyFont="1" applyFill="1" applyBorder="1" applyAlignment="1">
      <alignment horizontal="center" vertical="top" wrapText="1"/>
    </xf>
    <xf numFmtId="0" fontId="35" fillId="3" borderId="65" xfId="0" applyFont="1" applyFill="1" applyBorder="1" applyAlignment="1">
      <alignment horizontal="justify" vertical="top" wrapText="1"/>
    </xf>
    <xf numFmtId="0" fontId="30" fillId="6" borderId="20" xfId="36" applyFont="1" applyFill="1" applyBorder="1" applyAlignment="1">
      <alignment horizontal="justify" vertical="top" wrapText="1"/>
    </xf>
    <xf numFmtId="0" fontId="29" fillId="3" borderId="68" xfId="36" applyFont="1" applyFill="1" applyBorder="1" applyAlignment="1">
      <alignment horizontal="justify" vertical="top" wrapText="1"/>
    </xf>
    <xf numFmtId="0" fontId="35" fillId="0" borderId="27" xfId="36" applyFont="1" applyBorder="1" applyAlignment="1">
      <alignment horizontal="justify" vertical="top" wrapText="1"/>
    </xf>
    <xf numFmtId="0" fontId="30" fillId="0" borderId="68" xfId="35" applyFont="1" applyBorder="1" applyAlignment="1">
      <alignment horizontal="justify" vertical="top" wrapText="1"/>
    </xf>
    <xf numFmtId="0" fontId="29" fillId="0" borderId="65" xfId="36" applyFont="1" applyBorder="1" applyAlignment="1">
      <alignment horizontal="justify" vertical="top" wrapText="1"/>
    </xf>
    <xf numFmtId="0" fontId="29" fillId="0" borderId="68" xfId="36" applyFont="1" applyBorder="1" applyAlignment="1">
      <alignment horizontal="justify" vertical="top" wrapText="1"/>
    </xf>
    <xf numFmtId="0" fontId="30" fillId="11" borderId="21" xfId="36" applyFont="1" applyFill="1" applyBorder="1" applyAlignment="1">
      <alignment horizontal="center" vertical="top" wrapText="1"/>
    </xf>
    <xf numFmtId="0" fontId="26" fillId="2" borderId="1" xfId="1" applyFont="1" applyFill="1" applyBorder="1" applyAlignment="1">
      <alignment horizontal="center" vertical="center" wrapText="1"/>
    </xf>
    <xf numFmtId="0" fontId="26" fillId="2" borderId="2" xfId="1" applyFont="1" applyFill="1" applyBorder="1" applyAlignment="1">
      <alignment horizontal="center" vertical="center" wrapText="1"/>
    </xf>
    <xf numFmtId="0" fontId="29" fillId="0" borderId="71" xfId="35" applyFont="1" applyBorder="1" applyAlignment="1">
      <alignment horizontal="left" vertical="top" wrapText="1"/>
    </xf>
    <xf numFmtId="0" fontId="29" fillId="0" borderId="68" xfId="35" applyFont="1" applyBorder="1" applyAlignment="1">
      <alignment horizontal="left" vertical="top" wrapText="1"/>
    </xf>
    <xf numFmtId="0" fontId="35" fillId="3" borderId="58" xfId="36" applyFont="1" applyFill="1" applyBorder="1" applyAlignment="1">
      <alignment horizontal="justify" vertical="top" wrapText="1"/>
    </xf>
    <xf numFmtId="0" fontId="35" fillId="3" borderId="21" xfId="36" applyFont="1" applyFill="1" applyBorder="1" applyAlignment="1">
      <alignment horizontal="justify" vertical="top" wrapText="1"/>
    </xf>
    <xf numFmtId="0" fontId="35" fillId="3" borderId="23" xfId="36" applyFont="1" applyFill="1" applyBorder="1" applyAlignment="1">
      <alignment horizontal="justify" vertical="top" wrapText="1"/>
    </xf>
    <xf numFmtId="0" fontId="26" fillId="5" borderId="29" xfId="1" applyFont="1" applyFill="1" applyBorder="1" applyAlignment="1">
      <alignment horizontal="center" vertical="center" wrapText="1"/>
    </xf>
    <xf numFmtId="0" fontId="26" fillId="5" borderId="0" xfId="1" applyFont="1" applyFill="1" applyAlignment="1">
      <alignment horizontal="center" vertical="center" wrapText="1"/>
    </xf>
    <xf numFmtId="0" fontId="26" fillId="3" borderId="71" xfId="36" applyFont="1" applyFill="1" applyBorder="1" applyAlignment="1">
      <alignment horizontal="justify" vertical="top" wrapText="1"/>
    </xf>
    <xf numFmtId="0" fontId="26" fillId="3" borderId="68" xfId="36" applyFont="1" applyFill="1" applyBorder="1" applyAlignment="1">
      <alignment horizontal="justify" vertical="top" wrapText="1"/>
    </xf>
    <xf numFmtId="0" fontId="29" fillId="3" borderId="71" xfId="36" applyFont="1" applyFill="1" applyBorder="1" applyAlignment="1">
      <alignment horizontal="justify" vertical="top" wrapText="1"/>
    </xf>
    <xf numFmtId="0" fontId="30" fillId="6" borderId="63" xfId="36" applyFont="1" applyFill="1" applyBorder="1" applyAlignment="1">
      <alignment horizontal="justify" vertical="top"/>
    </xf>
    <xf numFmtId="0" fontId="30" fillId="6" borderId="20" xfId="36" applyFont="1" applyFill="1" applyBorder="1" applyAlignment="1">
      <alignment horizontal="justify" vertical="top"/>
    </xf>
    <xf numFmtId="0" fontId="34" fillId="11" borderId="71" xfId="36" applyFont="1" applyFill="1" applyBorder="1" applyAlignment="1">
      <alignment horizontal="justify" vertical="top" wrapText="1"/>
    </xf>
    <xf numFmtId="0" fontId="29" fillId="11" borderId="71" xfId="36" applyFont="1" applyFill="1" applyBorder="1" applyAlignment="1">
      <alignment horizontal="left" vertical="top" wrapText="1"/>
    </xf>
    <xf numFmtId="0" fontId="29" fillId="11" borderId="71" xfId="66" applyFont="1" applyFill="1" applyBorder="1" applyAlignment="1">
      <alignment horizontal="center" vertical="top" wrapText="1"/>
    </xf>
    <xf numFmtId="0" fontId="29" fillId="11" borderId="27" xfId="66" applyFont="1" applyFill="1" applyBorder="1" applyAlignment="1">
      <alignment horizontal="center" vertical="top" wrapText="1"/>
    </xf>
    <xf numFmtId="0" fontId="29" fillId="3" borderId="65" xfId="36" applyFont="1" applyFill="1" applyBorder="1" applyAlignment="1">
      <alignment horizontal="justify" vertical="top" wrapText="1"/>
    </xf>
    <xf numFmtId="0" fontId="30" fillId="6" borderId="20" xfId="66" applyFont="1" applyFill="1" applyBorder="1" applyAlignment="1">
      <alignment horizontal="center" vertical="top" wrapText="1"/>
    </xf>
    <xf numFmtId="0" fontId="30" fillId="21" borderId="68" xfId="24" applyFont="1" applyFill="1" applyBorder="1" applyAlignment="1">
      <alignment horizontal="justify" vertical="top" wrapText="1"/>
    </xf>
    <xf numFmtId="0" fontId="30" fillId="21" borderId="27" xfId="24" applyFont="1" applyFill="1" applyBorder="1" applyAlignment="1">
      <alignment horizontal="justify" vertical="top" wrapText="1"/>
    </xf>
    <xf numFmtId="0" fontId="30" fillId="3" borderId="75" xfId="1" applyFont="1" applyFill="1" applyBorder="1" applyAlignment="1">
      <alignment horizontal="center" vertical="top" wrapText="1"/>
    </xf>
    <xf numFmtId="0" fontId="34" fillId="0" borderId="0" xfId="89" applyFont="1" applyFill="1" applyBorder="1" applyAlignment="1">
      <alignment horizontal="center" vertical="center" wrapText="1"/>
    </xf>
    <xf numFmtId="0" fontId="2" fillId="0" borderId="0" xfId="39" applyFont="1" applyAlignment="1">
      <alignment horizontal="center" vertical="center" wrapText="1"/>
    </xf>
    <xf numFmtId="0" fontId="34" fillId="0" borderId="0" xfId="39" applyFont="1" applyAlignment="1">
      <alignment horizontal="center" wrapText="1"/>
    </xf>
    <xf numFmtId="0" fontId="58" fillId="0" borderId="0" xfId="30" applyFont="1" applyAlignment="1" applyProtection="1">
      <alignment horizontal="center" wrapText="1"/>
    </xf>
    <xf numFmtId="0" fontId="59" fillId="0" borderId="0" xfId="30" applyFont="1" applyAlignment="1" applyProtection="1">
      <alignment horizontal="center" wrapText="1"/>
    </xf>
    <xf numFmtId="4" fontId="3" fillId="0" borderId="90" xfId="31" applyNumberFormat="1" applyFont="1" applyBorder="1" applyAlignment="1">
      <alignment horizontal="center" vertical="center" wrapText="1"/>
    </xf>
    <xf numFmtId="4" fontId="3" fillId="0" borderId="96" xfId="31" applyNumberFormat="1" applyFont="1" applyBorder="1" applyAlignment="1">
      <alignment horizontal="center" vertical="center" wrapText="1"/>
    </xf>
    <xf numFmtId="4" fontId="3" fillId="0" borderId="102" xfId="31" applyNumberFormat="1" applyFont="1" applyBorder="1" applyAlignment="1">
      <alignment horizontal="center" vertical="center" wrapText="1"/>
    </xf>
    <xf numFmtId="0" fontId="60" fillId="0" borderId="91" xfId="30" applyFont="1" applyBorder="1" applyAlignment="1" applyProtection="1">
      <alignment horizontal="center" vertical="center" wrapText="1"/>
    </xf>
    <xf numFmtId="0" fontId="60" fillId="0" borderId="97" xfId="30" applyFont="1" applyBorder="1" applyAlignment="1" applyProtection="1">
      <alignment horizontal="center" vertical="center" wrapText="1"/>
    </xf>
    <xf numFmtId="0" fontId="60" fillId="0" borderId="103" xfId="30" applyFont="1" applyBorder="1" applyAlignment="1" applyProtection="1">
      <alignment horizontal="center" vertical="center" wrapText="1"/>
    </xf>
    <xf numFmtId="0" fontId="60" fillId="8" borderId="85" xfId="90" applyFont="1" applyFill="1" applyBorder="1" applyAlignment="1">
      <alignment horizontal="center" vertical="center" wrapText="1"/>
    </xf>
    <xf numFmtId="0" fontId="60" fillId="8" borderId="86" xfId="90" applyFont="1" applyFill="1" applyBorder="1" applyAlignment="1">
      <alignment horizontal="center" vertical="center" wrapText="1"/>
    </xf>
    <xf numFmtId="0" fontId="60" fillId="8" borderId="87" xfId="90" applyFont="1" applyFill="1" applyBorder="1" applyAlignment="1">
      <alignment horizontal="center" vertical="center" wrapText="1"/>
    </xf>
    <xf numFmtId="0" fontId="60" fillId="9" borderId="88" xfId="30" applyFont="1" applyFill="1" applyBorder="1" applyAlignment="1" applyProtection="1">
      <alignment horizontal="center" vertical="center"/>
    </xf>
    <xf numFmtId="0" fontId="60" fillId="9" borderId="95" xfId="30" applyFont="1" applyFill="1" applyBorder="1" applyAlignment="1" applyProtection="1">
      <alignment horizontal="center" vertical="center"/>
    </xf>
    <xf numFmtId="0" fontId="60" fillId="9" borderId="101" xfId="30" applyFont="1" applyFill="1" applyBorder="1" applyAlignment="1" applyProtection="1">
      <alignment horizontal="center" vertical="center"/>
    </xf>
    <xf numFmtId="0" fontId="48" fillId="2" borderId="89" xfId="31" applyFont="1" applyFill="1" applyBorder="1" applyAlignment="1">
      <alignment horizontal="center" vertical="center" wrapText="1"/>
    </xf>
    <xf numFmtId="0" fontId="48" fillId="2" borderId="20" xfId="31" applyFont="1" applyFill="1" applyBorder="1" applyAlignment="1">
      <alignment horizontal="center" vertical="center" wrapText="1"/>
    </xf>
    <xf numFmtId="0" fontId="48" fillId="2" borderId="14" xfId="31" applyFont="1" applyFill="1" applyBorder="1" applyAlignment="1">
      <alignment horizontal="center" vertical="center" wrapText="1"/>
    </xf>
    <xf numFmtId="0" fontId="60" fillId="9" borderId="92" xfId="90" applyFont="1" applyFill="1" applyBorder="1" applyAlignment="1">
      <alignment horizontal="center" vertical="center" wrapText="1"/>
    </xf>
    <xf numFmtId="0" fontId="60" fillId="9" borderId="98" xfId="90" applyFont="1" applyFill="1" applyBorder="1" applyAlignment="1">
      <alignment horizontal="center" vertical="center" wrapText="1"/>
    </xf>
    <xf numFmtId="0" fontId="60" fillId="9" borderId="93" xfId="90" applyFont="1" applyFill="1" applyBorder="1" applyAlignment="1">
      <alignment horizontal="center" vertical="center" wrapText="1"/>
    </xf>
    <xf numFmtId="0" fontId="60" fillId="9" borderId="99" xfId="90" applyFont="1" applyFill="1" applyBorder="1" applyAlignment="1">
      <alignment horizontal="center" vertical="center" wrapText="1"/>
    </xf>
    <xf numFmtId="0" fontId="60" fillId="9" borderId="94" xfId="90" applyFont="1" applyFill="1" applyBorder="1" applyAlignment="1">
      <alignment horizontal="center" vertical="center" wrapText="1"/>
    </xf>
    <xf numFmtId="0" fontId="60" fillId="9" borderId="100" xfId="90" applyFont="1" applyFill="1" applyBorder="1" applyAlignment="1">
      <alignment horizontal="center" vertical="center" wrapText="1"/>
    </xf>
    <xf numFmtId="0" fontId="60" fillId="9" borderId="56" xfId="90" applyFont="1" applyFill="1" applyBorder="1" applyAlignment="1">
      <alignment horizontal="center" vertical="center" wrapText="1"/>
    </xf>
    <xf numFmtId="0" fontId="60" fillId="9" borderId="19" xfId="90" applyFont="1" applyFill="1" applyBorder="1" applyAlignment="1">
      <alignment horizontal="center" vertical="center" wrapText="1"/>
    </xf>
    <xf numFmtId="0" fontId="48" fillId="2" borderId="162" xfId="31" applyFont="1" applyFill="1" applyBorder="1" applyAlignment="1">
      <alignment horizontal="center" vertical="center" wrapText="1"/>
    </xf>
    <xf numFmtId="0" fontId="48" fillId="2" borderId="163" xfId="31" applyFont="1" applyFill="1" applyBorder="1" applyAlignment="1">
      <alignment horizontal="center" vertical="center" wrapText="1"/>
    </xf>
    <xf numFmtId="0" fontId="48" fillId="2" borderId="164" xfId="31" applyFont="1" applyFill="1" applyBorder="1" applyAlignment="1">
      <alignment horizontal="center" vertical="center" wrapText="1"/>
    </xf>
    <xf numFmtId="0" fontId="60" fillId="17" borderId="151" xfId="30" applyFont="1" applyFill="1" applyBorder="1" applyAlignment="1" applyProtection="1">
      <alignment horizontal="center" vertical="center" wrapText="1"/>
    </xf>
    <xf numFmtId="0" fontId="60" fillId="17" borderId="152" xfId="30" applyFont="1" applyFill="1" applyBorder="1" applyAlignment="1" applyProtection="1">
      <alignment horizontal="center" vertical="center" wrapText="1"/>
    </xf>
    <xf numFmtId="0" fontId="60" fillId="17" borderId="153" xfId="30" applyFont="1" applyFill="1" applyBorder="1" applyAlignment="1" applyProtection="1">
      <alignment horizontal="center" vertical="center" wrapText="1"/>
    </xf>
    <xf numFmtId="0" fontId="48" fillId="2" borderId="160" xfId="31" applyFont="1" applyFill="1" applyBorder="1" applyAlignment="1">
      <alignment horizontal="center" vertical="center" wrapText="1"/>
    </xf>
    <xf numFmtId="0" fontId="48" fillId="2" borderId="29" xfId="31" applyFont="1" applyFill="1" applyBorder="1" applyAlignment="1">
      <alignment horizontal="center" vertical="center" wrapText="1"/>
    </xf>
    <xf numFmtId="0" fontId="48" fillId="2" borderId="9" xfId="31" applyFont="1" applyFill="1" applyBorder="1" applyAlignment="1">
      <alignment horizontal="center" vertical="center" wrapText="1"/>
    </xf>
  </cellXfs>
  <cellStyles count="94">
    <cellStyle name="Comma_D2006" xfId="41" xr:uid="{00000000-0005-0000-0000-000000000000}"/>
    <cellStyle name="Comma_D2006 2" xfId="6" xr:uid="{00000000-0005-0000-0000-000001000000}"/>
    <cellStyle name="Comma_D2006 2 2" xfId="91" xr:uid="{00000000-0005-0000-0000-000002000000}"/>
    <cellStyle name="Euro" xfId="7" xr:uid="{00000000-0005-0000-0000-000003000000}"/>
    <cellStyle name="Euro 2" xfId="42" xr:uid="{00000000-0005-0000-0000-000004000000}"/>
    <cellStyle name="Graphics" xfId="12" xr:uid="{00000000-0005-0000-0000-000005000000}"/>
    <cellStyle name="Millares" xfId="19" builtinId="3"/>
    <cellStyle name="Millares 10" xfId="71" xr:uid="{00000000-0005-0000-0000-000007000000}"/>
    <cellStyle name="Millares 10 2" xfId="78" xr:uid="{00000000-0005-0000-0000-000008000000}"/>
    <cellStyle name="Millares 11" xfId="85" xr:uid="{00000000-0005-0000-0000-000009000000}"/>
    <cellStyle name="Millares 11 2" xfId="92" xr:uid="{00000000-0005-0000-0000-00000A000000}"/>
    <cellStyle name="Millares 12" xfId="86" xr:uid="{00000000-0005-0000-0000-00000B000000}"/>
    <cellStyle name="Millares 2" xfId="8" xr:uid="{00000000-0005-0000-0000-00000C000000}"/>
    <cellStyle name="Millares 2 2" xfId="21" xr:uid="{00000000-0005-0000-0000-00000D000000}"/>
    <cellStyle name="Millares 2 3" xfId="43" xr:uid="{00000000-0005-0000-0000-00000E000000}"/>
    <cellStyle name="Millares 2 3 2" xfId="40" xr:uid="{00000000-0005-0000-0000-00000F000000}"/>
    <cellStyle name="Millares 3" xfId="13" xr:uid="{00000000-0005-0000-0000-000010000000}"/>
    <cellStyle name="Millares 3 2" xfId="67" xr:uid="{00000000-0005-0000-0000-000011000000}"/>
    <cellStyle name="Millares 4" xfId="23" xr:uid="{00000000-0005-0000-0000-000012000000}"/>
    <cellStyle name="Millares 5" xfId="44" xr:uid="{00000000-0005-0000-0000-000013000000}"/>
    <cellStyle name="Millares 6" xfId="46" xr:uid="{00000000-0005-0000-0000-000014000000}"/>
    <cellStyle name="Millares 7" xfId="47" xr:uid="{00000000-0005-0000-0000-000015000000}"/>
    <cellStyle name="Millares 8" xfId="48" xr:uid="{00000000-0005-0000-0000-000016000000}"/>
    <cellStyle name="Millares 9" xfId="49" xr:uid="{00000000-0005-0000-0000-000017000000}"/>
    <cellStyle name="Moneda 2" xfId="50" xr:uid="{00000000-0005-0000-0000-000018000000}"/>
    <cellStyle name="Moneda 2 2" xfId="79" xr:uid="{00000000-0005-0000-0000-000019000000}"/>
    <cellStyle name="Normal" xfId="0" builtinId="0"/>
    <cellStyle name="Normal 10" xfId="51" xr:uid="{00000000-0005-0000-0000-00001B000000}"/>
    <cellStyle name="Normal 11" xfId="65" xr:uid="{00000000-0005-0000-0000-00001C000000}"/>
    <cellStyle name="Normal 11 2" xfId="76" xr:uid="{00000000-0005-0000-0000-00001D000000}"/>
    <cellStyle name="Normal 12" xfId="84" xr:uid="{00000000-0005-0000-0000-00001E000000}"/>
    <cellStyle name="Normal 2" xfId="1" xr:uid="{00000000-0005-0000-0000-00001F000000}"/>
    <cellStyle name="Normal 2 2" xfId="2" xr:uid="{00000000-0005-0000-0000-000020000000}"/>
    <cellStyle name="Normal 2 2 2" xfId="14" xr:uid="{00000000-0005-0000-0000-000021000000}"/>
    <cellStyle name="Normal 2 2 2 2" xfId="20" xr:uid="{00000000-0005-0000-0000-000022000000}"/>
    <cellStyle name="Normal 2 2 2 2 2" xfId="30" xr:uid="{00000000-0005-0000-0000-000023000000}"/>
    <cellStyle name="Normal 2 2 2 2 2 2" xfId="73" xr:uid="{00000000-0005-0000-0000-000024000000}"/>
    <cellStyle name="Normal 2 2 2 2 3" xfId="36" xr:uid="{00000000-0005-0000-0000-000025000000}"/>
    <cellStyle name="Normal 2 2 2 2 3 2" xfId="39" xr:uid="{00000000-0005-0000-0000-000026000000}"/>
    <cellStyle name="Normal 2 2 2 2_PLAN+REVISADO-+TRANSPARENCIA+GUBERNAMENTAL+(2)" xfId="52" xr:uid="{00000000-0005-0000-0000-000027000000}"/>
    <cellStyle name="Normal 2 2 2 3" xfId="31" xr:uid="{00000000-0005-0000-0000-000028000000}"/>
    <cellStyle name="Normal 2 2 2 4" xfId="53" xr:uid="{00000000-0005-0000-0000-000029000000}"/>
    <cellStyle name="Normal 2 2 2 4 2" xfId="72" xr:uid="{00000000-0005-0000-0000-00002A000000}"/>
    <cellStyle name="Normal 2 2_PLAN+REVISADO-+TRANSPARENCIA+GUBERNAMENTAL+(2)" xfId="54" xr:uid="{00000000-0005-0000-0000-00002B000000}"/>
    <cellStyle name="Normal 2 3" xfId="15" xr:uid="{00000000-0005-0000-0000-00002C000000}"/>
    <cellStyle name="Normal 2 3 2" xfId="25" xr:uid="{00000000-0005-0000-0000-00002D000000}"/>
    <cellStyle name="Normal 2 3 3" xfId="55" xr:uid="{00000000-0005-0000-0000-00002E000000}"/>
    <cellStyle name="Normal 2 3 4" xfId="81" xr:uid="{00000000-0005-0000-0000-00002F000000}"/>
    <cellStyle name="Normal 2 4" xfId="3" xr:uid="{00000000-0005-0000-0000-000030000000}"/>
    <cellStyle name="Normal 2 4 2" xfId="56" xr:uid="{00000000-0005-0000-0000-000031000000}"/>
    <cellStyle name="Normal 2_PLAN+REVISADO-+TRANSPARENCIA+GUBERNAMENTAL+(2)" xfId="57" xr:uid="{00000000-0005-0000-0000-000032000000}"/>
    <cellStyle name="Normal 3" xfId="4" xr:uid="{00000000-0005-0000-0000-000033000000}"/>
    <cellStyle name="Normal 3 2" xfId="11" xr:uid="{00000000-0005-0000-0000-000034000000}"/>
    <cellStyle name="Normal 3 2 2" xfId="24" xr:uid="{00000000-0005-0000-0000-000035000000}"/>
    <cellStyle name="Normal 3 2 3" xfId="32" xr:uid="{00000000-0005-0000-0000-000036000000}"/>
    <cellStyle name="Normal 3 2 4" xfId="66" xr:uid="{00000000-0005-0000-0000-000037000000}"/>
    <cellStyle name="Normal 3 3" xfId="28" xr:uid="{00000000-0005-0000-0000-000038000000}"/>
    <cellStyle name="Normal 3 3 2" xfId="68" xr:uid="{00000000-0005-0000-0000-000039000000}"/>
    <cellStyle name="Normal 3_PLAN+REVISADO-+TRANSPARENCIA+GUBERNAMENTAL+(2)" xfId="58" xr:uid="{00000000-0005-0000-0000-00003A000000}"/>
    <cellStyle name="Normal 4" xfId="22" xr:uid="{00000000-0005-0000-0000-00003B000000}"/>
    <cellStyle name="Normal 4 2" xfId="35" xr:uid="{00000000-0005-0000-0000-00003C000000}"/>
    <cellStyle name="Normal 5" xfId="38" xr:uid="{00000000-0005-0000-0000-00003D000000}"/>
    <cellStyle name="Normal 5 2" xfId="77" xr:uid="{00000000-0005-0000-0000-00003E000000}"/>
    <cellStyle name="Normal 5 3" xfId="82" xr:uid="{00000000-0005-0000-0000-00003F000000}"/>
    <cellStyle name="Normal 6" xfId="59" xr:uid="{00000000-0005-0000-0000-000040000000}"/>
    <cellStyle name="Normal 7" xfId="60" xr:uid="{00000000-0005-0000-0000-000041000000}"/>
    <cellStyle name="Normal 8" xfId="61" xr:uid="{00000000-0005-0000-0000-000042000000}"/>
    <cellStyle name="Normal 9" xfId="62" xr:uid="{00000000-0005-0000-0000-000043000000}"/>
    <cellStyle name="Normal_D2006 2" xfId="5" xr:uid="{00000000-0005-0000-0000-000044000000}"/>
    <cellStyle name="Normal_D2006 2 2 2" xfId="90" xr:uid="{00000000-0005-0000-0000-000045000000}"/>
    <cellStyle name="Normal_D2006 2 2 3" xfId="89" xr:uid="{00000000-0005-0000-0000-000046000000}"/>
    <cellStyle name="Porcentaje" xfId="29" builtinId="5"/>
    <cellStyle name="Porcentaje 2" xfId="87" xr:uid="{00000000-0005-0000-0000-000048000000}"/>
    <cellStyle name="Porcentual 2" xfId="9" xr:uid="{00000000-0005-0000-0000-000049000000}"/>
    <cellStyle name="Porcentual 2 2" xfId="37" xr:uid="{00000000-0005-0000-0000-00004A000000}"/>
    <cellStyle name="Porcentual 2 2 2" xfId="45" xr:uid="{00000000-0005-0000-0000-00004B000000}"/>
    <cellStyle name="Porcentual 3" xfId="10" xr:uid="{00000000-0005-0000-0000-00004C000000}"/>
    <cellStyle name="Porcentual 3 2" xfId="16" xr:uid="{00000000-0005-0000-0000-00004D000000}"/>
    <cellStyle name="Porcentual 3 2 2" xfId="26" xr:uid="{00000000-0005-0000-0000-00004E000000}"/>
    <cellStyle name="Porcentual 3 2 2 2" xfId="75" xr:uid="{00000000-0005-0000-0000-00004F000000}"/>
    <cellStyle name="Porcentual 3 2 3" xfId="80" xr:uid="{00000000-0005-0000-0000-000050000000}"/>
    <cellStyle name="Porcentual 3 3" xfId="33" xr:uid="{00000000-0005-0000-0000-000051000000}"/>
    <cellStyle name="Porcentual 3 3 2" xfId="63" xr:uid="{00000000-0005-0000-0000-000052000000}"/>
    <cellStyle name="Porcentual 3 3 3" xfId="83" xr:uid="{00000000-0005-0000-0000-000053000000}"/>
    <cellStyle name="Porcentual 4" xfId="17" xr:uid="{00000000-0005-0000-0000-000054000000}"/>
    <cellStyle name="Porcentual 4 2" xfId="34" xr:uid="{00000000-0005-0000-0000-000055000000}"/>
    <cellStyle name="Porcentual 5" xfId="18" xr:uid="{00000000-0005-0000-0000-000056000000}"/>
    <cellStyle name="Porcentual 6" xfId="27" xr:uid="{00000000-0005-0000-0000-000057000000}"/>
    <cellStyle name="Porcentual 6 2" xfId="93" xr:uid="{00000000-0005-0000-0000-000058000000}"/>
    <cellStyle name="Porcentual 7" xfId="64" xr:uid="{00000000-0005-0000-0000-000059000000}"/>
    <cellStyle name="Porcentual 7 2" xfId="69" xr:uid="{00000000-0005-0000-0000-00005A000000}"/>
    <cellStyle name="Porcentual 8" xfId="70" xr:uid="{00000000-0005-0000-0000-00005B000000}"/>
    <cellStyle name="Porcentual 8 2" xfId="74" xr:uid="{00000000-0005-0000-0000-00005C000000}"/>
    <cellStyle name="Porcentual 9" xfId="88" xr:uid="{00000000-0005-0000-0000-00005D000000}"/>
  </cellStyles>
  <dxfs count="0"/>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742950</xdr:colOff>
      <xdr:row>0</xdr:row>
      <xdr:rowOff>114300</xdr:rowOff>
    </xdr:from>
    <xdr:to>
      <xdr:col>2</xdr:col>
      <xdr:colOff>1631249</xdr:colOff>
      <xdr:row>2</xdr:row>
      <xdr:rowOff>130995</xdr:rowOff>
    </xdr:to>
    <xdr:pic>
      <xdr:nvPicPr>
        <xdr:cNvPr id="2" name="1 Imagen" descr="Logo solo DIGEIG.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5267325" y="114300"/>
          <a:ext cx="888299" cy="788220"/>
        </a:xfrm>
        <a:prstGeom prst="rect">
          <a:avLst/>
        </a:prstGeom>
      </xdr:spPr>
    </xdr:pic>
    <xdr:clientData/>
  </xdr:twoCellAnchor>
  <xdr:twoCellAnchor editAs="oneCell">
    <xdr:from>
      <xdr:col>0</xdr:col>
      <xdr:colOff>142874</xdr:colOff>
      <xdr:row>0</xdr:row>
      <xdr:rowOff>47625</xdr:rowOff>
    </xdr:from>
    <xdr:to>
      <xdr:col>0</xdr:col>
      <xdr:colOff>1047749</xdr:colOff>
      <xdr:row>2</xdr:row>
      <xdr:rowOff>133351</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stretch>
          <a:fillRect/>
        </a:stretch>
      </xdr:blipFill>
      <xdr:spPr>
        <a:xfrm>
          <a:off x="142874" y="47625"/>
          <a:ext cx="904875" cy="857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342900</xdr:colOff>
      <xdr:row>0</xdr:row>
      <xdr:rowOff>76200</xdr:rowOff>
    </xdr:from>
    <xdr:to>
      <xdr:col>5</xdr:col>
      <xdr:colOff>1210469</xdr:colOff>
      <xdr:row>2</xdr:row>
      <xdr:rowOff>126944</xdr:rowOff>
    </xdr:to>
    <xdr:pic>
      <xdr:nvPicPr>
        <xdr:cNvPr id="3" name="2 Imagen" descr="Logo solo DIGEIG.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7296150" y="76200"/>
          <a:ext cx="867569" cy="746069"/>
        </a:xfrm>
        <a:prstGeom prst="rect">
          <a:avLst/>
        </a:prstGeom>
      </xdr:spPr>
    </xdr:pic>
    <xdr:clientData/>
  </xdr:twoCellAnchor>
  <xdr:twoCellAnchor editAs="oneCell">
    <xdr:from>
      <xdr:col>1</xdr:col>
      <xdr:colOff>142875</xdr:colOff>
      <xdr:row>0</xdr:row>
      <xdr:rowOff>66675</xdr:rowOff>
    </xdr:from>
    <xdr:to>
      <xdr:col>2</xdr:col>
      <xdr:colOff>447675</xdr:colOff>
      <xdr:row>2</xdr:row>
      <xdr:rowOff>133350</xdr:rowOff>
    </xdr:to>
    <xdr:pic>
      <xdr:nvPicPr>
        <xdr:cNvPr id="4" name="2 Imagen">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cstate="print"/>
        <a:stretch>
          <a:fillRect/>
        </a:stretch>
      </xdr:blipFill>
      <xdr:spPr>
        <a:xfrm>
          <a:off x="685800" y="66675"/>
          <a:ext cx="838200"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1464376</xdr:colOff>
      <xdr:row>0</xdr:row>
      <xdr:rowOff>9525</xdr:rowOff>
    </xdr:from>
    <xdr:to>
      <xdr:col>4</xdr:col>
      <xdr:colOff>38100</xdr:colOff>
      <xdr:row>3</xdr:row>
      <xdr:rowOff>34672</xdr:rowOff>
    </xdr:to>
    <xdr:pic>
      <xdr:nvPicPr>
        <xdr:cNvPr id="4" name="3 Imagen" descr="Logo solo DIGEIG.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4312351" y="9525"/>
          <a:ext cx="897824" cy="796672"/>
        </a:xfrm>
        <a:prstGeom prst="rect">
          <a:avLst/>
        </a:prstGeom>
      </xdr:spPr>
    </xdr:pic>
    <xdr:clientData/>
  </xdr:twoCellAnchor>
  <xdr:twoCellAnchor editAs="oneCell">
    <xdr:from>
      <xdr:col>0</xdr:col>
      <xdr:colOff>228600</xdr:colOff>
      <xdr:row>0</xdr:row>
      <xdr:rowOff>0</xdr:rowOff>
    </xdr:from>
    <xdr:to>
      <xdr:col>1</xdr:col>
      <xdr:colOff>428626</xdr:colOff>
      <xdr:row>3</xdr:row>
      <xdr:rowOff>28575</xdr:rowOff>
    </xdr:to>
    <xdr:pic>
      <xdr:nvPicPr>
        <xdr:cNvPr id="5" name="2 Imagen">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cstate="print"/>
        <a:stretch>
          <a:fillRect/>
        </a:stretch>
      </xdr:blipFill>
      <xdr:spPr>
        <a:xfrm>
          <a:off x="228600" y="0"/>
          <a:ext cx="866776" cy="800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1249532</xdr:colOff>
      <xdr:row>0</xdr:row>
      <xdr:rowOff>76541</xdr:rowOff>
    </xdr:from>
    <xdr:to>
      <xdr:col>8</xdr:col>
      <xdr:colOff>2524465</xdr:colOff>
      <xdr:row>4</xdr:row>
      <xdr:rowOff>136072</xdr:rowOff>
    </xdr:to>
    <xdr:pic>
      <xdr:nvPicPr>
        <xdr:cNvPr id="3" name="2 Imagen" descr="Logo solo DIGEIG.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11631782" y="76541"/>
          <a:ext cx="1274933" cy="1120888"/>
        </a:xfrm>
        <a:prstGeom prst="rect">
          <a:avLst/>
        </a:prstGeom>
      </xdr:spPr>
    </xdr:pic>
    <xdr:clientData/>
  </xdr:twoCellAnchor>
  <xdr:twoCellAnchor editAs="oneCell">
    <xdr:from>
      <xdr:col>0</xdr:col>
      <xdr:colOff>295272</xdr:colOff>
      <xdr:row>0</xdr:row>
      <xdr:rowOff>66675</xdr:rowOff>
    </xdr:from>
    <xdr:to>
      <xdr:col>2</xdr:col>
      <xdr:colOff>141513</xdr:colOff>
      <xdr:row>4</xdr:row>
      <xdr:rowOff>209550</xdr:rowOff>
    </xdr:to>
    <xdr:pic>
      <xdr:nvPicPr>
        <xdr:cNvPr id="4" name="2 Imagen">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stretch>
          <a:fillRect/>
        </a:stretch>
      </xdr:blipFill>
      <xdr:spPr>
        <a:xfrm>
          <a:off x="295272" y="66675"/>
          <a:ext cx="1343027" cy="1200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87486</xdr:colOff>
      <xdr:row>0</xdr:row>
      <xdr:rowOff>40821</xdr:rowOff>
    </xdr:from>
    <xdr:to>
      <xdr:col>1</xdr:col>
      <xdr:colOff>406536</xdr:colOff>
      <xdr:row>4</xdr:row>
      <xdr:rowOff>164646</xdr:rowOff>
    </xdr:to>
    <xdr:pic>
      <xdr:nvPicPr>
        <xdr:cNvPr id="2" name="1 Imagen" descr="Logo Presidencia.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bwMode="auto">
        <a:xfrm>
          <a:off x="87486" y="40821"/>
          <a:ext cx="1033425" cy="885825"/>
        </a:xfrm>
        <a:prstGeom prst="rect">
          <a:avLst/>
        </a:prstGeom>
        <a:noFill/>
        <a:ln w="9525">
          <a:noFill/>
          <a:miter lim="800000"/>
          <a:headEnd/>
          <a:tailEnd/>
        </a:ln>
      </xdr:spPr>
    </xdr:pic>
    <xdr:clientData/>
  </xdr:twoCellAnchor>
  <xdr:twoCellAnchor editAs="oneCell">
    <xdr:from>
      <xdr:col>16</xdr:col>
      <xdr:colOff>1093631</xdr:colOff>
      <xdr:row>0</xdr:row>
      <xdr:rowOff>94774</xdr:rowOff>
    </xdr:from>
    <xdr:to>
      <xdr:col>17</xdr:col>
      <xdr:colOff>495013</xdr:colOff>
      <xdr:row>5</xdr:row>
      <xdr:rowOff>44951</xdr:rowOff>
    </xdr:to>
    <xdr:pic>
      <xdr:nvPicPr>
        <xdr:cNvPr id="3" name="4 Imagen" descr="Logo solo DIGEIG.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23257573" y="94774"/>
          <a:ext cx="976671" cy="866042"/>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Usuario\Downloads\Users\rafael.garcia.CNECC\Documents\ANALISTA%20PROYECTO\POA%202011\POA%202011%20FINAL%20CONSOLI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Users\rafael.garcia.CNECC\Documents\ANALISTA%20PROYECTO\POA%202011\POA%202011%20FINAL%20CONSOLID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PLANES%20DE%20TRABAJO\PLANES%20OPERATIVOS\2011\POA%20GENERAL\POA%202011%20FINAL%20CONSOLID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LANES%20DE%20TRABAJO\PLANES%20TRABAJO%20POR%20A&#209;OS\2015\PLAN%20GENERAL\COSTEADO\PT%202015%20COSTEAD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LANES%20DE%20TRABAJO\PLANES%20TRABAJO%20POR%20A&#209;OS\2015\PLANES%20POR%20AREA\PLANES%20COSTEADOS\6%20-%20RECURSOS%20HUMANOS\DPTO.%20RR.HH.%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POA"/>
      <sheetName val="MEDICION CUMPLIMIENTO"/>
      <sheetName val="RESUMEN - PARTICIPACION"/>
      <sheetName val="RESUMEN GENERAL"/>
      <sheetName val="RES. POR AREA"/>
    </sheetNames>
    <sheetDataSet>
      <sheetData sheetId="0">
        <row r="191">
          <cell r="J191">
            <v>0</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POA"/>
      <sheetName val="MEDICION CUMPLIMIENTO"/>
      <sheetName val="RESUMEN - PARTICIPACION"/>
      <sheetName val="RESUMEN GENERAL"/>
      <sheetName val="RES. POR AREA"/>
    </sheetNames>
    <sheetDataSet>
      <sheetData sheetId="0">
        <row r="191">
          <cell r="J191">
            <v>0</v>
          </cell>
        </row>
      </sheetData>
      <sheetData sheetId="1" refreshError="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GENERAL"/>
      <sheetName val="MEDICION CUMPLIMIENTO"/>
      <sheetName val="RESUMEN - PARTICIPACION"/>
      <sheetName val="RESUMEN GENERAL"/>
      <sheetName val="RES. POR AREA"/>
    </sheetNames>
    <sheetDataSet>
      <sheetData sheetId="0">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2787">
          <cell r="A2787">
            <v>0</v>
          </cell>
          <cell r="B2787">
            <v>0</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row>
        <row r="3699">
          <cell r="A3699">
            <v>0</v>
          </cell>
          <cell r="B3699">
            <v>0</v>
          </cell>
          <cell r="C3699">
            <v>0</v>
          </cell>
          <cell r="D3699">
            <v>0</v>
          </cell>
          <cell r="E3699">
            <v>0</v>
          </cell>
          <cell r="F3699">
            <v>0</v>
          </cell>
          <cell r="G3699">
            <v>0</v>
          </cell>
          <cell r="H3699">
            <v>0</v>
          </cell>
          <cell r="I3699">
            <v>0</v>
          </cell>
          <cell r="J3699">
            <v>0</v>
          </cell>
          <cell r="K3699">
            <v>0</v>
          </cell>
          <cell r="L3699">
            <v>0</v>
          </cell>
          <cell r="M3699">
            <v>0</v>
          </cell>
          <cell r="N3699">
            <v>0</v>
          </cell>
          <cell r="O3699">
            <v>0</v>
          </cell>
          <cell r="P3699">
            <v>0</v>
          </cell>
        </row>
        <row r="3700">
          <cell r="A3700">
            <v>0</v>
          </cell>
          <cell r="B3700">
            <v>0</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row>
        <row r="3701">
          <cell r="A3701">
            <v>0</v>
          </cell>
          <cell r="B3701">
            <v>0</v>
          </cell>
          <cell r="C3701">
            <v>0</v>
          </cell>
          <cell r="D3701">
            <v>0</v>
          </cell>
          <cell r="E3701">
            <v>0</v>
          </cell>
          <cell r="F3701">
            <v>0</v>
          </cell>
          <cell r="G3701">
            <v>0</v>
          </cell>
          <cell r="H3701">
            <v>0</v>
          </cell>
          <cell r="I3701">
            <v>0</v>
          </cell>
          <cell r="J3701">
            <v>0</v>
          </cell>
          <cell r="K3701">
            <v>0</v>
          </cell>
          <cell r="L3701">
            <v>0</v>
          </cell>
          <cell r="M3701">
            <v>0</v>
          </cell>
          <cell r="N3701">
            <v>0</v>
          </cell>
          <cell r="O3701">
            <v>0</v>
          </cell>
          <cell r="P3701">
            <v>0</v>
          </cell>
        </row>
        <row r="3702">
          <cell r="A3702">
            <v>0</v>
          </cell>
          <cell r="B3702">
            <v>0</v>
          </cell>
          <cell r="C3702">
            <v>0</v>
          </cell>
          <cell r="D3702">
            <v>0</v>
          </cell>
          <cell r="E3702">
            <v>0</v>
          </cell>
          <cell r="F3702">
            <v>0</v>
          </cell>
          <cell r="G3702">
            <v>0</v>
          </cell>
          <cell r="H3702">
            <v>0</v>
          </cell>
          <cell r="I3702">
            <v>0</v>
          </cell>
          <cell r="J3702">
            <v>0</v>
          </cell>
          <cell r="K3702">
            <v>0</v>
          </cell>
          <cell r="L3702">
            <v>0</v>
          </cell>
          <cell r="M3702">
            <v>0</v>
          </cell>
          <cell r="N3702">
            <v>0</v>
          </cell>
          <cell r="O3702">
            <v>0</v>
          </cell>
          <cell r="P3702">
            <v>0</v>
          </cell>
        </row>
        <row r="3703">
          <cell r="A3703">
            <v>0</v>
          </cell>
          <cell r="B3703">
            <v>0</v>
          </cell>
          <cell r="C3703">
            <v>0</v>
          </cell>
          <cell r="D3703">
            <v>0</v>
          </cell>
          <cell r="E3703">
            <v>0</v>
          </cell>
          <cell r="F3703">
            <v>0</v>
          </cell>
          <cell r="G3703">
            <v>0</v>
          </cell>
          <cell r="H3703">
            <v>0</v>
          </cell>
          <cell r="I3703">
            <v>0</v>
          </cell>
          <cell r="J3703">
            <v>0</v>
          </cell>
          <cell r="K3703">
            <v>0</v>
          </cell>
          <cell r="L3703">
            <v>0</v>
          </cell>
          <cell r="M3703">
            <v>0</v>
          </cell>
          <cell r="N3703">
            <v>0</v>
          </cell>
        </row>
        <row r="3704">
          <cell r="A3704">
            <v>0</v>
          </cell>
          <cell r="B3704">
            <v>0</v>
          </cell>
          <cell r="C3704">
            <v>0</v>
          </cell>
          <cell r="D3704">
            <v>0</v>
          </cell>
          <cell r="E3704">
            <v>0</v>
          </cell>
          <cell r="F3704">
            <v>0</v>
          </cell>
          <cell r="G3704">
            <v>0</v>
          </cell>
          <cell r="H3704">
            <v>0</v>
          </cell>
          <cell r="I3704">
            <v>0</v>
          </cell>
          <cell r="J3704">
            <v>0</v>
          </cell>
          <cell r="K3704">
            <v>0</v>
          </cell>
          <cell r="L3704">
            <v>0</v>
          </cell>
          <cell r="M3704">
            <v>0</v>
          </cell>
          <cell r="N3704">
            <v>0</v>
          </cell>
        </row>
        <row r="3705">
          <cell r="A3705">
            <v>0</v>
          </cell>
          <cell r="B3705">
            <v>0</v>
          </cell>
          <cell r="C3705">
            <v>0</v>
          </cell>
          <cell r="D3705">
            <v>0</v>
          </cell>
          <cell r="E3705">
            <v>0</v>
          </cell>
          <cell r="F3705">
            <v>0</v>
          </cell>
          <cell r="G3705">
            <v>0</v>
          </cell>
          <cell r="H3705">
            <v>0</v>
          </cell>
          <cell r="I3705">
            <v>0</v>
          </cell>
          <cell r="J3705">
            <v>0</v>
          </cell>
          <cell r="K3705">
            <v>0</v>
          </cell>
          <cell r="L3705">
            <v>0</v>
          </cell>
          <cell r="M3705">
            <v>0</v>
          </cell>
          <cell r="N3705">
            <v>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EO GRAl. POR AREA"/>
      <sheetName val="PT 2015 GENERAL"/>
      <sheetName val="RES. GENERAL POR ÁREA"/>
      <sheetName val="ÉTICA E INTEGRIDAD"/>
      <sheetName val="RES. ÉTICA E INTEGRIDAD"/>
      <sheetName val="TRANSPARENCIA"/>
      <sheetName val="RES. TRANSPARENCIA"/>
      <sheetName val="INVESTIGACIÓN Y SEGUIMIENTO"/>
      <sheetName val="RES. INVESTIGACIÓN Y SEGUIMIENT"/>
      <sheetName val="SANTIAGO"/>
      <sheetName val="RES. SANTIAGO"/>
      <sheetName val="ADM. FIN."/>
      <sheetName val="RES. ADM. FIN."/>
      <sheetName val="TIC"/>
      <sheetName val="RES. TIC"/>
      <sheetName val="COMUNICACIONES"/>
      <sheetName val="RES. COMUNICACIONES"/>
      <sheetName val="RRHH"/>
      <sheetName val="RES. RRHH"/>
      <sheetName val="PLANIFICACIÓN"/>
      <sheetName val="RES. PLANIFICACIÓN"/>
    </sheetNames>
    <sheetDataSet>
      <sheetData sheetId="0" refreshError="1"/>
      <sheetData sheetId="1" refreshError="1"/>
      <sheetData sheetId="2" refreshError="1"/>
      <sheetData sheetId="3" refreshError="1"/>
      <sheetData sheetId="4" refreshError="1">
        <row r="18">
          <cell r="F18">
            <v>1206000</v>
          </cell>
        </row>
        <row r="23">
          <cell r="F23">
            <v>0</v>
          </cell>
        </row>
        <row r="29">
          <cell r="F29">
            <v>0</v>
          </cell>
        </row>
        <row r="30">
          <cell r="F3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8">
          <cell r="F18">
            <v>0</v>
          </cell>
        </row>
        <row r="20">
          <cell r="F20">
            <v>0</v>
          </cell>
        </row>
        <row r="21">
          <cell r="F21">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RES. RRHH"/>
    </sheetNames>
    <sheetDataSet>
      <sheetData sheetId="0"/>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comments" Target="../comments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vmlDrawing" Target="../drawings/vmlDrawing1.v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5.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2:C27"/>
  <sheetViews>
    <sheetView showZeros="0" zoomScale="90" zoomScaleNormal="90" workbookViewId="0">
      <selection activeCell="E11" sqref="E11"/>
    </sheetView>
  </sheetViews>
  <sheetFormatPr baseColWidth="10" defaultColWidth="11.42578125" defaultRowHeight="12.75"/>
  <cols>
    <col min="1" max="1" width="48.7109375" style="1" customWidth="1"/>
    <col min="2" max="2" width="19.140625" style="24" customWidth="1"/>
    <col min="3" max="3" width="26.5703125" style="1" customWidth="1"/>
    <col min="4" max="4" width="11.42578125" style="1"/>
    <col min="5" max="5" width="13.5703125" style="1" bestFit="1" customWidth="1"/>
    <col min="6" max="253" width="11.42578125" style="1"/>
    <col min="254" max="255" width="10" style="1" customWidth="1"/>
    <col min="256" max="256" width="14.28515625" style="1" customWidth="1"/>
    <col min="257" max="257" width="56.85546875" style="1" customWidth="1"/>
    <col min="258" max="258" width="31.85546875" style="1" customWidth="1"/>
    <col min="259" max="259" width="22" style="1" customWidth="1"/>
    <col min="260" max="260" width="11.42578125" style="1"/>
    <col min="261" max="261" width="13.5703125" style="1" bestFit="1" customWidth="1"/>
    <col min="262" max="509" width="11.42578125" style="1"/>
    <col min="510" max="511" width="10" style="1" customWidth="1"/>
    <col min="512" max="512" width="14.28515625" style="1" customWidth="1"/>
    <col min="513" max="513" width="56.85546875" style="1" customWidth="1"/>
    <col min="514" max="514" width="31.85546875" style="1" customWidth="1"/>
    <col min="515" max="515" width="22" style="1" customWidth="1"/>
    <col min="516" max="516" width="11.42578125" style="1"/>
    <col min="517" max="517" width="13.5703125" style="1" bestFit="1" customWidth="1"/>
    <col min="518" max="765" width="11.42578125" style="1"/>
    <col min="766" max="767" width="10" style="1" customWidth="1"/>
    <col min="768" max="768" width="14.28515625" style="1" customWidth="1"/>
    <col min="769" max="769" width="56.85546875" style="1" customWidth="1"/>
    <col min="770" max="770" width="31.85546875" style="1" customWidth="1"/>
    <col min="771" max="771" width="22" style="1" customWidth="1"/>
    <col min="772" max="772" width="11.42578125" style="1"/>
    <col min="773" max="773" width="13.5703125" style="1" bestFit="1" customWidth="1"/>
    <col min="774" max="1021" width="11.42578125" style="1"/>
    <col min="1022" max="1023" width="10" style="1" customWidth="1"/>
    <col min="1024" max="1024" width="14.28515625" style="1" customWidth="1"/>
    <col min="1025" max="1025" width="56.85546875" style="1" customWidth="1"/>
    <col min="1026" max="1026" width="31.85546875" style="1" customWidth="1"/>
    <col min="1027" max="1027" width="22" style="1" customWidth="1"/>
    <col min="1028" max="1028" width="11.42578125" style="1"/>
    <col min="1029" max="1029" width="13.5703125" style="1" bestFit="1" customWidth="1"/>
    <col min="1030" max="1277" width="11.42578125" style="1"/>
    <col min="1278" max="1279" width="10" style="1" customWidth="1"/>
    <col min="1280" max="1280" width="14.28515625" style="1" customWidth="1"/>
    <col min="1281" max="1281" width="56.85546875" style="1" customWidth="1"/>
    <col min="1282" max="1282" width="31.85546875" style="1" customWidth="1"/>
    <col min="1283" max="1283" width="22" style="1" customWidth="1"/>
    <col min="1284" max="1284" width="11.42578125" style="1"/>
    <col min="1285" max="1285" width="13.5703125" style="1" bestFit="1" customWidth="1"/>
    <col min="1286" max="1533" width="11.42578125" style="1"/>
    <col min="1534" max="1535" width="10" style="1" customWidth="1"/>
    <col min="1536" max="1536" width="14.28515625" style="1" customWidth="1"/>
    <col min="1537" max="1537" width="56.85546875" style="1" customWidth="1"/>
    <col min="1538" max="1538" width="31.85546875" style="1" customWidth="1"/>
    <col min="1539" max="1539" width="22" style="1" customWidth="1"/>
    <col min="1540" max="1540" width="11.42578125" style="1"/>
    <col min="1541" max="1541" width="13.5703125" style="1" bestFit="1" customWidth="1"/>
    <col min="1542" max="1789" width="11.42578125" style="1"/>
    <col min="1790" max="1791" width="10" style="1" customWidth="1"/>
    <col min="1792" max="1792" width="14.28515625" style="1" customWidth="1"/>
    <col min="1793" max="1793" width="56.85546875" style="1" customWidth="1"/>
    <col min="1794" max="1794" width="31.85546875" style="1" customWidth="1"/>
    <col min="1795" max="1795" width="22" style="1" customWidth="1"/>
    <col min="1796" max="1796" width="11.42578125" style="1"/>
    <col min="1797" max="1797" width="13.5703125" style="1" bestFit="1" customWidth="1"/>
    <col min="1798" max="2045" width="11.42578125" style="1"/>
    <col min="2046" max="2047" width="10" style="1" customWidth="1"/>
    <col min="2048" max="2048" width="14.28515625" style="1" customWidth="1"/>
    <col min="2049" max="2049" width="56.85546875" style="1" customWidth="1"/>
    <col min="2050" max="2050" width="31.85546875" style="1" customWidth="1"/>
    <col min="2051" max="2051" width="22" style="1" customWidth="1"/>
    <col min="2052" max="2052" width="11.42578125" style="1"/>
    <col min="2053" max="2053" width="13.5703125" style="1" bestFit="1" customWidth="1"/>
    <col min="2054" max="2301" width="11.42578125" style="1"/>
    <col min="2302" max="2303" width="10" style="1" customWidth="1"/>
    <col min="2304" max="2304" width="14.28515625" style="1" customWidth="1"/>
    <col min="2305" max="2305" width="56.85546875" style="1" customWidth="1"/>
    <col min="2306" max="2306" width="31.85546875" style="1" customWidth="1"/>
    <col min="2307" max="2307" width="22" style="1" customWidth="1"/>
    <col min="2308" max="2308" width="11.42578125" style="1"/>
    <col min="2309" max="2309" width="13.5703125" style="1" bestFit="1" customWidth="1"/>
    <col min="2310" max="2557" width="11.42578125" style="1"/>
    <col min="2558" max="2559" width="10" style="1" customWidth="1"/>
    <col min="2560" max="2560" width="14.28515625" style="1" customWidth="1"/>
    <col min="2561" max="2561" width="56.85546875" style="1" customWidth="1"/>
    <col min="2562" max="2562" width="31.85546875" style="1" customWidth="1"/>
    <col min="2563" max="2563" width="22" style="1" customWidth="1"/>
    <col min="2564" max="2564" width="11.42578125" style="1"/>
    <col min="2565" max="2565" width="13.5703125" style="1" bestFit="1" customWidth="1"/>
    <col min="2566" max="2813" width="11.42578125" style="1"/>
    <col min="2814" max="2815" width="10" style="1" customWidth="1"/>
    <col min="2816" max="2816" width="14.28515625" style="1" customWidth="1"/>
    <col min="2817" max="2817" width="56.85546875" style="1" customWidth="1"/>
    <col min="2818" max="2818" width="31.85546875" style="1" customWidth="1"/>
    <col min="2819" max="2819" width="22" style="1" customWidth="1"/>
    <col min="2820" max="2820" width="11.42578125" style="1"/>
    <col min="2821" max="2821" width="13.5703125" style="1" bestFit="1" customWidth="1"/>
    <col min="2822" max="3069" width="11.42578125" style="1"/>
    <col min="3070" max="3071" width="10" style="1" customWidth="1"/>
    <col min="3072" max="3072" width="14.28515625" style="1" customWidth="1"/>
    <col min="3073" max="3073" width="56.85546875" style="1" customWidth="1"/>
    <col min="3074" max="3074" width="31.85546875" style="1" customWidth="1"/>
    <col min="3075" max="3075" width="22" style="1" customWidth="1"/>
    <col min="3076" max="3076" width="11.42578125" style="1"/>
    <col min="3077" max="3077" width="13.5703125" style="1" bestFit="1" customWidth="1"/>
    <col min="3078" max="3325" width="11.42578125" style="1"/>
    <col min="3326" max="3327" width="10" style="1" customWidth="1"/>
    <col min="3328" max="3328" width="14.28515625" style="1" customWidth="1"/>
    <col min="3329" max="3329" width="56.85546875" style="1" customWidth="1"/>
    <col min="3330" max="3330" width="31.85546875" style="1" customWidth="1"/>
    <col min="3331" max="3331" width="22" style="1" customWidth="1"/>
    <col min="3332" max="3332" width="11.42578125" style="1"/>
    <col min="3333" max="3333" width="13.5703125" style="1" bestFit="1" customWidth="1"/>
    <col min="3334" max="3581" width="11.42578125" style="1"/>
    <col min="3582" max="3583" width="10" style="1" customWidth="1"/>
    <col min="3584" max="3584" width="14.28515625" style="1" customWidth="1"/>
    <col min="3585" max="3585" width="56.85546875" style="1" customWidth="1"/>
    <col min="3586" max="3586" width="31.85546875" style="1" customWidth="1"/>
    <col min="3587" max="3587" width="22" style="1" customWidth="1"/>
    <col min="3588" max="3588" width="11.42578125" style="1"/>
    <col min="3589" max="3589" width="13.5703125" style="1" bestFit="1" customWidth="1"/>
    <col min="3590" max="3837" width="11.42578125" style="1"/>
    <col min="3838" max="3839" width="10" style="1" customWidth="1"/>
    <col min="3840" max="3840" width="14.28515625" style="1" customWidth="1"/>
    <col min="3841" max="3841" width="56.85546875" style="1" customWidth="1"/>
    <col min="3842" max="3842" width="31.85546875" style="1" customWidth="1"/>
    <col min="3843" max="3843" width="22" style="1" customWidth="1"/>
    <col min="3844" max="3844" width="11.42578125" style="1"/>
    <col min="3845" max="3845" width="13.5703125" style="1" bestFit="1" customWidth="1"/>
    <col min="3846" max="4093" width="11.42578125" style="1"/>
    <col min="4094" max="4095" width="10" style="1" customWidth="1"/>
    <col min="4096" max="4096" width="14.28515625" style="1" customWidth="1"/>
    <col min="4097" max="4097" width="56.85546875" style="1" customWidth="1"/>
    <col min="4098" max="4098" width="31.85546875" style="1" customWidth="1"/>
    <col min="4099" max="4099" width="22" style="1" customWidth="1"/>
    <col min="4100" max="4100" width="11.42578125" style="1"/>
    <col min="4101" max="4101" width="13.5703125" style="1" bestFit="1" customWidth="1"/>
    <col min="4102" max="4349" width="11.42578125" style="1"/>
    <col min="4350" max="4351" width="10" style="1" customWidth="1"/>
    <col min="4352" max="4352" width="14.28515625" style="1" customWidth="1"/>
    <col min="4353" max="4353" width="56.85546875" style="1" customWidth="1"/>
    <col min="4354" max="4354" width="31.85546875" style="1" customWidth="1"/>
    <col min="4355" max="4355" width="22" style="1" customWidth="1"/>
    <col min="4356" max="4356" width="11.42578125" style="1"/>
    <col min="4357" max="4357" width="13.5703125" style="1" bestFit="1" customWidth="1"/>
    <col min="4358" max="4605" width="11.42578125" style="1"/>
    <col min="4606" max="4607" width="10" style="1" customWidth="1"/>
    <col min="4608" max="4608" width="14.28515625" style="1" customWidth="1"/>
    <col min="4609" max="4609" width="56.85546875" style="1" customWidth="1"/>
    <col min="4610" max="4610" width="31.85546875" style="1" customWidth="1"/>
    <col min="4611" max="4611" width="22" style="1" customWidth="1"/>
    <col min="4612" max="4612" width="11.42578125" style="1"/>
    <col min="4613" max="4613" width="13.5703125" style="1" bestFit="1" customWidth="1"/>
    <col min="4614" max="4861" width="11.42578125" style="1"/>
    <col min="4862" max="4863" width="10" style="1" customWidth="1"/>
    <col min="4864" max="4864" width="14.28515625" style="1" customWidth="1"/>
    <col min="4865" max="4865" width="56.85546875" style="1" customWidth="1"/>
    <col min="4866" max="4866" width="31.85546875" style="1" customWidth="1"/>
    <col min="4867" max="4867" width="22" style="1" customWidth="1"/>
    <col min="4868" max="4868" width="11.42578125" style="1"/>
    <col min="4869" max="4869" width="13.5703125" style="1" bestFit="1" customWidth="1"/>
    <col min="4870" max="5117" width="11.42578125" style="1"/>
    <col min="5118" max="5119" width="10" style="1" customWidth="1"/>
    <col min="5120" max="5120" width="14.28515625" style="1" customWidth="1"/>
    <col min="5121" max="5121" width="56.85546875" style="1" customWidth="1"/>
    <col min="5122" max="5122" width="31.85546875" style="1" customWidth="1"/>
    <col min="5123" max="5123" width="22" style="1" customWidth="1"/>
    <col min="5124" max="5124" width="11.42578125" style="1"/>
    <col min="5125" max="5125" width="13.5703125" style="1" bestFit="1" customWidth="1"/>
    <col min="5126" max="5373" width="11.42578125" style="1"/>
    <col min="5374" max="5375" width="10" style="1" customWidth="1"/>
    <col min="5376" max="5376" width="14.28515625" style="1" customWidth="1"/>
    <col min="5377" max="5377" width="56.85546875" style="1" customWidth="1"/>
    <col min="5378" max="5378" width="31.85546875" style="1" customWidth="1"/>
    <col min="5379" max="5379" width="22" style="1" customWidth="1"/>
    <col min="5380" max="5380" width="11.42578125" style="1"/>
    <col min="5381" max="5381" width="13.5703125" style="1" bestFit="1" customWidth="1"/>
    <col min="5382" max="5629" width="11.42578125" style="1"/>
    <col min="5630" max="5631" width="10" style="1" customWidth="1"/>
    <col min="5632" max="5632" width="14.28515625" style="1" customWidth="1"/>
    <col min="5633" max="5633" width="56.85546875" style="1" customWidth="1"/>
    <col min="5634" max="5634" width="31.85546875" style="1" customWidth="1"/>
    <col min="5635" max="5635" width="22" style="1" customWidth="1"/>
    <col min="5636" max="5636" width="11.42578125" style="1"/>
    <col min="5637" max="5637" width="13.5703125" style="1" bestFit="1" customWidth="1"/>
    <col min="5638" max="5885" width="11.42578125" style="1"/>
    <col min="5886" max="5887" width="10" style="1" customWidth="1"/>
    <col min="5888" max="5888" width="14.28515625" style="1" customWidth="1"/>
    <col min="5889" max="5889" width="56.85546875" style="1" customWidth="1"/>
    <col min="5890" max="5890" width="31.85546875" style="1" customWidth="1"/>
    <col min="5891" max="5891" width="22" style="1" customWidth="1"/>
    <col min="5892" max="5892" width="11.42578125" style="1"/>
    <col min="5893" max="5893" width="13.5703125" style="1" bestFit="1" customWidth="1"/>
    <col min="5894" max="6141" width="11.42578125" style="1"/>
    <col min="6142" max="6143" width="10" style="1" customWidth="1"/>
    <col min="6144" max="6144" width="14.28515625" style="1" customWidth="1"/>
    <col min="6145" max="6145" width="56.85546875" style="1" customWidth="1"/>
    <col min="6146" max="6146" width="31.85546875" style="1" customWidth="1"/>
    <col min="6147" max="6147" width="22" style="1" customWidth="1"/>
    <col min="6148" max="6148" width="11.42578125" style="1"/>
    <col min="6149" max="6149" width="13.5703125" style="1" bestFit="1" customWidth="1"/>
    <col min="6150" max="6397" width="11.42578125" style="1"/>
    <col min="6398" max="6399" width="10" style="1" customWidth="1"/>
    <col min="6400" max="6400" width="14.28515625" style="1" customWidth="1"/>
    <col min="6401" max="6401" width="56.85546875" style="1" customWidth="1"/>
    <col min="6402" max="6402" width="31.85546875" style="1" customWidth="1"/>
    <col min="6403" max="6403" width="22" style="1" customWidth="1"/>
    <col min="6404" max="6404" width="11.42578125" style="1"/>
    <col min="6405" max="6405" width="13.5703125" style="1" bestFit="1" customWidth="1"/>
    <col min="6406" max="6653" width="11.42578125" style="1"/>
    <col min="6654" max="6655" width="10" style="1" customWidth="1"/>
    <col min="6656" max="6656" width="14.28515625" style="1" customWidth="1"/>
    <col min="6657" max="6657" width="56.85546875" style="1" customWidth="1"/>
    <col min="6658" max="6658" width="31.85546875" style="1" customWidth="1"/>
    <col min="6659" max="6659" width="22" style="1" customWidth="1"/>
    <col min="6660" max="6660" width="11.42578125" style="1"/>
    <col min="6661" max="6661" width="13.5703125" style="1" bestFit="1" customWidth="1"/>
    <col min="6662" max="6909" width="11.42578125" style="1"/>
    <col min="6910" max="6911" width="10" style="1" customWidth="1"/>
    <col min="6912" max="6912" width="14.28515625" style="1" customWidth="1"/>
    <col min="6913" max="6913" width="56.85546875" style="1" customWidth="1"/>
    <col min="6914" max="6914" width="31.85546875" style="1" customWidth="1"/>
    <col min="6915" max="6915" width="22" style="1" customWidth="1"/>
    <col min="6916" max="6916" width="11.42578125" style="1"/>
    <col min="6917" max="6917" width="13.5703125" style="1" bestFit="1" customWidth="1"/>
    <col min="6918" max="7165" width="11.42578125" style="1"/>
    <col min="7166" max="7167" width="10" style="1" customWidth="1"/>
    <col min="7168" max="7168" width="14.28515625" style="1" customWidth="1"/>
    <col min="7169" max="7169" width="56.85546875" style="1" customWidth="1"/>
    <col min="7170" max="7170" width="31.85546875" style="1" customWidth="1"/>
    <col min="7171" max="7171" width="22" style="1" customWidth="1"/>
    <col min="7172" max="7172" width="11.42578125" style="1"/>
    <col min="7173" max="7173" width="13.5703125" style="1" bestFit="1" customWidth="1"/>
    <col min="7174" max="7421" width="11.42578125" style="1"/>
    <col min="7422" max="7423" width="10" style="1" customWidth="1"/>
    <col min="7424" max="7424" width="14.28515625" style="1" customWidth="1"/>
    <col min="7425" max="7425" width="56.85546875" style="1" customWidth="1"/>
    <col min="7426" max="7426" width="31.85546875" style="1" customWidth="1"/>
    <col min="7427" max="7427" width="22" style="1" customWidth="1"/>
    <col min="7428" max="7428" width="11.42578125" style="1"/>
    <col min="7429" max="7429" width="13.5703125" style="1" bestFit="1" customWidth="1"/>
    <col min="7430" max="7677" width="11.42578125" style="1"/>
    <col min="7678" max="7679" width="10" style="1" customWidth="1"/>
    <col min="7680" max="7680" width="14.28515625" style="1" customWidth="1"/>
    <col min="7681" max="7681" width="56.85546875" style="1" customWidth="1"/>
    <col min="7682" max="7682" width="31.85546875" style="1" customWidth="1"/>
    <col min="7683" max="7683" width="22" style="1" customWidth="1"/>
    <col min="7684" max="7684" width="11.42578125" style="1"/>
    <col min="7685" max="7685" width="13.5703125" style="1" bestFit="1" customWidth="1"/>
    <col min="7686" max="7933" width="11.42578125" style="1"/>
    <col min="7934" max="7935" width="10" style="1" customWidth="1"/>
    <col min="7936" max="7936" width="14.28515625" style="1" customWidth="1"/>
    <col min="7937" max="7937" width="56.85546875" style="1" customWidth="1"/>
    <col min="7938" max="7938" width="31.85546875" style="1" customWidth="1"/>
    <col min="7939" max="7939" width="22" style="1" customWidth="1"/>
    <col min="7940" max="7940" width="11.42578125" style="1"/>
    <col min="7941" max="7941" width="13.5703125" style="1" bestFit="1" customWidth="1"/>
    <col min="7942" max="8189" width="11.42578125" style="1"/>
    <col min="8190" max="8191" width="10" style="1" customWidth="1"/>
    <col min="8192" max="8192" width="14.28515625" style="1" customWidth="1"/>
    <col min="8193" max="8193" width="56.85546875" style="1" customWidth="1"/>
    <col min="8194" max="8194" width="31.85546875" style="1" customWidth="1"/>
    <col min="8195" max="8195" width="22" style="1" customWidth="1"/>
    <col min="8196" max="8196" width="11.42578125" style="1"/>
    <col min="8197" max="8197" width="13.5703125" style="1" bestFit="1" customWidth="1"/>
    <col min="8198" max="8445" width="11.42578125" style="1"/>
    <col min="8446" max="8447" width="10" style="1" customWidth="1"/>
    <col min="8448" max="8448" width="14.28515625" style="1" customWidth="1"/>
    <col min="8449" max="8449" width="56.85546875" style="1" customWidth="1"/>
    <col min="8450" max="8450" width="31.85546875" style="1" customWidth="1"/>
    <col min="8451" max="8451" width="22" style="1" customWidth="1"/>
    <col min="8452" max="8452" width="11.42578125" style="1"/>
    <col min="8453" max="8453" width="13.5703125" style="1" bestFit="1" customWidth="1"/>
    <col min="8454" max="8701" width="11.42578125" style="1"/>
    <col min="8702" max="8703" width="10" style="1" customWidth="1"/>
    <col min="8704" max="8704" width="14.28515625" style="1" customWidth="1"/>
    <col min="8705" max="8705" width="56.85546875" style="1" customWidth="1"/>
    <col min="8706" max="8706" width="31.85546875" style="1" customWidth="1"/>
    <col min="8707" max="8707" width="22" style="1" customWidth="1"/>
    <col min="8708" max="8708" width="11.42578125" style="1"/>
    <col min="8709" max="8709" width="13.5703125" style="1" bestFit="1" customWidth="1"/>
    <col min="8710" max="8957" width="11.42578125" style="1"/>
    <col min="8958" max="8959" width="10" style="1" customWidth="1"/>
    <col min="8960" max="8960" width="14.28515625" style="1" customWidth="1"/>
    <col min="8961" max="8961" width="56.85546875" style="1" customWidth="1"/>
    <col min="8962" max="8962" width="31.85546875" style="1" customWidth="1"/>
    <col min="8963" max="8963" width="22" style="1" customWidth="1"/>
    <col min="8964" max="8964" width="11.42578125" style="1"/>
    <col min="8965" max="8965" width="13.5703125" style="1" bestFit="1" customWidth="1"/>
    <col min="8966" max="9213" width="11.42578125" style="1"/>
    <col min="9214" max="9215" width="10" style="1" customWidth="1"/>
    <col min="9216" max="9216" width="14.28515625" style="1" customWidth="1"/>
    <col min="9217" max="9217" width="56.85546875" style="1" customWidth="1"/>
    <col min="9218" max="9218" width="31.85546875" style="1" customWidth="1"/>
    <col min="9219" max="9219" width="22" style="1" customWidth="1"/>
    <col min="9220" max="9220" width="11.42578125" style="1"/>
    <col min="9221" max="9221" width="13.5703125" style="1" bestFit="1" customWidth="1"/>
    <col min="9222" max="9469" width="11.42578125" style="1"/>
    <col min="9470" max="9471" width="10" style="1" customWidth="1"/>
    <col min="9472" max="9472" width="14.28515625" style="1" customWidth="1"/>
    <col min="9473" max="9473" width="56.85546875" style="1" customWidth="1"/>
    <col min="9474" max="9474" width="31.85546875" style="1" customWidth="1"/>
    <col min="9475" max="9475" width="22" style="1" customWidth="1"/>
    <col min="9476" max="9476" width="11.42578125" style="1"/>
    <col min="9477" max="9477" width="13.5703125" style="1" bestFit="1" customWidth="1"/>
    <col min="9478" max="9725" width="11.42578125" style="1"/>
    <col min="9726" max="9727" width="10" style="1" customWidth="1"/>
    <col min="9728" max="9728" width="14.28515625" style="1" customWidth="1"/>
    <col min="9729" max="9729" width="56.85546875" style="1" customWidth="1"/>
    <col min="9730" max="9730" width="31.85546875" style="1" customWidth="1"/>
    <col min="9731" max="9731" width="22" style="1" customWidth="1"/>
    <col min="9732" max="9732" width="11.42578125" style="1"/>
    <col min="9733" max="9733" width="13.5703125" style="1" bestFit="1" customWidth="1"/>
    <col min="9734" max="9981" width="11.42578125" style="1"/>
    <col min="9982" max="9983" width="10" style="1" customWidth="1"/>
    <col min="9984" max="9984" width="14.28515625" style="1" customWidth="1"/>
    <col min="9985" max="9985" width="56.85546875" style="1" customWidth="1"/>
    <col min="9986" max="9986" width="31.85546875" style="1" customWidth="1"/>
    <col min="9987" max="9987" width="22" style="1" customWidth="1"/>
    <col min="9988" max="9988" width="11.42578125" style="1"/>
    <col min="9989" max="9989" width="13.5703125" style="1" bestFit="1" customWidth="1"/>
    <col min="9990" max="10237" width="11.42578125" style="1"/>
    <col min="10238" max="10239" width="10" style="1" customWidth="1"/>
    <col min="10240" max="10240" width="14.28515625" style="1" customWidth="1"/>
    <col min="10241" max="10241" width="56.85546875" style="1" customWidth="1"/>
    <col min="10242" max="10242" width="31.85546875" style="1" customWidth="1"/>
    <col min="10243" max="10243" width="22" style="1" customWidth="1"/>
    <col min="10244" max="10244" width="11.42578125" style="1"/>
    <col min="10245" max="10245" width="13.5703125" style="1" bestFit="1" customWidth="1"/>
    <col min="10246" max="10493" width="11.42578125" style="1"/>
    <col min="10494" max="10495" width="10" style="1" customWidth="1"/>
    <col min="10496" max="10496" width="14.28515625" style="1" customWidth="1"/>
    <col min="10497" max="10497" width="56.85546875" style="1" customWidth="1"/>
    <col min="10498" max="10498" width="31.85546875" style="1" customWidth="1"/>
    <col min="10499" max="10499" width="22" style="1" customWidth="1"/>
    <col min="10500" max="10500" width="11.42578125" style="1"/>
    <col min="10501" max="10501" width="13.5703125" style="1" bestFit="1" customWidth="1"/>
    <col min="10502" max="10749" width="11.42578125" style="1"/>
    <col min="10750" max="10751" width="10" style="1" customWidth="1"/>
    <col min="10752" max="10752" width="14.28515625" style="1" customWidth="1"/>
    <col min="10753" max="10753" width="56.85546875" style="1" customWidth="1"/>
    <col min="10754" max="10754" width="31.85546875" style="1" customWidth="1"/>
    <col min="10755" max="10755" width="22" style="1" customWidth="1"/>
    <col min="10756" max="10756" width="11.42578125" style="1"/>
    <col min="10757" max="10757" width="13.5703125" style="1" bestFit="1" customWidth="1"/>
    <col min="10758" max="11005" width="11.42578125" style="1"/>
    <col min="11006" max="11007" width="10" style="1" customWidth="1"/>
    <col min="11008" max="11008" width="14.28515625" style="1" customWidth="1"/>
    <col min="11009" max="11009" width="56.85546875" style="1" customWidth="1"/>
    <col min="11010" max="11010" width="31.85546875" style="1" customWidth="1"/>
    <col min="11011" max="11011" width="22" style="1" customWidth="1"/>
    <col min="11012" max="11012" width="11.42578125" style="1"/>
    <col min="11013" max="11013" width="13.5703125" style="1" bestFit="1" customWidth="1"/>
    <col min="11014" max="11261" width="11.42578125" style="1"/>
    <col min="11262" max="11263" width="10" style="1" customWidth="1"/>
    <col min="11264" max="11264" width="14.28515625" style="1" customWidth="1"/>
    <col min="11265" max="11265" width="56.85546875" style="1" customWidth="1"/>
    <col min="11266" max="11266" width="31.85546875" style="1" customWidth="1"/>
    <col min="11267" max="11267" width="22" style="1" customWidth="1"/>
    <col min="11268" max="11268" width="11.42578125" style="1"/>
    <col min="11269" max="11269" width="13.5703125" style="1" bestFit="1" customWidth="1"/>
    <col min="11270" max="11517" width="11.42578125" style="1"/>
    <col min="11518" max="11519" width="10" style="1" customWidth="1"/>
    <col min="11520" max="11520" width="14.28515625" style="1" customWidth="1"/>
    <col min="11521" max="11521" width="56.85546875" style="1" customWidth="1"/>
    <col min="11522" max="11522" width="31.85546875" style="1" customWidth="1"/>
    <col min="11523" max="11523" width="22" style="1" customWidth="1"/>
    <col min="11524" max="11524" width="11.42578125" style="1"/>
    <col min="11525" max="11525" width="13.5703125" style="1" bestFit="1" customWidth="1"/>
    <col min="11526" max="11773" width="11.42578125" style="1"/>
    <col min="11774" max="11775" width="10" style="1" customWidth="1"/>
    <col min="11776" max="11776" width="14.28515625" style="1" customWidth="1"/>
    <col min="11777" max="11777" width="56.85546875" style="1" customWidth="1"/>
    <col min="11778" max="11778" width="31.85546875" style="1" customWidth="1"/>
    <col min="11779" max="11779" width="22" style="1" customWidth="1"/>
    <col min="11780" max="11780" width="11.42578125" style="1"/>
    <col min="11781" max="11781" width="13.5703125" style="1" bestFit="1" customWidth="1"/>
    <col min="11782" max="12029" width="11.42578125" style="1"/>
    <col min="12030" max="12031" width="10" style="1" customWidth="1"/>
    <col min="12032" max="12032" width="14.28515625" style="1" customWidth="1"/>
    <col min="12033" max="12033" width="56.85546875" style="1" customWidth="1"/>
    <col min="12034" max="12034" width="31.85546875" style="1" customWidth="1"/>
    <col min="12035" max="12035" width="22" style="1" customWidth="1"/>
    <col min="12036" max="12036" width="11.42578125" style="1"/>
    <col min="12037" max="12037" width="13.5703125" style="1" bestFit="1" customWidth="1"/>
    <col min="12038" max="12285" width="11.42578125" style="1"/>
    <col min="12286" max="12287" width="10" style="1" customWidth="1"/>
    <col min="12288" max="12288" width="14.28515625" style="1" customWidth="1"/>
    <col min="12289" max="12289" width="56.85546875" style="1" customWidth="1"/>
    <col min="12290" max="12290" width="31.85546875" style="1" customWidth="1"/>
    <col min="12291" max="12291" width="22" style="1" customWidth="1"/>
    <col min="12292" max="12292" width="11.42578125" style="1"/>
    <col min="12293" max="12293" width="13.5703125" style="1" bestFit="1" customWidth="1"/>
    <col min="12294" max="12541" width="11.42578125" style="1"/>
    <col min="12542" max="12543" width="10" style="1" customWidth="1"/>
    <col min="12544" max="12544" width="14.28515625" style="1" customWidth="1"/>
    <col min="12545" max="12545" width="56.85546875" style="1" customWidth="1"/>
    <col min="12546" max="12546" width="31.85546875" style="1" customWidth="1"/>
    <col min="12547" max="12547" width="22" style="1" customWidth="1"/>
    <col min="12548" max="12548" width="11.42578125" style="1"/>
    <col min="12549" max="12549" width="13.5703125" style="1" bestFit="1" customWidth="1"/>
    <col min="12550" max="12797" width="11.42578125" style="1"/>
    <col min="12798" max="12799" width="10" style="1" customWidth="1"/>
    <col min="12800" max="12800" width="14.28515625" style="1" customWidth="1"/>
    <col min="12801" max="12801" width="56.85546875" style="1" customWidth="1"/>
    <col min="12802" max="12802" width="31.85546875" style="1" customWidth="1"/>
    <col min="12803" max="12803" width="22" style="1" customWidth="1"/>
    <col min="12804" max="12804" width="11.42578125" style="1"/>
    <col min="12805" max="12805" width="13.5703125" style="1" bestFit="1" customWidth="1"/>
    <col min="12806" max="13053" width="11.42578125" style="1"/>
    <col min="13054" max="13055" width="10" style="1" customWidth="1"/>
    <col min="13056" max="13056" width="14.28515625" style="1" customWidth="1"/>
    <col min="13057" max="13057" width="56.85546875" style="1" customWidth="1"/>
    <col min="13058" max="13058" width="31.85546875" style="1" customWidth="1"/>
    <col min="13059" max="13059" width="22" style="1" customWidth="1"/>
    <col min="13060" max="13060" width="11.42578125" style="1"/>
    <col min="13061" max="13061" width="13.5703125" style="1" bestFit="1" customWidth="1"/>
    <col min="13062" max="13309" width="11.42578125" style="1"/>
    <col min="13310" max="13311" width="10" style="1" customWidth="1"/>
    <col min="13312" max="13312" width="14.28515625" style="1" customWidth="1"/>
    <col min="13313" max="13313" width="56.85546875" style="1" customWidth="1"/>
    <col min="13314" max="13314" width="31.85546875" style="1" customWidth="1"/>
    <col min="13315" max="13315" width="22" style="1" customWidth="1"/>
    <col min="13316" max="13316" width="11.42578125" style="1"/>
    <col min="13317" max="13317" width="13.5703125" style="1" bestFit="1" customWidth="1"/>
    <col min="13318" max="13565" width="11.42578125" style="1"/>
    <col min="13566" max="13567" width="10" style="1" customWidth="1"/>
    <col min="13568" max="13568" width="14.28515625" style="1" customWidth="1"/>
    <col min="13569" max="13569" width="56.85546875" style="1" customWidth="1"/>
    <col min="13570" max="13570" width="31.85546875" style="1" customWidth="1"/>
    <col min="13571" max="13571" width="22" style="1" customWidth="1"/>
    <col min="13572" max="13572" width="11.42578125" style="1"/>
    <col min="13573" max="13573" width="13.5703125" style="1" bestFit="1" customWidth="1"/>
    <col min="13574" max="13821" width="11.42578125" style="1"/>
    <col min="13822" max="13823" width="10" style="1" customWidth="1"/>
    <col min="13824" max="13824" width="14.28515625" style="1" customWidth="1"/>
    <col min="13825" max="13825" width="56.85546875" style="1" customWidth="1"/>
    <col min="13826" max="13826" width="31.85546875" style="1" customWidth="1"/>
    <col min="13827" max="13827" width="22" style="1" customWidth="1"/>
    <col min="13828" max="13828" width="11.42578125" style="1"/>
    <col min="13829" max="13829" width="13.5703125" style="1" bestFit="1" customWidth="1"/>
    <col min="13830" max="14077" width="11.42578125" style="1"/>
    <col min="14078" max="14079" width="10" style="1" customWidth="1"/>
    <col min="14080" max="14080" width="14.28515625" style="1" customWidth="1"/>
    <col min="14081" max="14081" width="56.85546875" style="1" customWidth="1"/>
    <col min="14082" max="14082" width="31.85546875" style="1" customWidth="1"/>
    <col min="14083" max="14083" width="22" style="1" customWidth="1"/>
    <col min="14084" max="14084" width="11.42578125" style="1"/>
    <col min="14085" max="14085" width="13.5703125" style="1" bestFit="1" customWidth="1"/>
    <col min="14086" max="14333" width="11.42578125" style="1"/>
    <col min="14334" max="14335" width="10" style="1" customWidth="1"/>
    <col min="14336" max="14336" width="14.28515625" style="1" customWidth="1"/>
    <col min="14337" max="14337" width="56.85546875" style="1" customWidth="1"/>
    <col min="14338" max="14338" width="31.85546875" style="1" customWidth="1"/>
    <col min="14339" max="14339" width="22" style="1" customWidth="1"/>
    <col min="14340" max="14340" width="11.42578125" style="1"/>
    <col min="14341" max="14341" width="13.5703125" style="1" bestFit="1" customWidth="1"/>
    <col min="14342" max="14589" width="11.42578125" style="1"/>
    <col min="14590" max="14591" width="10" style="1" customWidth="1"/>
    <col min="14592" max="14592" width="14.28515625" style="1" customWidth="1"/>
    <col min="14593" max="14593" width="56.85546875" style="1" customWidth="1"/>
    <col min="14594" max="14594" width="31.85546875" style="1" customWidth="1"/>
    <col min="14595" max="14595" width="22" style="1" customWidth="1"/>
    <col min="14596" max="14596" width="11.42578125" style="1"/>
    <col min="14597" max="14597" width="13.5703125" style="1" bestFit="1" customWidth="1"/>
    <col min="14598" max="14845" width="11.42578125" style="1"/>
    <col min="14846" max="14847" width="10" style="1" customWidth="1"/>
    <col min="14848" max="14848" width="14.28515625" style="1" customWidth="1"/>
    <col min="14849" max="14849" width="56.85546875" style="1" customWidth="1"/>
    <col min="14850" max="14850" width="31.85546875" style="1" customWidth="1"/>
    <col min="14851" max="14851" width="22" style="1" customWidth="1"/>
    <col min="14852" max="14852" width="11.42578125" style="1"/>
    <col min="14853" max="14853" width="13.5703125" style="1" bestFit="1" customWidth="1"/>
    <col min="14854" max="15101" width="11.42578125" style="1"/>
    <col min="15102" max="15103" width="10" style="1" customWidth="1"/>
    <col min="15104" max="15104" width="14.28515625" style="1" customWidth="1"/>
    <col min="15105" max="15105" width="56.85546875" style="1" customWidth="1"/>
    <col min="15106" max="15106" width="31.85546875" style="1" customWidth="1"/>
    <col min="15107" max="15107" width="22" style="1" customWidth="1"/>
    <col min="15108" max="15108" width="11.42578125" style="1"/>
    <col min="15109" max="15109" width="13.5703125" style="1" bestFit="1" customWidth="1"/>
    <col min="15110" max="15357" width="11.42578125" style="1"/>
    <col min="15358" max="15359" width="10" style="1" customWidth="1"/>
    <col min="15360" max="15360" width="14.28515625" style="1" customWidth="1"/>
    <col min="15361" max="15361" width="56.85546875" style="1" customWidth="1"/>
    <col min="15362" max="15362" width="31.85546875" style="1" customWidth="1"/>
    <col min="15363" max="15363" width="22" style="1" customWidth="1"/>
    <col min="15364" max="15364" width="11.42578125" style="1"/>
    <col min="15365" max="15365" width="13.5703125" style="1" bestFit="1" customWidth="1"/>
    <col min="15366" max="15613" width="11.42578125" style="1"/>
    <col min="15614" max="15615" width="10" style="1" customWidth="1"/>
    <col min="15616" max="15616" width="14.28515625" style="1" customWidth="1"/>
    <col min="15617" max="15617" width="56.85546875" style="1" customWidth="1"/>
    <col min="15618" max="15618" width="31.85546875" style="1" customWidth="1"/>
    <col min="15619" max="15619" width="22" style="1" customWidth="1"/>
    <col min="15620" max="15620" width="11.42578125" style="1"/>
    <col min="15621" max="15621" width="13.5703125" style="1" bestFit="1" customWidth="1"/>
    <col min="15622" max="15869" width="11.42578125" style="1"/>
    <col min="15870" max="15871" width="10" style="1" customWidth="1"/>
    <col min="15872" max="15872" width="14.28515625" style="1" customWidth="1"/>
    <col min="15873" max="15873" width="56.85546875" style="1" customWidth="1"/>
    <col min="15874" max="15874" width="31.85546875" style="1" customWidth="1"/>
    <col min="15875" max="15875" width="22" style="1" customWidth="1"/>
    <col min="15876" max="15876" width="11.42578125" style="1"/>
    <col min="15877" max="15877" width="13.5703125" style="1" bestFit="1" customWidth="1"/>
    <col min="15878" max="16125" width="11.42578125" style="1"/>
    <col min="16126" max="16127" width="10" style="1" customWidth="1"/>
    <col min="16128" max="16128" width="14.28515625" style="1" customWidth="1"/>
    <col min="16129" max="16129" width="56.85546875" style="1" customWidth="1"/>
    <col min="16130" max="16130" width="31.85546875" style="1" customWidth="1"/>
    <col min="16131" max="16131" width="22" style="1" customWidth="1"/>
    <col min="16132" max="16132" width="11.42578125" style="1"/>
    <col min="16133" max="16133" width="13.5703125" style="1" bestFit="1" customWidth="1"/>
    <col min="16134" max="16384" width="11.42578125" style="1"/>
  </cols>
  <sheetData>
    <row r="2" spans="1:3" ht="48" customHeight="1">
      <c r="A2" s="3021" t="s">
        <v>169</v>
      </c>
      <c r="B2" s="3021"/>
      <c r="C2" s="3022"/>
    </row>
    <row r="3" spans="1:3" ht="28.5" customHeight="1">
      <c r="A3" s="3021" t="s">
        <v>473</v>
      </c>
      <c r="B3" s="3021"/>
      <c r="C3" s="3022"/>
    </row>
    <row r="4" spans="1:3" ht="16.5" customHeight="1" thickBot="1"/>
    <row r="5" spans="1:3" ht="27" customHeight="1" thickBot="1">
      <c r="A5" s="29" t="s">
        <v>23</v>
      </c>
      <c r="B5" s="30" t="s">
        <v>22</v>
      </c>
      <c r="C5" s="30" t="s">
        <v>470</v>
      </c>
    </row>
    <row r="6" spans="1:3" s="6" customFormat="1" ht="42.75" customHeight="1">
      <c r="A6" s="27" t="s">
        <v>466</v>
      </c>
      <c r="B6" s="36">
        <f>+B27</f>
        <v>17155495.039999999</v>
      </c>
      <c r="C6" s="44" t="s">
        <v>469</v>
      </c>
    </row>
    <row r="7" spans="1:3" s="6" customFormat="1" ht="32.25" customHeight="1" thickBot="1">
      <c r="A7" s="27" t="s">
        <v>467</v>
      </c>
      <c r="B7" s="37">
        <v>102866856</v>
      </c>
      <c r="C7" s="45"/>
    </row>
    <row r="8" spans="1:3" s="6" customFormat="1" ht="25.5" customHeight="1" thickBot="1">
      <c r="A8" s="31" t="s">
        <v>21</v>
      </c>
      <c r="B8" s="38">
        <f>SUM(B6:B7)</f>
        <v>120022351.03999999</v>
      </c>
      <c r="C8" s="42"/>
    </row>
    <row r="9" spans="1:3" s="6" customFormat="1" ht="42.75" customHeight="1" thickBot="1">
      <c r="A9" s="27" t="s">
        <v>468</v>
      </c>
      <c r="B9" s="39">
        <f>+'RESUMEN GRAL.'!D17</f>
        <v>102866856.072</v>
      </c>
      <c r="C9" s="46"/>
    </row>
    <row r="10" spans="1:3" s="6" customFormat="1" ht="28.5" customHeight="1" thickBot="1">
      <c r="A10" s="35" t="s">
        <v>20</v>
      </c>
      <c r="B10" s="40">
        <f>+B8-B9</f>
        <v>17155494.967999995</v>
      </c>
      <c r="C10" s="41"/>
    </row>
    <row r="11" spans="1:3" ht="30" customHeight="1">
      <c r="C11" s="25"/>
    </row>
    <row r="12" spans="1:3" ht="21" customHeight="1">
      <c r="A12" s="67" t="s">
        <v>170</v>
      </c>
      <c r="B12" s="47"/>
      <c r="C12" s="28"/>
    </row>
    <row r="13" spans="1:3" ht="37.5" customHeight="1" thickBot="1">
      <c r="A13" s="3023" t="s">
        <v>471</v>
      </c>
      <c r="B13" s="3024"/>
      <c r="C13" s="3024"/>
    </row>
    <row r="14" spans="1:3" ht="45.75" customHeight="1" thickBot="1">
      <c r="A14" s="29" t="s">
        <v>23</v>
      </c>
      <c r="B14" s="30" t="s">
        <v>22</v>
      </c>
      <c r="C14" s="1524" t="s">
        <v>470</v>
      </c>
    </row>
    <row r="15" spans="1:3" ht="36" customHeight="1">
      <c r="A15" s="27" t="s">
        <v>2452</v>
      </c>
      <c r="B15" s="1533">
        <v>25058145.039999999</v>
      </c>
      <c r="C15" s="1525"/>
    </row>
    <row r="16" spans="1:3" ht="27" customHeight="1">
      <c r="A16" s="32" t="s">
        <v>446</v>
      </c>
      <c r="B16" s="1534">
        <f>7000000*3</f>
        <v>21000000</v>
      </c>
      <c r="C16" s="1526"/>
    </row>
    <row r="17" spans="1:3" ht="25.5" customHeight="1">
      <c r="A17" s="1522" t="s">
        <v>447</v>
      </c>
      <c r="B17" s="1535">
        <f>SUM(B15:B16)</f>
        <v>46058145.039999999</v>
      </c>
      <c r="C17" s="1527"/>
    </row>
    <row r="18" spans="1:3" ht="18" customHeight="1">
      <c r="A18" s="1523"/>
      <c r="B18" s="1536"/>
      <c r="C18" s="1528"/>
    </row>
    <row r="19" spans="1:3" ht="24" customHeight="1">
      <c r="A19" s="34" t="s">
        <v>449</v>
      </c>
      <c r="B19" s="1537"/>
      <c r="C19" s="1529"/>
    </row>
    <row r="20" spans="1:3" ht="54.75" customHeight="1">
      <c r="A20" s="27" t="s">
        <v>472</v>
      </c>
      <c r="B20" s="1538">
        <f>6160000*3</f>
        <v>18480000</v>
      </c>
      <c r="C20" s="1530"/>
    </row>
    <row r="21" spans="1:3" ht="30" customHeight="1">
      <c r="A21" s="27" t="s">
        <v>450</v>
      </c>
      <c r="B21" s="1538">
        <f>3077650+575000+78000+42000</f>
        <v>3772650</v>
      </c>
      <c r="C21" s="1530"/>
    </row>
    <row r="22" spans="1:3" ht="30" customHeight="1">
      <c r="A22" s="27" t="s">
        <v>451</v>
      </c>
      <c r="B22" s="1538">
        <v>3000000</v>
      </c>
      <c r="C22" s="1530"/>
    </row>
    <row r="23" spans="1:3" ht="30" customHeight="1">
      <c r="A23" s="27" t="s">
        <v>452</v>
      </c>
      <c r="B23" s="1538">
        <v>1150000</v>
      </c>
      <c r="C23" s="1530"/>
    </row>
    <row r="24" spans="1:3" ht="30" customHeight="1">
      <c r="A24" s="27" t="s">
        <v>459</v>
      </c>
      <c r="B24" s="1538">
        <v>2000000</v>
      </c>
      <c r="C24" s="1530"/>
    </row>
    <row r="25" spans="1:3" ht="30" customHeight="1">
      <c r="A25" s="27" t="s">
        <v>453</v>
      </c>
      <c r="B25" s="1538">
        <v>500000</v>
      </c>
      <c r="C25" s="1530"/>
    </row>
    <row r="26" spans="1:3" ht="24.75" customHeight="1" thickBot="1">
      <c r="A26" s="43" t="s">
        <v>454</v>
      </c>
      <c r="B26" s="1539">
        <f>SUM(B20:B25)</f>
        <v>28902650</v>
      </c>
      <c r="C26" s="1531"/>
    </row>
    <row r="27" spans="1:3" ht="30.75" customHeight="1" thickBot="1">
      <c r="A27" s="33" t="s">
        <v>2449</v>
      </c>
      <c r="B27" s="1540">
        <f>+B17-B26</f>
        <v>17155495.039999999</v>
      </c>
      <c r="C27" s="1532"/>
    </row>
  </sheetData>
  <customSheetViews>
    <customSheetView guid="{AD55285E-FF81-47F9-82E3-FB145A5045BB}" zeroValues="0">
      <selection activeCell="H8" sqref="G8:H8"/>
      <rowBreaks count="1" manualBreakCount="1">
        <brk id="10" max="2" man="1"/>
      </rowBreaks>
      <pageMargins left="0.511811023622047" right="0.27559055118110198" top="0.18" bottom="0.25" header="0" footer="0.17"/>
      <printOptions horizontalCentered="1" verticalCentered="1"/>
      <pageSetup orientation="landscape" r:id="rId1"/>
      <headerFooter alignWithMargins="0">
        <oddFooter>&amp;R&amp;P</oddFooter>
      </headerFooter>
    </customSheetView>
    <customSheetView guid="{F1423157-FD9E-4962-81AB-87BB6B2AE133}" zeroValues="0">
      <selection activeCell="H8" sqref="G8:H8"/>
      <rowBreaks count="1" manualBreakCount="1">
        <brk id="10" max="2" man="1"/>
      </rowBreaks>
      <pageMargins left="0.511811023622047" right="0.27559055118110198" top="0.18" bottom="0.25" header="0" footer="0.17"/>
      <printOptions horizontalCentered="1" verticalCentered="1"/>
      <pageSetup orientation="landscape" r:id="rId2"/>
      <headerFooter alignWithMargins="0">
        <oddFooter>&amp;R&amp;P</oddFooter>
      </headerFooter>
    </customSheetView>
    <customSheetView guid="{4F267E5A-1B66-4D5E-8C0D-402BBD53D25A}" scale="90" zeroValues="0" topLeftCell="A7">
      <selection activeCell="C16" sqref="C16"/>
      <pageMargins left="0.51181102362204722" right="0.31496062992125984" top="0.23622047244094491" bottom="0.31496062992125984" header="0" footer="0.31496062992125984"/>
      <printOptions horizontalCentered="1" verticalCentered="1"/>
      <pageSetup orientation="landscape" r:id="rId3"/>
      <headerFooter alignWithMargins="0">
        <oddFooter>&amp;R&amp;P</oddFooter>
      </headerFooter>
    </customSheetView>
    <customSheetView guid="{5A974712-1116-44A0-BB54-C000F53A81E4}" scale="90" showPageBreaks="1" zeroValues="0" printArea="1" topLeftCell="A7">
      <selection activeCell="C21" sqref="C21"/>
      <pageMargins left="0.51181102362204722" right="0.31496062992125984" top="0.23622047244094491" bottom="0.31496062992125984" header="0" footer="0.31496062992125984"/>
      <printOptions horizontalCentered="1" verticalCentered="1"/>
      <pageSetup orientation="landscape" r:id="rId4"/>
      <headerFooter alignWithMargins="0">
        <oddFooter>&amp;R&amp;P</oddFooter>
      </headerFooter>
    </customSheetView>
  </customSheetViews>
  <mergeCells count="3">
    <mergeCell ref="A2:C2"/>
    <mergeCell ref="A3:C3"/>
    <mergeCell ref="A13:C13"/>
  </mergeCells>
  <phoneticPr fontId="23"/>
  <printOptions horizontalCentered="1" verticalCentered="1"/>
  <pageMargins left="0.51181102362204722" right="0.31496062992125984" top="0.23622047244094491" bottom="0.31496062992125984" header="0" footer="0.31496062992125984"/>
  <pageSetup orientation="landscape" r:id="rId5"/>
  <headerFooter alignWithMargins="0">
    <oddFooter>&amp;R&amp;P</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I156"/>
  <sheetViews>
    <sheetView showZeros="0" tabSelected="1" topLeftCell="A6" zoomScaleNormal="100" zoomScaleSheetLayoutView="70" workbookViewId="0">
      <pane ySplit="1635" activePane="bottomLeft"/>
      <selection activeCell="G6" sqref="G1:G1048576"/>
      <selection pane="bottomLeft" activeCell="F9" sqref="F9"/>
    </sheetView>
  </sheetViews>
  <sheetFormatPr baseColWidth="10" defaultColWidth="11.42578125" defaultRowHeight="15"/>
  <cols>
    <col min="1" max="1" width="8.140625" style="1" customWidth="1"/>
    <col min="2" max="2" width="8" style="1" customWidth="1"/>
    <col min="3" max="3" width="10.5703125" style="1" customWidth="1"/>
    <col min="4" max="4" width="12" style="1" customWidth="1"/>
    <col min="5" max="5" width="65.5703125" style="1" customWidth="1"/>
    <col min="6" max="6" width="26.140625" style="66" customWidth="1"/>
    <col min="7" max="7" width="22" style="1" hidden="1" customWidth="1"/>
    <col min="8" max="8" width="16" style="1" customWidth="1"/>
    <col min="9" max="9" width="13.5703125" style="1" bestFit="1" customWidth="1"/>
    <col min="10" max="257" width="11.42578125" style="1"/>
    <col min="258" max="259" width="10" style="1" customWidth="1"/>
    <col min="260" max="260" width="14.28515625" style="1" customWidth="1"/>
    <col min="261" max="261" width="56.85546875" style="1" customWidth="1"/>
    <col min="262" max="262" width="31.85546875" style="1" customWidth="1"/>
    <col min="263" max="263" width="22" style="1" customWidth="1"/>
    <col min="264" max="264" width="11.42578125" style="1"/>
    <col min="265" max="265" width="13.5703125" style="1" bestFit="1" customWidth="1"/>
    <col min="266" max="513" width="11.42578125" style="1"/>
    <col min="514" max="515" width="10" style="1" customWidth="1"/>
    <col min="516" max="516" width="14.28515625" style="1" customWidth="1"/>
    <col min="517" max="517" width="56.85546875" style="1" customWidth="1"/>
    <col min="518" max="518" width="31.85546875" style="1" customWidth="1"/>
    <col min="519" max="519" width="22" style="1" customWidth="1"/>
    <col min="520" max="520" width="11.42578125" style="1"/>
    <col min="521" max="521" width="13.5703125" style="1" bestFit="1" customWidth="1"/>
    <col min="522" max="769" width="11.42578125" style="1"/>
    <col min="770" max="771" width="10" style="1" customWidth="1"/>
    <col min="772" max="772" width="14.28515625" style="1" customWidth="1"/>
    <col min="773" max="773" width="56.85546875" style="1" customWidth="1"/>
    <col min="774" max="774" width="31.85546875" style="1" customWidth="1"/>
    <col min="775" max="775" width="22" style="1" customWidth="1"/>
    <col min="776" max="776" width="11.42578125" style="1"/>
    <col min="777" max="777" width="13.5703125" style="1" bestFit="1" customWidth="1"/>
    <col min="778" max="1025" width="11.42578125" style="1"/>
    <col min="1026" max="1027" width="10" style="1" customWidth="1"/>
    <col min="1028" max="1028" width="14.28515625" style="1" customWidth="1"/>
    <col min="1029" max="1029" width="56.85546875" style="1" customWidth="1"/>
    <col min="1030" max="1030" width="31.85546875" style="1" customWidth="1"/>
    <col min="1031" max="1031" width="22" style="1" customWidth="1"/>
    <col min="1032" max="1032" width="11.42578125" style="1"/>
    <col min="1033" max="1033" width="13.5703125" style="1" bestFit="1" customWidth="1"/>
    <col min="1034" max="1281" width="11.42578125" style="1"/>
    <col min="1282" max="1283" width="10" style="1" customWidth="1"/>
    <col min="1284" max="1284" width="14.28515625" style="1" customWidth="1"/>
    <col min="1285" max="1285" width="56.85546875" style="1" customWidth="1"/>
    <col min="1286" max="1286" width="31.85546875" style="1" customWidth="1"/>
    <col min="1287" max="1287" width="22" style="1" customWidth="1"/>
    <col min="1288" max="1288" width="11.42578125" style="1"/>
    <col min="1289" max="1289" width="13.5703125" style="1" bestFit="1" customWidth="1"/>
    <col min="1290" max="1537" width="11.42578125" style="1"/>
    <col min="1538" max="1539" width="10" style="1" customWidth="1"/>
    <col min="1540" max="1540" width="14.28515625" style="1" customWidth="1"/>
    <col min="1541" max="1541" width="56.85546875" style="1" customWidth="1"/>
    <col min="1542" max="1542" width="31.85546875" style="1" customWidth="1"/>
    <col min="1543" max="1543" width="22" style="1" customWidth="1"/>
    <col min="1544" max="1544" width="11.42578125" style="1"/>
    <col min="1545" max="1545" width="13.5703125" style="1" bestFit="1" customWidth="1"/>
    <col min="1546" max="1793" width="11.42578125" style="1"/>
    <col min="1794" max="1795" width="10" style="1" customWidth="1"/>
    <col min="1796" max="1796" width="14.28515625" style="1" customWidth="1"/>
    <col min="1797" max="1797" width="56.85546875" style="1" customWidth="1"/>
    <col min="1798" max="1798" width="31.85546875" style="1" customWidth="1"/>
    <col min="1799" max="1799" width="22" style="1" customWidth="1"/>
    <col min="1800" max="1800" width="11.42578125" style="1"/>
    <col min="1801" max="1801" width="13.5703125" style="1" bestFit="1" customWidth="1"/>
    <col min="1802" max="2049" width="11.42578125" style="1"/>
    <col min="2050" max="2051" width="10" style="1" customWidth="1"/>
    <col min="2052" max="2052" width="14.28515625" style="1" customWidth="1"/>
    <col min="2053" max="2053" width="56.85546875" style="1" customWidth="1"/>
    <col min="2054" max="2054" width="31.85546875" style="1" customWidth="1"/>
    <col min="2055" max="2055" width="22" style="1" customWidth="1"/>
    <col min="2056" max="2056" width="11.42578125" style="1"/>
    <col min="2057" max="2057" width="13.5703125" style="1" bestFit="1" customWidth="1"/>
    <col min="2058" max="2305" width="11.42578125" style="1"/>
    <col min="2306" max="2307" width="10" style="1" customWidth="1"/>
    <col min="2308" max="2308" width="14.28515625" style="1" customWidth="1"/>
    <col min="2309" max="2309" width="56.85546875" style="1" customWidth="1"/>
    <col min="2310" max="2310" width="31.85546875" style="1" customWidth="1"/>
    <col min="2311" max="2311" width="22" style="1" customWidth="1"/>
    <col min="2312" max="2312" width="11.42578125" style="1"/>
    <col min="2313" max="2313" width="13.5703125" style="1" bestFit="1" customWidth="1"/>
    <col min="2314" max="2561" width="11.42578125" style="1"/>
    <col min="2562" max="2563" width="10" style="1" customWidth="1"/>
    <col min="2564" max="2564" width="14.28515625" style="1" customWidth="1"/>
    <col min="2565" max="2565" width="56.85546875" style="1" customWidth="1"/>
    <col min="2566" max="2566" width="31.85546875" style="1" customWidth="1"/>
    <col min="2567" max="2567" width="22" style="1" customWidth="1"/>
    <col min="2568" max="2568" width="11.42578125" style="1"/>
    <col min="2569" max="2569" width="13.5703125" style="1" bestFit="1" customWidth="1"/>
    <col min="2570" max="2817" width="11.42578125" style="1"/>
    <col min="2818" max="2819" width="10" style="1" customWidth="1"/>
    <col min="2820" max="2820" width="14.28515625" style="1" customWidth="1"/>
    <col min="2821" max="2821" width="56.85546875" style="1" customWidth="1"/>
    <col min="2822" max="2822" width="31.85546875" style="1" customWidth="1"/>
    <col min="2823" max="2823" width="22" style="1" customWidth="1"/>
    <col min="2824" max="2824" width="11.42578125" style="1"/>
    <col min="2825" max="2825" width="13.5703125" style="1" bestFit="1" customWidth="1"/>
    <col min="2826" max="3073" width="11.42578125" style="1"/>
    <col min="3074" max="3075" width="10" style="1" customWidth="1"/>
    <col min="3076" max="3076" width="14.28515625" style="1" customWidth="1"/>
    <col min="3077" max="3077" width="56.85546875" style="1" customWidth="1"/>
    <col min="3078" max="3078" width="31.85546875" style="1" customWidth="1"/>
    <col min="3079" max="3079" width="22" style="1" customWidth="1"/>
    <col min="3080" max="3080" width="11.42578125" style="1"/>
    <col min="3081" max="3081" width="13.5703125" style="1" bestFit="1" customWidth="1"/>
    <col min="3082" max="3329" width="11.42578125" style="1"/>
    <col min="3330" max="3331" width="10" style="1" customWidth="1"/>
    <col min="3332" max="3332" width="14.28515625" style="1" customWidth="1"/>
    <col min="3333" max="3333" width="56.85546875" style="1" customWidth="1"/>
    <col min="3334" max="3334" width="31.85546875" style="1" customWidth="1"/>
    <col min="3335" max="3335" width="22" style="1" customWidth="1"/>
    <col min="3336" max="3336" width="11.42578125" style="1"/>
    <col min="3337" max="3337" width="13.5703125" style="1" bestFit="1" customWidth="1"/>
    <col min="3338" max="3585" width="11.42578125" style="1"/>
    <col min="3586" max="3587" width="10" style="1" customWidth="1"/>
    <col min="3588" max="3588" width="14.28515625" style="1" customWidth="1"/>
    <col min="3589" max="3589" width="56.85546875" style="1" customWidth="1"/>
    <col min="3590" max="3590" width="31.85546875" style="1" customWidth="1"/>
    <col min="3591" max="3591" width="22" style="1" customWidth="1"/>
    <col min="3592" max="3592" width="11.42578125" style="1"/>
    <col min="3593" max="3593" width="13.5703125" style="1" bestFit="1" customWidth="1"/>
    <col min="3594" max="3841" width="11.42578125" style="1"/>
    <col min="3842" max="3843" width="10" style="1" customWidth="1"/>
    <col min="3844" max="3844" width="14.28515625" style="1" customWidth="1"/>
    <col min="3845" max="3845" width="56.85546875" style="1" customWidth="1"/>
    <col min="3846" max="3846" width="31.85546875" style="1" customWidth="1"/>
    <col min="3847" max="3847" width="22" style="1" customWidth="1"/>
    <col min="3848" max="3848" width="11.42578125" style="1"/>
    <col min="3849" max="3849" width="13.5703125" style="1" bestFit="1" customWidth="1"/>
    <col min="3850" max="4097" width="11.42578125" style="1"/>
    <col min="4098" max="4099" width="10" style="1" customWidth="1"/>
    <col min="4100" max="4100" width="14.28515625" style="1" customWidth="1"/>
    <col min="4101" max="4101" width="56.85546875" style="1" customWidth="1"/>
    <col min="4102" max="4102" width="31.85546875" style="1" customWidth="1"/>
    <col min="4103" max="4103" width="22" style="1" customWidth="1"/>
    <col min="4104" max="4104" width="11.42578125" style="1"/>
    <col min="4105" max="4105" width="13.5703125" style="1" bestFit="1" customWidth="1"/>
    <col min="4106" max="4353" width="11.42578125" style="1"/>
    <col min="4354" max="4355" width="10" style="1" customWidth="1"/>
    <col min="4356" max="4356" width="14.28515625" style="1" customWidth="1"/>
    <col min="4357" max="4357" width="56.85546875" style="1" customWidth="1"/>
    <col min="4358" max="4358" width="31.85546875" style="1" customWidth="1"/>
    <col min="4359" max="4359" width="22" style="1" customWidth="1"/>
    <col min="4360" max="4360" width="11.42578125" style="1"/>
    <col min="4361" max="4361" width="13.5703125" style="1" bestFit="1" customWidth="1"/>
    <col min="4362" max="4609" width="11.42578125" style="1"/>
    <col min="4610" max="4611" width="10" style="1" customWidth="1"/>
    <col min="4612" max="4612" width="14.28515625" style="1" customWidth="1"/>
    <col min="4613" max="4613" width="56.85546875" style="1" customWidth="1"/>
    <col min="4614" max="4614" width="31.85546875" style="1" customWidth="1"/>
    <col min="4615" max="4615" width="22" style="1" customWidth="1"/>
    <col min="4616" max="4616" width="11.42578125" style="1"/>
    <col min="4617" max="4617" width="13.5703125" style="1" bestFit="1" customWidth="1"/>
    <col min="4618" max="4865" width="11.42578125" style="1"/>
    <col min="4866" max="4867" width="10" style="1" customWidth="1"/>
    <col min="4868" max="4868" width="14.28515625" style="1" customWidth="1"/>
    <col min="4869" max="4869" width="56.85546875" style="1" customWidth="1"/>
    <col min="4870" max="4870" width="31.85546875" style="1" customWidth="1"/>
    <col min="4871" max="4871" width="22" style="1" customWidth="1"/>
    <col min="4872" max="4872" width="11.42578125" style="1"/>
    <col min="4873" max="4873" width="13.5703125" style="1" bestFit="1" customWidth="1"/>
    <col min="4874" max="5121" width="11.42578125" style="1"/>
    <col min="5122" max="5123" width="10" style="1" customWidth="1"/>
    <col min="5124" max="5124" width="14.28515625" style="1" customWidth="1"/>
    <col min="5125" max="5125" width="56.85546875" style="1" customWidth="1"/>
    <col min="5126" max="5126" width="31.85546875" style="1" customWidth="1"/>
    <col min="5127" max="5127" width="22" style="1" customWidth="1"/>
    <col min="5128" max="5128" width="11.42578125" style="1"/>
    <col min="5129" max="5129" width="13.5703125" style="1" bestFit="1" customWidth="1"/>
    <col min="5130" max="5377" width="11.42578125" style="1"/>
    <col min="5378" max="5379" width="10" style="1" customWidth="1"/>
    <col min="5380" max="5380" width="14.28515625" style="1" customWidth="1"/>
    <col min="5381" max="5381" width="56.85546875" style="1" customWidth="1"/>
    <col min="5382" max="5382" width="31.85546875" style="1" customWidth="1"/>
    <col min="5383" max="5383" width="22" style="1" customWidth="1"/>
    <col min="5384" max="5384" width="11.42578125" style="1"/>
    <col min="5385" max="5385" width="13.5703125" style="1" bestFit="1" customWidth="1"/>
    <col min="5386" max="5633" width="11.42578125" style="1"/>
    <col min="5634" max="5635" width="10" style="1" customWidth="1"/>
    <col min="5636" max="5636" width="14.28515625" style="1" customWidth="1"/>
    <col min="5637" max="5637" width="56.85546875" style="1" customWidth="1"/>
    <col min="5638" max="5638" width="31.85546875" style="1" customWidth="1"/>
    <col min="5639" max="5639" width="22" style="1" customWidth="1"/>
    <col min="5640" max="5640" width="11.42578125" style="1"/>
    <col min="5641" max="5641" width="13.5703125" style="1" bestFit="1" customWidth="1"/>
    <col min="5642" max="5889" width="11.42578125" style="1"/>
    <col min="5890" max="5891" width="10" style="1" customWidth="1"/>
    <col min="5892" max="5892" width="14.28515625" style="1" customWidth="1"/>
    <col min="5893" max="5893" width="56.85546875" style="1" customWidth="1"/>
    <col min="5894" max="5894" width="31.85546875" style="1" customWidth="1"/>
    <col min="5895" max="5895" width="22" style="1" customWidth="1"/>
    <col min="5896" max="5896" width="11.42578125" style="1"/>
    <col min="5897" max="5897" width="13.5703125" style="1" bestFit="1" customWidth="1"/>
    <col min="5898" max="6145" width="11.42578125" style="1"/>
    <col min="6146" max="6147" width="10" style="1" customWidth="1"/>
    <col min="6148" max="6148" width="14.28515625" style="1" customWidth="1"/>
    <col min="6149" max="6149" width="56.85546875" style="1" customWidth="1"/>
    <col min="6150" max="6150" width="31.85546875" style="1" customWidth="1"/>
    <col min="6151" max="6151" width="22" style="1" customWidth="1"/>
    <col min="6152" max="6152" width="11.42578125" style="1"/>
    <col min="6153" max="6153" width="13.5703125" style="1" bestFit="1" customWidth="1"/>
    <col min="6154" max="6401" width="11.42578125" style="1"/>
    <col min="6402" max="6403" width="10" style="1" customWidth="1"/>
    <col min="6404" max="6404" width="14.28515625" style="1" customWidth="1"/>
    <col min="6405" max="6405" width="56.85546875" style="1" customWidth="1"/>
    <col min="6406" max="6406" width="31.85546875" style="1" customWidth="1"/>
    <col min="6407" max="6407" width="22" style="1" customWidth="1"/>
    <col min="6408" max="6408" width="11.42578125" style="1"/>
    <col min="6409" max="6409" width="13.5703125" style="1" bestFit="1" customWidth="1"/>
    <col min="6410" max="6657" width="11.42578125" style="1"/>
    <col min="6658" max="6659" width="10" style="1" customWidth="1"/>
    <col min="6660" max="6660" width="14.28515625" style="1" customWidth="1"/>
    <col min="6661" max="6661" width="56.85546875" style="1" customWidth="1"/>
    <col min="6662" max="6662" width="31.85546875" style="1" customWidth="1"/>
    <col min="6663" max="6663" width="22" style="1" customWidth="1"/>
    <col min="6664" max="6664" width="11.42578125" style="1"/>
    <col min="6665" max="6665" width="13.5703125" style="1" bestFit="1" customWidth="1"/>
    <col min="6666" max="6913" width="11.42578125" style="1"/>
    <col min="6914" max="6915" width="10" style="1" customWidth="1"/>
    <col min="6916" max="6916" width="14.28515625" style="1" customWidth="1"/>
    <col min="6917" max="6917" width="56.85546875" style="1" customWidth="1"/>
    <col min="6918" max="6918" width="31.85546875" style="1" customWidth="1"/>
    <col min="6919" max="6919" width="22" style="1" customWidth="1"/>
    <col min="6920" max="6920" width="11.42578125" style="1"/>
    <col min="6921" max="6921" width="13.5703125" style="1" bestFit="1" customWidth="1"/>
    <col min="6922" max="7169" width="11.42578125" style="1"/>
    <col min="7170" max="7171" width="10" style="1" customWidth="1"/>
    <col min="7172" max="7172" width="14.28515625" style="1" customWidth="1"/>
    <col min="7173" max="7173" width="56.85546875" style="1" customWidth="1"/>
    <col min="7174" max="7174" width="31.85546875" style="1" customWidth="1"/>
    <col min="7175" max="7175" width="22" style="1" customWidth="1"/>
    <col min="7176" max="7176" width="11.42578125" style="1"/>
    <col min="7177" max="7177" width="13.5703125" style="1" bestFit="1" customWidth="1"/>
    <col min="7178" max="7425" width="11.42578125" style="1"/>
    <col min="7426" max="7427" width="10" style="1" customWidth="1"/>
    <col min="7428" max="7428" width="14.28515625" style="1" customWidth="1"/>
    <col min="7429" max="7429" width="56.85546875" style="1" customWidth="1"/>
    <col min="7430" max="7430" width="31.85546875" style="1" customWidth="1"/>
    <col min="7431" max="7431" width="22" style="1" customWidth="1"/>
    <col min="7432" max="7432" width="11.42578125" style="1"/>
    <col min="7433" max="7433" width="13.5703125" style="1" bestFit="1" customWidth="1"/>
    <col min="7434" max="7681" width="11.42578125" style="1"/>
    <col min="7682" max="7683" width="10" style="1" customWidth="1"/>
    <col min="7684" max="7684" width="14.28515625" style="1" customWidth="1"/>
    <col min="7685" max="7685" width="56.85546875" style="1" customWidth="1"/>
    <col min="7686" max="7686" width="31.85546875" style="1" customWidth="1"/>
    <col min="7687" max="7687" width="22" style="1" customWidth="1"/>
    <col min="7688" max="7688" width="11.42578125" style="1"/>
    <col min="7689" max="7689" width="13.5703125" style="1" bestFit="1" customWidth="1"/>
    <col min="7690" max="7937" width="11.42578125" style="1"/>
    <col min="7938" max="7939" width="10" style="1" customWidth="1"/>
    <col min="7940" max="7940" width="14.28515625" style="1" customWidth="1"/>
    <col min="7941" max="7941" width="56.85546875" style="1" customWidth="1"/>
    <col min="7942" max="7942" width="31.85546875" style="1" customWidth="1"/>
    <col min="7943" max="7943" width="22" style="1" customWidth="1"/>
    <col min="7944" max="7944" width="11.42578125" style="1"/>
    <col min="7945" max="7945" width="13.5703125" style="1" bestFit="1" customWidth="1"/>
    <col min="7946" max="8193" width="11.42578125" style="1"/>
    <col min="8194" max="8195" width="10" style="1" customWidth="1"/>
    <col min="8196" max="8196" width="14.28515625" style="1" customWidth="1"/>
    <col min="8197" max="8197" width="56.85546875" style="1" customWidth="1"/>
    <col min="8198" max="8198" width="31.85546875" style="1" customWidth="1"/>
    <col min="8199" max="8199" width="22" style="1" customWidth="1"/>
    <col min="8200" max="8200" width="11.42578125" style="1"/>
    <col min="8201" max="8201" width="13.5703125" style="1" bestFit="1" customWidth="1"/>
    <col min="8202" max="8449" width="11.42578125" style="1"/>
    <col min="8450" max="8451" width="10" style="1" customWidth="1"/>
    <col min="8452" max="8452" width="14.28515625" style="1" customWidth="1"/>
    <col min="8453" max="8453" width="56.85546875" style="1" customWidth="1"/>
    <col min="8454" max="8454" width="31.85546875" style="1" customWidth="1"/>
    <col min="8455" max="8455" width="22" style="1" customWidth="1"/>
    <col min="8456" max="8456" width="11.42578125" style="1"/>
    <col min="8457" max="8457" width="13.5703125" style="1" bestFit="1" customWidth="1"/>
    <col min="8458" max="8705" width="11.42578125" style="1"/>
    <col min="8706" max="8707" width="10" style="1" customWidth="1"/>
    <col min="8708" max="8708" width="14.28515625" style="1" customWidth="1"/>
    <col min="8709" max="8709" width="56.85546875" style="1" customWidth="1"/>
    <col min="8710" max="8710" width="31.85546875" style="1" customWidth="1"/>
    <col min="8711" max="8711" width="22" style="1" customWidth="1"/>
    <col min="8712" max="8712" width="11.42578125" style="1"/>
    <col min="8713" max="8713" width="13.5703125" style="1" bestFit="1" customWidth="1"/>
    <col min="8714" max="8961" width="11.42578125" style="1"/>
    <col min="8962" max="8963" width="10" style="1" customWidth="1"/>
    <col min="8964" max="8964" width="14.28515625" style="1" customWidth="1"/>
    <col min="8965" max="8965" width="56.85546875" style="1" customWidth="1"/>
    <col min="8966" max="8966" width="31.85546875" style="1" customWidth="1"/>
    <col min="8967" max="8967" width="22" style="1" customWidth="1"/>
    <col min="8968" max="8968" width="11.42578125" style="1"/>
    <col min="8969" max="8969" width="13.5703125" style="1" bestFit="1" customWidth="1"/>
    <col min="8970" max="9217" width="11.42578125" style="1"/>
    <col min="9218" max="9219" width="10" style="1" customWidth="1"/>
    <col min="9220" max="9220" width="14.28515625" style="1" customWidth="1"/>
    <col min="9221" max="9221" width="56.85546875" style="1" customWidth="1"/>
    <col min="9222" max="9222" width="31.85546875" style="1" customWidth="1"/>
    <col min="9223" max="9223" width="22" style="1" customWidth="1"/>
    <col min="9224" max="9224" width="11.42578125" style="1"/>
    <col min="9225" max="9225" width="13.5703125" style="1" bestFit="1" customWidth="1"/>
    <col min="9226" max="9473" width="11.42578125" style="1"/>
    <col min="9474" max="9475" width="10" style="1" customWidth="1"/>
    <col min="9476" max="9476" width="14.28515625" style="1" customWidth="1"/>
    <col min="9477" max="9477" width="56.85546875" style="1" customWidth="1"/>
    <col min="9478" max="9478" width="31.85546875" style="1" customWidth="1"/>
    <col min="9479" max="9479" width="22" style="1" customWidth="1"/>
    <col min="9480" max="9480" width="11.42578125" style="1"/>
    <col min="9481" max="9481" width="13.5703125" style="1" bestFit="1" customWidth="1"/>
    <col min="9482" max="9729" width="11.42578125" style="1"/>
    <col min="9730" max="9731" width="10" style="1" customWidth="1"/>
    <col min="9732" max="9732" width="14.28515625" style="1" customWidth="1"/>
    <col min="9733" max="9733" width="56.85546875" style="1" customWidth="1"/>
    <col min="9734" max="9734" width="31.85546875" style="1" customWidth="1"/>
    <col min="9735" max="9735" width="22" style="1" customWidth="1"/>
    <col min="9736" max="9736" width="11.42578125" style="1"/>
    <col min="9737" max="9737" width="13.5703125" style="1" bestFit="1" customWidth="1"/>
    <col min="9738" max="9985" width="11.42578125" style="1"/>
    <col min="9986" max="9987" width="10" style="1" customWidth="1"/>
    <col min="9988" max="9988" width="14.28515625" style="1" customWidth="1"/>
    <col min="9989" max="9989" width="56.85546875" style="1" customWidth="1"/>
    <col min="9990" max="9990" width="31.85546875" style="1" customWidth="1"/>
    <col min="9991" max="9991" width="22" style="1" customWidth="1"/>
    <col min="9992" max="9992" width="11.42578125" style="1"/>
    <col min="9993" max="9993" width="13.5703125" style="1" bestFit="1" customWidth="1"/>
    <col min="9994" max="10241" width="11.42578125" style="1"/>
    <col min="10242" max="10243" width="10" style="1" customWidth="1"/>
    <col min="10244" max="10244" width="14.28515625" style="1" customWidth="1"/>
    <col min="10245" max="10245" width="56.85546875" style="1" customWidth="1"/>
    <col min="10246" max="10246" width="31.85546875" style="1" customWidth="1"/>
    <col min="10247" max="10247" width="22" style="1" customWidth="1"/>
    <col min="10248" max="10248" width="11.42578125" style="1"/>
    <col min="10249" max="10249" width="13.5703125" style="1" bestFit="1" customWidth="1"/>
    <col min="10250" max="10497" width="11.42578125" style="1"/>
    <col min="10498" max="10499" width="10" style="1" customWidth="1"/>
    <col min="10500" max="10500" width="14.28515625" style="1" customWidth="1"/>
    <col min="10501" max="10501" width="56.85546875" style="1" customWidth="1"/>
    <col min="10502" max="10502" width="31.85546875" style="1" customWidth="1"/>
    <col min="10503" max="10503" width="22" style="1" customWidth="1"/>
    <col min="10504" max="10504" width="11.42578125" style="1"/>
    <col min="10505" max="10505" width="13.5703125" style="1" bestFit="1" customWidth="1"/>
    <col min="10506" max="10753" width="11.42578125" style="1"/>
    <col min="10754" max="10755" width="10" style="1" customWidth="1"/>
    <col min="10756" max="10756" width="14.28515625" style="1" customWidth="1"/>
    <col min="10757" max="10757" width="56.85546875" style="1" customWidth="1"/>
    <col min="10758" max="10758" width="31.85546875" style="1" customWidth="1"/>
    <col min="10759" max="10759" width="22" style="1" customWidth="1"/>
    <col min="10760" max="10760" width="11.42578125" style="1"/>
    <col min="10761" max="10761" width="13.5703125" style="1" bestFit="1" customWidth="1"/>
    <col min="10762" max="11009" width="11.42578125" style="1"/>
    <col min="11010" max="11011" width="10" style="1" customWidth="1"/>
    <col min="11012" max="11012" width="14.28515625" style="1" customWidth="1"/>
    <col min="11013" max="11013" width="56.85546875" style="1" customWidth="1"/>
    <col min="11014" max="11014" width="31.85546875" style="1" customWidth="1"/>
    <col min="11015" max="11015" width="22" style="1" customWidth="1"/>
    <col min="11016" max="11016" width="11.42578125" style="1"/>
    <col min="11017" max="11017" width="13.5703125" style="1" bestFit="1" customWidth="1"/>
    <col min="11018" max="11265" width="11.42578125" style="1"/>
    <col min="11266" max="11267" width="10" style="1" customWidth="1"/>
    <col min="11268" max="11268" width="14.28515625" style="1" customWidth="1"/>
    <col min="11269" max="11269" width="56.85546875" style="1" customWidth="1"/>
    <col min="11270" max="11270" width="31.85546875" style="1" customWidth="1"/>
    <col min="11271" max="11271" width="22" style="1" customWidth="1"/>
    <col min="11272" max="11272" width="11.42578125" style="1"/>
    <col min="11273" max="11273" width="13.5703125" style="1" bestFit="1" customWidth="1"/>
    <col min="11274" max="11521" width="11.42578125" style="1"/>
    <col min="11522" max="11523" width="10" style="1" customWidth="1"/>
    <col min="11524" max="11524" width="14.28515625" style="1" customWidth="1"/>
    <col min="11525" max="11525" width="56.85546875" style="1" customWidth="1"/>
    <col min="11526" max="11526" width="31.85546875" style="1" customWidth="1"/>
    <col min="11527" max="11527" width="22" style="1" customWidth="1"/>
    <col min="11528" max="11528" width="11.42578125" style="1"/>
    <col min="11529" max="11529" width="13.5703125" style="1" bestFit="1" customWidth="1"/>
    <col min="11530" max="11777" width="11.42578125" style="1"/>
    <col min="11778" max="11779" width="10" style="1" customWidth="1"/>
    <col min="11780" max="11780" width="14.28515625" style="1" customWidth="1"/>
    <col min="11781" max="11781" width="56.85546875" style="1" customWidth="1"/>
    <col min="11782" max="11782" width="31.85546875" style="1" customWidth="1"/>
    <col min="11783" max="11783" width="22" style="1" customWidth="1"/>
    <col min="11784" max="11784" width="11.42578125" style="1"/>
    <col min="11785" max="11785" width="13.5703125" style="1" bestFit="1" customWidth="1"/>
    <col min="11786" max="12033" width="11.42578125" style="1"/>
    <col min="12034" max="12035" width="10" style="1" customWidth="1"/>
    <col min="12036" max="12036" width="14.28515625" style="1" customWidth="1"/>
    <col min="12037" max="12037" width="56.85546875" style="1" customWidth="1"/>
    <col min="12038" max="12038" width="31.85546875" style="1" customWidth="1"/>
    <col min="12039" max="12039" width="22" style="1" customWidth="1"/>
    <col min="12040" max="12040" width="11.42578125" style="1"/>
    <col min="12041" max="12041" width="13.5703125" style="1" bestFit="1" customWidth="1"/>
    <col min="12042" max="12289" width="11.42578125" style="1"/>
    <col min="12290" max="12291" width="10" style="1" customWidth="1"/>
    <col min="12292" max="12292" width="14.28515625" style="1" customWidth="1"/>
    <col min="12293" max="12293" width="56.85546875" style="1" customWidth="1"/>
    <col min="12294" max="12294" width="31.85546875" style="1" customWidth="1"/>
    <col min="12295" max="12295" width="22" style="1" customWidth="1"/>
    <col min="12296" max="12296" width="11.42578125" style="1"/>
    <col min="12297" max="12297" width="13.5703125" style="1" bestFit="1" customWidth="1"/>
    <col min="12298" max="12545" width="11.42578125" style="1"/>
    <col min="12546" max="12547" width="10" style="1" customWidth="1"/>
    <col min="12548" max="12548" width="14.28515625" style="1" customWidth="1"/>
    <col min="12549" max="12549" width="56.85546875" style="1" customWidth="1"/>
    <col min="12550" max="12550" width="31.85546875" style="1" customWidth="1"/>
    <col min="12551" max="12551" width="22" style="1" customWidth="1"/>
    <col min="12552" max="12552" width="11.42578125" style="1"/>
    <col min="12553" max="12553" width="13.5703125" style="1" bestFit="1" customWidth="1"/>
    <col min="12554" max="12801" width="11.42578125" style="1"/>
    <col min="12802" max="12803" width="10" style="1" customWidth="1"/>
    <col min="12804" max="12804" width="14.28515625" style="1" customWidth="1"/>
    <col min="12805" max="12805" width="56.85546875" style="1" customWidth="1"/>
    <col min="12806" max="12806" width="31.85546875" style="1" customWidth="1"/>
    <col min="12807" max="12807" width="22" style="1" customWidth="1"/>
    <col min="12808" max="12808" width="11.42578125" style="1"/>
    <col min="12809" max="12809" width="13.5703125" style="1" bestFit="1" customWidth="1"/>
    <col min="12810" max="13057" width="11.42578125" style="1"/>
    <col min="13058" max="13059" width="10" style="1" customWidth="1"/>
    <col min="13060" max="13060" width="14.28515625" style="1" customWidth="1"/>
    <col min="13061" max="13061" width="56.85546875" style="1" customWidth="1"/>
    <col min="13062" max="13062" width="31.85546875" style="1" customWidth="1"/>
    <col min="13063" max="13063" width="22" style="1" customWidth="1"/>
    <col min="13064" max="13064" width="11.42578125" style="1"/>
    <col min="13065" max="13065" width="13.5703125" style="1" bestFit="1" customWidth="1"/>
    <col min="13066" max="13313" width="11.42578125" style="1"/>
    <col min="13314" max="13315" width="10" style="1" customWidth="1"/>
    <col min="13316" max="13316" width="14.28515625" style="1" customWidth="1"/>
    <col min="13317" max="13317" width="56.85546875" style="1" customWidth="1"/>
    <col min="13318" max="13318" width="31.85546875" style="1" customWidth="1"/>
    <col min="13319" max="13319" width="22" style="1" customWidth="1"/>
    <col min="13320" max="13320" width="11.42578125" style="1"/>
    <col min="13321" max="13321" width="13.5703125" style="1" bestFit="1" customWidth="1"/>
    <col min="13322" max="13569" width="11.42578125" style="1"/>
    <col min="13570" max="13571" width="10" style="1" customWidth="1"/>
    <col min="13572" max="13572" width="14.28515625" style="1" customWidth="1"/>
    <col min="13573" max="13573" width="56.85546875" style="1" customWidth="1"/>
    <col min="13574" max="13574" width="31.85546875" style="1" customWidth="1"/>
    <col min="13575" max="13575" width="22" style="1" customWidth="1"/>
    <col min="13576" max="13576" width="11.42578125" style="1"/>
    <col min="13577" max="13577" width="13.5703125" style="1" bestFit="1" customWidth="1"/>
    <col min="13578" max="13825" width="11.42578125" style="1"/>
    <col min="13826" max="13827" width="10" style="1" customWidth="1"/>
    <col min="13828" max="13828" width="14.28515625" style="1" customWidth="1"/>
    <col min="13829" max="13829" width="56.85546875" style="1" customWidth="1"/>
    <col min="13830" max="13830" width="31.85546875" style="1" customWidth="1"/>
    <col min="13831" max="13831" width="22" style="1" customWidth="1"/>
    <col min="13832" max="13832" width="11.42578125" style="1"/>
    <col min="13833" max="13833" width="13.5703125" style="1" bestFit="1" customWidth="1"/>
    <col min="13834" max="14081" width="11.42578125" style="1"/>
    <col min="14082" max="14083" width="10" style="1" customWidth="1"/>
    <col min="14084" max="14084" width="14.28515625" style="1" customWidth="1"/>
    <col min="14085" max="14085" width="56.85546875" style="1" customWidth="1"/>
    <col min="14086" max="14086" width="31.85546875" style="1" customWidth="1"/>
    <col min="14087" max="14087" width="22" style="1" customWidth="1"/>
    <col min="14088" max="14088" width="11.42578125" style="1"/>
    <col min="14089" max="14089" width="13.5703125" style="1" bestFit="1" customWidth="1"/>
    <col min="14090" max="14337" width="11.42578125" style="1"/>
    <col min="14338" max="14339" width="10" style="1" customWidth="1"/>
    <col min="14340" max="14340" width="14.28515625" style="1" customWidth="1"/>
    <col min="14341" max="14341" width="56.85546875" style="1" customWidth="1"/>
    <col min="14342" max="14342" width="31.85546875" style="1" customWidth="1"/>
    <col min="14343" max="14343" width="22" style="1" customWidth="1"/>
    <col min="14344" max="14344" width="11.42578125" style="1"/>
    <col min="14345" max="14345" width="13.5703125" style="1" bestFit="1" customWidth="1"/>
    <col min="14346" max="14593" width="11.42578125" style="1"/>
    <col min="14594" max="14595" width="10" style="1" customWidth="1"/>
    <col min="14596" max="14596" width="14.28515625" style="1" customWidth="1"/>
    <col min="14597" max="14597" width="56.85546875" style="1" customWidth="1"/>
    <col min="14598" max="14598" width="31.85546875" style="1" customWidth="1"/>
    <col min="14599" max="14599" width="22" style="1" customWidth="1"/>
    <col min="14600" max="14600" width="11.42578125" style="1"/>
    <col min="14601" max="14601" width="13.5703125" style="1" bestFit="1" customWidth="1"/>
    <col min="14602" max="14849" width="11.42578125" style="1"/>
    <col min="14850" max="14851" width="10" style="1" customWidth="1"/>
    <col min="14852" max="14852" width="14.28515625" style="1" customWidth="1"/>
    <col min="14853" max="14853" width="56.85546875" style="1" customWidth="1"/>
    <col min="14854" max="14854" width="31.85546875" style="1" customWidth="1"/>
    <col min="14855" max="14855" width="22" style="1" customWidth="1"/>
    <col min="14856" max="14856" width="11.42578125" style="1"/>
    <col min="14857" max="14857" width="13.5703125" style="1" bestFit="1" customWidth="1"/>
    <col min="14858" max="15105" width="11.42578125" style="1"/>
    <col min="15106" max="15107" width="10" style="1" customWidth="1"/>
    <col min="15108" max="15108" width="14.28515625" style="1" customWidth="1"/>
    <col min="15109" max="15109" width="56.85546875" style="1" customWidth="1"/>
    <col min="15110" max="15110" width="31.85546875" style="1" customWidth="1"/>
    <col min="15111" max="15111" width="22" style="1" customWidth="1"/>
    <col min="15112" max="15112" width="11.42578125" style="1"/>
    <col min="15113" max="15113" width="13.5703125" style="1" bestFit="1" customWidth="1"/>
    <col min="15114" max="15361" width="11.42578125" style="1"/>
    <col min="15362" max="15363" width="10" style="1" customWidth="1"/>
    <col min="15364" max="15364" width="14.28515625" style="1" customWidth="1"/>
    <col min="15365" max="15365" width="56.85546875" style="1" customWidth="1"/>
    <col min="15366" max="15366" width="31.85546875" style="1" customWidth="1"/>
    <col min="15367" max="15367" width="22" style="1" customWidth="1"/>
    <col min="15368" max="15368" width="11.42578125" style="1"/>
    <col min="15369" max="15369" width="13.5703125" style="1" bestFit="1" customWidth="1"/>
    <col min="15370" max="15617" width="11.42578125" style="1"/>
    <col min="15618" max="15619" width="10" style="1" customWidth="1"/>
    <col min="15620" max="15620" width="14.28515625" style="1" customWidth="1"/>
    <col min="15621" max="15621" width="56.85546875" style="1" customWidth="1"/>
    <col min="15622" max="15622" width="31.85546875" style="1" customWidth="1"/>
    <col min="15623" max="15623" width="22" style="1" customWidth="1"/>
    <col min="15624" max="15624" width="11.42578125" style="1"/>
    <col min="15625" max="15625" width="13.5703125" style="1" bestFit="1" customWidth="1"/>
    <col min="15626" max="15873" width="11.42578125" style="1"/>
    <col min="15874" max="15875" width="10" style="1" customWidth="1"/>
    <col min="15876" max="15876" width="14.28515625" style="1" customWidth="1"/>
    <col min="15877" max="15877" width="56.85546875" style="1" customWidth="1"/>
    <col min="15878" max="15878" width="31.85546875" style="1" customWidth="1"/>
    <col min="15879" max="15879" width="22" style="1" customWidth="1"/>
    <col min="15880" max="15880" width="11.42578125" style="1"/>
    <col min="15881" max="15881" width="13.5703125" style="1" bestFit="1" customWidth="1"/>
    <col min="15882" max="16129" width="11.42578125" style="1"/>
    <col min="16130" max="16131" width="10" style="1" customWidth="1"/>
    <col min="16132" max="16132" width="14.28515625" style="1" customWidth="1"/>
    <col min="16133" max="16133" width="56.85546875" style="1" customWidth="1"/>
    <col min="16134" max="16134" width="31.85546875" style="1" customWidth="1"/>
    <col min="16135" max="16135" width="22" style="1" customWidth="1"/>
    <col min="16136" max="16136" width="11.42578125" style="1"/>
    <col min="16137" max="16137" width="13.5703125" style="1" bestFit="1" customWidth="1"/>
    <col min="16138" max="16384" width="11.42578125" style="1"/>
  </cols>
  <sheetData>
    <row r="1" spans="1:9" ht="30" customHeight="1">
      <c r="A1" s="3030" t="s">
        <v>14</v>
      </c>
      <c r="B1" s="3030"/>
      <c r="C1" s="3030"/>
      <c r="D1" s="3030"/>
      <c r="E1" s="3030"/>
      <c r="F1" s="3030"/>
    </row>
    <row r="2" spans="1:9" ht="24.95" customHeight="1">
      <c r="A2" s="3031" t="s">
        <v>448</v>
      </c>
      <c r="B2" s="3031"/>
      <c r="C2" s="3031"/>
      <c r="D2" s="3031"/>
      <c r="E2" s="3031"/>
      <c r="F2" s="3031"/>
    </row>
    <row r="3" spans="1:9" ht="24.95" customHeight="1">
      <c r="A3" s="3032" t="s">
        <v>495</v>
      </c>
      <c r="B3" s="3032"/>
      <c r="C3" s="3032"/>
      <c r="D3" s="3032"/>
      <c r="E3" s="3032"/>
      <c r="F3" s="3032"/>
    </row>
    <row r="4" spans="1:9" ht="24.95" customHeight="1">
      <c r="A4" s="3031" t="s">
        <v>43</v>
      </c>
      <c r="B4" s="3031"/>
      <c r="C4" s="3031"/>
      <c r="D4" s="3031"/>
      <c r="E4" s="3031"/>
      <c r="F4" s="3031"/>
    </row>
    <row r="5" spans="1:9" ht="24.95" customHeight="1" thickBot="1">
      <c r="A5" s="3033"/>
      <c r="B5" s="3033"/>
      <c r="C5" s="3033"/>
      <c r="D5" s="3033"/>
      <c r="E5" s="3033"/>
      <c r="F5" s="3033"/>
    </row>
    <row r="6" spans="1:9" ht="34.5" customHeight="1">
      <c r="A6" s="3027" t="s">
        <v>77</v>
      </c>
      <c r="B6" s="3028"/>
      <c r="C6" s="3028"/>
      <c r="D6" s="3029"/>
      <c r="E6" s="3025" t="s">
        <v>78</v>
      </c>
      <c r="F6" s="1519" t="s">
        <v>42</v>
      </c>
      <c r="G6" s="3005">
        <f>+F7-102866856.07</f>
        <v>2.0000040531158447E-3</v>
      </c>
    </row>
    <row r="7" spans="1:9" ht="37.5" customHeight="1" thickBot="1">
      <c r="A7" s="2634" t="s">
        <v>16</v>
      </c>
      <c r="B7" s="2635" t="s">
        <v>17</v>
      </c>
      <c r="C7" s="2635" t="s">
        <v>0</v>
      </c>
      <c r="D7" s="2636" t="s">
        <v>192</v>
      </c>
      <c r="E7" s="3026"/>
      <c r="F7" s="2637">
        <f>+F8+F30+F82+F134+F140</f>
        <v>102866856.072</v>
      </c>
      <c r="G7" s="1515">
        <f>+F7-'SOPORTE ANTEPROYECTO (2015)'!H10</f>
        <v>0.49000000953674316</v>
      </c>
      <c r="H7" s="84"/>
      <c r="I7" s="10"/>
    </row>
    <row r="8" spans="1:9" s="6" customFormat="1" ht="29.25" customHeight="1">
      <c r="A8" s="15">
        <v>1</v>
      </c>
      <c r="B8" s="16"/>
      <c r="C8" s="16"/>
      <c r="D8" s="17"/>
      <c r="E8" s="18" t="s">
        <v>491</v>
      </c>
      <c r="F8" s="19">
        <f>+F9+F22+F26</f>
        <v>67031316.359999999</v>
      </c>
      <c r="G8" s="48">
        <f>+F8-'SOPORTE ANTEPROYECTO (2015)'!H11</f>
        <v>-0.26000000536441803</v>
      </c>
      <c r="H8" s="1510"/>
    </row>
    <row r="9" spans="1:9" s="6" customFormat="1" ht="24" customHeight="1">
      <c r="A9" s="49"/>
      <c r="B9" s="50">
        <v>11</v>
      </c>
      <c r="C9" s="51"/>
      <c r="D9" s="52"/>
      <c r="E9" s="53" t="s">
        <v>190</v>
      </c>
      <c r="F9" s="54">
        <f>+F10+F12+F17+F18+F19</f>
        <v>55897950</v>
      </c>
      <c r="G9" s="48">
        <f>+F9-'SOPORTE ANTEPROYECTO (2015)'!H12</f>
        <v>0</v>
      </c>
    </row>
    <row r="10" spans="1:9" s="6" customFormat="1" ht="24.95" customHeight="1">
      <c r="A10" s="49"/>
      <c r="B10" s="50"/>
      <c r="C10" s="50">
        <v>111</v>
      </c>
      <c r="D10" s="55"/>
      <c r="E10" s="53" t="s">
        <v>191</v>
      </c>
      <c r="F10" s="1518">
        <f>+F11</f>
        <v>41029800</v>
      </c>
      <c r="G10" s="2972"/>
    </row>
    <row r="11" spans="1:9" s="6" customFormat="1" ht="24.95" customHeight="1">
      <c r="A11" s="49"/>
      <c r="B11" s="50"/>
      <c r="C11" s="51"/>
      <c r="D11" s="52">
        <v>1111</v>
      </c>
      <c r="E11" s="56" t="s">
        <v>71</v>
      </c>
      <c r="F11" s="54">
        <f>+'SOPORTE ANTEPROYECTO (2015)'!H14</f>
        <v>41029800</v>
      </c>
      <c r="G11" s="2972" t="s">
        <v>2652</v>
      </c>
    </row>
    <row r="12" spans="1:9" s="6" customFormat="1" ht="30.75" customHeight="1">
      <c r="A12" s="49"/>
      <c r="B12" s="50"/>
      <c r="C12" s="50">
        <v>112</v>
      </c>
      <c r="D12" s="55"/>
      <c r="E12" s="53" t="s">
        <v>193</v>
      </c>
      <c r="F12" s="1518">
        <f>+SUM(F13:F16)</f>
        <v>10097000</v>
      </c>
      <c r="G12" s="48"/>
    </row>
    <row r="13" spans="1:9" s="6" customFormat="1" ht="24.95" customHeight="1">
      <c r="A13" s="49"/>
      <c r="B13" s="50"/>
      <c r="C13" s="51"/>
      <c r="D13" s="52">
        <v>1121</v>
      </c>
      <c r="E13" s="56" t="s">
        <v>194</v>
      </c>
      <c r="F13" s="54">
        <f>+'SOPORTE ANTEPROYECTO (2015)'!H26</f>
        <v>7529000</v>
      </c>
      <c r="G13" s="48">
        <f>+F11/12</f>
        <v>3419150</v>
      </c>
    </row>
    <row r="14" spans="1:9" s="6" customFormat="1" ht="24.95" customHeight="1">
      <c r="A14" s="49"/>
      <c r="B14" s="50"/>
      <c r="C14" s="51"/>
      <c r="D14" s="52">
        <v>1123</v>
      </c>
      <c r="E14" s="56" t="s">
        <v>40</v>
      </c>
      <c r="F14" s="54">
        <f>+'SOPORTE ANTEPROYECTO (2015)'!H40</f>
        <v>60000</v>
      </c>
      <c r="G14" s="48"/>
    </row>
    <row r="15" spans="1:9" s="6" customFormat="1" ht="24.95" customHeight="1">
      <c r="A15" s="49"/>
      <c r="B15" s="50"/>
      <c r="C15" s="51"/>
      <c r="D15" s="52">
        <v>1125</v>
      </c>
      <c r="E15" s="56" t="s">
        <v>497</v>
      </c>
      <c r="F15" s="54">
        <f>+'SOPORTE ANTEPROYECTO (2015)'!H43</f>
        <v>2388000</v>
      </c>
      <c r="G15" s="2952" t="s">
        <v>2636</v>
      </c>
    </row>
    <row r="16" spans="1:9" s="6" customFormat="1" ht="24.95" customHeight="1">
      <c r="A16" s="49"/>
      <c r="B16" s="50"/>
      <c r="C16" s="51"/>
      <c r="D16" s="52">
        <v>1126</v>
      </c>
      <c r="E16" s="56" t="s">
        <v>39</v>
      </c>
      <c r="F16" s="54">
        <f>+'SOPORTE ANTEPROYECTO (2015)'!H44</f>
        <v>120000</v>
      </c>
      <c r="G16" s="57"/>
    </row>
    <row r="17" spans="1:8" s="6" customFormat="1" ht="24.95" customHeight="1">
      <c r="A17" s="49"/>
      <c r="B17" s="50"/>
      <c r="C17" s="51">
        <v>113</v>
      </c>
      <c r="D17" s="52"/>
      <c r="E17" s="56" t="s">
        <v>195</v>
      </c>
      <c r="F17" s="54">
        <f>+'SOPORTE ANTEPROYECTO (2015)'!H48</f>
        <v>108000</v>
      </c>
    </row>
    <row r="18" spans="1:8" s="6" customFormat="1" ht="24.95" customHeight="1">
      <c r="A18" s="49"/>
      <c r="B18" s="50"/>
      <c r="C18" s="51">
        <v>114</v>
      </c>
      <c r="D18" s="52"/>
      <c r="E18" s="56" t="s">
        <v>372</v>
      </c>
      <c r="F18" s="54">
        <f>+'SOPORTE ANTEPROYECTO (2015)'!H51</f>
        <v>4243150</v>
      </c>
    </row>
    <row r="19" spans="1:8" s="6" customFormat="1" ht="24.95" customHeight="1">
      <c r="A19" s="49"/>
      <c r="B19" s="50"/>
      <c r="C19" s="50">
        <v>115</v>
      </c>
      <c r="D19" s="52"/>
      <c r="E19" s="53" t="s">
        <v>197</v>
      </c>
      <c r="F19" s="54">
        <f>+SUM(F20:F21)</f>
        <v>420000</v>
      </c>
      <c r="G19" s="48"/>
    </row>
    <row r="20" spans="1:8" s="6" customFormat="1" ht="24.95" customHeight="1">
      <c r="A20" s="49"/>
      <c r="B20" s="50"/>
      <c r="C20" s="51"/>
      <c r="D20" s="52">
        <v>1151</v>
      </c>
      <c r="E20" s="56" t="s">
        <v>197</v>
      </c>
      <c r="F20" s="54">
        <f>+'SOPORTE ANTEPROYECTO (2015)'!H60</f>
        <v>300000</v>
      </c>
      <c r="G20" s="48"/>
    </row>
    <row r="21" spans="1:8" s="6" customFormat="1" ht="24.95" customHeight="1">
      <c r="A21" s="49"/>
      <c r="B21" s="50"/>
      <c r="C21" s="51"/>
      <c r="D21" s="52">
        <v>1154</v>
      </c>
      <c r="E21" s="56" t="s">
        <v>198</v>
      </c>
      <c r="F21" s="54">
        <f>+'SOPORTE ANTEPROYECTO (2015)'!H64</f>
        <v>120000</v>
      </c>
      <c r="G21" s="48"/>
      <c r="H21" s="58">
        <f>+G21/F7</f>
        <v>0</v>
      </c>
    </row>
    <row r="22" spans="1:8" s="6" customFormat="1" ht="20.100000000000001" customHeight="1">
      <c r="A22" s="49"/>
      <c r="B22" s="50">
        <v>12</v>
      </c>
      <c r="C22" s="51"/>
      <c r="D22" s="52"/>
      <c r="E22" s="53" t="s">
        <v>70</v>
      </c>
      <c r="F22" s="1518">
        <f>+F23</f>
        <v>3344000</v>
      </c>
      <c r="G22" s="48"/>
    </row>
    <row r="23" spans="1:8" s="6" customFormat="1" ht="24.95" customHeight="1">
      <c r="A23" s="49"/>
      <c r="B23" s="50"/>
      <c r="C23" s="50">
        <v>122</v>
      </c>
      <c r="D23" s="55"/>
      <c r="E23" s="53" t="s">
        <v>199</v>
      </c>
      <c r="F23" s="54">
        <f>+SUM(F24:F25)</f>
        <v>3344000</v>
      </c>
    </row>
    <row r="24" spans="1:8" s="6" customFormat="1" ht="24.95" customHeight="1">
      <c r="A24" s="49"/>
      <c r="B24" s="50"/>
      <c r="C24" s="50"/>
      <c r="D24" s="52">
        <v>1225</v>
      </c>
      <c r="E24" s="56" t="s">
        <v>201</v>
      </c>
      <c r="F24" s="54">
        <f>+'SOPORTE ANTEPROYECTO (2015)'!H75</f>
        <v>1344000</v>
      </c>
    </row>
    <row r="25" spans="1:8" s="6" customFormat="1" ht="24.95" customHeight="1">
      <c r="A25" s="49"/>
      <c r="B25" s="50"/>
      <c r="C25" s="50"/>
      <c r="D25" s="52">
        <v>1229</v>
      </c>
      <c r="E25" s="56" t="s">
        <v>402</v>
      </c>
      <c r="F25" s="54">
        <f>+'SOPORTE ANTEPROYECTO (2015)'!H79</f>
        <v>2000000</v>
      </c>
    </row>
    <row r="26" spans="1:8" s="6" customFormat="1" ht="36" customHeight="1">
      <c r="A26" s="49"/>
      <c r="B26" s="50">
        <v>15</v>
      </c>
      <c r="C26" s="51"/>
      <c r="D26" s="52"/>
      <c r="E26" s="53" t="s">
        <v>208</v>
      </c>
      <c r="F26" s="1518">
        <f>+SUM(F27:F29)</f>
        <v>7789366.3600000013</v>
      </c>
    </row>
    <row r="27" spans="1:8" s="6" customFormat="1" ht="24.95" customHeight="1">
      <c r="A27" s="49"/>
      <c r="B27" s="50"/>
      <c r="C27" s="51">
        <v>151</v>
      </c>
      <c r="D27" s="52"/>
      <c r="E27" s="56" t="s">
        <v>373</v>
      </c>
      <c r="F27" s="54">
        <f>+'SOPORTE ANTEPROYECTO (2015)'!H96-0.46</f>
        <v>3713018.3600000008</v>
      </c>
    </row>
    <row r="28" spans="1:8" s="6" customFormat="1" ht="24.95" customHeight="1">
      <c r="A28" s="49"/>
      <c r="B28" s="50"/>
      <c r="C28" s="51">
        <v>152</v>
      </c>
      <c r="D28" s="52"/>
      <c r="E28" s="56" t="s">
        <v>374</v>
      </c>
      <c r="F28" s="54">
        <f>+'SOPORTE ANTEPROYECTO (2015)'!H104+0.2</f>
        <v>3718256</v>
      </c>
      <c r="G28" s="48"/>
    </row>
    <row r="29" spans="1:8" s="6" customFormat="1" ht="24.95" customHeight="1">
      <c r="A29" s="49"/>
      <c r="B29" s="50"/>
      <c r="C29" s="51">
        <v>153</v>
      </c>
      <c r="D29" s="52"/>
      <c r="E29" s="56" t="s">
        <v>375</v>
      </c>
      <c r="F29" s="54">
        <f>+'SOPORTE ANTEPROYECTO (2015)'!H112</f>
        <v>358092</v>
      </c>
    </row>
    <row r="30" spans="1:8" s="6" customFormat="1" ht="29.25" customHeight="1">
      <c r="A30" s="15">
        <v>2</v>
      </c>
      <c r="B30" s="16"/>
      <c r="C30" s="16"/>
      <c r="D30" s="17"/>
      <c r="E30" s="18" t="s">
        <v>492</v>
      </c>
      <c r="F30" s="19">
        <f>+F31+F40+F43+F46+F50+F57+F59+F69</f>
        <v>17323113.022</v>
      </c>
      <c r="G30" s="48">
        <f>+F30-'SOPORTE ANTEPROYECTO (2015)'!H119</f>
        <v>0.60000000149011612</v>
      </c>
      <c r="H30" s="1511"/>
    </row>
    <row r="31" spans="1:8" s="6" customFormat="1" ht="20.100000000000001" customHeight="1">
      <c r="A31" s="49"/>
      <c r="B31" s="50">
        <v>21</v>
      </c>
      <c r="C31" s="50"/>
      <c r="D31" s="55"/>
      <c r="E31" s="53" t="s">
        <v>209</v>
      </c>
      <c r="F31" s="1518">
        <f>+F32+F33+F34+F35+F36+F38+F39</f>
        <v>4928956.0180000002</v>
      </c>
      <c r="G31" s="48"/>
    </row>
    <row r="32" spans="1:8" s="6" customFormat="1" ht="24.95" customHeight="1">
      <c r="A32" s="49"/>
      <c r="B32" s="51"/>
      <c r="C32" s="51">
        <v>212</v>
      </c>
      <c r="D32" s="52"/>
      <c r="E32" s="56" t="s">
        <v>105</v>
      </c>
      <c r="F32" s="54">
        <f>+'SOPORTE ANTEPROYECTO (2015)'!H121+0.19</f>
        <v>603491.99799999991</v>
      </c>
    </row>
    <row r="33" spans="1:7" s="6" customFormat="1" ht="24.95" customHeight="1">
      <c r="A33" s="49"/>
      <c r="B33" s="51"/>
      <c r="C33" s="51">
        <v>213</v>
      </c>
      <c r="D33" s="52"/>
      <c r="E33" s="56" t="s">
        <v>106</v>
      </c>
      <c r="F33" s="54">
        <f>+'SOPORTE ANTEPROYECTO (2015)'!H129</f>
        <v>303264</v>
      </c>
    </row>
    <row r="34" spans="1:7" s="6" customFormat="1" ht="24.95" customHeight="1">
      <c r="A34" s="49"/>
      <c r="B34" s="51"/>
      <c r="C34" s="51">
        <v>214</v>
      </c>
      <c r="D34" s="52"/>
      <c r="E34" s="56" t="s">
        <v>123</v>
      </c>
      <c r="F34" s="54">
        <f>+'SOPORTE ANTEPROYECTO (2015)'!H133</f>
        <v>10200</v>
      </c>
    </row>
    <row r="35" spans="1:7" s="6" customFormat="1" ht="24.95" customHeight="1">
      <c r="A35" s="49"/>
      <c r="B35" s="51"/>
      <c r="C35" s="51">
        <v>215</v>
      </c>
      <c r="D35" s="52"/>
      <c r="E35" s="56" t="s">
        <v>376</v>
      </c>
      <c r="F35" s="54">
        <f>+'SOPORTE ANTEPROYECTO (2015)'!H138+0.02</f>
        <v>1168000.02</v>
      </c>
    </row>
    <row r="36" spans="1:7" s="6" customFormat="1" ht="30" customHeight="1">
      <c r="A36" s="49"/>
      <c r="B36" s="51"/>
      <c r="C36" s="50">
        <v>216</v>
      </c>
      <c r="D36" s="52"/>
      <c r="E36" s="53" t="s">
        <v>37</v>
      </c>
      <c r="F36" s="54">
        <f>+F37</f>
        <v>2760000</v>
      </c>
      <c r="G36" s="48"/>
    </row>
    <row r="37" spans="1:7" s="6" customFormat="1" ht="24.95" customHeight="1">
      <c r="A37" s="49"/>
      <c r="B37" s="51"/>
      <c r="C37" s="50"/>
      <c r="D37" s="52">
        <v>2161</v>
      </c>
      <c r="E37" s="56" t="s">
        <v>210</v>
      </c>
      <c r="F37" s="54">
        <f>+'SOPORTE ANTEPROYECTO (2015)'!H148</f>
        <v>2760000</v>
      </c>
      <c r="G37" s="48"/>
    </row>
    <row r="38" spans="1:7" s="6" customFormat="1" ht="24.95" customHeight="1">
      <c r="A38" s="49"/>
      <c r="B38" s="51"/>
      <c r="C38" s="51">
        <v>217</v>
      </c>
      <c r="D38" s="52"/>
      <c r="E38" s="56" t="s">
        <v>36</v>
      </c>
      <c r="F38" s="54">
        <f>+'SOPORTE ANTEPROYECTO (2015)'!H153</f>
        <v>66000</v>
      </c>
    </row>
    <row r="39" spans="1:7" s="6" customFormat="1" ht="24.95" customHeight="1">
      <c r="A39" s="49"/>
      <c r="B39" s="51"/>
      <c r="C39" s="51">
        <v>218</v>
      </c>
      <c r="D39" s="52"/>
      <c r="E39" s="56" t="s">
        <v>377</v>
      </c>
      <c r="F39" s="54">
        <f>+'SOPORTE ANTEPROYECTO (2015)'!H157</f>
        <v>18000</v>
      </c>
      <c r="G39" s="48"/>
    </row>
    <row r="40" spans="1:7" s="6" customFormat="1" ht="24.95" customHeight="1">
      <c r="A40" s="49"/>
      <c r="B40" s="50">
        <v>22</v>
      </c>
      <c r="C40" s="50"/>
      <c r="D40" s="55"/>
      <c r="E40" s="53" t="s">
        <v>212</v>
      </c>
      <c r="F40" s="1518">
        <f>+SUM(F41:F42)</f>
        <v>2785700</v>
      </c>
      <c r="G40" s="59"/>
    </row>
    <row r="41" spans="1:7" s="6" customFormat="1" ht="24.95" customHeight="1">
      <c r="A41" s="49"/>
      <c r="B41" s="51"/>
      <c r="C41" s="51">
        <v>221</v>
      </c>
      <c r="D41" s="52"/>
      <c r="E41" s="56" t="s">
        <v>6</v>
      </c>
      <c r="F41" s="54">
        <f>+'SOPORTE ANTEPROYECTO (2015)'!H162</f>
        <v>200000</v>
      </c>
      <c r="G41" s="59"/>
    </row>
    <row r="42" spans="1:7" s="6" customFormat="1" ht="24.95" customHeight="1">
      <c r="A42" s="49"/>
      <c r="B42" s="51"/>
      <c r="C42" s="51">
        <v>222</v>
      </c>
      <c r="D42" s="52"/>
      <c r="E42" s="56" t="s">
        <v>115</v>
      </c>
      <c r="F42" s="54">
        <f>+'SOPORTE ANTEPROYECTO (2015)'!H171</f>
        <v>2585700</v>
      </c>
      <c r="G42" s="59"/>
    </row>
    <row r="43" spans="1:7" s="6" customFormat="1" ht="24.95" customHeight="1">
      <c r="A43" s="49"/>
      <c r="B43" s="50">
        <v>23</v>
      </c>
      <c r="C43" s="50"/>
      <c r="D43" s="55"/>
      <c r="E43" s="53" t="s">
        <v>213</v>
      </c>
      <c r="F43" s="54">
        <f>+SUM(F44:F45)</f>
        <v>1158107</v>
      </c>
      <c r="G43" s="59"/>
    </row>
    <row r="44" spans="1:7" s="6" customFormat="1" ht="24.95" customHeight="1">
      <c r="A44" s="49"/>
      <c r="B44" s="51"/>
      <c r="C44" s="51">
        <v>231</v>
      </c>
      <c r="D44" s="52"/>
      <c r="E44" s="56" t="s">
        <v>5</v>
      </c>
      <c r="F44" s="54">
        <f>+'SOPORTE ANTEPROYECTO (2015)'!H185</f>
        <v>585707</v>
      </c>
      <c r="G44" s="59"/>
    </row>
    <row r="45" spans="1:7" s="6" customFormat="1" ht="24.95" customHeight="1">
      <c r="A45" s="49"/>
      <c r="B45" s="51"/>
      <c r="C45" s="51">
        <v>232</v>
      </c>
      <c r="D45" s="52"/>
      <c r="E45" s="56" t="s">
        <v>126</v>
      </c>
      <c r="F45" s="54">
        <f>+'SOPORTE ANTEPROYECTO (2015)'!H199</f>
        <v>572400</v>
      </c>
      <c r="G45" s="59"/>
    </row>
    <row r="46" spans="1:7" s="6" customFormat="1" ht="24.95" customHeight="1">
      <c r="A46" s="49"/>
      <c r="B46" s="50">
        <v>24</v>
      </c>
      <c r="C46" s="50"/>
      <c r="D46" s="55"/>
      <c r="E46" s="53" t="s">
        <v>58</v>
      </c>
      <c r="F46" s="1518">
        <f>+SUM(F47:F49)</f>
        <v>812550</v>
      </c>
      <c r="G46" s="59"/>
    </row>
    <row r="47" spans="1:7" s="6" customFormat="1" ht="24.95" customHeight="1">
      <c r="A47" s="49"/>
      <c r="B47" s="51"/>
      <c r="C47" s="51">
        <v>241</v>
      </c>
      <c r="D47" s="52"/>
      <c r="E47" s="56" t="s">
        <v>7</v>
      </c>
      <c r="F47" s="54">
        <f>+'SOPORTE ANTEPROYECTO (2015)'!H205</f>
        <v>735200</v>
      </c>
      <c r="G47" s="59"/>
    </row>
    <row r="48" spans="1:7" s="6" customFormat="1" ht="24.95" customHeight="1">
      <c r="A48" s="49"/>
      <c r="B48" s="51"/>
      <c r="C48" s="51">
        <v>242</v>
      </c>
      <c r="D48" s="52"/>
      <c r="E48" s="56" t="s">
        <v>2</v>
      </c>
      <c r="F48" s="54">
        <f>+'SOPORTE ANTEPROYECTO (2015)'!H219</f>
        <v>60600</v>
      </c>
      <c r="G48" s="59"/>
    </row>
    <row r="49" spans="1:7" s="6" customFormat="1" ht="24.95" customHeight="1">
      <c r="A49" s="49"/>
      <c r="B49" s="51"/>
      <c r="C49" s="51">
        <v>244</v>
      </c>
      <c r="D49" s="52"/>
      <c r="E49" s="56" t="s">
        <v>127</v>
      </c>
      <c r="F49" s="54">
        <f>+'SOPORTE ANTEPROYECTO (2015)'!H227</f>
        <v>16750</v>
      </c>
    </row>
    <row r="50" spans="1:7" s="6" customFormat="1" ht="24.95" customHeight="1">
      <c r="A50" s="49"/>
      <c r="B50" s="50">
        <v>25</v>
      </c>
      <c r="C50" s="50"/>
      <c r="D50" s="55"/>
      <c r="E50" s="53" t="s">
        <v>214</v>
      </c>
      <c r="F50" s="1518">
        <f>+F51+F52+F54+F55+F56</f>
        <v>3698800.0039999997</v>
      </c>
    </row>
    <row r="51" spans="1:7" s="6" customFormat="1" ht="24.95" customHeight="1">
      <c r="A51" s="49"/>
      <c r="B51" s="51"/>
      <c r="C51" s="51">
        <v>251</v>
      </c>
      <c r="D51" s="52"/>
      <c r="E51" s="56" t="s">
        <v>215</v>
      </c>
      <c r="F51" s="54">
        <f>+'SOPORTE ANTEPROYECTO (2015)'!H236</f>
        <v>2924800</v>
      </c>
    </row>
    <row r="52" spans="1:7" s="6" customFormat="1" ht="24.95" customHeight="1">
      <c r="A52" s="49"/>
      <c r="B52" s="51"/>
      <c r="C52" s="50">
        <v>253</v>
      </c>
      <c r="D52" s="52"/>
      <c r="E52" s="53" t="s">
        <v>216</v>
      </c>
      <c r="F52" s="54">
        <f>+F53</f>
        <v>66000</v>
      </c>
    </row>
    <row r="53" spans="1:7" s="6" customFormat="1" ht="24.95" customHeight="1">
      <c r="A53" s="49"/>
      <c r="B53" s="51"/>
      <c r="C53" s="50"/>
      <c r="D53" s="52">
        <v>2534</v>
      </c>
      <c r="E53" s="56" t="s">
        <v>378</v>
      </c>
      <c r="F53" s="54">
        <f>+'SOPORTE ANTEPROYECTO (2015)'!H250</f>
        <v>66000</v>
      </c>
    </row>
    <row r="54" spans="1:7" s="6" customFormat="1" ht="24.95" customHeight="1">
      <c r="A54" s="49"/>
      <c r="B54" s="51"/>
      <c r="C54" s="51">
        <v>254</v>
      </c>
      <c r="D54" s="52"/>
      <c r="E54" s="56" t="s">
        <v>218</v>
      </c>
      <c r="F54" s="54">
        <f>+'SOPORTE ANTEPROYECTO (2015)'!H253</f>
        <v>48000</v>
      </c>
    </row>
    <row r="55" spans="1:7" s="6" customFormat="1" ht="24.95" customHeight="1">
      <c r="A55" s="49"/>
      <c r="B55" s="51"/>
      <c r="C55" s="51">
        <v>256</v>
      </c>
      <c r="D55" s="52"/>
      <c r="E55" s="56" t="s">
        <v>219</v>
      </c>
      <c r="F55" s="54">
        <f>+'SOPORTE ANTEPROYECTO (2015)'!H256-0.04</f>
        <v>550000.00399999996</v>
      </c>
    </row>
    <row r="56" spans="1:7" s="6" customFormat="1" ht="24.95" customHeight="1">
      <c r="A56" s="49"/>
      <c r="B56" s="51"/>
      <c r="C56" s="51">
        <v>258</v>
      </c>
      <c r="D56" s="52"/>
      <c r="E56" s="56" t="s">
        <v>1</v>
      </c>
      <c r="F56" s="54">
        <f>+'SOPORTE ANTEPROYECTO (2015)'!H260</f>
        <v>110000</v>
      </c>
    </row>
    <row r="57" spans="1:7" s="6" customFormat="1" ht="24.95" customHeight="1">
      <c r="A57" s="49"/>
      <c r="B57" s="50">
        <v>26</v>
      </c>
      <c r="C57" s="50"/>
      <c r="D57" s="55"/>
      <c r="E57" s="53" t="s">
        <v>55</v>
      </c>
      <c r="F57" s="1518">
        <f>+SUM(F58:F58)</f>
        <v>410000</v>
      </c>
    </row>
    <row r="58" spans="1:7" s="6" customFormat="1" ht="24.95" customHeight="1">
      <c r="A58" s="49"/>
      <c r="B58" s="51"/>
      <c r="C58" s="51">
        <v>262</v>
      </c>
      <c r="D58" s="52"/>
      <c r="E58" s="56" t="s">
        <v>379</v>
      </c>
      <c r="F58" s="54">
        <f>+'SOPORTE ANTEPROYECTO (2015)'!H265+0.33</f>
        <v>410000</v>
      </c>
      <c r="G58" s="6">
        <f>100-67</f>
        <v>33</v>
      </c>
    </row>
    <row r="59" spans="1:7" s="6" customFormat="1" ht="38.25" customHeight="1">
      <c r="A59" s="49"/>
      <c r="B59" s="50">
        <v>27</v>
      </c>
      <c r="C59" s="50"/>
      <c r="D59" s="55"/>
      <c r="E59" s="53" t="s">
        <v>220</v>
      </c>
      <c r="F59" s="1518">
        <f>+F60+F64+F68</f>
        <v>1115000</v>
      </c>
      <c r="G59" s="48"/>
    </row>
    <row r="60" spans="1:7" s="6" customFormat="1" ht="20.100000000000001" customHeight="1">
      <c r="A60" s="49"/>
      <c r="B60" s="51"/>
      <c r="C60" s="50">
        <v>271</v>
      </c>
      <c r="D60" s="52"/>
      <c r="E60" s="53" t="s">
        <v>108</v>
      </c>
      <c r="F60" s="54">
        <f>+SUM(F61:F63)</f>
        <v>410000</v>
      </c>
    </row>
    <row r="61" spans="1:7" s="6" customFormat="1" ht="24.95" customHeight="1">
      <c r="A61" s="49"/>
      <c r="B61" s="51"/>
      <c r="C61" s="50"/>
      <c r="D61" s="52">
        <v>2711</v>
      </c>
      <c r="E61" s="56" t="s">
        <v>380</v>
      </c>
      <c r="F61" s="54">
        <f>+'SOPORTE ANTEPROYECTO (2015)'!H273</f>
        <v>100000</v>
      </c>
    </row>
    <row r="62" spans="1:7" s="6" customFormat="1" ht="24.95" customHeight="1">
      <c r="A62" s="49"/>
      <c r="B62" s="51"/>
      <c r="C62" s="50"/>
      <c r="D62" s="52">
        <v>2712</v>
      </c>
      <c r="E62" s="56" t="s">
        <v>381</v>
      </c>
      <c r="F62" s="54">
        <f>+'SOPORTE ANTEPROYECTO (2015)'!H277</f>
        <v>210000</v>
      </c>
    </row>
    <row r="63" spans="1:7" s="6" customFormat="1" ht="34.5" customHeight="1">
      <c r="A63" s="49"/>
      <c r="B63" s="51"/>
      <c r="C63" s="50"/>
      <c r="D63" s="52">
        <v>2717</v>
      </c>
      <c r="E63" s="56" t="s">
        <v>408</v>
      </c>
      <c r="F63" s="54">
        <f>+'SOPORTE ANTEPROYECTO (2015)'!H284</f>
        <v>100000</v>
      </c>
    </row>
    <row r="64" spans="1:7" s="6" customFormat="1" ht="24.95" customHeight="1">
      <c r="A64" s="49"/>
      <c r="B64" s="51"/>
      <c r="C64" s="50">
        <v>272</v>
      </c>
      <c r="D64" s="52"/>
      <c r="E64" s="53" t="s">
        <v>275</v>
      </c>
      <c r="F64" s="54">
        <f>+SUM(F65:F67)</f>
        <v>680000</v>
      </c>
      <c r="G64" s="60"/>
    </row>
    <row r="65" spans="1:7" s="6" customFormat="1" ht="24.95" customHeight="1">
      <c r="A65" s="49"/>
      <c r="B65" s="51"/>
      <c r="C65" s="50"/>
      <c r="D65" s="52">
        <v>2721</v>
      </c>
      <c r="E65" s="56" t="s">
        <v>277</v>
      </c>
      <c r="F65" s="54">
        <f>+'SOPORTE ANTEPROYECTO (2015)'!H290+0.1</f>
        <v>450000</v>
      </c>
      <c r="G65" s="48"/>
    </row>
    <row r="66" spans="1:7" s="6" customFormat="1" ht="24.95" customHeight="1">
      <c r="A66" s="49"/>
      <c r="B66" s="51"/>
      <c r="C66" s="50"/>
      <c r="D66" s="52">
        <v>2725</v>
      </c>
      <c r="E66" s="56" t="s">
        <v>2228</v>
      </c>
      <c r="F66" s="54">
        <f>+'SOPORTE ANTEPROYECTO (2015)'!H294</f>
        <v>30000</v>
      </c>
      <c r="G66" s="48"/>
    </row>
    <row r="67" spans="1:7" s="6" customFormat="1" ht="32.25" customHeight="1">
      <c r="A67" s="49"/>
      <c r="B67" s="51"/>
      <c r="C67" s="50"/>
      <c r="D67" s="52">
        <v>2726</v>
      </c>
      <c r="E67" s="56" t="s">
        <v>278</v>
      </c>
      <c r="F67" s="54">
        <f>+'SOPORTE ANTEPROYECTO (2015)'!H296</f>
        <v>200000</v>
      </c>
    </row>
    <row r="68" spans="1:7" s="6" customFormat="1" ht="24.95" customHeight="1">
      <c r="A68" s="49"/>
      <c r="B68" s="51"/>
      <c r="C68" s="51">
        <v>273</v>
      </c>
      <c r="D68" s="52"/>
      <c r="E68" s="56" t="s">
        <v>371</v>
      </c>
      <c r="F68" s="54">
        <f>+'SOPORTE ANTEPROYECTO (2015)'!H302</f>
        <v>25000</v>
      </c>
    </row>
    <row r="69" spans="1:7" s="6" customFormat="1" ht="24.95" customHeight="1">
      <c r="A69" s="49"/>
      <c r="B69" s="50">
        <v>28</v>
      </c>
      <c r="C69" s="50"/>
      <c r="D69" s="55"/>
      <c r="E69" s="53" t="s">
        <v>54</v>
      </c>
      <c r="F69" s="1518">
        <f>+F70+F71+F72+F76+F78</f>
        <v>2414000</v>
      </c>
    </row>
    <row r="70" spans="1:7" s="6" customFormat="1" ht="24.95" customHeight="1">
      <c r="A70" s="49"/>
      <c r="B70" s="51"/>
      <c r="C70" s="51">
        <v>282</v>
      </c>
      <c r="D70" s="52"/>
      <c r="E70" s="56" t="s">
        <v>281</v>
      </c>
      <c r="F70" s="54">
        <f>+'SOPORTE ANTEPROYECTO (2015)'!H308</f>
        <v>84000</v>
      </c>
    </row>
    <row r="71" spans="1:7" s="6" customFormat="1" ht="24.95" customHeight="1">
      <c r="A71" s="49"/>
      <c r="B71" s="51"/>
      <c r="C71" s="51">
        <v>284</v>
      </c>
      <c r="D71" s="52"/>
      <c r="E71" s="56" t="s">
        <v>286</v>
      </c>
      <c r="F71" s="54">
        <f>+'SOPORTE ANTEPROYECTO (2015)'!H311</f>
        <v>24000</v>
      </c>
      <c r="G71" s="48"/>
    </row>
    <row r="72" spans="1:7" s="6" customFormat="1" ht="24.95" customHeight="1">
      <c r="A72" s="49"/>
      <c r="B72" s="51"/>
      <c r="C72" s="50">
        <v>285</v>
      </c>
      <c r="D72" s="52"/>
      <c r="E72" s="53" t="s">
        <v>222</v>
      </c>
      <c r="F72" s="54">
        <f>+SUM(F73:F75)</f>
        <v>260000</v>
      </c>
    </row>
    <row r="73" spans="1:7" s="6" customFormat="1" ht="24.95" customHeight="1">
      <c r="A73" s="49"/>
      <c r="B73" s="51"/>
      <c r="C73" s="50"/>
      <c r="D73" s="52">
        <v>2851</v>
      </c>
      <c r="E73" s="56" t="s">
        <v>223</v>
      </c>
      <c r="F73" s="54">
        <f>+'SOPORTE ANTEPROYECTO (2015)'!H316</f>
        <v>104000</v>
      </c>
    </row>
    <row r="74" spans="1:7" ht="24.95" customHeight="1">
      <c r="A74" s="49"/>
      <c r="B74" s="51"/>
      <c r="C74" s="50"/>
      <c r="D74" s="52">
        <v>2852</v>
      </c>
      <c r="E74" s="56" t="s">
        <v>382</v>
      </c>
      <c r="F74" s="54">
        <f>+'SOPORTE ANTEPROYECTO (2015)'!H323</f>
        <v>36000</v>
      </c>
    </row>
    <row r="75" spans="1:7" ht="24.95" customHeight="1">
      <c r="A75" s="49"/>
      <c r="B75" s="51"/>
      <c r="C75" s="50"/>
      <c r="D75" s="52">
        <v>2853</v>
      </c>
      <c r="E75" s="56" t="s">
        <v>107</v>
      </c>
      <c r="F75" s="54">
        <f>+'SOPORTE ANTEPROYECTO (2015)'!H326</f>
        <v>120000</v>
      </c>
    </row>
    <row r="76" spans="1:7" ht="24.95" customHeight="1">
      <c r="A76" s="49"/>
      <c r="B76" s="51"/>
      <c r="C76" s="50">
        <v>286</v>
      </c>
      <c r="D76" s="52"/>
      <c r="E76" s="53" t="s">
        <v>2264</v>
      </c>
      <c r="F76" s="54">
        <f>+F77</f>
        <v>35000</v>
      </c>
    </row>
    <row r="77" spans="1:7" ht="24.95" customHeight="1">
      <c r="A77" s="49"/>
      <c r="B77" s="51"/>
      <c r="C77" s="50"/>
      <c r="D77" s="52">
        <v>2864</v>
      </c>
      <c r="E77" s="56" t="s">
        <v>1915</v>
      </c>
      <c r="F77" s="54">
        <f>+'SOPORTE ANTEPROYECTO (2015)'!H330</f>
        <v>35000</v>
      </c>
    </row>
    <row r="78" spans="1:7" ht="24.95" customHeight="1">
      <c r="A78" s="49"/>
      <c r="B78" s="51"/>
      <c r="C78" s="50">
        <v>287</v>
      </c>
      <c r="D78" s="52"/>
      <c r="E78" s="53" t="s">
        <v>226</v>
      </c>
      <c r="F78" s="54">
        <f>+SUM(F79:F81)</f>
        <v>2011000</v>
      </c>
    </row>
    <row r="79" spans="1:7" ht="24.95" customHeight="1">
      <c r="A79" s="49"/>
      <c r="B79" s="51"/>
      <c r="C79" s="50"/>
      <c r="D79" s="52">
        <v>2874</v>
      </c>
      <c r="E79" s="56" t="s">
        <v>745</v>
      </c>
      <c r="F79" s="54">
        <f>+'SOPORTE ANTEPROYECTO (2015)'!H337</f>
        <v>296000</v>
      </c>
    </row>
    <row r="80" spans="1:7" ht="24.95" customHeight="1">
      <c r="A80" s="49"/>
      <c r="B80" s="51"/>
      <c r="C80" s="50"/>
      <c r="D80" s="52">
        <v>2875</v>
      </c>
      <c r="E80" s="56" t="s">
        <v>401</v>
      </c>
      <c r="F80" s="54">
        <f>+'SOPORTE ANTEPROYECTO (2015)'!H342</f>
        <v>865000</v>
      </c>
    </row>
    <row r="81" spans="1:7" ht="24.95" customHeight="1">
      <c r="A81" s="49"/>
      <c r="B81" s="51"/>
      <c r="C81" s="50"/>
      <c r="D81" s="52">
        <v>2876</v>
      </c>
      <c r="E81" s="56" t="s">
        <v>383</v>
      </c>
      <c r="F81" s="54">
        <f>+'SOPORTE ANTEPROYECTO (2015)'!H346</f>
        <v>850000</v>
      </c>
    </row>
    <row r="82" spans="1:7" s="6" customFormat="1" ht="29.25" customHeight="1">
      <c r="A82" s="15">
        <v>3</v>
      </c>
      <c r="B82" s="16"/>
      <c r="C82" s="16"/>
      <c r="D82" s="17"/>
      <c r="E82" s="18" t="s">
        <v>18</v>
      </c>
      <c r="F82" s="19">
        <f>+F83+F89+F93+F99+F101+F106+F119+F128</f>
        <v>12169619.689999999</v>
      </c>
      <c r="G82" s="48">
        <f>+F82-'SOPORTE ANTEPROYECTO (2015)'!H354</f>
        <v>0</v>
      </c>
    </row>
    <row r="83" spans="1:7" ht="24.95" customHeight="1">
      <c r="A83" s="49"/>
      <c r="B83" s="50">
        <v>31</v>
      </c>
      <c r="C83" s="50"/>
      <c r="D83" s="55"/>
      <c r="E83" s="53" t="s">
        <v>53</v>
      </c>
      <c r="F83" s="1518">
        <f>+F84+F86+F88</f>
        <v>6246809.6899999995</v>
      </c>
    </row>
    <row r="84" spans="1:7" ht="24.95" customHeight="1">
      <c r="A84" s="49"/>
      <c r="B84" s="51"/>
      <c r="C84" s="50">
        <v>311</v>
      </c>
      <c r="D84" s="52"/>
      <c r="E84" s="53" t="s">
        <v>124</v>
      </c>
      <c r="F84" s="54">
        <f>+F85</f>
        <v>6036809.6899999995</v>
      </c>
    </row>
    <row r="85" spans="1:7" ht="24.95" customHeight="1">
      <c r="A85" s="49"/>
      <c r="B85" s="51"/>
      <c r="C85" s="50"/>
      <c r="D85" s="52">
        <v>3111</v>
      </c>
      <c r="E85" s="56" t="s">
        <v>124</v>
      </c>
      <c r="F85" s="54">
        <f>+'SOPORTE ANTEPROYECTO (2015)'!H357</f>
        <v>6036809.6899999995</v>
      </c>
    </row>
    <row r="86" spans="1:7" ht="24.95" customHeight="1">
      <c r="A86" s="49"/>
      <c r="B86" s="51"/>
      <c r="C86" s="50">
        <v>313</v>
      </c>
      <c r="D86" s="52"/>
      <c r="E86" s="53" t="s">
        <v>109</v>
      </c>
      <c r="F86" s="54">
        <f>+SUM(F87:F87)</f>
        <v>146000</v>
      </c>
    </row>
    <row r="87" spans="1:7" ht="24.95" customHeight="1">
      <c r="A87" s="49"/>
      <c r="B87" s="51"/>
      <c r="C87" s="50"/>
      <c r="D87" s="52">
        <v>3133</v>
      </c>
      <c r="E87" s="56" t="s">
        <v>293</v>
      </c>
      <c r="F87" s="54">
        <f>+'SOPORTE ANTEPROYECTO (2015)'!H384</f>
        <v>146000</v>
      </c>
    </row>
    <row r="88" spans="1:7" ht="24.95" customHeight="1">
      <c r="A88" s="49"/>
      <c r="B88" s="51"/>
      <c r="C88" s="51">
        <v>314</v>
      </c>
      <c r="D88" s="52"/>
      <c r="E88" s="56" t="s">
        <v>295</v>
      </c>
      <c r="F88" s="54">
        <f>+'SOPORTE ANTEPROYECTO (2015)'!H392</f>
        <v>64000</v>
      </c>
    </row>
    <row r="89" spans="1:7" ht="24.95" customHeight="1">
      <c r="A89" s="49"/>
      <c r="B89" s="50">
        <v>32</v>
      </c>
      <c r="C89" s="50"/>
      <c r="D89" s="55"/>
      <c r="E89" s="53" t="s">
        <v>52</v>
      </c>
      <c r="F89" s="1518">
        <f>+SUM(F90:F92)</f>
        <v>208500</v>
      </c>
    </row>
    <row r="90" spans="1:7" ht="24.95" customHeight="1">
      <c r="A90" s="49"/>
      <c r="B90" s="51"/>
      <c r="C90" s="51">
        <v>322</v>
      </c>
      <c r="D90" s="52"/>
      <c r="E90" s="56" t="s">
        <v>12</v>
      </c>
      <c r="F90" s="54">
        <f>+'SOPORTE ANTEPROYECTO (2015)'!H397</f>
        <v>100000</v>
      </c>
    </row>
    <row r="91" spans="1:7" ht="24.95" customHeight="1">
      <c r="A91" s="49"/>
      <c r="B91" s="51"/>
      <c r="C91" s="51">
        <v>323</v>
      </c>
      <c r="D91" s="52"/>
      <c r="E91" s="56" t="s">
        <v>8</v>
      </c>
      <c r="F91" s="54">
        <f>+'SOPORTE ANTEPROYECTO (2015)'!H402</f>
        <v>84500</v>
      </c>
    </row>
    <row r="92" spans="1:7" ht="24.95" customHeight="1">
      <c r="A92" s="49"/>
      <c r="B92" s="51"/>
      <c r="C92" s="51">
        <v>324</v>
      </c>
      <c r="D92" s="52"/>
      <c r="E92" s="56" t="s">
        <v>97</v>
      </c>
      <c r="F92" s="54">
        <f>+'SOPORTE ANTEPROYECTO (2015)'!H407</f>
        <v>24000</v>
      </c>
    </row>
    <row r="93" spans="1:7" ht="24.95" customHeight="1">
      <c r="A93" s="49"/>
      <c r="B93" s="50">
        <v>33</v>
      </c>
      <c r="C93" s="50"/>
      <c r="D93" s="55"/>
      <c r="E93" s="53" t="s">
        <v>294</v>
      </c>
      <c r="F93" s="1518">
        <f>+SUM(F94:F98)</f>
        <v>651500</v>
      </c>
    </row>
    <row r="94" spans="1:7" ht="24.95" customHeight="1">
      <c r="A94" s="49"/>
      <c r="B94" s="51"/>
      <c r="C94" s="51">
        <v>331</v>
      </c>
      <c r="D94" s="52"/>
      <c r="E94" s="56" t="s">
        <v>10</v>
      </c>
      <c r="F94" s="54">
        <f>+'SOPORTE ANTEPROYECTO (2015)'!H412</f>
        <v>250000</v>
      </c>
    </row>
    <row r="95" spans="1:7" ht="24.95" customHeight="1">
      <c r="A95" s="49"/>
      <c r="B95" s="51"/>
      <c r="C95" s="51">
        <v>332</v>
      </c>
      <c r="D95" s="52"/>
      <c r="E95" s="56" t="s">
        <v>11</v>
      </c>
      <c r="F95" s="54">
        <f>+'SOPORTE ANTEPROYECTO (2015)'!H418</f>
        <v>262500</v>
      </c>
    </row>
    <row r="96" spans="1:7" ht="24.95" customHeight="1">
      <c r="A96" s="49"/>
      <c r="B96" s="51"/>
      <c r="C96" s="51">
        <v>333</v>
      </c>
      <c r="D96" s="52"/>
      <c r="E96" s="56" t="s">
        <v>13</v>
      </c>
      <c r="F96" s="54">
        <f>+'SOPORTE ANTEPROYECTO (2015)'!H424</f>
        <v>50000</v>
      </c>
    </row>
    <row r="97" spans="1:6" ht="24.95" customHeight="1">
      <c r="A97" s="49"/>
      <c r="B97" s="51"/>
      <c r="C97" s="51">
        <v>334</v>
      </c>
      <c r="D97" s="52"/>
      <c r="E97" s="56" t="s">
        <v>384</v>
      </c>
      <c r="F97" s="54">
        <f>+'SOPORTE ANTEPROYECTO (2015)'!H427</f>
        <v>65000</v>
      </c>
    </row>
    <row r="98" spans="1:6" ht="24.95" customHeight="1">
      <c r="A98" s="49"/>
      <c r="B98" s="51"/>
      <c r="C98" s="51">
        <v>335</v>
      </c>
      <c r="D98" s="52"/>
      <c r="E98" s="56" t="s">
        <v>34</v>
      </c>
      <c r="F98" s="54">
        <f>+'SOPORTE ANTEPROYECTO (2015)'!H432</f>
        <v>24000</v>
      </c>
    </row>
    <row r="99" spans="1:6" ht="24.95" customHeight="1">
      <c r="A99" s="49"/>
      <c r="B99" s="50">
        <v>34</v>
      </c>
      <c r="C99" s="50"/>
      <c r="D99" s="55"/>
      <c r="E99" s="53" t="s">
        <v>308</v>
      </c>
      <c r="F99" s="1518">
        <f>+F100</f>
        <v>12000</v>
      </c>
    </row>
    <row r="100" spans="1:6" ht="24.95" customHeight="1">
      <c r="A100" s="49"/>
      <c r="B100" s="51"/>
      <c r="C100" s="51">
        <v>341</v>
      </c>
      <c r="D100" s="52"/>
      <c r="E100" s="56" t="s">
        <v>307</v>
      </c>
      <c r="F100" s="54">
        <f>+'SOPORTE ANTEPROYECTO (2015)'!H441</f>
        <v>12000</v>
      </c>
    </row>
    <row r="101" spans="1:6" ht="24.95" customHeight="1">
      <c r="A101" s="49"/>
      <c r="B101" s="50">
        <v>35</v>
      </c>
      <c r="C101" s="50"/>
      <c r="D101" s="55"/>
      <c r="E101" s="53" t="s">
        <v>310</v>
      </c>
      <c r="F101" s="1518">
        <f>+SUM(F102:F105)</f>
        <v>263200</v>
      </c>
    </row>
    <row r="102" spans="1:6" ht="24.95" customHeight="1">
      <c r="A102" s="49"/>
      <c r="B102" s="51"/>
      <c r="C102" s="51">
        <v>352</v>
      </c>
      <c r="D102" s="52"/>
      <c r="E102" s="56" t="s">
        <v>81</v>
      </c>
      <c r="F102" s="54">
        <f>+'SOPORTE ANTEPROYECTO (2015)'!H446</f>
        <v>12000</v>
      </c>
    </row>
    <row r="103" spans="1:6" ht="24.95" customHeight="1">
      <c r="A103" s="49"/>
      <c r="B103" s="51"/>
      <c r="C103" s="51">
        <v>353</v>
      </c>
      <c r="D103" s="52"/>
      <c r="E103" s="56" t="s">
        <v>111</v>
      </c>
      <c r="F103" s="54">
        <f>+'SOPORTE ANTEPROYECTO (2015)'!H449</f>
        <v>120000</v>
      </c>
    </row>
    <row r="104" spans="1:6" ht="24.95" customHeight="1">
      <c r="A104" s="49"/>
      <c r="B104" s="51"/>
      <c r="C104" s="51">
        <v>354</v>
      </c>
      <c r="D104" s="52"/>
      <c r="E104" s="56" t="s">
        <v>385</v>
      </c>
      <c r="F104" s="54">
        <f>+'SOPORTE ANTEPROYECTO (2015)'!H454</f>
        <v>15000</v>
      </c>
    </row>
    <row r="105" spans="1:6" ht="24.95" customHeight="1">
      <c r="A105" s="49"/>
      <c r="B105" s="51"/>
      <c r="C105" s="51">
        <v>355</v>
      </c>
      <c r="D105" s="52"/>
      <c r="E105" s="56" t="s">
        <v>386</v>
      </c>
      <c r="F105" s="54">
        <f>+'SOPORTE ANTEPROYECTO (2015)'!H457</f>
        <v>116200</v>
      </c>
    </row>
    <row r="106" spans="1:6" ht="32.25" customHeight="1">
      <c r="A106" s="49"/>
      <c r="B106" s="50">
        <v>36</v>
      </c>
      <c r="C106" s="50"/>
      <c r="D106" s="55"/>
      <c r="E106" s="53" t="s">
        <v>387</v>
      </c>
      <c r="F106" s="1518">
        <f>+F107+F111+F115</f>
        <v>178100</v>
      </c>
    </row>
    <row r="107" spans="1:6" ht="24.95" customHeight="1">
      <c r="A107" s="49"/>
      <c r="B107" s="51"/>
      <c r="C107" s="50">
        <v>361</v>
      </c>
      <c r="D107" s="52"/>
      <c r="E107" s="53" t="s">
        <v>318</v>
      </c>
      <c r="F107" s="54">
        <f>+SUM(F108:F110)</f>
        <v>6900</v>
      </c>
    </row>
    <row r="108" spans="1:6" ht="24.95" customHeight="1">
      <c r="A108" s="49"/>
      <c r="B108" s="51"/>
      <c r="C108" s="50"/>
      <c r="D108" s="52">
        <v>3611</v>
      </c>
      <c r="E108" s="56" t="s">
        <v>320</v>
      </c>
      <c r="F108" s="54">
        <f>+'SOPORTE ANTEPROYECTO (2015)'!H466</f>
        <v>2300</v>
      </c>
    </row>
    <row r="109" spans="1:6" ht="24.95" customHeight="1">
      <c r="A109" s="49"/>
      <c r="B109" s="51"/>
      <c r="C109" s="50"/>
      <c r="D109" s="52">
        <v>3612</v>
      </c>
      <c r="E109" s="56" t="s">
        <v>321</v>
      </c>
      <c r="F109" s="54">
        <f>+'SOPORTE ANTEPROYECTO (2015)'!H469</f>
        <v>2300</v>
      </c>
    </row>
    <row r="110" spans="1:6" ht="24.95" customHeight="1">
      <c r="A110" s="49"/>
      <c r="B110" s="51"/>
      <c r="C110" s="50"/>
      <c r="D110" s="52">
        <v>3614</v>
      </c>
      <c r="E110" s="56" t="s">
        <v>322</v>
      </c>
      <c r="F110" s="54">
        <f>+'SOPORTE ANTEPROYECTO (2015)'!H472</f>
        <v>2300</v>
      </c>
    </row>
    <row r="111" spans="1:6" ht="24.95" customHeight="1">
      <c r="A111" s="49"/>
      <c r="B111" s="51"/>
      <c r="C111" s="50">
        <v>362</v>
      </c>
      <c r="D111" s="52"/>
      <c r="E111" s="53" t="s">
        <v>112</v>
      </c>
      <c r="F111" s="54">
        <f>+SUM(F112:F114)</f>
        <v>72700</v>
      </c>
    </row>
    <row r="112" spans="1:6" ht="24.95" customHeight="1">
      <c r="A112" s="49"/>
      <c r="B112" s="51"/>
      <c r="C112" s="50"/>
      <c r="D112" s="52">
        <v>3621</v>
      </c>
      <c r="E112" s="56" t="s">
        <v>315</v>
      </c>
      <c r="F112" s="54">
        <f>+'SOPORTE ANTEPROYECTO (2015)'!H476</f>
        <v>50000</v>
      </c>
    </row>
    <row r="113" spans="1:6" ht="24.95" customHeight="1">
      <c r="A113" s="49"/>
      <c r="B113" s="51"/>
      <c r="C113" s="50"/>
      <c r="D113" s="52">
        <v>3622</v>
      </c>
      <c r="E113" s="56" t="s">
        <v>316</v>
      </c>
      <c r="F113" s="54">
        <f>+'SOPORTE ANTEPROYECTO (2015)'!H479</f>
        <v>20000</v>
      </c>
    </row>
    <row r="114" spans="1:6" ht="24.95" customHeight="1">
      <c r="A114" s="49"/>
      <c r="B114" s="51"/>
      <c r="C114" s="50"/>
      <c r="D114" s="52">
        <v>3623</v>
      </c>
      <c r="E114" s="56" t="s">
        <v>317</v>
      </c>
      <c r="F114" s="54">
        <f>+'SOPORTE ANTEPROYECTO (2015)'!H482</f>
        <v>2700</v>
      </c>
    </row>
    <row r="115" spans="1:6" ht="24.95" customHeight="1">
      <c r="A115" s="49"/>
      <c r="B115" s="51"/>
      <c r="C115" s="50">
        <v>363</v>
      </c>
      <c r="D115" s="52"/>
      <c r="E115" s="53" t="s">
        <v>324</v>
      </c>
      <c r="F115" s="54">
        <f>+SUM(F116:F118)</f>
        <v>98500</v>
      </c>
    </row>
    <row r="116" spans="1:6" ht="24.95" customHeight="1">
      <c r="A116" s="49"/>
      <c r="B116" s="51"/>
      <c r="C116" s="50"/>
      <c r="D116" s="52">
        <v>3631</v>
      </c>
      <c r="E116" s="56" t="s">
        <v>325</v>
      </c>
      <c r="F116" s="54">
        <f>+'SOPORTE ANTEPROYECTO (2015)'!H486</f>
        <v>5000</v>
      </c>
    </row>
    <row r="117" spans="1:6" ht="24.95" customHeight="1">
      <c r="A117" s="49"/>
      <c r="B117" s="51"/>
      <c r="C117" s="50"/>
      <c r="D117" s="52">
        <v>3633</v>
      </c>
      <c r="E117" s="56" t="s">
        <v>2237</v>
      </c>
      <c r="F117" s="54">
        <f>+'SOPORTE ANTEPROYECTO (2015)'!H489</f>
        <v>73500</v>
      </c>
    </row>
    <row r="118" spans="1:6" ht="24.95" customHeight="1">
      <c r="A118" s="49"/>
      <c r="B118" s="51"/>
      <c r="C118" s="50"/>
      <c r="D118" s="52">
        <v>3636</v>
      </c>
      <c r="E118" s="56" t="s">
        <v>326</v>
      </c>
      <c r="F118" s="54">
        <f>+'SOPORTE ANTEPROYECTO (2015)'!H492</f>
        <v>20000</v>
      </c>
    </row>
    <row r="119" spans="1:6" ht="31.5">
      <c r="A119" s="49"/>
      <c r="B119" s="50">
        <v>37</v>
      </c>
      <c r="C119" s="50"/>
      <c r="D119" s="52"/>
      <c r="E119" s="53" t="s">
        <v>297</v>
      </c>
      <c r="F119" s="1518">
        <f>+F120+F125</f>
        <v>1429200</v>
      </c>
    </row>
    <row r="120" spans="1:6" ht="23.25" customHeight="1">
      <c r="A120" s="49"/>
      <c r="B120" s="51"/>
      <c r="C120" s="50">
        <v>371</v>
      </c>
      <c r="D120" s="52"/>
      <c r="E120" s="53" t="s">
        <v>118</v>
      </c>
      <c r="F120" s="54">
        <f>+SUM(F121:F124)</f>
        <v>1414200</v>
      </c>
    </row>
    <row r="121" spans="1:6" ht="24.95" customHeight="1">
      <c r="A121" s="49"/>
      <c r="B121" s="51"/>
      <c r="C121" s="50"/>
      <c r="D121" s="52">
        <v>3711</v>
      </c>
      <c r="E121" s="56" t="s">
        <v>299</v>
      </c>
      <c r="F121" s="54">
        <f>+'SOPORTE ANTEPROYECTO (2015)'!H497</f>
        <v>1053000</v>
      </c>
    </row>
    <row r="122" spans="1:6" ht="24.95" customHeight="1">
      <c r="A122" s="49"/>
      <c r="B122" s="51"/>
      <c r="C122" s="50"/>
      <c r="D122" s="52">
        <v>3712</v>
      </c>
      <c r="E122" s="56" t="s">
        <v>300</v>
      </c>
      <c r="F122" s="54">
        <f>+'SOPORTE ANTEPROYECTO (2015)'!H508</f>
        <v>340000</v>
      </c>
    </row>
    <row r="123" spans="1:6" ht="24.95" customHeight="1">
      <c r="A123" s="49"/>
      <c r="B123" s="51"/>
      <c r="C123" s="50"/>
      <c r="D123" s="52">
        <v>3714</v>
      </c>
      <c r="E123" s="56" t="s">
        <v>301</v>
      </c>
      <c r="F123" s="54">
        <f>+'SOPORTE ANTEPROYECTO (2015)'!H514</f>
        <v>11200</v>
      </c>
    </row>
    <row r="124" spans="1:6" ht="24.95" customHeight="1">
      <c r="A124" s="49"/>
      <c r="B124" s="51"/>
      <c r="C124" s="50"/>
      <c r="D124" s="52">
        <v>3715</v>
      </c>
      <c r="E124" s="56" t="s">
        <v>302</v>
      </c>
      <c r="F124" s="54">
        <f>+'SOPORTE ANTEPROYECTO (2015)'!H520</f>
        <v>10000</v>
      </c>
    </row>
    <row r="125" spans="1:6" ht="24.95" customHeight="1">
      <c r="A125" s="49"/>
      <c r="B125" s="51"/>
      <c r="C125" s="50">
        <v>372</v>
      </c>
      <c r="D125" s="52"/>
      <c r="E125" s="53" t="s">
        <v>110</v>
      </c>
      <c r="F125" s="54">
        <f>+SUM(F126:F127)</f>
        <v>15000</v>
      </c>
    </row>
    <row r="126" spans="1:6" ht="24.95" customHeight="1">
      <c r="A126" s="49"/>
      <c r="B126" s="51"/>
      <c r="C126" s="50"/>
      <c r="D126" s="52">
        <v>3723</v>
      </c>
      <c r="E126" s="56" t="s">
        <v>304</v>
      </c>
      <c r="F126" s="54">
        <f>+'SOPORTE ANTEPROYECTO (2015)'!H527</f>
        <v>10000</v>
      </c>
    </row>
    <row r="127" spans="1:6" ht="24.95" customHeight="1">
      <c r="A127" s="49"/>
      <c r="B127" s="51"/>
      <c r="C127" s="50"/>
      <c r="D127" s="52">
        <v>3725</v>
      </c>
      <c r="E127" s="56" t="s">
        <v>305</v>
      </c>
      <c r="F127" s="54">
        <f>+'SOPORTE ANTEPROYECTO (2015)'!H531</f>
        <v>5000</v>
      </c>
    </row>
    <row r="128" spans="1:6" ht="24.95" customHeight="1">
      <c r="A128" s="49"/>
      <c r="B128" s="50">
        <v>39</v>
      </c>
      <c r="C128" s="50"/>
      <c r="D128" s="55"/>
      <c r="E128" s="53" t="s">
        <v>327</v>
      </c>
      <c r="F128" s="1518">
        <f>+SUM(F129:F133)</f>
        <v>3180310</v>
      </c>
    </row>
    <row r="129" spans="1:7" ht="24.95" customHeight="1">
      <c r="A129" s="49"/>
      <c r="B129" s="51"/>
      <c r="C129" s="51">
        <v>391</v>
      </c>
      <c r="D129" s="52"/>
      <c r="E129" s="56" t="s">
        <v>388</v>
      </c>
      <c r="F129" s="54">
        <f>+'SOPORTE ANTEPROYECTO (2015)'!H536</f>
        <v>216010</v>
      </c>
    </row>
    <row r="130" spans="1:7" ht="24.95" customHeight="1">
      <c r="A130" s="49"/>
      <c r="B130" s="51"/>
      <c r="C130" s="51">
        <v>392</v>
      </c>
      <c r="D130" s="52"/>
      <c r="E130" s="56" t="s">
        <v>331</v>
      </c>
      <c r="F130" s="54">
        <f>+'SOPORTE ANTEPROYECTO (2015)'!H543</f>
        <v>2177800</v>
      </c>
    </row>
    <row r="131" spans="1:7" ht="24.95" customHeight="1">
      <c r="A131" s="49"/>
      <c r="B131" s="51"/>
      <c r="C131" s="51">
        <v>393</v>
      </c>
      <c r="D131" s="52"/>
      <c r="E131" s="56" t="s">
        <v>328</v>
      </c>
      <c r="F131" s="54">
        <f>+'SOPORTE ANTEPROYECTO (2015)'!H551</f>
        <v>12000</v>
      </c>
    </row>
    <row r="132" spans="1:7" ht="24.95" customHeight="1">
      <c r="A132" s="49"/>
      <c r="B132" s="51"/>
      <c r="C132" s="51">
        <v>396</v>
      </c>
      <c r="D132" s="52"/>
      <c r="E132" s="56" t="s">
        <v>32</v>
      </c>
      <c r="F132" s="54">
        <f>+'SOPORTE ANTEPROYECTO (2015)'!H560</f>
        <v>719500</v>
      </c>
    </row>
    <row r="133" spans="1:7" ht="31.5" customHeight="1">
      <c r="A133" s="49"/>
      <c r="B133" s="51"/>
      <c r="C133" s="51">
        <v>399</v>
      </c>
      <c r="D133" s="52"/>
      <c r="E133" s="56" t="s">
        <v>333</v>
      </c>
      <c r="F133" s="54">
        <f>+'SOPORTE ANTEPROYECTO (2015)'!H567</f>
        <v>55000</v>
      </c>
    </row>
    <row r="134" spans="1:7" s="6" customFormat="1" ht="29.25" customHeight="1">
      <c r="A134" s="15">
        <v>4</v>
      </c>
      <c r="B134" s="16"/>
      <c r="C134" s="16"/>
      <c r="D134" s="17"/>
      <c r="E134" s="18" t="s">
        <v>113</v>
      </c>
      <c r="F134" s="20">
        <f>+F135</f>
        <v>1790000</v>
      </c>
      <c r="G134" s="48">
        <f>+F134-'SOPORTE ANTEPROYECTO (2015)'!H572</f>
        <v>0</v>
      </c>
    </row>
    <row r="135" spans="1:7" ht="26.25" customHeight="1">
      <c r="A135" s="49"/>
      <c r="B135" s="50">
        <v>41</v>
      </c>
      <c r="C135" s="50"/>
      <c r="D135" s="55"/>
      <c r="E135" s="53" t="s">
        <v>19</v>
      </c>
      <c r="F135" s="1518">
        <f>+F136+F138</f>
        <v>1790000</v>
      </c>
    </row>
    <row r="136" spans="1:7" ht="25.5" customHeight="1">
      <c r="A136" s="49"/>
      <c r="B136" s="51"/>
      <c r="C136" s="50">
        <v>412</v>
      </c>
      <c r="D136" s="55"/>
      <c r="E136" s="53" t="s">
        <v>335</v>
      </c>
      <c r="F136" s="54">
        <f>+F137</f>
        <v>590000</v>
      </c>
    </row>
    <row r="137" spans="1:7" ht="24.95" customHeight="1">
      <c r="A137" s="49"/>
      <c r="B137" s="51"/>
      <c r="C137" s="50"/>
      <c r="D137" s="52">
        <v>4122</v>
      </c>
      <c r="E137" s="56" t="s">
        <v>389</v>
      </c>
      <c r="F137" s="54">
        <f>+'SOPORTE ANTEPROYECTO (2015)'!H575</f>
        <v>590000</v>
      </c>
      <c r="G137" s="84"/>
    </row>
    <row r="138" spans="1:7" ht="24.95" customHeight="1">
      <c r="A138" s="49"/>
      <c r="B138" s="51"/>
      <c r="C138" s="50">
        <v>414</v>
      </c>
      <c r="D138" s="52"/>
      <c r="E138" s="53" t="s">
        <v>114</v>
      </c>
      <c r="F138" s="54">
        <f>+SUM(F139:F139)</f>
        <v>1200000</v>
      </c>
    </row>
    <row r="139" spans="1:7" ht="24.95" customHeight="1">
      <c r="A139" s="49"/>
      <c r="B139" s="51"/>
      <c r="C139" s="50"/>
      <c r="D139" s="52">
        <v>4141</v>
      </c>
      <c r="E139" s="56" t="s">
        <v>339</v>
      </c>
      <c r="F139" s="54">
        <f>+'SOPORTE ANTEPROYECTO (2015)'!H579</f>
        <v>1200000</v>
      </c>
    </row>
    <row r="140" spans="1:7" s="6" customFormat="1" ht="29.25" customHeight="1">
      <c r="A140" s="15">
        <v>6</v>
      </c>
      <c r="B140" s="16"/>
      <c r="C140" s="16"/>
      <c r="D140" s="17"/>
      <c r="E140" s="18" t="s">
        <v>341</v>
      </c>
      <c r="F140" s="20">
        <f>+F141+F146+F149+F152</f>
        <v>4552807</v>
      </c>
      <c r="G140" s="48"/>
    </row>
    <row r="141" spans="1:7" ht="22.5" customHeight="1">
      <c r="A141" s="49"/>
      <c r="B141" s="50">
        <v>61</v>
      </c>
      <c r="C141" s="50"/>
      <c r="D141" s="55"/>
      <c r="E141" s="53" t="s">
        <v>390</v>
      </c>
      <c r="F141" s="1518">
        <f>+F142+F143+F144+F145</f>
        <v>1852000</v>
      </c>
    </row>
    <row r="142" spans="1:7" ht="24.95" customHeight="1">
      <c r="A142" s="49"/>
      <c r="B142" s="51"/>
      <c r="C142" s="51">
        <v>611</v>
      </c>
      <c r="D142" s="52"/>
      <c r="E142" s="56" t="s">
        <v>348</v>
      </c>
      <c r="F142" s="54">
        <f>+'SOPORTE ANTEPROYECTO (2015)'!H586</f>
        <v>296000</v>
      </c>
    </row>
    <row r="143" spans="1:7" ht="24.95" customHeight="1">
      <c r="A143" s="49"/>
      <c r="B143" s="51"/>
      <c r="C143" s="51">
        <v>613</v>
      </c>
      <c r="D143" s="52"/>
      <c r="E143" s="56" t="s">
        <v>344</v>
      </c>
      <c r="F143" s="54">
        <f>+'SOPORTE ANTEPROYECTO (2015)'!H593</f>
        <v>1186000</v>
      </c>
    </row>
    <row r="144" spans="1:7" ht="25.5" customHeight="1">
      <c r="A144" s="49"/>
      <c r="B144" s="51"/>
      <c r="C144" s="51">
        <v>614</v>
      </c>
      <c r="D144" s="52"/>
      <c r="E144" s="56" t="s">
        <v>352</v>
      </c>
      <c r="F144" s="54">
        <f>+'SOPORTE ANTEPROYECTO (2015)'!H598</f>
        <v>350000</v>
      </c>
    </row>
    <row r="145" spans="1:6" ht="27" customHeight="1">
      <c r="A145" s="49"/>
      <c r="B145" s="51"/>
      <c r="C145" s="51">
        <v>619</v>
      </c>
      <c r="D145" s="52"/>
      <c r="E145" s="56" t="s">
        <v>355</v>
      </c>
      <c r="F145" s="54">
        <f>+'SOPORTE ANTEPROYECTO (2015)'!H604</f>
        <v>20000</v>
      </c>
    </row>
    <row r="146" spans="1:6" ht="41.25" customHeight="1">
      <c r="A146" s="49"/>
      <c r="B146" s="50">
        <v>62</v>
      </c>
      <c r="C146" s="50"/>
      <c r="D146" s="55"/>
      <c r="E146" s="53" t="s">
        <v>361</v>
      </c>
      <c r="F146" s="1518">
        <f>+SUM(F147:F148)</f>
        <v>935087</v>
      </c>
    </row>
    <row r="147" spans="1:6" ht="33" customHeight="1">
      <c r="A147" s="49"/>
      <c r="B147" s="51"/>
      <c r="C147" s="51">
        <v>621</v>
      </c>
      <c r="D147" s="52"/>
      <c r="E147" s="56" t="s">
        <v>357</v>
      </c>
      <c r="F147" s="54">
        <f>+'SOPORTE ANTEPROYECTO (2015)'!H609</f>
        <v>383000</v>
      </c>
    </row>
    <row r="148" spans="1:6" ht="29.25" customHeight="1">
      <c r="A148" s="49"/>
      <c r="B148" s="51"/>
      <c r="C148" s="51">
        <v>623</v>
      </c>
      <c r="D148" s="52"/>
      <c r="E148" s="56" t="s">
        <v>358</v>
      </c>
      <c r="F148" s="54">
        <f>+'SOPORTE ANTEPROYECTO (2015)'!H615+0.15</f>
        <v>552087</v>
      </c>
    </row>
    <row r="149" spans="1:6" ht="36" customHeight="1">
      <c r="A149" s="49"/>
      <c r="B149" s="50">
        <v>65</v>
      </c>
      <c r="C149" s="50"/>
      <c r="D149" s="55"/>
      <c r="E149" s="53" t="s">
        <v>359</v>
      </c>
      <c r="F149" s="1518">
        <f>+SUM(F150:F151)</f>
        <v>288600</v>
      </c>
    </row>
    <row r="150" spans="1:6" ht="29.25" customHeight="1">
      <c r="A150" s="49"/>
      <c r="B150" s="51"/>
      <c r="C150" s="51">
        <v>655</v>
      </c>
      <c r="D150" s="52"/>
      <c r="E150" s="56" t="s">
        <v>346</v>
      </c>
      <c r="F150" s="54">
        <f>+'SOPORTE ANTEPROYECTO (2015)'!H621</f>
        <v>261100</v>
      </c>
    </row>
    <row r="151" spans="1:6" ht="24.95" customHeight="1">
      <c r="A151" s="49"/>
      <c r="B151" s="51"/>
      <c r="C151" s="51">
        <v>657</v>
      </c>
      <c r="D151" s="52"/>
      <c r="E151" s="56" t="s">
        <v>351</v>
      </c>
      <c r="F151" s="54">
        <f>+'SOPORTE ANTEPROYECTO (2015)'!H633</f>
        <v>27500</v>
      </c>
    </row>
    <row r="152" spans="1:6" ht="24.95" customHeight="1">
      <c r="A152" s="49"/>
      <c r="B152" s="50">
        <v>68</v>
      </c>
      <c r="C152" s="50"/>
      <c r="D152" s="55"/>
      <c r="E152" s="53" t="s">
        <v>369</v>
      </c>
      <c r="F152" s="1518">
        <f>+F153+F155</f>
        <v>1477120</v>
      </c>
    </row>
    <row r="153" spans="1:6" ht="24.95" customHeight="1">
      <c r="A153" s="49"/>
      <c r="B153" s="51"/>
      <c r="C153" s="50">
        <v>683</v>
      </c>
      <c r="D153" s="55"/>
      <c r="E153" s="53" t="s">
        <v>364</v>
      </c>
      <c r="F153" s="54">
        <f>+F154</f>
        <v>55000</v>
      </c>
    </row>
    <row r="154" spans="1:6" ht="24.95" customHeight="1">
      <c r="A154" s="49"/>
      <c r="B154" s="51"/>
      <c r="C154" s="50"/>
      <c r="D154" s="52">
        <v>6831</v>
      </c>
      <c r="E154" s="56" t="s">
        <v>366</v>
      </c>
      <c r="F154" s="54">
        <f>+'SOPORTE ANTEPROYECTO (2015)'!H640</f>
        <v>55000</v>
      </c>
    </row>
    <row r="155" spans="1:6" ht="41.25" customHeight="1">
      <c r="A155" s="49"/>
      <c r="B155" s="51"/>
      <c r="C155" s="50">
        <v>688</v>
      </c>
      <c r="D155" s="55"/>
      <c r="E155" s="53" t="s">
        <v>367</v>
      </c>
      <c r="F155" s="54">
        <f>+F156</f>
        <v>1422120</v>
      </c>
    </row>
    <row r="156" spans="1:6" ht="24.95" customHeight="1" thickBot="1">
      <c r="A156" s="61"/>
      <c r="B156" s="62"/>
      <c r="C156" s="2638"/>
      <c r="D156" s="63">
        <v>6881</v>
      </c>
      <c r="E156" s="64" t="s">
        <v>368</v>
      </c>
      <c r="F156" s="65">
        <f>+'SOPORTE ANTEPROYECTO (2015)'!H647</f>
        <v>1422120</v>
      </c>
    </row>
  </sheetData>
  <customSheetViews>
    <customSheetView guid="{AD55285E-FF81-47F9-82E3-FB145A5045BB}" zeroValues="0" topLeftCell="A14">
      <pane ySplit="2.9090909090909092" topLeftCell="A64" activePane="bottomLeft"/>
      <selection pane="bottomLeft" activeCell="F66" sqref="F66"/>
      <rowBreaks count="14" manualBreakCount="14">
        <brk id="20" max="5" man="1"/>
        <brk id="29" max="5" man="1"/>
        <brk id="42" max="5" man="1"/>
        <brk id="56" max="5" man="1"/>
        <brk id="69" max="5" man="1"/>
        <brk id="79" max="5" man="1"/>
        <brk id="89" max="5" man="1"/>
        <brk id="103" max="5" man="1"/>
        <brk id="115" max="5" man="1"/>
        <brk id="125" max="5" man="1"/>
        <brk id="132" max="5" man="1"/>
        <brk id="138" max="5" man="1"/>
        <brk id="150" max="5" man="1"/>
        <brk id="159" max="5" man="1"/>
      </rowBreaks>
      <pageMargins left="0.118110236220472" right="0.196850393700787" top="0.17" bottom="0.31496062992126" header="0" footer="0.31496062992126"/>
      <printOptions horizontalCentered="1" verticalCentered="1"/>
      <pageSetup scale="95" orientation="landscape" r:id="rId1"/>
      <headerFooter alignWithMargins="0">
        <oddFooter>&amp;R&amp;P</oddFooter>
      </headerFooter>
    </customSheetView>
    <customSheetView guid="{F1423157-FD9E-4962-81AB-87BB6B2AE133}" zeroValues="0" topLeftCell="A14">
      <pane ySplit="2.9090909090909092" topLeftCell="A64" activePane="bottomLeft"/>
      <selection pane="bottomLeft" activeCell="F66" sqref="F66"/>
      <rowBreaks count="14" manualBreakCount="14">
        <brk id="20" max="5" man="1"/>
        <brk id="29" max="5" man="1"/>
        <brk id="42" max="5" man="1"/>
        <brk id="56" max="5" man="1"/>
        <brk id="69" max="5" man="1"/>
        <brk id="79" max="5" man="1"/>
        <brk id="89" max="5" man="1"/>
        <brk id="103" max="5" man="1"/>
        <brk id="115" max="5" man="1"/>
        <brk id="125" max="5" man="1"/>
        <brk id="132" max="5" man="1"/>
        <brk id="138" max="5" man="1"/>
        <brk id="150" max="5" man="1"/>
        <brk id="159" max="5" man="1"/>
      </rowBreaks>
      <pageMargins left="0.118110236220472" right="0.196850393700787" top="0.17" bottom="0.31496062992126" header="0" footer="0.31496062992126"/>
      <printOptions horizontalCentered="1" verticalCentered="1"/>
      <pageSetup scale="95" orientation="landscape" r:id="rId2"/>
      <headerFooter alignWithMargins="0">
        <oddFooter>&amp;R&amp;P</oddFooter>
      </headerFooter>
    </customSheetView>
    <customSheetView guid="{4F267E5A-1B66-4D5E-8C0D-402BBD53D25A}" zeroValues="0" topLeftCell="A7">
      <pane ySplit="2.21875" topLeftCell="A10" activePane="bottomLeft"/>
      <selection pane="bottomLeft" activeCell="E13" sqref="E13"/>
      <rowBreaks count="14" manualBreakCount="14">
        <brk id="21" max="5" man="1"/>
        <brk id="30" max="5" man="1"/>
        <brk id="43" max="5" man="1"/>
        <brk id="57" max="5" man="1"/>
        <brk id="69" max="5" man="1"/>
        <brk id="82" max="5" man="1"/>
        <brk id="93" max="5" man="1"/>
        <brk id="106" max="5" man="1"/>
        <brk id="119" max="5" man="1"/>
        <brk id="128" max="5" man="1"/>
        <brk id="134" max="5" man="1"/>
        <brk id="140" max="5" man="1"/>
        <brk id="151" max="5" man="1"/>
        <brk id="159" max="5" man="1"/>
      </rowBreaks>
      <pageMargins left="0.118110236220472" right="0.196850393700787" top="0.17" bottom="0.31496062992126" header="0" footer="0.31496062992126"/>
      <printOptions horizontalCentered="1" verticalCentered="1"/>
      <pageSetup scale="95" orientation="landscape" r:id="rId3"/>
      <headerFooter alignWithMargins="0">
        <oddFooter>&amp;R&amp;P</oddFooter>
      </headerFooter>
    </customSheetView>
    <customSheetView guid="{5A974712-1116-44A0-BB54-C000F53A81E4}" showPageBreaks="1" zeroValues="0" printArea="1" topLeftCell="A14">
      <pane ySplit="2.9090909090909092" topLeftCell="A133" activePane="bottomLeft"/>
      <selection pane="bottomLeft" activeCell="E74" sqref="E74"/>
      <rowBreaks count="14" manualBreakCount="14">
        <brk id="20" max="5" man="1"/>
        <brk id="29" max="5" man="1"/>
        <brk id="42" max="5" man="1"/>
        <brk id="56" max="5" man="1"/>
        <brk id="69" max="5" man="1"/>
        <brk id="79" max="5" man="1"/>
        <brk id="89" max="5" man="1"/>
        <brk id="103" max="5" man="1"/>
        <brk id="115" max="5" man="1"/>
        <brk id="125" max="5" man="1"/>
        <brk id="132" max="5" man="1"/>
        <brk id="138" max="5" man="1"/>
        <brk id="150" max="5" man="1"/>
        <brk id="159" max="5" man="1"/>
      </rowBreaks>
      <pageMargins left="0.118110236220472" right="0.196850393700787" top="0.17" bottom="0.31496062992126" header="0" footer="0.31496062992126"/>
      <printOptions horizontalCentered="1" verticalCentered="1"/>
      <pageSetup scale="95" orientation="landscape" r:id="rId4"/>
      <headerFooter alignWithMargins="0">
        <oddFooter>&amp;R&amp;P</oddFooter>
      </headerFooter>
    </customSheetView>
  </customSheetViews>
  <mergeCells count="7">
    <mergeCell ref="E6:E7"/>
    <mergeCell ref="A6:D6"/>
    <mergeCell ref="A1:F1"/>
    <mergeCell ref="A2:F2"/>
    <mergeCell ref="A3:F3"/>
    <mergeCell ref="A4:F4"/>
    <mergeCell ref="A5:F5"/>
  </mergeCells>
  <phoneticPr fontId="23"/>
  <printOptions horizontalCentered="1" verticalCentered="1"/>
  <pageMargins left="0.118110236220472" right="0.196850393700787" top="0.17" bottom="0.31496062992126" header="0" footer="0.31496062992126"/>
  <pageSetup scale="95" orientation="landscape" r:id="rId5"/>
  <headerFooter alignWithMargins="0">
    <oddFooter>&amp;R&amp;P</oddFooter>
  </headerFooter>
  <rowBreaks count="12" manualBreakCount="12">
    <brk id="18" max="5" man="1"/>
    <brk id="29" max="5" man="1"/>
    <brk id="42" max="5" man="1"/>
    <brk id="56" max="5" man="1"/>
    <brk id="68" max="5" man="1"/>
    <brk id="81" max="5" man="1"/>
    <brk id="92" max="5" man="1"/>
    <brk id="105" max="5" man="1"/>
    <brk id="118" max="5" man="1"/>
    <brk id="133" max="5" man="1"/>
    <brk id="139" max="5" man="1"/>
    <brk id="148" max="5" man="1"/>
  </rowBreak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4:G29"/>
  <sheetViews>
    <sheetView showZeros="0" topLeftCell="A6" zoomScaleNormal="100" workbookViewId="0">
      <selection activeCell="G13" sqref="G13"/>
    </sheetView>
  </sheetViews>
  <sheetFormatPr baseColWidth="10" defaultColWidth="11.42578125" defaultRowHeight="20.25"/>
  <cols>
    <col min="1" max="2" width="10" style="2653" customWidth="1"/>
    <col min="3" max="3" width="45.7109375" style="2653" customWidth="1"/>
    <col min="4" max="4" width="34.85546875" style="2653" customWidth="1"/>
    <col min="5" max="5" width="14.28515625" style="2652" customWidth="1"/>
    <col min="6" max="6" width="22" style="2653" customWidth="1"/>
    <col min="7" max="256" width="11.42578125" style="2653"/>
    <col min="257" max="258" width="10" style="2653" customWidth="1"/>
    <col min="259" max="259" width="14.28515625" style="2653" customWidth="1"/>
    <col min="260" max="260" width="21.7109375" style="2653" customWidth="1"/>
    <col min="261" max="261" width="16.5703125" style="2653" customWidth="1"/>
    <col min="262" max="262" width="22" style="2653" customWidth="1"/>
    <col min="263" max="512" width="11.42578125" style="2653"/>
    <col min="513" max="514" width="10" style="2653" customWidth="1"/>
    <col min="515" max="515" width="14.28515625" style="2653" customWidth="1"/>
    <col min="516" max="516" width="21.7109375" style="2653" customWidth="1"/>
    <col min="517" max="517" width="16.5703125" style="2653" customWidth="1"/>
    <col min="518" max="518" width="22" style="2653" customWidth="1"/>
    <col min="519" max="768" width="11.42578125" style="2653"/>
    <col min="769" max="770" width="10" style="2653" customWidth="1"/>
    <col min="771" max="771" width="14.28515625" style="2653" customWidth="1"/>
    <col min="772" max="772" width="21.7109375" style="2653" customWidth="1"/>
    <col min="773" max="773" width="16.5703125" style="2653" customWidth="1"/>
    <col min="774" max="774" width="22" style="2653" customWidth="1"/>
    <col min="775" max="1024" width="11.42578125" style="2653"/>
    <col min="1025" max="1026" width="10" style="2653" customWidth="1"/>
    <col min="1027" max="1027" width="14.28515625" style="2653" customWidth="1"/>
    <col min="1028" max="1028" width="21.7109375" style="2653" customWidth="1"/>
    <col min="1029" max="1029" width="16.5703125" style="2653" customWidth="1"/>
    <col min="1030" max="1030" width="22" style="2653" customWidth="1"/>
    <col min="1031" max="1280" width="11.42578125" style="2653"/>
    <col min="1281" max="1282" width="10" style="2653" customWidth="1"/>
    <col min="1283" max="1283" width="14.28515625" style="2653" customWidth="1"/>
    <col min="1284" max="1284" width="21.7109375" style="2653" customWidth="1"/>
    <col min="1285" max="1285" width="16.5703125" style="2653" customWidth="1"/>
    <col min="1286" max="1286" width="22" style="2653" customWidth="1"/>
    <col min="1287" max="1536" width="11.42578125" style="2653"/>
    <col min="1537" max="1538" width="10" style="2653" customWidth="1"/>
    <col min="1539" max="1539" width="14.28515625" style="2653" customWidth="1"/>
    <col min="1540" max="1540" width="21.7109375" style="2653" customWidth="1"/>
    <col min="1541" max="1541" width="16.5703125" style="2653" customWidth="1"/>
    <col min="1542" max="1542" width="22" style="2653" customWidth="1"/>
    <col min="1543" max="1792" width="11.42578125" style="2653"/>
    <col min="1793" max="1794" width="10" style="2653" customWidth="1"/>
    <col min="1795" max="1795" width="14.28515625" style="2653" customWidth="1"/>
    <col min="1796" max="1796" width="21.7109375" style="2653" customWidth="1"/>
    <col min="1797" max="1797" width="16.5703125" style="2653" customWidth="1"/>
    <col min="1798" max="1798" width="22" style="2653" customWidth="1"/>
    <col min="1799" max="2048" width="11.42578125" style="2653"/>
    <col min="2049" max="2050" width="10" style="2653" customWidth="1"/>
    <col min="2051" max="2051" width="14.28515625" style="2653" customWidth="1"/>
    <col min="2052" max="2052" width="21.7109375" style="2653" customWidth="1"/>
    <col min="2053" max="2053" width="16.5703125" style="2653" customWidth="1"/>
    <col min="2054" max="2054" width="22" style="2653" customWidth="1"/>
    <col min="2055" max="2304" width="11.42578125" style="2653"/>
    <col min="2305" max="2306" width="10" style="2653" customWidth="1"/>
    <col min="2307" max="2307" width="14.28515625" style="2653" customWidth="1"/>
    <col min="2308" max="2308" width="21.7109375" style="2653" customWidth="1"/>
    <col min="2309" max="2309" width="16.5703125" style="2653" customWidth="1"/>
    <col min="2310" max="2310" width="22" style="2653" customWidth="1"/>
    <col min="2311" max="2560" width="11.42578125" style="2653"/>
    <col min="2561" max="2562" width="10" style="2653" customWidth="1"/>
    <col min="2563" max="2563" width="14.28515625" style="2653" customWidth="1"/>
    <col min="2564" max="2564" width="21.7109375" style="2653" customWidth="1"/>
    <col min="2565" max="2565" width="16.5703125" style="2653" customWidth="1"/>
    <col min="2566" max="2566" width="22" style="2653" customWidth="1"/>
    <col min="2567" max="2816" width="11.42578125" style="2653"/>
    <col min="2817" max="2818" width="10" style="2653" customWidth="1"/>
    <col min="2819" max="2819" width="14.28515625" style="2653" customWidth="1"/>
    <col min="2820" max="2820" width="21.7109375" style="2653" customWidth="1"/>
    <col min="2821" max="2821" width="16.5703125" style="2653" customWidth="1"/>
    <col min="2822" max="2822" width="22" style="2653" customWidth="1"/>
    <col min="2823" max="3072" width="11.42578125" style="2653"/>
    <col min="3073" max="3074" width="10" style="2653" customWidth="1"/>
    <col min="3075" max="3075" width="14.28515625" style="2653" customWidth="1"/>
    <col min="3076" max="3076" width="21.7109375" style="2653" customWidth="1"/>
    <col min="3077" max="3077" width="16.5703125" style="2653" customWidth="1"/>
    <col min="3078" max="3078" width="22" style="2653" customWidth="1"/>
    <col min="3079" max="3328" width="11.42578125" style="2653"/>
    <col min="3329" max="3330" width="10" style="2653" customWidth="1"/>
    <col min="3331" max="3331" width="14.28515625" style="2653" customWidth="1"/>
    <col min="3332" max="3332" width="21.7109375" style="2653" customWidth="1"/>
    <col min="3333" max="3333" width="16.5703125" style="2653" customWidth="1"/>
    <col min="3334" max="3334" width="22" style="2653" customWidth="1"/>
    <col min="3335" max="3584" width="11.42578125" style="2653"/>
    <col min="3585" max="3586" width="10" style="2653" customWidth="1"/>
    <col min="3587" max="3587" width="14.28515625" style="2653" customWidth="1"/>
    <col min="3588" max="3588" width="21.7109375" style="2653" customWidth="1"/>
    <col min="3589" max="3589" width="16.5703125" style="2653" customWidth="1"/>
    <col min="3590" max="3590" width="22" style="2653" customWidth="1"/>
    <col min="3591" max="3840" width="11.42578125" style="2653"/>
    <col min="3841" max="3842" width="10" style="2653" customWidth="1"/>
    <col min="3843" max="3843" width="14.28515625" style="2653" customWidth="1"/>
    <col min="3844" max="3844" width="21.7109375" style="2653" customWidth="1"/>
    <col min="3845" max="3845" width="16.5703125" style="2653" customWidth="1"/>
    <col min="3846" max="3846" width="22" style="2653" customWidth="1"/>
    <col min="3847" max="4096" width="11.42578125" style="2653"/>
    <col min="4097" max="4098" width="10" style="2653" customWidth="1"/>
    <col min="4099" max="4099" width="14.28515625" style="2653" customWidth="1"/>
    <col min="4100" max="4100" width="21.7109375" style="2653" customWidth="1"/>
    <col min="4101" max="4101" width="16.5703125" style="2653" customWidth="1"/>
    <col min="4102" max="4102" width="22" style="2653" customWidth="1"/>
    <col min="4103" max="4352" width="11.42578125" style="2653"/>
    <col min="4353" max="4354" width="10" style="2653" customWidth="1"/>
    <col min="4355" max="4355" width="14.28515625" style="2653" customWidth="1"/>
    <col min="4356" max="4356" width="21.7109375" style="2653" customWidth="1"/>
    <col min="4357" max="4357" width="16.5703125" style="2653" customWidth="1"/>
    <col min="4358" max="4358" width="22" style="2653" customWidth="1"/>
    <col min="4359" max="4608" width="11.42578125" style="2653"/>
    <col min="4609" max="4610" width="10" style="2653" customWidth="1"/>
    <col min="4611" max="4611" width="14.28515625" style="2653" customWidth="1"/>
    <col min="4612" max="4612" width="21.7109375" style="2653" customWidth="1"/>
    <col min="4613" max="4613" width="16.5703125" style="2653" customWidth="1"/>
    <col min="4614" max="4614" width="22" style="2653" customWidth="1"/>
    <col min="4615" max="4864" width="11.42578125" style="2653"/>
    <col min="4865" max="4866" width="10" style="2653" customWidth="1"/>
    <col min="4867" max="4867" width="14.28515625" style="2653" customWidth="1"/>
    <col min="4868" max="4868" width="21.7109375" style="2653" customWidth="1"/>
    <col min="4869" max="4869" width="16.5703125" style="2653" customWidth="1"/>
    <col min="4870" max="4870" width="22" style="2653" customWidth="1"/>
    <col min="4871" max="5120" width="11.42578125" style="2653"/>
    <col min="5121" max="5122" width="10" style="2653" customWidth="1"/>
    <col min="5123" max="5123" width="14.28515625" style="2653" customWidth="1"/>
    <col min="5124" max="5124" width="21.7109375" style="2653" customWidth="1"/>
    <col min="5125" max="5125" width="16.5703125" style="2653" customWidth="1"/>
    <col min="5126" max="5126" width="22" style="2653" customWidth="1"/>
    <col min="5127" max="5376" width="11.42578125" style="2653"/>
    <col min="5377" max="5378" width="10" style="2653" customWidth="1"/>
    <col min="5379" max="5379" width="14.28515625" style="2653" customWidth="1"/>
    <col min="5380" max="5380" width="21.7109375" style="2653" customWidth="1"/>
    <col min="5381" max="5381" width="16.5703125" style="2653" customWidth="1"/>
    <col min="5382" max="5382" width="22" style="2653" customWidth="1"/>
    <col min="5383" max="5632" width="11.42578125" style="2653"/>
    <col min="5633" max="5634" width="10" style="2653" customWidth="1"/>
    <col min="5635" max="5635" width="14.28515625" style="2653" customWidth="1"/>
    <col min="5636" max="5636" width="21.7109375" style="2653" customWidth="1"/>
    <col min="5637" max="5637" width="16.5703125" style="2653" customWidth="1"/>
    <col min="5638" max="5638" width="22" style="2653" customWidth="1"/>
    <col min="5639" max="5888" width="11.42578125" style="2653"/>
    <col min="5889" max="5890" width="10" style="2653" customWidth="1"/>
    <col min="5891" max="5891" width="14.28515625" style="2653" customWidth="1"/>
    <col min="5892" max="5892" width="21.7109375" style="2653" customWidth="1"/>
    <col min="5893" max="5893" width="16.5703125" style="2653" customWidth="1"/>
    <col min="5894" max="5894" width="22" style="2653" customWidth="1"/>
    <col min="5895" max="6144" width="11.42578125" style="2653"/>
    <col min="6145" max="6146" width="10" style="2653" customWidth="1"/>
    <col min="6147" max="6147" width="14.28515625" style="2653" customWidth="1"/>
    <col min="6148" max="6148" width="21.7109375" style="2653" customWidth="1"/>
    <col min="6149" max="6149" width="16.5703125" style="2653" customWidth="1"/>
    <col min="6150" max="6150" width="22" style="2653" customWidth="1"/>
    <col min="6151" max="6400" width="11.42578125" style="2653"/>
    <col min="6401" max="6402" width="10" style="2653" customWidth="1"/>
    <col min="6403" max="6403" width="14.28515625" style="2653" customWidth="1"/>
    <col min="6404" max="6404" width="21.7109375" style="2653" customWidth="1"/>
    <col min="6405" max="6405" width="16.5703125" style="2653" customWidth="1"/>
    <col min="6406" max="6406" width="22" style="2653" customWidth="1"/>
    <col min="6407" max="6656" width="11.42578125" style="2653"/>
    <col min="6657" max="6658" width="10" style="2653" customWidth="1"/>
    <col min="6659" max="6659" width="14.28515625" style="2653" customWidth="1"/>
    <col min="6660" max="6660" width="21.7109375" style="2653" customWidth="1"/>
    <col min="6661" max="6661" width="16.5703125" style="2653" customWidth="1"/>
    <col min="6662" max="6662" width="22" style="2653" customWidth="1"/>
    <col min="6663" max="6912" width="11.42578125" style="2653"/>
    <col min="6913" max="6914" width="10" style="2653" customWidth="1"/>
    <col min="6915" max="6915" width="14.28515625" style="2653" customWidth="1"/>
    <col min="6916" max="6916" width="21.7109375" style="2653" customWidth="1"/>
    <col min="6917" max="6917" width="16.5703125" style="2653" customWidth="1"/>
    <col min="6918" max="6918" width="22" style="2653" customWidth="1"/>
    <col min="6919" max="7168" width="11.42578125" style="2653"/>
    <col min="7169" max="7170" width="10" style="2653" customWidth="1"/>
    <col min="7171" max="7171" width="14.28515625" style="2653" customWidth="1"/>
    <col min="7172" max="7172" width="21.7109375" style="2653" customWidth="1"/>
    <col min="7173" max="7173" width="16.5703125" style="2653" customWidth="1"/>
    <col min="7174" max="7174" width="22" style="2653" customWidth="1"/>
    <col min="7175" max="7424" width="11.42578125" style="2653"/>
    <col min="7425" max="7426" width="10" style="2653" customWidth="1"/>
    <col min="7427" max="7427" width="14.28515625" style="2653" customWidth="1"/>
    <col min="7428" max="7428" width="21.7109375" style="2653" customWidth="1"/>
    <col min="7429" max="7429" width="16.5703125" style="2653" customWidth="1"/>
    <col min="7430" max="7430" width="22" style="2653" customWidth="1"/>
    <col min="7431" max="7680" width="11.42578125" style="2653"/>
    <col min="7681" max="7682" width="10" style="2653" customWidth="1"/>
    <col min="7683" max="7683" width="14.28515625" style="2653" customWidth="1"/>
    <col min="7684" max="7684" width="21.7109375" style="2653" customWidth="1"/>
    <col min="7685" max="7685" width="16.5703125" style="2653" customWidth="1"/>
    <col min="7686" max="7686" width="22" style="2653" customWidth="1"/>
    <col min="7687" max="7936" width="11.42578125" style="2653"/>
    <col min="7937" max="7938" width="10" style="2653" customWidth="1"/>
    <col min="7939" max="7939" width="14.28515625" style="2653" customWidth="1"/>
    <col min="7940" max="7940" width="21.7109375" style="2653" customWidth="1"/>
    <col min="7941" max="7941" width="16.5703125" style="2653" customWidth="1"/>
    <col min="7942" max="7942" width="22" style="2653" customWidth="1"/>
    <col min="7943" max="8192" width="11.42578125" style="2653"/>
    <col min="8193" max="8194" width="10" style="2653" customWidth="1"/>
    <col min="8195" max="8195" width="14.28515625" style="2653" customWidth="1"/>
    <col min="8196" max="8196" width="21.7109375" style="2653" customWidth="1"/>
    <col min="8197" max="8197" width="16.5703125" style="2653" customWidth="1"/>
    <col min="8198" max="8198" width="22" style="2653" customWidth="1"/>
    <col min="8199" max="8448" width="11.42578125" style="2653"/>
    <col min="8449" max="8450" width="10" style="2653" customWidth="1"/>
    <col min="8451" max="8451" width="14.28515625" style="2653" customWidth="1"/>
    <col min="8452" max="8452" width="21.7109375" style="2653" customWidth="1"/>
    <col min="8453" max="8453" width="16.5703125" style="2653" customWidth="1"/>
    <col min="8454" max="8454" width="22" style="2653" customWidth="1"/>
    <col min="8455" max="8704" width="11.42578125" style="2653"/>
    <col min="8705" max="8706" width="10" style="2653" customWidth="1"/>
    <col min="8707" max="8707" width="14.28515625" style="2653" customWidth="1"/>
    <col min="8708" max="8708" width="21.7109375" style="2653" customWidth="1"/>
    <col min="8709" max="8709" width="16.5703125" style="2653" customWidth="1"/>
    <col min="8710" max="8710" width="22" style="2653" customWidth="1"/>
    <col min="8711" max="8960" width="11.42578125" style="2653"/>
    <col min="8961" max="8962" width="10" style="2653" customWidth="1"/>
    <col min="8963" max="8963" width="14.28515625" style="2653" customWidth="1"/>
    <col min="8964" max="8964" width="21.7109375" style="2653" customWidth="1"/>
    <col min="8965" max="8965" width="16.5703125" style="2653" customWidth="1"/>
    <col min="8966" max="8966" width="22" style="2653" customWidth="1"/>
    <col min="8967" max="9216" width="11.42578125" style="2653"/>
    <col min="9217" max="9218" width="10" style="2653" customWidth="1"/>
    <col min="9219" max="9219" width="14.28515625" style="2653" customWidth="1"/>
    <col min="9220" max="9220" width="21.7109375" style="2653" customWidth="1"/>
    <col min="9221" max="9221" width="16.5703125" style="2653" customWidth="1"/>
    <col min="9222" max="9222" width="22" style="2653" customWidth="1"/>
    <col min="9223" max="9472" width="11.42578125" style="2653"/>
    <col min="9473" max="9474" width="10" style="2653" customWidth="1"/>
    <col min="9475" max="9475" width="14.28515625" style="2653" customWidth="1"/>
    <col min="9476" max="9476" width="21.7109375" style="2653" customWidth="1"/>
    <col min="9477" max="9477" width="16.5703125" style="2653" customWidth="1"/>
    <col min="9478" max="9478" width="22" style="2653" customWidth="1"/>
    <col min="9479" max="9728" width="11.42578125" style="2653"/>
    <col min="9729" max="9730" width="10" style="2653" customWidth="1"/>
    <col min="9731" max="9731" width="14.28515625" style="2653" customWidth="1"/>
    <col min="9732" max="9732" width="21.7109375" style="2653" customWidth="1"/>
    <col min="9733" max="9733" width="16.5703125" style="2653" customWidth="1"/>
    <col min="9734" max="9734" width="22" style="2653" customWidth="1"/>
    <col min="9735" max="9984" width="11.42578125" style="2653"/>
    <col min="9985" max="9986" width="10" style="2653" customWidth="1"/>
    <col min="9987" max="9987" width="14.28515625" style="2653" customWidth="1"/>
    <col min="9988" max="9988" width="21.7109375" style="2653" customWidth="1"/>
    <col min="9989" max="9989" width="16.5703125" style="2653" customWidth="1"/>
    <col min="9990" max="9990" width="22" style="2653" customWidth="1"/>
    <col min="9991" max="10240" width="11.42578125" style="2653"/>
    <col min="10241" max="10242" width="10" style="2653" customWidth="1"/>
    <col min="10243" max="10243" width="14.28515625" style="2653" customWidth="1"/>
    <col min="10244" max="10244" width="21.7109375" style="2653" customWidth="1"/>
    <col min="10245" max="10245" width="16.5703125" style="2653" customWidth="1"/>
    <col min="10246" max="10246" width="22" style="2653" customWidth="1"/>
    <col min="10247" max="10496" width="11.42578125" style="2653"/>
    <col min="10497" max="10498" width="10" style="2653" customWidth="1"/>
    <col min="10499" max="10499" width="14.28515625" style="2653" customWidth="1"/>
    <col min="10500" max="10500" width="21.7109375" style="2653" customWidth="1"/>
    <col min="10501" max="10501" width="16.5703125" style="2653" customWidth="1"/>
    <col min="10502" max="10502" width="22" style="2653" customWidth="1"/>
    <col min="10503" max="10752" width="11.42578125" style="2653"/>
    <col min="10753" max="10754" width="10" style="2653" customWidth="1"/>
    <col min="10755" max="10755" width="14.28515625" style="2653" customWidth="1"/>
    <col min="10756" max="10756" width="21.7109375" style="2653" customWidth="1"/>
    <col min="10757" max="10757" width="16.5703125" style="2653" customWidth="1"/>
    <col min="10758" max="10758" width="22" style="2653" customWidth="1"/>
    <col min="10759" max="11008" width="11.42578125" style="2653"/>
    <col min="11009" max="11010" width="10" style="2653" customWidth="1"/>
    <col min="11011" max="11011" width="14.28515625" style="2653" customWidth="1"/>
    <col min="11012" max="11012" width="21.7109375" style="2653" customWidth="1"/>
    <col min="11013" max="11013" width="16.5703125" style="2653" customWidth="1"/>
    <col min="11014" max="11014" width="22" style="2653" customWidth="1"/>
    <col min="11015" max="11264" width="11.42578125" style="2653"/>
    <col min="11265" max="11266" width="10" style="2653" customWidth="1"/>
    <col min="11267" max="11267" width="14.28515625" style="2653" customWidth="1"/>
    <col min="11268" max="11268" width="21.7109375" style="2653" customWidth="1"/>
    <col min="11269" max="11269" width="16.5703125" style="2653" customWidth="1"/>
    <col min="11270" max="11270" width="22" style="2653" customWidth="1"/>
    <col min="11271" max="11520" width="11.42578125" style="2653"/>
    <col min="11521" max="11522" width="10" style="2653" customWidth="1"/>
    <col min="11523" max="11523" width="14.28515625" style="2653" customWidth="1"/>
    <col min="11524" max="11524" width="21.7109375" style="2653" customWidth="1"/>
    <col min="11525" max="11525" width="16.5703125" style="2653" customWidth="1"/>
    <col min="11526" max="11526" width="22" style="2653" customWidth="1"/>
    <col min="11527" max="11776" width="11.42578125" style="2653"/>
    <col min="11777" max="11778" width="10" style="2653" customWidth="1"/>
    <col min="11779" max="11779" width="14.28515625" style="2653" customWidth="1"/>
    <col min="11780" max="11780" width="21.7109375" style="2653" customWidth="1"/>
    <col min="11781" max="11781" width="16.5703125" style="2653" customWidth="1"/>
    <col min="11782" max="11782" width="22" style="2653" customWidth="1"/>
    <col min="11783" max="12032" width="11.42578125" style="2653"/>
    <col min="12033" max="12034" width="10" style="2653" customWidth="1"/>
    <col min="12035" max="12035" width="14.28515625" style="2653" customWidth="1"/>
    <col min="12036" max="12036" width="21.7109375" style="2653" customWidth="1"/>
    <col min="12037" max="12037" width="16.5703125" style="2653" customWidth="1"/>
    <col min="12038" max="12038" width="22" style="2653" customWidth="1"/>
    <col min="12039" max="12288" width="11.42578125" style="2653"/>
    <col min="12289" max="12290" width="10" style="2653" customWidth="1"/>
    <col min="12291" max="12291" width="14.28515625" style="2653" customWidth="1"/>
    <col min="12292" max="12292" width="21.7109375" style="2653" customWidth="1"/>
    <col min="12293" max="12293" width="16.5703125" style="2653" customWidth="1"/>
    <col min="12294" max="12294" width="22" style="2653" customWidth="1"/>
    <col min="12295" max="12544" width="11.42578125" style="2653"/>
    <col min="12545" max="12546" width="10" style="2653" customWidth="1"/>
    <col min="12547" max="12547" width="14.28515625" style="2653" customWidth="1"/>
    <col min="12548" max="12548" width="21.7109375" style="2653" customWidth="1"/>
    <col min="12549" max="12549" width="16.5703125" style="2653" customWidth="1"/>
    <col min="12550" max="12550" width="22" style="2653" customWidth="1"/>
    <col min="12551" max="12800" width="11.42578125" style="2653"/>
    <col min="12801" max="12802" width="10" style="2653" customWidth="1"/>
    <col min="12803" max="12803" width="14.28515625" style="2653" customWidth="1"/>
    <col min="12804" max="12804" width="21.7109375" style="2653" customWidth="1"/>
    <col min="12805" max="12805" width="16.5703125" style="2653" customWidth="1"/>
    <col min="12806" max="12806" width="22" style="2653" customWidth="1"/>
    <col min="12807" max="13056" width="11.42578125" style="2653"/>
    <col min="13057" max="13058" width="10" style="2653" customWidth="1"/>
    <col min="13059" max="13059" width="14.28515625" style="2653" customWidth="1"/>
    <col min="13060" max="13060" width="21.7109375" style="2653" customWidth="1"/>
    <col min="13061" max="13061" width="16.5703125" style="2653" customWidth="1"/>
    <col min="13062" max="13062" width="22" style="2653" customWidth="1"/>
    <col min="13063" max="13312" width="11.42578125" style="2653"/>
    <col min="13313" max="13314" width="10" style="2653" customWidth="1"/>
    <col min="13315" max="13315" width="14.28515625" style="2653" customWidth="1"/>
    <col min="13316" max="13316" width="21.7109375" style="2653" customWidth="1"/>
    <col min="13317" max="13317" width="16.5703125" style="2653" customWidth="1"/>
    <col min="13318" max="13318" width="22" style="2653" customWidth="1"/>
    <col min="13319" max="13568" width="11.42578125" style="2653"/>
    <col min="13569" max="13570" width="10" style="2653" customWidth="1"/>
    <col min="13571" max="13571" width="14.28515625" style="2653" customWidth="1"/>
    <col min="13572" max="13572" width="21.7109375" style="2653" customWidth="1"/>
    <col min="13573" max="13573" width="16.5703125" style="2653" customWidth="1"/>
    <col min="13574" max="13574" width="22" style="2653" customWidth="1"/>
    <col min="13575" max="13824" width="11.42578125" style="2653"/>
    <col min="13825" max="13826" width="10" style="2653" customWidth="1"/>
    <col min="13827" max="13827" width="14.28515625" style="2653" customWidth="1"/>
    <col min="13828" max="13828" width="21.7109375" style="2653" customWidth="1"/>
    <col min="13829" max="13829" width="16.5703125" style="2653" customWidth="1"/>
    <col min="13830" max="13830" width="22" style="2653" customWidth="1"/>
    <col min="13831" max="14080" width="11.42578125" style="2653"/>
    <col min="14081" max="14082" width="10" style="2653" customWidth="1"/>
    <col min="14083" max="14083" width="14.28515625" style="2653" customWidth="1"/>
    <col min="14084" max="14084" width="21.7109375" style="2653" customWidth="1"/>
    <col min="14085" max="14085" width="16.5703125" style="2653" customWidth="1"/>
    <col min="14086" max="14086" width="22" style="2653" customWidth="1"/>
    <col min="14087" max="14336" width="11.42578125" style="2653"/>
    <col min="14337" max="14338" width="10" style="2653" customWidth="1"/>
    <col min="14339" max="14339" width="14.28515625" style="2653" customWidth="1"/>
    <col min="14340" max="14340" width="21.7109375" style="2653" customWidth="1"/>
    <col min="14341" max="14341" width="16.5703125" style="2653" customWidth="1"/>
    <col min="14342" max="14342" width="22" style="2653" customWidth="1"/>
    <col min="14343" max="14592" width="11.42578125" style="2653"/>
    <col min="14593" max="14594" width="10" style="2653" customWidth="1"/>
    <col min="14595" max="14595" width="14.28515625" style="2653" customWidth="1"/>
    <col min="14596" max="14596" width="21.7109375" style="2653" customWidth="1"/>
    <col min="14597" max="14597" width="16.5703125" style="2653" customWidth="1"/>
    <col min="14598" max="14598" width="22" style="2653" customWidth="1"/>
    <col min="14599" max="14848" width="11.42578125" style="2653"/>
    <col min="14849" max="14850" width="10" style="2653" customWidth="1"/>
    <col min="14851" max="14851" width="14.28515625" style="2653" customWidth="1"/>
    <col min="14852" max="14852" width="21.7109375" style="2653" customWidth="1"/>
    <col min="14853" max="14853" width="16.5703125" style="2653" customWidth="1"/>
    <col min="14854" max="14854" width="22" style="2653" customWidth="1"/>
    <col min="14855" max="15104" width="11.42578125" style="2653"/>
    <col min="15105" max="15106" width="10" style="2653" customWidth="1"/>
    <col min="15107" max="15107" width="14.28515625" style="2653" customWidth="1"/>
    <col min="15108" max="15108" width="21.7109375" style="2653" customWidth="1"/>
    <col min="15109" max="15109" width="16.5703125" style="2653" customWidth="1"/>
    <col min="15110" max="15110" width="22" style="2653" customWidth="1"/>
    <col min="15111" max="15360" width="11.42578125" style="2653"/>
    <col min="15361" max="15362" width="10" style="2653" customWidth="1"/>
    <col min="15363" max="15363" width="14.28515625" style="2653" customWidth="1"/>
    <col min="15364" max="15364" width="21.7109375" style="2653" customWidth="1"/>
    <col min="15365" max="15365" width="16.5703125" style="2653" customWidth="1"/>
    <col min="15366" max="15366" width="22" style="2653" customWidth="1"/>
    <col min="15367" max="15616" width="11.42578125" style="2653"/>
    <col min="15617" max="15618" width="10" style="2653" customWidth="1"/>
    <col min="15619" max="15619" width="14.28515625" style="2653" customWidth="1"/>
    <col min="15620" max="15620" width="21.7109375" style="2653" customWidth="1"/>
    <col min="15621" max="15621" width="16.5703125" style="2653" customWidth="1"/>
    <col min="15622" max="15622" width="22" style="2653" customWidth="1"/>
    <col min="15623" max="15872" width="11.42578125" style="2653"/>
    <col min="15873" max="15874" width="10" style="2653" customWidth="1"/>
    <col min="15875" max="15875" width="14.28515625" style="2653" customWidth="1"/>
    <col min="15876" max="15876" width="21.7109375" style="2653" customWidth="1"/>
    <col min="15877" max="15877" width="16.5703125" style="2653" customWidth="1"/>
    <col min="15878" max="15878" width="22" style="2653" customWidth="1"/>
    <col min="15879" max="16128" width="11.42578125" style="2653"/>
    <col min="16129" max="16130" width="10" style="2653" customWidth="1"/>
    <col min="16131" max="16131" width="14.28515625" style="2653" customWidth="1"/>
    <col min="16132" max="16132" width="21.7109375" style="2653" customWidth="1"/>
    <col min="16133" max="16133" width="16.5703125" style="2653" customWidth="1"/>
    <col min="16134" max="16134" width="22" style="2653" customWidth="1"/>
    <col min="16135" max="16384" width="11.42578125" style="2653"/>
  </cols>
  <sheetData>
    <row r="4" spans="1:6" ht="24.95" customHeight="1">
      <c r="A4" s="3035" t="s">
        <v>14</v>
      </c>
      <c r="B4" s="3035"/>
      <c r="C4" s="3035"/>
      <c r="D4" s="3035"/>
      <c r="E4" s="3035"/>
    </row>
    <row r="5" spans="1:6" ht="42.75" customHeight="1">
      <c r="A5" s="3036" t="s">
        <v>581</v>
      </c>
      <c r="B5" s="3036"/>
      <c r="C5" s="3036"/>
      <c r="D5" s="3036"/>
      <c r="E5" s="3036"/>
    </row>
    <row r="6" spans="1:6" ht="27.75" customHeight="1">
      <c r="A6" s="3036" t="s">
        <v>465</v>
      </c>
      <c r="B6" s="3036"/>
      <c r="C6" s="3036"/>
      <c r="D6" s="3036"/>
      <c r="E6" s="3036"/>
    </row>
    <row r="7" spans="1:6" ht="17.25" customHeight="1">
      <c r="A7" s="3037" t="s">
        <v>2685</v>
      </c>
      <c r="B7" s="3037"/>
      <c r="C7" s="3037"/>
      <c r="D7" s="3037"/>
      <c r="E7" s="3037"/>
    </row>
    <row r="8" spans="1:6" ht="15.75" customHeight="1">
      <c r="A8" s="3037"/>
      <c r="B8" s="3037"/>
      <c r="C8" s="3037"/>
      <c r="D8" s="3037"/>
      <c r="E8" s="3037"/>
    </row>
    <row r="9" spans="1:6" ht="24.95" customHeight="1">
      <c r="A9" s="3034" t="s">
        <v>135</v>
      </c>
      <c r="B9" s="3034"/>
      <c r="C9" s="3034"/>
      <c r="D9" s="3034"/>
      <c r="E9" s="3034"/>
    </row>
    <row r="10" spans="1:6" ht="21" thickBot="1">
      <c r="A10" s="2650"/>
      <c r="B10" s="2650"/>
      <c r="C10" s="2650"/>
    </row>
    <row r="11" spans="1:6" ht="38.25" customHeight="1" thickBot="1">
      <c r="A11" s="2656" t="s">
        <v>28</v>
      </c>
      <c r="B11" s="3039" t="s">
        <v>75</v>
      </c>
      <c r="C11" s="3039"/>
      <c r="D11" s="2657" t="s">
        <v>30</v>
      </c>
      <c r="E11" s="2658" t="s">
        <v>15</v>
      </c>
    </row>
    <row r="12" spans="1:6" ht="24.95" customHeight="1">
      <c r="A12" s="2639">
        <v>1</v>
      </c>
      <c r="B12" s="3040" t="s">
        <v>493</v>
      </c>
      <c r="C12" s="3041"/>
      <c r="D12" s="2640">
        <f>+'SOPORTE ANTEPROYECTO (2015)'!H11-0.26</f>
        <v>67031316.360000007</v>
      </c>
      <c r="E12" s="2641">
        <f>+D12/D17</f>
        <v>0.65163181727924613</v>
      </c>
      <c r="F12" s="2659"/>
    </row>
    <row r="13" spans="1:6" ht="24.95" customHeight="1">
      <c r="A13" s="2642">
        <v>2</v>
      </c>
      <c r="B13" s="3038" t="s">
        <v>494</v>
      </c>
      <c r="C13" s="3038"/>
      <c r="D13" s="2643">
        <f>+'SOPORTE ANTEPROYECTO (2015)'!H119+0.6</f>
        <v>17323113.022</v>
      </c>
      <c r="E13" s="2644">
        <f>+D13/D17</f>
        <v>0.16840325138230108</v>
      </c>
    </row>
    <row r="14" spans="1:6" ht="24.95" customHeight="1">
      <c r="A14" s="2642">
        <v>3</v>
      </c>
      <c r="B14" s="3038" t="s">
        <v>25</v>
      </c>
      <c r="C14" s="3038"/>
      <c r="D14" s="2643">
        <f>+'SOPORTE ANTEPROYECTO (2015)'!H354</f>
        <v>12169619.689999999</v>
      </c>
      <c r="E14" s="2644">
        <f>+D14/D17</f>
        <v>0.11830457500793133</v>
      </c>
    </row>
    <row r="15" spans="1:6" ht="24.95" customHeight="1">
      <c r="A15" s="2642">
        <v>4</v>
      </c>
      <c r="B15" s="3038" t="s">
        <v>24</v>
      </c>
      <c r="C15" s="3038"/>
      <c r="D15" s="2643">
        <f>+'SOPORTE ANTEPROYECTO (2015)'!H572</f>
        <v>1790000</v>
      </c>
      <c r="E15" s="2644">
        <f>+D15/D17</f>
        <v>1.7401134518460624E-2</v>
      </c>
    </row>
    <row r="16" spans="1:6" ht="37.5" customHeight="1" thickBot="1">
      <c r="A16" s="2645">
        <v>6</v>
      </c>
      <c r="B16" s="3042" t="s">
        <v>426</v>
      </c>
      <c r="C16" s="3043"/>
      <c r="D16" s="2646">
        <f>+'SOPORTE ANTEPROYECTO (2015)'!H584+0.15</f>
        <v>4552807</v>
      </c>
      <c r="E16" s="2647">
        <f>+D16/D17</f>
        <v>4.4259221812060982E-2</v>
      </c>
    </row>
    <row r="17" spans="1:7" ht="30" customHeight="1" thickBot="1">
      <c r="A17" s="3044" t="s">
        <v>29</v>
      </c>
      <c r="B17" s="3045"/>
      <c r="C17" s="3046"/>
      <c r="D17" s="2648">
        <f>SUM(D12:D16)</f>
        <v>102866856.072</v>
      </c>
      <c r="E17" s="2649">
        <f>SUM(E12:E16)</f>
        <v>1</v>
      </c>
      <c r="F17" s="2660"/>
    </row>
    <row r="18" spans="1:7">
      <c r="A18" s="2650"/>
      <c r="B18" s="2650"/>
      <c r="C18" s="2650"/>
      <c r="D18" s="2651"/>
      <c r="F18" s="2661"/>
    </row>
    <row r="19" spans="1:7" ht="21" customHeight="1">
      <c r="A19" s="3034" t="s">
        <v>136</v>
      </c>
      <c r="B19" s="3034"/>
      <c r="C19" s="3034"/>
      <c r="D19" s="3034"/>
      <c r="E19" s="3034"/>
      <c r="F19" s="2651"/>
    </row>
    <row r="20" spans="1:7" ht="21" thickBot="1">
      <c r="D20" s="2654"/>
      <c r="E20" s="2655"/>
    </row>
    <row r="21" spans="1:7" ht="27.75" customHeight="1" thickBot="1">
      <c r="A21" s="2656" t="s">
        <v>28</v>
      </c>
      <c r="B21" s="3047" t="s">
        <v>27</v>
      </c>
      <c r="C21" s="3039"/>
      <c r="D21" s="3055" t="s">
        <v>26</v>
      </c>
      <c r="E21" s="3056"/>
    </row>
    <row r="22" spans="1:7" ht="24.95" customHeight="1">
      <c r="A22" s="2639">
        <v>1</v>
      </c>
      <c r="B22" s="3040" t="s">
        <v>493</v>
      </c>
      <c r="C22" s="3041"/>
      <c r="D22" s="3057">
        <f>+D12/12</f>
        <v>5585943.0300000003</v>
      </c>
      <c r="E22" s="3058"/>
    </row>
    <row r="23" spans="1:7" ht="24.95" customHeight="1">
      <c r="A23" s="2642">
        <v>2</v>
      </c>
      <c r="B23" s="3038" t="s">
        <v>494</v>
      </c>
      <c r="C23" s="3038"/>
      <c r="D23" s="3048">
        <f>+D13/12</f>
        <v>1443592.7518333334</v>
      </c>
      <c r="E23" s="3049"/>
    </row>
    <row r="24" spans="1:7" ht="24.95" customHeight="1">
      <c r="A24" s="2642">
        <v>3</v>
      </c>
      <c r="B24" s="3038" t="s">
        <v>25</v>
      </c>
      <c r="C24" s="3038"/>
      <c r="D24" s="3048">
        <f>+D14/12</f>
        <v>1014134.9741666666</v>
      </c>
      <c r="E24" s="3049"/>
    </row>
    <row r="25" spans="1:7" ht="24.95" customHeight="1">
      <c r="A25" s="2642">
        <v>4</v>
      </c>
      <c r="B25" s="3038" t="s">
        <v>24</v>
      </c>
      <c r="C25" s="3038"/>
      <c r="D25" s="3048">
        <f>+D15/12</f>
        <v>149166.66666666666</v>
      </c>
      <c r="E25" s="3049"/>
    </row>
    <row r="26" spans="1:7" ht="36.75" customHeight="1" thickBot="1">
      <c r="A26" s="2642">
        <v>6</v>
      </c>
      <c r="B26" s="3050" t="s">
        <v>426</v>
      </c>
      <c r="C26" s="3051"/>
      <c r="D26" s="3048">
        <f>+D16/12</f>
        <v>379400.58333333331</v>
      </c>
      <c r="E26" s="3049"/>
    </row>
    <row r="27" spans="1:7" ht="30" customHeight="1" thickBot="1">
      <c r="A27" s="3052" t="s">
        <v>29</v>
      </c>
      <c r="B27" s="3053"/>
      <c r="C27" s="3054"/>
      <c r="D27" s="3059">
        <f>SUM(D22:D26)</f>
        <v>8572238.006000001</v>
      </c>
      <c r="E27" s="3060"/>
    </row>
    <row r="29" spans="1:7">
      <c r="G29" s="2653">
        <v>0</v>
      </c>
    </row>
  </sheetData>
  <customSheetViews>
    <customSheetView guid="{AD55285E-FF81-47F9-82E3-FB145A5045BB}" zeroValues="0" topLeftCell="A10">
      <selection activeCell="B25" sqref="B25:C25"/>
      <rowBreaks count="1" manualBreakCount="1">
        <brk id="19" max="4" man="1"/>
      </rowBreaks>
      <pageMargins left="0.511811023622047" right="0.31496062992126" top="0.17" bottom="0.31496062992126" header="0" footer="0.31496062992126"/>
      <printOptions horizontalCentered="1" verticalCentered="1"/>
      <pageSetup scale="120" orientation="landscape" r:id="rId1"/>
      <headerFooter alignWithMargins="0"/>
    </customSheetView>
    <customSheetView guid="{F1423157-FD9E-4962-81AB-87BB6B2AE133}" zeroValues="0" topLeftCell="A10">
      <selection activeCell="B25" sqref="B25:C25"/>
      <rowBreaks count="1" manualBreakCount="1">
        <brk id="19" max="4" man="1"/>
      </rowBreaks>
      <pageMargins left="0.511811023622047" right="0.31496062992126" top="0.17" bottom="0.31496062992126" header="0" footer="0.31496062992126"/>
      <printOptions horizontalCentered="1" verticalCentered="1"/>
      <pageSetup scale="120" orientation="landscape" r:id="rId2"/>
      <headerFooter alignWithMargins="0"/>
    </customSheetView>
    <customSheetView guid="{4F267E5A-1B66-4D5E-8C0D-402BBD53D25A}" zeroValues="0" topLeftCell="A7">
      <selection activeCell="F16" sqref="F16"/>
      <rowBreaks count="1" manualBreakCount="1">
        <brk id="18" max="4" man="1"/>
      </rowBreaks>
      <pageMargins left="0.51" right="0.31496062992126" top="0.24" bottom="0.33" header="0" footer="0.33"/>
      <printOptions horizontalCentered="1" verticalCentered="1"/>
      <pageSetup orientation="landscape" r:id="rId3"/>
      <headerFooter alignWithMargins="0"/>
    </customSheetView>
    <customSheetView guid="{5A974712-1116-44A0-BB54-C000F53A81E4}" showPageBreaks="1" zeroValues="0" printArea="1" topLeftCell="A25">
      <selection activeCell="D16" sqref="D16"/>
      <rowBreaks count="1" manualBreakCount="1">
        <brk id="23" max="4" man="1"/>
      </rowBreaks>
      <pageMargins left="0.51" right="0.31496062992126" top="0.24" bottom="0.33" header="0" footer="0.33"/>
      <printOptions horizontalCentered="1" verticalCentered="1"/>
      <pageSetup orientation="landscape" r:id="rId4"/>
      <headerFooter alignWithMargins="0"/>
    </customSheetView>
  </customSheetViews>
  <mergeCells count="28">
    <mergeCell ref="B25:C25"/>
    <mergeCell ref="B26:C26"/>
    <mergeCell ref="A27:C27"/>
    <mergeCell ref="D21:E21"/>
    <mergeCell ref="D22:E22"/>
    <mergeCell ref="D23:E23"/>
    <mergeCell ref="D25:E25"/>
    <mergeCell ref="D26:E26"/>
    <mergeCell ref="D27:E27"/>
    <mergeCell ref="A19:E19"/>
    <mergeCell ref="B24:C24"/>
    <mergeCell ref="B23:C23"/>
    <mergeCell ref="B11:C11"/>
    <mergeCell ref="B12:C12"/>
    <mergeCell ref="B13:C13"/>
    <mergeCell ref="B14:C14"/>
    <mergeCell ref="B15:C15"/>
    <mergeCell ref="B16:C16"/>
    <mergeCell ref="A17:C17"/>
    <mergeCell ref="B21:C21"/>
    <mergeCell ref="B22:C22"/>
    <mergeCell ref="D24:E24"/>
    <mergeCell ref="A9:E9"/>
    <mergeCell ref="A4:E4"/>
    <mergeCell ref="A5:E5"/>
    <mergeCell ref="A6:E6"/>
    <mergeCell ref="A7:E7"/>
    <mergeCell ref="A8:E8"/>
  </mergeCells>
  <phoneticPr fontId="23"/>
  <printOptions horizontalCentered="1" verticalCentered="1"/>
  <pageMargins left="0.51181102362204722" right="0.31496062992125984" top="0.23622047244094491" bottom="0.31496062992125984" header="0" footer="0.31496062992125984"/>
  <pageSetup scale="90" orientation="landscape" r:id="rId5"/>
  <headerFooter alignWithMargins="0"/>
  <rowBreaks count="1" manualBreakCount="1">
    <brk id="18" max="4" man="1"/>
  </rowBreak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26"/>
  </sheetPr>
  <dimension ref="A1:WVU667"/>
  <sheetViews>
    <sheetView showZeros="0" topLeftCell="B9" zoomScale="80" zoomScaleNormal="80" zoomScaleSheetLayoutView="70" workbookViewId="0">
      <pane ySplit="1125" topLeftCell="A262" activePane="bottomLeft"/>
      <selection activeCell="I11" sqref="I11"/>
      <selection pane="bottomLeft" activeCell="M208" sqref="M208"/>
    </sheetView>
  </sheetViews>
  <sheetFormatPr baseColWidth="10" defaultColWidth="11.42578125" defaultRowHeight="12.75"/>
  <cols>
    <col min="1" max="1" width="10" style="1" customWidth="1"/>
    <col min="2" max="2" width="12.42578125" style="21" customWidth="1"/>
    <col min="3" max="3" width="13.7109375" style="6" customWidth="1"/>
    <col min="4" max="4" width="11" style="6" customWidth="1"/>
    <col min="5" max="5" width="57.5703125" style="11" customWidth="1"/>
    <col min="6" max="6" width="19.140625" style="22" customWidth="1"/>
    <col min="7" max="7" width="10.7109375" style="117" customWidth="1"/>
    <col min="8" max="8" width="22.42578125" style="23" customWidth="1"/>
    <col min="9" max="9" width="45.7109375" style="2631" customWidth="1"/>
    <col min="10" max="10" width="45.28515625" style="11" hidden="1" customWidth="1"/>
    <col min="11" max="11" width="24.85546875" style="5" hidden="1" customWidth="1"/>
    <col min="12" max="12" width="23.42578125" style="1" hidden="1" customWidth="1"/>
    <col min="13" max="13" width="27" style="84" customWidth="1"/>
    <col min="14" max="14" width="15.5703125" style="1" customWidth="1"/>
    <col min="15" max="258" width="11.42578125" style="1"/>
    <col min="259" max="259" width="10" style="1" customWidth="1"/>
    <col min="260" max="260" width="10.28515625" style="1" customWidth="1"/>
    <col min="261" max="261" width="11.42578125" style="1" customWidth="1"/>
    <col min="262" max="262" width="85.42578125" style="1" customWidth="1"/>
    <col min="263" max="263" width="18.7109375" style="1" customWidth="1"/>
    <col min="264" max="264" width="8.7109375" style="1" customWidth="1"/>
    <col min="265" max="265" width="21.42578125" style="1" customWidth="1"/>
    <col min="266" max="266" width="52.5703125" style="1" customWidth="1"/>
    <col min="267" max="267" width="25.140625" style="1" customWidth="1"/>
    <col min="268" max="268" width="20" style="1" customWidth="1"/>
    <col min="269" max="269" width="10.5703125" style="1" customWidth="1"/>
    <col min="270" max="514" width="11.42578125" style="1"/>
    <col min="515" max="515" width="10" style="1" customWidth="1"/>
    <col min="516" max="516" width="10.28515625" style="1" customWidth="1"/>
    <col min="517" max="517" width="11.42578125" style="1" customWidth="1"/>
    <col min="518" max="518" width="85.42578125" style="1" customWidth="1"/>
    <col min="519" max="519" width="18.7109375" style="1" customWidth="1"/>
    <col min="520" max="520" width="8.7109375" style="1" customWidth="1"/>
    <col min="521" max="521" width="21.42578125" style="1" customWidth="1"/>
    <col min="522" max="522" width="52.5703125" style="1" customWidth="1"/>
    <col min="523" max="523" width="25.140625" style="1" customWidth="1"/>
    <col min="524" max="524" width="20" style="1" customWidth="1"/>
    <col min="525" max="525" width="10.5703125" style="1" customWidth="1"/>
    <col min="526" max="770" width="11.42578125" style="1"/>
    <col min="771" max="771" width="10" style="1" customWidth="1"/>
    <col min="772" max="772" width="10.28515625" style="1" customWidth="1"/>
    <col min="773" max="773" width="11.42578125" style="1" customWidth="1"/>
    <col min="774" max="774" width="85.42578125" style="1" customWidth="1"/>
    <col min="775" max="775" width="18.7109375" style="1" customWidth="1"/>
    <col min="776" max="776" width="8.7109375" style="1" customWidth="1"/>
    <col min="777" max="777" width="21.42578125" style="1" customWidth="1"/>
    <col min="778" max="778" width="52.5703125" style="1" customWidth="1"/>
    <col min="779" max="779" width="25.140625" style="1" customWidth="1"/>
    <col min="780" max="780" width="20" style="1" customWidth="1"/>
    <col min="781" max="781" width="10.5703125" style="1" customWidth="1"/>
    <col min="782" max="1026" width="11.42578125" style="1"/>
    <col min="1027" max="1027" width="10" style="1" customWidth="1"/>
    <col min="1028" max="1028" width="10.28515625" style="1" customWidth="1"/>
    <col min="1029" max="1029" width="11.42578125" style="1" customWidth="1"/>
    <col min="1030" max="1030" width="85.42578125" style="1" customWidth="1"/>
    <col min="1031" max="1031" width="18.7109375" style="1" customWidth="1"/>
    <col min="1032" max="1032" width="8.7109375" style="1" customWidth="1"/>
    <col min="1033" max="1033" width="21.42578125" style="1" customWidth="1"/>
    <col min="1034" max="1034" width="52.5703125" style="1" customWidth="1"/>
    <col min="1035" max="1035" width="25.140625" style="1" customWidth="1"/>
    <col min="1036" max="1036" width="20" style="1" customWidth="1"/>
    <col min="1037" max="1037" width="10.5703125" style="1" customWidth="1"/>
    <col min="1038" max="1282" width="11.42578125" style="1"/>
    <col min="1283" max="1283" width="10" style="1" customWidth="1"/>
    <col min="1284" max="1284" width="10.28515625" style="1" customWidth="1"/>
    <col min="1285" max="1285" width="11.42578125" style="1" customWidth="1"/>
    <col min="1286" max="1286" width="85.42578125" style="1" customWidth="1"/>
    <col min="1287" max="1287" width="18.7109375" style="1" customWidth="1"/>
    <col min="1288" max="1288" width="8.7109375" style="1" customWidth="1"/>
    <col min="1289" max="1289" width="21.42578125" style="1" customWidth="1"/>
    <col min="1290" max="1290" width="52.5703125" style="1" customWidth="1"/>
    <col min="1291" max="1291" width="25.140625" style="1" customWidth="1"/>
    <col min="1292" max="1292" width="20" style="1" customWidth="1"/>
    <col min="1293" max="1293" width="10.5703125" style="1" customWidth="1"/>
    <col min="1294" max="1538" width="11.42578125" style="1"/>
    <col min="1539" max="1539" width="10" style="1" customWidth="1"/>
    <col min="1540" max="1540" width="10.28515625" style="1" customWidth="1"/>
    <col min="1541" max="1541" width="11.42578125" style="1" customWidth="1"/>
    <col min="1542" max="1542" width="85.42578125" style="1" customWidth="1"/>
    <col min="1543" max="1543" width="18.7109375" style="1" customWidth="1"/>
    <col min="1544" max="1544" width="8.7109375" style="1" customWidth="1"/>
    <col min="1545" max="1545" width="21.42578125" style="1" customWidth="1"/>
    <col min="1546" max="1546" width="52.5703125" style="1" customWidth="1"/>
    <col min="1547" max="1547" width="25.140625" style="1" customWidth="1"/>
    <col min="1548" max="1548" width="20" style="1" customWidth="1"/>
    <col min="1549" max="1549" width="10.5703125" style="1" customWidth="1"/>
    <col min="1550" max="1794" width="11.42578125" style="1"/>
    <col min="1795" max="1795" width="10" style="1" customWidth="1"/>
    <col min="1796" max="1796" width="10.28515625" style="1" customWidth="1"/>
    <col min="1797" max="1797" width="11.42578125" style="1" customWidth="1"/>
    <col min="1798" max="1798" width="85.42578125" style="1" customWidth="1"/>
    <col min="1799" max="1799" width="18.7109375" style="1" customWidth="1"/>
    <col min="1800" max="1800" width="8.7109375" style="1" customWidth="1"/>
    <col min="1801" max="1801" width="21.42578125" style="1" customWidth="1"/>
    <col min="1802" max="1802" width="52.5703125" style="1" customWidth="1"/>
    <col min="1803" max="1803" width="25.140625" style="1" customWidth="1"/>
    <col min="1804" max="1804" width="20" style="1" customWidth="1"/>
    <col min="1805" max="1805" width="10.5703125" style="1" customWidth="1"/>
    <col min="1806" max="2050" width="11.42578125" style="1"/>
    <col min="2051" max="2051" width="10" style="1" customWidth="1"/>
    <col min="2052" max="2052" width="10.28515625" style="1" customWidth="1"/>
    <col min="2053" max="2053" width="11.42578125" style="1" customWidth="1"/>
    <col min="2054" max="2054" width="85.42578125" style="1" customWidth="1"/>
    <col min="2055" max="2055" width="18.7109375" style="1" customWidth="1"/>
    <col min="2056" max="2056" width="8.7109375" style="1" customWidth="1"/>
    <col min="2057" max="2057" width="21.42578125" style="1" customWidth="1"/>
    <col min="2058" max="2058" width="52.5703125" style="1" customWidth="1"/>
    <col min="2059" max="2059" width="25.140625" style="1" customWidth="1"/>
    <col min="2060" max="2060" width="20" style="1" customWidth="1"/>
    <col min="2061" max="2061" width="10.5703125" style="1" customWidth="1"/>
    <col min="2062" max="2306" width="11.42578125" style="1"/>
    <col min="2307" max="2307" width="10" style="1" customWidth="1"/>
    <col min="2308" max="2308" width="10.28515625" style="1" customWidth="1"/>
    <col min="2309" max="2309" width="11.42578125" style="1" customWidth="1"/>
    <col min="2310" max="2310" width="85.42578125" style="1" customWidth="1"/>
    <col min="2311" max="2311" width="18.7109375" style="1" customWidth="1"/>
    <col min="2312" max="2312" width="8.7109375" style="1" customWidth="1"/>
    <col min="2313" max="2313" width="21.42578125" style="1" customWidth="1"/>
    <col min="2314" max="2314" width="52.5703125" style="1" customWidth="1"/>
    <col min="2315" max="2315" width="25.140625" style="1" customWidth="1"/>
    <col min="2316" max="2316" width="20" style="1" customWidth="1"/>
    <col min="2317" max="2317" width="10.5703125" style="1" customWidth="1"/>
    <col min="2318" max="2562" width="11.42578125" style="1"/>
    <col min="2563" max="2563" width="10" style="1" customWidth="1"/>
    <col min="2564" max="2564" width="10.28515625" style="1" customWidth="1"/>
    <col min="2565" max="2565" width="11.42578125" style="1" customWidth="1"/>
    <col min="2566" max="2566" width="85.42578125" style="1" customWidth="1"/>
    <col min="2567" max="2567" width="18.7109375" style="1" customWidth="1"/>
    <col min="2568" max="2568" width="8.7109375" style="1" customWidth="1"/>
    <col min="2569" max="2569" width="21.42578125" style="1" customWidth="1"/>
    <col min="2570" max="2570" width="52.5703125" style="1" customWidth="1"/>
    <col min="2571" max="2571" width="25.140625" style="1" customWidth="1"/>
    <col min="2572" max="2572" width="20" style="1" customWidth="1"/>
    <col min="2573" max="2573" width="10.5703125" style="1" customWidth="1"/>
    <col min="2574" max="2818" width="11.42578125" style="1"/>
    <col min="2819" max="2819" width="10" style="1" customWidth="1"/>
    <col min="2820" max="2820" width="10.28515625" style="1" customWidth="1"/>
    <col min="2821" max="2821" width="11.42578125" style="1" customWidth="1"/>
    <col min="2822" max="2822" width="85.42578125" style="1" customWidth="1"/>
    <col min="2823" max="2823" width="18.7109375" style="1" customWidth="1"/>
    <col min="2824" max="2824" width="8.7109375" style="1" customWidth="1"/>
    <col min="2825" max="2825" width="21.42578125" style="1" customWidth="1"/>
    <col min="2826" max="2826" width="52.5703125" style="1" customWidth="1"/>
    <col min="2827" max="2827" width="25.140625" style="1" customWidth="1"/>
    <col min="2828" max="2828" width="20" style="1" customWidth="1"/>
    <col min="2829" max="2829" width="10.5703125" style="1" customWidth="1"/>
    <col min="2830" max="3074" width="11.42578125" style="1"/>
    <col min="3075" max="3075" width="10" style="1" customWidth="1"/>
    <col min="3076" max="3076" width="10.28515625" style="1" customWidth="1"/>
    <col min="3077" max="3077" width="11.42578125" style="1" customWidth="1"/>
    <col min="3078" max="3078" width="85.42578125" style="1" customWidth="1"/>
    <col min="3079" max="3079" width="18.7109375" style="1" customWidth="1"/>
    <col min="3080" max="3080" width="8.7109375" style="1" customWidth="1"/>
    <col min="3081" max="3081" width="21.42578125" style="1" customWidth="1"/>
    <col min="3082" max="3082" width="52.5703125" style="1" customWidth="1"/>
    <col min="3083" max="3083" width="25.140625" style="1" customWidth="1"/>
    <col min="3084" max="3084" width="20" style="1" customWidth="1"/>
    <col min="3085" max="3085" width="10.5703125" style="1" customWidth="1"/>
    <col min="3086" max="3330" width="11.42578125" style="1"/>
    <col min="3331" max="3331" width="10" style="1" customWidth="1"/>
    <col min="3332" max="3332" width="10.28515625" style="1" customWidth="1"/>
    <col min="3333" max="3333" width="11.42578125" style="1" customWidth="1"/>
    <col min="3334" max="3334" width="85.42578125" style="1" customWidth="1"/>
    <col min="3335" max="3335" width="18.7109375" style="1" customWidth="1"/>
    <col min="3336" max="3336" width="8.7109375" style="1" customWidth="1"/>
    <col min="3337" max="3337" width="21.42578125" style="1" customWidth="1"/>
    <col min="3338" max="3338" width="52.5703125" style="1" customWidth="1"/>
    <col min="3339" max="3339" width="25.140625" style="1" customWidth="1"/>
    <col min="3340" max="3340" width="20" style="1" customWidth="1"/>
    <col min="3341" max="3341" width="10.5703125" style="1" customWidth="1"/>
    <col min="3342" max="3586" width="11.42578125" style="1"/>
    <col min="3587" max="3587" width="10" style="1" customWidth="1"/>
    <col min="3588" max="3588" width="10.28515625" style="1" customWidth="1"/>
    <col min="3589" max="3589" width="11.42578125" style="1" customWidth="1"/>
    <col min="3590" max="3590" width="85.42578125" style="1" customWidth="1"/>
    <col min="3591" max="3591" width="18.7109375" style="1" customWidth="1"/>
    <col min="3592" max="3592" width="8.7109375" style="1" customWidth="1"/>
    <col min="3593" max="3593" width="21.42578125" style="1" customWidth="1"/>
    <col min="3594" max="3594" width="52.5703125" style="1" customWidth="1"/>
    <col min="3595" max="3595" width="25.140625" style="1" customWidth="1"/>
    <col min="3596" max="3596" width="20" style="1" customWidth="1"/>
    <col min="3597" max="3597" width="10.5703125" style="1" customWidth="1"/>
    <col min="3598" max="3842" width="11.42578125" style="1"/>
    <col min="3843" max="3843" width="10" style="1" customWidth="1"/>
    <col min="3844" max="3844" width="10.28515625" style="1" customWidth="1"/>
    <col min="3845" max="3845" width="11.42578125" style="1" customWidth="1"/>
    <col min="3846" max="3846" width="85.42578125" style="1" customWidth="1"/>
    <col min="3847" max="3847" width="18.7109375" style="1" customWidth="1"/>
    <col min="3848" max="3848" width="8.7109375" style="1" customWidth="1"/>
    <col min="3849" max="3849" width="21.42578125" style="1" customWidth="1"/>
    <col min="3850" max="3850" width="52.5703125" style="1" customWidth="1"/>
    <col min="3851" max="3851" width="25.140625" style="1" customWidth="1"/>
    <col min="3852" max="3852" width="20" style="1" customWidth="1"/>
    <col min="3853" max="3853" width="10.5703125" style="1" customWidth="1"/>
    <col min="3854" max="4098" width="11.42578125" style="1"/>
    <col min="4099" max="4099" width="10" style="1" customWidth="1"/>
    <col min="4100" max="4100" width="10.28515625" style="1" customWidth="1"/>
    <col min="4101" max="4101" width="11.42578125" style="1" customWidth="1"/>
    <col min="4102" max="4102" width="85.42578125" style="1" customWidth="1"/>
    <col min="4103" max="4103" width="18.7109375" style="1" customWidth="1"/>
    <col min="4104" max="4104" width="8.7109375" style="1" customWidth="1"/>
    <col min="4105" max="4105" width="21.42578125" style="1" customWidth="1"/>
    <col min="4106" max="4106" width="52.5703125" style="1" customWidth="1"/>
    <col min="4107" max="4107" width="25.140625" style="1" customWidth="1"/>
    <col min="4108" max="4108" width="20" style="1" customWidth="1"/>
    <col min="4109" max="4109" width="10.5703125" style="1" customWidth="1"/>
    <col min="4110" max="4354" width="11.42578125" style="1"/>
    <col min="4355" max="4355" width="10" style="1" customWidth="1"/>
    <col min="4356" max="4356" width="10.28515625" style="1" customWidth="1"/>
    <col min="4357" max="4357" width="11.42578125" style="1" customWidth="1"/>
    <col min="4358" max="4358" width="85.42578125" style="1" customWidth="1"/>
    <col min="4359" max="4359" width="18.7109375" style="1" customWidth="1"/>
    <col min="4360" max="4360" width="8.7109375" style="1" customWidth="1"/>
    <col min="4361" max="4361" width="21.42578125" style="1" customWidth="1"/>
    <col min="4362" max="4362" width="52.5703125" style="1" customWidth="1"/>
    <col min="4363" max="4363" width="25.140625" style="1" customWidth="1"/>
    <col min="4364" max="4364" width="20" style="1" customWidth="1"/>
    <col min="4365" max="4365" width="10.5703125" style="1" customWidth="1"/>
    <col min="4366" max="4610" width="11.42578125" style="1"/>
    <col min="4611" max="4611" width="10" style="1" customWidth="1"/>
    <col min="4612" max="4612" width="10.28515625" style="1" customWidth="1"/>
    <col min="4613" max="4613" width="11.42578125" style="1" customWidth="1"/>
    <col min="4614" max="4614" width="85.42578125" style="1" customWidth="1"/>
    <col min="4615" max="4615" width="18.7109375" style="1" customWidth="1"/>
    <col min="4616" max="4616" width="8.7109375" style="1" customWidth="1"/>
    <col min="4617" max="4617" width="21.42578125" style="1" customWidth="1"/>
    <col min="4618" max="4618" width="52.5703125" style="1" customWidth="1"/>
    <col min="4619" max="4619" width="25.140625" style="1" customWidth="1"/>
    <col min="4620" max="4620" width="20" style="1" customWidth="1"/>
    <col min="4621" max="4621" width="10.5703125" style="1" customWidth="1"/>
    <col min="4622" max="4866" width="11.42578125" style="1"/>
    <col min="4867" max="4867" width="10" style="1" customWidth="1"/>
    <col min="4868" max="4868" width="10.28515625" style="1" customWidth="1"/>
    <col min="4869" max="4869" width="11.42578125" style="1" customWidth="1"/>
    <col min="4870" max="4870" width="85.42578125" style="1" customWidth="1"/>
    <col min="4871" max="4871" width="18.7109375" style="1" customWidth="1"/>
    <col min="4872" max="4872" width="8.7109375" style="1" customWidth="1"/>
    <col min="4873" max="4873" width="21.42578125" style="1" customWidth="1"/>
    <col min="4874" max="4874" width="52.5703125" style="1" customWidth="1"/>
    <col min="4875" max="4875" width="25.140625" style="1" customWidth="1"/>
    <col min="4876" max="4876" width="20" style="1" customWidth="1"/>
    <col min="4877" max="4877" width="10.5703125" style="1" customWidth="1"/>
    <col min="4878" max="5122" width="11.42578125" style="1"/>
    <col min="5123" max="5123" width="10" style="1" customWidth="1"/>
    <col min="5124" max="5124" width="10.28515625" style="1" customWidth="1"/>
    <col min="5125" max="5125" width="11.42578125" style="1" customWidth="1"/>
    <col min="5126" max="5126" width="85.42578125" style="1" customWidth="1"/>
    <col min="5127" max="5127" width="18.7109375" style="1" customWidth="1"/>
    <col min="5128" max="5128" width="8.7109375" style="1" customWidth="1"/>
    <col min="5129" max="5129" width="21.42578125" style="1" customWidth="1"/>
    <col min="5130" max="5130" width="52.5703125" style="1" customWidth="1"/>
    <col min="5131" max="5131" width="25.140625" style="1" customWidth="1"/>
    <col min="5132" max="5132" width="20" style="1" customWidth="1"/>
    <col min="5133" max="5133" width="10.5703125" style="1" customWidth="1"/>
    <col min="5134" max="5378" width="11.42578125" style="1"/>
    <col min="5379" max="5379" width="10" style="1" customWidth="1"/>
    <col min="5380" max="5380" width="10.28515625" style="1" customWidth="1"/>
    <col min="5381" max="5381" width="11.42578125" style="1" customWidth="1"/>
    <col min="5382" max="5382" width="85.42578125" style="1" customWidth="1"/>
    <col min="5383" max="5383" width="18.7109375" style="1" customWidth="1"/>
    <col min="5384" max="5384" width="8.7109375" style="1" customWidth="1"/>
    <col min="5385" max="5385" width="21.42578125" style="1" customWidth="1"/>
    <col min="5386" max="5386" width="52.5703125" style="1" customWidth="1"/>
    <col min="5387" max="5387" width="25.140625" style="1" customWidth="1"/>
    <col min="5388" max="5388" width="20" style="1" customWidth="1"/>
    <col min="5389" max="5389" width="10.5703125" style="1" customWidth="1"/>
    <col min="5390" max="5634" width="11.42578125" style="1"/>
    <col min="5635" max="5635" width="10" style="1" customWidth="1"/>
    <col min="5636" max="5636" width="10.28515625" style="1" customWidth="1"/>
    <col min="5637" max="5637" width="11.42578125" style="1" customWidth="1"/>
    <col min="5638" max="5638" width="85.42578125" style="1" customWidth="1"/>
    <col min="5639" max="5639" width="18.7109375" style="1" customWidth="1"/>
    <col min="5640" max="5640" width="8.7109375" style="1" customWidth="1"/>
    <col min="5641" max="5641" width="21.42578125" style="1" customWidth="1"/>
    <col min="5642" max="5642" width="52.5703125" style="1" customWidth="1"/>
    <col min="5643" max="5643" width="25.140625" style="1" customWidth="1"/>
    <col min="5644" max="5644" width="20" style="1" customWidth="1"/>
    <col min="5645" max="5645" width="10.5703125" style="1" customWidth="1"/>
    <col min="5646" max="5890" width="11.42578125" style="1"/>
    <col min="5891" max="5891" width="10" style="1" customWidth="1"/>
    <col min="5892" max="5892" width="10.28515625" style="1" customWidth="1"/>
    <col min="5893" max="5893" width="11.42578125" style="1" customWidth="1"/>
    <col min="5894" max="5894" width="85.42578125" style="1" customWidth="1"/>
    <col min="5895" max="5895" width="18.7109375" style="1" customWidth="1"/>
    <col min="5896" max="5896" width="8.7109375" style="1" customWidth="1"/>
    <col min="5897" max="5897" width="21.42578125" style="1" customWidth="1"/>
    <col min="5898" max="5898" width="52.5703125" style="1" customWidth="1"/>
    <col min="5899" max="5899" width="25.140625" style="1" customWidth="1"/>
    <col min="5900" max="5900" width="20" style="1" customWidth="1"/>
    <col min="5901" max="5901" width="10.5703125" style="1" customWidth="1"/>
    <col min="5902" max="6146" width="11.42578125" style="1"/>
    <col min="6147" max="6147" width="10" style="1" customWidth="1"/>
    <col min="6148" max="6148" width="10.28515625" style="1" customWidth="1"/>
    <col min="6149" max="6149" width="11.42578125" style="1" customWidth="1"/>
    <col min="6150" max="6150" width="85.42578125" style="1" customWidth="1"/>
    <col min="6151" max="6151" width="18.7109375" style="1" customWidth="1"/>
    <col min="6152" max="6152" width="8.7109375" style="1" customWidth="1"/>
    <col min="6153" max="6153" width="21.42578125" style="1" customWidth="1"/>
    <col min="6154" max="6154" width="52.5703125" style="1" customWidth="1"/>
    <col min="6155" max="6155" width="25.140625" style="1" customWidth="1"/>
    <col min="6156" max="6156" width="20" style="1" customWidth="1"/>
    <col min="6157" max="6157" width="10.5703125" style="1" customWidth="1"/>
    <col min="6158" max="6402" width="11.42578125" style="1"/>
    <col min="6403" max="6403" width="10" style="1" customWidth="1"/>
    <col min="6404" max="6404" width="10.28515625" style="1" customWidth="1"/>
    <col min="6405" max="6405" width="11.42578125" style="1" customWidth="1"/>
    <col min="6406" max="6406" width="85.42578125" style="1" customWidth="1"/>
    <col min="6407" max="6407" width="18.7109375" style="1" customWidth="1"/>
    <col min="6408" max="6408" width="8.7109375" style="1" customWidth="1"/>
    <col min="6409" max="6409" width="21.42578125" style="1" customWidth="1"/>
    <col min="6410" max="6410" width="52.5703125" style="1" customWidth="1"/>
    <col min="6411" max="6411" width="25.140625" style="1" customWidth="1"/>
    <col min="6412" max="6412" width="20" style="1" customWidth="1"/>
    <col min="6413" max="6413" width="10.5703125" style="1" customWidth="1"/>
    <col min="6414" max="6658" width="11.42578125" style="1"/>
    <col min="6659" max="6659" width="10" style="1" customWidth="1"/>
    <col min="6660" max="6660" width="10.28515625" style="1" customWidth="1"/>
    <col min="6661" max="6661" width="11.42578125" style="1" customWidth="1"/>
    <col min="6662" max="6662" width="85.42578125" style="1" customWidth="1"/>
    <col min="6663" max="6663" width="18.7109375" style="1" customWidth="1"/>
    <col min="6664" max="6664" width="8.7109375" style="1" customWidth="1"/>
    <col min="6665" max="6665" width="21.42578125" style="1" customWidth="1"/>
    <col min="6666" max="6666" width="52.5703125" style="1" customWidth="1"/>
    <col min="6667" max="6667" width="25.140625" style="1" customWidth="1"/>
    <col min="6668" max="6668" width="20" style="1" customWidth="1"/>
    <col min="6669" max="6669" width="10.5703125" style="1" customWidth="1"/>
    <col min="6670" max="6914" width="11.42578125" style="1"/>
    <col min="6915" max="6915" width="10" style="1" customWidth="1"/>
    <col min="6916" max="6916" width="10.28515625" style="1" customWidth="1"/>
    <col min="6917" max="6917" width="11.42578125" style="1" customWidth="1"/>
    <col min="6918" max="6918" width="85.42578125" style="1" customWidth="1"/>
    <col min="6919" max="6919" width="18.7109375" style="1" customWidth="1"/>
    <col min="6920" max="6920" width="8.7109375" style="1" customWidth="1"/>
    <col min="6921" max="6921" width="21.42578125" style="1" customWidth="1"/>
    <col min="6922" max="6922" width="52.5703125" style="1" customWidth="1"/>
    <col min="6923" max="6923" width="25.140625" style="1" customWidth="1"/>
    <col min="6924" max="6924" width="20" style="1" customWidth="1"/>
    <col min="6925" max="6925" width="10.5703125" style="1" customWidth="1"/>
    <col min="6926" max="7170" width="11.42578125" style="1"/>
    <col min="7171" max="7171" width="10" style="1" customWidth="1"/>
    <col min="7172" max="7172" width="10.28515625" style="1" customWidth="1"/>
    <col min="7173" max="7173" width="11.42578125" style="1" customWidth="1"/>
    <col min="7174" max="7174" width="85.42578125" style="1" customWidth="1"/>
    <col min="7175" max="7175" width="18.7109375" style="1" customWidth="1"/>
    <col min="7176" max="7176" width="8.7109375" style="1" customWidth="1"/>
    <col min="7177" max="7177" width="21.42578125" style="1" customWidth="1"/>
    <col min="7178" max="7178" width="52.5703125" style="1" customWidth="1"/>
    <col min="7179" max="7179" width="25.140625" style="1" customWidth="1"/>
    <col min="7180" max="7180" width="20" style="1" customWidth="1"/>
    <col min="7181" max="7181" width="10.5703125" style="1" customWidth="1"/>
    <col min="7182" max="7426" width="11.42578125" style="1"/>
    <col min="7427" max="7427" width="10" style="1" customWidth="1"/>
    <col min="7428" max="7428" width="10.28515625" style="1" customWidth="1"/>
    <col min="7429" max="7429" width="11.42578125" style="1" customWidth="1"/>
    <col min="7430" max="7430" width="85.42578125" style="1" customWidth="1"/>
    <col min="7431" max="7431" width="18.7109375" style="1" customWidth="1"/>
    <col min="7432" max="7432" width="8.7109375" style="1" customWidth="1"/>
    <col min="7433" max="7433" width="21.42578125" style="1" customWidth="1"/>
    <col min="7434" max="7434" width="52.5703125" style="1" customWidth="1"/>
    <col min="7435" max="7435" width="25.140625" style="1" customWidth="1"/>
    <col min="7436" max="7436" width="20" style="1" customWidth="1"/>
    <col min="7437" max="7437" width="10.5703125" style="1" customWidth="1"/>
    <col min="7438" max="7682" width="11.42578125" style="1"/>
    <col min="7683" max="7683" width="10" style="1" customWidth="1"/>
    <col min="7684" max="7684" width="10.28515625" style="1" customWidth="1"/>
    <col min="7685" max="7685" width="11.42578125" style="1" customWidth="1"/>
    <col min="7686" max="7686" width="85.42578125" style="1" customWidth="1"/>
    <col min="7687" max="7687" width="18.7109375" style="1" customWidth="1"/>
    <col min="7688" max="7688" width="8.7109375" style="1" customWidth="1"/>
    <col min="7689" max="7689" width="21.42578125" style="1" customWidth="1"/>
    <col min="7690" max="7690" width="52.5703125" style="1" customWidth="1"/>
    <col min="7691" max="7691" width="25.140625" style="1" customWidth="1"/>
    <col min="7692" max="7692" width="20" style="1" customWidth="1"/>
    <col min="7693" max="7693" width="10.5703125" style="1" customWidth="1"/>
    <col min="7694" max="7938" width="11.42578125" style="1"/>
    <col min="7939" max="7939" width="10" style="1" customWidth="1"/>
    <col min="7940" max="7940" width="10.28515625" style="1" customWidth="1"/>
    <col min="7941" max="7941" width="11.42578125" style="1" customWidth="1"/>
    <col min="7942" max="7942" width="85.42578125" style="1" customWidth="1"/>
    <col min="7943" max="7943" width="18.7109375" style="1" customWidth="1"/>
    <col min="7944" max="7944" width="8.7109375" style="1" customWidth="1"/>
    <col min="7945" max="7945" width="21.42578125" style="1" customWidth="1"/>
    <col min="7946" max="7946" width="52.5703125" style="1" customWidth="1"/>
    <col min="7947" max="7947" width="25.140625" style="1" customWidth="1"/>
    <col min="7948" max="7948" width="20" style="1" customWidth="1"/>
    <col min="7949" max="7949" width="10.5703125" style="1" customWidth="1"/>
    <col min="7950" max="8194" width="11.42578125" style="1"/>
    <col min="8195" max="8195" width="10" style="1" customWidth="1"/>
    <col min="8196" max="8196" width="10.28515625" style="1" customWidth="1"/>
    <col min="8197" max="8197" width="11.42578125" style="1" customWidth="1"/>
    <col min="8198" max="8198" width="85.42578125" style="1" customWidth="1"/>
    <col min="8199" max="8199" width="18.7109375" style="1" customWidth="1"/>
    <col min="8200" max="8200" width="8.7109375" style="1" customWidth="1"/>
    <col min="8201" max="8201" width="21.42578125" style="1" customWidth="1"/>
    <col min="8202" max="8202" width="52.5703125" style="1" customWidth="1"/>
    <col min="8203" max="8203" width="25.140625" style="1" customWidth="1"/>
    <col min="8204" max="8204" width="20" style="1" customWidth="1"/>
    <col min="8205" max="8205" width="10.5703125" style="1" customWidth="1"/>
    <col min="8206" max="8450" width="11.42578125" style="1"/>
    <col min="8451" max="8451" width="10" style="1" customWidth="1"/>
    <col min="8452" max="8452" width="10.28515625" style="1" customWidth="1"/>
    <col min="8453" max="8453" width="11.42578125" style="1" customWidth="1"/>
    <col min="8454" max="8454" width="85.42578125" style="1" customWidth="1"/>
    <col min="8455" max="8455" width="18.7109375" style="1" customWidth="1"/>
    <col min="8456" max="8456" width="8.7109375" style="1" customWidth="1"/>
    <col min="8457" max="8457" width="21.42578125" style="1" customWidth="1"/>
    <col min="8458" max="8458" width="52.5703125" style="1" customWidth="1"/>
    <col min="8459" max="8459" width="25.140625" style="1" customWidth="1"/>
    <col min="8460" max="8460" width="20" style="1" customWidth="1"/>
    <col min="8461" max="8461" width="10.5703125" style="1" customWidth="1"/>
    <col min="8462" max="8706" width="11.42578125" style="1"/>
    <col min="8707" max="8707" width="10" style="1" customWidth="1"/>
    <col min="8708" max="8708" width="10.28515625" style="1" customWidth="1"/>
    <col min="8709" max="8709" width="11.42578125" style="1" customWidth="1"/>
    <col min="8710" max="8710" width="85.42578125" style="1" customWidth="1"/>
    <col min="8711" max="8711" width="18.7109375" style="1" customWidth="1"/>
    <col min="8712" max="8712" width="8.7109375" style="1" customWidth="1"/>
    <col min="8713" max="8713" width="21.42578125" style="1" customWidth="1"/>
    <col min="8714" max="8714" width="52.5703125" style="1" customWidth="1"/>
    <col min="8715" max="8715" width="25.140625" style="1" customWidth="1"/>
    <col min="8716" max="8716" width="20" style="1" customWidth="1"/>
    <col min="8717" max="8717" width="10.5703125" style="1" customWidth="1"/>
    <col min="8718" max="8962" width="11.42578125" style="1"/>
    <col min="8963" max="8963" width="10" style="1" customWidth="1"/>
    <col min="8964" max="8964" width="10.28515625" style="1" customWidth="1"/>
    <col min="8965" max="8965" width="11.42578125" style="1" customWidth="1"/>
    <col min="8966" max="8966" width="85.42578125" style="1" customWidth="1"/>
    <col min="8967" max="8967" width="18.7109375" style="1" customWidth="1"/>
    <col min="8968" max="8968" width="8.7109375" style="1" customWidth="1"/>
    <col min="8969" max="8969" width="21.42578125" style="1" customWidth="1"/>
    <col min="8970" max="8970" width="52.5703125" style="1" customWidth="1"/>
    <col min="8971" max="8971" width="25.140625" style="1" customWidth="1"/>
    <col min="8972" max="8972" width="20" style="1" customWidth="1"/>
    <col min="8973" max="8973" width="10.5703125" style="1" customWidth="1"/>
    <col min="8974" max="9218" width="11.42578125" style="1"/>
    <col min="9219" max="9219" width="10" style="1" customWidth="1"/>
    <col min="9220" max="9220" width="10.28515625" style="1" customWidth="1"/>
    <col min="9221" max="9221" width="11.42578125" style="1" customWidth="1"/>
    <col min="9222" max="9222" width="85.42578125" style="1" customWidth="1"/>
    <col min="9223" max="9223" width="18.7109375" style="1" customWidth="1"/>
    <col min="9224" max="9224" width="8.7109375" style="1" customWidth="1"/>
    <col min="9225" max="9225" width="21.42578125" style="1" customWidth="1"/>
    <col min="9226" max="9226" width="52.5703125" style="1" customWidth="1"/>
    <col min="9227" max="9227" width="25.140625" style="1" customWidth="1"/>
    <col min="9228" max="9228" width="20" style="1" customWidth="1"/>
    <col min="9229" max="9229" width="10.5703125" style="1" customWidth="1"/>
    <col min="9230" max="9474" width="11.42578125" style="1"/>
    <col min="9475" max="9475" width="10" style="1" customWidth="1"/>
    <col min="9476" max="9476" width="10.28515625" style="1" customWidth="1"/>
    <col min="9477" max="9477" width="11.42578125" style="1" customWidth="1"/>
    <col min="9478" max="9478" width="85.42578125" style="1" customWidth="1"/>
    <col min="9479" max="9479" width="18.7109375" style="1" customWidth="1"/>
    <col min="9480" max="9480" width="8.7109375" style="1" customWidth="1"/>
    <col min="9481" max="9481" width="21.42578125" style="1" customWidth="1"/>
    <col min="9482" max="9482" width="52.5703125" style="1" customWidth="1"/>
    <col min="9483" max="9483" width="25.140625" style="1" customWidth="1"/>
    <col min="9484" max="9484" width="20" style="1" customWidth="1"/>
    <col min="9485" max="9485" width="10.5703125" style="1" customWidth="1"/>
    <col min="9486" max="9730" width="11.42578125" style="1"/>
    <col min="9731" max="9731" width="10" style="1" customWidth="1"/>
    <col min="9732" max="9732" width="10.28515625" style="1" customWidth="1"/>
    <col min="9733" max="9733" width="11.42578125" style="1" customWidth="1"/>
    <col min="9734" max="9734" width="85.42578125" style="1" customWidth="1"/>
    <col min="9735" max="9735" width="18.7109375" style="1" customWidth="1"/>
    <col min="9736" max="9736" width="8.7109375" style="1" customWidth="1"/>
    <col min="9737" max="9737" width="21.42578125" style="1" customWidth="1"/>
    <col min="9738" max="9738" width="52.5703125" style="1" customWidth="1"/>
    <col min="9739" max="9739" width="25.140625" style="1" customWidth="1"/>
    <col min="9740" max="9740" width="20" style="1" customWidth="1"/>
    <col min="9741" max="9741" width="10.5703125" style="1" customWidth="1"/>
    <col min="9742" max="9986" width="11.42578125" style="1"/>
    <col min="9987" max="9987" width="10" style="1" customWidth="1"/>
    <col min="9988" max="9988" width="10.28515625" style="1" customWidth="1"/>
    <col min="9989" max="9989" width="11.42578125" style="1" customWidth="1"/>
    <col min="9990" max="9990" width="85.42578125" style="1" customWidth="1"/>
    <col min="9991" max="9991" width="18.7109375" style="1" customWidth="1"/>
    <col min="9992" max="9992" width="8.7109375" style="1" customWidth="1"/>
    <col min="9993" max="9993" width="21.42578125" style="1" customWidth="1"/>
    <col min="9994" max="9994" width="52.5703125" style="1" customWidth="1"/>
    <col min="9995" max="9995" width="25.140625" style="1" customWidth="1"/>
    <col min="9996" max="9996" width="20" style="1" customWidth="1"/>
    <col min="9997" max="9997" width="10.5703125" style="1" customWidth="1"/>
    <col min="9998" max="10242" width="11.42578125" style="1"/>
    <col min="10243" max="10243" width="10" style="1" customWidth="1"/>
    <col min="10244" max="10244" width="10.28515625" style="1" customWidth="1"/>
    <col min="10245" max="10245" width="11.42578125" style="1" customWidth="1"/>
    <col min="10246" max="10246" width="85.42578125" style="1" customWidth="1"/>
    <col min="10247" max="10247" width="18.7109375" style="1" customWidth="1"/>
    <col min="10248" max="10248" width="8.7109375" style="1" customWidth="1"/>
    <col min="10249" max="10249" width="21.42578125" style="1" customWidth="1"/>
    <col min="10250" max="10250" width="52.5703125" style="1" customWidth="1"/>
    <col min="10251" max="10251" width="25.140625" style="1" customWidth="1"/>
    <col min="10252" max="10252" width="20" style="1" customWidth="1"/>
    <col min="10253" max="10253" width="10.5703125" style="1" customWidth="1"/>
    <col min="10254" max="10498" width="11.42578125" style="1"/>
    <col min="10499" max="10499" width="10" style="1" customWidth="1"/>
    <col min="10500" max="10500" width="10.28515625" style="1" customWidth="1"/>
    <col min="10501" max="10501" width="11.42578125" style="1" customWidth="1"/>
    <col min="10502" max="10502" width="85.42578125" style="1" customWidth="1"/>
    <col min="10503" max="10503" width="18.7109375" style="1" customWidth="1"/>
    <col min="10504" max="10504" width="8.7109375" style="1" customWidth="1"/>
    <col min="10505" max="10505" width="21.42578125" style="1" customWidth="1"/>
    <col min="10506" max="10506" width="52.5703125" style="1" customWidth="1"/>
    <col min="10507" max="10507" width="25.140625" style="1" customWidth="1"/>
    <col min="10508" max="10508" width="20" style="1" customWidth="1"/>
    <col min="10509" max="10509" width="10.5703125" style="1" customWidth="1"/>
    <col min="10510" max="10754" width="11.42578125" style="1"/>
    <col min="10755" max="10755" width="10" style="1" customWidth="1"/>
    <col min="10756" max="10756" width="10.28515625" style="1" customWidth="1"/>
    <col min="10757" max="10757" width="11.42578125" style="1" customWidth="1"/>
    <col min="10758" max="10758" width="85.42578125" style="1" customWidth="1"/>
    <col min="10759" max="10759" width="18.7109375" style="1" customWidth="1"/>
    <col min="10760" max="10760" width="8.7109375" style="1" customWidth="1"/>
    <col min="10761" max="10761" width="21.42578125" style="1" customWidth="1"/>
    <col min="10762" max="10762" width="52.5703125" style="1" customWidth="1"/>
    <col min="10763" max="10763" width="25.140625" style="1" customWidth="1"/>
    <col min="10764" max="10764" width="20" style="1" customWidth="1"/>
    <col min="10765" max="10765" width="10.5703125" style="1" customWidth="1"/>
    <col min="10766" max="11010" width="11.42578125" style="1"/>
    <col min="11011" max="11011" width="10" style="1" customWidth="1"/>
    <col min="11012" max="11012" width="10.28515625" style="1" customWidth="1"/>
    <col min="11013" max="11013" width="11.42578125" style="1" customWidth="1"/>
    <col min="11014" max="11014" width="85.42578125" style="1" customWidth="1"/>
    <col min="11015" max="11015" width="18.7109375" style="1" customWidth="1"/>
    <col min="11016" max="11016" width="8.7109375" style="1" customWidth="1"/>
    <col min="11017" max="11017" width="21.42578125" style="1" customWidth="1"/>
    <col min="11018" max="11018" width="52.5703125" style="1" customWidth="1"/>
    <col min="11019" max="11019" width="25.140625" style="1" customWidth="1"/>
    <col min="11020" max="11020" width="20" style="1" customWidth="1"/>
    <col min="11021" max="11021" width="10.5703125" style="1" customWidth="1"/>
    <col min="11022" max="11266" width="11.42578125" style="1"/>
    <col min="11267" max="11267" width="10" style="1" customWidth="1"/>
    <col min="11268" max="11268" width="10.28515625" style="1" customWidth="1"/>
    <col min="11269" max="11269" width="11.42578125" style="1" customWidth="1"/>
    <col min="11270" max="11270" width="85.42578125" style="1" customWidth="1"/>
    <col min="11271" max="11271" width="18.7109375" style="1" customWidth="1"/>
    <col min="11272" max="11272" width="8.7109375" style="1" customWidth="1"/>
    <col min="11273" max="11273" width="21.42578125" style="1" customWidth="1"/>
    <col min="11274" max="11274" width="52.5703125" style="1" customWidth="1"/>
    <col min="11275" max="11275" width="25.140625" style="1" customWidth="1"/>
    <col min="11276" max="11276" width="20" style="1" customWidth="1"/>
    <col min="11277" max="11277" width="10.5703125" style="1" customWidth="1"/>
    <col min="11278" max="11522" width="11.42578125" style="1"/>
    <col min="11523" max="11523" width="10" style="1" customWidth="1"/>
    <col min="11524" max="11524" width="10.28515625" style="1" customWidth="1"/>
    <col min="11525" max="11525" width="11.42578125" style="1" customWidth="1"/>
    <col min="11526" max="11526" width="85.42578125" style="1" customWidth="1"/>
    <col min="11527" max="11527" width="18.7109375" style="1" customWidth="1"/>
    <col min="11528" max="11528" width="8.7109375" style="1" customWidth="1"/>
    <col min="11529" max="11529" width="21.42578125" style="1" customWidth="1"/>
    <col min="11530" max="11530" width="52.5703125" style="1" customWidth="1"/>
    <col min="11531" max="11531" width="25.140625" style="1" customWidth="1"/>
    <col min="11532" max="11532" width="20" style="1" customWidth="1"/>
    <col min="11533" max="11533" width="10.5703125" style="1" customWidth="1"/>
    <col min="11534" max="11778" width="11.42578125" style="1"/>
    <col min="11779" max="11779" width="10" style="1" customWidth="1"/>
    <col min="11780" max="11780" width="10.28515625" style="1" customWidth="1"/>
    <col min="11781" max="11781" width="11.42578125" style="1" customWidth="1"/>
    <col min="11782" max="11782" width="85.42578125" style="1" customWidth="1"/>
    <col min="11783" max="11783" width="18.7109375" style="1" customWidth="1"/>
    <col min="11784" max="11784" width="8.7109375" style="1" customWidth="1"/>
    <col min="11785" max="11785" width="21.42578125" style="1" customWidth="1"/>
    <col min="11786" max="11786" width="52.5703125" style="1" customWidth="1"/>
    <col min="11787" max="11787" width="25.140625" style="1" customWidth="1"/>
    <col min="11788" max="11788" width="20" style="1" customWidth="1"/>
    <col min="11789" max="11789" width="10.5703125" style="1" customWidth="1"/>
    <col min="11790" max="12034" width="11.42578125" style="1"/>
    <col min="12035" max="12035" width="10" style="1" customWidth="1"/>
    <col min="12036" max="12036" width="10.28515625" style="1" customWidth="1"/>
    <col min="12037" max="12037" width="11.42578125" style="1" customWidth="1"/>
    <col min="12038" max="12038" width="85.42578125" style="1" customWidth="1"/>
    <col min="12039" max="12039" width="18.7109375" style="1" customWidth="1"/>
    <col min="12040" max="12040" width="8.7109375" style="1" customWidth="1"/>
    <col min="12041" max="12041" width="21.42578125" style="1" customWidth="1"/>
    <col min="12042" max="12042" width="52.5703125" style="1" customWidth="1"/>
    <col min="12043" max="12043" width="25.140625" style="1" customWidth="1"/>
    <col min="12044" max="12044" width="20" style="1" customWidth="1"/>
    <col min="12045" max="12045" width="10.5703125" style="1" customWidth="1"/>
    <col min="12046" max="12290" width="11.42578125" style="1"/>
    <col min="12291" max="12291" width="10" style="1" customWidth="1"/>
    <col min="12292" max="12292" width="10.28515625" style="1" customWidth="1"/>
    <col min="12293" max="12293" width="11.42578125" style="1" customWidth="1"/>
    <col min="12294" max="12294" width="85.42578125" style="1" customWidth="1"/>
    <col min="12295" max="12295" width="18.7109375" style="1" customWidth="1"/>
    <col min="12296" max="12296" width="8.7109375" style="1" customWidth="1"/>
    <col min="12297" max="12297" width="21.42578125" style="1" customWidth="1"/>
    <col min="12298" max="12298" width="52.5703125" style="1" customWidth="1"/>
    <col min="12299" max="12299" width="25.140625" style="1" customWidth="1"/>
    <col min="12300" max="12300" width="20" style="1" customWidth="1"/>
    <col min="12301" max="12301" width="10.5703125" style="1" customWidth="1"/>
    <col min="12302" max="12546" width="11.42578125" style="1"/>
    <col min="12547" max="12547" width="10" style="1" customWidth="1"/>
    <col min="12548" max="12548" width="10.28515625" style="1" customWidth="1"/>
    <col min="12549" max="12549" width="11.42578125" style="1" customWidth="1"/>
    <col min="12550" max="12550" width="85.42578125" style="1" customWidth="1"/>
    <col min="12551" max="12551" width="18.7109375" style="1" customWidth="1"/>
    <col min="12552" max="12552" width="8.7109375" style="1" customWidth="1"/>
    <col min="12553" max="12553" width="21.42578125" style="1" customWidth="1"/>
    <col min="12554" max="12554" width="52.5703125" style="1" customWidth="1"/>
    <col min="12555" max="12555" width="25.140625" style="1" customWidth="1"/>
    <col min="12556" max="12556" width="20" style="1" customWidth="1"/>
    <col min="12557" max="12557" width="10.5703125" style="1" customWidth="1"/>
    <col min="12558" max="12802" width="11.42578125" style="1"/>
    <col min="12803" max="12803" width="10" style="1" customWidth="1"/>
    <col min="12804" max="12804" width="10.28515625" style="1" customWidth="1"/>
    <col min="12805" max="12805" width="11.42578125" style="1" customWidth="1"/>
    <col min="12806" max="12806" width="85.42578125" style="1" customWidth="1"/>
    <col min="12807" max="12807" width="18.7109375" style="1" customWidth="1"/>
    <col min="12808" max="12808" width="8.7109375" style="1" customWidth="1"/>
    <col min="12809" max="12809" width="21.42578125" style="1" customWidth="1"/>
    <col min="12810" max="12810" width="52.5703125" style="1" customWidth="1"/>
    <col min="12811" max="12811" width="25.140625" style="1" customWidth="1"/>
    <col min="12812" max="12812" width="20" style="1" customWidth="1"/>
    <col min="12813" max="12813" width="10.5703125" style="1" customWidth="1"/>
    <col min="12814" max="13058" width="11.42578125" style="1"/>
    <col min="13059" max="13059" width="10" style="1" customWidth="1"/>
    <col min="13060" max="13060" width="10.28515625" style="1" customWidth="1"/>
    <col min="13061" max="13061" width="11.42578125" style="1" customWidth="1"/>
    <col min="13062" max="13062" width="85.42578125" style="1" customWidth="1"/>
    <col min="13063" max="13063" width="18.7109375" style="1" customWidth="1"/>
    <col min="13064" max="13064" width="8.7109375" style="1" customWidth="1"/>
    <col min="13065" max="13065" width="21.42578125" style="1" customWidth="1"/>
    <col min="13066" max="13066" width="52.5703125" style="1" customWidth="1"/>
    <col min="13067" max="13067" width="25.140625" style="1" customWidth="1"/>
    <col min="13068" max="13068" width="20" style="1" customWidth="1"/>
    <col min="13069" max="13069" width="10.5703125" style="1" customWidth="1"/>
    <col min="13070" max="13314" width="11.42578125" style="1"/>
    <col min="13315" max="13315" width="10" style="1" customWidth="1"/>
    <col min="13316" max="13316" width="10.28515625" style="1" customWidth="1"/>
    <col min="13317" max="13317" width="11.42578125" style="1" customWidth="1"/>
    <col min="13318" max="13318" width="85.42578125" style="1" customWidth="1"/>
    <col min="13319" max="13319" width="18.7109375" style="1" customWidth="1"/>
    <col min="13320" max="13320" width="8.7109375" style="1" customWidth="1"/>
    <col min="13321" max="13321" width="21.42578125" style="1" customWidth="1"/>
    <col min="13322" max="13322" width="52.5703125" style="1" customWidth="1"/>
    <col min="13323" max="13323" width="25.140625" style="1" customWidth="1"/>
    <col min="13324" max="13324" width="20" style="1" customWidth="1"/>
    <col min="13325" max="13325" width="10.5703125" style="1" customWidth="1"/>
    <col min="13326" max="13570" width="11.42578125" style="1"/>
    <col min="13571" max="13571" width="10" style="1" customWidth="1"/>
    <col min="13572" max="13572" width="10.28515625" style="1" customWidth="1"/>
    <col min="13573" max="13573" width="11.42578125" style="1" customWidth="1"/>
    <col min="13574" max="13574" width="85.42578125" style="1" customWidth="1"/>
    <col min="13575" max="13575" width="18.7109375" style="1" customWidth="1"/>
    <col min="13576" max="13576" width="8.7109375" style="1" customWidth="1"/>
    <col min="13577" max="13577" width="21.42578125" style="1" customWidth="1"/>
    <col min="13578" max="13578" width="52.5703125" style="1" customWidth="1"/>
    <col min="13579" max="13579" width="25.140625" style="1" customWidth="1"/>
    <col min="13580" max="13580" width="20" style="1" customWidth="1"/>
    <col min="13581" max="13581" width="10.5703125" style="1" customWidth="1"/>
    <col min="13582" max="13826" width="11.42578125" style="1"/>
    <col min="13827" max="13827" width="10" style="1" customWidth="1"/>
    <col min="13828" max="13828" width="10.28515625" style="1" customWidth="1"/>
    <col min="13829" max="13829" width="11.42578125" style="1" customWidth="1"/>
    <col min="13830" max="13830" width="85.42578125" style="1" customWidth="1"/>
    <col min="13831" max="13831" width="18.7109375" style="1" customWidth="1"/>
    <col min="13832" max="13832" width="8.7109375" style="1" customWidth="1"/>
    <col min="13833" max="13833" width="21.42578125" style="1" customWidth="1"/>
    <col min="13834" max="13834" width="52.5703125" style="1" customWidth="1"/>
    <col min="13835" max="13835" width="25.140625" style="1" customWidth="1"/>
    <col min="13836" max="13836" width="20" style="1" customWidth="1"/>
    <col min="13837" max="13837" width="10.5703125" style="1" customWidth="1"/>
    <col min="13838" max="14082" width="11.42578125" style="1"/>
    <col min="14083" max="14083" width="10" style="1" customWidth="1"/>
    <col min="14084" max="14084" width="10.28515625" style="1" customWidth="1"/>
    <col min="14085" max="14085" width="11.42578125" style="1" customWidth="1"/>
    <col min="14086" max="14086" width="85.42578125" style="1" customWidth="1"/>
    <col min="14087" max="14087" width="18.7109375" style="1" customWidth="1"/>
    <col min="14088" max="14088" width="8.7109375" style="1" customWidth="1"/>
    <col min="14089" max="14089" width="21.42578125" style="1" customWidth="1"/>
    <col min="14090" max="14090" width="52.5703125" style="1" customWidth="1"/>
    <col min="14091" max="14091" width="25.140625" style="1" customWidth="1"/>
    <col min="14092" max="14092" width="20" style="1" customWidth="1"/>
    <col min="14093" max="14093" width="10.5703125" style="1" customWidth="1"/>
    <col min="14094" max="14338" width="11.42578125" style="1"/>
    <col min="14339" max="14339" width="10" style="1" customWidth="1"/>
    <col min="14340" max="14340" width="10.28515625" style="1" customWidth="1"/>
    <col min="14341" max="14341" width="11.42578125" style="1" customWidth="1"/>
    <col min="14342" max="14342" width="85.42578125" style="1" customWidth="1"/>
    <col min="14343" max="14343" width="18.7109375" style="1" customWidth="1"/>
    <col min="14344" max="14344" width="8.7109375" style="1" customWidth="1"/>
    <col min="14345" max="14345" width="21.42578125" style="1" customWidth="1"/>
    <col min="14346" max="14346" width="52.5703125" style="1" customWidth="1"/>
    <col min="14347" max="14347" width="25.140625" style="1" customWidth="1"/>
    <col min="14348" max="14348" width="20" style="1" customWidth="1"/>
    <col min="14349" max="14349" width="10.5703125" style="1" customWidth="1"/>
    <col min="14350" max="14594" width="11.42578125" style="1"/>
    <col min="14595" max="14595" width="10" style="1" customWidth="1"/>
    <col min="14596" max="14596" width="10.28515625" style="1" customWidth="1"/>
    <col min="14597" max="14597" width="11.42578125" style="1" customWidth="1"/>
    <col min="14598" max="14598" width="85.42578125" style="1" customWidth="1"/>
    <col min="14599" max="14599" width="18.7109375" style="1" customWidth="1"/>
    <col min="14600" max="14600" width="8.7109375" style="1" customWidth="1"/>
    <col min="14601" max="14601" width="21.42578125" style="1" customWidth="1"/>
    <col min="14602" max="14602" width="52.5703125" style="1" customWidth="1"/>
    <col min="14603" max="14603" width="25.140625" style="1" customWidth="1"/>
    <col min="14604" max="14604" width="20" style="1" customWidth="1"/>
    <col min="14605" max="14605" width="10.5703125" style="1" customWidth="1"/>
    <col min="14606" max="14850" width="11.42578125" style="1"/>
    <col min="14851" max="14851" width="10" style="1" customWidth="1"/>
    <col min="14852" max="14852" width="10.28515625" style="1" customWidth="1"/>
    <col min="14853" max="14853" width="11.42578125" style="1" customWidth="1"/>
    <col min="14854" max="14854" width="85.42578125" style="1" customWidth="1"/>
    <col min="14855" max="14855" width="18.7109375" style="1" customWidth="1"/>
    <col min="14856" max="14856" width="8.7109375" style="1" customWidth="1"/>
    <col min="14857" max="14857" width="21.42578125" style="1" customWidth="1"/>
    <col min="14858" max="14858" width="52.5703125" style="1" customWidth="1"/>
    <col min="14859" max="14859" width="25.140625" style="1" customWidth="1"/>
    <col min="14860" max="14860" width="20" style="1" customWidth="1"/>
    <col min="14861" max="14861" width="10.5703125" style="1" customWidth="1"/>
    <col min="14862" max="15106" width="11.42578125" style="1"/>
    <col min="15107" max="15107" width="10" style="1" customWidth="1"/>
    <col min="15108" max="15108" width="10.28515625" style="1" customWidth="1"/>
    <col min="15109" max="15109" width="11.42578125" style="1" customWidth="1"/>
    <col min="15110" max="15110" width="85.42578125" style="1" customWidth="1"/>
    <col min="15111" max="15111" width="18.7109375" style="1" customWidth="1"/>
    <col min="15112" max="15112" width="8.7109375" style="1" customWidth="1"/>
    <col min="15113" max="15113" width="21.42578125" style="1" customWidth="1"/>
    <col min="15114" max="15114" width="52.5703125" style="1" customWidth="1"/>
    <col min="15115" max="15115" width="25.140625" style="1" customWidth="1"/>
    <col min="15116" max="15116" width="20" style="1" customWidth="1"/>
    <col min="15117" max="15117" width="10.5703125" style="1" customWidth="1"/>
    <col min="15118" max="15362" width="11.42578125" style="1"/>
    <col min="15363" max="15363" width="10" style="1" customWidth="1"/>
    <col min="15364" max="15364" width="10.28515625" style="1" customWidth="1"/>
    <col min="15365" max="15365" width="11.42578125" style="1" customWidth="1"/>
    <col min="15366" max="15366" width="85.42578125" style="1" customWidth="1"/>
    <col min="15367" max="15367" width="18.7109375" style="1" customWidth="1"/>
    <col min="15368" max="15368" width="8.7109375" style="1" customWidth="1"/>
    <col min="15369" max="15369" width="21.42578125" style="1" customWidth="1"/>
    <col min="15370" max="15370" width="52.5703125" style="1" customWidth="1"/>
    <col min="15371" max="15371" width="25.140625" style="1" customWidth="1"/>
    <col min="15372" max="15372" width="20" style="1" customWidth="1"/>
    <col min="15373" max="15373" width="10.5703125" style="1" customWidth="1"/>
    <col min="15374" max="15618" width="11.42578125" style="1"/>
    <col min="15619" max="15619" width="10" style="1" customWidth="1"/>
    <col min="15620" max="15620" width="10.28515625" style="1" customWidth="1"/>
    <col min="15621" max="15621" width="11.42578125" style="1" customWidth="1"/>
    <col min="15622" max="15622" width="85.42578125" style="1" customWidth="1"/>
    <col min="15623" max="15623" width="18.7109375" style="1" customWidth="1"/>
    <col min="15624" max="15624" width="8.7109375" style="1" customWidth="1"/>
    <col min="15625" max="15625" width="21.42578125" style="1" customWidth="1"/>
    <col min="15626" max="15626" width="52.5703125" style="1" customWidth="1"/>
    <col min="15627" max="15627" width="25.140625" style="1" customWidth="1"/>
    <col min="15628" max="15628" width="20" style="1" customWidth="1"/>
    <col min="15629" max="15629" width="10.5703125" style="1" customWidth="1"/>
    <col min="15630" max="15874" width="11.42578125" style="1"/>
    <col min="15875" max="15875" width="10" style="1" customWidth="1"/>
    <col min="15876" max="15876" width="10.28515625" style="1" customWidth="1"/>
    <col min="15877" max="15877" width="11.42578125" style="1" customWidth="1"/>
    <col min="15878" max="15878" width="85.42578125" style="1" customWidth="1"/>
    <col min="15879" max="15879" width="18.7109375" style="1" customWidth="1"/>
    <col min="15880" max="15880" width="8.7109375" style="1" customWidth="1"/>
    <col min="15881" max="15881" width="21.42578125" style="1" customWidth="1"/>
    <col min="15882" max="15882" width="52.5703125" style="1" customWidth="1"/>
    <col min="15883" max="15883" width="25.140625" style="1" customWidth="1"/>
    <col min="15884" max="15884" width="20" style="1" customWidth="1"/>
    <col min="15885" max="15885" width="10.5703125" style="1" customWidth="1"/>
    <col min="15886" max="16130" width="11.42578125" style="1"/>
    <col min="16131" max="16131" width="10" style="1" customWidth="1"/>
    <col min="16132" max="16132" width="10.28515625" style="1" customWidth="1"/>
    <col min="16133" max="16133" width="11.42578125" style="1" customWidth="1"/>
    <col min="16134" max="16134" width="85.42578125" style="1" customWidth="1"/>
    <col min="16135" max="16135" width="18.7109375" style="1" customWidth="1"/>
    <col min="16136" max="16136" width="8.7109375" style="1" customWidth="1"/>
    <col min="16137" max="16137" width="21.42578125" style="1" customWidth="1"/>
    <col min="16138" max="16138" width="52.5703125" style="1" customWidth="1"/>
    <col min="16139" max="16139" width="25.140625" style="1" customWidth="1"/>
    <col min="16140" max="16140" width="20" style="1" customWidth="1"/>
    <col min="16141" max="16141" width="10.5703125" style="1" customWidth="1"/>
    <col min="16142" max="16384" width="11.42578125" style="1"/>
  </cols>
  <sheetData>
    <row r="1" spans="1:13" ht="15.75">
      <c r="A1" s="93"/>
      <c r="B1" s="68"/>
      <c r="C1" s="93"/>
      <c r="D1" s="93"/>
      <c r="E1" s="13"/>
      <c r="F1" s="92"/>
      <c r="G1" s="115"/>
      <c r="H1" s="89"/>
      <c r="I1" s="2629"/>
      <c r="J1" s="13"/>
    </row>
    <row r="2" spans="1:13">
      <c r="A2" s="3030" t="s">
        <v>14</v>
      </c>
      <c r="B2" s="3061"/>
      <c r="C2" s="3061"/>
      <c r="D2" s="3061"/>
      <c r="E2" s="3061"/>
      <c r="F2" s="3061"/>
      <c r="G2" s="3061"/>
      <c r="H2" s="3061"/>
      <c r="I2" s="3061"/>
      <c r="J2" s="3061"/>
    </row>
    <row r="3" spans="1:13" ht="30" customHeight="1">
      <c r="A3" s="3061"/>
      <c r="B3" s="3061"/>
      <c r="C3" s="3061"/>
      <c r="D3" s="3061"/>
      <c r="E3" s="3061"/>
      <c r="F3" s="3061"/>
      <c r="G3" s="3061"/>
      <c r="H3" s="3061"/>
      <c r="I3" s="3061"/>
      <c r="J3" s="3061"/>
    </row>
    <row r="4" spans="1:13" ht="24.95" customHeight="1">
      <c r="A4" s="3031" t="s">
        <v>581</v>
      </c>
      <c r="B4" s="3031"/>
      <c r="C4" s="3031"/>
      <c r="D4" s="3031"/>
      <c r="E4" s="3031"/>
      <c r="F4" s="3031"/>
      <c r="G4" s="3031"/>
      <c r="H4" s="3031"/>
      <c r="I4" s="3031"/>
      <c r="J4" s="3061"/>
    </row>
    <row r="5" spans="1:13" ht="24.95" customHeight="1">
      <c r="A5" s="3036" t="s">
        <v>463</v>
      </c>
      <c r="B5" s="3036"/>
      <c r="C5" s="3036"/>
      <c r="D5" s="3036"/>
      <c r="E5" s="3036"/>
      <c r="F5" s="3036"/>
      <c r="G5" s="3036"/>
      <c r="H5" s="3036"/>
      <c r="I5" s="3036"/>
      <c r="J5" s="3062"/>
    </row>
    <row r="6" spans="1:13" ht="24.95" customHeight="1">
      <c r="A6" s="3036"/>
      <c r="B6" s="3036"/>
      <c r="C6" s="3036"/>
      <c r="D6" s="3036"/>
      <c r="E6" s="3036"/>
      <c r="F6" s="3036"/>
      <c r="G6" s="3036"/>
      <c r="H6" s="3036"/>
      <c r="I6" s="3036"/>
      <c r="J6" s="3062"/>
    </row>
    <row r="7" spans="1:13" ht="24.95" customHeight="1">
      <c r="A7" s="3063" t="s">
        <v>43</v>
      </c>
      <c r="B7" s="3063"/>
      <c r="C7" s="3063"/>
      <c r="D7" s="3063"/>
      <c r="E7" s="3063"/>
      <c r="F7" s="3063"/>
      <c r="G7" s="3063"/>
      <c r="H7" s="3063"/>
      <c r="I7" s="3063"/>
      <c r="J7" s="3064"/>
      <c r="M7" s="1403"/>
    </row>
    <row r="8" spans="1:13" ht="24.95" customHeight="1" thickBot="1">
      <c r="A8" s="3073"/>
      <c r="B8" s="3073"/>
      <c r="C8" s="3073"/>
      <c r="D8" s="3073"/>
      <c r="E8" s="3073"/>
      <c r="F8" s="3073"/>
      <c r="G8" s="3073"/>
      <c r="H8" s="3073"/>
      <c r="I8" s="2630"/>
      <c r="J8" s="94"/>
      <c r="M8" s="1404"/>
    </row>
    <row r="9" spans="1:13" ht="26.25" customHeight="1">
      <c r="A9" s="3074" t="s">
        <v>28</v>
      </c>
      <c r="B9" s="3076" t="s">
        <v>74</v>
      </c>
      <c r="C9" s="3076" t="s">
        <v>0</v>
      </c>
      <c r="D9" s="3076" t="s">
        <v>192</v>
      </c>
      <c r="E9" s="3078" t="s">
        <v>464</v>
      </c>
      <c r="F9" s="3065" t="s">
        <v>167</v>
      </c>
      <c r="G9" s="3067" t="s">
        <v>73</v>
      </c>
      <c r="H9" s="1388" t="s">
        <v>72</v>
      </c>
      <c r="I9" s="3069" t="s">
        <v>410</v>
      </c>
      <c r="J9" s="3071" t="s">
        <v>271</v>
      </c>
      <c r="K9" s="70"/>
      <c r="L9" s="70" t="s">
        <v>151</v>
      </c>
      <c r="M9" s="1403"/>
    </row>
    <row r="10" spans="1:13" ht="29.25" customHeight="1" thickBot="1">
      <c r="A10" s="3075"/>
      <c r="B10" s="3077"/>
      <c r="C10" s="3077"/>
      <c r="D10" s="3077"/>
      <c r="E10" s="3079"/>
      <c r="F10" s="3066"/>
      <c r="G10" s="3068"/>
      <c r="H10" s="2679">
        <f>+H11+H119+H354+H572+H584</f>
        <v>102866855.58199999</v>
      </c>
      <c r="I10" s="3070"/>
      <c r="J10" s="3072"/>
      <c r="K10" s="9"/>
      <c r="L10" s="9"/>
    </row>
    <row r="11" spans="1:13" ht="35.1" customHeight="1">
      <c r="A11" s="2783">
        <v>1</v>
      </c>
      <c r="B11" s="113"/>
      <c r="C11" s="114"/>
      <c r="D11" s="114"/>
      <c r="E11" s="2662" t="s">
        <v>491</v>
      </c>
      <c r="F11" s="2680">
        <f>+F12+F68+F85+F95</f>
        <v>5585943.0516666668</v>
      </c>
      <c r="G11" s="2681"/>
      <c r="H11" s="2682">
        <f>+H12+H68+H85+H95</f>
        <v>67031316.620000005</v>
      </c>
      <c r="I11" s="2784"/>
      <c r="J11" s="2772"/>
      <c r="M11" s="1521"/>
    </row>
    <row r="12" spans="1:13" ht="35.1" customHeight="1">
      <c r="A12" s="2785"/>
      <c r="B12" s="96">
        <v>11</v>
      </c>
      <c r="C12" s="108"/>
      <c r="D12" s="108"/>
      <c r="E12" s="2663" t="s">
        <v>190</v>
      </c>
      <c r="F12" s="2683">
        <f>+F13+F25+F48+F51+F59</f>
        <v>4658162.5</v>
      </c>
      <c r="G12" s="2684"/>
      <c r="H12" s="2685">
        <f>+H13+H25+H48+H51+H59</f>
        <v>55897950</v>
      </c>
      <c r="I12" s="2786"/>
      <c r="J12" s="2773" t="s">
        <v>41</v>
      </c>
      <c r="M12" s="118"/>
    </row>
    <row r="13" spans="1:13" ht="69.75" customHeight="1">
      <c r="A13" s="2787"/>
      <c r="B13" s="2"/>
      <c r="C13" s="1512">
        <v>111</v>
      </c>
      <c r="D13" s="1512"/>
      <c r="E13" s="2664" t="s">
        <v>191</v>
      </c>
      <c r="F13" s="2686">
        <f>+F14</f>
        <v>3419150</v>
      </c>
      <c r="G13" s="2687"/>
      <c r="H13" s="2688">
        <f>+H14</f>
        <v>41029800</v>
      </c>
      <c r="I13" s="2788" t="s">
        <v>486</v>
      </c>
      <c r="J13" s="2774"/>
      <c r="K13" s="71"/>
      <c r="M13" s="1405"/>
    </row>
    <row r="14" spans="1:13" ht="39.950000000000003" customHeight="1">
      <c r="A14" s="2787"/>
      <c r="B14" s="2"/>
      <c r="C14" s="2"/>
      <c r="D14" s="1512">
        <v>1111</v>
      </c>
      <c r="E14" s="2664" t="s">
        <v>71</v>
      </c>
      <c r="F14" s="2686">
        <f>+F15+F21</f>
        <v>3419150</v>
      </c>
      <c r="G14" s="2687"/>
      <c r="H14" s="2688">
        <f>+H15+H21</f>
        <v>41029800</v>
      </c>
      <c r="I14" s="2788"/>
      <c r="J14" s="2774" t="s">
        <v>233</v>
      </c>
      <c r="K14" s="71"/>
    </row>
    <row r="15" spans="1:13" ht="51" customHeight="1">
      <c r="A15" s="2787"/>
      <c r="B15" s="2"/>
      <c r="C15" s="2"/>
      <c r="D15" s="2"/>
      <c r="E15" s="2665" t="s">
        <v>406</v>
      </c>
      <c r="F15" s="2689">
        <f>SUM(F16:F19)</f>
        <v>3097150</v>
      </c>
      <c r="G15" s="2690"/>
      <c r="H15" s="2691">
        <f>SUM(H16:H19)</f>
        <v>37165800</v>
      </c>
      <c r="I15" s="2788" t="s">
        <v>496</v>
      </c>
      <c r="J15" s="2775" t="s">
        <v>474</v>
      </c>
      <c r="K15" s="99"/>
    </row>
    <row r="16" spans="1:13" ht="39.950000000000003" customHeight="1">
      <c r="A16" s="2787"/>
      <c r="B16" s="2"/>
      <c r="C16" s="101"/>
      <c r="D16" s="101"/>
      <c r="E16" s="2666" t="s">
        <v>489</v>
      </c>
      <c r="F16" s="2692">
        <f>2972150+125000</f>
        <v>3097150</v>
      </c>
      <c r="G16" s="2690">
        <v>12</v>
      </c>
      <c r="H16" s="2693">
        <f>+F16*G16</f>
        <v>37165800</v>
      </c>
      <c r="I16" s="2789" t="s">
        <v>502</v>
      </c>
      <c r="J16" s="2775"/>
      <c r="K16" s="72">
        <f>+H16</f>
        <v>37165800</v>
      </c>
      <c r="L16" s="10"/>
      <c r="M16" s="1514"/>
    </row>
    <row r="17" spans="1:13" s="2863" customFormat="1" ht="47.25" customHeight="1">
      <c r="A17" s="2851"/>
      <c r="B17" s="2852"/>
      <c r="C17" s="2853"/>
      <c r="D17" s="2853"/>
      <c r="E17" s="2854" t="s">
        <v>2601</v>
      </c>
      <c r="F17" s="2855"/>
      <c r="G17" s="2856">
        <v>12</v>
      </c>
      <c r="H17" s="2857">
        <f>+F17*G17</f>
        <v>0</v>
      </c>
      <c r="I17" s="2858" t="s">
        <v>2602</v>
      </c>
      <c r="J17" s="2859"/>
      <c r="K17" s="2860">
        <f>+H17</f>
        <v>0</v>
      </c>
      <c r="L17" s="2861">
        <f>+H17</f>
        <v>0</v>
      </c>
      <c r="M17" s="2862"/>
    </row>
    <row r="18" spans="1:13" ht="18" customHeight="1">
      <c r="A18" s="2787"/>
      <c r="B18" s="2"/>
      <c r="C18" s="101"/>
      <c r="D18" s="101"/>
      <c r="E18" s="2666"/>
      <c r="F18" s="2696"/>
      <c r="G18" s="2690">
        <v>12</v>
      </c>
      <c r="H18" s="2693">
        <f>+F18*G18</f>
        <v>0</v>
      </c>
      <c r="I18" s="2788"/>
      <c r="J18" s="2775"/>
      <c r="K18" s="1"/>
      <c r="L18" s="73"/>
    </row>
    <row r="19" spans="1:13" ht="26.25" customHeight="1">
      <c r="A19" s="2787"/>
      <c r="B19" s="2"/>
      <c r="C19" s="101"/>
      <c r="D19" s="101"/>
      <c r="E19" s="2666" t="s">
        <v>2600</v>
      </c>
      <c r="F19" s="2692"/>
      <c r="G19" s="2690">
        <v>12</v>
      </c>
      <c r="H19" s="2693">
        <f>+F19*G19</f>
        <v>0</v>
      </c>
      <c r="I19" s="2789"/>
      <c r="J19" s="2775"/>
    </row>
    <row r="20" spans="1:13" ht="16.5" customHeight="1">
      <c r="A20" s="2787"/>
      <c r="B20" s="2"/>
      <c r="C20" s="101"/>
      <c r="D20" s="101"/>
      <c r="E20" s="2665"/>
      <c r="F20" s="2697"/>
      <c r="G20" s="2690"/>
      <c r="H20" s="2698"/>
      <c r="I20" s="2788"/>
      <c r="J20" s="2774"/>
    </row>
    <row r="21" spans="1:13" ht="60" customHeight="1">
      <c r="A21" s="2787"/>
      <c r="B21" s="2"/>
      <c r="C21" s="101"/>
      <c r="D21" s="101"/>
      <c r="E21" s="2665" t="s">
        <v>407</v>
      </c>
      <c r="F21" s="2697">
        <f>322000</f>
        <v>322000</v>
      </c>
      <c r="G21" s="2690">
        <v>12</v>
      </c>
      <c r="H21" s="2698">
        <f>+F21*G21</f>
        <v>3864000</v>
      </c>
      <c r="I21" s="2788" t="s">
        <v>2604</v>
      </c>
      <c r="J21" s="2774"/>
    </row>
    <row r="22" spans="1:13" ht="35.1" customHeight="1">
      <c r="A22" s="2787"/>
      <c r="B22" s="2"/>
      <c r="C22" s="101"/>
      <c r="D22" s="101"/>
      <c r="E22" s="2666" t="s">
        <v>2605</v>
      </c>
      <c r="F22" s="2692">
        <f>0/12</f>
        <v>0</v>
      </c>
      <c r="G22" s="2690">
        <v>12</v>
      </c>
      <c r="H22" s="2693">
        <f>+F22*G22</f>
        <v>0</v>
      </c>
      <c r="I22" s="2789" t="s">
        <v>2603</v>
      </c>
      <c r="J22" s="2775"/>
      <c r="K22" s="5">
        <f>+H22</f>
        <v>0</v>
      </c>
    </row>
    <row r="23" spans="1:13" ht="35.1" customHeight="1">
      <c r="A23" s="2787"/>
      <c r="B23" s="2"/>
      <c r="C23" s="101"/>
      <c r="D23" s="101"/>
      <c r="E23" s="2666" t="s">
        <v>2600</v>
      </c>
      <c r="F23" s="2692"/>
      <c r="G23" s="2690">
        <v>12</v>
      </c>
      <c r="H23" s="2693">
        <f>+F23*G23</f>
        <v>0</v>
      </c>
      <c r="I23" s="2788"/>
      <c r="J23" s="2775"/>
      <c r="K23" s="74"/>
    </row>
    <row r="24" spans="1:13" ht="21.75" customHeight="1">
      <c r="A24" s="2787"/>
      <c r="B24" s="2"/>
      <c r="C24" s="101"/>
      <c r="D24" s="101"/>
      <c r="E24" s="2667"/>
      <c r="F24" s="2692"/>
      <c r="G24" s="2690"/>
      <c r="H24" s="2693"/>
      <c r="I24" s="2788"/>
      <c r="J24" s="2776"/>
      <c r="K24" s="74"/>
    </row>
    <row r="25" spans="1:13" ht="35.1" customHeight="1">
      <c r="A25" s="2787"/>
      <c r="B25" s="2"/>
      <c r="C25" s="1512">
        <v>112</v>
      </c>
      <c r="D25" s="1512"/>
      <c r="E25" s="2664" t="s">
        <v>193</v>
      </c>
      <c r="F25" s="2699">
        <f>+F26+F40+F43+F44</f>
        <v>841416.66666666663</v>
      </c>
      <c r="G25" s="2700"/>
      <c r="H25" s="2701">
        <f>+H26+H40+H43+H44</f>
        <v>10097000</v>
      </c>
      <c r="I25" s="2788"/>
      <c r="J25" s="2774"/>
    </row>
    <row r="26" spans="1:13" ht="66" customHeight="1">
      <c r="A26" s="2787"/>
      <c r="B26" s="2"/>
      <c r="C26" s="1512"/>
      <c r="D26" s="1512">
        <v>1121</v>
      </c>
      <c r="E26" s="2664" t="s">
        <v>194</v>
      </c>
      <c r="F26" s="2699">
        <f>+F27+F33+F36</f>
        <v>627416.66666666663</v>
      </c>
      <c r="G26" s="2700"/>
      <c r="H26" s="2702">
        <f>+H27+H33+H36</f>
        <v>7529000</v>
      </c>
      <c r="I26" s="2788" t="s">
        <v>566</v>
      </c>
      <c r="J26" s="2774" t="s">
        <v>228</v>
      </c>
    </row>
    <row r="27" spans="1:13" ht="56.25" customHeight="1">
      <c r="A27" s="2787"/>
      <c r="B27" s="2"/>
      <c r="C27" s="101"/>
      <c r="D27" s="101"/>
      <c r="E27" s="2665" t="s">
        <v>437</v>
      </c>
      <c r="F27" s="2697">
        <f>SUM(F28:F32)</f>
        <v>624500</v>
      </c>
      <c r="G27" s="2690"/>
      <c r="H27" s="2698">
        <f>SUM(H28:H32)</f>
        <v>7494000</v>
      </c>
      <c r="I27" s="2788"/>
      <c r="J27" s="2774"/>
    </row>
    <row r="28" spans="1:13" ht="71.25" customHeight="1">
      <c r="A28" s="2787"/>
      <c r="B28" s="2"/>
      <c r="C28" s="101"/>
      <c r="D28" s="101"/>
      <c r="E28" s="2666" t="s">
        <v>2606</v>
      </c>
      <c r="F28" s="2692">
        <f>737000-125000</f>
        <v>612000</v>
      </c>
      <c r="G28" s="2690">
        <v>12</v>
      </c>
      <c r="H28" s="2693">
        <f t="shared" ref="H28" si="0">+F28*G28</f>
        <v>7344000</v>
      </c>
      <c r="I28" s="2788" t="s">
        <v>490</v>
      </c>
      <c r="J28" s="2775"/>
      <c r="K28" s="5">
        <f>+H28</f>
        <v>7344000</v>
      </c>
      <c r="M28" s="60"/>
    </row>
    <row r="29" spans="1:13" s="2863" customFormat="1" ht="35.1" customHeight="1">
      <c r="A29" s="2851"/>
      <c r="B29" s="2852"/>
      <c r="C29" s="2853"/>
      <c r="D29" s="2853"/>
      <c r="E29" s="2854" t="s">
        <v>2601</v>
      </c>
      <c r="F29" s="2855"/>
      <c r="G29" s="2856">
        <v>12</v>
      </c>
      <c r="H29" s="2857">
        <f>+F29*G29</f>
        <v>0</v>
      </c>
      <c r="I29" s="2858"/>
      <c r="J29" s="2864"/>
      <c r="K29" s="2860">
        <f>+H29</f>
        <v>0</v>
      </c>
      <c r="L29" s="2861">
        <f>+H29</f>
        <v>0</v>
      </c>
      <c r="M29" s="2862"/>
    </row>
    <row r="30" spans="1:13" ht="35.1" customHeight="1">
      <c r="A30" s="2787"/>
      <c r="B30" s="2"/>
      <c r="C30" s="101"/>
      <c r="D30" s="101"/>
      <c r="E30" s="2666" t="s">
        <v>416</v>
      </c>
      <c r="F30" s="2692">
        <f>150000/12</f>
        <v>12500</v>
      </c>
      <c r="G30" s="2690">
        <v>12</v>
      </c>
      <c r="H30" s="2693">
        <f t="shared" ref="H30" si="1">+F30*G30</f>
        <v>150000</v>
      </c>
      <c r="I30" s="2789" t="s">
        <v>2078</v>
      </c>
      <c r="J30" s="2775"/>
    </row>
    <row r="31" spans="1:13" ht="35.1" customHeight="1">
      <c r="A31" s="2787"/>
      <c r="B31" s="2"/>
      <c r="C31" s="101"/>
      <c r="D31" s="101"/>
      <c r="E31" s="2667" t="s">
        <v>460</v>
      </c>
      <c r="F31" s="2692"/>
      <c r="G31" s="2690"/>
      <c r="H31" s="2693"/>
      <c r="I31" s="2790"/>
      <c r="J31" s="2776"/>
    </row>
    <row r="32" spans="1:13" ht="25.5" customHeight="1">
      <c r="A32" s="2787"/>
      <c r="B32" s="2"/>
      <c r="C32" s="101"/>
      <c r="D32" s="101"/>
      <c r="E32" s="2667"/>
      <c r="F32" s="2694"/>
      <c r="G32" s="2690"/>
      <c r="H32" s="2695"/>
      <c r="I32" s="2790"/>
      <c r="J32" s="2776"/>
    </row>
    <row r="33" spans="1:13" s="10" customFormat="1" ht="46.5" customHeight="1">
      <c r="A33" s="2787"/>
      <c r="B33" s="2"/>
      <c r="C33" s="101"/>
      <c r="D33" s="101"/>
      <c r="E33" s="2665" t="s">
        <v>174</v>
      </c>
      <c r="F33" s="2703">
        <f>SUM(F34:F34)</f>
        <v>0</v>
      </c>
      <c r="G33" s="2704"/>
      <c r="H33" s="2705">
        <f>SUM(H34:H34)</f>
        <v>0</v>
      </c>
      <c r="I33" s="2788"/>
      <c r="J33" s="2774"/>
      <c r="K33" s="5"/>
      <c r="L33" s="1"/>
      <c r="M33" s="84"/>
    </row>
    <row r="34" spans="1:13" s="10" customFormat="1" ht="49.5" customHeight="1">
      <c r="A34" s="2787"/>
      <c r="B34" s="2"/>
      <c r="C34" s="101"/>
      <c r="D34" s="101"/>
      <c r="E34" s="2666" t="s">
        <v>427</v>
      </c>
      <c r="F34" s="2706">
        <v>0</v>
      </c>
      <c r="G34" s="2690">
        <v>12</v>
      </c>
      <c r="H34" s="2693">
        <f>+F34*G34</f>
        <v>0</v>
      </c>
      <c r="I34" s="2788" t="s">
        <v>483</v>
      </c>
      <c r="J34" s="2775"/>
      <c r="K34" s="5"/>
      <c r="L34" s="1"/>
      <c r="M34" s="84"/>
    </row>
    <row r="35" spans="1:13" s="10" customFormat="1" ht="21.75" customHeight="1">
      <c r="A35" s="2787"/>
      <c r="B35" s="2"/>
      <c r="C35" s="101"/>
      <c r="D35" s="101"/>
      <c r="E35" s="2666"/>
      <c r="F35" s="2706"/>
      <c r="G35" s="2690"/>
      <c r="H35" s="2693">
        <f>+F35*G35</f>
        <v>0</v>
      </c>
      <c r="I35" s="2788"/>
      <c r="J35" s="2775"/>
      <c r="K35" s="5"/>
      <c r="L35" s="1"/>
      <c r="M35" s="84"/>
    </row>
    <row r="36" spans="1:13" s="10" customFormat="1" ht="38.25" customHeight="1">
      <c r="A36" s="2787"/>
      <c r="B36" s="2"/>
      <c r="C36" s="101"/>
      <c r="D36" s="101"/>
      <c r="E36" s="2665" t="s">
        <v>432</v>
      </c>
      <c r="F36" s="2697">
        <f>SUM(F37:F38)</f>
        <v>2916.6666666666665</v>
      </c>
      <c r="G36" s="2707"/>
      <c r="H36" s="2698">
        <f>SUM(H37:H38)</f>
        <v>35000</v>
      </c>
      <c r="I36" s="2788"/>
      <c r="J36" s="2775"/>
      <c r="K36" s="5"/>
      <c r="L36" s="1"/>
      <c r="M36" s="84"/>
    </row>
    <row r="37" spans="1:13" s="10" customFormat="1" ht="38.25" customHeight="1">
      <c r="A37" s="2787"/>
      <c r="B37" s="2"/>
      <c r="C37" s="101"/>
      <c r="D37" s="101"/>
      <c r="E37" s="2666" t="s">
        <v>2076</v>
      </c>
      <c r="F37" s="2692">
        <f>+'RES. GENERAL POR ÁREA'!M19/12</f>
        <v>2916.6666666666665</v>
      </c>
      <c r="G37" s="2690">
        <v>12</v>
      </c>
      <c r="H37" s="2693">
        <f t="shared" ref="H37" si="2">+F37*G37</f>
        <v>35000</v>
      </c>
      <c r="I37" s="2788"/>
      <c r="J37" s="2775"/>
      <c r="K37" s="5"/>
      <c r="L37" s="1"/>
      <c r="M37" s="84"/>
    </row>
    <row r="38" spans="1:13" s="10" customFormat="1" ht="36" customHeight="1">
      <c r="A38" s="2787"/>
      <c r="B38" s="2"/>
      <c r="C38" s="101"/>
      <c r="D38" s="101"/>
      <c r="E38" s="2666" t="s">
        <v>392</v>
      </c>
      <c r="F38" s="2692">
        <f>0/4</f>
        <v>0</v>
      </c>
      <c r="G38" s="2690">
        <v>4</v>
      </c>
      <c r="H38" s="2693">
        <f>+F38*G38</f>
        <v>0</v>
      </c>
      <c r="I38" s="2788"/>
      <c r="J38" s="2775"/>
      <c r="K38" s="5"/>
      <c r="L38" s="1"/>
      <c r="M38" s="84"/>
    </row>
    <row r="39" spans="1:13" s="10" customFormat="1" ht="18.75" customHeight="1">
      <c r="A39" s="2787"/>
      <c r="B39" s="2"/>
      <c r="C39" s="101"/>
      <c r="D39" s="101"/>
      <c r="E39" s="2666"/>
      <c r="F39" s="2706"/>
      <c r="G39" s="2708"/>
      <c r="H39" s="2709"/>
      <c r="I39" s="2788"/>
      <c r="J39" s="2775"/>
      <c r="K39" s="5"/>
      <c r="L39" s="1"/>
      <c r="M39" s="84"/>
    </row>
    <row r="40" spans="1:13" s="10" customFormat="1" ht="46.5" customHeight="1">
      <c r="A40" s="2787"/>
      <c r="B40" s="2"/>
      <c r="C40" s="2"/>
      <c r="D40" s="1512">
        <v>1123</v>
      </c>
      <c r="E40" s="2664" t="s">
        <v>40</v>
      </c>
      <c r="F40" s="2710">
        <f>+F41</f>
        <v>5000</v>
      </c>
      <c r="G40" s="2687"/>
      <c r="H40" s="2711">
        <f>+H41</f>
        <v>60000</v>
      </c>
      <c r="I40" s="2789" t="s">
        <v>517</v>
      </c>
      <c r="J40" s="2774" t="s">
        <v>229</v>
      </c>
      <c r="K40" s="5"/>
      <c r="L40" s="1"/>
      <c r="M40" s="84"/>
    </row>
    <row r="41" spans="1:13" s="10" customFormat="1" ht="54.75" customHeight="1">
      <c r="A41" s="2787"/>
      <c r="B41" s="2"/>
      <c r="C41" s="101"/>
      <c r="D41" s="101"/>
      <c r="E41" s="2666" t="s">
        <v>76</v>
      </c>
      <c r="F41" s="2692">
        <v>5000</v>
      </c>
      <c r="G41" s="2690">
        <v>12</v>
      </c>
      <c r="H41" s="2693">
        <f>+F41*G41</f>
        <v>60000</v>
      </c>
      <c r="I41" s="2788" t="s">
        <v>484</v>
      </c>
      <c r="J41" s="2775"/>
      <c r="K41" s="5"/>
      <c r="L41" s="1"/>
      <c r="M41" s="84"/>
    </row>
    <row r="42" spans="1:13" ht="22.5" customHeight="1">
      <c r="A42" s="2787"/>
      <c r="B42" s="2"/>
      <c r="C42" s="101"/>
      <c r="D42" s="101"/>
      <c r="E42" s="2665"/>
      <c r="F42" s="2703"/>
      <c r="G42" s="2707"/>
      <c r="H42" s="2698"/>
      <c r="I42" s="2791"/>
      <c r="J42" s="2774"/>
      <c r="K42" s="74"/>
    </row>
    <row r="43" spans="1:13" ht="66.75" customHeight="1">
      <c r="A43" s="2787"/>
      <c r="B43" s="2"/>
      <c r="C43" s="101"/>
      <c r="D43" s="1512">
        <v>1125</v>
      </c>
      <c r="E43" s="2664" t="s">
        <v>497</v>
      </c>
      <c r="F43" s="2699">
        <v>199000</v>
      </c>
      <c r="G43" s="2687">
        <v>12</v>
      </c>
      <c r="H43" s="2711">
        <f>+F43*G43</f>
        <v>2388000</v>
      </c>
      <c r="I43" s="2788" t="s">
        <v>567</v>
      </c>
      <c r="J43" s="2774"/>
      <c r="K43" s="74"/>
    </row>
    <row r="44" spans="1:13" s="76" customFormat="1" ht="51" customHeight="1">
      <c r="A44" s="2792"/>
      <c r="B44" s="2"/>
      <c r="C44" s="2"/>
      <c r="D44" s="1512">
        <v>1126</v>
      </c>
      <c r="E44" s="2664" t="s">
        <v>39</v>
      </c>
      <c r="F44" s="2710">
        <f>SUM(F45:F46)</f>
        <v>10000</v>
      </c>
      <c r="G44" s="2687"/>
      <c r="H44" s="2711">
        <f>SUM(H45:H46)</f>
        <v>120000</v>
      </c>
      <c r="I44" s="2789" t="s">
        <v>568</v>
      </c>
      <c r="J44" s="2774" t="s">
        <v>230</v>
      </c>
      <c r="K44" s="75"/>
      <c r="L44" s="21"/>
      <c r="M44" s="1406"/>
    </row>
    <row r="45" spans="1:13" s="76" customFormat="1" ht="42.75" customHeight="1">
      <c r="A45" s="2792"/>
      <c r="B45" s="2"/>
      <c r="C45" s="2"/>
      <c r="D45" s="2"/>
      <c r="E45" s="2666" t="s">
        <v>89</v>
      </c>
      <c r="F45" s="2692">
        <v>10000</v>
      </c>
      <c r="G45" s="2690">
        <v>12</v>
      </c>
      <c r="H45" s="2693">
        <f>+F45*G45</f>
        <v>120000</v>
      </c>
      <c r="I45" s="2788" t="s">
        <v>171</v>
      </c>
      <c r="J45" s="2775"/>
      <c r="K45" s="75"/>
      <c r="L45" s="21"/>
      <c r="M45" s="1406"/>
    </row>
    <row r="46" spans="1:13" s="10" customFormat="1" ht="35.1" customHeight="1">
      <c r="A46" s="2787"/>
      <c r="B46" s="2"/>
      <c r="C46" s="101"/>
      <c r="D46" s="101"/>
      <c r="E46" s="2666" t="s">
        <v>427</v>
      </c>
      <c r="F46" s="2692">
        <f>0/12</f>
        <v>0</v>
      </c>
      <c r="G46" s="2690">
        <v>12</v>
      </c>
      <c r="H46" s="2693">
        <f>+F46*G46</f>
        <v>0</v>
      </c>
      <c r="I46" s="2790"/>
      <c r="J46" s="2775"/>
      <c r="K46" s="5"/>
      <c r="L46" s="1"/>
      <c r="M46" s="84"/>
    </row>
    <row r="47" spans="1:13" s="10" customFormat="1" ht="35.1" customHeight="1">
      <c r="A47" s="2787"/>
      <c r="B47" s="2"/>
      <c r="C47" s="101"/>
      <c r="D47" s="101"/>
      <c r="E47" s="2665"/>
      <c r="F47" s="2697"/>
      <c r="G47" s="2712"/>
      <c r="H47" s="2698"/>
      <c r="I47" s="2791"/>
      <c r="J47" s="2774"/>
      <c r="K47" s="5"/>
      <c r="L47" s="1"/>
      <c r="M47" s="84"/>
    </row>
    <row r="48" spans="1:13" ht="48.75" customHeight="1">
      <c r="A48" s="2787"/>
      <c r="B48" s="2"/>
      <c r="C48" s="1512">
        <v>113</v>
      </c>
      <c r="D48" s="1512"/>
      <c r="E48" s="2664" t="s">
        <v>195</v>
      </c>
      <c r="F48" s="2699">
        <f>+SUM(F49)</f>
        <v>9000</v>
      </c>
      <c r="G48" s="2713"/>
      <c r="H48" s="2702">
        <f>+SUM(H49)</f>
        <v>108000</v>
      </c>
      <c r="I48" s="2788" t="s">
        <v>498</v>
      </c>
      <c r="J48" s="2774" t="s">
        <v>231</v>
      </c>
      <c r="K48" s="74"/>
    </row>
    <row r="49" spans="1:13" ht="35.1" customHeight="1">
      <c r="A49" s="2787"/>
      <c r="B49" s="2"/>
      <c r="C49" s="101"/>
      <c r="D49" s="101"/>
      <c r="E49" s="2666" t="s">
        <v>134</v>
      </c>
      <c r="F49" s="2706">
        <v>9000</v>
      </c>
      <c r="G49" s="2690">
        <v>12</v>
      </c>
      <c r="H49" s="2693">
        <f>+F49*G49</f>
        <v>108000</v>
      </c>
      <c r="I49" s="2788"/>
      <c r="J49" s="2775"/>
      <c r="K49" s="74"/>
    </row>
    <row r="50" spans="1:13" ht="35.1" customHeight="1">
      <c r="A50" s="2787"/>
      <c r="B50" s="2"/>
      <c r="C50" s="101"/>
      <c r="D50" s="101"/>
      <c r="E50" s="2665"/>
      <c r="F50" s="2697"/>
      <c r="G50" s="2690"/>
      <c r="H50" s="2698"/>
      <c r="I50" s="2791"/>
      <c r="J50" s="2774"/>
    </row>
    <row r="51" spans="1:13" ht="54.75" customHeight="1">
      <c r="A51" s="2787"/>
      <c r="B51" s="2"/>
      <c r="C51" s="1512">
        <v>114</v>
      </c>
      <c r="D51" s="1512"/>
      <c r="E51" s="2664" t="s">
        <v>196</v>
      </c>
      <c r="F51" s="2686">
        <f>+SUM(F52:F57)</f>
        <v>353595.83333333331</v>
      </c>
      <c r="G51" s="2713"/>
      <c r="H51" s="2688">
        <f>+SUM(H52:H57)</f>
        <v>4243150</v>
      </c>
      <c r="I51" s="2788" t="s">
        <v>536</v>
      </c>
      <c r="J51" s="2774" t="s">
        <v>232</v>
      </c>
      <c r="L51" s="10"/>
      <c r="M51" s="1407"/>
    </row>
    <row r="52" spans="1:13" ht="39" customHeight="1">
      <c r="A52" s="2787"/>
      <c r="B52" s="2"/>
      <c r="C52" s="2"/>
      <c r="D52" s="2"/>
      <c r="E52" s="2666" t="s">
        <v>417</v>
      </c>
      <c r="F52" s="2714">
        <f>F16/12</f>
        <v>258095.83333333334</v>
      </c>
      <c r="G52" s="2690">
        <v>12</v>
      </c>
      <c r="H52" s="2693">
        <f t="shared" ref="H52:H55" si="3">+F52*G52</f>
        <v>3097150</v>
      </c>
      <c r="I52" s="2788"/>
      <c r="J52" s="2775"/>
      <c r="L52" s="10"/>
    </row>
    <row r="53" spans="1:13" ht="35.25" customHeight="1">
      <c r="A53" s="2787"/>
      <c r="B53" s="2"/>
      <c r="C53" s="101"/>
      <c r="D53" s="101"/>
      <c r="E53" s="2666" t="s">
        <v>163</v>
      </c>
      <c r="F53" s="2714">
        <f>F21/12</f>
        <v>26833.333333333332</v>
      </c>
      <c r="G53" s="2690">
        <v>12</v>
      </c>
      <c r="H53" s="2693">
        <f t="shared" si="3"/>
        <v>322000</v>
      </c>
      <c r="I53" s="2793"/>
      <c r="J53" s="2775"/>
    </row>
    <row r="54" spans="1:13" ht="37.5" customHeight="1">
      <c r="A54" s="2787"/>
      <c r="B54" s="2"/>
      <c r="C54" s="101"/>
      <c r="D54" s="101"/>
      <c r="E54" s="2666" t="s">
        <v>418</v>
      </c>
      <c r="F54" s="2715">
        <f>F28/12</f>
        <v>51000</v>
      </c>
      <c r="G54" s="2690">
        <v>12</v>
      </c>
      <c r="H54" s="2693">
        <f t="shared" si="3"/>
        <v>612000</v>
      </c>
      <c r="I54" s="2794"/>
      <c r="J54" s="2775"/>
    </row>
    <row r="55" spans="1:13" s="2863" customFormat="1" ht="42.75" customHeight="1">
      <c r="A55" s="2851"/>
      <c r="B55" s="2852"/>
      <c r="C55" s="2853"/>
      <c r="D55" s="2853"/>
      <c r="E55" s="2854" t="s">
        <v>2607</v>
      </c>
      <c r="F55" s="2881"/>
      <c r="G55" s="2856">
        <v>12</v>
      </c>
      <c r="H55" s="2857">
        <f t="shared" si="3"/>
        <v>0</v>
      </c>
      <c r="I55" s="2882"/>
      <c r="J55" s="2864"/>
      <c r="K55" s="2860">
        <f>SUM(H52:H55)</f>
        <v>4031150</v>
      </c>
      <c r="M55" s="2862"/>
    </row>
    <row r="56" spans="1:13" ht="34.5" customHeight="1">
      <c r="A56" s="2787"/>
      <c r="B56" s="2"/>
      <c r="C56" s="101"/>
      <c r="D56" s="101"/>
      <c r="E56" s="2666" t="s">
        <v>458</v>
      </c>
      <c r="F56" s="2715">
        <f>+F75/12</f>
        <v>9333.3333333333339</v>
      </c>
      <c r="G56" s="2690">
        <v>12</v>
      </c>
      <c r="H56" s="2693">
        <f t="shared" ref="H56:H57" si="4">+F56*G56</f>
        <v>112000</v>
      </c>
      <c r="I56" s="2794"/>
      <c r="J56" s="2775"/>
    </row>
    <row r="57" spans="1:13" ht="34.5" customHeight="1">
      <c r="A57" s="2787"/>
      <c r="B57" s="2"/>
      <c r="C57" s="101"/>
      <c r="D57" s="101"/>
      <c r="E57" s="2666" t="s">
        <v>2442</v>
      </c>
      <c r="F57" s="2715">
        <f>100000/12</f>
        <v>8333.3333333333339</v>
      </c>
      <c r="G57" s="2690">
        <v>12</v>
      </c>
      <c r="H57" s="2693">
        <f t="shared" si="4"/>
        <v>100000</v>
      </c>
      <c r="I57" s="2788"/>
      <c r="J57" s="2775"/>
    </row>
    <row r="58" spans="1:13" s="10" customFormat="1" ht="16.5" customHeight="1">
      <c r="A58" s="2787"/>
      <c r="B58" s="2"/>
      <c r="C58" s="101"/>
      <c r="D58" s="101"/>
      <c r="E58" s="2665"/>
      <c r="F58" s="2697"/>
      <c r="G58" s="2712"/>
      <c r="H58" s="2698"/>
      <c r="I58" s="2788"/>
      <c r="J58" s="2774"/>
      <c r="K58" s="5"/>
      <c r="L58" s="1"/>
      <c r="M58" s="84"/>
    </row>
    <row r="59" spans="1:13" ht="35.1" customHeight="1">
      <c r="A59" s="2787"/>
      <c r="B59" s="2"/>
      <c r="C59" s="1512">
        <v>115</v>
      </c>
      <c r="D59" s="1512"/>
      <c r="E59" s="2664" t="s">
        <v>197</v>
      </c>
      <c r="F59" s="2710">
        <f>+F60+F64</f>
        <v>35000</v>
      </c>
      <c r="G59" s="2713"/>
      <c r="H59" s="2711">
        <f>+H60+H64</f>
        <v>420000</v>
      </c>
      <c r="I59" s="2788"/>
      <c r="J59" s="2774"/>
    </row>
    <row r="60" spans="1:13" ht="56.25" customHeight="1">
      <c r="A60" s="2787"/>
      <c r="B60" s="2"/>
      <c r="C60" s="2"/>
      <c r="D60" s="2">
        <v>1151</v>
      </c>
      <c r="E60" s="2665" t="s">
        <v>197</v>
      </c>
      <c r="F60" s="2697">
        <f>+SUM(F61:F62)</f>
        <v>25000</v>
      </c>
      <c r="G60" s="2707"/>
      <c r="H60" s="2698">
        <f>+SUM(H61:H62)</f>
        <v>300000</v>
      </c>
      <c r="I60" s="2788" t="s">
        <v>569</v>
      </c>
      <c r="J60" s="2774" t="s">
        <v>234</v>
      </c>
    </row>
    <row r="61" spans="1:13" ht="35.1" customHeight="1">
      <c r="A61" s="2787"/>
      <c r="B61" s="2"/>
      <c r="C61" s="2"/>
      <c r="D61" s="2"/>
      <c r="E61" s="2666" t="s">
        <v>82</v>
      </c>
      <c r="F61" s="2692">
        <f>300000/12</f>
        <v>25000</v>
      </c>
      <c r="G61" s="2690">
        <v>12</v>
      </c>
      <c r="H61" s="2693">
        <f>+F61*G61</f>
        <v>300000</v>
      </c>
      <c r="I61" s="2788"/>
      <c r="J61" s="2775"/>
    </row>
    <row r="62" spans="1:13" ht="35.1" customHeight="1">
      <c r="A62" s="2787"/>
      <c r="B62" s="2"/>
      <c r="C62" s="101"/>
      <c r="D62" s="101"/>
      <c r="E62" s="2666" t="s">
        <v>83</v>
      </c>
      <c r="F62" s="2692">
        <v>0</v>
      </c>
      <c r="G62" s="2690">
        <v>12</v>
      </c>
      <c r="H62" s="2693">
        <f>+F62*G62</f>
        <v>0</v>
      </c>
      <c r="I62" s="2788"/>
      <c r="J62" s="2775"/>
    </row>
    <row r="63" spans="1:13" ht="21.75" customHeight="1">
      <c r="A63" s="2787"/>
      <c r="B63" s="2"/>
      <c r="C63" s="101"/>
      <c r="D63" s="101"/>
      <c r="E63" s="2666"/>
      <c r="F63" s="2692"/>
      <c r="G63" s="2690"/>
      <c r="H63" s="2693"/>
      <c r="I63" s="2788"/>
      <c r="J63" s="2775"/>
    </row>
    <row r="64" spans="1:13" ht="52.5" customHeight="1">
      <c r="A64" s="2787"/>
      <c r="B64" s="2"/>
      <c r="C64" s="2"/>
      <c r="D64" s="2">
        <v>1154</v>
      </c>
      <c r="E64" s="2665" t="s">
        <v>431</v>
      </c>
      <c r="F64" s="2697">
        <f>+SUM(F65:F66)</f>
        <v>10000</v>
      </c>
      <c r="G64" s="2707"/>
      <c r="H64" s="2698">
        <f>+SUM(H65:H66)</f>
        <v>120000</v>
      </c>
      <c r="I64" s="2788" t="s">
        <v>570</v>
      </c>
      <c r="J64" s="2774" t="s">
        <v>235</v>
      </c>
    </row>
    <row r="65" spans="1:13" ht="35.1" customHeight="1">
      <c r="A65" s="2787"/>
      <c r="B65" s="2"/>
      <c r="C65" s="2"/>
      <c r="D65" s="2"/>
      <c r="E65" s="2666" t="s">
        <v>84</v>
      </c>
      <c r="F65" s="2692">
        <v>10000</v>
      </c>
      <c r="G65" s="2690">
        <v>12</v>
      </c>
      <c r="H65" s="2693">
        <f>+F65*G65</f>
        <v>120000</v>
      </c>
      <c r="I65" s="2788" t="s">
        <v>90</v>
      </c>
      <c r="J65" s="2775"/>
    </row>
    <row r="66" spans="1:13" ht="35.1" customHeight="1">
      <c r="A66" s="2787"/>
      <c r="B66" s="2"/>
      <c r="C66" s="1516"/>
      <c r="D66" s="1516"/>
      <c r="E66" s="2666" t="s">
        <v>85</v>
      </c>
      <c r="F66" s="2692"/>
      <c r="G66" s="2690">
        <v>12</v>
      </c>
      <c r="H66" s="2693">
        <f>+F66*G66</f>
        <v>0</v>
      </c>
      <c r="I66" s="2788"/>
      <c r="J66" s="2775"/>
    </row>
    <row r="67" spans="1:13" ht="22.5" customHeight="1">
      <c r="A67" s="2787"/>
      <c r="B67" s="2"/>
      <c r="C67" s="101"/>
      <c r="D67" s="101"/>
      <c r="E67" s="2665"/>
      <c r="F67" s="2697"/>
      <c r="G67" s="2712"/>
      <c r="H67" s="2698"/>
      <c r="I67" s="2791"/>
      <c r="J67" s="2774"/>
    </row>
    <row r="68" spans="1:13" s="79" customFormat="1" ht="33.75" customHeight="1">
      <c r="A68" s="2795"/>
      <c r="B68" s="109">
        <v>12</v>
      </c>
      <c r="C68" s="110"/>
      <c r="D68" s="110"/>
      <c r="E68" s="2668" t="s">
        <v>70</v>
      </c>
      <c r="F68" s="2716">
        <f>+F69</f>
        <v>278666.66666666663</v>
      </c>
      <c r="G68" s="2684"/>
      <c r="H68" s="2717">
        <f>+H69</f>
        <v>3344000</v>
      </c>
      <c r="I68" s="2796"/>
      <c r="J68" s="2772" t="s">
        <v>240</v>
      </c>
      <c r="K68" s="77"/>
      <c r="L68" s="78"/>
      <c r="M68" s="1402"/>
    </row>
    <row r="69" spans="1:13" s="10" customFormat="1" ht="54" customHeight="1">
      <c r="A69" s="2787"/>
      <c r="B69" s="2"/>
      <c r="C69" s="1512">
        <v>122</v>
      </c>
      <c r="D69" s="1512"/>
      <c r="E69" s="2664" t="s">
        <v>199</v>
      </c>
      <c r="F69" s="2710">
        <f>+F70+F75+F79</f>
        <v>278666.66666666663</v>
      </c>
      <c r="G69" s="2687"/>
      <c r="H69" s="2698">
        <f>+H70+H75+H79</f>
        <v>3344000</v>
      </c>
      <c r="I69" s="2789" t="s">
        <v>499</v>
      </c>
      <c r="J69" s="2774"/>
      <c r="K69" s="5"/>
      <c r="L69" s="1"/>
      <c r="M69" s="84"/>
    </row>
    <row r="70" spans="1:13" s="10" customFormat="1" ht="35.1" customHeight="1">
      <c r="A70" s="2787"/>
      <c r="B70" s="2"/>
      <c r="C70" s="2"/>
      <c r="D70" s="1512">
        <v>1224</v>
      </c>
      <c r="E70" s="2664" t="s">
        <v>200</v>
      </c>
      <c r="F70" s="2710">
        <f>+SUM(F71:F73)</f>
        <v>0</v>
      </c>
      <c r="G70" s="2687"/>
      <c r="H70" s="2711">
        <f>+SUM(H71:H73)</f>
        <v>0</v>
      </c>
      <c r="I70" s="2789"/>
      <c r="J70" s="2774" t="s">
        <v>236</v>
      </c>
      <c r="K70" s="5"/>
      <c r="L70" s="1"/>
      <c r="M70" s="84"/>
    </row>
    <row r="71" spans="1:13" s="10" customFormat="1" ht="32.25" customHeight="1">
      <c r="A71" s="2787"/>
      <c r="B71" s="2"/>
      <c r="C71" s="101"/>
      <c r="D71" s="101"/>
      <c r="E71" s="2666" t="s">
        <v>2608</v>
      </c>
      <c r="F71" s="2692"/>
      <c r="G71" s="2690">
        <v>12</v>
      </c>
      <c r="H71" s="2693">
        <f>+F71*G71</f>
        <v>0</v>
      </c>
      <c r="I71" s="2788"/>
      <c r="J71" s="2775"/>
      <c r="K71" s="5"/>
      <c r="L71" s="1"/>
      <c r="M71" s="1541"/>
    </row>
    <row r="72" spans="1:13" s="10" customFormat="1" ht="27.75" customHeight="1">
      <c r="A72" s="2787"/>
      <c r="B72" s="2"/>
      <c r="C72" s="101"/>
      <c r="D72" s="101"/>
      <c r="E72" s="2666" t="s">
        <v>2365</v>
      </c>
      <c r="F72" s="2692">
        <f>+'RES. GENERAL POR ÁREA'!I20/12</f>
        <v>0</v>
      </c>
      <c r="G72" s="2690">
        <v>12</v>
      </c>
      <c r="H72" s="2693">
        <f>+G72*F72</f>
        <v>0</v>
      </c>
      <c r="I72" s="2788"/>
      <c r="J72" s="2775"/>
      <c r="K72" s="5"/>
      <c r="L72" s="1"/>
      <c r="M72" s="84"/>
    </row>
    <row r="73" spans="1:13" s="10" customFormat="1" ht="26.25" customHeight="1">
      <c r="A73" s="2787"/>
      <c r="B73" s="2"/>
      <c r="C73" s="101"/>
      <c r="D73" s="101"/>
      <c r="E73" s="2669" t="s">
        <v>137</v>
      </c>
      <c r="F73" s="2692">
        <v>0</v>
      </c>
      <c r="G73" s="2690">
        <v>12</v>
      </c>
      <c r="H73" s="2693">
        <f>+F73*G73</f>
        <v>0</v>
      </c>
      <c r="I73" s="2788"/>
      <c r="J73" s="2777"/>
      <c r="K73" s="5"/>
      <c r="L73" s="1"/>
      <c r="M73" s="84"/>
    </row>
    <row r="74" spans="1:13" s="10" customFormat="1" ht="22.5" customHeight="1">
      <c r="A74" s="2787"/>
      <c r="B74" s="2"/>
      <c r="C74" s="101"/>
      <c r="D74" s="101"/>
      <c r="E74" s="2665"/>
      <c r="F74" s="2697"/>
      <c r="G74" s="2690"/>
      <c r="H74" s="2698"/>
      <c r="I74" s="2797"/>
      <c r="J74" s="2774"/>
      <c r="K74" s="5"/>
      <c r="L74" s="1"/>
      <c r="M74" s="84"/>
    </row>
    <row r="75" spans="1:13" s="76" customFormat="1" ht="51.75" customHeight="1">
      <c r="A75" s="2792"/>
      <c r="B75" s="2"/>
      <c r="C75" s="2"/>
      <c r="D75" s="1512">
        <v>1225</v>
      </c>
      <c r="E75" s="2664" t="s">
        <v>201</v>
      </c>
      <c r="F75" s="2710">
        <f>SUM(F76:F77)</f>
        <v>112000</v>
      </c>
      <c r="G75" s="2687"/>
      <c r="H75" s="2698">
        <f>SUM(H76:H77)</f>
        <v>1344000</v>
      </c>
      <c r="I75" s="2789" t="s">
        <v>571</v>
      </c>
      <c r="J75" s="2774" t="s">
        <v>237</v>
      </c>
      <c r="K75" s="75"/>
      <c r="L75" s="21"/>
      <c r="M75" s="1406"/>
    </row>
    <row r="76" spans="1:13" s="10" customFormat="1" ht="37.5" customHeight="1">
      <c r="A76" s="2787"/>
      <c r="B76" s="2"/>
      <c r="C76" s="101"/>
      <c r="D76" s="101"/>
      <c r="E76" s="2666" t="s">
        <v>138</v>
      </c>
      <c r="F76" s="2692">
        <v>100000</v>
      </c>
      <c r="G76" s="2690">
        <v>12</v>
      </c>
      <c r="H76" s="2693">
        <f>+F76*G76</f>
        <v>1200000</v>
      </c>
      <c r="I76" s="2788" t="s">
        <v>500</v>
      </c>
      <c r="J76" s="2775"/>
      <c r="K76" s="5"/>
      <c r="L76" s="1"/>
      <c r="M76" s="84"/>
    </row>
    <row r="77" spans="1:13" s="10" customFormat="1" ht="42.75" customHeight="1">
      <c r="A77" s="2787"/>
      <c r="B77" s="2"/>
      <c r="C77" s="101"/>
      <c r="D77" s="101"/>
      <c r="E77" s="2666" t="s">
        <v>129</v>
      </c>
      <c r="F77" s="2692">
        <f>6000*2</f>
        <v>12000</v>
      </c>
      <c r="G77" s="2690">
        <v>12</v>
      </c>
      <c r="H77" s="2693">
        <f>+F77*G77</f>
        <v>144000</v>
      </c>
      <c r="I77" s="2788" t="s">
        <v>2079</v>
      </c>
      <c r="J77" s="2775"/>
      <c r="K77" s="5"/>
      <c r="L77" s="1"/>
      <c r="M77" s="84"/>
    </row>
    <row r="78" spans="1:13" s="10" customFormat="1" ht="22.5" customHeight="1">
      <c r="A78" s="2787"/>
      <c r="B78" s="2"/>
      <c r="C78" s="101"/>
      <c r="D78" s="101"/>
      <c r="E78" s="2667"/>
      <c r="F78" s="2694"/>
      <c r="G78" s="2718"/>
      <c r="H78" s="2695"/>
      <c r="I78" s="2797"/>
      <c r="J78" s="2776"/>
      <c r="K78" s="5"/>
      <c r="L78" s="1"/>
      <c r="M78" s="84"/>
    </row>
    <row r="79" spans="1:13" s="76" customFormat="1" ht="61.5" customHeight="1">
      <c r="A79" s="2792"/>
      <c r="B79" s="2"/>
      <c r="C79" s="2"/>
      <c r="D79" s="1512">
        <v>1229</v>
      </c>
      <c r="E79" s="2664" t="s">
        <v>402</v>
      </c>
      <c r="F79" s="2710">
        <f>SUM(F80:F83)</f>
        <v>166666.66666666666</v>
      </c>
      <c r="G79" s="2687"/>
      <c r="H79" s="2711">
        <f>SUM(H80:H83)</f>
        <v>2000000</v>
      </c>
      <c r="I79" s="2789" t="s">
        <v>2444</v>
      </c>
      <c r="J79" s="2774" t="s">
        <v>238</v>
      </c>
      <c r="K79" s="75"/>
      <c r="L79" s="21"/>
      <c r="M79" s="1406"/>
    </row>
    <row r="80" spans="1:13" s="10" customFormat="1" ht="35.1" customHeight="1">
      <c r="A80" s="2787"/>
      <c r="B80" s="2"/>
      <c r="C80" s="101"/>
      <c r="D80" s="101"/>
      <c r="E80" s="2666" t="s">
        <v>2443</v>
      </c>
      <c r="F80" s="2692"/>
      <c r="G80" s="2690"/>
      <c r="H80" s="2693"/>
      <c r="I80" s="2788" t="s">
        <v>125</v>
      </c>
      <c r="J80" s="2775"/>
      <c r="K80" s="5"/>
      <c r="L80" s="1"/>
      <c r="M80" s="84"/>
    </row>
    <row r="81" spans="1:13" s="10" customFormat="1" ht="48" customHeight="1">
      <c r="A81" s="2787"/>
      <c r="B81" s="2"/>
      <c r="C81" s="101"/>
      <c r="D81" s="101"/>
      <c r="E81" s="2666" t="s">
        <v>392</v>
      </c>
      <c r="F81" s="2692">
        <f>+'RES. GENERAL POR ÁREA'!N21/12</f>
        <v>166666.66666666666</v>
      </c>
      <c r="G81" s="2690">
        <v>12</v>
      </c>
      <c r="H81" s="2693">
        <f>+F81*G81</f>
        <v>2000000</v>
      </c>
      <c r="I81" s="2788" t="s">
        <v>2609</v>
      </c>
      <c r="J81" s="2775"/>
      <c r="K81" s="5"/>
      <c r="L81" s="1"/>
      <c r="M81" s="84"/>
    </row>
    <row r="82" spans="1:13" s="10" customFormat="1" ht="35.1" customHeight="1">
      <c r="A82" s="2787"/>
      <c r="B82" s="2"/>
      <c r="C82" s="101"/>
      <c r="D82" s="101"/>
      <c r="E82" s="2666" t="s">
        <v>475</v>
      </c>
      <c r="F82" s="2692">
        <f>0/12</f>
        <v>0</v>
      </c>
      <c r="G82" s="2690">
        <v>12</v>
      </c>
      <c r="H82" s="2693">
        <f>+F82*G82</f>
        <v>0</v>
      </c>
      <c r="I82" s="2788"/>
      <c r="J82" s="2775"/>
      <c r="K82" s="5"/>
      <c r="L82" s="1"/>
      <c r="M82" s="84"/>
    </row>
    <row r="83" spans="1:13" s="10" customFormat="1" ht="33.75" customHeight="1">
      <c r="A83" s="2787"/>
      <c r="B83" s="2"/>
      <c r="C83" s="101"/>
      <c r="D83" s="101"/>
      <c r="E83" s="2666" t="s">
        <v>457</v>
      </c>
      <c r="F83" s="2692"/>
      <c r="G83" s="2690"/>
      <c r="H83" s="2693"/>
      <c r="I83" s="2790"/>
      <c r="J83" s="2775"/>
      <c r="K83" s="5"/>
      <c r="L83" s="1"/>
      <c r="M83" s="84"/>
    </row>
    <row r="84" spans="1:13" s="10" customFormat="1" ht="18" customHeight="1">
      <c r="A84" s="2787"/>
      <c r="B84" s="2"/>
      <c r="C84" s="101"/>
      <c r="D84" s="101"/>
      <c r="E84" s="2666"/>
      <c r="F84" s="2692"/>
      <c r="G84" s="2721"/>
      <c r="H84" s="2693"/>
      <c r="I84" s="2791"/>
      <c r="J84" s="2775"/>
      <c r="K84" s="5"/>
      <c r="L84" s="1"/>
      <c r="M84" s="84"/>
    </row>
    <row r="85" spans="1:13" ht="33.75" customHeight="1">
      <c r="A85" s="2795"/>
      <c r="B85" s="109">
        <v>13</v>
      </c>
      <c r="C85" s="110"/>
      <c r="D85" s="110"/>
      <c r="E85" s="2668" t="s">
        <v>202</v>
      </c>
      <c r="F85" s="2683">
        <f>+F86+F91</f>
        <v>0</v>
      </c>
      <c r="G85" s="2684"/>
      <c r="H85" s="2685">
        <f>+H86+H91</f>
        <v>0</v>
      </c>
      <c r="I85" s="2796"/>
      <c r="J85" s="2772" t="s">
        <v>239</v>
      </c>
    </row>
    <row r="86" spans="1:13" ht="33.75" customHeight="1">
      <c r="A86" s="2787"/>
      <c r="B86" s="2"/>
      <c r="C86" s="1512">
        <v>131</v>
      </c>
      <c r="D86" s="1512"/>
      <c r="E86" s="2664" t="s">
        <v>203</v>
      </c>
      <c r="F86" s="2710">
        <f>+F87+F89</f>
        <v>0</v>
      </c>
      <c r="G86" s="2722"/>
      <c r="H86" s="2711">
        <f>+H87+H89</f>
        <v>0</v>
      </c>
      <c r="I86" s="2788"/>
      <c r="J86" s="2774"/>
    </row>
    <row r="87" spans="1:13" ht="66" customHeight="1">
      <c r="A87" s="2787"/>
      <c r="B87" s="2"/>
      <c r="C87" s="2"/>
      <c r="D87" s="1512">
        <v>1311</v>
      </c>
      <c r="E87" s="2664" t="s">
        <v>204</v>
      </c>
      <c r="F87" s="2710">
        <v>0</v>
      </c>
      <c r="G87" s="2722"/>
      <c r="H87" s="2711">
        <f>+SUM(H88:H88)</f>
        <v>0</v>
      </c>
      <c r="I87" s="2788" t="s">
        <v>175</v>
      </c>
      <c r="J87" s="2774" t="s">
        <v>241</v>
      </c>
    </row>
    <row r="88" spans="1:13" ht="24.75" customHeight="1">
      <c r="A88" s="2787"/>
      <c r="B88" s="2"/>
      <c r="C88" s="2"/>
      <c r="D88" s="2"/>
      <c r="E88" s="2665"/>
      <c r="F88" s="2697"/>
      <c r="G88" s="2712"/>
      <c r="H88" s="2698">
        <f>+F88*G88</f>
        <v>0</v>
      </c>
      <c r="I88" s="2788"/>
      <c r="J88" s="2774"/>
    </row>
    <row r="89" spans="1:13" ht="37.5" customHeight="1">
      <c r="A89" s="2787"/>
      <c r="B89" s="2"/>
      <c r="C89" s="2"/>
      <c r="D89" s="1512">
        <v>1312</v>
      </c>
      <c r="E89" s="2664" t="s">
        <v>205</v>
      </c>
      <c r="F89" s="2710">
        <f>+SUM(F90:F90)</f>
        <v>0</v>
      </c>
      <c r="G89" s="2722"/>
      <c r="H89" s="2711">
        <f>+SUM(H90:H90)</f>
        <v>0</v>
      </c>
      <c r="I89" s="2788"/>
      <c r="J89" s="2774" t="s">
        <v>242</v>
      </c>
    </row>
    <row r="90" spans="1:13" ht="37.5" customHeight="1">
      <c r="A90" s="2787"/>
      <c r="B90" s="2"/>
      <c r="C90" s="2"/>
      <c r="D90" s="2"/>
      <c r="E90" s="2665"/>
      <c r="F90" s="2697"/>
      <c r="G90" s="2712"/>
      <c r="H90" s="2698">
        <f>+F90*G90</f>
        <v>0</v>
      </c>
      <c r="I90" s="2788"/>
      <c r="J90" s="2774"/>
    </row>
    <row r="91" spans="1:13" ht="75" customHeight="1">
      <c r="A91" s="2787"/>
      <c r="B91" s="2"/>
      <c r="C91" s="1512">
        <v>132</v>
      </c>
      <c r="D91" s="1512"/>
      <c r="E91" s="2664" t="s">
        <v>206</v>
      </c>
      <c r="F91" s="2710">
        <f>+F92</f>
        <v>0</v>
      </c>
      <c r="G91" s="2713"/>
      <c r="H91" s="2711">
        <f>+H92</f>
        <v>0</v>
      </c>
      <c r="I91" s="2788" t="s">
        <v>176</v>
      </c>
      <c r="J91" s="2774" t="s">
        <v>243</v>
      </c>
    </row>
    <row r="92" spans="1:13" ht="34.5" customHeight="1">
      <c r="A92" s="2787"/>
      <c r="B92" s="2"/>
      <c r="C92" s="101"/>
      <c r="D92" s="1512">
        <v>1321</v>
      </c>
      <c r="E92" s="2664" t="s">
        <v>207</v>
      </c>
      <c r="F92" s="2723">
        <f>+SUM(F93)</f>
        <v>0</v>
      </c>
      <c r="G92" s="2687"/>
      <c r="H92" s="2724">
        <f>+SUM(H93)</f>
        <v>0</v>
      </c>
      <c r="I92" s="2790"/>
      <c r="J92" s="2774"/>
    </row>
    <row r="93" spans="1:13" ht="30.75" customHeight="1">
      <c r="A93" s="2787"/>
      <c r="B93" s="2"/>
      <c r="C93" s="101"/>
      <c r="D93" s="101"/>
      <c r="E93" s="2666"/>
      <c r="F93" s="2715"/>
      <c r="G93" s="2690"/>
      <c r="H93" s="2693"/>
      <c r="I93" s="2788"/>
      <c r="J93" s="2774" t="s">
        <v>242</v>
      </c>
    </row>
    <row r="94" spans="1:13" ht="27.75" customHeight="1">
      <c r="A94" s="2787"/>
      <c r="B94" s="2"/>
      <c r="C94" s="101"/>
      <c r="D94" s="101"/>
      <c r="E94" s="2666"/>
      <c r="F94" s="2715"/>
      <c r="G94" s="2690"/>
      <c r="H94" s="2693"/>
      <c r="I94" s="2788"/>
      <c r="J94" s="2775"/>
    </row>
    <row r="95" spans="1:13" ht="42.75" customHeight="1">
      <c r="A95" s="2798"/>
      <c r="B95" s="97">
        <v>15</v>
      </c>
      <c r="C95" s="106"/>
      <c r="D95" s="106"/>
      <c r="E95" s="2670" t="s">
        <v>208</v>
      </c>
      <c r="F95" s="2725">
        <f>+F96+F104+F112</f>
        <v>649113.88500000001</v>
      </c>
      <c r="G95" s="2726"/>
      <c r="H95" s="2727">
        <f>+H96+H104+H112</f>
        <v>7789366.620000001</v>
      </c>
      <c r="I95" s="2799"/>
      <c r="J95" s="2778" t="s">
        <v>244</v>
      </c>
    </row>
    <row r="96" spans="1:13" ht="82.5" customHeight="1">
      <c r="A96" s="2800"/>
      <c r="B96" s="3"/>
      <c r="C96" s="2632">
        <v>151</v>
      </c>
      <c r="D96" s="2632"/>
      <c r="E96" s="2671" t="s">
        <v>68</v>
      </c>
      <c r="F96" s="2728">
        <f>+F97+F102</f>
        <v>309418.23499999999</v>
      </c>
      <c r="G96" s="2729"/>
      <c r="H96" s="2730">
        <f>+H97+H102</f>
        <v>3713018.8200000008</v>
      </c>
      <c r="I96" s="2788" t="s">
        <v>573</v>
      </c>
      <c r="J96" s="2778" t="s">
        <v>245</v>
      </c>
      <c r="L96" s="10"/>
    </row>
    <row r="97" spans="1:13" ht="34.5" customHeight="1">
      <c r="A97" s="2800"/>
      <c r="B97" s="3"/>
      <c r="C97" s="95"/>
      <c r="D97" s="95"/>
      <c r="E97" s="2672" t="s">
        <v>159</v>
      </c>
      <c r="F97" s="2696">
        <f>SUM(F98:F101)</f>
        <v>309418.23499999999</v>
      </c>
      <c r="G97" s="2731"/>
      <c r="H97" s="14">
        <f>SUM(H98:H101)</f>
        <v>3713018.8200000008</v>
      </c>
      <c r="I97" s="2788"/>
      <c r="J97" s="2778"/>
      <c r="L97" s="10" t="s">
        <v>419</v>
      </c>
    </row>
    <row r="98" spans="1:13" ht="34.5" customHeight="1">
      <c r="A98" s="2800"/>
      <c r="B98" s="3"/>
      <c r="C98" s="95"/>
      <c r="D98" s="95"/>
      <c r="E98" s="2666" t="s">
        <v>572</v>
      </c>
      <c r="F98" s="2732">
        <f>3618150*7.09%</f>
        <v>256526.83500000002</v>
      </c>
      <c r="G98" s="2731">
        <v>12</v>
      </c>
      <c r="H98" s="2693">
        <f t="shared" ref="H98:H99" si="5">+F98*G98</f>
        <v>3078322.0200000005</v>
      </c>
      <c r="I98" s="2788"/>
      <c r="J98" s="2775"/>
      <c r="K98" s="5">
        <f>+H98</f>
        <v>3078322.0200000005</v>
      </c>
      <c r="L98" s="10">
        <f>+H98</f>
        <v>3078322.0200000005</v>
      </c>
      <c r="M98" s="1408"/>
    </row>
    <row r="99" spans="1:13" ht="34.5" customHeight="1">
      <c r="A99" s="2800"/>
      <c r="B99" s="3"/>
      <c r="C99" s="95"/>
      <c r="D99" s="95"/>
      <c r="E99" s="2666" t="s">
        <v>421</v>
      </c>
      <c r="F99" s="2696">
        <f>737000*7.09%</f>
        <v>52253.3</v>
      </c>
      <c r="G99" s="2731">
        <v>12</v>
      </c>
      <c r="H99" s="2693">
        <f t="shared" si="5"/>
        <v>627039.60000000009</v>
      </c>
      <c r="I99" s="2788"/>
      <c r="J99" s="2775"/>
      <c r="K99" s="5">
        <f>+H99</f>
        <v>627039.60000000009</v>
      </c>
      <c r="L99" s="10">
        <f>+H99</f>
        <v>627039.60000000009</v>
      </c>
    </row>
    <row r="100" spans="1:13" s="2880" customFormat="1" ht="34.5" customHeight="1">
      <c r="A100" s="2871"/>
      <c r="B100" s="2872"/>
      <c r="C100" s="2873"/>
      <c r="D100" s="2873"/>
      <c r="E100" s="2854" t="s">
        <v>2077</v>
      </c>
      <c r="F100" s="2874"/>
      <c r="G100" s="2875">
        <v>12</v>
      </c>
      <c r="H100" s="2857">
        <f>+F100*G100</f>
        <v>0</v>
      </c>
      <c r="I100" s="2858"/>
      <c r="J100" s="2876"/>
      <c r="K100" s="2877">
        <f>+H100</f>
        <v>0</v>
      </c>
      <c r="L100" s="2878">
        <f>+H100</f>
        <v>0</v>
      </c>
      <c r="M100" s="2879"/>
    </row>
    <row r="101" spans="1:13" ht="34.5" customHeight="1">
      <c r="A101" s="2800"/>
      <c r="B101" s="3"/>
      <c r="C101" s="95"/>
      <c r="D101" s="95"/>
      <c r="E101" s="2666" t="s">
        <v>422</v>
      </c>
      <c r="F101" s="2696">
        <f>9000*7.09%</f>
        <v>638.1</v>
      </c>
      <c r="G101" s="2731">
        <v>12</v>
      </c>
      <c r="H101" s="2693">
        <f>+F101*G101</f>
        <v>7657.2000000000007</v>
      </c>
      <c r="I101" s="2788"/>
      <c r="J101" s="2775"/>
      <c r="L101" s="10"/>
    </row>
    <row r="102" spans="1:13" ht="34.5" customHeight="1">
      <c r="A102" s="2800"/>
      <c r="B102" s="3"/>
      <c r="C102" s="102"/>
      <c r="D102" s="102"/>
      <c r="E102" s="2672" t="s">
        <v>162</v>
      </c>
      <c r="F102" s="2696">
        <f>0/12</f>
        <v>0</v>
      </c>
      <c r="G102" s="2731">
        <v>12</v>
      </c>
      <c r="H102" s="2693">
        <f>+G102*F102</f>
        <v>0</v>
      </c>
      <c r="I102" s="2788"/>
      <c r="J102" s="2778"/>
      <c r="K102" s="5">
        <f>+H102</f>
        <v>0</v>
      </c>
      <c r="L102" s="10">
        <f>+H102</f>
        <v>0</v>
      </c>
    </row>
    <row r="103" spans="1:13" ht="19.5" customHeight="1">
      <c r="A103" s="2800"/>
      <c r="B103" s="3"/>
      <c r="C103" s="102"/>
      <c r="D103" s="102"/>
      <c r="E103" s="2673"/>
      <c r="F103" s="2733"/>
      <c r="G103" s="2734"/>
      <c r="H103" s="2695"/>
      <c r="I103" s="2791"/>
      <c r="J103" s="2779"/>
      <c r="L103" s="10"/>
    </row>
    <row r="104" spans="1:13" ht="96" customHeight="1">
      <c r="A104" s="2800"/>
      <c r="B104" s="3"/>
      <c r="C104" s="2632">
        <v>152</v>
      </c>
      <c r="D104" s="2632"/>
      <c r="E104" s="2671" t="s">
        <v>67</v>
      </c>
      <c r="F104" s="2728">
        <f>+SUM(F105:F110)</f>
        <v>309854.64999999997</v>
      </c>
      <c r="G104" s="2729"/>
      <c r="H104" s="2730">
        <f>+SUM(H105:H110)</f>
        <v>3718255.8</v>
      </c>
      <c r="I104" s="2788" t="s">
        <v>2450</v>
      </c>
      <c r="J104" s="2778" t="s">
        <v>246</v>
      </c>
      <c r="L104" s="10"/>
    </row>
    <row r="105" spans="1:13" ht="34.5" customHeight="1">
      <c r="A105" s="2800"/>
      <c r="B105" s="3"/>
      <c r="C105" s="95"/>
      <c r="D105" s="95"/>
      <c r="E105" s="2672" t="s">
        <v>79</v>
      </c>
      <c r="F105" s="2733"/>
      <c r="G105" s="2731"/>
      <c r="H105" s="2695">
        <f t="shared" ref="H105:H107" si="6">+F105*G105</f>
        <v>0</v>
      </c>
      <c r="I105" s="2788"/>
      <c r="J105" s="2778"/>
      <c r="L105" s="10"/>
    </row>
    <row r="106" spans="1:13" ht="35.1" customHeight="1">
      <c r="A106" s="2800"/>
      <c r="B106" s="3"/>
      <c r="C106" s="95"/>
      <c r="D106" s="95"/>
      <c r="E106" s="2666" t="s">
        <v>476</v>
      </c>
      <c r="F106" s="2696">
        <f>3618150*7.1%</f>
        <v>256888.64999999997</v>
      </c>
      <c r="G106" s="2731">
        <v>12</v>
      </c>
      <c r="H106" s="2693">
        <f t="shared" si="6"/>
        <v>3082663.8</v>
      </c>
      <c r="I106" s="2788"/>
      <c r="J106" s="2775"/>
      <c r="K106" s="5">
        <f>+H106</f>
        <v>3082663.8</v>
      </c>
      <c r="L106" s="10">
        <f>+H106</f>
        <v>3082663.8</v>
      </c>
    </row>
    <row r="107" spans="1:13" ht="35.1" customHeight="1">
      <c r="A107" s="2800"/>
      <c r="B107" s="3"/>
      <c r="C107" s="95"/>
      <c r="D107" s="95"/>
      <c r="E107" s="2666" t="s">
        <v>420</v>
      </c>
      <c r="F107" s="2696">
        <f>737000*7.1%</f>
        <v>52326.999999999993</v>
      </c>
      <c r="G107" s="2731">
        <v>12</v>
      </c>
      <c r="H107" s="2693">
        <f t="shared" si="6"/>
        <v>627923.99999999988</v>
      </c>
      <c r="I107" s="2788"/>
      <c r="J107" s="2775"/>
      <c r="L107" s="10">
        <f>+H107</f>
        <v>627923.99999999988</v>
      </c>
    </row>
    <row r="108" spans="1:13" s="2880" customFormat="1" ht="35.1" customHeight="1">
      <c r="A108" s="2871"/>
      <c r="B108" s="2872"/>
      <c r="C108" s="2873"/>
      <c r="D108" s="2873"/>
      <c r="E108" s="2854" t="s">
        <v>2077</v>
      </c>
      <c r="F108" s="2874"/>
      <c r="G108" s="2875">
        <v>12</v>
      </c>
      <c r="H108" s="2857">
        <f>+F108*G108</f>
        <v>0</v>
      </c>
      <c r="I108" s="2858"/>
      <c r="J108" s="2876"/>
      <c r="K108" s="2877">
        <f>+H108</f>
        <v>0</v>
      </c>
      <c r="L108" s="2878">
        <f>+H108</f>
        <v>0</v>
      </c>
      <c r="M108" s="2879"/>
    </row>
    <row r="109" spans="1:13" ht="35.1" customHeight="1">
      <c r="A109" s="2800"/>
      <c r="B109" s="3"/>
      <c r="C109" s="95"/>
      <c r="D109" s="95"/>
      <c r="E109" s="2666" t="s">
        <v>422</v>
      </c>
      <c r="F109" s="2696">
        <f>9000*7.1%</f>
        <v>638.99999999999989</v>
      </c>
      <c r="G109" s="2731">
        <v>12</v>
      </c>
      <c r="H109" s="2693">
        <f>+F109*G109</f>
        <v>7667.9999999999982</v>
      </c>
      <c r="I109" s="2788"/>
      <c r="J109" s="2775"/>
      <c r="L109" s="10"/>
    </row>
    <row r="110" spans="1:13" ht="35.1" customHeight="1">
      <c r="A110" s="2800"/>
      <c r="B110" s="3"/>
      <c r="C110" s="102"/>
      <c r="D110" s="102"/>
      <c r="E110" s="2672" t="s">
        <v>172</v>
      </c>
      <c r="F110" s="2696">
        <f>0/12</f>
        <v>0</v>
      </c>
      <c r="G110" s="2731">
        <v>12</v>
      </c>
      <c r="H110" s="2693">
        <f>+F110*G110</f>
        <v>0</v>
      </c>
      <c r="I110" s="2788"/>
      <c r="J110" s="2778"/>
      <c r="L110" s="10">
        <f>+H110</f>
        <v>0</v>
      </c>
    </row>
    <row r="111" spans="1:13" ht="15" customHeight="1">
      <c r="A111" s="2800"/>
      <c r="B111" s="3"/>
      <c r="C111" s="102"/>
      <c r="D111" s="102"/>
      <c r="E111" s="2673"/>
      <c r="F111" s="2696"/>
      <c r="G111" s="2731"/>
      <c r="H111" s="2693"/>
      <c r="I111" s="2791"/>
      <c r="J111" s="2779"/>
      <c r="L111" s="10"/>
    </row>
    <row r="112" spans="1:13" ht="68.25" customHeight="1">
      <c r="A112" s="2800"/>
      <c r="B112" s="3"/>
      <c r="C112" s="2632">
        <v>153</v>
      </c>
      <c r="D112" s="2632"/>
      <c r="E112" s="2671" t="s">
        <v>2445</v>
      </c>
      <c r="F112" s="2728">
        <f>+SUM(F113:F117)</f>
        <v>29841</v>
      </c>
      <c r="G112" s="2729"/>
      <c r="H112" s="2711">
        <f>+SUM(H113:H117)</f>
        <v>358092</v>
      </c>
      <c r="I112" s="2789" t="s">
        <v>574</v>
      </c>
      <c r="J112" s="2778" t="s">
        <v>247</v>
      </c>
      <c r="L112" s="10"/>
    </row>
    <row r="113" spans="1:13" ht="35.1" customHeight="1">
      <c r="A113" s="2800"/>
      <c r="B113" s="3"/>
      <c r="C113" s="95"/>
      <c r="D113" s="95"/>
      <c r="E113" s="2672" t="s">
        <v>79</v>
      </c>
      <c r="F113" s="2696"/>
      <c r="G113" s="2731"/>
      <c r="H113" s="2693"/>
      <c r="I113" s="2788"/>
      <c r="J113" s="2778"/>
      <c r="L113" s="10"/>
    </row>
    <row r="114" spans="1:13" ht="35.1" customHeight="1">
      <c r="A114" s="2800"/>
      <c r="B114" s="3"/>
      <c r="C114" s="95"/>
      <c r="D114" s="95"/>
      <c r="E114" s="2666" t="s">
        <v>501</v>
      </c>
      <c r="F114" s="2696">
        <v>25000</v>
      </c>
      <c r="G114" s="2731">
        <v>12</v>
      </c>
      <c r="H114" s="2693">
        <f t="shared" ref="H114:H115" si="7">+F114*G114</f>
        <v>300000</v>
      </c>
      <c r="I114" s="2788"/>
      <c r="J114" s="2775"/>
      <c r="K114" s="5">
        <f>+H114</f>
        <v>300000</v>
      </c>
      <c r="L114" s="10">
        <f>+H114</f>
        <v>300000</v>
      </c>
    </row>
    <row r="115" spans="1:13" ht="35.1" customHeight="1">
      <c r="A115" s="2800"/>
      <c r="B115" s="3"/>
      <c r="C115" s="95"/>
      <c r="D115" s="95"/>
      <c r="E115" s="2666" t="s">
        <v>421</v>
      </c>
      <c r="F115" s="2696">
        <v>4724</v>
      </c>
      <c r="G115" s="2731">
        <v>12</v>
      </c>
      <c r="H115" s="2693">
        <f t="shared" si="7"/>
        <v>56688</v>
      </c>
      <c r="I115" s="2788"/>
      <c r="J115" s="2775"/>
      <c r="L115" s="10">
        <f>+H115</f>
        <v>56688</v>
      </c>
    </row>
    <row r="116" spans="1:13" s="2880" customFormat="1" ht="35.1" customHeight="1">
      <c r="A116" s="2871"/>
      <c r="B116" s="2872"/>
      <c r="C116" s="2873"/>
      <c r="D116" s="2873"/>
      <c r="E116" s="2854" t="s">
        <v>2077</v>
      </c>
      <c r="F116" s="2874"/>
      <c r="G116" s="2875">
        <v>12</v>
      </c>
      <c r="H116" s="2857">
        <f>+F116*G116</f>
        <v>0</v>
      </c>
      <c r="I116" s="2858"/>
      <c r="J116" s="2876"/>
      <c r="K116" s="2877">
        <f>+H116</f>
        <v>0</v>
      </c>
      <c r="L116" s="2878">
        <f>+H116</f>
        <v>0</v>
      </c>
      <c r="M116" s="2879"/>
    </row>
    <row r="117" spans="1:13" ht="35.1" customHeight="1">
      <c r="A117" s="2800"/>
      <c r="B117" s="3"/>
      <c r="C117" s="95"/>
      <c r="D117" s="95"/>
      <c r="E117" s="2666" t="s">
        <v>422</v>
      </c>
      <c r="F117" s="2696">
        <f>9000*1.3%</f>
        <v>117.00000000000001</v>
      </c>
      <c r="G117" s="2731">
        <v>12</v>
      </c>
      <c r="H117" s="2693">
        <f>+F117*G117</f>
        <v>1404.0000000000002</v>
      </c>
      <c r="I117" s="2788"/>
      <c r="J117" s="2775"/>
      <c r="L117" s="10"/>
      <c r="M117" s="1409"/>
    </row>
    <row r="118" spans="1:13" ht="11.25" customHeight="1">
      <c r="A118" s="2801"/>
      <c r="B118" s="103"/>
      <c r="C118" s="104"/>
      <c r="D118" s="104"/>
      <c r="E118" s="2669"/>
      <c r="F118" s="2696"/>
      <c r="G118" s="2731"/>
      <c r="H118" s="2693"/>
      <c r="I118" s="2788"/>
      <c r="J118" s="2777"/>
      <c r="L118" s="10"/>
    </row>
    <row r="119" spans="1:13" ht="35.1" customHeight="1">
      <c r="A119" s="2802">
        <v>2</v>
      </c>
      <c r="B119" s="98"/>
      <c r="C119" s="105"/>
      <c r="D119" s="105"/>
      <c r="E119" s="2674" t="s">
        <v>492</v>
      </c>
      <c r="F119" s="2680">
        <f>+F120+F161+F184+F204+F235+F264+F271+F307</f>
        <v>1451059.4043333335</v>
      </c>
      <c r="G119" s="2735"/>
      <c r="H119" s="2736">
        <f>+H120+H161+H184+H204+H235+H264+H271+H307</f>
        <v>17323112.421999998</v>
      </c>
      <c r="I119" s="2803"/>
      <c r="J119" s="2780"/>
    </row>
    <row r="120" spans="1:13" ht="35.1" customHeight="1">
      <c r="A120" s="2798"/>
      <c r="B120" s="97">
        <v>21</v>
      </c>
      <c r="C120" s="106"/>
      <c r="D120" s="106"/>
      <c r="E120" s="2670" t="s">
        <v>209</v>
      </c>
      <c r="F120" s="2725">
        <f>+F121+F129+F133+F138+F147+F153+F157</f>
        <v>410746.31733333331</v>
      </c>
      <c r="G120" s="2726"/>
      <c r="H120" s="2727">
        <f>+H121+H129+H133+H138+H147+H153+H157</f>
        <v>4928955.8080000002</v>
      </c>
      <c r="I120" s="2804"/>
      <c r="J120" s="2781" t="s">
        <v>248</v>
      </c>
    </row>
    <row r="121" spans="1:13" ht="63.75" customHeight="1">
      <c r="A121" s="2800"/>
      <c r="B121" s="3"/>
      <c r="C121" s="2632">
        <v>212</v>
      </c>
      <c r="D121" s="2632"/>
      <c r="E121" s="2671" t="s">
        <v>66</v>
      </c>
      <c r="F121" s="2699">
        <f>+SUM(F122:F127)</f>
        <v>50290.983999999997</v>
      </c>
      <c r="G121" s="2729"/>
      <c r="H121" s="2702">
        <f>+SUM(H122:H127)</f>
        <v>603491.80799999996</v>
      </c>
      <c r="I121" s="2789" t="s">
        <v>575</v>
      </c>
      <c r="J121" s="2778"/>
    </row>
    <row r="122" spans="1:13" ht="35.1" customHeight="1">
      <c r="A122" s="2800"/>
      <c r="B122" s="3"/>
      <c r="C122" s="95"/>
      <c r="D122" s="95"/>
      <c r="E122" s="2672" t="s">
        <v>177</v>
      </c>
      <c r="F122" s="2706"/>
      <c r="G122" s="2731"/>
      <c r="H122" s="2693"/>
      <c r="I122" s="2788"/>
      <c r="J122" s="2778"/>
    </row>
    <row r="123" spans="1:13" ht="63.75" customHeight="1">
      <c r="A123" s="2800"/>
      <c r="B123" s="3"/>
      <c r="C123" s="102"/>
      <c r="D123" s="102"/>
      <c r="E123" s="2669" t="s">
        <v>180</v>
      </c>
      <c r="F123" s="2706">
        <f>26993.56*1.4</f>
        <v>37790.983999999997</v>
      </c>
      <c r="G123" s="2731">
        <v>12</v>
      </c>
      <c r="H123" s="2693">
        <f>+F123*G123</f>
        <v>453491.80799999996</v>
      </c>
      <c r="I123" s="2788" t="s">
        <v>576</v>
      </c>
      <c r="J123" s="2777"/>
    </row>
    <row r="124" spans="1:13" ht="52.5" customHeight="1">
      <c r="A124" s="2800"/>
      <c r="B124" s="3"/>
      <c r="C124" s="102"/>
      <c r="D124" s="102"/>
      <c r="E124" s="2669" t="s">
        <v>65</v>
      </c>
      <c r="F124" s="2706">
        <f>250*10</f>
        <v>2500</v>
      </c>
      <c r="G124" s="2731">
        <v>12</v>
      </c>
      <c r="H124" s="2693">
        <f>+F124*G124</f>
        <v>30000</v>
      </c>
      <c r="I124" s="2788" t="s">
        <v>168</v>
      </c>
      <c r="J124" s="2777"/>
    </row>
    <row r="125" spans="1:13" ht="31.5" customHeight="1">
      <c r="A125" s="2800"/>
      <c r="B125" s="3"/>
      <c r="C125" s="102"/>
      <c r="D125" s="102"/>
      <c r="E125" s="2669" t="s">
        <v>403</v>
      </c>
      <c r="F125" s="2706">
        <f>0/12</f>
        <v>0</v>
      </c>
      <c r="G125" s="2731">
        <v>12</v>
      </c>
      <c r="H125" s="2693">
        <f>+F125*G125</f>
        <v>0</v>
      </c>
      <c r="I125" s="2788"/>
      <c r="J125" s="2777"/>
    </row>
    <row r="126" spans="1:13" ht="35.1" customHeight="1">
      <c r="A126" s="2800"/>
      <c r="B126" s="3"/>
      <c r="C126" s="102"/>
      <c r="D126" s="102"/>
      <c r="E126" s="2669" t="s">
        <v>438</v>
      </c>
      <c r="F126" s="2706">
        <v>10000</v>
      </c>
      <c r="G126" s="2731">
        <v>12</v>
      </c>
      <c r="H126" s="2693">
        <f>+F126*G126</f>
        <v>120000</v>
      </c>
      <c r="I126" s="2788"/>
      <c r="J126" s="2777"/>
    </row>
    <row r="127" spans="1:13" ht="63.75" customHeight="1">
      <c r="A127" s="2800"/>
      <c r="B127" s="3"/>
      <c r="C127" s="102"/>
      <c r="D127" s="102"/>
      <c r="E127" s="2672" t="s">
        <v>172</v>
      </c>
      <c r="F127" s="2706">
        <f>0/12</f>
        <v>0</v>
      </c>
      <c r="G127" s="2731">
        <v>12</v>
      </c>
      <c r="H127" s="2693">
        <f>+F127*G127</f>
        <v>0</v>
      </c>
      <c r="I127" s="2788" t="s">
        <v>181</v>
      </c>
      <c r="J127" s="2778"/>
    </row>
    <row r="128" spans="1:13" ht="12.75" customHeight="1">
      <c r="A128" s="2800"/>
      <c r="B128" s="3"/>
      <c r="C128" s="102"/>
      <c r="D128" s="102"/>
      <c r="E128" s="2673"/>
      <c r="F128" s="2692"/>
      <c r="G128" s="2737"/>
      <c r="H128" s="2693"/>
      <c r="I128" s="2791"/>
      <c r="J128" s="2779"/>
    </row>
    <row r="129" spans="1:13" ht="65.25" customHeight="1">
      <c r="A129" s="2800"/>
      <c r="B129" s="3"/>
      <c r="C129" s="2632">
        <v>213</v>
      </c>
      <c r="D129" s="2632"/>
      <c r="E129" s="2671" t="s">
        <v>64</v>
      </c>
      <c r="F129" s="2699">
        <f>+SUM(F130:F131)</f>
        <v>25272</v>
      </c>
      <c r="G129" s="2729"/>
      <c r="H129" s="2702">
        <f>+SUM(H130:H131)</f>
        <v>303264</v>
      </c>
      <c r="I129" s="2789" t="s">
        <v>577</v>
      </c>
      <c r="J129" s="2778"/>
    </row>
    <row r="130" spans="1:13" ht="65.25" customHeight="1">
      <c r="A130" s="2800"/>
      <c r="B130" s="3"/>
      <c r="C130" s="95"/>
      <c r="D130" s="95"/>
      <c r="E130" s="2669" t="s">
        <v>141</v>
      </c>
      <c r="F130" s="2706">
        <f>+(16848*50%)+16848</f>
        <v>25272</v>
      </c>
      <c r="G130" s="2731">
        <v>12</v>
      </c>
      <c r="H130" s="2693">
        <f>+G130*F130</f>
        <v>303264</v>
      </c>
      <c r="I130" s="2788" t="s">
        <v>2219</v>
      </c>
      <c r="J130" s="2777"/>
    </row>
    <row r="131" spans="1:13" ht="64.5" customHeight="1">
      <c r="A131" s="2800"/>
      <c r="B131" s="3"/>
      <c r="C131" s="102"/>
      <c r="D131" s="102"/>
      <c r="E131" s="2669" t="s">
        <v>144</v>
      </c>
      <c r="F131" s="2706">
        <f>0/12</f>
        <v>0</v>
      </c>
      <c r="G131" s="2731">
        <v>12</v>
      </c>
      <c r="H131" s="2693">
        <f>+G131*F131</f>
        <v>0</v>
      </c>
      <c r="I131" s="2788" t="s">
        <v>182</v>
      </c>
      <c r="J131" s="2777"/>
    </row>
    <row r="132" spans="1:13" ht="21.75" customHeight="1">
      <c r="A132" s="2800"/>
      <c r="B132" s="3"/>
      <c r="C132" s="102"/>
      <c r="D132" s="102"/>
      <c r="E132" s="2673"/>
      <c r="F132" s="2692"/>
      <c r="G132" s="2731"/>
      <c r="H132" s="2693"/>
      <c r="I132" s="2788"/>
      <c r="J132" s="2779"/>
    </row>
    <row r="133" spans="1:13" ht="84" customHeight="1">
      <c r="A133" s="2800"/>
      <c r="B133" s="3"/>
      <c r="C133" s="2632">
        <v>214</v>
      </c>
      <c r="D133" s="2632"/>
      <c r="E133" s="2671" t="s">
        <v>38</v>
      </c>
      <c r="F133" s="2699">
        <f>+SUM(F134:F136)</f>
        <v>850</v>
      </c>
      <c r="G133" s="2729"/>
      <c r="H133" s="2711">
        <f>+SUM(H134:H136)</f>
        <v>10200</v>
      </c>
      <c r="I133" s="2789" t="s">
        <v>578</v>
      </c>
      <c r="J133" s="2778"/>
      <c r="L133" s="26"/>
      <c r="M133" s="26"/>
    </row>
    <row r="134" spans="1:13" ht="35.1" customHeight="1">
      <c r="A134" s="2800"/>
      <c r="B134" s="3"/>
      <c r="C134" s="95"/>
      <c r="D134" s="95"/>
      <c r="E134" s="2672" t="s">
        <v>149</v>
      </c>
      <c r="F134" s="2706"/>
      <c r="G134" s="2731"/>
      <c r="H134" s="2693"/>
      <c r="I134" s="2788"/>
      <c r="J134" s="2778"/>
      <c r="L134" s="26"/>
      <c r="M134" s="26"/>
    </row>
    <row r="135" spans="1:13" ht="35.1" customHeight="1">
      <c r="A135" s="2800"/>
      <c r="B135" s="3"/>
      <c r="C135" s="95"/>
      <c r="D135" s="95"/>
      <c r="E135" s="2669" t="s">
        <v>130</v>
      </c>
      <c r="F135" s="2706">
        <v>850</v>
      </c>
      <c r="G135" s="2721">
        <v>12</v>
      </c>
      <c r="H135" s="2693">
        <f>+F135*G135</f>
        <v>10200</v>
      </c>
      <c r="I135" s="2788" t="s">
        <v>183</v>
      </c>
      <c r="J135" s="2777"/>
    </row>
    <row r="136" spans="1:13" ht="35.1" customHeight="1">
      <c r="A136" s="2800"/>
      <c r="B136" s="3"/>
      <c r="C136" s="102"/>
      <c r="D136" s="102"/>
      <c r="E136" s="2672" t="s">
        <v>152</v>
      </c>
      <c r="F136" s="2706">
        <f>0/12</f>
        <v>0</v>
      </c>
      <c r="G136" s="2731">
        <v>12</v>
      </c>
      <c r="H136" s="2693">
        <f>+F136*G136</f>
        <v>0</v>
      </c>
      <c r="I136" s="2788"/>
      <c r="J136" s="2778"/>
    </row>
    <row r="137" spans="1:13" ht="21.75" customHeight="1">
      <c r="A137" s="2800"/>
      <c r="B137" s="3"/>
      <c r="C137" s="102"/>
      <c r="D137" s="102"/>
      <c r="E137" s="2666"/>
      <c r="F137" s="2738"/>
      <c r="G137" s="2734"/>
      <c r="H137" s="2695"/>
      <c r="I137" s="2791"/>
      <c r="J137" s="2775"/>
    </row>
    <row r="138" spans="1:13" ht="71.25" customHeight="1">
      <c r="A138" s="2800"/>
      <c r="B138" s="3"/>
      <c r="C138" s="2632">
        <v>215</v>
      </c>
      <c r="D138" s="2632"/>
      <c r="E138" s="2664" t="s">
        <v>249</v>
      </c>
      <c r="F138" s="2710">
        <f>+SUM(F139:F145)</f>
        <v>97333.333333333328</v>
      </c>
      <c r="G138" s="2722"/>
      <c r="H138" s="2711">
        <f>+SUM(H139:H145)</f>
        <v>1168000</v>
      </c>
      <c r="I138" s="2789" t="s">
        <v>503</v>
      </c>
      <c r="J138" s="2778"/>
    </row>
    <row r="139" spans="1:13" ht="35.1" customHeight="1">
      <c r="A139" s="2800"/>
      <c r="B139" s="3"/>
      <c r="C139" s="95"/>
      <c r="D139" s="95"/>
      <c r="E139" s="2672" t="s">
        <v>79</v>
      </c>
      <c r="F139" s="2703"/>
      <c r="G139" s="2737"/>
      <c r="H139" s="2705"/>
      <c r="I139" s="2788"/>
      <c r="J139" s="2778"/>
    </row>
    <row r="140" spans="1:13" s="2863" customFormat="1" ht="103.5" customHeight="1">
      <c r="A140" s="2865"/>
      <c r="B140" s="2866"/>
      <c r="C140" s="2867"/>
      <c r="D140" s="2867"/>
      <c r="E140" s="2883" t="s">
        <v>165</v>
      </c>
      <c r="F140" s="2884">
        <v>90000</v>
      </c>
      <c r="G140" s="2868">
        <v>12</v>
      </c>
      <c r="H140" s="2869">
        <f>+G140*F140</f>
        <v>1080000</v>
      </c>
      <c r="I140" s="2870" t="s">
        <v>2446</v>
      </c>
      <c r="J140" s="2885"/>
      <c r="K140" s="2860"/>
      <c r="M140" s="2886" t="s">
        <v>2613</v>
      </c>
    </row>
    <row r="141" spans="1:13" ht="35.1" customHeight="1">
      <c r="A141" s="2800"/>
      <c r="B141" s="3"/>
      <c r="C141" s="95"/>
      <c r="D141" s="95"/>
      <c r="E141" s="2666" t="s">
        <v>120</v>
      </c>
      <c r="F141" s="2706">
        <f>0/12</f>
        <v>0</v>
      </c>
      <c r="G141" s="2731">
        <v>12</v>
      </c>
      <c r="H141" s="2693">
        <f>+G141*F141</f>
        <v>0</v>
      </c>
      <c r="I141" s="2788"/>
      <c r="J141" s="2775"/>
    </row>
    <row r="142" spans="1:13" ht="35.1" customHeight="1">
      <c r="A142" s="2800"/>
      <c r="B142" s="3"/>
      <c r="C142" s="95"/>
      <c r="D142" s="95"/>
      <c r="E142" s="2669" t="s">
        <v>164</v>
      </c>
      <c r="F142" s="2706">
        <f>1300*0.833333333333333</f>
        <v>1083.333333333333</v>
      </c>
      <c r="G142" s="2731">
        <v>12</v>
      </c>
      <c r="H142" s="2693">
        <f>+F142*G142</f>
        <v>12999.999999999996</v>
      </c>
      <c r="I142" s="2788" t="s">
        <v>104</v>
      </c>
      <c r="J142" s="2777"/>
    </row>
    <row r="143" spans="1:13" ht="35.1" customHeight="1">
      <c r="A143" s="2800"/>
      <c r="B143" s="3"/>
      <c r="C143" s="95"/>
      <c r="D143" s="95"/>
      <c r="E143" s="2669" t="s">
        <v>166</v>
      </c>
      <c r="F143" s="2706">
        <f>1500*0.833333333333333</f>
        <v>1249.9999999999995</v>
      </c>
      <c r="G143" s="2731">
        <v>12</v>
      </c>
      <c r="H143" s="2693">
        <f>+F143*G143</f>
        <v>14999.999999999995</v>
      </c>
      <c r="I143" s="2788"/>
      <c r="J143" s="2777"/>
    </row>
    <row r="144" spans="1:13" ht="35.1" customHeight="1">
      <c r="A144" s="2800"/>
      <c r="B144" s="3"/>
      <c r="C144" s="95"/>
      <c r="D144" s="1517"/>
      <c r="E144" s="2669" t="s">
        <v>91</v>
      </c>
      <c r="F144" s="2692">
        <v>5000</v>
      </c>
      <c r="G144" s="2731">
        <v>12</v>
      </c>
      <c r="H144" s="2693">
        <f>+F144*G144</f>
        <v>60000</v>
      </c>
      <c r="I144" s="2788" t="s">
        <v>461</v>
      </c>
      <c r="J144" s="2778"/>
    </row>
    <row r="145" spans="1:13" ht="64.5" customHeight="1">
      <c r="A145" s="2800"/>
      <c r="B145" s="3"/>
      <c r="C145" s="102"/>
      <c r="D145" s="102"/>
      <c r="E145" s="2672" t="s">
        <v>172</v>
      </c>
      <c r="F145" s="2706">
        <f>0/12</f>
        <v>0</v>
      </c>
      <c r="G145" s="2731">
        <v>12</v>
      </c>
      <c r="H145" s="2693">
        <f>+F145*G145</f>
        <v>0</v>
      </c>
      <c r="I145" s="2805" t="s">
        <v>485</v>
      </c>
      <c r="J145" s="2778"/>
    </row>
    <row r="146" spans="1:13" ht="24" customHeight="1">
      <c r="A146" s="2800"/>
      <c r="B146" s="3"/>
      <c r="C146" s="102"/>
      <c r="D146" s="102"/>
      <c r="E146" s="2666"/>
      <c r="F146" s="2697"/>
      <c r="G146" s="2712"/>
      <c r="H146" s="2693"/>
      <c r="I146" s="2791"/>
      <c r="J146" s="2775"/>
    </row>
    <row r="147" spans="1:13" ht="35.1" customHeight="1">
      <c r="A147" s="2800"/>
      <c r="B147" s="3"/>
      <c r="C147" s="2632">
        <v>216</v>
      </c>
      <c r="D147" s="2632"/>
      <c r="E147" s="2664" t="s">
        <v>37</v>
      </c>
      <c r="F147" s="2710">
        <f>+F148</f>
        <v>230000</v>
      </c>
      <c r="G147" s="2722"/>
      <c r="H147" s="2711">
        <f>+H148</f>
        <v>2760000</v>
      </c>
      <c r="I147" s="2791"/>
      <c r="J147" s="2774"/>
    </row>
    <row r="148" spans="1:13" ht="68.25" customHeight="1">
      <c r="A148" s="2800"/>
      <c r="B148" s="3"/>
      <c r="C148" s="2632"/>
      <c r="D148" s="2632">
        <v>2161</v>
      </c>
      <c r="E148" s="2671" t="s">
        <v>210</v>
      </c>
      <c r="F148" s="2710">
        <f>+SUM(F149:F151)</f>
        <v>230000</v>
      </c>
      <c r="G148" s="2729"/>
      <c r="H148" s="2711">
        <f>+SUM(H149:H151)</f>
        <v>2760000</v>
      </c>
      <c r="I148" s="2789" t="s">
        <v>504</v>
      </c>
      <c r="J148" s="2778" t="s">
        <v>250</v>
      </c>
    </row>
    <row r="149" spans="1:13" ht="68.25" customHeight="1">
      <c r="A149" s="2800"/>
      <c r="B149" s="3"/>
      <c r="C149" s="95"/>
      <c r="D149" s="95"/>
      <c r="E149" s="2669" t="s">
        <v>2220</v>
      </c>
      <c r="F149" s="2692">
        <v>125000</v>
      </c>
      <c r="G149" s="2731">
        <v>12</v>
      </c>
      <c r="H149" s="2693">
        <f>+F149*G149</f>
        <v>1500000</v>
      </c>
      <c r="I149" s="2788" t="s">
        <v>2221</v>
      </c>
      <c r="J149" s="2777"/>
    </row>
    <row r="150" spans="1:13" ht="72" customHeight="1">
      <c r="A150" s="2800"/>
      <c r="B150" s="3"/>
      <c r="C150" s="95"/>
      <c r="D150" s="95"/>
      <c r="E150" s="2669" t="s">
        <v>153</v>
      </c>
      <c r="F150" s="2692">
        <v>90000</v>
      </c>
      <c r="G150" s="2731">
        <v>12</v>
      </c>
      <c r="H150" s="2693">
        <f>+F150*G150</f>
        <v>1080000</v>
      </c>
      <c r="I150" s="2788" t="s">
        <v>2222</v>
      </c>
      <c r="J150" s="2777"/>
    </row>
    <row r="151" spans="1:13" ht="69.75" customHeight="1">
      <c r="A151" s="2800"/>
      <c r="B151" s="3"/>
      <c r="C151" s="95"/>
      <c r="D151" s="95"/>
      <c r="E151" s="2669" t="s">
        <v>439</v>
      </c>
      <c r="F151" s="2692">
        <v>15000</v>
      </c>
      <c r="G151" s="2731">
        <v>12</v>
      </c>
      <c r="H151" s="2693">
        <f>+F151*G151</f>
        <v>180000</v>
      </c>
      <c r="I151" s="2788" t="s">
        <v>178</v>
      </c>
      <c r="J151" s="2777"/>
    </row>
    <row r="152" spans="1:13" ht="24" customHeight="1">
      <c r="A152" s="2800"/>
      <c r="B152" s="3"/>
      <c r="C152" s="102"/>
      <c r="D152" s="102"/>
      <c r="E152" s="2669"/>
      <c r="F152" s="2692"/>
      <c r="G152" s="2731"/>
      <c r="H152" s="2693"/>
      <c r="I152" s="2791"/>
      <c r="J152" s="2777"/>
    </row>
    <row r="153" spans="1:13" ht="66" customHeight="1">
      <c r="A153" s="2800"/>
      <c r="B153" s="3"/>
      <c r="C153" s="2632">
        <v>217</v>
      </c>
      <c r="D153" s="2632"/>
      <c r="E153" s="2671" t="s">
        <v>36</v>
      </c>
      <c r="F153" s="2710">
        <f>+SUM(F154:F155)</f>
        <v>5500</v>
      </c>
      <c r="G153" s="2729"/>
      <c r="H153" s="2711">
        <f>+SUM(H154:H155)</f>
        <v>66000</v>
      </c>
      <c r="I153" s="2789" t="s">
        <v>505</v>
      </c>
      <c r="J153" s="2778" t="s">
        <v>251</v>
      </c>
      <c r="L153" s="10"/>
    </row>
    <row r="154" spans="1:13" ht="72.75" customHeight="1">
      <c r="A154" s="2800"/>
      <c r="B154" s="3"/>
      <c r="C154" s="95"/>
      <c r="D154" s="95"/>
      <c r="E154" s="2669" t="s">
        <v>440</v>
      </c>
      <c r="F154" s="2692">
        <v>3500</v>
      </c>
      <c r="G154" s="2731">
        <v>12</v>
      </c>
      <c r="H154" s="2693">
        <f>+G154*F154</f>
        <v>42000</v>
      </c>
      <c r="I154" s="2788" t="s">
        <v>506</v>
      </c>
      <c r="J154" s="2777"/>
    </row>
    <row r="155" spans="1:13" ht="56.25" customHeight="1">
      <c r="A155" s="2800"/>
      <c r="B155" s="3"/>
      <c r="C155" s="95"/>
      <c r="D155" s="95"/>
      <c r="E155" s="2669" t="s">
        <v>441</v>
      </c>
      <c r="F155" s="2692">
        <v>2000</v>
      </c>
      <c r="G155" s="2731">
        <v>12</v>
      </c>
      <c r="H155" s="2693">
        <f>+F155*G155</f>
        <v>24000</v>
      </c>
      <c r="I155" s="2788" t="s">
        <v>442</v>
      </c>
      <c r="J155" s="2777"/>
    </row>
    <row r="156" spans="1:13" ht="24" customHeight="1">
      <c r="A156" s="2800"/>
      <c r="B156" s="3"/>
      <c r="C156" s="102"/>
      <c r="D156" s="102"/>
      <c r="E156" s="2673"/>
      <c r="F156" s="2692"/>
      <c r="G156" s="2731"/>
      <c r="H156" s="2693"/>
      <c r="I156" s="2791"/>
      <c r="J156" s="2779"/>
    </row>
    <row r="157" spans="1:13" s="10" customFormat="1" ht="65.25" customHeight="1">
      <c r="A157" s="2800"/>
      <c r="B157" s="3"/>
      <c r="C157" s="2632">
        <v>218</v>
      </c>
      <c r="D157" s="2632"/>
      <c r="E157" s="2671" t="s">
        <v>211</v>
      </c>
      <c r="F157" s="2710">
        <f>+SUM(F158:F159)</f>
        <v>1500</v>
      </c>
      <c r="G157" s="2729"/>
      <c r="H157" s="2698">
        <f>+SUM(H158:H159)</f>
        <v>18000</v>
      </c>
      <c r="I157" s="2789" t="s">
        <v>507</v>
      </c>
      <c r="J157" s="2778" t="s">
        <v>252</v>
      </c>
      <c r="K157" s="5"/>
      <c r="L157" s="1"/>
      <c r="M157" s="84"/>
    </row>
    <row r="158" spans="1:13" s="10" customFormat="1" ht="56.25" customHeight="1">
      <c r="A158" s="2800"/>
      <c r="B158" s="3"/>
      <c r="C158" s="95"/>
      <c r="D158" s="95"/>
      <c r="E158" s="2669" t="s">
        <v>145</v>
      </c>
      <c r="F158" s="2692">
        <v>1000</v>
      </c>
      <c r="G158" s="2731">
        <v>12</v>
      </c>
      <c r="H158" s="2693">
        <f>+G158*F158</f>
        <v>12000</v>
      </c>
      <c r="I158" s="2788" t="s">
        <v>508</v>
      </c>
      <c r="J158" s="2777"/>
      <c r="K158" s="5"/>
      <c r="L158" s="1"/>
      <c r="M158" s="84"/>
    </row>
    <row r="159" spans="1:13" s="10" customFormat="1" ht="35.1" customHeight="1">
      <c r="A159" s="2800"/>
      <c r="B159" s="3"/>
      <c r="C159" s="95"/>
      <c r="D159" s="95"/>
      <c r="E159" s="2669" t="s">
        <v>156</v>
      </c>
      <c r="F159" s="2692">
        <v>500</v>
      </c>
      <c r="G159" s="2731">
        <v>12</v>
      </c>
      <c r="H159" s="2693">
        <f>+F159*G159</f>
        <v>6000</v>
      </c>
      <c r="I159" s="2788"/>
      <c r="J159" s="2777"/>
      <c r="K159" s="5"/>
      <c r="L159" s="1"/>
      <c r="M159" s="84"/>
    </row>
    <row r="160" spans="1:13" s="10" customFormat="1" ht="23.25" customHeight="1">
      <c r="A160" s="2800"/>
      <c r="B160" s="3"/>
      <c r="C160" s="102"/>
      <c r="D160" s="102"/>
      <c r="E160" s="2665"/>
      <c r="F160" s="2697"/>
      <c r="G160" s="2712"/>
      <c r="H160" s="2698"/>
      <c r="I160" s="2791"/>
      <c r="J160" s="2774"/>
      <c r="K160" s="5"/>
      <c r="L160" s="1"/>
      <c r="M160" s="84"/>
    </row>
    <row r="161" spans="1:13" s="10" customFormat="1" ht="35.1" customHeight="1">
      <c r="A161" s="2798"/>
      <c r="B161" s="97">
        <v>22</v>
      </c>
      <c r="C161" s="106"/>
      <c r="D161" s="106"/>
      <c r="E161" s="2670" t="s">
        <v>212</v>
      </c>
      <c r="F161" s="2716">
        <f>+F162+F171</f>
        <v>232141.66666666669</v>
      </c>
      <c r="G161" s="2726"/>
      <c r="H161" s="2717">
        <f>+H162+H171</f>
        <v>2785700</v>
      </c>
      <c r="I161" s="2796"/>
      <c r="J161" s="2780" t="s">
        <v>253</v>
      </c>
      <c r="K161" s="5"/>
      <c r="L161" s="1"/>
      <c r="M161" s="118"/>
    </row>
    <row r="162" spans="1:13" s="10" customFormat="1" ht="69" customHeight="1">
      <c r="A162" s="2800"/>
      <c r="B162" s="3"/>
      <c r="C162" s="2632">
        <v>221</v>
      </c>
      <c r="D162" s="2632"/>
      <c r="E162" s="2671" t="s">
        <v>3</v>
      </c>
      <c r="F162" s="2728">
        <f>+SUM(F163:F169)</f>
        <v>16666.666666666668</v>
      </c>
      <c r="G162" s="2729"/>
      <c r="H162" s="2730">
        <f>+SUM(H163:H169)</f>
        <v>200000</v>
      </c>
      <c r="I162" s="2789" t="s">
        <v>509</v>
      </c>
      <c r="J162" s="2778" t="s">
        <v>254</v>
      </c>
      <c r="K162" s="5"/>
      <c r="L162" s="1"/>
      <c r="M162" s="84"/>
    </row>
    <row r="163" spans="1:13" s="10" customFormat="1" ht="69.75" customHeight="1">
      <c r="A163" s="2800"/>
      <c r="B163" s="3"/>
      <c r="C163" s="102"/>
      <c r="D163" s="102"/>
      <c r="E163" s="2669" t="s">
        <v>63</v>
      </c>
      <c r="F163" s="2696"/>
      <c r="G163" s="2731"/>
      <c r="H163" s="2693"/>
      <c r="I163" s="2788"/>
      <c r="J163" s="2777"/>
      <c r="K163" s="5"/>
      <c r="L163" s="1"/>
      <c r="M163" s="84"/>
    </row>
    <row r="164" spans="1:13" s="10" customFormat="1" ht="35.1" customHeight="1">
      <c r="A164" s="2800"/>
      <c r="B164" s="3"/>
      <c r="C164" s="102"/>
      <c r="D164" s="102"/>
      <c r="E164" s="2669" t="s">
        <v>145</v>
      </c>
      <c r="F164" s="2696"/>
      <c r="G164" s="2731"/>
      <c r="H164" s="2693"/>
      <c r="I164" s="2788"/>
      <c r="J164" s="2777"/>
      <c r="K164" s="5"/>
      <c r="L164" s="1"/>
      <c r="M164" s="84"/>
    </row>
    <row r="165" spans="1:13" s="10" customFormat="1" ht="35.1" customHeight="1">
      <c r="A165" s="2800"/>
      <c r="B165" s="3"/>
      <c r="C165" s="102"/>
      <c r="D165" s="102"/>
      <c r="E165" s="2666" t="s">
        <v>434</v>
      </c>
      <c r="F165" s="2696"/>
      <c r="G165" s="2731">
        <v>12</v>
      </c>
      <c r="H165" s="2693">
        <f>+F165*G165</f>
        <v>0</v>
      </c>
      <c r="I165" s="2788"/>
      <c r="J165" s="2775"/>
      <c r="K165" s="5"/>
      <c r="L165" s="1"/>
      <c r="M165" s="84"/>
    </row>
    <row r="166" spans="1:13" s="10" customFormat="1" ht="35.1" customHeight="1">
      <c r="A166" s="2800"/>
      <c r="B166" s="3"/>
      <c r="C166" s="102"/>
      <c r="D166" s="102"/>
      <c r="E166" s="2669" t="s">
        <v>44</v>
      </c>
      <c r="F166" s="2696">
        <f>+'RES. GENERAL POR ÁREA'!M23/12</f>
        <v>0</v>
      </c>
      <c r="G166" s="2731">
        <v>12</v>
      </c>
      <c r="H166" s="2693">
        <f t="shared" ref="H166" si="8">+F166*G166</f>
        <v>0</v>
      </c>
      <c r="I166" s="2788"/>
      <c r="J166" s="2777"/>
      <c r="K166" s="5"/>
      <c r="L166" s="1"/>
      <c r="M166" s="84"/>
    </row>
    <row r="167" spans="1:13" s="10" customFormat="1" ht="35.1" customHeight="1">
      <c r="A167" s="2800"/>
      <c r="B167" s="3"/>
      <c r="C167" s="102"/>
      <c r="D167" s="102"/>
      <c r="E167" s="2666" t="s">
        <v>117</v>
      </c>
      <c r="F167" s="2692"/>
      <c r="G167" s="2731">
        <v>12</v>
      </c>
      <c r="H167" s="2693">
        <f>+F167*G167</f>
        <v>0</v>
      </c>
      <c r="I167" s="2788"/>
      <c r="J167" s="2775"/>
      <c r="K167" s="5"/>
      <c r="L167" s="1"/>
      <c r="M167" s="84"/>
    </row>
    <row r="168" spans="1:13" s="10" customFormat="1" ht="35.1" customHeight="1">
      <c r="A168" s="2800"/>
      <c r="B168" s="3"/>
      <c r="C168" s="102"/>
      <c r="D168" s="102"/>
      <c r="E168" s="2666" t="s">
        <v>157</v>
      </c>
      <c r="F168" s="2692">
        <f>0/12</f>
        <v>0</v>
      </c>
      <c r="G168" s="2731">
        <v>12</v>
      </c>
      <c r="H168" s="2693">
        <f>+F168*G168</f>
        <v>0</v>
      </c>
      <c r="I168" s="2788"/>
      <c r="J168" s="2775"/>
      <c r="K168" s="5"/>
      <c r="L168" s="1"/>
      <c r="M168" s="84"/>
    </row>
    <row r="169" spans="1:13" s="10" customFormat="1" ht="35.1" customHeight="1">
      <c r="A169" s="2800"/>
      <c r="B169" s="3"/>
      <c r="C169" s="102"/>
      <c r="D169" s="102"/>
      <c r="E169" s="2973" t="s">
        <v>2653</v>
      </c>
      <c r="F169" s="2974">
        <f>200000/12</f>
        <v>16666.666666666668</v>
      </c>
      <c r="G169" s="2868">
        <v>12</v>
      </c>
      <c r="H169" s="2869">
        <f>+F169*G169</f>
        <v>200000</v>
      </c>
      <c r="I169" s="2870" t="s">
        <v>2654</v>
      </c>
      <c r="J169" s="2775"/>
      <c r="K169" s="5"/>
      <c r="L169" s="1"/>
      <c r="M169" s="84"/>
    </row>
    <row r="170" spans="1:13" s="10" customFormat="1" ht="22.5" customHeight="1">
      <c r="A170" s="2800"/>
      <c r="B170" s="3"/>
      <c r="C170" s="102"/>
      <c r="D170" s="102"/>
      <c r="E170" s="2665"/>
      <c r="F170" s="2697"/>
      <c r="G170" s="2712"/>
      <c r="H170" s="2698"/>
      <c r="I170" s="2791"/>
      <c r="J170" s="2774"/>
      <c r="K170" s="5"/>
      <c r="L170" s="1"/>
      <c r="M170" s="84"/>
    </row>
    <row r="171" spans="1:13" s="10" customFormat="1" ht="66.75" customHeight="1">
      <c r="A171" s="2800"/>
      <c r="B171" s="3"/>
      <c r="C171" s="2632">
        <v>222</v>
      </c>
      <c r="D171" s="2632"/>
      <c r="E171" s="2671" t="s">
        <v>4</v>
      </c>
      <c r="F171" s="2728">
        <f>+SUM(F172:F182)</f>
        <v>215475.00000000003</v>
      </c>
      <c r="G171" s="2729"/>
      <c r="H171" s="2739">
        <f>+SUM(H172:H182)</f>
        <v>2585700</v>
      </c>
      <c r="I171" s="2789" t="s">
        <v>559</v>
      </c>
      <c r="J171" s="2778" t="s">
        <v>255</v>
      </c>
      <c r="K171" s="5"/>
      <c r="L171" s="1"/>
      <c r="M171" s="84"/>
    </row>
    <row r="172" spans="1:13" s="10" customFormat="1" ht="80.25" customHeight="1">
      <c r="A172" s="2800"/>
      <c r="B172" s="3"/>
      <c r="C172" s="102"/>
      <c r="D172" s="102"/>
      <c r="E172" s="2669" t="s">
        <v>61</v>
      </c>
      <c r="F172" s="2733"/>
      <c r="G172" s="2734"/>
      <c r="H172" s="2695"/>
      <c r="I172" s="2806"/>
      <c r="J172" s="2777"/>
      <c r="K172" s="5"/>
      <c r="L172" s="80"/>
      <c r="M172" s="84"/>
    </row>
    <row r="173" spans="1:13" s="10" customFormat="1" ht="35.1" customHeight="1">
      <c r="A173" s="2800"/>
      <c r="B173" s="3"/>
      <c r="C173" s="102"/>
      <c r="D173" s="102"/>
      <c r="E173" s="2672" t="s">
        <v>560</v>
      </c>
      <c r="F173" s="2696"/>
      <c r="G173" s="2731"/>
      <c r="H173" s="2693"/>
      <c r="I173" s="2807"/>
      <c r="J173" s="2778"/>
      <c r="K173" s="5"/>
      <c r="L173" s="81"/>
      <c r="M173" s="84"/>
    </row>
    <row r="174" spans="1:13" s="10" customFormat="1" ht="35.1" customHeight="1">
      <c r="A174" s="2800"/>
      <c r="B174" s="3"/>
      <c r="C174" s="102"/>
      <c r="D174" s="102"/>
      <c r="E174" s="2666" t="s">
        <v>2218</v>
      </c>
      <c r="F174" s="2696">
        <f>+'RES. GENERAL POR ÁREA'!F24/12</f>
        <v>84066.666666666672</v>
      </c>
      <c r="G174" s="2731">
        <v>12</v>
      </c>
      <c r="H174" s="2693">
        <f>+F174*G174</f>
        <v>1008800</v>
      </c>
      <c r="I174" s="2788"/>
      <c r="J174" s="2775"/>
      <c r="K174" s="5"/>
      <c r="L174" s="1"/>
      <c r="M174" s="84"/>
    </row>
    <row r="175" spans="1:13" s="10" customFormat="1" ht="35.1" customHeight="1">
      <c r="A175" s="2800"/>
      <c r="B175" s="3"/>
      <c r="C175" s="102"/>
      <c r="D175" s="102"/>
      <c r="E175" s="2666" t="s">
        <v>413</v>
      </c>
      <c r="F175" s="2696">
        <f>+'RES. GENERAL POR ÁREA'!G24/12</f>
        <v>10833.333333333334</v>
      </c>
      <c r="G175" s="2731">
        <v>12</v>
      </c>
      <c r="H175" s="2693">
        <f t="shared" ref="H175:H182" si="9">+F175*G175</f>
        <v>130000</v>
      </c>
      <c r="I175" s="2788"/>
      <c r="J175" s="2775"/>
      <c r="K175" s="5"/>
      <c r="L175" s="1"/>
      <c r="M175" s="84"/>
    </row>
    <row r="176" spans="1:13" s="10" customFormat="1" ht="35.1" customHeight="1">
      <c r="A176" s="2800"/>
      <c r="B176" s="3"/>
      <c r="C176" s="102"/>
      <c r="D176" s="102"/>
      <c r="E176" s="2666" t="s">
        <v>2353</v>
      </c>
      <c r="F176" s="2740">
        <f>+'RES. GENERAL POR ÁREA'!I24/12</f>
        <v>1416.6666666666667</v>
      </c>
      <c r="G176" s="2741">
        <v>12</v>
      </c>
      <c r="H176" s="2742">
        <f>+G176*F176</f>
        <v>17000</v>
      </c>
      <c r="I176" s="2808"/>
      <c r="J176" s="2775"/>
      <c r="K176" s="5"/>
      <c r="L176" s="1"/>
      <c r="M176" s="84"/>
    </row>
    <row r="177" spans="1:13" s="10" customFormat="1" ht="35.1" customHeight="1">
      <c r="A177" s="2800"/>
      <c r="B177" s="3"/>
      <c r="C177" s="102"/>
      <c r="D177" s="102"/>
      <c r="E177" s="2666" t="s">
        <v>2257</v>
      </c>
      <c r="F177" s="2696">
        <f>+'RES. GENERAL POR ÁREA'!K24/12</f>
        <v>70833.333333333328</v>
      </c>
      <c r="G177" s="2731">
        <v>12</v>
      </c>
      <c r="H177" s="2693">
        <f t="shared" si="9"/>
        <v>850000</v>
      </c>
      <c r="I177" s="2808" t="s">
        <v>561</v>
      </c>
      <c r="J177" s="2775"/>
      <c r="K177" s="5"/>
      <c r="L177" s="1"/>
      <c r="M177" s="84"/>
    </row>
    <row r="178" spans="1:13" s="10" customFormat="1" ht="35.1" customHeight="1">
      <c r="A178" s="2800"/>
      <c r="B178" s="3"/>
      <c r="C178" s="102"/>
      <c r="D178" s="102"/>
      <c r="E178" s="2669" t="s">
        <v>44</v>
      </c>
      <c r="F178" s="2696">
        <f>+'RES. GENERAL POR ÁREA'!M24/12</f>
        <v>31208.333333333332</v>
      </c>
      <c r="G178" s="2731">
        <v>12</v>
      </c>
      <c r="H178" s="2693">
        <f t="shared" si="9"/>
        <v>374500</v>
      </c>
      <c r="I178" s="2788"/>
      <c r="J178" s="2777"/>
      <c r="K178" s="5"/>
      <c r="L178" s="1"/>
      <c r="M178" s="84"/>
    </row>
    <row r="179" spans="1:13" s="10" customFormat="1" ht="35.1" customHeight="1">
      <c r="A179" s="2800"/>
      <c r="B179" s="3"/>
      <c r="C179" s="102"/>
      <c r="D179" s="102"/>
      <c r="E179" s="2669" t="s">
        <v>2354</v>
      </c>
      <c r="F179" s="2696">
        <f>+'RES. GENERAL POR ÁREA'!P24/12</f>
        <v>8583.3333333333339</v>
      </c>
      <c r="G179" s="2731">
        <v>12</v>
      </c>
      <c r="H179" s="2693">
        <f t="shared" si="9"/>
        <v>103000</v>
      </c>
      <c r="I179" s="2788"/>
      <c r="J179" s="2777"/>
      <c r="K179" s="5"/>
      <c r="L179" s="1"/>
      <c r="M179" s="84"/>
    </row>
    <row r="180" spans="1:13" s="10" customFormat="1" ht="35.1" customHeight="1">
      <c r="A180" s="2800"/>
      <c r="B180" s="3"/>
      <c r="C180" s="102"/>
      <c r="D180" s="102"/>
      <c r="E180" s="2669" t="s">
        <v>2254</v>
      </c>
      <c r="F180" s="2696">
        <f>+'RES. GENERAL POR ÁREA'!J24/12</f>
        <v>200</v>
      </c>
      <c r="G180" s="2731">
        <v>12</v>
      </c>
      <c r="H180" s="2693">
        <f>+F180*G180</f>
        <v>2400</v>
      </c>
      <c r="I180" s="2790"/>
      <c r="J180" s="2777"/>
      <c r="K180" s="5"/>
      <c r="L180" s="1"/>
      <c r="M180" s="84"/>
    </row>
    <row r="181" spans="1:13" s="10" customFormat="1" ht="35.1" customHeight="1">
      <c r="A181" s="2800"/>
      <c r="B181" s="3"/>
      <c r="C181" s="102"/>
      <c r="D181" s="102"/>
      <c r="E181" s="2675" t="s">
        <v>184</v>
      </c>
      <c r="F181" s="2743"/>
      <c r="G181" s="2744"/>
      <c r="H181" s="2745">
        <f>+F181*G181</f>
        <v>0</v>
      </c>
      <c r="I181" s="2809"/>
      <c r="J181" s="2774"/>
      <c r="K181" s="5"/>
      <c r="L181" s="1"/>
      <c r="M181" s="84"/>
    </row>
    <row r="182" spans="1:13" s="10" customFormat="1" ht="56.25" customHeight="1">
      <c r="A182" s="2800"/>
      <c r="B182" s="3"/>
      <c r="C182" s="102"/>
      <c r="D182" s="102"/>
      <c r="E182" s="2666" t="s">
        <v>60</v>
      </c>
      <c r="F182" s="2692">
        <f>100000/12</f>
        <v>8333.3333333333339</v>
      </c>
      <c r="G182" s="2731">
        <v>12</v>
      </c>
      <c r="H182" s="2693">
        <f t="shared" si="9"/>
        <v>100000</v>
      </c>
      <c r="I182" s="2788" t="s">
        <v>462</v>
      </c>
      <c r="J182" s="2775"/>
      <c r="K182" s="5"/>
      <c r="L182" s="1"/>
      <c r="M182" s="84"/>
    </row>
    <row r="183" spans="1:13" s="10" customFormat="1" ht="21.75" customHeight="1">
      <c r="A183" s="2800"/>
      <c r="B183" s="3"/>
      <c r="C183" s="102"/>
      <c r="D183" s="102"/>
      <c r="E183" s="2665"/>
      <c r="F183" s="2697"/>
      <c r="G183" s="2712"/>
      <c r="H183" s="2698"/>
      <c r="I183" s="2788"/>
      <c r="J183" s="2774"/>
      <c r="K183" s="5"/>
      <c r="L183" s="1"/>
      <c r="M183" s="84"/>
    </row>
    <row r="184" spans="1:13" s="10" customFormat="1" ht="35.1" customHeight="1">
      <c r="A184" s="2798"/>
      <c r="B184" s="97">
        <v>23</v>
      </c>
      <c r="C184" s="106"/>
      <c r="D184" s="106"/>
      <c r="E184" s="2670" t="s">
        <v>213</v>
      </c>
      <c r="F184" s="2746">
        <f>+F185+F199</f>
        <v>96508.916666666657</v>
      </c>
      <c r="G184" s="2747"/>
      <c r="H184" s="2748">
        <f>+H185+H199</f>
        <v>1158107</v>
      </c>
      <c r="I184" s="2804"/>
      <c r="J184" s="2778" t="s">
        <v>256</v>
      </c>
      <c r="K184" s="5"/>
      <c r="L184" s="1"/>
      <c r="M184" s="84"/>
    </row>
    <row r="185" spans="1:13" s="10" customFormat="1" ht="69.75" customHeight="1">
      <c r="A185" s="2800"/>
      <c r="B185" s="3"/>
      <c r="C185" s="2632">
        <v>231</v>
      </c>
      <c r="D185" s="2632"/>
      <c r="E185" s="2671" t="s">
        <v>5</v>
      </c>
      <c r="F185" s="2749">
        <f>+SUM(F186:F197)</f>
        <v>48808.916666666664</v>
      </c>
      <c r="G185" s="2750"/>
      <c r="H185" s="2751">
        <f>+SUM(H186:H197)</f>
        <v>585707</v>
      </c>
      <c r="I185" s="2789" t="s">
        <v>510</v>
      </c>
      <c r="J185" s="2778" t="s">
        <v>257</v>
      </c>
      <c r="K185" s="5"/>
      <c r="L185" s="1"/>
      <c r="M185" s="84"/>
    </row>
    <row r="186" spans="1:13" s="10" customFormat="1" ht="72" customHeight="1">
      <c r="A186" s="2800"/>
      <c r="B186" s="3"/>
      <c r="C186" s="102"/>
      <c r="D186" s="102"/>
      <c r="E186" s="2669" t="s">
        <v>59</v>
      </c>
      <c r="F186" s="2694"/>
      <c r="G186" s="2734"/>
      <c r="H186" s="2695"/>
      <c r="I186" s="2806"/>
      <c r="J186" s="2777"/>
      <c r="K186" s="5"/>
      <c r="L186" s="1"/>
      <c r="M186" s="84"/>
    </row>
    <row r="187" spans="1:13" s="10" customFormat="1" ht="35.1" customHeight="1">
      <c r="A187" s="2800"/>
      <c r="B187" s="3"/>
      <c r="C187" s="102"/>
      <c r="D187" s="102"/>
      <c r="E187" s="2672" t="s">
        <v>79</v>
      </c>
      <c r="F187" s="2694"/>
      <c r="G187" s="2734"/>
      <c r="H187" s="2695"/>
      <c r="I187" s="2806"/>
      <c r="J187" s="2777"/>
      <c r="K187" s="5"/>
      <c r="L187" s="1"/>
      <c r="M187" s="84"/>
    </row>
    <row r="188" spans="1:13" s="10" customFormat="1" ht="35.1" customHeight="1">
      <c r="A188" s="2800"/>
      <c r="B188" s="3"/>
      <c r="C188" s="102"/>
      <c r="D188" s="102"/>
      <c r="E188" s="2666" t="s">
        <v>86</v>
      </c>
      <c r="F188" s="2696">
        <f>+'RES. GENERAL POR ÁREA'!F25/12</f>
        <v>466.66666666666669</v>
      </c>
      <c r="G188" s="2731">
        <v>12</v>
      </c>
      <c r="H188" s="2693">
        <f>+F188*G188</f>
        <v>5600</v>
      </c>
      <c r="I188" s="2788"/>
      <c r="J188" s="2775"/>
      <c r="K188" s="5"/>
      <c r="L188" s="1"/>
      <c r="M188" s="84"/>
    </row>
    <row r="189" spans="1:13" s="10" customFormat="1" ht="35.1" customHeight="1">
      <c r="A189" s="2800"/>
      <c r="B189" s="3"/>
      <c r="C189" s="102"/>
      <c r="D189" s="102"/>
      <c r="E189" s="2666" t="s">
        <v>2255</v>
      </c>
      <c r="F189" s="2696">
        <f>+'RES. GENERAL POR ÁREA'!G25/12</f>
        <v>12922.25</v>
      </c>
      <c r="G189" s="2731">
        <v>12</v>
      </c>
      <c r="H189" s="2693">
        <f>+F189*G189</f>
        <v>155067</v>
      </c>
      <c r="I189" s="2788"/>
      <c r="J189" s="2775"/>
      <c r="K189" s="5"/>
      <c r="L189" s="1"/>
      <c r="M189" s="84"/>
    </row>
    <row r="190" spans="1:13" s="10" customFormat="1" ht="35.1" customHeight="1">
      <c r="A190" s="2800"/>
      <c r="B190" s="3"/>
      <c r="C190" s="102"/>
      <c r="D190" s="102"/>
      <c r="E190" s="2669" t="s">
        <v>2256</v>
      </c>
      <c r="F190" s="2696">
        <f>+'RES. GENERAL POR ÁREA'!H25/12</f>
        <v>5600</v>
      </c>
      <c r="G190" s="2731">
        <v>12</v>
      </c>
      <c r="H190" s="2693">
        <f t="shared" ref="H190:H197" si="10">+F190*G190</f>
        <v>67200</v>
      </c>
      <c r="I190" s="2788"/>
      <c r="J190" s="2777"/>
      <c r="K190" s="5"/>
      <c r="L190" s="1"/>
      <c r="M190" s="84"/>
    </row>
    <row r="191" spans="1:13" s="10" customFormat="1" ht="35.1" customHeight="1">
      <c r="A191" s="2800"/>
      <c r="B191" s="3"/>
      <c r="C191" s="102"/>
      <c r="D191" s="102"/>
      <c r="E191" s="2669" t="s">
        <v>2353</v>
      </c>
      <c r="F191" s="2696">
        <f>+'RES. GENERAL POR ÁREA'!I25/12</f>
        <v>11930</v>
      </c>
      <c r="G191" s="2731">
        <v>12</v>
      </c>
      <c r="H191" s="2693">
        <f t="shared" si="10"/>
        <v>143160</v>
      </c>
      <c r="I191" s="2788"/>
      <c r="J191" s="2777"/>
      <c r="K191" s="5"/>
      <c r="L191" s="1"/>
      <c r="M191" s="84"/>
    </row>
    <row r="192" spans="1:13" s="10" customFormat="1" ht="35.1" customHeight="1">
      <c r="A192" s="2800"/>
      <c r="B192" s="3"/>
      <c r="C192" s="102"/>
      <c r="D192" s="102"/>
      <c r="E192" s="2669" t="s">
        <v>2254</v>
      </c>
      <c r="F192" s="2696">
        <f>+'RES. GENERAL POR ÁREA'!J25/12</f>
        <v>2460</v>
      </c>
      <c r="G192" s="2731">
        <v>12</v>
      </c>
      <c r="H192" s="2693">
        <f>+F192*G192</f>
        <v>29520</v>
      </c>
      <c r="I192" s="2788"/>
      <c r="J192" s="2777"/>
      <c r="K192" s="5"/>
      <c r="L192" s="1"/>
      <c r="M192" s="84"/>
    </row>
    <row r="193" spans="1:13" s="10" customFormat="1" ht="35.1" customHeight="1">
      <c r="A193" s="2800"/>
      <c r="B193" s="3"/>
      <c r="C193" s="102"/>
      <c r="D193" s="102"/>
      <c r="E193" s="2669" t="s">
        <v>2257</v>
      </c>
      <c r="F193" s="2696">
        <f>+'RES. GENERAL POR ÁREA'!K25/12</f>
        <v>103.33333333333333</v>
      </c>
      <c r="G193" s="2731">
        <v>12</v>
      </c>
      <c r="H193" s="2693">
        <f>+F193*G193</f>
        <v>1240</v>
      </c>
      <c r="I193" s="2788"/>
      <c r="J193" s="2777"/>
      <c r="K193" s="5"/>
      <c r="L193" s="1"/>
      <c r="M193" s="84"/>
    </row>
    <row r="194" spans="1:13" s="10" customFormat="1" ht="35.1" customHeight="1">
      <c r="A194" s="2800"/>
      <c r="B194" s="3"/>
      <c r="C194" s="102"/>
      <c r="D194" s="102"/>
      <c r="E194" s="2669" t="s">
        <v>2076</v>
      </c>
      <c r="F194" s="2696">
        <f>+'RES. GENERAL POR ÁREA'!M25/12</f>
        <v>160</v>
      </c>
      <c r="G194" s="2731">
        <v>12</v>
      </c>
      <c r="H194" s="2693">
        <f>+F194*G194</f>
        <v>1920</v>
      </c>
      <c r="I194" s="2788"/>
      <c r="J194" s="2777"/>
      <c r="K194" s="5"/>
      <c r="L194" s="1"/>
      <c r="M194" s="84"/>
    </row>
    <row r="195" spans="1:13" s="10" customFormat="1" ht="35.1" customHeight="1">
      <c r="A195" s="2800"/>
      <c r="B195" s="3"/>
      <c r="C195" s="102"/>
      <c r="D195" s="102"/>
      <c r="E195" s="2669" t="s">
        <v>2354</v>
      </c>
      <c r="F195" s="2696">
        <f>+'RES. GENERAL POR ÁREA'!P25/12</f>
        <v>15166.666666666666</v>
      </c>
      <c r="G195" s="2731">
        <v>12</v>
      </c>
      <c r="H195" s="2693">
        <f>+F195*G195</f>
        <v>182000</v>
      </c>
      <c r="I195" s="2788"/>
      <c r="J195" s="2777"/>
      <c r="K195" s="5"/>
      <c r="L195" s="1"/>
      <c r="M195" s="84"/>
    </row>
    <row r="196" spans="1:13" s="10" customFormat="1" ht="35.1" customHeight="1">
      <c r="A196" s="2800"/>
      <c r="B196" s="3"/>
      <c r="C196" s="102"/>
      <c r="D196" s="102"/>
      <c r="E196" s="2665" t="s">
        <v>184</v>
      </c>
      <c r="F196" s="2692">
        <f>0/12</f>
        <v>0</v>
      </c>
      <c r="G196" s="2731">
        <v>12</v>
      </c>
      <c r="H196" s="2693">
        <f t="shared" si="10"/>
        <v>0</v>
      </c>
      <c r="I196" s="2788"/>
      <c r="J196" s="2775"/>
      <c r="K196" s="5"/>
      <c r="L196" s="1"/>
      <c r="M196" s="84"/>
    </row>
    <row r="197" spans="1:13" s="2878" customFormat="1" ht="35.1" customHeight="1">
      <c r="A197" s="2871"/>
      <c r="B197" s="2872"/>
      <c r="C197" s="2911"/>
      <c r="D197" s="2911"/>
      <c r="E197" s="2912" t="s">
        <v>87</v>
      </c>
      <c r="F197" s="2855"/>
      <c r="G197" s="2875">
        <v>12</v>
      </c>
      <c r="H197" s="2857">
        <f t="shared" si="10"/>
        <v>0</v>
      </c>
      <c r="I197" s="2858"/>
      <c r="J197" s="2913"/>
      <c r="K197" s="2877"/>
      <c r="L197" s="2880"/>
      <c r="M197" s="2879" t="s">
        <v>2614</v>
      </c>
    </row>
    <row r="198" spans="1:13" s="10" customFormat="1" ht="35.1" customHeight="1">
      <c r="A198" s="2800"/>
      <c r="B198" s="3"/>
      <c r="C198" s="102"/>
      <c r="D198" s="102"/>
      <c r="E198" s="2669"/>
      <c r="F198" s="2692"/>
      <c r="G198" s="2731"/>
      <c r="H198" s="2693"/>
      <c r="I198" s="2791"/>
      <c r="J198" s="2777"/>
      <c r="K198" s="5"/>
      <c r="L198" s="1"/>
      <c r="M198" s="84"/>
    </row>
    <row r="199" spans="1:13" s="10" customFormat="1" ht="67.5" customHeight="1">
      <c r="A199" s="2800"/>
      <c r="B199" s="3"/>
      <c r="C199" s="2632">
        <v>232</v>
      </c>
      <c r="D199" s="2632"/>
      <c r="E199" s="2671" t="s">
        <v>126</v>
      </c>
      <c r="F199" s="2710">
        <f>+SUM(F200:F202)</f>
        <v>47700</v>
      </c>
      <c r="G199" s="2722"/>
      <c r="H199" s="2711">
        <f>+SUM(H200:H202)</f>
        <v>572400</v>
      </c>
      <c r="I199" s="2789" t="s">
        <v>511</v>
      </c>
      <c r="J199" s="2778" t="s">
        <v>258</v>
      </c>
      <c r="K199" s="5"/>
      <c r="L199" s="1"/>
      <c r="M199" s="84"/>
    </row>
    <row r="200" spans="1:13" ht="35.1" customHeight="1">
      <c r="A200" s="2800"/>
      <c r="B200" s="3"/>
      <c r="C200" s="102"/>
      <c r="D200" s="102"/>
      <c r="E200" s="2669" t="s">
        <v>92</v>
      </c>
      <c r="F200" s="2692"/>
      <c r="G200" s="2731"/>
      <c r="H200" s="2693"/>
      <c r="I200" s="2788"/>
      <c r="J200" s="2777"/>
    </row>
    <row r="201" spans="1:13" ht="35.1" customHeight="1">
      <c r="A201" s="2800"/>
      <c r="B201" s="3"/>
      <c r="C201" s="102"/>
      <c r="D201" s="102"/>
      <c r="E201" s="2666" t="s">
        <v>2354</v>
      </c>
      <c r="F201" s="2696">
        <f>+'RES. GENERAL POR ÁREA'!P26/12</f>
        <v>43533.333333333336</v>
      </c>
      <c r="G201" s="2731">
        <v>12</v>
      </c>
      <c r="H201" s="2693">
        <f>+F201*G201</f>
        <v>522400</v>
      </c>
      <c r="I201" s="2790"/>
      <c r="J201" s="2775"/>
      <c r="K201" s="100">
        <f>146756.36+25235.43</f>
        <v>171991.78999999998</v>
      </c>
    </row>
    <row r="202" spans="1:13" ht="35.1" customHeight="1">
      <c r="A202" s="2800"/>
      <c r="B202" s="3"/>
      <c r="C202" s="102"/>
      <c r="D202" s="102"/>
      <c r="E202" s="2669" t="s">
        <v>45</v>
      </c>
      <c r="F202" s="2692">
        <f>50000/12</f>
        <v>4166.666666666667</v>
      </c>
      <c r="G202" s="2731">
        <v>12</v>
      </c>
      <c r="H202" s="2693">
        <f>+F202*G202</f>
        <v>50000</v>
      </c>
      <c r="I202" s="2788" t="s">
        <v>2223</v>
      </c>
      <c r="J202" s="2777"/>
    </row>
    <row r="203" spans="1:13" ht="35.1" customHeight="1">
      <c r="A203" s="2800"/>
      <c r="B203" s="3"/>
      <c r="C203" s="102"/>
      <c r="D203" s="102"/>
      <c r="E203" s="2672"/>
      <c r="F203" s="2696"/>
      <c r="G203" s="2731"/>
      <c r="H203" s="2693"/>
      <c r="I203" s="2788"/>
      <c r="J203" s="2778"/>
    </row>
    <row r="204" spans="1:13" s="112" customFormat="1" ht="35.1" customHeight="1">
      <c r="A204" s="2798"/>
      <c r="B204" s="97">
        <v>24</v>
      </c>
      <c r="C204" s="106"/>
      <c r="D204" s="106"/>
      <c r="E204" s="2670" t="s">
        <v>58</v>
      </c>
      <c r="F204" s="2716">
        <f>+F205+F219+F227</f>
        <v>67712.499999999985</v>
      </c>
      <c r="G204" s="2726"/>
      <c r="H204" s="2717">
        <f>+H205+H219+H227</f>
        <v>812550</v>
      </c>
      <c r="I204" s="2804"/>
      <c r="J204" s="2781" t="s">
        <v>259</v>
      </c>
      <c r="K204" s="111"/>
      <c r="M204" s="84"/>
    </row>
    <row r="205" spans="1:13" ht="63" customHeight="1">
      <c r="A205" s="2800"/>
      <c r="B205" s="3"/>
      <c r="C205" s="2632">
        <v>241</v>
      </c>
      <c r="D205" s="2632"/>
      <c r="E205" s="2671" t="s">
        <v>88</v>
      </c>
      <c r="F205" s="2710">
        <f>+SUM(F207:F217)</f>
        <v>61266.666666666664</v>
      </c>
      <c r="G205" s="2722"/>
      <c r="H205" s="2711">
        <f>+SUM(H207:H217)</f>
        <v>735200</v>
      </c>
      <c r="I205" s="2789" t="s">
        <v>512</v>
      </c>
      <c r="J205" s="2778" t="s">
        <v>260</v>
      </c>
    </row>
    <row r="206" spans="1:13" ht="35.1" customHeight="1">
      <c r="A206" s="2800"/>
      <c r="B206" s="3"/>
      <c r="C206" s="95"/>
      <c r="D206" s="95"/>
      <c r="E206" s="2672" t="s">
        <v>79</v>
      </c>
      <c r="F206" s="2697"/>
      <c r="G206" s="2712"/>
      <c r="H206" s="2698"/>
      <c r="I206" s="2788"/>
      <c r="J206" s="2778"/>
    </row>
    <row r="207" spans="1:13" ht="35.1" customHeight="1">
      <c r="A207" s="2800"/>
      <c r="B207" s="3"/>
      <c r="C207" s="102"/>
      <c r="D207" s="102"/>
      <c r="E207" s="2669" t="s">
        <v>57</v>
      </c>
      <c r="F207" s="2694"/>
      <c r="G207" s="2734"/>
      <c r="H207" s="2695">
        <f>+F207*G207</f>
        <v>0</v>
      </c>
      <c r="I207" s="2788"/>
      <c r="J207" s="2777"/>
      <c r="K207" s="82"/>
    </row>
    <row r="208" spans="1:13" ht="35.1" customHeight="1">
      <c r="A208" s="2800"/>
      <c r="B208" s="3"/>
      <c r="C208" s="102"/>
      <c r="D208" s="102"/>
      <c r="E208" s="2666" t="s">
        <v>86</v>
      </c>
      <c r="F208" s="2696">
        <f>+'RES. GENERAL POR ÁREA'!F27/12</f>
        <v>4766.666666666667</v>
      </c>
      <c r="G208" s="2731">
        <v>12</v>
      </c>
      <c r="H208" s="2693">
        <f>+F208*G208</f>
        <v>57200</v>
      </c>
      <c r="I208" s="2788"/>
      <c r="J208" s="2775"/>
      <c r="K208" s="82"/>
    </row>
    <row r="209" spans="1:13" ht="35.1" customHeight="1">
      <c r="A209" s="2800"/>
      <c r="B209" s="3"/>
      <c r="C209" s="102"/>
      <c r="D209" s="102"/>
      <c r="E209" s="2666" t="s">
        <v>2258</v>
      </c>
      <c r="F209" s="2696">
        <f>+'RES. GENERAL POR ÁREA'!G27/12</f>
        <v>5933.333333333333</v>
      </c>
      <c r="G209" s="2731">
        <v>12</v>
      </c>
      <c r="H209" s="2693">
        <f>+F209*G209</f>
        <v>71200</v>
      </c>
      <c r="I209" s="2788"/>
      <c r="J209" s="2775"/>
      <c r="K209" s="82"/>
    </row>
    <row r="210" spans="1:13" ht="35.1" customHeight="1">
      <c r="A210" s="2800"/>
      <c r="B210" s="3"/>
      <c r="C210" s="102"/>
      <c r="D210" s="102"/>
      <c r="E210" s="2666" t="s">
        <v>391</v>
      </c>
      <c r="F210" s="2696">
        <f>+'RES. GENERAL POR ÁREA'!H27/12</f>
        <v>1600</v>
      </c>
      <c r="G210" s="2731">
        <v>12</v>
      </c>
      <c r="H210" s="2693">
        <f t="shared" ref="H210:H211" si="11">+F210*G210</f>
        <v>19200</v>
      </c>
      <c r="I210" s="2788"/>
      <c r="J210" s="2775"/>
      <c r="K210" s="82"/>
    </row>
    <row r="211" spans="1:13" ht="35.1" customHeight="1">
      <c r="A211" s="2800"/>
      <c r="B211" s="3"/>
      <c r="C211" s="102"/>
      <c r="D211" s="102"/>
      <c r="E211" s="2666" t="s">
        <v>2353</v>
      </c>
      <c r="F211" s="2696">
        <f>+'RES. GENERAL POR ÁREA'!I27/12</f>
        <v>2266.6666666666665</v>
      </c>
      <c r="G211" s="2731">
        <v>12</v>
      </c>
      <c r="H211" s="2693">
        <f t="shared" si="11"/>
        <v>27200</v>
      </c>
      <c r="I211" s="2788"/>
      <c r="J211" s="2775"/>
      <c r="K211" s="82"/>
    </row>
    <row r="212" spans="1:13" ht="41.25" customHeight="1">
      <c r="A212" s="2800"/>
      <c r="B212" s="3"/>
      <c r="C212" s="102"/>
      <c r="D212" s="102"/>
      <c r="E212" s="2666" t="s">
        <v>2259</v>
      </c>
      <c r="F212" s="2696">
        <f>+'RES. GENERAL POR ÁREA'!J27/12</f>
        <v>1400</v>
      </c>
      <c r="G212" s="2731">
        <v>12</v>
      </c>
      <c r="H212" s="2693">
        <f t="shared" ref="H212:H217" si="12">+F212*G212</f>
        <v>16800</v>
      </c>
      <c r="I212" s="2790"/>
      <c r="J212" s="2775"/>
      <c r="K212" s="82">
        <f>31750*2</f>
        <v>63500</v>
      </c>
    </row>
    <row r="213" spans="1:13" ht="41.25" customHeight="1">
      <c r="A213" s="2800"/>
      <c r="B213" s="3"/>
      <c r="C213" s="102"/>
      <c r="D213" s="102"/>
      <c r="E213" s="2666" t="s">
        <v>2257</v>
      </c>
      <c r="F213" s="2696">
        <f>+'RES. GENERAL POR ÁREA'!K27/12</f>
        <v>133.33333333333334</v>
      </c>
      <c r="G213" s="2731">
        <v>12</v>
      </c>
      <c r="H213" s="2693">
        <f t="shared" si="12"/>
        <v>1600</v>
      </c>
      <c r="I213" s="2790"/>
      <c r="J213" s="2775"/>
      <c r="K213" s="82"/>
    </row>
    <row r="214" spans="1:13" ht="41.25" customHeight="1">
      <c r="A214" s="2800"/>
      <c r="B214" s="3"/>
      <c r="C214" s="102"/>
      <c r="D214" s="102"/>
      <c r="E214" s="2666" t="s">
        <v>2076</v>
      </c>
      <c r="F214" s="2696">
        <f>+'RES. GENERAL POR ÁREA'!M27/12</f>
        <v>166.66666666666666</v>
      </c>
      <c r="G214" s="2731">
        <v>12</v>
      </c>
      <c r="H214" s="2693">
        <f t="shared" si="12"/>
        <v>2000</v>
      </c>
      <c r="I214" s="2790"/>
      <c r="J214" s="2775"/>
      <c r="K214" s="82"/>
    </row>
    <row r="215" spans="1:13" ht="41.25" customHeight="1">
      <c r="A215" s="2800"/>
      <c r="B215" s="3"/>
      <c r="C215" s="102"/>
      <c r="D215" s="102"/>
      <c r="E215" s="2666" t="s">
        <v>2632</v>
      </c>
      <c r="F215" s="2696">
        <f>+'RES. GENERAL POR ÁREA'!P27/12</f>
        <v>40000</v>
      </c>
      <c r="G215" s="2731">
        <v>12</v>
      </c>
      <c r="H215" s="2693">
        <f t="shared" si="12"/>
        <v>480000</v>
      </c>
      <c r="I215" s="2790"/>
      <c r="J215" s="2775"/>
      <c r="K215" s="82"/>
    </row>
    <row r="216" spans="1:13" ht="36.75" customHeight="1">
      <c r="A216" s="2800"/>
      <c r="B216" s="3"/>
      <c r="C216" s="102"/>
      <c r="D216" s="102"/>
      <c r="E216" s="2666" t="s">
        <v>2224</v>
      </c>
      <c r="F216" s="2696">
        <v>5000</v>
      </c>
      <c r="G216" s="2731">
        <v>12</v>
      </c>
      <c r="H216" s="2693">
        <f t="shared" si="12"/>
        <v>60000</v>
      </c>
      <c r="I216" s="2788" t="s">
        <v>2225</v>
      </c>
      <c r="J216" s="2775"/>
      <c r="K216" s="82"/>
    </row>
    <row r="217" spans="1:13" ht="35.1" customHeight="1">
      <c r="A217" s="2800"/>
      <c r="B217" s="3"/>
      <c r="C217" s="102"/>
      <c r="D217" s="102"/>
      <c r="E217" s="2665" t="s">
        <v>185</v>
      </c>
      <c r="F217" s="2692">
        <f>0/12</f>
        <v>0</v>
      </c>
      <c r="G217" s="2731">
        <v>12</v>
      </c>
      <c r="H217" s="2693">
        <f t="shared" si="12"/>
        <v>0</v>
      </c>
      <c r="I217" s="2788"/>
      <c r="J217" s="2774"/>
    </row>
    <row r="218" spans="1:13" ht="35.1" customHeight="1">
      <c r="A218" s="2800"/>
      <c r="B218" s="3"/>
      <c r="C218" s="102"/>
      <c r="D218" s="102"/>
      <c r="E218" s="2667"/>
      <c r="F218" s="2692"/>
      <c r="G218" s="2731"/>
      <c r="H218" s="2693"/>
      <c r="I218" s="2791"/>
      <c r="J218" s="2776"/>
    </row>
    <row r="219" spans="1:13" ht="49.5" customHeight="1">
      <c r="A219" s="2800"/>
      <c r="B219" s="3"/>
      <c r="C219" s="2632">
        <v>242</v>
      </c>
      <c r="D219" s="2632"/>
      <c r="E219" s="2671" t="s">
        <v>2</v>
      </c>
      <c r="F219" s="2710">
        <f>+SUM(F221:F225)</f>
        <v>5050</v>
      </c>
      <c r="G219" s="2722"/>
      <c r="H219" s="2711">
        <f>+SUM(H221:H225)</f>
        <v>60600</v>
      </c>
      <c r="I219" s="2789" t="s">
        <v>513</v>
      </c>
      <c r="J219" s="2778" t="s">
        <v>261</v>
      </c>
    </row>
    <row r="220" spans="1:13" ht="35.1" customHeight="1">
      <c r="A220" s="2800"/>
      <c r="B220" s="3"/>
      <c r="C220" s="95"/>
      <c r="D220" s="95"/>
      <c r="E220" s="2672" t="s">
        <v>79</v>
      </c>
      <c r="F220" s="2697"/>
      <c r="G220" s="2712"/>
      <c r="H220" s="2698"/>
      <c r="I220" s="2788"/>
      <c r="J220" s="2778"/>
    </row>
    <row r="221" spans="1:13" ht="35.1" customHeight="1">
      <c r="A221" s="2800"/>
      <c r="B221" s="3"/>
      <c r="C221" s="102"/>
      <c r="D221" s="102"/>
      <c r="E221" s="2676" t="s">
        <v>580</v>
      </c>
      <c r="F221" s="2752">
        <f>50000/12</f>
        <v>4166.666666666667</v>
      </c>
      <c r="G221" s="2741">
        <v>12</v>
      </c>
      <c r="H221" s="2742">
        <f>+F221*G221</f>
        <v>50000</v>
      </c>
      <c r="I221" s="2808"/>
      <c r="J221" s="2777"/>
    </row>
    <row r="222" spans="1:13" s="10" customFormat="1" ht="35.1" customHeight="1">
      <c r="A222" s="2800"/>
      <c r="B222" s="3"/>
      <c r="C222" s="102"/>
      <c r="D222" s="102"/>
      <c r="E222" s="2666" t="s">
        <v>477</v>
      </c>
      <c r="F222" s="2692">
        <f>+'RES. GENERAL POR ÁREA'!F28/12</f>
        <v>375</v>
      </c>
      <c r="G222" s="2731">
        <v>12</v>
      </c>
      <c r="H222" s="2693">
        <f>+F222*G222</f>
        <v>4500</v>
      </c>
      <c r="I222" s="2788"/>
      <c r="J222" s="2775"/>
      <c r="K222" s="5"/>
      <c r="L222" s="1"/>
      <c r="M222" s="84"/>
    </row>
    <row r="223" spans="1:13" s="10" customFormat="1" ht="35.1" customHeight="1">
      <c r="A223" s="2800"/>
      <c r="B223" s="3"/>
      <c r="C223" s="102"/>
      <c r="D223" s="102"/>
      <c r="E223" s="2666" t="s">
        <v>2361</v>
      </c>
      <c r="F223" s="2692">
        <f>+'RES. GENERAL POR ÁREA'!I28/12</f>
        <v>133.33333333333334</v>
      </c>
      <c r="G223" s="2731">
        <v>12</v>
      </c>
      <c r="H223" s="2693">
        <f>+F223*G223</f>
        <v>1600</v>
      </c>
      <c r="I223" s="2788"/>
      <c r="J223" s="2775"/>
      <c r="K223" s="5"/>
      <c r="L223" s="1"/>
      <c r="M223" s="84"/>
    </row>
    <row r="224" spans="1:13" s="10" customFormat="1" ht="35.1" customHeight="1">
      <c r="A224" s="2800"/>
      <c r="B224" s="3"/>
      <c r="C224" s="102"/>
      <c r="D224" s="102"/>
      <c r="E224" s="2666" t="s">
        <v>2076</v>
      </c>
      <c r="F224" s="2692">
        <f>+'RES. GENERAL POR ÁREA'!M28/12</f>
        <v>375</v>
      </c>
      <c r="G224" s="2731">
        <v>12</v>
      </c>
      <c r="H224" s="2693">
        <f>+F224*G224</f>
        <v>4500</v>
      </c>
      <c r="I224" s="2788"/>
      <c r="J224" s="2775"/>
      <c r="K224" s="5"/>
      <c r="L224" s="1"/>
      <c r="M224" s="84"/>
    </row>
    <row r="225" spans="1:13" s="10" customFormat="1" ht="35.1" customHeight="1">
      <c r="A225" s="2800"/>
      <c r="B225" s="3"/>
      <c r="C225" s="102"/>
      <c r="D225" s="102"/>
      <c r="E225" s="2665" t="s">
        <v>185</v>
      </c>
      <c r="F225" s="2692">
        <f>0/12</f>
        <v>0</v>
      </c>
      <c r="G225" s="2731">
        <v>12</v>
      </c>
      <c r="H225" s="2693">
        <f>+F225*G225</f>
        <v>0</v>
      </c>
      <c r="I225" s="2788"/>
      <c r="J225" s="2774"/>
      <c r="K225" s="5"/>
      <c r="L225" s="1"/>
      <c r="M225" s="84"/>
    </row>
    <row r="226" spans="1:13" s="10" customFormat="1" ht="35.1" customHeight="1">
      <c r="A226" s="2800"/>
      <c r="B226" s="3"/>
      <c r="C226" s="102"/>
      <c r="D226" s="102"/>
      <c r="E226" s="2667"/>
      <c r="F226" s="2692"/>
      <c r="G226" s="2731"/>
      <c r="H226" s="2693"/>
      <c r="I226" s="2791"/>
      <c r="J226" s="2776"/>
      <c r="K226" s="5"/>
      <c r="L226" s="1"/>
      <c r="M226" s="84"/>
    </row>
    <row r="227" spans="1:13" s="10" customFormat="1" ht="51" customHeight="1">
      <c r="A227" s="2800"/>
      <c r="B227" s="3"/>
      <c r="C227" s="2632">
        <v>244</v>
      </c>
      <c r="D227" s="2632"/>
      <c r="E227" s="2671" t="s">
        <v>127</v>
      </c>
      <c r="F227" s="2710">
        <f>+SUM(F228:F233)</f>
        <v>1395.8333333333335</v>
      </c>
      <c r="G227" s="2722"/>
      <c r="H227" s="2711">
        <f>+SUM(H228:H233)</f>
        <v>16750</v>
      </c>
      <c r="I227" s="2789" t="s">
        <v>514</v>
      </c>
      <c r="J227" s="2778" t="s">
        <v>262</v>
      </c>
      <c r="K227" s="5"/>
      <c r="L227" s="1"/>
      <c r="M227" s="84"/>
    </row>
    <row r="228" spans="1:13" s="10" customFormat="1" ht="35.1" customHeight="1">
      <c r="A228" s="2800"/>
      <c r="B228" s="3"/>
      <c r="C228" s="102"/>
      <c r="D228" s="102"/>
      <c r="E228" s="2666" t="s">
        <v>2362</v>
      </c>
      <c r="F228" s="2692">
        <f>+'RES. GENERAL POR ÁREA'!G29/12</f>
        <v>210</v>
      </c>
      <c r="G228" s="2731">
        <v>12</v>
      </c>
      <c r="H228" s="2693">
        <f t="shared" ref="H228:H233" si="13">+F228*G228</f>
        <v>2520</v>
      </c>
      <c r="I228" s="2788"/>
      <c r="J228" s="2775"/>
      <c r="K228" s="5"/>
      <c r="L228" s="1"/>
      <c r="M228" s="84"/>
    </row>
    <row r="229" spans="1:13" s="10" customFormat="1" ht="35.1" customHeight="1">
      <c r="A229" s="2800"/>
      <c r="B229" s="3"/>
      <c r="C229" s="102"/>
      <c r="D229" s="102"/>
      <c r="E229" s="2666" t="s">
        <v>391</v>
      </c>
      <c r="F229" s="2692">
        <f>+'RES. GENERAL POR ÁREA'!H29/12</f>
        <v>120</v>
      </c>
      <c r="G229" s="2731">
        <v>12</v>
      </c>
      <c r="H229" s="2693">
        <f t="shared" si="13"/>
        <v>1440</v>
      </c>
      <c r="I229" s="2788"/>
      <c r="J229" s="2775"/>
      <c r="K229" s="5"/>
      <c r="L229" s="1"/>
      <c r="M229" s="84"/>
    </row>
    <row r="230" spans="1:13" s="10" customFormat="1" ht="35.1" customHeight="1">
      <c r="A230" s="2800"/>
      <c r="B230" s="3"/>
      <c r="C230" s="102"/>
      <c r="D230" s="102"/>
      <c r="E230" s="2666" t="s">
        <v>2361</v>
      </c>
      <c r="F230" s="2692">
        <f>+'RES. GENERAL POR ÁREA'!I29/12</f>
        <v>175</v>
      </c>
      <c r="G230" s="2731">
        <v>12</v>
      </c>
      <c r="H230" s="2693">
        <f t="shared" si="13"/>
        <v>2100</v>
      </c>
      <c r="I230" s="2788"/>
      <c r="J230" s="2775"/>
      <c r="K230" s="5"/>
      <c r="L230" s="1"/>
      <c r="M230" s="84"/>
    </row>
    <row r="231" spans="1:13" s="10" customFormat="1" ht="35.1" customHeight="1">
      <c r="A231" s="2800"/>
      <c r="B231" s="3"/>
      <c r="C231" s="102"/>
      <c r="D231" s="102"/>
      <c r="E231" s="2666" t="s">
        <v>2260</v>
      </c>
      <c r="F231" s="2692">
        <f>+'RES. GENERAL POR ÁREA'!J29/12</f>
        <v>52.5</v>
      </c>
      <c r="G231" s="2731">
        <v>12</v>
      </c>
      <c r="H231" s="2693">
        <f t="shared" si="13"/>
        <v>630</v>
      </c>
      <c r="I231" s="2788">
        <v>0</v>
      </c>
      <c r="J231" s="2775"/>
      <c r="K231" s="5"/>
      <c r="L231" s="1"/>
      <c r="M231" s="84"/>
    </row>
    <row r="232" spans="1:13" s="10" customFormat="1" ht="35.1" customHeight="1">
      <c r="A232" s="2800"/>
      <c r="B232" s="3"/>
      <c r="C232" s="102"/>
      <c r="D232" s="102"/>
      <c r="E232" s="2666" t="s">
        <v>2261</v>
      </c>
      <c r="F232" s="2692">
        <f>+'RES. GENERAL POR ÁREA'!K29/12</f>
        <v>5</v>
      </c>
      <c r="G232" s="2731">
        <v>12</v>
      </c>
      <c r="H232" s="2693">
        <f t="shared" si="13"/>
        <v>60</v>
      </c>
      <c r="I232" s="2788"/>
      <c r="J232" s="2775"/>
      <c r="K232" s="5"/>
      <c r="L232" s="1"/>
      <c r="M232" s="84"/>
    </row>
    <row r="233" spans="1:13" ht="35.1" customHeight="1">
      <c r="A233" s="2787"/>
      <c r="B233" s="2"/>
      <c r="C233" s="101"/>
      <c r="D233" s="101"/>
      <c r="E233" s="2666" t="s">
        <v>131</v>
      </c>
      <c r="F233" s="2692">
        <v>833.33333333333337</v>
      </c>
      <c r="G233" s="2731">
        <v>12</v>
      </c>
      <c r="H233" s="2693">
        <f t="shared" si="13"/>
        <v>10000</v>
      </c>
      <c r="I233" s="2788"/>
      <c r="J233" s="2775"/>
    </row>
    <row r="234" spans="1:13" s="10" customFormat="1" ht="35.1" customHeight="1">
      <c r="A234" s="2800"/>
      <c r="B234" s="3"/>
      <c r="C234" s="102"/>
      <c r="D234" s="102"/>
      <c r="E234" s="2665"/>
      <c r="F234" s="2697"/>
      <c r="G234" s="2712"/>
      <c r="H234" s="2698"/>
      <c r="I234" s="2810"/>
      <c r="J234" s="2774"/>
      <c r="K234" s="5"/>
      <c r="L234" s="1"/>
      <c r="M234" s="84"/>
    </row>
    <row r="235" spans="1:13" s="10" customFormat="1" ht="35.1" customHeight="1">
      <c r="A235" s="2798"/>
      <c r="B235" s="97">
        <v>25</v>
      </c>
      <c r="C235" s="106"/>
      <c r="D235" s="106"/>
      <c r="E235" s="2670" t="s">
        <v>214</v>
      </c>
      <c r="F235" s="2725">
        <f>+F236+F249+F253+F256+F260</f>
        <v>315700.00366666669</v>
      </c>
      <c r="G235" s="2753"/>
      <c r="H235" s="2727">
        <f>+H236+H249+H253+H256+H260</f>
        <v>3698800.0439999998</v>
      </c>
      <c r="I235" s="2804"/>
      <c r="J235" s="2780" t="s">
        <v>263</v>
      </c>
      <c r="K235" s="5"/>
      <c r="L235" s="1"/>
      <c r="M235" s="84"/>
    </row>
    <row r="236" spans="1:13" s="10" customFormat="1" ht="69" customHeight="1">
      <c r="A236" s="2800"/>
      <c r="B236" s="3"/>
      <c r="C236" s="2632">
        <v>251</v>
      </c>
      <c r="D236" s="2632"/>
      <c r="E236" s="2671" t="s">
        <v>215</v>
      </c>
      <c r="F236" s="2710">
        <f>+SUM(F237:F247)</f>
        <v>251200</v>
      </c>
      <c r="G236" s="2722"/>
      <c r="H236" s="2711">
        <f>+SUM(H237:H247)</f>
        <v>2924800</v>
      </c>
      <c r="I236" s="2789" t="s">
        <v>515</v>
      </c>
      <c r="J236" s="2778" t="s">
        <v>264</v>
      </c>
      <c r="K236" s="5"/>
      <c r="L236" s="1"/>
      <c r="M236" s="84"/>
    </row>
    <row r="237" spans="1:13" s="10" customFormat="1" ht="35.1" customHeight="1">
      <c r="A237" s="2800"/>
      <c r="B237" s="3"/>
      <c r="C237" s="95"/>
      <c r="D237" s="95"/>
      <c r="E237" s="2672" t="s">
        <v>79</v>
      </c>
      <c r="F237" s="2692"/>
      <c r="G237" s="2731"/>
      <c r="H237" s="2693"/>
      <c r="I237" s="2788"/>
      <c r="J237" s="2778"/>
      <c r="K237" s="5"/>
      <c r="L237" s="1"/>
      <c r="M237" s="84"/>
    </row>
    <row r="238" spans="1:13" s="10" customFormat="1" ht="147.75" customHeight="1">
      <c r="A238" s="2800"/>
      <c r="B238" s="3"/>
      <c r="C238" s="95"/>
      <c r="D238" s="95"/>
      <c r="E238" s="2669" t="s">
        <v>132</v>
      </c>
      <c r="F238" s="2692">
        <v>224000</v>
      </c>
      <c r="G238" s="2731">
        <v>12</v>
      </c>
      <c r="H238" s="2693">
        <f>+G238*F238</f>
        <v>2688000</v>
      </c>
      <c r="I238" s="2788" t="s">
        <v>2226</v>
      </c>
      <c r="J238" s="2777"/>
      <c r="K238" s="5"/>
      <c r="L238" s="1"/>
      <c r="M238" s="84"/>
    </row>
    <row r="239" spans="1:13" s="10" customFormat="1" ht="35.1" customHeight="1">
      <c r="A239" s="2800"/>
      <c r="B239" s="3"/>
      <c r="C239" s="95"/>
      <c r="D239" s="95"/>
      <c r="E239" s="2669" t="s">
        <v>478</v>
      </c>
      <c r="F239" s="2692">
        <f>+F238*5%</f>
        <v>11200</v>
      </c>
      <c r="G239" s="2731">
        <v>4</v>
      </c>
      <c r="H239" s="2693">
        <f t="shared" ref="H239:H247" si="14">+F239*G239</f>
        <v>44800</v>
      </c>
      <c r="I239" s="2788"/>
      <c r="J239" s="2777"/>
      <c r="K239" s="5"/>
      <c r="L239" s="1"/>
      <c r="M239" s="84"/>
    </row>
    <row r="240" spans="1:13" s="10" customFormat="1" ht="35.1" customHeight="1">
      <c r="A240" s="2800"/>
      <c r="B240" s="3"/>
      <c r="C240" s="95"/>
      <c r="D240" s="95"/>
      <c r="E240" s="2669" t="s">
        <v>479</v>
      </c>
      <c r="F240" s="2692">
        <f>+'RES. GENERAL POR ÁREA'!F30/12</f>
        <v>4166.666666666667</v>
      </c>
      <c r="G240" s="2731">
        <v>12</v>
      </c>
      <c r="H240" s="2693">
        <f t="shared" si="14"/>
        <v>50000</v>
      </c>
      <c r="I240" s="2788"/>
      <c r="J240" s="2777"/>
      <c r="K240" s="5"/>
      <c r="L240" s="1"/>
      <c r="M240" s="26"/>
    </row>
    <row r="241" spans="1:13" s="10" customFormat="1" ht="35.1" customHeight="1">
      <c r="A241" s="2800"/>
      <c r="B241" s="3"/>
      <c r="C241" s="95"/>
      <c r="D241" s="95"/>
      <c r="E241" s="2669" t="s">
        <v>2258</v>
      </c>
      <c r="F241" s="2692">
        <f>+'RES. GENERAL POR ÁREA'!G30/12</f>
        <v>5000</v>
      </c>
      <c r="G241" s="2731">
        <v>12</v>
      </c>
      <c r="H241" s="2693">
        <f t="shared" si="14"/>
        <v>60000</v>
      </c>
      <c r="I241" s="2788"/>
      <c r="J241" s="2777"/>
      <c r="K241" s="5"/>
      <c r="L241" s="1"/>
      <c r="M241" s="26"/>
    </row>
    <row r="242" spans="1:13" s="10" customFormat="1" ht="35.1" customHeight="1">
      <c r="A242" s="2800"/>
      <c r="B242" s="3"/>
      <c r="C242" s="95"/>
      <c r="D242" s="95"/>
      <c r="E242" s="2669" t="s">
        <v>2435</v>
      </c>
      <c r="F242" s="2692">
        <f>+'RES. GENERAL POR ÁREA'!I30/12</f>
        <v>1500</v>
      </c>
      <c r="G242" s="2731">
        <v>12</v>
      </c>
      <c r="H242" s="2693">
        <f>+F242*G242</f>
        <v>18000</v>
      </c>
      <c r="I242" s="2788"/>
      <c r="J242" s="2777"/>
      <c r="K242" s="5"/>
      <c r="L242" s="1"/>
      <c r="M242" s="26"/>
    </row>
    <row r="243" spans="1:13" s="10" customFormat="1" ht="35.1" customHeight="1">
      <c r="A243" s="2800"/>
      <c r="B243" s="3"/>
      <c r="C243" s="95"/>
      <c r="D243" s="95"/>
      <c r="E243" s="2669" t="s">
        <v>2262</v>
      </c>
      <c r="F243" s="2692">
        <f>+'RES. GENERAL POR ÁREA'!J30/12</f>
        <v>833.33333333333337</v>
      </c>
      <c r="G243" s="2731">
        <v>12</v>
      </c>
      <c r="H243" s="2693">
        <f t="shared" si="14"/>
        <v>10000</v>
      </c>
      <c r="I243" s="2788"/>
      <c r="J243" s="2777"/>
      <c r="K243" s="5"/>
      <c r="L243" s="1"/>
      <c r="M243" s="26"/>
    </row>
    <row r="244" spans="1:13" s="10" customFormat="1" ht="35.1" customHeight="1">
      <c r="A244" s="2800"/>
      <c r="B244" s="3"/>
      <c r="C244" s="95"/>
      <c r="D244" s="95"/>
      <c r="E244" s="2669" t="s">
        <v>2076</v>
      </c>
      <c r="F244" s="2692">
        <f>+'RES. GENERAL POR ÁREA'!M30/12</f>
        <v>1250</v>
      </c>
      <c r="G244" s="2731">
        <v>12</v>
      </c>
      <c r="H244" s="2693">
        <f t="shared" si="14"/>
        <v>15000</v>
      </c>
      <c r="I244" s="2788"/>
      <c r="J244" s="2777"/>
      <c r="K244" s="5"/>
      <c r="L244" s="1"/>
      <c r="M244" s="26"/>
    </row>
    <row r="245" spans="1:13" s="10" customFormat="1" ht="35.1" customHeight="1">
      <c r="A245" s="2800"/>
      <c r="B245" s="3"/>
      <c r="C245" s="95"/>
      <c r="D245" s="95"/>
      <c r="E245" s="2669" t="s">
        <v>392</v>
      </c>
      <c r="F245" s="2692">
        <f>+'RES. GENERAL POR ÁREA'!N30/12</f>
        <v>1250</v>
      </c>
      <c r="G245" s="2731">
        <v>12</v>
      </c>
      <c r="H245" s="2693">
        <f t="shared" si="14"/>
        <v>15000</v>
      </c>
      <c r="I245" s="2788"/>
      <c r="J245" s="2777"/>
      <c r="K245" s="5"/>
      <c r="L245" s="1"/>
      <c r="M245" s="26"/>
    </row>
    <row r="246" spans="1:13" s="10" customFormat="1" ht="35.1" customHeight="1">
      <c r="A246" s="2800"/>
      <c r="B246" s="3"/>
      <c r="C246" s="95"/>
      <c r="D246" s="95"/>
      <c r="E246" s="2669" t="s">
        <v>2354</v>
      </c>
      <c r="F246" s="2692">
        <f>+'RES. GENERAL POR ÁREA'!P30/12</f>
        <v>2000</v>
      </c>
      <c r="G246" s="2731">
        <v>12</v>
      </c>
      <c r="H246" s="2693">
        <f t="shared" si="14"/>
        <v>24000</v>
      </c>
      <c r="I246" s="2788"/>
      <c r="J246" s="2777"/>
      <c r="K246" s="5"/>
      <c r="L246" s="1"/>
      <c r="M246" s="26"/>
    </row>
    <row r="247" spans="1:13" s="10" customFormat="1" ht="35.1" customHeight="1">
      <c r="A247" s="2800"/>
      <c r="B247" s="3"/>
      <c r="C247" s="102"/>
      <c r="D247" s="102"/>
      <c r="E247" s="2672" t="s">
        <v>186</v>
      </c>
      <c r="F247" s="2692">
        <f>0/12</f>
        <v>0</v>
      </c>
      <c r="G247" s="2731">
        <v>12</v>
      </c>
      <c r="H247" s="2693">
        <f t="shared" si="14"/>
        <v>0</v>
      </c>
      <c r="I247" s="2788"/>
      <c r="J247" s="2778"/>
      <c r="K247" s="5"/>
      <c r="L247" s="1"/>
      <c r="M247" s="26"/>
    </row>
    <row r="248" spans="1:13" s="10" customFormat="1" ht="35.1" customHeight="1">
      <c r="A248" s="2800"/>
      <c r="B248" s="3"/>
      <c r="C248" s="102"/>
      <c r="D248" s="102"/>
      <c r="E248" s="2673"/>
      <c r="F248" s="2692"/>
      <c r="G248" s="2731"/>
      <c r="H248" s="2693"/>
      <c r="I248" s="2788"/>
      <c r="J248" s="2779"/>
      <c r="K248" s="5"/>
      <c r="L248" s="1"/>
      <c r="M248" s="1410"/>
    </row>
    <row r="249" spans="1:13" s="10" customFormat="1" ht="35.1" customHeight="1">
      <c r="A249" s="2800"/>
      <c r="B249" s="3"/>
      <c r="C249" s="2632">
        <v>253</v>
      </c>
      <c r="D249" s="2632"/>
      <c r="E249" s="2671" t="s">
        <v>216</v>
      </c>
      <c r="F249" s="2710">
        <f>+F250</f>
        <v>5500</v>
      </c>
      <c r="G249" s="2729"/>
      <c r="H249" s="2711">
        <f>+H250</f>
        <v>66000</v>
      </c>
      <c r="I249" s="2788"/>
      <c r="J249" s="2778"/>
      <c r="K249" s="5"/>
      <c r="L249" s="1"/>
      <c r="M249" s="1410"/>
    </row>
    <row r="250" spans="1:13" s="10" customFormat="1" ht="126" customHeight="1">
      <c r="A250" s="2800"/>
      <c r="B250" s="3"/>
      <c r="C250" s="95"/>
      <c r="D250" s="95">
        <v>2534</v>
      </c>
      <c r="E250" s="2672" t="s">
        <v>217</v>
      </c>
      <c r="F250" s="2697">
        <f>+SUM(F251:F252)</f>
        <v>5500</v>
      </c>
      <c r="G250" s="2737"/>
      <c r="H250" s="2698">
        <f>+SUM(H251:H252)</f>
        <v>66000</v>
      </c>
      <c r="I250" s="2788" t="s">
        <v>516</v>
      </c>
      <c r="J250" s="2778" t="s">
        <v>265</v>
      </c>
      <c r="K250" s="5"/>
      <c r="L250" s="1"/>
      <c r="M250" s="84"/>
    </row>
    <row r="251" spans="1:13" s="10" customFormat="1" ht="35.1" customHeight="1">
      <c r="A251" s="2800"/>
      <c r="B251" s="3"/>
      <c r="C251" s="95"/>
      <c r="D251" s="95"/>
      <c r="E251" s="2669" t="s">
        <v>141</v>
      </c>
      <c r="F251" s="2692">
        <v>3000</v>
      </c>
      <c r="G251" s="2731">
        <v>12</v>
      </c>
      <c r="H251" s="2693">
        <f>+G251*F251</f>
        <v>36000</v>
      </c>
      <c r="I251" s="2788"/>
      <c r="J251" s="2777"/>
      <c r="K251" s="5"/>
      <c r="L251" s="1"/>
      <c r="M251" s="84"/>
    </row>
    <row r="252" spans="1:13" s="10" customFormat="1" ht="30" customHeight="1">
      <c r="A252" s="2800"/>
      <c r="B252" s="3"/>
      <c r="C252" s="95"/>
      <c r="D252" s="95"/>
      <c r="E252" s="2669" t="s">
        <v>2437</v>
      </c>
      <c r="F252" s="2692">
        <f>+'RES. GENERAL POR ÁREA'!G31/12</f>
        <v>2500</v>
      </c>
      <c r="G252" s="2731">
        <v>12</v>
      </c>
      <c r="H252" s="2693">
        <f>+G252*F252</f>
        <v>30000</v>
      </c>
      <c r="I252" s="2791"/>
      <c r="J252" s="2778"/>
      <c r="K252" s="5"/>
      <c r="L252" s="1"/>
      <c r="M252" s="84"/>
    </row>
    <row r="253" spans="1:13" s="10" customFormat="1" ht="48.75" customHeight="1">
      <c r="A253" s="2800"/>
      <c r="B253" s="3"/>
      <c r="C253" s="2632">
        <v>254</v>
      </c>
      <c r="D253" s="2632"/>
      <c r="E253" s="2671" t="s">
        <v>218</v>
      </c>
      <c r="F253" s="2710">
        <f>+SUM(F254:F254)</f>
        <v>4000</v>
      </c>
      <c r="G253" s="2729"/>
      <c r="H253" s="2711">
        <f>+SUM(H254:H254)</f>
        <v>48000</v>
      </c>
      <c r="I253" s="2789" t="s">
        <v>536</v>
      </c>
      <c r="J253" s="2778" t="s">
        <v>266</v>
      </c>
      <c r="K253" s="5"/>
      <c r="L253" s="1"/>
      <c r="M253" s="84"/>
    </row>
    <row r="254" spans="1:13" s="10" customFormat="1" ht="35.1" customHeight="1">
      <c r="A254" s="2800"/>
      <c r="B254" s="3"/>
      <c r="C254" s="95"/>
      <c r="D254" s="95"/>
      <c r="E254" s="2669" t="s">
        <v>141</v>
      </c>
      <c r="F254" s="2692">
        <v>4000</v>
      </c>
      <c r="G254" s="2731">
        <v>12</v>
      </c>
      <c r="H254" s="2693">
        <f>+G254*F254</f>
        <v>48000</v>
      </c>
      <c r="I254" s="2788"/>
      <c r="J254" s="2777"/>
      <c r="K254" s="5"/>
      <c r="L254" s="1"/>
      <c r="M254" s="84"/>
    </row>
    <row r="255" spans="1:13" s="10" customFormat="1" ht="35.1" customHeight="1">
      <c r="A255" s="2800"/>
      <c r="B255" s="3"/>
      <c r="C255" s="102"/>
      <c r="D255" s="102"/>
      <c r="E255" s="2665"/>
      <c r="F255" s="2692"/>
      <c r="G255" s="2721"/>
      <c r="H255" s="2698"/>
      <c r="I255" s="2811"/>
      <c r="J255" s="2774"/>
      <c r="K255" s="5"/>
      <c r="L255" s="1"/>
      <c r="M255" s="84"/>
    </row>
    <row r="256" spans="1:13" s="10" customFormat="1" ht="70.5" customHeight="1">
      <c r="A256" s="2800"/>
      <c r="B256" s="3"/>
      <c r="C256" s="2632">
        <v>256</v>
      </c>
      <c r="D256" s="2632"/>
      <c r="E256" s="2671" t="s">
        <v>219</v>
      </c>
      <c r="F256" s="2710">
        <f>+SUM(F257:F258)</f>
        <v>45833.337</v>
      </c>
      <c r="G256" s="2729"/>
      <c r="H256" s="2711">
        <f>+SUM(H257:H258)</f>
        <v>550000.04399999999</v>
      </c>
      <c r="I256" s="2789" t="s">
        <v>518</v>
      </c>
      <c r="J256" s="2778" t="s">
        <v>267</v>
      </c>
      <c r="K256" s="5"/>
      <c r="L256" s="1"/>
      <c r="M256" s="84"/>
    </row>
    <row r="257" spans="1:13" s="10" customFormat="1" ht="69.75" customHeight="1">
      <c r="A257" s="2800"/>
      <c r="B257" s="3"/>
      <c r="C257" s="95"/>
      <c r="D257" s="95"/>
      <c r="E257" s="2669" t="s">
        <v>141</v>
      </c>
      <c r="F257" s="2692">
        <f>41666.67*1.1</f>
        <v>45833.337</v>
      </c>
      <c r="G257" s="2731">
        <v>12</v>
      </c>
      <c r="H257" s="2693">
        <f>+G257*F257</f>
        <v>550000.04399999999</v>
      </c>
      <c r="I257" s="2788" t="s">
        <v>187</v>
      </c>
      <c r="J257" s="2777"/>
      <c r="K257" s="7"/>
      <c r="L257" s="1"/>
      <c r="M257" s="84"/>
    </row>
    <row r="258" spans="1:13" s="10" customFormat="1" ht="35.1" customHeight="1">
      <c r="A258" s="2800"/>
      <c r="B258" s="3"/>
      <c r="C258" s="95"/>
      <c r="D258" s="95"/>
      <c r="E258" s="2669" t="s">
        <v>119</v>
      </c>
      <c r="F258" s="2692">
        <v>0</v>
      </c>
      <c r="G258" s="2731">
        <v>12</v>
      </c>
      <c r="H258" s="2693">
        <f>+G258*F258</f>
        <v>0</v>
      </c>
      <c r="I258" s="2788"/>
      <c r="J258" s="2777"/>
      <c r="K258" s="5"/>
      <c r="M258" s="84"/>
    </row>
    <row r="259" spans="1:13" s="10" customFormat="1" ht="35.1" customHeight="1">
      <c r="A259" s="2800"/>
      <c r="B259" s="3"/>
      <c r="C259" s="95"/>
      <c r="D259" s="95"/>
      <c r="E259" s="2669"/>
      <c r="F259" s="2692"/>
      <c r="G259" s="2731"/>
      <c r="H259" s="2693"/>
      <c r="I259" s="2788"/>
      <c r="J259" s="2777"/>
      <c r="K259" s="5"/>
      <c r="M259" s="84"/>
    </row>
    <row r="260" spans="1:13" s="10" customFormat="1" ht="72" customHeight="1">
      <c r="A260" s="2800"/>
      <c r="B260" s="3"/>
      <c r="C260" s="2632">
        <v>258</v>
      </c>
      <c r="D260" s="2632"/>
      <c r="E260" s="2671" t="s">
        <v>35</v>
      </c>
      <c r="F260" s="2710">
        <f>SUM(F261:F262)</f>
        <v>9166.6666666666679</v>
      </c>
      <c r="G260" s="2729"/>
      <c r="H260" s="2711">
        <f>SUM(H261:H262)</f>
        <v>110000</v>
      </c>
      <c r="I260" s="2789" t="s">
        <v>519</v>
      </c>
      <c r="J260" s="2778" t="s">
        <v>268</v>
      </c>
      <c r="K260" s="5"/>
      <c r="M260" s="84"/>
    </row>
    <row r="261" spans="1:13" s="10" customFormat="1" ht="35.1" customHeight="1">
      <c r="A261" s="2800"/>
      <c r="B261" s="3"/>
      <c r="C261" s="102"/>
      <c r="D261" s="102"/>
      <c r="E261" s="2669" t="s">
        <v>2354</v>
      </c>
      <c r="F261" s="2692">
        <f>+'RES. GENERAL POR ÁREA'!P32/12</f>
        <v>4166.666666666667</v>
      </c>
      <c r="G261" s="2731">
        <v>12</v>
      </c>
      <c r="H261" s="2693">
        <f>+F261*G261</f>
        <v>50000</v>
      </c>
      <c r="I261" s="2788"/>
      <c r="J261" s="2777"/>
      <c r="K261" s="5"/>
      <c r="L261" s="1"/>
      <c r="M261" s="84"/>
    </row>
    <row r="262" spans="1:13" s="10" customFormat="1" ht="35.1" customHeight="1">
      <c r="A262" s="2800"/>
      <c r="B262" s="3"/>
      <c r="C262" s="102"/>
      <c r="D262" s="102"/>
      <c r="E262" s="2669" t="s">
        <v>56</v>
      </c>
      <c r="F262" s="2692">
        <v>5000</v>
      </c>
      <c r="G262" s="2731">
        <v>12</v>
      </c>
      <c r="H262" s="2693">
        <f>+F262*G262</f>
        <v>60000</v>
      </c>
      <c r="I262" s="2788"/>
      <c r="J262" s="2777"/>
      <c r="K262" s="5"/>
      <c r="L262" s="1"/>
      <c r="M262" s="84"/>
    </row>
    <row r="263" spans="1:13" s="10" customFormat="1" ht="35.1" customHeight="1">
      <c r="A263" s="2800"/>
      <c r="B263" s="3"/>
      <c r="C263" s="102"/>
      <c r="D263" s="102"/>
      <c r="E263" s="2669"/>
      <c r="F263" s="2692"/>
      <c r="G263" s="2731"/>
      <c r="H263" s="2693"/>
      <c r="I263" s="2788"/>
      <c r="J263" s="2777"/>
      <c r="K263" s="5"/>
      <c r="L263" s="1"/>
      <c r="M263" s="84"/>
    </row>
    <row r="264" spans="1:13" s="10" customFormat="1" ht="35.1" customHeight="1">
      <c r="A264" s="2798"/>
      <c r="B264" s="97">
        <v>26</v>
      </c>
      <c r="C264" s="106"/>
      <c r="D264" s="106"/>
      <c r="E264" s="2670" t="s">
        <v>55</v>
      </c>
      <c r="F264" s="2725">
        <f>+F265</f>
        <v>34166.666666666664</v>
      </c>
      <c r="G264" s="2726"/>
      <c r="H264" s="2727">
        <f>+H265</f>
        <v>409999.67</v>
      </c>
      <c r="I264" s="2804"/>
      <c r="J264" s="2780" t="s">
        <v>269</v>
      </c>
      <c r="K264" s="5"/>
      <c r="L264" s="1"/>
      <c r="M264" s="84"/>
    </row>
    <row r="265" spans="1:13" s="10" customFormat="1" ht="70.5" customHeight="1">
      <c r="A265" s="2800"/>
      <c r="B265" s="3"/>
      <c r="C265" s="2632">
        <v>262</v>
      </c>
      <c r="D265" s="2632"/>
      <c r="E265" s="2671" t="s">
        <v>94</v>
      </c>
      <c r="F265" s="2710">
        <f>+F266</f>
        <v>34166.666666666664</v>
      </c>
      <c r="G265" s="2729"/>
      <c r="H265" s="2711">
        <f>+H266</f>
        <v>409999.67</v>
      </c>
      <c r="I265" s="2789" t="s">
        <v>579</v>
      </c>
      <c r="J265" s="2778" t="s">
        <v>270</v>
      </c>
      <c r="K265" s="5"/>
      <c r="L265" s="1"/>
      <c r="M265" s="84"/>
    </row>
    <row r="266" spans="1:13" s="10" customFormat="1" ht="35.1" customHeight="1">
      <c r="A266" s="2800"/>
      <c r="B266" s="3"/>
      <c r="C266" s="95"/>
      <c r="D266" s="95"/>
      <c r="E266" s="2672" t="s">
        <v>560</v>
      </c>
      <c r="F266" s="2697">
        <f>+SUM(F267:F268)</f>
        <v>34166.666666666664</v>
      </c>
      <c r="G266" s="2737"/>
      <c r="H266" s="2698">
        <f>+SUM(H267:H268)</f>
        <v>409999.67</v>
      </c>
      <c r="I266" s="2788"/>
      <c r="J266" s="2778"/>
      <c r="K266" s="5"/>
      <c r="L266" s="1"/>
      <c r="M266" s="84"/>
    </row>
    <row r="267" spans="1:13" s="10" customFormat="1" ht="35.1" customHeight="1">
      <c r="A267" s="2800"/>
      <c r="B267" s="3"/>
      <c r="C267" s="95"/>
      <c r="D267" s="95"/>
      <c r="E267" s="2669" t="s">
        <v>394</v>
      </c>
      <c r="F267" s="2692">
        <f>360000/12</f>
        <v>30000</v>
      </c>
      <c r="G267" s="2731">
        <v>12</v>
      </c>
      <c r="H267" s="2693">
        <f>+F267*G267-0.33</f>
        <v>359999.67</v>
      </c>
      <c r="I267" s="2788" t="s">
        <v>2227</v>
      </c>
      <c r="J267" s="2777"/>
      <c r="K267" s="5"/>
      <c r="L267" s="1"/>
      <c r="M267" s="84"/>
    </row>
    <row r="268" spans="1:13" s="10" customFormat="1" ht="35.1" customHeight="1">
      <c r="A268" s="2800"/>
      <c r="B268" s="3"/>
      <c r="C268" s="95"/>
      <c r="D268" s="95"/>
      <c r="E268" s="2669" t="s">
        <v>133</v>
      </c>
      <c r="F268" s="2692">
        <f>50000/12</f>
        <v>4166.666666666667</v>
      </c>
      <c r="G268" s="2731">
        <v>12</v>
      </c>
      <c r="H268" s="2693">
        <f>+F268*G268</f>
        <v>50000</v>
      </c>
      <c r="I268" s="2788" t="s">
        <v>520</v>
      </c>
      <c r="J268" s="2777"/>
      <c r="K268" s="5"/>
      <c r="L268" s="1"/>
      <c r="M268" s="84"/>
    </row>
    <row r="269" spans="1:13" s="10" customFormat="1" ht="30.75" customHeight="1">
      <c r="A269" s="2800"/>
      <c r="B269" s="3"/>
      <c r="C269" s="95"/>
      <c r="D269" s="95"/>
      <c r="E269" s="2672"/>
      <c r="F269" s="2697"/>
      <c r="G269" s="2737"/>
      <c r="H269" s="2698"/>
      <c r="I269" s="2788"/>
      <c r="J269" s="2778"/>
      <c r="K269" s="5"/>
      <c r="L269" s="1"/>
      <c r="M269" s="84"/>
    </row>
    <row r="270" spans="1:13" s="10" customFormat="1" ht="35.1" customHeight="1">
      <c r="A270" s="2800"/>
      <c r="B270" s="3"/>
      <c r="C270" s="102"/>
      <c r="D270" s="102"/>
      <c r="E270" s="2665"/>
      <c r="F270" s="2692"/>
      <c r="G270" s="2721"/>
      <c r="H270" s="2693"/>
      <c r="I270" s="2788"/>
      <c r="J270" s="2774"/>
      <c r="K270" s="5"/>
      <c r="L270" s="1"/>
      <c r="M270" s="84"/>
    </row>
    <row r="271" spans="1:13" s="10" customFormat="1" ht="35.1" customHeight="1">
      <c r="A271" s="2798"/>
      <c r="B271" s="97">
        <v>27</v>
      </c>
      <c r="C271" s="106"/>
      <c r="D271" s="106"/>
      <c r="E271" s="2670" t="s">
        <v>220</v>
      </c>
      <c r="F271" s="2725">
        <f>+F272+F289+F302</f>
        <v>92916.666666666672</v>
      </c>
      <c r="G271" s="2726"/>
      <c r="H271" s="2727">
        <f>+H272+H289+H302</f>
        <v>1114999.8999999999</v>
      </c>
      <c r="I271" s="2804"/>
      <c r="J271" s="2780" t="s">
        <v>272</v>
      </c>
      <c r="K271" s="5"/>
      <c r="L271" s="1"/>
      <c r="M271" s="84"/>
    </row>
    <row r="272" spans="1:13" s="10" customFormat="1" ht="35.1" customHeight="1">
      <c r="A272" s="2787"/>
      <c r="B272" s="2"/>
      <c r="C272" s="1512">
        <v>271</v>
      </c>
      <c r="D272" s="1513"/>
      <c r="E272" s="2664" t="s">
        <v>108</v>
      </c>
      <c r="F272" s="2686">
        <f>+F273+F277+F284</f>
        <v>34166.666666666672</v>
      </c>
      <c r="G272" s="2713"/>
      <c r="H272" s="2688">
        <f>+H273+H277+H284</f>
        <v>410000</v>
      </c>
      <c r="I272" s="2791"/>
      <c r="J272" s="2774"/>
      <c r="K272" s="5"/>
      <c r="L272" s="1"/>
      <c r="M272" s="84"/>
    </row>
    <row r="273" spans="1:13" s="10" customFormat="1" ht="66.75" customHeight="1">
      <c r="A273" s="2800"/>
      <c r="B273" s="3"/>
      <c r="C273" s="95"/>
      <c r="D273" s="2632">
        <v>2711</v>
      </c>
      <c r="E273" s="2671" t="s">
        <v>221</v>
      </c>
      <c r="F273" s="2710">
        <f>+SUM(F274:F275)</f>
        <v>8333.3333333333339</v>
      </c>
      <c r="G273" s="2729"/>
      <c r="H273" s="2711">
        <f>+SUM(H274:H275)</f>
        <v>100000</v>
      </c>
      <c r="I273" s="2789" t="s">
        <v>521</v>
      </c>
      <c r="J273" s="2778" t="s">
        <v>273</v>
      </c>
      <c r="K273" s="5"/>
      <c r="L273" s="1"/>
      <c r="M273" s="84"/>
    </row>
    <row r="274" spans="1:13" s="10" customFormat="1" ht="35.1" customHeight="1">
      <c r="A274" s="2800"/>
      <c r="B274" s="3"/>
      <c r="C274" s="95"/>
      <c r="D274" s="95"/>
      <c r="E274" s="2669" t="s">
        <v>145</v>
      </c>
      <c r="F274" s="2692">
        <f>100000/12</f>
        <v>8333.3333333333339</v>
      </c>
      <c r="G274" s="2731">
        <v>12</v>
      </c>
      <c r="H274" s="2693">
        <f>+G274*F274</f>
        <v>100000</v>
      </c>
      <c r="I274" s="2788"/>
      <c r="J274" s="2777"/>
      <c r="K274" s="5"/>
      <c r="L274" s="1"/>
      <c r="M274" s="84"/>
    </row>
    <row r="275" spans="1:13" s="10" customFormat="1" ht="35.1" customHeight="1">
      <c r="A275" s="2800"/>
      <c r="B275" s="3"/>
      <c r="C275" s="107"/>
      <c r="D275" s="107"/>
      <c r="E275" s="2669" t="s">
        <v>158</v>
      </c>
      <c r="F275" s="2692">
        <f>0/12</f>
        <v>0</v>
      </c>
      <c r="G275" s="2731">
        <v>12</v>
      </c>
      <c r="H275" s="2693">
        <f>+G275*F275</f>
        <v>0</v>
      </c>
      <c r="I275" s="2788"/>
      <c r="J275" s="2777"/>
      <c r="K275" s="5"/>
      <c r="L275" s="1"/>
      <c r="M275" s="84"/>
    </row>
    <row r="276" spans="1:13" s="10" customFormat="1" ht="35.1" customHeight="1">
      <c r="A276" s="2800"/>
      <c r="B276" s="3"/>
      <c r="C276" s="107"/>
      <c r="D276" s="107"/>
      <c r="E276" s="2673"/>
      <c r="F276" s="2694"/>
      <c r="G276" s="2737"/>
      <c r="H276" s="2693"/>
      <c r="I276" s="2790"/>
      <c r="J276" s="2779"/>
      <c r="K276" s="5"/>
      <c r="L276" s="1"/>
      <c r="M276" s="84"/>
    </row>
    <row r="277" spans="1:13" s="21" customFormat="1" ht="66" customHeight="1">
      <c r="A277" s="2792"/>
      <c r="B277" s="2"/>
      <c r="C277" s="2"/>
      <c r="D277" s="1512">
        <v>2712</v>
      </c>
      <c r="E277" s="2664" t="s">
        <v>455</v>
      </c>
      <c r="F277" s="2710">
        <f>SUM(F278:F282)</f>
        <v>17500</v>
      </c>
      <c r="G277" s="2722"/>
      <c r="H277" s="2698">
        <f>SUM(H278:H282)</f>
        <v>210000</v>
      </c>
      <c r="I277" s="2789" t="s">
        <v>522</v>
      </c>
      <c r="J277" s="2774" t="s">
        <v>287</v>
      </c>
      <c r="K277" s="75"/>
      <c r="M277" s="1406"/>
    </row>
    <row r="278" spans="1:13" ht="35.1" customHeight="1">
      <c r="A278" s="2787"/>
      <c r="B278" s="2"/>
      <c r="C278" s="101"/>
      <c r="D278" s="101"/>
      <c r="E278" s="2665" t="s">
        <v>79</v>
      </c>
      <c r="F278" s="2692"/>
      <c r="G278" s="2690"/>
      <c r="H278" s="2693"/>
      <c r="I278" s="2788"/>
      <c r="J278" s="2774"/>
    </row>
    <row r="279" spans="1:13" ht="35.1" customHeight="1">
      <c r="A279" s="2787"/>
      <c r="B279" s="2"/>
      <c r="C279" s="101"/>
      <c r="D279" s="101"/>
      <c r="E279" s="2666" t="s">
        <v>173</v>
      </c>
      <c r="F279" s="2692">
        <f>60000/12</f>
        <v>5000</v>
      </c>
      <c r="G279" s="2690">
        <v>12</v>
      </c>
      <c r="H279" s="2693">
        <f>+F279*G279</f>
        <v>60000</v>
      </c>
      <c r="I279" s="2788"/>
      <c r="J279" s="2776"/>
      <c r="K279" s="5" t="s">
        <v>424</v>
      </c>
    </row>
    <row r="280" spans="1:13" ht="35.1" customHeight="1">
      <c r="A280" s="2787"/>
      <c r="B280" s="2"/>
      <c r="C280" s="101"/>
      <c r="D280" s="101"/>
      <c r="E280" s="2666" t="s">
        <v>405</v>
      </c>
      <c r="F280" s="2692">
        <f>+'RES. GENERAL POR ÁREA'!M33/12</f>
        <v>4166.666666666667</v>
      </c>
      <c r="G280" s="2690">
        <v>12</v>
      </c>
      <c r="H280" s="2693">
        <f>+F280*G280</f>
        <v>50000</v>
      </c>
      <c r="I280" s="2788"/>
      <c r="J280" s="2774"/>
    </row>
    <row r="281" spans="1:13" ht="35.1" customHeight="1">
      <c r="A281" s="2787"/>
      <c r="B281" s="2"/>
      <c r="C281" s="101"/>
      <c r="D281" s="101"/>
      <c r="E281" s="2666" t="s">
        <v>443</v>
      </c>
      <c r="F281" s="2692">
        <f>100000/12</f>
        <v>8333.3333333333339</v>
      </c>
      <c r="G281" s="2690">
        <v>12</v>
      </c>
      <c r="H281" s="2693">
        <f>+F281*G281</f>
        <v>100000</v>
      </c>
      <c r="I281" s="2788"/>
      <c r="J281" s="2774"/>
    </row>
    <row r="282" spans="1:13" ht="35.1" customHeight="1">
      <c r="A282" s="2787"/>
      <c r="B282" s="2"/>
      <c r="C282" s="101"/>
      <c r="D282" s="101"/>
      <c r="E282" s="2665" t="s">
        <v>172</v>
      </c>
      <c r="F282" s="2692">
        <f>0/12</f>
        <v>0</v>
      </c>
      <c r="G282" s="2690">
        <v>12</v>
      </c>
      <c r="H282" s="2693">
        <f>+F282*G282</f>
        <v>0</v>
      </c>
      <c r="I282" s="2788"/>
      <c r="J282" s="2774"/>
    </row>
    <row r="283" spans="1:13" s="10" customFormat="1" ht="29.25" customHeight="1">
      <c r="A283" s="2800"/>
      <c r="B283" s="3"/>
      <c r="C283" s="102"/>
      <c r="D283" s="102"/>
      <c r="E283" s="2665"/>
      <c r="F283" s="2697"/>
      <c r="G283" s="2721"/>
      <c r="H283" s="2698"/>
      <c r="I283" s="2812"/>
      <c r="J283" s="2774"/>
      <c r="K283" s="5"/>
      <c r="L283" s="1"/>
      <c r="M283" s="84"/>
    </row>
    <row r="284" spans="1:13" s="21" customFormat="1" ht="65.25" customHeight="1">
      <c r="A284" s="2792"/>
      <c r="B284" s="2"/>
      <c r="C284" s="2"/>
      <c r="D284" s="1512">
        <v>2717</v>
      </c>
      <c r="E284" s="2664" t="s">
        <v>408</v>
      </c>
      <c r="F284" s="2710">
        <f>SUM(F285:F287)</f>
        <v>8333.3333333333339</v>
      </c>
      <c r="G284" s="2722"/>
      <c r="H284" s="2711">
        <f>SUM(H285:H287)</f>
        <v>100000</v>
      </c>
      <c r="I284" s="2789" t="s">
        <v>523</v>
      </c>
      <c r="J284" s="2774" t="s">
        <v>287</v>
      </c>
      <c r="K284" s="75"/>
      <c r="M284" s="1406"/>
    </row>
    <row r="285" spans="1:13" ht="35.1" customHeight="1">
      <c r="A285" s="2787"/>
      <c r="B285" s="2"/>
      <c r="C285" s="101"/>
      <c r="D285" s="101"/>
      <c r="E285" s="2665" t="s">
        <v>79</v>
      </c>
      <c r="F285" s="2692"/>
      <c r="G285" s="2690"/>
      <c r="H285" s="2693"/>
      <c r="I285" s="2788"/>
      <c r="J285" s="2774"/>
    </row>
    <row r="286" spans="1:13" ht="35.1" customHeight="1">
      <c r="A286" s="2787"/>
      <c r="B286" s="2"/>
      <c r="C286" s="101"/>
      <c r="D286" s="101"/>
      <c r="E286" s="2666" t="s">
        <v>409</v>
      </c>
      <c r="F286" s="2692">
        <f>+'RES. GENERAL POR ÁREA'!K34/12</f>
        <v>8333.3333333333339</v>
      </c>
      <c r="G286" s="2690">
        <v>12</v>
      </c>
      <c r="H286" s="2693">
        <f>+F286*G286</f>
        <v>100000</v>
      </c>
      <c r="I286" s="2788" t="s">
        <v>563</v>
      </c>
      <c r="J286" s="2774"/>
    </row>
    <row r="287" spans="1:13" ht="35.1" customHeight="1">
      <c r="A287" s="2787"/>
      <c r="B287" s="2"/>
      <c r="C287" s="101"/>
      <c r="D287" s="101"/>
      <c r="E287" s="2665" t="s">
        <v>172</v>
      </c>
      <c r="F287" s="2692">
        <f>0/12</f>
        <v>0</v>
      </c>
      <c r="G287" s="2690">
        <v>12</v>
      </c>
      <c r="H287" s="2693">
        <f>+F287*G287</f>
        <v>0</v>
      </c>
      <c r="I287" s="2788"/>
      <c r="J287" s="2774"/>
    </row>
    <row r="288" spans="1:13" s="10" customFormat="1" ht="35.1" customHeight="1">
      <c r="A288" s="2800"/>
      <c r="B288" s="3"/>
      <c r="C288" s="102"/>
      <c r="D288" s="102"/>
      <c r="E288" s="2665"/>
      <c r="F288" s="2697"/>
      <c r="G288" s="2721"/>
      <c r="H288" s="2698"/>
      <c r="I288" s="2812"/>
      <c r="J288" s="2774"/>
      <c r="K288" s="5"/>
      <c r="L288" s="1"/>
      <c r="M288" s="84"/>
    </row>
    <row r="289" spans="1:13" s="10" customFormat="1" ht="35.1" customHeight="1">
      <c r="A289" s="2800"/>
      <c r="B289" s="3"/>
      <c r="C289" s="2632">
        <v>272</v>
      </c>
      <c r="D289" s="2632"/>
      <c r="E289" s="2671" t="s">
        <v>275</v>
      </c>
      <c r="F289" s="2710">
        <f>+F290+F294+F296</f>
        <v>56666.666666666672</v>
      </c>
      <c r="G289" s="2729"/>
      <c r="H289" s="2711">
        <f>+H290+H294+H296</f>
        <v>679999.9</v>
      </c>
      <c r="I289" s="2789"/>
      <c r="J289" s="2778"/>
      <c r="K289" s="5"/>
      <c r="L289" s="1"/>
      <c r="M289" s="84"/>
    </row>
    <row r="290" spans="1:13" s="10" customFormat="1" ht="63" customHeight="1">
      <c r="A290" s="2800"/>
      <c r="B290" s="3"/>
      <c r="C290" s="95"/>
      <c r="D290" s="2632">
        <v>2721</v>
      </c>
      <c r="E290" s="2671" t="s">
        <v>277</v>
      </c>
      <c r="F290" s="2710">
        <f>+SUM(F291:F292)</f>
        <v>37500</v>
      </c>
      <c r="G290" s="2729"/>
      <c r="H290" s="2711">
        <f>+SUM(H291:H292)-0.1</f>
        <v>449999.9</v>
      </c>
      <c r="I290" s="2789" t="s">
        <v>524</v>
      </c>
      <c r="J290" s="2778"/>
      <c r="K290" s="5"/>
      <c r="L290" s="1"/>
      <c r="M290" s="84"/>
    </row>
    <row r="291" spans="1:13" s="10" customFormat="1" ht="35.1" customHeight="1">
      <c r="A291" s="2800"/>
      <c r="B291" s="3"/>
      <c r="C291" s="95"/>
      <c r="D291" s="95"/>
      <c r="E291" s="2672" t="s">
        <v>149</v>
      </c>
      <c r="F291" s="2692"/>
      <c r="G291" s="2731"/>
      <c r="H291" s="2693"/>
      <c r="I291" s="2788"/>
      <c r="J291" s="2778"/>
      <c r="K291" s="5"/>
      <c r="L291" s="1"/>
      <c r="M291" s="84"/>
    </row>
    <row r="292" spans="1:13" s="10" customFormat="1" ht="35.1" customHeight="1">
      <c r="A292" s="2800"/>
      <c r="B292" s="3"/>
      <c r="C292" s="95"/>
      <c r="D292" s="95"/>
      <c r="E292" s="2669" t="s">
        <v>128</v>
      </c>
      <c r="F292" s="2692">
        <f>+'RES. GENERAL POR ÁREA'!K35/12</f>
        <v>37500</v>
      </c>
      <c r="G292" s="2731">
        <v>12</v>
      </c>
      <c r="H292" s="2693">
        <f t="shared" ref="H292" si="15">+F292*G292</f>
        <v>450000</v>
      </c>
      <c r="I292" s="2788"/>
      <c r="J292" s="2778"/>
      <c r="K292" s="5"/>
      <c r="L292" s="1"/>
      <c r="M292" s="84"/>
    </row>
    <row r="293" spans="1:13" s="10" customFormat="1" ht="35.1" customHeight="1">
      <c r="A293" s="2800"/>
      <c r="B293" s="3"/>
      <c r="C293" s="95"/>
      <c r="D293" s="95"/>
      <c r="E293" s="2672"/>
      <c r="F293" s="2697"/>
      <c r="G293" s="2737"/>
      <c r="H293" s="2698"/>
      <c r="I293" s="2789"/>
      <c r="J293" s="2778"/>
      <c r="K293" s="5"/>
      <c r="L293" s="1"/>
      <c r="M293" s="84"/>
    </row>
    <row r="294" spans="1:13" s="10" customFormat="1" ht="35.25" customHeight="1">
      <c r="A294" s="2800"/>
      <c r="B294" s="3"/>
      <c r="C294" s="102"/>
      <c r="D294" s="2632">
        <v>2725</v>
      </c>
      <c r="E294" s="2671" t="s">
        <v>2228</v>
      </c>
      <c r="F294" s="2719">
        <v>2500</v>
      </c>
      <c r="G294" s="2755">
        <v>12</v>
      </c>
      <c r="H294" s="2720">
        <f>+F294*G294</f>
        <v>30000</v>
      </c>
      <c r="I294" s="2788"/>
      <c r="J294" s="2778"/>
      <c r="K294" s="5"/>
      <c r="L294" s="1"/>
      <c r="M294" s="84"/>
    </row>
    <row r="295" spans="1:13" s="10" customFormat="1" ht="35.1" customHeight="1">
      <c r="A295" s="2800"/>
      <c r="B295" s="3"/>
      <c r="C295" s="102"/>
      <c r="D295" s="102"/>
      <c r="E295" s="2672"/>
      <c r="F295" s="2692"/>
      <c r="G295" s="2731"/>
      <c r="H295" s="2693"/>
      <c r="I295" s="2788"/>
      <c r="J295" s="2778"/>
      <c r="K295" s="5"/>
      <c r="L295" s="1"/>
      <c r="M295" s="84"/>
    </row>
    <row r="296" spans="1:13" s="10" customFormat="1" ht="66" customHeight="1">
      <c r="A296" s="2800"/>
      <c r="B296" s="3"/>
      <c r="C296" s="95"/>
      <c r="D296" s="2632">
        <v>2726</v>
      </c>
      <c r="E296" s="2671" t="s">
        <v>278</v>
      </c>
      <c r="F296" s="2710">
        <f>+SUM(F297:F300)</f>
        <v>16666.666666666668</v>
      </c>
      <c r="G296" s="2729"/>
      <c r="H296" s="2711">
        <f>+SUM(H297:H300)</f>
        <v>200000</v>
      </c>
      <c r="I296" s="2789" t="s">
        <v>525</v>
      </c>
      <c r="J296" s="2778" t="s">
        <v>276</v>
      </c>
      <c r="K296" s="5"/>
      <c r="L296" s="1"/>
      <c r="M296" s="84"/>
    </row>
    <row r="297" spans="1:13" s="10" customFormat="1" ht="35.1" customHeight="1">
      <c r="A297" s="2800"/>
      <c r="B297" s="3"/>
      <c r="C297" s="95"/>
      <c r="D297" s="95"/>
      <c r="E297" s="2672" t="s">
        <v>79</v>
      </c>
      <c r="F297" s="2692"/>
      <c r="G297" s="2731"/>
      <c r="H297" s="2693"/>
      <c r="I297" s="2788"/>
      <c r="J297" s="2778"/>
      <c r="K297" s="5"/>
      <c r="L297" s="1"/>
      <c r="M297" s="84"/>
    </row>
    <row r="298" spans="1:13" s="10" customFormat="1" ht="35.1" customHeight="1">
      <c r="A298" s="2800"/>
      <c r="B298" s="3"/>
      <c r="C298" s="95"/>
      <c r="D298" s="95"/>
      <c r="E298" s="2669" t="s">
        <v>128</v>
      </c>
      <c r="F298" s="2692">
        <f>+'RES. GENERAL POR ÁREA'!K36/12</f>
        <v>16666.666666666668</v>
      </c>
      <c r="G298" s="2731">
        <v>12</v>
      </c>
      <c r="H298" s="2693">
        <f>+F298*G298</f>
        <v>200000</v>
      </c>
      <c r="I298" s="2788" t="s">
        <v>563</v>
      </c>
      <c r="J298" s="2777"/>
      <c r="K298" s="5"/>
      <c r="L298" s="1"/>
      <c r="M298" s="84"/>
    </row>
    <row r="299" spans="1:13" s="10" customFormat="1" ht="35.1" customHeight="1">
      <c r="A299" s="2800"/>
      <c r="B299" s="3"/>
      <c r="C299" s="102"/>
      <c r="D299" s="102"/>
      <c r="E299" s="2669" t="s">
        <v>103</v>
      </c>
      <c r="F299" s="2692">
        <v>0</v>
      </c>
      <c r="G299" s="2731">
        <v>12</v>
      </c>
      <c r="H299" s="2693">
        <f>+F299*G299</f>
        <v>0</v>
      </c>
      <c r="I299" s="2788"/>
      <c r="J299" s="2777"/>
      <c r="K299" s="5"/>
      <c r="L299" s="1"/>
      <c r="M299" s="84"/>
    </row>
    <row r="300" spans="1:13" s="10" customFormat="1" ht="35.1" customHeight="1">
      <c r="A300" s="2800"/>
      <c r="B300" s="3"/>
      <c r="C300" s="102"/>
      <c r="D300" s="102"/>
      <c r="E300" s="2672" t="s">
        <v>2447</v>
      </c>
      <c r="F300" s="2692">
        <f>0/12</f>
        <v>0</v>
      </c>
      <c r="G300" s="2731">
        <v>12</v>
      </c>
      <c r="H300" s="2693">
        <f>+F300*G300</f>
        <v>0</v>
      </c>
      <c r="I300" s="2788"/>
      <c r="J300" s="2778"/>
      <c r="K300" s="5"/>
      <c r="L300" s="1"/>
      <c r="M300" s="84"/>
    </row>
    <row r="301" spans="1:13" s="10" customFormat="1" ht="17.25" customHeight="1">
      <c r="A301" s="2800"/>
      <c r="B301" s="3"/>
      <c r="C301" s="102"/>
      <c r="D301" s="102"/>
      <c r="E301" s="2669"/>
      <c r="F301" s="2692"/>
      <c r="G301" s="2731"/>
      <c r="H301" s="2693"/>
      <c r="I301" s="2788"/>
      <c r="J301" s="2777"/>
      <c r="K301" s="5"/>
      <c r="L301" s="1"/>
      <c r="M301" s="84"/>
    </row>
    <row r="302" spans="1:13" s="10" customFormat="1" ht="66" customHeight="1">
      <c r="A302" s="2800"/>
      <c r="B302" s="3"/>
      <c r="C302" s="2632">
        <v>273</v>
      </c>
      <c r="D302" s="2632"/>
      <c r="E302" s="2671" t="s">
        <v>371</v>
      </c>
      <c r="F302" s="2710">
        <f>+SUM(F303:F305)</f>
        <v>2083.3333333333335</v>
      </c>
      <c r="G302" s="2729"/>
      <c r="H302" s="2711">
        <f>+SUM(H303:H305)</f>
        <v>25000</v>
      </c>
      <c r="I302" s="2788" t="s">
        <v>526</v>
      </c>
      <c r="J302" s="2778" t="s">
        <v>279</v>
      </c>
      <c r="K302" s="5"/>
      <c r="L302" s="1"/>
      <c r="M302" s="84"/>
    </row>
    <row r="303" spans="1:13" s="10" customFormat="1" ht="35.1" customHeight="1">
      <c r="A303" s="2800"/>
      <c r="B303" s="3"/>
      <c r="C303" s="95"/>
      <c r="D303" s="95"/>
      <c r="E303" s="2669" t="s">
        <v>145</v>
      </c>
      <c r="F303" s="2692">
        <v>2083.3333333333335</v>
      </c>
      <c r="G303" s="2731">
        <v>12</v>
      </c>
      <c r="H303" s="2693">
        <f>+G303*F303</f>
        <v>25000</v>
      </c>
      <c r="I303" s="2788" t="s">
        <v>139</v>
      </c>
      <c r="J303" s="2777"/>
      <c r="K303" s="5"/>
      <c r="L303" s="1"/>
      <c r="M303" s="84"/>
    </row>
    <row r="304" spans="1:13" ht="33.75" customHeight="1">
      <c r="A304" s="2800"/>
      <c r="B304" s="3"/>
      <c r="C304" s="95"/>
      <c r="D304" s="95"/>
      <c r="E304" s="2669"/>
      <c r="F304" s="2692">
        <v>0</v>
      </c>
      <c r="G304" s="2731">
        <v>12</v>
      </c>
      <c r="H304" s="2693">
        <f>+F304*G304</f>
        <v>0</v>
      </c>
      <c r="I304" s="2788"/>
      <c r="J304" s="2777"/>
    </row>
    <row r="305" spans="1:13" s="10" customFormat="1" ht="35.1" customHeight="1">
      <c r="A305" s="2800"/>
      <c r="B305" s="3"/>
      <c r="C305" s="95"/>
      <c r="D305" s="95"/>
      <c r="E305" s="2669" t="s">
        <v>144</v>
      </c>
      <c r="F305" s="2692">
        <v>0</v>
      </c>
      <c r="G305" s="2731">
        <v>12</v>
      </c>
      <c r="H305" s="2693">
        <f>+G305*F305</f>
        <v>0</v>
      </c>
      <c r="I305" s="2788"/>
      <c r="J305" s="2777"/>
      <c r="K305" s="5"/>
      <c r="L305" s="1"/>
      <c r="M305" s="84"/>
    </row>
    <row r="306" spans="1:13" s="10" customFormat="1" ht="30" customHeight="1">
      <c r="A306" s="2800"/>
      <c r="B306" s="3"/>
      <c r="C306" s="95"/>
      <c r="D306" s="95"/>
      <c r="E306" s="2669"/>
      <c r="F306" s="2692"/>
      <c r="G306" s="2731"/>
      <c r="H306" s="2693"/>
      <c r="I306" s="2788"/>
      <c r="J306" s="2777"/>
      <c r="K306" s="5"/>
      <c r="L306" s="1"/>
      <c r="M306" s="84"/>
    </row>
    <row r="307" spans="1:13" ht="35.1" customHeight="1">
      <c r="A307" s="2798"/>
      <c r="B307" s="97">
        <v>28</v>
      </c>
      <c r="C307" s="106"/>
      <c r="D307" s="106"/>
      <c r="E307" s="2670" t="s">
        <v>54</v>
      </c>
      <c r="F307" s="2716">
        <f>+F308+F311+F315+F333+F329</f>
        <v>201166.66666666666</v>
      </c>
      <c r="G307" s="2726"/>
      <c r="H307" s="2748">
        <f>+H308+H311+H315+H329+H333</f>
        <v>2414000</v>
      </c>
      <c r="I307" s="2804"/>
      <c r="J307" s="2780" t="s">
        <v>274</v>
      </c>
      <c r="K307" s="1"/>
    </row>
    <row r="308" spans="1:13" ht="64.5" customHeight="1">
      <c r="A308" s="2800"/>
      <c r="B308" s="3"/>
      <c r="C308" s="2632">
        <v>282</v>
      </c>
      <c r="D308" s="2632"/>
      <c r="E308" s="2671" t="s">
        <v>281</v>
      </c>
      <c r="F308" s="2710">
        <f>+SUM(F309:F309)</f>
        <v>7000</v>
      </c>
      <c r="G308" s="2729"/>
      <c r="H308" s="2711">
        <f>+SUM(H309:H309)</f>
        <v>84000</v>
      </c>
      <c r="I308" s="2788" t="s">
        <v>527</v>
      </c>
      <c r="J308" s="2778" t="s">
        <v>282</v>
      </c>
      <c r="K308" s="1"/>
    </row>
    <row r="309" spans="1:13" ht="51.75" customHeight="1">
      <c r="A309" s="2800"/>
      <c r="B309" s="3"/>
      <c r="C309" s="95"/>
      <c r="D309" s="95"/>
      <c r="E309" s="2669" t="s">
        <v>141</v>
      </c>
      <c r="F309" s="2692">
        <v>7000</v>
      </c>
      <c r="G309" s="2731">
        <v>12</v>
      </c>
      <c r="H309" s="2693">
        <f>+G309*F309</f>
        <v>84000</v>
      </c>
      <c r="I309" s="2788" t="s">
        <v>100</v>
      </c>
      <c r="J309" s="2777"/>
      <c r="K309" s="1"/>
    </row>
    <row r="310" spans="1:13" ht="24" customHeight="1">
      <c r="A310" s="2800"/>
      <c r="B310" s="3"/>
      <c r="C310" s="95"/>
      <c r="D310" s="95"/>
      <c r="E310" s="2672"/>
      <c r="F310" s="2697"/>
      <c r="G310" s="2731"/>
      <c r="H310" s="2698"/>
      <c r="I310" s="2788"/>
      <c r="J310" s="2778"/>
      <c r="K310" s="1"/>
    </row>
    <row r="311" spans="1:13" ht="79.5" customHeight="1">
      <c r="A311" s="2800"/>
      <c r="B311" s="3"/>
      <c r="C311" s="2632">
        <v>284</v>
      </c>
      <c r="D311" s="2632"/>
      <c r="E311" s="2671" t="s">
        <v>286</v>
      </c>
      <c r="F311" s="2710">
        <f>+SUM(F312:F313)</f>
        <v>2000</v>
      </c>
      <c r="G311" s="2729"/>
      <c r="H311" s="2711">
        <f>+SUM(H312:H313)</f>
        <v>24000</v>
      </c>
      <c r="I311" s="2788" t="s">
        <v>528</v>
      </c>
      <c r="J311" s="2778" t="s">
        <v>285</v>
      </c>
      <c r="K311" s="1"/>
    </row>
    <row r="312" spans="1:13" ht="37.5" customHeight="1">
      <c r="A312" s="2800"/>
      <c r="B312" s="3"/>
      <c r="C312" s="95"/>
      <c r="D312" s="95"/>
      <c r="E312" s="2669" t="s">
        <v>141</v>
      </c>
      <c r="F312" s="2692">
        <v>2000</v>
      </c>
      <c r="G312" s="2731">
        <v>12</v>
      </c>
      <c r="H312" s="2693">
        <f>+G312*F312</f>
        <v>24000</v>
      </c>
      <c r="I312" s="2788" t="s">
        <v>188</v>
      </c>
      <c r="J312" s="2777"/>
      <c r="K312" s="1"/>
    </row>
    <row r="313" spans="1:13" ht="35.1" customHeight="1">
      <c r="A313" s="2800"/>
      <c r="B313" s="3"/>
      <c r="C313" s="95"/>
      <c r="D313" s="95"/>
      <c r="E313" s="2669" t="s">
        <v>144</v>
      </c>
      <c r="F313" s="2692">
        <v>0</v>
      </c>
      <c r="G313" s="2731">
        <v>12</v>
      </c>
      <c r="H313" s="2693">
        <f>+G313*F313</f>
        <v>0</v>
      </c>
      <c r="I313" s="2788"/>
      <c r="J313" s="2777"/>
      <c r="K313" s="1"/>
    </row>
    <row r="314" spans="1:13" ht="17.25" customHeight="1">
      <c r="A314" s="2800"/>
      <c r="B314" s="3"/>
      <c r="C314" s="95"/>
      <c r="D314" s="95"/>
      <c r="E314" s="2672"/>
      <c r="F314" s="2697"/>
      <c r="G314" s="2731"/>
      <c r="H314" s="2698"/>
      <c r="I314" s="2788"/>
      <c r="J314" s="2778"/>
      <c r="K314" s="1"/>
    </row>
    <row r="315" spans="1:13" ht="35.1" customHeight="1">
      <c r="A315" s="2800"/>
      <c r="B315" s="3"/>
      <c r="C315" s="2632">
        <v>285</v>
      </c>
      <c r="D315" s="2632"/>
      <c r="E315" s="2671" t="s">
        <v>222</v>
      </c>
      <c r="F315" s="2710">
        <f>+F316+F323+F326</f>
        <v>21666.666666666668</v>
      </c>
      <c r="G315" s="2729"/>
      <c r="H315" s="2711">
        <f>+H316+H323+H326</f>
        <v>260000</v>
      </c>
      <c r="I315" s="2791"/>
      <c r="J315" s="2778"/>
    </row>
    <row r="316" spans="1:13" ht="64.5" customHeight="1">
      <c r="A316" s="2800"/>
      <c r="B316" s="3"/>
      <c r="C316" s="95"/>
      <c r="D316" s="2632">
        <v>2851</v>
      </c>
      <c r="E316" s="2671" t="s">
        <v>223</v>
      </c>
      <c r="F316" s="2710">
        <f>+SUM(F317:F321)</f>
        <v>8666.6666666666679</v>
      </c>
      <c r="G316" s="2729"/>
      <c r="H316" s="2711">
        <f>+SUM(H317:H321)</f>
        <v>104000</v>
      </c>
      <c r="I316" s="2789" t="s">
        <v>529</v>
      </c>
      <c r="J316" s="2778" t="s">
        <v>273</v>
      </c>
    </row>
    <row r="317" spans="1:13" ht="35.1" customHeight="1">
      <c r="A317" s="2800"/>
      <c r="B317" s="3"/>
      <c r="C317" s="95"/>
      <c r="D317" s="95"/>
      <c r="E317" s="2669" t="s">
        <v>141</v>
      </c>
      <c r="F317" s="2692"/>
      <c r="G317" s="2731">
        <v>12</v>
      </c>
      <c r="H317" s="2693">
        <f>+G317*F317</f>
        <v>0</v>
      </c>
      <c r="I317" s="2788" t="s">
        <v>179</v>
      </c>
      <c r="J317" s="2777"/>
    </row>
    <row r="318" spans="1:13" ht="35.1" customHeight="1">
      <c r="A318" s="2800"/>
      <c r="B318" s="3"/>
      <c r="C318" s="95"/>
      <c r="D318" s="95"/>
      <c r="E318" s="2669" t="s">
        <v>409</v>
      </c>
      <c r="F318" s="2692">
        <f>+'RES. GENERAL POR ÁREA'!K37/12</f>
        <v>6666.666666666667</v>
      </c>
      <c r="G318" s="2731">
        <v>12</v>
      </c>
      <c r="H318" s="2693">
        <f>+F318*G318</f>
        <v>80000</v>
      </c>
      <c r="I318" s="2808" t="s">
        <v>563</v>
      </c>
      <c r="J318" s="2777"/>
    </row>
    <row r="319" spans="1:13" ht="35.1" customHeight="1">
      <c r="A319" s="2800"/>
      <c r="B319" s="3"/>
      <c r="C319" s="95"/>
      <c r="D319" s="95"/>
      <c r="E319" s="2669" t="s">
        <v>154</v>
      </c>
      <c r="F319" s="2692"/>
      <c r="G319" s="2731">
        <v>12</v>
      </c>
      <c r="H319" s="2693">
        <f>+F319*G319</f>
        <v>0</v>
      </c>
      <c r="I319" s="2788"/>
      <c r="J319" s="2777"/>
    </row>
    <row r="320" spans="1:13" ht="35.1" customHeight="1">
      <c r="A320" s="2800"/>
      <c r="B320" s="3"/>
      <c r="C320" s="95"/>
      <c r="D320" s="95"/>
      <c r="E320" s="2669" t="s">
        <v>155</v>
      </c>
      <c r="F320" s="2692">
        <f>0/12</f>
        <v>0</v>
      </c>
      <c r="G320" s="2731">
        <v>12</v>
      </c>
      <c r="H320" s="2693">
        <f>+G320*F320</f>
        <v>0</v>
      </c>
      <c r="I320" s="2788"/>
      <c r="J320" s="2777"/>
    </row>
    <row r="321" spans="1:13" ht="35.1" customHeight="1">
      <c r="A321" s="2800"/>
      <c r="B321" s="3"/>
      <c r="C321" s="95"/>
      <c r="D321" s="95"/>
      <c r="E321" s="2672" t="s">
        <v>436</v>
      </c>
      <c r="F321" s="2692">
        <v>2000</v>
      </c>
      <c r="G321" s="2731">
        <v>12</v>
      </c>
      <c r="H321" s="2693">
        <f>+G321*F321</f>
        <v>24000</v>
      </c>
      <c r="I321" s="2791"/>
      <c r="J321" s="2778"/>
    </row>
    <row r="322" spans="1:13" ht="32.25" customHeight="1">
      <c r="A322" s="2800"/>
      <c r="B322" s="3"/>
      <c r="C322" s="95"/>
      <c r="D322" s="95"/>
      <c r="E322" s="2672"/>
      <c r="F322" s="2697"/>
      <c r="G322" s="2737"/>
      <c r="H322" s="2698"/>
      <c r="I322" s="2791"/>
      <c r="J322" s="2778"/>
    </row>
    <row r="323" spans="1:13" ht="64.5" customHeight="1">
      <c r="A323" s="2800"/>
      <c r="B323" s="3"/>
      <c r="C323" s="95"/>
      <c r="D323" s="2632">
        <v>2852</v>
      </c>
      <c r="E323" s="2671" t="s">
        <v>224</v>
      </c>
      <c r="F323" s="2710">
        <f>+SUM(F324:F324)</f>
        <v>3000</v>
      </c>
      <c r="G323" s="2729"/>
      <c r="H323" s="2711">
        <f>+SUM(H324:H324)</f>
        <v>36000</v>
      </c>
      <c r="I323" s="2789" t="s">
        <v>2230</v>
      </c>
      <c r="J323" s="2778" t="s">
        <v>280</v>
      </c>
    </row>
    <row r="324" spans="1:13" ht="35.1" customHeight="1">
      <c r="A324" s="2800"/>
      <c r="B324" s="3"/>
      <c r="C324" s="95"/>
      <c r="D324" s="95"/>
      <c r="E324" s="2669" t="s">
        <v>141</v>
      </c>
      <c r="F324" s="2692">
        <v>3000</v>
      </c>
      <c r="G324" s="2731">
        <v>12</v>
      </c>
      <c r="H324" s="2693">
        <f>+G324*F324</f>
        <v>36000</v>
      </c>
      <c r="I324" s="2788" t="s">
        <v>2229</v>
      </c>
      <c r="J324" s="2777"/>
    </row>
    <row r="325" spans="1:13" ht="24" customHeight="1">
      <c r="A325" s="2800"/>
      <c r="B325" s="3"/>
      <c r="C325" s="95"/>
      <c r="D325" s="95"/>
      <c r="E325" s="2672"/>
      <c r="F325" s="2697"/>
      <c r="G325" s="2737"/>
      <c r="H325" s="2698"/>
      <c r="I325" s="2789"/>
      <c r="J325" s="2778"/>
    </row>
    <row r="326" spans="1:13" ht="56.25" customHeight="1">
      <c r="A326" s="2800"/>
      <c r="B326" s="3"/>
      <c r="C326" s="95"/>
      <c r="D326" s="2632">
        <v>2853</v>
      </c>
      <c r="E326" s="2671" t="s">
        <v>225</v>
      </c>
      <c r="F326" s="2710">
        <f>+SUM(F327:F327)</f>
        <v>10000</v>
      </c>
      <c r="G326" s="2729"/>
      <c r="H326" s="2711">
        <f>+SUM(H327:H327)</f>
        <v>120000</v>
      </c>
      <c r="I326" s="2789" t="s">
        <v>2231</v>
      </c>
      <c r="J326" s="2778" t="s">
        <v>280</v>
      </c>
    </row>
    <row r="327" spans="1:13" ht="35.1" customHeight="1">
      <c r="A327" s="2800"/>
      <c r="B327" s="3"/>
      <c r="C327" s="95"/>
      <c r="D327" s="95"/>
      <c r="E327" s="2669" t="s">
        <v>141</v>
      </c>
      <c r="F327" s="2692">
        <v>10000</v>
      </c>
      <c r="G327" s="2731">
        <v>12</v>
      </c>
      <c r="H327" s="2693">
        <f>+G327*F327</f>
        <v>120000</v>
      </c>
      <c r="I327" s="2788" t="s">
        <v>2232</v>
      </c>
      <c r="J327" s="2777"/>
    </row>
    <row r="328" spans="1:13" s="10" customFormat="1" ht="35.1" customHeight="1">
      <c r="A328" s="2800"/>
      <c r="B328" s="3"/>
      <c r="C328" s="95"/>
      <c r="D328" s="95"/>
      <c r="E328" s="2669"/>
      <c r="F328" s="2692"/>
      <c r="G328" s="2731"/>
      <c r="H328" s="2693"/>
      <c r="I328" s="2788"/>
      <c r="J328" s="2777"/>
      <c r="K328" s="5"/>
      <c r="L328" s="1"/>
      <c r="M328" s="84"/>
    </row>
    <row r="329" spans="1:13" s="10" customFormat="1" ht="35.1" customHeight="1">
      <c r="A329" s="2800"/>
      <c r="B329" s="3"/>
      <c r="C329" s="2632">
        <v>286</v>
      </c>
      <c r="D329" s="2632"/>
      <c r="E329" s="2671" t="s">
        <v>2264</v>
      </c>
      <c r="F329" s="2710">
        <f>+F330</f>
        <v>2916.6666666666665</v>
      </c>
      <c r="G329" s="2729"/>
      <c r="H329" s="2711">
        <f>+H330</f>
        <v>35000</v>
      </c>
      <c r="I329" s="2788"/>
      <c r="J329" s="2777"/>
      <c r="K329" s="5"/>
      <c r="L329" s="1"/>
      <c r="M329" s="84"/>
    </row>
    <row r="330" spans="1:13" ht="66.75" customHeight="1">
      <c r="A330" s="2800"/>
      <c r="B330" s="3"/>
      <c r="C330" s="95"/>
      <c r="D330" s="2632">
        <v>2864</v>
      </c>
      <c r="E330" s="2671" t="s">
        <v>1915</v>
      </c>
      <c r="F330" s="2710">
        <f>+SUM(F331:F331)</f>
        <v>2916.6666666666665</v>
      </c>
      <c r="G330" s="2729"/>
      <c r="H330" s="2711">
        <f>+SUM(H331:H331)</f>
        <v>35000</v>
      </c>
      <c r="I330" s="2789"/>
      <c r="J330" s="2778" t="s">
        <v>280</v>
      </c>
    </row>
    <row r="331" spans="1:13" ht="35.1" customHeight="1">
      <c r="A331" s="2800"/>
      <c r="B331" s="3"/>
      <c r="C331" s="95"/>
      <c r="D331" s="95"/>
      <c r="E331" s="2669" t="s">
        <v>2263</v>
      </c>
      <c r="F331" s="2692">
        <f>+'RES. GENERAL POR ÁREA'!N38/12</f>
        <v>2916.6666666666665</v>
      </c>
      <c r="G331" s="2731">
        <v>12</v>
      </c>
      <c r="H331" s="2693">
        <f>+G331*F331</f>
        <v>35000</v>
      </c>
      <c r="I331" s="2788"/>
      <c r="J331" s="2777"/>
    </row>
    <row r="332" spans="1:13" s="10" customFormat="1" ht="35.1" customHeight="1">
      <c r="A332" s="2800"/>
      <c r="B332" s="3"/>
      <c r="C332" s="95"/>
      <c r="D332" s="95"/>
      <c r="E332" s="2669"/>
      <c r="F332" s="2692"/>
      <c r="G332" s="2731"/>
      <c r="H332" s="2693"/>
      <c r="I332" s="2788"/>
      <c r="J332" s="2777"/>
      <c r="K332" s="5"/>
      <c r="L332" s="1"/>
      <c r="M332" s="84"/>
    </row>
    <row r="333" spans="1:13" s="76" customFormat="1" ht="35.1" customHeight="1">
      <c r="A333" s="2792"/>
      <c r="B333" s="2"/>
      <c r="C333" s="1512">
        <v>287</v>
      </c>
      <c r="D333" s="1512"/>
      <c r="E333" s="2664" t="s">
        <v>226</v>
      </c>
      <c r="F333" s="2699">
        <f>+F334+F342+F346+F337</f>
        <v>167583.33333333334</v>
      </c>
      <c r="G333" s="2756"/>
      <c r="H333" s="2702">
        <f>+H334+H337+H342+H346</f>
        <v>2011000</v>
      </c>
      <c r="I333" s="2789"/>
      <c r="J333" s="2774"/>
      <c r="K333" s="75"/>
      <c r="L333" s="21"/>
      <c r="M333" s="1406"/>
    </row>
    <row r="334" spans="1:13" ht="61.5" customHeight="1">
      <c r="A334" s="2800"/>
      <c r="B334" s="3"/>
      <c r="C334" s="95"/>
      <c r="D334" s="2632">
        <v>2873</v>
      </c>
      <c r="E334" s="2671" t="s">
        <v>284</v>
      </c>
      <c r="F334" s="2710">
        <f>+SUM(F335:F335)</f>
        <v>0</v>
      </c>
      <c r="G334" s="2729"/>
      <c r="H334" s="2711">
        <f>+SUM(H335:H335)</f>
        <v>0</v>
      </c>
      <c r="I334" s="2788" t="s">
        <v>530</v>
      </c>
      <c r="J334" s="2778" t="s">
        <v>283</v>
      </c>
      <c r="K334" s="1"/>
    </row>
    <row r="335" spans="1:13" ht="35.1" customHeight="1">
      <c r="A335" s="2800"/>
      <c r="B335" s="3"/>
      <c r="C335" s="95"/>
      <c r="D335" s="95"/>
      <c r="E335" s="2669" t="s">
        <v>141</v>
      </c>
      <c r="F335" s="2697"/>
      <c r="G335" s="2731"/>
      <c r="H335" s="2698">
        <f t="shared" ref="H335" si="16">+G335*F335</f>
        <v>0</v>
      </c>
      <c r="I335" s="2788"/>
      <c r="J335" s="2777"/>
      <c r="K335" s="1"/>
    </row>
    <row r="336" spans="1:13" ht="30" customHeight="1">
      <c r="A336" s="2800"/>
      <c r="B336" s="3"/>
      <c r="C336" s="95"/>
      <c r="D336" s="95"/>
      <c r="E336" s="2669"/>
      <c r="F336" s="2757"/>
      <c r="G336" s="2731"/>
      <c r="H336" s="2758"/>
      <c r="I336" s="2788"/>
      <c r="J336" s="2777"/>
      <c r="K336" s="1"/>
    </row>
    <row r="337" spans="1:13" s="76" customFormat="1" ht="50.25" customHeight="1">
      <c r="A337" s="2792"/>
      <c r="B337" s="2"/>
      <c r="C337" s="2"/>
      <c r="D337" s="1512">
        <v>2874</v>
      </c>
      <c r="E337" s="2664" t="s">
        <v>745</v>
      </c>
      <c r="F337" s="2699">
        <f>SUM(F338:F340)</f>
        <v>24666.666666666668</v>
      </c>
      <c r="G337" s="2756"/>
      <c r="H337" s="2702">
        <f>SUM(H338:H340)</f>
        <v>296000</v>
      </c>
      <c r="I337" s="2789"/>
      <c r="J337" s="2774" t="s">
        <v>288</v>
      </c>
      <c r="K337" s="75"/>
      <c r="L337" s="21"/>
      <c r="M337" s="1406"/>
    </row>
    <row r="338" spans="1:13" s="10" customFormat="1" ht="35.1" customHeight="1">
      <c r="A338" s="2787"/>
      <c r="B338" s="2"/>
      <c r="C338" s="101"/>
      <c r="D338" s="101"/>
      <c r="E338" s="2669" t="s">
        <v>2218</v>
      </c>
      <c r="F338" s="2706">
        <f>+'RES. GENERAL POR ÁREA'!F39/12</f>
        <v>8333.3333333333339</v>
      </c>
      <c r="G338" s="2690">
        <v>12</v>
      </c>
      <c r="H338" s="2693">
        <f>+F338*G338</f>
        <v>100000</v>
      </c>
      <c r="I338" s="2788"/>
      <c r="J338" s="2777"/>
      <c r="K338" s="5"/>
      <c r="L338" s="1"/>
      <c r="M338" s="84"/>
    </row>
    <row r="339" spans="1:13" s="10" customFormat="1" ht="35.1" customHeight="1">
      <c r="A339" s="2787"/>
      <c r="B339" s="2"/>
      <c r="C339" s="101"/>
      <c r="D339" s="101"/>
      <c r="E339" s="2669" t="s">
        <v>2361</v>
      </c>
      <c r="F339" s="2706">
        <f>+'RES. GENERAL POR ÁREA'!I39/12</f>
        <v>12833.333333333334</v>
      </c>
      <c r="G339" s="2690">
        <v>12</v>
      </c>
      <c r="H339" s="2693">
        <f>+F339*G339</f>
        <v>154000</v>
      </c>
      <c r="I339" s="2788"/>
      <c r="J339" s="2777"/>
      <c r="K339" s="5"/>
      <c r="L339" s="1"/>
      <c r="M339" s="84"/>
    </row>
    <row r="340" spans="1:13" s="10" customFormat="1" ht="35.1" customHeight="1">
      <c r="A340" s="2787"/>
      <c r="B340" s="2"/>
      <c r="C340" s="101"/>
      <c r="D340" s="101"/>
      <c r="E340" s="2669" t="s">
        <v>2254</v>
      </c>
      <c r="F340" s="2706">
        <f>+'RES. GENERAL POR ÁREA'!J39/12</f>
        <v>3500</v>
      </c>
      <c r="G340" s="2690">
        <v>12</v>
      </c>
      <c r="H340" s="2693">
        <f>+F340*G340</f>
        <v>42000</v>
      </c>
      <c r="I340" s="2788"/>
      <c r="J340" s="2777"/>
      <c r="K340" s="5"/>
      <c r="L340" s="1"/>
      <c r="M340" s="84"/>
    </row>
    <row r="341" spans="1:13" s="10" customFormat="1" ht="22.5" customHeight="1">
      <c r="A341" s="2787"/>
      <c r="B341" s="2"/>
      <c r="C341" s="101"/>
      <c r="D341" s="101"/>
      <c r="E341" s="2669"/>
      <c r="F341" s="2706"/>
      <c r="G341" s="2690"/>
      <c r="H341" s="2693"/>
      <c r="I341" s="2788"/>
      <c r="J341" s="2777"/>
      <c r="K341" s="5"/>
      <c r="L341" s="1"/>
      <c r="M341" s="84"/>
    </row>
    <row r="342" spans="1:13" s="76" customFormat="1" ht="64.5" customHeight="1">
      <c r="A342" s="2792"/>
      <c r="B342" s="2"/>
      <c r="C342" s="2"/>
      <c r="D342" s="1512">
        <v>2875</v>
      </c>
      <c r="E342" s="2664" t="s">
        <v>404</v>
      </c>
      <c r="F342" s="2699">
        <f>SUM(F343:F344)</f>
        <v>72083.333333333343</v>
      </c>
      <c r="G342" s="2756"/>
      <c r="H342" s="2702">
        <f>SUM(H343:H344)</f>
        <v>865000</v>
      </c>
      <c r="I342" s="2789" t="s">
        <v>531</v>
      </c>
      <c r="J342" s="2774" t="s">
        <v>288</v>
      </c>
      <c r="K342" s="75"/>
      <c r="L342" s="21"/>
      <c r="M342" s="1406"/>
    </row>
    <row r="343" spans="1:13" s="10" customFormat="1" ht="27" customHeight="1">
      <c r="A343" s="2787"/>
      <c r="B343" s="2"/>
      <c r="C343" s="101"/>
      <c r="D343" s="101"/>
      <c r="E343" s="2669" t="s">
        <v>403</v>
      </c>
      <c r="F343" s="2706">
        <f>+'RES. GENERAL POR ÁREA'!L40/12</f>
        <v>60833.333333333336</v>
      </c>
      <c r="G343" s="2690">
        <v>12</v>
      </c>
      <c r="H343" s="2693">
        <f>+F343*G343</f>
        <v>730000</v>
      </c>
      <c r="I343" s="2788"/>
      <c r="J343" s="2777"/>
      <c r="K343" s="5"/>
      <c r="L343" s="1"/>
      <c r="M343" s="84"/>
    </row>
    <row r="344" spans="1:13" s="10" customFormat="1" ht="27" customHeight="1">
      <c r="A344" s="2787"/>
      <c r="B344" s="2"/>
      <c r="C344" s="101"/>
      <c r="D344" s="101"/>
      <c r="E344" s="2669" t="s">
        <v>2076</v>
      </c>
      <c r="F344" s="2706">
        <f>+'RES. GENERAL POR ÁREA'!M40/12</f>
        <v>11250</v>
      </c>
      <c r="G344" s="2690">
        <v>12</v>
      </c>
      <c r="H344" s="2693">
        <f>+F344*G344</f>
        <v>135000</v>
      </c>
      <c r="I344" s="2788"/>
      <c r="J344" s="2777"/>
      <c r="K344" s="5"/>
      <c r="L344" s="1"/>
      <c r="M344" s="84"/>
    </row>
    <row r="345" spans="1:13" s="10" customFormat="1" ht="16.5" customHeight="1">
      <c r="A345" s="2787"/>
      <c r="B345" s="2"/>
      <c r="C345" s="101"/>
      <c r="D345" s="101"/>
      <c r="E345" s="2669"/>
      <c r="F345" s="2706"/>
      <c r="G345" s="2690"/>
      <c r="H345" s="2693"/>
      <c r="I345" s="2788"/>
      <c r="J345" s="2777"/>
      <c r="K345" s="5"/>
      <c r="L345" s="1"/>
      <c r="M345" s="84"/>
    </row>
    <row r="346" spans="1:13" s="76" customFormat="1" ht="65.25" customHeight="1">
      <c r="A346" s="2792"/>
      <c r="B346" s="2"/>
      <c r="C346" s="2"/>
      <c r="D346" s="1512">
        <v>2876</v>
      </c>
      <c r="E346" s="2664" t="s">
        <v>227</v>
      </c>
      <c r="F346" s="2699">
        <f>SUM(F347:F352)</f>
        <v>70833.333333333328</v>
      </c>
      <c r="G346" s="2756"/>
      <c r="H346" s="2702">
        <f>SUM(H347:H352)</f>
        <v>850000</v>
      </c>
      <c r="I346" s="2789" t="s">
        <v>532</v>
      </c>
      <c r="J346" s="2774" t="s">
        <v>288</v>
      </c>
      <c r="K346" s="75"/>
      <c r="L346" s="21"/>
      <c r="M346" s="1406"/>
    </row>
    <row r="347" spans="1:13" s="10" customFormat="1" ht="48" customHeight="1">
      <c r="A347" s="2787"/>
      <c r="B347" s="2"/>
      <c r="C347" s="101"/>
      <c r="D347" s="101"/>
      <c r="E347" s="2669" t="s">
        <v>69</v>
      </c>
      <c r="F347" s="2706"/>
      <c r="G347" s="2690"/>
      <c r="H347" s="2693"/>
      <c r="I347" s="2788"/>
      <c r="J347" s="2777"/>
      <c r="K347" s="5"/>
      <c r="L347" s="1"/>
      <c r="M347" s="84"/>
    </row>
    <row r="348" spans="1:13" s="10" customFormat="1" ht="33.75" customHeight="1">
      <c r="A348" s="2787"/>
      <c r="B348" s="2"/>
      <c r="C348" s="101"/>
      <c r="D348" s="101"/>
      <c r="E348" s="2666" t="s">
        <v>444</v>
      </c>
      <c r="F348" s="2692">
        <f>50000/12</f>
        <v>4166.666666666667</v>
      </c>
      <c r="G348" s="2690">
        <v>12</v>
      </c>
      <c r="H348" s="2693">
        <f>+F348*G348</f>
        <v>50000</v>
      </c>
      <c r="I348" s="2788"/>
      <c r="J348" s="2775"/>
      <c r="K348" s="5"/>
      <c r="L348" s="1"/>
      <c r="M348" s="84"/>
    </row>
    <row r="349" spans="1:13" s="10" customFormat="1" ht="35.1" customHeight="1">
      <c r="A349" s="2787"/>
      <c r="B349" s="2"/>
      <c r="C349" s="101"/>
      <c r="D349" s="101"/>
      <c r="E349" s="2666" t="s">
        <v>2353</v>
      </c>
      <c r="F349" s="2715"/>
      <c r="G349" s="2690">
        <v>12</v>
      </c>
      <c r="H349" s="2693">
        <f>+F349*G349</f>
        <v>0</v>
      </c>
      <c r="I349" s="2788"/>
      <c r="J349" s="2775"/>
      <c r="K349" s="5"/>
      <c r="L349" s="1"/>
      <c r="M349" s="84"/>
    </row>
    <row r="350" spans="1:13" s="10" customFormat="1" ht="35.1" customHeight="1">
      <c r="A350" s="2787"/>
      <c r="B350" s="2"/>
      <c r="C350" s="101"/>
      <c r="D350" s="101"/>
      <c r="E350" s="2666" t="s">
        <v>2076</v>
      </c>
      <c r="F350" s="2715">
        <f>+'RES. GENERAL POR ÁREA'!M41/12</f>
        <v>0</v>
      </c>
      <c r="G350" s="2690">
        <v>12</v>
      </c>
      <c r="H350" s="2693">
        <f t="shared" ref="H350:H351" si="17">+F350*G350</f>
        <v>0</v>
      </c>
      <c r="I350" s="2788"/>
      <c r="J350" s="2775"/>
      <c r="K350" s="5"/>
      <c r="L350" s="1"/>
      <c r="M350" s="84"/>
    </row>
    <row r="351" spans="1:13" s="10" customFormat="1" ht="26.25" customHeight="1">
      <c r="A351" s="2787"/>
      <c r="B351" s="2"/>
      <c r="C351" s="101"/>
      <c r="D351" s="101"/>
      <c r="E351" s="2666" t="s">
        <v>2354</v>
      </c>
      <c r="F351" s="2715">
        <f>+'RES. GENERAL POR ÁREA'!P41/12</f>
        <v>41666.666666666664</v>
      </c>
      <c r="G351" s="2690">
        <v>12</v>
      </c>
      <c r="H351" s="2693">
        <f t="shared" si="17"/>
        <v>500000</v>
      </c>
      <c r="I351" s="2788"/>
      <c r="J351" s="2775"/>
      <c r="K351" s="5"/>
      <c r="L351" s="1"/>
      <c r="M351" s="84"/>
    </row>
    <row r="352" spans="1:13" s="10" customFormat="1" ht="35.1" customHeight="1">
      <c r="A352" s="2787"/>
      <c r="B352" s="2"/>
      <c r="C352" s="101"/>
      <c r="D352" s="101"/>
      <c r="E352" s="2666" t="s">
        <v>430</v>
      </c>
      <c r="F352" s="2715">
        <f>300000/12</f>
        <v>25000</v>
      </c>
      <c r="G352" s="2690">
        <v>12</v>
      </c>
      <c r="H352" s="2693">
        <f>+F352*G352</f>
        <v>300000</v>
      </c>
      <c r="I352" s="2788"/>
      <c r="J352" s="2775"/>
      <c r="K352" s="5"/>
      <c r="L352" s="1"/>
      <c r="M352" s="84"/>
    </row>
    <row r="353" spans="1:16141" ht="21.75" customHeight="1">
      <c r="A353" s="2800"/>
      <c r="B353" s="3"/>
      <c r="C353" s="95"/>
      <c r="D353" s="95"/>
      <c r="E353" s="2669"/>
      <c r="F353" s="2692"/>
      <c r="G353" s="2731"/>
      <c r="H353" s="2693"/>
      <c r="I353" s="2788"/>
      <c r="J353" s="2777"/>
    </row>
    <row r="354" spans="1:16141" s="5" customFormat="1" ht="35.1" customHeight="1">
      <c r="A354" s="2802">
        <v>3</v>
      </c>
      <c r="B354" s="98"/>
      <c r="C354" s="105"/>
      <c r="D354" s="105"/>
      <c r="E354" s="2674" t="s">
        <v>18</v>
      </c>
      <c r="F354" s="2680">
        <f>+F355+F396+F411+F440+F445+F464+F495+F535</f>
        <v>1014134.9741666666</v>
      </c>
      <c r="G354" s="2735"/>
      <c r="H354" s="2682">
        <f>+H355+H396+H411+H440+H445+H464+H495+H535</f>
        <v>12169619.689999999</v>
      </c>
      <c r="I354" s="2813"/>
      <c r="J354" s="2780"/>
      <c r="L354" s="1"/>
      <c r="M354" s="118"/>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c r="ALX354" s="1"/>
      <c r="ALY354" s="1"/>
      <c r="ALZ354" s="1"/>
      <c r="AMA354" s="1"/>
      <c r="AMB354" s="1"/>
      <c r="AMC354" s="1"/>
      <c r="AMD354" s="1"/>
      <c r="AME354" s="1"/>
      <c r="AMF354" s="1"/>
      <c r="AMG354" s="1"/>
      <c r="AMH354" s="1"/>
      <c r="AMI354" s="1"/>
      <c r="AMJ354" s="1"/>
      <c r="AMK354" s="1"/>
      <c r="AML354" s="1"/>
      <c r="AMM354" s="1"/>
      <c r="AMN354" s="1"/>
      <c r="AMO354" s="1"/>
      <c r="AMP354" s="1"/>
      <c r="AMQ354" s="1"/>
      <c r="AMR354" s="1"/>
      <c r="AMS354" s="1"/>
      <c r="AMT354" s="1"/>
      <c r="AMU354" s="1"/>
      <c r="AMV354" s="1"/>
      <c r="AMW354" s="1"/>
      <c r="AMX354" s="1"/>
      <c r="AMY354" s="1"/>
      <c r="AMZ354" s="1"/>
      <c r="ANA354" s="1"/>
      <c r="ANB354" s="1"/>
      <c r="ANC354" s="1"/>
      <c r="AND354" s="1"/>
      <c r="ANE354" s="1"/>
      <c r="ANF354" s="1"/>
      <c r="ANG354" s="1"/>
      <c r="ANH354" s="1"/>
      <c r="ANI354" s="1"/>
      <c r="ANJ354" s="1"/>
      <c r="ANK354" s="1"/>
      <c r="ANL354" s="1"/>
      <c r="ANM354" s="1"/>
      <c r="ANN354" s="1"/>
      <c r="ANO354" s="1"/>
      <c r="ANP354" s="1"/>
      <c r="ANQ354" s="1"/>
      <c r="ANR354" s="1"/>
      <c r="ANS354" s="1"/>
      <c r="ANT354" s="1"/>
      <c r="ANU354" s="1"/>
      <c r="ANV354" s="1"/>
      <c r="ANW354" s="1"/>
      <c r="ANX354" s="1"/>
      <c r="ANY354" s="1"/>
      <c r="ANZ354" s="1"/>
      <c r="AOA354" s="1"/>
      <c r="AOB354" s="1"/>
      <c r="AOC354" s="1"/>
      <c r="AOD354" s="1"/>
      <c r="AOE354" s="1"/>
      <c r="AOF354" s="1"/>
      <c r="AOG354" s="1"/>
      <c r="AOH354" s="1"/>
      <c r="AOI354" s="1"/>
      <c r="AOJ354" s="1"/>
      <c r="AOK354" s="1"/>
      <c r="AOL354" s="1"/>
      <c r="AOM354" s="1"/>
      <c r="AON354" s="1"/>
      <c r="AOO354" s="1"/>
      <c r="AOP354" s="1"/>
      <c r="AOQ354" s="1"/>
      <c r="AOR354" s="1"/>
      <c r="AOS354" s="1"/>
      <c r="AOT354" s="1"/>
      <c r="AOU354" s="1"/>
      <c r="AOV354" s="1"/>
      <c r="AOW354" s="1"/>
      <c r="AOX354" s="1"/>
      <c r="AOY354" s="1"/>
      <c r="AOZ354" s="1"/>
      <c r="APA354" s="1"/>
      <c r="APB354" s="1"/>
      <c r="APC354" s="1"/>
      <c r="APD354" s="1"/>
      <c r="APE354" s="1"/>
      <c r="APF354" s="1"/>
      <c r="APG354" s="1"/>
      <c r="APH354" s="1"/>
      <c r="API354" s="1"/>
      <c r="APJ354" s="1"/>
      <c r="APK354" s="1"/>
      <c r="APL354" s="1"/>
      <c r="APM354" s="1"/>
      <c r="APN354" s="1"/>
      <c r="APO354" s="1"/>
      <c r="APP354" s="1"/>
      <c r="APQ354" s="1"/>
      <c r="APR354" s="1"/>
      <c r="APS354" s="1"/>
      <c r="APT354" s="1"/>
      <c r="APU354" s="1"/>
      <c r="APV354" s="1"/>
      <c r="APW354" s="1"/>
      <c r="APX354" s="1"/>
      <c r="APY354" s="1"/>
      <c r="APZ354" s="1"/>
      <c r="AQA354" s="1"/>
      <c r="AQB354" s="1"/>
      <c r="AQC354" s="1"/>
      <c r="AQD354" s="1"/>
      <c r="AQE354" s="1"/>
      <c r="AQF354" s="1"/>
      <c r="AQG354" s="1"/>
      <c r="AQH354" s="1"/>
      <c r="AQI354" s="1"/>
      <c r="AQJ354" s="1"/>
      <c r="AQK354" s="1"/>
      <c r="AQL354" s="1"/>
      <c r="AQM354" s="1"/>
      <c r="AQN354" s="1"/>
      <c r="AQO354" s="1"/>
      <c r="AQP354" s="1"/>
      <c r="AQQ354" s="1"/>
      <c r="AQR354" s="1"/>
      <c r="AQS354" s="1"/>
      <c r="AQT354" s="1"/>
      <c r="AQU354" s="1"/>
      <c r="AQV354" s="1"/>
      <c r="AQW354" s="1"/>
      <c r="AQX354" s="1"/>
      <c r="AQY354" s="1"/>
      <c r="AQZ354" s="1"/>
      <c r="ARA354" s="1"/>
      <c r="ARB354" s="1"/>
      <c r="ARC354" s="1"/>
      <c r="ARD354" s="1"/>
      <c r="ARE354" s="1"/>
      <c r="ARF354" s="1"/>
      <c r="ARG354" s="1"/>
      <c r="ARH354" s="1"/>
      <c r="ARI354" s="1"/>
      <c r="ARJ354" s="1"/>
      <c r="ARK354" s="1"/>
      <c r="ARL354" s="1"/>
      <c r="ARM354" s="1"/>
      <c r="ARN354" s="1"/>
      <c r="ARO354" s="1"/>
      <c r="ARP354" s="1"/>
      <c r="ARQ354" s="1"/>
      <c r="ARR354" s="1"/>
      <c r="ARS354" s="1"/>
      <c r="ART354" s="1"/>
      <c r="ARU354" s="1"/>
      <c r="ARV354" s="1"/>
      <c r="ARW354" s="1"/>
      <c r="ARX354" s="1"/>
      <c r="ARY354" s="1"/>
      <c r="ARZ354" s="1"/>
      <c r="ASA354" s="1"/>
      <c r="ASB354" s="1"/>
      <c r="ASC354" s="1"/>
      <c r="ASD354" s="1"/>
      <c r="ASE354" s="1"/>
      <c r="ASF354" s="1"/>
      <c r="ASG354" s="1"/>
      <c r="ASH354" s="1"/>
      <c r="ASI354" s="1"/>
      <c r="ASJ354" s="1"/>
      <c r="ASK354" s="1"/>
      <c r="ASL354" s="1"/>
      <c r="ASM354" s="1"/>
      <c r="ASN354" s="1"/>
      <c r="ASO354" s="1"/>
      <c r="ASP354" s="1"/>
      <c r="ASQ354" s="1"/>
      <c r="ASR354" s="1"/>
      <c r="ASS354" s="1"/>
      <c r="AST354" s="1"/>
      <c r="ASU354" s="1"/>
      <c r="ASV354" s="1"/>
      <c r="ASW354" s="1"/>
      <c r="ASX354" s="1"/>
      <c r="ASY354" s="1"/>
      <c r="ASZ354" s="1"/>
      <c r="ATA354" s="1"/>
      <c r="ATB354" s="1"/>
      <c r="ATC354" s="1"/>
      <c r="ATD354" s="1"/>
      <c r="ATE354" s="1"/>
      <c r="ATF354" s="1"/>
      <c r="ATG354" s="1"/>
      <c r="ATH354" s="1"/>
      <c r="ATI354" s="1"/>
      <c r="ATJ354" s="1"/>
      <c r="ATK354" s="1"/>
      <c r="ATL354" s="1"/>
      <c r="ATM354" s="1"/>
      <c r="ATN354" s="1"/>
      <c r="ATO354" s="1"/>
      <c r="ATP354" s="1"/>
      <c r="ATQ354" s="1"/>
      <c r="ATR354" s="1"/>
      <c r="ATS354" s="1"/>
      <c r="ATT354" s="1"/>
      <c r="ATU354" s="1"/>
      <c r="ATV354" s="1"/>
      <c r="ATW354" s="1"/>
      <c r="ATX354" s="1"/>
      <c r="ATY354" s="1"/>
      <c r="ATZ354" s="1"/>
      <c r="AUA354" s="1"/>
      <c r="AUB354" s="1"/>
      <c r="AUC354" s="1"/>
      <c r="AUD354" s="1"/>
      <c r="AUE354" s="1"/>
      <c r="AUF354" s="1"/>
      <c r="AUG354" s="1"/>
      <c r="AUH354" s="1"/>
      <c r="AUI354" s="1"/>
      <c r="AUJ354" s="1"/>
      <c r="AUK354" s="1"/>
      <c r="AUL354" s="1"/>
      <c r="AUM354" s="1"/>
      <c r="AUN354" s="1"/>
      <c r="AUO354" s="1"/>
      <c r="AUP354" s="1"/>
      <c r="AUQ354" s="1"/>
      <c r="AUR354" s="1"/>
      <c r="AUS354" s="1"/>
      <c r="AUT354" s="1"/>
      <c r="AUU354" s="1"/>
      <c r="AUV354" s="1"/>
      <c r="AUW354" s="1"/>
      <c r="AUX354" s="1"/>
      <c r="AUY354" s="1"/>
      <c r="AUZ354" s="1"/>
      <c r="AVA354" s="1"/>
      <c r="AVB354" s="1"/>
      <c r="AVC354" s="1"/>
      <c r="AVD354" s="1"/>
      <c r="AVE354" s="1"/>
      <c r="AVF354" s="1"/>
      <c r="AVG354" s="1"/>
      <c r="AVH354" s="1"/>
      <c r="AVI354" s="1"/>
      <c r="AVJ354" s="1"/>
      <c r="AVK354" s="1"/>
      <c r="AVL354" s="1"/>
      <c r="AVM354" s="1"/>
      <c r="AVN354" s="1"/>
      <c r="AVO354" s="1"/>
      <c r="AVP354" s="1"/>
      <c r="AVQ354" s="1"/>
      <c r="AVR354" s="1"/>
      <c r="AVS354" s="1"/>
      <c r="AVT354" s="1"/>
      <c r="AVU354" s="1"/>
      <c r="AVV354" s="1"/>
      <c r="AVW354" s="1"/>
      <c r="AVX354" s="1"/>
      <c r="AVY354" s="1"/>
      <c r="AVZ354" s="1"/>
      <c r="AWA354" s="1"/>
      <c r="AWB354" s="1"/>
      <c r="AWC354" s="1"/>
      <c r="AWD354" s="1"/>
      <c r="AWE354" s="1"/>
      <c r="AWF354" s="1"/>
      <c r="AWG354" s="1"/>
      <c r="AWH354" s="1"/>
      <c r="AWI354" s="1"/>
      <c r="AWJ354" s="1"/>
      <c r="AWK354" s="1"/>
      <c r="AWL354" s="1"/>
      <c r="AWM354" s="1"/>
      <c r="AWN354" s="1"/>
      <c r="AWO354" s="1"/>
      <c r="AWP354" s="1"/>
      <c r="AWQ354" s="1"/>
      <c r="AWR354" s="1"/>
      <c r="AWS354" s="1"/>
      <c r="AWT354" s="1"/>
      <c r="AWU354" s="1"/>
      <c r="AWV354" s="1"/>
      <c r="AWW354" s="1"/>
      <c r="AWX354" s="1"/>
      <c r="AWY354" s="1"/>
      <c r="AWZ354" s="1"/>
      <c r="AXA354" s="1"/>
      <c r="AXB354" s="1"/>
      <c r="AXC354" s="1"/>
      <c r="AXD354" s="1"/>
      <c r="AXE354" s="1"/>
      <c r="AXF354" s="1"/>
      <c r="AXG354" s="1"/>
      <c r="AXH354" s="1"/>
      <c r="AXI354" s="1"/>
      <c r="AXJ354" s="1"/>
      <c r="AXK354" s="1"/>
      <c r="AXL354" s="1"/>
      <c r="AXM354" s="1"/>
      <c r="AXN354" s="1"/>
      <c r="AXO354" s="1"/>
      <c r="AXP354" s="1"/>
      <c r="AXQ354" s="1"/>
      <c r="AXR354" s="1"/>
      <c r="AXS354" s="1"/>
      <c r="AXT354" s="1"/>
      <c r="AXU354" s="1"/>
      <c r="AXV354" s="1"/>
      <c r="AXW354" s="1"/>
      <c r="AXX354" s="1"/>
      <c r="AXY354" s="1"/>
      <c r="AXZ354" s="1"/>
      <c r="AYA354" s="1"/>
      <c r="AYB354" s="1"/>
      <c r="AYC354" s="1"/>
      <c r="AYD354" s="1"/>
      <c r="AYE354" s="1"/>
      <c r="AYF354" s="1"/>
      <c r="AYG354" s="1"/>
      <c r="AYH354" s="1"/>
      <c r="AYI354" s="1"/>
      <c r="AYJ354" s="1"/>
      <c r="AYK354" s="1"/>
      <c r="AYL354" s="1"/>
      <c r="AYM354" s="1"/>
      <c r="AYN354" s="1"/>
      <c r="AYO354" s="1"/>
      <c r="AYP354" s="1"/>
      <c r="AYQ354" s="1"/>
      <c r="AYR354" s="1"/>
      <c r="AYS354" s="1"/>
      <c r="AYT354" s="1"/>
      <c r="AYU354" s="1"/>
      <c r="AYV354" s="1"/>
      <c r="AYW354" s="1"/>
      <c r="AYX354" s="1"/>
      <c r="AYY354" s="1"/>
      <c r="AYZ354" s="1"/>
      <c r="AZA354" s="1"/>
      <c r="AZB354" s="1"/>
      <c r="AZC354" s="1"/>
      <c r="AZD354" s="1"/>
      <c r="AZE354" s="1"/>
      <c r="AZF354" s="1"/>
      <c r="AZG354" s="1"/>
      <c r="AZH354" s="1"/>
      <c r="AZI354" s="1"/>
      <c r="AZJ354" s="1"/>
      <c r="AZK354" s="1"/>
      <c r="AZL354" s="1"/>
      <c r="AZM354" s="1"/>
      <c r="AZN354" s="1"/>
      <c r="AZO354" s="1"/>
      <c r="AZP354" s="1"/>
      <c r="AZQ354" s="1"/>
      <c r="AZR354" s="1"/>
      <c r="AZS354" s="1"/>
      <c r="AZT354" s="1"/>
      <c r="AZU354" s="1"/>
      <c r="AZV354" s="1"/>
      <c r="AZW354" s="1"/>
      <c r="AZX354" s="1"/>
      <c r="AZY354" s="1"/>
      <c r="AZZ354" s="1"/>
      <c r="BAA354" s="1"/>
      <c r="BAB354" s="1"/>
      <c r="BAC354" s="1"/>
      <c r="BAD354" s="1"/>
      <c r="BAE354" s="1"/>
      <c r="BAF354" s="1"/>
      <c r="BAG354" s="1"/>
      <c r="BAH354" s="1"/>
      <c r="BAI354" s="1"/>
      <c r="BAJ354" s="1"/>
      <c r="BAK354" s="1"/>
      <c r="BAL354" s="1"/>
      <c r="BAM354" s="1"/>
      <c r="BAN354" s="1"/>
      <c r="BAO354" s="1"/>
      <c r="BAP354" s="1"/>
      <c r="BAQ354" s="1"/>
      <c r="BAR354" s="1"/>
      <c r="BAS354" s="1"/>
      <c r="BAT354" s="1"/>
      <c r="BAU354" s="1"/>
      <c r="BAV354" s="1"/>
      <c r="BAW354" s="1"/>
      <c r="BAX354" s="1"/>
      <c r="BAY354" s="1"/>
      <c r="BAZ354" s="1"/>
      <c r="BBA354" s="1"/>
      <c r="BBB354" s="1"/>
      <c r="BBC354" s="1"/>
      <c r="BBD354" s="1"/>
      <c r="BBE354" s="1"/>
      <c r="BBF354" s="1"/>
      <c r="BBG354" s="1"/>
      <c r="BBH354" s="1"/>
      <c r="BBI354" s="1"/>
      <c r="BBJ354" s="1"/>
      <c r="BBK354" s="1"/>
      <c r="BBL354" s="1"/>
      <c r="BBM354" s="1"/>
      <c r="BBN354" s="1"/>
      <c r="BBO354" s="1"/>
      <c r="BBP354" s="1"/>
      <c r="BBQ354" s="1"/>
      <c r="BBR354" s="1"/>
      <c r="BBS354" s="1"/>
      <c r="BBT354" s="1"/>
      <c r="BBU354" s="1"/>
      <c r="BBV354" s="1"/>
      <c r="BBW354" s="1"/>
      <c r="BBX354" s="1"/>
      <c r="BBY354" s="1"/>
      <c r="BBZ354" s="1"/>
      <c r="BCA354" s="1"/>
      <c r="BCB354" s="1"/>
      <c r="BCC354" s="1"/>
      <c r="BCD354" s="1"/>
      <c r="BCE354" s="1"/>
      <c r="BCF354" s="1"/>
      <c r="BCG354" s="1"/>
      <c r="BCH354" s="1"/>
      <c r="BCI354" s="1"/>
      <c r="BCJ354" s="1"/>
      <c r="BCK354" s="1"/>
      <c r="BCL354" s="1"/>
      <c r="BCM354" s="1"/>
      <c r="BCN354" s="1"/>
      <c r="BCO354" s="1"/>
      <c r="BCP354" s="1"/>
      <c r="BCQ354" s="1"/>
      <c r="BCR354" s="1"/>
      <c r="BCS354" s="1"/>
      <c r="BCT354" s="1"/>
      <c r="BCU354" s="1"/>
      <c r="BCV354" s="1"/>
      <c r="BCW354" s="1"/>
      <c r="BCX354" s="1"/>
      <c r="BCY354" s="1"/>
      <c r="BCZ354" s="1"/>
      <c r="BDA354" s="1"/>
      <c r="BDB354" s="1"/>
      <c r="BDC354" s="1"/>
      <c r="BDD354" s="1"/>
      <c r="BDE354" s="1"/>
      <c r="BDF354" s="1"/>
      <c r="BDG354" s="1"/>
      <c r="BDH354" s="1"/>
      <c r="BDI354" s="1"/>
      <c r="BDJ354" s="1"/>
      <c r="BDK354" s="1"/>
      <c r="BDL354" s="1"/>
      <c r="BDM354" s="1"/>
      <c r="BDN354" s="1"/>
      <c r="BDO354" s="1"/>
      <c r="BDP354" s="1"/>
      <c r="BDQ354" s="1"/>
      <c r="BDR354" s="1"/>
      <c r="BDS354" s="1"/>
      <c r="BDT354" s="1"/>
      <c r="BDU354" s="1"/>
      <c r="BDV354" s="1"/>
      <c r="BDW354" s="1"/>
      <c r="BDX354" s="1"/>
      <c r="BDY354" s="1"/>
      <c r="BDZ354" s="1"/>
      <c r="BEA354" s="1"/>
      <c r="BEB354" s="1"/>
      <c r="BEC354" s="1"/>
      <c r="BED354" s="1"/>
      <c r="BEE354" s="1"/>
      <c r="BEF354" s="1"/>
      <c r="BEG354" s="1"/>
      <c r="BEH354" s="1"/>
      <c r="BEI354" s="1"/>
      <c r="BEJ354" s="1"/>
      <c r="BEK354" s="1"/>
      <c r="BEL354" s="1"/>
      <c r="BEM354" s="1"/>
      <c r="BEN354" s="1"/>
      <c r="BEO354" s="1"/>
      <c r="BEP354" s="1"/>
      <c r="BEQ354" s="1"/>
      <c r="BER354" s="1"/>
      <c r="BES354" s="1"/>
      <c r="BET354" s="1"/>
      <c r="BEU354" s="1"/>
      <c r="BEV354" s="1"/>
      <c r="BEW354" s="1"/>
      <c r="BEX354" s="1"/>
      <c r="BEY354" s="1"/>
      <c r="BEZ354" s="1"/>
      <c r="BFA354" s="1"/>
      <c r="BFB354" s="1"/>
      <c r="BFC354" s="1"/>
      <c r="BFD354" s="1"/>
      <c r="BFE354" s="1"/>
      <c r="BFF354" s="1"/>
      <c r="BFG354" s="1"/>
      <c r="BFH354" s="1"/>
      <c r="BFI354" s="1"/>
      <c r="BFJ354" s="1"/>
      <c r="BFK354" s="1"/>
      <c r="BFL354" s="1"/>
      <c r="BFM354" s="1"/>
      <c r="BFN354" s="1"/>
      <c r="BFO354" s="1"/>
      <c r="BFP354" s="1"/>
      <c r="BFQ354" s="1"/>
      <c r="BFR354" s="1"/>
      <c r="BFS354" s="1"/>
      <c r="BFT354" s="1"/>
      <c r="BFU354" s="1"/>
      <c r="BFV354" s="1"/>
      <c r="BFW354" s="1"/>
      <c r="BFX354" s="1"/>
      <c r="BFY354" s="1"/>
      <c r="BFZ354" s="1"/>
      <c r="BGA354" s="1"/>
      <c r="BGB354" s="1"/>
      <c r="BGC354" s="1"/>
      <c r="BGD354" s="1"/>
      <c r="BGE354" s="1"/>
      <c r="BGF354" s="1"/>
      <c r="BGG354" s="1"/>
      <c r="BGH354" s="1"/>
      <c r="BGI354" s="1"/>
      <c r="BGJ354" s="1"/>
      <c r="BGK354" s="1"/>
      <c r="BGL354" s="1"/>
      <c r="BGM354" s="1"/>
      <c r="BGN354" s="1"/>
      <c r="BGO354" s="1"/>
      <c r="BGP354" s="1"/>
      <c r="BGQ354" s="1"/>
      <c r="BGR354" s="1"/>
      <c r="BGS354" s="1"/>
      <c r="BGT354" s="1"/>
      <c r="BGU354" s="1"/>
      <c r="BGV354" s="1"/>
      <c r="BGW354" s="1"/>
      <c r="BGX354" s="1"/>
      <c r="BGY354" s="1"/>
      <c r="BGZ354" s="1"/>
      <c r="BHA354" s="1"/>
      <c r="BHB354" s="1"/>
      <c r="BHC354" s="1"/>
      <c r="BHD354" s="1"/>
      <c r="BHE354" s="1"/>
      <c r="BHF354" s="1"/>
      <c r="BHG354" s="1"/>
      <c r="BHH354" s="1"/>
      <c r="BHI354" s="1"/>
      <c r="BHJ354" s="1"/>
      <c r="BHK354" s="1"/>
      <c r="BHL354" s="1"/>
      <c r="BHM354" s="1"/>
      <c r="BHN354" s="1"/>
      <c r="BHO354" s="1"/>
      <c r="BHP354" s="1"/>
      <c r="BHQ354" s="1"/>
      <c r="BHR354" s="1"/>
      <c r="BHS354" s="1"/>
      <c r="BHT354" s="1"/>
      <c r="BHU354" s="1"/>
      <c r="BHV354" s="1"/>
      <c r="BHW354" s="1"/>
      <c r="BHX354" s="1"/>
      <c r="BHY354" s="1"/>
      <c r="BHZ354" s="1"/>
      <c r="BIA354" s="1"/>
      <c r="BIB354" s="1"/>
      <c r="BIC354" s="1"/>
      <c r="BID354" s="1"/>
      <c r="BIE354" s="1"/>
      <c r="BIF354" s="1"/>
      <c r="BIG354" s="1"/>
      <c r="BIH354" s="1"/>
      <c r="BII354" s="1"/>
      <c r="BIJ354" s="1"/>
      <c r="BIK354" s="1"/>
      <c r="BIL354" s="1"/>
      <c r="BIM354" s="1"/>
      <c r="BIN354" s="1"/>
      <c r="BIO354" s="1"/>
      <c r="BIP354" s="1"/>
      <c r="BIQ354" s="1"/>
      <c r="BIR354" s="1"/>
      <c r="BIS354" s="1"/>
      <c r="BIT354" s="1"/>
      <c r="BIU354" s="1"/>
      <c r="BIV354" s="1"/>
      <c r="BIW354" s="1"/>
      <c r="BIX354" s="1"/>
      <c r="BIY354" s="1"/>
      <c r="BIZ354" s="1"/>
      <c r="BJA354" s="1"/>
      <c r="BJB354" s="1"/>
      <c r="BJC354" s="1"/>
      <c r="BJD354" s="1"/>
      <c r="BJE354" s="1"/>
      <c r="BJF354" s="1"/>
      <c r="BJG354" s="1"/>
      <c r="BJH354" s="1"/>
      <c r="BJI354" s="1"/>
      <c r="BJJ354" s="1"/>
      <c r="BJK354" s="1"/>
      <c r="BJL354" s="1"/>
      <c r="BJM354" s="1"/>
      <c r="BJN354" s="1"/>
      <c r="BJO354" s="1"/>
      <c r="BJP354" s="1"/>
      <c r="BJQ354" s="1"/>
      <c r="BJR354" s="1"/>
      <c r="BJS354" s="1"/>
      <c r="BJT354" s="1"/>
      <c r="BJU354" s="1"/>
      <c r="BJV354" s="1"/>
      <c r="BJW354" s="1"/>
      <c r="BJX354" s="1"/>
      <c r="BJY354" s="1"/>
      <c r="BJZ354" s="1"/>
      <c r="BKA354" s="1"/>
      <c r="BKB354" s="1"/>
      <c r="BKC354" s="1"/>
      <c r="BKD354" s="1"/>
      <c r="BKE354" s="1"/>
      <c r="BKF354" s="1"/>
      <c r="BKG354" s="1"/>
      <c r="BKH354" s="1"/>
      <c r="BKI354" s="1"/>
      <c r="BKJ354" s="1"/>
      <c r="BKK354" s="1"/>
      <c r="BKL354" s="1"/>
      <c r="BKM354" s="1"/>
      <c r="BKN354" s="1"/>
      <c r="BKO354" s="1"/>
      <c r="BKP354" s="1"/>
      <c r="BKQ354" s="1"/>
      <c r="BKR354" s="1"/>
      <c r="BKS354" s="1"/>
      <c r="BKT354" s="1"/>
      <c r="BKU354" s="1"/>
      <c r="BKV354" s="1"/>
      <c r="BKW354" s="1"/>
      <c r="BKX354" s="1"/>
      <c r="BKY354" s="1"/>
      <c r="BKZ354" s="1"/>
      <c r="BLA354" s="1"/>
      <c r="BLB354" s="1"/>
      <c r="BLC354" s="1"/>
      <c r="BLD354" s="1"/>
      <c r="BLE354" s="1"/>
      <c r="BLF354" s="1"/>
      <c r="BLG354" s="1"/>
      <c r="BLH354" s="1"/>
      <c r="BLI354" s="1"/>
      <c r="BLJ354" s="1"/>
      <c r="BLK354" s="1"/>
      <c r="BLL354" s="1"/>
      <c r="BLM354" s="1"/>
      <c r="BLN354" s="1"/>
      <c r="BLO354" s="1"/>
      <c r="BLP354" s="1"/>
      <c r="BLQ354" s="1"/>
      <c r="BLR354" s="1"/>
      <c r="BLS354" s="1"/>
      <c r="BLT354" s="1"/>
      <c r="BLU354" s="1"/>
      <c r="BLV354" s="1"/>
      <c r="BLW354" s="1"/>
      <c r="BLX354" s="1"/>
      <c r="BLY354" s="1"/>
      <c r="BLZ354" s="1"/>
      <c r="BMA354" s="1"/>
      <c r="BMB354" s="1"/>
      <c r="BMC354" s="1"/>
      <c r="BMD354" s="1"/>
      <c r="BME354" s="1"/>
      <c r="BMF354" s="1"/>
      <c r="BMG354" s="1"/>
      <c r="BMH354" s="1"/>
      <c r="BMI354" s="1"/>
      <c r="BMJ354" s="1"/>
      <c r="BMK354" s="1"/>
      <c r="BML354" s="1"/>
      <c r="BMM354" s="1"/>
      <c r="BMN354" s="1"/>
      <c r="BMO354" s="1"/>
      <c r="BMP354" s="1"/>
      <c r="BMQ354" s="1"/>
      <c r="BMR354" s="1"/>
      <c r="BMS354" s="1"/>
      <c r="BMT354" s="1"/>
      <c r="BMU354" s="1"/>
      <c r="BMV354" s="1"/>
      <c r="BMW354" s="1"/>
      <c r="BMX354" s="1"/>
      <c r="BMY354" s="1"/>
      <c r="BMZ354" s="1"/>
      <c r="BNA354" s="1"/>
      <c r="BNB354" s="1"/>
      <c r="BNC354" s="1"/>
      <c r="BND354" s="1"/>
      <c r="BNE354" s="1"/>
      <c r="BNF354" s="1"/>
      <c r="BNG354" s="1"/>
      <c r="BNH354" s="1"/>
      <c r="BNI354" s="1"/>
      <c r="BNJ354" s="1"/>
      <c r="BNK354" s="1"/>
      <c r="BNL354" s="1"/>
      <c r="BNM354" s="1"/>
      <c r="BNN354" s="1"/>
      <c r="BNO354" s="1"/>
      <c r="BNP354" s="1"/>
      <c r="BNQ354" s="1"/>
      <c r="BNR354" s="1"/>
      <c r="BNS354" s="1"/>
      <c r="BNT354" s="1"/>
      <c r="BNU354" s="1"/>
      <c r="BNV354" s="1"/>
      <c r="BNW354" s="1"/>
      <c r="BNX354" s="1"/>
      <c r="BNY354" s="1"/>
      <c r="BNZ354" s="1"/>
      <c r="BOA354" s="1"/>
      <c r="BOB354" s="1"/>
      <c r="BOC354" s="1"/>
      <c r="BOD354" s="1"/>
      <c r="BOE354" s="1"/>
      <c r="BOF354" s="1"/>
      <c r="BOG354" s="1"/>
      <c r="BOH354" s="1"/>
      <c r="BOI354" s="1"/>
      <c r="BOJ354" s="1"/>
      <c r="BOK354" s="1"/>
      <c r="BOL354" s="1"/>
      <c r="BOM354" s="1"/>
      <c r="BON354" s="1"/>
      <c r="BOO354" s="1"/>
      <c r="BOP354" s="1"/>
      <c r="BOQ354" s="1"/>
      <c r="BOR354" s="1"/>
      <c r="BOS354" s="1"/>
      <c r="BOT354" s="1"/>
      <c r="BOU354" s="1"/>
      <c r="BOV354" s="1"/>
      <c r="BOW354" s="1"/>
      <c r="BOX354" s="1"/>
      <c r="BOY354" s="1"/>
      <c r="BOZ354" s="1"/>
      <c r="BPA354" s="1"/>
      <c r="BPB354" s="1"/>
      <c r="BPC354" s="1"/>
      <c r="BPD354" s="1"/>
      <c r="BPE354" s="1"/>
      <c r="BPF354" s="1"/>
      <c r="BPG354" s="1"/>
      <c r="BPH354" s="1"/>
      <c r="BPI354" s="1"/>
      <c r="BPJ354" s="1"/>
      <c r="BPK354" s="1"/>
      <c r="BPL354" s="1"/>
      <c r="BPM354" s="1"/>
      <c r="BPN354" s="1"/>
      <c r="BPO354" s="1"/>
      <c r="BPP354" s="1"/>
      <c r="BPQ354" s="1"/>
      <c r="BPR354" s="1"/>
      <c r="BPS354" s="1"/>
      <c r="BPT354" s="1"/>
      <c r="BPU354" s="1"/>
      <c r="BPV354" s="1"/>
      <c r="BPW354" s="1"/>
      <c r="BPX354" s="1"/>
      <c r="BPY354" s="1"/>
      <c r="BPZ354" s="1"/>
      <c r="BQA354" s="1"/>
      <c r="BQB354" s="1"/>
      <c r="BQC354" s="1"/>
      <c r="BQD354" s="1"/>
      <c r="BQE354" s="1"/>
      <c r="BQF354" s="1"/>
      <c r="BQG354" s="1"/>
      <c r="BQH354" s="1"/>
      <c r="BQI354" s="1"/>
      <c r="BQJ354" s="1"/>
      <c r="BQK354" s="1"/>
      <c r="BQL354" s="1"/>
      <c r="BQM354" s="1"/>
      <c r="BQN354" s="1"/>
      <c r="BQO354" s="1"/>
      <c r="BQP354" s="1"/>
      <c r="BQQ354" s="1"/>
      <c r="BQR354" s="1"/>
      <c r="BQS354" s="1"/>
      <c r="BQT354" s="1"/>
      <c r="BQU354" s="1"/>
      <c r="BQV354" s="1"/>
      <c r="BQW354" s="1"/>
      <c r="BQX354" s="1"/>
      <c r="BQY354" s="1"/>
      <c r="BQZ354" s="1"/>
      <c r="BRA354" s="1"/>
      <c r="BRB354" s="1"/>
      <c r="BRC354" s="1"/>
      <c r="BRD354" s="1"/>
      <c r="BRE354" s="1"/>
      <c r="BRF354" s="1"/>
      <c r="BRG354" s="1"/>
      <c r="BRH354" s="1"/>
      <c r="BRI354" s="1"/>
      <c r="BRJ354" s="1"/>
      <c r="BRK354" s="1"/>
      <c r="BRL354" s="1"/>
      <c r="BRM354" s="1"/>
      <c r="BRN354" s="1"/>
      <c r="BRO354" s="1"/>
      <c r="BRP354" s="1"/>
      <c r="BRQ354" s="1"/>
      <c r="BRR354" s="1"/>
      <c r="BRS354" s="1"/>
      <c r="BRT354" s="1"/>
      <c r="BRU354" s="1"/>
      <c r="BRV354" s="1"/>
      <c r="BRW354" s="1"/>
      <c r="BRX354" s="1"/>
      <c r="BRY354" s="1"/>
      <c r="BRZ354" s="1"/>
      <c r="BSA354" s="1"/>
      <c r="BSB354" s="1"/>
      <c r="BSC354" s="1"/>
      <c r="BSD354" s="1"/>
      <c r="BSE354" s="1"/>
      <c r="BSF354" s="1"/>
      <c r="BSG354" s="1"/>
      <c r="BSH354" s="1"/>
      <c r="BSI354" s="1"/>
      <c r="BSJ354" s="1"/>
      <c r="BSK354" s="1"/>
      <c r="BSL354" s="1"/>
      <c r="BSM354" s="1"/>
      <c r="BSN354" s="1"/>
      <c r="BSO354" s="1"/>
      <c r="BSP354" s="1"/>
      <c r="BSQ354" s="1"/>
      <c r="BSR354" s="1"/>
      <c r="BSS354" s="1"/>
      <c r="BST354" s="1"/>
      <c r="BSU354" s="1"/>
      <c r="BSV354" s="1"/>
      <c r="BSW354" s="1"/>
      <c r="BSX354" s="1"/>
      <c r="BSY354" s="1"/>
      <c r="BSZ354" s="1"/>
      <c r="BTA354" s="1"/>
      <c r="BTB354" s="1"/>
      <c r="BTC354" s="1"/>
      <c r="BTD354" s="1"/>
      <c r="BTE354" s="1"/>
      <c r="BTF354" s="1"/>
      <c r="BTG354" s="1"/>
      <c r="BTH354" s="1"/>
      <c r="BTI354" s="1"/>
      <c r="BTJ354" s="1"/>
      <c r="BTK354" s="1"/>
      <c r="BTL354" s="1"/>
      <c r="BTM354" s="1"/>
      <c r="BTN354" s="1"/>
      <c r="BTO354" s="1"/>
      <c r="BTP354" s="1"/>
      <c r="BTQ354" s="1"/>
      <c r="BTR354" s="1"/>
      <c r="BTS354" s="1"/>
      <c r="BTT354" s="1"/>
      <c r="BTU354" s="1"/>
      <c r="BTV354" s="1"/>
      <c r="BTW354" s="1"/>
      <c r="BTX354" s="1"/>
      <c r="BTY354" s="1"/>
      <c r="BTZ354" s="1"/>
      <c r="BUA354" s="1"/>
      <c r="BUB354" s="1"/>
      <c r="BUC354" s="1"/>
      <c r="BUD354" s="1"/>
      <c r="BUE354" s="1"/>
      <c r="BUF354" s="1"/>
      <c r="BUG354" s="1"/>
      <c r="BUH354" s="1"/>
      <c r="BUI354" s="1"/>
      <c r="BUJ354" s="1"/>
      <c r="BUK354" s="1"/>
      <c r="BUL354" s="1"/>
      <c r="BUM354" s="1"/>
      <c r="BUN354" s="1"/>
      <c r="BUO354" s="1"/>
      <c r="BUP354" s="1"/>
      <c r="BUQ354" s="1"/>
      <c r="BUR354" s="1"/>
      <c r="BUS354" s="1"/>
      <c r="BUT354" s="1"/>
      <c r="BUU354" s="1"/>
      <c r="BUV354" s="1"/>
      <c r="BUW354" s="1"/>
      <c r="BUX354" s="1"/>
      <c r="BUY354" s="1"/>
      <c r="BUZ354" s="1"/>
      <c r="BVA354" s="1"/>
      <c r="BVB354" s="1"/>
      <c r="BVC354" s="1"/>
      <c r="BVD354" s="1"/>
      <c r="BVE354" s="1"/>
      <c r="BVF354" s="1"/>
      <c r="BVG354" s="1"/>
      <c r="BVH354" s="1"/>
      <c r="BVI354" s="1"/>
      <c r="BVJ354" s="1"/>
      <c r="BVK354" s="1"/>
      <c r="BVL354" s="1"/>
      <c r="BVM354" s="1"/>
      <c r="BVN354" s="1"/>
      <c r="BVO354" s="1"/>
      <c r="BVP354" s="1"/>
      <c r="BVQ354" s="1"/>
      <c r="BVR354" s="1"/>
      <c r="BVS354" s="1"/>
      <c r="BVT354" s="1"/>
      <c r="BVU354" s="1"/>
      <c r="BVV354" s="1"/>
      <c r="BVW354" s="1"/>
      <c r="BVX354" s="1"/>
      <c r="BVY354" s="1"/>
      <c r="BVZ354" s="1"/>
      <c r="BWA354" s="1"/>
      <c r="BWB354" s="1"/>
      <c r="BWC354" s="1"/>
      <c r="BWD354" s="1"/>
      <c r="BWE354" s="1"/>
      <c r="BWF354" s="1"/>
      <c r="BWG354" s="1"/>
      <c r="BWH354" s="1"/>
      <c r="BWI354" s="1"/>
      <c r="BWJ354" s="1"/>
      <c r="BWK354" s="1"/>
      <c r="BWL354" s="1"/>
      <c r="BWM354" s="1"/>
      <c r="BWN354" s="1"/>
      <c r="BWO354" s="1"/>
      <c r="BWP354" s="1"/>
      <c r="BWQ354" s="1"/>
      <c r="BWR354" s="1"/>
      <c r="BWS354" s="1"/>
      <c r="BWT354" s="1"/>
      <c r="BWU354" s="1"/>
      <c r="BWV354" s="1"/>
      <c r="BWW354" s="1"/>
      <c r="BWX354" s="1"/>
      <c r="BWY354" s="1"/>
      <c r="BWZ354" s="1"/>
      <c r="BXA354" s="1"/>
      <c r="BXB354" s="1"/>
      <c r="BXC354" s="1"/>
      <c r="BXD354" s="1"/>
      <c r="BXE354" s="1"/>
      <c r="BXF354" s="1"/>
      <c r="BXG354" s="1"/>
      <c r="BXH354" s="1"/>
      <c r="BXI354" s="1"/>
      <c r="BXJ354" s="1"/>
      <c r="BXK354" s="1"/>
      <c r="BXL354" s="1"/>
      <c r="BXM354" s="1"/>
      <c r="BXN354" s="1"/>
      <c r="BXO354" s="1"/>
      <c r="BXP354" s="1"/>
      <c r="BXQ354" s="1"/>
      <c r="BXR354" s="1"/>
      <c r="BXS354" s="1"/>
      <c r="BXT354" s="1"/>
      <c r="BXU354" s="1"/>
      <c r="BXV354" s="1"/>
      <c r="BXW354" s="1"/>
      <c r="BXX354" s="1"/>
      <c r="BXY354" s="1"/>
      <c r="BXZ354" s="1"/>
      <c r="BYA354" s="1"/>
      <c r="BYB354" s="1"/>
      <c r="BYC354" s="1"/>
      <c r="BYD354" s="1"/>
      <c r="BYE354" s="1"/>
      <c r="BYF354" s="1"/>
      <c r="BYG354" s="1"/>
      <c r="BYH354" s="1"/>
      <c r="BYI354" s="1"/>
      <c r="BYJ354" s="1"/>
      <c r="BYK354" s="1"/>
      <c r="BYL354" s="1"/>
      <c r="BYM354" s="1"/>
      <c r="BYN354" s="1"/>
      <c r="BYO354" s="1"/>
      <c r="BYP354" s="1"/>
      <c r="BYQ354" s="1"/>
      <c r="BYR354" s="1"/>
      <c r="BYS354" s="1"/>
      <c r="BYT354" s="1"/>
      <c r="BYU354" s="1"/>
      <c r="BYV354" s="1"/>
      <c r="BYW354" s="1"/>
      <c r="BYX354" s="1"/>
      <c r="BYY354" s="1"/>
      <c r="BYZ354" s="1"/>
      <c r="BZA354" s="1"/>
      <c r="BZB354" s="1"/>
      <c r="BZC354" s="1"/>
      <c r="BZD354" s="1"/>
      <c r="BZE354" s="1"/>
      <c r="BZF354" s="1"/>
      <c r="BZG354" s="1"/>
      <c r="BZH354" s="1"/>
      <c r="BZI354" s="1"/>
      <c r="BZJ354" s="1"/>
      <c r="BZK354" s="1"/>
      <c r="BZL354" s="1"/>
      <c r="BZM354" s="1"/>
      <c r="BZN354" s="1"/>
      <c r="BZO354" s="1"/>
      <c r="BZP354" s="1"/>
      <c r="BZQ354" s="1"/>
      <c r="BZR354" s="1"/>
      <c r="BZS354" s="1"/>
      <c r="BZT354" s="1"/>
      <c r="BZU354" s="1"/>
      <c r="BZV354" s="1"/>
      <c r="BZW354" s="1"/>
      <c r="BZX354" s="1"/>
      <c r="BZY354" s="1"/>
      <c r="BZZ354" s="1"/>
      <c r="CAA354" s="1"/>
      <c r="CAB354" s="1"/>
      <c r="CAC354" s="1"/>
      <c r="CAD354" s="1"/>
      <c r="CAE354" s="1"/>
      <c r="CAF354" s="1"/>
      <c r="CAG354" s="1"/>
      <c r="CAH354" s="1"/>
      <c r="CAI354" s="1"/>
      <c r="CAJ354" s="1"/>
      <c r="CAK354" s="1"/>
      <c r="CAL354" s="1"/>
      <c r="CAM354" s="1"/>
      <c r="CAN354" s="1"/>
      <c r="CAO354" s="1"/>
      <c r="CAP354" s="1"/>
      <c r="CAQ354" s="1"/>
      <c r="CAR354" s="1"/>
      <c r="CAS354" s="1"/>
      <c r="CAT354" s="1"/>
      <c r="CAU354" s="1"/>
      <c r="CAV354" s="1"/>
      <c r="CAW354" s="1"/>
      <c r="CAX354" s="1"/>
      <c r="CAY354" s="1"/>
      <c r="CAZ354" s="1"/>
      <c r="CBA354" s="1"/>
      <c r="CBB354" s="1"/>
      <c r="CBC354" s="1"/>
      <c r="CBD354" s="1"/>
      <c r="CBE354" s="1"/>
      <c r="CBF354" s="1"/>
      <c r="CBG354" s="1"/>
      <c r="CBH354" s="1"/>
      <c r="CBI354" s="1"/>
      <c r="CBJ354" s="1"/>
      <c r="CBK354" s="1"/>
      <c r="CBL354" s="1"/>
      <c r="CBM354" s="1"/>
      <c r="CBN354" s="1"/>
      <c r="CBO354" s="1"/>
      <c r="CBP354" s="1"/>
      <c r="CBQ354" s="1"/>
      <c r="CBR354" s="1"/>
      <c r="CBS354" s="1"/>
      <c r="CBT354" s="1"/>
      <c r="CBU354" s="1"/>
      <c r="CBV354" s="1"/>
      <c r="CBW354" s="1"/>
      <c r="CBX354" s="1"/>
      <c r="CBY354" s="1"/>
      <c r="CBZ354" s="1"/>
      <c r="CCA354" s="1"/>
      <c r="CCB354" s="1"/>
      <c r="CCC354" s="1"/>
      <c r="CCD354" s="1"/>
      <c r="CCE354" s="1"/>
      <c r="CCF354" s="1"/>
      <c r="CCG354" s="1"/>
      <c r="CCH354" s="1"/>
      <c r="CCI354" s="1"/>
      <c r="CCJ354" s="1"/>
      <c r="CCK354" s="1"/>
      <c r="CCL354" s="1"/>
      <c r="CCM354" s="1"/>
      <c r="CCN354" s="1"/>
      <c r="CCO354" s="1"/>
      <c r="CCP354" s="1"/>
      <c r="CCQ354" s="1"/>
      <c r="CCR354" s="1"/>
      <c r="CCS354" s="1"/>
      <c r="CCT354" s="1"/>
      <c r="CCU354" s="1"/>
      <c r="CCV354" s="1"/>
      <c r="CCW354" s="1"/>
      <c r="CCX354" s="1"/>
      <c r="CCY354" s="1"/>
      <c r="CCZ354" s="1"/>
      <c r="CDA354" s="1"/>
      <c r="CDB354" s="1"/>
      <c r="CDC354" s="1"/>
      <c r="CDD354" s="1"/>
      <c r="CDE354" s="1"/>
      <c r="CDF354" s="1"/>
      <c r="CDG354" s="1"/>
      <c r="CDH354" s="1"/>
      <c r="CDI354" s="1"/>
      <c r="CDJ354" s="1"/>
      <c r="CDK354" s="1"/>
      <c r="CDL354" s="1"/>
      <c r="CDM354" s="1"/>
      <c r="CDN354" s="1"/>
      <c r="CDO354" s="1"/>
      <c r="CDP354" s="1"/>
      <c r="CDQ354" s="1"/>
      <c r="CDR354" s="1"/>
      <c r="CDS354" s="1"/>
      <c r="CDT354" s="1"/>
      <c r="CDU354" s="1"/>
      <c r="CDV354" s="1"/>
      <c r="CDW354" s="1"/>
      <c r="CDX354" s="1"/>
      <c r="CDY354" s="1"/>
      <c r="CDZ354" s="1"/>
      <c r="CEA354" s="1"/>
      <c r="CEB354" s="1"/>
      <c r="CEC354" s="1"/>
      <c r="CED354" s="1"/>
      <c r="CEE354" s="1"/>
      <c r="CEF354" s="1"/>
      <c r="CEG354" s="1"/>
      <c r="CEH354" s="1"/>
      <c r="CEI354" s="1"/>
      <c r="CEJ354" s="1"/>
      <c r="CEK354" s="1"/>
      <c r="CEL354" s="1"/>
      <c r="CEM354" s="1"/>
      <c r="CEN354" s="1"/>
      <c r="CEO354" s="1"/>
      <c r="CEP354" s="1"/>
      <c r="CEQ354" s="1"/>
      <c r="CER354" s="1"/>
      <c r="CES354" s="1"/>
      <c r="CET354" s="1"/>
      <c r="CEU354" s="1"/>
      <c r="CEV354" s="1"/>
      <c r="CEW354" s="1"/>
      <c r="CEX354" s="1"/>
      <c r="CEY354" s="1"/>
      <c r="CEZ354" s="1"/>
      <c r="CFA354" s="1"/>
      <c r="CFB354" s="1"/>
      <c r="CFC354" s="1"/>
      <c r="CFD354" s="1"/>
      <c r="CFE354" s="1"/>
      <c r="CFF354" s="1"/>
      <c r="CFG354" s="1"/>
      <c r="CFH354" s="1"/>
      <c r="CFI354" s="1"/>
      <c r="CFJ354" s="1"/>
      <c r="CFK354" s="1"/>
      <c r="CFL354" s="1"/>
      <c r="CFM354" s="1"/>
      <c r="CFN354" s="1"/>
      <c r="CFO354" s="1"/>
      <c r="CFP354" s="1"/>
      <c r="CFQ354" s="1"/>
      <c r="CFR354" s="1"/>
      <c r="CFS354" s="1"/>
      <c r="CFT354" s="1"/>
      <c r="CFU354" s="1"/>
      <c r="CFV354" s="1"/>
      <c r="CFW354" s="1"/>
      <c r="CFX354" s="1"/>
      <c r="CFY354" s="1"/>
      <c r="CFZ354" s="1"/>
      <c r="CGA354" s="1"/>
      <c r="CGB354" s="1"/>
      <c r="CGC354" s="1"/>
      <c r="CGD354" s="1"/>
      <c r="CGE354" s="1"/>
      <c r="CGF354" s="1"/>
      <c r="CGG354" s="1"/>
      <c r="CGH354" s="1"/>
      <c r="CGI354" s="1"/>
      <c r="CGJ354" s="1"/>
      <c r="CGK354" s="1"/>
      <c r="CGL354" s="1"/>
      <c r="CGM354" s="1"/>
      <c r="CGN354" s="1"/>
      <c r="CGO354" s="1"/>
      <c r="CGP354" s="1"/>
      <c r="CGQ354" s="1"/>
      <c r="CGR354" s="1"/>
      <c r="CGS354" s="1"/>
      <c r="CGT354" s="1"/>
      <c r="CGU354" s="1"/>
      <c r="CGV354" s="1"/>
      <c r="CGW354" s="1"/>
      <c r="CGX354" s="1"/>
      <c r="CGY354" s="1"/>
      <c r="CGZ354" s="1"/>
      <c r="CHA354" s="1"/>
      <c r="CHB354" s="1"/>
      <c r="CHC354" s="1"/>
      <c r="CHD354" s="1"/>
      <c r="CHE354" s="1"/>
      <c r="CHF354" s="1"/>
      <c r="CHG354" s="1"/>
      <c r="CHH354" s="1"/>
      <c r="CHI354" s="1"/>
      <c r="CHJ354" s="1"/>
      <c r="CHK354" s="1"/>
      <c r="CHL354" s="1"/>
      <c r="CHM354" s="1"/>
      <c r="CHN354" s="1"/>
      <c r="CHO354" s="1"/>
      <c r="CHP354" s="1"/>
      <c r="CHQ354" s="1"/>
      <c r="CHR354" s="1"/>
      <c r="CHS354" s="1"/>
      <c r="CHT354" s="1"/>
      <c r="CHU354" s="1"/>
      <c r="CHV354" s="1"/>
      <c r="CHW354" s="1"/>
      <c r="CHX354" s="1"/>
      <c r="CHY354" s="1"/>
      <c r="CHZ354" s="1"/>
      <c r="CIA354" s="1"/>
      <c r="CIB354" s="1"/>
      <c r="CIC354" s="1"/>
      <c r="CID354" s="1"/>
      <c r="CIE354" s="1"/>
      <c r="CIF354" s="1"/>
      <c r="CIG354" s="1"/>
      <c r="CIH354" s="1"/>
      <c r="CII354" s="1"/>
      <c r="CIJ354" s="1"/>
      <c r="CIK354" s="1"/>
      <c r="CIL354" s="1"/>
      <c r="CIM354" s="1"/>
      <c r="CIN354" s="1"/>
      <c r="CIO354" s="1"/>
      <c r="CIP354" s="1"/>
      <c r="CIQ354" s="1"/>
      <c r="CIR354" s="1"/>
      <c r="CIS354" s="1"/>
      <c r="CIT354" s="1"/>
      <c r="CIU354" s="1"/>
      <c r="CIV354" s="1"/>
      <c r="CIW354" s="1"/>
      <c r="CIX354" s="1"/>
      <c r="CIY354" s="1"/>
      <c r="CIZ354" s="1"/>
      <c r="CJA354" s="1"/>
      <c r="CJB354" s="1"/>
      <c r="CJC354" s="1"/>
      <c r="CJD354" s="1"/>
      <c r="CJE354" s="1"/>
      <c r="CJF354" s="1"/>
      <c r="CJG354" s="1"/>
      <c r="CJH354" s="1"/>
      <c r="CJI354" s="1"/>
      <c r="CJJ354" s="1"/>
      <c r="CJK354" s="1"/>
      <c r="CJL354" s="1"/>
      <c r="CJM354" s="1"/>
      <c r="CJN354" s="1"/>
      <c r="CJO354" s="1"/>
      <c r="CJP354" s="1"/>
      <c r="CJQ354" s="1"/>
      <c r="CJR354" s="1"/>
      <c r="CJS354" s="1"/>
      <c r="CJT354" s="1"/>
      <c r="CJU354" s="1"/>
      <c r="CJV354" s="1"/>
      <c r="CJW354" s="1"/>
      <c r="CJX354" s="1"/>
      <c r="CJY354" s="1"/>
      <c r="CJZ354" s="1"/>
      <c r="CKA354" s="1"/>
      <c r="CKB354" s="1"/>
      <c r="CKC354" s="1"/>
      <c r="CKD354" s="1"/>
      <c r="CKE354" s="1"/>
      <c r="CKF354" s="1"/>
      <c r="CKG354" s="1"/>
      <c r="CKH354" s="1"/>
      <c r="CKI354" s="1"/>
      <c r="CKJ354" s="1"/>
      <c r="CKK354" s="1"/>
      <c r="CKL354" s="1"/>
      <c r="CKM354" s="1"/>
      <c r="CKN354" s="1"/>
      <c r="CKO354" s="1"/>
      <c r="CKP354" s="1"/>
      <c r="CKQ354" s="1"/>
      <c r="CKR354" s="1"/>
      <c r="CKS354" s="1"/>
      <c r="CKT354" s="1"/>
      <c r="CKU354" s="1"/>
      <c r="CKV354" s="1"/>
      <c r="CKW354" s="1"/>
      <c r="CKX354" s="1"/>
      <c r="CKY354" s="1"/>
      <c r="CKZ354" s="1"/>
      <c r="CLA354" s="1"/>
      <c r="CLB354" s="1"/>
      <c r="CLC354" s="1"/>
      <c r="CLD354" s="1"/>
      <c r="CLE354" s="1"/>
      <c r="CLF354" s="1"/>
      <c r="CLG354" s="1"/>
      <c r="CLH354" s="1"/>
      <c r="CLI354" s="1"/>
      <c r="CLJ354" s="1"/>
      <c r="CLK354" s="1"/>
      <c r="CLL354" s="1"/>
      <c r="CLM354" s="1"/>
      <c r="CLN354" s="1"/>
      <c r="CLO354" s="1"/>
      <c r="CLP354" s="1"/>
      <c r="CLQ354" s="1"/>
      <c r="CLR354" s="1"/>
      <c r="CLS354" s="1"/>
      <c r="CLT354" s="1"/>
      <c r="CLU354" s="1"/>
      <c r="CLV354" s="1"/>
      <c r="CLW354" s="1"/>
      <c r="CLX354" s="1"/>
      <c r="CLY354" s="1"/>
      <c r="CLZ354" s="1"/>
      <c r="CMA354" s="1"/>
      <c r="CMB354" s="1"/>
      <c r="CMC354" s="1"/>
      <c r="CMD354" s="1"/>
      <c r="CME354" s="1"/>
      <c r="CMF354" s="1"/>
      <c r="CMG354" s="1"/>
      <c r="CMH354" s="1"/>
      <c r="CMI354" s="1"/>
      <c r="CMJ354" s="1"/>
      <c r="CMK354" s="1"/>
      <c r="CML354" s="1"/>
      <c r="CMM354" s="1"/>
      <c r="CMN354" s="1"/>
      <c r="CMO354" s="1"/>
      <c r="CMP354" s="1"/>
      <c r="CMQ354" s="1"/>
      <c r="CMR354" s="1"/>
      <c r="CMS354" s="1"/>
      <c r="CMT354" s="1"/>
      <c r="CMU354" s="1"/>
      <c r="CMV354" s="1"/>
      <c r="CMW354" s="1"/>
      <c r="CMX354" s="1"/>
      <c r="CMY354" s="1"/>
      <c r="CMZ354" s="1"/>
      <c r="CNA354" s="1"/>
      <c r="CNB354" s="1"/>
      <c r="CNC354" s="1"/>
      <c r="CND354" s="1"/>
      <c r="CNE354" s="1"/>
      <c r="CNF354" s="1"/>
      <c r="CNG354" s="1"/>
      <c r="CNH354" s="1"/>
      <c r="CNI354" s="1"/>
      <c r="CNJ354" s="1"/>
      <c r="CNK354" s="1"/>
      <c r="CNL354" s="1"/>
      <c r="CNM354" s="1"/>
      <c r="CNN354" s="1"/>
      <c r="CNO354" s="1"/>
      <c r="CNP354" s="1"/>
      <c r="CNQ354" s="1"/>
      <c r="CNR354" s="1"/>
      <c r="CNS354" s="1"/>
      <c r="CNT354" s="1"/>
      <c r="CNU354" s="1"/>
      <c r="CNV354" s="1"/>
      <c r="CNW354" s="1"/>
      <c r="CNX354" s="1"/>
      <c r="CNY354" s="1"/>
      <c r="CNZ354" s="1"/>
      <c r="COA354" s="1"/>
      <c r="COB354" s="1"/>
      <c r="COC354" s="1"/>
      <c r="COD354" s="1"/>
      <c r="COE354" s="1"/>
      <c r="COF354" s="1"/>
      <c r="COG354" s="1"/>
      <c r="COH354" s="1"/>
      <c r="COI354" s="1"/>
      <c r="COJ354" s="1"/>
      <c r="COK354" s="1"/>
      <c r="COL354" s="1"/>
      <c r="COM354" s="1"/>
      <c r="CON354" s="1"/>
      <c r="COO354" s="1"/>
      <c r="COP354" s="1"/>
      <c r="COQ354" s="1"/>
      <c r="COR354" s="1"/>
      <c r="COS354" s="1"/>
      <c r="COT354" s="1"/>
      <c r="COU354" s="1"/>
      <c r="COV354" s="1"/>
      <c r="COW354" s="1"/>
      <c r="COX354" s="1"/>
      <c r="COY354" s="1"/>
      <c r="COZ354" s="1"/>
      <c r="CPA354" s="1"/>
      <c r="CPB354" s="1"/>
      <c r="CPC354" s="1"/>
      <c r="CPD354" s="1"/>
      <c r="CPE354" s="1"/>
      <c r="CPF354" s="1"/>
      <c r="CPG354" s="1"/>
      <c r="CPH354" s="1"/>
      <c r="CPI354" s="1"/>
      <c r="CPJ354" s="1"/>
      <c r="CPK354" s="1"/>
      <c r="CPL354" s="1"/>
      <c r="CPM354" s="1"/>
      <c r="CPN354" s="1"/>
      <c r="CPO354" s="1"/>
      <c r="CPP354" s="1"/>
      <c r="CPQ354" s="1"/>
      <c r="CPR354" s="1"/>
      <c r="CPS354" s="1"/>
      <c r="CPT354" s="1"/>
      <c r="CPU354" s="1"/>
      <c r="CPV354" s="1"/>
      <c r="CPW354" s="1"/>
      <c r="CPX354" s="1"/>
      <c r="CPY354" s="1"/>
      <c r="CPZ354" s="1"/>
      <c r="CQA354" s="1"/>
      <c r="CQB354" s="1"/>
      <c r="CQC354" s="1"/>
      <c r="CQD354" s="1"/>
      <c r="CQE354" s="1"/>
      <c r="CQF354" s="1"/>
      <c r="CQG354" s="1"/>
      <c r="CQH354" s="1"/>
      <c r="CQI354" s="1"/>
      <c r="CQJ354" s="1"/>
      <c r="CQK354" s="1"/>
      <c r="CQL354" s="1"/>
      <c r="CQM354" s="1"/>
      <c r="CQN354" s="1"/>
      <c r="CQO354" s="1"/>
      <c r="CQP354" s="1"/>
      <c r="CQQ354" s="1"/>
      <c r="CQR354" s="1"/>
      <c r="CQS354" s="1"/>
      <c r="CQT354" s="1"/>
      <c r="CQU354" s="1"/>
      <c r="CQV354" s="1"/>
      <c r="CQW354" s="1"/>
      <c r="CQX354" s="1"/>
      <c r="CQY354" s="1"/>
      <c r="CQZ354" s="1"/>
      <c r="CRA354" s="1"/>
      <c r="CRB354" s="1"/>
      <c r="CRC354" s="1"/>
      <c r="CRD354" s="1"/>
      <c r="CRE354" s="1"/>
      <c r="CRF354" s="1"/>
      <c r="CRG354" s="1"/>
      <c r="CRH354" s="1"/>
      <c r="CRI354" s="1"/>
      <c r="CRJ354" s="1"/>
      <c r="CRK354" s="1"/>
      <c r="CRL354" s="1"/>
      <c r="CRM354" s="1"/>
      <c r="CRN354" s="1"/>
      <c r="CRO354" s="1"/>
      <c r="CRP354" s="1"/>
      <c r="CRQ354" s="1"/>
      <c r="CRR354" s="1"/>
      <c r="CRS354" s="1"/>
      <c r="CRT354" s="1"/>
      <c r="CRU354" s="1"/>
      <c r="CRV354" s="1"/>
      <c r="CRW354" s="1"/>
      <c r="CRX354" s="1"/>
      <c r="CRY354" s="1"/>
      <c r="CRZ354" s="1"/>
      <c r="CSA354" s="1"/>
      <c r="CSB354" s="1"/>
      <c r="CSC354" s="1"/>
      <c r="CSD354" s="1"/>
      <c r="CSE354" s="1"/>
      <c r="CSF354" s="1"/>
      <c r="CSG354" s="1"/>
      <c r="CSH354" s="1"/>
      <c r="CSI354" s="1"/>
      <c r="CSJ354" s="1"/>
      <c r="CSK354" s="1"/>
      <c r="CSL354" s="1"/>
      <c r="CSM354" s="1"/>
      <c r="CSN354" s="1"/>
      <c r="CSO354" s="1"/>
      <c r="CSP354" s="1"/>
      <c r="CSQ354" s="1"/>
      <c r="CSR354" s="1"/>
      <c r="CSS354" s="1"/>
      <c r="CST354" s="1"/>
      <c r="CSU354" s="1"/>
      <c r="CSV354" s="1"/>
      <c r="CSW354" s="1"/>
      <c r="CSX354" s="1"/>
      <c r="CSY354" s="1"/>
      <c r="CSZ354" s="1"/>
      <c r="CTA354" s="1"/>
      <c r="CTB354" s="1"/>
      <c r="CTC354" s="1"/>
      <c r="CTD354" s="1"/>
      <c r="CTE354" s="1"/>
      <c r="CTF354" s="1"/>
      <c r="CTG354" s="1"/>
      <c r="CTH354" s="1"/>
      <c r="CTI354" s="1"/>
      <c r="CTJ354" s="1"/>
      <c r="CTK354" s="1"/>
      <c r="CTL354" s="1"/>
      <c r="CTM354" s="1"/>
      <c r="CTN354" s="1"/>
      <c r="CTO354" s="1"/>
      <c r="CTP354" s="1"/>
      <c r="CTQ354" s="1"/>
      <c r="CTR354" s="1"/>
      <c r="CTS354" s="1"/>
      <c r="CTT354" s="1"/>
      <c r="CTU354" s="1"/>
      <c r="CTV354" s="1"/>
      <c r="CTW354" s="1"/>
      <c r="CTX354" s="1"/>
      <c r="CTY354" s="1"/>
      <c r="CTZ354" s="1"/>
      <c r="CUA354" s="1"/>
      <c r="CUB354" s="1"/>
      <c r="CUC354" s="1"/>
      <c r="CUD354" s="1"/>
      <c r="CUE354" s="1"/>
      <c r="CUF354" s="1"/>
      <c r="CUG354" s="1"/>
      <c r="CUH354" s="1"/>
      <c r="CUI354" s="1"/>
      <c r="CUJ354" s="1"/>
      <c r="CUK354" s="1"/>
      <c r="CUL354" s="1"/>
      <c r="CUM354" s="1"/>
      <c r="CUN354" s="1"/>
      <c r="CUO354" s="1"/>
      <c r="CUP354" s="1"/>
      <c r="CUQ354" s="1"/>
      <c r="CUR354" s="1"/>
      <c r="CUS354" s="1"/>
      <c r="CUT354" s="1"/>
      <c r="CUU354" s="1"/>
      <c r="CUV354" s="1"/>
      <c r="CUW354" s="1"/>
      <c r="CUX354" s="1"/>
      <c r="CUY354" s="1"/>
      <c r="CUZ354" s="1"/>
      <c r="CVA354" s="1"/>
      <c r="CVB354" s="1"/>
      <c r="CVC354" s="1"/>
      <c r="CVD354" s="1"/>
      <c r="CVE354" s="1"/>
      <c r="CVF354" s="1"/>
      <c r="CVG354" s="1"/>
      <c r="CVH354" s="1"/>
      <c r="CVI354" s="1"/>
      <c r="CVJ354" s="1"/>
      <c r="CVK354" s="1"/>
      <c r="CVL354" s="1"/>
      <c r="CVM354" s="1"/>
      <c r="CVN354" s="1"/>
      <c r="CVO354" s="1"/>
      <c r="CVP354" s="1"/>
      <c r="CVQ354" s="1"/>
      <c r="CVR354" s="1"/>
      <c r="CVS354" s="1"/>
      <c r="CVT354" s="1"/>
      <c r="CVU354" s="1"/>
      <c r="CVV354" s="1"/>
      <c r="CVW354" s="1"/>
      <c r="CVX354" s="1"/>
      <c r="CVY354" s="1"/>
      <c r="CVZ354" s="1"/>
      <c r="CWA354" s="1"/>
      <c r="CWB354" s="1"/>
      <c r="CWC354" s="1"/>
      <c r="CWD354" s="1"/>
      <c r="CWE354" s="1"/>
      <c r="CWF354" s="1"/>
      <c r="CWG354" s="1"/>
      <c r="CWH354" s="1"/>
      <c r="CWI354" s="1"/>
      <c r="CWJ354" s="1"/>
      <c r="CWK354" s="1"/>
      <c r="CWL354" s="1"/>
      <c r="CWM354" s="1"/>
      <c r="CWN354" s="1"/>
      <c r="CWO354" s="1"/>
      <c r="CWP354" s="1"/>
      <c r="CWQ354" s="1"/>
      <c r="CWR354" s="1"/>
      <c r="CWS354" s="1"/>
      <c r="CWT354" s="1"/>
      <c r="CWU354" s="1"/>
      <c r="CWV354" s="1"/>
      <c r="CWW354" s="1"/>
      <c r="CWX354" s="1"/>
      <c r="CWY354" s="1"/>
      <c r="CWZ354" s="1"/>
      <c r="CXA354" s="1"/>
      <c r="CXB354" s="1"/>
      <c r="CXC354" s="1"/>
      <c r="CXD354" s="1"/>
      <c r="CXE354" s="1"/>
      <c r="CXF354" s="1"/>
      <c r="CXG354" s="1"/>
      <c r="CXH354" s="1"/>
      <c r="CXI354" s="1"/>
      <c r="CXJ354" s="1"/>
      <c r="CXK354" s="1"/>
      <c r="CXL354" s="1"/>
      <c r="CXM354" s="1"/>
      <c r="CXN354" s="1"/>
      <c r="CXO354" s="1"/>
      <c r="CXP354" s="1"/>
      <c r="CXQ354" s="1"/>
      <c r="CXR354" s="1"/>
      <c r="CXS354" s="1"/>
      <c r="CXT354" s="1"/>
      <c r="CXU354" s="1"/>
      <c r="CXV354" s="1"/>
      <c r="CXW354" s="1"/>
      <c r="CXX354" s="1"/>
      <c r="CXY354" s="1"/>
      <c r="CXZ354" s="1"/>
      <c r="CYA354" s="1"/>
      <c r="CYB354" s="1"/>
      <c r="CYC354" s="1"/>
      <c r="CYD354" s="1"/>
      <c r="CYE354" s="1"/>
      <c r="CYF354" s="1"/>
      <c r="CYG354" s="1"/>
      <c r="CYH354" s="1"/>
      <c r="CYI354" s="1"/>
      <c r="CYJ354" s="1"/>
      <c r="CYK354" s="1"/>
      <c r="CYL354" s="1"/>
      <c r="CYM354" s="1"/>
      <c r="CYN354" s="1"/>
      <c r="CYO354" s="1"/>
      <c r="CYP354" s="1"/>
      <c r="CYQ354" s="1"/>
      <c r="CYR354" s="1"/>
      <c r="CYS354" s="1"/>
      <c r="CYT354" s="1"/>
      <c r="CYU354" s="1"/>
      <c r="CYV354" s="1"/>
      <c r="CYW354" s="1"/>
      <c r="CYX354" s="1"/>
      <c r="CYY354" s="1"/>
      <c r="CYZ354" s="1"/>
      <c r="CZA354" s="1"/>
      <c r="CZB354" s="1"/>
      <c r="CZC354" s="1"/>
      <c r="CZD354" s="1"/>
      <c r="CZE354" s="1"/>
      <c r="CZF354" s="1"/>
      <c r="CZG354" s="1"/>
      <c r="CZH354" s="1"/>
      <c r="CZI354" s="1"/>
      <c r="CZJ354" s="1"/>
      <c r="CZK354" s="1"/>
      <c r="CZL354" s="1"/>
      <c r="CZM354" s="1"/>
      <c r="CZN354" s="1"/>
      <c r="CZO354" s="1"/>
      <c r="CZP354" s="1"/>
      <c r="CZQ354" s="1"/>
      <c r="CZR354" s="1"/>
      <c r="CZS354" s="1"/>
      <c r="CZT354" s="1"/>
      <c r="CZU354" s="1"/>
      <c r="CZV354" s="1"/>
      <c r="CZW354" s="1"/>
      <c r="CZX354" s="1"/>
      <c r="CZY354" s="1"/>
      <c r="CZZ354" s="1"/>
      <c r="DAA354" s="1"/>
      <c r="DAB354" s="1"/>
      <c r="DAC354" s="1"/>
      <c r="DAD354" s="1"/>
      <c r="DAE354" s="1"/>
      <c r="DAF354" s="1"/>
      <c r="DAG354" s="1"/>
      <c r="DAH354" s="1"/>
      <c r="DAI354" s="1"/>
      <c r="DAJ354" s="1"/>
      <c r="DAK354" s="1"/>
      <c r="DAL354" s="1"/>
      <c r="DAM354" s="1"/>
      <c r="DAN354" s="1"/>
      <c r="DAO354" s="1"/>
      <c r="DAP354" s="1"/>
      <c r="DAQ354" s="1"/>
      <c r="DAR354" s="1"/>
      <c r="DAS354" s="1"/>
      <c r="DAT354" s="1"/>
      <c r="DAU354" s="1"/>
      <c r="DAV354" s="1"/>
      <c r="DAW354" s="1"/>
      <c r="DAX354" s="1"/>
      <c r="DAY354" s="1"/>
      <c r="DAZ354" s="1"/>
      <c r="DBA354" s="1"/>
      <c r="DBB354" s="1"/>
      <c r="DBC354" s="1"/>
      <c r="DBD354" s="1"/>
      <c r="DBE354" s="1"/>
      <c r="DBF354" s="1"/>
      <c r="DBG354" s="1"/>
      <c r="DBH354" s="1"/>
      <c r="DBI354" s="1"/>
      <c r="DBJ354" s="1"/>
      <c r="DBK354" s="1"/>
      <c r="DBL354" s="1"/>
      <c r="DBM354" s="1"/>
      <c r="DBN354" s="1"/>
      <c r="DBO354" s="1"/>
      <c r="DBP354" s="1"/>
      <c r="DBQ354" s="1"/>
      <c r="DBR354" s="1"/>
      <c r="DBS354" s="1"/>
      <c r="DBT354" s="1"/>
      <c r="DBU354" s="1"/>
      <c r="DBV354" s="1"/>
      <c r="DBW354" s="1"/>
      <c r="DBX354" s="1"/>
      <c r="DBY354" s="1"/>
      <c r="DBZ354" s="1"/>
      <c r="DCA354" s="1"/>
      <c r="DCB354" s="1"/>
      <c r="DCC354" s="1"/>
      <c r="DCD354" s="1"/>
      <c r="DCE354" s="1"/>
      <c r="DCF354" s="1"/>
      <c r="DCG354" s="1"/>
      <c r="DCH354" s="1"/>
      <c r="DCI354" s="1"/>
      <c r="DCJ354" s="1"/>
      <c r="DCK354" s="1"/>
      <c r="DCL354" s="1"/>
      <c r="DCM354" s="1"/>
      <c r="DCN354" s="1"/>
      <c r="DCO354" s="1"/>
      <c r="DCP354" s="1"/>
      <c r="DCQ354" s="1"/>
      <c r="DCR354" s="1"/>
      <c r="DCS354" s="1"/>
      <c r="DCT354" s="1"/>
      <c r="DCU354" s="1"/>
      <c r="DCV354" s="1"/>
      <c r="DCW354" s="1"/>
      <c r="DCX354" s="1"/>
      <c r="DCY354" s="1"/>
      <c r="DCZ354" s="1"/>
      <c r="DDA354" s="1"/>
      <c r="DDB354" s="1"/>
      <c r="DDC354" s="1"/>
      <c r="DDD354" s="1"/>
      <c r="DDE354" s="1"/>
      <c r="DDF354" s="1"/>
      <c r="DDG354" s="1"/>
      <c r="DDH354" s="1"/>
      <c r="DDI354" s="1"/>
      <c r="DDJ354" s="1"/>
      <c r="DDK354" s="1"/>
      <c r="DDL354" s="1"/>
      <c r="DDM354" s="1"/>
      <c r="DDN354" s="1"/>
      <c r="DDO354" s="1"/>
      <c r="DDP354" s="1"/>
      <c r="DDQ354" s="1"/>
      <c r="DDR354" s="1"/>
      <c r="DDS354" s="1"/>
      <c r="DDT354" s="1"/>
      <c r="DDU354" s="1"/>
      <c r="DDV354" s="1"/>
      <c r="DDW354" s="1"/>
      <c r="DDX354" s="1"/>
      <c r="DDY354" s="1"/>
      <c r="DDZ354" s="1"/>
      <c r="DEA354" s="1"/>
      <c r="DEB354" s="1"/>
      <c r="DEC354" s="1"/>
      <c r="DED354" s="1"/>
      <c r="DEE354" s="1"/>
      <c r="DEF354" s="1"/>
      <c r="DEG354" s="1"/>
      <c r="DEH354" s="1"/>
      <c r="DEI354" s="1"/>
      <c r="DEJ354" s="1"/>
      <c r="DEK354" s="1"/>
      <c r="DEL354" s="1"/>
      <c r="DEM354" s="1"/>
      <c r="DEN354" s="1"/>
      <c r="DEO354" s="1"/>
      <c r="DEP354" s="1"/>
      <c r="DEQ354" s="1"/>
      <c r="DER354" s="1"/>
      <c r="DES354" s="1"/>
      <c r="DET354" s="1"/>
      <c r="DEU354" s="1"/>
      <c r="DEV354" s="1"/>
      <c r="DEW354" s="1"/>
      <c r="DEX354" s="1"/>
      <c r="DEY354" s="1"/>
      <c r="DEZ354" s="1"/>
      <c r="DFA354" s="1"/>
      <c r="DFB354" s="1"/>
      <c r="DFC354" s="1"/>
      <c r="DFD354" s="1"/>
      <c r="DFE354" s="1"/>
      <c r="DFF354" s="1"/>
      <c r="DFG354" s="1"/>
      <c r="DFH354" s="1"/>
      <c r="DFI354" s="1"/>
      <c r="DFJ354" s="1"/>
      <c r="DFK354" s="1"/>
      <c r="DFL354" s="1"/>
      <c r="DFM354" s="1"/>
      <c r="DFN354" s="1"/>
      <c r="DFO354" s="1"/>
      <c r="DFP354" s="1"/>
      <c r="DFQ354" s="1"/>
      <c r="DFR354" s="1"/>
      <c r="DFS354" s="1"/>
      <c r="DFT354" s="1"/>
      <c r="DFU354" s="1"/>
      <c r="DFV354" s="1"/>
      <c r="DFW354" s="1"/>
      <c r="DFX354" s="1"/>
      <c r="DFY354" s="1"/>
      <c r="DFZ354" s="1"/>
      <c r="DGA354" s="1"/>
      <c r="DGB354" s="1"/>
      <c r="DGC354" s="1"/>
      <c r="DGD354" s="1"/>
      <c r="DGE354" s="1"/>
      <c r="DGF354" s="1"/>
      <c r="DGG354" s="1"/>
      <c r="DGH354" s="1"/>
      <c r="DGI354" s="1"/>
      <c r="DGJ354" s="1"/>
      <c r="DGK354" s="1"/>
      <c r="DGL354" s="1"/>
      <c r="DGM354" s="1"/>
      <c r="DGN354" s="1"/>
      <c r="DGO354" s="1"/>
      <c r="DGP354" s="1"/>
      <c r="DGQ354" s="1"/>
      <c r="DGR354" s="1"/>
      <c r="DGS354" s="1"/>
      <c r="DGT354" s="1"/>
      <c r="DGU354" s="1"/>
      <c r="DGV354" s="1"/>
      <c r="DGW354" s="1"/>
      <c r="DGX354" s="1"/>
      <c r="DGY354" s="1"/>
      <c r="DGZ354" s="1"/>
      <c r="DHA354" s="1"/>
      <c r="DHB354" s="1"/>
      <c r="DHC354" s="1"/>
      <c r="DHD354" s="1"/>
      <c r="DHE354" s="1"/>
      <c r="DHF354" s="1"/>
      <c r="DHG354" s="1"/>
      <c r="DHH354" s="1"/>
      <c r="DHI354" s="1"/>
      <c r="DHJ354" s="1"/>
      <c r="DHK354" s="1"/>
      <c r="DHL354" s="1"/>
      <c r="DHM354" s="1"/>
      <c r="DHN354" s="1"/>
      <c r="DHO354" s="1"/>
      <c r="DHP354" s="1"/>
      <c r="DHQ354" s="1"/>
      <c r="DHR354" s="1"/>
      <c r="DHS354" s="1"/>
      <c r="DHT354" s="1"/>
      <c r="DHU354" s="1"/>
      <c r="DHV354" s="1"/>
      <c r="DHW354" s="1"/>
      <c r="DHX354" s="1"/>
      <c r="DHY354" s="1"/>
      <c r="DHZ354" s="1"/>
      <c r="DIA354" s="1"/>
      <c r="DIB354" s="1"/>
      <c r="DIC354" s="1"/>
      <c r="DID354" s="1"/>
      <c r="DIE354" s="1"/>
      <c r="DIF354" s="1"/>
      <c r="DIG354" s="1"/>
      <c r="DIH354" s="1"/>
      <c r="DII354" s="1"/>
      <c r="DIJ354" s="1"/>
      <c r="DIK354" s="1"/>
      <c r="DIL354" s="1"/>
      <c r="DIM354" s="1"/>
      <c r="DIN354" s="1"/>
      <c r="DIO354" s="1"/>
      <c r="DIP354" s="1"/>
      <c r="DIQ354" s="1"/>
      <c r="DIR354" s="1"/>
      <c r="DIS354" s="1"/>
      <c r="DIT354" s="1"/>
      <c r="DIU354" s="1"/>
      <c r="DIV354" s="1"/>
      <c r="DIW354" s="1"/>
      <c r="DIX354" s="1"/>
      <c r="DIY354" s="1"/>
      <c r="DIZ354" s="1"/>
      <c r="DJA354" s="1"/>
      <c r="DJB354" s="1"/>
      <c r="DJC354" s="1"/>
      <c r="DJD354" s="1"/>
      <c r="DJE354" s="1"/>
      <c r="DJF354" s="1"/>
      <c r="DJG354" s="1"/>
      <c r="DJH354" s="1"/>
      <c r="DJI354" s="1"/>
      <c r="DJJ354" s="1"/>
      <c r="DJK354" s="1"/>
      <c r="DJL354" s="1"/>
      <c r="DJM354" s="1"/>
      <c r="DJN354" s="1"/>
      <c r="DJO354" s="1"/>
      <c r="DJP354" s="1"/>
      <c r="DJQ354" s="1"/>
      <c r="DJR354" s="1"/>
      <c r="DJS354" s="1"/>
      <c r="DJT354" s="1"/>
      <c r="DJU354" s="1"/>
      <c r="DJV354" s="1"/>
      <c r="DJW354" s="1"/>
      <c r="DJX354" s="1"/>
      <c r="DJY354" s="1"/>
      <c r="DJZ354" s="1"/>
      <c r="DKA354" s="1"/>
      <c r="DKB354" s="1"/>
      <c r="DKC354" s="1"/>
      <c r="DKD354" s="1"/>
      <c r="DKE354" s="1"/>
      <c r="DKF354" s="1"/>
      <c r="DKG354" s="1"/>
      <c r="DKH354" s="1"/>
      <c r="DKI354" s="1"/>
      <c r="DKJ354" s="1"/>
      <c r="DKK354" s="1"/>
      <c r="DKL354" s="1"/>
      <c r="DKM354" s="1"/>
      <c r="DKN354" s="1"/>
      <c r="DKO354" s="1"/>
      <c r="DKP354" s="1"/>
      <c r="DKQ354" s="1"/>
      <c r="DKR354" s="1"/>
      <c r="DKS354" s="1"/>
      <c r="DKT354" s="1"/>
      <c r="DKU354" s="1"/>
      <c r="DKV354" s="1"/>
      <c r="DKW354" s="1"/>
      <c r="DKX354" s="1"/>
      <c r="DKY354" s="1"/>
      <c r="DKZ354" s="1"/>
      <c r="DLA354" s="1"/>
      <c r="DLB354" s="1"/>
      <c r="DLC354" s="1"/>
      <c r="DLD354" s="1"/>
      <c r="DLE354" s="1"/>
      <c r="DLF354" s="1"/>
      <c r="DLG354" s="1"/>
      <c r="DLH354" s="1"/>
      <c r="DLI354" s="1"/>
      <c r="DLJ354" s="1"/>
      <c r="DLK354" s="1"/>
      <c r="DLL354" s="1"/>
      <c r="DLM354" s="1"/>
      <c r="DLN354" s="1"/>
      <c r="DLO354" s="1"/>
      <c r="DLP354" s="1"/>
      <c r="DLQ354" s="1"/>
      <c r="DLR354" s="1"/>
      <c r="DLS354" s="1"/>
      <c r="DLT354" s="1"/>
      <c r="DLU354" s="1"/>
      <c r="DLV354" s="1"/>
      <c r="DLW354" s="1"/>
      <c r="DLX354" s="1"/>
      <c r="DLY354" s="1"/>
      <c r="DLZ354" s="1"/>
      <c r="DMA354" s="1"/>
      <c r="DMB354" s="1"/>
      <c r="DMC354" s="1"/>
      <c r="DMD354" s="1"/>
      <c r="DME354" s="1"/>
      <c r="DMF354" s="1"/>
      <c r="DMG354" s="1"/>
      <c r="DMH354" s="1"/>
      <c r="DMI354" s="1"/>
      <c r="DMJ354" s="1"/>
      <c r="DMK354" s="1"/>
      <c r="DML354" s="1"/>
      <c r="DMM354" s="1"/>
      <c r="DMN354" s="1"/>
      <c r="DMO354" s="1"/>
      <c r="DMP354" s="1"/>
      <c r="DMQ354" s="1"/>
      <c r="DMR354" s="1"/>
      <c r="DMS354" s="1"/>
      <c r="DMT354" s="1"/>
      <c r="DMU354" s="1"/>
      <c r="DMV354" s="1"/>
      <c r="DMW354" s="1"/>
      <c r="DMX354" s="1"/>
      <c r="DMY354" s="1"/>
      <c r="DMZ354" s="1"/>
      <c r="DNA354" s="1"/>
      <c r="DNB354" s="1"/>
      <c r="DNC354" s="1"/>
      <c r="DND354" s="1"/>
      <c r="DNE354" s="1"/>
      <c r="DNF354" s="1"/>
      <c r="DNG354" s="1"/>
      <c r="DNH354" s="1"/>
      <c r="DNI354" s="1"/>
      <c r="DNJ354" s="1"/>
      <c r="DNK354" s="1"/>
      <c r="DNL354" s="1"/>
      <c r="DNM354" s="1"/>
      <c r="DNN354" s="1"/>
      <c r="DNO354" s="1"/>
      <c r="DNP354" s="1"/>
      <c r="DNQ354" s="1"/>
      <c r="DNR354" s="1"/>
      <c r="DNS354" s="1"/>
      <c r="DNT354" s="1"/>
      <c r="DNU354" s="1"/>
      <c r="DNV354" s="1"/>
      <c r="DNW354" s="1"/>
      <c r="DNX354" s="1"/>
      <c r="DNY354" s="1"/>
      <c r="DNZ354" s="1"/>
      <c r="DOA354" s="1"/>
      <c r="DOB354" s="1"/>
      <c r="DOC354" s="1"/>
      <c r="DOD354" s="1"/>
      <c r="DOE354" s="1"/>
      <c r="DOF354" s="1"/>
      <c r="DOG354" s="1"/>
      <c r="DOH354" s="1"/>
      <c r="DOI354" s="1"/>
      <c r="DOJ354" s="1"/>
      <c r="DOK354" s="1"/>
      <c r="DOL354" s="1"/>
      <c r="DOM354" s="1"/>
      <c r="DON354" s="1"/>
      <c r="DOO354" s="1"/>
      <c r="DOP354" s="1"/>
      <c r="DOQ354" s="1"/>
      <c r="DOR354" s="1"/>
      <c r="DOS354" s="1"/>
      <c r="DOT354" s="1"/>
      <c r="DOU354" s="1"/>
      <c r="DOV354" s="1"/>
      <c r="DOW354" s="1"/>
      <c r="DOX354" s="1"/>
      <c r="DOY354" s="1"/>
      <c r="DOZ354" s="1"/>
      <c r="DPA354" s="1"/>
      <c r="DPB354" s="1"/>
      <c r="DPC354" s="1"/>
      <c r="DPD354" s="1"/>
      <c r="DPE354" s="1"/>
      <c r="DPF354" s="1"/>
      <c r="DPG354" s="1"/>
      <c r="DPH354" s="1"/>
      <c r="DPI354" s="1"/>
      <c r="DPJ354" s="1"/>
      <c r="DPK354" s="1"/>
      <c r="DPL354" s="1"/>
      <c r="DPM354" s="1"/>
      <c r="DPN354" s="1"/>
      <c r="DPO354" s="1"/>
      <c r="DPP354" s="1"/>
      <c r="DPQ354" s="1"/>
      <c r="DPR354" s="1"/>
      <c r="DPS354" s="1"/>
      <c r="DPT354" s="1"/>
      <c r="DPU354" s="1"/>
      <c r="DPV354" s="1"/>
      <c r="DPW354" s="1"/>
      <c r="DPX354" s="1"/>
      <c r="DPY354" s="1"/>
      <c r="DPZ354" s="1"/>
      <c r="DQA354" s="1"/>
      <c r="DQB354" s="1"/>
      <c r="DQC354" s="1"/>
      <c r="DQD354" s="1"/>
      <c r="DQE354" s="1"/>
      <c r="DQF354" s="1"/>
      <c r="DQG354" s="1"/>
      <c r="DQH354" s="1"/>
      <c r="DQI354" s="1"/>
      <c r="DQJ354" s="1"/>
      <c r="DQK354" s="1"/>
      <c r="DQL354" s="1"/>
      <c r="DQM354" s="1"/>
      <c r="DQN354" s="1"/>
      <c r="DQO354" s="1"/>
      <c r="DQP354" s="1"/>
      <c r="DQQ354" s="1"/>
      <c r="DQR354" s="1"/>
      <c r="DQS354" s="1"/>
      <c r="DQT354" s="1"/>
      <c r="DQU354" s="1"/>
      <c r="DQV354" s="1"/>
      <c r="DQW354" s="1"/>
      <c r="DQX354" s="1"/>
      <c r="DQY354" s="1"/>
      <c r="DQZ354" s="1"/>
      <c r="DRA354" s="1"/>
      <c r="DRB354" s="1"/>
      <c r="DRC354" s="1"/>
      <c r="DRD354" s="1"/>
      <c r="DRE354" s="1"/>
      <c r="DRF354" s="1"/>
      <c r="DRG354" s="1"/>
      <c r="DRH354" s="1"/>
      <c r="DRI354" s="1"/>
      <c r="DRJ354" s="1"/>
      <c r="DRK354" s="1"/>
      <c r="DRL354" s="1"/>
      <c r="DRM354" s="1"/>
      <c r="DRN354" s="1"/>
      <c r="DRO354" s="1"/>
      <c r="DRP354" s="1"/>
      <c r="DRQ354" s="1"/>
      <c r="DRR354" s="1"/>
      <c r="DRS354" s="1"/>
      <c r="DRT354" s="1"/>
      <c r="DRU354" s="1"/>
      <c r="DRV354" s="1"/>
      <c r="DRW354" s="1"/>
      <c r="DRX354" s="1"/>
      <c r="DRY354" s="1"/>
      <c r="DRZ354" s="1"/>
      <c r="DSA354" s="1"/>
      <c r="DSB354" s="1"/>
      <c r="DSC354" s="1"/>
      <c r="DSD354" s="1"/>
      <c r="DSE354" s="1"/>
      <c r="DSF354" s="1"/>
      <c r="DSG354" s="1"/>
      <c r="DSH354" s="1"/>
      <c r="DSI354" s="1"/>
      <c r="DSJ354" s="1"/>
      <c r="DSK354" s="1"/>
      <c r="DSL354" s="1"/>
      <c r="DSM354" s="1"/>
      <c r="DSN354" s="1"/>
      <c r="DSO354" s="1"/>
      <c r="DSP354" s="1"/>
      <c r="DSQ354" s="1"/>
      <c r="DSR354" s="1"/>
      <c r="DSS354" s="1"/>
      <c r="DST354" s="1"/>
      <c r="DSU354" s="1"/>
      <c r="DSV354" s="1"/>
      <c r="DSW354" s="1"/>
      <c r="DSX354" s="1"/>
      <c r="DSY354" s="1"/>
      <c r="DSZ354" s="1"/>
      <c r="DTA354" s="1"/>
      <c r="DTB354" s="1"/>
      <c r="DTC354" s="1"/>
      <c r="DTD354" s="1"/>
      <c r="DTE354" s="1"/>
      <c r="DTF354" s="1"/>
      <c r="DTG354" s="1"/>
      <c r="DTH354" s="1"/>
      <c r="DTI354" s="1"/>
      <c r="DTJ354" s="1"/>
      <c r="DTK354" s="1"/>
      <c r="DTL354" s="1"/>
      <c r="DTM354" s="1"/>
      <c r="DTN354" s="1"/>
      <c r="DTO354" s="1"/>
      <c r="DTP354" s="1"/>
      <c r="DTQ354" s="1"/>
      <c r="DTR354" s="1"/>
      <c r="DTS354" s="1"/>
      <c r="DTT354" s="1"/>
      <c r="DTU354" s="1"/>
      <c r="DTV354" s="1"/>
      <c r="DTW354" s="1"/>
      <c r="DTX354" s="1"/>
      <c r="DTY354" s="1"/>
      <c r="DTZ354" s="1"/>
      <c r="DUA354" s="1"/>
      <c r="DUB354" s="1"/>
      <c r="DUC354" s="1"/>
      <c r="DUD354" s="1"/>
      <c r="DUE354" s="1"/>
      <c r="DUF354" s="1"/>
      <c r="DUG354" s="1"/>
      <c r="DUH354" s="1"/>
      <c r="DUI354" s="1"/>
      <c r="DUJ354" s="1"/>
      <c r="DUK354" s="1"/>
      <c r="DUL354" s="1"/>
      <c r="DUM354" s="1"/>
      <c r="DUN354" s="1"/>
      <c r="DUO354" s="1"/>
      <c r="DUP354" s="1"/>
      <c r="DUQ354" s="1"/>
      <c r="DUR354" s="1"/>
      <c r="DUS354" s="1"/>
      <c r="DUT354" s="1"/>
      <c r="DUU354" s="1"/>
      <c r="DUV354" s="1"/>
      <c r="DUW354" s="1"/>
      <c r="DUX354" s="1"/>
      <c r="DUY354" s="1"/>
      <c r="DUZ354" s="1"/>
      <c r="DVA354" s="1"/>
      <c r="DVB354" s="1"/>
      <c r="DVC354" s="1"/>
      <c r="DVD354" s="1"/>
      <c r="DVE354" s="1"/>
      <c r="DVF354" s="1"/>
      <c r="DVG354" s="1"/>
      <c r="DVH354" s="1"/>
      <c r="DVI354" s="1"/>
      <c r="DVJ354" s="1"/>
      <c r="DVK354" s="1"/>
      <c r="DVL354" s="1"/>
      <c r="DVM354" s="1"/>
      <c r="DVN354" s="1"/>
      <c r="DVO354" s="1"/>
      <c r="DVP354" s="1"/>
      <c r="DVQ354" s="1"/>
      <c r="DVR354" s="1"/>
      <c r="DVS354" s="1"/>
      <c r="DVT354" s="1"/>
      <c r="DVU354" s="1"/>
      <c r="DVV354" s="1"/>
      <c r="DVW354" s="1"/>
      <c r="DVX354" s="1"/>
      <c r="DVY354" s="1"/>
      <c r="DVZ354" s="1"/>
      <c r="DWA354" s="1"/>
      <c r="DWB354" s="1"/>
      <c r="DWC354" s="1"/>
      <c r="DWD354" s="1"/>
      <c r="DWE354" s="1"/>
      <c r="DWF354" s="1"/>
      <c r="DWG354" s="1"/>
      <c r="DWH354" s="1"/>
      <c r="DWI354" s="1"/>
      <c r="DWJ354" s="1"/>
      <c r="DWK354" s="1"/>
      <c r="DWL354" s="1"/>
      <c r="DWM354" s="1"/>
      <c r="DWN354" s="1"/>
      <c r="DWO354" s="1"/>
      <c r="DWP354" s="1"/>
      <c r="DWQ354" s="1"/>
      <c r="DWR354" s="1"/>
      <c r="DWS354" s="1"/>
      <c r="DWT354" s="1"/>
      <c r="DWU354" s="1"/>
      <c r="DWV354" s="1"/>
      <c r="DWW354" s="1"/>
      <c r="DWX354" s="1"/>
      <c r="DWY354" s="1"/>
      <c r="DWZ354" s="1"/>
      <c r="DXA354" s="1"/>
      <c r="DXB354" s="1"/>
      <c r="DXC354" s="1"/>
      <c r="DXD354" s="1"/>
      <c r="DXE354" s="1"/>
      <c r="DXF354" s="1"/>
      <c r="DXG354" s="1"/>
      <c r="DXH354" s="1"/>
      <c r="DXI354" s="1"/>
      <c r="DXJ354" s="1"/>
      <c r="DXK354" s="1"/>
      <c r="DXL354" s="1"/>
      <c r="DXM354" s="1"/>
      <c r="DXN354" s="1"/>
      <c r="DXO354" s="1"/>
      <c r="DXP354" s="1"/>
      <c r="DXQ354" s="1"/>
      <c r="DXR354" s="1"/>
      <c r="DXS354" s="1"/>
      <c r="DXT354" s="1"/>
      <c r="DXU354" s="1"/>
      <c r="DXV354" s="1"/>
      <c r="DXW354" s="1"/>
      <c r="DXX354" s="1"/>
      <c r="DXY354" s="1"/>
      <c r="DXZ354" s="1"/>
      <c r="DYA354" s="1"/>
      <c r="DYB354" s="1"/>
      <c r="DYC354" s="1"/>
      <c r="DYD354" s="1"/>
      <c r="DYE354" s="1"/>
      <c r="DYF354" s="1"/>
      <c r="DYG354" s="1"/>
      <c r="DYH354" s="1"/>
      <c r="DYI354" s="1"/>
      <c r="DYJ354" s="1"/>
      <c r="DYK354" s="1"/>
      <c r="DYL354" s="1"/>
      <c r="DYM354" s="1"/>
      <c r="DYN354" s="1"/>
      <c r="DYO354" s="1"/>
      <c r="DYP354" s="1"/>
      <c r="DYQ354" s="1"/>
      <c r="DYR354" s="1"/>
      <c r="DYS354" s="1"/>
      <c r="DYT354" s="1"/>
      <c r="DYU354" s="1"/>
      <c r="DYV354" s="1"/>
      <c r="DYW354" s="1"/>
      <c r="DYX354" s="1"/>
      <c r="DYY354" s="1"/>
      <c r="DYZ354" s="1"/>
      <c r="DZA354" s="1"/>
      <c r="DZB354" s="1"/>
      <c r="DZC354" s="1"/>
      <c r="DZD354" s="1"/>
      <c r="DZE354" s="1"/>
      <c r="DZF354" s="1"/>
      <c r="DZG354" s="1"/>
      <c r="DZH354" s="1"/>
      <c r="DZI354" s="1"/>
      <c r="DZJ354" s="1"/>
      <c r="DZK354" s="1"/>
      <c r="DZL354" s="1"/>
      <c r="DZM354" s="1"/>
      <c r="DZN354" s="1"/>
      <c r="DZO354" s="1"/>
      <c r="DZP354" s="1"/>
      <c r="DZQ354" s="1"/>
      <c r="DZR354" s="1"/>
      <c r="DZS354" s="1"/>
      <c r="DZT354" s="1"/>
      <c r="DZU354" s="1"/>
      <c r="DZV354" s="1"/>
      <c r="DZW354" s="1"/>
      <c r="DZX354" s="1"/>
      <c r="DZY354" s="1"/>
      <c r="DZZ354" s="1"/>
      <c r="EAA354" s="1"/>
      <c r="EAB354" s="1"/>
      <c r="EAC354" s="1"/>
      <c r="EAD354" s="1"/>
      <c r="EAE354" s="1"/>
      <c r="EAF354" s="1"/>
      <c r="EAG354" s="1"/>
      <c r="EAH354" s="1"/>
      <c r="EAI354" s="1"/>
      <c r="EAJ354" s="1"/>
      <c r="EAK354" s="1"/>
      <c r="EAL354" s="1"/>
      <c r="EAM354" s="1"/>
      <c r="EAN354" s="1"/>
      <c r="EAO354" s="1"/>
      <c r="EAP354" s="1"/>
      <c r="EAQ354" s="1"/>
      <c r="EAR354" s="1"/>
      <c r="EAS354" s="1"/>
      <c r="EAT354" s="1"/>
      <c r="EAU354" s="1"/>
      <c r="EAV354" s="1"/>
      <c r="EAW354" s="1"/>
      <c r="EAX354" s="1"/>
      <c r="EAY354" s="1"/>
      <c r="EAZ354" s="1"/>
      <c r="EBA354" s="1"/>
      <c r="EBB354" s="1"/>
      <c r="EBC354" s="1"/>
      <c r="EBD354" s="1"/>
      <c r="EBE354" s="1"/>
      <c r="EBF354" s="1"/>
      <c r="EBG354" s="1"/>
      <c r="EBH354" s="1"/>
      <c r="EBI354" s="1"/>
      <c r="EBJ354" s="1"/>
      <c r="EBK354" s="1"/>
      <c r="EBL354" s="1"/>
      <c r="EBM354" s="1"/>
      <c r="EBN354" s="1"/>
      <c r="EBO354" s="1"/>
      <c r="EBP354" s="1"/>
      <c r="EBQ354" s="1"/>
      <c r="EBR354" s="1"/>
      <c r="EBS354" s="1"/>
      <c r="EBT354" s="1"/>
      <c r="EBU354" s="1"/>
      <c r="EBV354" s="1"/>
      <c r="EBW354" s="1"/>
      <c r="EBX354" s="1"/>
      <c r="EBY354" s="1"/>
      <c r="EBZ354" s="1"/>
      <c r="ECA354" s="1"/>
      <c r="ECB354" s="1"/>
      <c r="ECC354" s="1"/>
      <c r="ECD354" s="1"/>
      <c r="ECE354" s="1"/>
      <c r="ECF354" s="1"/>
      <c r="ECG354" s="1"/>
      <c r="ECH354" s="1"/>
      <c r="ECI354" s="1"/>
      <c r="ECJ354" s="1"/>
      <c r="ECK354" s="1"/>
      <c r="ECL354" s="1"/>
      <c r="ECM354" s="1"/>
      <c r="ECN354" s="1"/>
      <c r="ECO354" s="1"/>
      <c r="ECP354" s="1"/>
      <c r="ECQ354" s="1"/>
      <c r="ECR354" s="1"/>
      <c r="ECS354" s="1"/>
      <c r="ECT354" s="1"/>
      <c r="ECU354" s="1"/>
      <c r="ECV354" s="1"/>
      <c r="ECW354" s="1"/>
      <c r="ECX354" s="1"/>
      <c r="ECY354" s="1"/>
      <c r="ECZ354" s="1"/>
      <c r="EDA354" s="1"/>
      <c r="EDB354" s="1"/>
      <c r="EDC354" s="1"/>
      <c r="EDD354" s="1"/>
      <c r="EDE354" s="1"/>
      <c r="EDF354" s="1"/>
      <c r="EDG354" s="1"/>
      <c r="EDH354" s="1"/>
      <c r="EDI354" s="1"/>
      <c r="EDJ354" s="1"/>
      <c r="EDK354" s="1"/>
      <c r="EDL354" s="1"/>
      <c r="EDM354" s="1"/>
      <c r="EDN354" s="1"/>
      <c r="EDO354" s="1"/>
      <c r="EDP354" s="1"/>
      <c r="EDQ354" s="1"/>
      <c r="EDR354" s="1"/>
      <c r="EDS354" s="1"/>
      <c r="EDT354" s="1"/>
      <c r="EDU354" s="1"/>
      <c r="EDV354" s="1"/>
      <c r="EDW354" s="1"/>
      <c r="EDX354" s="1"/>
      <c r="EDY354" s="1"/>
      <c r="EDZ354" s="1"/>
      <c r="EEA354" s="1"/>
      <c r="EEB354" s="1"/>
      <c r="EEC354" s="1"/>
      <c r="EED354" s="1"/>
      <c r="EEE354" s="1"/>
      <c r="EEF354" s="1"/>
      <c r="EEG354" s="1"/>
      <c r="EEH354" s="1"/>
      <c r="EEI354" s="1"/>
      <c r="EEJ354" s="1"/>
      <c r="EEK354" s="1"/>
      <c r="EEL354" s="1"/>
      <c r="EEM354" s="1"/>
      <c r="EEN354" s="1"/>
      <c r="EEO354" s="1"/>
      <c r="EEP354" s="1"/>
      <c r="EEQ354" s="1"/>
      <c r="EER354" s="1"/>
      <c r="EES354" s="1"/>
      <c r="EET354" s="1"/>
      <c r="EEU354" s="1"/>
      <c r="EEV354" s="1"/>
      <c r="EEW354" s="1"/>
      <c r="EEX354" s="1"/>
      <c r="EEY354" s="1"/>
      <c r="EEZ354" s="1"/>
      <c r="EFA354" s="1"/>
      <c r="EFB354" s="1"/>
      <c r="EFC354" s="1"/>
      <c r="EFD354" s="1"/>
      <c r="EFE354" s="1"/>
      <c r="EFF354" s="1"/>
      <c r="EFG354" s="1"/>
      <c r="EFH354" s="1"/>
      <c r="EFI354" s="1"/>
      <c r="EFJ354" s="1"/>
      <c r="EFK354" s="1"/>
      <c r="EFL354" s="1"/>
      <c r="EFM354" s="1"/>
      <c r="EFN354" s="1"/>
      <c r="EFO354" s="1"/>
      <c r="EFP354" s="1"/>
      <c r="EFQ354" s="1"/>
      <c r="EFR354" s="1"/>
      <c r="EFS354" s="1"/>
      <c r="EFT354" s="1"/>
      <c r="EFU354" s="1"/>
      <c r="EFV354" s="1"/>
      <c r="EFW354" s="1"/>
      <c r="EFX354" s="1"/>
      <c r="EFY354" s="1"/>
      <c r="EFZ354" s="1"/>
      <c r="EGA354" s="1"/>
      <c r="EGB354" s="1"/>
      <c r="EGC354" s="1"/>
      <c r="EGD354" s="1"/>
      <c r="EGE354" s="1"/>
      <c r="EGF354" s="1"/>
      <c r="EGG354" s="1"/>
      <c r="EGH354" s="1"/>
      <c r="EGI354" s="1"/>
      <c r="EGJ354" s="1"/>
      <c r="EGK354" s="1"/>
      <c r="EGL354" s="1"/>
      <c r="EGM354" s="1"/>
      <c r="EGN354" s="1"/>
      <c r="EGO354" s="1"/>
      <c r="EGP354" s="1"/>
      <c r="EGQ354" s="1"/>
      <c r="EGR354" s="1"/>
      <c r="EGS354" s="1"/>
      <c r="EGT354" s="1"/>
      <c r="EGU354" s="1"/>
      <c r="EGV354" s="1"/>
      <c r="EGW354" s="1"/>
      <c r="EGX354" s="1"/>
      <c r="EGY354" s="1"/>
      <c r="EGZ354" s="1"/>
      <c r="EHA354" s="1"/>
      <c r="EHB354" s="1"/>
      <c r="EHC354" s="1"/>
      <c r="EHD354" s="1"/>
      <c r="EHE354" s="1"/>
      <c r="EHF354" s="1"/>
      <c r="EHG354" s="1"/>
      <c r="EHH354" s="1"/>
      <c r="EHI354" s="1"/>
      <c r="EHJ354" s="1"/>
      <c r="EHK354" s="1"/>
      <c r="EHL354" s="1"/>
      <c r="EHM354" s="1"/>
      <c r="EHN354" s="1"/>
      <c r="EHO354" s="1"/>
      <c r="EHP354" s="1"/>
      <c r="EHQ354" s="1"/>
      <c r="EHR354" s="1"/>
      <c r="EHS354" s="1"/>
      <c r="EHT354" s="1"/>
      <c r="EHU354" s="1"/>
      <c r="EHV354" s="1"/>
      <c r="EHW354" s="1"/>
      <c r="EHX354" s="1"/>
      <c r="EHY354" s="1"/>
      <c r="EHZ354" s="1"/>
      <c r="EIA354" s="1"/>
      <c r="EIB354" s="1"/>
      <c r="EIC354" s="1"/>
      <c r="EID354" s="1"/>
      <c r="EIE354" s="1"/>
      <c r="EIF354" s="1"/>
      <c r="EIG354" s="1"/>
      <c r="EIH354" s="1"/>
      <c r="EII354" s="1"/>
      <c r="EIJ354" s="1"/>
      <c r="EIK354" s="1"/>
      <c r="EIL354" s="1"/>
      <c r="EIM354" s="1"/>
      <c r="EIN354" s="1"/>
      <c r="EIO354" s="1"/>
      <c r="EIP354" s="1"/>
      <c r="EIQ354" s="1"/>
      <c r="EIR354" s="1"/>
      <c r="EIS354" s="1"/>
      <c r="EIT354" s="1"/>
      <c r="EIU354" s="1"/>
      <c r="EIV354" s="1"/>
      <c r="EIW354" s="1"/>
      <c r="EIX354" s="1"/>
      <c r="EIY354" s="1"/>
      <c r="EIZ354" s="1"/>
      <c r="EJA354" s="1"/>
      <c r="EJB354" s="1"/>
      <c r="EJC354" s="1"/>
      <c r="EJD354" s="1"/>
      <c r="EJE354" s="1"/>
      <c r="EJF354" s="1"/>
      <c r="EJG354" s="1"/>
      <c r="EJH354" s="1"/>
      <c r="EJI354" s="1"/>
      <c r="EJJ354" s="1"/>
      <c r="EJK354" s="1"/>
      <c r="EJL354" s="1"/>
      <c r="EJM354" s="1"/>
      <c r="EJN354" s="1"/>
      <c r="EJO354" s="1"/>
      <c r="EJP354" s="1"/>
      <c r="EJQ354" s="1"/>
      <c r="EJR354" s="1"/>
      <c r="EJS354" s="1"/>
      <c r="EJT354" s="1"/>
      <c r="EJU354" s="1"/>
      <c r="EJV354" s="1"/>
      <c r="EJW354" s="1"/>
      <c r="EJX354" s="1"/>
      <c r="EJY354" s="1"/>
      <c r="EJZ354" s="1"/>
      <c r="EKA354" s="1"/>
      <c r="EKB354" s="1"/>
      <c r="EKC354" s="1"/>
      <c r="EKD354" s="1"/>
      <c r="EKE354" s="1"/>
      <c r="EKF354" s="1"/>
      <c r="EKG354" s="1"/>
      <c r="EKH354" s="1"/>
      <c r="EKI354" s="1"/>
      <c r="EKJ354" s="1"/>
      <c r="EKK354" s="1"/>
      <c r="EKL354" s="1"/>
      <c r="EKM354" s="1"/>
      <c r="EKN354" s="1"/>
      <c r="EKO354" s="1"/>
      <c r="EKP354" s="1"/>
      <c r="EKQ354" s="1"/>
      <c r="EKR354" s="1"/>
      <c r="EKS354" s="1"/>
      <c r="EKT354" s="1"/>
      <c r="EKU354" s="1"/>
      <c r="EKV354" s="1"/>
      <c r="EKW354" s="1"/>
      <c r="EKX354" s="1"/>
      <c r="EKY354" s="1"/>
      <c r="EKZ354" s="1"/>
      <c r="ELA354" s="1"/>
      <c r="ELB354" s="1"/>
      <c r="ELC354" s="1"/>
      <c r="ELD354" s="1"/>
      <c r="ELE354" s="1"/>
      <c r="ELF354" s="1"/>
      <c r="ELG354" s="1"/>
      <c r="ELH354" s="1"/>
      <c r="ELI354" s="1"/>
      <c r="ELJ354" s="1"/>
      <c r="ELK354" s="1"/>
      <c r="ELL354" s="1"/>
      <c r="ELM354" s="1"/>
      <c r="ELN354" s="1"/>
      <c r="ELO354" s="1"/>
      <c r="ELP354" s="1"/>
      <c r="ELQ354" s="1"/>
      <c r="ELR354" s="1"/>
      <c r="ELS354" s="1"/>
      <c r="ELT354" s="1"/>
      <c r="ELU354" s="1"/>
      <c r="ELV354" s="1"/>
      <c r="ELW354" s="1"/>
      <c r="ELX354" s="1"/>
      <c r="ELY354" s="1"/>
      <c r="ELZ354" s="1"/>
      <c r="EMA354" s="1"/>
      <c r="EMB354" s="1"/>
      <c r="EMC354" s="1"/>
      <c r="EMD354" s="1"/>
      <c r="EME354" s="1"/>
      <c r="EMF354" s="1"/>
      <c r="EMG354" s="1"/>
      <c r="EMH354" s="1"/>
      <c r="EMI354" s="1"/>
      <c r="EMJ354" s="1"/>
      <c r="EMK354" s="1"/>
      <c r="EML354" s="1"/>
      <c r="EMM354" s="1"/>
      <c r="EMN354" s="1"/>
      <c r="EMO354" s="1"/>
      <c r="EMP354" s="1"/>
      <c r="EMQ354" s="1"/>
      <c r="EMR354" s="1"/>
      <c r="EMS354" s="1"/>
      <c r="EMT354" s="1"/>
      <c r="EMU354" s="1"/>
      <c r="EMV354" s="1"/>
      <c r="EMW354" s="1"/>
      <c r="EMX354" s="1"/>
      <c r="EMY354" s="1"/>
      <c r="EMZ354" s="1"/>
      <c r="ENA354" s="1"/>
      <c r="ENB354" s="1"/>
      <c r="ENC354" s="1"/>
      <c r="END354" s="1"/>
      <c r="ENE354" s="1"/>
      <c r="ENF354" s="1"/>
      <c r="ENG354" s="1"/>
      <c r="ENH354" s="1"/>
      <c r="ENI354" s="1"/>
      <c r="ENJ354" s="1"/>
      <c r="ENK354" s="1"/>
      <c r="ENL354" s="1"/>
      <c r="ENM354" s="1"/>
      <c r="ENN354" s="1"/>
      <c r="ENO354" s="1"/>
      <c r="ENP354" s="1"/>
      <c r="ENQ354" s="1"/>
      <c r="ENR354" s="1"/>
      <c r="ENS354" s="1"/>
      <c r="ENT354" s="1"/>
      <c r="ENU354" s="1"/>
      <c r="ENV354" s="1"/>
      <c r="ENW354" s="1"/>
      <c r="ENX354" s="1"/>
      <c r="ENY354" s="1"/>
      <c r="ENZ354" s="1"/>
      <c r="EOA354" s="1"/>
      <c r="EOB354" s="1"/>
      <c r="EOC354" s="1"/>
      <c r="EOD354" s="1"/>
      <c r="EOE354" s="1"/>
      <c r="EOF354" s="1"/>
      <c r="EOG354" s="1"/>
      <c r="EOH354" s="1"/>
      <c r="EOI354" s="1"/>
      <c r="EOJ354" s="1"/>
      <c r="EOK354" s="1"/>
      <c r="EOL354" s="1"/>
      <c r="EOM354" s="1"/>
      <c r="EON354" s="1"/>
      <c r="EOO354" s="1"/>
      <c r="EOP354" s="1"/>
      <c r="EOQ354" s="1"/>
      <c r="EOR354" s="1"/>
      <c r="EOS354" s="1"/>
      <c r="EOT354" s="1"/>
      <c r="EOU354" s="1"/>
      <c r="EOV354" s="1"/>
      <c r="EOW354" s="1"/>
      <c r="EOX354" s="1"/>
      <c r="EOY354" s="1"/>
      <c r="EOZ354" s="1"/>
      <c r="EPA354" s="1"/>
      <c r="EPB354" s="1"/>
      <c r="EPC354" s="1"/>
      <c r="EPD354" s="1"/>
      <c r="EPE354" s="1"/>
      <c r="EPF354" s="1"/>
      <c r="EPG354" s="1"/>
      <c r="EPH354" s="1"/>
      <c r="EPI354" s="1"/>
      <c r="EPJ354" s="1"/>
      <c r="EPK354" s="1"/>
      <c r="EPL354" s="1"/>
      <c r="EPM354" s="1"/>
      <c r="EPN354" s="1"/>
      <c r="EPO354" s="1"/>
      <c r="EPP354" s="1"/>
      <c r="EPQ354" s="1"/>
      <c r="EPR354" s="1"/>
      <c r="EPS354" s="1"/>
      <c r="EPT354" s="1"/>
      <c r="EPU354" s="1"/>
      <c r="EPV354" s="1"/>
      <c r="EPW354" s="1"/>
      <c r="EPX354" s="1"/>
      <c r="EPY354" s="1"/>
      <c r="EPZ354" s="1"/>
      <c r="EQA354" s="1"/>
      <c r="EQB354" s="1"/>
      <c r="EQC354" s="1"/>
      <c r="EQD354" s="1"/>
      <c r="EQE354" s="1"/>
      <c r="EQF354" s="1"/>
      <c r="EQG354" s="1"/>
      <c r="EQH354" s="1"/>
      <c r="EQI354" s="1"/>
      <c r="EQJ354" s="1"/>
      <c r="EQK354" s="1"/>
      <c r="EQL354" s="1"/>
      <c r="EQM354" s="1"/>
      <c r="EQN354" s="1"/>
      <c r="EQO354" s="1"/>
      <c r="EQP354" s="1"/>
      <c r="EQQ354" s="1"/>
      <c r="EQR354" s="1"/>
      <c r="EQS354" s="1"/>
      <c r="EQT354" s="1"/>
      <c r="EQU354" s="1"/>
      <c r="EQV354" s="1"/>
      <c r="EQW354" s="1"/>
      <c r="EQX354" s="1"/>
      <c r="EQY354" s="1"/>
      <c r="EQZ354" s="1"/>
      <c r="ERA354" s="1"/>
      <c r="ERB354" s="1"/>
      <c r="ERC354" s="1"/>
      <c r="ERD354" s="1"/>
      <c r="ERE354" s="1"/>
      <c r="ERF354" s="1"/>
      <c r="ERG354" s="1"/>
      <c r="ERH354" s="1"/>
      <c r="ERI354" s="1"/>
      <c r="ERJ354" s="1"/>
      <c r="ERK354" s="1"/>
      <c r="ERL354" s="1"/>
      <c r="ERM354" s="1"/>
      <c r="ERN354" s="1"/>
      <c r="ERO354" s="1"/>
      <c r="ERP354" s="1"/>
      <c r="ERQ354" s="1"/>
      <c r="ERR354" s="1"/>
      <c r="ERS354" s="1"/>
      <c r="ERT354" s="1"/>
      <c r="ERU354" s="1"/>
      <c r="ERV354" s="1"/>
      <c r="ERW354" s="1"/>
      <c r="ERX354" s="1"/>
      <c r="ERY354" s="1"/>
      <c r="ERZ354" s="1"/>
      <c r="ESA354" s="1"/>
      <c r="ESB354" s="1"/>
      <c r="ESC354" s="1"/>
      <c r="ESD354" s="1"/>
      <c r="ESE354" s="1"/>
      <c r="ESF354" s="1"/>
      <c r="ESG354" s="1"/>
      <c r="ESH354" s="1"/>
      <c r="ESI354" s="1"/>
      <c r="ESJ354" s="1"/>
      <c r="ESK354" s="1"/>
      <c r="ESL354" s="1"/>
      <c r="ESM354" s="1"/>
      <c r="ESN354" s="1"/>
      <c r="ESO354" s="1"/>
      <c r="ESP354" s="1"/>
      <c r="ESQ354" s="1"/>
      <c r="ESR354" s="1"/>
      <c r="ESS354" s="1"/>
      <c r="EST354" s="1"/>
      <c r="ESU354" s="1"/>
      <c r="ESV354" s="1"/>
      <c r="ESW354" s="1"/>
      <c r="ESX354" s="1"/>
      <c r="ESY354" s="1"/>
      <c r="ESZ354" s="1"/>
      <c r="ETA354" s="1"/>
      <c r="ETB354" s="1"/>
      <c r="ETC354" s="1"/>
      <c r="ETD354" s="1"/>
      <c r="ETE354" s="1"/>
      <c r="ETF354" s="1"/>
      <c r="ETG354" s="1"/>
      <c r="ETH354" s="1"/>
      <c r="ETI354" s="1"/>
      <c r="ETJ354" s="1"/>
      <c r="ETK354" s="1"/>
      <c r="ETL354" s="1"/>
      <c r="ETM354" s="1"/>
      <c r="ETN354" s="1"/>
      <c r="ETO354" s="1"/>
      <c r="ETP354" s="1"/>
      <c r="ETQ354" s="1"/>
      <c r="ETR354" s="1"/>
      <c r="ETS354" s="1"/>
      <c r="ETT354" s="1"/>
      <c r="ETU354" s="1"/>
      <c r="ETV354" s="1"/>
      <c r="ETW354" s="1"/>
      <c r="ETX354" s="1"/>
      <c r="ETY354" s="1"/>
      <c r="ETZ354" s="1"/>
      <c r="EUA354" s="1"/>
      <c r="EUB354" s="1"/>
      <c r="EUC354" s="1"/>
      <c r="EUD354" s="1"/>
      <c r="EUE354" s="1"/>
      <c r="EUF354" s="1"/>
      <c r="EUG354" s="1"/>
      <c r="EUH354" s="1"/>
      <c r="EUI354" s="1"/>
      <c r="EUJ354" s="1"/>
      <c r="EUK354" s="1"/>
      <c r="EUL354" s="1"/>
      <c r="EUM354" s="1"/>
      <c r="EUN354" s="1"/>
      <c r="EUO354" s="1"/>
      <c r="EUP354" s="1"/>
      <c r="EUQ354" s="1"/>
      <c r="EUR354" s="1"/>
      <c r="EUS354" s="1"/>
      <c r="EUT354" s="1"/>
      <c r="EUU354" s="1"/>
      <c r="EUV354" s="1"/>
      <c r="EUW354" s="1"/>
      <c r="EUX354" s="1"/>
      <c r="EUY354" s="1"/>
      <c r="EUZ354" s="1"/>
      <c r="EVA354" s="1"/>
      <c r="EVB354" s="1"/>
      <c r="EVC354" s="1"/>
      <c r="EVD354" s="1"/>
      <c r="EVE354" s="1"/>
      <c r="EVF354" s="1"/>
      <c r="EVG354" s="1"/>
      <c r="EVH354" s="1"/>
      <c r="EVI354" s="1"/>
      <c r="EVJ354" s="1"/>
      <c r="EVK354" s="1"/>
      <c r="EVL354" s="1"/>
      <c r="EVM354" s="1"/>
      <c r="EVN354" s="1"/>
      <c r="EVO354" s="1"/>
      <c r="EVP354" s="1"/>
      <c r="EVQ354" s="1"/>
      <c r="EVR354" s="1"/>
      <c r="EVS354" s="1"/>
      <c r="EVT354" s="1"/>
      <c r="EVU354" s="1"/>
      <c r="EVV354" s="1"/>
      <c r="EVW354" s="1"/>
      <c r="EVX354" s="1"/>
      <c r="EVY354" s="1"/>
      <c r="EVZ354" s="1"/>
      <c r="EWA354" s="1"/>
      <c r="EWB354" s="1"/>
      <c r="EWC354" s="1"/>
      <c r="EWD354" s="1"/>
      <c r="EWE354" s="1"/>
      <c r="EWF354" s="1"/>
      <c r="EWG354" s="1"/>
      <c r="EWH354" s="1"/>
      <c r="EWI354" s="1"/>
      <c r="EWJ354" s="1"/>
      <c r="EWK354" s="1"/>
      <c r="EWL354" s="1"/>
      <c r="EWM354" s="1"/>
      <c r="EWN354" s="1"/>
      <c r="EWO354" s="1"/>
      <c r="EWP354" s="1"/>
      <c r="EWQ354" s="1"/>
      <c r="EWR354" s="1"/>
      <c r="EWS354" s="1"/>
      <c r="EWT354" s="1"/>
      <c r="EWU354" s="1"/>
      <c r="EWV354" s="1"/>
      <c r="EWW354" s="1"/>
      <c r="EWX354" s="1"/>
      <c r="EWY354" s="1"/>
      <c r="EWZ354" s="1"/>
      <c r="EXA354" s="1"/>
      <c r="EXB354" s="1"/>
      <c r="EXC354" s="1"/>
      <c r="EXD354" s="1"/>
      <c r="EXE354" s="1"/>
      <c r="EXF354" s="1"/>
      <c r="EXG354" s="1"/>
      <c r="EXH354" s="1"/>
      <c r="EXI354" s="1"/>
      <c r="EXJ354" s="1"/>
      <c r="EXK354" s="1"/>
      <c r="EXL354" s="1"/>
      <c r="EXM354" s="1"/>
      <c r="EXN354" s="1"/>
      <c r="EXO354" s="1"/>
      <c r="EXP354" s="1"/>
      <c r="EXQ354" s="1"/>
      <c r="EXR354" s="1"/>
      <c r="EXS354" s="1"/>
      <c r="EXT354" s="1"/>
      <c r="EXU354" s="1"/>
      <c r="EXV354" s="1"/>
      <c r="EXW354" s="1"/>
      <c r="EXX354" s="1"/>
      <c r="EXY354" s="1"/>
      <c r="EXZ354" s="1"/>
      <c r="EYA354" s="1"/>
      <c r="EYB354" s="1"/>
      <c r="EYC354" s="1"/>
      <c r="EYD354" s="1"/>
      <c r="EYE354" s="1"/>
      <c r="EYF354" s="1"/>
      <c r="EYG354" s="1"/>
      <c r="EYH354" s="1"/>
      <c r="EYI354" s="1"/>
      <c r="EYJ354" s="1"/>
      <c r="EYK354" s="1"/>
      <c r="EYL354" s="1"/>
      <c r="EYM354" s="1"/>
      <c r="EYN354" s="1"/>
      <c r="EYO354" s="1"/>
      <c r="EYP354" s="1"/>
      <c r="EYQ354" s="1"/>
      <c r="EYR354" s="1"/>
      <c r="EYS354" s="1"/>
      <c r="EYT354" s="1"/>
      <c r="EYU354" s="1"/>
      <c r="EYV354" s="1"/>
      <c r="EYW354" s="1"/>
      <c r="EYX354" s="1"/>
      <c r="EYY354" s="1"/>
      <c r="EYZ354" s="1"/>
      <c r="EZA354" s="1"/>
      <c r="EZB354" s="1"/>
      <c r="EZC354" s="1"/>
      <c r="EZD354" s="1"/>
      <c r="EZE354" s="1"/>
      <c r="EZF354" s="1"/>
      <c r="EZG354" s="1"/>
      <c r="EZH354" s="1"/>
      <c r="EZI354" s="1"/>
      <c r="EZJ354" s="1"/>
      <c r="EZK354" s="1"/>
      <c r="EZL354" s="1"/>
      <c r="EZM354" s="1"/>
      <c r="EZN354" s="1"/>
      <c r="EZO354" s="1"/>
      <c r="EZP354" s="1"/>
      <c r="EZQ354" s="1"/>
      <c r="EZR354" s="1"/>
      <c r="EZS354" s="1"/>
      <c r="EZT354" s="1"/>
      <c r="EZU354" s="1"/>
      <c r="EZV354" s="1"/>
      <c r="EZW354" s="1"/>
      <c r="EZX354" s="1"/>
      <c r="EZY354" s="1"/>
      <c r="EZZ354" s="1"/>
      <c r="FAA354" s="1"/>
      <c r="FAB354" s="1"/>
      <c r="FAC354" s="1"/>
      <c r="FAD354" s="1"/>
      <c r="FAE354" s="1"/>
      <c r="FAF354" s="1"/>
      <c r="FAG354" s="1"/>
      <c r="FAH354" s="1"/>
      <c r="FAI354" s="1"/>
      <c r="FAJ354" s="1"/>
      <c r="FAK354" s="1"/>
      <c r="FAL354" s="1"/>
      <c r="FAM354" s="1"/>
      <c r="FAN354" s="1"/>
      <c r="FAO354" s="1"/>
      <c r="FAP354" s="1"/>
      <c r="FAQ354" s="1"/>
      <c r="FAR354" s="1"/>
      <c r="FAS354" s="1"/>
      <c r="FAT354" s="1"/>
      <c r="FAU354" s="1"/>
      <c r="FAV354" s="1"/>
      <c r="FAW354" s="1"/>
      <c r="FAX354" s="1"/>
      <c r="FAY354" s="1"/>
      <c r="FAZ354" s="1"/>
      <c r="FBA354" s="1"/>
      <c r="FBB354" s="1"/>
      <c r="FBC354" s="1"/>
      <c r="FBD354" s="1"/>
      <c r="FBE354" s="1"/>
      <c r="FBF354" s="1"/>
      <c r="FBG354" s="1"/>
      <c r="FBH354" s="1"/>
      <c r="FBI354" s="1"/>
      <c r="FBJ354" s="1"/>
      <c r="FBK354" s="1"/>
      <c r="FBL354" s="1"/>
      <c r="FBM354" s="1"/>
      <c r="FBN354" s="1"/>
      <c r="FBO354" s="1"/>
      <c r="FBP354" s="1"/>
      <c r="FBQ354" s="1"/>
      <c r="FBR354" s="1"/>
      <c r="FBS354" s="1"/>
      <c r="FBT354" s="1"/>
      <c r="FBU354" s="1"/>
      <c r="FBV354" s="1"/>
      <c r="FBW354" s="1"/>
      <c r="FBX354" s="1"/>
      <c r="FBY354" s="1"/>
      <c r="FBZ354" s="1"/>
      <c r="FCA354" s="1"/>
      <c r="FCB354" s="1"/>
      <c r="FCC354" s="1"/>
      <c r="FCD354" s="1"/>
      <c r="FCE354" s="1"/>
      <c r="FCF354" s="1"/>
      <c r="FCG354" s="1"/>
      <c r="FCH354" s="1"/>
      <c r="FCI354" s="1"/>
      <c r="FCJ354" s="1"/>
      <c r="FCK354" s="1"/>
      <c r="FCL354" s="1"/>
      <c r="FCM354" s="1"/>
      <c r="FCN354" s="1"/>
      <c r="FCO354" s="1"/>
      <c r="FCP354" s="1"/>
      <c r="FCQ354" s="1"/>
      <c r="FCR354" s="1"/>
      <c r="FCS354" s="1"/>
      <c r="FCT354" s="1"/>
      <c r="FCU354" s="1"/>
      <c r="FCV354" s="1"/>
      <c r="FCW354" s="1"/>
      <c r="FCX354" s="1"/>
      <c r="FCY354" s="1"/>
      <c r="FCZ354" s="1"/>
      <c r="FDA354" s="1"/>
      <c r="FDB354" s="1"/>
      <c r="FDC354" s="1"/>
      <c r="FDD354" s="1"/>
      <c r="FDE354" s="1"/>
      <c r="FDF354" s="1"/>
      <c r="FDG354" s="1"/>
      <c r="FDH354" s="1"/>
      <c r="FDI354" s="1"/>
      <c r="FDJ354" s="1"/>
      <c r="FDK354" s="1"/>
      <c r="FDL354" s="1"/>
      <c r="FDM354" s="1"/>
      <c r="FDN354" s="1"/>
      <c r="FDO354" s="1"/>
      <c r="FDP354" s="1"/>
      <c r="FDQ354" s="1"/>
      <c r="FDR354" s="1"/>
      <c r="FDS354" s="1"/>
      <c r="FDT354" s="1"/>
      <c r="FDU354" s="1"/>
      <c r="FDV354" s="1"/>
      <c r="FDW354" s="1"/>
      <c r="FDX354" s="1"/>
      <c r="FDY354" s="1"/>
      <c r="FDZ354" s="1"/>
      <c r="FEA354" s="1"/>
      <c r="FEB354" s="1"/>
      <c r="FEC354" s="1"/>
      <c r="FED354" s="1"/>
      <c r="FEE354" s="1"/>
      <c r="FEF354" s="1"/>
      <c r="FEG354" s="1"/>
      <c r="FEH354" s="1"/>
      <c r="FEI354" s="1"/>
      <c r="FEJ354" s="1"/>
      <c r="FEK354" s="1"/>
      <c r="FEL354" s="1"/>
      <c r="FEM354" s="1"/>
      <c r="FEN354" s="1"/>
      <c r="FEO354" s="1"/>
      <c r="FEP354" s="1"/>
      <c r="FEQ354" s="1"/>
      <c r="FER354" s="1"/>
      <c r="FES354" s="1"/>
      <c r="FET354" s="1"/>
      <c r="FEU354" s="1"/>
      <c r="FEV354" s="1"/>
      <c r="FEW354" s="1"/>
      <c r="FEX354" s="1"/>
      <c r="FEY354" s="1"/>
      <c r="FEZ354" s="1"/>
      <c r="FFA354" s="1"/>
      <c r="FFB354" s="1"/>
      <c r="FFC354" s="1"/>
      <c r="FFD354" s="1"/>
      <c r="FFE354" s="1"/>
      <c r="FFF354" s="1"/>
      <c r="FFG354" s="1"/>
      <c r="FFH354" s="1"/>
      <c r="FFI354" s="1"/>
      <c r="FFJ354" s="1"/>
      <c r="FFK354" s="1"/>
      <c r="FFL354" s="1"/>
      <c r="FFM354" s="1"/>
      <c r="FFN354" s="1"/>
      <c r="FFO354" s="1"/>
      <c r="FFP354" s="1"/>
      <c r="FFQ354" s="1"/>
      <c r="FFR354" s="1"/>
      <c r="FFS354" s="1"/>
      <c r="FFT354" s="1"/>
      <c r="FFU354" s="1"/>
      <c r="FFV354" s="1"/>
      <c r="FFW354" s="1"/>
      <c r="FFX354" s="1"/>
      <c r="FFY354" s="1"/>
      <c r="FFZ354" s="1"/>
      <c r="FGA354" s="1"/>
      <c r="FGB354" s="1"/>
      <c r="FGC354" s="1"/>
      <c r="FGD354" s="1"/>
      <c r="FGE354" s="1"/>
      <c r="FGF354" s="1"/>
      <c r="FGG354" s="1"/>
      <c r="FGH354" s="1"/>
      <c r="FGI354" s="1"/>
      <c r="FGJ354" s="1"/>
      <c r="FGK354" s="1"/>
      <c r="FGL354" s="1"/>
      <c r="FGM354" s="1"/>
      <c r="FGN354" s="1"/>
      <c r="FGO354" s="1"/>
      <c r="FGP354" s="1"/>
      <c r="FGQ354" s="1"/>
      <c r="FGR354" s="1"/>
      <c r="FGS354" s="1"/>
      <c r="FGT354" s="1"/>
      <c r="FGU354" s="1"/>
      <c r="FGV354" s="1"/>
      <c r="FGW354" s="1"/>
      <c r="FGX354" s="1"/>
      <c r="FGY354" s="1"/>
      <c r="FGZ354" s="1"/>
      <c r="FHA354" s="1"/>
      <c r="FHB354" s="1"/>
      <c r="FHC354" s="1"/>
      <c r="FHD354" s="1"/>
      <c r="FHE354" s="1"/>
      <c r="FHF354" s="1"/>
      <c r="FHG354" s="1"/>
      <c r="FHH354" s="1"/>
      <c r="FHI354" s="1"/>
      <c r="FHJ354" s="1"/>
      <c r="FHK354" s="1"/>
      <c r="FHL354" s="1"/>
      <c r="FHM354" s="1"/>
      <c r="FHN354" s="1"/>
      <c r="FHO354" s="1"/>
      <c r="FHP354" s="1"/>
      <c r="FHQ354" s="1"/>
      <c r="FHR354" s="1"/>
      <c r="FHS354" s="1"/>
      <c r="FHT354" s="1"/>
      <c r="FHU354" s="1"/>
      <c r="FHV354" s="1"/>
      <c r="FHW354" s="1"/>
      <c r="FHX354" s="1"/>
      <c r="FHY354" s="1"/>
      <c r="FHZ354" s="1"/>
      <c r="FIA354" s="1"/>
      <c r="FIB354" s="1"/>
      <c r="FIC354" s="1"/>
      <c r="FID354" s="1"/>
      <c r="FIE354" s="1"/>
      <c r="FIF354" s="1"/>
      <c r="FIG354" s="1"/>
      <c r="FIH354" s="1"/>
      <c r="FII354" s="1"/>
      <c r="FIJ354" s="1"/>
      <c r="FIK354" s="1"/>
      <c r="FIL354" s="1"/>
      <c r="FIM354" s="1"/>
      <c r="FIN354" s="1"/>
      <c r="FIO354" s="1"/>
      <c r="FIP354" s="1"/>
      <c r="FIQ354" s="1"/>
      <c r="FIR354" s="1"/>
      <c r="FIS354" s="1"/>
      <c r="FIT354" s="1"/>
      <c r="FIU354" s="1"/>
      <c r="FIV354" s="1"/>
      <c r="FIW354" s="1"/>
      <c r="FIX354" s="1"/>
      <c r="FIY354" s="1"/>
      <c r="FIZ354" s="1"/>
      <c r="FJA354" s="1"/>
      <c r="FJB354" s="1"/>
      <c r="FJC354" s="1"/>
      <c r="FJD354" s="1"/>
      <c r="FJE354" s="1"/>
      <c r="FJF354" s="1"/>
      <c r="FJG354" s="1"/>
      <c r="FJH354" s="1"/>
      <c r="FJI354" s="1"/>
      <c r="FJJ354" s="1"/>
      <c r="FJK354" s="1"/>
      <c r="FJL354" s="1"/>
      <c r="FJM354" s="1"/>
      <c r="FJN354" s="1"/>
      <c r="FJO354" s="1"/>
      <c r="FJP354" s="1"/>
      <c r="FJQ354" s="1"/>
      <c r="FJR354" s="1"/>
      <c r="FJS354" s="1"/>
      <c r="FJT354" s="1"/>
      <c r="FJU354" s="1"/>
      <c r="FJV354" s="1"/>
      <c r="FJW354" s="1"/>
      <c r="FJX354" s="1"/>
      <c r="FJY354" s="1"/>
      <c r="FJZ354" s="1"/>
      <c r="FKA354" s="1"/>
      <c r="FKB354" s="1"/>
      <c r="FKC354" s="1"/>
      <c r="FKD354" s="1"/>
      <c r="FKE354" s="1"/>
      <c r="FKF354" s="1"/>
      <c r="FKG354" s="1"/>
      <c r="FKH354" s="1"/>
      <c r="FKI354" s="1"/>
      <c r="FKJ354" s="1"/>
      <c r="FKK354" s="1"/>
      <c r="FKL354" s="1"/>
      <c r="FKM354" s="1"/>
      <c r="FKN354" s="1"/>
      <c r="FKO354" s="1"/>
      <c r="FKP354" s="1"/>
      <c r="FKQ354" s="1"/>
      <c r="FKR354" s="1"/>
      <c r="FKS354" s="1"/>
      <c r="FKT354" s="1"/>
      <c r="FKU354" s="1"/>
      <c r="FKV354" s="1"/>
      <c r="FKW354" s="1"/>
      <c r="FKX354" s="1"/>
      <c r="FKY354" s="1"/>
      <c r="FKZ354" s="1"/>
      <c r="FLA354" s="1"/>
      <c r="FLB354" s="1"/>
      <c r="FLC354" s="1"/>
      <c r="FLD354" s="1"/>
      <c r="FLE354" s="1"/>
      <c r="FLF354" s="1"/>
      <c r="FLG354" s="1"/>
      <c r="FLH354" s="1"/>
      <c r="FLI354" s="1"/>
      <c r="FLJ354" s="1"/>
      <c r="FLK354" s="1"/>
      <c r="FLL354" s="1"/>
      <c r="FLM354" s="1"/>
      <c r="FLN354" s="1"/>
      <c r="FLO354" s="1"/>
      <c r="FLP354" s="1"/>
      <c r="FLQ354" s="1"/>
      <c r="FLR354" s="1"/>
      <c r="FLS354" s="1"/>
      <c r="FLT354" s="1"/>
      <c r="FLU354" s="1"/>
      <c r="FLV354" s="1"/>
      <c r="FLW354" s="1"/>
      <c r="FLX354" s="1"/>
      <c r="FLY354" s="1"/>
      <c r="FLZ354" s="1"/>
      <c r="FMA354" s="1"/>
      <c r="FMB354" s="1"/>
      <c r="FMC354" s="1"/>
      <c r="FMD354" s="1"/>
      <c r="FME354" s="1"/>
      <c r="FMF354" s="1"/>
      <c r="FMG354" s="1"/>
      <c r="FMH354" s="1"/>
      <c r="FMI354" s="1"/>
      <c r="FMJ354" s="1"/>
      <c r="FMK354" s="1"/>
      <c r="FML354" s="1"/>
      <c r="FMM354" s="1"/>
      <c r="FMN354" s="1"/>
      <c r="FMO354" s="1"/>
      <c r="FMP354" s="1"/>
      <c r="FMQ354" s="1"/>
      <c r="FMR354" s="1"/>
      <c r="FMS354" s="1"/>
      <c r="FMT354" s="1"/>
      <c r="FMU354" s="1"/>
      <c r="FMV354" s="1"/>
      <c r="FMW354" s="1"/>
      <c r="FMX354" s="1"/>
      <c r="FMY354" s="1"/>
      <c r="FMZ354" s="1"/>
      <c r="FNA354" s="1"/>
      <c r="FNB354" s="1"/>
      <c r="FNC354" s="1"/>
      <c r="FND354" s="1"/>
      <c r="FNE354" s="1"/>
      <c r="FNF354" s="1"/>
      <c r="FNG354" s="1"/>
      <c r="FNH354" s="1"/>
      <c r="FNI354" s="1"/>
      <c r="FNJ354" s="1"/>
      <c r="FNK354" s="1"/>
      <c r="FNL354" s="1"/>
      <c r="FNM354" s="1"/>
      <c r="FNN354" s="1"/>
      <c r="FNO354" s="1"/>
      <c r="FNP354" s="1"/>
      <c r="FNQ354" s="1"/>
      <c r="FNR354" s="1"/>
      <c r="FNS354" s="1"/>
      <c r="FNT354" s="1"/>
      <c r="FNU354" s="1"/>
      <c r="FNV354" s="1"/>
      <c r="FNW354" s="1"/>
      <c r="FNX354" s="1"/>
      <c r="FNY354" s="1"/>
      <c r="FNZ354" s="1"/>
      <c r="FOA354" s="1"/>
      <c r="FOB354" s="1"/>
      <c r="FOC354" s="1"/>
      <c r="FOD354" s="1"/>
      <c r="FOE354" s="1"/>
      <c r="FOF354" s="1"/>
      <c r="FOG354" s="1"/>
      <c r="FOH354" s="1"/>
      <c r="FOI354" s="1"/>
      <c r="FOJ354" s="1"/>
      <c r="FOK354" s="1"/>
      <c r="FOL354" s="1"/>
      <c r="FOM354" s="1"/>
      <c r="FON354" s="1"/>
      <c r="FOO354" s="1"/>
      <c r="FOP354" s="1"/>
      <c r="FOQ354" s="1"/>
      <c r="FOR354" s="1"/>
      <c r="FOS354" s="1"/>
      <c r="FOT354" s="1"/>
      <c r="FOU354" s="1"/>
      <c r="FOV354" s="1"/>
      <c r="FOW354" s="1"/>
      <c r="FOX354" s="1"/>
      <c r="FOY354" s="1"/>
      <c r="FOZ354" s="1"/>
      <c r="FPA354" s="1"/>
      <c r="FPB354" s="1"/>
      <c r="FPC354" s="1"/>
      <c r="FPD354" s="1"/>
      <c r="FPE354" s="1"/>
      <c r="FPF354" s="1"/>
      <c r="FPG354" s="1"/>
      <c r="FPH354" s="1"/>
      <c r="FPI354" s="1"/>
      <c r="FPJ354" s="1"/>
      <c r="FPK354" s="1"/>
      <c r="FPL354" s="1"/>
      <c r="FPM354" s="1"/>
      <c r="FPN354" s="1"/>
      <c r="FPO354" s="1"/>
      <c r="FPP354" s="1"/>
      <c r="FPQ354" s="1"/>
      <c r="FPR354" s="1"/>
      <c r="FPS354" s="1"/>
      <c r="FPT354" s="1"/>
      <c r="FPU354" s="1"/>
      <c r="FPV354" s="1"/>
      <c r="FPW354" s="1"/>
      <c r="FPX354" s="1"/>
      <c r="FPY354" s="1"/>
      <c r="FPZ354" s="1"/>
      <c r="FQA354" s="1"/>
      <c r="FQB354" s="1"/>
      <c r="FQC354" s="1"/>
      <c r="FQD354" s="1"/>
      <c r="FQE354" s="1"/>
      <c r="FQF354" s="1"/>
      <c r="FQG354" s="1"/>
      <c r="FQH354" s="1"/>
      <c r="FQI354" s="1"/>
      <c r="FQJ354" s="1"/>
      <c r="FQK354" s="1"/>
      <c r="FQL354" s="1"/>
      <c r="FQM354" s="1"/>
      <c r="FQN354" s="1"/>
      <c r="FQO354" s="1"/>
      <c r="FQP354" s="1"/>
      <c r="FQQ354" s="1"/>
      <c r="FQR354" s="1"/>
      <c r="FQS354" s="1"/>
      <c r="FQT354" s="1"/>
      <c r="FQU354" s="1"/>
      <c r="FQV354" s="1"/>
      <c r="FQW354" s="1"/>
      <c r="FQX354" s="1"/>
      <c r="FQY354" s="1"/>
      <c r="FQZ354" s="1"/>
      <c r="FRA354" s="1"/>
      <c r="FRB354" s="1"/>
      <c r="FRC354" s="1"/>
      <c r="FRD354" s="1"/>
      <c r="FRE354" s="1"/>
      <c r="FRF354" s="1"/>
      <c r="FRG354" s="1"/>
      <c r="FRH354" s="1"/>
      <c r="FRI354" s="1"/>
      <c r="FRJ354" s="1"/>
      <c r="FRK354" s="1"/>
      <c r="FRL354" s="1"/>
      <c r="FRM354" s="1"/>
      <c r="FRN354" s="1"/>
      <c r="FRO354" s="1"/>
      <c r="FRP354" s="1"/>
      <c r="FRQ354" s="1"/>
      <c r="FRR354" s="1"/>
      <c r="FRS354" s="1"/>
      <c r="FRT354" s="1"/>
      <c r="FRU354" s="1"/>
      <c r="FRV354" s="1"/>
      <c r="FRW354" s="1"/>
      <c r="FRX354" s="1"/>
      <c r="FRY354" s="1"/>
      <c r="FRZ354" s="1"/>
      <c r="FSA354" s="1"/>
      <c r="FSB354" s="1"/>
      <c r="FSC354" s="1"/>
      <c r="FSD354" s="1"/>
      <c r="FSE354" s="1"/>
      <c r="FSF354" s="1"/>
      <c r="FSG354" s="1"/>
      <c r="FSH354" s="1"/>
      <c r="FSI354" s="1"/>
      <c r="FSJ354" s="1"/>
      <c r="FSK354" s="1"/>
      <c r="FSL354" s="1"/>
      <c r="FSM354" s="1"/>
      <c r="FSN354" s="1"/>
      <c r="FSO354" s="1"/>
      <c r="FSP354" s="1"/>
      <c r="FSQ354" s="1"/>
      <c r="FSR354" s="1"/>
      <c r="FSS354" s="1"/>
      <c r="FST354" s="1"/>
      <c r="FSU354" s="1"/>
      <c r="FSV354" s="1"/>
      <c r="FSW354" s="1"/>
      <c r="FSX354" s="1"/>
      <c r="FSY354" s="1"/>
      <c r="FSZ354" s="1"/>
      <c r="FTA354" s="1"/>
      <c r="FTB354" s="1"/>
      <c r="FTC354" s="1"/>
      <c r="FTD354" s="1"/>
      <c r="FTE354" s="1"/>
      <c r="FTF354" s="1"/>
      <c r="FTG354" s="1"/>
      <c r="FTH354" s="1"/>
      <c r="FTI354" s="1"/>
      <c r="FTJ354" s="1"/>
      <c r="FTK354" s="1"/>
      <c r="FTL354" s="1"/>
      <c r="FTM354" s="1"/>
      <c r="FTN354" s="1"/>
      <c r="FTO354" s="1"/>
      <c r="FTP354" s="1"/>
      <c r="FTQ354" s="1"/>
      <c r="FTR354" s="1"/>
      <c r="FTS354" s="1"/>
      <c r="FTT354" s="1"/>
      <c r="FTU354" s="1"/>
      <c r="FTV354" s="1"/>
      <c r="FTW354" s="1"/>
      <c r="FTX354" s="1"/>
      <c r="FTY354" s="1"/>
      <c r="FTZ354" s="1"/>
      <c r="FUA354" s="1"/>
      <c r="FUB354" s="1"/>
      <c r="FUC354" s="1"/>
      <c r="FUD354" s="1"/>
      <c r="FUE354" s="1"/>
      <c r="FUF354" s="1"/>
      <c r="FUG354" s="1"/>
      <c r="FUH354" s="1"/>
      <c r="FUI354" s="1"/>
      <c r="FUJ354" s="1"/>
      <c r="FUK354" s="1"/>
      <c r="FUL354" s="1"/>
      <c r="FUM354" s="1"/>
      <c r="FUN354" s="1"/>
      <c r="FUO354" s="1"/>
      <c r="FUP354" s="1"/>
      <c r="FUQ354" s="1"/>
      <c r="FUR354" s="1"/>
      <c r="FUS354" s="1"/>
      <c r="FUT354" s="1"/>
      <c r="FUU354" s="1"/>
      <c r="FUV354" s="1"/>
      <c r="FUW354" s="1"/>
      <c r="FUX354" s="1"/>
      <c r="FUY354" s="1"/>
      <c r="FUZ354" s="1"/>
      <c r="FVA354" s="1"/>
      <c r="FVB354" s="1"/>
      <c r="FVC354" s="1"/>
      <c r="FVD354" s="1"/>
      <c r="FVE354" s="1"/>
      <c r="FVF354" s="1"/>
      <c r="FVG354" s="1"/>
      <c r="FVH354" s="1"/>
      <c r="FVI354" s="1"/>
      <c r="FVJ354" s="1"/>
      <c r="FVK354" s="1"/>
      <c r="FVL354" s="1"/>
      <c r="FVM354" s="1"/>
      <c r="FVN354" s="1"/>
      <c r="FVO354" s="1"/>
      <c r="FVP354" s="1"/>
      <c r="FVQ354" s="1"/>
      <c r="FVR354" s="1"/>
      <c r="FVS354" s="1"/>
      <c r="FVT354" s="1"/>
      <c r="FVU354" s="1"/>
      <c r="FVV354" s="1"/>
      <c r="FVW354" s="1"/>
      <c r="FVX354" s="1"/>
      <c r="FVY354" s="1"/>
      <c r="FVZ354" s="1"/>
      <c r="FWA354" s="1"/>
      <c r="FWB354" s="1"/>
      <c r="FWC354" s="1"/>
      <c r="FWD354" s="1"/>
      <c r="FWE354" s="1"/>
      <c r="FWF354" s="1"/>
      <c r="FWG354" s="1"/>
      <c r="FWH354" s="1"/>
      <c r="FWI354" s="1"/>
      <c r="FWJ354" s="1"/>
      <c r="FWK354" s="1"/>
      <c r="FWL354" s="1"/>
      <c r="FWM354" s="1"/>
      <c r="FWN354" s="1"/>
      <c r="FWO354" s="1"/>
      <c r="FWP354" s="1"/>
      <c r="FWQ354" s="1"/>
      <c r="FWR354" s="1"/>
      <c r="FWS354" s="1"/>
      <c r="FWT354" s="1"/>
      <c r="FWU354" s="1"/>
      <c r="FWV354" s="1"/>
      <c r="FWW354" s="1"/>
      <c r="FWX354" s="1"/>
      <c r="FWY354" s="1"/>
      <c r="FWZ354" s="1"/>
      <c r="FXA354" s="1"/>
      <c r="FXB354" s="1"/>
      <c r="FXC354" s="1"/>
      <c r="FXD354" s="1"/>
      <c r="FXE354" s="1"/>
      <c r="FXF354" s="1"/>
      <c r="FXG354" s="1"/>
      <c r="FXH354" s="1"/>
      <c r="FXI354" s="1"/>
      <c r="FXJ354" s="1"/>
      <c r="FXK354" s="1"/>
      <c r="FXL354" s="1"/>
      <c r="FXM354" s="1"/>
      <c r="FXN354" s="1"/>
      <c r="FXO354" s="1"/>
      <c r="FXP354" s="1"/>
      <c r="FXQ354" s="1"/>
      <c r="FXR354" s="1"/>
      <c r="FXS354" s="1"/>
      <c r="FXT354" s="1"/>
      <c r="FXU354" s="1"/>
      <c r="FXV354" s="1"/>
      <c r="FXW354" s="1"/>
      <c r="FXX354" s="1"/>
      <c r="FXY354" s="1"/>
      <c r="FXZ354" s="1"/>
      <c r="FYA354" s="1"/>
      <c r="FYB354" s="1"/>
      <c r="FYC354" s="1"/>
      <c r="FYD354" s="1"/>
      <c r="FYE354" s="1"/>
      <c r="FYF354" s="1"/>
      <c r="FYG354" s="1"/>
      <c r="FYH354" s="1"/>
      <c r="FYI354" s="1"/>
      <c r="FYJ354" s="1"/>
      <c r="FYK354" s="1"/>
      <c r="FYL354" s="1"/>
      <c r="FYM354" s="1"/>
      <c r="FYN354" s="1"/>
      <c r="FYO354" s="1"/>
      <c r="FYP354" s="1"/>
      <c r="FYQ354" s="1"/>
      <c r="FYR354" s="1"/>
      <c r="FYS354" s="1"/>
      <c r="FYT354" s="1"/>
      <c r="FYU354" s="1"/>
      <c r="FYV354" s="1"/>
      <c r="FYW354" s="1"/>
      <c r="FYX354" s="1"/>
      <c r="FYY354" s="1"/>
      <c r="FYZ354" s="1"/>
      <c r="FZA354" s="1"/>
      <c r="FZB354" s="1"/>
      <c r="FZC354" s="1"/>
      <c r="FZD354" s="1"/>
      <c r="FZE354" s="1"/>
      <c r="FZF354" s="1"/>
      <c r="FZG354" s="1"/>
      <c r="FZH354" s="1"/>
      <c r="FZI354" s="1"/>
      <c r="FZJ354" s="1"/>
      <c r="FZK354" s="1"/>
      <c r="FZL354" s="1"/>
      <c r="FZM354" s="1"/>
      <c r="FZN354" s="1"/>
      <c r="FZO354" s="1"/>
      <c r="FZP354" s="1"/>
      <c r="FZQ354" s="1"/>
      <c r="FZR354" s="1"/>
      <c r="FZS354" s="1"/>
      <c r="FZT354" s="1"/>
      <c r="FZU354" s="1"/>
      <c r="FZV354" s="1"/>
      <c r="FZW354" s="1"/>
      <c r="FZX354" s="1"/>
      <c r="FZY354" s="1"/>
      <c r="FZZ354" s="1"/>
      <c r="GAA354" s="1"/>
      <c r="GAB354" s="1"/>
      <c r="GAC354" s="1"/>
      <c r="GAD354" s="1"/>
      <c r="GAE354" s="1"/>
      <c r="GAF354" s="1"/>
      <c r="GAG354" s="1"/>
      <c r="GAH354" s="1"/>
      <c r="GAI354" s="1"/>
      <c r="GAJ354" s="1"/>
      <c r="GAK354" s="1"/>
      <c r="GAL354" s="1"/>
      <c r="GAM354" s="1"/>
      <c r="GAN354" s="1"/>
      <c r="GAO354" s="1"/>
      <c r="GAP354" s="1"/>
      <c r="GAQ354" s="1"/>
      <c r="GAR354" s="1"/>
      <c r="GAS354" s="1"/>
      <c r="GAT354" s="1"/>
      <c r="GAU354" s="1"/>
      <c r="GAV354" s="1"/>
      <c r="GAW354" s="1"/>
      <c r="GAX354" s="1"/>
      <c r="GAY354" s="1"/>
      <c r="GAZ354" s="1"/>
      <c r="GBA354" s="1"/>
      <c r="GBB354" s="1"/>
      <c r="GBC354" s="1"/>
      <c r="GBD354" s="1"/>
      <c r="GBE354" s="1"/>
      <c r="GBF354" s="1"/>
      <c r="GBG354" s="1"/>
      <c r="GBH354" s="1"/>
      <c r="GBI354" s="1"/>
      <c r="GBJ354" s="1"/>
      <c r="GBK354" s="1"/>
      <c r="GBL354" s="1"/>
      <c r="GBM354" s="1"/>
      <c r="GBN354" s="1"/>
      <c r="GBO354" s="1"/>
      <c r="GBP354" s="1"/>
      <c r="GBQ354" s="1"/>
      <c r="GBR354" s="1"/>
      <c r="GBS354" s="1"/>
      <c r="GBT354" s="1"/>
      <c r="GBU354" s="1"/>
      <c r="GBV354" s="1"/>
      <c r="GBW354" s="1"/>
      <c r="GBX354" s="1"/>
      <c r="GBY354" s="1"/>
      <c r="GBZ354" s="1"/>
      <c r="GCA354" s="1"/>
      <c r="GCB354" s="1"/>
      <c r="GCC354" s="1"/>
      <c r="GCD354" s="1"/>
      <c r="GCE354" s="1"/>
      <c r="GCF354" s="1"/>
      <c r="GCG354" s="1"/>
      <c r="GCH354" s="1"/>
      <c r="GCI354" s="1"/>
      <c r="GCJ354" s="1"/>
      <c r="GCK354" s="1"/>
      <c r="GCL354" s="1"/>
      <c r="GCM354" s="1"/>
      <c r="GCN354" s="1"/>
      <c r="GCO354" s="1"/>
      <c r="GCP354" s="1"/>
      <c r="GCQ354" s="1"/>
      <c r="GCR354" s="1"/>
      <c r="GCS354" s="1"/>
      <c r="GCT354" s="1"/>
      <c r="GCU354" s="1"/>
      <c r="GCV354" s="1"/>
      <c r="GCW354" s="1"/>
      <c r="GCX354" s="1"/>
      <c r="GCY354" s="1"/>
      <c r="GCZ354" s="1"/>
      <c r="GDA354" s="1"/>
      <c r="GDB354" s="1"/>
      <c r="GDC354" s="1"/>
      <c r="GDD354" s="1"/>
      <c r="GDE354" s="1"/>
      <c r="GDF354" s="1"/>
      <c r="GDG354" s="1"/>
      <c r="GDH354" s="1"/>
      <c r="GDI354" s="1"/>
      <c r="GDJ354" s="1"/>
      <c r="GDK354" s="1"/>
      <c r="GDL354" s="1"/>
      <c r="GDM354" s="1"/>
      <c r="GDN354" s="1"/>
      <c r="GDO354" s="1"/>
      <c r="GDP354" s="1"/>
      <c r="GDQ354" s="1"/>
      <c r="GDR354" s="1"/>
      <c r="GDS354" s="1"/>
      <c r="GDT354" s="1"/>
      <c r="GDU354" s="1"/>
      <c r="GDV354" s="1"/>
      <c r="GDW354" s="1"/>
      <c r="GDX354" s="1"/>
      <c r="GDY354" s="1"/>
      <c r="GDZ354" s="1"/>
      <c r="GEA354" s="1"/>
      <c r="GEB354" s="1"/>
      <c r="GEC354" s="1"/>
      <c r="GED354" s="1"/>
      <c r="GEE354" s="1"/>
      <c r="GEF354" s="1"/>
      <c r="GEG354" s="1"/>
      <c r="GEH354" s="1"/>
      <c r="GEI354" s="1"/>
      <c r="GEJ354" s="1"/>
      <c r="GEK354" s="1"/>
      <c r="GEL354" s="1"/>
      <c r="GEM354" s="1"/>
      <c r="GEN354" s="1"/>
      <c r="GEO354" s="1"/>
      <c r="GEP354" s="1"/>
      <c r="GEQ354" s="1"/>
      <c r="GER354" s="1"/>
      <c r="GES354" s="1"/>
      <c r="GET354" s="1"/>
      <c r="GEU354" s="1"/>
      <c r="GEV354" s="1"/>
      <c r="GEW354" s="1"/>
      <c r="GEX354" s="1"/>
      <c r="GEY354" s="1"/>
      <c r="GEZ354" s="1"/>
      <c r="GFA354" s="1"/>
      <c r="GFB354" s="1"/>
      <c r="GFC354" s="1"/>
      <c r="GFD354" s="1"/>
      <c r="GFE354" s="1"/>
      <c r="GFF354" s="1"/>
      <c r="GFG354" s="1"/>
      <c r="GFH354" s="1"/>
      <c r="GFI354" s="1"/>
      <c r="GFJ354" s="1"/>
      <c r="GFK354" s="1"/>
      <c r="GFL354" s="1"/>
      <c r="GFM354" s="1"/>
      <c r="GFN354" s="1"/>
      <c r="GFO354" s="1"/>
      <c r="GFP354" s="1"/>
      <c r="GFQ354" s="1"/>
      <c r="GFR354" s="1"/>
      <c r="GFS354" s="1"/>
      <c r="GFT354" s="1"/>
      <c r="GFU354" s="1"/>
      <c r="GFV354" s="1"/>
      <c r="GFW354" s="1"/>
      <c r="GFX354" s="1"/>
      <c r="GFY354" s="1"/>
      <c r="GFZ354" s="1"/>
      <c r="GGA354" s="1"/>
      <c r="GGB354" s="1"/>
      <c r="GGC354" s="1"/>
      <c r="GGD354" s="1"/>
      <c r="GGE354" s="1"/>
      <c r="GGF354" s="1"/>
      <c r="GGG354" s="1"/>
      <c r="GGH354" s="1"/>
      <c r="GGI354" s="1"/>
      <c r="GGJ354" s="1"/>
      <c r="GGK354" s="1"/>
      <c r="GGL354" s="1"/>
      <c r="GGM354" s="1"/>
      <c r="GGN354" s="1"/>
      <c r="GGO354" s="1"/>
      <c r="GGP354" s="1"/>
      <c r="GGQ354" s="1"/>
      <c r="GGR354" s="1"/>
      <c r="GGS354" s="1"/>
      <c r="GGT354" s="1"/>
      <c r="GGU354" s="1"/>
      <c r="GGV354" s="1"/>
      <c r="GGW354" s="1"/>
      <c r="GGX354" s="1"/>
      <c r="GGY354" s="1"/>
      <c r="GGZ354" s="1"/>
      <c r="GHA354" s="1"/>
      <c r="GHB354" s="1"/>
      <c r="GHC354" s="1"/>
      <c r="GHD354" s="1"/>
      <c r="GHE354" s="1"/>
      <c r="GHF354" s="1"/>
      <c r="GHG354" s="1"/>
      <c r="GHH354" s="1"/>
      <c r="GHI354" s="1"/>
      <c r="GHJ354" s="1"/>
      <c r="GHK354" s="1"/>
      <c r="GHL354" s="1"/>
      <c r="GHM354" s="1"/>
      <c r="GHN354" s="1"/>
      <c r="GHO354" s="1"/>
      <c r="GHP354" s="1"/>
      <c r="GHQ354" s="1"/>
      <c r="GHR354" s="1"/>
      <c r="GHS354" s="1"/>
      <c r="GHT354" s="1"/>
      <c r="GHU354" s="1"/>
      <c r="GHV354" s="1"/>
      <c r="GHW354" s="1"/>
      <c r="GHX354" s="1"/>
      <c r="GHY354" s="1"/>
      <c r="GHZ354" s="1"/>
      <c r="GIA354" s="1"/>
      <c r="GIB354" s="1"/>
      <c r="GIC354" s="1"/>
      <c r="GID354" s="1"/>
      <c r="GIE354" s="1"/>
      <c r="GIF354" s="1"/>
      <c r="GIG354" s="1"/>
      <c r="GIH354" s="1"/>
      <c r="GII354" s="1"/>
      <c r="GIJ354" s="1"/>
      <c r="GIK354" s="1"/>
      <c r="GIL354" s="1"/>
      <c r="GIM354" s="1"/>
      <c r="GIN354" s="1"/>
      <c r="GIO354" s="1"/>
      <c r="GIP354" s="1"/>
      <c r="GIQ354" s="1"/>
      <c r="GIR354" s="1"/>
      <c r="GIS354" s="1"/>
      <c r="GIT354" s="1"/>
      <c r="GIU354" s="1"/>
      <c r="GIV354" s="1"/>
      <c r="GIW354" s="1"/>
      <c r="GIX354" s="1"/>
      <c r="GIY354" s="1"/>
      <c r="GIZ354" s="1"/>
      <c r="GJA354" s="1"/>
      <c r="GJB354" s="1"/>
      <c r="GJC354" s="1"/>
      <c r="GJD354" s="1"/>
      <c r="GJE354" s="1"/>
      <c r="GJF354" s="1"/>
      <c r="GJG354" s="1"/>
      <c r="GJH354" s="1"/>
      <c r="GJI354" s="1"/>
      <c r="GJJ354" s="1"/>
      <c r="GJK354" s="1"/>
      <c r="GJL354" s="1"/>
      <c r="GJM354" s="1"/>
      <c r="GJN354" s="1"/>
      <c r="GJO354" s="1"/>
      <c r="GJP354" s="1"/>
      <c r="GJQ354" s="1"/>
      <c r="GJR354" s="1"/>
      <c r="GJS354" s="1"/>
      <c r="GJT354" s="1"/>
      <c r="GJU354" s="1"/>
      <c r="GJV354" s="1"/>
      <c r="GJW354" s="1"/>
      <c r="GJX354" s="1"/>
      <c r="GJY354" s="1"/>
      <c r="GJZ354" s="1"/>
      <c r="GKA354" s="1"/>
      <c r="GKB354" s="1"/>
      <c r="GKC354" s="1"/>
      <c r="GKD354" s="1"/>
      <c r="GKE354" s="1"/>
      <c r="GKF354" s="1"/>
      <c r="GKG354" s="1"/>
      <c r="GKH354" s="1"/>
      <c r="GKI354" s="1"/>
      <c r="GKJ354" s="1"/>
      <c r="GKK354" s="1"/>
      <c r="GKL354" s="1"/>
      <c r="GKM354" s="1"/>
      <c r="GKN354" s="1"/>
      <c r="GKO354" s="1"/>
      <c r="GKP354" s="1"/>
      <c r="GKQ354" s="1"/>
      <c r="GKR354" s="1"/>
      <c r="GKS354" s="1"/>
      <c r="GKT354" s="1"/>
      <c r="GKU354" s="1"/>
      <c r="GKV354" s="1"/>
      <c r="GKW354" s="1"/>
      <c r="GKX354" s="1"/>
      <c r="GKY354" s="1"/>
      <c r="GKZ354" s="1"/>
      <c r="GLA354" s="1"/>
      <c r="GLB354" s="1"/>
      <c r="GLC354" s="1"/>
      <c r="GLD354" s="1"/>
      <c r="GLE354" s="1"/>
      <c r="GLF354" s="1"/>
      <c r="GLG354" s="1"/>
      <c r="GLH354" s="1"/>
      <c r="GLI354" s="1"/>
      <c r="GLJ354" s="1"/>
      <c r="GLK354" s="1"/>
      <c r="GLL354" s="1"/>
      <c r="GLM354" s="1"/>
      <c r="GLN354" s="1"/>
      <c r="GLO354" s="1"/>
      <c r="GLP354" s="1"/>
      <c r="GLQ354" s="1"/>
      <c r="GLR354" s="1"/>
      <c r="GLS354" s="1"/>
      <c r="GLT354" s="1"/>
      <c r="GLU354" s="1"/>
      <c r="GLV354" s="1"/>
      <c r="GLW354" s="1"/>
      <c r="GLX354" s="1"/>
      <c r="GLY354" s="1"/>
      <c r="GLZ354" s="1"/>
      <c r="GMA354" s="1"/>
      <c r="GMB354" s="1"/>
      <c r="GMC354" s="1"/>
      <c r="GMD354" s="1"/>
      <c r="GME354" s="1"/>
      <c r="GMF354" s="1"/>
      <c r="GMG354" s="1"/>
      <c r="GMH354" s="1"/>
      <c r="GMI354" s="1"/>
      <c r="GMJ354" s="1"/>
      <c r="GMK354" s="1"/>
      <c r="GML354" s="1"/>
      <c r="GMM354" s="1"/>
      <c r="GMN354" s="1"/>
      <c r="GMO354" s="1"/>
      <c r="GMP354" s="1"/>
      <c r="GMQ354" s="1"/>
      <c r="GMR354" s="1"/>
      <c r="GMS354" s="1"/>
      <c r="GMT354" s="1"/>
      <c r="GMU354" s="1"/>
      <c r="GMV354" s="1"/>
      <c r="GMW354" s="1"/>
      <c r="GMX354" s="1"/>
      <c r="GMY354" s="1"/>
      <c r="GMZ354" s="1"/>
      <c r="GNA354" s="1"/>
      <c r="GNB354" s="1"/>
      <c r="GNC354" s="1"/>
      <c r="GND354" s="1"/>
      <c r="GNE354" s="1"/>
      <c r="GNF354" s="1"/>
      <c r="GNG354" s="1"/>
      <c r="GNH354" s="1"/>
      <c r="GNI354" s="1"/>
      <c r="GNJ354" s="1"/>
      <c r="GNK354" s="1"/>
      <c r="GNL354" s="1"/>
      <c r="GNM354" s="1"/>
      <c r="GNN354" s="1"/>
      <c r="GNO354" s="1"/>
      <c r="GNP354" s="1"/>
      <c r="GNQ354" s="1"/>
      <c r="GNR354" s="1"/>
      <c r="GNS354" s="1"/>
      <c r="GNT354" s="1"/>
      <c r="GNU354" s="1"/>
      <c r="GNV354" s="1"/>
      <c r="GNW354" s="1"/>
      <c r="GNX354" s="1"/>
      <c r="GNY354" s="1"/>
      <c r="GNZ354" s="1"/>
      <c r="GOA354" s="1"/>
      <c r="GOB354" s="1"/>
      <c r="GOC354" s="1"/>
      <c r="GOD354" s="1"/>
      <c r="GOE354" s="1"/>
      <c r="GOF354" s="1"/>
      <c r="GOG354" s="1"/>
      <c r="GOH354" s="1"/>
      <c r="GOI354" s="1"/>
      <c r="GOJ354" s="1"/>
      <c r="GOK354" s="1"/>
      <c r="GOL354" s="1"/>
      <c r="GOM354" s="1"/>
      <c r="GON354" s="1"/>
      <c r="GOO354" s="1"/>
      <c r="GOP354" s="1"/>
      <c r="GOQ354" s="1"/>
      <c r="GOR354" s="1"/>
      <c r="GOS354" s="1"/>
      <c r="GOT354" s="1"/>
      <c r="GOU354" s="1"/>
      <c r="GOV354" s="1"/>
      <c r="GOW354" s="1"/>
      <c r="GOX354" s="1"/>
      <c r="GOY354" s="1"/>
      <c r="GOZ354" s="1"/>
      <c r="GPA354" s="1"/>
      <c r="GPB354" s="1"/>
      <c r="GPC354" s="1"/>
      <c r="GPD354" s="1"/>
      <c r="GPE354" s="1"/>
      <c r="GPF354" s="1"/>
      <c r="GPG354" s="1"/>
      <c r="GPH354" s="1"/>
      <c r="GPI354" s="1"/>
      <c r="GPJ354" s="1"/>
      <c r="GPK354" s="1"/>
      <c r="GPL354" s="1"/>
      <c r="GPM354" s="1"/>
      <c r="GPN354" s="1"/>
      <c r="GPO354" s="1"/>
      <c r="GPP354" s="1"/>
      <c r="GPQ354" s="1"/>
      <c r="GPR354" s="1"/>
      <c r="GPS354" s="1"/>
      <c r="GPT354" s="1"/>
      <c r="GPU354" s="1"/>
      <c r="GPV354" s="1"/>
      <c r="GPW354" s="1"/>
      <c r="GPX354" s="1"/>
      <c r="GPY354" s="1"/>
      <c r="GPZ354" s="1"/>
      <c r="GQA354" s="1"/>
      <c r="GQB354" s="1"/>
      <c r="GQC354" s="1"/>
      <c r="GQD354" s="1"/>
      <c r="GQE354" s="1"/>
      <c r="GQF354" s="1"/>
      <c r="GQG354" s="1"/>
      <c r="GQH354" s="1"/>
      <c r="GQI354" s="1"/>
      <c r="GQJ354" s="1"/>
      <c r="GQK354" s="1"/>
      <c r="GQL354" s="1"/>
      <c r="GQM354" s="1"/>
      <c r="GQN354" s="1"/>
      <c r="GQO354" s="1"/>
      <c r="GQP354" s="1"/>
      <c r="GQQ354" s="1"/>
      <c r="GQR354" s="1"/>
      <c r="GQS354" s="1"/>
      <c r="GQT354" s="1"/>
      <c r="GQU354" s="1"/>
      <c r="GQV354" s="1"/>
      <c r="GQW354" s="1"/>
      <c r="GQX354" s="1"/>
      <c r="GQY354" s="1"/>
      <c r="GQZ354" s="1"/>
      <c r="GRA354" s="1"/>
      <c r="GRB354" s="1"/>
      <c r="GRC354" s="1"/>
      <c r="GRD354" s="1"/>
      <c r="GRE354" s="1"/>
      <c r="GRF354" s="1"/>
      <c r="GRG354" s="1"/>
      <c r="GRH354" s="1"/>
      <c r="GRI354" s="1"/>
      <c r="GRJ354" s="1"/>
      <c r="GRK354" s="1"/>
      <c r="GRL354" s="1"/>
      <c r="GRM354" s="1"/>
      <c r="GRN354" s="1"/>
      <c r="GRO354" s="1"/>
      <c r="GRP354" s="1"/>
      <c r="GRQ354" s="1"/>
      <c r="GRR354" s="1"/>
      <c r="GRS354" s="1"/>
      <c r="GRT354" s="1"/>
      <c r="GRU354" s="1"/>
      <c r="GRV354" s="1"/>
      <c r="GRW354" s="1"/>
      <c r="GRX354" s="1"/>
      <c r="GRY354" s="1"/>
      <c r="GRZ354" s="1"/>
      <c r="GSA354" s="1"/>
      <c r="GSB354" s="1"/>
      <c r="GSC354" s="1"/>
      <c r="GSD354" s="1"/>
      <c r="GSE354" s="1"/>
      <c r="GSF354" s="1"/>
      <c r="GSG354" s="1"/>
      <c r="GSH354" s="1"/>
      <c r="GSI354" s="1"/>
      <c r="GSJ354" s="1"/>
      <c r="GSK354" s="1"/>
      <c r="GSL354" s="1"/>
      <c r="GSM354" s="1"/>
      <c r="GSN354" s="1"/>
      <c r="GSO354" s="1"/>
      <c r="GSP354" s="1"/>
      <c r="GSQ354" s="1"/>
      <c r="GSR354" s="1"/>
      <c r="GSS354" s="1"/>
      <c r="GST354" s="1"/>
      <c r="GSU354" s="1"/>
      <c r="GSV354" s="1"/>
      <c r="GSW354" s="1"/>
      <c r="GSX354" s="1"/>
      <c r="GSY354" s="1"/>
      <c r="GSZ354" s="1"/>
      <c r="GTA354" s="1"/>
      <c r="GTB354" s="1"/>
      <c r="GTC354" s="1"/>
      <c r="GTD354" s="1"/>
      <c r="GTE354" s="1"/>
      <c r="GTF354" s="1"/>
      <c r="GTG354" s="1"/>
      <c r="GTH354" s="1"/>
      <c r="GTI354" s="1"/>
      <c r="GTJ354" s="1"/>
      <c r="GTK354" s="1"/>
      <c r="GTL354" s="1"/>
      <c r="GTM354" s="1"/>
      <c r="GTN354" s="1"/>
      <c r="GTO354" s="1"/>
      <c r="GTP354" s="1"/>
      <c r="GTQ354" s="1"/>
      <c r="GTR354" s="1"/>
      <c r="GTS354" s="1"/>
      <c r="GTT354" s="1"/>
      <c r="GTU354" s="1"/>
      <c r="GTV354" s="1"/>
      <c r="GTW354" s="1"/>
      <c r="GTX354" s="1"/>
      <c r="GTY354" s="1"/>
      <c r="GTZ354" s="1"/>
      <c r="GUA354" s="1"/>
      <c r="GUB354" s="1"/>
      <c r="GUC354" s="1"/>
      <c r="GUD354" s="1"/>
      <c r="GUE354" s="1"/>
      <c r="GUF354" s="1"/>
      <c r="GUG354" s="1"/>
      <c r="GUH354" s="1"/>
      <c r="GUI354" s="1"/>
      <c r="GUJ354" s="1"/>
      <c r="GUK354" s="1"/>
      <c r="GUL354" s="1"/>
      <c r="GUM354" s="1"/>
      <c r="GUN354" s="1"/>
      <c r="GUO354" s="1"/>
      <c r="GUP354" s="1"/>
      <c r="GUQ354" s="1"/>
      <c r="GUR354" s="1"/>
      <c r="GUS354" s="1"/>
      <c r="GUT354" s="1"/>
      <c r="GUU354" s="1"/>
      <c r="GUV354" s="1"/>
      <c r="GUW354" s="1"/>
      <c r="GUX354" s="1"/>
      <c r="GUY354" s="1"/>
      <c r="GUZ354" s="1"/>
      <c r="GVA354" s="1"/>
      <c r="GVB354" s="1"/>
      <c r="GVC354" s="1"/>
      <c r="GVD354" s="1"/>
      <c r="GVE354" s="1"/>
      <c r="GVF354" s="1"/>
      <c r="GVG354" s="1"/>
      <c r="GVH354" s="1"/>
      <c r="GVI354" s="1"/>
      <c r="GVJ354" s="1"/>
      <c r="GVK354" s="1"/>
      <c r="GVL354" s="1"/>
      <c r="GVM354" s="1"/>
      <c r="GVN354" s="1"/>
      <c r="GVO354" s="1"/>
      <c r="GVP354" s="1"/>
      <c r="GVQ354" s="1"/>
      <c r="GVR354" s="1"/>
      <c r="GVS354" s="1"/>
      <c r="GVT354" s="1"/>
      <c r="GVU354" s="1"/>
      <c r="GVV354" s="1"/>
      <c r="GVW354" s="1"/>
      <c r="GVX354" s="1"/>
      <c r="GVY354" s="1"/>
      <c r="GVZ354" s="1"/>
      <c r="GWA354" s="1"/>
      <c r="GWB354" s="1"/>
      <c r="GWC354" s="1"/>
      <c r="GWD354" s="1"/>
      <c r="GWE354" s="1"/>
      <c r="GWF354" s="1"/>
      <c r="GWG354" s="1"/>
      <c r="GWH354" s="1"/>
      <c r="GWI354" s="1"/>
      <c r="GWJ354" s="1"/>
      <c r="GWK354" s="1"/>
      <c r="GWL354" s="1"/>
      <c r="GWM354" s="1"/>
      <c r="GWN354" s="1"/>
      <c r="GWO354" s="1"/>
      <c r="GWP354" s="1"/>
      <c r="GWQ354" s="1"/>
      <c r="GWR354" s="1"/>
      <c r="GWS354" s="1"/>
      <c r="GWT354" s="1"/>
      <c r="GWU354" s="1"/>
      <c r="GWV354" s="1"/>
      <c r="GWW354" s="1"/>
      <c r="GWX354" s="1"/>
      <c r="GWY354" s="1"/>
      <c r="GWZ354" s="1"/>
      <c r="GXA354" s="1"/>
      <c r="GXB354" s="1"/>
      <c r="GXC354" s="1"/>
      <c r="GXD354" s="1"/>
      <c r="GXE354" s="1"/>
      <c r="GXF354" s="1"/>
      <c r="GXG354" s="1"/>
      <c r="GXH354" s="1"/>
      <c r="GXI354" s="1"/>
      <c r="GXJ354" s="1"/>
      <c r="GXK354" s="1"/>
      <c r="GXL354" s="1"/>
      <c r="GXM354" s="1"/>
      <c r="GXN354" s="1"/>
      <c r="GXO354" s="1"/>
      <c r="GXP354" s="1"/>
      <c r="GXQ354" s="1"/>
      <c r="GXR354" s="1"/>
      <c r="GXS354" s="1"/>
      <c r="GXT354" s="1"/>
      <c r="GXU354" s="1"/>
      <c r="GXV354" s="1"/>
      <c r="GXW354" s="1"/>
      <c r="GXX354" s="1"/>
      <c r="GXY354" s="1"/>
      <c r="GXZ354" s="1"/>
      <c r="GYA354" s="1"/>
      <c r="GYB354" s="1"/>
      <c r="GYC354" s="1"/>
      <c r="GYD354" s="1"/>
      <c r="GYE354" s="1"/>
      <c r="GYF354" s="1"/>
      <c r="GYG354" s="1"/>
      <c r="GYH354" s="1"/>
      <c r="GYI354" s="1"/>
      <c r="GYJ354" s="1"/>
      <c r="GYK354" s="1"/>
      <c r="GYL354" s="1"/>
      <c r="GYM354" s="1"/>
      <c r="GYN354" s="1"/>
      <c r="GYO354" s="1"/>
      <c r="GYP354" s="1"/>
      <c r="GYQ354" s="1"/>
      <c r="GYR354" s="1"/>
      <c r="GYS354" s="1"/>
      <c r="GYT354" s="1"/>
      <c r="GYU354" s="1"/>
      <c r="GYV354" s="1"/>
      <c r="GYW354" s="1"/>
      <c r="GYX354" s="1"/>
      <c r="GYY354" s="1"/>
      <c r="GYZ354" s="1"/>
      <c r="GZA354" s="1"/>
      <c r="GZB354" s="1"/>
      <c r="GZC354" s="1"/>
      <c r="GZD354" s="1"/>
      <c r="GZE354" s="1"/>
      <c r="GZF354" s="1"/>
      <c r="GZG354" s="1"/>
      <c r="GZH354" s="1"/>
      <c r="GZI354" s="1"/>
      <c r="GZJ354" s="1"/>
      <c r="GZK354" s="1"/>
      <c r="GZL354" s="1"/>
      <c r="GZM354" s="1"/>
      <c r="GZN354" s="1"/>
      <c r="GZO354" s="1"/>
      <c r="GZP354" s="1"/>
      <c r="GZQ354" s="1"/>
      <c r="GZR354" s="1"/>
      <c r="GZS354" s="1"/>
      <c r="GZT354" s="1"/>
      <c r="GZU354" s="1"/>
      <c r="GZV354" s="1"/>
      <c r="GZW354" s="1"/>
      <c r="GZX354" s="1"/>
      <c r="GZY354" s="1"/>
      <c r="GZZ354" s="1"/>
      <c r="HAA354" s="1"/>
      <c r="HAB354" s="1"/>
      <c r="HAC354" s="1"/>
      <c r="HAD354" s="1"/>
      <c r="HAE354" s="1"/>
      <c r="HAF354" s="1"/>
      <c r="HAG354" s="1"/>
      <c r="HAH354" s="1"/>
      <c r="HAI354" s="1"/>
      <c r="HAJ354" s="1"/>
      <c r="HAK354" s="1"/>
      <c r="HAL354" s="1"/>
      <c r="HAM354" s="1"/>
      <c r="HAN354" s="1"/>
      <c r="HAO354" s="1"/>
      <c r="HAP354" s="1"/>
      <c r="HAQ354" s="1"/>
      <c r="HAR354" s="1"/>
      <c r="HAS354" s="1"/>
      <c r="HAT354" s="1"/>
      <c r="HAU354" s="1"/>
      <c r="HAV354" s="1"/>
      <c r="HAW354" s="1"/>
      <c r="HAX354" s="1"/>
      <c r="HAY354" s="1"/>
      <c r="HAZ354" s="1"/>
      <c r="HBA354" s="1"/>
      <c r="HBB354" s="1"/>
      <c r="HBC354" s="1"/>
      <c r="HBD354" s="1"/>
      <c r="HBE354" s="1"/>
      <c r="HBF354" s="1"/>
      <c r="HBG354" s="1"/>
      <c r="HBH354" s="1"/>
      <c r="HBI354" s="1"/>
      <c r="HBJ354" s="1"/>
      <c r="HBK354" s="1"/>
      <c r="HBL354" s="1"/>
      <c r="HBM354" s="1"/>
      <c r="HBN354" s="1"/>
      <c r="HBO354" s="1"/>
      <c r="HBP354" s="1"/>
      <c r="HBQ354" s="1"/>
      <c r="HBR354" s="1"/>
      <c r="HBS354" s="1"/>
      <c r="HBT354" s="1"/>
      <c r="HBU354" s="1"/>
      <c r="HBV354" s="1"/>
      <c r="HBW354" s="1"/>
      <c r="HBX354" s="1"/>
      <c r="HBY354" s="1"/>
      <c r="HBZ354" s="1"/>
      <c r="HCA354" s="1"/>
      <c r="HCB354" s="1"/>
      <c r="HCC354" s="1"/>
      <c r="HCD354" s="1"/>
      <c r="HCE354" s="1"/>
      <c r="HCF354" s="1"/>
      <c r="HCG354" s="1"/>
      <c r="HCH354" s="1"/>
      <c r="HCI354" s="1"/>
      <c r="HCJ354" s="1"/>
      <c r="HCK354" s="1"/>
      <c r="HCL354" s="1"/>
      <c r="HCM354" s="1"/>
      <c r="HCN354" s="1"/>
      <c r="HCO354" s="1"/>
      <c r="HCP354" s="1"/>
      <c r="HCQ354" s="1"/>
      <c r="HCR354" s="1"/>
      <c r="HCS354" s="1"/>
      <c r="HCT354" s="1"/>
      <c r="HCU354" s="1"/>
      <c r="HCV354" s="1"/>
      <c r="HCW354" s="1"/>
      <c r="HCX354" s="1"/>
      <c r="HCY354" s="1"/>
      <c r="HCZ354" s="1"/>
      <c r="HDA354" s="1"/>
      <c r="HDB354" s="1"/>
      <c r="HDC354" s="1"/>
      <c r="HDD354" s="1"/>
      <c r="HDE354" s="1"/>
      <c r="HDF354" s="1"/>
      <c r="HDG354" s="1"/>
      <c r="HDH354" s="1"/>
      <c r="HDI354" s="1"/>
      <c r="HDJ354" s="1"/>
      <c r="HDK354" s="1"/>
      <c r="HDL354" s="1"/>
      <c r="HDM354" s="1"/>
      <c r="HDN354" s="1"/>
      <c r="HDO354" s="1"/>
      <c r="HDP354" s="1"/>
      <c r="HDQ354" s="1"/>
      <c r="HDR354" s="1"/>
      <c r="HDS354" s="1"/>
      <c r="HDT354" s="1"/>
      <c r="HDU354" s="1"/>
      <c r="HDV354" s="1"/>
      <c r="HDW354" s="1"/>
      <c r="HDX354" s="1"/>
      <c r="HDY354" s="1"/>
      <c r="HDZ354" s="1"/>
      <c r="HEA354" s="1"/>
      <c r="HEB354" s="1"/>
      <c r="HEC354" s="1"/>
      <c r="HED354" s="1"/>
      <c r="HEE354" s="1"/>
      <c r="HEF354" s="1"/>
      <c r="HEG354" s="1"/>
      <c r="HEH354" s="1"/>
      <c r="HEI354" s="1"/>
      <c r="HEJ354" s="1"/>
      <c r="HEK354" s="1"/>
      <c r="HEL354" s="1"/>
      <c r="HEM354" s="1"/>
      <c r="HEN354" s="1"/>
      <c r="HEO354" s="1"/>
      <c r="HEP354" s="1"/>
      <c r="HEQ354" s="1"/>
      <c r="HER354" s="1"/>
      <c r="HES354" s="1"/>
      <c r="HET354" s="1"/>
      <c r="HEU354" s="1"/>
      <c r="HEV354" s="1"/>
      <c r="HEW354" s="1"/>
      <c r="HEX354" s="1"/>
      <c r="HEY354" s="1"/>
      <c r="HEZ354" s="1"/>
      <c r="HFA354" s="1"/>
      <c r="HFB354" s="1"/>
      <c r="HFC354" s="1"/>
      <c r="HFD354" s="1"/>
      <c r="HFE354" s="1"/>
      <c r="HFF354" s="1"/>
      <c r="HFG354" s="1"/>
      <c r="HFH354" s="1"/>
      <c r="HFI354" s="1"/>
      <c r="HFJ354" s="1"/>
      <c r="HFK354" s="1"/>
      <c r="HFL354" s="1"/>
      <c r="HFM354" s="1"/>
      <c r="HFN354" s="1"/>
      <c r="HFO354" s="1"/>
      <c r="HFP354" s="1"/>
      <c r="HFQ354" s="1"/>
      <c r="HFR354" s="1"/>
      <c r="HFS354" s="1"/>
      <c r="HFT354" s="1"/>
      <c r="HFU354" s="1"/>
      <c r="HFV354" s="1"/>
      <c r="HFW354" s="1"/>
      <c r="HFX354" s="1"/>
      <c r="HFY354" s="1"/>
      <c r="HFZ354" s="1"/>
      <c r="HGA354" s="1"/>
      <c r="HGB354" s="1"/>
      <c r="HGC354" s="1"/>
      <c r="HGD354" s="1"/>
      <c r="HGE354" s="1"/>
      <c r="HGF354" s="1"/>
      <c r="HGG354" s="1"/>
      <c r="HGH354" s="1"/>
      <c r="HGI354" s="1"/>
      <c r="HGJ354" s="1"/>
      <c r="HGK354" s="1"/>
      <c r="HGL354" s="1"/>
      <c r="HGM354" s="1"/>
      <c r="HGN354" s="1"/>
      <c r="HGO354" s="1"/>
      <c r="HGP354" s="1"/>
      <c r="HGQ354" s="1"/>
      <c r="HGR354" s="1"/>
      <c r="HGS354" s="1"/>
      <c r="HGT354" s="1"/>
      <c r="HGU354" s="1"/>
      <c r="HGV354" s="1"/>
      <c r="HGW354" s="1"/>
      <c r="HGX354" s="1"/>
      <c r="HGY354" s="1"/>
      <c r="HGZ354" s="1"/>
      <c r="HHA354" s="1"/>
      <c r="HHB354" s="1"/>
      <c r="HHC354" s="1"/>
      <c r="HHD354" s="1"/>
      <c r="HHE354" s="1"/>
      <c r="HHF354" s="1"/>
      <c r="HHG354" s="1"/>
      <c r="HHH354" s="1"/>
      <c r="HHI354" s="1"/>
      <c r="HHJ354" s="1"/>
      <c r="HHK354" s="1"/>
      <c r="HHL354" s="1"/>
      <c r="HHM354" s="1"/>
      <c r="HHN354" s="1"/>
      <c r="HHO354" s="1"/>
      <c r="HHP354" s="1"/>
      <c r="HHQ354" s="1"/>
      <c r="HHR354" s="1"/>
      <c r="HHS354" s="1"/>
      <c r="HHT354" s="1"/>
      <c r="HHU354" s="1"/>
      <c r="HHV354" s="1"/>
      <c r="HHW354" s="1"/>
      <c r="HHX354" s="1"/>
      <c r="HHY354" s="1"/>
      <c r="HHZ354" s="1"/>
      <c r="HIA354" s="1"/>
      <c r="HIB354" s="1"/>
      <c r="HIC354" s="1"/>
      <c r="HID354" s="1"/>
      <c r="HIE354" s="1"/>
      <c r="HIF354" s="1"/>
      <c r="HIG354" s="1"/>
      <c r="HIH354" s="1"/>
      <c r="HII354" s="1"/>
      <c r="HIJ354" s="1"/>
      <c r="HIK354" s="1"/>
      <c r="HIL354" s="1"/>
      <c r="HIM354" s="1"/>
      <c r="HIN354" s="1"/>
      <c r="HIO354" s="1"/>
      <c r="HIP354" s="1"/>
      <c r="HIQ354" s="1"/>
      <c r="HIR354" s="1"/>
      <c r="HIS354" s="1"/>
      <c r="HIT354" s="1"/>
      <c r="HIU354" s="1"/>
      <c r="HIV354" s="1"/>
      <c r="HIW354" s="1"/>
      <c r="HIX354" s="1"/>
      <c r="HIY354" s="1"/>
      <c r="HIZ354" s="1"/>
      <c r="HJA354" s="1"/>
      <c r="HJB354" s="1"/>
      <c r="HJC354" s="1"/>
      <c r="HJD354" s="1"/>
      <c r="HJE354" s="1"/>
      <c r="HJF354" s="1"/>
      <c r="HJG354" s="1"/>
      <c r="HJH354" s="1"/>
      <c r="HJI354" s="1"/>
      <c r="HJJ354" s="1"/>
      <c r="HJK354" s="1"/>
      <c r="HJL354" s="1"/>
      <c r="HJM354" s="1"/>
      <c r="HJN354" s="1"/>
      <c r="HJO354" s="1"/>
      <c r="HJP354" s="1"/>
      <c r="HJQ354" s="1"/>
      <c r="HJR354" s="1"/>
      <c r="HJS354" s="1"/>
      <c r="HJT354" s="1"/>
      <c r="HJU354" s="1"/>
      <c r="HJV354" s="1"/>
      <c r="HJW354" s="1"/>
      <c r="HJX354" s="1"/>
      <c r="HJY354" s="1"/>
      <c r="HJZ354" s="1"/>
      <c r="HKA354" s="1"/>
      <c r="HKB354" s="1"/>
      <c r="HKC354" s="1"/>
      <c r="HKD354" s="1"/>
      <c r="HKE354" s="1"/>
      <c r="HKF354" s="1"/>
      <c r="HKG354" s="1"/>
      <c r="HKH354" s="1"/>
      <c r="HKI354" s="1"/>
      <c r="HKJ354" s="1"/>
      <c r="HKK354" s="1"/>
      <c r="HKL354" s="1"/>
      <c r="HKM354" s="1"/>
      <c r="HKN354" s="1"/>
      <c r="HKO354" s="1"/>
      <c r="HKP354" s="1"/>
      <c r="HKQ354" s="1"/>
      <c r="HKR354" s="1"/>
      <c r="HKS354" s="1"/>
      <c r="HKT354" s="1"/>
      <c r="HKU354" s="1"/>
      <c r="HKV354" s="1"/>
      <c r="HKW354" s="1"/>
      <c r="HKX354" s="1"/>
      <c r="HKY354" s="1"/>
      <c r="HKZ354" s="1"/>
      <c r="HLA354" s="1"/>
      <c r="HLB354" s="1"/>
      <c r="HLC354" s="1"/>
      <c r="HLD354" s="1"/>
      <c r="HLE354" s="1"/>
      <c r="HLF354" s="1"/>
      <c r="HLG354" s="1"/>
      <c r="HLH354" s="1"/>
      <c r="HLI354" s="1"/>
      <c r="HLJ354" s="1"/>
      <c r="HLK354" s="1"/>
      <c r="HLL354" s="1"/>
      <c r="HLM354" s="1"/>
      <c r="HLN354" s="1"/>
      <c r="HLO354" s="1"/>
      <c r="HLP354" s="1"/>
      <c r="HLQ354" s="1"/>
      <c r="HLR354" s="1"/>
      <c r="HLS354" s="1"/>
      <c r="HLT354" s="1"/>
      <c r="HLU354" s="1"/>
      <c r="HLV354" s="1"/>
      <c r="HLW354" s="1"/>
      <c r="HLX354" s="1"/>
      <c r="HLY354" s="1"/>
      <c r="HLZ354" s="1"/>
      <c r="HMA354" s="1"/>
      <c r="HMB354" s="1"/>
      <c r="HMC354" s="1"/>
      <c r="HMD354" s="1"/>
      <c r="HME354" s="1"/>
      <c r="HMF354" s="1"/>
      <c r="HMG354" s="1"/>
      <c r="HMH354" s="1"/>
      <c r="HMI354" s="1"/>
      <c r="HMJ354" s="1"/>
      <c r="HMK354" s="1"/>
      <c r="HML354" s="1"/>
      <c r="HMM354" s="1"/>
      <c r="HMN354" s="1"/>
      <c r="HMO354" s="1"/>
      <c r="HMP354" s="1"/>
      <c r="HMQ354" s="1"/>
      <c r="HMR354" s="1"/>
      <c r="HMS354" s="1"/>
      <c r="HMT354" s="1"/>
      <c r="HMU354" s="1"/>
      <c r="HMV354" s="1"/>
      <c r="HMW354" s="1"/>
      <c r="HMX354" s="1"/>
      <c r="HMY354" s="1"/>
      <c r="HMZ354" s="1"/>
      <c r="HNA354" s="1"/>
      <c r="HNB354" s="1"/>
      <c r="HNC354" s="1"/>
      <c r="HND354" s="1"/>
      <c r="HNE354" s="1"/>
      <c r="HNF354" s="1"/>
      <c r="HNG354" s="1"/>
      <c r="HNH354" s="1"/>
      <c r="HNI354" s="1"/>
      <c r="HNJ354" s="1"/>
      <c r="HNK354" s="1"/>
      <c r="HNL354" s="1"/>
      <c r="HNM354" s="1"/>
      <c r="HNN354" s="1"/>
      <c r="HNO354" s="1"/>
      <c r="HNP354" s="1"/>
      <c r="HNQ354" s="1"/>
      <c r="HNR354" s="1"/>
      <c r="HNS354" s="1"/>
      <c r="HNT354" s="1"/>
      <c r="HNU354" s="1"/>
      <c r="HNV354" s="1"/>
      <c r="HNW354" s="1"/>
      <c r="HNX354" s="1"/>
      <c r="HNY354" s="1"/>
      <c r="HNZ354" s="1"/>
      <c r="HOA354" s="1"/>
      <c r="HOB354" s="1"/>
      <c r="HOC354" s="1"/>
      <c r="HOD354" s="1"/>
      <c r="HOE354" s="1"/>
      <c r="HOF354" s="1"/>
      <c r="HOG354" s="1"/>
      <c r="HOH354" s="1"/>
      <c r="HOI354" s="1"/>
      <c r="HOJ354" s="1"/>
      <c r="HOK354" s="1"/>
      <c r="HOL354" s="1"/>
      <c r="HOM354" s="1"/>
      <c r="HON354" s="1"/>
      <c r="HOO354" s="1"/>
      <c r="HOP354" s="1"/>
      <c r="HOQ354" s="1"/>
      <c r="HOR354" s="1"/>
      <c r="HOS354" s="1"/>
      <c r="HOT354" s="1"/>
      <c r="HOU354" s="1"/>
      <c r="HOV354" s="1"/>
      <c r="HOW354" s="1"/>
      <c r="HOX354" s="1"/>
      <c r="HOY354" s="1"/>
      <c r="HOZ354" s="1"/>
      <c r="HPA354" s="1"/>
      <c r="HPB354" s="1"/>
      <c r="HPC354" s="1"/>
      <c r="HPD354" s="1"/>
      <c r="HPE354" s="1"/>
      <c r="HPF354" s="1"/>
      <c r="HPG354" s="1"/>
      <c r="HPH354" s="1"/>
      <c r="HPI354" s="1"/>
      <c r="HPJ354" s="1"/>
      <c r="HPK354" s="1"/>
      <c r="HPL354" s="1"/>
      <c r="HPM354" s="1"/>
      <c r="HPN354" s="1"/>
      <c r="HPO354" s="1"/>
      <c r="HPP354" s="1"/>
      <c r="HPQ354" s="1"/>
      <c r="HPR354" s="1"/>
      <c r="HPS354" s="1"/>
      <c r="HPT354" s="1"/>
      <c r="HPU354" s="1"/>
      <c r="HPV354" s="1"/>
      <c r="HPW354" s="1"/>
      <c r="HPX354" s="1"/>
      <c r="HPY354" s="1"/>
      <c r="HPZ354" s="1"/>
      <c r="HQA354" s="1"/>
      <c r="HQB354" s="1"/>
      <c r="HQC354" s="1"/>
      <c r="HQD354" s="1"/>
      <c r="HQE354" s="1"/>
      <c r="HQF354" s="1"/>
      <c r="HQG354" s="1"/>
      <c r="HQH354" s="1"/>
      <c r="HQI354" s="1"/>
      <c r="HQJ354" s="1"/>
      <c r="HQK354" s="1"/>
      <c r="HQL354" s="1"/>
      <c r="HQM354" s="1"/>
      <c r="HQN354" s="1"/>
      <c r="HQO354" s="1"/>
      <c r="HQP354" s="1"/>
      <c r="HQQ354" s="1"/>
      <c r="HQR354" s="1"/>
      <c r="HQS354" s="1"/>
      <c r="HQT354" s="1"/>
      <c r="HQU354" s="1"/>
      <c r="HQV354" s="1"/>
      <c r="HQW354" s="1"/>
      <c r="HQX354" s="1"/>
      <c r="HQY354" s="1"/>
      <c r="HQZ354" s="1"/>
      <c r="HRA354" s="1"/>
      <c r="HRB354" s="1"/>
      <c r="HRC354" s="1"/>
      <c r="HRD354" s="1"/>
      <c r="HRE354" s="1"/>
      <c r="HRF354" s="1"/>
      <c r="HRG354" s="1"/>
      <c r="HRH354" s="1"/>
      <c r="HRI354" s="1"/>
      <c r="HRJ354" s="1"/>
      <c r="HRK354" s="1"/>
      <c r="HRL354" s="1"/>
      <c r="HRM354" s="1"/>
      <c r="HRN354" s="1"/>
      <c r="HRO354" s="1"/>
      <c r="HRP354" s="1"/>
      <c r="HRQ354" s="1"/>
      <c r="HRR354" s="1"/>
      <c r="HRS354" s="1"/>
      <c r="HRT354" s="1"/>
      <c r="HRU354" s="1"/>
      <c r="HRV354" s="1"/>
      <c r="HRW354" s="1"/>
      <c r="HRX354" s="1"/>
      <c r="HRY354" s="1"/>
      <c r="HRZ354" s="1"/>
      <c r="HSA354" s="1"/>
      <c r="HSB354" s="1"/>
      <c r="HSC354" s="1"/>
      <c r="HSD354" s="1"/>
      <c r="HSE354" s="1"/>
      <c r="HSF354" s="1"/>
      <c r="HSG354" s="1"/>
      <c r="HSH354" s="1"/>
      <c r="HSI354" s="1"/>
      <c r="HSJ354" s="1"/>
      <c r="HSK354" s="1"/>
      <c r="HSL354" s="1"/>
      <c r="HSM354" s="1"/>
      <c r="HSN354" s="1"/>
      <c r="HSO354" s="1"/>
      <c r="HSP354" s="1"/>
      <c r="HSQ354" s="1"/>
      <c r="HSR354" s="1"/>
      <c r="HSS354" s="1"/>
      <c r="HST354" s="1"/>
      <c r="HSU354" s="1"/>
      <c r="HSV354" s="1"/>
      <c r="HSW354" s="1"/>
      <c r="HSX354" s="1"/>
      <c r="HSY354" s="1"/>
      <c r="HSZ354" s="1"/>
      <c r="HTA354" s="1"/>
      <c r="HTB354" s="1"/>
      <c r="HTC354" s="1"/>
      <c r="HTD354" s="1"/>
      <c r="HTE354" s="1"/>
      <c r="HTF354" s="1"/>
      <c r="HTG354" s="1"/>
      <c r="HTH354" s="1"/>
      <c r="HTI354" s="1"/>
      <c r="HTJ354" s="1"/>
      <c r="HTK354" s="1"/>
      <c r="HTL354" s="1"/>
      <c r="HTM354" s="1"/>
      <c r="HTN354" s="1"/>
      <c r="HTO354" s="1"/>
      <c r="HTP354" s="1"/>
      <c r="HTQ354" s="1"/>
      <c r="HTR354" s="1"/>
      <c r="HTS354" s="1"/>
      <c r="HTT354" s="1"/>
      <c r="HTU354" s="1"/>
      <c r="HTV354" s="1"/>
      <c r="HTW354" s="1"/>
      <c r="HTX354" s="1"/>
      <c r="HTY354" s="1"/>
      <c r="HTZ354" s="1"/>
      <c r="HUA354" s="1"/>
      <c r="HUB354" s="1"/>
      <c r="HUC354" s="1"/>
      <c r="HUD354" s="1"/>
      <c r="HUE354" s="1"/>
      <c r="HUF354" s="1"/>
      <c r="HUG354" s="1"/>
      <c r="HUH354" s="1"/>
      <c r="HUI354" s="1"/>
      <c r="HUJ354" s="1"/>
      <c r="HUK354" s="1"/>
      <c r="HUL354" s="1"/>
      <c r="HUM354" s="1"/>
      <c r="HUN354" s="1"/>
      <c r="HUO354" s="1"/>
      <c r="HUP354" s="1"/>
      <c r="HUQ354" s="1"/>
      <c r="HUR354" s="1"/>
      <c r="HUS354" s="1"/>
      <c r="HUT354" s="1"/>
      <c r="HUU354" s="1"/>
      <c r="HUV354" s="1"/>
      <c r="HUW354" s="1"/>
      <c r="HUX354" s="1"/>
      <c r="HUY354" s="1"/>
      <c r="HUZ354" s="1"/>
      <c r="HVA354" s="1"/>
      <c r="HVB354" s="1"/>
      <c r="HVC354" s="1"/>
      <c r="HVD354" s="1"/>
      <c r="HVE354" s="1"/>
      <c r="HVF354" s="1"/>
      <c r="HVG354" s="1"/>
      <c r="HVH354" s="1"/>
      <c r="HVI354" s="1"/>
      <c r="HVJ354" s="1"/>
      <c r="HVK354" s="1"/>
      <c r="HVL354" s="1"/>
      <c r="HVM354" s="1"/>
      <c r="HVN354" s="1"/>
      <c r="HVO354" s="1"/>
      <c r="HVP354" s="1"/>
      <c r="HVQ354" s="1"/>
      <c r="HVR354" s="1"/>
      <c r="HVS354" s="1"/>
      <c r="HVT354" s="1"/>
      <c r="HVU354" s="1"/>
      <c r="HVV354" s="1"/>
      <c r="HVW354" s="1"/>
      <c r="HVX354" s="1"/>
      <c r="HVY354" s="1"/>
      <c r="HVZ354" s="1"/>
      <c r="HWA354" s="1"/>
      <c r="HWB354" s="1"/>
      <c r="HWC354" s="1"/>
      <c r="HWD354" s="1"/>
      <c r="HWE354" s="1"/>
      <c r="HWF354" s="1"/>
      <c r="HWG354" s="1"/>
      <c r="HWH354" s="1"/>
      <c r="HWI354" s="1"/>
      <c r="HWJ354" s="1"/>
      <c r="HWK354" s="1"/>
      <c r="HWL354" s="1"/>
      <c r="HWM354" s="1"/>
      <c r="HWN354" s="1"/>
      <c r="HWO354" s="1"/>
      <c r="HWP354" s="1"/>
      <c r="HWQ354" s="1"/>
      <c r="HWR354" s="1"/>
      <c r="HWS354" s="1"/>
      <c r="HWT354" s="1"/>
      <c r="HWU354" s="1"/>
      <c r="HWV354" s="1"/>
      <c r="HWW354" s="1"/>
      <c r="HWX354" s="1"/>
      <c r="HWY354" s="1"/>
      <c r="HWZ354" s="1"/>
      <c r="HXA354" s="1"/>
      <c r="HXB354" s="1"/>
      <c r="HXC354" s="1"/>
      <c r="HXD354" s="1"/>
      <c r="HXE354" s="1"/>
      <c r="HXF354" s="1"/>
      <c r="HXG354" s="1"/>
      <c r="HXH354" s="1"/>
      <c r="HXI354" s="1"/>
      <c r="HXJ354" s="1"/>
      <c r="HXK354" s="1"/>
      <c r="HXL354" s="1"/>
      <c r="HXM354" s="1"/>
      <c r="HXN354" s="1"/>
      <c r="HXO354" s="1"/>
      <c r="HXP354" s="1"/>
      <c r="HXQ354" s="1"/>
      <c r="HXR354" s="1"/>
      <c r="HXS354" s="1"/>
      <c r="HXT354" s="1"/>
      <c r="HXU354" s="1"/>
      <c r="HXV354" s="1"/>
      <c r="HXW354" s="1"/>
      <c r="HXX354" s="1"/>
      <c r="HXY354" s="1"/>
      <c r="HXZ354" s="1"/>
      <c r="HYA354" s="1"/>
      <c r="HYB354" s="1"/>
      <c r="HYC354" s="1"/>
      <c r="HYD354" s="1"/>
      <c r="HYE354" s="1"/>
      <c r="HYF354" s="1"/>
      <c r="HYG354" s="1"/>
      <c r="HYH354" s="1"/>
      <c r="HYI354" s="1"/>
      <c r="HYJ354" s="1"/>
      <c r="HYK354" s="1"/>
      <c r="HYL354" s="1"/>
      <c r="HYM354" s="1"/>
      <c r="HYN354" s="1"/>
      <c r="HYO354" s="1"/>
      <c r="HYP354" s="1"/>
      <c r="HYQ354" s="1"/>
      <c r="HYR354" s="1"/>
      <c r="HYS354" s="1"/>
      <c r="HYT354" s="1"/>
      <c r="HYU354" s="1"/>
      <c r="HYV354" s="1"/>
      <c r="HYW354" s="1"/>
      <c r="HYX354" s="1"/>
      <c r="HYY354" s="1"/>
      <c r="HYZ354" s="1"/>
      <c r="HZA354" s="1"/>
      <c r="HZB354" s="1"/>
      <c r="HZC354" s="1"/>
      <c r="HZD354" s="1"/>
      <c r="HZE354" s="1"/>
      <c r="HZF354" s="1"/>
      <c r="HZG354" s="1"/>
      <c r="HZH354" s="1"/>
      <c r="HZI354" s="1"/>
      <c r="HZJ354" s="1"/>
      <c r="HZK354" s="1"/>
      <c r="HZL354" s="1"/>
      <c r="HZM354" s="1"/>
      <c r="HZN354" s="1"/>
      <c r="HZO354" s="1"/>
      <c r="HZP354" s="1"/>
      <c r="HZQ354" s="1"/>
      <c r="HZR354" s="1"/>
      <c r="HZS354" s="1"/>
      <c r="HZT354" s="1"/>
      <c r="HZU354" s="1"/>
      <c r="HZV354" s="1"/>
      <c r="HZW354" s="1"/>
      <c r="HZX354" s="1"/>
      <c r="HZY354" s="1"/>
      <c r="HZZ354" s="1"/>
      <c r="IAA354" s="1"/>
      <c r="IAB354" s="1"/>
      <c r="IAC354" s="1"/>
      <c r="IAD354" s="1"/>
      <c r="IAE354" s="1"/>
      <c r="IAF354" s="1"/>
      <c r="IAG354" s="1"/>
      <c r="IAH354" s="1"/>
      <c r="IAI354" s="1"/>
      <c r="IAJ354" s="1"/>
      <c r="IAK354" s="1"/>
      <c r="IAL354" s="1"/>
      <c r="IAM354" s="1"/>
      <c r="IAN354" s="1"/>
      <c r="IAO354" s="1"/>
      <c r="IAP354" s="1"/>
      <c r="IAQ354" s="1"/>
      <c r="IAR354" s="1"/>
      <c r="IAS354" s="1"/>
      <c r="IAT354" s="1"/>
      <c r="IAU354" s="1"/>
      <c r="IAV354" s="1"/>
      <c r="IAW354" s="1"/>
      <c r="IAX354" s="1"/>
      <c r="IAY354" s="1"/>
      <c r="IAZ354" s="1"/>
      <c r="IBA354" s="1"/>
      <c r="IBB354" s="1"/>
      <c r="IBC354" s="1"/>
      <c r="IBD354" s="1"/>
      <c r="IBE354" s="1"/>
      <c r="IBF354" s="1"/>
      <c r="IBG354" s="1"/>
      <c r="IBH354" s="1"/>
      <c r="IBI354" s="1"/>
      <c r="IBJ354" s="1"/>
      <c r="IBK354" s="1"/>
      <c r="IBL354" s="1"/>
      <c r="IBM354" s="1"/>
      <c r="IBN354" s="1"/>
      <c r="IBO354" s="1"/>
      <c r="IBP354" s="1"/>
      <c r="IBQ354" s="1"/>
      <c r="IBR354" s="1"/>
      <c r="IBS354" s="1"/>
      <c r="IBT354" s="1"/>
      <c r="IBU354" s="1"/>
      <c r="IBV354" s="1"/>
      <c r="IBW354" s="1"/>
      <c r="IBX354" s="1"/>
      <c r="IBY354" s="1"/>
      <c r="IBZ354" s="1"/>
      <c r="ICA354" s="1"/>
      <c r="ICB354" s="1"/>
      <c r="ICC354" s="1"/>
      <c r="ICD354" s="1"/>
      <c r="ICE354" s="1"/>
      <c r="ICF354" s="1"/>
      <c r="ICG354" s="1"/>
      <c r="ICH354" s="1"/>
      <c r="ICI354" s="1"/>
      <c r="ICJ354" s="1"/>
      <c r="ICK354" s="1"/>
      <c r="ICL354" s="1"/>
      <c r="ICM354" s="1"/>
      <c r="ICN354" s="1"/>
      <c r="ICO354" s="1"/>
      <c r="ICP354" s="1"/>
      <c r="ICQ354" s="1"/>
      <c r="ICR354" s="1"/>
      <c r="ICS354" s="1"/>
      <c r="ICT354" s="1"/>
      <c r="ICU354" s="1"/>
      <c r="ICV354" s="1"/>
      <c r="ICW354" s="1"/>
      <c r="ICX354" s="1"/>
      <c r="ICY354" s="1"/>
      <c r="ICZ354" s="1"/>
      <c r="IDA354" s="1"/>
      <c r="IDB354" s="1"/>
      <c r="IDC354" s="1"/>
      <c r="IDD354" s="1"/>
      <c r="IDE354" s="1"/>
      <c r="IDF354" s="1"/>
      <c r="IDG354" s="1"/>
      <c r="IDH354" s="1"/>
      <c r="IDI354" s="1"/>
      <c r="IDJ354" s="1"/>
      <c r="IDK354" s="1"/>
      <c r="IDL354" s="1"/>
      <c r="IDM354" s="1"/>
      <c r="IDN354" s="1"/>
      <c r="IDO354" s="1"/>
      <c r="IDP354" s="1"/>
      <c r="IDQ354" s="1"/>
      <c r="IDR354" s="1"/>
      <c r="IDS354" s="1"/>
      <c r="IDT354" s="1"/>
      <c r="IDU354" s="1"/>
      <c r="IDV354" s="1"/>
      <c r="IDW354" s="1"/>
      <c r="IDX354" s="1"/>
      <c r="IDY354" s="1"/>
      <c r="IDZ354" s="1"/>
      <c r="IEA354" s="1"/>
      <c r="IEB354" s="1"/>
      <c r="IEC354" s="1"/>
      <c r="IED354" s="1"/>
      <c r="IEE354" s="1"/>
      <c r="IEF354" s="1"/>
      <c r="IEG354" s="1"/>
      <c r="IEH354" s="1"/>
      <c r="IEI354" s="1"/>
      <c r="IEJ354" s="1"/>
      <c r="IEK354" s="1"/>
      <c r="IEL354" s="1"/>
      <c r="IEM354" s="1"/>
      <c r="IEN354" s="1"/>
      <c r="IEO354" s="1"/>
      <c r="IEP354" s="1"/>
      <c r="IEQ354" s="1"/>
      <c r="IER354" s="1"/>
      <c r="IES354" s="1"/>
      <c r="IET354" s="1"/>
      <c r="IEU354" s="1"/>
      <c r="IEV354" s="1"/>
      <c r="IEW354" s="1"/>
      <c r="IEX354" s="1"/>
      <c r="IEY354" s="1"/>
      <c r="IEZ354" s="1"/>
      <c r="IFA354" s="1"/>
      <c r="IFB354" s="1"/>
      <c r="IFC354" s="1"/>
      <c r="IFD354" s="1"/>
      <c r="IFE354" s="1"/>
      <c r="IFF354" s="1"/>
      <c r="IFG354" s="1"/>
      <c r="IFH354" s="1"/>
      <c r="IFI354" s="1"/>
      <c r="IFJ354" s="1"/>
      <c r="IFK354" s="1"/>
      <c r="IFL354" s="1"/>
      <c r="IFM354" s="1"/>
      <c r="IFN354" s="1"/>
      <c r="IFO354" s="1"/>
      <c r="IFP354" s="1"/>
      <c r="IFQ354" s="1"/>
      <c r="IFR354" s="1"/>
      <c r="IFS354" s="1"/>
      <c r="IFT354" s="1"/>
      <c r="IFU354" s="1"/>
      <c r="IFV354" s="1"/>
      <c r="IFW354" s="1"/>
      <c r="IFX354" s="1"/>
      <c r="IFY354" s="1"/>
      <c r="IFZ354" s="1"/>
      <c r="IGA354" s="1"/>
      <c r="IGB354" s="1"/>
      <c r="IGC354" s="1"/>
      <c r="IGD354" s="1"/>
      <c r="IGE354" s="1"/>
      <c r="IGF354" s="1"/>
      <c r="IGG354" s="1"/>
      <c r="IGH354" s="1"/>
      <c r="IGI354" s="1"/>
      <c r="IGJ354" s="1"/>
      <c r="IGK354" s="1"/>
      <c r="IGL354" s="1"/>
      <c r="IGM354" s="1"/>
      <c r="IGN354" s="1"/>
      <c r="IGO354" s="1"/>
      <c r="IGP354" s="1"/>
      <c r="IGQ354" s="1"/>
      <c r="IGR354" s="1"/>
      <c r="IGS354" s="1"/>
      <c r="IGT354" s="1"/>
      <c r="IGU354" s="1"/>
      <c r="IGV354" s="1"/>
      <c r="IGW354" s="1"/>
      <c r="IGX354" s="1"/>
      <c r="IGY354" s="1"/>
      <c r="IGZ354" s="1"/>
      <c r="IHA354" s="1"/>
      <c r="IHB354" s="1"/>
      <c r="IHC354" s="1"/>
      <c r="IHD354" s="1"/>
      <c r="IHE354" s="1"/>
      <c r="IHF354" s="1"/>
      <c r="IHG354" s="1"/>
      <c r="IHH354" s="1"/>
      <c r="IHI354" s="1"/>
      <c r="IHJ354" s="1"/>
      <c r="IHK354" s="1"/>
      <c r="IHL354" s="1"/>
      <c r="IHM354" s="1"/>
      <c r="IHN354" s="1"/>
      <c r="IHO354" s="1"/>
      <c r="IHP354" s="1"/>
      <c r="IHQ354" s="1"/>
      <c r="IHR354" s="1"/>
      <c r="IHS354" s="1"/>
      <c r="IHT354" s="1"/>
      <c r="IHU354" s="1"/>
      <c r="IHV354" s="1"/>
      <c r="IHW354" s="1"/>
      <c r="IHX354" s="1"/>
      <c r="IHY354" s="1"/>
      <c r="IHZ354" s="1"/>
      <c r="IIA354" s="1"/>
      <c r="IIB354" s="1"/>
      <c r="IIC354" s="1"/>
      <c r="IID354" s="1"/>
      <c r="IIE354" s="1"/>
      <c r="IIF354" s="1"/>
      <c r="IIG354" s="1"/>
      <c r="IIH354" s="1"/>
      <c r="III354" s="1"/>
      <c r="IIJ354" s="1"/>
      <c r="IIK354" s="1"/>
      <c r="IIL354" s="1"/>
      <c r="IIM354" s="1"/>
      <c r="IIN354" s="1"/>
      <c r="IIO354" s="1"/>
      <c r="IIP354" s="1"/>
      <c r="IIQ354" s="1"/>
      <c r="IIR354" s="1"/>
      <c r="IIS354" s="1"/>
      <c r="IIT354" s="1"/>
      <c r="IIU354" s="1"/>
      <c r="IIV354" s="1"/>
      <c r="IIW354" s="1"/>
      <c r="IIX354" s="1"/>
      <c r="IIY354" s="1"/>
      <c r="IIZ354" s="1"/>
      <c r="IJA354" s="1"/>
      <c r="IJB354" s="1"/>
      <c r="IJC354" s="1"/>
      <c r="IJD354" s="1"/>
      <c r="IJE354" s="1"/>
      <c r="IJF354" s="1"/>
      <c r="IJG354" s="1"/>
      <c r="IJH354" s="1"/>
      <c r="IJI354" s="1"/>
      <c r="IJJ354" s="1"/>
      <c r="IJK354" s="1"/>
      <c r="IJL354" s="1"/>
      <c r="IJM354" s="1"/>
      <c r="IJN354" s="1"/>
      <c r="IJO354" s="1"/>
      <c r="IJP354" s="1"/>
      <c r="IJQ354" s="1"/>
      <c r="IJR354" s="1"/>
      <c r="IJS354" s="1"/>
      <c r="IJT354" s="1"/>
      <c r="IJU354" s="1"/>
      <c r="IJV354" s="1"/>
      <c r="IJW354" s="1"/>
      <c r="IJX354" s="1"/>
      <c r="IJY354" s="1"/>
      <c r="IJZ354" s="1"/>
      <c r="IKA354" s="1"/>
      <c r="IKB354" s="1"/>
      <c r="IKC354" s="1"/>
      <c r="IKD354" s="1"/>
      <c r="IKE354" s="1"/>
      <c r="IKF354" s="1"/>
      <c r="IKG354" s="1"/>
      <c r="IKH354" s="1"/>
      <c r="IKI354" s="1"/>
      <c r="IKJ354" s="1"/>
      <c r="IKK354" s="1"/>
      <c r="IKL354" s="1"/>
      <c r="IKM354" s="1"/>
      <c r="IKN354" s="1"/>
      <c r="IKO354" s="1"/>
      <c r="IKP354" s="1"/>
      <c r="IKQ354" s="1"/>
      <c r="IKR354" s="1"/>
      <c r="IKS354" s="1"/>
      <c r="IKT354" s="1"/>
      <c r="IKU354" s="1"/>
      <c r="IKV354" s="1"/>
      <c r="IKW354" s="1"/>
      <c r="IKX354" s="1"/>
      <c r="IKY354" s="1"/>
      <c r="IKZ354" s="1"/>
      <c r="ILA354" s="1"/>
      <c r="ILB354" s="1"/>
      <c r="ILC354" s="1"/>
      <c r="ILD354" s="1"/>
      <c r="ILE354" s="1"/>
      <c r="ILF354" s="1"/>
      <c r="ILG354" s="1"/>
      <c r="ILH354" s="1"/>
      <c r="ILI354" s="1"/>
      <c r="ILJ354" s="1"/>
      <c r="ILK354" s="1"/>
      <c r="ILL354" s="1"/>
      <c r="ILM354" s="1"/>
      <c r="ILN354" s="1"/>
      <c r="ILO354" s="1"/>
      <c r="ILP354" s="1"/>
      <c r="ILQ354" s="1"/>
      <c r="ILR354" s="1"/>
      <c r="ILS354" s="1"/>
      <c r="ILT354" s="1"/>
      <c r="ILU354" s="1"/>
      <c r="ILV354" s="1"/>
      <c r="ILW354" s="1"/>
      <c r="ILX354" s="1"/>
      <c r="ILY354" s="1"/>
      <c r="ILZ354" s="1"/>
      <c r="IMA354" s="1"/>
      <c r="IMB354" s="1"/>
      <c r="IMC354" s="1"/>
      <c r="IMD354" s="1"/>
      <c r="IME354" s="1"/>
      <c r="IMF354" s="1"/>
      <c r="IMG354" s="1"/>
      <c r="IMH354" s="1"/>
      <c r="IMI354" s="1"/>
      <c r="IMJ354" s="1"/>
      <c r="IMK354" s="1"/>
      <c r="IML354" s="1"/>
      <c r="IMM354" s="1"/>
      <c r="IMN354" s="1"/>
      <c r="IMO354" s="1"/>
      <c r="IMP354" s="1"/>
      <c r="IMQ354" s="1"/>
      <c r="IMR354" s="1"/>
      <c r="IMS354" s="1"/>
      <c r="IMT354" s="1"/>
      <c r="IMU354" s="1"/>
      <c r="IMV354" s="1"/>
      <c r="IMW354" s="1"/>
      <c r="IMX354" s="1"/>
      <c r="IMY354" s="1"/>
      <c r="IMZ354" s="1"/>
      <c r="INA354" s="1"/>
      <c r="INB354" s="1"/>
      <c r="INC354" s="1"/>
      <c r="IND354" s="1"/>
      <c r="INE354" s="1"/>
      <c r="INF354" s="1"/>
      <c r="ING354" s="1"/>
      <c r="INH354" s="1"/>
      <c r="INI354" s="1"/>
      <c r="INJ354" s="1"/>
      <c r="INK354" s="1"/>
      <c r="INL354" s="1"/>
      <c r="INM354" s="1"/>
      <c r="INN354" s="1"/>
      <c r="INO354" s="1"/>
      <c r="INP354" s="1"/>
      <c r="INQ354" s="1"/>
      <c r="INR354" s="1"/>
      <c r="INS354" s="1"/>
      <c r="INT354" s="1"/>
      <c r="INU354" s="1"/>
      <c r="INV354" s="1"/>
      <c r="INW354" s="1"/>
      <c r="INX354" s="1"/>
      <c r="INY354" s="1"/>
      <c r="INZ354" s="1"/>
      <c r="IOA354" s="1"/>
      <c r="IOB354" s="1"/>
      <c r="IOC354" s="1"/>
      <c r="IOD354" s="1"/>
      <c r="IOE354" s="1"/>
      <c r="IOF354" s="1"/>
      <c r="IOG354" s="1"/>
      <c r="IOH354" s="1"/>
      <c r="IOI354" s="1"/>
      <c r="IOJ354" s="1"/>
      <c r="IOK354" s="1"/>
      <c r="IOL354" s="1"/>
      <c r="IOM354" s="1"/>
      <c r="ION354" s="1"/>
      <c r="IOO354" s="1"/>
      <c r="IOP354" s="1"/>
      <c r="IOQ354" s="1"/>
      <c r="IOR354" s="1"/>
      <c r="IOS354" s="1"/>
      <c r="IOT354" s="1"/>
      <c r="IOU354" s="1"/>
      <c r="IOV354" s="1"/>
      <c r="IOW354" s="1"/>
      <c r="IOX354" s="1"/>
      <c r="IOY354" s="1"/>
      <c r="IOZ354" s="1"/>
      <c r="IPA354" s="1"/>
      <c r="IPB354" s="1"/>
      <c r="IPC354" s="1"/>
      <c r="IPD354" s="1"/>
      <c r="IPE354" s="1"/>
      <c r="IPF354" s="1"/>
      <c r="IPG354" s="1"/>
      <c r="IPH354" s="1"/>
      <c r="IPI354" s="1"/>
      <c r="IPJ354" s="1"/>
      <c r="IPK354" s="1"/>
      <c r="IPL354" s="1"/>
      <c r="IPM354" s="1"/>
      <c r="IPN354" s="1"/>
      <c r="IPO354" s="1"/>
      <c r="IPP354" s="1"/>
      <c r="IPQ354" s="1"/>
      <c r="IPR354" s="1"/>
      <c r="IPS354" s="1"/>
      <c r="IPT354" s="1"/>
      <c r="IPU354" s="1"/>
      <c r="IPV354" s="1"/>
      <c r="IPW354" s="1"/>
      <c r="IPX354" s="1"/>
      <c r="IPY354" s="1"/>
      <c r="IPZ354" s="1"/>
      <c r="IQA354" s="1"/>
      <c r="IQB354" s="1"/>
      <c r="IQC354" s="1"/>
      <c r="IQD354" s="1"/>
      <c r="IQE354" s="1"/>
      <c r="IQF354" s="1"/>
      <c r="IQG354" s="1"/>
      <c r="IQH354" s="1"/>
      <c r="IQI354" s="1"/>
      <c r="IQJ354" s="1"/>
      <c r="IQK354" s="1"/>
      <c r="IQL354" s="1"/>
      <c r="IQM354" s="1"/>
      <c r="IQN354" s="1"/>
      <c r="IQO354" s="1"/>
      <c r="IQP354" s="1"/>
      <c r="IQQ354" s="1"/>
      <c r="IQR354" s="1"/>
      <c r="IQS354" s="1"/>
      <c r="IQT354" s="1"/>
      <c r="IQU354" s="1"/>
      <c r="IQV354" s="1"/>
      <c r="IQW354" s="1"/>
      <c r="IQX354" s="1"/>
      <c r="IQY354" s="1"/>
      <c r="IQZ354" s="1"/>
      <c r="IRA354" s="1"/>
      <c r="IRB354" s="1"/>
      <c r="IRC354" s="1"/>
      <c r="IRD354" s="1"/>
      <c r="IRE354" s="1"/>
      <c r="IRF354" s="1"/>
      <c r="IRG354" s="1"/>
      <c r="IRH354" s="1"/>
      <c r="IRI354" s="1"/>
      <c r="IRJ354" s="1"/>
      <c r="IRK354" s="1"/>
      <c r="IRL354" s="1"/>
      <c r="IRM354" s="1"/>
      <c r="IRN354" s="1"/>
      <c r="IRO354" s="1"/>
      <c r="IRP354" s="1"/>
      <c r="IRQ354" s="1"/>
      <c r="IRR354" s="1"/>
      <c r="IRS354" s="1"/>
      <c r="IRT354" s="1"/>
      <c r="IRU354" s="1"/>
      <c r="IRV354" s="1"/>
      <c r="IRW354" s="1"/>
      <c r="IRX354" s="1"/>
      <c r="IRY354" s="1"/>
      <c r="IRZ354" s="1"/>
      <c r="ISA354" s="1"/>
      <c r="ISB354" s="1"/>
      <c r="ISC354" s="1"/>
      <c r="ISD354" s="1"/>
      <c r="ISE354" s="1"/>
      <c r="ISF354" s="1"/>
      <c r="ISG354" s="1"/>
      <c r="ISH354" s="1"/>
      <c r="ISI354" s="1"/>
      <c r="ISJ354" s="1"/>
      <c r="ISK354" s="1"/>
      <c r="ISL354" s="1"/>
      <c r="ISM354" s="1"/>
      <c r="ISN354" s="1"/>
      <c r="ISO354" s="1"/>
      <c r="ISP354" s="1"/>
      <c r="ISQ354" s="1"/>
      <c r="ISR354" s="1"/>
      <c r="ISS354" s="1"/>
      <c r="IST354" s="1"/>
      <c r="ISU354" s="1"/>
      <c r="ISV354" s="1"/>
      <c r="ISW354" s="1"/>
      <c r="ISX354" s="1"/>
      <c r="ISY354" s="1"/>
      <c r="ISZ354" s="1"/>
      <c r="ITA354" s="1"/>
      <c r="ITB354" s="1"/>
      <c r="ITC354" s="1"/>
      <c r="ITD354" s="1"/>
      <c r="ITE354" s="1"/>
      <c r="ITF354" s="1"/>
      <c r="ITG354" s="1"/>
      <c r="ITH354" s="1"/>
      <c r="ITI354" s="1"/>
      <c r="ITJ354" s="1"/>
      <c r="ITK354" s="1"/>
      <c r="ITL354" s="1"/>
      <c r="ITM354" s="1"/>
      <c r="ITN354" s="1"/>
      <c r="ITO354" s="1"/>
      <c r="ITP354" s="1"/>
      <c r="ITQ354" s="1"/>
      <c r="ITR354" s="1"/>
      <c r="ITS354" s="1"/>
      <c r="ITT354" s="1"/>
      <c r="ITU354" s="1"/>
      <c r="ITV354" s="1"/>
      <c r="ITW354" s="1"/>
      <c r="ITX354" s="1"/>
      <c r="ITY354" s="1"/>
      <c r="ITZ354" s="1"/>
      <c r="IUA354" s="1"/>
      <c r="IUB354" s="1"/>
      <c r="IUC354" s="1"/>
      <c r="IUD354" s="1"/>
      <c r="IUE354" s="1"/>
      <c r="IUF354" s="1"/>
      <c r="IUG354" s="1"/>
      <c r="IUH354" s="1"/>
      <c r="IUI354" s="1"/>
      <c r="IUJ354" s="1"/>
      <c r="IUK354" s="1"/>
      <c r="IUL354" s="1"/>
      <c r="IUM354" s="1"/>
      <c r="IUN354" s="1"/>
      <c r="IUO354" s="1"/>
      <c r="IUP354" s="1"/>
      <c r="IUQ354" s="1"/>
      <c r="IUR354" s="1"/>
      <c r="IUS354" s="1"/>
      <c r="IUT354" s="1"/>
      <c r="IUU354" s="1"/>
      <c r="IUV354" s="1"/>
      <c r="IUW354" s="1"/>
      <c r="IUX354" s="1"/>
      <c r="IUY354" s="1"/>
      <c r="IUZ354" s="1"/>
      <c r="IVA354" s="1"/>
      <c r="IVB354" s="1"/>
      <c r="IVC354" s="1"/>
      <c r="IVD354" s="1"/>
      <c r="IVE354" s="1"/>
      <c r="IVF354" s="1"/>
      <c r="IVG354" s="1"/>
      <c r="IVH354" s="1"/>
      <c r="IVI354" s="1"/>
      <c r="IVJ354" s="1"/>
      <c r="IVK354" s="1"/>
      <c r="IVL354" s="1"/>
      <c r="IVM354" s="1"/>
      <c r="IVN354" s="1"/>
      <c r="IVO354" s="1"/>
      <c r="IVP354" s="1"/>
      <c r="IVQ354" s="1"/>
      <c r="IVR354" s="1"/>
      <c r="IVS354" s="1"/>
      <c r="IVT354" s="1"/>
      <c r="IVU354" s="1"/>
      <c r="IVV354" s="1"/>
      <c r="IVW354" s="1"/>
      <c r="IVX354" s="1"/>
      <c r="IVY354" s="1"/>
      <c r="IVZ354" s="1"/>
      <c r="IWA354" s="1"/>
      <c r="IWB354" s="1"/>
      <c r="IWC354" s="1"/>
      <c r="IWD354" s="1"/>
      <c r="IWE354" s="1"/>
      <c r="IWF354" s="1"/>
      <c r="IWG354" s="1"/>
      <c r="IWH354" s="1"/>
      <c r="IWI354" s="1"/>
      <c r="IWJ354" s="1"/>
      <c r="IWK354" s="1"/>
      <c r="IWL354" s="1"/>
      <c r="IWM354" s="1"/>
      <c r="IWN354" s="1"/>
      <c r="IWO354" s="1"/>
      <c r="IWP354" s="1"/>
      <c r="IWQ354" s="1"/>
      <c r="IWR354" s="1"/>
      <c r="IWS354" s="1"/>
      <c r="IWT354" s="1"/>
      <c r="IWU354" s="1"/>
      <c r="IWV354" s="1"/>
      <c r="IWW354" s="1"/>
      <c r="IWX354" s="1"/>
      <c r="IWY354" s="1"/>
      <c r="IWZ354" s="1"/>
      <c r="IXA354" s="1"/>
      <c r="IXB354" s="1"/>
      <c r="IXC354" s="1"/>
      <c r="IXD354" s="1"/>
      <c r="IXE354" s="1"/>
      <c r="IXF354" s="1"/>
      <c r="IXG354" s="1"/>
      <c r="IXH354" s="1"/>
      <c r="IXI354" s="1"/>
      <c r="IXJ354" s="1"/>
      <c r="IXK354" s="1"/>
      <c r="IXL354" s="1"/>
      <c r="IXM354" s="1"/>
      <c r="IXN354" s="1"/>
      <c r="IXO354" s="1"/>
      <c r="IXP354" s="1"/>
      <c r="IXQ354" s="1"/>
      <c r="IXR354" s="1"/>
      <c r="IXS354" s="1"/>
      <c r="IXT354" s="1"/>
      <c r="IXU354" s="1"/>
      <c r="IXV354" s="1"/>
      <c r="IXW354" s="1"/>
      <c r="IXX354" s="1"/>
      <c r="IXY354" s="1"/>
      <c r="IXZ354" s="1"/>
      <c r="IYA354" s="1"/>
      <c r="IYB354" s="1"/>
      <c r="IYC354" s="1"/>
      <c r="IYD354" s="1"/>
      <c r="IYE354" s="1"/>
      <c r="IYF354" s="1"/>
      <c r="IYG354" s="1"/>
      <c r="IYH354" s="1"/>
      <c r="IYI354" s="1"/>
      <c r="IYJ354" s="1"/>
      <c r="IYK354" s="1"/>
      <c r="IYL354" s="1"/>
      <c r="IYM354" s="1"/>
      <c r="IYN354" s="1"/>
      <c r="IYO354" s="1"/>
      <c r="IYP354" s="1"/>
      <c r="IYQ354" s="1"/>
      <c r="IYR354" s="1"/>
      <c r="IYS354" s="1"/>
      <c r="IYT354" s="1"/>
      <c r="IYU354" s="1"/>
      <c r="IYV354" s="1"/>
      <c r="IYW354" s="1"/>
      <c r="IYX354" s="1"/>
      <c r="IYY354" s="1"/>
      <c r="IYZ354" s="1"/>
      <c r="IZA354" s="1"/>
      <c r="IZB354" s="1"/>
      <c r="IZC354" s="1"/>
      <c r="IZD354" s="1"/>
      <c r="IZE354" s="1"/>
      <c r="IZF354" s="1"/>
      <c r="IZG354" s="1"/>
      <c r="IZH354" s="1"/>
      <c r="IZI354" s="1"/>
      <c r="IZJ354" s="1"/>
      <c r="IZK354" s="1"/>
      <c r="IZL354" s="1"/>
      <c r="IZM354" s="1"/>
      <c r="IZN354" s="1"/>
      <c r="IZO354" s="1"/>
      <c r="IZP354" s="1"/>
      <c r="IZQ354" s="1"/>
      <c r="IZR354" s="1"/>
      <c r="IZS354" s="1"/>
      <c r="IZT354" s="1"/>
      <c r="IZU354" s="1"/>
      <c r="IZV354" s="1"/>
      <c r="IZW354" s="1"/>
      <c r="IZX354" s="1"/>
      <c r="IZY354" s="1"/>
      <c r="IZZ354" s="1"/>
      <c r="JAA354" s="1"/>
      <c r="JAB354" s="1"/>
      <c r="JAC354" s="1"/>
      <c r="JAD354" s="1"/>
      <c r="JAE354" s="1"/>
      <c r="JAF354" s="1"/>
      <c r="JAG354" s="1"/>
      <c r="JAH354" s="1"/>
      <c r="JAI354" s="1"/>
      <c r="JAJ354" s="1"/>
      <c r="JAK354" s="1"/>
      <c r="JAL354" s="1"/>
      <c r="JAM354" s="1"/>
      <c r="JAN354" s="1"/>
      <c r="JAO354" s="1"/>
      <c r="JAP354" s="1"/>
      <c r="JAQ354" s="1"/>
      <c r="JAR354" s="1"/>
      <c r="JAS354" s="1"/>
      <c r="JAT354" s="1"/>
      <c r="JAU354" s="1"/>
      <c r="JAV354" s="1"/>
      <c r="JAW354" s="1"/>
      <c r="JAX354" s="1"/>
      <c r="JAY354" s="1"/>
      <c r="JAZ354" s="1"/>
      <c r="JBA354" s="1"/>
      <c r="JBB354" s="1"/>
      <c r="JBC354" s="1"/>
      <c r="JBD354" s="1"/>
      <c r="JBE354" s="1"/>
      <c r="JBF354" s="1"/>
      <c r="JBG354" s="1"/>
      <c r="JBH354" s="1"/>
      <c r="JBI354" s="1"/>
      <c r="JBJ354" s="1"/>
      <c r="JBK354" s="1"/>
      <c r="JBL354" s="1"/>
      <c r="JBM354" s="1"/>
      <c r="JBN354" s="1"/>
      <c r="JBO354" s="1"/>
      <c r="JBP354" s="1"/>
      <c r="JBQ354" s="1"/>
      <c r="JBR354" s="1"/>
      <c r="JBS354" s="1"/>
      <c r="JBT354" s="1"/>
      <c r="JBU354" s="1"/>
      <c r="JBV354" s="1"/>
      <c r="JBW354" s="1"/>
      <c r="JBX354" s="1"/>
      <c r="JBY354" s="1"/>
      <c r="JBZ354" s="1"/>
      <c r="JCA354" s="1"/>
      <c r="JCB354" s="1"/>
      <c r="JCC354" s="1"/>
      <c r="JCD354" s="1"/>
      <c r="JCE354" s="1"/>
      <c r="JCF354" s="1"/>
      <c r="JCG354" s="1"/>
      <c r="JCH354" s="1"/>
      <c r="JCI354" s="1"/>
      <c r="JCJ354" s="1"/>
      <c r="JCK354" s="1"/>
      <c r="JCL354" s="1"/>
      <c r="JCM354" s="1"/>
      <c r="JCN354" s="1"/>
      <c r="JCO354" s="1"/>
      <c r="JCP354" s="1"/>
      <c r="JCQ354" s="1"/>
      <c r="JCR354" s="1"/>
      <c r="JCS354" s="1"/>
      <c r="JCT354" s="1"/>
      <c r="JCU354" s="1"/>
      <c r="JCV354" s="1"/>
      <c r="JCW354" s="1"/>
      <c r="JCX354" s="1"/>
      <c r="JCY354" s="1"/>
      <c r="JCZ354" s="1"/>
      <c r="JDA354" s="1"/>
      <c r="JDB354" s="1"/>
      <c r="JDC354" s="1"/>
      <c r="JDD354" s="1"/>
      <c r="JDE354" s="1"/>
      <c r="JDF354" s="1"/>
      <c r="JDG354" s="1"/>
      <c r="JDH354" s="1"/>
      <c r="JDI354" s="1"/>
      <c r="JDJ354" s="1"/>
      <c r="JDK354" s="1"/>
      <c r="JDL354" s="1"/>
      <c r="JDM354" s="1"/>
      <c r="JDN354" s="1"/>
      <c r="JDO354" s="1"/>
      <c r="JDP354" s="1"/>
      <c r="JDQ354" s="1"/>
      <c r="JDR354" s="1"/>
      <c r="JDS354" s="1"/>
      <c r="JDT354" s="1"/>
      <c r="JDU354" s="1"/>
      <c r="JDV354" s="1"/>
      <c r="JDW354" s="1"/>
      <c r="JDX354" s="1"/>
      <c r="JDY354" s="1"/>
      <c r="JDZ354" s="1"/>
      <c r="JEA354" s="1"/>
      <c r="JEB354" s="1"/>
      <c r="JEC354" s="1"/>
      <c r="JED354" s="1"/>
      <c r="JEE354" s="1"/>
      <c r="JEF354" s="1"/>
      <c r="JEG354" s="1"/>
      <c r="JEH354" s="1"/>
      <c r="JEI354" s="1"/>
      <c r="JEJ354" s="1"/>
      <c r="JEK354" s="1"/>
      <c r="JEL354" s="1"/>
      <c r="JEM354" s="1"/>
      <c r="JEN354" s="1"/>
      <c r="JEO354" s="1"/>
      <c r="JEP354" s="1"/>
      <c r="JEQ354" s="1"/>
      <c r="JER354" s="1"/>
      <c r="JES354" s="1"/>
      <c r="JET354" s="1"/>
      <c r="JEU354" s="1"/>
      <c r="JEV354" s="1"/>
      <c r="JEW354" s="1"/>
      <c r="JEX354" s="1"/>
      <c r="JEY354" s="1"/>
      <c r="JEZ354" s="1"/>
      <c r="JFA354" s="1"/>
      <c r="JFB354" s="1"/>
      <c r="JFC354" s="1"/>
      <c r="JFD354" s="1"/>
      <c r="JFE354" s="1"/>
      <c r="JFF354" s="1"/>
      <c r="JFG354" s="1"/>
      <c r="JFH354" s="1"/>
      <c r="JFI354" s="1"/>
      <c r="JFJ354" s="1"/>
      <c r="JFK354" s="1"/>
      <c r="JFL354" s="1"/>
      <c r="JFM354" s="1"/>
      <c r="JFN354" s="1"/>
      <c r="JFO354" s="1"/>
      <c r="JFP354" s="1"/>
      <c r="JFQ354" s="1"/>
      <c r="JFR354" s="1"/>
      <c r="JFS354" s="1"/>
      <c r="JFT354" s="1"/>
      <c r="JFU354" s="1"/>
      <c r="JFV354" s="1"/>
      <c r="JFW354" s="1"/>
      <c r="JFX354" s="1"/>
      <c r="JFY354" s="1"/>
      <c r="JFZ354" s="1"/>
      <c r="JGA354" s="1"/>
      <c r="JGB354" s="1"/>
      <c r="JGC354" s="1"/>
      <c r="JGD354" s="1"/>
      <c r="JGE354" s="1"/>
      <c r="JGF354" s="1"/>
      <c r="JGG354" s="1"/>
      <c r="JGH354" s="1"/>
      <c r="JGI354" s="1"/>
      <c r="JGJ354" s="1"/>
      <c r="JGK354" s="1"/>
      <c r="JGL354" s="1"/>
      <c r="JGM354" s="1"/>
      <c r="JGN354" s="1"/>
      <c r="JGO354" s="1"/>
      <c r="JGP354" s="1"/>
      <c r="JGQ354" s="1"/>
      <c r="JGR354" s="1"/>
      <c r="JGS354" s="1"/>
      <c r="JGT354" s="1"/>
      <c r="JGU354" s="1"/>
      <c r="JGV354" s="1"/>
      <c r="JGW354" s="1"/>
      <c r="JGX354" s="1"/>
      <c r="JGY354" s="1"/>
      <c r="JGZ354" s="1"/>
      <c r="JHA354" s="1"/>
      <c r="JHB354" s="1"/>
      <c r="JHC354" s="1"/>
      <c r="JHD354" s="1"/>
      <c r="JHE354" s="1"/>
      <c r="JHF354" s="1"/>
      <c r="JHG354" s="1"/>
      <c r="JHH354" s="1"/>
      <c r="JHI354" s="1"/>
      <c r="JHJ354" s="1"/>
      <c r="JHK354" s="1"/>
      <c r="JHL354" s="1"/>
      <c r="JHM354" s="1"/>
      <c r="JHN354" s="1"/>
      <c r="JHO354" s="1"/>
      <c r="JHP354" s="1"/>
      <c r="JHQ354" s="1"/>
      <c r="JHR354" s="1"/>
      <c r="JHS354" s="1"/>
      <c r="JHT354" s="1"/>
      <c r="JHU354" s="1"/>
      <c r="JHV354" s="1"/>
      <c r="JHW354" s="1"/>
      <c r="JHX354" s="1"/>
      <c r="JHY354" s="1"/>
      <c r="JHZ354" s="1"/>
      <c r="JIA354" s="1"/>
      <c r="JIB354" s="1"/>
      <c r="JIC354" s="1"/>
      <c r="JID354" s="1"/>
      <c r="JIE354" s="1"/>
      <c r="JIF354" s="1"/>
      <c r="JIG354" s="1"/>
      <c r="JIH354" s="1"/>
      <c r="JII354" s="1"/>
      <c r="JIJ354" s="1"/>
      <c r="JIK354" s="1"/>
      <c r="JIL354" s="1"/>
      <c r="JIM354" s="1"/>
      <c r="JIN354" s="1"/>
      <c r="JIO354" s="1"/>
      <c r="JIP354" s="1"/>
      <c r="JIQ354" s="1"/>
      <c r="JIR354" s="1"/>
      <c r="JIS354" s="1"/>
      <c r="JIT354" s="1"/>
      <c r="JIU354" s="1"/>
      <c r="JIV354" s="1"/>
      <c r="JIW354" s="1"/>
      <c r="JIX354" s="1"/>
      <c r="JIY354" s="1"/>
      <c r="JIZ354" s="1"/>
      <c r="JJA354" s="1"/>
      <c r="JJB354" s="1"/>
      <c r="JJC354" s="1"/>
      <c r="JJD354" s="1"/>
      <c r="JJE354" s="1"/>
      <c r="JJF354" s="1"/>
      <c r="JJG354" s="1"/>
      <c r="JJH354" s="1"/>
      <c r="JJI354" s="1"/>
      <c r="JJJ354" s="1"/>
      <c r="JJK354" s="1"/>
      <c r="JJL354" s="1"/>
      <c r="JJM354" s="1"/>
      <c r="JJN354" s="1"/>
      <c r="JJO354" s="1"/>
      <c r="JJP354" s="1"/>
      <c r="JJQ354" s="1"/>
      <c r="JJR354" s="1"/>
      <c r="JJS354" s="1"/>
      <c r="JJT354" s="1"/>
      <c r="JJU354" s="1"/>
      <c r="JJV354" s="1"/>
      <c r="JJW354" s="1"/>
      <c r="JJX354" s="1"/>
      <c r="JJY354" s="1"/>
      <c r="JJZ354" s="1"/>
      <c r="JKA354" s="1"/>
      <c r="JKB354" s="1"/>
      <c r="JKC354" s="1"/>
      <c r="JKD354" s="1"/>
      <c r="JKE354" s="1"/>
      <c r="JKF354" s="1"/>
      <c r="JKG354" s="1"/>
      <c r="JKH354" s="1"/>
      <c r="JKI354" s="1"/>
      <c r="JKJ354" s="1"/>
      <c r="JKK354" s="1"/>
      <c r="JKL354" s="1"/>
      <c r="JKM354" s="1"/>
      <c r="JKN354" s="1"/>
      <c r="JKO354" s="1"/>
      <c r="JKP354" s="1"/>
      <c r="JKQ354" s="1"/>
      <c r="JKR354" s="1"/>
      <c r="JKS354" s="1"/>
      <c r="JKT354" s="1"/>
      <c r="JKU354" s="1"/>
      <c r="JKV354" s="1"/>
      <c r="JKW354" s="1"/>
      <c r="JKX354" s="1"/>
      <c r="JKY354" s="1"/>
      <c r="JKZ354" s="1"/>
      <c r="JLA354" s="1"/>
      <c r="JLB354" s="1"/>
      <c r="JLC354" s="1"/>
      <c r="JLD354" s="1"/>
      <c r="JLE354" s="1"/>
      <c r="JLF354" s="1"/>
      <c r="JLG354" s="1"/>
      <c r="JLH354" s="1"/>
      <c r="JLI354" s="1"/>
      <c r="JLJ354" s="1"/>
      <c r="JLK354" s="1"/>
      <c r="JLL354" s="1"/>
      <c r="JLM354" s="1"/>
      <c r="JLN354" s="1"/>
      <c r="JLO354" s="1"/>
      <c r="JLP354" s="1"/>
      <c r="JLQ354" s="1"/>
      <c r="JLR354" s="1"/>
      <c r="JLS354" s="1"/>
      <c r="JLT354" s="1"/>
      <c r="JLU354" s="1"/>
      <c r="JLV354" s="1"/>
      <c r="JLW354" s="1"/>
      <c r="JLX354" s="1"/>
      <c r="JLY354" s="1"/>
      <c r="JLZ354" s="1"/>
      <c r="JMA354" s="1"/>
      <c r="JMB354" s="1"/>
      <c r="JMC354" s="1"/>
      <c r="JMD354" s="1"/>
      <c r="JME354" s="1"/>
      <c r="JMF354" s="1"/>
      <c r="JMG354" s="1"/>
      <c r="JMH354" s="1"/>
      <c r="JMI354" s="1"/>
      <c r="JMJ354" s="1"/>
      <c r="JMK354" s="1"/>
      <c r="JML354" s="1"/>
      <c r="JMM354" s="1"/>
      <c r="JMN354" s="1"/>
      <c r="JMO354" s="1"/>
      <c r="JMP354" s="1"/>
      <c r="JMQ354" s="1"/>
      <c r="JMR354" s="1"/>
      <c r="JMS354" s="1"/>
      <c r="JMT354" s="1"/>
      <c r="JMU354" s="1"/>
      <c r="JMV354" s="1"/>
      <c r="JMW354" s="1"/>
      <c r="JMX354" s="1"/>
      <c r="JMY354" s="1"/>
      <c r="JMZ354" s="1"/>
      <c r="JNA354" s="1"/>
      <c r="JNB354" s="1"/>
      <c r="JNC354" s="1"/>
      <c r="JND354" s="1"/>
      <c r="JNE354" s="1"/>
      <c r="JNF354" s="1"/>
      <c r="JNG354" s="1"/>
      <c r="JNH354" s="1"/>
      <c r="JNI354" s="1"/>
      <c r="JNJ354" s="1"/>
      <c r="JNK354" s="1"/>
      <c r="JNL354" s="1"/>
      <c r="JNM354" s="1"/>
      <c r="JNN354" s="1"/>
      <c r="JNO354" s="1"/>
      <c r="JNP354" s="1"/>
      <c r="JNQ354" s="1"/>
      <c r="JNR354" s="1"/>
      <c r="JNS354" s="1"/>
      <c r="JNT354" s="1"/>
      <c r="JNU354" s="1"/>
      <c r="JNV354" s="1"/>
      <c r="JNW354" s="1"/>
      <c r="JNX354" s="1"/>
      <c r="JNY354" s="1"/>
      <c r="JNZ354" s="1"/>
      <c r="JOA354" s="1"/>
      <c r="JOB354" s="1"/>
      <c r="JOC354" s="1"/>
      <c r="JOD354" s="1"/>
      <c r="JOE354" s="1"/>
      <c r="JOF354" s="1"/>
      <c r="JOG354" s="1"/>
      <c r="JOH354" s="1"/>
      <c r="JOI354" s="1"/>
      <c r="JOJ354" s="1"/>
      <c r="JOK354" s="1"/>
      <c r="JOL354" s="1"/>
      <c r="JOM354" s="1"/>
      <c r="JON354" s="1"/>
      <c r="JOO354" s="1"/>
      <c r="JOP354" s="1"/>
      <c r="JOQ354" s="1"/>
      <c r="JOR354" s="1"/>
      <c r="JOS354" s="1"/>
      <c r="JOT354" s="1"/>
      <c r="JOU354" s="1"/>
      <c r="JOV354" s="1"/>
      <c r="JOW354" s="1"/>
      <c r="JOX354" s="1"/>
      <c r="JOY354" s="1"/>
      <c r="JOZ354" s="1"/>
      <c r="JPA354" s="1"/>
      <c r="JPB354" s="1"/>
      <c r="JPC354" s="1"/>
      <c r="JPD354" s="1"/>
      <c r="JPE354" s="1"/>
      <c r="JPF354" s="1"/>
      <c r="JPG354" s="1"/>
      <c r="JPH354" s="1"/>
      <c r="JPI354" s="1"/>
      <c r="JPJ354" s="1"/>
      <c r="JPK354" s="1"/>
      <c r="JPL354" s="1"/>
      <c r="JPM354" s="1"/>
      <c r="JPN354" s="1"/>
      <c r="JPO354" s="1"/>
      <c r="JPP354" s="1"/>
      <c r="JPQ354" s="1"/>
      <c r="JPR354" s="1"/>
      <c r="JPS354" s="1"/>
      <c r="JPT354" s="1"/>
      <c r="JPU354" s="1"/>
      <c r="JPV354" s="1"/>
      <c r="JPW354" s="1"/>
      <c r="JPX354" s="1"/>
      <c r="JPY354" s="1"/>
      <c r="JPZ354" s="1"/>
      <c r="JQA354" s="1"/>
      <c r="JQB354" s="1"/>
      <c r="JQC354" s="1"/>
      <c r="JQD354" s="1"/>
      <c r="JQE354" s="1"/>
      <c r="JQF354" s="1"/>
      <c r="JQG354" s="1"/>
      <c r="JQH354" s="1"/>
      <c r="JQI354" s="1"/>
      <c r="JQJ354" s="1"/>
      <c r="JQK354" s="1"/>
      <c r="JQL354" s="1"/>
      <c r="JQM354" s="1"/>
      <c r="JQN354" s="1"/>
      <c r="JQO354" s="1"/>
      <c r="JQP354" s="1"/>
      <c r="JQQ354" s="1"/>
      <c r="JQR354" s="1"/>
      <c r="JQS354" s="1"/>
      <c r="JQT354" s="1"/>
      <c r="JQU354" s="1"/>
      <c r="JQV354" s="1"/>
      <c r="JQW354" s="1"/>
      <c r="JQX354" s="1"/>
      <c r="JQY354" s="1"/>
      <c r="JQZ354" s="1"/>
      <c r="JRA354" s="1"/>
      <c r="JRB354" s="1"/>
      <c r="JRC354" s="1"/>
      <c r="JRD354" s="1"/>
      <c r="JRE354" s="1"/>
      <c r="JRF354" s="1"/>
      <c r="JRG354" s="1"/>
      <c r="JRH354" s="1"/>
      <c r="JRI354" s="1"/>
      <c r="JRJ354" s="1"/>
      <c r="JRK354" s="1"/>
      <c r="JRL354" s="1"/>
      <c r="JRM354" s="1"/>
      <c r="JRN354" s="1"/>
      <c r="JRO354" s="1"/>
      <c r="JRP354" s="1"/>
      <c r="JRQ354" s="1"/>
      <c r="JRR354" s="1"/>
      <c r="JRS354" s="1"/>
      <c r="JRT354" s="1"/>
      <c r="JRU354" s="1"/>
      <c r="JRV354" s="1"/>
      <c r="JRW354" s="1"/>
      <c r="JRX354" s="1"/>
      <c r="JRY354" s="1"/>
      <c r="JRZ354" s="1"/>
      <c r="JSA354" s="1"/>
      <c r="JSB354" s="1"/>
      <c r="JSC354" s="1"/>
      <c r="JSD354" s="1"/>
      <c r="JSE354" s="1"/>
      <c r="JSF354" s="1"/>
      <c r="JSG354" s="1"/>
      <c r="JSH354" s="1"/>
      <c r="JSI354" s="1"/>
      <c r="JSJ354" s="1"/>
      <c r="JSK354" s="1"/>
      <c r="JSL354" s="1"/>
      <c r="JSM354" s="1"/>
      <c r="JSN354" s="1"/>
      <c r="JSO354" s="1"/>
      <c r="JSP354" s="1"/>
      <c r="JSQ354" s="1"/>
      <c r="JSR354" s="1"/>
      <c r="JSS354" s="1"/>
      <c r="JST354" s="1"/>
      <c r="JSU354" s="1"/>
      <c r="JSV354" s="1"/>
      <c r="JSW354" s="1"/>
      <c r="JSX354" s="1"/>
      <c r="JSY354" s="1"/>
      <c r="JSZ354" s="1"/>
      <c r="JTA354" s="1"/>
      <c r="JTB354" s="1"/>
      <c r="JTC354" s="1"/>
      <c r="JTD354" s="1"/>
      <c r="JTE354" s="1"/>
      <c r="JTF354" s="1"/>
      <c r="JTG354" s="1"/>
      <c r="JTH354" s="1"/>
      <c r="JTI354" s="1"/>
      <c r="JTJ354" s="1"/>
      <c r="JTK354" s="1"/>
      <c r="JTL354" s="1"/>
      <c r="JTM354" s="1"/>
      <c r="JTN354" s="1"/>
      <c r="JTO354" s="1"/>
      <c r="JTP354" s="1"/>
      <c r="JTQ354" s="1"/>
      <c r="JTR354" s="1"/>
      <c r="JTS354" s="1"/>
      <c r="JTT354" s="1"/>
      <c r="JTU354" s="1"/>
      <c r="JTV354" s="1"/>
      <c r="JTW354" s="1"/>
      <c r="JTX354" s="1"/>
      <c r="JTY354" s="1"/>
      <c r="JTZ354" s="1"/>
      <c r="JUA354" s="1"/>
      <c r="JUB354" s="1"/>
      <c r="JUC354" s="1"/>
      <c r="JUD354" s="1"/>
      <c r="JUE354" s="1"/>
      <c r="JUF354" s="1"/>
      <c r="JUG354" s="1"/>
      <c r="JUH354" s="1"/>
      <c r="JUI354" s="1"/>
      <c r="JUJ354" s="1"/>
      <c r="JUK354" s="1"/>
      <c r="JUL354" s="1"/>
      <c r="JUM354" s="1"/>
      <c r="JUN354" s="1"/>
      <c r="JUO354" s="1"/>
      <c r="JUP354" s="1"/>
      <c r="JUQ354" s="1"/>
      <c r="JUR354" s="1"/>
      <c r="JUS354" s="1"/>
      <c r="JUT354" s="1"/>
      <c r="JUU354" s="1"/>
      <c r="JUV354" s="1"/>
      <c r="JUW354" s="1"/>
      <c r="JUX354" s="1"/>
      <c r="JUY354" s="1"/>
      <c r="JUZ354" s="1"/>
      <c r="JVA354" s="1"/>
      <c r="JVB354" s="1"/>
      <c r="JVC354" s="1"/>
      <c r="JVD354" s="1"/>
      <c r="JVE354" s="1"/>
      <c r="JVF354" s="1"/>
      <c r="JVG354" s="1"/>
      <c r="JVH354" s="1"/>
      <c r="JVI354" s="1"/>
      <c r="JVJ354" s="1"/>
      <c r="JVK354" s="1"/>
      <c r="JVL354" s="1"/>
      <c r="JVM354" s="1"/>
      <c r="JVN354" s="1"/>
      <c r="JVO354" s="1"/>
      <c r="JVP354" s="1"/>
      <c r="JVQ354" s="1"/>
      <c r="JVR354" s="1"/>
      <c r="JVS354" s="1"/>
      <c r="JVT354" s="1"/>
      <c r="JVU354" s="1"/>
      <c r="JVV354" s="1"/>
      <c r="JVW354" s="1"/>
      <c r="JVX354" s="1"/>
      <c r="JVY354" s="1"/>
      <c r="JVZ354" s="1"/>
      <c r="JWA354" s="1"/>
      <c r="JWB354" s="1"/>
      <c r="JWC354" s="1"/>
      <c r="JWD354" s="1"/>
      <c r="JWE354" s="1"/>
      <c r="JWF354" s="1"/>
      <c r="JWG354" s="1"/>
      <c r="JWH354" s="1"/>
      <c r="JWI354" s="1"/>
      <c r="JWJ354" s="1"/>
      <c r="JWK354" s="1"/>
      <c r="JWL354" s="1"/>
      <c r="JWM354" s="1"/>
      <c r="JWN354" s="1"/>
      <c r="JWO354" s="1"/>
      <c r="JWP354" s="1"/>
      <c r="JWQ354" s="1"/>
      <c r="JWR354" s="1"/>
      <c r="JWS354" s="1"/>
      <c r="JWT354" s="1"/>
      <c r="JWU354" s="1"/>
      <c r="JWV354" s="1"/>
      <c r="JWW354" s="1"/>
      <c r="JWX354" s="1"/>
      <c r="JWY354" s="1"/>
      <c r="JWZ354" s="1"/>
      <c r="JXA354" s="1"/>
      <c r="JXB354" s="1"/>
      <c r="JXC354" s="1"/>
      <c r="JXD354" s="1"/>
      <c r="JXE354" s="1"/>
      <c r="JXF354" s="1"/>
      <c r="JXG354" s="1"/>
      <c r="JXH354" s="1"/>
      <c r="JXI354" s="1"/>
      <c r="JXJ354" s="1"/>
      <c r="JXK354" s="1"/>
      <c r="JXL354" s="1"/>
      <c r="JXM354" s="1"/>
      <c r="JXN354" s="1"/>
      <c r="JXO354" s="1"/>
      <c r="JXP354" s="1"/>
      <c r="JXQ354" s="1"/>
      <c r="JXR354" s="1"/>
      <c r="JXS354" s="1"/>
      <c r="JXT354" s="1"/>
      <c r="JXU354" s="1"/>
      <c r="JXV354" s="1"/>
      <c r="JXW354" s="1"/>
      <c r="JXX354" s="1"/>
      <c r="JXY354" s="1"/>
      <c r="JXZ354" s="1"/>
      <c r="JYA354" s="1"/>
      <c r="JYB354" s="1"/>
      <c r="JYC354" s="1"/>
      <c r="JYD354" s="1"/>
      <c r="JYE354" s="1"/>
      <c r="JYF354" s="1"/>
      <c r="JYG354" s="1"/>
      <c r="JYH354" s="1"/>
      <c r="JYI354" s="1"/>
      <c r="JYJ354" s="1"/>
      <c r="JYK354" s="1"/>
      <c r="JYL354" s="1"/>
      <c r="JYM354" s="1"/>
      <c r="JYN354" s="1"/>
      <c r="JYO354" s="1"/>
      <c r="JYP354" s="1"/>
      <c r="JYQ354" s="1"/>
      <c r="JYR354" s="1"/>
      <c r="JYS354" s="1"/>
      <c r="JYT354" s="1"/>
      <c r="JYU354" s="1"/>
      <c r="JYV354" s="1"/>
      <c r="JYW354" s="1"/>
      <c r="JYX354" s="1"/>
      <c r="JYY354" s="1"/>
      <c r="JYZ354" s="1"/>
      <c r="JZA354" s="1"/>
      <c r="JZB354" s="1"/>
      <c r="JZC354" s="1"/>
      <c r="JZD354" s="1"/>
      <c r="JZE354" s="1"/>
      <c r="JZF354" s="1"/>
      <c r="JZG354" s="1"/>
      <c r="JZH354" s="1"/>
      <c r="JZI354" s="1"/>
      <c r="JZJ354" s="1"/>
      <c r="JZK354" s="1"/>
      <c r="JZL354" s="1"/>
      <c r="JZM354" s="1"/>
      <c r="JZN354" s="1"/>
      <c r="JZO354" s="1"/>
      <c r="JZP354" s="1"/>
      <c r="JZQ354" s="1"/>
      <c r="JZR354" s="1"/>
      <c r="JZS354" s="1"/>
      <c r="JZT354" s="1"/>
      <c r="JZU354" s="1"/>
      <c r="JZV354" s="1"/>
      <c r="JZW354" s="1"/>
      <c r="JZX354" s="1"/>
      <c r="JZY354" s="1"/>
      <c r="JZZ354" s="1"/>
      <c r="KAA354" s="1"/>
      <c r="KAB354" s="1"/>
      <c r="KAC354" s="1"/>
      <c r="KAD354" s="1"/>
      <c r="KAE354" s="1"/>
      <c r="KAF354" s="1"/>
      <c r="KAG354" s="1"/>
      <c r="KAH354" s="1"/>
      <c r="KAI354" s="1"/>
      <c r="KAJ354" s="1"/>
      <c r="KAK354" s="1"/>
      <c r="KAL354" s="1"/>
      <c r="KAM354" s="1"/>
      <c r="KAN354" s="1"/>
      <c r="KAO354" s="1"/>
      <c r="KAP354" s="1"/>
      <c r="KAQ354" s="1"/>
      <c r="KAR354" s="1"/>
      <c r="KAS354" s="1"/>
      <c r="KAT354" s="1"/>
      <c r="KAU354" s="1"/>
      <c r="KAV354" s="1"/>
      <c r="KAW354" s="1"/>
      <c r="KAX354" s="1"/>
      <c r="KAY354" s="1"/>
      <c r="KAZ354" s="1"/>
      <c r="KBA354" s="1"/>
      <c r="KBB354" s="1"/>
      <c r="KBC354" s="1"/>
      <c r="KBD354" s="1"/>
      <c r="KBE354" s="1"/>
      <c r="KBF354" s="1"/>
      <c r="KBG354" s="1"/>
      <c r="KBH354" s="1"/>
      <c r="KBI354" s="1"/>
      <c r="KBJ354" s="1"/>
      <c r="KBK354" s="1"/>
      <c r="KBL354" s="1"/>
      <c r="KBM354" s="1"/>
      <c r="KBN354" s="1"/>
      <c r="KBO354" s="1"/>
      <c r="KBP354" s="1"/>
      <c r="KBQ354" s="1"/>
      <c r="KBR354" s="1"/>
      <c r="KBS354" s="1"/>
      <c r="KBT354" s="1"/>
      <c r="KBU354" s="1"/>
      <c r="KBV354" s="1"/>
      <c r="KBW354" s="1"/>
      <c r="KBX354" s="1"/>
      <c r="KBY354" s="1"/>
      <c r="KBZ354" s="1"/>
      <c r="KCA354" s="1"/>
      <c r="KCB354" s="1"/>
      <c r="KCC354" s="1"/>
      <c r="KCD354" s="1"/>
      <c r="KCE354" s="1"/>
      <c r="KCF354" s="1"/>
      <c r="KCG354" s="1"/>
      <c r="KCH354" s="1"/>
      <c r="KCI354" s="1"/>
      <c r="KCJ354" s="1"/>
      <c r="KCK354" s="1"/>
      <c r="KCL354" s="1"/>
      <c r="KCM354" s="1"/>
      <c r="KCN354" s="1"/>
      <c r="KCO354" s="1"/>
      <c r="KCP354" s="1"/>
      <c r="KCQ354" s="1"/>
      <c r="KCR354" s="1"/>
      <c r="KCS354" s="1"/>
      <c r="KCT354" s="1"/>
      <c r="KCU354" s="1"/>
      <c r="KCV354" s="1"/>
      <c r="KCW354" s="1"/>
      <c r="KCX354" s="1"/>
      <c r="KCY354" s="1"/>
      <c r="KCZ354" s="1"/>
      <c r="KDA354" s="1"/>
      <c r="KDB354" s="1"/>
      <c r="KDC354" s="1"/>
      <c r="KDD354" s="1"/>
      <c r="KDE354" s="1"/>
      <c r="KDF354" s="1"/>
      <c r="KDG354" s="1"/>
      <c r="KDH354" s="1"/>
      <c r="KDI354" s="1"/>
      <c r="KDJ354" s="1"/>
      <c r="KDK354" s="1"/>
      <c r="KDL354" s="1"/>
      <c r="KDM354" s="1"/>
      <c r="KDN354" s="1"/>
      <c r="KDO354" s="1"/>
      <c r="KDP354" s="1"/>
      <c r="KDQ354" s="1"/>
      <c r="KDR354" s="1"/>
      <c r="KDS354" s="1"/>
      <c r="KDT354" s="1"/>
      <c r="KDU354" s="1"/>
      <c r="KDV354" s="1"/>
      <c r="KDW354" s="1"/>
      <c r="KDX354" s="1"/>
      <c r="KDY354" s="1"/>
      <c r="KDZ354" s="1"/>
      <c r="KEA354" s="1"/>
      <c r="KEB354" s="1"/>
      <c r="KEC354" s="1"/>
      <c r="KED354" s="1"/>
      <c r="KEE354" s="1"/>
      <c r="KEF354" s="1"/>
      <c r="KEG354" s="1"/>
      <c r="KEH354" s="1"/>
      <c r="KEI354" s="1"/>
      <c r="KEJ354" s="1"/>
      <c r="KEK354" s="1"/>
      <c r="KEL354" s="1"/>
      <c r="KEM354" s="1"/>
      <c r="KEN354" s="1"/>
      <c r="KEO354" s="1"/>
      <c r="KEP354" s="1"/>
      <c r="KEQ354" s="1"/>
      <c r="KER354" s="1"/>
      <c r="KES354" s="1"/>
      <c r="KET354" s="1"/>
      <c r="KEU354" s="1"/>
      <c r="KEV354" s="1"/>
      <c r="KEW354" s="1"/>
      <c r="KEX354" s="1"/>
      <c r="KEY354" s="1"/>
      <c r="KEZ354" s="1"/>
      <c r="KFA354" s="1"/>
      <c r="KFB354" s="1"/>
      <c r="KFC354" s="1"/>
      <c r="KFD354" s="1"/>
      <c r="KFE354" s="1"/>
      <c r="KFF354" s="1"/>
      <c r="KFG354" s="1"/>
      <c r="KFH354" s="1"/>
      <c r="KFI354" s="1"/>
      <c r="KFJ354" s="1"/>
      <c r="KFK354" s="1"/>
      <c r="KFL354" s="1"/>
      <c r="KFM354" s="1"/>
      <c r="KFN354" s="1"/>
      <c r="KFO354" s="1"/>
      <c r="KFP354" s="1"/>
      <c r="KFQ354" s="1"/>
      <c r="KFR354" s="1"/>
      <c r="KFS354" s="1"/>
      <c r="KFT354" s="1"/>
      <c r="KFU354" s="1"/>
      <c r="KFV354" s="1"/>
      <c r="KFW354" s="1"/>
      <c r="KFX354" s="1"/>
      <c r="KFY354" s="1"/>
      <c r="KFZ354" s="1"/>
      <c r="KGA354" s="1"/>
      <c r="KGB354" s="1"/>
      <c r="KGC354" s="1"/>
      <c r="KGD354" s="1"/>
      <c r="KGE354" s="1"/>
      <c r="KGF354" s="1"/>
      <c r="KGG354" s="1"/>
      <c r="KGH354" s="1"/>
      <c r="KGI354" s="1"/>
      <c r="KGJ354" s="1"/>
      <c r="KGK354" s="1"/>
      <c r="KGL354" s="1"/>
      <c r="KGM354" s="1"/>
      <c r="KGN354" s="1"/>
      <c r="KGO354" s="1"/>
      <c r="KGP354" s="1"/>
      <c r="KGQ354" s="1"/>
      <c r="KGR354" s="1"/>
      <c r="KGS354" s="1"/>
      <c r="KGT354" s="1"/>
      <c r="KGU354" s="1"/>
      <c r="KGV354" s="1"/>
      <c r="KGW354" s="1"/>
      <c r="KGX354" s="1"/>
      <c r="KGY354" s="1"/>
      <c r="KGZ354" s="1"/>
      <c r="KHA354" s="1"/>
      <c r="KHB354" s="1"/>
      <c r="KHC354" s="1"/>
      <c r="KHD354" s="1"/>
      <c r="KHE354" s="1"/>
      <c r="KHF354" s="1"/>
      <c r="KHG354" s="1"/>
      <c r="KHH354" s="1"/>
      <c r="KHI354" s="1"/>
      <c r="KHJ354" s="1"/>
      <c r="KHK354" s="1"/>
      <c r="KHL354" s="1"/>
      <c r="KHM354" s="1"/>
      <c r="KHN354" s="1"/>
      <c r="KHO354" s="1"/>
      <c r="KHP354" s="1"/>
      <c r="KHQ354" s="1"/>
      <c r="KHR354" s="1"/>
      <c r="KHS354" s="1"/>
      <c r="KHT354" s="1"/>
      <c r="KHU354" s="1"/>
      <c r="KHV354" s="1"/>
      <c r="KHW354" s="1"/>
      <c r="KHX354" s="1"/>
      <c r="KHY354" s="1"/>
      <c r="KHZ354" s="1"/>
      <c r="KIA354" s="1"/>
      <c r="KIB354" s="1"/>
      <c r="KIC354" s="1"/>
      <c r="KID354" s="1"/>
      <c r="KIE354" s="1"/>
      <c r="KIF354" s="1"/>
      <c r="KIG354" s="1"/>
      <c r="KIH354" s="1"/>
      <c r="KII354" s="1"/>
      <c r="KIJ354" s="1"/>
      <c r="KIK354" s="1"/>
      <c r="KIL354" s="1"/>
      <c r="KIM354" s="1"/>
      <c r="KIN354" s="1"/>
      <c r="KIO354" s="1"/>
      <c r="KIP354" s="1"/>
      <c r="KIQ354" s="1"/>
      <c r="KIR354" s="1"/>
      <c r="KIS354" s="1"/>
      <c r="KIT354" s="1"/>
      <c r="KIU354" s="1"/>
      <c r="KIV354" s="1"/>
      <c r="KIW354" s="1"/>
      <c r="KIX354" s="1"/>
      <c r="KIY354" s="1"/>
      <c r="KIZ354" s="1"/>
      <c r="KJA354" s="1"/>
      <c r="KJB354" s="1"/>
      <c r="KJC354" s="1"/>
      <c r="KJD354" s="1"/>
      <c r="KJE354" s="1"/>
      <c r="KJF354" s="1"/>
      <c r="KJG354" s="1"/>
      <c r="KJH354" s="1"/>
      <c r="KJI354" s="1"/>
      <c r="KJJ354" s="1"/>
      <c r="KJK354" s="1"/>
      <c r="KJL354" s="1"/>
      <c r="KJM354" s="1"/>
      <c r="KJN354" s="1"/>
      <c r="KJO354" s="1"/>
      <c r="KJP354" s="1"/>
      <c r="KJQ354" s="1"/>
      <c r="KJR354" s="1"/>
      <c r="KJS354" s="1"/>
      <c r="KJT354" s="1"/>
      <c r="KJU354" s="1"/>
      <c r="KJV354" s="1"/>
      <c r="KJW354" s="1"/>
      <c r="KJX354" s="1"/>
      <c r="KJY354" s="1"/>
      <c r="KJZ354" s="1"/>
      <c r="KKA354" s="1"/>
      <c r="KKB354" s="1"/>
      <c r="KKC354" s="1"/>
      <c r="KKD354" s="1"/>
      <c r="KKE354" s="1"/>
      <c r="KKF354" s="1"/>
      <c r="KKG354" s="1"/>
      <c r="KKH354" s="1"/>
      <c r="KKI354" s="1"/>
      <c r="KKJ354" s="1"/>
      <c r="KKK354" s="1"/>
      <c r="KKL354" s="1"/>
      <c r="KKM354" s="1"/>
      <c r="KKN354" s="1"/>
      <c r="KKO354" s="1"/>
      <c r="KKP354" s="1"/>
      <c r="KKQ354" s="1"/>
      <c r="KKR354" s="1"/>
      <c r="KKS354" s="1"/>
      <c r="KKT354" s="1"/>
      <c r="KKU354" s="1"/>
      <c r="KKV354" s="1"/>
      <c r="KKW354" s="1"/>
      <c r="KKX354" s="1"/>
      <c r="KKY354" s="1"/>
      <c r="KKZ354" s="1"/>
      <c r="KLA354" s="1"/>
      <c r="KLB354" s="1"/>
      <c r="KLC354" s="1"/>
      <c r="KLD354" s="1"/>
      <c r="KLE354" s="1"/>
      <c r="KLF354" s="1"/>
      <c r="KLG354" s="1"/>
      <c r="KLH354" s="1"/>
      <c r="KLI354" s="1"/>
      <c r="KLJ354" s="1"/>
      <c r="KLK354" s="1"/>
      <c r="KLL354" s="1"/>
      <c r="KLM354" s="1"/>
      <c r="KLN354" s="1"/>
      <c r="KLO354" s="1"/>
      <c r="KLP354" s="1"/>
      <c r="KLQ354" s="1"/>
      <c r="KLR354" s="1"/>
      <c r="KLS354" s="1"/>
      <c r="KLT354" s="1"/>
      <c r="KLU354" s="1"/>
      <c r="KLV354" s="1"/>
      <c r="KLW354" s="1"/>
      <c r="KLX354" s="1"/>
      <c r="KLY354" s="1"/>
      <c r="KLZ354" s="1"/>
      <c r="KMA354" s="1"/>
      <c r="KMB354" s="1"/>
      <c r="KMC354" s="1"/>
      <c r="KMD354" s="1"/>
      <c r="KME354" s="1"/>
      <c r="KMF354" s="1"/>
      <c r="KMG354" s="1"/>
      <c r="KMH354" s="1"/>
      <c r="KMI354" s="1"/>
      <c r="KMJ354" s="1"/>
      <c r="KMK354" s="1"/>
      <c r="KML354" s="1"/>
      <c r="KMM354" s="1"/>
      <c r="KMN354" s="1"/>
      <c r="KMO354" s="1"/>
      <c r="KMP354" s="1"/>
      <c r="KMQ354" s="1"/>
      <c r="KMR354" s="1"/>
      <c r="KMS354" s="1"/>
      <c r="KMT354" s="1"/>
      <c r="KMU354" s="1"/>
      <c r="KMV354" s="1"/>
      <c r="KMW354" s="1"/>
      <c r="KMX354" s="1"/>
      <c r="KMY354" s="1"/>
      <c r="KMZ354" s="1"/>
      <c r="KNA354" s="1"/>
      <c r="KNB354" s="1"/>
      <c r="KNC354" s="1"/>
      <c r="KND354" s="1"/>
      <c r="KNE354" s="1"/>
      <c r="KNF354" s="1"/>
      <c r="KNG354" s="1"/>
      <c r="KNH354" s="1"/>
      <c r="KNI354" s="1"/>
      <c r="KNJ354" s="1"/>
      <c r="KNK354" s="1"/>
      <c r="KNL354" s="1"/>
      <c r="KNM354" s="1"/>
      <c r="KNN354" s="1"/>
      <c r="KNO354" s="1"/>
      <c r="KNP354" s="1"/>
      <c r="KNQ354" s="1"/>
      <c r="KNR354" s="1"/>
      <c r="KNS354" s="1"/>
      <c r="KNT354" s="1"/>
      <c r="KNU354" s="1"/>
      <c r="KNV354" s="1"/>
      <c r="KNW354" s="1"/>
      <c r="KNX354" s="1"/>
      <c r="KNY354" s="1"/>
      <c r="KNZ354" s="1"/>
      <c r="KOA354" s="1"/>
      <c r="KOB354" s="1"/>
      <c r="KOC354" s="1"/>
      <c r="KOD354" s="1"/>
      <c r="KOE354" s="1"/>
      <c r="KOF354" s="1"/>
      <c r="KOG354" s="1"/>
      <c r="KOH354" s="1"/>
      <c r="KOI354" s="1"/>
      <c r="KOJ354" s="1"/>
      <c r="KOK354" s="1"/>
      <c r="KOL354" s="1"/>
      <c r="KOM354" s="1"/>
      <c r="KON354" s="1"/>
      <c r="KOO354" s="1"/>
      <c r="KOP354" s="1"/>
      <c r="KOQ354" s="1"/>
      <c r="KOR354" s="1"/>
      <c r="KOS354" s="1"/>
      <c r="KOT354" s="1"/>
      <c r="KOU354" s="1"/>
      <c r="KOV354" s="1"/>
      <c r="KOW354" s="1"/>
      <c r="KOX354" s="1"/>
      <c r="KOY354" s="1"/>
      <c r="KOZ354" s="1"/>
      <c r="KPA354" s="1"/>
      <c r="KPB354" s="1"/>
      <c r="KPC354" s="1"/>
      <c r="KPD354" s="1"/>
      <c r="KPE354" s="1"/>
      <c r="KPF354" s="1"/>
      <c r="KPG354" s="1"/>
      <c r="KPH354" s="1"/>
      <c r="KPI354" s="1"/>
      <c r="KPJ354" s="1"/>
      <c r="KPK354" s="1"/>
      <c r="KPL354" s="1"/>
      <c r="KPM354" s="1"/>
      <c r="KPN354" s="1"/>
      <c r="KPO354" s="1"/>
      <c r="KPP354" s="1"/>
      <c r="KPQ354" s="1"/>
      <c r="KPR354" s="1"/>
      <c r="KPS354" s="1"/>
      <c r="KPT354" s="1"/>
      <c r="KPU354" s="1"/>
      <c r="KPV354" s="1"/>
      <c r="KPW354" s="1"/>
      <c r="KPX354" s="1"/>
      <c r="KPY354" s="1"/>
      <c r="KPZ354" s="1"/>
      <c r="KQA354" s="1"/>
      <c r="KQB354" s="1"/>
      <c r="KQC354" s="1"/>
      <c r="KQD354" s="1"/>
      <c r="KQE354" s="1"/>
      <c r="KQF354" s="1"/>
      <c r="KQG354" s="1"/>
      <c r="KQH354" s="1"/>
      <c r="KQI354" s="1"/>
      <c r="KQJ354" s="1"/>
      <c r="KQK354" s="1"/>
      <c r="KQL354" s="1"/>
      <c r="KQM354" s="1"/>
      <c r="KQN354" s="1"/>
      <c r="KQO354" s="1"/>
      <c r="KQP354" s="1"/>
      <c r="KQQ354" s="1"/>
      <c r="KQR354" s="1"/>
      <c r="KQS354" s="1"/>
      <c r="KQT354" s="1"/>
      <c r="KQU354" s="1"/>
      <c r="KQV354" s="1"/>
      <c r="KQW354" s="1"/>
      <c r="KQX354" s="1"/>
      <c r="KQY354" s="1"/>
      <c r="KQZ354" s="1"/>
      <c r="KRA354" s="1"/>
      <c r="KRB354" s="1"/>
      <c r="KRC354" s="1"/>
      <c r="KRD354" s="1"/>
      <c r="KRE354" s="1"/>
      <c r="KRF354" s="1"/>
      <c r="KRG354" s="1"/>
      <c r="KRH354" s="1"/>
      <c r="KRI354" s="1"/>
      <c r="KRJ354" s="1"/>
      <c r="KRK354" s="1"/>
      <c r="KRL354" s="1"/>
      <c r="KRM354" s="1"/>
      <c r="KRN354" s="1"/>
      <c r="KRO354" s="1"/>
      <c r="KRP354" s="1"/>
      <c r="KRQ354" s="1"/>
      <c r="KRR354" s="1"/>
      <c r="KRS354" s="1"/>
      <c r="KRT354" s="1"/>
      <c r="KRU354" s="1"/>
      <c r="KRV354" s="1"/>
      <c r="KRW354" s="1"/>
      <c r="KRX354" s="1"/>
      <c r="KRY354" s="1"/>
      <c r="KRZ354" s="1"/>
      <c r="KSA354" s="1"/>
      <c r="KSB354" s="1"/>
      <c r="KSC354" s="1"/>
      <c r="KSD354" s="1"/>
      <c r="KSE354" s="1"/>
      <c r="KSF354" s="1"/>
      <c r="KSG354" s="1"/>
      <c r="KSH354" s="1"/>
      <c r="KSI354" s="1"/>
      <c r="KSJ354" s="1"/>
      <c r="KSK354" s="1"/>
      <c r="KSL354" s="1"/>
      <c r="KSM354" s="1"/>
      <c r="KSN354" s="1"/>
      <c r="KSO354" s="1"/>
      <c r="KSP354" s="1"/>
      <c r="KSQ354" s="1"/>
      <c r="KSR354" s="1"/>
      <c r="KSS354" s="1"/>
      <c r="KST354" s="1"/>
      <c r="KSU354" s="1"/>
      <c r="KSV354" s="1"/>
      <c r="KSW354" s="1"/>
      <c r="KSX354" s="1"/>
      <c r="KSY354" s="1"/>
      <c r="KSZ354" s="1"/>
      <c r="KTA354" s="1"/>
      <c r="KTB354" s="1"/>
      <c r="KTC354" s="1"/>
      <c r="KTD354" s="1"/>
      <c r="KTE354" s="1"/>
      <c r="KTF354" s="1"/>
      <c r="KTG354" s="1"/>
      <c r="KTH354" s="1"/>
      <c r="KTI354" s="1"/>
      <c r="KTJ354" s="1"/>
      <c r="KTK354" s="1"/>
      <c r="KTL354" s="1"/>
      <c r="KTM354" s="1"/>
      <c r="KTN354" s="1"/>
      <c r="KTO354" s="1"/>
      <c r="KTP354" s="1"/>
      <c r="KTQ354" s="1"/>
      <c r="KTR354" s="1"/>
      <c r="KTS354" s="1"/>
      <c r="KTT354" s="1"/>
      <c r="KTU354" s="1"/>
      <c r="KTV354" s="1"/>
      <c r="KTW354" s="1"/>
      <c r="KTX354" s="1"/>
      <c r="KTY354" s="1"/>
      <c r="KTZ354" s="1"/>
      <c r="KUA354" s="1"/>
      <c r="KUB354" s="1"/>
      <c r="KUC354" s="1"/>
      <c r="KUD354" s="1"/>
      <c r="KUE354" s="1"/>
      <c r="KUF354" s="1"/>
      <c r="KUG354" s="1"/>
      <c r="KUH354" s="1"/>
      <c r="KUI354" s="1"/>
      <c r="KUJ354" s="1"/>
      <c r="KUK354" s="1"/>
      <c r="KUL354" s="1"/>
      <c r="KUM354" s="1"/>
      <c r="KUN354" s="1"/>
      <c r="KUO354" s="1"/>
      <c r="KUP354" s="1"/>
      <c r="KUQ354" s="1"/>
      <c r="KUR354" s="1"/>
      <c r="KUS354" s="1"/>
      <c r="KUT354" s="1"/>
      <c r="KUU354" s="1"/>
      <c r="KUV354" s="1"/>
      <c r="KUW354" s="1"/>
      <c r="KUX354" s="1"/>
      <c r="KUY354" s="1"/>
      <c r="KUZ354" s="1"/>
      <c r="KVA354" s="1"/>
      <c r="KVB354" s="1"/>
      <c r="KVC354" s="1"/>
      <c r="KVD354" s="1"/>
      <c r="KVE354" s="1"/>
      <c r="KVF354" s="1"/>
      <c r="KVG354" s="1"/>
      <c r="KVH354" s="1"/>
      <c r="KVI354" s="1"/>
      <c r="KVJ354" s="1"/>
      <c r="KVK354" s="1"/>
      <c r="KVL354" s="1"/>
      <c r="KVM354" s="1"/>
      <c r="KVN354" s="1"/>
      <c r="KVO354" s="1"/>
      <c r="KVP354" s="1"/>
      <c r="KVQ354" s="1"/>
      <c r="KVR354" s="1"/>
      <c r="KVS354" s="1"/>
      <c r="KVT354" s="1"/>
      <c r="KVU354" s="1"/>
      <c r="KVV354" s="1"/>
      <c r="KVW354" s="1"/>
      <c r="KVX354" s="1"/>
      <c r="KVY354" s="1"/>
      <c r="KVZ354" s="1"/>
      <c r="KWA354" s="1"/>
      <c r="KWB354" s="1"/>
      <c r="KWC354" s="1"/>
      <c r="KWD354" s="1"/>
      <c r="KWE354" s="1"/>
      <c r="KWF354" s="1"/>
      <c r="KWG354" s="1"/>
      <c r="KWH354" s="1"/>
      <c r="KWI354" s="1"/>
      <c r="KWJ354" s="1"/>
      <c r="KWK354" s="1"/>
      <c r="KWL354" s="1"/>
      <c r="KWM354" s="1"/>
      <c r="KWN354" s="1"/>
      <c r="KWO354" s="1"/>
      <c r="KWP354" s="1"/>
      <c r="KWQ354" s="1"/>
      <c r="KWR354" s="1"/>
      <c r="KWS354" s="1"/>
      <c r="KWT354" s="1"/>
      <c r="KWU354" s="1"/>
      <c r="KWV354" s="1"/>
      <c r="KWW354" s="1"/>
      <c r="KWX354" s="1"/>
      <c r="KWY354" s="1"/>
      <c r="KWZ354" s="1"/>
      <c r="KXA354" s="1"/>
      <c r="KXB354" s="1"/>
      <c r="KXC354" s="1"/>
      <c r="KXD354" s="1"/>
      <c r="KXE354" s="1"/>
      <c r="KXF354" s="1"/>
      <c r="KXG354" s="1"/>
      <c r="KXH354" s="1"/>
      <c r="KXI354" s="1"/>
      <c r="KXJ354" s="1"/>
      <c r="KXK354" s="1"/>
      <c r="KXL354" s="1"/>
      <c r="KXM354" s="1"/>
      <c r="KXN354" s="1"/>
      <c r="KXO354" s="1"/>
      <c r="KXP354" s="1"/>
      <c r="KXQ354" s="1"/>
      <c r="KXR354" s="1"/>
      <c r="KXS354" s="1"/>
      <c r="KXT354" s="1"/>
      <c r="KXU354" s="1"/>
      <c r="KXV354" s="1"/>
      <c r="KXW354" s="1"/>
      <c r="KXX354" s="1"/>
      <c r="KXY354" s="1"/>
      <c r="KXZ354" s="1"/>
      <c r="KYA354" s="1"/>
      <c r="KYB354" s="1"/>
      <c r="KYC354" s="1"/>
      <c r="KYD354" s="1"/>
      <c r="KYE354" s="1"/>
      <c r="KYF354" s="1"/>
      <c r="KYG354" s="1"/>
      <c r="KYH354" s="1"/>
      <c r="KYI354" s="1"/>
      <c r="KYJ354" s="1"/>
      <c r="KYK354" s="1"/>
      <c r="KYL354" s="1"/>
      <c r="KYM354" s="1"/>
      <c r="KYN354" s="1"/>
      <c r="KYO354" s="1"/>
      <c r="KYP354" s="1"/>
      <c r="KYQ354" s="1"/>
      <c r="KYR354" s="1"/>
      <c r="KYS354" s="1"/>
      <c r="KYT354" s="1"/>
      <c r="KYU354" s="1"/>
      <c r="KYV354" s="1"/>
      <c r="KYW354" s="1"/>
      <c r="KYX354" s="1"/>
      <c r="KYY354" s="1"/>
      <c r="KYZ354" s="1"/>
      <c r="KZA354" s="1"/>
      <c r="KZB354" s="1"/>
      <c r="KZC354" s="1"/>
      <c r="KZD354" s="1"/>
      <c r="KZE354" s="1"/>
      <c r="KZF354" s="1"/>
      <c r="KZG354" s="1"/>
      <c r="KZH354" s="1"/>
      <c r="KZI354" s="1"/>
      <c r="KZJ354" s="1"/>
      <c r="KZK354" s="1"/>
      <c r="KZL354" s="1"/>
      <c r="KZM354" s="1"/>
      <c r="KZN354" s="1"/>
      <c r="KZO354" s="1"/>
      <c r="KZP354" s="1"/>
      <c r="KZQ354" s="1"/>
      <c r="KZR354" s="1"/>
      <c r="KZS354" s="1"/>
      <c r="KZT354" s="1"/>
      <c r="KZU354" s="1"/>
      <c r="KZV354" s="1"/>
      <c r="KZW354" s="1"/>
      <c r="KZX354" s="1"/>
      <c r="KZY354" s="1"/>
      <c r="KZZ354" s="1"/>
      <c r="LAA354" s="1"/>
      <c r="LAB354" s="1"/>
      <c r="LAC354" s="1"/>
      <c r="LAD354" s="1"/>
      <c r="LAE354" s="1"/>
      <c r="LAF354" s="1"/>
      <c r="LAG354" s="1"/>
      <c r="LAH354" s="1"/>
      <c r="LAI354" s="1"/>
      <c r="LAJ354" s="1"/>
      <c r="LAK354" s="1"/>
      <c r="LAL354" s="1"/>
      <c r="LAM354" s="1"/>
      <c r="LAN354" s="1"/>
      <c r="LAO354" s="1"/>
      <c r="LAP354" s="1"/>
      <c r="LAQ354" s="1"/>
      <c r="LAR354" s="1"/>
      <c r="LAS354" s="1"/>
      <c r="LAT354" s="1"/>
      <c r="LAU354" s="1"/>
      <c r="LAV354" s="1"/>
      <c r="LAW354" s="1"/>
      <c r="LAX354" s="1"/>
      <c r="LAY354" s="1"/>
      <c r="LAZ354" s="1"/>
      <c r="LBA354" s="1"/>
      <c r="LBB354" s="1"/>
      <c r="LBC354" s="1"/>
      <c r="LBD354" s="1"/>
      <c r="LBE354" s="1"/>
      <c r="LBF354" s="1"/>
      <c r="LBG354" s="1"/>
      <c r="LBH354" s="1"/>
      <c r="LBI354" s="1"/>
      <c r="LBJ354" s="1"/>
      <c r="LBK354" s="1"/>
      <c r="LBL354" s="1"/>
      <c r="LBM354" s="1"/>
      <c r="LBN354" s="1"/>
      <c r="LBO354" s="1"/>
      <c r="LBP354" s="1"/>
      <c r="LBQ354" s="1"/>
      <c r="LBR354" s="1"/>
      <c r="LBS354" s="1"/>
      <c r="LBT354" s="1"/>
      <c r="LBU354" s="1"/>
      <c r="LBV354" s="1"/>
      <c r="LBW354" s="1"/>
      <c r="LBX354" s="1"/>
      <c r="LBY354" s="1"/>
      <c r="LBZ354" s="1"/>
      <c r="LCA354" s="1"/>
      <c r="LCB354" s="1"/>
      <c r="LCC354" s="1"/>
      <c r="LCD354" s="1"/>
      <c r="LCE354" s="1"/>
      <c r="LCF354" s="1"/>
      <c r="LCG354" s="1"/>
      <c r="LCH354" s="1"/>
      <c r="LCI354" s="1"/>
      <c r="LCJ354" s="1"/>
      <c r="LCK354" s="1"/>
      <c r="LCL354" s="1"/>
      <c r="LCM354" s="1"/>
      <c r="LCN354" s="1"/>
      <c r="LCO354" s="1"/>
      <c r="LCP354" s="1"/>
      <c r="LCQ354" s="1"/>
      <c r="LCR354" s="1"/>
      <c r="LCS354" s="1"/>
      <c r="LCT354" s="1"/>
      <c r="LCU354" s="1"/>
      <c r="LCV354" s="1"/>
      <c r="LCW354" s="1"/>
      <c r="LCX354" s="1"/>
      <c r="LCY354" s="1"/>
      <c r="LCZ354" s="1"/>
      <c r="LDA354" s="1"/>
      <c r="LDB354" s="1"/>
      <c r="LDC354" s="1"/>
      <c r="LDD354" s="1"/>
      <c r="LDE354" s="1"/>
      <c r="LDF354" s="1"/>
      <c r="LDG354" s="1"/>
      <c r="LDH354" s="1"/>
      <c r="LDI354" s="1"/>
      <c r="LDJ354" s="1"/>
      <c r="LDK354" s="1"/>
      <c r="LDL354" s="1"/>
      <c r="LDM354" s="1"/>
      <c r="LDN354" s="1"/>
      <c r="LDO354" s="1"/>
      <c r="LDP354" s="1"/>
      <c r="LDQ354" s="1"/>
      <c r="LDR354" s="1"/>
      <c r="LDS354" s="1"/>
      <c r="LDT354" s="1"/>
      <c r="LDU354" s="1"/>
      <c r="LDV354" s="1"/>
      <c r="LDW354" s="1"/>
      <c r="LDX354" s="1"/>
      <c r="LDY354" s="1"/>
      <c r="LDZ354" s="1"/>
      <c r="LEA354" s="1"/>
      <c r="LEB354" s="1"/>
      <c r="LEC354" s="1"/>
      <c r="LED354" s="1"/>
      <c r="LEE354" s="1"/>
      <c r="LEF354" s="1"/>
      <c r="LEG354" s="1"/>
      <c r="LEH354" s="1"/>
      <c r="LEI354" s="1"/>
      <c r="LEJ354" s="1"/>
      <c r="LEK354" s="1"/>
      <c r="LEL354" s="1"/>
      <c r="LEM354" s="1"/>
      <c r="LEN354" s="1"/>
      <c r="LEO354" s="1"/>
      <c r="LEP354" s="1"/>
      <c r="LEQ354" s="1"/>
      <c r="LER354" s="1"/>
      <c r="LES354" s="1"/>
      <c r="LET354" s="1"/>
      <c r="LEU354" s="1"/>
      <c r="LEV354" s="1"/>
      <c r="LEW354" s="1"/>
      <c r="LEX354" s="1"/>
      <c r="LEY354" s="1"/>
      <c r="LEZ354" s="1"/>
      <c r="LFA354" s="1"/>
      <c r="LFB354" s="1"/>
      <c r="LFC354" s="1"/>
      <c r="LFD354" s="1"/>
      <c r="LFE354" s="1"/>
      <c r="LFF354" s="1"/>
      <c r="LFG354" s="1"/>
      <c r="LFH354" s="1"/>
      <c r="LFI354" s="1"/>
      <c r="LFJ354" s="1"/>
      <c r="LFK354" s="1"/>
      <c r="LFL354" s="1"/>
      <c r="LFM354" s="1"/>
      <c r="LFN354" s="1"/>
      <c r="LFO354" s="1"/>
      <c r="LFP354" s="1"/>
      <c r="LFQ354" s="1"/>
      <c r="LFR354" s="1"/>
      <c r="LFS354" s="1"/>
      <c r="LFT354" s="1"/>
      <c r="LFU354" s="1"/>
      <c r="LFV354" s="1"/>
      <c r="LFW354" s="1"/>
      <c r="LFX354" s="1"/>
      <c r="LFY354" s="1"/>
      <c r="LFZ354" s="1"/>
      <c r="LGA354" s="1"/>
      <c r="LGB354" s="1"/>
      <c r="LGC354" s="1"/>
      <c r="LGD354" s="1"/>
      <c r="LGE354" s="1"/>
      <c r="LGF354" s="1"/>
      <c r="LGG354" s="1"/>
      <c r="LGH354" s="1"/>
      <c r="LGI354" s="1"/>
      <c r="LGJ354" s="1"/>
      <c r="LGK354" s="1"/>
      <c r="LGL354" s="1"/>
      <c r="LGM354" s="1"/>
      <c r="LGN354" s="1"/>
      <c r="LGO354" s="1"/>
      <c r="LGP354" s="1"/>
      <c r="LGQ354" s="1"/>
      <c r="LGR354" s="1"/>
      <c r="LGS354" s="1"/>
      <c r="LGT354" s="1"/>
      <c r="LGU354" s="1"/>
      <c r="LGV354" s="1"/>
      <c r="LGW354" s="1"/>
      <c r="LGX354" s="1"/>
      <c r="LGY354" s="1"/>
      <c r="LGZ354" s="1"/>
      <c r="LHA354" s="1"/>
      <c r="LHB354" s="1"/>
      <c r="LHC354" s="1"/>
      <c r="LHD354" s="1"/>
      <c r="LHE354" s="1"/>
      <c r="LHF354" s="1"/>
      <c r="LHG354" s="1"/>
      <c r="LHH354" s="1"/>
      <c r="LHI354" s="1"/>
      <c r="LHJ354" s="1"/>
      <c r="LHK354" s="1"/>
      <c r="LHL354" s="1"/>
      <c r="LHM354" s="1"/>
      <c r="LHN354" s="1"/>
      <c r="LHO354" s="1"/>
      <c r="LHP354" s="1"/>
      <c r="LHQ354" s="1"/>
      <c r="LHR354" s="1"/>
      <c r="LHS354" s="1"/>
      <c r="LHT354" s="1"/>
      <c r="LHU354" s="1"/>
      <c r="LHV354" s="1"/>
      <c r="LHW354" s="1"/>
      <c r="LHX354" s="1"/>
      <c r="LHY354" s="1"/>
      <c r="LHZ354" s="1"/>
      <c r="LIA354" s="1"/>
      <c r="LIB354" s="1"/>
      <c r="LIC354" s="1"/>
      <c r="LID354" s="1"/>
      <c r="LIE354" s="1"/>
      <c r="LIF354" s="1"/>
      <c r="LIG354" s="1"/>
      <c r="LIH354" s="1"/>
      <c r="LII354" s="1"/>
      <c r="LIJ354" s="1"/>
      <c r="LIK354" s="1"/>
      <c r="LIL354" s="1"/>
      <c r="LIM354" s="1"/>
      <c r="LIN354" s="1"/>
      <c r="LIO354" s="1"/>
      <c r="LIP354" s="1"/>
      <c r="LIQ354" s="1"/>
      <c r="LIR354" s="1"/>
      <c r="LIS354" s="1"/>
      <c r="LIT354" s="1"/>
      <c r="LIU354" s="1"/>
      <c r="LIV354" s="1"/>
      <c r="LIW354" s="1"/>
      <c r="LIX354" s="1"/>
      <c r="LIY354" s="1"/>
      <c r="LIZ354" s="1"/>
      <c r="LJA354" s="1"/>
      <c r="LJB354" s="1"/>
      <c r="LJC354" s="1"/>
      <c r="LJD354" s="1"/>
      <c r="LJE354" s="1"/>
      <c r="LJF354" s="1"/>
      <c r="LJG354" s="1"/>
      <c r="LJH354" s="1"/>
      <c r="LJI354" s="1"/>
      <c r="LJJ354" s="1"/>
      <c r="LJK354" s="1"/>
      <c r="LJL354" s="1"/>
      <c r="LJM354" s="1"/>
      <c r="LJN354" s="1"/>
      <c r="LJO354" s="1"/>
      <c r="LJP354" s="1"/>
      <c r="LJQ354" s="1"/>
      <c r="LJR354" s="1"/>
      <c r="LJS354" s="1"/>
      <c r="LJT354" s="1"/>
      <c r="LJU354" s="1"/>
      <c r="LJV354" s="1"/>
      <c r="LJW354" s="1"/>
      <c r="LJX354" s="1"/>
      <c r="LJY354" s="1"/>
      <c r="LJZ354" s="1"/>
      <c r="LKA354" s="1"/>
      <c r="LKB354" s="1"/>
      <c r="LKC354" s="1"/>
      <c r="LKD354" s="1"/>
      <c r="LKE354" s="1"/>
      <c r="LKF354" s="1"/>
      <c r="LKG354" s="1"/>
      <c r="LKH354" s="1"/>
      <c r="LKI354" s="1"/>
      <c r="LKJ354" s="1"/>
      <c r="LKK354" s="1"/>
      <c r="LKL354" s="1"/>
      <c r="LKM354" s="1"/>
      <c r="LKN354" s="1"/>
      <c r="LKO354" s="1"/>
      <c r="LKP354" s="1"/>
      <c r="LKQ354" s="1"/>
      <c r="LKR354" s="1"/>
      <c r="LKS354" s="1"/>
      <c r="LKT354" s="1"/>
      <c r="LKU354" s="1"/>
      <c r="LKV354" s="1"/>
      <c r="LKW354" s="1"/>
      <c r="LKX354" s="1"/>
      <c r="LKY354" s="1"/>
      <c r="LKZ354" s="1"/>
      <c r="LLA354" s="1"/>
      <c r="LLB354" s="1"/>
      <c r="LLC354" s="1"/>
      <c r="LLD354" s="1"/>
      <c r="LLE354" s="1"/>
      <c r="LLF354" s="1"/>
      <c r="LLG354" s="1"/>
      <c r="LLH354" s="1"/>
      <c r="LLI354" s="1"/>
      <c r="LLJ354" s="1"/>
      <c r="LLK354" s="1"/>
      <c r="LLL354" s="1"/>
      <c r="LLM354" s="1"/>
      <c r="LLN354" s="1"/>
      <c r="LLO354" s="1"/>
      <c r="LLP354" s="1"/>
      <c r="LLQ354" s="1"/>
      <c r="LLR354" s="1"/>
      <c r="LLS354" s="1"/>
      <c r="LLT354" s="1"/>
      <c r="LLU354" s="1"/>
      <c r="LLV354" s="1"/>
      <c r="LLW354" s="1"/>
      <c r="LLX354" s="1"/>
      <c r="LLY354" s="1"/>
      <c r="LLZ354" s="1"/>
      <c r="LMA354" s="1"/>
      <c r="LMB354" s="1"/>
      <c r="LMC354" s="1"/>
      <c r="LMD354" s="1"/>
      <c r="LME354" s="1"/>
      <c r="LMF354" s="1"/>
      <c r="LMG354" s="1"/>
      <c r="LMH354" s="1"/>
      <c r="LMI354" s="1"/>
      <c r="LMJ354" s="1"/>
      <c r="LMK354" s="1"/>
      <c r="LML354" s="1"/>
      <c r="LMM354" s="1"/>
      <c r="LMN354" s="1"/>
      <c r="LMO354" s="1"/>
      <c r="LMP354" s="1"/>
      <c r="LMQ354" s="1"/>
      <c r="LMR354" s="1"/>
      <c r="LMS354" s="1"/>
      <c r="LMT354" s="1"/>
      <c r="LMU354" s="1"/>
      <c r="LMV354" s="1"/>
      <c r="LMW354" s="1"/>
      <c r="LMX354" s="1"/>
      <c r="LMY354" s="1"/>
      <c r="LMZ354" s="1"/>
      <c r="LNA354" s="1"/>
      <c r="LNB354" s="1"/>
      <c r="LNC354" s="1"/>
      <c r="LND354" s="1"/>
      <c r="LNE354" s="1"/>
      <c r="LNF354" s="1"/>
      <c r="LNG354" s="1"/>
      <c r="LNH354" s="1"/>
      <c r="LNI354" s="1"/>
      <c r="LNJ354" s="1"/>
      <c r="LNK354" s="1"/>
      <c r="LNL354" s="1"/>
      <c r="LNM354" s="1"/>
      <c r="LNN354" s="1"/>
      <c r="LNO354" s="1"/>
      <c r="LNP354" s="1"/>
      <c r="LNQ354" s="1"/>
      <c r="LNR354" s="1"/>
      <c r="LNS354" s="1"/>
      <c r="LNT354" s="1"/>
      <c r="LNU354" s="1"/>
      <c r="LNV354" s="1"/>
      <c r="LNW354" s="1"/>
      <c r="LNX354" s="1"/>
      <c r="LNY354" s="1"/>
      <c r="LNZ354" s="1"/>
      <c r="LOA354" s="1"/>
      <c r="LOB354" s="1"/>
      <c r="LOC354" s="1"/>
      <c r="LOD354" s="1"/>
      <c r="LOE354" s="1"/>
      <c r="LOF354" s="1"/>
      <c r="LOG354" s="1"/>
      <c r="LOH354" s="1"/>
      <c r="LOI354" s="1"/>
      <c r="LOJ354" s="1"/>
      <c r="LOK354" s="1"/>
      <c r="LOL354" s="1"/>
      <c r="LOM354" s="1"/>
      <c r="LON354" s="1"/>
      <c r="LOO354" s="1"/>
      <c r="LOP354" s="1"/>
      <c r="LOQ354" s="1"/>
      <c r="LOR354" s="1"/>
      <c r="LOS354" s="1"/>
      <c r="LOT354" s="1"/>
      <c r="LOU354" s="1"/>
      <c r="LOV354" s="1"/>
      <c r="LOW354" s="1"/>
      <c r="LOX354" s="1"/>
      <c r="LOY354" s="1"/>
      <c r="LOZ354" s="1"/>
      <c r="LPA354" s="1"/>
      <c r="LPB354" s="1"/>
      <c r="LPC354" s="1"/>
      <c r="LPD354" s="1"/>
      <c r="LPE354" s="1"/>
      <c r="LPF354" s="1"/>
      <c r="LPG354" s="1"/>
      <c r="LPH354" s="1"/>
      <c r="LPI354" s="1"/>
      <c r="LPJ354" s="1"/>
      <c r="LPK354" s="1"/>
      <c r="LPL354" s="1"/>
      <c r="LPM354" s="1"/>
      <c r="LPN354" s="1"/>
      <c r="LPO354" s="1"/>
      <c r="LPP354" s="1"/>
      <c r="LPQ354" s="1"/>
      <c r="LPR354" s="1"/>
      <c r="LPS354" s="1"/>
      <c r="LPT354" s="1"/>
      <c r="LPU354" s="1"/>
      <c r="LPV354" s="1"/>
      <c r="LPW354" s="1"/>
      <c r="LPX354" s="1"/>
      <c r="LPY354" s="1"/>
      <c r="LPZ354" s="1"/>
      <c r="LQA354" s="1"/>
      <c r="LQB354" s="1"/>
      <c r="LQC354" s="1"/>
      <c r="LQD354" s="1"/>
      <c r="LQE354" s="1"/>
      <c r="LQF354" s="1"/>
      <c r="LQG354" s="1"/>
      <c r="LQH354" s="1"/>
      <c r="LQI354" s="1"/>
      <c r="LQJ354" s="1"/>
      <c r="LQK354" s="1"/>
      <c r="LQL354" s="1"/>
      <c r="LQM354" s="1"/>
      <c r="LQN354" s="1"/>
      <c r="LQO354" s="1"/>
      <c r="LQP354" s="1"/>
      <c r="LQQ354" s="1"/>
      <c r="LQR354" s="1"/>
      <c r="LQS354" s="1"/>
      <c r="LQT354" s="1"/>
      <c r="LQU354" s="1"/>
      <c r="LQV354" s="1"/>
      <c r="LQW354" s="1"/>
      <c r="LQX354" s="1"/>
      <c r="LQY354" s="1"/>
      <c r="LQZ354" s="1"/>
      <c r="LRA354" s="1"/>
      <c r="LRB354" s="1"/>
      <c r="LRC354" s="1"/>
      <c r="LRD354" s="1"/>
      <c r="LRE354" s="1"/>
      <c r="LRF354" s="1"/>
      <c r="LRG354" s="1"/>
      <c r="LRH354" s="1"/>
      <c r="LRI354" s="1"/>
      <c r="LRJ354" s="1"/>
      <c r="LRK354" s="1"/>
      <c r="LRL354" s="1"/>
      <c r="LRM354" s="1"/>
      <c r="LRN354" s="1"/>
      <c r="LRO354" s="1"/>
      <c r="LRP354" s="1"/>
      <c r="LRQ354" s="1"/>
      <c r="LRR354" s="1"/>
      <c r="LRS354" s="1"/>
      <c r="LRT354" s="1"/>
      <c r="LRU354" s="1"/>
      <c r="LRV354" s="1"/>
      <c r="LRW354" s="1"/>
      <c r="LRX354" s="1"/>
      <c r="LRY354" s="1"/>
      <c r="LRZ354" s="1"/>
      <c r="LSA354" s="1"/>
      <c r="LSB354" s="1"/>
      <c r="LSC354" s="1"/>
      <c r="LSD354" s="1"/>
      <c r="LSE354" s="1"/>
      <c r="LSF354" s="1"/>
      <c r="LSG354" s="1"/>
      <c r="LSH354" s="1"/>
      <c r="LSI354" s="1"/>
      <c r="LSJ354" s="1"/>
      <c r="LSK354" s="1"/>
      <c r="LSL354" s="1"/>
      <c r="LSM354" s="1"/>
      <c r="LSN354" s="1"/>
      <c r="LSO354" s="1"/>
      <c r="LSP354" s="1"/>
      <c r="LSQ354" s="1"/>
      <c r="LSR354" s="1"/>
      <c r="LSS354" s="1"/>
      <c r="LST354" s="1"/>
      <c r="LSU354" s="1"/>
      <c r="LSV354" s="1"/>
      <c r="LSW354" s="1"/>
      <c r="LSX354" s="1"/>
      <c r="LSY354" s="1"/>
      <c r="LSZ354" s="1"/>
      <c r="LTA354" s="1"/>
      <c r="LTB354" s="1"/>
      <c r="LTC354" s="1"/>
      <c r="LTD354" s="1"/>
      <c r="LTE354" s="1"/>
      <c r="LTF354" s="1"/>
      <c r="LTG354" s="1"/>
      <c r="LTH354" s="1"/>
      <c r="LTI354" s="1"/>
      <c r="LTJ354" s="1"/>
      <c r="LTK354" s="1"/>
      <c r="LTL354" s="1"/>
      <c r="LTM354" s="1"/>
      <c r="LTN354" s="1"/>
      <c r="LTO354" s="1"/>
      <c r="LTP354" s="1"/>
      <c r="LTQ354" s="1"/>
      <c r="LTR354" s="1"/>
      <c r="LTS354" s="1"/>
      <c r="LTT354" s="1"/>
      <c r="LTU354" s="1"/>
      <c r="LTV354" s="1"/>
      <c r="LTW354" s="1"/>
      <c r="LTX354" s="1"/>
      <c r="LTY354" s="1"/>
      <c r="LTZ354" s="1"/>
      <c r="LUA354" s="1"/>
      <c r="LUB354" s="1"/>
      <c r="LUC354" s="1"/>
      <c r="LUD354" s="1"/>
      <c r="LUE354" s="1"/>
      <c r="LUF354" s="1"/>
      <c r="LUG354" s="1"/>
      <c r="LUH354" s="1"/>
      <c r="LUI354" s="1"/>
      <c r="LUJ354" s="1"/>
      <c r="LUK354" s="1"/>
      <c r="LUL354" s="1"/>
      <c r="LUM354" s="1"/>
      <c r="LUN354" s="1"/>
      <c r="LUO354" s="1"/>
      <c r="LUP354" s="1"/>
      <c r="LUQ354" s="1"/>
      <c r="LUR354" s="1"/>
      <c r="LUS354" s="1"/>
      <c r="LUT354" s="1"/>
      <c r="LUU354" s="1"/>
      <c r="LUV354" s="1"/>
      <c r="LUW354" s="1"/>
      <c r="LUX354" s="1"/>
      <c r="LUY354" s="1"/>
      <c r="LUZ354" s="1"/>
      <c r="LVA354" s="1"/>
      <c r="LVB354" s="1"/>
      <c r="LVC354" s="1"/>
      <c r="LVD354" s="1"/>
      <c r="LVE354" s="1"/>
      <c r="LVF354" s="1"/>
      <c r="LVG354" s="1"/>
      <c r="LVH354" s="1"/>
      <c r="LVI354" s="1"/>
      <c r="LVJ354" s="1"/>
      <c r="LVK354" s="1"/>
      <c r="LVL354" s="1"/>
      <c r="LVM354" s="1"/>
      <c r="LVN354" s="1"/>
      <c r="LVO354" s="1"/>
      <c r="LVP354" s="1"/>
      <c r="LVQ354" s="1"/>
      <c r="LVR354" s="1"/>
      <c r="LVS354" s="1"/>
      <c r="LVT354" s="1"/>
      <c r="LVU354" s="1"/>
      <c r="LVV354" s="1"/>
      <c r="LVW354" s="1"/>
      <c r="LVX354" s="1"/>
      <c r="LVY354" s="1"/>
      <c r="LVZ354" s="1"/>
      <c r="LWA354" s="1"/>
      <c r="LWB354" s="1"/>
      <c r="LWC354" s="1"/>
      <c r="LWD354" s="1"/>
      <c r="LWE354" s="1"/>
      <c r="LWF354" s="1"/>
      <c r="LWG354" s="1"/>
      <c r="LWH354" s="1"/>
      <c r="LWI354" s="1"/>
      <c r="LWJ354" s="1"/>
      <c r="LWK354" s="1"/>
      <c r="LWL354" s="1"/>
      <c r="LWM354" s="1"/>
      <c r="LWN354" s="1"/>
      <c r="LWO354" s="1"/>
      <c r="LWP354" s="1"/>
      <c r="LWQ354" s="1"/>
      <c r="LWR354" s="1"/>
      <c r="LWS354" s="1"/>
      <c r="LWT354" s="1"/>
      <c r="LWU354" s="1"/>
      <c r="LWV354" s="1"/>
      <c r="LWW354" s="1"/>
      <c r="LWX354" s="1"/>
      <c r="LWY354" s="1"/>
      <c r="LWZ354" s="1"/>
      <c r="LXA354" s="1"/>
      <c r="LXB354" s="1"/>
      <c r="LXC354" s="1"/>
      <c r="LXD354" s="1"/>
      <c r="LXE354" s="1"/>
      <c r="LXF354" s="1"/>
      <c r="LXG354" s="1"/>
      <c r="LXH354" s="1"/>
      <c r="LXI354" s="1"/>
      <c r="LXJ354" s="1"/>
      <c r="LXK354" s="1"/>
      <c r="LXL354" s="1"/>
      <c r="LXM354" s="1"/>
      <c r="LXN354" s="1"/>
      <c r="LXO354" s="1"/>
      <c r="LXP354" s="1"/>
      <c r="LXQ354" s="1"/>
      <c r="LXR354" s="1"/>
      <c r="LXS354" s="1"/>
      <c r="LXT354" s="1"/>
      <c r="LXU354" s="1"/>
      <c r="LXV354" s="1"/>
      <c r="LXW354" s="1"/>
      <c r="LXX354" s="1"/>
      <c r="LXY354" s="1"/>
      <c r="LXZ354" s="1"/>
      <c r="LYA354" s="1"/>
      <c r="LYB354" s="1"/>
      <c r="LYC354" s="1"/>
      <c r="LYD354" s="1"/>
      <c r="LYE354" s="1"/>
      <c r="LYF354" s="1"/>
      <c r="LYG354" s="1"/>
      <c r="LYH354" s="1"/>
      <c r="LYI354" s="1"/>
      <c r="LYJ354" s="1"/>
      <c r="LYK354" s="1"/>
      <c r="LYL354" s="1"/>
      <c r="LYM354" s="1"/>
      <c r="LYN354" s="1"/>
      <c r="LYO354" s="1"/>
      <c r="LYP354" s="1"/>
      <c r="LYQ354" s="1"/>
      <c r="LYR354" s="1"/>
      <c r="LYS354" s="1"/>
      <c r="LYT354" s="1"/>
      <c r="LYU354" s="1"/>
      <c r="LYV354" s="1"/>
      <c r="LYW354" s="1"/>
      <c r="LYX354" s="1"/>
      <c r="LYY354" s="1"/>
      <c r="LYZ354" s="1"/>
      <c r="LZA354" s="1"/>
      <c r="LZB354" s="1"/>
      <c r="LZC354" s="1"/>
      <c r="LZD354" s="1"/>
      <c r="LZE354" s="1"/>
      <c r="LZF354" s="1"/>
      <c r="LZG354" s="1"/>
      <c r="LZH354" s="1"/>
      <c r="LZI354" s="1"/>
      <c r="LZJ354" s="1"/>
      <c r="LZK354" s="1"/>
      <c r="LZL354" s="1"/>
      <c r="LZM354" s="1"/>
      <c r="LZN354" s="1"/>
      <c r="LZO354" s="1"/>
      <c r="LZP354" s="1"/>
      <c r="LZQ354" s="1"/>
      <c r="LZR354" s="1"/>
      <c r="LZS354" s="1"/>
      <c r="LZT354" s="1"/>
      <c r="LZU354" s="1"/>
      <c r="LZV354" s="1"/>
      <c r="LZW354" s="1"/>
      <c r="LZX354" s="1"/>
      <c r="LZY354" s="1"/>
      <c r="LZZ354" s="1"/>
      <c r="MAA354" s="1"/>
      <c r="MAB354" s="1"/>
      <c r="MAC354" s="1"/>
      <c r="MAD354" s="1"/>
      <c r="MAE354" s="1"/>
      <c r="MAF354" s="1"/>
      <c r="MAG354" s="1"/>
      <c r="MAH354" s="1"/>
      <c r="MAI354" s="1"/>
      <c r="MAJ354" s="1"/>
      <c r="MAK354" s="1"/>
      <c r="MAL354" s="1"/>
      <c r="MAM354" s="1"/>
      <c r="MAN354" s="1"/>
      <c r="MAO354" s="1"/>
      <c r="MAP354" s="1"/>
      <c r="MAQ354" s="1"/>
      <c r="MAR354" s="1"/>
      <c r="MAS354" s="1"/>
      <c r="MAT354" s="1"/>
      <c r="MAU354" s="1"/>
      <c r="MAV354" s="1"/>
      <c r="MAW354" s="1"/>
      <c r="MAX354" s="1"/>
      <c r="MAY354" s="1"/>
      <c r="MAZ354" s="1"/>
      <c r="MBA354" s="1"/>
      <c r="MBB354" s="1"/>
      <c r="MBC354" s="1"/>
      <c r="MBD354" s="1"/>
      <c r="MBE354" s="1"/>
      <c r="MBF354" s="1"/>
      <c r="MBG354" s="1"/>
      <c r="MBH354" s="1"/>
      <c r="MBI354" s="1"/>
      <c r="MBJ354" s="1"/>
      <c r="MBK354" s="1"/>
      <c r="MBL354" s="1"/>
      <c r="MBM354" s="1"/>
      <c r="MBN354" s="1"/>
      <c r="MBO354" s="1"/>
      <c r="MBP354" s="1"/>
      <c r="MBQ354" s="1"/>
      <c r="MBR354" s="1"/>
      <c r="MBS354" s="1"/>
      <c r="MBT354" s="1"/>
      <c r="MBU354" s="1"/>
      <c r="MBV354" s="1"/>
      <c r="MBW354" s="1"/>
      <c r="MBX354" s="1"/>
      <c r="MBY354" s="1"/>
      <c r="MBZ354" s="1"/>
      <c r="MCA354" s="1"/>
      <c r="MCB354" s="1"/>
      <c r="MCC354" s="1"/>
      <c r="MCD354" s="1"/>
      <c r="MCE354" s="1"/>
      <c r="MCF354" s="1"/>
      <c r="MCG354" s="1"/>
      <c r="MCH354" s="1"/>
      <c r="MCI354" s="1"/>
      <c r="MCJ354" s="1"/>
      <c r="MCK354" s="1"/>
      <c r="MCL354" s="1"/>
      <c r="MCM354" s="1"/>
      <c r="MCN354" s="1"/>
      <c r="MCO354" s="1"/>
      <c r="MCP354" s="1"/>
      <c r="MCQ354" s="1"/>
      <c r="MCR354" s="1"/>
      <c r="MCS354" s="1"/>
      <c r="MCT354" s="1"/>
      <c r="MCU354" s="1"/>
      <c r="MCV354" s="1"/>
      <c r="MCW354" s="1"/>
      <c r="MCX354" s="1"/>
      <c r="MCY354" s="1"/>
      <c r="MCZ354" s="1"/>
      <c r="MDA354" s="1"/>
      <c r="MDB354" s="1"/>
      <c r="MDC354" s="1"/>
      <c r="MDD354" s="1"/>
      <c r="MDE354" s="1"/>
      <c r="MDF354" s="1"/>
      <c r="MDG354" s="1"/>
      <c r="MDH354" s="1"/>
      <c r="MDI354" s="1"/>
      <c r="MDJ354" s="1"/>
      <c r="MDK354" s="1"/>
      <c r="MDL354" s="1"/>
      <c r="MDM354" s="1"/>
      <c r="MDN354" s="1"/>
      <c r="MDO354" s="1"/>
      <c r="MDP354" s="1"/>
      <c r="MDQ354" s="1"/>
      <c r="MDR354" s="1"/>
      <c r="MDS354" s="1"/>
      <c r="MDT354" s="1"/>
      <c r="MDU354" s="1"/>
      <c r="MDV354" s="1"/>
      <c r="MDW354" s="1"/>
      <c r="MDX354" s="1"/>
      <c r="MDY354" s="1"/>
      <c r="MDZ354" s="1"/>
      <c r="MEA354" s="1"/>
      <c r="MEB354" s="1"/>
      <c r="MEC354" s="1"/>
      <c r="MED354" s="1"/>
      <c r="MEE354" s="1"/>
      <c r="MEF354" s="1"/>
      <c r="MEG354" s="1"/>
      <c r="MEH354" s="1"/>
      <c r="MEI354" s="1"/>
      <c r="MEJ354" s="1"/>
      <c r="MEK354" s="1"/>
      <c r="MEL354" s="1"/>
      <c r="MEM354" s="1"/>
      <c r="MEN354" s="1"/>
      <c r="MEO354" s="1"/>
      <c r="MEP354" s="1"/>
      <c r="MEQ354" s="1"/>
      <c r="MER354" s="1"/>
      <c r="MES354" s="1"/>
      <c r="MET354" s="1"/>
      <c r="MEU354" s="1"/>
      <c r="MEV354" s="1"/>
      <c r="MEW354" s="1"/>
      <c r="MEX354" s="1"/>
      <c r="MEY354" s="1"/>
      <c r="MEZ354" s="1"/>
      <c r="MFA354" s="1"/>
      <c r="MFB354" s="1"/>
      <c r="MFC354" s="1"/>
      <c r="MFD354" s="1"/>
      <c r="MFE354" s="1"/>
      <c r="MFF354" s="1"/>
      <c r="MFG354" s="1"/>
      <c r="MFH354" s="1"/>
      <c r="MFI354" s="1"/>
      <c r="MFJ354" s="1"/>
      <c r="MFK354" s="1"/>
      <c r="MFL354" s="1"/>
      <c r="MFM354" s="1"/>
      <c r="MFN354" s="1"/>
      <c r="MFO354" s="1"/>
      <c r="MFP354" s="1"/>
      <c r="MFQ354" s="1"/>
      <c r="MFR354" s="1"/>
      <c r="MFS354" s="1"/>
      <c r="MFT354" s="1"/>
      <c r="MFU354" s="1"/>
      <c r="MFV354" s="1"/>
      <c r="MFW354" s="1"/>
      <c r="MFX354" s="1"/>
      <c r="MFY354" s="1"/>
      <c r="MFZ354" s="1"/>
      <c r="MGA354" s="1"/>
      <c r="MGB354" s="1"/>
      <c r="MGC354" s="1"/>
      <c r="MGD354" s="1"/>
      <c r="MGE354" s="1"/>
      <c r="MGF354" s="1"/>
      <c r="MGG354" s="1"/>
      <c r="MGH354" s="1"/>
      <c r="MGI354" s="1"/>
      <c r="MGJ354" s="1"/>
      <c r="MGK354" s="1"/>
      <c r="MGL354" s="1"/>
      <c r="MGM354" s="1"/>
      <c r="MGN354" s="1"/>
      <c r="MGO354" s="1"/>
      <c r="MGP354" s="1"/>
      <c r="MGQ354" s="1"/>
      <c r="MGR354" s="1"/>
      <c r="MGS354" s="1"/>
      <c r="MGT354" s="1"/>
      <c r="MGU354" s="1"/>
      <c r="MGV354" s="1"/>
      <c r="MGW354" s="1"/>
      <c r="MGX354" s="1"/>
      <c r="MGY354" s="1"/>
      <c r="MGZ354" s="1"/>
      <c r="MHA354" s="1"/>
      <c r="MHB354" s="1"/>
      <c r="MHC354" s="1"/>
      <c r="MHD354" s="1"/>
      <c r="MHE354" s="1"/>
      <c r="MHF354" s="1"/>
      <c r="MHG354" s="1"/>
      <c r="MHH354" s="1"/>
      <c r="MHI354" s="1"/>
      <c r="MHJ354" s="1"/>
      <c r="MHK354" s="1"/>
      <c r="MHL354" s="1"/>
      <c r="MHM354" s="1"/>
      <c r="MHN354" s="1"/>
      <c r="MHO354" s="1"/>
      <c r="MHP354" s="1"/>
      <c r="MHQ354" s="1"/>
      <c r="MHR354" s="1"/>
      <c r="MHS354" s="1"/>
      <c r="MHT354" s="1"/>
      <c r="MHU354" s="1"/>
      <c r="MHV354" s="1"/>
      <c r="MHW354" s="1"/>
      <c r="MHX354" s="1"/>
      <c r="MHY354" s="1"/>
      <c r="MHZ354" s="1"/>
      <c r="MIA354" s="1"/>
      <c r="MIB354" s="1"/>
      <c r="MIC354" s="1"/>
      <c r="MID354" s="1"/>
      <c r="MIE354" s="1"/>
      <c r="MIF354" s="1"/>
      <c r="MIG354" s="1"/>
      <c r="MIH354" s="1"/>
      <c r="MII354" s="1"/>
      <c r="MIJ354" s="1"/>
      <c r="MIK354" s="1"/>
      <c r="MIL354" s="1"/>
      <c r="MIM354" s="1"/>
      <c r="MIN354" s="1"/>
      <c r="MIO354" s="1"/>
      <c r="MIP354" s="1"/>
      <c r="MIQ354" s="1"/>
      <c r="MIR354" s="1"/>
      <c r="MIS354" s="1"/>
      <c r="MIT354" s="1"/>
      <c r="MIU354" s="1"/>
      <c r="MIV354" s="1"/>
      <c r="MIW354" s="1"/>
      <c r="MIX354" s="1"/>
      <c r="MIY354" s="1"/>
      <c r="MIZ354" s="1"/>
      <c r="MJA354" s="1"/>
      <c r="MJB354" s="1"/>
      <c r="MJC354" s="1"/>
      <c r="MJD354" s="1"/>
      <c r="MJE354" s="1"/>
      <c r="MJF354" s="1"/>
      <c r="MJG354" s="1"/>
      <c r="MJH354" s="1"/>
      <c r="MJI354" s="1"/>
      <c r="MJJ354" s="1"/>
      <c r="MJK354" s="1"/>
      <c r="MJL354" s="1"/>
      <c r="MJM354" s="1"/>
      <c r="MJN354" s="1"/>
      <c r="MJO354" s="1"/>
      <c r="MJP354" s="1"/>
      <c r="MJQ354" s="1"/>
      <c r="MJR354" s="1"/>
      <c r="MJS354" s="1"/>
      <c r="MJT354" s="1"/>
      <c r="MJU354" s="1"/>
      <c r="MJV354" s="1"/>
      <c r="MJW354" s="1"/>
      <c r="MJX354" s="1"/>
      <c r="MJY354" s="1"/>
      <c r="MJZ354" s="1"/>
      <c r="MKA354" s="1"/>
      <c r="MKB354" s="1"/>
      <c r="MKC354" s="1"/>
      <c r="MKD354" s="1"/>
      <c r="MKE354" s="1"/>
      <c r="MKF354" s="1"/>
      <c r="MKG354" s="1"/>
      <c r="MKH354" s="1"/>
      <c r="MKI354" s="1"/>
      <c r="MKJ354" s="1"/>
      <c r="MKK354" s="1"/>
      <c r="MKL354" s="1"/>
      <c r="MKM354" s="1"/>
      <c r="MKN354" s="1"/>
      <c r="MKO354" s="1"/>
      <c r="MKP354" s="1"/>
      <c r="MKQ354" s="1"/>
      <c r="MKR354" s="1"/>
      <c r="MKS354" s="1"/>
      <c r="MKT354" s="1"/>
      <c r="MKU354" s="1"/>
      <c r="MKV354" s="1"/>
      <c r="MKW354" s="1"/>
      <c r="MKX354" s="1"/>
      <c r="MKY354" s="1"/>
      <c r="MKZ354" s="1"/>
      <c r="MLA354" s="1"/>
      <c r="MLB354" s="1"/>
      <c r="MLC354" s="1"/>
      <c r="MLD354" s="1"/>
      <c r="MLE354" s="1"/>
      <c r="MLF354" s="1"/>
      <c r="MLG354" s="1"/>
      <c r="MLH354" s="1"/>
      <c r="MLI354" s="1"/>
      <c r="MLJ354" s="1"/>
      <c r="MLK354" s="1"/>
      <c r="MLL354" s="1"/>
      <c r="MLM354" s="1"/>
      <c r="MLN354" s="1"/>
      <c r="MLO354" s="1"/>
      <c r="MLP354" s="1"/>
      <c r="MLQ354" s="1"/>
      <c r="MLR354" s="1"/>
      <c r="MLS354" s="1"/>
      <c r="MLT354" s="1"/>
      <c r="MLU354" s="1"/>
      <c r="MLV354" s="1"/>
      <c r="MLW354" s="1"/>
      <c r="MLX354" s="1"/>
      <c r="MLY354" s="1"/>
      <c r="MLZ354" s="1"/>
      <c r="MMA354" s="1"/>
      <c r="MMB354" s="1"/>
      <c r="MMC354" s="1"/>
      <c r="MMD354" s="1"/>
      <c r="MME354" s="1"/>
      <c r="MMF354" s="1"/>
      <c r="MMG354" s="1"/>
      <c r="MMH354" s="1"/>
      <c r="MMI354" s="1"/>
      <c r="MMJ354" s="1"/>
      <c r="MMK354" s="1"/>
      <c r="MML354" s="1"/>
      <c r="MMM354" s="1"/>
      <c r="MMN354" s="1"/>
      <c r="MMO354" s="1"/>
      <c r="MMP354" s="1"/>
      <c r="MMQ354" s="1"/>
      <c r="MMR354" s="1"/>
      <c r="MMS354" s="1"/>
      <c r="MMT354" s="1"/>
      <c r="MMU354" s="1"/>
      <c r="MMV354" s="1"/>
      <c r="MMW354" s="1"/>
      <c r="MMX354" s="1"/>
      <c r="MMY354" s="1"/>
      <c r="MMZ354" s="1"/>
      <c r="MNA354" s="1"/>
      <c r="MNB354" s="1"/>
      <c r="MNC354" s="1"/>
      <c r="MND354" s="1"/>
      <c r="MNE354" s="1"/>
      <c r="MNF354" s="1"/>
      <c r="MNG354" s="1"/>
      <c r="MNH354" s="1"/>
      <c r="MNI354" s="1"/>
      <c r="MNJ354" s="1"/>
      <c r="MNK354" s="1"/>
      <c r="MNL354" s="1"/>
      <c r="MNM354" s="1"/>
      <c r="MNN354" s="1"/>
      <c r="MNO354" s="1"/>
      <c r="MNP354" s="1"/>
      <c r="MNQ354" s="1"/>
      <c r="MNR354" s="1"/>
      <c r="MNS354" s="1"/>
      <c r="MNT354" s="1"/>
      <c r="MNU354" s="1"/>
      <c r="MNV354" s="1"/>
      <c r="MNW354" s="1"/>
      <c r="MNX354" s="1"/>
      <c r="MNY354" s="1"/>
      <c r="MNZ354" s="1"/>
      <c r="MOA354" s="1"/>
      <c r="MOB354" s="1"/>
      <c r="MOC354" s="1"/>
      <c r="MOD354" s="1"/>
      <c r="MOE354" s="1"/>
      <c r="MOF354" s="1"/>
      <c r="MOG354" s="1"/>
      <c r="MOH354" s="1"/>
      <c r="MOI354" s="1"/>
      <c r="MOJ354" s="1"/>
      <c r="MOK354" s="1"/>
      <c r="MOL354" s="1"/>
      <c r="MOM354" s="1"/>
      <c r="MON354" s="1"/>
      <c r="MOO354" s="1"/>
      <c r="MOP354" s="1"/>
      <c r="MOQ354" s="1"/>
      <c r="MOR354" s="1"/>
      <c r="MOS354" s="1"/>
      <c r="MOT354" s="1"/>
      <c r="MOU354" s="1"/>
      <c r="MOV354" s="1"/>
      <c r="MOW354" s="1"/>
      <c r="MOX354" s="1"/>
      <c r="MOY354" s="1"/>
      <c r="MOZ354" s="1"/>
      <c r="MPA354" s="1"/>
      <c r="MPB354" s="1"/>
      <c r="MPC354" s="1"/>
      <c r="MPD354" s="1"/>
      <c r="MPE354" s="1"/>
      <c r="MPF354" s="1"/>
      <c r="MPG354" s="1"/>
      <c r="MPH354" s="1"/>
      <c r="MPI354" s="1"/>
      <c r="MPJ354" s="1"/>
      <c r="MPK354" s="1"/>
      <c r="MPL354" s="1"/>
      <c r="MPM354" s="1"/>
      <c r="MPN354" s="1"/>
      <c r="MPO354" s="1"/>
      <c r="MPP354" s="1"/>
      <c r="MPQ354" s="1"/>
      <c r="MPR354" s="1"/>
      <c r="MPS354" s="1"/>
      <c r="MPT354" s="1"/>
      <c r="MPU354" s="1"/>
      <c r="MPV354" s="1"/>
      <c r="MPW354" s="1"/>
      <c r="MPX354" s="1"/>
      <c r="MPY354" s="1"/>
      <c r="MPZ354" s="1"/>
      <c r="MQA354" s="1"/>
      <c r="MQB354" s="1"/>
      <c r="MQC354" s="1"/>
      <c r="MQD354" s="1"/>
      <c r="MQE354" s="1"/>
      <c r="MQF354" s="1"/>
      <c r="MQG354" s="1"/>
      <c r="MQH354" s="1"/>
      <c r="MQI354" s="1"/>
      <c r="MQJ354" s="1"/>
      <c r="MQK354" s="1"/>
      <c r="MQL354" s="1"/>
      <c r="MQM354" s="1"/>
      <c r="MQN354" s="1"/>
      <c r="MQO354" s="1"/>
      <c r="MQP354" s="1"/>
      <c r="MQQ354" s="1"/>
      <c r="MQR354" s="1"/>
      <c r="MQS354" s="1"/>
      <c r="MQT354" s="1"/>
      <c r="MQU354" s="1"/>
      <c r="MQV354" s="1"/>
      <c r="MQW354" s="1"/>
      <c r="MQX354" s="1"/>
      <c r="MQY354" s="1"/>
      <c r="MQZ354" s="1"/>
      <c r="MRA354" s="1"/>
      <c r="MRB354" s="1"/>
      <c r="MRC354" s="1"/>
      <c r="MRD354" s="1"/>
      <c r="MRE354" s="1"/>
      <c r="MRF354" s="1"/>
      <c r="MRG354" s="1"/>
      <c r="MRH354" s="1"/>
      <c r="MRI354" s="1"/>
      <c r="MRJ354" s="1"/>
      <c r="MRK354" s="1"/>
      <c r="MRL354" s="1"/>
      <c r="MRM354" s="1"/>
      <c r="MRN354" s="1"/>
      <c r="MRO354" s="1"/>
      <c r="MRP354" s="1"/>
      <c r="MRQ354" s="1"/>
      <c r="MRR354" s="1"/>
      <c r="MRS354" s="1"/>
      <c r="MRT354" s="1"/>
      <c r="MRU354" s="1"/>
      <c r="MRV354" s="1"/>
      <c r="MRW354" s="1"/>
      <c r="MRX354" s="1"/>
      <c r="MRY354" s="1"/>
      <c r="MRZ354" s="1"/>
      <c r="MSA354" s="1"/>
      <c r="MSB354" s="1"/>
      <c r="MSC354" s="1"/>
      <c r="MSD354" s="1"/>
      <c r="MSE354" s="1"/>
      <c r="MSF354" s="1"/>
      <c r="MSG354" s="1"/>
      <c r="MSH354" s="1"/>
      <c r="MSI354" s="1"/>
      <c r="MSJ354" s="1"/>
      <c r="MSK354" s="1"/>
      <c r="MSL354" s="1"/>
      <c r="MSM354" s="1"/>
      <c r="MSN354" s="1"/>
      <c r="MSO354" s="1"/>
      <c r="MSP354" s="1"/>
      <c r="MSQ354" s="1"/>
      <c r="MSR354" s="1"/>
      <c r="MSS354" s="1"/>
      <c r="MST354" s="1"/>
      <c r="MSU354" s="1"/>
      <c r="MSV354" s="1"/>
      <c r="MSW354" s="1"/>
      <c r="MSX354" s="1"/>
      <c r="MSY354" s="1"/>
      <c r="MSZ354" s="1"/>
      <c r="MTA354" s="1"/>
      <c r="MTB354" s="1"/>
      <c r="MTC354" s="1"/>
      <c r="MTD354" s="1"/>
      <c r="MTE354" s="1"/>
      <c r="MTF354" s="1"/>
      <c r="MTG354" s="1"/>
      <c r="MTH354" s="1"/>
      <c r="MTI354" s="1"/>
      <c r="MTJ354" s="1"/>
      <c r="MTK354" s="1"/>
      <c r="MTL354" s="1"/>
      <c r="MTM354" s="1"/>
      <c r="MTN354" s="1"/>
      <c r="MTO354" s="1"/>
      <c r="MTP354" s="1"/>
      <c r="MTQ354" s="1"/>
      <c r="MTR354" s="1"/>
      <c r="MTS354" s="1"/>
      <c r="MTT354" s="1"/>
      <c r="MTU354" s="1"/>
      <c r="MTV354" s="1"/>
      <c r="MTW354" s="1"/>
      <c r="MTX354" s="1"/>
      <c r="MTY354" s="1"/>
      <c r="MTZ354" s="1"/>
      <c r="MUA354" s="1"/>
      <c r="MUB354" s="1"/>
      <c r="MUC354" s="1"/>
      <c r="MUD354" s="1"/>
      <c r="MUE354" s="1"/>
      <c r="MUF354" s="1"/>
      <c r="MUG354" s="1"/>
      <c r="MUH354" s="1"/>
      <c r="MUI354" s="1"/>
      <c r="MUJ354" s="1"/>
      <c r="MUK354" s="1"/>
      <c r="MUL354" s="1"/>
      <c r="MUM354" s="1"/>
      <c r="MUN354" s="1"/>
      <c r="MUO354" s="1"/>
      <c r="MUP354" s="1"/>
      <c r="MUQ354" s="1"/>
      <c r="MUR354" s="1"/>
      <c r="MUS354" s="1"/>
      <c r="MUT354" s="1"/>
      <c r="MUU354" s="1"/>
      <c r="MUV354" s="1"/>
      <c r="MUW354" s="1"/>
      <c r="MUX354" s="1"/>
      <c r="MUY354" s="1"/>
      <c r="MUZ354" s="1"/>
      <c r="MVA354" s="1"/>
      <c r="MVB354" s="1"/>
      <c r="MVC354" s="1"/>
      <c r="MVD354" s="1"/>
      <c r="MVE354" s="1"/>
      <c r="MVF354" s="1"/>
      <c r="MVG354" s="1"/>
      <c r="MVH354" s="1"/>
      <c r="MVI354" s="1"/>
      <c r="MVJ354" s="1"/>
      <c r="MVK354" s="1"/>
      <c r="MVL354" s="1"/>
      <c r="MVM354" s="1"/>
      <c r="MVN354" s="1"/>
      <c r="MVO354" s="1"/>
      <c r="MVP354" s="1"/>
      <c r="MVQ354" s="1"/>
      <c r="MVR354" s="1"/>
      <c r="MVS354" s="1"/>
      <c r="MVT354" s="1"/>
      <c r="MVU354" s="1"/>
      <c r="MVV354" s="1"/>
      <c r="MVW354" s="1"/>
      <c r="MVX354" s="1"/>
      <c r="MVY354" s="1"/>
      <c r="MVZ354" s="1"/>
      <c r="MWA354" s="1"/>
      <c r="MWB354" s="1"/>
      <c r="MWC354" s="1"/>
      <c r="MWD354" s="1"/>
      <c r="MWE354" s="1"/>
      <c r="MWF354" s="1"/>
      <c r="MWG354" s="1"/>
      <c r="MWH354" s="1"/>
      <c r="MWI354" s="1"/>
      <c r="MWJ354" s="1"/>
      <c r="MWK354" s="1"/>
      <c r="MWL354" s="1"/>
      <c r="MWM354" s="1"/>
      <c r="MWN354" s="1"/>
      <c r="MWO354" s="1"/>
      <c r="MWP354" s="1"/>
      <c r="MWQ354" s="1"/>
      <c r="MWR354" s="1"/>
      <c r="MWS354" s="1"/>
      <c r="MWT354" s="1"/>
      <c r="MWU354" s="1"/>
      <c r="MWV354" s="1"/>
      <c r="MWW354" s="1"/>
      <c r="MWX354" s="1"/>
      <c r="MWY354" s="1"/>
      <c r="MWZ354" s="1"/>
      <c r="MXA354" s="1"/>
      <c r="MXB354" s="1"/>
      <c r="MXC354" s="1"/>
      <c r="MXD354" s="1"/>
      <c r="MXE354" s="1"/>
      <c r="MXF354" s="1"/>
      <c r="MXG354" s="1"/>
      <c r="MXH354" s="1"/>
      <c r="MXI354" s="1"/>
      <c r="MXJ354" s="1"/>
      <c r="MXK354" s="1"/>
      <c r="MXL354" s="1"/>
      <c r="MXM354" s="1"/>
      <c r="MXN354" s="1"/>
      <c r="MXO354" s="1"/>
      <c r="MXP354" s="1"/>
      <c r="MXQ354" s="1"/>
      <c r="MXR354" s="1"/>
      <c r="MXS354" s="1"/>
      <c r="MXT354" s="1"/>
      <c r="MXU354" s="1"/>
      <c r="MXV354" s="1"/>
      <c r="MXW354" s="1"/>
      <c r="MXX354" s="1"/>
      <c r="MXY354" s="1"/>
      <c r="MXZ354" s="1"/>
      <c r="MYA354" s="1"/>
      <c r="MYB354" s="1"/>
      <c r="MYC354" s="1"/>
      <c r="MYD354" s="1"/>
      <c r="MYE354" s="1"/>
      <c r="MYF354" s="1"/>
      <c r="MYG354" s="1"/>
      <c r="MYH354" s="1"/>
      <c r="MYI354" s="1"/>
      <c r="MYJ354" s="1"/>
      <c r="MYK354" s="1"/>
      <c r="MYL354" s="1"/>
      <c r="MYM354" s="1"/>
      <c r="MYN354" s="1"/>
      <c r="MYO354" s="1"/>
      <c r="MYP354" s="1"/>
      <c r="MYQ354" s="1"/>
      <c r="MYR354" s="1"/>
      <c r="MYS354" s="1"/>
      <c r="MYT354" s="1"/>
      <c r="MYU354" s="1"/>
      <c r="MYV354" s="1"/>
      <c r="MYW354" s="1"/>
      <c r="MYX354" s="1"/>
      <c r="MYY354" s="1"/>
      <c r="MYZ354" s="1"/>
      <c r="MZA354" s="1"/>
      <c r="MZB354" s="1"/>
      <c r="MZC354" s="1"/>
      <c r="MZD354" s="1"/>
      <c r="MZE354" s="1"/>
      <c r="MZF354" s="1"/>
      <c r="MZG354" s="1"/>
      <c r="MZH354" s="1"/>
      <c r="MZI354" s="1"/>
      <c r="MZJ354" s="1"/>
      <c r="MZK354" s="1"/>
      <c r="MZL354" s="1"/>
      <c r="MZM354" s="1"/>
      <c r="MZN354" s="1"/>
      <c r="MZO354" s="1"/>
      <c r="MZP354" s="1"/>
      <c r="MZQ354" s="1"/>
      <c r="MZR354" s="1"/>
      <c r="MZS354" s="1"/>
      <c r="MZT354" s="1"/>
      <c r="MZU354" s="1"/>
      <c r="MZV354" s="1"/>
      <c r="MZW354" s="1"/>
      <c r="MZX354" s="1"/>
      <c r="MZY354" s="1"/>
      <c r="MZZ354" s="1"/>
      <c r="NAA354" s="1"/>
      <c r="NAB354" s="1"/>
      <c r="NAC354" s="1"/>
      <c r="NAD354" s="1"/>
      <c r="NAE354" s="1"/>
      <c r="NAF354" s="1"/>
      <c r="NAG354" s="1"/>
      <c r="NAH354" s="1"/>
      <c r="NAI354" s="1"/>
      <c r="NAJ354" s="1"/>
      <c r="NAK354" s="1"/>
      <c r="NAL354" s="1"/>
      <c r="NAM354" s="1"/>
      <c r="NAN354" s="1"/>
      <c r="NAO354" s="1"/>
      <c r="NAP354" s="1"/>
      <c r="NAQ354" s="1"/>
      <c r="NAR354" s="1"/>
      <c r="NAS354" s="1"/>
      <c r="NAT354" s="1"/>
      <c r="NAU354" s="1"/>
      <c r="NAV354" s="1"/>
      <c r="NAW354" s="1"/>
      <c r="NAX354" s="1"/>
      <c r="NAY354" s="1"/>
      <c r="NAZ354" s="1"/>
      <c r="NBA354" s="1"/>
      <c r="NBB354" s="1"/>
      <c r="NBC354" s="1"/>
      <c r="NBD354" s="1"/>
      <c r="NBE354" s="1"/>
      <c r="NBF354" s="1"/>
      <c r="NBG354" s="1"/>
      <c r="NBH354" s="1"/>
      <c r="NBI354" s="1"/>
      <c r="NBJ354" s="1"/>
      <c r="NBK354" s="1"/>
      <c r="NBL354" s="1"/>
      <c r="NBM354" s="1"/>
      <c r="NBN354" s="1"/>
      <c r="NBO354" s="1"/>
      <c r="NBP354" s="1"/>
      <c r="NBQ354" s="1"/>
      <c r="NBR354" s="1"/>
      <c r="NBS354" s="1"/>
      <c r="NBT354" s="1"/>
      <c r="NBU354" s="1"/>
      <c r="NBV354" s="1"/>
      <c r="NBW354" s="1"/>
      <c r="NBX354" s="1"/>
      <c r="NBY354" s="1"/>
      <c r="NBZ354" s="1"/>
      <c r="NCA354" s="1"/>
      <c r="NCB354" s="1"/>
      <c r="NCC354" s="1"/>
      <c r="NCD354" s="1"/>
      <c r="NCE354" s="1"/>
      <c r="NCF354" s="1"/>
      <c r="NCG354" s="1"/>
      <c r="NCH354" s="1"/>
      <c r="NCI354" s="1"/>
      <c r="NCJ354" s="1"/>
      <c r="NCK354" s="1"/>
      <c r="NCL354" s="1"/>
      <c r="NCM354" s="1"/>
      <c r="NCN354" s="1"/>
      <c r="NCO354" s="1"/>
      <c r="NCP354" s="1"/>
      <c r="NCQ354" s="1"/>
      <c r="NCR354" s="1"/>
      <c r="NCS354" s="1"/>
      <c r="NCT354" s="1"/>
      <c r="NCU354" s="1"/>
      <c r="NCV354" s="1"/>
      <c r="NCW354" s="1"/>
      <c r="NCX354" s="1"/>
      <c r="NCY354" s="1"/>
      <c r="NCZ354" s="1"/>
      <c r="NDA354" s="1"/>
      <c r="NDB354" s="1"/>
      <c r="NDC354" s="1"/>
      <c r="NDD354" s="1"/>
      <c r="NDE354" s="1"/>
      <c r="NDF354" s="1"/>
      <c r="NDG354" s="1"/>
      <c r="NDH354" s="1"/>
      <c r="NDI354" s="1"/>
      <c r="NDJ354" s="1"/>
      <c r="NDK354" s="1"/>
      <c r="NDL354" s="1"/>
      <c r="NDM354" s="1"/>
      <c r="NDN354" s="1"/>
      <c r="NDO354" s="1"/>
      <c r="NDP354" s="1"/>
      <c r="NDQ354" s="1"/>
      <c r="NDR354" s="1"/>
      <c r="NDS354" s="1"/>
      <c r="NDT354" s="1"/>
      <c r="NDU354" s="1"/>
      <c r="NDV354" s="1"/>
      <c r="NDW354" s="1"/>
      <c r="NDX354" s="1"/>
      <c r="NDY354" s="1"/>
      <c r="NDZ354" s="1"/>
      <c r="NEA354" s="1"/>
      <c r="NEB354" s="1"/>
      <c r="NEC354" s="1"/>
      <c r="NED354" s="1"/>
      <c r="NEE354" s="1"/>
      <c r="NEF354" s="1"/>
      <c r="NEG354" s="1"/>
      <c r="NEH354" s="1"/>
      <c r="NEI354" s="1"/>
      <c r="NEJ354" s="1"/>
      <c r="NEK354" s="1"/>
      <c r="NEL354" s="1"/>
      <c r="NEM354" s="1"/>
      <c r="NEN354" s="1"/>
      <c r="NEO354" s="1"/>
      <c r="NEP354" s="1"/>
      <c r="NEQ354" s="1"/>
      <c r="NER354" s="1"/>
      <c r="NES354" s="1"/>
      <c r="NET354" s="1"/>
      <c r="NEU354" s="1"/>
      <c r="NEV354" s="1"/>
      <c r="NEW354" s="1"/>
      <c r="NEX354" s="1"/>
      <c r="NEY354" s="1"/>
      <c r="NEZ354" s="1"/>
      <c r="NFA354" s="1"/>
      <c r="NFB354" s="1"/>
      <c r="NFC354" s="1"/>
      <c r="NFD354" s="1"/>
      <c r="NFE354" s="1"/>
      <c r="NFF354" s="1"/>
      <c r="NFG354" s="1"/>
      <c r="NFH354" s="1"/>
      <c r="NFI354" s="1"/>
      <c r="NFJ354" s="1"/>
      <c r="NFK354" s="1"/>
      <c r="NFL354" s="1"/>
      <c r="NFM354" s="1"/>
      <c r="NFN354" s="1"/>
      <c r="NFO354" s="1"/>
      <c r="NFP354" s="1"/>
      <c r="NFQ354" s="1"/>
      <c r="NFR354" s="1"/>
      <c r="NFS354" s="1"/>
      <c r="NFT354" s="1"/>
      <c r="NFU354" s="1"/>
      <c r="NFV354" s="1"/>
      <c r="NFW354" s="1"/>
      <c r="NFX354" s="1"/>
      <c r="NFY354" s="1"/>
      <c r="NFZ354" s="1"/>
      <c r="NGA354" s="1"/>
      <c r="NGB354" s="1"/>
      <c r="NGC354" s="1"/>
      <c r="NGD354" s="1"/>
      <c r="NGE354" s="1"/>
      <c r="NGF354" s="1"/>
      <c r="NGG354" s="1"/>
      <c r="NGH354" s="1"/>
      <c r="NGI354" s="1"/>
      <c r="NGJ354" s="1"/>
      <c r="NGK354" s="1"/>
      <c r="NGL354" s="1"/>
      <c r="NGM354" s="1"/>
      <c r="NGN354" s="1"/>
      <c r="NGO354" s="1"/>
      <c r="NGP354" s="1"/>
      <c r="NGQ354" s="1"/>
      <c r="NGR354" s="1"/>
      <c r="NGS354" s="1"/>
      <c r="NGT354" s="1"/>
      <c r="NGU354" s="1"/>
      <c r="NGV354" s="1"/>
      <c r="NGW354" s="1"/>
      <c r="NGX354" s="1"/>
      <c r="NGY354" s="1"/>
      <c r="NGZ354" s="1"/>
      <c r="NHA354" s="1"/>
      <c r="NHB354" s="1"/>
      <c r="NHC354" s="1"/>
      <c r="NHD354" s="1"/>
      <c r="NHE354" s="1"/>
      <c r="NHF354" s="1"/>
      <c r="NHG354" s="1"/>
      <c r="NHH354" s="1"/>
      <c r="NHI354" s="1"/>
      <c r="NHJ354" s="1"/>
      <c r="NHK354" s="1"/>
      <c r="NHL354" s="1"/>
      <c r="NHM354" s="1"/>
      <c r="NHN354" s="1"/>
      <c r="NHO354" s="1"/>
      <c r="NHP354" s="1"/>
      <c r="NHQ354" s="1"/>
      <c r="NHR354" s="1"/>
      <c r="NHS354" s="1"/>
      <c r="NHT354" s="1"/>
      <c r="NHU354" s="1"/>
      <c r="NHV354" s="1"/>
      <c r="NHW354" s="1"/>
      <c r="NHX354" s="1"/>
      <c r="NHY354" s="1"/>
      <c r="NHZ354" s="1"/>
      <c r="NIA354" s="1"/>
      <c r="NIB354" s="1"/>
      <c r="NIC354" s="1"/>
      <c r="NID354" s="1"/>
      <c r="NIE354" s="1"/>
      <c r="NIF354" s="1"/>
      <c r="NIG354" s="1"/>
      <c r="NIH354" s="1"/>
      <c r="NII354" s="1"/>
      <c r="NIJ354" s="1"/>
      <c r="NIK354" s="1"/>
      <c r="NIL354" s="1"/>
      <c r="NIM354" s="1"/>
      <c r="NIN354" s="1"/>
      <c r="NIO354" s="1"/>
      <c r="NIP354" s="1"/>
      <c r="NIQ354" s="1"/>
      <c r="NIR354" s="1"/>
      <c r="NIS354" s="1"/>
      <c r="NIT354" s="1"/>
      <c r="NIU354" s="1"/>
      <c r="NIV354" s="1"/>
      <c r="NIW354" s="1"/>
      <c r="NIX354" s="1"/>
      <c r="NIY354" s="1"/>
      <c r="NIZ354" s="1"/>
      <c r="NJA354" s="1"/>
      <c r="NJB354" s="1"/>
      <c r="NJC354" s="1"/>
      <c r="NJD354" s="1"/>
      <c r="NJE354" s="1"/>
      <c r="NJF354" s="1"/>
      <c r="NJG354" s="1"/>
      <c r="NJH354" s="1"/>
      <c r="NJI354" s="1"/>
      <c r="NJJ354" s="1"/>
      <c r="NJK354" s="1"/>
      <c r="NJL354" s="1"/>
      <c r="NJM354" s="1"/>
      <c r="NJN354" s="1"/>
      <c r="NJO354" s="1"/>
      <c r="NJP354" s="1"/>
      <c r="NJQ354" s="1"/>
      <c r="NJR354" s="1"/>
      <c r="NJS354" s="1"/>
      <c r="NJT354" s="1"/>
      <c r="NJU354" s="1"/>
      <c r="NJV354" s="1"/>
      <c r="NJW354" s="1"/>
      <c r="NJX354" s="1"/>
      <c r="NJY354" s="1"/>
      <c r="NJZ354" s="1"/>
      <c r="NKA354" s="1"/>
      <c r="NKB354" s="1"/>
      <c r="NKC354" s="1"/>
      <c r="NKD354" s="1"/>
      <c r="NKE354" s="1"/>
      <c r="NKF354" s="1"/>
      <c r="NKG354" s="1"/>
      <c r="NKH354" s="1"/>
      <c r="NKI354" s="1"/>
      <c r="NKJ354" s="1"/>
      <c r="NKK354" s="1"/>
      <c r="NKL354" s="1"/>
      <c r="NKM354" s="1"/>
      <c r="NKN354" s="1"/>
      <c r="NKO354" s="1"/>
      <c r="NKP354" s="1"/>
      <c r="NKQ354" s="1"/>
      <c r="NKR354" s="1"/>
      <c r="NKS354" s="1"/>
      <c r="NKT354" s="1"/>
      <c r="NKU354" s="1"/>
      <c r="NKV354" s="1"/>
      <c r="NKW354" s="1"/>
      <c r="NKX354" s="1"/>
      <c r="NKY354" s="1"/>
      <c r="NKZ354" s="1"/>
      <c r="NLA354" s="1"/>
      <c r="NLB354" s="1"/>
      <c r="NLC354" s="1"/>
      <c r="NLD354" s="1"/>
      <c r="NLE354" s="1"/>
      <c r="NLF354" s="1"/>
      <c r="NLG354" s="1"/>
      <c r="NLH354" s="1"/>
      <c r="NLI354" s="1"/>
      <c r="NLJ354" s="1"/>
      <c r="NLK354" s="1"/>
      <c r="NLL354" s="1"/>
      <c r="NLM354" s="1"/>
      <c r="NLN354" s="1"/>
      <c r="NLO354" s="1"/>
      <c r="NLP354" s="1"/>
      <c r="NLQ354" s="1"/>
      <c r="NLR354" s="1"/>
      <c r="NLS354" s="1"/>
      <c r="NLT354" s="1"/>
      <c r="NLU354" s="1"/>
      <c r="NLV354" s="1"/>
      <c r="NLW354" s="1"/>
      <c r="NLX354" s="1"/>
      <c r="NLY354" s="1"/>
      <c r="NLZ354" s="1"/>
      <c r="NMA354" s="1"/>
      <c r="NMB354" s="1"/>
      <c r="NMC354" s="1"/>
      <c r="NMD354" s="1"/>
      <c r="NME354" s="1"/>
      <c r="NMF354" s="1"/>
      <c r="NMG354" s="1"/>
      <c r="NMH354" s="1"/>
      <c r="NMI354" s="1"/>
      <c r="NMJ354" s="1"/>
      <c r="NMK354" s="1"/>
      <c r="NML354" s="1"/>
      <c r="NMM354" s="1"/>
      <c r="NMN354" s="1"/>
      <c r="NMO354" s="1"/>
      <c r="NMP354" s="1"/>
      <c r="NMQ354" s="1"/>
      <c r="NMR354" s="1"/>
      <c r="NMS354" s="1"/>
      <c r="NMT354" s="1"/>
      <c r="NMU354" s="1"/>
      <c r="NMV354" s="1"/>
      <c r="NMW354" s="1"/>
      <c r="NMX354" s="1"/>
      <c r="NMY354" s="1"/>
      <c r="NMZ354" s="1"/>
      <c r="NNA354" s="1"/>
      <c r="NNB354" s="1"/>
      <c r="NNC354" s="1"/>
      <c r="NND354" s="1"/>
      <c r="NNE354" s="1"/>
      <c r="NNF354" s="1"/>
      <c r="NNG354" s="1"/>
      <c r="NNH354" s="1"/>
      <c r="NNI354" s="1"/>
      <c r="NNJ354" s="1"/>
      <c r="NNK354" s="1"/>
      <c r="NNL354" s="1"/>
      <c r="NNM354" s="1"/>
      <c r="NNN354" s="1"/>
      <c r="NNO354" s="1"/>
      <c r="NNP354" s="1"/>
      <c r="NNQ354" s="1"/>
      <c r="NNR354" s="1"/>
      <c r="NNS354" s="1"/>
      <c r="NNT354" s="1"/>
      <c r="NNU354" s="1"/>
      <c r="NNV354" s="1"/>
      <c r="NNW354" s="1"/>
      <c r="NNX354" s="1"/>
      <c r="NNY354" s="1"/>
      <c r="NNZ354" s="1"/>
      <c r="NOA354" s="1"/>
      <c r="NOB354" s="1"/>
      <c r="NOC354" s="1"/>
      <c r="NOD354" s="1"/>
      <c r="NOE354" s="1"/>
      <c r="NOF354" s="1"/>
      <c r="NOG354" s="1"/>
      <c r="NOH354" s="1"/>
      <c r="NOI354" s="1"/>
      <c r="NOJ354" s="1"/>
      <c r="NOK354" s="1"/>
      <c r="NOL354" s="1"/>
      <c r="NOM354" s="1"/>
      <c r="NON354" s="1"/>
      <c r="NOO354" s="1"/>
      <c r="NOP354" s="1"/>
      <c r="NOQ354" s="1"/>
      <c r="NOR354" s="1"/>
      <c r="NOS354" s="1"/>
      <c r="NOT354" s="1"/>
      <c r="NOU354" s="1"/>
      <c r="NOV354" s="1"/>
      <c r="NOW354" s="1"/>
      <c r="NOX354" s="1"/>
      <c r="NOY354" s="1"/>
      <c r="NOZ354" s="1"/>
      <c r="NPA354" s="1"/>
      <c r="NPB354" s="1"/>
      <c r="NPC354" s="1"/>
      <c r="NPD354" s="1"/>
      <c r="NPE354" s="1"/>
      <c r="NPF354" s="1"/>
      <c r="NPG354" s="1"/>
      <c r="NPH354" s="1"/>
      <c r="NPI354" s="1"/>
      <c r="NPJ354" s="1"/>
      <c r="NPK354" s="1"/>
      <c r="NPL354" s="1"/>
      <c r="NPM354" s="1"/>
      <c r="NPN354" s="1"/>
      <c r="NPO354" s="1"/>
      <c r="NPP354" s="1"/>
      <c r="NPQ354" s="1"/>
      <c r="NPR354" s="1"/>
      <c r="NPS354" s="1"/>
      <c r="NPT354" s="1"/>
      <c r="NPU354" s="1"/>
      <c r="NPV354" s="1"/>
      <c r="NPW354" s="1"/>
      <c r="NPX354" s="1"/>
      <c r="NPY354" s="1"/>
      <c r="NPZ354" s="1"/>
      <c r="NQA354" s="1"/>
      <c r="NQB354" s="1"/>
      <c r="NQC354" s="1"/>
      <c r="NQD354" s="1"/>
      <c r="NQE354" s="1"/>
      <c r="NQF354" s="1"/>
      <c r="NQG354" s="1"/>
      <c r="NQH354" s="1"/>
      <c r="NQI354" s="1"/>
      <c r="NQJ354" s="1"/>
      <c r="NQK354" s="1"/>
      <c r="NQL354" s="1"/>
      <c r="NQM354" s="1"/>
      <c r="NQN354" s="1"/>
      <c r="NQO354" s="1"/>
      <c r="NQP354" s="1"/>
      <c r="NQQ354" s="1"/>
      <c r="NQR354" s="1"/>
      <c r="NQS354" s="1"/>
      <c r="NQT354" s="1"/>
      <c r="NQU354" s="1"/>
      <c r="NQV354" s="1"/>
      <c r="NQW354" s="1"/>
      <c r="NQX354" s="1"/>
      <c r="NQY354" s="1"/>
      <c r="NQZ354" s="1"/>
      <c r="NRA354" s="1"/>
      <c r="NRB354" s="1"/>
      <c r="NRC354" s="1"/>
      <c r="NRD354" s="1"/>
      <c r="NRE354" s="1"/>
      <c r="NRF354" s="1"/>
      <c r="NRG354" s="1"/>
      <c r="NRH354" s="1"/>
      <c r="NRI354" s="1"/>
      <c r="NRJ354" s="1"/>
      <c r="NRK354" s="1"/>
      <c r="NRL354" s="1"/>
      <c r="NRM354" s="1"/>
      <c r="NRN354" s="1"/>
      <c r="NRO354" s="1"/>
      <c r="NRP354" s="1"/>
      <c r="NRQ354" s="1"/>
      <c r="NRR354" s="1"/>
      <c r="NRS354" s="1"/>
      <c r="NRT354" s="1"/>
      <c r="NRU354" s="1"/>
      <c r="NRV354" s="1"/>
      <c r="NRW354" s="1"/>
      <c r="NRX354" s="1"/>
      <c r="NRY354" s="1"/>
      <c r="NRZ354" s="1"/>
      <c r="NSA354" s="1"/>
      <c r="NSB354" s="1"/>
      <c r="NSC354" s="1"/>
      <c r="NSD354" s="1"/>
      <c r="NSE354" s="1"/>
      <c r="NSF354" s="1"/>
      <c r="NSG354" s="1"/>
      <c r="NSH354" s="1"/>
      <c r="NSI354" s="1"/>
      <c r="NSJ354" s="1"/>
      <c r="NSK354" s="1"/>
      <c r="NSL354" s="1"/>
      <c r="NSM354" s="1"/>
      <c r="NSN354" s="1"/>
      <c r="NSO354" s="1"/>
      <c r="NSP354" s="1"/>
      <c r="NSQ354" s="1"/>
      <c r="NSR354" s="1"/>
      <c r="NSS354" s="1"/>
      <c r="NST354" s="1"/>
      <c r="NSU354" s="1"/>
      <c r="NSV354" s="1"/>
      <c r="NSW354" s="1"/>
      <c r="NSX354" s="1"/>
      <c r="NSY354" s="1"/>
      <c r="NSZ354" s="1"/>
      <c r="NTA354" s="1"/>
      <c r="NTB354" s="1"/>
      <c r="NTC354" s="1"/>
      <c r="NTD354" s="1"/>
      <c r="NTE354" s="1"/>
      <c r="NTF354" s="1"/>
      <c r="NTG354" s="1"/>
      <c r="NTH354" s="1"/>
      <c r="NTI354" s="1"/>
      <c r="NTJ354" s="1"/>
      <c r="NTK354" s="1"/>
      <c r="NTL354" s="1"/>
      <c r="NTM354" s="1"/>
      <c r="NTN354" s="1"/>
      <c r="NTO354" s="1"/>
      <c r="NTP354" s="1"/>
      <c r="NTQ354" s="1"/>
      <c r="NTR354" s="1"/>
      <c r="NTS354" s="1"/>
      <c r="NTT354" s="1"/>
      <c r="NTU354" s="1"/>
      <c r="NTV354" s="1"/>
      <c r="NTW354" s="1"/>
      <c r="NTX354" s="1"/>
      <c r="NTY354" s="1"/>
      <c r="NTZ354" s="1"/>
      <c r="NUA354" s="1"/>
      <c r="NUB354" s="1"/>
      <c r="NUC354" s="1"/>
      <c r="NUD354" s="1"/>
      <c r="NUE354" s="1"/>
      <c r="NUF354" s="1"/>
      <c r="NUG354" s="1"/>
      <c r="NUH354" s="1"/>
      <c r="NUI354" s="1"/>
      <c r="NUJ354" s="1"/>
      <c r="NUK354" s="1"/>
      <c r="NUL354" s="1"/>
      <c r="NUM354" s="1"/>
      <c r="NUN354" s="1"/>
      <c r="NUO354" s="1"/>
      <c r="NUP354" s="1"/>
      <c r="NUQ354" s="1"/>
      <c r="NUR354" s="1"/>
      <c r="NUS354" s="1"/>
      <c r="NUT354" s="1"/>
      <c r="NUU354" s="1"/>
      <c r="NUV354" s="1"/>
      <c r="NUW354" s="1"/>
      <c r="NUX354" s="1"/>
      <c r="NUY354" s="1"/>
      <c r="NUZ354" s="1"/>
      <c r="NVA354" s="1"/>
      <c r="NVB354" s="1"/>
      <c r="NVC354" s="1"/>
      <c r="NVD354" s="1"/>
      <c r="NVE354" s="1"/>
      <c r="NVF354" s="1"/>
      <c r="NVG354" s="1"/>
      <c r="NVH354" s="1"/>
      <c r="NVI354" s="1"/>
      <c r="NVJ354" s="1"/>
      <c r="NVK354" s="1"/>
      <c r="NVL354" s="1"/>
      <c r="NVM354" s="1"/>
      <c r="NVN354" s="1"/>
      <c r="NVO354" s="1"/>
      <c r="NVP354" s="1"/>
      <c r="NVQ354" s="1"/>
      <c r="NVR354" s="1"/>
      <c r="NVS354" s="1"/>
      <c r="NVT354" s="1"/>
      <c r="NVU354" s="1"/>
      <c r="NVV354" s="1"/>
      <c r="NVW354" s="1"/>
      <c r="NVX354" s="1"/>
      <c r="NVY354" s="1"/>
      <c r="NVZ354" s="1"/>
      <c r="NWA354" s="1"/>
      <c r="NWB354" s="1"/>
      <c r="NWC354" s="1"/>
      <c r="NWD354" s="1"/>
      <c r="NWE354" s="1"/>
      <c r="NWF354" s="1"/>
      <c r="NWG354" s="1"/>
      <c r="NWH354" s="1"/>
      <c r="NWI354" s="1"/>
      <c r="NWJ354" s="1"/>
      <c r="NWK354" s="1"/>
      <c r="NWL354" s="1"/>
      <c r="NWM354" s="1"/>
      <c r="NWN354" s="1"/>
      <c r="NWO354" s="1"/>
      <c r="NWP354" s="1"/>
      <c r="NWQ354" s="1"/>
      <c r="NWR354" s="1"/>
      <c r="NWS354" s="1"/>
      <c r="NWT354" s="1"/>
      <c r="NWU354" s="1"/>
      <c r="NWV354" s="1"/>
      <c r="NWW354" s="1"/>
      <c r="NWX354" s="1"/>
      <c r="NWY354" s="1"/>
      <c r="NWZ354" s="1"/>
      <c r="NXA354" s="1"/>
      <c r="NXB354" s="1"/>
      <c r="NXC354" s="1"/>
      <c r="NXD354" s="1"/>
      <c r="NXE354" s="1"/>
      <c r="NXF354" s="1"/>
      <c r="NXG354" s="1"/>
      <c r="NXH354" s="1"/>
      <c r="NXI354" s="1"/>
      <c r="NXJ354" s="1"/>
      <c r="NXK354" s="1"/>
      <c r="NXL354" s="1"/>
      <c r="NXM354" s="1"/>
      <c r="NXN354" s="1"/>
      <c r="NXO354" s="1"/>
      <c r="NXP354" s="1"/>
      <c r="NXQ354" s="1"/>
      <c r="NXR354" s="1"/>
      <c r="NXS354" s="1"/>
      <c r="NXT354" s="1"/>
      <c r="NXU354" s="1"/>
      <c r="NXV354" s="1"/>
      <c r="NXW354" s="1"/>
      <c r="NXX354" s="1"/>
      <c r="NXY354" s="1"/>
      <c r="NXZ354" s="1"/>
      <c r="NYA354" s="1"/>
      <c r="NYB354" s="1"/>
      <c r="NYC354" s="1"/>
      <c r="NYD354" s="1"/>
      <c r="NYE354" s="1"/>
      <c r="NYF354" s="1"/>
      <c r="NYG354" s="1"/>
      <c r="NYH354" s="1"/>
      <c r="NYI354" s="1"/>
      <c r="NYJ354" s="1"/>
      <c r="NYK354" s="1"/>
      <c r="NYL354" s="1"/>
      <c r="NYM354" s="1"/>
      <c r="NYN354" s="1"/>
      <c r="NYO354" s="1"/>
      <c r="NYP354" s="1"/>
      <c r="NYQ354" s="1"/>
      <c r="NYR354" s="1"/>
      <c r="NYS354" s="1"/>
      <c r="NYT354" s="1"/>
      <c r="NYU354" s="1"/>
      <c r="NYV354" s="1"/>
      <c r="NYW354" s="1"/>
      <c r="NYX354" s="1"/>
      <c r="NYY354" s="1"/>
      <c r="NYZ354" s="1"/>
      <c r="NZA354" s="1"/>
      <c r="NZB354" s="1"/>
      <c r="NZC354" s="1"/>
      <c r="NZD354" s="1"/>
      <c r="NZE354" s="1"/>
      <c r="NZF354" s="1"/>
      <c r="NZG354" s="1"/>
      <c r="NZH354" s="1"/>
      <c r="NZI354" s="1"/>
      <c r="NZJ354" s="1"/>
      <c r="NZK354" s="1"/>
      <c r="NZL354" s="1"/>
      <c r="NZM354" s="1"/>
      <c r="NZN354" s="1"/>
      <c r="NZO354" s="1"/>
      <c r="NZP354" s="1"/>
      <c r="NZQ354" s="1"/>
      <c r="NZR354" s="1"/>
      <c r="NZS354" s="1"/>
      <c r="NZT354" s="1"/>
      <c r="NZU354" s="1"/>
      <c r="NZV354" s="1"/>
      <c r="NZW354" s="1"/>
      <c r="NZX354" s="1"/>
      <c r="NZY354" s="1"/>
      <c r="NZZ354" s="1"/>
      <c r="OAA354" s="1"/>
      <c r="OAB354" s="1"/>
      <c r="OAC354" s="1"/>
      <c r="OAD354" s="1"/>
      <c r="OAE354" s="1"/>
      <c r="OAF354" s="1"/>
      <c r="OAG354" s="1"/>
      <c r="OAH354" s="1"/>
      <c r="OAI354" s="1"/>
      <c r="OAJ354" s="1"/>
      <c r="OAK354" s="1"/>
      <c r="OAL354" s="1"/>
      <c r="OAM354" s="1"/>
      <c r="OAN354" s="1"/>
      <c r="OAO354" s="1"/>
      <c r="OAP354" s="1"/>
      <c r="OAQ354" s="1"/>
      <c r="OAR354" s="1"/>
      <c r="OAS354" s="1"/>
      <c r="OAT354" s="1"/>
      <c r="OAU354" s="1"/>
      <c r="OAV354" s="1"/>
      <c r="OAW354" s="1"/>
      <c r="OAX354" s="1"/>
      <c r="OAY354" s="1"/>
      <c r="OAZ354" s="1"/>
      <c r="OBA354" s="1"/>
      <c r="OBB354" s="1"/>
      <c r="OBC354" s="1"/>
      <c r="OBD354" s="1"/>
      <c r="OBE354" s="1"/>
      <c r="OBF354" s="1"/>
      <c r="OBG354" s="1"/>
      <c r="OBH354" s="1"/>
      <c r="OBI354" s="1"/>
      <c r="OBJ354" s="1"/>
      <c r="OBK354" s="1"/>
      <c r="OBL354" s="1"/>
      <c r="OBM354" s="1"/>
      <c r="OBN354" s="1"/>
      <c r="OBO354" s="1"/>
      <c r="OBP354" s="1"/>
      <c r="OBQ354" s="1"/>
      <c r="OBR354" s="1"/>
      <c r="OBS354" s="1"/>
      <c r="OBT354" s="1"/>
      <c r="OBU354" s="1"/>
      <c r="OBV354" s="1"/>
      <c r="OBW354" s="1"/>
      <c r="OBX354" s="1"/>
      <c r="OBY354" s="1"/>
      <c r="OBZ354" s="1"/>
      <c r="OCA354" s="1"/>
      <c r="OCB354" s="1"/>
      <c r="OCC354" s="1"/>
      <c r="OCD354" s="1"/>
      <c r="OCE354" s="1"/>
      <c r="OCF354" s="1"/>
      <c r="OCG354" s="1"/>
      <c r="OCH354" s="1"/>
      <c r="OCI354" s="1"/>
      <c r="OCJ354" s="1"/>
      <c r="OCK354" s="1"/>
      <c r="OCL354" s="1"/>
      <c r="OCM354" s="1"/>
      <c r="OCN354" s="1"/>
      <c r="OCO354" s="1"/>
      <c r="OCP354" s="1"/>
      <c r="OCQ354" s="1"/>
      <c r="OCR354" s="1"/>
      <c r="OCS354" s="1"/>
      <c r="OCT354" s="1"/>
      <c r="OCU354" s="1"/>
      <c r="OCV354" s="1"/>
      <c r="OCW354" s="1"/>
      <c r="OCX354" s="1"/>
      <c r="OCY354" s="1"/>
      <c r="OCZ354" s="1"/>
      <c r="ODA354" s="1"/>
      <c r="ODB354" s="1"/>
      <c r="ODC354" s="1"/>
      <c r="ODD354" s="1"/>
      <c r="ODE354" s="1"/>
      <c r="ODF354" s="1"/>
      <c r="ODG354" s="1"/>
      <c r="ODH354" s="1"/>
      <c r="ODI354" s="1"/>
      <c r="ODJ354" s="1"/>
      <c r="ODK354" s="1"/>
      <c r="ODL354" s="1"/>
      <c r="ODM354" s="1"/>
      <c r="ODN354" s="1"/>
      <c r="ODO354" s="1"/>
      <c r="ODP354" s="1"/>
      <c r="ODQ354" s="1"/>
      <c r="ODR354" s="1"/>
      <c r="ODS354" s="1"/>
      <c r="ODT354" s="1"/>
      <c r="ODU354" s="1"/>
      <c r="ODV354" s="1"/>
      <c r="ODW354" s="1"/>
      <c r="ODX354" s="1"/>
      <c r="ODY354" s="1"/>
      <c r="ODZ354" s="1"/>
      <c r="OEA354" s="1"/>
      <c r="OEB354" s="1"/>
      <c r="OEC354" s="1"/>
      <c r="OED354" s="1"/>
      <c r="OEE354" s="1"/>
      <c r="OEF354" s="1"/>
      <c r="OEG354" s="1"/>
      <c r="OEH354" s="1"/>
      <c r="OEI354" s="1"/>
      <c r="OEJ354" s="1"/>
      <c r="OEK354" s="1"/>
      <c r="OEL354" s="1"/>
      <c r="OEM354" s="1"/>
      <c r="OEN354" s="1"/>
      <c r="OEO354" s="1"/>
      <c r="OEP354" s="1"/>
      <c r="OEQ354" s="1"/>
      <c r="OER354" s="1"/>
      <c r="OES354" s="1"/>
      <c r="OET354" s="1"/>
      <c r="OEU354" s="1"/>
      <c r="OEV354" s="1"/>
      <c r="OEW354" s="1"/>
      <c r="OEX354" s="1"/>
      <c r="OEY354" s="1"/>
      <c r="OEZ354" s="1"/>
      <c r="OFA354" s="1"/>
      <c r="OFB354" s="1"/>
      <c r="OFC354" s="1"/>
      <c r="OFD354" s="1"/>
      <c r="OFE354" s="1"/>
      <c r="OFF354" s="1"/>
      <c r="OFG354" s="1"/>
      <c r="OFH354" s="1"/>
      <c r="OFI354" s="1"/>
      <c r="OFJ354" s="1"/>
      <c r="OFK354" s="1"/>
      <c r="OFL354" s="1"/>
      <c r="OFM354" s="1"/>
      <c r="OFN354" s="1"/>
      <c r="OFO354" s="1"/>
      <c r="OFP354" s="1"/>
      <c r="OFQ354" s="1"/>
      <c r="OFR354" s="1"/>
      <c r="OFS354" s="1"/>
      <c r="OFT354" s="1"/>
      <c r="OFU354" s="1"/>
      <c r="OFV354" s="1"/>
      <c r="OFW354" s="1"/>
      <c r="OFX354" s="1"/>
      <c r="OFY354" s="1"/>
      <c r="OFZ354" s="1"/>
      <c r="OGA354" s="1"/>
      <c r="OGB354" s="1"/>
      <c r="OGC354" s="1"/>
      <c r="OGD354" s="1"/>
      <c r="OGE354" s="1"/>
      <c r="OGF354" s="1"/>
      <c r="OGG354" s="1"/>
      <c r="OGH354" s="1"/>
      <c r="OGI354" s="1"/>
      <c r="OGJ354" s="1"/>
      <c r="OGK354" s="1"/>
      <c r="OGL354" s="1"/>
      <c r="OGM354" s="1"/>
      <c r="OGN354" s="1"/>
      <c r="OGO354" s="1"/>
      <c r="OGP354" s="1"/>
      <c r="OGQ354" s="1"/>
      <c r="OGR354" s="1"/>
      <c r="OGS354" s="1"/>
      <c r="OGT354" s="1"/>
      <c r="OGU354" s="1"/>
      <c r="OGV354" s="1"/>
      <c r="OGW354" s="1"/>
      <c r="OGX354" s="1"/>
      <c r="OGY354" s="1"/>
      <c r="OGZ354" s="1"/>
      <c r="OHA354" s="1"/>
      <c r="OHB354" s="1"/>
      <c r="OHC354" s="1"/>
      <c r="OHD354" s="1"/>
      <c r="OHE354" s="1"/>
      <c r="OHF354" s="1"/>
      <c r="OHG354" s="1"/>
      <c r="OHH354" s="1"/>
      <c r="OHI354" s="1"/>
      <c r="OHJ354" s="1"/>
      <c r="OHK354" s="1"/>
      <c r="OHL354" s="1"/>
      <c r="OHM354" s="1"/>
      <c r="OHN354" s="1"/>
      <c r="OHO354" s="1"/>
      <c r="OHP354" s="1"/>
      <c r="OHQ354" s="1"/>
      <c r="OHR354" s="1"/>
      <c r="OHS354" s="1"/>
      <c r="OHT354" s="1"/>
      <c r="OHU354" s="1"/>
      <c r="OHV354" s="1"/>
      <c r="OHW354" s="1"/>
      <c r="OHX354" s="1"/>
      <c r="OHY354" s="1"/>
      <c r="OHZ354" s="1"/>
      <c r="OIA354" s="1"/>
      <c r="OIB354" s="1"/>
      <c r="OIC354" s="1"/>
      <c r="OID354" s="1"/>
      <c r="OIE354" s="1"/>
      <c r="OIF354" s="1"/>
      <c r="OIG354" s="1"/>
      <c r="OIH354" s="1"/>
      <c r="OII354" s="1"/>
      <c r="OIJ354" s="1"/>
      <c r="OIK354" s="1"/>
      <c r="OIL354" s="1"/>
      <c r="OIM354" s="1"/>
      <c r="OIN354" s="1"/>
      <c r="OIO354" s="1"/>
      <c r="OIP354" s="1"/>
      <c r="OIQ354" s="1"/>
      <c r="OIR354" s="1"/>
      <c r="OIS354" s="1"/>
      <c r="OIT354" s="1"/>
      <c r="OIU354" s="1"/>
      <c r="OIV354" s="1"/>
      <c r="OIW354" s="1"/>
      <c r="OIX354" s="1"/>
      <c r="OIY354" s="1"/>
      <c r="OIZ354" s="1"/>
      <c r="OJA354" s="1"/>
      <c r="OJB354" s="1"/>
      <c r="OJC354" s="1"/>
      <c r="OJD354" s="1"/>
      <c r="OJE354" s="1"/>
      <c r="OJF354" s="1"/>
      <c r="OJG354" s="1"/>
      <c r="OJH354" s="1"/>
      <c r="OJI354" s="1"/>
      <c r="OJJ354" s="1"/>
      <c r="OJK354" s="1"/>
      <c r="OJL354" s="1"/>
      <c r="OJM354" s="1"/>
      <c r="OJN354" s="1"/>
      <c r="OJO354" s="1"/>
      <c r="OJP354" s="1"/>
      <c r="OJQ354" s="1"/>
      <c r="OJR354" s="1"/>
      <c r="OJS354" s="1"/>
      <c r="OJT354" s="1"/>
      <c r="OJU354" s="1"/>
      <c r="OJV354" s="1"/>
      <c r="OJW354" s="1"/>
      <c r="OJX354" s="1"/>
      <c r="OJY354" s="1"/>
      <c r="OJZ354" s="1"/>
      <c r="OKA354" s="1"/>
      <c r="OKB354" s="1"/>
      <c r="OKC354" s="1"/>
      <c r="OKD354" s="1"/>
      <c r="OKE354" s="1"/>
      <c r="OKF354" s="1"/>
      <c r="OKG354" s="1"/>
      <c r="OKH354" s="1"/>
      <c r="OKI354" s="1"/>
      <c r="OKJ354" s="1"/>
      <c r="OKK354" s="1"/>
      <c r="OKL354" s="1"/>
      <c r="OKM354" s="1"/>
      <c r="OKN354" s="1"/>
      <c r="OKO354" s="1"/>
      <c r="OKP354" s="1"/>
      <c r="OKQ354" s="1"/>
      <c r="OKR354" s="1"/>
      <c r="OKS354" s="1"/>
      <c r="OKT354" s="1"/>
      <c r="OKU354" s="1"/>
      <c r="OKV354" s="1"/>
      <c r="OKW354" s="1"/>
      <c r="OKX354" s="1"/>
      <c r="OKY354" s="1"/>
      <c r="OKZ354" s="1"/>
      <c r="OLA354" s="1"/>
      <c r="OLB354" s="1"/>
      <c r="OLC354" s="1"/>
      <c r="OLD354" s="1"/>
      <c r="OLE354" s="1"/>
      <c r="OLF354" s="1"/>
      <c r="OLG354" s="1"/>
      <c r="OLH354" s="1"/>
      <c r="OLI354" s="1"/>
      <c r="OLJ354" s="1"/>
      <c r="OLK354" s="1"/>
      <c r="OLL354" s="1"/>
      <c r="OLM354" s="1"/>
      <c r="OLN354" s="1"/>
      <c r="OLO354" s="1"/>
      <c r="OLP354" s="1"/>
      <c r="OLQ354" s="1"/>
      <c r="OLR354" s="1"/>
      <c r="OLS354" s="1"/>
      <c r="OLT354" s="1"/>
      <c r="OLU354" s="1"/>
      <c r="OLV354" s="1"/>
      <c r="OLW354" s="1"/>
      <c r="OLX354" s="1"/>
      <c r="OLY354" s="1"/>
      <c r="OLZ354" s="1"/>
      <c r="OMA354" s="1"/>
      <c r="OMB354" s="1"/>
      <c r="OMC354" s="1"/>
      <c r="OMD354" s="1"/>
      <c r="OME354" s="1"/>
      <c r="OMF354" s="1"/>
      <c r="OMG354" s="1"/>
      <c r="OMH354" s="1"/>
      <c r="OMI354" s="1"/>
      <c r="OMJ354" s="1"/>
      <c r="OMK354" s="1"/>
      <c r="OML354" s="1"/>
      <c r="OMM354" s="1"/>
      <c r="OMN354" s="1"/>
      <c r="OMO354" s="1"/>
      <c r="OMP354" s="1"/>
      <c r="OMQ354" s="1"/>
      <c r="OMR354" s="1"/>
      <c r="OMS354" s="1"/>
      <c r="OMT354" s="1"/>
      <c r="OMU354" s="1"/>
      <c r="OMV354" s="1"/>
      <c r="OMW354" s="1"/>
      <c r="OMX354" s="1"/>
      <c r="OMY354" s="1"/>
      <c r="OMZ354" s="1"/>
      <c r="ONA354" s="1"/>
      <c r="ONB354" s="1"/>
      <c r="ONC354" s="1"/>
      <c r="OND354" s="1"/>
      <c r="ONE354" s="1"/>
      <c r="ONF354" s="1"/>
      <c r="ONG354" s="1"/>
      <c r="ONH354" s="1"/>
      <c r="ONI354" s="1"/>
      <c r="ONJ354" s="1"/>
      <c r="ONK354" s="1"/>
      <c r="ONL354" s="1"/>
      <c r="ONM354" s="1"/>
      <c r="ONN354" s="1"/>
      <c r="ONO354" s="1"/>
      <c r="ONP354" s="1"/>
      <c r="ONQ354" s="1"/>
      <c r="ONR354" s="1"/>
      <c r="ONS354" s="1"/>
      <c r="ONT354" s="1"/>
      <c r="ONU354" s="1"/>
      <c r="ONV354" s="1"/>
      <c r="ONW354" s="1"/>
      <c r="ONX354" s="1"/>
      <c r="ONY354" s="1"/>
      <c r="ONZ354" s="1"/>
      <c r="OOA354" s="1"/>
      <c r="OOB354" s="1"/>
      <c r="OOC354" s="1"/>
      <c r="OOD354" s="1"/>
      <c r="OOE354" s="1"/>
      <c r="OOF354" s="1"/>
      <c r="OOG354" s="1"/>
      <c r="OOH354" s="1"/>
      <c r="OOI354" s="1"/>
      <c r="OOJ354" s="1"/>
      <c r="OOK354" s="1"/>
      <c r="OOL354" s="1"/>
      <c r="OOM354" s="1"/>
      <c r="OON354" s="1"/>
      <c r="OOO354" s="1"/>
      <c r="OOP354" s="1"/>
      <c r="OOQ354" s="1"/>
      <c r="OOR354" s="1"/>
      <c r="OOS354" s="1"/>
      <c r="OOT354" s="1"/>
      <c r="OOU354" s="1"/>
      <c r="OOV354" s="1"/>
      <c r="OOW354" s="1"/>
      <c r="OOX354" s="1"/>
      <c r="OOY354" s="1"/>
      <c r="OOZ354" s="1"/>
      <c r="OPA354" s="1"/>
      <c r="OPB354" s="1"/>
      <c r="OPC354" s="1"/>
      <c r="OPD354" s="1"/>
      <c r="OPE354" s="1"/>
      <c r="OPF354" s="1"/>
      <c r="OPG354" s="1"/>
      <c r="OPH354" s="1"/>
      <c r="OPI354" s="1"/>
      <c r="OPJ354" s="1"/>
      <c r="OPK354" s="1"/>
      <c r="OPL354" s="1"/>
      <c r="OPM354" s="1"/>
      <c r="OPN354" s="1"/>
      <c r="OPO354" s="1"/>
      <c r="OPP354" s="1"/>
      <c r="OPQ354" s="1"/>
      <c r="OPR354" s="1"/>
      <c r="OPS354" s="1"/>
      <c r="OPT354" s="1"/>
      <c r="OPU354" s="1"/>
      <c r="OPV354" s="1"/>
      <c r="OPW354" s="1"/>
      <c r="OPX354" s="1"/>
      <c r="OPY354" s="1"/>
      <c r="OPZ354" s="1"/>
      <c r="OQA354" s="1"/>
      <c r="OQB354" s="1"/>
      <c r="OQC354" s="1"/>
      <c r="OQD354" s="1"/>
      <c r="OQE354" s="1"/>
      <c r="OQF354" s="1"/>
      <c r="OQG354" s="1"/>
      <c r="OQH354" s="1"/>
      <c r="OQI354" s="1"/>
      <c r="OQJ354" s="1"/>
      <c r="OQK354" s="1"/>
      <c r="OQL354" s="1"/>
      <c r="OQM354" s="1"/>
      <c r="OQN354" s="1"/>
      <c r="OQO354" s="1"/>
      <c r="OQP354" s="1"/>
      <c r="OQQ354" s="1"/>
      <c r="OQR354" s="1"/>
      <c r="OQS354" s="1"/>
      <c r="OQT354" s="1"/>
      <c r="OQU354" s="1"/>
      <c r="OQV354" s="1"/>
      <c r="OQW354" s="1"/>
      <c r="OQX354" s="1"/>
      <c r="OQY354" s="1"/>
      <c r="OQZ354" s="1"/>
      <c r="ORA354" s="1"/>
      <c r="ORB354" s="1"/>
      <c r="ORC354" s="1"/>
      <c r="ORD354" s="1"/>
      <c r="ORE354" s="1"/>
      <c r="ORF354" s="1"/>
      <c r="ORG354" s="1"/>
      <c r="ORH354" s="1"/>
      <c r="ORI354" s="1"/>
      <c r="ORJ354" s="1"/>
      <c r="ORK354" s="1"/>
      <c r="ORL354" s="1"/>
      <c r="ORM354" s="1"/>
      <c r="ORN354" s="1"/>
      <c r="ORO354" s="1"/>
      <c r="ORP354" s="1"/>
      <c r="ORQ354" s="1"/>
      <c r="ORR354" s="1"/>
      <c r="ORS354" s="1"/>
      <c r="ORT354" s="1"/>
      <c r="ORU354" s="1"/>
      <c r="ORV354" s="1"/>
      <c r="ORW354" s="1"/>
      <c r="ORX354" s="1"/>
      <c r="ORY354" s="1"/>
      <c r="ORZ354" s="1"/>
      <c r="OSA354" s="1"/>
      <c r="OSB354" s="1"/>
      <c r="OSC354" s="1"/>
      <c r="OSD354" s="1"/>
      <c r="OSE354" s="1"/>
      <c r="OSF354" s="1"/>
      <c r="OSG354" s="1"/>
      <c r="OSH354" s="1"/>
      <c r="OSI354" s="1"/>
      <c r="OSJ354" s="1"/>
      <c r="OSK354" s="1"/>
      <c r="OSL354" s="1"/>
      <c r="OSM354" s="1"/>
      <c r="OSN354" s="1"/>
      <c r="OSO354" s="1"/>
      <c r="OSP354" s="1"/>
      <c r="OSQ354" s="1"/>
      <c r="OSR354" s="1"/>
      <c r="OSS354" s="1"/>
      <c r="OST354" s="1"/>
      <c r="OSU354" s="1"/>
      <c r="OSV354" s="1"/>
      <c r="OSW354" s="1"/>
      <c r="OSX354" s="1"/>
      <c r="OSY354" s="1"/>
      <c r="OSZ354" s="1"/>
      <c r="OTA354" s="1"/>
      <c r="OTB354" s="1"/>
      <c r="OTC354" s="1"/>
      <c r="OTD354" s="1"/>
      <c r="OTE354" s="1"/>
      <c r="OTF354" s="1"/>
      <c r="OTG354" s="1"/>
      <c r="OTH354" s="1"/>
      <c r="OTI354" s="1"/>
      <c r="OTJ354" s="1"/>
      <c r="OTK354" s="1"/>
      <c r="OTL354" s="1"/>
      <c r="OTM354" s="1"/>
      <c r="OTN354" s="1"/>
      <c r="OTO354" s="1"/>
      <c r="OTP354" s="1"/>
      <c r="OTQ354" s="1"/>
      <c r="OTR354" s="1"/>
      <c r="OTS354" s="1"/>
      <c r="OTT354" s="1"/>
      <c r="OTU354" s="1"/>
      <c r="OTV354" s="1"/>
      <c r="OTW354" s="1"/>
      <c r="OTX354" s="1"/>
      <c r="OTY354" s="1"/>
      <c r="OTZ354" s="1"/>
      <c r="OUA354" s="1"/>
      <c r="OUB354" s="1"/>
      <c r="OUC354" s="1"/>
      <c r="OUD354" s="1"/>
      <c r="OUE354" s="1"/>
      <c r="OUF354" s="1"/>
      <c r="OUG354" s="1"/>
      <c r="OUH354" s="1"/>
      <c r="OUI354" s="1"/>
      <c r="OUJ354" s="1"/>
      <c r="OUK354" s="1"/>
      <c r="OUL354" s="1"/>
      <c r="OUM354" s="1"/>
      <c r="OUN354" s="1"/>
      <c r="OUO354" s="1"/>
      <c r="OUP354" s="1"/>
      <c r="OUQ354" s="1"/>
      <c r="OUR354" s="1"/>
      <c r="OUS354" s="1"/>
      <c r="OUT354" s="1"/>
      <c r="OUU354" s="1"/>
      <c r="OUV354" s="1"/>
      <c r="OUW354" s="1"/>
      <c r="OUX354" s="1"/>
      <c r="OUY354" s="1"/>
      <c r="OUZ354" s="1"/>
      <c r="OVA354" s="1"/>
      <c r="OVB354" s="1"/>
      <c r="OVC354" s="1"/>
      <c r="OVD354" s="1"/>
      <c r="OVE354" s="1"/>
      <c r="OVF354" s="1"/>
      <c r="OVG354" s="1"/>
      <c r="OVH354" s="1"/>
      <c r="OVI354" s="1"/>
      <c r="OVJ354" s="1"/>
      <c r="OVK354" s="1"/>
      <c r="OVL354" s="1"/>
      <c r="OVM354" s="1"/>
      <c r="OVN354" s="1"/>
      <c r="OVO354" s="1"/>
      <c r="OVP354" s="1"/>
      <c r="OVQ354" s="1"/>
      <c r="OVR354" s="1"/>
      <c r="OVS354" s="1"/>
      <c r="OVT354" s="1"/>
      <c r="OVU354" s="1"/>
      <c r="OVV354" s="1"/>
      <c r="OVW354" s="1"/>
      <c r="OVX354" s="1"/>
      <c r="OVY354" s="1"/>
      <c r="OVZ354" s="1"/>
      <c r="OWA354" s="1"/>
      <c r="OWB354" s="1"/>
      <c r="OWC354" s="1"/>
      <c r="OWD354" s="1"/>
      <c r="OWE354" s="1"/>
      <c r="OWF354" s="1"/>
      <c r="OWG354" s="1"/>
      <c r="OWH354" s="1"/>
      <c r="OWI354" s="1"/>
      <c r="OWJ354" s="1"/>
      <c r="OWK354" s="1"/>
      <c r="OWL354" s="1"/>
      <c r="OWM354" s="1"/>
      <c r="OWN354" s="1"/>
      <c r="OWO354" s="1"/>
      <c r="OWP354" s="1"/>
      <c r="OWQ354" s="1"/>
      <c r="OWR354" s="1"/>
      <c r="OWS354" s="1"/>
      <c r="OWT354" s="1"/>
      <c r="OWU354" s="1"/>
      <c r="OWV354" s="1"/>
      <c r="OWW354" s="1"/>
      <c r="OWX354" s="1"/>
      <c r="OWY354" s="1"/>
      <c r="OWZ354" s="1"/>
      <c r="OXA354" s="1"/>
      <c r="OXB354" s="1"/>
      <c r="OXC354" s="1"/>
      <c r="OXD354" s="1"/>
      <c r="OXE354" s="1"/>
      <c r="OXF354" s="1"/>
      <c r="OXG354" s="1"/>
      <c r="OXH354" s="1"/>
      <c r="OXI354" s="1"/>
      <c r="OXJ354" s="1"/>
      <c r="OXK354" s="1"/>
      <c r="OXL354" s="1"/>
      <c r="OXM354" s="1"/>
      <c r="OXN354" s="1"/>
      <c r="OXO354" s="1"/>
      <c r="OXP354" s="1"/>
      <c r="OXQ354" s="1"/>
      <c r="OXR354" s="1"/>
      <c r="OXS354" s="1"/>
      <c r="OXT354" s="1"/>
      <c r="OXU354" s="1"/>
      <c r="OXV354" s="1"/>
      <c r="OXW354" s="1"/>
      <c r="OXX354" s="1"/>
      <c r="OXY354" s="1"/>
      <c r="OXZ354" s="1"/>
      <c r="OYA354" s="1"/>
      <c r="OYB354" s="1"/>
      <c r="OYC354" s="1"/>
      <c r="OYD354" s="1"/>
      <c r="OYE354" s="1"/>
      <c r="OYF354" s="1"/>
      <c r="OYG354" s="1"/>
      <c r="OYH354" s="1"/>
      <c r="OYI354" s="1"/>
      <c r="OYJ354" s="1"/>
      <c r="OYK354" s="1"/>
      <c r="OYL354" s="1"/>
      <c r="OYM354" s="1"/>
      <c r="OYN354" s="1"/>
      <c r="OYO354" s="1"/>
      <c r="OYP354" s="1"/>
      <c r="OYQ354" s="1"/>
      <c r="OYR354" s="1"/>
      <c r="OYS354" s="1"/>
      <c r="OYT354" s="1"/>
      <c r="OYU354" s="1"/>
      <c r="OYV354" s="1"/>
      <c r="OYW354" s="1"/>
      <c r="OYX354" s="1"/>
      <c r="OYY354" s="1"/>
      <c r="OYZ354" s="1"/>
      <c r="OZA354" s="1"/>
      <c r="OZB354" s="1"/>
      <c r="OZC354" s="1"/>
      <c r="OZD354" s="1"/>
      <c r="OZE354" s="1"/>
      <c r="OZF354" s="1"/>
      <c r="OZG354" s="1"/>
      <c r="OZH354" s="1"/>
      <c r="OZI354" s="1"/>
      <c r="OZJ354" s="1"/>
      <c r="OZK354" s="1"/>
      <c r="OZL354" s="1"/>
      <c r="OZM354" s="1"/>
      <c r="OZN354" s="1"/>
      <c r="OZO354" s="1"/>
      <c r="OZP354" s="1"/>
      <c r="OZQ354" s="1"/>
      <c r="OZR354" s="1"/>
      <c r="OZS354" s="1"/>
      <c r="OZT354" s="1"/>
      <c r="OZU354" s="1"/>
      <c r="OZV354" s="1"/>
      <c r="OZW354" s="1"/>
      <c r="OZX354" s="1"/>
      <c r="OZY354" s="1"/>
      <c r="OZZ354" s="1"/>
      <c r="PAA354" s="1"/>
      <c r="PAB354" s="1"/>
      <c r="PAC354" s="1"/>
      <c r="PAD354" s="1"/>
      <c r="PAE354" s="1"/>
      <c r="PAF354" s="1"/>
      <c r="PAG354" s="1"/>
      <c r="PAH354" s="1"/>
      <c r="PAI354" s="1"/>
      <c r="PAJ354" s="1"/>
      <c r="PAK354" s="1"/>
      <c r="PAL354" s="1"/>
      <c r="PAM354" s="1"/>
      <c r="PAN354" s="1"/>
      <c r="PAO354" s="1"/>
      <c r="PAP354" s="1"/>
      <c r="PAQ354" s="1"/>
      <c r="PAR354" s="1"/>
      <c r="PAS354" s="1"/>
      <c r="PAT354" s="1"/>
      <c r="PAU354" s="1"/>
      <c r="PAV354" s="1"/>
      <c r="PAW354" s="1"/>
      <c r="PAX354" s="1"/>
      <c r="PAY354" s="1"/>
      <c r="PAZ354" s="1"/>
      <c r="PBA354" s="1"/>
      <c r="PBB354" s="1"/>
      <c r="PBC354" s="1"/>
      <c r="PBD354" s="1"/>
      <c r="PBE354" s="1"/>
      <c r="PBF354" s="1"/>
      <c r="PBG354" s="1"/>
      <c r="PBH354" s="1"/>
      <c r="PBI354" s="1"/>
      <c r="PBJ354" s="1"/>
      <c r="PBK354" s="1"/>
      <c r="PBL354" s="1"/>
      <c r="PBM354" s="1"/>
      <c r="PBN354" s="1"/>
      <c r="PBO354" s="1"/>
      <c r="PBP354" s="1"/>
      <c r="PBQ354" s="1"/>
      <c r="PBR354" s="1"/>
      <c r="PBS354" s="1"/>
      <c r="PBT354" s="1"/>
      <c r="PBU354" s="1"/>
      <c r="PBV354" s="1"/>
      <c r="PBW354" s="1"/>
      <c r="PBX354" s="1"/>
      <c r="PBY354" s="1"/>
      <c r="PBZ354" s="1"/>
      <c r="PCA354" s="1"/>
      <c r="PCB354" s="1"/>
      <c r="PCC354" s="1"/>
      <c r="PCD354" s="1"/>
      <c r="PCE354" s="1"/>
      <c r="PCF354" s="1"/>
      <c r="PCG354" s="1"/>
      <c r="PCH354" s="1"/>
      <c r="PCI354" s="1"/>
      <c r="PCJ354" s="1"/>
      <c r="PCK354" s="1"/>
      <c r="PCL354" s="1"/>
      <c r="PCM354" s="1"/>
      <c r="PCN354" s="1"/>
      <c r="PCO354" s="1"/>
      <c r="PCP354" s="1"/>
      <c r="PCQ354" s="1"/>
      <c r="PCR354" s="1"/>
      <c r="PCS354" s="1"/>
      <c r="PCT354" s="1"/>
      <c r="PCU354" s="1"/>
      <c r="PCV354" s="1"/>
      <c r="PCW354" s="1"/>
      <c r="PCX354" s="1"/>
      <c r="PCY354" s="1"/>
      <c r="PCZ354" s="1"/>
      <c r="PDA354" s="1"/>
      <c r="PDB354" s="1"/>
      <c r="PDC354" s="1"/>
      <c r="PDD354" s="1"/>
      <c r="PDE354" s="1"/>
      <c r="PDF354" s="1"/>
      <c r="PDG354" s="1"/>
      <c r="PDH354" s="1"/>
      <c r="PDI354" s="1"/>
      <c r="PDJ354" s="1"/>
      <c r="PDK354" s="1"/>
      <c r="PDL354" s="1"/>
      <c r="PDM354" s="1"/>
      <c r="PDN354" s="1"/>
      <c r="PDO354" s="1"/>
      <c r="PDP354" s="1"/>
      <c r="PDQ354" s="1"/>
      <c r="PDR354" s="1"/>
      <c r="PDS354" s="1"/>
      <c r="PDT354" s="1"/>
      <c r="PDU354" s="1"/>
      <c r="PDV354" s="1"/>
      <c r="PDW354" s="1"/>
      <c r="PDX354" s="1"/>
      <c r="PDY354" s="1"/>
      <c r="PDZ354" s="1"/>
      <c r="PEA354" s="1"/>
      <c r="PEB354" s="1"/>
      <c r="PEC354" s="1"/>
      <c r="PED354" s="1"/>
      <c r="PEE354" s="1"/>
      <c r="PEF354" s="1"/>
      <c r="PEG354" s="1"/>
      <c r="PEH354" s="1"/>
      <c r="PEI354" s="1"/>
      <c r="PEJ354" s="1"/>
      <c r="PEK354" s="1"/>
      <c r="PEL354" s="1"/>
      <c r="PEM354" s="1"/>
      <c r="PEN354" s="1"/>
      <c r="PEO354" s="1"/>
      <c r="PEP354" s="1"/>
      <c r="PEQ354" s="1"/>
      <c r="PER354" s="1"/>
      <c r="PES354" s="1"/>
      <c r="PET354" s="1"/>
      <c r="PEU354" s="1"/>
      <c r="PEV354" s="1"/>
      <c r="PEW354" s="1"/>
      <c r="PEX354" s="1"/>
      <c r="PEY354" s="1"/>
      <c r="PEZ354" s="1"/>
      <c r="PFA354" s="1"/>
      <c r="PFB354" s="1"/>
      <c r="PFC354" s="1"/>
      <c r="PFD354" s="1"/>
      <c r="PFE354" s="1"/>
      <c r="PFF354" s="1"/>
      <c r="PFG354" s="1"/>
      <c r="PFH354" s="1"/>
      <c r="PFI354" s="1"/>
      <c r="PFJ354" s="1"/>
      <c r="PFK354" s="1"/>
      <c r="PFL354" s="1"/>
      <c r="PFM354" s="1"/>
      <c r="PFN354" s="1"/>
      <c r="PFO354" s="1"/>
      <c r="PFP354" s="1"/>
      <c r="PFQ354" s="1"/>
      <c r="PFR354" s="1"/>
      <c r="PFS354" s="1"/>
      <c r="PFT354" s="1"/>
      <c r="PFU354" s="1"/>
      <c r="PFV354" s="1"/>
      <c r="PFW354" s="1"/>
      <c r="PFX354" s="1"/>
      <c r="PFY354" s="1"/>
      <c r="PFZ354" s="1"/>
      <c r="PGA354" s="1"/>
      <c r="PGB354" s="1"/>
      <c r="PGC354" s="1"/>
      <c r="PGD354" s="1"/>
      <c r="PGE354" s="1"/>
      <c r="PGF354" s="1"/>
      <c r="PGG354" s="1"/>
      <c r="PGH354" s="1"/>
      <c r="PGI354" s="1"/>
      <c r="PGJ354" s="1"/>
      <c r="PGK354" s="1"/>
      <c r="PGL354" s="1"/>
      <c r="PGM354" s="1"/>
      <c r="PGN354" s="1"/>
      <c r="PGO354" s="1"/>
      <c r="PGP354" s="1"/>
      <c r="PGQ354" s="1"/>
      <c r="PGR354" s="1"/>
      <c r="PGS354" s="1"/>
      <c r="PGT354" s="1"/>
      <c r="PGU354" s="1"/>
      <c r="PGV354" s="1"/>
      <c r="PGW354" s="1"/>
      <c r="PGX354" s="1"/>
      <c r="PGY354" s="1"/>
      <c r="PGZ354" s="1"/>
      <c r="PHA354" s="1"/>
      <c r="PHB354" s="1"/>
      <c r="PHC354" s="1"/>
      <c r="PHD354" s="1"/>
      <c r="PHE354" s="1"/>
      <c r="PHF354" s="1"/>
      <c r="PHG354" s="1"/>
      <c r="PHH354" s="1"/>
      <c r="PHI354" s="1"/>
      <c r="PHJ354" s="1"/>
      <c r="PHK354" s="1"/>
      <c r="PHL354" s="1"/>
      <c r="PHM354" s="1"/>
      <c r="PHN354" s="1"/>
      <c r="PHO354" s="1"/>
      <c r="PHP354" s="1"/>
      <c r="PHQ354" s="1"/>
      <c r="PHR354" s="1"/>
      <c r="PHS354" s="1"/>
      <c r="PHT354" s="1"/>
      <c r="PHU354" s="1"/>
      <c r="PHV354" s="1"/>
      <c r="PHW354" s="1"/>
      <c r="PHX354" s="1"/>
      <c r="PHY354" s="1"/>
      <c r="PHZ354" s="1"/>
      <c r="PIA354" s="1"/>
      <c r="PIB354" s="1"/>
      <c r="PIC354" s="1"/>
      <c r="PID354" s="1"/>
      <c r="PIE354" s="1"/>
      <c r="PIF354" s="1"/>
      <c r="PIG354" s="1"/>
      <c r="PIH354" s="1"/>
      <c r="PII354" s="1"/>
      <c r="PIJ354" s="1"/>
      <c r="PIK354" s="1"/>
      <c r="PIL354" s="1"/>
      <c r="PIM354" s="1"/>
      <c r="PIN354" s="1"/>
      <c r="PIO354" s="1"/>
      <c r="PIP354" s="1"/>
      <c r="PIQ354" s="1"/>
      <c r="PIR354" s="1"/>
      <c r="PIS354" s="1"/>
      <c r="PIT354" s="1"/>
      <c r="PIU354" s="1"/>
      <c r="PIV354" s="1"/>
      <c r="PIW354" s="1"/>
      <c r="PIX354" s="1"/>
      <c r="PIY354" s="1"/>
      <c r="PIZ354" s="1"/>
      <c r="PJA354" s="1"/>
      <c r="PJB354" s="1"/>
      <c r="PJC354" s="1"/>
      <c r="PJD354" s="1"/>
      <c r="PJE354" s="1"/>
      <c r="PJF354" s="1"/>
      <c r="PJG354" s="1"/>
      <c r="PJH354" s="1"/>
      <c r="PJI354" s="1"/>
      <c r="PJJ354" s="1"/>
      <c r="PJK354" s="1"/>
      <c r="PJL354" s="1"/>
      <c r="PJM354" s="1"/>
      <c r="PJN354" s="1"/>
      <c r="PJO354" s="1"/>
      <c r="PJP354" s="1"/>
      <c r="PJQ354" s="1"/>
      <c r="PJR354" s="1"/>
      <c r="PJS354" s="1"/>
      <c r="PJT354" s="1"/>
      <c r="PJU354" s="1"/>
      <c r="PJV354" s="1"/>
      <c r="PJW354" s="1"/>
      <c r="PJX354" s="1"/>
      <c r="PJY354" s="1"/>
      <c r="PJZ354" s="1"/>
      <c r="PKA354" s="1"/>
      <c r="PKB354" s="1"/>
      <c r="PKC354" s="1"/>
      <c r="PKD354" s="1"/>
      <c r="PKE354" s="1"/>
      <c r="PKF354" s="1"/>
      <c r="PKG354" s="1"/>
      <c r="PKH354" s="1"/>
      <c r="PKI354" s="1"/>
      <c r="PKJ354" s="1"/>
      <c r="PKK354" s="1"/>
      <c r="PKL354" s="1"/>
      <c r="PKM354" s="1"/>
      <c r="PKN354" s="1"/>
      <c r="PKO354" s="1"/>
      <c r="PKP354" s="1"/>
      <c r="PKQ354" s="1"/>
      <c r="PKR354" s="1"/>
      <c r="PKS354" s="1"/>
      <c r="PKT354" s="1"/>
      <c r="PKU354" s="1"/>
      <c r="PKV354" s="1"/>
      <c r="PKW354" s="1"/>
      <c r="PKX354" s="1"/>
      <c r="PKY354" s="1"/>
      <c r="PKZ354" s="1"/>
      <c r="PLA354" s="1"/>
      <c r="PLB354" s="1"/>
      <c r="PLC354" s="1"/>
      <c r="PLD354" s="1"/>
      <c r="PLE354" s="1"/>
      <c r="PLF354" s="1"/>
      <c r="PLG354" s="1"/>
      <c r="PLH354" s="1"/>
      <c r="PLI354" s="1"/>
      <c r="PLJ354" s="1"/>
      <c r="PLK354" s="1"/>
      <c r="PLL354" s="1"/>
      <c r="PLM354" s="1"/>
      <c r="PLN354" s="1"/>
      <c r="PLO354" s="1"/>
      <c r="PLP354" s="1"/>
      <c r="PLQ354" s="1"/>
      <c r="PLR354" s="1"/>
      <c r="PLS354" s="1"/>
      <c r="PLT354" s="1"/>
      <c r="PLU354" s="1"/>
      <c r="PLV354" s="1"/>
      <c r="PLW354" s="1"/>
      <c r="PLX354" s="1"/>
      <c r="PLY354" s="1"/>
      <c r="PLZ354" s="1"/>
      <c r="PMA354" s="1"/>
      <c r="PMB354" s="1"/>
      <c r="PMC354" s="1"/>
      <c r="PMD354" s="1"/>
      <c r="PME354" s="1"/>
      <c r="PMF354" s="1"/>
      <c r="PMG354" s="1"/>
      <c r="PMH354" s="1"/>
      <c r="PMI354" s="1"/>
      <c r="PMJ354" s="1"/>
      <c r="PMK354" s="1"/>
      <c r="PML354" s="1"/>
      <c r="PMM354" s="1"/>
      <c r="PMN354" s="1"/>
      <c r="PMO354" s="1"/>
      <c r="PMP354" s="1"/>
      <c r="PMQ354" s="1"/>
      <c r="PMR354" s="1"/>
      <c r="PMS354" s="1"/>
      <c r="PMT354" s="1"/>
      <c r="PMU354" s="1"/>
      <c r="PMV354" s="1"/>
      <c r="PMW354" s="1"/>
      <c r="PMX354" s="1"/>
      <c r="PMY354" s="1"/>
      <c r="PMZ354" s="1"/>
      <c r="PNA354" s="1"/>
      <c r="PNB354" s="1"/>
      <c r="PNC354" s="1"/>
      <c r="PND354" s="1"/>
      <c r="PNE354" s="1"/>
      <c r="PNF354" s="1"/>
      <c r="PNG354" s="1"/>
      <c r="PNH354" s="1"/>
      <c r="PNI354" s="1"/>
      <c r="PNJ354" s="1"/>
      <c r="PNK354" s="1"/>
      <c r="PNL354" s="1"/>
      <c r="PNM354" s="1"/>
      <c r="PNN354" s="1"/>
      <c r="PNO354" s="1"/>
      <c r="PNP354" s="1"/>
      <c r="PNQ354" s="1"/>
      <c r="PNR354" s="1"/>
      <c r="PNS354" s="1"/>
      <c r="PNT354" s="1"/>
      <c r="PNU354" s="1"/>
      <c r="PNV354" s="1"/>
      <c r="PNW354" s="1"/>
      <c r="PNX354" s="1"/>
      <c r="PNY354" s="1"/>
      <c r="PNZ354" s="1"/>
      <c r="POA354" s="1"/>
      <c r="POB354" s="1"/>
      <c r="POC354" s="1"/>
      <c r="POD354" s="1"/>
      <c r="POE354" s="1"/>
      <c r="POF354" s="1"/>
      <c r="POG354" s="1"/>
      <c r="POH354" s="1"/>
      <c r="POI354" s="1"/>
      <c r="POJ354" s="1"/>
      <c r="POK354" s="1"/>
      <c r="POL354" s="1"/>
      <c r="POM354" s="1"/>
      <c r="PON354" s="1"/>
      <c r="POO354" s="1"/>
      <c r="POP354" s="1"/>
      <c r="POQ354" s="1"/>
      <c r="POR354" s="1"/>
      <c r="POS354" s="1"/>
      <c r="POT354" s="1"/>
      <c r="POU354" s="1"/>
      <c r="POV354" s="1"/>
      <c r="POW354" s="1"/>
      <c r="POX354" s="1"/>
      <c r="POY354" s="1"/>
      <c r="POZ354" s="1"/>
      <c r="PPA354" s="1"/>
      <c r="PPB354" s="1"/>
      <c r="PPC354" s="1"/>
      <c r="PPD354" s="1"/>
      <c r="PPE354" s="1"/>
      <c r="PPF354" s="1"/>
      <c r="PPG354" s="1"/>
      <c r="PPH354" s="1"/>
      <c r="PPI354" s="1"/>
      <c r="PPJ354" s="1"/>
      <c r="PPK354" s="1"/>
      <c r="PPL354" s="1"/>
      <c r="PPM354" s="1"/>
      <c r="PPN354" s="1"/>
      <c r="PPO354" s="1"/>
      <c r="PPP354" s="1"/>
      <c r="PPQ354" s="1"/>
      <c r="PPR354" s="1"/>
      <c r="PPS354" s="1"/>
      <c r="PPT354" s="1"/>
      <c r="PPU354" s="1"/>
      <c r="PPV354" s="1"/>
      <c r="PPW354" s="1"/>
      <c r="PPX354" s="1"/>
      <c r="PPY354" s="1"/>
      <c r="PPZ354" s="1"/>
      <c r="PQA354" s="1"/>
      <c r="PQB354" s="1"/>
      <c r="PQC354" s="1"/>
      <c r="PQD354" s="1"/>
      <c r="PQE354" s="1"/>
      <c r="PQF354" s="1"/>
      <c r="PQG354" s="1"/>
      <c r="PQH354" s="1"/>
      <c r="PQI354" s="1"/>
      <c r="PQJ354" s="1"/>
      <c r="PQK354" s="1"/>
      <c r="PQL354" s="1"/>
      <c r="PQM354" s="1"/>
      <c r="PQN354" s="1"/>
      <c r="PQO354" s="1"/>
      <c r="PQP354" s="1"/>
      <c r="PQQ354" s="1"/>
      <c r="PQR354" s="1"/>
      <c r="PQS354" s="1"/>
      <c r="PQT354" s="1"/>
      <c r="PQU354" s="1"/>
      <c r="PQV354" s="1"/>
      <c r="PQW354" s="1"/>
      <c r="PQX354" s="1"/>
      <c r="PQY354" s="1"/>
      <c r="PQZ354" s="1"/>
      <c r="PRA354" s="1"/>
      <c r="PRB354" s="1"/>
      <c r="PRC354" s="1"/>
      <c r="PRD354" s="1"/>
      <c r="PRE354" s="1"/>
      <c r="PRF354" s="1"/>
      <c r="PRG354" s="1"/>
      <c r="PRH354" s="1"/>
      <c r="PRI354" s="1"/>
      <c r="PRJ354" s="1"/>
      <c r="PRK354" s="1"/>
      <c r="PRL354" s="1"/>
      <c r="PRM354" s="1"/>
      <c r="PRN354" s="1"/>
      <c r="PRO354" s="1"/>
      <c r="PRP354" s="1"/>
      <c r="PRQ354" s="1"/>
      <c r="PRR354" s="1"/>
      <c r="PRS354" s="1"/>
      <c r="PRT354" s="1"/>
      <c r="PRU354" s="1"/>
      <c r="PRV354" s="1"/>
      <c r="PRW354" s="1"/>
      <c r="PRX354" s="1"/>
      <c r="PRY354" s="1"/>
      <c r="PRZ354" s="1"/>
      <c r="PSA354" s="1"/>
      <c r="PSB354" s="1"/>
      <c r="PSC354" s="1"/>
      <c r="PSD354" s="1"/>
      <c r="PSE354" s="1"/>
      <c r="PSF354" s="1"/>
      <c r="PSG354" s="1"/>
      <c r="PSH354" s="1"/>
      <c r="PSI354" s="1"/>
      <c r="PSJ354" s="1"/>
      <c r="PSK354" s="1"/>
      <c r="PSL354" s="1"/>
      <c r="PSM354" s="1"/>
      <c r="PSN354" s="1"/>
      <c r="PSO354" s="1"/>
      <c r="PSP354" s="1"/>
      <c r="PSQ354" s="1"/>
      <c r="PSR354" s="1"/>
      <c r="PSS354" s="1"/>
      <c r="PST354" s="1"/>
      <c r="PSU354" s="1"/>
      <c r="PSV354" s="1"/>
      <c r="PSW354" s="1"/>
      <c r="PSX354" s="1"/>
      <c r="PSY354" s="1"/>
      <c r="PSZ354" s="1"/>
      <c r="PTA354" s="1"/>
      <c r="PTB354" s="1"/>
      <c r="PTC354" s="1"/>
      <c r="PTD354" s="1"/>
      <c r="PTE354" s="1"/>
      <c r="PTF354" s="1"/>
      <c r="PTG354" s="1"/>
      <c r="PTH354" s="1"/>
      <c r="PTI354" s="1"/>
      <c r="PTJ354" s="1"/>
      <c r="PTK354" s="1"/>
      <c r="PTL354" s="1"/>
      <c r="PTM354" s="1"/>
      <c r="PTN354" s="1"/>
      <c r="PTO354" s="1"/>
      <c r="PTP354" s="1"/>
      <c r="PTQ354" s="1"/>
      <c r="PTR354" s="1"/>
      <c r="PTS354" s="1"/>
      <c r="PTT354" s="1"/>
      <c r="PTU354" s="1"/>
      <c r="PTV354" s="1"/>
      <c r="PTW354" s="1"/>
      <c r="PTX354" s="1"/>
      <c r="PTY354" s="1"/>
      <c r="PTZ354" s="1"/>
      <c r="PUA354" s="1"/>
      <c r="PUB354" s="1"/>
      <c r="PUC354" s="1"/>
      <c r="PUD354" s="1"/>
      <c r="PUE354" s="1"/>
      <c r="PUF354" s="1"/>
      <c r="PUG354" s="1"/>
      <c r="PUH354" s="1"/>
      <c r="PUI354" s="1"/>
      <c r="PUJ354" s="1"/>
      <c r="PUK354" s="1"/>
      <c r="PUL354" s="1"/>
      <c r="PUM354" s="1"/>
      <c r="PUN354" s="1"/>
      <c r="PUO354" s="1"/>
      <c r="PUP354" s="1"/>
      <c r="PUQ354" s="1"/>
      <c r="PUR354" s="1"/>
      <c r="PUS354" s="1"/>
      <c r="PUT354" s="1"/>
      <c r="PUU354" s="1"/>
      <c r="PUV354" s="1"/>
      <c r="PUW354" s="1"/>
      <c r="PUX354" s="1"/>
      <c r="PUY354" s="1"/>
      <c r="PUZ354" s="1"/>
      <c r="PVA354" s="1"/>
      <c r="PVB354" s="1"/>
      <c r="PVC354" s="1"/>
      <c r="PVD354" s="1"/>
      <c r="PVE354" s="1"/>
      <c r="PVF354" s="1"/>
      <c r="PVG354" s="1"/>
      <c r="PVH354" s="1"/>
      <c r="PVI354" s="1"/>
      <c r="PVJ354" s="1"/>
      <c r="PVK354" s="1"/>
      <c r="PVL354" s="1"/>
      <c r="PVM354" s="1"/>
      <c r="PVN354" s="1"/>
      <c r="PVO354" s="1"/>
      <c r="PVP354" s="1"/>
      <c r="PVQ354" s="1"/>
      <c r="PVR354" s="1"/>
      <c r="PVS354" s="1"/>
      <c r="PVT354" s="1"/>
      <c r="PVU354" s="1"/>
      <c r="PVV354" s="1"/>
      <c r="PVW354" s="1"/>
      <c r="PVX354" s="1"/>
      <c r="PVY354" s="1"/>
      <c r="PVZ354" s="1"/>
      <c r="PWA354" s="1"/>
      <c r="PWB354" s="1"/>
      <c r="PWC354" s="1"/>
      <c r="PWD354" s="1"/>
      <c r="PWE354" s="1"/>
      <c r="PWF354" s="1"/>
      <c r="PWG354" s="1"/>
      <c r="PWH354" s="1"/>
      <c r="PWI354" s="1"/>
      <c r="PWJ354" s="1"/>
      <c r="PWK354" s="1"/>
      <c r="PWL354" s="1"/>
      <c r="PWM354" s="1"/>
      <c r="PWN354" s="1"/>
      <c r="PWO354" s="1"/>
      <c r="PWP354" s="1"/>
      <c r="PWQ354" s="1"/>
      <c r="PWR354" s="1"/>
      <c r="PWS354" s="1"/>
      <c r="PWT354" s="1"/>
      <c r="PWU354" s="1"/>
      <c r="PWV354" s="1"/>
      <c r="PWW354" s="1"/>
      <c r="PWX354" s="1"/>
      <c r="PWY354" s="1"/>
      <c r="PWZ354" s="1"/>
      <c r="PXA354" s="1"/>
      <c r="PXB354" s="1"/>
      <c r="PXC354" s="1"/>
      <c r="PXD354" s="1"/>
      <c r="PXE354" s="1"/>
      <c r="PXF354" s="1"/>
      <c r="PXG354" s="1"/>
      <c r="PXH354" s="1"/>
      <c r="PXI354" s="1"/>
      <c r="PXJ354" s="1"/>
      <c r="PXK354" s="1"/>
      <c r="PXL354" s="1"/>
      <c r="PXM354" s="1"/>
      <c r="PXN354" s="1"/>
      <c r="PXO354" s="1"/>
      <c r="PXP354" s="1"/>
      <c r="PXQ354" s="1"/>
      <c r="PXR354" s="1"/>
      <c r="PXS354" s="1"/>
      <c r="PXT354" s="1"/>
      <c r="PXU354" s="1"/>
      <c r="PXV354" s="1"/>
      <c r="PXW354" s="1"/>
      <c r="PXX354" s="1"/>
      <c r="PXY354" s="1"/>
      <c r="PXZ354" s="1"/>
      <c r="PYA354" s="1"/>
      <c r="PYB354" s="1"/>
      <c r="PYC354" s="1"/>
      <c r="PYD354" s="1"/>
      <c r="PYE354" s="1"/>
      <c r="PYF354" s="1"/>
      <c r="PYG354" s="1"/>
      <c r="PYH354" s="1"/>
      <c r="PYI354" s="1"/>
      <c r="PYJ354" s="1"/>
      <c r="PYK354" s="1"/>
      <c r="PYL354" s="1"/>
      <c r="PYM354" s="1"/>
      <c r="PYN354" s="1"/>
      <c r="PYO354" s="1"/>
      <c r="PYP354" s="1"/>
      <c r="PYQ354" s="1"/>
      <c r="PYR354" s="1"/>
      <c r="PYS354" s="1"/>
      <c r="PYT354" s="1"/>
      <c r="PYU354" s="1"/>
      <c r="PYV354" s="1"/>
      <c r="PYW354" s="1"/>
      <c r="PYX354" s="1"/>
      <c r="PYY354" s="1"/>
      <c r="PYZ354" s="1"/>
      <c r="PZA354" s="1"/>
      <c r="PZB354" s="1"/>
      <c r="PZC354" s="1"/>
      <c r="PZD354" s="1"/>
      <c r="PZE354" s="1"/>
      <c r="PZF354" s="1"/>
      <c r="PZG354" s="1"/>
      <c r="PZH354" s="1"/>
      <c r="PZI354" s="1"/>
      <c r="PZJ354" s="1"/>
      <c r="PZK354" s="1"/>
      <c r="PZL354" s="1"/>
      <c r="PZM354" s="1"/>
      <c r="PZN354" s="1"/>
      <c r="PZO354" s="1"/>
      <c r="PZP354" s="1"/>
      <c r="PZQ354" s="1"/>
      <c r="PZR354" s="1"/>
      <c r="PZS354" s="1"/>
      <c r="PZT354" s="1"/>
      <c r="PZU354" s="1"/>
      <c r="PZV354" s="1"/>
      <c r="PZW354" s="1"/>
      <c r="PZX354" s="1"/>
      <c r="PZY354" s="1"/>
      <c r="PZZ354" s="1"/>
      <c r="QAA354" s="1"/>
      <c r="QAB354" s="1"/>
      <c r="QAC354" s="1"/>
      <c r="QAD354" s="1"/>
      <c r="QAE354" s="1"/>
      <c r="QAF354" s="1"/>
      <c r="QAG354" s="1"/>
      <c r="QAH354" s="1"/>
      <c r="QAI354" s="1"/>
      <c r="QAJ354" s="1"/>
      <c r="QAK354" s="1"/>
      <c r="QAL354" s="1"/>
      <c r="QAM354" s="1"/>
      <c r="QAN354" s="1"/>
      <c r="QAO354" s="1"/>
      <c r="QAP354" s="1"/>
      <c r="QAQ354" s="1"/>
      <c r="QAR354" s="1"/>
      <c r="QAS354" s="1"/>
      <c r="QAT354" s="1"/>
      <c r="QAU354" s="1"/>
      <c r="QAV354" s="1"/>
      <c r="QAW354" s="1"/>
      <c r="QAX354" s="1"/>
      <c r="QAY354" s="1"/>
      <c r="QAZ354" s="1"/>
      <c r="QBA354" s="1"/>
      <c r="QBB354" s="1"/>
      <c r="QBC354" s="1"/>
      <c r="QBD354" s="1"/>
      <c r="QBE354" s="1"/>
      <c r="QBF354" s="1"/>
      <c r="QBG354" s="1"/>
      <c r="QBH354" s="1"/>
      <c r="QBI354" s="1"/>
      <c r="QBJ354" s="1"/>
      <c r="QBK354" s="1"/>
      <c r="QBL354" s="1"/>
      <c r="QBM354" s="1"/>
      <c r="QBN354" s="1"/>
      <c r="QBO354" s="1"/>
      <c r="QBP354" s="1"/>
      <c r="QBQ354" s="1"/>
      <c r="QBR354" s="1"/>
      <c r="QBS354" s="1"/>
      <c r="QBT354" s="1"/>
      <c r="QBU354" s="1"/>
      <c r="QBV354" s="1"/>
      <c r="QBW354" s="1"/>
      <c r="QBX354" s="1"/>
      <c r="QBY354" s="1"/>
      <c r="QBZ354" s="1"/>
      <c r="QCA354" s="1"/>
      <c r="QCB354" s="1"/>
      <c r="QCC354" s="1"/>
      <c r="QCD354" s="1"/>
      <c r="QCE354" s="1"/>
      <c r="QCF354" s="1"/>
      <c r="QCG354" s="1"/>
      <c r="QCH354" s="1"/>
      <c r="QCI354" s="1"/>
      <c r="QCJ354" s="1"/>
      <c r="QCK354" s="1"/>
      <c r="QCL354" s="1"/>
      <c r="QCM354" s="1"/>
      <c r="QCN354" s="1"/>
      <c r="QCO354" s="1"/>
      <c r="QCP354" s="1"/>
      <c r="QCQ354" s="1"/>
      <c r="QCR354" s="1"/>
      <c r="QCS354" s="1"/>
      <c r="QCT354" s="1"/>
      <c r="QCU354" s="1"/>
      <c r="QCV354" s="1"/>
      <c r="QCW354" s="1"/>
      <c r="QCX354" s="1"/>
      <c r="QCY354" s="1"/>
      <c r="QCZ354" s="1"/>
      <c r="QDA354" s="1"/>
      <c r="QDB354" s="1"/>
      <c r="QDC354" s="1"/>
      <c r="QDD354" s="1"/>
      <c r="QDE354" s="1"/>
      <c r="QDF354" s="1"/>
      <c r="QDG354" s="1"/>
      <c r="QDH354" s="1"/>
      <c r="QDI354" s="1"/>
      <c r="QDJ354" s="1"/>
      <c r="QDK354" s="1"/>
      <c r="QDL354" s="1"/>
      <c r="QDM354" s="1"/>
      <c r="QDN354" s="1"/>
      <c r="QDO354" s="1"/>
      <c r="QDP354" s="1"/>
      <c r="QDQ354" s="1"/>
      <c r="QDR354" s="1"/>
      <c r="QDS354" s="1"/>
      <c r="QDT354" s="1"/>
      <c r="QDU354" s="1"/>
      <c r="QDV354" s="1"/>
      <c r="QDW354" s="1"/>
      <c r="QDX354" s="1"/>
      <c r="QDY354" s="1"/>
      <c r="QDZ354" s="1"/>
      <c r="QEA354" s="1"/>
      <c r="QEB354" s="1"/>
      <c r="QEC354" s="1"/>
      <c r="QED354" s="1"/>
      <c r="QEE354" s="1"/>
      <c r="QEF354" s="1"/>
      <c r="QEG354" s="1"/>
      <c r="QEH354" s="1"/>
      <c r="QEI354" s="1"/>
      <c r="QEJ354" s="1"/>
      <c r="QEK354" s="1"/>
      <c r="QEL354" s="1"/>
      <c r="QEM354" s="1"/>
      <c r="QEN354" s="1"/>
      <c r="QEO354" s="1"/>
      <c r="QEP354" s="1"/>
      <c r="QEQ354" s="1"/>
      <c r="QER354" s="1"/>
      <c r="QES354" s="1"/>
      <c r="QET354" s="1"/>
      <c r="QEU354" s="1"/>
      <c r="QEV354" s="1"/>
      <c r="QEW354" s="1"/>
      <c r="QEX354" s="1"/>
      <c r="QEY354" s="1"/>
      <c r="QEZ354" s="1"/>
      <c r="QFA354" s="1"/>
      <c r="QFB354" s="1"/>
      <c r="QFC354" s="1"/>
      <c r="QFD354" s="1"/>
      <c r="QFE354" s="1"/>
      <c r="QFF354" s="1"/>
      <c r="QFG354" s="1"/>
      <c r="QFH354" s="1"/>
      <c r="QFI354" s="1"/>
      <c r="QFJ354" s="1"/>
      <c r="QFK354" s="1"/>
      <c r="QFL354" s="1"/>
      <c r="QFM354" s="1"/>
      <c r="QFN354" s="1"/>
      <c r="QFO354" s="1"/>
      <c r="QFP354" s="1"/>
      <c r="QFQ354" s="1"/>
      <c r="QFR354" s="1"/>
      <c r="QFS354" s="1"/>
      <c r="QFT354" s="1"/>
      <c r="QFU354" s="1"/>
      <c r="QFV354" s="1"/>
      <c r="QFW354" s="1"/>
      <c r="QFX354" s="1"/>
      <c r="QFY354" s="1"/>
      <c r="QFZ354" s="1"/>
      <c r="QGA354" s="1"/>
      <c r="QGB354" s="1"/>
      <c r="QGC354" s="1"/>
      <c r="QGD354" s="1"/>
      <c r="QGE354" s="1"/>
      <c r="QGF354" s="1"/>
      <c r="QGG354" s="1"/>
      <c r="QGH354" s="1"/>
      <c r="QGI354" s="1"/>
      <c r="QGJ354" s="1"/>
      <c r="QGK354" s="1"/>
      <c r="QGL354" s="1"/>
      <c r="QGM354" s="1"/>
      <c r="QGN354" s="1"/>
      <c r="QGO354" s="1"/>
      <c r="QGP354" s="1"/>
      <c r="QGQ354" s="1"/>
      <c r="QGR354" s="1"/>
      <c r="QGS354" s="1"/>
      <c r="QGT354" s="1"/>
      <c r="QGU354" s="1"/>
      <c r="QGV354" s="1"/>
      <c r="QGW354" s="1"/>
      <c r="QGX354" s="1"/>
      <c r="QGY354" s="1"/>
      <c r="QGZ354" s="1"/>
      <c r="QHA354" s="1"/>
      <c r="QHB354" s="1"/>
      <c r="QHC354" s="1"/>
      <c r="QHD354" s="1"/>
      <c r="QHE354" s="1"/>
      <c r="QHF354" s="1"/>
      <c r="QHG354" s="1"/>
      <c r="QHH354" s="1"/>
      <c r="QHI354" s="1"/>
      <c r="QHJ354" s="1"/>
      <c r="QHK354" s="1"/>
      <c r="QHL354" s="1"/>
      <c r="QHM354" s="1"/>
      <c r="QHN354" s="1"/>
      <c r="QHO354" s="1"/>
      <c r="QHP354" s="1"/>
      <c r="QHQ354" s="1"/>
      <c r="QHR354" s="1"/>
      <c r="QHS354" s="1"/>
      <c r="QHT354" s="1"/>
      <c r="QHU354" s="1"/>
      <c r="QHV354" s="1"/>
      <c r="QHW354" s="1"/>
      <c r="QHX354" s="1"/>
      <c r="QHY354" s="1"/>
      <c r="QHZ354" s="1"/>
      <c r="QIA354" s="1"/>
      <c r="QIB354" s="1"/>
      <c r="QIC354" s="1"/>
      <c r="QID354" s="1"/>
      <c r="QIE354" s="1"/>
      <c r="QIF354" s="1"/>
      <c r="QIG354" s="1"/>
      <c r="QIH354" s="1"/>
      <c r="QII354" s="1"/>
      <c r="QIJ354" s="1"/>
      <c r="QIK354" s="1"/>
      <c r="QIL354" s="1"/>
      <c r="QIM354" s="1"/>
      <c r="QIN354" s="1"/>
      <c r="QIO354" s="1"/>
      <c r="QIP354" s="1"/>
      <c r="QIQ354" s="1"/>
      <c r="QIR354" s="1"/>
      <c r="QIS354" s="1"/>
      <c r="QIT354" s="1"/>
      <c r="QIU354" s="1"/>
      <c r="QIV354" s="1"/>
      <c r="QIW354" s="1"/>
      <c r="QIX354" s="1"/>
      <c r="QIY354" s="1"/>
      <c r="QIZ354" s="1"/>
      <c r="QJA354" s="1"/>
      <c r="QJB354" s="1"/>
      <c r="QJC354" s="1"/>
      <c r="QJD354" s="1"/>
      <c r="QJE354" s="1"/>
      <c r="QJF354" s="1"/>
      <c r="QJG354" s="1"/>
      <c r="QJH354" s="1"/>
      <c r="QJI354" s="1"/>
      <c r="QJJ354" s="1"/>
      <c r="QJK354" s="1"/>
      <c r="QJL354" s="1"/>
      <c r="QJM354" s="1"/>
      <c r="QJN354" s="1"/>
      <c r="QJO354" s="1"/>
      <c r="QJP354" s="1"/>
      <c r="QJQ354" s="1"/>
      <c r="QJR354" s="1"/>
      <c r="QJS354" s="1"/>
      <c r="QJT354" s="1"/>
      <c r="QJU354" s="1"/>
      <c r="QJV354" s="1"/>
      <c r="QJW354" s="1"/>
      <c r="QJX354" s="1"/>
      <c r="QJY354" s="1"/>
      <c r="QJZ354" s="1"/>
      <c r="QKA354" s="1"/>
      <c r="QKB354" s="1"/>
      <c r="QKC354" s="1"/>
      <c r="QKD354" s="1"/>
      <c r="QKE354" s="1"/>
      <c r="QKF354" s="1"/>
      <c r="QKG354" s="1"/>
      <c r="QKH354" s="1"/>
      <c r="QKI354" s="1"/>
      <c r="QKJ354" s="1"/>
      <c r="QKK354" s="1"/>
      <c r="QKL354" s="1"/>
      <c r="QKM354" s="1"/>
      <c r="QKN354" s="1"/>
      <c r="QKO354" s="1"/>
      <c r="QKP354" s="1"/>
      <c r="QKQ354" s="1"/>
      <c r="QKR354" s="1"/>
      <c r="QKS354" s="1"/>
      <c r="QKT354" s="1"/>
      <c r="QKU354" s="1"/>
      <c r="QKV354" s="1"/>
      <c r="QKW354" s="1"/>
      <c r="QKX354" s="1"/>
      <c r="QKY354" s="1"/>
      <c r="QKZ354" s="1"/>
      <c r="QLA354" s="1"/>
      <c r="QLB354" s="1"/>
      <c r="QLC354" s="1"/>
      <c r="QLD354" s="1"/>
      <c r="QLE354" s="1"/>
      <c r="QLF354" s="1"/>
      <c r="QLG354" s="1"/>
      <c r="QLH354" s="1"/>
      <c r="QLI354" s="1"/>
      <c r="QLJ354" s="1"/>
      <c r="QLK354" s="1"/>
      <c r="QLL354" s="1"/>
      <c r="QLM354" s="1"/>
      <c r="QLN354" s="1"/>
      <c r="QLO354" s="1"/>
      <c r="QLP354" s="1"/>
      <c r="QLQ354" s="1"/>
      <c r="QLR354" s="1"/>
      <c r="QLS354" s="1"/>
      <c r="QLT354" s="1"/>
      <c r="QLU354" s="1"/>
      <c r="QLV354" s="1"/>
      <c r="QLW354" s="1"/>
      <c r="QLX354" s="1"/>
      <c r="QLY354" s="1"/>
      <c r="QLZ354" s="1"/>
      <c r="QMA354" s="1"/>
      <c r="QMB354" s="1"/>
      <c r="QMC354" s="1"/>
      <c r="QMD354" s="1"/>
      <c r="QME354" s="1"/>
      <c r="QMF354" s="1"/>
      <c r="QMG354" s="1"/>
      <c r="QMH354" s="1"/>
      <c r="QMI354" s="1"/>
      <c r="QMJ354" s="1"/>
      <c r="QMK354" s="1"/>
      <c r="QML354" s="1"/>
      <c r="QMM354" s="1"/>
      <c r="QMN354" s="1"/>
      <c r="QMO354" s="1"/>
      <c r="QMP354" s="1"/>
      <c r="QMQ354" s="1"/>
      <c r="QMR354" s="1"/>
      <c r="QMS354" s="1"/>
      <c r="QMT354" s="1"/>
      <c r="QMU354" s="1"/>
      <c r="QMV354" s="1"/>
      <c r="QMW354" s="1"/>
      <c r="QMX354" s="1"/>
      <c r="QMY354" s="1"/>
      <c r="QMZ354" s="1"/>
      <c r="QNA354" s="1"/>
      <c r="QNB354" s="1"/>
      <c r="QNC354" s="1"/>
      <c r="QND354" s="1"/>
      <c r="QNE354" s="1"/>
      <c r="QNF354" s="1"/>
      <c r="QNG354" s="1"/>
      <c r="QNH354" s="1"/>
      <c r="QNI354" s="1"/>
      <c r="QNJ354" s="1"/>
      <c r="QNK354" s="1"/>
      <c r="QNL354" s="1"/>
      <c r="QNM354" s="1"/>
      <c r="QNN354" s="1"/>
      <c r="QNO354" s="1"/>
      <c r="QNP354" s="1"/>
      <c r="QNQ354" s="1"/>
      <c r="QNR354" s="1"/>
      <c r="QNS354" s="1"/>
      <c r="QNT354" s="1"/>
      <c r="QNU354" s="1"/>
      <c r="QNV354" s="1"/>
      <c r="QNW354" s="1"/>
      <c r="QNX354" s="1"/>
      <c r="QNY354" s="1"/>
      <c r="QNZ354" s="1"/>
      <c r="QOA354" s="1"/>
      <c r="QOB354" s="1"/>
      <c r="QOC354" s="1"/>
      <c r="QOD354" s="1"/>
      <c r="QOE354" s="1"/>
      <c r="QOF354" s="1"/>
      <c r="QOG354" s="1"/>
      <c r="QOH354" s="1"/>
      <c r="QOI354" s="1"/>
      <c r="QOJ354" s="1"/>
      <c r="QOK354" s="1"/>
      <c r="QOL354" s="1"/>
      <c r="QOM354" s="1"/>
      <c r="QON354" s="1"/>
      <c r="QOO354" s="1"/>
      <c r="QOP354" s="1"/>
      <c r="QOQ354" s="1"/>
      <c r="QOR354" s="1"/>
      <c r="QOS354" s="1"/>
      <c r="QOT354" s="1"/>
      <c r="QOU354" s="1"/>
      <c r="QOV354" s="1"/>
      <c r="QOW354" s="1"/>
      <c r="QOX354" s="1"/>
      <c r="QOY354" s="1"/>
      <c r="QOZ354" s="1"/>
      <c r="QPA354" s="1"/>
      <c r="QPB354" s="1"/>
      <c r="QPC354" s="1"/>
      <c r="QPD354" s="1"/>
      <c r="QPE354" s="1"/>
      <c r="QPF354" s="1"/>
      <c r="QPG354" s="1"/>
      <c r="QPH354" s="1"/>
      <c r="QPI354" s="1"/>
      <c r="QPJ354" s="1"/>
      <c r="QPK354" s="1"/>
      <c r="QPL354" s="1"/>
      <c r="QPM354" s="1"/>
      <c r="QPN354" s="1"/>
      <c r="QPO354" s="1"/>
      <c r="QPP354" s="1"/>
      <c r="QPQ354" s="1"/>
      <c r="QPR354" s="1"/>
      <c r="QPS354" s="1"/>
      <c r="QPT354" s="1"/>
      <c r="QPU354" s="1"/>
      <c r="QPV354" s="1"/>
      <c r="QPW354" s="1"/>
      <c r="QPX354" s="1"/>
      <c r="QPY354" s="1"/>
      <c r="QPZ354" s="1"/>
      <c r="QQA354" s="1"/>
      <c r="QQB354" s="1"/>
      <c r="QQC354" s="1"/>
      <c r="QQD354" s="1"/>
      <c r="QQE354" s="1"/>
      <c r="QQF354" s="1"/>
      <c r="QQG354" s="1"/>
      <c r="QQH354" s="1"/>
      <c r="QQI354" s="1"/>
      <c r="QQJ354" s="1"/>
      <c r="QQK354" s="1"/>
      <c r="QQL354" s="1"/>
      <c r="QQM354" s="1"/>
      <c r="QQN354" s="1"/>
      <c r="QQO354" s="1"/>
      <c r="QQP354" s="1"/>
      <c r="QQQ354" s="1"/>
      <c r="QQR354" s="1"/>
      <c r="QQS354" s="1"/>
      <c r="QQT354" s="1"/>
      <c r="QQU354" s="1"/>
      <c r="QQV354" s="1"/>
      <c r="QQW354" s="1"/>
      <c r="QQX354" s="1"/>
      <c r="QQY354" s="1"/>
      <c r="QQZ354" s="1"/>
      <c r="QRA354" s="1"/>
      <c r="QRB354" s="1"/>
      <c r="QRC354" s="1"/>
      <c r="QRD354" s="1"/>
      <c r="QRE354" s="1"/>
      <c r="QRF354" s="1"/>
      <c r="QRG354" s="1"/>
      <c r="QRH354" s="1"/>
      <c r="QRI354" s="1"/>
      <c r="QRJ354" s="1"/>
      <c r="QRK354" s="1"/>
      <c r="QRL354" s="1"/>
      <c r="QRM354" s="1"/>
      <c r="QRN354" s="1"/>
      <c r="QRO354" s="1"/>
      <c r="QRP354" s="1"/>
      <c r="QRQ354" s="1"/>
      <c r="QRR354" s="1"/>
      <c r="QRS354" s="1"/>
      <c r="QRT354" s="1"/>
      <c r="QRU354" s="1"/>
      <c r="QRV354" s="1"/>
      <c r="QRW354" s="1"/>
      <c r="QRX354" s="1"/>
      <c r="QRY354" s="1"/>
      <c r="QRZ354" s="1"/>
      <c r="QSA354" s="1"/>
      <c r="QSB354" s="1"/>
      <c r="QSC354" s="1"/>
      <c r="QSD354" s="1"/>
      <c r="QSE354" s="1"/>
      <c r="QSF354" s="1"/>
      <c r="QSG354" s="1"/>
      <c r="QSH354" s="1"/>
      <c r="QSI354" s="1"/>
      <c r="QSJ354" s="1"/>
      <c r="QSK354" s="1"/>
      <c r="QSL354" s="1"/>
      <c r="QSM354" s="1"/>
      <c r="QSN354" s="1"/>
      <c r="QSO354" s="1"/>
      <c r="QSP354" s="1"/>
      <c r="QSQ354" s="1"/>
      <c r="QSR354" s="1"/>
      <c r="QSS354" s="1"/>
      <c r="QST354" s="1"/>
      <c r="QSU354" s="1"/>
      <c r="QSV354" s="1"/>
      <c r="QSW354" s="1"/>
      <c r="QSX354" s="1"/>
      <c r="QSY354" s="1"/>
      <c r="QSZ354" s="1"/>
      <c r="QTA354" s="1"/>
      <c r="QTB354" s="1"/>
      <c r="QTC354" s="1"/>
      <c r="QTD354" s="1"/>
      <c r="QTE354" s="1"/>
      <c r="QTF354" s="1"/>
      <c r="QTG354" s="1"/>
      <c r="QTH354" s="1"/>
      <c r="QTI354" s="1"/>
      <c r="QTJ354" s="1"/>
      <c r="QTK354" s="1"/>
      <c r="QTL354" s="1"/>
      <c r="QTM354" s="1"/>
      <c r="QTN354" s="1"/>
      <c r="QTO354" s="1"/>
      <c r="QTP354" s="1"/>
      <c r="QTQ354" s="1"/>
      <c r="QTR354" s="1"/>
      <c r="QTS354" s="1"/>
      <c r="QTT354" s="1"/>
      <c r="QTU354" s="1"/>
      <c r="QTV354" s="1"/>
      <c r="QTW354" s="1"/>
      <c r="QTX354" s="1"/>
      <c r="QTY354" s="1"/>
      <c r="QTZ354" s="1"/>
      <c r="QUA354" s="1"/>
      <c r="QUB354" s="1"/>
      <c r="QUC354" s="1"/>
      <c r="QUD354" s="1"/>
      <c r="QUE354" s="1"/>
      <c r="QUF354" s="1"/>
      <c r="QUG354" s="1"/>
      <c r="QUH354" s="1"/>
      <c r="QUI354" s="1"/>
      <c r="QUJ354" s="1"/>
      <c r="QUK354" s="1"/>
      <c r="QUL354" s="1"/>
      <c r="QUM354" s="1"/>
      <c r="QUN354" s="1"/>
      <c r="QUO354" s="1"/>
      <c r="QUP354" s="1"/>
      <c r="QUQ354" s="1"/>
      <c r="QUR354" s="1"/>
      <c r="QUS354" s="1"/>
      <c r="QUT354" s="1"/>
      <c r="QUU354" s="1"/>
      <c r="QUV354" s="1"/>
      <c r="QUW354" s="1"/>
      <c r="QUX354" s="1"/>
      <c r="QUY354" s="1"/>
      <c r="QUZ354" s="1"/>
      <c r="QVA354" s="1"/>
      <c r="QVB354" s="1"/>
      <c r="QVC354" s="1"/>
      <c r="QVD354" s="1"/>
      <c r="QVE354" s="1"/>
      <c r="QVF354" s="1"/>
      <c r="QVG354" s="1"/>
      <c r="QVH354" s="1"/>
      <c r="QVI354" s="1"/>
      <c r="QVJ354" s="1"/>
      <c r="QVK354" s="1"/>
      <c r="QVL354" s="1"/>
      <c r="QVM354" s="1"/>
      <c r="QVN354" s="1"/>
      <c r="QVO354" s="1"/>
      <c r="QVP354" s="1"/>
      <c r="QVQ354" s="1"/>
      <c r="QVR354" s="1"/>
      <c r="QVS354" s="1"/>
      <c r="QVT354" s="1"/>
      <c r="QVU354" s="1"/>
      <c r="QVV354" s="1"/>
      <c r="QVW354" s="1"/>
      <c r="QVX354" s="1"/>
      <c r="QVY354" s="1"/>
      <c r="QVZ354" s="1"/>
      <c r="QWA354" s="1"/>
      <c r="QWB354" s="1"/>
      <c r="QWC354" s="1"/>
      <c r="QWD354" s="1"/>
      <c r="QWE354" s="1"/>
      <c r="QWF354" s="1"/>
      <c r="QWG354" s="1"/>
      <c r="QWH354" s="1"/>
      <c r="QWI354" s="1"/>
      <c r="QWJ354" s="1"/>
      <c r="QWK354" s="1"/>
      <c r="QWL354" s="1"/>
      <c r="QWM354" s="1"/>
      <c r="QWN354" s="1"/>
      <c r="QWO354" s="1"/>
      <c r="QWP354" s="1"/>
      <c r="QWQ354" s="1"/>
      <c r="QWR354" s="1"/>
      <c r="QWS354" s="1"/>
      <c r="QWT354" s="1"/>
      <c r="QWU354" s="1"/>
      <c r="QWV354" s="1"/>
      <c r="QWW354" s="1"/>
      <c r="QWX354" s="1"/>
      <c r="QWY354" s="1"/>
      <c r="QWZ354" s="1"/>
      <c r="QXA354" s="1"/>
      <c r="QXB354" s="1"/>
      <c r="QXC354" s="1"/>
      <c r="QXD354" s="1"/>
      <c r="QXE354" s="1"/>
      <c r="QXF354" s="1"/>
      <c r="QXG354" s="1"/>
      <c r="QXH354" s="1"/>
      <c r="QXI354" s="1"/>
      <c r="QXJ354" s="1"/>
      <c r="QXK354" s="1"/>
      <c r="QXL354" s="1"/>
      <c r="QXM354" s="1"/>
      <c r="QXN354" s="1"/>
      <c r="QXO354" s="1"/>
      <c r="QXP354" s="1"/>
      <c r="QXQ354" s="1"/>
      <c r="QXR354" s="1"/>
      <c r="QXS354" s="1"/>
      <c r="QXT354" s="1"/>
      <c r="QXU354" s="1"/>
      <c r="QXV354" s="1"/>
      <c r="QXW354" s="1"/>
      <c r="QXX354" s="1"/>
      <c r="QXY354" s="1"/>
      <c r="QXZ354" s="1"/>
      <c r="QYA354" s="1"/>
      <c r="QYB354" s="1"/>
      <c r="QYC354" s="1"/>
      <c r="QYD354" s="1"/>
      <c r="QYE354" s="1"/>
      <c r="QYF354" s="1"/>
      <c r="QYG354" s="1"/>
      <c r="QYH354" s="1"/>
      <c r="QYI354" s="1"/>
      <c r="QYJ354" s="1"/>
      <c r="QYK354" s="1"/>
      <c r="QYL354" s="1"/>
      <c r="QYM354" s="1"/>
      <c r="QYN354" s="1"/>
      <c r="QYO354" s="1"/>
      <c r="QYP354" s="1"/>
      <c r="QYQ354" s="1"/>
      <c r="QYR354" s="1"/>
      <c r="QYS354" s="1"/>
      <c r="QYT354" s="1"/>
      <c r="QYU354" s="1"/>
      <c r="QYV354" s="1"/>
      <c r="QYW354" s="1"/>
      <c r="QYX354" s="1"/>
      <c r="QYY354" s="1"/>
      <c r="QYZ354" s="1"/>
      <c r="QZA354" s="1"/>
      <c r="QZB354" s="1"/>
      <c r="QZC354" s="1"/>
      <c r="QZD354" s="1"/>
      <c r="QZE354" s="1"/>
      <c r="QZF354" s="1"/>
      <c r="QZG354" s="1"/>
      <c r="QZH354" s="1"/>
      <c r="QZI354" s="1"/>
      <c r="QZJ354" s="1"/>
      <c r="QZK354" s="1"/>
      <c r="QZL354" s="1"/>
      <c r="QZM354" s="1"/>
      <c r="QZN354" s="1"/>
      <c r="QZO354" s="1"/>
      <c r="QZP354" s="1"/>
      <c r="QZQ354" s="1"/>
      <c r="QZR354" s="1"/>
      <c r="QZS354" s="1"/>
      <c r="QZT354" s="1"/>
      <c r="QZU354" s="1"/>
      <c r="QZV354" s="1"/>
      <c r="QZW354" s="1"/>
      <c r="QZX354" s="1"/>
      <c r="QZY354" s="1"/>
      <c r="QZZ354" s="1"/>
      <c r="RAA354" s="1"/>
      <c r="RAB354" s="1"/>
      <c r="RAC354" s="1"/>
      <c r="RAD354" s="1"/>
      <c r="RAE354" s="1"/>
      <c r="RAF354" s="1"/>
      <c r="RAG354" s="1"/>
      <c r="RAH354" s="1"/>
      <c r="RAI354" s="1"/>
      <c r="RAJ354" s="1"/>
      <c r="RAK354" s="1"/>
      <c r="RAL354" s="1"/>
      <c r="RAM354" s="1"/>
      <c r="RAN354" s="1"/>
      <c r="RAO354" s="1"/>
      <c r="RAP354" s="1"/>
      <c r="RAQ354" s="1"/>
      <c r="RAR354" s="1"/>
      <c r="RAS354" s="1"/>
      <c r="RAT354" s="1"/>
      <c r="RAU354" s="1"/>
      <c r="RAV354" s="1"/>
      <c r="RAW354" s="1"/>
      <c r="RAX354" s="1"/>
      <c r="RAY354" s="1"/>
      <c r="RAZ354" s="1"/>
      <c r="RBA354" s="1"/>
      <c r="RBB354" s="1"/>
      <c r="RBC354" s="1"/>
      <c r="RBD354" s="1"/>
      <c r="RBE354" s="1"/>
      <c r="RBF354" s="1"/>
      <c r="RBG354" s="1"/>
      <c r="RBH354" s="1"/>
      <c r="RBI354" s="1"/>
      <c r="RBJ354" s="1"/>
      <c r="RBK354" s="1"/>
      <c r="RBL354" s="1"/>
      <c r="RBM354" s="1"/>
      <c r="RBN354" s="1"/>
      <c r="RBO354" s="1"/>
      <c r="RBP354" s="1"/>
      <c r="RBQ354" s="1"/>
      <c r="RBR354" s="1"/>
      <c r="RBS354" s="1"/>
      <c r="RBT354" s="1"/>
      <c r="RBU354" s="1"/>
      <c r="RBV354" s="1"/>
      <c r="RBW354" s="1"/>
      <c r="RBX354" s="1"/>
      <c r="RBY354" s="1"/>
      <c r="RBZ354" s="1"/>
      <c r="RCA354" s="1"/>
      <c r="RCB354" s="1"/>
      <c r="RCC354" s="1"/>
      <c r="RCD354" s="1"/>
      <c r="RCE354" s="1"/>
      <c r="RCF354" s="1"/>
      <c r="RCG354" s="1"/>
      <c r="RCH354" s="1"/>
      <c r="RCI354" s="1"/>
      <c r="RCJ354" s="1"/>
      <c r="RCK354" s="1"/>
      <c r="RCL354" s="1"/>
      <c r="RCM354" s="1"/>
      <c r="RCN354" s="1"/>
      <c r="RCO354" s="1"/>
      <c r="RCP354" s="1"/>
      <c r="RCQ354" s="1"/>
      <c r="RCR354" s="1"/>
      <c r="RCS354" s="1"/>
      <c r="RCT354" s="1"/>
      <c r="RCU354" s="1"/>
      <c r="RCV354" s="1"/>
      <c r="RCW354" s="1"/>
      <c r="RCX354" s="1"/>
      <c r="RCY354" s="1"/>
      <c r="RCZ354" s="1"/>
      <c r="RDA354" s="1"/>
      <c r="RDB354" s="1"/>
      <c r="RDC354" s="1"/>
      <c r="RDD354" s="1"/>
      <c r="RDE354" s="1"/>
      <c r="RDF354" s="1"/>
      <c r="RDG354" s="1"/>
      <c r="RDH354" s="1"/>
      <c r="RDI354" s="1"/>
      <c r="RDJ354" s="1"/>
      <c r="RDK354" s="1"/>
      <c r="RDL354" s="1"/>
      <c r="RDM354" s="1"/>
      <c r="RDN354" s="1"/>
      <c r="RDO354" s="1"/>
      <c r="RDP354" s="1"/>
      <c r="RDQ354" s="1"/>
      <c r="RDR354" s="1"/>
      <c r="RDS354" s="1"/>
      <c r="RDT354" s="1"/>
      <c r="RDU354" s="1"/>
      <c r="RDV354" s="1"/>
      <c r="RDW354" s="1"/>
      <c r="RDX354" s="1"/>
      <c r="RDY354" s="1"/>
      <c r="RDZ354" s="1"/>
      <c r="REA354" s="1"/>
      <c r="REB354" s="1"/>
      <c r="REC354" s="1"/>
      <c r="RED354" s="1"/>
      <c r="REE354" s="1"/>
      <c r="REF354" s="1"/>
      <c r="REG354" s="1"/>
      <c r="REH354" s="1"/>
      <c r="REI354" s="1"/>
      <c r="REJ354" s="1"/>
      <c r="REK354" s="1"/>
      <c r="REL354" s="1"/>
      <c r="REM354" s="1"/>
      <c r="REN354" s="1"/>
      <c r="REO354" s="1"/>
      <c r="REP354" s="1"/>
      <c r="REQ354" s="1"/>
      <c r="RER354" s="1"/>
      <c r="RES354" s="1"/>
      <c r="RET354" s="1"/>
      <c r="REU354" s="1"/>
      <c r="REV354" s="1"/>
      <c r="REW354" s="1"/>
      <c r="REX354" s="1"/>
      <c r="REY354" s="1"/>
      <c r="REZ354" s="1"/>
      <c r="RFA354" s="1"/>
      <c r="RFB354" s="1"/>
      <c r="RFC354" s="1"/>
      <c r="RFD354" s="1"/>
      <c r="RFE354" s="1"/>
      <c r="RFF354" s="1"/>
      <c r="RFG354" s="1"/>
      <c r="RFH354" s="1"/>
      <c r="RFI354" s="1"/>
      <c r="RFJ354" s="1"/>
      <c r="RFK354" s="1"/>
      <c r="RFL354" s="1"/>
      <c r="RFM354" s="1"/>
      <c r="RFN354" s="1"/>
      <c r="RFO354" s="1"/>
      <c r="RFP354" s="1"/>
      <c r="RFQ354" s="1"/>
      <c r="RFR354" s="1"/>
      <c r="RFS354" s="1"/>
      <c r="RFT354" s="1"/>
      <c r="RFU354" s="1"/>
      <c r="RFV354" s="1"/>
      <c r="RFW354" s="1"/>
      <c r="RFX354" s="1"/>
      <c r="RFY354" s="1"/>
      <c r="RFZ354" s="1"/>
      <c r="RGA354" s="1"/>
      <c r="RGB354" s="1"/>
      <c r="RGC354" s="1"/>
      <c r="RGD354" s="1"/>
      <c r="RGE354" s="1"/>
      <c r="RGF354" s="1"/>
      <c r="RGG354" s="1"/>
      <c r="RGH354" s="1"/>
      <c r="RGI354" s="1"/>
      <c r="RGJ354" s="1"/>
      <c r="RGK354" s="1"/>
      <c r="RGL354" s="1"/>
      <c r="RGM354" s="1"/>
      <c r="RGN354" s="1"/>
      <c r="RGO354" s="1"/>
      <c r="RGP354" s="1"/>
      <c r="RGQ354" s="1"/>
      <c r="RGR354" s="1"/>
      <c r="RGS354" s="1"/>
      <c r="RGT354" s="1"/>
      <c r="RGU354" s="1"/>
      <c r="RGV354" s="1"/>
      <c r="RGW354" s="1"/>
      <c r="RGX354" s="1"/>
      <c r="RGY354" s="1"/>
      <c r="RGZ354" s="1"/>
      <c r="RHA354" s="1"/>
      <c r="RHB354" s="1"/>
      <c r="RHC354" s="1"/>
      <c r="RHD354" s="1"/>
      <c r="RHE354" s="1"/>
      <c r="RHF354" s="1"/>
      <c r="RHG354" s="1"/>
      <c r="RHH354" s="1"/>
      <c r="RHI354" s="1"/>
      <c r="RHJ354" s="1"/>
      <c r="RHK354" s="1"/>
      <c r="RHL354" s="1"/>
      <c r="RHM354" s="1"/>
      <c r="RHN354" s="1"/>
      <c r="RHO354" s="1"/>
      <c r="RHP354" s="1"/>
      <c r="RHQ354" s="1"/>
      <c r="RHR354" s="1"/>
      <c r="RHS354" s="1"/>
      <c r="RHT354" s="1"/>
      <c r="RHU354" s="1"/>
      <c r="RHV354" s="1"/>
      <c r="RHW354" s="1"/>
      <c r="RHX354" s="1"/>
      <c r="RHY354" s="1"/>
      <c r="RHZ354" s="1"/>
      <c r="RIA354" s="1"/>
      <c r="RIB354" s="1"/>
      <c r="RIC354" s="1"/>
      <c r="RID354" s="1"/>
      <c r="RIE354" s="1"/>
      <c r="RIF354" s="1"/>
      <c r="RIG354" s="1"/>
      <c r="RIH354" s="1"/>
      <c r="RII354" s="1"/>
      <c r="RIJ354" s="1"/>
      <c r="RIK354" s="1"/>
      <c r="RIL354" s="1"/>
      <c r="RIM354" s="1"/>
      <c r="RIN354" s="1"/>
      <c r="RIO354" s="1"/>
      <c r="RIP354" s="1"/>
      <c r="RIQ354" s="1"/>
      <c r="RIR354" s="1"/>
      <c r="RIS354" s="1"/>
      <c r="RIT354" s="1"/>
      <c r="RIU354" s="1"/>
      <c r="RIV354" s="1"/>
      <c r="RIW354" s="1"/>
      <c r="RIX354" s="1"/>
      <c r="RIY354" s="1"/>
      <c r="RIZ354" s="1"/>
      <c r="RJA354" s="1"/>
      <c r="RJB354" s="1"/>
      <c r="RJC354" s="1"/>
      <c r="RJD354" s="1"/>
      <c r="RJE354" s="1"/>
      <c r="RJF354" s="1"/>
      <c r="RJG354" s="1"/>
      <c r="RJH354" s="1"/>
      <c r="RJI354" s="1"/>
      <c r="RJJ354" s="1"/>
      <c r="RJK354" s="1"/>
      <c r="RJL354" s="1"/>
      <c r="RJM354" s="1"/>
      <c r="RJN354" s="1"/>
      <c r="RJO354" s="1"/>
      <c r="RJP354" s="1"/>
      <c r="RJQ354" s="1"/>
      <c r="RJR354" s="1"/>
      <c r="RJS354" s="1"/>
      <c r="RJT354" s="1"/>
      <c r="RJU354" s="1"/>
      <c r="RJV354" s="1"/>
      <c r="RJW354" s="1"/>
      <c r="RJX354" s="1"/>
      <c r="RJY354" s="1"/>
      <c r="RJZ354" s="1"/>
      <c r="RKA354" s="1"/>
      <c r="RKB354" s="1"/>
      <c r="RKC354" s="1"/>
      <c r="RKD354" s="1"/>
      <c r="RKE354" s="1"/>
      <c r="RKF354" s="1"/>
      <c r="RKG354" s="1"/>
      <c r="RKH354" s="1"/>
      <c r="RKI354" s="1"/>
      <c r="RKJ354" s="1"/>
      <c r="RKK354" s="1"/>
      <c r="RKL354" s="1"/>
      <c r="RKM354" s="1"/>
      <c r="RKN354" s="1"/>
      <c r="RKO354" s="1"/>
      <c r="RKP354" s="1"/>
      <c r="RKQ354" s="1"/>
      <c r="RKR354" s="1"/>
      <c r="RKS354" s="1"/>
      <c r="RKT354" s="1"/>
      <c r="RKU354" s="1"/>
      <c r="RKV354" s="1"/>
      <c r="RKW354" s="1"/>
      <c r="RKX354" s="1"/>
      <c r="RKY354" s="1"/>
      <c r="RKZ354" s="1"/>
      <c r="RLA354" s="1"/>
      <c r="RLB354" s="1"/>
      <c r="RLC354" s="1"/>
      <c r="RLD354" s="1"/>
      <c r="RLE354" s="1"/>
      <c r="RLF354" s="1"/>
      <c r="RLG354" s="1"/>
      <c r="RLH354" s="1"/>
      <c r="RLI354" s="1"/>
      <c r="RLJ354" s="1"/>
      <c r="RLK354" s="1"/>
      <c r="RLL354" s="1"/>
      <c r="RLM354" s="1"/>
      <c r="RLN354" s="1"/>
      <c r="RLO354" s="1"/>
      <c r="RLP354" s="1"/>
      <c r="RLQ354" s="1"/>
      <c r="RLR354" s="1"/>
      <c r="RLS354" s="1"/>
      <c r="RLT354" s="1"/>
      <c r="RLU354" s="1"/>
      <c r="RLV354" s="1"/>
      <c r="RLW354" s="1"/>
      <c r="RLX354" s="1"/>
      <c r="RLY354" s="1"/>
      <c r="RLZ354" s="1"/>
      <c r="RMA354" s="1"/>
      <c r="RMB354" s="1"/>
      <c r="RMC354" s="1"/>
      <c r="RMD354" s="1"/>
      <c r="RME354" s="1"/>
      <c r="RMF354" s="1"/>
      <c r="RMG354" s="1"/>
      <c r="RMH354" s="1"/>
      <c r="RMI354" s="1"/>
      <c r="RMJ354" s="1"/>
      <c r="RMK354" s="1"/>
      <c r="RML354" s="1"/>
      <c r="RMM354" s="1"/>
      <c r="RMN354" s="1"/>
      <c r="RMO354" s="1"/>
      <c r="RMP354" s="1"/>
      <c r="RMQ354" s="1"/>
      <c r="RMR354" s="1"/>
      <c r="RMS354" s="1"/>
      <c r="RMT354" s="1"/>
      <c r="RMU354" s="1"/>
      <c r="RMV354" s="1"/>
      <c r="RMW354" s="1"/>
      <c r="RMX354" s="1"/>
      <c r="RMY354" s="1"/>
      <c r="RMZ354" s="1"/>
      <c r="RNA354" s="1"/>
      <c r="RNB354" s="1"/>
      <c r="RNC354" s="1"/>
      <c r="RND354" s="1"/>
      <c r="RNE354" s="1"/>
      <c r="RNF354" s="1"/>
      <c r="RNG354" s="1"/>
      <c r="RNH354" s="1"/>
      <c r="RNI354" s="1"/>
      <c r="RNJ354" s="1"/>
      <c r="RNK354" s="1"/>
      <c r="RNL354" s="1"/>
      <c r="RNM354" s="1"/>
      <c r="RNN354" s="1"/>
      <c r="RNO354" s="1"/>
      <c r="RNP354" s="1"/>
      <c r="RNQ354" s="1"/>
      <c r="RNR354" s="1"/>
      <c r="RNS354" s="1"/>
      <c r="RNT354" s="1"/>
      <c r="RNU354" s="1"/>
      <c r="RNV354" s="1"/>
      <c r="RNW354" s="1"/>
      <c r="RNX354" s="1"/>
      <c r="RNY354" s="1"/>
      <c r="RNZ354" s="1"/>
      <c r="ROA354" s="1"/>
      <c r="ROB354" s="1"/>
      <c r="ROC354" s="1"/>
      <c r="ROD354" s="1"/>
      <c r="ROE354" s="1"/>
      <c r="ROF354" s="1"/>
      <c r="ROG354" s="1"/>
      <c r="ROH354" s="1"/>
      <c r="ROI354" s="1"/>
      <c r="ROJ354" s="1"/>
      <c r="ROK354" s="1"/>
      <c r="ROL354" s="1"/>
      <c r="ROM354" s="1"/>
      <c r="RON354" s="1"/>
      <c r="ROO354" s="1"/>
      <c r="ROP354" s="1"/>
      <c r="ROQ354" s="1"/>
      <c r="ROR354" s="1"/>
      <c r="ROS354" s="1"/>
      <c r="ROT354" s="1"/>
      <c r="ROU354" s="1"/>
      <c r="ROV354" s="1"/>
      <c r="ROW354" s="1"/>
      <c r="ROX354" s="1"/>
      <c r="ROY354" s="1"/>
      <c r="ROZ354" s="1"/>
      <c r="RPA354" s="1"/>
      <c r="RPB354" s="1"/>
      <c r="RPC354" s="1"/>
      <c r="RPD354" s="1"/>
      <c r="RPE354" s="1"/>
      <c r="RPF354" s="1"/>
      <c r="RPG354" s="1"/>
      <c r="RPH354" s="1"/>
      <c r="RPI354" s="1"/>
      <c r="RPJ354" s="1"/>
      <c r="RPK354" s="1"/>
      <c r="RPL354" s="1"/>
      <c r="RPM354" s="1"/>
      <c r="RPN354" s="1"/>
      <c r="RPO354" s="1"/>
      <c r="RPP354" s="1"/>
      <c r="RPQ354" s="1"/>
      <c r="RPR354" s="1"/>
      <c r="RPS354" s="1"/>
      <c r="RPT354" s="1"/>
      <c r="RPU354" s="1"/>
      <c r="RPV354" s="1"/>
      <c r="RPW354" s="1"/>
      <c r="RPX354" s="1"/>
      <c r="RPY354" s="1"/>
      <c r="RPZ354" s="1"/>
      <c r="RQA354" s="1"/>
      <c r="RQB354" s="1"/>
      <c r="RQC354" s="1"/>
      <c r="RQD354" s="1"/>
      <c r="RQE354" s="1"/>
      <c r="RQF354" s="1"/>
      <c r="RQG354" s="1"/>
      <c r="RQH354" s="1"/>
      <c r="RQI354" s="1"/>
      <c r="RQJ354" s="1"/>
      <c r="RQK354" s="1"/>
      <c r="RQL354" s="1"/>
      <c r="RQM354" s="1"/>
      <c r="RQN354" s="1"/>
      <c r="RQO354" s="1"/>
      <c r="RQP354" s="1"/>
      <c r="RQQ354" s="1"/>
      <c r="RQR354" s="1"/>
      <c r="RQS354" s="1"/>
      <c r="RQT354" s="1"/>
      <c r="RQU354" s="1"/>
      <c r="RQV354" s="1"/>
      <c r="RQW354" s="1"/>
      <c r="RQX354" s="1"/>
      <c r="RQY354" s="1"/>
      <c r="RQZ354" s="1"/>
      <c r="RRA354" s="1"/>
      <c r="RRB354" s="1"/>
      <c r="RRC354" s="1"/>
      <c r="RRD354" s="1"/>
      <c r="RRE354" s="1"/>
      <c r="RRF354" s="1"/>
      <c r="RRG354" s="1"/>
      <c r="RRH354" s="1"/>
      <c r="RRI354" s="1"/>
      <c r="RRJ354" s="1"/>
      <c r="RRK354" s="1"/>
      <c r="RRL354" s="1"/>
      <c r="RRM354" s="1"/>
      <c r="RRN354" s="1"/>
      <c r="RRO354" s="1"/>
      <c r="RRP354" s="1"/>
      <c r="RRQ354" s="1"/>
      <c r="RRR354" s="1"/>
      <c r="RRS354" s="1"/>
      <c r="RRT354" s="1"/>
      <c r="RRU354" s="1"/>
      <c r="RRV354" s="1"/>
      <c r="RRW354" s="1"/>
      <c r="RRX354" s="1"/>
      <c r="RRY354" s="1"/>
      <c r="RRZ354" s="1"/>
      <c r="RSA354" s="1"/>
      <c r="RSB354" s="1"/>
      <c r="RSC354" s="1"/>
      <c r="RSD354" s="1"/>
      <c r="RSE354" s="1"/>
      <c r="RSF354" s="1"/>
      <c r="RSG354" s="1"/>
      <c r="RSH354" s="1"/>
      <c r="RSI354" s="1"/>
      <c r="RSJ354" s="1"/>
      <c r="RSK354" s="1"/>
      <c r="RSL354" s="1"/>
      <c r="RSM354" s="1"/>
      <c r="RSN354" s="1"/>
      <c r="RSO354" s="1"/>
      <c r="RSP354" s="1"/>
      <c r="RSQ354" s="1"/>
      <c r="RSR354" s="1"/>
      <c r="RSS354" s="1"/>
      <c r="RST354" s="1"/>
      <c r="RSU354" s="1"/>
      <c r="RSV354" s="1"/>
      <c r="RSW354" s="1"/>
      <c r="RSX354" s="1"/>
      <c r="RSY354" s="1"/>
      <c r="RSZ354" s="1"/>
      <c r="RTA354" s="1"/>
      <c r="RTB354" s="1"/>
      <c r="RTC354" s="1"/>
      <c r="RTD354" s="1"/>
      <c r="RTE354" s="1"/>
      <c r="RTF354" s="1"/>
      <c r="RTG354" s="1"/>
      <c r="RTH354" s="1"/>
      <c r="RTI354" s="1"/>
      <c r="RTJ354" s="1"/>
      <c r="RTK354" s="1"/>
      <c r="RTL354" s="1"/>
      <c r="RTM354" s="1"/>
      <c r="RTN354" s="1"/>
      <c r="RTO354" s="1"/>
      <c r="RTP354" s="1"/>
      <c r="RTQ354" s="1"/>
      <c r="RTR354" s="1"/>
      <c r="RTS354" s="1"/>
      <c r="RTT354" s="1"/>
      <c r="RTU354" s="1"/>
      <c r="RTV354" s="1"/>
      <c r="RTW354" s="1"/>
      <c r="RTX354" s="1"/>
      <c r="RTY354" s="1"/>
      <c r="RTZ354" s="1"/>
      <c r="RUA354" s="1"/>
      <c r="RUB354" s="1"/>
      <c r="RUC354" s="1"/>
      <c r="RUD354" s="1"/>
      <c r="RUE354" s="1"/>
      <c r="RUF354" s="1"/>
      <c r="RUG354" s="1"/>
      <c r="RUH354" s="1"/>
      <c r="RUI354" s="1"/>
      <c r="RUJ354" s="1"/>
      <c r="RUK354" s="1"/>
      <c r="RUL354" s="1"/>
      <c r="RUM354" s="1"/>
      <c r="RUN354" s="1"/>
      <c r="RUO354" s="1"/>
      <c r="RUP354" s="1"/>
      <c r="RUQ354" s="1"/>
      <c r="RUR354" s="1"/>
      <c r="RUS354" s="1"/>
      <c r="RUT354" s="1"/>
      <c r="RUU354" s="1"/>
      <c r="RUV354" s="1"/>
      <c r="RUW354" s="1"/>
      <c r="RUX354" s="1"/>
      <c r="RUY354" s="1"/>
      <c r="RUZ354" s="1"/>
      <c r="RVA354" s="1"/>
      <c r="RVB354" s="1"/>
      <c r="RVC354" s="1"/>
      <c r="RVD354" s="1"/>
      <c r="RVE354" s="1"/>
      <c r="RVF354" s="1"/>
      <c r="RVG354" s="1"/>
      <c r="RVH354" s="1"/>
      <c r="RVI354" s="1"/>
      <c r="RVJ354" s="1"/>
      <c r="RVK354" s="1"/>
      <c r="RVL354" s="1"/>
      <c r="RVM354" s="1"/>
      <c r="RVN354" s="1"/>
      <c r="RVO354" s="1"/>
      <c r="RVP354" s="1"/>
      <c r="RVQ354" s="1"/>
      <c r="RVR354" s="1"/>
      <c r="RVS354" s="1"/>
      <c r="RVT354" s="1"/>
      <c r="RVU354" s="1"/>
      <c r="RVV354" s="1"/>
      <c r="RVW354" s="1"/>
      <c r="RVX354" s="1"/>
      <c r="RVY354" s="1"/>
      <c r="RVZ354" s="1"/>
      <c r="RWA354" s="1"/>
      <c r="RWB354" s="1"/>
      <c r="RWC354" s="1"/>
      <c r="RWD354" s="1"/>
      <c r="RWE354" s="1"/>
      <c r="RWF354" s="1"/>
      <c r="RWG354" s="1"/>
      <c r="RWH354" s="1"/>
      <c r="RWI354" s="1"/>
      <c r="RWJ354" s="1"/>
      <c r="RWK354" s="1"/>
      <c r="RWL354" s="1"/>
      <c r="RWM354" s="1"/>
      <c r="RWN354" s="1"/>
      <c r="RWO354" s="1"/>
      <c r="RWP354" s="1"/>
      <c r="RWQ354" s="1"/>
      <c r="RWR354" s="1"/>
      <c r="RWS354" s="1"/>
      <c r="RWT354" s="1"/>
      <c r="RWU354" s="1"/>
      <c r="RWV354" s="1"/>
      <c r="RWW354" s="1"/>
      <c r="RWX354" s="1"/>
      <c r="RWY354" s="1"/>
      <c r="RWZ354" s="1"/>
      <c r="RXA354" s="1"/>
      <c r="RXB354" s="1"/>
      <c r="RXC354" s="1"/>
      <c r="RXD354" s="1"/>
      <c r="RXE354" s="1"/>
      <c r="RXF354" s="1"/>
      <c r="RXG354" s="1"/>
      <c r="RXH354" s="1"/>
      <c r="RXI354" s="1"/>
      <c r="RXJ354" s="1"/>
      <c r="RXK354" s="1"/>
      <c r="RXL354" s="1"/>
      <c r="RXM354" s="1"/>
      <c r="RXN354" s="1"/>
      <c r="RXO354" s="1"/>
      <c r="RXP354" s="1"/>
      <c r="RXQ354" s="1"/>
      <c r="RXR354" s="1"/>
      <c r="RXS354" s="1"/>
      <c r="RXT354" s="1"/>
      <c r="RXU354" s="1"/>
      <c r="RXV354" s="1"/>
      <c r="RXW354" s="1"/>
      <c r="RXX354" s="1"/>
      <c r="RXY354" s="1"/>
      <c r="RXZ354" s="1"/>
      <c r="RYA354" s="1"/>
      <c r="RYB354" s="1"/>
      <c r="RYC354" s="1"/>
      <c r="RYD354" s="1"/>
      <c r="RYE354" s="1"/>
      <c r="RYF354" s="1"/>
      <c r="RYG354" s="1"/>
      <c r="RYH354" s="1"/>
      <c r="RYI354" s="1"/>
      <c r="RYJ354" s="1"/>
      <c r="RYK354" s="1"/>
      <c r="RYL354" s="1"/>
      <c r="RYM354" s="1"/>
      <c r="RYN354" s="1"/>
      <c r="RYO354" s="1"/>
      <c r="RYP354" s="1"/>
      <c r="RYQ354" s="1"/>
      <c r="RYR354" s="1"/>
      <c r="RYS354" s="1"/>
      <c r="RYT354" s="1"/>
      <c r="RYU354" s="1"/>
      <c r="RYV354" s="1"/>
      <c r="RYW354" s="1"/>
      <c r="RYX354" s="1"/>
      <c r="RYY354" s="1"/>
      <c r="RYZ354" s="1"/>
      <c r="RZA354" s="1"/>
      <c r="RZB354" s="1"/>
      <c r="RZC354" s="1"/>
      <c r="RZD354" s="1"/>
      <c r="RZE354" s="1"/>
      <c r="RZF354" s="1"/>
      <c r="RZG354" s="1"/>
      <c r="RZH354" s="1"/>
      <c r="RZI354" s="1"/>
      <c r="RZJ354" s="1"/>
      <c r="RZK354" s="1"/>
      <c r="RZL354" s="1"/>
      <c r="RZM354" s="1"/>
      <c r="RZN354" s="1"/>
      <c r="RZO354" s="1"/>
      <c r="RZP354" s="1"/>
      <c r="RZQ354" s="1"/>
      <c r="RZR354" s="1"/>
      <c r="RZS354" s="1"/>
      <c r="RZT354" s="1"/>
      <c r="RZU354" s="1"/>
      <c r="RZV354" s="1"/>
      <c r="RZW354" s="1"/>
      <c r="RZX354" s="1"/>
      <c r="RZY354" s="1"/>
      <c r="RZZ354" s="1"/>
      <c r="SAA354" s="1"/>
      <c r="SAB354" s="1"/>
      <c r="SAC354" s="1"/>
      <c r="SAD354" s="1"/>
      <c r="SAE354" s="1"/>
      <c r="SAF354" s="1"/>
      <c r="SAG354" s="1"/>
      <c r="SAH354" s="1"/>
      <c r="SAI354" s="1"/>
      <c r="SAJ354" s="1"/>
      <c r="SAK354" s="1"/>
      <c r="SAL354" s="1"/>
      <c r="SAM354" s="1"/>
      <c r="SAN354" s="1"/>
      <c r="SAO354" s="1"/>
      <c r="SAP354" s="1"/>
      <c r="SAQ354" s="1"/>
      <c r="SAR354" s="1"/>
      <c r="SAS354" s="1"/>
      <c r="SAT354" s="1"/>
      <c r="SAU354" s="1"/>
      <c r="SAV354" s="1"/>
      <c r="SAW354" s="1"/>
      <c r="SAX354" s="1"/>
      <c r="SAY354" s="1"/>
      <c r="SAZ354" s="1"/>
      <c r="SBA354" s="1"/>
      <c r="SBB354" s="1"/>
      <c r="SBC354" s="1"/>
      <c r="SBD354" s="1"/>
      <c r="SBE354" s="1"/>
      <c r="SBF354" s="1"/>
      <c r="SBG354" s="1"/>
      <c r="SBH354" s="1"/>
      <c r="SBI354" s="1"/>
      <c r="SBJ354" s="1"/>
      <c r="SBK354" s="1"/>
      <c r="SBL354" s="1"/>
      <c r="SBM354" s="1"/>
      <c r="SBN354" s="1"/>
      <c r="SBO354" s="1"/>
      <c r="SBP354" s="1"/>
      <c r="SBQ354" s="1"/>
      <c r="SBR354" s="1"/>
      <c r="SBS354" s="1"/>
      <c r="SBT354" s="1"/>
      <c r="SBU354" s="1"/>
      <c r="SBV354" s="1"/>
      <c r="SBW354" s="1"/>
      <c r="SBX354" s="1"/>
      <c r="SBY354" s="1"/>
      <c r="SBZ354" s="1"/>
      <c r="SCA354" s="1"/>
      <c r="SCB354" s="1"/>
      <c r="SCC354" s="1"/>
      <c r="SCD354" s="1"/>
      <c r="SCE354" s="1"/>
      <c r="SCF354" s="1"/>
      <c r="SCG354" s="1"/>
      <c r="SCH354" s="1"/>
      <c r="SCI354" s="1"/>
      <c r="SCJ354" s="1"/>
      <c r="SCK354" s="1"/>
      <c r="SCL354" s="1"/>
      <c r="SCM354" s="1"/>
      <c r="SCN354" s="1"/>
      <c r="SCO354" s="1"/>
      <c r="SCP354" s="1"/>
      <c r="SCQ354" s="1"/>
      <c r="SCR354" s="1"/>
      <c r="SCS354" s="1"/>
      <c r="SCT354" s="1"/>
      <c r="SCU354" s="1"/>
      <c r="SCV354" s="1"/>
      <c r="SCW354" s="1"/>
      <c r="SCX354" s="1"/>
      <c r="SCY354" s="1"/>
      <c r="SCZ354" s="1"/>
      <c r="SDA354" s="1"/>
      <c r="SDB354" s="1"/>
      <c r="SDC354" s="1"/>
      <c r="SDD354" s="1"/>
      <c r="SDE354" s="1"/>
      <c r="SDF354" s="1"/>
      <c r="SDG354" s="1"/>
      <c r="SDH354" s="1"/>
      <c r="SDI354" s="1"/>
      <c r="SDJ354" s="1"/>
      <c r="SDK354" s="1"/>
      <c r="SDL354" s="1"/>
      <c r="SDM354" s="1"/>
      <c r="SDN354" s="1"/>
      <c r="SDO354" s="1"/>
      <c r="SDP354" s="1"/>
      <c r="SDQ354" s="1"/>
      <c r="SDR354" s="1"/>
      <c r="SDS354" s="1"/>
      <c r="SDT354" s="1"/>
      <c r="SDU354" s="1"/>
      <c r="SDV354" s="1"/>
      <c r="SDW354" s="1"/>
      <c r="SDX354" s="1"/>
      <c r="SDY354" s="1"/>
      <c r="SDZ354" s="1"/>
      <c r="SEA354" s="1"/>
      <c r="SEB354" s="1"/>
      <c r="SEC354" s="1"/>
      <c r="SED354" s="1"/>
      <c r="SEE354" s="1"/>
      <c r="SEF354" s="1"/>
      <c r="SEG354" s="1"/>
      <c r="SEH354" s="1"/>
      <c r="SEI354" s="1"/>
      <c r="SEJ354" s="1"/>
      <c r="SEK354" s="1"/>
      <c r="SEL354" s="1"/>
      <c r="SEM354" s="1"/>
      <c r="SEN354" s="1"/>
      <c r="SEO354" s="1"/>
      <c r="SEP354" s="1"/>
      <c r="SEQ354" s="1"/>
      <c r="SER354" s="1"/>
      <c r="SES354" s="1"/>
      <c r="SET354" s="1"/>
      <c r="SEU354" s="1"/>
      <c r="SEV354" s="1"/>
      <c r="SEW354" s="1"/>
      <c r="SEX354" s="1"/>
      <c r="SEY354" s="1"/>
      <c r="SEZ354" s="1"/>
      <c r="SFA354" s="1"/>
      <c r="SFB354" s="1"/>
      <c r="SFC354" s="1"/>
      <c r="SFD354" s="1"/>
      <c r="SFE354" s="1"/>
      <c r="SFF354" s="1"/>
      <c r="SFG354" s="1"/>
      <c r="SFH354" s="1"/>
      <c r="SFI354" s="1"/>
      <c r="SFJ354" s="1"/>
      <c r="SFK354" s="1"/>
      <c r="SFL354" s="1"/>
      <c r="SFM354" s="1"/>
      <c r="SFN354" s="1"/>
      <c r="SFO354" s="1"/>
      <c r="SFP354" s="1"/>
      <c r="SFQ354" s="1"/>
      <c r="SFR354" s="1"/>
      <c r="SFS354" s="1"/>
      <c r="SFT354" s="1"/>
      <c r="SFU354" s="1"/>
      <c r="SFV354" s="1"/>
      <c r="SFW354" s="1"/>
      <c r="SFX354" s="1"/>
      <c r="SFY354" s="1"/>
      <c r="SFZ354" s="1"/>
      <c r="SGA354" s="1"/>
      <c r="SGB354" s="1"/>
      <c r="SGC354" s="1"/>
      <c r="SGD354" s="1"/>
      <c r="SGE354" s="1"/>
      <c r="SGF354" s="1"/>
      <c r="SGG354" s="1"/>
      <c r="SGH354" s="1"/>
      <c r="SGI354" s="1"/>
      <c r="SGJ354" s="1"/>
      <c r="SGK354" s="1"/>
      <c r="SGL354" s="1"/>
      <c r="SGM354" s="1"/>
      <c r="SGN354" s="1"/>
      <c r="SGO354" s="1"/>
      <c r="SGP354" s="1"/>
      <c r="SGQ354" s="1"/>
      <c r="SGR354" s="1"/>
      <c r="SGS354" s="1"/>
      <c r="SGT354" s="1"/>
      <c r="SGU354" s="1"/>
      <c r="SGV354" s="1"/>
      <c r="SGW354" s="1"/>
      <c r="SGX354" s="1"/>
      <c r="SGY354" s="1"/>
      <c r="SGZ354" s="1"/>
      <c r="SHA354" s="1"/>
      <c r="SHB354" s="1"/>
      <c r="SHC354" s="1"/>
      <c r="SHD354" s="1"/>
      <c r="SHE354" s="1"/>
      <c r="SHF354" s="1"/>
      <c r="SHG354" s="1"/>
      <c r="SHH354" s="1"/>
      <c r="SHI354" s="1"/>
      <c r="SHJ354" s="1"/>
      <c r="SHK354" s="1"/>
      <c r="SHL354" s="1"/>
      <c r="SHM354" s="1"/>
      <c r="SHN354" s="1"/>
      <c r="SHO354" s="1"/>
      <c r="SHP354" s="1"/>
      <c r="SHQ354" s="1"/>
      <c r="SHR354" s="1"/>
      <c r="SHS354" s="1"/>
      <c r="SHT354" s="1"/>
      <c r="SHU354" s="1"/>
      <c r="SHV354" s="1"/>
      <c r="SHW354" s="1"/>
      <c r="SHX354" s="1"/>
      <c r="SHY354" s="1"/>
      <c r="SHZ354" s="1"/>
      <c r="SIA354" s="1"/>
      <c r="SIB354" s="1"/>
      <c r="SIC354" s="1"/>
      <c r="SID354" s="1"/>
      <c r="SIE354" s="1"/>
      <c r="SIF354" s="1"/>
      <c r="SIG354" s="1"/>
      <c r="SIH354" s="1"/>
      <c r="SII354" s="1"/>
      <c r="SIJ354" s="1"/>
      <c r="SIK354" s="1"/>
      <c r="SIL354" s="1"/>
      <c r="SIM354" s="1"/>
      <c r="SIN354" s="1"/>
      <c r="SIO354" s="1"/>
      <c r="SIP354" s="1"/>
      <c r="SIQ354" s="1"/>
      <c r="SIR354" s="1"/>
      <c r="SIS354" s="1"/>
      <c r="SIT354" s="1"/>
      <c r="SIU354" s="1"/>
      <c r="SIV354" s="1"/>
      <c r="SIW354" s="1"/>
      <c r="SIX354" s="1"/>
      <c r="SIY354" s="1"/>
      <c r="SIZ354" s="1"/>
      <c r="SJA354" s="1"/>
      <c r="SJB354" s="1"/>
      <c r="SJC354" s="1"/>
      <c r="SJD354" s="1"/>
      <c r="SJE354" s="1"/>
      <c r="SJF354" s="1"/>
      <c r="SJG354" s="1"/>
      <c r="SJH354" s="1"/>
      <c r="SJI354" s="1"/>
      <c r="SJJ354" s="1"/>
      <c r="SJK354" s="1"/>
      <c r="SJL354" s="1"/>
      <c r="SJM354" s="1"/>
      <c r="SJN354" s="1"/>
      <c r="SJO354" s="1"/>
      <c r="SJP354" s="1"/>
      <c r="SJQ354" s="1"/>
      <c r="SJR354" s="1"/>
      <c r="SJS354" s="1"/>
      <c r="SJT354" s="1"/>
      <c r="SJU354" s="1"/>
      <c r="SJV354" s="1"/>
      <c r="SJW354" s="1"/>
      <c r="SJX354" s="1"/>
      <c r="SJY354" s="1"/>
      <c r="SJZ354" s="1"/>
      <c r="SKA354" s="1"/>
      <c r="SKB354" s="1"/>
      <c r="SKC354" s="1"/>
      <c r="SKD354" s="1"/>
      <c r="SKE354" s="1"/>
      <c r="SKF354" s="1"/>
      <c r="SKG354" s="1"/>
      <c r="SKH354" s="1"/>
      <c r="SKI354" s="1"/>
      <c r="SKJ354" s="1"/>
      <c r="SKK354" s="1"/>
      <c r="SKL354" s="1"/>
      <c r="SKM354" s="1"/>
      <c r="SKN354" s="1"/>
      <c r="SKO354" s="1"/>
      <c r="SKP354" s="1"/>
      <c r="SKQ354" s="1"/>
      <c r="SKR354" s="1"/>
      <c r="SKS354" s="1"/>
      <c r="SKT354" s="1"/>
      <c r="SKU354" s="1"/>
      <c r="SKV354" s="1"/>
      <c r="SKW354" s="1"/>
      <c r="SKX354" s="1"/>
      <c r="SKY354" s="1"/>
      <c r="SKZ354" s="1"/>
      <c r="SLA354" s="1"/>
      <c r="SLB354" s="1"/>
      <c r="SLC354" s="1"/>
      <c r="SLD354" s="1"/>
      <c r="SLE354" s="1"/>
      <c r="SLF354" s="1"/>
      <c r="SLG354" s="1"/>
      <c r="SLH354" s="1"/>
      <c r="SLI354" s="1"/>
      <c r="SLJ354" s="1"/>
      <c r="SLK354" s="1"/>
      <c r="SLL354" s="1"/>
      <c r="SLM354" s="1"/>
      <c r="SLN354" s="1"/>
      <c r="SLO354" s="1"/>
      <c r="SLP354" s="1"/>
      <c r="SLQ354" s="1"/>
      <c r="SLR354" s="1"/>
      <c r="SLS354" s="1"/>
      <c r="SLT354" s="1"/>
      <c r="SLU354" s="1"/>
      <c r="SLV354" s="1"/>
      <c r="SLW354" s="1"/>
      <c r="SLX354" s="1"/>
      <c r="SLY354" s="1"/>
      <c r="SLZ354" s="1"/>
      <c r="SMA354" s="1"/>
      <c r="SMB354" s="1"/>
      <c r="SMC354" s="1"/>
      <c r="SMD354" s="1"/>
      <c r="SME354" s="1"/>
      <c r="SMF354" s="1"/>
      <c r="SMG354" s="1"/>
      <c r="SMH354" s="1"/>
      <c r="SMI354" s="1"/>
      <c r="SMJ354" s="1"/>
      <c r="SMK354" s="1"/>
      <c r="SML354" s="1"/>
      <c r="SMM354" s="1"/>
      <c r="SMN354" s="1"/>
      <c r="SMO354" s="1"/>
      <c r="SMP354" s="1"/>
      <c r="SMQ354" s="1"/>
      <c r="SMR354" s="1"/>
      <c r="SMS354" s="1"/>
      <c r="SMT354" s="1"/>
      <c r="SMU354" s="1"/>
      <c r="SMV354" s="1"/>
      <c r="SMW354" s="1"/>
      <c r="SMX354" s="1"/>
      <c r="SMY354" s="1"/>
      <c r="SMZ354" s="1"/>
      <c r="SNA354" s="1"/>
      <c r="SNB354" s="1"/>
      <c r="SNC354" s="1"/>
      <c r="SND354" s="1"/>
      <c r="SNE354" s="1"/>
      <c r="SNF354" s="1"/>
      <c r="SNG354" s="1"/>
      <c r="SNH354" s="1"/>
      <c r="SNI354" s="1"/>
      <c r="SNJ354" s="1"/>
      <c r="SNK354" s="1"/>
      <c r="SNL354" s="1"/>
      <c r="SNM354" s="1"/>
      <c r="SNN354" s="1"/>
      <c r="SNO354" s="1"/>
      <c r="SNP354" s="1"/>
      <c r="SNQ354" s="1"/>
      <c r="SNR354" s="1"/>
      <c r="SNS354" s="1"/>
      <c r="SNT354" s="1"/>
      <c r="SNU354" s="1"/>
      <c r="SNV354" s="1"/>
      <c r="SNW354" s="1"/>
      <c r="SNX354" s="1"/>
      <c r="SNY354" s="1"/>
      <c r="SNZ354" s="1"/>
      <c r="SOA354" s="1"/>
      <c r="SOB354" s="1"/>
      <c r="SOC354" s="1"/>
      <c r="SOD354" s="1"/>
      <c r="SOE354" s="1"/>
      <c r="SOF354" s="1"/>
      <c r="SOG354" s="1"/>
      <c r="SOH354" s="1"/>
      <c r="SOI354" s="1"/>
      <c r="SOJ354" s="1"/>
      <c r="SOK354" s="1"/>
      <c r="SOL354" s="1"/>
      <c r="SOM354" s="1"/>
      <c r="SON354" s="1"/>
      <c r="SOO354" s="1"/>
      <c r="SOP354" s="1"/>
      <c r="SOQ354" s="1"/>
      <c r="SOR354" s="1"/>
      <c r="SOS354" s="1"/>
      <c r="SOT354" s="1"/>
      <c r="SOU354" s="1"/>
      <c r="SOV354" s="1"/>
      <c r="SOW354" s="1"/>
      <c r="SOX354" s="1"/>
      <c r="SOY354" s="1"/>
      <c r="SOZ354" s="1"/>
      <c r="SPA354" s="1"/>
      <c r="SPB354" s="1"/>
      <c r="SPC354" s="1"/>
      <c r="SPD354" s="1"/>
      <c r="SPE354" s="1"/>
      <c r="SPF354" s="1"/>
      <c r="SPG354" s="1"/>
      <c r="SPH354" s="1"/>
      <c r="SPI354" s="1"/>
      <c r="SPJ354" s="1"/>
      <c r="SPK354" s="1"/>
      <c r="SPL354" s="1"/>
      <c r="SPM354" s="1"/>
      <c r="SPN354" s="1"/>
      <c r="SPO354" s="1"/>
      <c r="SPP354" s="1"/>
      <c r="SPQ354" s="1"/>
      <c r="SPR354" s="1"/>
      <c r="SPS354" s="1"/>
      <c r="SPT354" s="1"/>
      <c r="SPU354" s="1"/>
      <c r="SPV354" s="1"/>
      <c r="SPW354" s="1"/>
      <c r="SPX354" s="1"/>
      <c r="SPY354" s="1"/>
      <c r="SPZ354" s="1"/>
      <c r="SQA354" s="1"/>
      <c r="SQB354" s="1"/>
      <c r="SQC354" s="1"/>
      <c r="SQD354" s="1"/>
      <c r="SQE354" s="1"/>
      <c r="SQF354" s="1"/>
      <c r="SQG354" s="1"/>
      <c r="SQH354" s="1"/>
      <c r="SQI354" s="1"/>
      <c r="SQJ354" s="1"/>
      <c r="SQK354" s="1"/>
      <c r="SQL354" s="1"/>
      <c r="SQM354" s="1"/>
      <c r="SQN354" s="1"/>
      <c r="SQO354" s="1"/>
      <c r="SQP354" s="1"/>
      <c r="SQQ354" s="1"/>
      <c r="SQR354" s="1"/>
      <c r="SQS354" s="1"/>
      <c r="SQT354" s="1"/>
      <c r="SQU354" s="1"/>
      <c r="SQV354" s="1"/>
      <c r="SQW354" s="1"/>
      <c r="SQX354" s="1"/>
      <c r="SQY354" s="1"/>
      <c r="SQZ354" s="1"/>
      <c r="SRA354" s="1"/>
      <c r="SRB354" s="1"/>
      <c r="SRC354" s="1"/>
      <c r="SRD354" s="1"/>
      <c r="SRE354" s="1"/>
      <c r="SRF354" s="1"/>
      <c r="SRG354" s="1"/>
      <c r="SRH354" s="1"/>
      <c r="SRI354" s="1"/>
      <c r="SRJ354" s="1"/>
      <c r="SRK354" s="1"/>
      <c r="SRL354" s="1"/>
      <c r="SRM354" s="1"/>
      <c r="SRN354" s="1"/>
      <c r="SRO354" s="1"/>
      <c r="SRP354" s="1"/>
      <c r="SRQ354" s="1"/>
      <c r="SRR354" s="1"/>
      <c r="SRS354" s="1"/>
      <c r="SRT354" s="1"/>
      <c r="SRU354" s="1"/>
      <c r="SRV354" s="1"/>
      <c r="SRW354" s="1"/>
      <c r="SRX354" s="1"/>
      <c r="SRY354" s="1"/>
      <c r="SRZ354" s="1"/>
      <c r="SSA354" s="1"/>
      <c r="SSB354" s="1"/>
      <c r="SSC354" s="1"/>
      <c r="SSD354" s="1"/>
      <c r="SSE354" s="1"/>
      <c r="SSF354" s="1"/>
      <c r="SSG354" s="1"/>
      <c r="SSH354" s="1"/>
      <c r="SSI354" s="1"/>
      <c r="SSJ354" s="1"/>
      <c r="SSK354" s="1"/>
      <c r="SSL354" s="1"/>
      <c r="SSM354" s="1"/>
      <c r="SSN354" s="1"/>
      <c r="SSO354" s="1"/>
      <c r="SSP354" s="1"/>
      <c r="SSQ354" s="1"/>
      <c r="SSR354" s="1"/>
      <c r="SSS354" s="1"/>
      <c r="SST354" s="1"/>
      <c r="SSU354" s="1"/>
      <c r="SSV354" s="1"/>
      <c r="SSW354" s="1"/>
      <c r="SSX354" s="1"/>
      <c r="SSY354" s="1"/>
      <c r="SSZ354" s="1"/>
      <c r="STA354" s="1"/>
      <c r="STB354" s="1"/>
      <c r="STC354" s="1"/>
      <c r="STD354" s="1"/>
      <c r="STE354" s="1"/>
      <c r="STF354" s="1"/>
      <c r="STG354" s="1"/>
      <c r="STH354" s="1"/>
      <c r="STI354" s="1"/>
      <c r="STJ354" s="1"/>
      <c r="STK354" s="1"/>
      <c r="STL354" s="1"/>
      <c r="STM354" s="1"/>
      <c r="STN354" s="1"/>
      <c r="STO354" s="1"/>
      <c r="STP354" s="1"/>
      <c r="STQ354" s="1"/>
      <c r="STR354" s="1"/>
      <c r="STS354" s="1"/>
      <c r="STT354" s="1"/>
      <c r="STU354" s="1"/>
      <c r="STV354" s="1"/>
      <c r="STW354" s="1"/>
      <c r="STX354" s="1"/>
      <c r="STY354" s="1"/>
      <c r="STZ354" s="1"/>
      <c r="SUA354" s="1"/>
      <c r="SUB354" s="1"/>
      <c r="SUC354" s="1"/>
      <c r="SUD354" s="1"/>
      <c r="SUE354" s="1"/>
      <c r="SUF354" s="1"/>
      <c r="SUG354" s="1"/>
      <c r="SUH354" s="1"/>
      <c r="SUI354" s="1"/>
      <c r="SUJ354" s="1"/>
      <c r="SUK354" s="1"/>
      <c r="SUL354" s="1"/>
      <c r="SUM354" s="1"/>
      <c r="SUN354" s="1"/>
      <c r="SUO354" s="1"/>
      <c r="SUP354" s="1"/>
      <c r="SUQ354" s="1"/>
      <c r="SUR354" s="1"/>
      <c r="SUS354" s="1"/>
      <c r="SUT354" s="1"/>
      <c r="SUU354" s="1"/>
      <c r="SUV354" s="1"/>
      <c r="SUW354" s="1"/>
      <c r="SUX354" s="1"/>
      <c r="SUY354" s="1"/>
      <c r="SUZ354" s="1"/>
      <c r="SVA354" s="1"/>
      <c r="SVB354" s="1"/>
      <c r="SVC354" s="1"/>
      <c r="SVD354" s="1"/>
      <c r="SVE354" s="1"/>
      <c r="SVF354" s="1"/>
      <c r="SVG354" s="1"/>
      <c r="SVH354" s="1"/>
      <c r="SVI354" s="1"/>
      <c r="SVJ354" s="1"/>
      <c r="SVK354" s="1"/>
      <c r="SVL354" s="1"/>
      <c r="SVM354" s="1"/>
      <c r="SVN354" s="1"/>
      <c r="SVO354" s="1"/>
      <c r="SVP354" s="1"/>
      <c r="SVQ354" s="1"/>
      <c r="SVR354" s="1"/>
      <c r="SVS354" s="1"/>
      <c r="SVT354" s="1"/>
      <c r="SVU354" s="1"/>
      <c r="SVV354" s="1"/>
      <c r="SVW354" s="1"/>
      <c r="SVX354" s="1"/>
      <c r="SVY354" s="1"/>
      <c r="SVZ354" s="1"/>
      <c r="SWA354" s="1"/>
      <c r="SWB354" s="1"/>
      <c r="SWC354" s="1"/>
      <c r="SWD354" s="1"/>
      <c r="SWE354" s="1"/>
      <c r="SWF354" s="1"/>
      <c r="SWG354" s="1"/>
      <c r="SWH354" s="1"/>
      <c r="SWI354" s="1"/>
      <c r="SWJ354" s="1"/>
      <c r="SWK354" s="1"/>
      <c r="SWL354" s="1"/>
      <c r="SWM354" s="1"/>
      <c r="SWN354" s="1"/>
      <c r="SWO354" s="1"/>
      <c r="SWP354" s="1"/>
      <c r="SWQ354" s="1"/>
      <c r="SWR354" s="1"/>
      <c r="SWS354" s="1"/>
      <c r="SWT354" s="1"/>
      <c r="SWU354" s="1"/>
      <c r="SWV354" s="1"/>
      <c r="SWW354" s="1"/>
      <c r="SWX354" s="1"/>
      <c r="SWY354" s="1"/>
      <c r="SWZ354" s="1"/>
      <c r="SXA354" s="1"/>
      <c r="SXB354" s="1"/>
      <c r="SXC354" s="1"/>
      <c r="SXD354" s="1"/>
      <c r="SXE354" s="1"/>
      <c r="SXF354" s="1"/>
      <c r="SXG354" s="1"/>
      <c r="SXH354" s="1"/>
      <c r="SXI354" s="1"/>
      <c r="SXJ354" s="1"/>
      <c r="SXK354" s="1"/>
      <c r="SXL354" s="1"/>
      <c r="SXM354" s="1"/>
      <c r="SXN354" s="1"/>
      <c r="SXO354" s="1"/>
      <c r="SXP354" s="1"/>
      <c r="SXQ354" s="1"/>
      <c r="SXR354" s="1"/>
      <c r="SXS354" s="1"/>
      <c r="SXT354" s="1"/>
      <c r="SXU354" s="1"/>
      <c r="SXV354" s="1"/>
      <c r="SXW354" s="1"/>
      <c r="SXX354" s="1"/>
      <c r="SXY354" s="1"/>
      <c r="SXZ354" s="1"/>
      <c r="SYA354" s="1"/>
      <c r="SYB354" s="1"/>
      <c r="SYC354" s="1"/>
      <c r="SYD354" s="1"/>
      <c r="SYE354" s="1"/>
      <c r="SYF354" s="1"/>
      <c r="SYG354" s="1"/>
      <c r="SYH354" s="1"/>
      <c r="SYI354" s="1"/>
      <c r="SYJ354" s="1"/>
      <c r="SYK354" s="1"/>
      <c r="SYL354" s="1"/>
      <c r="SYM354" s="1"/>
      <c r="SYN354" s="1"/>
      <c r="SYO354" s="1"/>
      <c r="SYP354" s="1"/>
      <c r="SYQ354" s="1"/>
      <c r="SYR354" s="1"/>
      <c r="SYS354" s="1"/>
      <c r="SYT354" s="1"/>
      <c r="SYU354" s="1"/>
      <c r="SYV354" s="1"/>
      <c r="SYW354" s="1"/>
      <c r="SYX354" s="1"/>
      <c r="SYY354" s="1"/>
      <c r="SYZ354" s="1"/>
      <c r="SZA354" s="1"/>
      <c r="SZB354" s="1"/>
      <c r="SZC354" s="1"/>
      <c r="SZD354" s="1"/>
      <c r="SZE354" s="1"/>
      <c r="SZF354" s="1"/>
      <c r="SZG354" s="1"/>
      <c r="SZH354" s="1"/>
      <c r="SZI354" s="1"/>
      <c r="SZJ354" s="1"/>
      <c r="SZK354" s="1"/>
      <c r="SZL354" s="1"/>
      <c r="SZM354" s="1"/>
      <c r="SZN354" s="1"/>
      <c r="SZO354" s="1"/>
      <c r="SZP354" s="1"/>
      <c r="SZQ354" s="1"/>
      <c r="SZR354" s="1"/>
      <c r="SZS354" s="1"/>
      <c r="SZT354" s="1"/>
      <c r="SZU354" s="1"/>
      <c r="SZV354" s="1"/>
      <c r="SZW354" s="1"/>
      <c r="SZX354" s="1"/>
      <c r="SZY354" s="1"/>
      <c r="SZZ354" s="1"/>
      <c r="TAA354" s="1"/>
      <c r="TAB354" s="1"/>
      <c r="TAC354" s="1"/>
      <c r="TAD354" s="1"/>
      <c r="TAE354" s="1"/>
      <c r="TAF354" s="1"/>
      <c r="TAG354" s="1"/>
      <c r="TAH354" s="1"/>
      <c r="TAI354" s="1"/>
      <c r="TAJ354" s="1"/>
      <c r="TAK354" s="1"/>
      <c r="TAL354" s="1"/>
      <c r="TAM354" s="1"/>
      <c r="TAN354" s="1"/>
      <c r="TAO354" s="1"/>
      <c r="TAP354" s="1"/>
      <c r="TAQ354" s="1"/>
      <c r="TAR354" s="1"/>
      <c r="TAS354" s="1"/>
      <c r="TAT354" s="1"/>
      <c r="TAU354" s="1"/>
      <c r="TAV354" s="1"/>
      <c r="TAW354" s="1"/>
      <c r="TAX354" s="1"/>
      <c r="TAY354" s="1"/>
      <c r="TAZ354" s="1"/>
      <c r="TBA354" s="1"/>
      <c r="TBB354" s="1"/>
      <c r="TBC354" s="1"/>
      <c r="TBD354" s="1"/>
      <c r="TBE354" s="1"/>
      <c r="TBF354" s="1"/>
      <c r="TBG354" s="1"/>
      <c r="TBH354" s="1"/>
      <c r="TBI354" s="1"/>
      <c r="TBJ354" s="1"/>
      <c r="TBK354" s="1"/>
      <c r="TBL354" s="1"/>
      <c r="TBM354" s="1"/>
      <c r="TBN354" s="1"/>
      <c r="TBO354" s="1"/>
      <c r="TBP354" s="1"/>
      <c r="TBQ354" s="1"/>
      <c r="TBR354" s="1"/>
      <c r="TBS354" s="1"/>
      <c r="TBT354" s="1"/>
      <c r="TBU354" s="1"/>
      <c r="TBV354" s="1"/>
      <c r="TBW354" s="1"/>
      <c r="TBX354" s="1"/>
      <c r="TBY354" s="1"/>
      <c r="TBZ354" s="1"/>
      <c r="TCA354" s="1"/>
      <c r="TCB354" s="1"/>
      <c r="TCC354" s="1"/>
      <c r="TCD354" s="1"/>
      <c r="TCE354" s="1"/>
      <c r="TCF354" s="1"/>
      <c r="TCG354" s="1"/>
      <c r="TCH354" s="1"/>
      <c r="TCI354" s="1"/>
      <c r="TCJ354" s="1"/>
      <c r="TCK354" s="1"/>
      <c r="TCL354" s="1"/>
      <c r="TCM354" s="1"/>
      <c r="TCN354" s="1"/>
      <c r="TCO354" s="1"/>
      <c r="TCP354" s="1"/>
      <c r="TCQ354" s="1"/>
      <c r="TCR354" s="1"/>
      <c r="TCS354" s="1"/>
      <c r="TCT354" s="1"/>
      <c r="TCU354" s="1"/>
      <c r="TCV354" s="1"/>
      <c r="TCW354" s="1"/>
      <c r="TCX354" s="1"/>
      <c r="TCY354" s="1"/>
      <c r="TCZ354" s="1"/>
      <c r="TDA354" s="1"/>
      <c r="TDB354" s="1"/>
      <c r="TDC354" s="1"/>
      <c r="TDD354" s="1"/>
      <c r="TDE354" s="1"/>
      <c r="TDF354" s="1"/>
      <c r="TDG354" s="1"/>
      <c r="TDH354" s="1"/>
      <c r="TDI354" s="1"/>
      <c r="TDJ354" s="1"/>
      <c r="TDK354" s="1"/>
      <c r="TDL354" s="1"/>
      <c r="TDM354" s="1"/>
      <c r="TDN354" s="1"/>
      <c r="TDO354" s="1"/>
      <c r="TDP354" s="1"/>
      <c r="TDQ354" s="1"/>
      <c r="TDR354" s="1"/>
      <c r="TDS354" s="1"/>
      <c r="TDT354" s="1"/>
      <c r="TDU354" s="1"/>
      <c r="TDV354" s="1"/>
      <c r="TDW354" s="1"/>
      <c r="TDX354" s="1"/>
      <c r="TDY354" s="1"/>
      <c r="TDZ354" s="1"/>
      <c r="TEA354" s="1"/>
      <c r="TEB354" s="1"/>
      <c r="TEC354" s="1"/>
      <c r="TED354" s="1"/>
      <c r="TEE354" s="1"/>
      <c r="TEF354" s="1"/>
      <c r="TEG354" s="1"/>
      <c r="TEH354" s="1"/>
      <c r="TEI354" s="1"/>
      <c r="TEJ354" s="1"/>
      <c r="TEK354" s="1"/>
      <c r="TEL354" s="1"/>
      <c r="TEM354" s="1"/>
      <c r="TEN354" s="1"/>
      <c r="TEO354" s="1"/>
      <c r="TEP354" s="1"/>
      <c r="TEQ354" s="1"/>
      <c r="TER354" s="1"/>
      <c r="TES354" s="1"/>
      <c r="TET354" s="1"/>
      <c r="TEU354" s="1"/>
      <c r="TEV354" s="1"/>
      <c r="TEW354" s="1"/>
      <c r="TEX354" s="1"/>
      <c r="TEY354" s="1"/>
      <c r="TEZ354" s="1"/>
      <c r="TFA354" s="1"/>
      <c r="TFB354" s="1"/>
      <c r="TFC354" s="1"/>
      <c r="TFD354" s="1"/>
      <c r="TFE354" s="1"/>
      <c r="TFF354" s="1"/>
      <c r="TFG354" s="1"/>
      <c r="TFH354" s="1"/>
      <c r="TFI354" s="1"/>
      <c r="TFJ354" s="1"/>
      <c r="TFK354" s="1"/>
      <c r="TFL354" s="1"/>
      <c r="TFM354" s="1"/>
      <c r="TFN354" s="1"/>
      <c r="TFO354" s="1"/>
      <c r="TFP354" s="1"/>
      <c r="TFQ354" s="1"/>
      <c r="TFR354" s="1"/>
      <c r="TFS354" s="1"/>
      <c r="TFT354" s="1"/>
      <c r="TFU354" s="1"/>
      <c r="TFV354" s="1"/>
      <c r="TFW354" s="1"/>
      <c r="TFX354" s="1"/>
      <c r="TFY354" s="1"/>
      <c r="TFZ354" s="1"/>
      <c r="TGA354" s="1"/>
      <c r="TGB354" s="1"/>
      <c r="TGC354" s="1"/>
      <c r="TGD354" s="1"/>
      <c r="TGE354" s="1"/>
      <c r="TGF354" s="1"/>
      <c r="TGG354" s="1"/>
      <c r="TGH354" s="1"/>
      <c r="TGI354" s="1"/>
      <c r="TGJ354" s="1"/>
      <c r="TGK354" s="1"/>
      <c r="TGL354" s="1"/>
      <c r="TGM354" s="1"/>
      <c r="TGN354" s="1"/>
      <c r="TGO354" s="1"/>
      <c r="TGP354" s="1"/>
      <c r="TGQ354" s="1"/>
      <c r="TGR354" s="1"/>
      <c r="TGS354" s="1"/>
      <c r="TGT354" s="1"/>
      <c r="TGU354" s="1"/>
      <c r="TGV354" s="1"/>
      <c r="TGW354" s="1"/>
      <c r="TGX354" s="1"/>
      <c r="TGY354" s="1"/>
      <c r="TGZ354" s="1"/>
      <c r="THA354" s="1"/>
      <c r="THB354" s="1"/>
      <c r="THC354" s="1"/>
      <c r="THD354" s="1"/>
      <c r="THE354" s="1"/>
      <c r="THF354" s="1"/>
      <c r="THG354" s="1"/>
      <c r="THH354" s="1"/>
      <c r="THI354" s="1"/>
      <c r="THJ354" s="1"/>
      <c r="THK354" s="1"/>
      <c r="THL354" s="1"/>
      <c r="THM354" s="1"/>
      <c r="THN354" s="1"/>
      <c r="THO354" s="1"/>
      <c r="THP354" s="1"/>
      <c r="THQ354" s="1"/>
      <c r="THR354" s="1"/>
      <c r="THS354" s="1"/>
      <c r="THT354" s="1"/>
      <c r="THU354" s="1"/>
      <c r="THV354" s="1"/>
      <c r="THW354" s="1"/>
      <c r="THX354" s="1"/>
      <c r="THY354" s="1"/>
      <c r="THZ354" s="1"/>
      <c r="TIA354" s="1"/>
      <c r="TIB354" s="1"/>
      <c r="TIC354" s="1"/>
      <c r="TID354" s="1"/>
      <c r="TIE354" s="1"/>
      <c r="TIF354" s="1"/>
      <c r="TIG354" s="1"/>
      <c r="TIH354" s="1"/>
      <c r="TII354" s="1"/>
      <c r="TIJ354" s="1"/>
      <c r="TIK354" s="1"/>
      <c r="TIL354" s="1"/>
      <c r="TIM354" s="1"/>
      <c r="TIN354" s="1"/>
      <c r="TIO354" s="1"/>
      <c r="TIP354" s="1"/>
      <c r="TIQ354" s="1"/>
      <c r="TIR354" s="1"/>
      <c r="TIS354" s="1"/>
      <c r="TIT354" s="1"/>
      <c r="TIU354" s="1"/>
      <c r="TIV354" s="1"/>
      <c r="TIW354" s="1"/>
      <c r="TIX354" s="1"/>
      <c r="TIY354" s="1"/>
      <c r="TIZ354" s="1"/>
      <c r="TJA354" s="1"/>
      <c r="TJB354" s="1"/>
      <c r="TJC354" s="1"/>
      <c r="TJD354" s="1"/>
      <c r="TJE354" s="1"/>
      <c r="TJF354" s="1"/>
      <c r="TJG354" s="1"/>
      <c r="TJH354" s="1"/>
      <c r="TJI354" s="1"/>
      <c r="TJJ354" s="1"/>
      <c r="TJK354" s="1"/>
      <c r="TJL354" s="1"/>
      <c r="TJM354" s="1"/>
      <c r="TJN354" s="1"/>
      <c r="TJO354" s="1"/>
      <c r="TJP354" s="1"/>
      <c r="TJQ354" s="1"/>
      <c r="TJR354" s="1"/>
      <c r="TJS354" s="1"/>
      <c r="TJT354" s="1"/>
      <c r="TJU354" s="1"/>
      <c r="TJV354" s="1"/>
      <c r="TJW354" s="1"/>
      <c r="TJX354" s="1"/>
      <c r="TJY354" s="1"/>
      <c r="TJZ354" s="1"/>
      <c r="TKA354" s="1"/>
      <c r="TKB354" s="1"/>
      <c r="TKC354" s="1"/>
      <c r="TKD354" s="1"/>
      <c r="TKE354" s="1"/>
      <c r="TKF354" s="1"/>
      <c r="TKG354" s="1"/>
      <c r="TKH354" s="1"/>
      <c r="TKI354" s="1"/>
      <c r="TKJ354" s="1"/>
      <c r="TKK354" s="1"/>
      <c r="TKL354" s="1"/>
      <c r="TKM354" s="1"/>
      <c r="TKN354" s="1"/>
      <c r="TKO354" s="1"/>
      <c r="TKP354" s="1"/>
      <c r="TKQ354" s="1"/>
      <c r="TKR354" s="1"/>
      <c r="TKS354" s="1"/>
      <c r="TKT354" s="1"/>
      <c r="TKU354" s="1"/>
      <c r="TKV354" s="1"/>
      <c r="TKW354" s="1"/>
      <c r="TKX354" s="1"/>
      <c r="TKY354" s="1"/>
      <c r="TKZ354" s="1"/>
      <c r="TLA354" s="1"/>
      <c r="TLB354" s="1"/>
      <c r="TLC354" s="1"/>
      <c r="TLD354" s="1"/>
      <c r="TLE354" s="1"/>
      <c r="TLF354" s="1"/>
      <c r="TLG354" s="1"/>
      <c r="TLH354" s="1"/>
      <c r="TLI354" s="1"/>
      <c r="TLJ354" s="1"/>
      <c r="TLK354" s="1"/>
      <c r="TLL354" s="1"/>
      <c r="TLM354" s="1"/>
      <c r="TLN354" s="1"/>
      <c r="TLO354" s="1"/>
      <c r="TLP354" s="1"/>
      <c r="TLQ354" s="1"/>
      <c r="TLR354" s="1"/>
      <c r="TLS354" s="1"/>
      <c r="TLT354" s="1"/>
      <c r="TLU354" s="1"/>
      <c r="TLV354" s="1"/>
      <c r="TLW354" s="1"/>
      <c r="TLX354" s="1"/>
      <c r="TLY354" s="1"/>
      <c r="TLZ354" s="1"/>
      <c r="TMA354" s="1"/>
      <c r="TMB354" s="1"/>
      <c r="TMC354" s="1"/>
      <c r="TMD354" s="1"/>
      <c r="TME354" s="1"/>
      <c r="TMF354" s="1"/>
      <c r="TMG354" s="1"/>
      <c r="TMH354" s="1"/>
      <c r="TMI354" s="1"/>
      <c r="TMJ354" s="1"/>
      <c r="TMK354" s="1"/>
      <c r="TML354" s="1"/>
      <c r="TMM354" s="1"/>
      <c r="TMN354" s="1"/>
      <c r="TMO354" s="1"/>
      <c r="TMP354" s="1"/>
      <c r="TMQ354" s="1"/>
      <c r="TMR354" s="1"/>
      <c r="TMS354" s="1"/>
      <c r="TMT354" s="1"/>
      <c r="TMU354" s="1"/>
      <c r="TMV354" s="1"/>
      <c r="TMW354" s="1"/>
      <c r="TMX354" s="1"/>
      <c r="TMY354" s="1"/>
      <c r="TMZ354" s="1"/>
      <c r="TNA354" s="1"/>
      <c r="TNB354" s="1"/>
      <c r="TNC354" s="1"/>
      <c r="TND354" s="1"/>
      <c r="TNE354" s="1"/>
      <c r="TNF354" s="1"/>
      <c r="TNG354" s="1"/>
      <c r="TNH354" s="1"/>
      <c r="TNI354" s="1"/>
      <c r="TNJ354" s="1"/>
      <c r="TNK354" s="1"/>
      <c r="TNL354" s="1"/>
      <c r="TNM354" s="1"/>
      <c r="TNN354" s="1"/>
      <c r="TNO354" s="1"/>
      <c r="TNP354" s="1"/>
      <c r="TNQ354" s="1"/>
      <c r="TNR354" s="1"/>
      <c r="TNS354" s="1"/>
      <c r="TNT354" s="1"/>
      <c r="TNU354" s="1"/>
      <c r="TNV354" s="1"/>
      <c r="TNW354" s="1"/>
      <c r="TNX354" s="1"/>
      <c r="TNY354" s="1"/>
      <c r="TNZ354" s="1"/>
      <c r="TOA354" s="1"/>
      <c r="TOB354" s="1"/>
      <c r="TOC354" s="1"/>
      <c r="TOD354" s="1"/>
      <c r="TOE354" s="1"/>
      <c r="TOF354" s="1"/>
      <c r="TOG354" s="1"/>
      <c r="TOH354" s="1"/>
      <c r="TOI354" s="1"/>
      <c r="TOJ354" s="1"/>
      <c r="TOK354" s="1"/>
      <c r="TOL354" s="1"/>
      <c r="TOM354" s="1"/>
      <c r="TON354" s="1"/>
      <c r="TOO354" s="1"/>
      <c r="TOP354" s="1"/>
      <c r="TOQ354" s="1"/>
      <c r="TOR354" s="1"/>
      <c r="TOS354" s="1"/>
      <c r="TOT354" s="1"/>
      <c r="TOU354" s="1"/>
      <c r="TOV354" s="1"/>
      <c r="TOW354" s="1"/>
      <c r="TOX354" s="1"/>
      <c r="TOY354" s="1"/>
      <c r="TOZ354" s="1"/>
      <c r="TPA354" s="1"/>
      <c r="TPB354" s="1"/>
      <c r="TPC354" s="1"/>
      <c r="TPD354" s="1"/>
      <c r="TPE354" s="1"/>
      <c r="TPF354" s="1"/>
      <c r="TPG354" s="1"/>
      <c r="TPH354" s="1"/>
      <c r="TPI354" s="1"/>
      <c r="TPJ354" s="1"/>
      <c r="TPK354" s="1"/>
      <c r="TPL354" s="1"/>
      <c r="TPM354" s="1"/>
      <c r="TPN354" s="1"/>
      <c r="TPO354" s="1"/>
      <c r="TPP354" s="1"/>
      <c r="TPQ354" s="1"/>
      <c r="TPR354" s="1"/>
      <c r="TPS354" s="1"/>
      <c r="TPT354" s="1"/>
      <c r="TPU354" s="1"/>
      <c r="TPV354" s="1"/>
      <c r="TPW354" s="1"/>
      <c r="TPX354" s="1"/>
      <c r="TPY354" s="1"/>
      <c r="TPZ354" s="1"/>
      <c r="TQA354" s="1"/>
      <c r="TQB354" s="1"/>
      <c r="TQC354" s="1"/>
      <c r="TQD354" s="1"/>
      <c r="TQE354" s="1"/>
      <c r="TQF354" s="1"/>
      <c r="TQG354" s="1"/>
      <c r="TQH354" s="1"/>
      <c r="TQI354" s="1"/>
      <c r="TQJ354" s="1"/>
      <c r="TQK354" s="1"/>
      <c r="TQL354" s="1"/>
      <c r="TQM354" s="1"/>
      <c r="TQN354" s="1"/>
      <c r="TQO354" s="1"/>
      <c r="TQP354" s="1"/>
      <c r="TQQ354" s="1"/>
      <c r="TQR354" s="1"/>
      <c r="TQS354" s="1"/>
      <c r="TQT354" s="1"/>
      <c r="TQU354" s="1"/>
      <c r="TQV354" s="1"/>
      <c r="TQW354" s="1"/>
      <c r="TQX354" s="1"/>
      <c r="TQY354" s="1"/>
      <c r="TQZ354" s="1"/>
      <c r="TRA354" s="1"/>
      <c r="TRB354" s="1"/>
      <c r="TRC354" s="1"/>
      <c r="TRD354" s="1"/>
      <c r="TRE354" s="1"/>
      <c r="TRF354" s="1"/>
      <c r="TRG354" s="1"/>
      <c r="TRH354" s="1"/>
      <c r="TRI354" s="1"/>
      <c r="TRJ354" s="1"/>
      <c r="TRK354" s="1"/>
      <c r="TRL354" s="1"/>
      <c r="TRM354" s="1"/>
      <c r="TRN354" s="1"/>
      <c r="TRO354" s="1"/>
      <c r="TRP354" s="1"/>
      <c r="TRQ354" s="1"/>
      <c r="TRR354" s="1"/>
      <c r="TRS354" s="1"/>
      <c r="TRT354" s="1"/>
      <c r="TRU354" s="1"/>
      <c r="TRV354" s="1"/>
      <c r="TRW354" s="1"/>
      <c r="TRX354" s="1"/>
      <c r="TRY354" s="1"/>
      <c r="TRZ354" s="1"/>
      <c r="TSA354" s="1"/>
      <c r="TSB354" s="1"/>
      <c r="TSC354" s="1"/>
      <c r="TSD354" s="1"/>
      <c r="TSE354" s="1"/>
      <c r="TSF354" s="1"/>
      <c r="TSG354" s="1"/>
      <c r="TSH354" s="1"/>
      <c r="TSI354" s="1"/>
      <c r="TSJ354" s="1"/>
      <c r="TSK354" s="1"/>
      <c r="TSL354" s="1"/>
      <c r="TSM354" s="1"/>
      <c r="TSN354" s="1"/>
      <c r="TSO354" s="1"/>
      <c r="TSP354" s="1"/>
      <c r="TSQ354" s="1"/>
      <c r="TSR354" s="1"/>
      <c r="TSS354" s="1"/>
      <c r="TST354" s="1"/>
      <c r="TSU354" s="1"/>
      <c r="TSV354" s="1"/>
      <c r="TSW354" s="1"/>
      <c r="TSX354" s="1"/>
      <c r="TSY354" s="1"/>
      <c r="TSZ354" s="1"/>
      <c r="TTA354" s="1"/>
      <c r="TTB354" s="1"/>
      <c r="TTC354" s="1"/>
      <c r="TTD354" s="1"/>
      <c r="TTE354" s="1"/>
      <c r="TTF354" s="1"/>
      <c r="TTG354" s="1"/>
      <c r="TTH354" s="1"/>
      <c r="TTI354" s="1"/>
      <c r="TTJ354" s="1"/>
      <c r="TTK354" s="1"/>
      <c r="TTL354" s="1"/>
      <c r="TTM354" s="1"/>
      <c r="TTN354" s="1"/>
      <c r="TTO354" s="1"/>
      <c r="TTP354" s="1"/>
      <c r="TTQ354" s="1"/>
      <c r="TTR354" s="1"/>
      <c r="TTS354" s="1"/>
      <c r="TTT354" s="1"/>
      <c r="TTU354" s="1"/>
      <c r="TTV354" s="1"/>
      <c r="TTW354" s="1"/>
      <c r="TTX354" s="1"/>
      <c r="TTY354" s="1"/>
      <c r="TTZ354" s="1"/>
      <c r="TUA354" s="1"/>
      <c r="TUB354" s="1"/>
      <c r="TUC354" s="1"/>
      <c r="TUD354" s="1"/>
      <c r="TUE354" s="1"/>
      <c r="TUF354" s="1"/>
      <c r="TUG354" s="1"/>
      <c r="TUH354" s="1"/>
      <c r="TUI354" s="1"/>
      <c r="TUJ354" s="1"/>
      <c r="TUK354" s="1"/>
      <c r="TUL354" s="1"/>
      <c r="TUM354" s="1"/>
      <c r="TUN354" s="1"/>
      <c r="TUO354" s="1"/>
      <c r="TUP354" s="1"/>
      <c r="TUQ354" s="1"/>
      <c r="TUR354" s="1"/>
      <c r="TUS354" s="1"/>
      <c r="TUT354" s="1"/>
      <c r="TUU354" s="1"/>
      <c r="TUV354" s="1"/>
      <c r="TUW354" s="1"/>
      <c r="TUX354" s="1"/>
      <c r="TUY354" s="1"/>
      <c r="TUZ354" s="1"/>
      <c r="TVA354" s="1"/>
      <c r="TVB354" s="1"/>
      <c r="TVC354" s="1"/>
      <c r="TVD354" s="1"/>
      <c r="TVE354" s="1"/>
      <c r="TVF354" s="1"/>
      <c r="TVG354" s="1"/>
      <c r="TVH354" s="1"/>
      <c r="TVI354" s="1"/>
      <c r="TVJ354" s="1"/>
      <c r="TVK354" s="1"/>
      <c r="TVL354" s="1"/>
      <c r="TVM354" s="1"/>
      <c r="TVN354" s="1"/>
      <c r="TVO354" s="1"/>
      <c r="TVP354" s="1"/>
      <c r="TVQ354" s="1"/>
      <c r="TVR354" s="1"/>
      <c r="TVS354" s="1"/>
      <c r="TVT354" s="1"/>
      <c r="TVU354" s="1"/>
      <c r="TVV354" s="1"/>
      <c r="TVW354" s="1"/>
      <c r="TVX354" s="1"/>
      <c r="TVY354" s="1"/>
      <c r="TVZ354" s="1"/>
      <c r="TWA354" s="1"/>
      <c r="TWB354" s="1"/>
      <c r="TWC354" s="1"/>
      <c r="TWD354" s="1"/>
      <c r="TWE354" s="1"/>
      <c r="TWF354" s="1"/>
      <c r="TWG354" s="1"/>
      <c r="TWH354" s="1"/>
      <c r="TWI354" s="1"/>
      <c r="TWJ354" s="1"/>
      <c r="TWK354" s="1"/>
      <c r="TWL354" s="1"/>
      <c r="TWM354" s="1"/>
      <c r="TWN354" s="1"/>
      <c r="TWO354" s="1"/>
      <c r="TWP354" s="1"/>
      <c r="TWQ354" s="1"/>
      <c r="TWR354" s="1"/>
      <c r="TWS354" s="1"/>
      <c r="TWT354" s="1"/>
      <c r="TWU354" s="1"/>
      <c r="TWV354" s="1"/>
      <c r="TWW354" s="1"/>
      <c r="TWX354" s="1"/>
      <c r="TWY354" s="1"/>
      <c r="TWZ354" s="1"/>
      <c r="TXA354" s="1"/>
      <c r="TXB354" s="1"/>
      <c r="TXC354" s="1"/>
      <c r="TXD354" s="1"/>
      <c r="TXE354" s="1"/>
      <c r="TXF354" s="1"/>
      <c r="TXG354" s="1"/>
      <c r="TXH354" s="1"/>
      <c r="TXI354" s="1"/>
      <c r="TXJ354" s="1"/>
      <c r="TXK354" s="1"/>
      <c r="TXL354" s="1"/>
      <c r="TXM354" s="1"/>
      <c r="TXN354" s="1"/>
      <c r="TXO354" s="1"/>
      <c r="TXP354" s="1"/>
      <c r="TXQ354" s="1"/>
      <c r="TXR354" s="1"/>
      <c r="TXS354" s="1"/>
      <c r="TXT354" s="1"/>
      <c r="TXU354" s="1"/>
      <c r="TXV354" s="1"/>
      <c r="TXW354" s="1"/>
      <c r="TXX354" s="1"/>
      <c r="TXY354" s="1"/>
      <c r="TXZ354" s="1"/>
      <c r="TYA354" s="1"/>
      <c r="TYB354" s="1"/>
      <c r="TYC354" s="1"/>
      <c r="TYD354" s="1"/>
      <c r="TYE354" s="1"/>
      <c r="TYF354" s="1"/>
      <c r="TYG354" s="1"/>
      <c r="TYH354" s="1"/>
      <c r="TYI354" s="1"/>
      <c r="TYJ354" s="1"/>
      <c r="TYK354" s="1"/>
      <c r="TYL354" s="1"/>
      <c r="TYM354" s="1"/>
      <c r="TYN354" s="1"/>
      <c r="TYO354" s="1"/>
      <c r="TYP354" s="1"/>
      <c r="TYQ354" s="1"/>
      <c r="TYR354" s="1"/>
      <c r="TYS354" s="1"/>
      <c r="TYT354" s="1"/>
      <c r="TYU354" s="1"/>
      <c r="TYV354" s="1"/>
      <c r="TYW354" s="1"/>
      <c r="TYX354" s="1"/>
      <c r="TYY354" s="1"/>
      <c r="TYZ354" s="1"/>
      <c r="TZA354" s="1"/>
      <c r="TZB354" s="1"/>
      <c r="TZC354" s="1"/>
      <c r="TZD354" s="1"/>
      <c r="TZE354" s="1"/>
      <c r="TZF354" s="1"/>
      <c r="TZG354" s="1"/>
      <c r="TZH354" s="1"/>
      <c r="TZI354" s="1"/>
      <c r="TZJ354" s="1"/>
      <c r="TZK354" s="1"/>
      <c r="TZL354" s="1"/>
      <c r="TZM354" s="1"/>
      <c r="TZN354" s="1"/>
      <c r="TZO354" s="1"/>
      <c r="TZP354" s="1"/>
      <c r="TZQ354" s="1"/>
      <c r="TZR354" s="1"/>
      <c r="TZS354" s="1"/>
      <c r="TZT354" s="1"/>
      <c r="TZU354" s="1"/>
      <c r="TZV354" s="1"/>
      <c r="TZW354" s="1"/>
      <c r="TZX354" s="1"/>
      <c r="TZY354" s="1"/>
      <c r="TZZ354" s="1"/>
      <c r="UAA354" s="1"/>
      <c r="UAB354" s="1"/>
      <c r="UAC354" s="1"/>
      <c r="UAD354" s="1"/>
      <c r="UAE354" s="1"/>
      <c r="UAF354" s="1"/>
      <c r="UAG354" s="1"/>
      <c r="UAH354" s="1"/>
      <c r="UAI354" s="1"/>
      <c r="UAJ354" s="1"/>
      <c r="UAK354" s="1"/>
      <c r="UAL354" s="1"/>
      <c r="UAM354" s="1"/>
      <c r="UAN354" s="1"/>
      <c r="UAO354" s="1"/>
      <c r="UAP354" s="1"/>
      <c r="UAQ354" s="1"/>
      <c r="UAR354" s="1"/>
      <c r="UAS354" s="1"/>
      <c r="UAT354" s="1"/>
      <c r="UAU354" s="1"/>
      <c r="UAV354" s="1"/>
      <c r="UAW354" s="1"/>
      <c r="UAX354" s="1"/>
      <c r="UAY354" s="1"/>
      <c r="UAZ354" s="1"/>
      <c r="UBA354" s="1"/>
      <c r="UBB354" s="1"/>
      <c r="UBC354" s="1"/>
      <c r="UBD354" s="1"/>
      <c r="UBE354" s="1"/>
      <c r="UBF354" s="1"/>
      <c r="UBG354" s="1"/>
      <c r="UBH354" s="1"/>
      <c r="UBI354" s="1"/>
      <c r="UBJ354" s="1"/>
      <c r="UBK354" s="1"/>
      <c r="UBL354" s="1"/>
      <c r="UBM354" s="1"/>
      <c r="UBN354" s="1"/>
      <c r="UBO354" s="1"/>
      <c r="UBP354" s="1"/>
      <c r="UBQ354" s="1"/>
      <c r="UBR354" s="1"/>
      <c r="UBS354" s="1"/>
      <c r="UBT354" s="1"/>
      <c r="UBU354" s="1"/>
      <c r="UBV354" s="1"/>
      <c r="UBW354" s="1"/>
      <c r="UBX354" s="1"/>
      <c r="UBY354" s="1"/>
      <c r="UBZ354" s="1"/>
      <c r="UCA354" s="1"/>
      <c r="UCB354" s="1"/>
      <c r="UCC354" s="1"/>
      <c r="UCD354" s="1"/>
      <c r="UCE354" s="1"/>
      <c r="UCF354" s="1"/>
      <c r="UCG354" s="1"/>
      <c r="UCH354" s="1"/>
      <c r="UCI354" s="1"/>
      <c r="UCJ354" s="1"/>
      <c r="UCK354" s="1"/>
      <c r="UCL354" s="1"/>
      <c r="UCM354" s="1"/>
      <c r="UCN354" s="1"/>
      <c r="UCO354" s="1"/>
      <c r="UCP354" s="1"/>
      <c r="UCQ354" s="1"/>
      <c r="UCR354" s="1"/>
      <c r="UCS354" s="1"/>
      <c r="UCT354" s="1"/>
      <c r="UCU354" s="1"/>
      <c r="UCV354" s="1"/>
      <c r="UCW354" s="1"/>
      <c r="UCX354" s="1"/>
      <c r="UCY354" s="1"/>
      <c r="UCZ354" s="1"/>
      <c r="UDA354" s="1"/>
      <c r="UDB354" s="1"/>
      <c r="UDC354" s="1"/>
      <c r="UDD354" s="1"/>
      <c r="UDE354" s="1"/>
      <c r="UDF354" s="1"/>
      <c r="UDG354" s="1"/>
      <c r="UDH354" s="1"/>
      <c r="UDI354" s="1"/>
      <c r="UDJ354" s="1"/>
      <c r="UDK354" s="1"/>
      <c r="UDL354" s="1"/>
      <c r="UDM354" s="1"/>
      <c r="UDN354" s="1"/>
      <c r="UDO354" s="1"/>
      <c r="UDP354" s="1"/>
      <c r="UDQ354" s="1"/>
      <c r="UDR354" s="1"/>
      <c r="UDS354" s="1"/>
      <c r="UDT354" s="1"/>
      <c r="UDU354" s="1"/>
      <c r="UDV354" s="1"/>
      <c r="UDW354" s="1"/>
      <c r="UDX354" s="1"/>
      <c r="UDY354" s="1"/>
      <c r="UDZ354" s="1"/>
      <c r="UEA354" s="1"/>
      <c r="UEB354" s="1"/>
      <c r="UEC354" s="1"/>
      <c r="UED354" s="1"/>
      <c r="UEE354" s="1"/>
      <c r="UEF354" s="1"/>
      <c r="UEG354" s="1"/>
      <c r="UEH354" s="1"/>
      <c r="UEI354" s="1"/>
      <c r="UEJ354" s="1"/>
      <c r="UEK354" s="1"/>
      <c r="UEL354" s="1"/>
      <c r="UEM354" s="1"/>
      <c r="UEN354" s="1"/>
      <c r="UEO354" s="1"/>
      <c r="UEP354" s="1"/>
      <c r="UEQ354" s="1"/>
      <c r="UER354" s="1"/>
      <c r="UES354" s="1"/>
      <c r="UET354" s="1"/>
      <c r="UEU354" s="1"/>
      <c r="UEV354" s="1"/>
      <c r="UEW354" s="1"/>
      <c r="UEX354" s="1"/>
      <c r="UEY354" s="1"/>
      <c r="UEZ354" s="1"/>
      <c r="UFA354" s="1"/>
      <c r="UFB354" s="1"/>
      <c r="UFC354" s="1"/>
      <c r="UFD354" s="1"/>
      <c r="UFE354" s="1"/>
      <c r="UFF354" s="1"/>
      <c r="UFG354" s="1"/>
      <c r="UFH354" s="1"/>
      <c r="UFI354" s="1"/>
      <c r="UFJ354" s="1"/>
      <c r="UFK354" s="1"/>
      <c r="UFL354" s="1"/>
      <c r="UFM354" s="1"/>
      <c r="UFN354" s="1"/>
      <c r="UFO354" s="1"/>
      <c r="UFP354" s="1"/>
      <c r="UFQ354" s="1"/>
      <c r="UFR354" s="1"/>
      <c r="UFS354" s="1"/>
      <c r="UFT354" s="1"/>
      <c r="UFU354" s="1"/>
      <c r="UFV354" s="1"/>
      <c r="UFW354" s="1"/>
      <c r="UFX354" s="1"/>
      <c r="UFY354" s="1"/>
      <c r="UFZ354" s="1"/>
      <c r="UGA354" s="1"/>
      <c r="UGB354" s="1"/>
      <c r="UGC354" s="1"/>
      <c r="UGD354" s="1"/>
      <c r="UGE354" s="1"/>
      <c r="UGF354" s="1"/>
      <c r="UGG354" s="1"/>
      <c r="UGH354" s="1"/>
      <c r="UGI354" s="1"/>
      <c r="UGJ354" s="1"/>
      <c r="UGK354" s="1"/>
      <c r="UGL354" s="1"/>
      <c r="UGM354" s="1"/>
      <c r="UGN354" s="1"/>
      <c r="UGO354" s="1"/>
      <c r="UGP354" s="1"/>
      <c r="UGQ354" s="1"/>
      <c r="UGR354" s="1"/>
      <c r="UGS354" s="1"/>
      <c r="UGT354" s="1"/>
      <c r="UGU354" s="1"/>
      <c r="UGV354" s="1"/>
      <c r="UGW354" s="1"/>
      <c r="UGX354" s="1"/>
      <c r="UGY354" s="1"/>
      <c r="UGZ354" s="1"/>
      <c r="UHA354" s="1"/>
      <c r="UHB354" s="1"/>
      <c r="UHC354" s="1"/>
      <c r="UHD354" s="1"/>
      <c r="UHE354" s="1"/>
      <c r="UHF354" s="1"/>
      <c r="UHG354" s="1"/>
      <c r="UHH354" s="1"/>
      <c r="UHI354" s="1"/>
      <c r="UHJ354" s="1"/>
      <c r="UHK354" s="1"/>
      <c r="UHL354" s="1"/>
      <c r="UHM354" s="1"/>
      <c r="UHN354" s="1"/>
      <c r="UHO354" s="1"/>
      <c r="UHP354" s="1"/>
      <c r="UHQ354" s="1"/>
      <c r="UHR354" s="1"/>
      <c r="UHS354" s="1"/>
      <c r="UHT354" s="1"/>
      <c r="UHU354" s="1"/>
      <c r="UHV354" s="1"/>
      <c r="UHW354" s="1"/>
      <c r="UHX354" s="1"/>
      <c r="UHY354" s="1"/>
      <c r="UHZ354" s="1"/>
      <c r="UIA354" s="1"/>
      <c r="UIB354" s="1"/>
      <c r="UIC354" s="1"/>
      <c r="UID354" s="1"/>
      <c r="UIE354" s="1"/>
      <c r="UIF354" s="1"/>
      <c r="UIG354" s="1"/>
      <c r="UIH354" s="1"/>
      <c r="UII354" s="1"/>
      <c r="UIJ354" s="1"/>
      <c r="UIK354" s="1"/>
      <c r="UIL354" s="1"/>
      <c r="UIM354" s="1"/>
      <c r="UIN354" s="1"/>
      <c r="UIO354" s="1"/>
      <c r="UIP354" s="1"/>
      <c r="UIQ354" s="1"/>
      <c r="UIR354" s="1"/>
      <c r="UIS354" s="1"/>
      <c r="UIT354" s="1"/>
      <c r="UIU354" s="1"/>
      <c r="UIV354" s="1"/>
      <c r="UIW354" s="1"/>
      <c r="UIX354" s="1"/>
      <c r="UIY354" s="1"/>
      <c r="UIZ354" s="1"/>
      <c r="UJA354" s="1"/>
      <c r="UJB354" s="1"/>
      <c r="UJC354" s="1"/>
      <c r="UJD354" s="1"/>
      <c r="UJE354" s="1"/>
      <c r="UJF354" s="1"/>
      <c r="UJG354" s="1"/>
      <c r="UJH354" s="1"/>
      <c r="UJI354" s="1"/>
      <c r="UJJ354" s="1"/>
      <c r="UJK354" s="1"/>
      <c r="UJL354" s="1"/>
      <c r="UJM354" s="1"/>
      <c r="UJN354" s="1"/>
      <c r="UJO354" s="1"/>
      <c r="UJP354" s="1"/>
      <c r="UJQ354" s="1"/>
      <c r="UJR354" s="1"/>
      <c r="UJS354" s="1"/>
      <c r="UJT354" s="1"/>
      <c r="UJU354" s="1"/>
      <c r="UJV354" s="1"/>
      <c r="UJW354" s="1"/>
      <c r="UJX354" s="1"/>
      <c r="UJY354" s="1"/>
      <c r="UJZ354" s="1"/>
      <c r="UKA354" s="1"/>
      <c r="UKB354" s="1"/>
      <c r="UKC354" s="1"/>
      <c r="UKD354" s="1"/>
      <c r="UKE354" s="1"/>
      <c r="UKF354" s="1"/>
      <c r="UKG354" s="1"/>
      <c r="UKH354" s="1"/>
      <c r="UKI354" s="1"/>
      <c r="UKJ354" s="1"/>
      <c r="UKK354" s="1"/>
      <c r="UKL354" s="1"/>
      <c r="UKM354" s="1"/>
      <c r="UKN354" s="1"/>
      <c r="UKO354" s="1"/>
      <c r="UKP354" s="1"/>
      <c r="UKQ354" s="1"/>
      <c r="UKR354" s="1"/>
      <c r="UKS354" s="1"/>
      <c r="UKT354" s="1"/>
      <c r="UKU354" s="1"/>
      <c r="UKV354" s="1"/>
      <c r="UKW354" s="1"/>
      <c r="UKX354" s="1"/>
      <c r="UKY354" s="1"/>
      <c r="UKZ354" s="1"/>
      <c r="ULA354" s="1"/>
      <c r="ULB354" s="1"/>
      <c r="ULC354" s="1"/>
      <c r="ULD354" s="1"/>
      <c r="ULE354" s="1"/>
      <c r="ULF354" s="1"/>
      <c r="ULG354" s="1"/>
      <c r="ULH354" s="1"/>
      <c r="ULI354" s="1"/>
      <c r="ULJ354" s="1"/>
      <c r="ULK354" s="1"/>
      <c r="ULL354" s="1"/>
      <c r="ULM354" s="1"/>
      <c r="ULN354" s="1"/>
      <c r="ULO354" s="1"/>
      <c r="ULP354" s="1"/>
      <c r="ULQ354" s="1"/>
      <c r="ULR354" s="1"/>
      <c r="ULS354" s="1"/>
      <c r="ULT354" s="1"/>
      <c r="ULU354" s="1"/>
      <c r="ULV354" s="1"/>
      <c r="ULW354" s="1"/>
      <c r="ULX354" s="1"/>
      <c r="ULY354" s="1"/>
      <c r="ULZ354" s="1"/>
      <c r="UMA354" s="1"/>
      <c r="UMB354" s="1"/>
      <c r="UMC354" s="1"/>
      <c r="UMD354" s="1"/>
      <c r="UME354" s="1"/>
      <c r="UMF354" s="1"/>
      <c r="UMG354" s="1"/>
      <c r="UMH354" s="1"/>
      <c r="UMI354" s="1"/>
      <c r="UMJ354" s="1"/>
      <c r="UMK354" s="1"/>
      <c r="UML354" s="1"/>
      <c r="UMM354" s="1"/>
      <c r="UMN354" s="1"/>
      <c r="UMO354" s="1"/>
      <c r="UMP354" s="1"/>
      <c r="UMQ354" s="1"/>
      <c r="UMR354" s="1"/>
      <c r="UMS354" s="1"/>
      <c r="UMT354" s="1"/>
      <c r="UMU354" s="1"/>
      <c r="UMV354" s="1"/>
      <c r="UMW354" s="1"/>
      <c r="UMX354" s="1"/>
      <c r="UMY354" s="1"/>
      <c r="UMZ354" s="1"/>
      <c r="UNA354" s="1"/>
      <c r="UNB354" s="1"/>
      <c r="UNC354" s="1"/>
      <c r="UND354" s="1"/>
      <c r="UNE354" s="1"/>
      <c r="UNF354" s="1"/>
      <c r="UNG354" s="1"/>
      <c r="UNH354" s="1"/>
      <c r="UNI354" s="1"/>
      <c r="UNJ354" s="1"/>
      <c r="UNK354" s="1"/>
      <c r="UNL354" s="1"/>
      <c r="UNM354" s="1"/>
      <c r="UNN354" s="1"/>
      <c r="UNO354" s="1"/>
      <c r="UNP354" s="1"/>
      <c r="UNQ354" s="1"/>
      <c r="UNR354" s="1"/>
      <c r="UNS354" s="1"/>
      <c r="UNT354" s="1"/>
      <c r="UNU354" s="1"/>
      <c r="UNV354" s="1"/>
      <c r="UNW354" s="1"/>
      <c r="UNX354" s="1"/>
      <c r="UNY354" s="1"/>
      <c r="UNZ354" s="1"/>
      <c r="UOA354" s="1"/>
      <c r="UOB354" s="1"/>
      <c r="UOC354" s="1"/>
      <c r="UOD354" s="1"/>
      <c r="UOE354" s="1"/>
      <c r="UOF354" s="1"/>
      <c r="UOG354" s="1"/>
      <c r="UOH354" s="1"/>
      <c r="UOI354" s="1"/>
      <c r="UOJ354" s="1"/>
      <c r="UOK354" s="1"/>
      <c r="UOL354" s="1"/>
      <c r="UOM354" s="1"/>
      <c r="UON354" s="1"/>
      <c r="UOO354" s="1"/>
      <c r="UOP354" s="1"/>
      <c r="UOQ354" s="1"/>
      <c r="UOR354" s="1"/>
      <c r="UOS354" s="1"/>
      <c r="UOT354" s="1"/>
      <c r="UOU354" s="1"/>
      <c r="UOV354" s="1"/>
      <c r="UOW354" s="1"/>
      <c r="UOX354" s="1"/>
      <c r="UOY354" s="1"/>
      <c r="UOZ354" s="1"/>
      <c r="UPA354" s="1"/>
      <c r="UPB354" s="1"/>
      <c r="UPC354" s="1"/>
      <c r="UPD354" s="1"/>
      <c r="UPE354" s="1"/>
      <c r="UPF354" s="1"/>
      <c r="UPG354" s="1"/>
      <c r="UPH354" s="1"/>
      <c r="UPI354" s="1"/>
      <c r="UPJ354" s="1"/>
      <c r="UPK354" s="1"/>
      <c r="UPL354" s="1"/>
      <c r="UPM354" s="1"/>
      <c r="UPN354" s="1"/>
      <c r="UPO354" s="1"/>
      <c r="UPP354" s="1"/>
      <c r="UPQ354" s="1"/>
      <c r="UPR354" s="1"/>
      <c r="UPS354" s="1"/>
      <c r="UPT354" s="1"/>
      <c r="UPU354" s="1"/>
      <c r="UPV354" s="1"/>
      <c r="UPW354" s="1"/>
      <c r="UPX354" s="1"/>
      <c r="UPY354" s="1"/>
      <c r="UPZ354" s="1"/>
      <c r="UQA354" s="1"/>
      <c r="UQB354" s="1"/>
      <c r="UQC354" s="1"/>
      <c r="UQD354" s="1"/>
      <c r="UQE354" s="1"/>
      <c r="UQF354" s="1"/>
      <c r="UQG354" s="1"/>
      <c r="UQH354" s="1"/>
      <c r="UQI354" s="1"/>
      <c r="UQJ354" s="1"/>
      <c r="UQK354" s="1"/>
      <c r="UQL354" s="1"/>
      <c r="UQM354" s="1"/>
      <c r="UQN354" s="1"/>
      <c r="UQO354" s="1"/>
      <c r="UQP354" s="1"/>
      <c r="UQQ354" s="1"/>
      <c r="UQR354" s="1"/>
      <c r="UQS354" s="1"/>
      <c r="UQT354" s="1"/>
      <c r="UQU354" s="1"/>
      <c r="UQV354" s="1"/>
      <c r="UQW354" s="1"/>
      <c r="UQX354" s="1"/>
      <c r="UQY354" s="1"/>
      <c r="UQZ354" s="1"/>
      <c r="URA354" s="1"/>
      <c r="URB354" s="1"/>
      <c r="URC354" s="1"/>
      <c r="URD354" s="1"/>
      <c r="URE354" s="1"/>
      <c r="URF354" s="1"/>
      <c r="URG354" s="1"/>
      <c r="URH354" s="1"/>
      <c r="URI354" s="1"/>
      <c r="URJ354" s="1"/>
      <c r="URK354" s="1"/>
      <c r="URL354" s="1"/>
      <c r="URM354" s="1"/>
      <c r="URN354" s="1"/>
      <c r="URO354" s="1"/>
      <c r="URP354" s="1"/>
      <c r="URQ354" s="1"/>
      <c r="URR354" s="1"/>
      <c r="URS354" s="1"/>
      <c r="URT354" s="1"/>
      <c r="URU354" s="1"/>
      <c r="URV354" s="1"/>
      <c r="URW354" s="1"/>
      <c r="URX354" s="1"/>
      <c r="URY354" s="1"/>
      <c r="URZ354" s="1"/>
      <c r="USA354" s="1"/>
      <c r="USB354" s="1"/>
      <c r="USC354" s="1"/>
      <c r="USD354" s="1"/>
      <c r="USE354" s="1"/>
      <c r="USF354" s="1"/>
      <c r="USG354" s="1"/>
      <c r="USH354" s="1"/>
      <c r="USI354" s="1"/>
      <c r="USJ354" s="1"/>
      <c r="USK354" s="1"/>
      <c r="USL354" s="1"/>
      <c r="USM354" s="1"/>
      <c r="USN354" s="1"/>
      <c r="USO354" s="1"/>
      <c r="USP354" s="1"/>
      <c r="USQ354" s="1"/>
      <c r="USR354" s="1"/>
      <c r="USS354" s="1"/>
      <c r="UST354" s="1"/>
      <c r="USU354" s="1"/>
      <c r="USV354" s="1"/>
      <c r="USW354" s="1"/>
      <c r="USX354" s="1"/>
      <c r="USY354" s="1"/>
      <c r="USZ354" s="1"/>
      <c r="UTA354" s="1"/>
      <c r="UTB354" s="1"/>
      <c r="UTC354" s="1"/>
      <c r="UTD354" s="1"/>
      <c r="UTE354" s="1"/>
      <c r="UTF354" s="1"/>
      <c r="UTG354" s="1"/>
      <c r="UTH354" s="1"/>
      <c r="UTI354" s="1"/>
      <c r="UTJ354" s="1"/>
      <c r="UTK354" s="1"/>
      <c r="UTL354" s="1"/>
      <c r="UTM354" s="1"/>
      <c r="UTN354" s="1"/>
      <c r="UTO354" s="1"/>
      <c r="UTP354" s="1"/>
      <c r="UTQ354" s="1"/>
      <c r="UTR354" s="1"/>
      <c r="UTS354" s="1"/>
      <c r="UTT354" s="1"/>
      <c r="UTU354" s="1"/>
      <c r="UTV354" s="1"/>
      <c r="UTW354" s="1"/>
      <c r="UTX354" s="1"/>
      <c r="UTY354" s="1"/>
      <c r="UTZ354" s="1"/>
      <c r="UUA354" s="1"/>
      <c r="UUB354" s="1"/>
      <c r="UUC354" s="1"/>
      <c r="UUD354" s="1"/>
      <c r="UUE354" s="1"/>
      <c r="UUF354" s="1"/>
      <c r="UUG354" s="1"/>
      <c r="UUH354" s="1"/>
      <c r="UUI354" s="1"/>
      <c r="UUJ354" s="1"/>
      <c r="UUK354" s="1"/>
      <c r="UUL354" s="1"/>
      <c r="UUM354" s="1"/>
      <c r="UUN354" s="1"/>
      <c r="UUO354" s="1"/>
      <c r="UUP354" s="1"/>
      <c r="UUQ354" s="1"/>
      <c r="UUR354" s="1"/>
      <c r="UUS354" s="1"/>
      <c r="UUT354" s="1"/>
      <c r="UUU354" s="1"/>
      <c r="UUV354" s="1"/>
      <c r="UUW354" s="1"/>
      <c r="UUX354" s="1"/>
      <c r="UUY354" s="1"/>
      <c r="UUZ354" s="1"/>
      <c r="UVA354" s="1"/>
      <c r="UVB354" s="1"/>
      <c r="UVC354" s="1"/>
      <c r="UVD354" s="1"/>
      <c r="UVE354" s="1"/>
      <c r="UVF354" s="1"/>
      <c r="UVG354" s="1"/>
      <c r="UVH354" s="1"/>
      <c r="UVI354" s="1"/>
      <c r="UVJ354" s="1"/>
      <c r="UVK354" s="1"/>
      <c r="UVL354" s="1"/>
      <c r="UVM354" s="1"/>
      <c r="UVN354" s="1"/>
      <c r="UVO354" s="1"/>
      <c r="UVP354" s="1"/>
      <c r="UVQ354" s="1"/>
      <c r="UVR354" s="1"/>
      <c r="UVS354" s="1"/>
      <c r="UVT354" s="1"/>
      <c r="UVU354" s="1"/>
      <c r="UVV354" s="1"/>
      <c r="UVW354" s="1"/>
      <c r="UVX354" s="1"/>
      <c r="UVY354" s="1"/>
      <c r="UVZ354" s="1"/>
      <c r="UWA354" s="1"/>
      <c r="UWB354" s="1"/>
      <c r="UWC354" s="1"/>
      <c r="UWD354" s="1"/>
      <c r="UWE354" s="1"/>
      <c r="UWF354" s="1"/>
      <c r="UWG354" s="1"/>
      <c r="UWH354" s="1"/>
      <c r="UWI354" s="1"/>
      <c r="UWJ354" s="1"/>
      <c r="UWK354" s="1"/>
      <c r="UWL354" s="1"/>
      <c r="UWM354" s="1"/>
      <c r="UWN354" s="1"/>
      <c r="UWO354" s="1"/>
      <c r="UWP354" s="1"/>
      <c r="UWQ354" s="1"/>
      <c r="UWR354" s="1"/>
      <c r="UWS354" s="1"/>
      <c r="UWT354" s="1"/>
      <c r="UWU354" s="1"/>
      <c r="UWV354" s="1"/>
      <c r="UWW354" s="1"/>
      <c r="UWX354" s="1"/>
      <c r="UWY354" s="1"/>
      <c r="UWZ354" s="1"/>
      <c r="UXA354" s="1"/>
      <c r="UXB354" s="1"/>
      <c r="UXC354" s="1"/>
      <c r="UXD354" s="1"/>
      <c r="UXE354" s="1"/>
      <c r="UXF354" s="1"/>
      <c r="UXG354" s="1"/>
      <c r="UXH354" s="1"/>
      <c r="UXI354" s="1"/>
      <c r="UXJ354" s="1"/>
      <c r="UXK354" s="1"/>
      <c r="UXL354" s="1"/>
      <c r="UXM354" s="1"/>
      <c r="UXN354" s="1"/>
      <c r="UXO354" s="1"/>
      <c r="UXP354" s="1"/>
      <c r="UXQ354" s="1"/>
      <c r="UXR354" s="1"/>
      <c r="UXS354" s="1"/>
      <c r="UXT354" s="1"/>
      <c r="UXU354" s="1"/>
      <c r="UXV354" s="1"/>
      <c r="UXW354" s="1"/>
      <c r="UXX354" s="1"/>
      <c r="UXY354" s="1"/>
      <c r="UXZ354" s="1"/>
      <c r="UYA354" s="1"/>
      <c r="UYB354" s="1"/>
      <c r="UYC354" s="1"/>
      <c r="UYD354" s="1"/>
      <c r="UYE354" s="1"/>
      <c r="UYF354" s="1"/>
      <c r="UYG354" s="1"/>
      <c r="UYH354" s="1"/>
      <c r="UYI354" s="1"/>
      <c r="UYJ354" s="1"/>
      <c r="UYK354" s="1"/>
      <c r="UYL354" s="1"/>
      <c r="UYM354" s="1"/>
      <c r="UYN354" s="1"/>
      <c r="UYO354" s="1"/>
      <c r="UYP354" s="1"/>
      <c r="UYQ354" s="1"/>
      <c r="UYR354" s="1"/>
      <c r="UYS354" s="1"/>
      <c r="UYT354" s="1"/>
      <c r="UYU354" s="1"/>
      <c r="UYV354" s="1"/>
      <c r="UYW354" s="1"/>
      <c r="UYX354" s="1"/>
      <c r="UYY354" s="1"/>
      <c r="UYZ354" s="1"/>
      <c r="UZA354" s="1"/>
      <c r="UZB354" s="1"/>
      <c r="UZC354" s="1"/>
      <c r="UZD354" s="1"/>
      <c r="UZE354" s="1"/>
      <c r="UZF354" s="1"/>
      <c r="UZG354" s="1"/>
      <c r="UZH354" s="1"/>
      <c r="UZI354" s="1"/>
      <c r="UZJ354" s="1"/>
      <c r="UZK354" s="1"/>
      <c r="UZL354" s="1"/>
      <c r="UZM354" s="1"/>
      <c r="UZN354" s="1"/>
      <c r="UZO354" s="1"/>
      <c r="UZP354" s="1"/>
      <c r="UZQ354" s="1"/>
      <c r="UZR354" s="1"/>
      <c r="UZS354" s="1"/>
      <c r="UZT354" s="1"/>
      <c r="UZU354" s="1"/>
      <c r="UZV354" s="1"/>
      <c r="UZW354" s="1"/>
      <c r="UZX354" s="1"/>
      <c r="UZY354" s="1"/>
      <c r="UZZ354" s="1"/>
      <c r="VAA354" s="1"/>
      <c r="VAB354" s="1"/>
      <c r="VAC354" s="1"/>
      <c r="VAD354" s="1"/>
      <c r="VAE354" s="1"/>
      <c r="VAF354" s="1"/>
      <c r="VAG354" s="1"/>
      <c r="VAH354" s="1"/>
      <c r="VAI354" s="1"/>
      <c r="VAJ354" s="1"/>
      <c r="VAK354" s="1"/>
      <c r="VAL354" s="1"/>
      <c r="VAM354" s="1"/>
      <c r="VAN354" s="1"/>
      <c r="VAO354" s="1"/>
      <c r="VAP354" s="1"/>
      <c r="VAQ354" s="1"/>
      <c r="VAR354" s="1"/>
      <c r="VAS354" s="1"/>
      <c r="VAT354" s="1"/>
      <c r="VAU354" s="1"/>
      <c r="VAV354" s="1"/>
      <c r="VAW354" s="1"/>
      <c r="VAX354" s="1"/>
      <c r="VAY354" s="1"/>
      <c r="VAZ354" s="1"/>
      <c r="VBA354" s="1"/>
      <c r="VBB354" s="1"/>
      <c r="VBC354" s="1"/>
      <c r="VBD354" s="1"/>
      <c r="VBE354" s="1"/>
      <c r="VBF354" s="1"/>
      <c r="VBG354" s="1"/>
      <c r="VBH354" s="1"/>
      <c r="VBI354" s="1"/>
      <c r="VBJ354" s="1"/>
      <c r="VBK354" s="1"/>
      <c r="VBL354" s="1"/>
      <c r="VBM354" s="1"/>
      <c r="VBN354" s="1"/>
      <c r="VBO354" s="1"/>
      <c r="VBP354" s="1"/>
      <c r="VBQ354" s="1"/>
      <c r="VBR354" s="1"/>
      <c r="VBS354" s="1"/>
      <c r="VBT354" s="1"/>
      <c r="VBU354" s="1"/>
      <c r="VBV354" s="1"/>
      <c r="VBW354" s="1"/>
      <c r="VBX354" s="1"/>
      <c r="VBY354" s="1"/>
      <c r="VBZ354" s="1"/>
      <c r="VCA354" s="1"/>
      <c r="VCB354" s="1"/>
      <c r="VCC354" s="1"/>
      <c r="VCD354" s="1"/>
      <c r="VCE354" s="1"/>
      <c r="VCF354" s="1"/>
      <c r="VCG354" s="1"/>
      <c r="VCH354" s="1"/>
      <c r="VCI354" s="1"/>
      <c r="VCJ354" s="1"/>
      <c r="VCK354" s="1"/>
      <c r="VCL354" s="1"/>
      <c r="VCM354" s="1"/>
      <c r="VCN354" s="1"/>
      <c r="VCO354" s="1"/>
      <c r="VCP354" s="1"/>
      <c r="VCQ354" s="1"/>
      <c r="VCR354" s="1"/>
      <c r="VCS354" s="1"/>
      <c r="VCT354" s="1"/>
      <c r="VCU354" s="1"/>
      <c r="VCV354" s="1"/>
      <c r="VCW354" s="1"/>
      <c r="VCX354" s="1"/>
      <c r="VCY354" s="1"/>
      <c r="VCZ354" s="1"/>
      <c r="VDA354" s="1"/>
      <c r="VDB354" s="1"/>
      <c r="VDC354" s="1"/>
      <c r="VDD354" s="1"/>
      <c r="VDE354" s="1"/>
      <c r="VDF354" s="1"/>
      <c r="VDG354" s="1"/>
      <c r="VDH354" s="1"/>
      <c r="VDI354" s="1"/>
      <c r="VDJ354" s="1"/>
      <c r="VDK354" s="1"/>
      <c r="VDL354" s="1"/>
      <c r="VDM354" s="1"/>
      <c r="VDN354" s="1"/>
      <c r="VDO354" s="1"/>
      <c r="VDP354" s="1"/>
      <c r="VDQ354" s="1"/>
      <c r="VDR354" s="1"/>
      <c r="VDS354" s="1"/>
      <c r="VDT354" s="1"/>
      <c r="VDU354" s="1"/>
      <c r="VDV354" s="1"/>
      <c r="VDW354" s="1"/>
      <c r="VDX354" s="1"/>
      <c r="VDY354" s="1"/>
      <c r="VDZ354" s="1"/>
      <c r="VEA354" s="1"/>
      <c r="VEB354" s="1"/>
      <c r="VEC354" s="1"/>
      <c r="VED354" s="1"/>
      <c r="VEE354" s="1"/>
      <c r="VEF354" s="1"/>
      <c r="VEG354" s="1"/>
      <c r="VEH354" s="1"/>
      <c r="VEI354" s="1"/>
      <c r="VEJ354" s="1"/>
      <c r="VEK354" s="1"/>
      <c r="VEL354" s="1"/>
      <c r="VEM354" s="1"/>
      <c r="VEN354" s="1"/>
      <c r="VEO354" s="1"/>
      <c r="VEP354" s="1"/>
      <c r="VEQ354" s="1"/>
      <c r="VER354" s="1"/>
      <c r="VES354" s="1"/>
      <c r="VET354" s="1"/>
      <c r="VEU354" s="1"/>
      <c r="VEV354" s="1"/>
      <c r="VEW354" s="1"/>
      <c r="VEX354" s="1"/>
      <c r="VEY354" s="1"/>
      <c r="VEZ354" s="1"/>
      <c r="VFA354" s="1"/>
      <c r="VFB354" s="1"/>
      <c r="VFC354" s="1"/>
      <c r="VFD354" s="1"/>
      <c r="VFE354" s="1"/>
      <c r="VFF354" s="1"/>
      <c r="VFG354" s="1"/>
      <c r="VFH354" s="1"/>
      <c r="VFI354" s="1"/>
      <c r="VFJ354" s="1"/>
      <c r="VFK354" s="1"/>
      <c r="VFL354" s="1"/>
      <c r="VFM354" s="1"/>
      <c r="VFN354" s="1"/>
      <c r="VFO354" s="1"/>
      <c r="VFP354" s="1"/>
      <c r="VFQ354" s="1"/>
      <c r="VFR354" s="1"/>
      <c r="VFS354" s="1"/>
      <c r="VFT354" s="1"/>
      <c r="VFU354" s="1"/>
      <c r="VFV354" s="1"/>
      <c r="VFW354" s="1"/>
      <c r="VFX354" s="1"/>
      <c r="VFY354" s="1"/>
      <c r="VFZ354" s="1"/>
      <c r="VGA354" s="1"/>
      <c r="VGB354" s="1"/>
      <c r="VGC354" s="1"/>
      <c r="VGD354" s="1"/>
      <c r="VGE354" s="1"/>
      <c r="VGF354" s="1"/>
      <c r="VGG354" s="1"/>
      <c r="VGH354" s="1"/>
      <c r="VGI354" s="1"/>
      <c r="VGJ354" s="1"/>
      <c r="VGK354" s="1"/>
      <c r="VGL354" s="1"/>
      <c r="VGM354" s="1"/>
      <c r="VGN354" s="1"/>
      <c r="VGO354" s="1"/>
      <c r="VGP354" s="1"/>
      <c r="VGQ354" s="1"/>
      <c r="VGR354" s="1"/>
      <c r="VGS354" s="1"/>
      <c r="VGT354" s="1"/>
      <c r="VGU354" s="1"/>
      <c r="VGV354" s="1"/>
      <c r="VGW354" s="1"/>
      <c r="VGX354" s="1"/>
      <c r="VGY354" s="1"/>
      <c r="VGZ354" s="1"/>
      <c r="VHA354" s="1"/>
      <c r="VHB354" s="1"/>
      <c r="VHC354" s="1"/>
      <c r="VHD354" s="1"/>
      <c r="VHE354" s="1"/>
      <c r="VHF354" s="1"/>
      <c r="VHG354" s="1"/>
      <c r="VHH354" s="1"/>
      <c r="VHI354" s="1"/>
      <c r="VHJ354" s="1"/>
      <c r="VHK354" s="1"/>
      <c r="VHL354" s="1"/>
      <c r="VHM354" s="1"/>
      <c r="VHN354" s="1"/>
      <c r="VHO354" s="1"/>
      <c r="VHP354" s="1"/>
      <c r="VHQ354" s="1"/>
      <c r="VHR354" s="1"/>
      <c r="VHS354" s="1"/>
      <c r="VHT354" s="1"/>
      <c r="VHU354" s="1"/>
      <c r="VHV354" s="1"/>
      <c r="VHW354" s="1"/>
      <c r="VHX354" s="1"/>
      <c r="VHY354" s="1"/>
      <c r="VHZ354" s="1"/>
      <c r="VIA354" s="1"/>
      <c r="VIB354" s="1"/>
      <c r="VIC354" s="1"/>
      <c r="VID354" s="1"/>
      <c r="VIE354" s="1"/>
      <c r="VIF354" s="1"/>
      <c r="VIG354" s="1"/>
      <c r="VIH354" s="1"/>
      <c r="VII354" s="1"/>
      <c r="VIJ354" s="1"/>
      <c r="VIK354" s="1"/>
      <c r="VIL354" s="1"/>
      <c r="VIM354" s="1"/>
      <c r="VIN354" s="1"/>
      <c r="VIO354" s="1"/>
      <c r="VIP354" s="1"/>
      <c r="VIQ354" s="1"/>
      <c r="VIR354" s="1"/>
      <c r="VIS354" s="1"/>
      <c r="VIT354" s="1"/>
      <c r="VIU354" s="1"/>
      <c r="VIV354" s="1"/>
      <c r="VIW354" s="1"/>
      <c r="VIX354" s="1"/>
      <c r="VIY354" s="1"/>
      <c r="VIZ354" s="1"/>
      <c r="VJA354" s="1"/>
      <c r="VJB354" s="1"/>
      <c r="VJC354" s="1"/>
      <c r="VJD354" s="1"/>
      <c r="VJE354" s="1"/>
      <c r="VJF354" s="1"/>
      <c r="VJG354" s="1"/>
      <c r="VJH354" s="1"/>
      <c r="VJI354" s="1"/>
      <c r="VJJ354" s="1"/>
      <c r="VJK354" s="1"/>
      <c r="VJL354" s="1"/>
      <c r="VJM354" s="1"/>
      <c r="VJN354" s="1"/>
      <c r="VJO354" s="1"/>
      <c r="VJP354" s="1"/>
      <c r="VJQ354" s="1"/>
      <c r="VJR354" s="1"/>
      <c r="VJS354" s="1"/>
      <c r="VJT354" s="1"/>
      <c r="VJU354" s="1"/>
      <c r="VJV354" s="1"/>
      <c r="VJW354" s="1"/>
      <c r="VJX354" s="1"/>
      <c r="VJY354" s="1"/>
      <c r="VJZ354" s="1"/>
      <c r="VKA354" s="1"/>
      <c r="VKB354" s="1"/>
      <c r="VKC354" s="1"/>
      <c r="VKD354" s="1"/>
      <c r="VKE354" s="1"/>
      <c r="VKF354" s="1"/>
      <c r="VKG354" s="1"/>
      <c r="VKH354" s="1"/>
      <c r="VKI354" s="1"/>
      <c r="VKJ354" s="1"/>
      <c r="VKK354" s="1"/>
      <c r="VKL354" s="1"/>
      <c r="VKM354" s="1"/>
      <c r="VKN354" s="1"/>
      <c r="VKO354" s="1"/>
      <c r="VKP354" s="1"/>
      <c r="VKQ354" s="1"/>
      <c r="VKR354" s="1"/>
      <c r="VKS354" s="1"/>
      <c r="VKT354" s="1"/>
      <c r="VKU354" s="1"/>
      <c r="VKV354" s="1"/>
      <c r="VKW354" s="1"/>
      <c r="VKX354" s="1"/>
      <c r="VKY354" s="1"/>
      <c r="VKZ354" s="1"/>
      <c r="VLA354" s="1"/>
      <c r="VLB354" s="1"/>
      <c r="VLC354" s="1"/>
      <c r="VLD354" s="1"/>
      <c r="VLE354" s="1"/>
      <c r="VLF354" s="1"/>
      <c r="VLG354" s="1"/>
      <c r="VLH354" s="1"/>
      <c r="VLI354" s="1"/>
      <c r="VLJ354" s="1"/>
      <c r="VLK354" s="1"/>
      <c r="VLL354" s="1"/>
      <c r="VLM354" s="1"/>
      <c r="VLN354" s="1"/>
      <c r="VLO354" s="1"/>
      <c r="VLP354" s="1"/>
      <c r="VLQ354" s="1"/>
      <c r="VLR354" s="1"/>
      <c r="VLS354" s="1"/>
      <c r="VLT354" s="1"/>
      <c r="VLU354" s="1"/>
      <c r="VLV354" s="1"/>
      <c r="VLW354" s="1"/>
      <c r="VLX354" s="1"/>
      <c r="VLY354" s="1"/>
      <c r="VLZ354" s="1"/>
      <c r="VMA354" s="1"/>
      <c r="VMB354" s="1"/>
      <c r="VMC354" s="1"/>
      <c r="VMD354" s="1"/>
      <c r="VME354" s="1"/>
      <c r="VMF354" s="1"/>
      <c r="VMG354" s="1"/>
      <c r="VMH354" s="1"/>
      <c r="VMI354" s="1"/>
      <c r="VMJ354" s="1"/>
      <c r="VMK354" s="1"/>
      <c r="VML354" s="1"/>
      <c r="VMM354" s="1"/>
      <c r="VMN354" s="1"/>
      <c r="VMO354" s="1"/>
      <c r="VMP354" s="1"/>
      <c r="VMQ354" s="1"/>
      <c r="VMR354" s="1"/>
      <c r="VMS354" s="1"/>
      <c r="VMT354" s="1"/>
      <c r="VMU354" s="1"/>
      <c r="VMV354" s="1"/>
      <c r="VMW354" s="1"/>
      <c r="VMX354" s="1"/>
      <c r="VMY354" s="1"/>
      <c r="VMZ354" s="1"/>
      <c r="VNA354" s="1"/>
      <c r="VNB354" s="1"/>
      <c r="VNC354" s="1"/>
      <c r="VND354" s="1"/>
      <c r="VNE354" s="1"/>
      <c r="VNF354" s="1"/>
      <c r="VNG354" s="1"/>
      <c r="VNH354" s="1"/>
      <c r="VNI354" s="1"/>
      <c r="VNJ354" s="1"/>
      <c r="VNK354" s="1"/>
      <c r="VNL354" s="1"/>
      <c r="VNM354" s="1"/>
      <c r="VNN354" s="1"/>
      <c r="VNO354" s="1"/>
      <c r="VNP354" s="1"/>
      <c r="VNQ354" s="1"/>
      <c r="VNR354" s="1"/>
      <c r="VNS354" s="1"/>
      <c r="VNT354" s="1"/>
      <c r="VNU354" s="1"/>
      <c r="VNV354" s="1"/>
      <c r="VNW354" s="1"/>
      <c r="VNX354" s="1"/>
      <c r="VNY354" s="1"/>
      <c r="VNZ354" s="1"/>
      <c r="VOA354" s="1"/>
      <c r="VOB354" s="1"/>
      <c r="VOC354" s="1"/>
      <c r="VOD354" s="1"/>
      <c r="VOE354" s="1"/>
      <c r="VOF354" s="1"/>
      <c r="VOG354" s="1"/>
      <c r="VOH354" s="1"/>
      <c r="VOI354" s="1"/>
      <c r="VOJ354" s="1"/>
      <c r="VOK354" s="1"/>
      <c r="VOL354" s="1"/>
      <c r="VOM354" s="1"/>
      <c r="VON354" s="1"/>
      <c r="VOO354" s="1"/>
      <c r="VOP354" s="1"/>
      <c r="VOQ354" s="1"/>
      <c r="VOR354" s="1"/>
      <c r="VOS354" s="1"/>
      <c r="VOT354" s="1"/>
      <c r="VOU354" s="1"/>
      <c r="VOV354" s="1"/>
      <c r="VOW354" s="1"/>
      <c r="VOX354" s="1"/>
      <c r="VOY354" s="1"/>
      <c r="VOZ354" s="1"/>
      <c r="VPA354" s="1"/>
      <c r="VPB354" s="1"/>
      <c r="VPC354" s="1"/>
      <c r="VPD354" s="1"/>
      <c r="VPE354" s="1"/>
      <c r="VPF354" s="1"/>
      <c r="VPG354" s="1"/>
      <c r="VPH354" s="1"/>
      <c r="VPI354" s="1"/>
      <c r="VPJ354" s="1"/>
      <c r="VPK354" s="1"/>
      <c r="VPL354" s="1"/>
      <c r="VPM354" s="1"/>
      <c r="VPN354" s="1"/>
      <c r="VPO354" s="1"/>
      <c r="VPP354" s="1"/>
      <c r="VPQ354" s="1"/>
      <c r="VPR354" s="1"/>
      <c r="VPS354" s="1"/>
      <c r="VPT354" s="1"/>
      <c r="VPU354" s="1"/>
      <c r="VPV354" s="1"/>
      <c r="VPW354" s="1"/>
      <c r="VPX354" s="1"/>
      <c r="VPY354" s="1"/>
      <c r="VPZ354" s="1"/>
      <c r="VQA354" s="1"/>
      <c r="VQB354" s="1"/>
      <c r="VQC354" s="1"/>
      <c r="VQD354" s="1"/>
      <c r="VQE354" s="1"/>
      <c r="VQF354" s="1"/>
      <c r="VQG354" s="1"/>
      <c r="VQH354" s="1"/>
      <c r="VQI354" s="1"/>
      <c r="VQJ354" s="1"/>
      <c r="VQK354" s="1"/>
      <c r="VQL354" s="1"/>
      <c r="VQM354" s="1"/>
      <c r="VQN354" s="1"/>
      <c r="VQO354" s="1"/>
      <c r="VQP354" s="1"/>
      <c r="VQQ354" s="1"/>
      <c r="VQR354" s="1"/>
      <c r="VQS354" s="1"/>
      <c r="VQT354" s="1"/>
      <c r="VQU354" s="1"/>
      <c r="VQV354" s="1"/>
      <c r="VQW354" s="1"/>
      <c r="VQX354" s="1"/>
      <c r="VQY354" s="1"/>
      <c r="VQZ354" s="1"/>
      <c r="VRA354" s="1"/>
      <c r="VRB354" s="1"/>
      <c r="VRC354" s="1"/>
      <c r="VRD354" s="1"/>
      <c r="VRE354" s="1"/>
      <c r="VRF354" s="1"/>
      <c r="VRG354" s="1"/>
      <c r="VRH354" s="1"/>
      <c r="VRI354" s="1"/>
      <c r="VRJ354" s="1"/>
      <c r="VRK354" s="1"/>
      <c r="VRL354" s="1"/>
      <c r="VRM354" s="1"/>
      <c r="VRN354" s="1"/>
      <c r="VRO354" s="1"/>
      <c r="VRP354" s="1"/>
      <c r="VRQ354" s="1"/>
      <c r="VRR354" s="1"/>
      <c r="VRS354" s="1"/>
      <c r="VRT354" s="1"/>
      <c r="VRU354" s="1"/>
      <c r="VRV354" s="1"/>
      <c r="VRW354" s="1"/>
      <c r="VRX354" s="1"/>
      <c r="VRY354" s="1"/>
      <c r="VRZ354" s="1"/>
      <c r="VSA354" s="1"/>
      <c r="VSB354" s="1"/>
      <c r="VSC354" s="1"/>
      <c r="VSD354" s="1"/>
      <c r="VSE354" s="1"/>
      <c r="VSF354" s="1"/>
      <c r="VSG354" s="1"/>
      <c r="VSH354" s="1"/>
      <c r="VSI354" s="1"/>
      <c r="VSJ354" s="1"/>
      <c r="VSK354" s="1"/>
      <c r="VSL354" s="1"/>
      <c r="VSM354" s="1"/>
      <c r="VSN354" s="1"/>
      <c r="VSO354" s="1"/>
      <c r="VSP354" s="1"/>
      <c r="VSQ354" s="1"/>
      <c r="VSR354" s="1"/>
      <c r="VSS354" s="1"/>
      <c r="VST354" s="1"/>
      <c r="VSU354" s="1"/>
      <c r="VSV354" s="1"/>
      <c r="VSW354" s="1"/>
      <c r="VSX354" s="1"/>
      <c r="VSY354" s="1"/>
      <c r="VSZ354" s="1"/>
      <c r="VTA354" s="1"/>
      <c r="VTB354" s="1"/>
      <c r="VTC354" s="1"/>
      <c r="VTD354" s="1"/>
      <c r="VTE354" s="1"/>
      <c r="VTF354" s="1"/>
      <c r="VTG354" s="1"/>
      <c r="VTH354" s="1"/>
      <c r="VTI354" s="1"/>
      <c r="VTJ354" s="1"/>
      <c r="VTK354" s="1"/>
      <c r="VTL354" s="1"/>
      <c r="VTM354" s="1"/>
      <c r="VTN354" s="1"/>
      <c r="VTO354" s="1"/>
      <c r="VTP354" s="1"/>
      <c r="VTQ354" s="1"/>
      <c r="VTR354" s="1"/>
      <c r="VTS354" s="1"/>
      <c r="VTT354" s="1"/>
      <c r="VTU354" s="1"/>
      <c r="VTV354" s="1"/>
      <c r="VTW354" s="1"/>
      <c r="VTX354" s="1"/>
      <c r="VTY354" s="1"/>
      <c r="VTZ354" s="1"/>
      <c r="VUA354" s="1"/>
      <c r="VUB354" s="1"/>
      <c r="VUC354" s="1"/>
      <c r="VUD354" s="1"/>
      <c r="VUE354" s="1"/>
      <c r="VUF354" s="1"/>
      <c r="VUG354" s="1"/>
      <c r="VUH354" s="1"/>
      <c r="VUI354" s="1"/>
      <c r="VUJ354" s="1"/>
      <c r="VUK354" s="1"/>
      <c r="VUL354" s="1"/>
      <c r="VUM354" s="1"/>
      <c r="VUN354" s="1"/>
      <c r="VUO354" s="1"/>
      <c r="VUP354" s="1"/>
      <c r="VUQ354" s="1"/>
      <c r="VUR354" s="1"/>
      <c r="VUS354" s="1"/>
      <c r="VUT354" s="1"/>
      <c r="VUU354" s="1"/>
      <c r="VUV354" s="1"/>
      <c r="VUW354" s="1"/>
      <c r="VUX354" s="1"/>
      <c r="VUY354" s="1"/>
      <c r="VUZ354" s="1"/>
      <c r="VVA354" s="1"/>
      <c r="VVB354" s="1"/>
      <c r="VVC354" s="1"/>
      <c r="VVD354" s="1"/>
      <c r="VVE354" s="1"/>
      <c r="VVF354" s="1"/>
      <c r="VVG354" s="1"/>
      <c r="VVH354" s="1"/>
      <c r="VVI354" s="1"/>
      <c r="VVJ354" s="1"/>
      <c r="VVK354" s="1"/>
      <c r="VVL354" s="1"/>
      <c r="VVM354" s="1"/>
      <c r="VVN354" s="1"/>
      <c r="VVO354" s="1"/>
      <c r="VVP354" s="1"/>
      <c r="VVQ354" s="1"/>
      <c r="VVR354" s="1"/>
      <c r="VVS354" s="1"/>
      <c r="VVT354" s="1"/>
      <c r="VVU354" s="1"/>
      <c r="VVV354" s="1"/>
      <c r="VVW354" s="1"/>
      <c r="VVX354" s="1"/>
      <c r="VVY354" s="1"/>
      <c r="VVZ354" s="1"/>
      <c r="VWA354" s="1"/>
      <c r="VWB354" s="1"/>
      <c r="VWC354" s="1"/>
      <c r="VWD354" s="1"/>
      <c r="VWE354" s="1"/>
      <c r="VWF354" s="1"/>
      <c r="VWG354" s="1"/>
      <c r="VWH354" s="1"/>
      <c r="VWI354" s="1"/>
      <c r="VWJ354" s="1"/>
      <c r="VWK354" s="1"/>
      <c r="VWL354" s="1"/>
      <c r="VWM354" s="1"/>
      <c r="VWN354" s="1"/>
      <c r="VWO354" s="1"/>
      <c r="VWP354" s="1"/>
      <c r="VWQ354" s="1"/>
      <c r="VWR354" s="1"/>
      <c r="VWS354" s="1"/>
      <c r="VWT354" s="1"/>
      <c r="VWU354" s="1"/>
      <c r="VWV354" s="1"/>
      <c r="VWW354" s="1"/>
      <c r="VWX354" s="1"/>
      <c r="VWY354" s="1"/>
      <c r="VWZ354" s="1"/>
      <c r="VXA354" s="1"/>
      <c r="VXB354" s="1"/>
      <c r="VXC354" s="1"/>
      <c r="VXD354" s="1"/>
      <c r="VXE354" s="1"/>
      <c r="VXF354" s="1"/>
      <c r="VXG354" s="1"/>
      <c r="VXH354" s="1"/>
      <c r="VXI354" s="1"/>
      <c r="VXJ354" s="1"/>
      <c r="VXK354" s="1"/>
      <c r="VXL354" s="1"/>
      <c r="VXM354" s="1"/>
      <c r="VXN354" s="1"/>
      <c r="VXO354" s="1"/>
      <c r="VXP354" s="1"/>
      <c r="VXQ354" s="1"/>
      <c r="VXR354" s="1"/>
      <c r="VXS354" s="1"/>
      <c r="VXT354" s="1"/>
      <c r="VXU354" s="1"/>
      <c r="VXV354" s="1"/>
      <c r="VXW354" s="1"/>
      <c r="VXX354" s="1"/>
      <c r="VXY354" s="1"/>
      <c r="VXZ354" s="1"/>
      <c r="VYA354" s="1"/>
      <c r="VYB354" s="1"/>
      <c r="VYC354" s="1"/>
      <c r="VYD354" s="1"/>
      <c r="VYE354" s="1"/>
      <c r="VYF354" s="1"/>
      <c r="VYG354" s="1"/>
      <c r="VYH354" s="1"/>
      <c r="VYI354" s="1"/>
      <c r="VYJ354" s="1"/>
      <c r="VYK354" s="1"/>
      <c r="VYL354" s="1"/>
      <c r="VYM354" s="1"/>
      <c r="VYN354" s="1"/>
      <c r="VYO354" s="1"/>
      <c r="VYP354" s="1"/>
      <c r="VYQ354" s="1"/>
      <c r="VYR354" s="1"/>
      <c r="VYS354" s="1"/>
      <c r="VYT354" s="1"/>
      <c r="VYU354" s="1"/>
      <c r="VYV354" s="1"/>
      <c r="VYW354" s="1"/>
      <c r="VYX354" s="1"/>
      <c r="VYY354" s="1"/>
      <c r="VYZ354" s="1"/>
      <c r="VZA354" s="1"/>
      <c r="VZB354" s="1"/>
      <c r="VZC354" s="1"/>
      <c r="VZD354" s="1"/>
      <c r="VZE354" s="1"/>
      <c r="VZF354" s="1"/>
      <c r="VZG354" s="1"/>
      <c r="VZH354" s="1"/>
      <c r="VZI354" s="1"/>
      <c r="VZJ354" s="1"/>
      <c r="VZK354" s="1"/>
      <c r="VZL354" s="1"/>
      <c r="VZM354" s="1"/>
      <c r="VZN354" s="1"/>
      <c r="VZO354" s="1"/>
      <c r="VZP354" s="1"/>
      <c r="VZQ354" s="1"/>
      <c r="VZR354" s="1"/>
      <c r="VZS354" s="1"/>
      <c r="VZT354" s="1"/>
      <c r="VZU354" s="1"/>
      <c r="VZV354" s="1"/>
      <c r="VZW354" s="1"/>
      <c r="VZX354" s="1"/>
      <c r="VZY354" s="1"/>
      <c r="VZZ354" s="1"/>
      <c r="WAA354" s="1"/>
      <c r="WAB354" s="1"/>
      <c r="WAC354" s="1"/>
      <c r="WAD354" s="1"/>
      <c r="WAE354" s="1"/>
      <c r="WAF354" s="1"/>
      <c r="WAG354" s="1"/>
      <c r="WAH354" s="1"/>
      <c r="WAI354" s="1"/>
      <c r="WAJ354" s="1"/>
      <c r="WAK354" s="1"/>
      <c r="WAL354" s="1"/>
      <c r="WAM354" s="1"/>
      <c r="WAN354" s="1"/>
      <c r="WAO354" s="1"/>
      <c r="WAP354" s="1"/>
      <c r="WAQ354" s="1"/>
      <c r="WAR354" s="1"/>
      <c r="WAS354" s="1"/>
      <c r="WAT354" s="1"/>
      <c r="WAU354" s="1"/>
      <c r="WAV354" s="1"/>
      <c r="WAW354" s="1"/>
      <c r="WAX354" s="1"/>
      <c r="WAY354" s="1"/>
      <c r="WAZ354" s="1"/>
      <c r="WBA354" s="1"/>
      <c r="WBB354" s="1"/>
      <c r="WBC354" s="1"/>
      <c r="WBD354" s="1"/>
      <c r="WBE354" s="1"/>
      <c r="WBF354" s="1"/>
      <c r="WBG354" s="1"/>
      <c r="WBH354" s="1"/>
      <c r="WBI354" s="1"/>
      <c r="WBJ354" s="1"/>
      <c r="WBK354" s="1"/>
      <c r="WBL354" s="1"/>
      <c r="WBM354" s="1"/>
      <c r="WBN354" s="1"/>
      <c r="WBO354" s="1"/>
      <c r="WBP354" s="1"/>
      <c r="WBQ354" s="1"/>
      <c r="WBR354" s="1"/>
      <c r="WBS354" s="1"/>
      <c r="WBT354" s="1"/>
      <c r="WBU354" s="1"/>
      <c r="WBV354" s="1"/>
      <c r="WBW354" s="1"/>
      <c r="WBX354" s="1"/>
      <c r="WBY354" s="1"/>
      <c r="WBZ354" s="1"/>
      <c r="WCA354" s="1"/>
      <c r="WCB354" s="1"/>
      <c r="WCC354" s="1"/>
      <c r="WCD354" s="1"/>
      <c r="WCE354" s="1"/>
      <c r="WCF354" s="1"/>
      <c r="WCG354" s="1"/>
      <c r="WCH354" s="1"/>
      <c r="WCI354" s="1"/>
      <c r="WCJ354" s="1"/>
      <c r="WCK354" s="1"/>
      <c r="WCL354" s="1"/>
      <c r="WCM354" s="1"/>
      <c r="WCN354" s="1"/>
      <c r="WCO354" s="1"/>
      <c r="WCP354" s="1"/>
      <c r="WCQ354" s="1"/>
      <c r="WCR354" s="1"/>
      <c r="WCS354" s="1"/>
      <c r="WCT354" s="1"/>
      <c r="WCU354" s="1"/>
      <c r="WCV354" s="1"/>
      <c r="WCW354" s="1"/>
      <c r="WCX354" s="1"/>
      <c r="WCY354" s="1"/>
      <c r="WCZ354" s="1"/>
      <c r="WDA354" s="1"/>
      <c r="WDB354" s="1"/>
      <c r="WDC354" s="1"/>
      <c r="WDD354" s="1"/>
      <c r="WDE354" s="1"/>
      <c r="WDF354" s="1"/>
      <c r="WDG354" s="1"/>
      <c r="WDH354" s="1"/>
      <c r="WDI354" s="1"/>
      <c r="WDJ354" s="1"/>
      <c r="WDK354" s="1"/>
      <c r="WDL354" s="1"/>
      <c r="WDM354" s="1"/>
      <c r="WDN354" s="1"/>
      <c r="WDO354" s="1"/>
      <c r="WDP354" s="1"/>
      <c r="WDQ354" s="1"/>
      <c r="WDR354" s="1"/>
      <c r="WDS354" s="1"/>
      <c r="WDT354" s="1"/>
      <c r="WDU354" s="1"/>
      <c r="WDV354" s="1"/>
      <c r="WDW354" s="1"/>
      <c r="WDX354" s="1"/>
      <c r="WDY354" s="1"/>
      <c r="WDZ354" s="1"/>
      <c r="WEA354" s="1"/>
      <c r="WEB354" s="1"/>
      <c r="WEC354" s="1"/>
      <c r="WED354" s="1"/>
      <c r="WEE354" s="1"/>
      <c r="WEF354" s="1"/>
      <c r="WEG354" s="1"/>
      <c r="WEH354" s="1"/>
      <c r="WEI354" s="1"/>
      <c r="WEJ354" s="1"/>
      <c r="WEK354" s="1"/>
      <c r="WEL354" s="1"/>
      <c r="WEM354" s="1"/>
      <c r="WEN354" s="1"/>
      <c r="WEO354" s="1"/>
      <c r="WEP354" s="1"/>
      <c r="WEQ354" s="1"/>
      <c r="WER354" s="1"/>
      <c r="WES354" s="1"/>
      <c r="WET354" s="1"/>
      <c r="WEU354" s="1"/>
      <c r="WEV354" s="1"/>
      <c r="WEW354" s="1"/>
      <c r="WEX354" s="1"/>
      <c r="WEY354" s="1"/>
      <c r="WEZ354" s="1"/>
      <c r="WFA354" s="1"/>
      <c r="WFB354" s="1"/>
      <c r="WFC354" s="1"/>
      <c r="WFD354" s="1"/>
      <c r="WFE354" s="1"/>
      <c r="WFF354" s="1"/>
      <c r="WFG354" s="1"/>
      <c r="WFH354" s="1"/>
      <c r="WFI354" s="1"/>
      <c r="WFJ354" s="1"/>
      <c r="WFK354" s="1"/>
      <c r="WFL354" s="1"/>
      <c r="WFM354" s="1"/>
      <c r="WFN354" s="1"/>
      <c r="WFO354" s="1"/>
      <c r="WFP354" s="1"/>
      <c r="WFQ354" s="1"/>
      <c r="WFR354" s="1"/>
      <c r="WFS354" s="1"/>
      <c r="WFT354" s="1"/>
      <c r="WFU354" s="1"/>
      <c r="WFV354" s="1"/>
      <c r="WFW354" s="1"/>
      <c r="WFX354" s="1"/>
      <c r="WFY354" s="1"/>
      <c r="WFZ354" s="1"/>
      <c r="WGA354" s="1"/>
      <c r="WGB354" s="1"/>
      <c r="WGC354" s="1"/>
      <c r="WGD354" s="1"/>
      <c r="WGE354" s="1"/>
      <c r="WGF354" s="1"/>
      <c r="WGG354" s="1"/>
      <c r="WGH354" s="1"/>
      <c r="WGI354" s="1"/>
      <c r="WGJ354" s="1"/>
      <c r="WGK354" s="1"/>
      <c r="WGL354" s="1"/>
      <c r="WGM354" s="1"/>
      <c r="WGN354" s="1"/>
      <c r="WGO354" s="1"/>
      <c r="WGP354" s="1"/>
      <c r="WGQ354" s="1"/>
      <c r="WGR354" s="1"/>
      <c r="WGS354" s="1"/>
      <c r="WGT354" s="1"/>
      <c r="WGU354" s="1"/>
      <c r="WGV354" s="1"/>
      <c r="WGW354" s="1"/>
      <c r="WGX354" s="1"/>
      <c r="WGY354" s="1"/>
      <c r="WGZ354" s="1"/>
      <c r="WHA354" s="1"/>
      <c r="WHB354" s="1"/>
      <c r="WHC354" s="1"/>
      <c r="WHD354" s="1"/>
      <c r="WHE354" s="1"/>
      <c r="WHF354" s="1"/>
      <c r="WHG354" s="1"/>
      <c r="WHH354" s="1"/>
      <c r="WHI354" s="1"/>
      <c r="WHJ354" s="1"/>
      <c r="WHK354" s="1"/>
      <c r="WHL354" s="1"/>
      <c r="WHM354" s="1"/>
      <c r="WHN354" s="1"/>
      <c r="WHO354" s="1"/>
      <c r="WHP354" s="1"/>
      <c r="WHQ354" s="1"/>
      <c r="WHR354" s="1"/>
      <c r="WHS354" s="1"/>
      <c r="WHT354" s="1"/>
      <c r="WHU354" s="1"/>
      <c r="WHV354" s="1"/>
      <c r="WHW354" s="1"/>
      <c r="WHX354" s="1"/>
      <c r="WHY354" s="1"/>
      <c r="WHZ354" s="1"/>
      <c r="WIA354" s="1"/>
      <c r="WIB354" s="1"/>
      <c r="WIC354" s="1"/>
      <c r="WID354" s="1"/>
      <c r="WIE354" s="1"/>
      <c r="WIF354" s="1"/>
      <c r="WIG354" s="1"/>
      <c r="WIH354" s="1"/>
      <c r="WII354" s="1"/>
      <c r="WIJ354" s="1"/>
      <c r="WIK354" s="1"/>
      <c r="WIL354" s="1"/>
      <c r="WIM354" s="1"/>
      <c r="WIN354" s="1"/>
      <c r="WIO354" s="1"/>
      <c r="WIP354" s="1"/>
      <c r="WIQ354" s="1"/>
      <c r="WIR354" s="1"/>
      <c r="WIS354" s="1"/>
      <c r="WIT354" s="1"/>
      <c r="WIU354" s="1"/>
      <c r="WIV354" s="1"/>
      <c r="WIW354" s="1"/>
      <c r="WIX354" s="1"/>
      <c r="WIY354" s="1"/>
      <c r="WIZ354" s="1"/>
      <c r="WJA354" s="1"/>
      <c r="WJB354" s="1"/>
      <c r="WJC354" s="1"/>
      <c r="WJD354" s="1"/>
      <c r="WJE354" s="1"/>
      <c r="WJF354" s="1"/>
      <c r="WJG354" s="1"/>
      <c r="WJH354" s="1"/>
      <c r="WJI354" s="1"/>
      <c r="WJJ354" s="1"/>
      <c r="WJK354" s="1"/>
      <c r="WJL354" s="1"/>
      <c r="WJM354" s="1"/>
      <c r="WJN354" s="1"/>
      <c r="WJO354" s="1"/>
      <c r="WJP354" s="1"/>
      <c r="WJQ354" s="1"/>
      <c r="WJR354" s="1"/>
      <c r="WJS354" s="1"/>
      <c r="WJT354" s="1"/>
      <c r="WJU354" s="1"/>
      <c r="WJV354" s="1"/>
      <c r="WJW354" s="1"/>
      <c r="WJX354" s="1"/>
      <c r="WJY354" s="1"/>
      <c r="WJZ354" s="1"/>
      <c r="WKA354" s="1"/>
      <c r="WKB354" s="1"/>
      <c r="WKC354" s="1"/>
      <c r="WKD354" s="1"/>
      <c r="WKE354" s="1"/>
      <c r="WKF354" s="1"/>
      <c r="WKG354" s="1"/>
      <c r="WKH354" s="1"/>
      <c r="WKI354" s="1"/>
      <c r="WKJ354" s="1"/>
      <c r="WKK354" s="1"/>
      <c r="WKL354" s="1"/>
      <c r="WKM354" s="1"/>
      <c r="WKN354" s="1"/>
      <c r="WKO354" s="1"/>
      <c r="WKP354" s="1"/>
      <c r="WKQ354" s="1"/>
      <c r="WKR354" s="1"/>
      <c r="WKS354" s="1"/>
      <c r="WKT354" s="1"/>
      <c r="WKU354" s="1"/>
      <c r="WKV354" s="1"/>
      <c r="WKW354" s="1"/>
      <c r="WKX354" s="1"/>
      <c r="WKY354" s="1"/>
      <c r="WKZ354" s="1"/>
      <c r="WLA354" s="1"/>
      <c r="WLB354" s="1"/>
      <c r="WLC354" s="1"/>
      <c r="WLD354" s="1"/>
      <c r="WLE354" s="1"/>
      <c r="WLF354" s="1"/>
      <c r="WLG354" s="1"/>
      <c r="WLH354" s="1"/>
      <c r="WLI354" s="1"/>
      <c r="WLJ354" s="1"/>
      <c r="WLK354" s="1"/>
      <c r="WLL354" s="1"/>
      <c r="WLM354" s="1"/>
      <c r="WLN354" s="1"/>
      <c r="WLO354" s="1"/>
      <c r="WLP354" s="1"/>
      <c r="WLQ354" s="1"/>
      <c r="WLR354" s="1"/>
      <c r="WLS354" s="1"/>
      <c r="WLT354" s="1"/>
      <c r="WLU354" s="1"/>
      <c r="WLV354" s="1"/>
      <c r="WLW354" s="1"/>
      <c r="WLX354" s="1"/>
      <c r="WLY354" s="1"/>
      <c r="WLZ354" s="1"/>
      <c r="WMA354" s="1"/>
      <c r="WMB354" s="1"/>
      <c r="WMC354" s="1"/>
      <c r="WMD354" s="1"/>
      <c r="WME354" s="1"/>
      <c r="WMF354" s="1"/>
      <c r="WMG354" s="1"/>
      <c r="WMH354" s="1"/>
      <c r="WMI354" s="1"/>
      <c r="WMJ354" s="1"/>
      <c r="WMK354" s="1"/>
      <c r="WML354" s="1"/>
      <c r="WMM354" s="1"/>
      <c r="WMN354" s="1"/>
      <c r="WMO354" s="1"/>
      <c r="WMP354" s="1"/>
      <c r="WMQ354" s="1"/>
      <c r="WMR354" s="1"/>
      <c r="WMS354" s="1"/>
      <c r="WMT354" s="1"/>
      <c r="WMU354" s="1"/>
      <c r="WMV354" s="1"/>
      <c r="WMW354" s="1"/>
      <c r="WMX354" s="1"/>
      <c r="WMY354" s="1"/>
      <c r="WMZ354" s="1"/>
      <c r="WNA354" s="1"/>
      <c r="WNB354" s="1"/>
      <c r="WNC354" s="1"/>
      <c r="WND354" s="1"/>
      <c r="WNE354" s="1"/>
      <c r="WNF354" s="1"/>
      <c r="WNG354" s="1"/>
      <c r="WNH354" s="1"/>
      <c r="WNI354" s="1"/>
      <c r="WNJ354" s="1"/>
      <c r="WNK354" s="1"/>
      <c r="WNL354" s="1"/>
      <c r="WNM354" s="1"/>
      <c r="WNN354" s="1"/>
      <c r="WNO354" s="1"/>
      <c r="WNP354" s="1"/>
      <c r="WNQ354" s="1"/>
      <c r="WNR354" s="1"/>
      <c r="WNS354" s="1"/>
      <c r="WNT354" s="1"/>
      <c r="WNU354" s="1"/>
      <c r="WNV354" s="1"/>
      <c r="WNW354" s="1"/>
      <c r="WNX354" s="1"/>
      <c r="WNY354" s="1"/>
      <c r="WNZ354" s="1"/>
      <c r="WOA354" s="1"/>
      <c r="WOB354" s="1"/>
      <c r="WOC354" s="1"/>
      <c r="WOD354" s="1"/>
      <c r="WOE354" s="1"/>
      <c r="WOF354" s="1"/>
      <c r="WOG354" s="1"/>
      <c r="WOH354" s="1"/>
      <c r="WOI354" s="1"/>
      <c r="WOJ354" s="1"/>
      <c r="WOK354" s="1"/>
      <c r="WOL354" s="1"/>
      <c r="WOM354" s="1"/>
      <c r="WON354" s="1"/>
      <c r="WOO354" s="1"/>
      <c r="WOP354" s="1"/>
      <c r="WOQ354" s="1"/>
      <c r="WOR354" s="1"/>
      <c r="WOS354" s="1"/>
      <c r="WOT354" s="1"/>
      <c r="WOU354" s="1"/>
      <c r="WOV354" s="1"/>
      <c r="WOW354" s="1"/>
      <c r="WOX354" s="1"/>
      <c r="WOY354" s="1"/>
      <c r="WOZ354" s="1"/>
      <c r="WPA354" s="1"/>
      <c r="WPB354" s="1"/>
      <c r="WPC354" s="1"/>
      <c r="WPD354" s="1"/>
      <c r="WPE354" s="1"/>
      <c r="WPF354" s="1"/>
      <c r="WPG354" s="1"/>
      <c r="WPH354" s="1"/>
      <c r="WPI354" s="1"/>
      <c r="WPJ354" s="1"/>
      <c r="WPK354" s="1"/>
      <c r="WPL354" s="1"/>
      <c r="WPM354" s="1"/>
      <c r="WPN354" s="1"/>
      <c r="WPO354" s="1"/>
      <c r="WPP354" s="1"/>
      <c r="WPQ354" s="1"/>
      <c r="WPR354" s="1"/>
      <c r="WPS354" s="1"/>
      <c r="WPT354" s="1"/>
      <c r="WPU354" s="1"/>
      <c r="WPV354" s="1"/>
      <c r="WPW354" s="1"/>
      <c r="WPX354" s="1"/>
      <c r="WPY354" s="1"/>
      <c r="WPZ354" s="1"/>
      <c r="WQA354" s="1"/>
      <c r="WQB354" s="1"/>
      <c r="WQC354" s="1"/>
      <c r="WQD354" s="1"/>
      <c r="WQE354" s="1"/>
      <c r="WQF354" s="1"/>
      <c r="WQG354" s="1"/>
      <c r="WQH354" s="1"/>
      <c r="WQI354" s="1"/>
      <c r="WQJ354" s="1"/>
      <c r="WQK354" s="1"/>
      <c r="WQL354" s="1"/>
      <c r="WQM354" s="1"/>
      <c r="WQN354" s="1"/>
      <c r="WQO354" s="1"/>
      <c r="WQP354" s="1"/>
      <c r="WQQ354" s="1"/>
      <c r="WQR354" s="1"/>
      <c r="WQS354" s="1"/>
      <c r="WQT354" s="1"/>
      <c r="WQU354" s="1"/>
      <c r="WQV354" s="1"/>
      <c r="WQW354" s="1"/>
      <c r="WQX354" s="1"/>
      <c r="WQY354" s="1"/>
      <c r="WQZ354" s="1"/>
      <c r="WRA354" s="1"/>
      <c r="WRB354" s="1"/>
      <c r="WRC354" s="1"/>
      <c r="WRD354" s="1"/>
      <c r="WRE354" s="1"/>
      <c r="WRF354" s="1"/>
      <c r="WRG354" s="1"/>
      <c r="WRH354" s="1"/>
      <c r="WRI354" s="1"/>
      <c r="WRJ354" s="1"/>
      <c r="WRK354" s="1"/>
      <c r="WRL354" s="1"/>
      <c r="WRM354" s="1"/>
      <c r="WRN354" s="1"/>
      <c r="WRO354" s="1"/>
      <c r="WRP354" s="1"/>
      <c r="WRQ354" s="1"/>
      <c r="WRR354" s="1"/>
      <c r="WRS354" s="1"/>
      <c r="WRT354" s="1"/>
      <c r="WRU354" s="1"/>
      <c r="WRV354" s="1"/>
      <c r="WRW354" s="1"/>
      <c r="WRX354" s="1"/>
      <c r="WRY354" s="1"/>
      <c r="WRZ354" s="1"/>
      <c r="WSA354" s="1"/>
      <c r="WSB354" s="1"/>
      <c r="WSC354" s="1"/>
      <c r="WSD354" s="1"/>
      <c r="WSE354" s="1"/>
      <c r="WSF354" s="1"/>
      <c r="WSG354" s="1"/>
      <c r="WSH354" s="1"/>
      <c r="WSI354" s="1"/>
      <c r="WSJ354" s="1"/>
      <c r="WSK354" s="1"/>
      <c r="WSL354" s="1"/>
      <c r="WSM354" s="1"/>
      <c r="WSN354" s="1"/>
      <c r="WSO354" s="1"/>
      <c r="WSP354" s="1"/>
      <c r="WSQ354" s="1"/>
      <c r="WSR354" s="1"/>
      <c r="WSS354" s="1"/>
      <c r="WST354" s="1"/>
      <c r="WSU354" s="1"/>
      <c r="WSV354" s="1"/>
      <c r="WSW354" s="1"/>
      <c r="WSX354" s="1"/>
      <c r="WSY354" s="1"/>
      <c r="WSZ354" s="1"/>
      <c r="WTA354" s="1"/>
      <c r="WTB354" s="1"/>
      <c r="WTC354" s="1"/>
      <c r="WTD354" s="1"/>
      <c r="WTE354" s="1"/>
      <c r="WTF354" s="1"/>
      <c r="WTG354" s="1"/>
      <c r="WTH354" s="1"/>
      <c r="WTI354" s="1"/>
      <c r="WTJ354" s="1"/>
      <c r="WTK354" s="1"/>
      <c r="WTL354" s="1"/>
      <c r="WTM354" s="1"/>
      <c r="WTN354" s="1"/>
      <c r="WTO354" s="1"/>
      <c r="WTP354" s="1"/>
      <c r="WTQ354" s="1"/>
      <c r="WTR354" s="1"/>
      <c r="WTS354" s="1"/>
      <c r="WTT354" s="1"/>
      <c r="WTU354" s="1"/>
      <c r="WTV354" s="1"/>
      <c r="WTW354" s="1"/>
      <c r="WTX354" s="1"/>
      <c r="WTY354" s="1"/>
      <c r="WTZ354" s="1"/>
      <c r="WUA354" s="1"/>
      <c r="WUB354" s="1"/>
      <c r="WUC354" s="1"/>
      <c r="WUD354" s="1"/>
      <c r="WUE354" s="1"/>
      <c r="WUF354" s="1"/>
      <c r="WUG354" s="1"/>
      <c r="WUH354" s="1"/>
      <c r="WUI354" s="1"/>
      <c r="WUJ354" s="1"/>
      <c r="WUK354" s="1"/>
      <c r="WUL354" s="1"/>
      <c r="WUM354" s="1"/>
      <c r="WUN354" s="1"/>
      <c r="WUO354" s="1"/>
      <c r="WUP354" s="1"/>
      <c r="WUQ354" s="1"/>
      <c r="WUR354" s="1"/>
      <c r="WUS354" s="1"/>
      <c r="WUT354" s="1"/>
      <c r="WUU354" s="1"/>
      <c r="WUV354" s="1"/>
      <c r="WUW354" s="1"/>
      <c r="WUX354" s="1"/>
      <c r="WUY354" s="1"/>
      <c r="WUZ354" s="1"/>
      <c r="WVA354" s="1"/>
      <c r="WVB354" s="1"/>
      <c r="WVC354" s="1"/>
      <c r="WVD354" s="1"/>
      <c r="WVE354" s="1"/>
      <c r="WVF354" s="1"/>
      <c r="WVG354" s="1"/>
      <c r="WVH354" s="1"/>
      <c r="WVI354" s="1"/>
      <c r="WVJ354" s="1"/>
      <c r="WVK354" s="1"/>
      <c r="WVL354" s="1"/>
      <c r="WVM354" s="1"/>
      <c r="WVN354" s="1"/>
      <c r="WVO354" s="1"/>
      <c r="WVP354" s="1"/>
      <c r="WVQ354" s="1"/>
      <c r="WVR354" s="1"/>
      <c r="WVS354" s="1"/>
      <c r="WVT354" s="1"/>
      <c r="WVU354" s="1"/>
    </row>
    <row r="355" spans="1:16141" s="5" customFormat="1" ht="35.1" customHeight="1">
      <c r="A355" s="2814"/>
      <c r="B355" s="97">
        <v>31</v>
      </c>
      <c r="C355" s="106"/>
      <c r="D355" s="106"/>
      <c r="E355" s="2670" t="s">
        <v>53</v>
      </c>
      <c r="F355" s="2716">
        <f>+F356+F378+F392</f>
        <v>520567.47416666668</v>
      </c>
      <c r="G355" s="2726"/>
      <c r="H355" s="2717">
        <f>+H356+H378+H392</f>
        <v>6246809.6899999995</v>
      </c>
      <c r="I355" s="2804"/>
      <c r="J355" s="2781"/>
      <c r="L355" s="1"/>
      <c r="M355" s="84"/>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c r="AML355" s="1"/>
      <c r="AMM355" s="1"/>
      <c r="AMN355" s="1"/>
      <c r="AMO355" s="1"/>
      <c r="AMP355" s="1"/>
      <c r="AMQ355" s="1"/>
      <c r="AMR355" s="1"/>
      <c r="AMS355" s="1"/>
      <c r="AMT355" s="1"/>
      <c r="AMU355" s="1"/>
      <c r="AMV355" s="1"/>
      <c r="AMW355" s="1"/>
      <c r="AMX355" s="1"/>
      <c r="AMY355" s="1"/>
      <c r="AMZ355" s="1"/>
      <c r="ANA355" s="1"/>
      <c r="ANB355" s="1"/>
      <c r="ANC355" s="1"/>
      <c r="AND355" s="1"/>
      <c r="ANE355" s="1"/>
      <c r="ANF355" s="1"/>
      <c r="ANG355" s="1"/>
      <c r="ANH355" s="1"/>
      <c r="ANI355" s="1"/>
      <c r="ANJ355" s="1"/>
      <c r="ANK355" s="1"/>
      <c r="ANL355" s="1"/>
      <c r="ANM355" s="1"/>
      <c r="ANN355" s="1"/>
      <c r="ANO355" s="1"/>
      <c r="ANP355" s="1"/>
      <c r="ANQ355" s="1"/>
      <c r="ANR355" s="1"/>
      <c r="ANS355" s="1"/>
      <c r="ANT355" s="1"/>
      <c r="ANU355" s="1"/>
      <c r="ANV355" s="1"/>
      <c r="ANW355" s="1"/>
      <c r="ANX355" s="1"/>
      <c r="ANY355" s="1"/>
      <c r="ANZ355" s="1"/>
      <c r="AOA355" s="1"/>
      <c r="AOB355" s="1"/>
      <c r="AOC355" s="1"/>
      <c r="AOD355" s="1"/>
      <c r="AOE355" s="1"/>
      <c r="AOF355" s="1"/>
      <c r="AOG355" s="1"/>
      <c r="AOH355" s="1"/>
      <c r="AOI355" s="1"/>
      <c r="AOJ355" s="1"/>
      <c r="AOK355" s="1"/>
      <c r="AOL355" s="1"/>
      <c r="AOM355" s="1"/>
      <c r="AON355" s="1"/>
      <c r="AOO355" s="1"/>
      <c r="AOP355" s="1"/>
      <c r="AOQ355" s="1"/>
      <c r="AOR355" s="1"/>
      <c r="AOS355" s="1"/>
      <c r="AOT355" s="1"/>
      <c r="AOU355" s="1"/>
      <c r="AOV355" s="1"/>
      <c r="AOW355" s="1"/>
      <c r="AOX355" s="1"/>
      <c r="AOY355" s="1"/>
      <c r="AOZ355" s="1"/>
      <c r="APA355" s="1"/>
      <c r="APB355" s="1"/>
      <c r="APC355" s="1"/>
      <c r="APD355" s="1"/>
      <c r="APE355" s="1"/>
      <c r="APF355" s="1"/>
      <c r="APG355" s="1"/>
      <c r="APH355" s="1"/>
      <c r="API355" s="1"/>
      <c r="APJ355" s="1"/>
      <c r="APK355" s="1"/>
      <c r="APL355" s="1"/>
      <c r="APM355" s="1"/>
      <c r="APN355" s="1"/>
      <c r="APO355" s="1"/>
      <c r="APP355" s="1"/>
      <c r="APQ355" s="1"/>
      <c r="APR355" s="1"/>
      <c r="APS355" s="1"/>
      <c r="APT355" s="1"/>
      <c r="APU355" s="1"/>
      <c r="APV355" s="1"/>
      <c r="APW355" s="1"/>
      <c r="APX355" s="1"/>
      <c r="APY355" s="1"/>
      <c r="APZ355" s="1"/>
      <c r="AQA355" s="1"/>
      <c r="AQB355" s="1"/>
      <c r="AQC355" s="1"/>
      <c r="AQD355" s="1"/>
      <c r="AQE355" s="1"/>
      <c r="AQF355" s="1"/>
      <c r="AQG355" s="1"/>
      <c r="AQH355" s="1"/>
      <c r="AQI355" s="1"/>
      <c r="AQJ355" s="1"/>
      <c r="AQK355" s="1"/>
      <c r="AQL355" s="1"/>
      <c r="AQM355" s="1"/>
      <c r="AQN355" s="1"/>
      <c r="AQO355" s="1"/>
      <c r="AQP355" s="1"/>
      <c r="AQQ355" s="1"/>
      <c r="AQR355" s="1"/>
      <c r="AQS355" s="1"/>
      <c r="AQT355" s="1"/>
      <c r="AQU355" s="1"/>
      <c r="AQV355" s="1"/>
      <c r="AQW355" s="1"/>
      <c r="AQX355" s="1"/>
      <c r="AQY355" s="1"/>
      <c r="AQZ355" s="1"/>
      <c r="ARA355" s="1"/>
      <c r="ARB355" s="1"/>
      <c r="ARC355" s="1"/>
      <c r="ARD355" s="1"/>
      <c r="ARE355" s="1"/>
      <c r="ARF355" s="1"/>
      <c r="ARG355" s="1"/>
      <c r="ARH355" s="1"/>
      <c r="ARI355" s="1"/>
      <c r="ARJ355" s="1"/>
      <c r="ARK355" s="1"/>
      <c r="ARL355" s="1"/>
      <c r="ARM355" s="1"/>
      <c r="ARN355" s="1"/>
      <c r="ARO355" s="1"/>
      <c r="ARP355" s="1"/>
      <c r="ARQ355" s="1"/>
      <c r="ARR355" s="1"/>
      <c r="ARS355" s="1"/>
      <c r="ART355" s="1"/>
      <c r="ARU355" s="1"/>
      <c r="ARV355" s="1"/>
      <c r="ARW355" s="1"/>
      <c r="ARX355" s="1"/>
      <c r="ARY355" s="1"/>
      <c r="ARZ355" s="1"/>
      <c r="ASA355" s="1"/>
      <c r="ASB355" s="1"/>
      <c r="ASC355" s="1"/>
      <c r="ASD355" s="1"/>
      <c r="ASE355" s="1"/>
      <c r="ASF355" s="1"/>
      <c r="ASG355" s="1"/>
      <c r="ASH355" s="1"/>
      <c r="ASI355" s="1"/>
      <c r="ASJ355" s="1"/>
      <c r="ASK355" s="1"/>
      <c r="ASL355" s="1"/>
      <c r="ASM355" s="1"/>
      <c r="ASN355" s="1"/>
      <c r="ASO355" s="1"/>
      <c r="ASP355" s="1"/>
      <c r="ASQ355" s="1"/>
      <c r="ASR355" s="1"/>
      <c r="ASS355" s="1"/>
      <c r="AST355" s="1"/>
      <c r="ASU355" s="1"/>
      <c r="ASV355" s="1"/>
      <c r="ASW355" s="1"/>
      <c r="ASX355" s="1"/>
      <c r="ASY355" s="1"/>
      <c r="ASZ355" s="1"/>
      <c r="ATA355" s="1"/>
      <c r="ATB355" s="1"/>
      <c r="ATC355" s="1"/>
      <c r="ATD355" s="1"/>
      <c r="ATE355" s="1"/>
      <c r="ATF355" s="1"/>
      <c r="ATG355" s="1"/>
      <c r="ATH355" s="1"/>
      <c r="ATI355" s="1"/>
      <c r="ATJ355" s="1"/>
      <c r="ATK355" s="1"/>
      <c r="ATL355" s="1"/>
      <c r="ATM355" s="1"/>
      <c r="ATN355" s="1"/>
      <c r="ATO355" s="1"/>
      <c r="ATP355" s="1"/>
      <c r="ATQ355" s="1"/>
      <c r="ATR355" s="1"/>
      <c r="ATS355" s="1"/>
      <c r="ATT355" s="1"/>
      <c r="ATU355" s="1"/>
      <c r="ATV355" s="1"/>
      <c r="ATW355" s="1"/>
      <c r="ATX355" s="1"/>
      <c r="ATY355" s="1"/>
      <c r="ATZ355" s="1"/>
      <c r="AUA355" s="1"/>
      <c r="AUB355" s="1"/>
      <c r="AUC355" s="1"/>
      <c r="AUD355" s="1"/>
      <c r="AUE355" s="1"/>
      <c r="AUF355" s="1"/>
      <c r="AUG355" s="1"/>
      <c r="AUH355" s="1"/>
      <c r="AUI355" s="1"/>
      <c r="AUJ355" s="1"/>
      <c r="AUK355" s="1"/>
      <c r="AUL355" s="1"/>
      <c r="AUM355" s="1"/>
      <c r="AUN355" s="1"/>
      <c r="AUO355" s="1"/>
      <c r="AUP355" s="1"/>
      <c r="AUQ355" s="1"/>
      <c r="AUR355" s="1"/>
      <c r="AUS355" s="1"/>
      <c r="AUT355" s="1"/>
      <c r="AUU355" s="1"/>
      <c r="AUV355" s="1"/>
      <c r="AUW355" s="1"/>
      <c r="AUX355" s="1"/>
      <c r="AUY355" s="1"/>
      <c r="AUZ355" s="1"/>
      <c r="AVA355" s="1"/>
      <c r="AVB355" s="1"/>
      <c r="AVC355" s="1"/>
      <c r="AVD355" s="1"/>
      <c r="AVE355" s="1"/>
      <c r="AVF355" s="1"/>
      <c r="AVG355" s="1"/>
      <c r="AVH355" s="1"/>
      <c r="AVI355" s="1"/>
      <c r="AVJ355" s="1"/>
      <c r="AVK355" s="1"/>
      <c r="AVL355" s="1"/>
      <c r="AVM355" s="1"/>
      <c r="AVN355" s="1"/>
      <c r="AVO355" s="1"/>
      <c r="AVP355" s="1"/>
      <c r="AVQ355" s="1"/>
      <c r="AVR355" s="1"/>
      <c r="AVS355" s="1"/>
      <c r="AVT355" s="1"/>
      <c r="AVU355" s="1"/>
      <c r="AVV355" s="1"/>
      <c r="AVW355" s="1"/>
      <c r="AVX355" s="1"/>
      <c r="AVY355" s="1"/>
      <c r="AVZ355" s="1"/>
      <c r="AWA355" s="1"/>
      <c r="AWB355" s="1"/>
      <c r="AWC355" s="1"/>
      <c r="AWD355" s="1"/>
      <c r="AWE355" s="1"/>
      <c r="AWF355" s="1"/>
      <c r="AWG355" s="1"/>
      <c r="AWH355" s="1"/>
      <c r="AWI355" s="1"/>
      <c r="AWJ355" s="1"/>
      <c r="AWK355" s="1"/>
      <c r="AWL355" s="1"/>
      <c r="AWM355" s="1"/>
      <c r="AWN355" s="1"/>
      <c r="AWO355" s="1"/>
      <c r="AWP355" s="1"/>
      <c r="AWQ355" s="1"/>
      <c r="AWR355" s="1"/>
      <c r="AWS355" s="1"/>
      <c r="AWT355" s="1"/>
      <c r="AWU355" s="1"/>
      <c r="AWV355" s="1"/>
      <c r="AWW355" s="1"/>
      <c r="AWX355" s="1"/>
      <c r="AWY355" s="1"/>
      <c r="AWZ355" s="1"/>
      <c r="AXA355" s="1"/>
      <c r="AXB355" s="1"/>
      <c r="AXC355" s="1"/>
      <c r="AXD355" s="1"/>
      <c r="AXE355" s="1"/>
      <c r="AXF355" s="1"/>
      <c r="AXG355" s="1"/>
      <c r="AXH355" s="1"/>
      <c r="AXI355" s="1"/>
      <c r="AXJ355" s="1"/>
      <c r="AXK355" s="1"/>
      <c r="AXL355" s="1"/>
      <c r="AXM355" s="1"/>
      <c r="AXN355" s="1"/>
      <c r="AXO355" s="1"/>
      <c r="AXP355" s="1"/>
      <c r="AXQ355" s="1"/>
      <c r="AXR355" s="1"/>
      <c r="AXS355" s="1"/>
      <c r="AXT355" s="1"/>
      <c r="AXU355" s="1"/>
      <c r="AXV355" s="1"/>
      <c r="AXW355" s="1"/>
      <c r="AXX355" s="1"/>
      <c r="AXY355" s="1"/>
      <c r="AXZ355" s="1"/>
      <c r="AYA355" s="1"/>
      <c r="AYB355" s="1"/>
      <c r="AYC355" s="1"/>
      <c r="AYD355" s="1"/>
      <c r="AYE355" s="1"/>
      <c r="AYF355" s="1"/>
      <c r="AYG355" s="1"/>
      <c r="AYH355" s="1"/>
      <c r="AYI355" s="1"/>
      <c r="AYJ355" s="1"/>
      <c r="AYK355" s="1"/>
      <c r="AYL355" s="1"/>
      <c r="AYM355" s="1"/>
      <c r="AYN355" s="1"/>
      <c r="AYO355" s="1"/>
      <c r="AYP355" s="1"/>
      <c r="AYQ355" s="1"/>
      <c r="AYR355" s="1"/>
      <c r="AYS355" s="1"/>
      <c r="AYT355" s="1"/>
      <c r="AYU355" s="1"/>
      <c r="AYV355" s="1"/>
      <c r="AYW355" s="1"/>
      <c r="AYX355" s="1"/>
      <c r="AYY355" s="1"/>
      <c r="AYZ355" s="1"/>
      <c r="AZA355" s="1"/>
      <c r="AZB355" s="1"/>
      <c r="AZC355" s="1"/>
      <c r="AZD355" s="1"/>
      <c r="AZE355" s="1"/>
      <c r="AZF355" s="1"/>
      <c r="AZG355" s="1"/>
      <c r="AZH355" s="1"/>
      <c r="AZI355" s="1"/>
      <c r="AZJ355" s="1"/>
      <c r="AZK355" s="1"/>
      <c r="AZL355" s="1"/>
      <c r="AZM355" s="1"/>
      <c r="AZN355" s="1"/>
      <c r="AZO355" s="1"/>
      <c r="AZP355" s="1"/>
      <c r="AZQ355" s="1"/>
      <c r="AZR355" s="1"/>
      <c r="AZS355" s="1"/>
      <c r="AZT355" s="1"/>
      <c r="AZU355" s="1"/>
      <c r="AZV355" s="1"/>
      <c r="AZW355" s="1"/>
      <c r="AZX355" s="1"/>
      <c r="AZY355" s="1"/>
      <c r="AZZ355" s="1"/>
      <c r="BAA355" s="1"/>
      <c r="BAB355" s="1"/>
      <c r="BAC355" s="1"/>
      <c r="BAD355" s="1"/>
      <c r="BAE355" s="1"/>
      <c r="BAF355" s="1"/>
      <c r="BAG355" s="1"/>
      <c r="BAH355" s="1"/>
      <c r="BAI355" s="1"/>
      <c r="BAJ355" s="1"/>
      <c r="BAK355" s="1"/>
      <c r="BAL355" s="1"/>
      <c r="BAM355" s="1"/>
      <c r="BAN355" s="1"/>
      <c r="BAO355" s="1"/>
      <c r="BAP355" s="1"/>
      <c r="BAQ355" s="1"/>
      <c r="BAR355" s="1"/>
      <c r="BAS355" s="1"/>
      <c r="BAT355" s="1"/>
      <c r="BAU355" s="1"/>
      <c r="BAV355" s="1"/>
      <c r="BAW355" s="1"/>
      <c r="BAX355" s="1"/>
      <c r="BAY355" s="1"/>
      <c r="BAZ355" s="1"/>
      <c r="BBA355" s="1"/>
      <c r="BBB355" s="1"/>
      <c r="BBC355" s="1"/>
      <c r="BBD355" s="1"/>
      <c r="BBE355" s="1"/>
      <c r="BBF355" s="1"/>
      <c r="BBG355" s="1"/>
      <c r="BBH355" s="1"/>
      <c r="BBI355" s="1"/>
      <c r="BBJ355" s="1"/>
      <c r="BBK355" s="1"/>
      <c r="BBL355" s="1"/>
      <c r="BBM355" s="1"/>
      <c r="BBN355" s="1"/>
      <c r="BBO355" s="1"/>
      <c r="BBP355" s="1"/>
      <c r="BBQ355" s="1"/>
      <c r="BBR355" s="1"/>
      <c r="BBS355" s="1"/>
      <c r="BBT355" s="1"/>
      <c r="BBU355" s="1"/>
      <c r="BBV355" s="1"/>
      <c r="BBW355" s="1"/>
      <c r="BBX355" s="1"/>
      <c r="BBY355" s="1"/>
      <c r="BBZ355" s="1"/>
      <c r="BCA355" s="1"/>
      <c r="BCB355" s="1"/>
      <c r="BCC355" s="1"/>
      <c r="BCD355" s="1"/>
      <c r="BCE355" s="1"/>
      <c r="BCF355" s="1"/>
      <c r="BCG355" s="1"/>
      <c r="BCH355" s="1"/>
      <c r="BCI355" s="1"/>
      <c r="BCJ355" s="1"/>
      <c r="BCK355" s="1"/>
      <c r="BCL355" s="1"/>
      <c r="BCM355" s="1"/>
      <c r="BCN355" s="1"/>
      <c r="BCO355" s="1"/>
      <c r="BCP355" s="1"/>
      <c r="BCQ355" s="1"/>
      <c r="BCR355" s="1"/>
      <c r="BCS355" s="1"/>
      <c r="BCT355" s="1"/>
      <c r="BCU355" s="1"/>
      <c r="BCV355" s="1"/>
      <c r="BCW355" s="1"/>
      <c r="BCX355" s="1"/>
      <c r="BCY355" s="1"/>
      <c r="BCZ355" s="1"/>
      <c r="BDA355" s="1"/>
      <c r="BDB355" s="1"/>
      <c r="BDC355" s="1"/>
      <c r="BDD355" s="1"/>
      <c r="BDE355" s="1"/>
      <c r="BDF355" s="1"/>
      <c r="BDG355" s="1"/>
      <c r="BDH355" s="1"/>
      <c r="BDI355" s="1"/>
      <c r="BDJ355" s="1"/>
      <c r="BDK355" s="1"/>
      <c r="BDL355" s="1"/>
      <c r="BDM355" s="1"/>
      <c r="BDN355" s="1"/>
      <c r="BDO355" s="1"/>
      <c r="BDP355" s="1"/>
      <c r="BDQ355" s="1"/>
      <c r="BDR355" s="1"/>
      <c r="BDS355" s="1"/>
      <c r="BDT355" s="1"/>
      <c r="BDU355" s="1"/>
      <c r="BDV355" s="1"/>
      <c r="BDW355" s="1"/>
      <c r="BDX355" s="1"/>
      <c r="BDY355" s="1"/>
      <c r="BDZ355" s="1"/>
      <c r="BEA355" s="1"/>
      <c r="BEB355" s="1"/>
      <c r="BEC355" s="1"/>
      <c r="BED355" s="1"/>
      <c r="BEE355" s="1"/>
      <c r="BEF355" s="1"/>
      <c r="BEG355" s="1"/>
      <c r="BEH355" s="1"/>
      <c r="BEI355" s="1"/>
      <c r="BEJ355" s="1"/>
      <c r="BEK355" s="1"/>
      <c r="BEL355" s="1"/>
      <c r="BEM355" s="1"/>
      <c r="BEN355" s="1"/>
      <c r="BEO355" s="1"/>
      <c r="BEP355" s="1"/>
      <c r="BEQ355" s="1"/>
      <c r="BER355" s="1"/>
      <c r="BES355" s="1"/>
      <c r="BET355" s="1"/>
      <c r="BEU355" s="1"/>
      <c r="BEV355" s="1"/>
      <c r="BEW355" s="1"/>
      <c r="BEX355" s="1"/>
      <c r="BEY355" s="1"/>
      <c r="BEZ355" s="1"/>
      <c r="BFA355" s="1"/>
      <c r="BFB355" s="1"/>
      <c r="BFC355" s="1"/>
      <c r="BFD355" s="1"/>
      <c r="BFE355" s="1"/>
      <c r="BFF355" s="1"/>
      <c r="BFG355" s="1"/>
      <c r="BFH355" s="1"/>
      <c r="BFI355" s="1"/>
      <c r="BFJ355" s="1"/>
      <c r="BFK355" s="1"/>
      <c r="BFL355" s="1"/>
      <c r="BFM355" s="1"/>
      <c r="BFN355" s="1"/>
      <c r="BFO355" s="1"/>
      <c r="BFP355" s="1"/>
      <c r="BFQ355" s="1"/>
      <c r="BFR355" s="1"/>
      <c r="BFS355" s="1"/>
      <c r="BFT355" s="1"/>
      <c r="BFU355" s="1"/>
      <c r="BFV355" s="1"/>
      <c r="BFW355" s="1"/>
      <c r="BFX355" s="1"/>
      <c r="BFY355" s="1"/>
      <c r="BFZ355" s="1"/>
      <c r="BGA355" s="1"/>
      <c r="BGB355" s="1"/>
      <c r="BGC355" s="1"/>
      <c r="BGD355" s="1"/>
      <c r="BGE355" s="1"/>
      <c r="BGF355" s="1"/>
      <c r="BGG355" s="1"/>
      <c r="BGH355" s="1"/>
      <c r="BGI355" s="1"/>
      <c r="BGJ355" s="1"/>
      <c r="BGK355" s="1"/>
      <c r="BGL355" s="1"/>
      <c r="BGM355" s="1"/>
      <c r="BGN355" s="1"/>
      <c r="BGO355" s="1"/>
      <c r="BGP355" s="1"/>
      <c r="BGQ355" s="1"/>
      <c r="BGR355" s="1"/>
      <c r="BGS355" s="1"/>
      <c r="BGT355" s="1"/>
      <c r="BGU355" s="1"/>
      <c r="BGV355" s="1"/>
      <c r="BGW355" s="1"/>
      <c r="BGX355" s="1"/>
      <c r="BGY355" s="1"/>
      <c r="BGZ355" s="1"/>
      <c r="BHA355" s="1"/>
      <c r="BHB355" s="1"/>
      <c r="BHC355" s="1"/>
      <c r="BHD355" s="1"/>
      <c r="BHE355" s="1"/>
      <c r="BHF355" s="1"/>
      <c r="BHG355" s="1"/>
      <c r="BHH355" s="1"/>
      <c r="BHI355" s="1"/>
      <c r="BHJ355" s="1"/>
      <c r="BHK355" s="1"/>
      <c r="BHL355" s="1"/>
      <c r="BHM355" s="1"/>
      <c r="BHN355" s="1"/>
      <c r="BHO355" s="1"/>
      <c r="BHP355" s="1"/>
      <c r="BHQ355" s="1"/>
      <c r="BHR355" s="1"/>
      <c r="BHS355" s="1"/>
      <c r="BHT355" s="1"/>
      <c r="BHU355" s="1"/>
      <c r="BHV355" s="1"/>
      <c r="BHW355" s="1"/>
      <c r="BHX355" s="1"/>
      <c r="BHY355" s="1"/>
      <c r="BHZ355" s="1"/>
      <c r="BIA355" s="1"/>
      <c r="BIB355" s="1"/>
      <c r="BIC355" s="1"/>
      <c r="BID355" s="1"/>
      <c r="BIE355" s="1"/>
      <c r="BIF355" s="1"/>
      <c r="BIG355" s="1"/>
      <c r="BIH355" s="1"/>
      <c r="BII355" s="1"/>
      <c r="BIJ355" s="1"/>
      <c r="BIK355" s="1"/>
      <c r="BIL355" s="1"/>
      <c r="BIM355" s="1"/>
      <c r="BIN355" s="1"/>
      <c r="BIO355" s="1"/>
      <c r="BIP355" s="1"/>
      <c r="BIQ355" s="1"/>
      <c r="BIR355" s="1"/>
      <c r="BIS355" s="1"/>
      <c r="BIT355" s="1"/>
      <c r="BIU355" s="1"/>
      <c r="BIV355" s="1"/>
      <c r="BIW355" s="1"/>
      <c r="BIX355" s="1"/>
      <c r="BIY355" s="1"/>
      <c r="BIZ355" s="1"/>
      <c r="BJA355" s="1"/>
      <c r="BJB355" s="1"/>
      <c r="BJC355" s="1"/>
      <c r="BJD355" s="1"/>
      <c r="BJE355" s="1"/>
      <c r="BJF355" s="1"/>
      <c r="BJG355" s="1"/>
      <c r="BJH355" s="1"/>
      <c r="BJI355" s="1"/>
      <c r="BJJ355" s="1"/>
      <c r="BJK355" s="1"/>
      <c r="BJL355" s="1"/>
      <c r="BJM355" s="1"/>
      <c r="BJN355" s="1"/>
      <c r="BJO355" s="1"/>
      <c r="BJP355" s="1"/>
      <c r="BJQ355" s="1"/>
      <c r="BJR355" s="1"/>
      <c r="BJS355" s="1"/>
      <c r="BJT355" s="1"/>
      <c r="BJU355" s="1"/>
      <c r="BJV355" s="1"/>
      <c r="BJW355" s="1"/>
      <c r="BJX355" s="1"/>
      <c r="BJY355" s="1"/>
      <c r="BJZ355" s="1"/>
      <c r="BKA355" s="1"/>
      <c r="BKB355" s="1"/>
      <c r="BKC355" s="1"/>
      <c r="BKD355" s="1"/>
      <c r="BKE355" s="1"/>
      <c r="BKF355" s="1"/>
      <c r="BKG355" s="1"/>
      <c r="BKH355" s="1"/>
      <c r="BKI355" s="1"/>
      <c r="BKJ355" s="1"/>
      <c r="BKK355" s="1"/>
      <c r="BKL355" s="1"/>
      <c r="BKM355" s="1"/>
      <c r="BKN355" s="1"/>
      <c r="BKO355" s="1"/>
      <c r="BKP355" s="1"/>
      <c r="BKQ355" s="1"/>
      <c r="BKR355" s="1"/>
      <c r="BKS355" s="1"/>
      <c r="BKT355" s="1"/>
      <c r="BKU355" s="1"/>
      <c r="BKV355" s="1"/>
      <c r="BKW355" s="1"/>
      <c r="BKX355" s="1"/>
      <c r="BKY355" s="1"/>
      <c r="BKZ355" s="1"/>
      <c r="BLA355" s="1"/>
      <c r="BLB355" s="1"/>
      <c r="BLC355" s="1"/>
      <c r="BLD355" s="1"/>
      <c r="BLE355" s="1"/>
      <c r="BLF355" s="1"/>
      <c r="BLG355" s="1"/>
      <c r="BLH355" s="1"/>
      <c r="BLI355" s="1"/>
      <c r="BLJ355" s="1"/>
      <c r="BLK355" s="1"/>
      <c r="BLL355" s="1"/>
      <c r="BLM355" s="1"/>
      <c r="BLN355" s="1"/>
      <c r="BLO355" s="1"/>
      <c r="BLP355" s="1"/>
      <c r="BLQ355" s="1"/>
      <c r="BLR355" s="1"/>
      <c r="BLS355" s="1"/>
      <c r="BLT355" s="1"/>
      <c r="BLU355" s="1"/>
      <c r="BLV355" s="1"/>
      <c r="BLW355" s="1"/>
      <c r="BLX355" s="1"/>
      <c r="BLY355" s="1"/>
      <c r="BLZ355" s="1"/>
      <c r="BMA355" s="1"/>
      <c r="BMB355" s="1"/>
      <c r="BMC355" s="1"/>
      <c r="BMD355" s="1"/>
      <c r="BME355" s="1"/>
      <c r="BMF355" s="1"/>
      <c r="BMG355" s="1"/>
      <c r="BMH355" s="1"/>
      <c r="BMI355" s="1"/>
      <c r="BMJ355" s="1"/>
      <c r="BMK355" s="1"/>
      <c r="BML355" s="1"/>
      <c r="BMM355" s="1"/>
      <c r="BMN355" s="1"/>
      <c r="BMO355" s="1"/>
      <c r="BMP355" s="1"/>
      <c r="BMQ355" s="1"/>
      <c r="BMR355" s="1"/>
      <c r="BMS355" s="1"/>
      <c r="BMT355" s="1"/>
      <c r="BMU355" s="1"/>
      <c r="BMV355" s="1"/>
      <c r="BMW355" s="1"/>
      <c r="BMX355" s="1"/>
      <c r="BMY355" s="1"/>
      <c r="BMZ355" s="1"/>
      <c r="BNA355" s="1"/>
      <c r="BNB355" s="1"/>
      <c r="BNC355" s="1"/>
      <c r="BND355" s="1"/>
      <c r="BNE355" s="1"/>
      <c r="BNF355" s="1"/>
      <c r="BNG355" s="1"/>
      <c r="BNH355" s="1"/>
      <c r="BNI355" s="1"/>
      <c r="BNJ355" s="1"/>
      <c r="BNK355" s="1"/>
      <c r="BNL355" s="1"/>
      <c r="BNM355" s="1"/>
      <c r="BNN355" s="1"/>
      <c r="BNO355" s="1"/>
      <c r="BNP355" s="1"/>
      <c r="BNQ355" s="1"/>
      <c r="BNR355" s="1"/>
      <c r="BNS355" s="1"/>
      <c r="BNT355" s="1"/>
      <c r="BNU355" s="1"/>
      <c r="BNV355" s="1"/>
      <c r="BNW355" s="1"/>
      <c r="BNX355" s="1"/>
      <c r="BNY355" s="1"/>
      <c r="BNZ355" s="1"/>
      <c r="BOA355" s="1"/>
      <c r="BOB355" s="1"/>
      <c r="BOC355" s="1"/>
      <c r="BOD355" s="1"/>
      <c r="BOE355" s="1"/>
      <c r="BOF355" s="1"/>
      <c r="BOG355" s="1"/>
      <c r="BOH355" s="1"/>
      <c r="BOI355" s="1"/>
      <c r="BOJ355" s="1"/>
      <c r="BOK355" s="1"/>
      <c r="BOL355" s="1"/>
      <c r="BOM355" s="1"/>
      <c r="BON355" s="1"/>
      <c r="BOO355" s="1"/>
      <c r="BOP355" s="1"/>
      <c r="BOQ355" s="1"/>
      <c r="BOR355" s="1"/>
      <c r="BOS355" s="1"/>
      <c r="BOT355" s="1"/>
      <c r="BOU355" s="1"/>
      <c r="BOV355" s="1"/>
      <c r="BOW355" s="1"/>
      <c r="BOX355" s="1"/>
      <c r="BOY355" s="1"/>
      <c r="BOZ355" s="1"/>
      <c r="BPA355" s="1"/>
      <c r="BPB355" s="1"/>
      <c r="BPC355" s="1"/>
      <c r="BPD355" s="1"/>
      <c r="BPE355" s="1"/>
      <c r="BPF355" s="1"/>
      <c r="BPG355" s="1"/>
      <c r="BPH355" s="1"/>
      <c r="BPI355" s="1"/>
      <c r="BPJ355" s="1"/>
      <c r="BPK355" s="1"/>
      <c r="BPL355" s="1"/>
      <c r="BPM355" s="1"/>
      <c r="BPN355" s="1"/>
      <c r="BPO355" s="1"/>
      <c r="BPP355" s="1"/>
      <c r="BPQ355" s="1"/>
      <c r="BPR355" s="1"/>
      <c r="BPS355" s="1"/>
      <c r="BPT355" s="1"/>
      <c r="BPU355" s="1"/>
      <c r="BPV355" s="1"/>
      <c r="BPW355" s="1"/>
      <c r="BPX355" s="1"/>
      <c r="BPY355" s="1"/>
      <c r="BPZ355" s="1"/>
      <c r="BQA355" s="1"/>
      <c r="BQB355" s="1"/>
      <c r="BQC355" s="1"/>
      <c r="BQD355" s="1"/>
      <c r="BQE355" s="1"/>
      <c r="BQF355" s="1"/>
      <c r="BQG355" s="1"/>
      <c r="BQH355" s="1"/>
      <c r="BQI355" s="1"/>
      <c r="BQJ355" s="1"/>
      <c r="BQK355" s="1"/>
      <c r="BQL355" s="1"/>
      <c r="BQM355" s="1"/>
      <c r="BQN355" s="1"/>
      <c r="BQO355" s="1"/>
      <c r="BQP355" s="1"/>
      <c r="BQQ355" s="1"/>
      <c r="BQR355" s="1"/>
      <c r="BQS355" s="1"/>
      <c r="BQT355" s="1"/>
      <c r="BQU355" s="1"/>
      <c r="BQV355" s="1"/>
      <c r="BQW355" s="1"/>
      <c r="BQX355" s="1"/>
      <c r="BQY355" s="1"/>
      <c r="BQZ355" s="1"/>
      <c r="BRA355" s="1"/>
      <c r="BRB355" s="1"/>
      <c r="BRC355" s="1"/>
      <c r="BRD355" s="1"/>
      <c r="BRE355" s="1"/>
      <c r="BRF355" s="1"/>
      <c r="BRG355" s="1"/>
      <c r="BRH355" s="1"/>
      <c r="BRI355" s="1"/>
      <c r="BRJ355" s="1"/>
      <c r="BRK355" s="1"/>
      <c r="BRL355" s="1"/>
      <c r="BRM355" s="1"/>
      <c r="BRN355" s="1"/>
      <c r="BRO355" s="1"/>
      <c r="BRP355" s="1"/>
      <c r="BRQ355" s="1"/>
      <c r="BRR355" s="1"/>
      <c r="BRS355" s="1"/>
      <c r="BRT355" s="1"/>
      <c r="BRU355" s="1"/>
      <c r="BRV355" s="1"/>
      <c r="BRW355" s="1"/>
      <c r="BRX355" s="1"/>
      <c r="BRY355" s="1"/>
      <c r="BRZ355" s="1"/>
      <c r="BSA355" s="1"/>
      <c r="BSB355" s="1"/>
      <c r="BSC355" s="1"/>
      <c r="BSD355" s="1"/>
      <c r="BSE355" s="1"/>
      <c r="BSF355" s="1"/>
      <c r="BSG355" s="1"/>
      <c r="BSH355" s="1"/>
      <c r="BSI355" s="1"/>
      <c r="BSJ355" s="1"/>
      <c r="BSK355" s="1"/>
      <c r="BSL355" s="1"/>
      <c r="BSM355" s="1"/>
      <c r="BSN355" s="1"/>
      <c r="BSO355" s="1"/>
      <c r="BSP355" s="1"/>
      <c r="BSQ355" s="1"/>
      <c r="BSR355" s="1"/>
      <c r="BSS355" s="1"/>
      <c r="BST355" s="1"/>
      <c r="BSU355" s="1"/>
      <c r="BSV355" s="1"/>
      <c r="BSW355" s="1"/>
      <c r="BSX355" s="1"/>
      <c r="BSY355" s="1"/>
      <c r="BSZ355" s="1"/>
      <c r="BTA355" s="1"/>
      <c r="BTB355" s="1"/>
      <c r="BTC355" s="1"/>
      <c r="BTD355" s="1"/>
      <c r="BTE355" s="1"/>
      <c r="BTF355" s="1"/>
      <c r="BTG355" s="1"/>
      <c r="BTH355" s="1"/>
      <c r="BTI355" s="1"/>
      <c r="BTJ355" s="1"/>
      <c r="BTK355" s="1"/>
      <c r="BTL355" s="1"/>
      <c r="BTM355" s="1"/>
      <c r="BTN355" s="1"/>
      <c r="BTO355" s="1"/>
      <c r="BTP355" s="1"/>
      <c r="BTQ355" s="1"/>
      <c r="BTR355" s="1"/>
      <c r="BTS355" s="1"/>
      <c r="BTT355" s="1"/>
      <c r="BTU355" s="1"/>
      <c r="BTV355" s="1"/>
      <c r="BTW355" s="1"/>
      <c r="BTX355" s="1"/>
      <c r="BTY355" s="1"/>
      <c r="BTZ355" s="1"/>
      <c r="BUA355" s="1"/>
      <c r="BUB355" s="1"/>
      <c r="BUC355" s="1"/>
      <c r="BUD355" s="1"/>
      <c r="BUE355" s="1"/>
      <c r="BUF355" s="1"/>
      <c r="BUG355" s="1"/>
      <c r="BUH355" s="1"/>
      <c r="BUI355" s="1"/>
      <c r="BUJ355" s="1"/>
      <c r="BUK355" s="1"/>
      <c r="BUL355" s="1"/>
      <c r="BUM355" s="1"/>
      <c r="BUN355" s="1"/>
      <c r="BUO355" s="1"/>
      <c r="BUP355" s="1"/>
      <c r="BUQ355" s="1"/>
      <c r="BUR355" s="1"/>
      <c r="BUS355" s="1"/>
      <c r="BUT355" s="1"/>
      <c r="BUU355" s="1"/>
      <c r="BUV355" s="1"/>
      <c r="BUW355" s="1"/>
      <c r="BUX355" s="1"/>
      <c r="BUY355" s="1"/>
      <c r="BUZ355" s="1"/>
      <c r="BVA355" s="1"/>
      <c r="BVB355" s="1"/>
      <c r="BVC355" s="1"/>
      <c r="BVD355" s="1"/>
      <c r="BVE355" s="1"/>
      <c r="BVF355" s="1"/>
      <c r="BVG355" s="1"/>
      <c r="BVH355" s="1"/>
      <c r="BVI355" s="1"/>
      <c r="BVJ355" s="1"/>
      <c r="BVK355" s="1"/>
      <c r="BVL355" s="1"/>
      <c r="BVM355" s="1"/>
      <c r="BVN355" s="1"/>
      <c r="BVO355" s="1"/>
      <c r="BVP355" s="1"/>
      <c r="BVQ355" s="1"/>
      <c r="BVR355" s="1"/>
      <c r="BVS355" s="1"/>
      <c r="BVT355" s="1"/>
      <c r="BVU355" s="1"/>
      <c r="BVV355" s="1"/>
      <c r="BVW355" s="1"/>
      <c r="BVX355" s="1"/>
      <c r="BVY355" s="1"/>
      <c r="BVZ355" s="1"/>
      <c r="BWA355" s="1"/>
      <c r="BWB355" s="1"/>
      <c r="BWC355" s="1"/>
      <c r="BWD355" s="1"/>
      <c r="BWE355" s="1"/>
      <c r="BWF355" s="1"/>
      <c r="BWG355" s="1"/>
      <c r="BWH355" s="1"/>
      <c r="BWI355" s="1"/>
      <c r="BWJ355" s="1"/>
      <c r="BWK355" s="1"/>
      <c r="BWL355" s="1"/>
      <c r="BWM355" s="1"/>
      <c r="BWN355" s="1"/>
      <c r="BWO355" s="1"/>
      <c r="BWP355" s="1"/>
      <c r="BWQ355" s="1"/>
      <c r="BWR355" s="1"/>
      <c r="BWS355" s="1"/>
      <c r="BWT355" s="1"/>
      <c r="BWU355" s="1"/>
      <c r="BWV355" s="1"/>
      <c r="BWW355" s="1"/>
      <c r="BWX355" s="1"/>
      <c r="BWY355" s="1"/>
      <c r="BWZ355" s="1"/>
      <c r="BXA355" s="1"/>
      <c r="BXB355" s="1"/>
      <c r="BXC355" s="1"/>
      <c r="BXD355" s="1"/>
      <c r="BXE355" s="1"/>
      <c r="BXF355" s="1"/>
      <c r="BXG355" s="1"/>
      <c r="BXH355" s="1"/>
      <c r="BXI355" s="1"/>
      <c r="BXJ355" s="1"/>
      <c r="BXK355" s="1"/>
      <c r="BXL355" s="1"/>
      <c r="BXM355" s="1"/>
      <c r="BXN355" s="1"/>
      <c r="BXO355" s="1"/>
      <c r="BXP355" s="1"/>
      <c r="BXQ355" s="1"/>
      <c r="BXR355" s="1"/>
      <c r="BXS355" s="1"/>
      <c r="BXT355" s="1"/>
      <c r="BXU355" s="1"/>
      <c r="BXV355" s="1"/>
      <c r="BXW355" s="1"/>
      <c r="BXX355" s="1"/>
      <c r="BXY355" s="1"/>
      <c r="BXZ355" s="1"/>
      <c r="BYA355" s="1"/>
      <c r="BYB355" s="1"/>
      <c r="BYC355" s="1"/>
      <c r="BYD355" s="1"/>
      <c r="BYE355" s="1"/>
      <c r="BYF355" s="1"/>
      <c r="BYG355" s="1"/>
      <c r="BYH355" s="1"/>
      <c r="BYI355" s="1"/>
      <c r="BYJ355" s="1"/>
      <c r="BYK355" s="1"/>
      <c r="BYL355" s="1"/>
      <c r="BYM355" s="1"/>
      <c r="BYN355" s="1"/>
      <c r="BYO355" s="1"/>
      <c r="BYP355" s="1"/>
      <c r="BYQ355" s="1"/>
      <c r="BYR355" s="1"/>
      <c r="BYS355" s="1"/>
      <c r="BYT355" s="1"/>
      <c r="BYU355" s="1"/>
      <c r="BYV355" s="1"/>
      <c r="BYW355" s="1"/>
      <c r="BYX355" s="1"/>
      <c r="BYY355" s="1"/>
      <c r="BYZ355" s="1"/>
      <c r="BZA355" s="1"/>
      <c r="BZB355" s="1"/>
      <c r="BZC355" s="1"/>
      <c r="BZD355" s="1"/>
      <c r="BZE355" s="1"/>
      <c r="BZF355" s="1"/>
      <c r="BZG355" s="1"/>
      <c r="BZH355" s="1"/>
      <c r="BZI355" s="1"/>
      <c r="BZJ355" s="1"/>
      <c r="BZK355" s="1"/>
      <c r="BZL355" s="1"/>
      <c r="BZM355" s="1"/>
      <c r="BZN355" s="1"/>
      <c r="BZO355" s="1"/>
      <c r="BZP355" s="1"/>
      <c r="BZQ355" s="1"/>
      <c r="BZR355" s="1"/>
      <c r="BZS355" s="1"/>
      <c r="BZT355" s="1"/>
      <c r="BZU355" s="1"/>
      <c r="BZV355" s="1"/>
      <c r="BZW355" s="1"/>
      <c r="BZX355" s="1"/>
      <c r="BZY355" s="1"/>
      <c r="BZZ355" s="1"/>
      <c r="CAA355" s="1"/>
      <c r="CAB355" s="1"/>
      <c r="CAC355" s="1"/>
      <c r="CAD355" s="1"/>
      <c r="CAE355" s="1"/>
      <c r="CAF355" s="1"/>
      <c r="CAG355" s="1"/>
      <c r="CAH355" s="1"/>
      <c r="CAI355" s="1"/>
      <c r="CAJ355" s="1"/>
      <c r="CAK355" s="1"/>
      <c r="CAL355" s="1"/>
      <c r="CAM355" s="1"/>
      <c r="CAN355" s="1"/>
      <c r="CAO355" s="1"/>
      <c r="CAP355" s="1"/>
      <c r="CAQ355" s="1"/>
      <c r="CAR355" s="1"/>
      <c r="CAS355" s="1"/>
      <c r="CAT355" s="1"/>
      <c r="CAU355" s="1"/>
      <c r="CAV355" s="1"/>
      <c r="CAW355" s="1"/>
      <c r="CAX355" s="1"/>
      <c r="CAY355" s="1"/>
      <c r="CAZ355" s="1"/>
      <c r="CBA355" s="1"/>
      <c r="CBB355" s="1"/>
      <c r="CBC355" s="1"/>
      <c r="CBD355" s="1"/>
      <c r="CBE355" s="1"/>
      <c r="CBF355" s="1"/>
      <c r="CBG355" s="1"/>
      <c r="CBH355" s="1"/>
      <c r="CBI355" s="1"/>
      <c r="CBJ355" s="1"/>
      <c r="CBK355" s="1"/>
      <c r="CBL355" s="1"/>
      <c r="CBM355" s="1"/>
      <c r="CBN355" s="1"/>
      <c r="CBO355" s="1"/>
      <c r="CBP355" s="1"/>
      <c r="CBQ355" s="1"/>
      <c r="CBR355" s="1"/>
      <c r="CBS355" s="1"/>
      <c r="CBT355" s="1"/>
      <c r="CBU355" s="1"/>
      <c r="CBV355" s="1"/>
      <c r="CBW355" s="1"/>
      <c r="CBX355" s="1"/>
      <c r="CBY355" s="1"/>
      <c r="CBZ355" s="1"/>
      <c r="CCA355" s="1"/>
      <c r="CCB355" s="1"/>
      <c r="CCC355" s="1"/>
      <c r="CCD355" s="1"/>
      <c r="CCE355" s="1"/>
      <c r="CCF355" s="1"/>
      <c r="CCG355" s="1"/>
      <c r="CCH355" s="1"/>
      <c r="CCI355" s="1"/>
      <c r="CCJ355" s="1"/>
      <c r="CCK355" s="1"/>
      <c r="CCL355" s="1"/>
      <c r="CCM355" s="1"/>
      <c r="CCN355" s="1"/>
      <c r="CCO355" s="1"/>
      <c r="CCP355" s="1"/>
      <c r="CCQ355" s="1"/>
      <c r="CCR355" s="1"/>
      <c r="CCS355" s="1"/>
      <c r="CCT355" s="1"/>
      <c r="CCU355" s="1"/>
      <c r="CCV355" s="1"/>
      <c r="CCW355" s="1"/>
      <c r="CCX355" s="1"/>
      <c r="CCY355" s="1"/>
      <c r="CCZ355" s="1"/>
      <c r="CDA355" s="1"/>
      <c r="CDB355" s="1"/>
      <c r="CDC355" s="1"/>
      <c r="CDD355" s="1"/>
      <c r="CDE355" s="1"/>
      <c r="CDF355" s="1"/>
      <c r="CDG355" s="1"/>
      <c r="CDH355" s="1"/>
      <c r="CDI355" s="1"/>
      <c r="CDJ355" s="1"/>
      <c r="CDK355" s="1"/>
      <c r="CDL355" s="1"/>
      <c r="CDM355" s="1"/>
      <c r="CDN355" s="1"/>
      <c r="CDO355" s="1"/>
      <c r="CDP355" s="1"/>
      <c r="CDQ355" s="1"/>
      <c r="CDR355" s="1"/>
      <c r="CDS355" s="1"/>
      <c r="CDT355" s="1"/>
      <c r="CDU355" s="1"/>
      <c r="CDV355" s="1"/>
      <c r="CDW355" s="1"/>
      <c r="CDX355" s="1"/>
      <c r="CDY355" s="1"/>
      <c r="CDZ355" s="1"/>
      <c r="CEA355" s="1"/>
      <c r="CEB355" s="1"/>
      <c r="CEC355" s="1"/>
      <c r="CED355" s="1"/>
      <c r="CEE355" s="1"/>
      <c r="CEF355" s="1"/>
      <c r="CEG355" s="1"/>
      <c r="CEH355" s="1"/>
      <c r="CEI355" s="1"/>
      <c r="CEJ355" s="1"/>
      <c r="CEK355" s="1"/>
      <c r="CEL355" s="1"/>
      <c r="CEM355" s="1"/>
      <c r="CEN355" s="1"/>
      <c r="CEO355" s="1"/>
      <c r="CEP355" s="1"/>
      <c r="CEQ355" s="1"/>
      <c r="CER355" s="1"/>
      <c r="CES355" s="1"/>
      <c r="CET355" s="1"/>
      <c r="CEU355" s="1"/>
      <c r="CEV355" s="1"/>
      <c r="CEW355" s="1"/>
      <c r="CEX355" s="1"/>
      <c r="CEY355" s="1"/>
      <c r="CEZ355" s="1"/>
      <c r="CFA355" s="1"/>
      <c r="CFB355" s="1"/>
      <c r="CFC355" s="1"/>
      <c r="CFD355" s="1"/>
      <c r="CFE355" s="1"/>
      <c r="CFF355" s="1"/>
      <c r="CFG355" s="1"/>
      <c r="CFH355" s="1"/>
      <c r="CFI355" s="1"/>
      <c r="CFJ355" s="1"/>
      <c r="CFK355" s="1"/>
      <c r="CFL355" s="1"/>
      <c r="CFM355" s="1"/>
      <c r="CFN355" s="1"/>
      <c r="CFO355" s="1"/>
      <c r="CFP355" s="1"/>
      <c r="CFQ355" s="1"/>
      <c r="CFR355" s="1"/>
      <c r="CFS355" s="1"/>
      <c r="CFT355" s="1"/>
      <c r="CFU355" s="1"/>
      <c r="CFV355" s="1"/>
      <c r="CFW355" s="1"/>
      <c r="CFX355" s="1"/>
      <c r="CFY355" s="1"/>
      <c r="CFZ355" s="1"/>
      <c r="CGA355" s="1"/>
      <c r="CGB355" s="1"/>
      <c r="CGC355" s="1"/>
      <c r="CGD355" s="1"/>
      <c r="CGE355" s="1"/>
      <c r="CGF355" s="1"/>
      <c r="CGG355" s="1"/>
      <c r="CGH355" s="1"/>
      <c r="CGI355" s="1"/>
      <c r="CGJ355" s="1"/>
      <c r="CGK355" s="1"/>
      <c r="CGL355" s="1"/>
      <c r="CGM355" s="1"/>
      <c r="CGN355" s="1"/>
      <c r="CGO355" s="1"/>
      <c r="CGP355" s="1"/>
      <c r="CGQ355" s="1"/>
      <c r="CGR355" s="1"/>
      <c r="CGS355" s="1"/>
      <c r="CGT355" s="1"/>
      <c r="CGU355" s="1"/>
      <c r="CGV355" s="1"/>
      <c r="CGW355" s="1"/>
      <c r="CGX355" s="1"/>
      <c r="CGY355" s="1"/>
      <c r="CGZ355" s="1"/>
      <c r="CHA355" s="1"/>
      <c r="CHB355" s="1"/>
      <c r="CHC355" s="1"/>
      <c r="CHD355" s="1"/>
      <c r="CHE355" s="1"/>
      <c r="CHF355" s="1"/>
      <c r="CHG355" s="1"/>
      <c r="CHH355" s="1"/>
      <c r="CHI355" s="1"/>
      <c r="CHJ355" s="1"/>
      <c r="CHK355" s="1"/>
      <c r="CHL355" s="1"/>
      <c r="CHM355" s="1"/>
      <c r="CHN355" s="1"/>
      <c r="CHO355" s="1"/>
      <c r="CHP355" s="1"/>
      <c r="CHQ355" s="1"/>
      <c r="CHR355" s="1"/>
      <c r="CHS355" s="1"/>
      <c r="CHT355" s="1"/>
      <c r="CHU355" s="1"/>
      <c r="CHV355" s="1"/>
      <c r="CHW355" s="1"/>
      <c r="CHX355" s="1"/>
      <c r="CHY355" s="1"/>
      <c r="CHZ355" s="1"/>
      <c r="CIA355" s="1"/>
      <c r="CIB355" s="1"/>
      <c r="CIC355" s="1"/>
      <c r="CID355" s="1"/>
      <c r="CIE355" s="1"/>
      <c r="CIF355" s="1"/>
      <c r="CIG355" s="1"/>
      <c r="CIH355" s="1"/>
      <c r="CII355" s="1"/>
      <c r="CIJ355" s="1"/>
      <c r="CIK355" s="1"/>
      <c r="CIL355" s="1"/>
      <c r="CIM355" s="1"/>
      <c r="CIN355" s="1"/>
      <c r="CIO355" s="1"/>
      <c r="CIP355" s="1"/>
      <c r="CIQ355" s="1"/>
      <c r="CIR355" s="1"/>
      <c r="CIS355" s="1"/>
      <c r="CIT355" s="1"/>
      <c r="CIU355" s="1"/>
      <c r="CIV355" s="1"/>
      <c r="CIW355" s="1"/>
      <c r="CIX355" s="1"/>
      <c r="CIY355" s="1"/>
      <c r="CIZ355" s="1"/>
      <c r="CJA355" s="1"/>
      <c r="CJB355" s="1"/>
      <c r="CJC355" s="1"/>
      <c r="CJD355" s="1"/>
      <c r="CJE355" s="1"/>
      <c r="CJF355" s="1"/>
      <c r="CJG355" s="1"/>
      <c r="CJH355" s="1"/>
      <c r="CJI355" s="1"/>
      <c r="CJJ355" s="1"/>
      <c r="CJK355" s="1"/>
      <c r="CJL355" s="1"/>
      <c r="CJM355" s="1"/>
      <c r="CJN355" s="1"/>
      <c r="CJO355" s="1"/>
      <c r="CJP355" s="1"/>
      <c r="CJQ355" s="1"/>
      <c r="CJR355" s="1"/>
      <c r="CJS355" s="1"/>
      <c r="CJT355" s="1"/>
      <c r="CJU355" s="1"/>
      <c r="CJV355" s="1"/>
      <c r="CJW355" s="1"/>
      <c r="CJX355" s="1"/>
      <c r="CJY355" s="1"/>
      <c r="CJZ355" s="1"/>
      <c r="CKA355" s="1"/>
      <c r="CKB355" s="1"/>
      <c r="CKC355" s="1"/>
      <c r="CKD355" s="1"/>
      <c r="CKE355" s="1"/>
      <c r="CKF355" s="1"/>
      <c r="CKG355" s="1"/>
      <c r="CKH355" s="1"/>
      <c r="CKI355" s="1"/>
      <c r="CKJ355" s="1"/>
      <c r="CKK355" s="1"/>
      <c r="CKL355" s="1"/>
      <c r="CKM355" s="1"/>
      <c r="CKN355" s="1"/>
      <c r="CKO355" s="1"/>
      <c r="CKP355" s="1"/>
      <c r="CKQ355" s="1"/>
      <c r="CKR355" s="1"/>
      <c r="CKS355" s="1"/>
      <c r="CKT355" s="1"/>
      <c r="CKU355" s="1"/>
      <c r="CKV355" s="1"/>
      <c r="CKW355" s="1"/>
      <c r="CKX355" s="1"/>
      <c r="CKY355" s="1"/>
      <c r="CKZ355" s="1"/>
      <c r="CLA355" s="1"/>
      <c r="CLB355" s="1"/>
      <c r="CLC355" s="1"/>
      <c r="CLD355" s="1"/>
      <c r="CLE355" s="1"/>
      <c r="CLF355" s="1"/>
      <c r="CLG355" s="1"/>
      <c r="CLH355" s="1"/>
      <c r="CLI355" s="1"/>
      <c r="CLJ355" s="1"/>
      <c r="CLK355" s="1"/>
      <c r="CLL355" s="1"/>
      <c r="CLM355" s="1"/>
      <c r="CLN355" s="1"/>
      <c r="CLO355" s="1"/>
      <c r="CLP355" s="1"/>
      <c r="CLQ355" s="1"/>
      <c r="CLR355" s="1"/>
      <c r="CLS355" s="1"/>
      <c r="CLT355" s="1"/>
      <c r="CLU355" s="1"/>
      <c r="CLV355" s="1"/>
      <c r="CLW355" s="1"/>
      <c r="CLX355" s="1"/>
      <c r="CLY355" s="1"/>
      <c r="CLZ355" s="1"/>
      <c r="CMA355" s="1"/>
      <c r="CMB355" s="1"/>
      <c r="CMC355" s="1"/>
      <c r="CMD355" s="1"/>
      <c r="CME355" s="1"/>
      <c r="CMF355" s="1"/>
      <c r="CMG355" s="1"/>
      <c r="CMH355" s="1"/>
      <c r="CMI355" s="1"/>
      <c r="CMJ355" s="1"/>
      <c r="CMK355" s="1"/>
      <c r="CML355" s="1"/>
      <c r="CMM355" s="1"/>
      <c r="CMN355" s="1"/>
      <c r="CMO355" s="1"/>
      <c r="CMP355" s="1"/>
      <c r="CMQ355" s="1"/>
      <c r="CMR355" s="1"/>
      <c r="CMS355" s="1"/>
      <c r="CMT355" s="1"/>
      <c r="CMU355" s="1"/>
      <c r="CMV355" s="1"/>
      <c r="CMW355" s="1"/>
      <c r="CMX355" s="1"/>
      <c r="CMY355" s="1"/>
      <c r="CMZ355" s="1"/>
      <c r="CNA355" s="1"/>
      <c r="CNB355" s="1"/>
      <c r="CNC355" s="1"/>
      <c r="CND355" s="1"/>
      <c r="CNE355" s="1"/>
      <c r="CNF355" s="1"/>
      <c r="CNG355" s="1"/>
      <c r="CNH355" s="1"/>
      <c r="CNI355" s="1"/>
      <c r="CNJ355" s="1"/>
      <c r="CNK355" s="1"/>
      <c r="CNL355" s="1"/>
      <c r="CNM355" s="1"/>
      <c r="CNN355" s="1"/>
      <c r="CNO355" s="1"/>
      <c r="CNP355" s="1"/>
      <c r="CNQ355" s="1"/>
      <c r="CNR355" s="1"/>
      <c r="CNS355" s="1"/>
      <c r="CNT355" s="1"/>
      <c r="CNU355" s="1"/>
      <c r="CNV355" s="1"/>
      <c r="CNW355" s="1"/>
      <c r="CNX355" s="1"/>
      <c r="CNY355" s="1"/>
      <c r="CNZ355" s="1"/>
      <c r="COA355" s="1"/>
      <c r="COB355" s="1"/>
      <c r="COC355" s="1"/>
      <c r="COD355" s="1"/>
      <c r="COE355" s="1"/>
      <c r="COF355" s="1"/>
      <c r="COG355" s="1"/>
      <c r="COH355" s="1"/>
      <c r="COI355" s="1"/>
      <c r="COJ355" s="1"/>
      <c r="COK355" s="1"/>
      <c r="COL355" s="1"/>
      <c r="COM355" s="1"/>
      <c r="CON355" s="1"/>
      <c r="COO355" s="1"/>
      <c r="COP355" s="1"/>
      <c r="COQ355" s="1"/>
      <c r="COR355" s="1"/>
      <c r="COS355" s="1"/>
      <c r="COT355" s="1"/>
      <c r="COU355" s="1"/>
      <c r="COV355" s="1"/>
      <c r="COW355" s="1"/>
      <c r="COX355" s="1"/>
      <c r="COY355" s="1"/>
      <c r="COZ355" s="1"/>
      <c r="CPA355" s="1"/>
      <c r="CPB355" s="1"/>
      <c r="CPC355" s="1"/>
      <c r="CPD355" s="1"/>
      <c r="CPE355" s="1"/>
      <c r="CPF355" s="1"/>
      <c r="CPG355" s="1"/>
      <c r="CPH355" s="1"/>
      <c r="CPI355" s="1"/>
      <c r="CPJ355" s="1"/>
      <c r="CPK355" s="1"/>
      <c r="CPL355" s="1"/>
      <c r="CPM355" s="1"/>
      <c r="CPN355" s="1"/>
      <c r="CPO355" s="1"/>
      <c r="CPP355" s="1"/>
      <c r="CPQ355" s="1"/>
      <c r="CPR355" s="1"/>
      <c r="CPS355" s="1"/>
      <c r="CPT355" s="1"/>
      <c r="CPU355" s="1"/>
      <c r="CPV355" s="1"/>
      <c r="CPW355" s="1"/>
      <c r="CPX355" s="1"/>
      <c r="CPY355" s="1"/>
      <c r="CPZ355" s="1"/>
      <c r="CQA355" s="1"/>
      <c r="CQB355" s="1"/>
      <c r="CQC355" s="1"/>
      <c r="CQD355" s="1"/>
      <c r="CQE355" s="1"/>
      <c r="CQF355" s="1"/>
      <c r="CQG355" s="1"/>
      <c r="CQH355" s="1"/>
      <c r="CQI355" s="1"/>
      <c r="CQJ355" s="1"/>
      <c r="CQK355" s="1"/>
      <c r="CQL355" s="1"/>
      <c r="CQM355" s="1"/>
      <c r="CQN355" s="1"/>
      <c r="CQO355" s="1"/>
      <c r="CQP355" s="1"/>
      <c r="CQQ355" s="1"/>
      <c r="CQR355" s="1"/>
      <c r="CQS355" s="1"/>
      <c r="CQT355" s="1"/>
      <c r="CQU355" s="1"/>
      <c r="CQV355" s="1"/>
      <c r="CQW355" s="1"/>
      <c r="CQX355" s="1"/>
      <c r="CQY355" s="1"/>
      <c r="CQZ355" s="1"/>
      <c r="CRA355" s="1"/>
      <c r="CRB355" s="1"/>
      <c r="CRC355" s="1"/>
      <c r="CRD355" s="1"/>
      <c r="CRE355" s="1"/>
      <c r="CRF355" s="1"/>
      <c r="CRG355" s="1"/>
      <c r="CRH355" s="1"/>
      <c r="CRI355" s="1"/>
      <c r="CRJ355" s="1"/>
      <c r="CRK355" s="1"/>
      <c r="CRL355" s="1"/>
      <c r="CRM355" s="1"/>
      <c r="CRN355" s="1"/>
      <c r="CRO355" s="1"/>
      <c r="CRP355" s="1"/>
      <c r="CRQ355" s="1"/>
      <c r="CRR355" s="1"/>
      <c r="CRS355" s="1"/>
      <c r="CRT355" s="1"/>
      <c r="CRU355" s="1"/>
      <c r="CRV355" s="1"/>
      <c r="CRW355" s="1"/>
      <c r="CRX355" s="1"/>
      <c r="CRY355" s="1"/>
      <c r="CRZ355" s="1"/>
      <c r="CSA355" s="1"/>
      <c r="CSB355" s="1"/>
      <c r="CSC355" s="1"/>
      <c r="CSD355" s="1"/>
      <c r="CSE355" s="1"/>
      <c r="CSF355" s="1"/>
      <c r="CSG355" s="1"/>
      <c r="CSH355" s="1"/>
      <c r="CSI355" s="1"/>
      <c r="CSJ355" s="1"/>
      <c r="CSK355" s="1"/>
      <c r="CSL355" s="1"/>
      <c r="CSM355" s="1"/>
      <c r="CSN355" s="1"/>
      <c r="CSO355" s="1"/>
      <c r="CSP355" s="1"/>
      <c r="CSQ355" s="1"/>
      <c r="CSR355" s="1"/>
      <c r="CSS355" s="1"/>
      <c r="CST355" s="1"/>
      <c r="CSU355" s="1"/>
      <c r="CSV355" s="1"/>
      <c r="CSW355" s="1"/>
      <c r="CSX355" s="1"/>
      <c r="CSY355" s="1"/>
      <c r="CSZ355" s="1"/>
      <c r="CTA355" s="1"/>
      <c r="CTB355" s="1"/>
      <c r="CTC355" s="1"/>
      <c r="CTD355" s="1"/>
      <c r="CTE355" s="1"/>
      <c r="CTF355" s="1"/>
      <c r="CTG355" s="1"/>
      <c r="CTH355" s="1"/>
      <c r="CTI355" s="1"/>
      <c r="CTJ355" s="1"/>
      <c r="CTK355" s="1"/>
      <c r="CTL355" s="1"/>
      <c r="CTM355" s="1"/>
      <c r="CTN355" s="1"/>
      <c r="CTO355" s="1"/>
      <c r="CTP355" s="1"/>
      <c r="CTQ355" s="1"/>
      <c r="CTR355" s="1"/>
      <c r="CTS355" s="1"/>
      <c r="CTT355" s="1"/>
      <c r="CTU355" s="1"/>
      <c r="CTV355" s="1"/>
      <c r="CTW355" s="1"/>
      <c r="CTX355" s="1"/>
      <c r="CTY355" s="1"/>
      <c r="CTZ355" s="1"/>
      <c r="CUA355" s="1"/>
      <c r="CUB355" s="1"/>
      <c r="CUC355" s="1"/>
      <c r="CUD355" s="1"/>
      <c r="CUE355" s="1"/>
      <c r="CUF355" s="1"/>
      <c r="CUG355" s="1"/>
      <c r="CUH355" s="1"/>
      <c r="CUI355" s="1"/>
      <c r="CUJ355" s="1"/>
      <c r="CUK355" s="1"/>
      <c r="CUL355" s="1"/>
      <c r="CUM355" s="1"/>
      <c r="CUN355" s="1"/>
      <c r="CUO355" s="1"/>
      <c r="CUP355" s="1"/>
      <c r="CUQ355" s="1"/>
      <c r="CUR355" s="1"/>
      <c r="CUS355" s="1"/>
      <c r="CUT355" s="1"/>
      <c r="CUU355" s="1"/>
      <c r="CUV355" s="1"/>
      <c r="CUW355" s="1"/>
      <c r="CUX355" s="1"/>
      <c r="CUY355" s="1"/>
      <c r="CUZ355" s="1"/>
      <c r="CVA355" s="1"/>
      <c r="CVB355" s="1"/>
      <c r="CVC355" s="1"/>
      <c r="CVD355" s="1"/>
      <c r="CVE355" s="1"/>
      <c r="CVF355" s="1"/>
      <c r="CVG355" s="1"/>
      <c r="CVH355" s="1"/>
      <c r="CVI355" s="1"/>
      <c r="CVJ355" s="1"/>
      <c r="CVK355" s="1"/>
      <c r="CVL355" s="1"/>
      <c r="CVM355" s="1"/>
      <c r="CVN355" s="1"/>
      <c r="CVO355" s="1"/>
      <c r="CVP355" s="1"/>
      <c r="CVQ355" s="1"/>
      <c r="CVR355" s="1"/>
      <c r="CVS355" s="1"/>
      <c r="CVT355" s="1"/>
      <c r="CVU355" s="1"/>
      <c r="CVV355" s="1"/>
      <c r="CVW355" s="1"/>
      <c r="CVX355" s="1"/>
      <c r="CVY355" s="1"/>
      <c r="CVZ355" s="1"/>
      <c r="CWA355" s="1"/>
      <c r="CWB355" s="1"/>
      <c r="CWC355" s="1"/>
      <c r="CWD355" s="1"/>
      <c r="CWE355" s="1"/>
      <c r="CWF355" s="1"/>
      <c r="CWG355" s="1"/>
      <c r="CWH355" s="1"/>
      <c r="CWI355" s="1"/>
      <c r="CWJ355" s="1"/>
      <c r="CWK355" s="1"/>
      <c r="CWL355" s="1"/>
      <c r="CWM355" s="1"/>
      <c r="CWN355" s="1"/>
      <c r="CWO355" s="1"/>
      <c r="CWP355" s="1"/>
      <c r="CWQ355" s="1"/>
      <c r="CWR355" s="1"/>
      <c r="CWS355" s="1"/>
      <c r="CWT355" s="1"/>
      <c r="CWU355" s="1"/>
      <c r="CWV355" s="1"/>
      <c r="CWW355" s="1"/>
      <c r="CWX355" s="1"/>
      <c r="CWY355" s="1"/>
      <c r="CWZ355" s="1"/>
      <c r="CXA355" s="1"/>
      <c r="CXB355" s="1"/>
      <c r="CXC355" s="1"/>
      <c r="CXD355" s="1"/>
      <c r="CXE355" s="1"/>
      <c r="CXF355" s="1"/>
      <c r="CXG355" s="1"/>
      <c r="CXH355" s="1"/>
      <c r="CXI355" s="1"/>
      <c r="CXJ355" s="1"/>
      <c r="CXK355" s="1"/>
      <c r="CXL355" s="1"/>
      <c r="CXM355" s="1"/>
      <c r="CXN355" s="1"/>
      <c r="CXO355" s="1"/>
      <c r="CXP355" s="1"/>
      <c r="CXQ355" s="1"/>
      <c r="CXR355" s="1"/>
      <c r="CXS355" s="1"/>
      <c r="CXT355" s="1"/>
      <c r="CXU355" s="1"/>
      <c r="CXV355" s="1"/>
      <c r="CXW355" s="1"/>
      <c r="CXX355" s="1"/>
      <c r="CXY355" s="1"/>
      <c r="CXZ355" s="1"/>
      <c r="CYA355" s="1"/>
      <c r="CYB355" s="1"/>
      <c r="CYC355" s="1"/>
      <c r="CYD355" s="1"/>
      <c r="CYE355" s="1"/>
      <c r="CYF355" s="1"/>
      <c r="CYG355" s="1"/>
      <c r="CYH355" s="1"/>
      <c r="CYI355" s="1"/>
      <c r="CYJ355" s="1"/>
      <c r="CYK355" s="1"/>
      <c r="CYL355" s="1"/>
      <c r="CYM355" s="1"/>
      <c r="CYN355" s="1"/>
      <c r="CYO355" s="1"/>
      <c r="CYP355" s="1"/>
      <c r="CYQ355" s="1"/>
      <c r="CYR355" s="1"/>
      <c r="CYS355" s="1"/>
      <c r="CYT355" s="1"/>
      <c r="CYU355" s="1"/>
      <c r="CYV355" s="1"/>
      <c r="CYW355" s="1"/>
      <c r="CYX355" s="1"/>
      <c r="CYY355" s="1"/>
      <c r="CYZ355" s="1"/>
      <c r="CZA355" s="1"/>
      <c r="CZB355" s="1"/>
      <c r="CZC355" s="1"/>
      <c r="CZD355" s="1"/>
      <c r="CZE355" s="1"/>
      <c r="CZF355" s="1"/>
      <c r="CZG355" s="1"/>
      <c r="CZH355" s="1"/>
      <c r="CZI355" s="1"/>
      <c r="CZJ355" s="1"/>
      <c r="CZK355" s="1"/>
      <c r="CZL355" s="1"/>
      <c r="CZM355" s="1"/>
      <c r="CZN355" s="1"/>
      <c r="CZO355" s="1"/>
      <c r="CZP355" s="1"/>
      <c r="CZQ355" s="1"/>
      <c r="CZR355" s="1"/>
      <c r="CZS355" s="1"/>
      <c r="CZT355" s="1"/>
      <c r="CZU355" s="1"/>
      <c r="CZV355" s="1"/>
      <c r="CZW355" s="1"/>
      <c r="CZX355" s="1"/>
      <c r="CZY355" s="1"/>
      <c r="CZZ355" s="1"/>
      <c r="DAA355" s="1"/>
      <c r="DAB355" s="1"/>
      <c r="DAC355" s="1"/>
      <c r="DAD355" s="1"/>
      <c r="DAE355" s="1"/>
      <c r="DAF355" s="1"/>
      <c r="DAG355" s="1"/>
      <c r="DAH355" s="1"/>
      <c r="DAI355" s="1"/>
      <c r="DAJ355" s="1"/>
      <c r="DAK355" s="1"/>
      <c r="DAL355" s="1"/>
      <c r="DAM355" s="1"/>
      <c r="DAN355" s="1"/>
      <c r="DAO355" s="1"/>
      <c r="DAP355" s="1"/>
      <c r="DAQ355" s="1"/>
      <c r="DAR355" s="1"/>
      <c r="DAS355" s="1"/>
      <c r="DAT355" s="1"/>
      <c r="DAU355" s="1"/>
      <c r="DAV355" s="1"/>
      <c r="DAW355" s="1"/>
      <c r="DAX355" s="1"/>
      <c r="DAY355" s="1"/>
      <c r="DAZ355" s="1"/>
      <c r="DBA355" s="1"/>
      <c r="DBB355" s="1"/>
      <c r="DBC355" s="1"/>
      <c r="DBD355" s="1"/>
      <c r="DBE355" s="1"/>
      <c r="DBF355" s="1"/>
      <c r="DBG355" s="1"/>
      <c r="DBH355" s="1"/>
      <c r="DBI355" s="1"/>
      <c r="DBJ355" s="1"/>
      <c r="DBK355" s="1"/>
      <c r="DBL355" s="1"/>
      <c r="DBM355" s="1"/>
      <c r="DBN355" s="1"/>
      <c r="DBO355" s="1"/>
      <c r="DBP355" s="1"/>
      <c r="DBQ355" s="1"/>
      <c r="DBR355" s="1"/>
      <c r="DBS355" s="1"/>
      <c r="DBT355" s="1"/>
      <c r="DBU355" s="1"/>
      <c r="DBV355" s="1"/>
      <c r="DBW355" s="1"/>
      <c r="DBX355" s="1"/>
      <c r="DBY355" s="1"/>
      <c r="DBZ355" s="1"/>
      <c r="DCA355" s="1"/>
      <c r="DCB355" s="1"/>
      <c r="DCC355" s="1"/>
      <c r="DCD355" s="1"/>
      <c r="DCE355" s="1"/>
      <c r="DCF355" s="1"/>
      <c r="DCG355" s="1"/>
      <c r="DCH355" s="1"/>
      <c r="DCI355" s="1"/>
      <c r="DCJ355" s="1"/>
      <c r="DCK355" s="1"/>
      <c r="DCL355" s="1"/>
      <c r="DCM355" s="1"/>
      <c r="DCN355" s="1"/>
      <c r="DCO355" s="1"/>
      <c r="DCP355" s="1"/>
      <c r="DCQ355" s="1"/>
      <c r="DCR355" s="1"/>
      <c r="DCS355" s="1"/>
      <c r="DCT355" s="1"/>
      <c r="DCU355" s="1"/>
      <c r="DCV355" s="1"/>
      <c r="DCW355" s="1"/>
      <c r="DCX355" s="1"/>
      <c r="DCY355" s="1"/>
      <c r="DCZ355" s="1"/>
      <c r="DDA355" s="1"/>
      <c r="DDB355" s="1"/>
      <c r="DDC355" s="1"/>
      <c r="DDD355" s="1"/>
      <c r="DDE355" s="1"/>
      <c r="DDF355" s="1"/>
      <c r="DDG355" s="1"/>
      <c r="DDH355" s="1"/>
      <c r="DDI355" s="1"/>
      <c r="DDJ355" s="1"/>
      <c r="DDK355" s="1"/>
      <c r="DDL355" s="1"/>
      <c r="DDM355" s="1"/>
      <c r="DDN355" s="1"/>
      <c r="DDO355" s="1"/>
      <c r="DDP355" s="1"/>
      <c r="DDQ355" s="1"/>
      <c r="DDR355" s="1"/>
      <c r="DDS355" s="1"/>
      <c r="DDT355" s="1"/>
      <c r="DDU355" s="1"/>
      <c r="DDV355" s="1"/>
      <c r="DDW355" s="1"/>
      <c r="DDX355" s="1"/>
      <c r="DDY355" s="1"/>
      <c r="DDZ355" s="1"/>
      <c r="DEA355" s="1"/>
      <c r="DEB355" s="1"/>
      <c r="DEC355" s="1"/>
      <c r="DED355" s="1"/>
      <c r="DEE355" s="1"/>
      <c r="DEF355" s="1"/>
      <c r="DEG355" s="1"/>
      <c r="DEH355" s="1"/>
      <c r="DEI355" s="1"/>
      <c r="DEJ355" s="1"/>
      <c r="DEK355" s="1"/>
      <c r="DEL355" s="1"/>
      <c r="DEM355" s="1"/>
      <c r="DEN355" s="1"/>
      <c r="DEO355" s="1"/>
      <c r="DEP355" s="1"/>
      <c r="DEQ355" s="1"/>
      <c r="DER355" s="1"/>
      <c r="DES355" s="1"/>
      <c r="DET355" s="1"/>
      <c r="DEU355" s="1"/>
      <c r="DEV355" s="1"/>
      <c r="DEW355" s="1"/>
      <c r="DEX355" s="1"/>
      <c r="DEY355" s="1"/>
      <c r="DEZ355" s="1"/>
      <c r="DFA355" s="1"/>
      <c r="DFB355" s="1"/>
      <c r="DFC355" s="1"/>
      <c r="DFD355" s="1"/>
      <c r="DFE355" s="1"/>
      <c r="DFF355" s="1"/>
      <c r="DFG355" s="1"/>
      <c r="DFH355" s="1"/>
      <c r="DFI355" s="1"/>
      <c r="DFJ355" s="1"/>
      <c r="DFK355" s="1"/>
      <c r="DFL355" s="1"/>
      <c r="DFM355" s="1"/>
      <c r="DFN355" s="1"/>
      <c r="DFO355" s="1"/>
      <c r="DFP355" s="1"/>
      <c r="DFQ355" s="1"/>
      <c r="DFR355" s="1"/>
      <c r="DFS355" s="1"/>
      <c r="DFT355" s="1"/>
      <c r="DFU355" s="1"/>
      <c r="DFV355" s="1"/>
      <c r="DFW355" s="1"/>
      <c r="DFX355" s="1"/>
      <c r="DFY355" s="1"/>
      <c r="DFZ355" s="1"/>
      <c r="DGA355" s="1"/>
      <c r="DGB355" s="1"/>
      <c r="DGC355" s="1"/>
      <c r="DGD355" s="1"/>
      <c r="DGE355" s="1"/>
      <c r="DGF355" s="1"/>
      <c r="DGG355" s="1"/>
      <c r="DGH355" s="1"/>
      <c r="DGI355" s="1"/>
      <c r="DGJ355" s="1"/>
      <c r="DGK355" s="1"/>
      <c r="DGL355" s="1"/>
      <c r="DGM355" s="1"/>
      <c r="DGN355" s="1"/>
      <c r="DGO355" s="1"/>
      <c r="DGP355" s="1"/>
      <c r="DGQ355" s="1"/>
      <c r="DGR355" s="1"/>
      <c r="DGS355" s="1"/>
      <c r="DGT355" s="1"/>
      <c r="DGU355" s="1"/>
      <c r="DGV355" s="1"/>
      <c r="DGW355" s="1"/>
      <c r="DGX355" s="1"/>
      <c r="DGY355" s="1"/>
      <c r="DGZ355" s="1"/>
      <c r="DHA355" s="1"/>
      <c r="DHB355" s="1"/>
      <c r="DHC355" s="1"/>
      <c r="DHD355" s="1"/>
      <c r="DHE355" s="1"/>
      <c r="DHF355" s="1"/>
      <c r="DHG355" s="1"/>
      <c r="DHH355" s="1"/>
      <c r="DHI355" s="1"/>
      <c r="DHJ355" s="1"/>
      <c r="DHK355" s="1"/>
      <c r="DHL355" s="1"/>
      <c r="DHM355" s="1"/>
      <c r="DHN355" s="1"/>
      <c r="DHO355" s="1"/>
      <c r="DHP355" s="1"/>
      <c r="DHQ355" s="1"/>
      <c r="DHR355" s="1"/>
      <c r="DHS355" s="1"/>
      <c r="DHT355" s="1"/>
      <c r="DHU355" s="1"/>
      <c r="DHV355" s="1"/>
      <c r="DHW355" s="1"/>
      <c r="DHX355" s="1"/>
      <c r="DHY355" s="1"/>
      <c r="DHZ355" s="1"/>
      <c r="DIA355" s="1"/>
      <c r="DIB355" s="1"/>
      <c r="DIC355" s="1"/>
      <c r="DID355" s="1"/>
      <c r="DIE355" s="1"/>
      <c r="DIF355" s="1"/>
      <c r="DIG355" s="1"/>
      <c r="DIH355" s="1"/>
      <c r="DII355" s="1"/>
      <c r="DIJ355" s="1"/>
      <c r="DIK355" s="1"/>
      <c r="DIL355" s="1"/>
      <c r="DIM355" s="1"/>
      <c r="DIN355" s="1"/>
      <c r="DIO355" s="1"/>
      <c r="DIP355" s="1"/>
      <c r="DIQ355" s="1"/>
      <c r="DIR355" s="1"/>
      <c r="DIS355" s="1"/>
      <c r="DIT355" s="1"/>
      <c r="DIU355" s="1"/>
      <c r="DIV355" s="1"/>
      <c r="DIW355" s="1"/>
      <c r="DIX355" s="1"/>
      <c r="DIY355" s="1"/>
      <c r="DIZ355" s="1"/>
      <c r="DJA355" s="1"/>
      <c r="DJB355" s="1"/>
      <c r="DJC355" s="1"/>
      <c r="DJD355" s="1"/>
      <c r="DJE355" s="1"/>
      <c r="DJF355" s="1"/>
      <c r="DJG355" s="1"/>
      <c r="DJH355" s="1"/>
      <c r="DJI355" s="1"/>
      <c r="DJJ355" s="1"/>
      <c r="DJK355" s="1"/>
      <c r="DJL355" s="1"/>
      <c r="DJM355" s="1"/>
      <c r="DJN355" s="1"/>
      <c r="DJO355" s="1"/>
      <c r="DJP355" s="1"/>
      <c r="DJQ355" s="1"/>
      <c r="DJR355" s="1"/>
      <c r="DJS355" s="1"/>
      <c r="DJT355" s="1"/>
      <c r="DJU355" s="1"/>
      <c r="DJV355" s="1"/>
      <c r="DJW355" s="1"/>
      <c r="DJX355" s="1"/>
      <c r="DJY355" s="1"/>
      <c r="DJZ355" s="1"/>
      <c r="DKA355" s="1"/>
      <c r="DKB355" s="1"/>
      <c r="DKC355" s="1"/>
      <c r="DKD355" s="1"/>
      <c r="DKE355" s="1"/>
      <c r="DKF355" s="1"/>
      <c r="DKG355" s="1"/>
      <c r="DKH355" s="1"/>
      <c r="DKI355" s="1"/>
      <c r="DKJ355" s="1"/>
      <c r="DKK355" s="1"/>
      <c r="DKL355" s="1"/>
      <c r="DKM355" s="1"/>
      <c r="DKN355" s="1"/>
      <c r="DKO355" s="1"/>
      <c r="DKP355" s="1"/>
      <c r="DKQ355" s="1"/>
      <c r="DKR355" s="1"/>
      <c r="DKS355" s="1"/>
      <c r="DKT355" s="1"/>
      <c r="DKU355" s="1"/>
      <c r="DKV355" s="1"/>
      <c r="DKW355" s="1"/>
      <c r="DKX355" s="1"/>
      <c r="DKY355" s="1"/>
      <c r="DKZ355" s="1"/>
      <c r="DLA355" s="1"/>
      <c r="DLB355" s="1"/>
      <c r="DLC355" s="1"/>
      <c r="DLD355" s="1"/>
      <c r="DLE355" s="1"/>
      <c r="DLF355" s="1"/>
      <c r="DLG355" s="1"/>
      <c r="DLH355" s="1"/>
      <c r="DLI355" s="1"/>
      <c r="DLJ355" s="1"/>
      <c r="DLK355" s="1"/>
      <c r="DLL355" s="1"/>
      <c r="DLM355" s="1"/>
      <c r="DLN355" s="1"/>
      <c r="DLO355" s="1"/>
      <c r="DLP355" s="1"/>
      <c r="DLQ355" s="1"/>
      <c r="DLR355" s="1"/>
      <c r="DLS355" s="1"/>
      <c r="DLT355" s="1"/>
      <c r="DLU355" s="1"/>
      <c r="DLV355" s="1"/>
      <c r="DLW355" s="1"/>
      <c r="DLX355" s="1"/>
      <c r="DLY355" s="1"/>
      <c r="DLZ355" s="1"/>
      <c r="DMA355" s="1"/>
      <c r="DMB355" s="1"/>
      <c r="DMC355" s="1"/>
      <c r="DMD355" s="1"/>
      <c r="DME355" s="1"/>
      <c r="DMF355" s="1"/>
      <c r="DMG355" s="1"/>
      <c r="DMH355" s="1"/>
      <c r="DMI355" s="1"/>
      <c r="DMJ355" s="1"/>
      <c r="DMK355" s="1"/>
      <c r="DML355" s="1"/>
      <c r="DMM355" s="1"/>
      <c r="DMN355" s="1"/>
      <c r="DMO355" s="1"/>
      <c r="DMP355" s="1"/>
      <c r="DMQ355" s="1"/>
      <c r="DMR355" s="1"/>
      <c r="DMS355" s="1"/>
      <c r="DMT355" s="1"/>
      <c r="DMU355" s="1"/>
      <c r="DMV355" s="1"/>
      <c r="DMW355" s="1"/>
      <c r="DMX355" s="1"/>
      <c r="DMY355" s="1"/>
      <c r="DMZ355" s="1"/>
      <c r="DNA355" s="1"/>
      <c r="DNB355" s="1"/>
      <c r="DNC355" s="1"/>
      <c r="DND355" s="1"/>
      <c r="DNE355" s="1"/>
      <c r="DNF355" s="1"/>
      <c r="DNG355" s="1"/>
      <c r="DNH355" s="1"/>
      <c r="DNI355" s="1"/>
      <c r="DNJ355" s="1"/>
      <c r="DNK355" s="1"/>
      <c r="DNL355" s="1"/>
      <c r="DNM355" s="1"/>
      <c r="DNN355" s="1"/>
      <c r="DNO355" s="1"/>
      <c r="DNP355" s="1"/>
      <c r="DNQ355" s="1"/>
      <c r="DNR355" s="1"/>
      <c r="DNS355" s="1"/>
      <c r="DNT355" s="1"/>
      <c r="DNU355" s="1"/>
      <c r="DNV355" s="1"/>
      <c r="DNW355" s="1"/>
      <c r="DNX355" s="1"/>
      <c r="DNY355" s="1"/>
      <c r="DNZ355" s="1"/>
      <c r="DOA355" s="1"/>
      <c r="DOB355" s="1"/>
      <c r="DOC355" s="1"/>
      <c r="DOD355" s="1"/>
      <c r="DOE355" s="1"/>
      <c r="DOF355" s="1"/>
      <c r="DOG355" s="1"/>
      <c r="DOH355" s="1"/>
      <c r="DOI355" s="1"/>
      <c r="DOJ355" s="1"/>
      <c r="DOK355" s="1"/>
      <c r="DOL355" s="1"/>
      <c r="DOM355" s="1"/>
      <c r="DON355" s="1"/>
      <c r="DOO355" s="1"/>
      <c r="DOP355" s="1"/>
      <c r="DOQ355" s="1"/>
      <c r="DOR355" s="1"/>
      <c r="DOS355" s="1"/>
      <c r="DOT355" s="1"/>
      <c r="DOU355" s="1"/>
      <c r="DOV355" s="1"/>
      <c r="DOW355" s="1"/>
      <c r="DOX355" s="1"/>
      <c r="DOY355" s="1"/>
      <c r="DOZ355" s="1"/>
      <c r="DPA355" s="1"/>
      <c r="DPB355" s="1"/>
      <c r="DPC355" s="1"/>
      <c r="DPD355" s="1"/>
      <c r="DPE355" s="1"/>
      <c r="DPF355" s="1"/>
      <c r="DPG355" s="1"/>
      <c r="DPH355" s="1"/>
      <c r="DPI355" s="1"/>
      <c r="DPJ355" s="1"/>
      <c r="DPK355" s="1"/>
      <c r="DPL355" s="1"/>
      <c r="DPM355" s="1"/>
      <c r="DPN355" s="1"/>
      <c r="DPO355" s="1"/>
      <c r="DPP355" s="1"/>
      <c r="DPQ355" s="1"/>
      <c r="DPR355" s="1"/>
      <c r="DPS355" s="1"/>
      <c r="DPT355" s="1"/>
      <c r="DPU355" s="1"/>
      <c r="DPV355" s="1"/>
      <c r="DPW355" s="1"/>
      <c r="DPX355" s="1"/>
      <c r="DPY355" s="1"/>
      <c r="DPZ355" s="1"/>
      <c r="DQA355" s="1"/>
      <c r="DQB355" s="1"/>
      <c r="DQC355" s="1"/>
      <c r="DQD355" s="1"/>
      <c r="DQE355" s="1"/>
      <c r="DQF355" s="1"/>
      <c r="DQG355" s="1"/>
      <c r="DQH355" s="1"/>
      <c r="DQI355" s="1"/>
      <c r="DQJ355" s="1"/>
      <c r="DQK355" s="1"/>
      <c r="DQL355" s="1"/>
      <c r="DQM355" s="1"/>
      <c r="DQN355" s="1"/>
      <c r="DQO355" s="1"/>
      <c r="DQP355" s="1"/>
      <c r="DQQ355" s="1"/>
      <c r="DQR355" s="1"/>
      <c r="DQS355" s="1"/>
      <c r="DQT355" s="1"/>
      <c r="DQU355" s="1"/>
      <c r="DQV355" s="1"/>
      <c r="DQW355" s="1"/>
      <c r="DQX355" s="1"/>
      <c r="DQY355" s="1"/>
      <c r="DQZ355" s="1"/>
      <c r="DRA355" s="1"/>
      <c r="DRB355" s="1"/>
      <c r="DRC355" s="1"/>
      <c r="DRD355" s="1"/>
      <c r="DRE355" s="1"/>
      <c r="DRF355" s="1"/>
      <c r="DRG355" s="1"/>
      <c r="DRH355" s="1"/>
      <c r="DRI355" s="1"/>
      <c r="DRJ355" s="1"/>
      <c r="DRK355" s="1"/>
      <c r="DRL355" s="1"/>
      <c r="DRM355" s="1"/>
      <c r="DRN355" s="1"/>
      <c r="DRO355" s="1"/>
      <c r="DRP355" s="1"/>
      <c r="DRQ355" s="1"/>
      <c r="DRR355" s="1"/>
      <c r="DRS355" s="1"/>
      <c r="DRT355" s="1"/>
      <c r="DRU355" s="1"/>
      <c r="DRV355" s="1"/>
      <c r="DRW355" s="1"/>
      <c r="DRX355" s="1"/>
      <c r="DRY355" s="1"/>
      <c r="DRZ355" s="1"/>
      <c r="DSA355" s="1"/>
      <c r="DSB355" s="1"/>
      <c r="DSC355" s="1"/>
      <c r="DSD355" s="1"/>
      <c r="DSE355" s="1"/>
      <c r="DSF355" s="1"/>
      <c r="DSG355" s="1"/>
      <c r="DSH355" s="1"/>
      <c r="DSI355" s="1"/>
      <c r="DSJ355" s="1"/>
      <c r="DSK355" s="1"/>
      <c r="DSL355" s="1"/>
      <c r="DSM355" s="1"/>
      <c r="DSN355" s="1"/>
      <c r="DSO355" s="1"/>
      <c r="DSP355" s="1"/>
      <c r="DSQ355" s="1"/>
      <c r="DSR355" s="1"/>
      <c r="DSS355" s="1"/>
      <c r="DST355" s="1"/>
      <c r="DSU355" s="1"/>
      <c r="DSV355" s="1"/>
      <c r="DSW355" s="1"/>
      <c r="DSX355" s="1"/>
      <c r="DSY355" s="1"/>
      <c r="DSZ355" s="1"/>
      <c r="DTA355" s="1"/>
      <c r="DTB355" s="1"/>
      <c r="DTC355" s="1"/>
      <c r="DTD355" s="1"/>
      <c r="DTE355" s="1"/>
      <c r="DTF355" s="1"/>
      <c r="DTG355" s="1"/>
      <c r="DTH355" s="1"/>
      <c r="DTI355" s="1"/>
      <c r="DTJ355" s="1"/>
      <c r="DTK355" s="1"/>
      <c r="DTL355" s="1"/>
      <c r="DTM355" s="1"/>
      <c r="DTN355" s="1"/>
      <c r="DTO355" s="1"/>
      <c r="DTP355" s="1"/>
      <c r="DTQ355" s="1"/>
      <c r="DTR355" s="1"/>
      <c r="DTS355" s="1"/>
      <c r="DTT355" s="1"/>
      <c r="DTU355" s="1"/>
      <c r="DTV355" s="1"/>
      <c r="DTW355" s="1"/>
      <c r="DTX355" s="1"/>
      <c r="DTY355" s="1"/>
      <c r="DTZ355" s="1"/>
      <c r="DUA355" s="1"/>
      <c r="DUB355" s="1"/>
      <c r="DUC355" s="1"/>
      <c r="DUD355" s="1"/>
      <c r="DUE355" s="1"/>
      <c r="DUF355" s="1"/>
      <c r="DUG355" s="1"/>
      <c r="DUH355" s="1"/>
      <c r="DUI355" s="1"/>
      <c r="DUJ355" s="1"/>
      <c r="DUK355" s="1"/>
      <c r="DUL355" s="1"/>
      <c r="DUM355" s="1"/>
      <c r="DUN355" s="1"/>
      <c r="DUO355" s="1"/>
      <c r="DUP355" s="1"/>
      <c r="DUQ355" s="1"/>
      <c r="DUR355" s="1"/>
      <c r="DUS355" s="1"/>
      <c r="DUT355" s="1"/>
      <c r="DUU355" s="1"/>
      <c r="DUV355" s="1"/>
      <c r="DUW355" s="1"/>
      <c r="DUX355" s="1"/>
      <c r="DUY355" s="1"/>
      <c r="DUZ355" s="1"/>
      <c r="DVA355" s="1"/>
      <c r="DVB355" s="1"/>
      <c r="DVC355" s="1"/>
      <c r="DVD355" s="1"/>
      <c r="DVE355" s="1"/>
      <c r="DVF355" s="1"/>
      <c r="DVG355" s="1"/>
      <c r="DVH355" s="1"/>
      <c r="DVI355" s="1"/>
      <c r="DVJ355" s="1"/>
      <c r="DVK355" s="1"/>
      <c r="DVL355" s="1"/>
      <c r="DVM355" s="1"/>
      <c r="DVN355" s="1"/>
      <c r="DVO355" s="1"/>
      <c r="DVP355" s="1"/>
      <c r="DVQ355" s="1"/>
      <c r="DVR355" s="1"/>
      <c r="DVS355" s="1"/>
      <c r="DVT355" s="1"/>
      <c r="DVU355" s="1"/>
      <c r="DVV355" s="1"/>
      <c r="DVW355" s="1"/>
      <c r="DVX355" s="1"/>
      <c r="DVY355" s="1"/>
      <c r="DVZ355" s="1"/>
      <c r="DWA355" s="1"/>
      <c r="DWB355" s="1"/>
      <c r="DWC355" s="1"/>
      <c r="DWD355" s="1"/>
      <c r="DWE355" s="1"/>
      <c r="DWF355" s="1"/>
      <c r="DWG355" s="1"/>
      <c r="DWH355" s="1"/>
      <c r="DWI355" s="1"/>
      <c r="DWJ355" s="1"/>
      <c r="DWK355" s="1"/>
      <c r="DWL355" s="1"/>
      <c r="DWM355" s="1"/>
      <c r="DWN355" s="1"/>
      <c r="DWO355" s="1"/>
      <c r="DWP355" s="1"/>
      <c r="DWQ355" s="1"/>
      <c r="DWR355" s="1"/>
      <c r="DWS355" s="1"/>
      <c r="DWT355" s="1"/>
      <c r="DWU355" s="1"/>
      <c r="DWV355" s="1"/>
      <c r="DWW355" s="1"/>
      <c r="DWX355" s="1"/>
      <c r="DWY355" s="1"/>
      <c r="DWZ355" s="1"/>
      <c r="DXA355" s="1"/>
      <c r="DXB355" s="1"/>
      <c r="DXC355" s="1"/>
      <c r="DXD355" s="1"/>
      <c r="DXE355" s="1"/>
      <c r="DXF355" s="1"/>
      <c r="DXG355" s="1"/>
      <c r="DXH355" s="1"/>
      <c r="DXI355" s="1"/>
      <c r="DXJ355" s="1"/>
      <c r="DXK355" s="1"/>
      <c r="DXL355" s="1"/>
      <c r="DXM355" s="1"/>
      <c r="DXN355" s="1"/>
      <c r="DXO355" s="1"/>
      <c r="DXP355" s="1"/>
      <c r="DXQ355" s="1"/>
      <c r="DXR355" s="1"/>
      <c r="DXS355" s="1"/>
      <c r="DXT355" s="1"/>
      <c r="DXU355" s="1"/>
      <c r="DXV355" s="1"/>
      <c r="DXW355" s="1"/>
      <c r="DXX355" s="1"/>
      <c r="DXY355" s="1"/>
      <c r="DXZ355" s="1"/>
      <c r="DYA355" s="1"/>
      <c r="DYB355" s="1"/>
      <c r="DYC355" s="1"/>
      <c r="DYD355" s="1"/>
      <c r="DYE355" s="1"/>
      <c r="DYF355" s="1"/>
      <c r="DYG355" s="1"/>
      <c r="DYH355" s="1"/>
      <c r="DYI355" s="1"/>
      <c r="DYJ355" s="1"/>
      <c r="DYK355" s="1"/>
      <c r="DYL355" s="1"/>
      <c r="DYM355" s="1"/>
      <c r="DYN355" s="1"/>
      <c r="DYO355" s="1"/>
      <c r="DYP355" s="1"/>
      <c r="DYQ355" s="1"/>
      <c r="DYR355" s="1"/>
      <c r="DYS355" s="1"/>
      <c r="DYT355" s="1"/>
      <c r="DYU355" s="1"/>
      <c r="DYV355" s="1"/>
      <c r="DYW355" s="1"/>
      <c r="DYX355" s="1"/>
      <c r="DYY355" s="1"/>
      <c r="DYZ355" s="1"/>
      <c r="DZA355" s="1"/>
      <c r="DZB355" s="1"/>
      <c r="DZC355" s="1"/>
      <c r="DZD355" s="1"/>
      <c r="DZE355" s="1"/>
      <c r="DZF355" s="1"/>
      <c r="DZG355" s="1"/>
      <c r="DZH355" s="1"/>
      <c r="DZI355" s="1"/>
      <c r="DZJ355" s="1"/>
      <c r="DZK355" s="1"/>
      <c r="DZL355" s="1"/>
      <c r="DZM355" s="1"/>
      <c r="DZN355" s="1"/>
      <c r="DZO355" s="1"/>
      <c r="DZP355" s="1"/>
      <c r="DZQ355" s="1"/>
      <c r="DZR355" s="1"/>
      <c r="DZS355" s="1"/>
      <c r="DZT355" s="1"/>
      <c r="DZU355" s="1"/>
      <c r="DZV355" s="1"/>
      <c r="DZW355" s="1"/>
      <c r="DZX355" s="1"/>
      <c r="DZY355" s="1"/>
      <c r="DZZ355" s="1"/>
      <c r="EAA355" s="1"/>
      <c r="EAB355" s="1"/>
      <c r="EAC355" s="1"/>
      <c r="EAD355" s="1"/>
      <c r="EAE355" s="1"/>
      <c r="EAF355" s="1"/>
      <c r="EAG355" s="1"/>
      <c r="EAH355" s="1"/>
      <c r="EAI355" s="1"/>
      <c r="EAJ355" s="1"/>
      <c r="EAK355" s="1"/>
      <c r="EAL355" s="1"/>
      <c r="EAM355" s="1"/>
      <c r="EAN355" s="1"/>
      <c r="EAO355" s="1"/>
      <c r="EAP355" s="1"/>
      <c r="EAQ355" s="1"/>
      <c r="EAR355" s="1"/>
      <c r="EAS355" s="1"/>
      <c r="EAT355" s="1"/>
      <c r="EAU355" s="1"/>
      <c r="EAV355" s="1"/>
      <c r="EAW355" s="1"/>
      <c r="EAX355" s="1"/>
      <c r="EAY355" s="1"/>
      <c r="EAZ355" s="1"/>
      <c r="EBA355" s="1"/>
      <c r="EBB355" s="1"/>
      <c r="EBC355" s="1"/>
      <c r="EBD355" s="1"/>
      <c r="EBE355" s="1"/>
      <c r="EBF355" s="1"/>
      <c r="EBG355" s="1"/>
      <c r="EBH355" s="1"/>
      <c r="EBI355" s="1"/>
      <c r="EBJ355" s="1"/>
      <c r="EBK355" s="1"/>
      <c r="EBL355" s="1"/>
      <c r="EBM355" s="1"/>
      <c r="EBN355" s="1"/>
      <c r="EBO355" s="1"/>
      <c r="EBP355" s="1"/>
      <c r="EBQ355" s="1"/>
      <c r="EBR355" s="1"/>
      <c r="EBS355" s="1"/>
      <c r="EBT355" s="1"/>
      <c r="EBU355" s="1"/>
      <c r="EBV355" s="1"/>
      <c r="EBW355" s="1"/>
      <c r="EBX355" s="1"/>
      <c r="EBY355" s="1"/>
      <c r="EBZ355" s="1"/>
      <c r="ECA355" s="1"/>
      <c r="ECB355" s="1"/>
      <c r="ECC355" s="1"/>
      <c r="ECD355" s="1"/>
      <c r="ECE355" s="1"/>
      <c r="ECF355" s="1"/>
      <c r="ECG355" s="1"/>
      <c r="ECH355" s="1"/>
      <c r="ECI355" s="1"/>
      <c r="ECJ355" s="1"/>
      <c r="ECK355" s="1"/>
      <c r="ECL355" s="1"/>
      <c r="ECM355" s="1"/>
      <c r="ECN355" s="1"/>
      <c r="ECO355" s="1"/>
      <c r="ECP355" s="1"/>
      <c r="ECQ355" s="1"/>
      <c r="ECR355" s="1"/>
      <c r="ECS355" s="1"/>
      <c r="ECT355" s="1"/>
      <c r="ECU355" s="1"/>
      <c r="ECV355" s="1"/>
      <c r="ECW355" s="1"/>
      <c r="ECX355" s="1"/>
      <c r="ECY355" s="1"/>
      <c r="ECZ355" s="1"/>
      <c r="EDA355" s="1"/>
      <c r="EDB355" s="1"/>
      <c r="EDC355" s="1"/>
      <c r="EDD355" s="1"/>
      <c r="EDE355" s="1"/>
      <c r="EDF355" s="1"/>
      <c r="EDG355" s="1"/>
      <c r="EDH355" s="1"/>
      <c r="EDI355" s="1"/>
      <c r="EDJ355" s="1"/>
      <c r="EDK355" s="1"/>
      <c r="EDL355" s="1"/>
      <c r="EDM355" s="1"/>
      <c r="EDN355" s="1"/>
      <c r="EDO355" s="1"/>
      <c r="EDP355" s="1"/>
      <c r="EDQ355" s="1"/>
      <c r="EDR355" s="1"/>
      <c r="EDS355" s="1"/>
      <c r="EDT355" s="1"/>
      <c r="EDU355" s="1"/>
      <c r="EDV355" s="1"/>
      <c r="EDW355" s="1"/>
      <c r="EDX355" s="1"/>
      <c r="EDY355" s="1"/>
      <c r="EDZ355" s="1"/>
      <c r="EEA355" s="1"/>
      <c r="EEB355" s="1"/>
      <c r="EEC355" s="1"/>
      <c r="EED355" s="1"/>
      <c r="EEE355" s="1"/>
      <c r="EEF355" s="1"/>
      <c r="EEG355" s="1"/>
      <c r="EEH355" s="1"/>
      <c r="EEI355" s="1"/>
      <c r="EEJ355" s="1"/>
      <c r="EEK355" s="1"/>
      <c r="EEL355" s="1"/>
      <c r="EEM355" s="1"/>
      <c r="EEN355" s="1"/>
      <c r="EEO355" s="1"/>
      <c r="EEP355" s="1"/>
      <c r="EEQ355" s="1"/>
      <c r="EER355" s="1"/>
      <c r="EES355" s="1"/>
      <c r="EET355" s="1"/>
      <c r="EEU355" s="1"/>
      <c r="EEV355" s="1"/>
      <c r="EEW355" s="1"/>
      <c r="EEX355" s="1"/>
      <c r="EEY355" s="1"/>
      <c r="EEZ355" s="1"/>
      <c r="EFA355" s="1"/>
      <c r="EFB355" s="1"/>
      <c r="EFC355" s="1"/>
      <c r="EFD355" s="1"/>
      <c r="EFE355" s="1"/>
      <c r="EFF355" s="1"/>
      <c r="EFG355" s="1"/>
      <c r="EFH355" s="1"/>
      <c r="EFI355" s="1"/>
      <c r="EFJ355" s="1"/>
      <c r="EFK355" s="1"/>
      <c r="EFL355" s="1"/>
      <c r="EFM355" s="1"/>
      <c r="EFN355" s="1"/>
      <c r="EFO355" s="1"/>
      <c r="EFP355" s="1"/>
      <c r="EFQ355" s="1"/>
      <c r="EFR355" s="1"/>
      <c r="EFS355" s="1"/>
      <c r="EFT355" s="1"/>
      <c r="EFU355" s="1"/>
      <c r="EFV355" s="1"/>
      <c r="EFW355" s="1"/>
      <c r="EFX355" s="1"/>
      <c r="EFY355" s="1"/>
      <c r="EFZ355" s="1"/>
      <c r="EGA355" s="1"/>
      <c r="EGB355" s="1"/>
      <c r="EGC355" s="1"/>
      <c r="EGD355" s="1"/>
      <c r="EGE355" s="1"/>
      <c r="EGF355" s="1"/>
      <c r="EGG355" s="1"/>
      <c r="EGH355" s="1"/>
      <c r="EGI355" s="1"/>
      <c r="EGJ355" s="1"/>
      <c r="EGK355" s="1"/>
      <c r="EGL355" s="1"/>
      <c r="EGM355" s="1"/>
      <c r="EGN355" s="1"/>
      <c r="EGO355" s="1"/>
      <c r="EGP355" s="1"/>
      <c r="EGQ355" s="1"/>
      <c r="EGR355" s="1"/>
      <c r="EGS355" s="1"/>
      <c r="EGT355" s="1"/>
      <c r="EGU355" s="1"/>
      <c r="EGV355" s="1"/>
      <c r="EGW355" s="1"/>
      <c r="EGX355" s="1"/>
      <c r="EGY355" s="1"/>
      <c r="EGZ355" s="1"/>
      <c r="EHA355" s="1"/>
      <c r="EHB355" s="1"/>
      <c r="EHC355" s="1"/>
      <c r="EHD355" s="1"/>
      <c r="EHE355" s="1"/>
      <c r="EHF355" s="1"/>
      <c r="EHG355" s="1"/>
      <c r="EHH355" s="1"/>
      <c r="EHI355" s="1"/>
      <c r="EHJ355" s="1"/>
      <c r="EHK355" s="1"/>
      <c r="EHL355" s="1"/>
      <c r="EHM355" s="1"/>
      <c r="EHN355" s="1"/>
      <c r="EHO355" s="1"/>
      <c r="EHP355" s="1"/>
      <c r="EHQ355" s="1"/>
      <c r="EHR355" s="1"/>
      <c r="EHS355" s="1"/>
      <c r="EHT355" s="1"/>
      <c r="EHU355" s="1"/>
      <c r="EHV355" s="1"/>
      <c r="EHW355" s="1"/>
      <c r="EHX355" s="1"/>
      <c r="EHY355" s="1"/>
      <c r="EHZ355" s="1"/>
      <c r="EIA355" s="1"/>
      <c r="EIB355" s="1"/>
      <c r="EIC355" s="1"/>
      <c r="EID355" s="1"/>
      <c r="EIE355" s="1"/>
      <c r="EIF355" s="1"/>
      <c r="EIG355" s="1"/>
      <c r="EIH355" s="1"/>
      <c r="EII355" s="1"/>
      <c r="EIJ355" s="1"/>
      <c r="EIK355" s="1"/>
      <c r="EIL355" s="1"/>
      <c r="EIM355" s="1"/>
      <c r="EIN355" s="1"/>
      <c r="EIO355" s="1"/>
      <c r="EIP355" s="1"/>
      <c r="EIQ355" s="1"/>
      <c r="EIR355" s="1"/>
      <c r="EIS355" s="1"/>
      <c r="EIT355" s="1"/>
      <c r="EIU355" s="1"/>
      <c r="EIV355" s="1"/>
      <c r="EIW355" s="1"/>
      <c r="EIX355" s="1"/>
      <c r="EIY355" s="1"/>
      <c r="EIZ355" s="1"/>
      <c r="EJA355" s="1"/>
      <c r="EJB355" s="1"/>
      <c r="EJC355" s="1"/>
      <c r="EJD355" s="1"/>
      <c r="EJE355" s="1"/>
      <c r="EJF355" s="1"/>
      <c r="EJG355" s="1"/>
      <c r="EJH355" s="1"/>
      <c r="EJI355" s="1"/>
      <c r="EJJ355" s="1"/>
      <c r="EJK355" s="1"/>
      <c r="EJL355" s="1"/>
      <c r="EJM355" s="1"/>
      <c r="EJN355" s="1"/>
      <c r="EJO355" s="1"/>
      <c r="EJP355" s="1"/>
      <c r="EJQ355" s="1"/>
      <c r="EJR355" s="1"/>
      <c r="EJS355" s="1"/>
      <c r="EJT355" s="1"/>
      <c r="EJU355" s="1"/>
      <c r="EJV355" s="1"/>
      <c r="EJW355" s="1"/>
      <c r="EJX355" s="1"/>
      <c r="EJY355" s="1"/>
      <c r="EJZ355" s="1"/>
      <c r="EKA355" s="1"/>
      <c r="EKB355" s="1"/>
      <c r="EKC355" s="1"/>
      <c r="EKD355" s="1"/>
      <c r="EKE355" s="1"/>
      <c r="EKF355" s="1"/>
      <c r="EKG355" s="1"/>
      <c r="EKH355" s="1"/>
      <c r="EKI355" s="1"/>
      <c r="EKJ355" s="1"/>
      <c r="EKK355" s="1"/>
      <c r="EKL355" s="1"/>
      <c r="EKM355" s="1"/>
      <c r="EKN355" s="1"/>
      <c r="EKO355" s="1"/>
      <c r="EKP355" s="1"/>
      <c r="EKQ355" s="1"/>
      <c r="EKR355" s="1"/>
      <c r="EKS355" s="1"/>
      <c r="EKT355" s="1"/>
      <c r="EKU355" s="1"/>
      <c r="EKV355" s="1"/>
      <c r="EKW355" s="1"/>
      <c r="EKX355" s="1"/>
      <c r="EKY355" s="1"/>
      <c r="EKZ355" s="1"/>
      <c r="ELA355" s="1"/>
      <c r="ELB355" s="1"/>
      <c r="ELC355" s="1"/>
      <c r="ELD355" s="1"/>
      <c r="ELE355" s="1"/>
      <c r="ELF355" s="1"/>
      <c r="ELG355" s="1"/>
      <c r="ELH355" s="1"/>
      <c r="ELI355" s="1"/>
      <c r="ELJ355" s="1"/>
      <c r="ELK355" s="1"/>
      <c r="ELL355" s="1"/>
      <c r="ELM355" s="1"/>
      <c r="ELN355" s="1"/>
      <c r="ELO355" s="1"/>
      <c r="ELP355" s="1"/>
      <c r="ELQ355" s="1"/>
      <c r="ELR355" s="1"/>
      <c r="ELS355" s="1"/>
      <c r="ELT355" s="1"/>
      <c r="ELU355" s="1"/>
      <c r="ELV355" s="1"/>
      <c r="ELW355" s="1"/>
      <c r="ELX355" s="1"/>
      <c r="ELY355" s="1"/>
      <c r="ELZ355" s="1"/>
      <c r="EMA355" s="1"/>
      <c r="EMB355" s="1"/>
      <c r="EMC355" s="1"/>
      <c r="EMD355" s="1"/>
      <c r="EME355" s="1"/>
      <c r="EMF355" s="1"/>
      <c r="EMG355" s="1"/>
      <c r="EMH355" s="1"/>
      <c r="EMI355" s="1"/>
      <c r="EMJ355" s="1"/>
      <c r="EMK355" s="1"/>
      <c r="EML355" s="1"/>
      <c r="EMM355" s="1"/>
      <c r="EMN355" s="1"/>
      <c r="EMO355" s="1"/>
      <c r="EMP355" s="1"/>
      <c r="EMQ355" s="1"/>
      <c r="EMR355" s="1"/>
      <c r="EMS355" s="1"/>
      <c r="EMT355" s="1"/>
      <c r="EMU355" s="1"/>
      <c r="EMV355" s="1"/>
      <c r="EMW355" s="1"/>
      <c r="EMX355" s="1"/>
      <c r="EMY355" s="1"/>
      <c r="EMZ355" s="1"/>
      <c r="ENA355" s="1"/>
      <c r="ENB355" s="1"/>
      <c r="ENC355" s="1"/>
      <c r="END355" s="1"/>
      <c r="ENE355" s="1"/>
      <c r="ENF355" s="1"/>
      <c r="ENG355" s="1"/>
      <c r="ENH355" s="1"/>
      <c r="ENI355" s="1"/>
      <c r="ENJ355" s="1"/>
      <c r="ENK355" s="1"/>
      <c r="ENL355" s="1"/>
      <c r="ENM355" s="1"/>
      <c r="ENN355" s="1"/>
      <c r="ENO355" s="1"/>
      <c r="ENP355" s="1"/>
      <c r="ENQ355" s="1"/>
      <c r="ENR355" s="1"/>
      <c r="ENS355" s="1"/>
      <c r="ENT355" s="1"/>
      <c r="ENU355" s="1"/>
      <c r="ENV355" s="1"/>
      <c r="ENW355" s="1"/>
      <c r="ENX355" s="1"/>
      <c r="ENY355" s="1"/>
      <c r="ENZ355" s="1"/>
      <c r="EOA355" s="1"/>
      <c r="EOB355" s="1"/>
      <c r="EOC355" s="1"/>
      <c r="EOD355" s="1"/>
      <c r="EOE355" s="1"/>
      <c r="EOF355" s="1"/>
      <c r="EOG355" s="1"/>
      <c r="EOH355" s="1"/>
      <c r="EOI355" s="1"/>
      <c r="EOJ355" s="1"/>
      <c r="EOK355" s="1"/>
      <c r="EOL355" s="1"/>
      <c r="EOM355" s="1"/>
      <c r="EON355" s="1"/>
      <c r="EOO355" s="1"/>
      <c r="EOP355" s="1"/>
      <c r="EOQ355" s="1"/>
      <c r="EOR355" s="1"/>
      <c r="EOS355" s="1"/>
      <c r="EOT355" s="1"/>
      <c r="EOU355" s="1"/>
      <c r="EOV355" s="1"/>
      <c r="EOW355" s="1"/>
      <c r="EOX355" s="1"/>
      <c r="EOY355" s="1"/>
      <c r="EOZ355" s="1"/>
      <c r="EPA355" s="1"/>
      <c r="EPB355" s="1"/>
      <c r="EPC355" s="1"/>
      <c r="EPD355" s="1"/>
      <c r="EPE355" s="1"/>
      <c r="EPF355" s="1"/>
      <c r="EPG355" s="1"/>
      <c r="EPH355" s="1"/>
      <c r="EPI355" s="1"/>
      <c r="EPJ355" s="1"/>
      <c r="EPK355" s="1"/>
      <c r="EPL355" s="1"/>
      <c r="EPM355" s="1"/>
      <c r="EPN355" s="1"/>
      <c r="EPO355" s="1"/>
      <c r="EPP355" s="1"/>
      <c r="EPQ355" s="1"/>
      <c r="EPR355" s="1"/>
      <c r="EPS355" s="1"/>
      <c r="EPT355" s="1"/>
      <c r="EPU355" s="1"/>
      <c r="EPV355" s="1"/>
      <c r="EPW355" s="1"/>
      <c r="EPX355" s="1"/>
      <c r="EPY355" s="1"/>
      <c r="EPZ355" s="1"/>
      <c r="EQA355" s="1"/>
      <c r="EQB355" s="1"/>
      <c r="EQC355" s="1"/>
      <c r="EQD355" s="1"/>
      <c r="EQE355" s="1"/>
      <c r="EQF355" s="1"/>
      <c r="EQG355" s="1"/>
      <c r="EQH355" s="1"/>
      <c r="EQI355" s="1"/>
      <c r="EQJ355" s="1"/>
      <c r="EQK355" s="1"/>
      <c r="EQL355" s="1"/>
      <c r="EQM355" s="1"/>
      <c r="EQN355" s="1"/>
      <c r="EQO355" s="1"/>
      <c r="EQP355" s="1"/>
      <c r="EQQ355" s="1"/>
      <c r="EQR355" s="1"/>
      <c r="EQS355" s="1"/>
      <c r="EQT355" s="1"/>
      <c r="EQU355" s="1"/>
      <c r="EQV355" s="1"/>
      <c r="EQW355" s="1"/>
      <c r="EQX355" s="1"/>
      <c r="EQY355" s="1"/>
      <c r="EQZ355" s="1"/>
      <c r="ERA355" s="1"/>
      <c r="ERB355" s="1"/>
      <c r="ERC355" s="1"/>
      <c r="ERD355" s="1"/>
      <c r="ERE355" s="1"/>
      <c r="ERF355" s="1"/>
      <c r="ERG355" s="1"/>
      <c r="ERH355" s="1"/>
      <c r="ERI355" s="1"/>
      <c r="ERJ355" s="1"/>
      <c r="ERK355" s="1"/>
      <c r="ERL355" s="1"/>
      <c r="ERM355" s="1"/>
      <c r="ERN355" s="1"/>
      <c r="ERO355" s="1"/>
      <c r="ERP355" s="1"/>
      <c r="ERQ355" s="1"/>
      <c r="ERR355" s="1"/>
      <c r="ERS355" s="1"/>
      <c r="ERT355" s="1"/>
      <c r="ERU355" s="1"/>
      <c r="ERV355" s="1"/>
      <c r="ERW355" s="1"/>
      <c r="ERX355" s="1"/>
      <c r="ERY355" s="1"/>
      <c r="ERZ355" s="1"/>
      <c r="ESA355" s="1"/>
      <c r="ESB355" s="1"/>
      <c r="ESC355" s="1"/>
      <c r="ESD355" s="1"/>
      <c r="ESE355" s="1"/>
      <c r="ESF355" s="1"/>
      <c r="ESG355" s="1"/>
      <c r="ESH355" s="1"/>
      <c r="ESI355" s="1"/>
      <c r="ESJ355" s="1"/>
      <c r="ESK355" s="1"/>
      <c r="ESL355" s="1"/>
      <c r="ESM355" s="1"/>
      <c r="ESN355" s="1"/>
      <c r="ESO355" s="1"/>
      <c r="ESP355" s="1"/>
      <c r="ESQ355" s="1"/>
      <c r="ESR355" s="1"/>
      <c r="ESS355" s="1"/>
      <c r="EST355" s="1"/>
      <c r="ESU355" s="1"/>
      <c r="ESV355" s="1"/>
      <c r="ESW355" s="1"/>
      <c r="ESX355" s="1"/>
      <c r="ESY355" s="1"/>
      <c r="ESZ355" s="1"/>
      <c r="ETA355" s="1"/>
      <c r="ETB355" s="1"/>
      <c r="ETC355" s="1"/>
      <c r="ETD355" s="1"/>
      <c r="ETE355" s="1"/>
      <c r="ETF355" s="1"/>
      <c r="ETG355" s="1"/>
      <c r="ETH355" s="1"/>
      <c r="ETI355" s="1"/>
      <c r="ETJ355" s="1"/>
      <c r="ETK355" s="1"/>
      <c r="ETL355" s="1"/>
      <c r="ETM355" s="1"/>
      <c r="ETN355" s="1"/>
      <c r="ETO355" s="1"/>
      <c r="ETP355" s="1"/>
      <c r="ETQ355" s="1"/>
      <c r="ETR355" s="1"/>
      <c r="ETS355" s="1"/>
      <c r="ETT355" s="1"/>
      <c r="ETU355" s="1"/>
      <c r="ETV355" s="1"/>
      <c r="ETW355" s="1"/>
      <c r="ETX355" s="1"/>
      <c r="ETY355" s="1"/>
      <c r="ETZ355" s="1"/>
      <c r="EUA355" s="1"/>
      <c r="EUB355" s="1"/>
      <c r="EUC355" s="1"/>
      <c r="EUD355" s="1"/>
      <c r="EUE355" s="1"/>
      <c r="EUF355" s="1"/>
      <c r="EUG355" s="1"/>
      <c r="EUH355" s="1"/>
      <c r="EUI355" s="1"/>
      <c r="EUJ355" s="1"/>
      <c r="EUK355" s="1"/>
      <c r="EUL355" s="1"/>
      <c r="EUM355" s="1"/>
      <c r="EUN355" s="1"/>
      <c r="EUO355" s="1"/>
      <c r="EUP355" s="1"/>
      <c r="EUQ355" s="1"/>
      <c r="EUR355" s="1"/>
      <c r="EUS355" s="1"/>
      <c r="EUT355" s="1"/>
      <c r="EUU355" s="1"/>
      <c r="EUV355" s="1"/>
      <c r="EUW355" s="1"/>
      <c r="EUX355" s="1"/>
      <c r="EUY355" s="1"/>
      <c r="EUZ355" s="1"/>
      <c r="EVA355" s="1"/>
      <c r="EVB355" s="1"/>
      <c r="EVC355" s="1"/>
      <c r="EVD355" s="1"/>
      <c r="EVE355" s="1"/>
      <c r="EVF355" s="1"/>
      <c r="EVG355" s="1"/>
      <c r="EVH355" s="1"/>
      <c r="EVI355" s="1"/>
      <c r="EVJ355" s="1"/>
      <c r="EVK355" s="1"/>
      <c r="EVL355" s="1"/>
      <c r="EVM355" s="1"/>
      <c r="EVN355" s="1"/>
      <c r="EVO355" s="1"/>
      <c r="EVP355" s="1"/>
      <c r="EVQ355" s="1"/>
      <c r="EVR355" s="1"/>
      <c r="EVS355" s="1"/>
      <c r="EVT355" s="1"/>
      <c r="EVU355" s="1"/>
      <c r="EVV355" s="1"/>
      <c r="EVW355" s="1"/>
      <c r="EVX355" s="1"/>
      <c r="EVY355" s="1"/>
      <c r="EVZ355" s="1"/>
      <c r="EWA355" s="1"/>
      <c r="EWB355" s="1"/>
      <c r="EWC355" s="1"/>
      <c r="EWD355" s="1"/>
      <c r="EWE355" s="1"/>
      <c r="EWF355" s="1"/>
      <c r="EWG355" s="1"/>
      <c r="EWH355" s="1"/>
      <c r="EWI355" s="1"/>
      <c r="EWJ355" s="1"/>
      <c r="EWK355" s="1"/>
      <c r="EWL355" s="1"/>
      <c r="EWM355" s="1"/>
      <c r="EWN355" s="1"/>
      <c r="EWO355" s="1"/>
      <c r="EWP355" s="1"/>
      <c r="EWQ355" s="1"/>
      <c r="EWR355" s="1"/>
      <c r="EWS355" s="1"/>
      <c r="EWT355" s="1"/>
      <c r="EWU355" s="1"/>
      <c r="EWV355" s="1"/>
      <c r="EWW355" s="1"/>
      <c r="EWX355" s="1"/>
      <c r="EWY355" s="1"/>
      <c r="EWZ355" s="1"/>
      <c r="EXA355" s="1"/>
      <c r="EXB355" s="1"/>
      <c r="EXC355" s="1"/>
      <c r="EXD355" s="1"/>
      <c r="EXE355" s="1"/>
      <c r="EXF355" s="1"/>
      <c r="EXG355" s="1"/>
      <c r="EXH355" s="1"/>
      <c r="EXI355" s="1"/>
      <c r="EXJ355" s="1"/>
      <c r="EXK355" s="1"/>
      <c r="EXL355" s="1"/>
      <c r="EXM355" s="1"/>
      <c r="EXN355" s="1"/>
      <c r="EXO355" s="1"/>
      <c r="EXP355" s="1"/>
      <c r="EXQ355" s="1"/>
      <c r="EXR355" s="1"/>
      <c r="EXS355" s="1"/>
      <c r="EXT355" s="1"/>
      <c r="EXU355" s="1"/>
      <c r="EXV355" s="1"/>
      <c r="EXW355" s="1"/>
      <c r="EXX355" s="1"/>
      <c r="EXY355" s="1"/>
      <c r="EXZ355" s="1"/>
      <c r="EYA355" s="1"/>
      <c r="EYB355" s="1"/>
      <c r="EYC355" s="1"/>
      <c r="EYD355" s="1"/>
      <c r="EYE355" s="1"/>
      <c r="EYF355" s="1"/>
      <c r="EYG355" s="1"/>
      <c r="EYH355" s="1"/>
      <c r="EYI355" s="1"/>
      <c r="EYJ355" s="1"/>
      <c r="EYK355" s="1"/>
      <c r="EYL355" s="1"/>
      <c r="EYM355" s="1"/>
      <c r="EYN355" s="1"/>
      <c r="EYO355" s="1"/>
      <c r="EYP355" s="1"/>
      <c r="EYQ355" s="1"/>
      <c r="EYR355" s="1"/>
      <c r="EYS355" s="1"/>
      <c r="EYT355" s="1"/>
      <c r="EYU355" s="1"/>
      <c r="EYV355" s="1"/>
      <c r="EYW355" s="1"/>
      <c r="EYX355" s="1"/>
      <c r="EYY355" s="1"/>
      <c r="EYZ355" s="1"/>
      <c r="EZA355" s="1"/>
      <c r="EZB355" s="1"/>
      <c r="EZC355" s="1"/>
      <c r="EZD355" s="1"/>
      <c r="EZE355" s="1"/>
      <c r="EZF355" s="1"/>
      <c r="EZG355" s="1"/>
      <c r="EZH355" s="1"/>
      <c r="EZI355" s="1"/>
      <c r="EZJ355" s="1"/>
      <c r="EZK355" s="1"/>
      <c r="EZL355" s="1"/>
      <c r="EZM355" s="1"/>
      <c r="EZN355" s="1"/>
      <c r="EZO355" s="1"/>
      <c r="EZP355" s="1"/>
      <c r="EZQ355" s="1"/>
      <c r="EZR355" s="1"/>
      <c r="EZS355" s="1"/>
      <c r="EZT355" s="1"/>
      <c r="EZU355" s="1"/>
      <c r="EZV355" s="1"/>
      <c r="EZW355" s="1"/>
      <c r="EZX355" s="1"/>
      <c r="EZY355" s="1"/>
      <c r="EZZ355" s="1"/>
      <c r="FAA355" s="1"/>
      <c r="FAB355" s="1"/>
      <c r="FAC355" s="1"/>
      <c r="FAD355" s="1"/>
      <c r="FAE355" s="1"/>
      <c r="FAF355" s="1"/>
      <c r="FAG355" s="1"/>
      <c r="FAH355" s="1"/>
      <c r="FAI355" s="1"/>
      <c r="FAJ355" s="1"/>
      <c r="FAK355" s="1"/>
      <c r="FAL355" s="1"/>
      <c r="FAM355" s="1"/>
      <c r="FAN355" s="1"/>
      <c r="FAO355" s="1"/>
      <c r="FAP355" s="1"/>
      <c r="FAQ355" s="1"/>
      <c r="FAR355" s="1"/>
      <c r="FAS355" s="1"/>
      <c r="FAT355" s="1"/>
      <c r="FAU355" s="1"/>
      <c r="FAV355" s="1"/>
      <c r="FAW355" s="1"/>
      <c r="FAX355" s="1"/>
      <c r="FAY355" s="1"/>
      <c r="FAZ355" s="1"/>
      <c r="FBA355" s="1"/>
      <c r="FBB355" s="1"/>
      <c r="FBC355" s="1"/>
      <c r="FBD355" s="1"/>
      <c r="FBE355" s="1"/>
      <c r="FBF355" s="1"/>
      <c r="FBG355" s="1"/>
      <c r="FBH355" s="1"/>
      <c r="FBI355" s="1"/>
      <c r="FBJ355" s="1"/>
      <c r="FBK355" s="1"/>
      <c r="FBL355" s="1"/>
      <c r="FBM355" s="1"/>
      <c r="FBN355" s="1"/>
      <c r="FBO355" s="1"/>
      <c r="FBP355" s="1"/>
      <c r="FBQ355" s="1"/>
      <c r="FBR355" s="1"/>
      <c r="FBS355" s="1"/>
      <c r="FBT355" s="1"/>
      <c r="FBU355" s="1"/>
      <c r="FBV355" s="1"/>
      <c r="FBW355" s="1"/>
      <c r="FBX355" s="1"/>
      <c r="FBY355" s="1"/>
      <c r="FBZ355" s="1"/>
      <c r="FCA355" s="1"/>
      <c r="FCB355" s="1"/>
      <c r="FCC355" s="1"/>
      <c r="FCD355" s="1"/>
      <c r="FCE355" s="1"/>
      <c r="FCF355" s="1"/>
      <c r="FCG355" s="1"/>
      <c r="FCH355" s="1"/>
      <c r="FCI355" s="1"/>
      <c r="FCJ355" s="1"/>
      <c r="FCK355" s="1"/>
      <c r="FCL355" s="1"/>
      <c r="FCM355" s="1"/>
      <c r="FCN355" s="1"/>
      <c r="FCO355" s="1"/>
      <c r="FCP355" s="1"/>
      <c r="FCQ355" s="1"/>
      <c r="FCR355" s="1"/>
      <c r="FCS355" s="1"/>
      <c r="FCT355" s="1"/>
      <c r="FCU355" s="1"/>
      <c r="FCV355" s="1"/>
      <c r="FCW355" s="1"/>
      <c r="FCX355" s="1"/>
      <c r="FCY355" s="1"/>
      <c r="FCZ355" s="1"/>
      <c r="FDA355" s="1"/>
      <c r="FDB355" s="1"/>
      <c r="FDC355" s="1"/>
      <c r="FDD355" s="1"/>
      <c r="FDE355" s="1"/>
      <c r="FDF355" s="1"/>
      <c r="FDG355" s="1"/>
      <c r="FDH355" s="1"/>
      <c r="FDI355" s="1"/>
      <c r="FDJ355" s="1"/>
      <c r="FDK355" s="1"/>
      <c r="FDL355" s="1"/>
      <c r="FDM355" s="1"/>
      <c r="FDN355" s="1"/>
      <c r="FDO355" s="1"/>
      <c r="FDP355" s="1"/>
      <c r="FDQ355" s="1"/>
      <c r="FDR355" s="1"/>
      <c r="FDS355" s="1"/>
      <c r="FDT355" s="1"/>
      <c r="FDU355" s="1"/>
      <c r="FDV355" s="1"/>
      <c r="FDW355" s="1"/>
      <c r="FDX355" s="1"/>
      <c r="FDY355" s="1"/>
      <c r="FDZ355" s="1"/>
      <c r="FEA355" s="1"/>
      <c r="FEB355" s="1"/>
      <c r="FEC355" s="1"/>
      <c r="FED355" s="1"/>
      <c r="FEE355" s="1"/>
      <c r="FEF355" s="1"/>
      <c r="FEG355" s="1"/>
      <c r="FEH355" s="1"/>
      <c r="FEI355" s="1"/>
      <c r="FEJ355" s="1"/>
      <c r="FEK355" s="1"/>
      <c r="FEL355" s="1"/>
      <c r="FEM355" s="1"/>
      <c r="FEN355" s="1"/>
      <c r="FEO355" s="1"/>
      <c r="FEP355" s="1"/>
      <c r="FEQ355" s="1"/>
      <c r="FER355" s="1"/>
      <c r="FES355" s="1"/>
      <c r="FET355" s="1"/>
      <c r="FEU355" s="1"/>
      <c r="FEV355" s="1"/>
      <c r="FEW355" s="1"/>
      <c r="FEX355" s="1"/>
      <c r="FEY355" s="1"/>
      <c r="FEZ355" s="1"/>
      <c r="FFA355" s="1"/>
      <c r="FFB355" s="1"/>
      <c r="FFC355" s="1"/>
      <c r="FFD355" s="1"/>
      <c r="FFE355" s="1"/>
      <c r="FFF355" s="1"/>
      <c r="FFG355" s="1"/>
      <c r="FFH355" s="1"/>
      <c r="FFI355" s="1"/>
      <c r="FFJ355" s="1"/>
      <c r="FFK355" s="1"/>
      <c r="FFL355" s="1"/>
      <c r="FFM355" s="1"/>
      <c r="FFN355" s="1"/>
      <c r="FFO355" s="1"/>
      <c r="FFP355" s="1"/>
      <c r="FFQ355" s="1"/>
      <c r="FFR355" s="1"/>
      <c r="FFS355" s="1"/>
      <c r="FFT355" s="1"/>
      <c r="FFU355" s="1"/>
      <c r="FFV355" s="1"/>
      <c r="FFW355" s="1"/>
      <c r="FFX355" s="1"/>
      <c r="FFY355" s="1"/>
      <c r="FFZ355" s="1"/>
      <c r="FGA355" s="1"/>
      <c r="FGB355" s="1"/>
      <c r="FGC355" s="1"/>
      <c r="FGD355" s="1"/>
      <c r="FGE355" s="1"/>
      <c r="FGF355" s="1"/>
      <c r="FGG355" s="1"/>
      <c r="FGH355" s="1"/>
      <c r="FGI355" s="1"/>
      <c r="FGJ355" s="1"/>
      <c r="FGK355" s="1"/>
      <c r="FGL355" s="1"/>
      <c r="FGM355" s="1"/>
      <c r="FGN355" s="1"/>
      <c r="FGO355" s="1"/>
      <c r="FGP355" s="1"/>
      <c r="FGQ355" s="1"/>
      <c r="FGR355" s="1"/>
      <c r="FGS355" s="1"/>
      <c r="FGT355" s="1"/>
      <c r="FGU355" s="1"/>
      <c r="FGV355" s="1"/>
      <c r="FGW355" s="1"/>
      <c r="FGX355" s="1"/>
      <c r="FGY355" s="1"/>
      <c r="FGZ355" s="1"/>
      <c r="FHA355" s="1"/>
      <c r="FHB355" s="1"/>
      <c r="FHC355" s="1"/>
      <c r="FHD355" s="1"/>
      <c r="FHE355" s="1"/>
      <c r="FHF355" s="1"/>
      <c r="FHG355" s="1"/>
      <c r="FHH355" s="1"/>
      <c r="FHI355" s="1"/>
      <c r="FHJ355" s="1"/>
      <c r="FHK355" s="1"/>
      <c r="FHL355" s="1"/>
      <c r="FHM355" s="1"/>
      <c r="FHN355" s="1"/>
      <c r="FHO355" s="1"/>
      <c r="FHP355" s="1"/>
      <c r="FHQ355" s="1"/>
      <c r="FHR355" s="1"/>
      <c r="FHS355" s="1"/>
      <c r="FHT355" s="1"/>
      <c r="FHU355" s="1"/>
      <c r="FHV355" s="1"/>
      <c r="FHW355" s="1"/>
      <c r="FHX355" s="1"/>
      <c r="FHY355" s="1"/>
      <c r="FHZ355" s="1"/>
      <c r="FIA355" s="1"/>
      <c r="FIB355" s="1"/>
      <c r="FIC355" s="1"/>
      <c r="FID355" s="1"/>
      <c r="FIE355" s="1"/>
      <c r="FIF355" s="1"/>
      <c r="FIG355" s="1"/>
      <c r="FIH355" s="1"/>
      <c r="FII355" s="1"/>
      <c r="FIJ355" s="1"/>
      <c r="FIK355" s="1"/>
      <c r="FIL355" s="1"/>
      <c r="FIM355" s="1"/>
      <c r="FIN355" s="1"/>
      <c r="FIO355" s="1"/>
      <c r="FIP355" s="1"/>
      <c r="FIQ355" s="1"/>
      <c r="FIR355" s="1"/>
      <c r="FIS355" s="1"/>
      <c r="FIT355" s="1"/>
      <c r="FIU355" s="1"/>
      <c r="FIV355" s="1"/>
      <c r="FIW355" s="1"/>
      <c r="FIX355" s="1"/>
      <c r="FIY355" s="1"/>
      <c r="FIZ355" s="1"/>
      <c r="FJA355" s="1"/>
      <c r="FJB355" s="1"/>
      <c r="FJC355" s="1"/>
      <c r="FJD355" s="1"/>
      <c r="FJE355" s="1"/>
      <c r="FJF355" s="1"/>
      <c r="FJG355" s="1"/>
      <c r="FJH355" s="1"/>
      <c r="FJI355" s="1"/>
      <c r="FJJ355" s="1"/>
      <c r="FJK355" s="1"/>
      <c r="FJL355" s="1"/>
      <c r="FJM355" s="1"/>
      <c r="FJN355" s="1"/>
      <c r="FJO355" s="1"/>
      <c r="FJP355" s="1"/>
      <c r="FJQ355" s="1"/>
      <c r="FJR355" s="1"/>
      <c r="FJS355" s="1"/>
      <c r="FJT355" s="1"/>
      <c r="FJU355" s="1"/>
      <c r="FJV355" s="1"/>
      <c r="FJW355" s="1"/>
      <c r="FJX355" s="1"/>
      <c r="FJY355" s="1"/>
      <c r="FJZ355" s="1"/>
      <c r="FKA355" s="1"/>
      <c r="FKB355" s="1"/>
      <c r="FKC355" s="1"/>
      <c r="FKD355" s="1"/>
      <c r="FKE355" s="1"/>
      <c r="FKF355" s="1"/>
      <c r="FKG355" s="1"/>
      <c r="FKH355" s="1"/>
      <c r="FKI355" s="1"/>
      <c r="FKJ355" s="1"/>
      <c r="FKK355" s="1"/>
      <c r="FKL355" s="1"/>
      <c r="FKM355" s="1"/>
      <c r="FKN355" s="1"/>
      <c r="FKO355" s="1"/>
      <c r="FKP355" s="1"/>
      <c r="FKQ355" s="1"/>
      <c r="FKR355" s="1"/>
      <c r="FKS355" s="1"/>
      <c r="FKT355" s="1"/>
      <c r="FKU355" s="1"/>
      <c r="FKV355" s="1"/>
      <c r="FKW355" s="1"/>
      <c r="FKX355" s="1"/>
      <c r="FKY355" s="1"/>
      <c r="FKZ355" s="1"/>
      <c r="FLA355" s="1"/>
      <c r="FLB355" s="1"/>
      <c r="FLC355" s="1"/>
      <c r="FLD355" s="1"/>
      <c r="FLE355" s="1"/>
      <c r="FLF355" s="1"/>
      <c r="FLG355" s="1"/>
      <c r="FLH355" s="1"/>
      <c r="FLI355" s="1"/>
      <c r="FLJ355" s="1"/>
      <c r="FLK355" s="1"/>
      <c r="FLL355" s="1"/>
      <c r="FLM355" s="1"/>
      <c r="FLN355" s="1"/>
      <c r="FLO355" s="1"/>
      <c r="FLP355" s="1"/>
      <c r="FLQ355" s="1"/>
      <c r="FLR355" s="1"/>
      <c r="FLS355" s="1"/>
      <c r="FLT355" s="1"/>
      <c r="FLU355" s="1"/>
      <c r="FLV355" s="1"/>
      <c r="FLW355" s="1"/>
      <c r="FLX355" s="1"/>
      <c r="FLY355" s="1"/>
      <c r="FLZ355" s="1"/>
      <c r="FMA355" s="1"/>
      <c r="FMB355" s="1"/>
      <c r="FMC355" s="1"/>
      <c r="FMD355" s="1"/>
      <c r="FME355" s="1"/>
      <c r="FMF355" s="1"/>
      <c r="FMG355" s="1"/>
      <c r="FMH355" s="1"/>
      <c r="FMI355" s="1"/>
      <c r="FMJ355" s="1"/>
      <c r="FMK355" s="1"/>
      <c r="FML355" s="1"/>
      <c r="FMM355" s="1"/>
      <c r="FMN355" s="1"/>
      <c r="FMO355" s="1"/>
      <c r="FMP355" s="1"/>
      <c r="FMQ355" s="1"/>
      <c r="FMR355" s="1"/>
      <c r="FMS355" s="1"/>
      <c r="FMT355" s="1"/>
      <c r="FMU355" s="1"/>
      <c r="FMV355" s="1"/>
      <c r="FMW355" s="1"/>
      <c r="FMX355" s="1"/>
      <c r="FMY355" s="1"/>
      <c r="FMZ355" s="1"/>
      <c r="FNA355" s="1"/>
      <c r="FNB355" s="1"/>
      <c r="FNC355" s="1"/>
      <c r="FND355" s="1"/>
      <c r="FNE355" s="1"/>
      <c r="FNF355" s="1"/>
      <c r="FNG355" s="1"/>
      <c r="FNH355" s="1"/>
      <c r="FNI355" s="1"/>
      <c r="FNJ355" s="1"/>
      <c r="FNK355" s="1"/>
      <c r="FNL355" s="1"/>
      <c r="FNM355" s="1"/>
      <c r="FNN355" s="1"/>
      <c r="FNO355" s="1"/>
      <c r="FNP355" s="1"/>
      <c r="FNQ355" s="1"/>
      <c r="FNR355" s="1"/>
      <c r="FNS355" s="1"/>
      <c r="FNT355" s="1"/>
      <c r="FNU355" s="1"/>
      <c r="FNV355" s="1"/>
      <c r="FNW355" s="1"/>
      <c r="FNX355" s="1"/>
      <c r="FNY355" s="1"/>
      <c r="FNZ355" s="1"/>
      <c r="FOA355" s="1"/>
      <c r="FOB355" s="1"/>
      <c r="FOC355" s="1"/>
      <c r="FOD355" s="1"/>
      <c r="FOE355" s="1"/>
      <c r="FOF355" s="1"/>
      <c r="FOG355" s="1"/>
      <c r="FOH355" s="1"/>
      <c r="FOI355" s="1"/>
      <c r="FOJ355" s="1"/>
      <c r="FOK355" s="1"/>
      <c r="FOL355" s="1"/>
      <c r="FOM355" s="1"/>
      <c r="FON355" s="1"/>
      <c r="FOO355" s="1"/>
      <c r="FOP355" s="1"/>
      <c r="FOQ355" s="1"/>
      <c r="FOR355" s="1"/>
      <c r="FOS355" s="1"/>
      <c r="FOT355" s="1"/>
      <c r="FOU355" s="1"/>
      <c r="FOV355" s="1"/>
      <c r="FOW355" s="1"/>
      <c r="FOX355" s="1"/>
      <c r="FOY355" s="1"/>
      <c r="FOZ355" s="1"/>
      <c r="FPA355" s="1"/>
      <c r="FPB355" s="1"/>
      <c r="FPC355" s="1"/>
      <c r="FPD355" s="1"/>
      <c r="FPE355" s="1"/>
      <c r="FPF355" s="1"/>
      <c r="FPG355" s="1"/>
      <c r="FPH355" s="1"/>
      <c r="FPI355" s="1"/>
      <c r="FPJ355" s="1"/>
      <c r="FPK355" s="1"/>
      <c r="FPL355" s="1"/>
      <c r="FPM355" s="1"/>
      <c r="FPN355" s="1"/>
      <c r="FPO355" s="1"/>
      <c r="FPP355" s="1"/>
      <c r="FPQ355" s="1"/>
      <c r="FPR355" s="1"/>
      <c r="FPS355" s="1"/>
      <c r="FPT355" s="1"/>
      <c r="FPU355" s="1"/>
      <c r="FPV355" s="1"/>
      <c r="FPW355" s="1"/>
      <c r="FPX355" s="1"/>
      <c r="FPY355" s="1"/>
      <c r="FPZ355" s="1"/>
      <c r="FQA355" s="1"/>
      <c r="FQB355" s="1"/>
      <c r="FQC355" s="1"/>
      <c r="FQD355" s="1"/>
      <c r="FQE355" s="1"/>
      <c r="FQF355" s="1"/>
      <c r="FQG355" s="1"/>
      <c r="FQH355" s="1"/>
      <c r="FQI355" s="1"/>
      <c r="FQJ355" s="1"/>
      <c r="FQK355" s="1"/>
      <c r="FQL355" s="1"/>
      <c r="FQM355" s="1"/>
      <c r="FQN355" s="1"/>
      <c r="FQO355" s="1"/>
      <c r="FQP355" s="1"/>
      <c r="FQQ355" s="1"/>
      <c r="FQR355" s="1"/>
      <c r="FQS355" s="1"/>
      <c r="FQT355" s="1"/>
      <c r="FQU355" s="1"/>
      <c r="FQV355" s="1"/>
      <c r="FQW355" s="1"/>
      <c r="FQX355" s="1"/>
      <c r="FQY355" s="1"/>
      <c r="FQZ355" s="1"/>
      <c r="FRA355" s="1"/>
      <c r="FRB355" s="1"/>
      <c r="FRC355" s="1"/>
      <c r="FRD355" s="1"/>
      <c r="FRE355" s="1"/>
      <c r="FRF355" s="1"/>
      <c r="FRG355" s="1"/>
      <c r="FRH355" s="1"/>
      <c r="FRI355" s="1"/>
      <c r="FRJ355" s="1"/>
      <c r="FRK355" s="1"/>
      <c r="FRL355" s="1"/>
      <c r="FRM355" s="1"/>
      <c r="FRN355" s="1"/>
      <c r="FRO355" s="1"/>
      <c r="FRP355" s="1"/>
      <c r="FRQ355" s="1"/>
      <c r="FRR355" s="1"/>
      <c r="FRS355" s="1"/>
      <c r="FRT355" s="1"/>
      <c r="FRU355" s="1"/>
      <c r="FRV355" s="1"/>
      <c r="FRW355" s="1"/>
      <c r="FRX355" s="1"/>
      <c r="FRY355" s="1"/>
      <c r="FRZ355" s="1"/>
      <c r="FSA355" s="1"/>
      <c r="FSB355" s="1"/>
      <c r="FSC355" s="1"/>
      <c r="FSD355" s="1"/>
      <c r="FSE355" s="1"/>
      <c r="FSF355" s="1"/>
      <c r="FSG355" s="1"/>
      <c r="FSH355" s="1"/>
      <c r="FSI355" s="1"/>
      <c r="FSJ355" s="1"/>
      <c r="FSK355" s="1"/>
      <c r="FSL355" s="1"/>
      <c r="FSM355" s="1"/>
      <c r="FSN355" s="1"/>
      <c r="FSO355" s="1"/>
      <c r="FSP355" s="1"/>
      <c r="FSQ355" s="1"/>
      <c r="FSR355" s="1"/>
      <c r="FSS355" s="1"/>
      <c r="FST355" s="1"/>
      <c r="FSU355" s="1"/>
      <c r="FSV355" s="1"/>
      <c r="FSW355" s="1"/>
      <c r="FSX355" s="1"/>
      <c r="FSY355" s="1"/>
      <c r="FSZ355" s="1"/>
      <c r="FTA355" s="1"/>
      <c r="FTB355" s="1"/>
      <c r="FTC355" s="1"/>
      <c r="FTD355" s="1"/>
      <c r="FTE355" s="1"/>
      <c r="FTF355" s="1"/>
      <c r="FTG355" s="1"/>
      <c r="FTH355" s="1"/>
      <c r="FTI355" s="1"/>
      <c r="FTJ355" s="1"/>
      <c r="FTK355" s="1"/>
      <c r="FTL355" s="1"/>
      <c r="FTM355" s="1"/>
      <c r="FTN355" s="1"/>
      <c r="FTO355" s="1"/>
      <c r="FTP355" s="1"/>
      <c r="FTQ355" s="1"/>
      <c r="FTR355" s="1"/>
      <c r="FTS355" s="1"/>
      <c r="FTT355" s="1"/>
      <c r="FTU355" s="1"/>
      <c r="FTV355" s="1"/>
      <c r="FTW355" s="1"/>
      <c r="FTX355" s="1"/>
      <c r="FTY355" s="1"/>
      <c r="FTZ355" s="1"/>
      <c r="FUA355" s="1"/>
      <c r="FUB355" s="1"/>
      <c r="FUC355" s="1"/>
      <c r="FUD355" s="1"/>
      <c r="FUE355" s="1"/>
      <c r="FUF355" s="1"/>
      <c r="FUG355" s="1"/>
      <c r="FUH355" s="1"/>
      <c r="FUI355" s="1"/>
      <c r="FUJ355" s="1"/>
      <c r="FUK355" s="1"/>
      <c r="FUL355" s="1"/>
      <c r="FUM355" s="1"/>
      <c r="FUN355" s="1"/>
      <c r="FUO355" s="1"/>
      <c r="FUP355" s="1"/>
      <c r="FUQ355" s="1"/>
      <c r="FUR355" s="1"/>
      <c r="FUS355" s="1"/>
      <c r="FUT355" s="1"/>
      <c r="FUU355" s="1"/>
      <c r="FUV355" s="1"/>
      <c r="FUW355" s="1"/>
      <c r="FUX355" s="1"/>
      <c r="FUY355" s="1"/>
      <c r="FUZ355" s="1"/>
      <c r="FVA355" s="1"/>
      <c r="FVB355" s="1"/>
      <c r="FVC355" s="1"/>
      <c r="FVD355" s="1"/>
      <c r="FVE355" s="1"/>
      <c r="FVF355" s="1"/>
      <c r="FVG355" s="1"/>
      <c r="FVH355" s="1"/>
      <c r="FVI355" s="1"/>
      <c r="FVJ355" s="1"/>
      <c r="FVK355" s="1"/>
      <c r="FVL355" s="1"/>
      <c r="FVM355" s="1"/>
      <c r="FVN355" s="1"/>
      <c r="FVO355" s="1"/>
      <c r="FVP355" s="1"/>
      <c r="FVQ355" s="1"/>
      <c r="FVR355" s="1"/>
      <c r="FVS355" s="1"/>
      <c r="FVT355" s="1"/>
      <c r="FVU355" s="1"/>
      <c r="FVV355" s="1"/>
      <c r="FVW355" s="1"/>
      <c r="FVX355" s="1"/>
      <c r="FVY355" s="1"/>
      <c r="FVZ355" s="1"/>
      <c r="FWA355" s="1"/>
      <c r="FWB355" s="1"/>
      <c r="FWC355" s="1"/>
      <c r="FWD355" s="1"/>
      <c r="FWE355" s="1"/>
      <c r="FWF355" s="1"/>
      <c r="FWG355" s="1"/>
      <c r="FWH355" s="1"/>
      <c r="FWI355" s="1"/>
      <c r="FWJ355" s="1"/>
      <c r="FWK355" s="1"/>
      <c r="FWL355" s="1"/>
      <c r="FWM355" s="1"/>
      <c r="FWN355" s="1"/>
      <c r="FWO355" s="1"/>
      <c r="FWP355" s="1"/>
      <c r="FWQ355" s="1"/>
      <c r="FWR355" s="1"/>
      <c r="FWS355" s="1"/>
      <c r="FWT355" s="1"/>
      <c r="FWU355" s="1"/>
      <c r="FWV355" s="1"/>
      <c r="FWW355" s="1"/>
      <c r="FWX355" s="1"/>
      <c r="FWY355" s="1"/>
      <c r="FWZ355" s="1"/>
      <c r="FXA355" s="1"/>
      <c r="FXB355" s="1"/>
      <c r="FXC355" s="1"/>
      <c r="FXD355" s="1"/>
      <c r="FXE355" s="1"/>
      <c r="FXF355" s="1"/>
      <c r="FXG355" s="1"/>
      <c r="FXH355" s="1"/>
      <c r="FXI355" s="1"/>
      <c r="FXJ355" s="1"/>
      <c r="FXK355" s="1"/>
      <c r="FXL355" s="1"/>
      <c r="FXM355" s="1"/>
      <c r="FXN355" s="1"/>
      <c r="FXO355" s="1"/>
      <c r="FXP355" s="1"/>
      <c r="FXQ355" s="1"/>
      <c r="FXR355" s="1"/>
      <c r="FXS355" s="1"/>
      <c r="FXT355" s="1"/>
      <c r="FXU355" s="1"/>
      <c r="FXV355" s="1"/>
      <c r="FXW355" s="1"/>
      <c r="FXX355" s="1"/>
      <c r="FXY355" s="1"/>
      <c r="FXZ355" s="1"/>
      <c r="FYA355" s="1"/>
      <c r="FYB355" s="1"/>
      <c r="FYC355" s="1"/>
      <c r="FYD355" s="1"/>
      <c r="FYE355" s="1"/>
      <c r="FYF355" s="1"/>
      <c r="FYG355" s="1"/>
      <c r="FYH355" s="1"/>
      <c r="FYI355" s="1"/>
      <c r="FYJ355" s="1"/>
      <c r="FYK355" s="1"/>
      <c r="FYL355" s="1"/>
      <c r="FYM355" s="1"/>
      <c r="FYN355" s="1"/>
      <c r="FYO355" s="1"/>
      <c r="FYP355" s="1"/>
      <c r="FYQ355" s="1"/>
      <c r="FYR355" s="1"/>
      <c r="FYS355" s="1"/>
      <c r="FYT355" s="1"/>
      <c r="FYU355" s="1"/>
      <c r="FYV355" s="1"/>
      <c r="FYW355" s="1"/>
      <c r="FYX355" s="1"/>
      <c r="FYY355" s="1"/>
      <c r="FYZ355" s="1"/>
      <c r="FZA355" s="1"/>
      <c r="FZB355" s="1"/>
      <c r="FZC355" s="1"/>
      <c r="FZD355" s="1"/>
      <c r="FZE355" s="1"/>
      <c r="FZF355" s="1"/>
      <c r="FZG355" s="1"/>
      <c r="FZH355" s="1"/>
      <c r="FZI355" s="1"/>
      <c r="FZJ355" s="1"/>
      <c r="FZK355" s="1"/>
      <c r="FZL355" s="1"/>
      <c r="FZM355" s="1"/>
      <c r="FZN355" s="1"/>
      <c r="FZO355" s="1"/>
      <c r="FZP355" s="1"/>
      <c r="FZQ355" s="1"/>
      <c r="FZR355" s="1"/>
      <c r="FZS355" s="1"/>
      <c r="FZT355" s="1"/>
      <c r="FZU355" s="1"/>
      <c r="FZV355" s="1"/>
      <c r="FZW355" s="1"/>
      <c r="FZX355" s="1"/>
      <c r="FZY355" s="1"/>
      <c r="FZZ355" s="1"/>
      <c r="GAA355" s="1"/>
      <c r="GAB355" s="1"/>
      <c r="GAC355" s="1"/>
      <c r="GAD355" s="1"/>
      <c r="GAE355" s="1"/>
      <c r="GAF355" s="1"/>
      <c r="GAG355" s="1"/>
      <c r="GAH355" s="1"/>
      <c r="GAI355" s="1"/>
      <c r="GAJ355" s="1"/>
      <c r="GAK355" s="1"/>
      <c r="GAL355" s="1"/>
      <c r="GAM355" s="1"/>
      <c r="GAN355" s="1"/>
      <c r="GAO355" s="1"/>
      <c r="GAP355" s="1"/>
      <c r="GAQ355" s="1"/>
      <c r="GAR355" s="1"/>
      <c r="GAS355" s="1"/>
      <c r="GAT355" s="1"/>
      <c r="GAU355" s="1"/>
      <c r="GAV355" s="1"/>
      <c r="GAW355" s="1"/>
      <c r="GAX355" s="1"/>
      <c r="GAY355" s="1"/>
      <c r="GAZ355" s="1"/>
      <c r="GBA355" s="1"/>
      <c r="GBB355" s="1"/>
      <c r="GBC355" s="1"/>
      <c r="GBD355" s="1"/>
      <c r="GBE355" s="1"/>
      <c r="GBF355" s="1"/>
      <c r="GBG355" s="1"/>
      <c r="GBH355" s="1"/>
      <c r="GBI355" s="1"/>
      <c r="GBJ355" s="1"/>
      <c r="GBK355" s="1"/>
      <c r="GBL355" s="1"/>
      <c r="GBM355" s="1"/>
      <c r="GBN355" s="1"/>
      <c r="GBO355" s="1"/>
      <c r="GBP355" s="1"/>
      <c r="GBQ355" s="1"/>
      <c r="GBR355" s="1"/>
      <c r="GBS355" s="1"/>
      <c r="GBT355" s="1"/>
      <c r="GBU355" s="1"/>
      <c r="GBV355" s="1"/>
      <c r="GBW355" s="1"/>
      <c r="GBX355" s="1"/>
      <c r="GBY355" s="1"/>
      <c r="GBZ355" s="1"/>
      <c r="GCA355" s="1"/>
      <c r="GCB355" s="1"/>
      <c r="GCC355" s="1"/>
      <c r="GCD355" s="1"/>
      <c r="GCE355" s="1"/>
      <c r="GCF355" s="1"/>
      <c r="GCG355" s="1"/>
      <c r="GCH355" s="1"/>
      <c r="GCI355" s="1"/>
      <c r="GCJ355" s="1"/>
      <c r="GCK355" s="1"/>
      <c r="GCL355" s="1"/>
      <c r="GCM355" s="1"/>
      <c r="GCN355" s="1"/>
      <c r="GCO355" s="1"/>
      <c r="GCP355" s="1"/>
      <c r="GCQ355" s="1"/>
      <c r="GCR355" s="1"/>
      <c r="GCS355" s="1"/>
      <c r="GCT355" s="1"/>
      <c r="GCU355" s="1"/>
      <c r="GCV355" s="1"/>
      <c r="GCW355" s="1"/>
      <c r="GCX355" s="1"/>
      <c r="GCY355" s="1"/>
      <c r="GCZ355" s="1"/>
      <c r="GDA355" s="1"/>
      <c r="GDB355" s="1"/>
      <c r="GDC355" s="1"/>
      <c r="GDD355" s="1"/>
      <c r="GDE355" s="1"/>
      <c r="GDF355" s="1"/>
      <c r="GDG355" s="1"/>
      <c r="GDH355" s="1"/>
      <c r="GDI355" s="1"/>
      <c r="GDJ355" s="1"/>
      <c r="GDK355" s="1"/>
      <c r="GDL355" s="1"/>
      <c r="GDM355" s="1"/>
      <c r="GDN355" s="1"/>
      <c r="GDO355" s="1"/>
      <c r="GDP355" s="1"/>
      <c r="GDQ355" s="1"/>
      <c r="GDR355" s="1"/>
      <c r="GDS355" s="1"/>
      <c r="GDT355" s="1"/>
      <c r="GDU355" s="1"/>
      <c r="GDV355" s="1"/>
      <c r="GDW355" s="1"/>
      <c r="GDX355" s="1"/>
      <c r="GDY355" s="1"/>
      <c r="GDZ355" s="1"/>
      <c r="GEA355" s="1"/>
      <c r="GEB355" s="1"/>
      <c r="GEC355" s="1"/>
      <c r="GED355" s="1"/>
      <c r="GEE355" s="1"/>
      <c r="GEF355" s="1"/>
      <c r="GEG355" s="1"/>
      <c r="GEH355" s="1"/>
      <c r="GEI355" s="1"/>
      <c r="GEJ355" s="1"/>
      <c r="GEK355" s="1"/>
      <c r="GEL355" s="1"/>
      <c r="GEM355" s="1"/>
      <c r="GEN355" s="1"/>
      <c r="GEO355" s="1"/>
      <c r="GEP355" s="1"/>
      <c r="GEQ355" s="1"/>
      <c r="GER355" s="1"/>
      <c r="GES355" s="1"/>
      <c r="GET355" s="1"/>
      <c r="GEU355" s="1"/>
      <c r="GEV355" s="1"/>
      <c r="GEW355" s="1"/>
      <c r="GEX355" s="1"/>
      <c r="GEY355" s="1"/>
      <c r="GEZ355" s="1"/>
      <c r="GFA355" s="1"/>
      <c r="GFB355" s="1"/>
      <c r="GFC355" s="1"/>
      <c r="GFD355" s="1"/>
      <c r="GFE355" s="1"/>
      <c r="GFF355" s="1"/>
      <c r="GFG355" s="1"/>
      <c r="GFH355" s="1"/>
      <c r="GFI355" s="1"/>
      <c r="GFJ355" s="1"/>
      <c r="GFK355" s="1"/>
      <c r="GFL355" s="1"/>
      <c r="GFM355" s="1"/>
      <c r="GFN355" s="1"/>
      <c r="GFO355" s="1"/>
      <c r="GFP355" s="1"/>
      <c r="GFQ355" s="1"/>
      <c r="GFR355" s="1"/>
      <c r="GFS355" s="1"/>
      <c r="GFT355" s="1"/>
      <c r="GFU355" s="1"/>
      <c r="GFV355" s="1"/>
      <c r="GFW355" s="1"/>
      <c r="GFX355" s="1"/>
      <c r="GFY355" s="1"/>
      <c r="GFZ355" s="1"/>
      <c r="GGA355" s="1"/>
      <c r="GGB355" s="1"/>
      <c r="GGC355" s="1"/>
      <c r="GGD355" s="1"/>
      <c r="GGE355" s="1"/>
      <c r="GGF355" s="1"/>
      <c r="GGG355" s="1"/>
      <c r="GGH355" s="1"/>
      <c r="GGI355" s="1"/>
      <c r="GGJ355" s="1"/>
      <c r="GGK355" s="1"/>
      <c r="GGL355" s="1"/>
      <c r="GGM355" s="1"/>
      <c r="GGN355" s="1"/>
      <c r="GGO355" s="1"/>
      <c r="GGP355" s="1"/>
      <c r="GGQ355" s="1"/>
      <c r="GGR355" s="1"/>
      <c r="GGS355" s="1"/>
      <c r="GGT355" s="1"/>
      <c r="GGU355" s="1"/>
      <c r="GGV355" s="1"/>
      <c r="GGW355" s="1"/>
      <c r="GGX355" s="1"/>
      <c r="GGY355" s="1"/>
      <c r="GGZ355" s="1"/>
      <c r="GHA355" s="1"/>
      <c r="GHB355" s="1"/>
      <c r="GHC355" s="1"/>
      <c r="GHD355" s="1"/>
      <c r="GHE355" s="1"/>
      <c r="GHF355" s="1"/>
      <c r="GHG355" s="1"/>
      <c r="GHH355" s="1"/>
      <c r="GHI355" s="1"/>
      <c r="GHJ355" s="1"/>
      <c r="GHK355" s="1"/>
      <c r="GHL355" s="1"/>
      <c r="GHM355" s="1"/>
      <c r="GHN355" s="1"/>
      <c r="GHO355" s="1"/>
      <c r="GHP355" s="1"/>
      <c r="GHQ355" s="1"/>
      <c r="GHR355" s="1"/>
      <c r="GHS355" s="1"/>
      <c r="GHT355" s="1"/>
      <c r="GHU355" s="1"/>
      <c r="GHV355" s="1"/>
      <c r="GHW355" s="1"/>
      <c r="GHX355" s="1"/>
      <c r="GHY355" s="1"/>
      <c r="GHZ355" s="1"/>
      <c r="GIA355" s="1"/>
      <c r="GIB355" s="1"/>
      <c r="GIC355" s="1"/>
      <c r="GID355" s="1"/>
      <c r="GIE355" s="1"/>
      <c r="GIF355" s="1"/>
      <c r="GIG355" s="1"/>
      <c r="GIH355" s="1"/>
      <c r="GII355" s="1"/>
      <c r="GIJ355" s="1"/>
      <c r="GIK355" s="1"/>
      <c r="GIL355" s="1"/>
      <c r="GIM355" s="1"/>
      <c r="GIN355" s="1"/>
      <c r="GIO355" s="1"/>
      <c r="GIP355" s="1"/>
      <c r="GIQ355" s="1"/>
      <c r="GIR355" s="1"/>
      <c r="GIS355" s="1"/>
      <c r="GIT355" s="1"/>
      <c r="GIU355" s="1"/>
      <c r="GIV355" s="1"/>
      <c r="GIW355" s="1"/>
      <c r="GIX355" s="1"/>
      <c r="GIY355" s="1"/>
      <c r="GIZ355" s="1"/>
      <c r="GJA355" s="1"/>
      <c r="GJB355" s="1"/>
      <c r="GJC355" s="1"/>
      <c r="GJD355" s="1"/>
      <c r="GJE355" s="1"/>
      <c r="GJF355" s="1"/>
      <c r="GJG355" s="1"/>
      <c r="GJH355" s="1"/>
      <c r="GJI355" s="1"/>
      <c r="GJJ355" s="1"/>
      <c r="GJK355" s="1"/>
      <c r="GJL355" s="1"/>
      <c r="GJM355" s="1"/>
      <c r="GJN355" s="1"/>
      <c r="GJO355" s="1"/>
      <c r="GJP355" s="1"/>
      <c r="GJQ355" s="1"/>
      <c r="GJR355" s="1"/>
      <c r="GJS355" s="1"/>
      <c r="GJT355" s="1"/>
      <c r="GJU355" s="1"/>
      <c r="GJV355" s="1"/>
      <c r="GJW355" s="1"/>
      <c r="GJX355" s="1"/>
      <c r="GJY355" s="1"/>
      <c r="GJZ355" s="1"/>
      <c r="GKA355" s="1"/>
      <c r="GKB355" s="1"/>
      <c r="GKC355" s="1"/>
      <c r="GKD355" s="1"/>
      <c r="GKE355" s="1"/>
      <c r="GKF355" s="1"/>
      <c r="GKG355" s="1"/>
      <c r="GKH355" s="1"/>
      <c r="GKI355" s="1"/>
      <c r="GKJ355" s="1"/>
      <c r="GKK355" s="1"/>
      <c r="GKL355" s="1"/>
      <c r="GKM355" s="1"/>
      <c r="GKN355" s="1"/>
      <c r="GKO355" s="1"/>
      <c r="GKP355" s="1"/>
      <c r="GKQ355" s="1"/>
      <c r="GKR355" s="1"/>
      <c r="GKS355" s="1"/>
      <c r="GKT355" s="1"/>
      <c r="GKU355" s="1"/>
      <c r="GKV355" s="1"/>
      <c r="GKW355" s="1"/>
      <c r="GKX355" s="1"/>
      <c r="GKY355" s="1"/>
      <c r="GKZ355" s="1"/>
      <c r="GLA355" s="1"/>
      <c r="GLB355" s="1"/>
      <c r="GLC355" s="1"/>
      <c r="GLD355" s="1"/>
      <c r="GLE355" s="1"/>
      <c r="GLF355" s="1"/>
      <c r="GLG355" s="1"/>
      <c r="GLH355" s="1"/>
      <c r="GLI355" s="1"/>
      <c r="GLJ355" s="1"/>
      <c r="GLK355" s="1"/>
      <c r="GLL355" s="1"/>
      <c r="GLM355" s="1"/>
      <c r="GLN355" s="1"/>
      <c r="GLO355" s="1"/>
      <c r="GLP355" s="1"/>
      <c r="GLQ355" s="1"/>
      <c r="GLR355" s="1"/>
      <c r="GLS355" s="1"/>
      <c r="GLT355" s="1"/>
      <c r="GLU355" s="1"/>
      <c r="GLV355" s="1"/>
      <c r="GLW355" s="1"/>
      <c r="GLX355" s="1"/>
      <c r="GLY355" s="1"/>
      <c r="GLZ355" s="1"/>
      <c r="GMA355" s="1"/>
      <c r="GMB355" s="1"/>
      <c r="GMC355" s="1"/>
      <c r="GMD355" s="1"/>
      <c r="GME355" s="1"/>
      <c r="GMF355" s="1"/>
      <c r="GMG355" s="1"/>
      <c r="GMH355" s="1"/>
      <c r="GMI355" s="1"/>
      <c r="GMJ355" s="1"/>
      <c r="GMK355" s="1"/>
      <c r="GML355" s="1"/>
      <c r="GMM355" s="1"/>
      <c r="GMN355" s="1"/>
      <c r="GMO355" s="1"/>
      <c r="GMP355" s="1"/>
      <c r="GMQ355" s="1"/>
      <c r="GMR355" s="1"/>
      <c r="GMS355" s="1"/>
      <c r="GMT355" s="1"/>
      <c r="GMU355" s="1"/>
      <c r="GMV355" s="1"/>
      <c r="GMW355" s="1"/>
      <c r="GMX355" s="1"/>
      <c r="GMY355" s="1"/>
      <c r="GMZ355" s="1"/>
      <c r="GNA355" s="1"/>
      <c r="GNB355" s="1"/>
      <c r="GNC355" s="1"/>
      <c r="GND355" s="1"/>
      <c r="GNE355" s="1"/>
      <c r="GNF355" s="1"/>
      <c r="GNG355" s="1"/>
      <c r="GNH355" s="1"/>
      <c r="GNI355" s="1"/>
      <c r="GNJ355" s="1"/>
      <c r="GNK355" s="1"/>
      <c r="GNL355" s="1"/>
      <c r="GNM355" s="1"/>
      <c r="GNN355" s="1"/>
      <c r="GNO355" s="1"/>
      <c r="GNP355" s="1"/>
      <c r="GNQ355" s="1"/>
      <c r="GNR355" s="1"/>
      <c r="GNS355" s="1"/>
      <c r="GNT355" s="1"/>
      <c r="GNU355" s="1"/>
      <c r="GNV355" s="1"/>
      <c r="GNW355" s="1"/>
      <c r="GNX355" s="1"/>
      <c r="GNY355" s="1"/>
      <c r="GNZ355" s="1"/>
      <c r="GOA355" s="1"/>
      <c r="GOB355" s="1"/>
      <c r="GOC355" s="1"/>
      <c r="GOD355" s="1"/>
      <c r="GOE355" s="1"/>
      <c r="GOF355" s="1"/>
      <c r="GOG355" s="1"/>
      <c r="GOH355" s="1"/>
      <c r="GOI355" s="1"/>
      <c r="GOJ355" s="1"/>
      <c r="GOK355" s="1"/>
      <c r="GOL355" s="1"/>
      <c r="GOM355" s="1"/>
      <c r="GON355" s="1"/>
      <c r="GOO355" s="1"/>
      <c r="GOP355" s="1"/>
      <c r="GOQ355" s="1"/>
      <c r="GOR355" s="1"/>
      <c r="GOS355" s="1"/>
      <c r="GOT355" s="1"/>
      <c r="GOU355" s="1"/>
      <c r="GOV355" s="1"/>
      <c r="GOW355" s="1"/>
      <c r="GOX355" s="1"/>
      <c r="GOY355" s="1"/>
      <c r="GOZ355" s="1"/>
      <c r="GPA355" s="1"/>
      <c r="GPB355" s="1"/>
      <c r="GPC355" s="1"/>
      <c r="GPD355" s="1"/>
      <c r="GPE355" s="1"/>
      <c r="GPF355" s="1"/>
      <c r="GPG355" s="1"/>
      <c r="GPH355" s="1"/>
      <c r="GPI355" s="1"/>
      <c r="GPJ355" s="1"/>
      <c r="GPK355" s="1"/>
      <c r="GPL355" s="1"/>
      <c r="GPM355" s="1"/>
      <c r="GPN355" s="1"/>
      <c r="GPO355" s="1"/>
      <c r="GPP355" s="1"/>
      <c r="GPQ355" s="1"/>
      <c r="GPR355" s="1"/>
      <c r="GPS355" s="1"/>
      <c r="GPT355" s="1"/>
      <c r="GPU355" s="1"/>
      <c r="GPV355" s="1"/>
      <c r="GPW355" s="1"/>
      <c r="GPX355" s="1"/>
      <c r="GPY355" s="1"/>
      <c r="GPZ355" s="1"/>
      <c r="GQA355" s="1"/>
      <c r="GQB355" s="1"/>
      <c r="GQC355" s="1"/>
      <c r="GQD355" s="1"/>
      <c r="GQE355" s="1"/>
      <c r="GQF355" s="1"/>
      <c r="GQG355" s="1"/>
      <c r="GQH355" s="1"/>
      <c r="GQI355" s="1"/>
      <c r="GQJ355" s="1"/>
      <c r="GQK355" s="1"/>
      <c r="GQL355" s="1"/>
      <c r="GQM355" s="1"/>
      <c r="GQN355" s="1"/>
      <c r="GQO355" s="1"/>
      <c r="GQP355" s="1"/>
      <c r="GQQ355" s="1"/>
      <c r="GQR355" s="1"/>
      <c r="GQS355" s="1"/>
      <c r="GQT355" s="1"/>
      <c r="GQU355" s="1"/>
      <c r="GQV355" s="1"/>
      <c r="GQW355" s="1"/>
      <c r="GQX355" s="1"/>
      <c r="GQY355" s="1"/>
      <c r="GQZ355" s="1"/>
      <c r="GRA355" s="1"/>
      <c r="GRB355" s="1"/>
      <c r="GRC355" s="1"/>
      <c r="GRD355" s="1"/>
      <c r="GRE355" s="1"/>
      <c r="GRF355" s="1"/>
      <c r="GRG355" s="1"/>
      <c r="GRH355" s="1"/>
      <c r="GRI355" s="1"/>
      <c r="GRJ355" s="1"/>
      <c r="GRK355" s="1"/>
      <c r="GRL355" s="1"/>
      <c r="GRM355" s="1"/>
      <c r="GRN355" s="1"/>
      <c r="GRO355" s="1"/>
      <c r="GRP355" s="1"/>
      <c r="GRQ355" s="1"/>
      <c r="GRR355" s="1"/>
      <c r="GRS355" s="1"/>
      <c r="GRT355" s="1"/>
      <c r="GRU355" s="1"/>
      <c r="GRV355" s="1"/>
      <c r="GRW355" s="1"/>
      <c r="GRX355" s="1"/>
      <c r="GRY355" s="1"/>
      <c r="GRZ355" s="1"/>
      <c r="GSA355" s="1"/>
      <c r="GSB355" s="1"/>
      <c r="GSC355" s="1"/>
      <c r="GSD355" s="1"/>
      <c r="GSE355" s="1"/>
      <c r="GSF355" s="1"/>
      <c r="GSG355" s="1"/>
      <c r="GSH355" s="1"/>
      <c r="GSI355" s="1"/>
      <c r="GSJ355" s="1"/>
      <c r="GSK355" s="1"/>
      <c r="GSL355" s="1"/>
      <c r="GSM355" s="1"/>
      <c r="GSN355" s="1"/>
      <c r="GSO355" s="1"/>
      <c r="GSP355" s="1"/>
      <c r="GSQ355" s="1"/>
      <c r="GSR355" s="1"/>
      <c r="GSS355" s="1"/>
      <c r="GST355" s="1"/>
      <c r="GSU355" s="1"/>
      <c r="GSV355" s="1"/>
      <c r="GSW355" s="1"/>
      <c r="GSX355" s="1"/>
      <c r="GSY355" s="1"/>
      <c r="GSZ355" s="1"/>
      <c r="GTA355" s="1"/>
      <c r="GTB355" s="1"/>
      <c r="GTC355" s="1"/>
      <c r="GTD355" s="1"/>
      <c r="GTE355" s="1"/>
      <c r="GTF355" s="1"/>
      <c r="GTG355" s="1"/>
      <c r="GTH355" s="1"/>
      <c r="GTI355" s="1"/>
      <c r="GTJ355" s="1"/>
      <c r="GTK355" s="1"/>
      <c r="GTL355" s="1"/>
      <c r="GTM355" s="1"/>
      <c r="GTN355" s="1"/>
      <c r="GTO355" s="1"/>
      <c r="GTP355" s="1"/>
      <c r="GTQ355" s="1"/>
      <c r="GTR355" s="1"/>
      <c r="GTS355" s="1"/>
      <c r="GTT355" s="1"/>
      <c r="GTU355" s="1"/>
      <c r="GTV355" s="1"/>
      <c r="GTW355" s="1"/>
      <c r="GTX355" s="1"/>
      <c r="GTY355" s="1"/>
      <c r="GTZ355" s="1"/>
      <c r="GUA355" s="1"/>
      <c r="GUB355" s="1"/>
      <c r="GUC355" s="1"/>
      <c r="GUD355" s="1"/>
      <c r="GUE355" s="1"/>
      <c r="GUF355" s="1"/>
      <c r="GUG355" s="1"/>
      <c r="GUH355" s="1"/>
      <c r="GUI355" s="1"/>
      <c r="GUJ355" s="1"/>
      <c r="GUK355" s="1"/>
      <c r="GUL355" s="1"/>
      <c r="GUM355" s="1"/>
      <c r="GUN355" s="1"/>
      <c r="GUO355" s="1"/>
      <c r="GUP355" s="1"/>
      <c r="GUQ355" s="1"/>
      <c r="GUR355" s="1"/>
      <c r="GUS355" s="1"/>
      <c r="GUT355" s="1"/>
      <c r="GUU355" s="1"/>
      <c r="GUV355" s="1"/>
      <c r="GUW355" s="1"/>
      <c r="GUX355" s="1"/>
      <c r="GUY355" s="1"/>
      <c r="GUZ355" s="1"/>
      <c r="GVA355" s="1"/>
      <c r="GVB355" s="1"/>
      <c r="GVC355" s="1"/>
      <c r="GVD355" s="1"/>
      <c r="GVE355" s="1"/>
      <c r="GVF355" s="1"/>
      <c r="GVG355" s="1"/>
      <c r="GVH355" s="1"/>
      <c r="GVI355" s="1"/>
      <c r="GVJ355" s="1"/>
      <c r="GVK355" s="1"/>
      <c r="GVL355" s="1"/>
      <c r="GVM355" s="1"/>
      <c r="GVN355" s="1"/>
      <c r="GVO355" s="1"/>
      <c r="GVP355" s="1"/>
      <c r="GVQ355" s="1"/>
      <c r="GVR355" s="1"/>
      <c r="GVS355" s="1"/>
      <c r="GVT355" s="1"/>
      <c r="GVU355" s="1"/>
      <c r="GVV355" s="1"/>
      <c r="GVW355" s="1"/>
      <c r="GVX355" s="1"/>
      <c r="GVY355" s="1"/>
      <c r="GVZ355" s="1"/>
      <c r="GWA355" s="1"/>
      <c r="GWB355" s="1"/>
      <c r="GWC355" s="1"/>
      <c r="GWD355" s="1"/>
      <c r="GWE355" s="1"/>
      <c r="GWF355" s="1"/>
      <c r="GWG355" s="1"/>
      <c r="GWH355" s="1"/>
      <c r="GWI355" s="1"/>
      <c r="GWJ355" s="1"/>
      <c r="GWK355" s="1"/>
      <c r="GWL355" s="1"/>
      <c r="GWM355" s="1"/>
      <c r="GWN355" s="1"/>
      <c r="GWO355" s="1"/>
      <c r="GWP355" s="1"/>
      <c r="GWQ355" s="1"/>
      <c r="GWR355" s="1"/>
      <c r="GWS355" s="1"/>
      <c r="GWT355" s="1"/>
      <c r="GWU355" s="1"/>
      <c r="GWV355" s="1"/>
      <c r="GWW355" s="1"/>
      <c r="GWX355" s="1"/>
      <c r="GWY355" s="1"/>
      <c r="GWZ355" s="1"/>
      <c r="GXA355" s="1"/>
      <c r="GXB355" s="1"/>
      <c r="GXC355" s="1"/>
      <c r="GXD355" s="1"/>
      <c r="GXE355" s="1"/>
      <c r="GXF355" s="1"/>
      <c r="GXG355" s="1"/>
      <c r="GXH355" s="1"/>
      <c r="GXI355" s="1"/>
      <c r="GXJ355" s="1"/>
      <c r="GXK355" s="1"/>
      <c r="GXL355" s="1"/>
      <c r="GXM355" s="1"/>
      <c r="GXN355" s="1"/>
      <c r="GXO355" s="1"/>
      <c r="GXP355" s="1"/>
      <c r="GXQ355" s="1"/>
      <c r="GXR355" s="1"/>
      <c r="GXS355" s="1"/>
      <c r="GXT355" s="1"/>
      <c r="GXU355" s="1"/>
      <c r="GXV355" s="1"/>
      <c r="GXW355" s="1"/>
      <c r="GXX355" s="1"/>
      <c r="GXY355" s="1"/>
      <c r="GXZ355" s="1"/>
      <c r="GYA355" s="1"/>
      <c r="GYB355" s="1"/>
      <c r="GYC355" s="1"/>
      <c r="GYD355" s="1"/>
      <c r="GYE355" s="1"/>
      <c r="GYF355" s="1"/>
      <c r="GYG355" s="1"/>
      <c r="GYH355" s="1"/>
      <c r="GYI355" s="1"/>
      <c r="GYJ355" s="1"/>
      <c r="GYK355" s="1"/>
      <c r="GYL355" s="1"/>
      <c r="GYM355" s="1"/>
      <c r="GYN355" s="1"/>
      <c r="GYO355" s="1"/>
      <c r="GYP355" s="1"/>
      <c r="GYQ355" s="1"/>
      <c r="GYR355" s="1"/>
      <c r="GYS355" s="1"/>
      <c r="GYT355" s="1"/>
      <c r="GYU355" s="1"/>
      <c r="GYV355" s="1"/>
      <c r="GYW355" s="1"/>
      <c r="GYX355" s="1"/>
      <c r="GYY355" s="1"/>
      <c r="GYZ355" s="1"/>
      <c r="GZA355" s="1"/>
      <c r="GZB355" s="1"/>
      <c r="GZC355" s="1"/>
      <c r="GZD355" s="1"/>
      <c r="GZE355" s="1"/>
      <c r="GZF355" s="1"/>
      <c r="GZG355" s="1"/>
      <c r="GZH355" s="1"/>
      <c r="GZI355" s="1"/>
      <c r="GZJ355" s="1"/>
      <c r="GZK355" s="1"/>
      <c r="GZL355" s="1"/>
      <c r="GZM355" s="1"/>
      <c r="GZN355" s="1"/>
      <c r="GZO355" s="1"/>
      <c r="GZP355" s="1"/>
      <c r="GZQ355" s="1"/>
      <c r="GZR355" s="1"/>
      <c r="GZS355" s="1"/>
      <c r="GZT355" s="1"/>
      <c r="GZU355" s="1"/>
      <c r="GZV355" s="1"/>
      <c r="GZW355" s="1"/>
      <c r="GZX355" s="1"/>
      <c r="GZY355" s="1"/>
      <c r="GZZ355" s="1"/>
      <c r="HAA355" s="1"/>
      <c r="HAB355" s="1"/>
      <c r="HAC355" s="1"/>
      <c r="HAD355" s="1"/>
      <c r="HAE355" s="1"/>
      <c r="HAF355" s="1"/>
      <c r="HAG355" s="1"/>
      <c r="HAH355" s="1"/>
      <c r="HAI355" s="1"/>
      <c r="HAJ355" s="1"/>
      <c r="HAK355" s="1"/>
      <c r="HAL355" s="1"/>
      <c r="HAM355" s="1"/>
      <c r="HAN355" s="1"/>
      <c r="HAO355" s="1"/>
      <c r="HAP355" s="1"/>
      <c r="HAQ355" s="1"/>
      <c r="HAR355" s="1"/>
      <c r="HAS355" s="1"/>
      <c r="HAT355" s="1"/>
      <c r="HAU355" s="1"/>
      <c r="HAV355" s="1"/>
      <c r="HAW355" s="1"/>
      <c r="HAX355" s="1"/>
      <c r="HAY355" s="1"/>
      <c r="HAZ355" s="1"/>
      <c r="HBA355" s="1"/>
      <c r="HBB355" s="1"/>
      <c r="HBC355" s="1"/>
      <c r="HBD355" s="1"/>
      <c r="HBE355" s="1"/>
      <c r="HBF355" s="1"/>
      <c r="HBG355" s="1"/>
      <c r="HBH355" s="1"/>
      <c r="HBI355" s="1"/>
      <c r="HBJ355" s="1"/>
      <c r="HBK355" s="1"/>
      <c r="HBL355" s="1"/>
      <c r="HBM355" s="1"/>
      <c r="HBN355" s="1"/>
      <c r="HBO355" s="1"/>
      <c r="HBP355" s="1"/>
      <c r="HBQ355" s="1"/>
      <c r="HBR355" s="1"/>
      <c r="HBS355" s="1"/>
      <c r="HBT355" s="1"/>
      <c r="HBU355" s="1"/>
      <c r="HBV355" s="1"/>
      <c r="HBW355" s="1"/>
      <c r="HBX355" s="1"/>
      <c r="HBY355" s="1"/>
      <c r="HBZ355" s="1"/>
      <c r="HCA355" s="1"/>
      <c r="HCB355" s="1"/>
      <c r="HCC355" s="1"/>
      <c r="HCD355" s="1"/>
      <c r="HCE355" s="1"/>
      <c r="HCF355" s="1"/>
      <c r="HCG355" s="1"/>
      <c r="HCH355" s="1"/>
      <c r="HCI355" s="1"/>
      <c r="HCJ355" s="1"/>
      <c r="HCK355" s="1"/>
      <c r="HCL355" s="1"/>
      <c r="HCM355" s="1"/>
      <c r="HCN355" s="1"/>
      <c r="HCO355" s="1"/>
      <c r="HCP355" s="1"/>
      <c r="HCQ355" s="1"/>
      <c r="HCR355" s="1"/>
      <c r="HCS355" s="1"/>
      <c r="HCT355" s="1"/>
      <c r="HCU355" s="1"/>
      <c r="HCV355" s="1"/>
      <c r="HCW355" s="1"/>
      <c r="HCX355" s="1"/>
      <c r="HCY355" s="1"/>
      <c r="HCZ355" s="1"/>
      <c r="HDA355" s="1"/>
      <c r="HDB355" s="1"/>
      <c r="HDC355" s="1"/>
      <c r="HDD355" s="1"/>
      <c r="HDE355" s="1"/>
      <c r="HDF355" s="1"/>
      <c r="HDG355" s="1"/>
      <c r="HDH355" s="1"/>
      <c r="HDI355" s="1"/>
      <c r="HDJ355" s="1"/>
      <c r="HDK355" s="1"/>
      <c r="HDL355" s="1"/>
      <c r="HDM355" s="1"/>
      <c r="HDN355" s="1"/>
      <c r="HDO355" s="1"/>
      <c r="HDP355" s="1"/>
      <c r="HDQ355" s="1"/>
      <c r="HDR355" s="1"/>
      <c r="HDS355" s="1"/>
      <c r="HDT355" s="1"/>
      <c r="HDU355" s="1"/>
      <c r="HDV355" s="1"/>
      <c r="HDW355" s="1"/>
      <c r="HDX355" s="1"/>
      <c r="HDY355" s="1"/>
      <c r="HDZ355" s="1"/>
      <c r="HEA355" s="1"/>
      <c r="HEB355" s="1"/>
      <c r="HEC355" s="1"/>
      <c r="HED355" s="1"/>
      <c r="HEE355" s="1"/>
      <c r="HEF355" s="1"/>
      <c r="HEG355" s="1"/>
      <c r="HEH355" s="1"/>
      <c r="HEI355" s="1"/>
      <c r="HEJ355" s="1"/>
      <c r="HEK355" s="1"/>
      <c r="HEL355" s="1"/>
      <c r="HEM355" s="1"/>
      <c r="HEN355" s="1"/>
      <c r="HEO355" s="1"/>
      <c r="HEP355" s="1"/>
      <c r="HEQ355" s="1"/>
      <c r="HER355" s="1"/>
      <c r="HES355" s="1"/>
      <c r="HET355" s="1"/>
      <c r="HEU355" s="1"/>
      <c r="HEV355" s="1"/>
      <c r="HEW355" s="1"/>
      <c r="HEX355" s="1"/>
      <c r="HEY355" s="1"/>
      <c r="HEZ355" s="1"/>
      <c r="HFA355" s="1"/>
      <c r="HFB355" s="1"/>
      <c r="HFC355" s="1"/>
      <c r="HFD355" s="1"/>
      <c r="HFE355" s="1"/>
      <c r="HFF355" s="1"/>
      <c r="HFG355" s="1"/>
      <c r="HFH355" s="1"/>
      <c r="HFI355" s="1"/>
      <c r="HFJ355" s="1"/>
      <c r="HFK355" s="1"/>
      <c r="HFL355" s="1"/>
      <c r="HFM355" s="1"/>
      <c r="HFN355" s="1"/>
      <c r="HFO355" s="1"/>
      <c r="HFP355" s="1"/>
      <c r="HFQ355" s="1"/>
      <c r="HFR355" s="1"/>
      <c r="HFS355" s="1"/>
      <c r="HFT355" s="1"/>
      <c r="HFU355" s="1"/>
      <c r="HFV355" s="1"/>
      <c r="HFW355" s="1"/>
      <c r="HFX355" s="1"/>
      <c r="HFY355" s="1"/>
      <c r="HFZ355" s="1"/>
      <c r="HGA355" s="1"/>
      <c r="HGB355" s="1"/>
      <c r="HGC355" s="1"/>
      <c r="HGD355" s="1"/>
      <c r="HGE355" s="1"/>
      <c r="HGF355" s="1"/>
      <c r="HGG355" s="1"/>
      <c r="HGH355" s="1"/>
      <c r="HGI355" s="1"/>
      <c r="HGJ355" s="1"/>
      <c r="HGK355" s="1"/>
      <c r="HGL355" s="1"/>
      <c r="HGM355" s="1"/>
      <c r="HGN355" s="1"/>
      <c r="HGO355" s="1"/>
      <c r="HGP355" s="1"/>
      <c r="HGQ355" s="1"/>
      <c r="HGR355" s="1"/>
      <c r="HGS355" s="1"/>
      <c r="HGT355" s="1"/>
      <c r="HGU355" s="1"/>
      <c r="HGV355" s="1"/>
      <c r="HGW355" s="1"/>
      <c r="HGX355" s="1"/>
      <c r="HGY355" s="1"/>
      <c r="HGZ355" s="1"/>
      <c r="HHA355" s="1"/>
      <c r="HHB355" s="1"/>
      <c r="HHC355" s="1"/>
      <c r="HHD355" s="1"/>
      <c r="HHE355" s="1"/>
      <c r="HHF355" s="1"/>
      <c r="HHG355" s="1"/>
      <c r="HHH355" s="1"/>
      <c r="HHI355" s="1"/>
      <c r="HHJ355" s="1"/>
      <c r="HHK355" s="1"/>
      <c r="HHL355" s="1"/>
      <c r="HHM355" s="1"/>
      <c r="HHN355" s="1"/>
      <c r="HHO355" s="1"/>
      <c r="HHP355" s="1"/>
      <c r="HHQ355" s="1"/>
      <c r="HHR355" s="1"/>
      <c r="HHS355" s="1"/>
      <c r="HHT355" s="1"/>
      <c r="HHU355" s="1"/>
      <c r="HHV355" s="1"/>
      <c r="HHW355" s="1"/>
      <c r="HHX355" s="1"/>
      <c r="HHY355" s="1"/>
      <c r="HHZ355" s="1"/>
      <c r="HIA355" s="1"/>
      <c r="HIB355" s="1"/>
      <c r="HIC355" s="1"/>
      <c r="HID355" s="1"/>
      <c r="HIE355" s="1"/>
      <c r="HIF355" s="1"/>
      <c r="HIG355" s="1"/>
      <c r="HIH355" s="1"/>
      <c r="HII355" s="1"/>
      <c r="HIJ355" s="1"/>
      <c r="HIK355" s="1"/>
      <c r="HIL355" s="1"/>
      <c r="HIM355" s="1"/>
      <c r="HIN355" s="1"/>
      <c r="HIO355" s="1"/>
      <c r="HIP355" s="1"/>
      <c r="HIQ355" s="1"/>
      <c r="HIR355" s="1"/>
      <c r="HIS355" s="1"/>
      <c r="HIT355" s="1"/>
      <c r="HIU355" s="1"/>
      <c r="HIV355" s="1"/>
      <c r="HIW355" s="1"/>
      <c r="HIX355" s="1"/>
      <c r="HIY355" s="1"/>
      <c r="HIZ355" s="1"/>
      <c r="HJA355" s="1"/>
      <c r="HJB355" s="1"/>
      <c r="HJC355" s="1"/>
      <c r="HJD355" s="1"/>
      <c r="HJE355" s="1"/>
      <c r="HJF355" s="1"/>
      <c r="HJG355" s="1"/>
      <c r="HJH355" s="1"/>
      <c r="HJI355" s="1"/>
      <c r="HJJ355" s="1"/>
      <c r="HJK355" s="1"/>
      <c r="HJL355" s="1"/>
      <c r="HJM355" s="1"/>
      <c r="HJN355" s="1"/>
      <c r="HJO355" s="1"/>
      <c r="HJP355" s="1"/>
      <c r="HJQ355" s="1"/>
      <c r="HJR355" s="1"/>
      <c r="HJS355" s="1"/>
      <c r="HJT355" s="1"/>
      <c r="HJU355" s="1"/>
      <c r="HJV355" s="1"/>
      <c r="HJW355" s="1"/>
      <c r="HJX355" s="1"/>
      <c r="HJY355" s="1"/>
      <c r="HJZ355" s="1"/>
      <c r="HKA355" s="1"/>
      <c r="HKB355" s="1"/>
      <c r="HKC355" s="1"/>
      <c r="HKD355" s="1"/>
      <c r="HKE355" s="1"/>
      <c r="HKF355" s="1"/>
      <c r="HKG355" s="1"/>
      <c r="HKH355" s="1"/>
      <c r="HKI355" s="1"/>
      <c r="HKJ355" s="1"/>
      <c r="HKK355" s="1"/>
      <c r="HKL355" s="1"/>
      <c r="HKM355" s="1"/>
      <c r="HKN355" s="1"/>
      <c r="HKO355" s="1"/>
      <c r="HKP355" s="1"/>
      <c r="HKQ355" s="1"/>
      <c r="HKR355" s="1"/>
      <c r="HKS355" s="1"/>
      <c r="HKT355" s="1"/>
      <c r="HKU355" s="1"/>
      <c r="HKV355" s="1"/>
      <c r="HKW355" s="1"/>
      <c r="HKX355" s="1"/>
      <c r="HKY355" s="1"/>
      <c r="HKZ355" s="1"/>
      <c r="HLA355" s="1"/>
      <c r="HLB355" s="1"/>
      <c r="HLC355" s="1"/>
      <c r="HLD355" s="1"/>
      <c r="HLE355" s="1"/>
      <c r="HLF355" s="1"/>
      <c r="HLG355" s="1"/>
      <c r="HLH355" s="1"/>
      <c r="HLI355" s="1"/>
      <c r="HLJ355" s="1"/>
      <c r="HLK355" s="1"/>
      <c r="HLL355" s="1"/>
      <c r="HLM355" s="1"/>
      <c r="HLN355" s="1"/>
      <c r="HLO355" s="1"/>
      <c r="HLP355" s="1"/>
      <c r="HLQ355" s="1"/>
      <c r="HLR355" s="1"/>
      <c r="HLS355" s="1"/>
      <c r="HLT355" s="1"/>
      <c r="HLU355" s="1"/>
      <c r="HLV355" s="1"/>
      <c r="HLW355" s="1"/>
      <c r="HLX355" s="1"/>
      <c r="HLY355" s="1"/>
      <c r="HLZ355" s="1"/>
      <c r="HMA355" s="1"/>
      <c r="HMB355" s="1"/>
      <c r="HMC355" s="1"/>
      <c r="HMD355" s="1"/>
      <c r="HME355" s="1"/>
      <c r="HMF355" s="1"/>
      <c r="HMG355" s="1"/>
      <c r="HMH355" s="1"/>
      <c r="HMI355" s="1"/>
      <c r="HMJ355" s="1"/>
      <c r="HMK355" s="1"/>
      <c r="HML355" s="1"/>
      <c r="HMM355" s="1"/>
      <c r="HMN355" s="1"/>
      <c r="HMO355" s="1"/>
      <c r="HMP355" s="1"/>
      <c r="HMQ355" s="1"/>
      <c r="HMR355" s="1"/>
      <c r="HMS355" s="1"/>
      <c r="HMT355" s="1"/>
      <c r="HMU355" s="1"/>
      <c r="HMV355" s="1"/>
      <c r="HMW355" s="1"/>
      <c r="HMX355" s="1"/>
      <c r="HMY355" s="1"/>
      <c r="HMZ355" s="1"/>
      <c r="HNA355" s="1"/>
      <c r="HNB355" s="1"/>
      <c r="HNC355" s="1"/>
      <c r="HND355" s="1"/>
      <c r="HNE355" s="1"/>
      <c r="HNF355" s="1"/>
      <c r="HNG355" s="1"/>
      <c r="HNH355" s="1"/>
      <c r="HNI355" s="1"/>
      <c r="HNJ355" s="1"/>
      <c r="HNK355" s="1"/>
      <c r="HNL355" s="1"/>
      <c r="HNM355" s="1"/>
      <c r="HNN355" s="1"/>
      <c r="HNO355" s="1"/>
      <c r="HNP355" s="1"/>
      <c r="HNQ355" s="1"/>
      <c r="HNR355" s="1"/>
      <c r="HNS355" s="1"/>
      <c r="HNT355" s="1"/>
      <c r="HNU355" s="1"/>
      <c r="HNV355" s="1"/>
      <c r="HNW355" s="1"/>
      <c r="HNX355" s="1"/>
      <c r="HNY355" s="1"/>
      <c r="HNZ355" s="1"/>
      <c r="HOA355" s="1"/>
      <c r="HOB355" s="1"/>
      <c r="HOC355" s="1"/>
      <c r="HOD355" s="1"/>
      <c r="HOE355" s="1"/>
      <c r="HOF355" s="1"/>
      <c r="HOG355" s="1"/>
      <c r="HOH355" s="1"/>
      <c r="HOI355" s="1"/>
      <c r="HOJ355" s="1"/>
      <c r="HOK355" s="1"/>
      <c r="HOL355" s="1"/>
      <c r="HOM355" s="1"/>
      <c r="HON355" s="1"/>
      <c r="HOO355" s="1"/>
      <c r="HOP355" s="1"/>
      <c r="HOQ355" s="1"/>
      <c r="HOR355" s="1"/>
      <c r="HOS355" s="1"/>
      <c r="HOT355" s="1"/>
      <c r="HOU355" s="1"/>
      <c r="HOV355" s="1"/>
      <c r="HOW355" s="1"/>
      <c r="HOX355" s="1"/>
      <c r="HOY355" s="1"/>
      <c r="HOZ355" s="1"/>
      <c r="HPA355" s="1"/>
      <c r="HPB355" s="1"/>
      <c r="HPC355" s="1"/>
      <c r="HPD355" s="1"/>
      <c r="HPE355" s="1"/>
      <c r="HPF355" s="1"/>
      <c r="HPG355" s="1"/>
      <c r="HPH355" s="1"/>
      <c r="HPI355" s="1"/>
      <c r="HPJ355" s="1"/>
      <c r="HPK355" s="1"/>
      <c r="HPL355" s="1"/>
      <c r="HPM355" s="1"/>
      <c r="HPN355" s="1"/>
      <c r="HPO355" s="1"/>
      <c r="HPP355" s="1"/>
      <c r="HPQ355" s="1"/>
      <c r="HPR355" s="1"/>
      <c r="HPS355" s="1"/>
      <c r="HPT355" s="1"/>
      <c r="HPU355" s="1"/>
      <c r="HPV355" s="1"/>
      <c r="HPW355" s="1"/>
      <c r="HPX355" s="1"/>
      <c r="HPY355" s="1"/>
      <c r="HPZ355" s="1"/>
      <c r="HQA355" s="1"/>
      <c r="HQB355" s="1"/>
      <c r="HQC355" s="1"/>
      <c r="HQD355" s="1"/>
      <c r="HQE355" s="1"/>
      <c r="HQF355" s="1"/>
      <c r="HQG355" s="1"/>
      <c r="HQH355" s="1"/>
      <c r="HQI355" s="1"/>
      <c r="HQJ355" s="1"/>
      <c r="HQK355" s="1"/>
      <c r="HQL355" s="1"/>
      <c r="HQM355" s="1"/>
      <c r="HQN355" s="1"/>
      <c r="HQO355" s="1"/>
      <c r="HQP355" s="1"/>
      <c r="HQQ355" s="1"/>
      <c r="HQR355" s="1"/>
      <c r="HQS355" s="1"/>
      <c r="HQT355" s="1"/>
      <c r="HQU355" s="1"/>
      <c r="HQV355" s="1"/>
      <c r="HQW355" s="1"/>
      <c r="HQX355" s="1"/>
      <c r="HQY355" s="1"/>
      <c r="HQZ355" s="1"/>
      <c r="HRA355" s="1"/>
      <c r="HRB355" s="1"/>
      <c r="HRC355" s="1"/>
      <c r="HRD355" s="1"/>
      <c r="HRE355" s="1"/>
      <c r="HRF355" s="1"/>
      <c r="HRG355" s="1"/>
      <c r="HRH355" s="1"/>
      <c r="HRI355" s="1"/>
      <c r="HRJ355" s="1"/>
      <c r="HRK355" s="1"/>
      <c r="HRL355" s="1"/>
      <c r="HRM355" s="1"/>
      <c r="HRN355" s="1"/>
      <c r="HRO355" s="1"/>
      <c r="HRP355" s="1"/>
      <c r="HRQ355" s="1"/>
      <c r="HRR355" s="1"/>
      <c r="HRS355" s="1"/>
      <c r="HRT355" s="1"/>
      <c r="HRU355" s="1"/>
      <c r="HRV355" s="1"/>
      <c r="HRW355" s="1"/>
      <c r="HRX355" s="1"/>
      <c r="HRY355" s="1"/>
      <c r="HRZ355" s="1"/>
      <c r="HSA355" s="1"/>
      <c r="HSB355" s="1"/>
      <c r="HSC355" s="1"/>
      <c r="HSD355" s="1"/>
      <c r="HSE355" s="1"/>
      <c r="HSF355" s="1"/>
      <c r="HSG355" s="1"/>
      <c r="HSH355" s="1"/>
      <c r="HSI355" s="1"/>
      <c r="HSJ355" s="1"/>
      <c r="HSK355" s="1"/>
      <c r="HSL355" s="1"/>
      <c r="HSM355" s="1"/>
      <c r="HSN355" s="1"/>
      <c r="HSO355" s="1"/>
      <c r="HSP355" s="1"/>
      <c r="HSQ355" s="1"/>
      <c r="HSR355" s="1"/>
      <c r="HSS355" s="1"/>
      <c r="HST355" s="1"/>
      <c r="HSU355" s="1"/>
      <c r="HSV355" s="1"/>
      <c r="HSW355" s="1"/>
      <c r="HSX355" s="1"/>
      <c r="HSY355" s="1"/>
      <c r="HSZ355" s="1"/>
      <c r="HTA355" s="1"/>
      <c r="HTB355" s="1"/>
      <c r="HTC355" s="1"/>
      <c r="HTD355" s="1"/>
      <c r="HTE355" s="1"/>
      <c r="HTF355" s="1"/>
      <c r="HTG355" s="1"/>
      <c r="HTH355" s="1"/>
      <c r="HTI355" s="1"/>
      <c r="HTJ355" s="1"/>
      <c r="HTK355" s="1"/>
      <c r="HTL355" s="1"/>
      <c r="HTM355" s="1"/>
      <c r="HTN355" s="1"/>
      <c r="HTO355" s="1"/>
      <c r="HTP355" s="1"/>
      <c r="HTQ355" s="1"/>
      <c r="HTR355" s="1"/>
      <c r="HTS355" s="1"/>
      <c r="HTT355" s="1"/>
      <c r="HTU355" s="1"/>
      <c r="HTV355" s="1"/>
      <c r="HTW355" s="1"/>
      <c r="HTX355" s="1"/>
      <c r="HTY355" s="1"/>
      <c r="HTZ355" s="1"/>
      <c r="HUA355" s="1"/>
      <c r="HUB355" s="1"/>
      <c r="HUC355" s="1"/>
      <c r="HUD355" s="1"/>
      <c r="HUE355" s="1"/>
      <c r="HUF355" s="1"/>
      <c r="HUG355" s="1"/>
      <c r="HUH355" s="1"/>
      <c r="HUI355" s="1"/>
      <c r="HUJ355" s="1"/>
      <c r="HUK355" s="1"/>
      <c r="HUL355" s="1"/>
      <c r="HUM355" s="1"/>
      <c r="HUN355" s="1"/>
      <c r="HUO355" s="1"/>
      <c r="HUP355" s="1"/>
      <c r="HUQ355" s="1"/>
      <c r="HUR355" s="1"/>
      <c r="HUS355" s="1"/>
      <c r="HUT355" s="1"/>
      <c r="HUU355" s="1"/>
      <c r="HUV355" s="1"/>
      <c r="HUW355" s="1"/>
      <c r="HUX355" s="1"/>
      <c r="HUY355" s="1"/>
      <c r="HUZ355" s="1"/>
      <c r="HVA355" s="1"/>
      <c r="HVB355" s="1"/>
      <c r="HVC355" s="1"/>
      <c r="HVD355" s="1"/>
      <c r="HVE355" s="1"/>
      <c r="HVF355" s="1"/>
      <c r="HVG355" s="1"/>
      <c r="HVH355" s="1"/>
      <c r="HVI355" s="1"/>
      <c r="HVJ355" s="1"/>
      <c r="HVK355" s="1"/>
      <c r="HVL355" s="1"/>
      <c r="HVM355" s="1"/>
      <c r="HVN355" s="1"/>
      <c r="HVO355" s="1"/>
      <c r="HVP355" s="1"/>
      <c r="HVQ355" s="1"/>
      <c r="HVR355" s="1"/>
      <c r="HVS355" s="1"/>
      <c r="HVT355" s="1"/>
      <c r="HVU355" s="1"/>
      <c r="HVV355" s="1"/>
      <c r="HVW355" s="1"/>
      <c r="HVX355" s="1"/>
      <c r="HVY355" s="1"/>
      <c r="HVZ355" s="1"/>
      <c r="HWA355" s="1"/>
      <c r="HWB355" s="1"/>
      <c r="HWC355" s="1"/>
      <c r="HWD355" s="1"/>
      <c r="HWE355" s="1"/>
      <c r="HWF355" s="1"/>
      <c r="HWG355" s="1"/>
      <c r="HWH355" s="1"/>
      <c r="HWI355" s="1"/>
      <c r="HWJ355" s="1"/>
      <c r="HWK355" s="1"/>
      <c r="HWL355" s="1"/>
      <c r="HWM355" s="1"/>
      <c r="HWN355" s="1"/>
      <c r="HWO355" s="1"/>
      <c r="HWP355" s="1"/>
      <c r="HWQ355" s="1"/>
      <c r="HWR355" s="1"/>
      <c r="HWS355" s="1"/>
      <c r="HWT355" s="1"/>
      <c r="HWU355" s="1"/>
      <c r="HWV355" s="1"/>
      <c r="HWW355" s="1"/>
      <c r="HWX355" s="1"/>
      <c r="HWY355" s="1"/>
      <c r="HWZ355" s="1"/>
      <c r="HXA355" s="1"/>
      <c r="HXB355" s="1"/>
      <c r="HXC355" s="1"/>
      <c r="HXD355" s="1"/>
      <c r="HXE355" s="1"/>
      <c r="HXF355" s="1"/>
      <c r="HXG355" s="1"/>
      <c r="HXH355" s="1"/>
      <c r="HXI355" s="1"/>
      <c r="HXJ355" s="1"/>
      <c r="HXK355" s="1"/>
      <c r="HXL355" s="1"/>
      <c r="HXM355" s="1"/>
      <c r="HXN355" s="1"/>
      <c r="HXO355" s="1"/>
      <c r="HXP355" s="1"/>
      <c r="HXQ355" s="1"/>
      <c r="HXR355" s="1"/>
      <c r="HXS355" s="1"/>
      <c r="HXT355" s="1"/>
      <c r="HXU355" s="1"/>
      <c r="HXV355" s="1"/>
      <c r="HXW355" s="1"/>
      <c r="HXX355" s="1"/>
      <c r="HXY355" s="1"/>
      <c r="HXZ355" s="1"/>
      <c r="HYA355" s="1"/>
      <c r="HYB355" s="1"/>
      <c r="HYC355" s="1"/>
      <c r="HYD355" s="1"/>
      <c r="HYE355" s="1"/>
      <c r="HYF355" s="1"/>
      <c r="HYG355" s="1"/>
      <c r="HYH355" s="1"/>
      <c r="HYI355" s="1"/>
      <c r="HYJ355" s="1"/>
      <c r="HYK355" s="1"/>
      <c r="HYL355" s="1"/>
      <c r="HYM355" s="1"/>
      <c r="HYN355" s="1"/>
      <c r="HYO355" s="1"/>
      <c r="HYP355" s="1"/>
      <c r="HYQ355" s="1"/>
      <c r="HYR355" s="1"/>
      <c r="HYS355" s="1"/>
      <c r="HYT355" s="1"/>
      <c r="HYU355" s="1"/>
      <c r="HYV355" s="1"/>
      <c r="HYW355" s="1"/>
      <c r="HYX355" s="1"/>
      <c r="HYY355" s="1"/>
      <c r="HYZ355" s="1"/>
      <c r="HZA355" s="1"/>
      <c r="HZB355" s="1"/>
      <c r="HZC355" s="1"/>
      <c r="HZD355" s="1"/>
      <c r="HZE355" s="1"/>
      <c r="HZF355" s="1"/>
      <c r="HZG355" s="1"/>
      <c r="HZH355" s="1"/>
      <c r="HZI355" s="1"/>
      <c r="HZJ355" s="1"/>
      <c r="HZK355" s="1"/>
      <c r="HZL355" s="1"/>
      <c r="HZM355" s="1"/>
      <c r="HZN355" s="1"/>
      <c r="HZO355" s="1"/>
      <c r="HZP355" s="1"/>
      <c r="HZQ355" s="1"/>
      <c r="HZR355" s="1"/>
      <c r="HZS355" s="1"/>
      <c r="HZT355" s="1"/>
      <c r="HZU355" s="1"/>
      <c r="HZV355" s="1"/>
      <c r="HZW355" s="1"/>
      <c r="HZX355" s="1"/>
      <c r="HZY355" s="1"/>
      <c r="HZZ355" s="1"/>
      <c r="IAA355" s="1"/>
      <c r="IAB355" s="1"/>
      <c r="IAC355" s="1"/>
      <c r="IAD355" s="1"/>
      <c r="IAE355" s="1"/>
      <c r="IAF355" s="1"/>
      <c r="IAG355" s="1"/>
      <c r="IAH355" s="1"/>
      <c r="IAI355" s="1"/>
      <c r="IAJ355" s="1"/>
      <c r="IAK355" s="1"/>
      <c r="IAL355" s="1"/>
      <c r="IAM355" s="1"/>
      <c r="IAN355" s="1"/>
      <c r="IAO355" s="1"/>
      <c r="IAP355" s="1"/>
      <c r="IAQ355" s="1"/>
      <c r="IAR355" s="1"/>
      <c r="IAS355" s="1"/>
      <c r="IAT355" s="1"/>
      <c r="IAU355" s="1"/>
      <c r="IAV355" s="1"/>
      <c r="IAW355" s="1"/>
      <c r="IAX355" s="1"/>
      <c r="IAY355" s="1"/>
      <c r="IAZ355" s="1"/>
      <c r="IBA355" s="1"/>
      <c r="IBB355" s="1"/>
      <c r="IBC355" s="1"/>
      <c r="IBD355" s="1"/>
      <c r="IBE355" s="1"/>
      <c r="IBF355" s="1"/>
      <c r="IBG355" s="1"/>
      <c r="IBH355" s="1"/>
      <c r="IBI355" s="1"/>
      <c r="IBJ355" s="1"/>
      <c r="IBK355" s="1"/>
      <c r="IBL355" s="1"/>
      <c r="IBM355" s="1"/>
      <c r="IBN355" s="1"/>
      <c r="IBO355" s="1"/>
      <c r="IBP355" s="1"/>
      <c r="IBQ355" s="1"/>
      <c r="IBR355" s="1"/>
      <c r="IBS355" s="1"/>
      <c r="IBT355" s="1"/>
      <c r="IBU355" s="1"/>
      <c r="IBV355" s="1"/>
      <c r="IBW355" s="1"/>
      <c r="IBX355" s="1"/>
      <c r="IBY355" s="1"/>
      <c r="IBZ355" s="1"/>
      <c r="ICA355" s="1"/>
      <c r="ICB355" s="1"/>
      <c r="ICC355" s="1"/>
      <c r="ICD355" s="1"/>
      <c r="ICE355" s="1"/>
      <c r="ICF355" s="1"/>
      <c r="ICG355" s="1"/>
      <c r="ICH355" s="1"/>
      <c r="ICI355" s="1"/>
      <c r="ICJ355" s="1"/>
      <c r="ICK355" s="1"/>
      <c r="ICL355" s="1"/>
      <c r="ICM355" s="1"/>
      <c r="ICN355" s="1"/>
      <c r="ICO355" s="1"/>
      <c r="ICP355" s="1"/>
      <c r="ICQ355" s="1"/>
      <c r="ICR355" s="1"/>
      <c r="ICS355" s="1"/>
      <c r="ICT355" s="1"/>
      <c r="ICU355" s="1"/>
      <c r="ICV355" s="1"/>
      <c r="ICW355" s="1"/>
      <c r="ICX355" s="1"/>
      <c r="ICY355" s="1"/>
      <c r="ICZ355" s="1"/>
      <c r="IDA355" s="1"/>
      <c r="IDB355" s="1"/>
      <c r="IDC355" s="1"/>
      <c r="IDD355" s="1"/>
      <c r="IDE355" s="1"/>
      <c r="IDF355" s="1"/>
      <c r="IDG355" s="1"/>
      <c r="IDH355" s="1"/>
      <c r="IDI355" s="1"/>
      <c r="IDJ355" s="1"/>
      <c r="IDK355" s="1"/>
      <c r="IDL355" s="1"/>
      <c r="IDM355" s="1"/>
      <c r="IDN355" s="1"/>
      <c r="IDO355" s="1"/>
      <c r="IDP355" s="1"/>
      <c r="IDQ355" s="1"/>
      <c r="IDR355" s="1"/>
      <c r="IDS355" s="1"/>
      <c r="IDT355" s="1"/>
      <c r="IDU355" s="1"/>
      <c r="IDV355" s="1"/>
      <c r="IDW355" s="1"/>
      <c r="IDX355" s="1"/>
      <c r="IDY355" s="1"/>
      <c r="IDZ355" s="1"/>
      <c r="IEA355" s="1"/>
      <c r="IEB355" s="1"/>
      <c r="IEC355" s="1"/>
      <c r="IED355" s="1"/>
      <c r="IEE355" s="1"/>
      <c r="IEF355" s="1"/>
      <c r="IEG355" s="1"/>
      <c r="IEH355" s="1"/>
      <c r="IEI355" s="1"/>
      <c r="IEJ355" s="1"/>
      <c r="IEK355" s="1"/>
      <c r="IEL355" s="1"/>
      <c r="IEM355" s="1"/>
      <c r="IEN355" s="1"/>
      <c r="IEO355" s="1"/>
      <c r="IEP355" s="1"/>
      <c r="IEQ355" s="1"/>
      <c r="IER355" s="1"/>
      <c r="IES355" s="1"/>
      <c r="IET355" s="1"/>
      <c r="IEU355" s="1"/>
      <c r="IEV355" s="1"/>
      <c r="IEW355" s="1"/>
      <c r="IEX355" s="1"/>
      <c r="IEY355" s="1"/>
      <c r="IEZ355" s="1"/>
      <c r="IFA355" s="1"/>
      <c r="IFB355" s="1"/>
      <c r="IFC355" s="1"/>
      <c r="IFD355" s="1"/>
      <c r="IFE355" s="1"/>
      <c r="IFF355" s="1"/>
      <c r="IFG355" s="1"/>
      <c r="IFH355" s="1"/>
      <c r="IFI355" s="1"/>
      <c r="IFJ355" s="1"/>
      <c r="IFK355" s="1"/>
      <c r="IFL355" s="1"/>
      <c r="IFM355" s="1"/>
      <c r="IFN355" s="1"/>
      <c r="IFO355" s="1"/>
      <c r="IFP355" s="1"/>
      <c r="IFQ355" s="1"/>
      <c r="IFR355" s="1"/>
      <c r="IFS355" s="1"/>
      <c r="IFT355" s="1"/>
      <c r="IFU355" s="1"/>
      <c r="IFV355" s="1"/>
      <c r="IFW355" s="1"/>
      <c r="IFX355" s="1"/>
      <c r="IFY355" s="1"/>
      <c r="IFZ355" s="1"/>
      <c r="IGA355" s="1"/>
      <c r="IGB355" s="1"/>
      <c r="IGC355" s="1"/>
      <c r="IGD355" s="1"/>
      <c r="IGE355" s="1"/>
      <c r="IGF355" s="1"/>
      <c r="IGG355" s="1"/>
      <c r="IGH355" s="1"/>
      <c r="IGI355" s="1"/>
      <c r="IGJ355" s="1"/>
      <c r="IGK355" s="1"/>
      <c r="IGL355" s="1"/>
      <c r="IGM355" s="1"/>
      <c r="IGN355" s="1"/>
      <c r="IGO355" s="1"/>
      <c r="IGP355" s="1"/>
      <c r="IGQ355" s="1"/>
      <c r="IGR355" s="1"/>
      <c r="IGS355" s="1"/>
      <c r="IGT355" s="1"/>
      <c r="IGU355" s="1"/>
      <c r="IGV355" s="1"/>
      <c r="IGW355" s="1"/>
      <c r="IGX355" s="1"/>
      <c r="IGY355" s="1"/>
      <c r="IGZ355" s="1"/>
      <c r="IHA355" s="1"/>
      <c r="IHB355" s="1"/>
      <c r="IHC355" s="1"/>
      <c r="IHD355" s="1"/>
      <c r="IHE355" s="1"/>
      <c r="IHF355" s="1"/>
      <c r="IHG355" s="1"/>
      <c r="IHH355" s="1"/>
      <c r="IHI355" s="1"/>
      <c r="IHJ355" s="1"/>
      <c r="IHK355" s="1"/>
      <c r="IHL355" s="1"/>
      <c r="IHM355" s="1"/>
      <c r="IHN355" s="1"/>
      <c r="IHO355" s="1"/>
      <c r="IHP355" s="1"/>
      <c r="IHQ355" s="1"/>
      <c r="IHR355" s="1"/>
      <c r="IHS355" s="1"/>
      <c r="IHT355" s="1"/>
      <c r="IHU355" s="1"/>
      <c r="IHV355" s="1"/>
      <c r="IHW355" s="1"/>
      <c r="IHX355" s="1"/>
      <c r="IHY355" s="1"/>
      <c r="IHZ355" s="1"/>
      <c r="IIA355" s="1"/>
      <c r="IIB355" s="1"/>
      <c r="IIC355" s="1"/>
      <c r="IID355" s="1"/>
      <c r="IIE355" s="1"/>
      <c r="IIF355" s="1"/>
      <c r="IIG355" s="1"/>
      <c r="IIH355" s="1"/>
      <c r="III355" s="1"/>
      <c r="IIJ355" s="1"/>
      <c r="IIK355" s="1"/>
      <c r="IIL355" s="1"/>
      <c r="IIM355" s="1"/>
      <c r="IIN355" s="1"/>
      <c r="IIO355" s="1"/>
      <c r="IIP355" s="1"/>
      <c r="IIQ355" s="1"/>
      <c r="IIR355" s="1"/>
      <c r="IIS355" s="1"/>
      <c r="IIT355" s="1"/>
      <c r="IIU355" s="1"/>
      <c r="IIV355" s="1"/>
      <c r="IIW355" s="1"/>
      <c r="IIX355" s="1"/>
      <c r="IIY355" s="1"/>
      <c r="IIZ355" s="1"/>
      <c r="IJA355" s="1"/>
      <c r="IJB355" s="1"/>
      <c r="IJC355" s="1"/>
      <c r="IJD355" s="1"/>
      <c r="IJE355" s="1"/>
      <c r="IJF355" s="1"/>
      <c r="IJG355" s="1"/>
      <c r="IJH355" s="1"/>
      <c r="IJI355" s="1"/>
      <c r="IJJ355" s="1"/>
      <c r="IJK355" s="1"/>
      <c r="IJL355" s="1"/>
      <c r="IJM355" s="1"/>
      <c r="IJN355" s="1"/>
      <c r="IJO355" s="1"/>
      <c r="IJP355" s="1"/>
      <c r="IJQ355" s="1"/>
      <c r="IJR355" s="1"/>
      <c r="IJS355" s="1"/>
      <c r="IJT355" s="1"/>
      <c r="IJU355" s="1"/>
      <c r="IJV355" s="1"/>
      <c r="IJW355" s="1"/>
      <c r="IJX355" s="1"/>
      <c r="IJY355" s="1"/>
      <c r="IJZ355" s="1"/>
      <c r="IKA355" s="1"/>
      <c r="IKB355" s="1"/>
      <c r="IKC355" s="1"/>
      <c r="IKD355" s="1"/>
      <c r="IKE355" s="1"/>
      <c r="IKF355" s="1"/>
      <c r="IKG355" s="1"/>
      <c r="IKH355" s="1"/>
      <c r="IKI355" s="1"/>
      <c r="IKJ355" s="1"/>
      <c r="IKK355" s="1"/>
      <c r="IKL355" s="1"/>
      <c r="IKM355" s="1"/>
      <c r="IKN355" s="1"/>
      <c r="IKO355" s="1"/>
      <c r="IKP355" s="1"/>
      <c r="IKQ355" s="1"/>
      <c r="IKR355" s="1"/>
      <c r="IKS355" s="1"/>
      <c r="IKT355" s="1"/>
      <c r="IKU355" s="1"/>
      <c r="IKV355" s="1"/>
      <c r="IKW355" s="1"/>
      <c r="IKX355" s="1"/>
      <c r="IKY355" s="1"/>
      <c r="IKZ355" s="1"/>
      <c r="ILA355" s="1"/>
      <c r="ILB355" s="1"/>
      <c r="ILC355" s="1"/>
      <c r="ILD355" s="1"/>
      <c r="ILE355" s="1"/>
      <c r="ILF355" s="1"/>
      <c r="ILG355" s="1"/>
      <c r="ILH355" s="1"/>
      <c r="ILI355" s="1"/>
      <c r="ILJ355" s="1"/>
      <c r="ILK355" s="1"/>
      <c r="ILL355" s="1"/>
      <c r="ILM355" s="1"/>
      <c r="ILN355" s="1"/>
      <c r="ILO355" s="1"/>
      <c r="ILP355" s="1"/>
      <c r="ILQ355" s="1"/>
      <c r="ILR355" s="1"/>
      <c r="ILS355" s="1"/>
      <c r="ILT355" s="1"/>
      <c r="ILU355" s="1"/>
      <c r="ILV355" s="1"/>
      <c r="ILW355" s="1"/>
      <c r="ILX355" s="1"/>
      <c r="ILY355" s="1"/>
      <c r="ILZ355" s="1"/>
      <c r="IMA355" s="1"/>
      <c r="IMB355" s="1"/>
      <c r="IMC355" s="1"/>
      <c r="IMD355" s="1"/>
      <c r="IME355" s="1"/>
      <c r="IMF355" s="1"/>
      <c r="IMG355" s="1"/>
      <c r="IMH355" s="1"/>
      <c r="IMI355" s="1"/>
      <c r="IMJ355" s="1"/>
      <c r="IMK355" s="1"/>
      <c r="IML355" s="1"/>
      <c r="IMM355" s="1"/>
      <c r="IMN355" s="1"/>
      <c r="IMO355" s="1"/>
      <c r="IMP355" s="1"/>
      <c r="IMQ355" s="1"/>
      <c r="IMR355" s="1"/>
      <c r="IMS355" s="1"/>
      <c r="IMT355" s="1"/>
      <c r="IMU355" s="1"/>
      <c r="IMV355" s="1"/>
      <c r="IMW355" s="1"/>
      <c r="IMX355" s="1"/>
      <c r="IMY355" s="1"/>
      <c r="IMZ355" s="1"/>
      <c r="INA355" s="1"/>
      <c r="INB355" s="1"/>
      <c r="INC355" s="1"/>
      <c r="IND355" s="1"/>
      <c r="INE355" s="1"/>
      <c r="INF355" s="1"/>
      <c r="ING355" s="1"/>
      <c r="INH355" s="1"/>
      <c r="INI355" s="1"/>
      <c r="INJ355" s="1"/>
      <c r="INK355" s="1"/>
      <c r="INL355" s="1"/>
      <c r="INM355" s="1"/>
      <c r="INN355" s="1"/>
      <c r="INO355" s="1"/>
      <c r="INP355" s="1"/>
      <c r="INQ355" s="1"/>
      <c r="INR355" s="1"/>
      <c r="INS355" s="1"/>
      <c r="INT355" s="1"/>
      <c r="INU355" s="1"/>
      <c r="INV355" s="1"/>
      <c r="INW355" s="1"/>
      <c r="INX355" s="1"/>
      <c r="INY355" s="1"/>
      <c r="INZ355" s="1"/>
      <c r="IOA355" s="1"/>
      <c r="IOB355" s="1"/>
      <c r="IOC355" s="1"/>
      <c r="IOD355" s="1"/>
      <c r="IOE355" s="1"/>
      <c r="IOF355" s="1"/>
      <c r="IOG355" s="1"/>
      <c r="IOH355" s="1"/>
      <c r="IOI355" s="1"/>
      <c r="IOJ355" s="1"/>
      <c r="IOK355" s="1"/>
      <c r="IOL355" s="1"/>
      <c r="IOM355" s="1"/>
      <c r="ION355" s="1"/>
      <c r="IOO355" s="1"/>
      <c r="IOP355" s="1"/>
      <c r="IOQ355" s="1"/>
      <c r="IOR355" s="1"/>
      <c r="IOS355" s="1"/>
      <c r="IOT355" s="1"/>
      <c r="IOU355" s="1"/>
      <c r="IOV355" s="1"/>
      <c r="IOW355" s="1"/>
      <c r="IOX355" s="1"/>
      <c r="IOY355" s="1"/>
      <c r="IOZ355" s="1"/>
      <c r="IPA355" s="1"/>
      <c r="IPB355" s="1"/>
      <c r="IPC355" s="1"/>
      <c r="IPD355" s="1"/>
      <c r="IPE355" s="1"/>
      <c r="IPF355" s="1"/>
      <c r="IPG355" s="1"/>
      <c r="IPH355" s="1"/>
      <c r="IPI355" s="1"/>
      <c r="IPJ355" s="1"/>
      <c r="IPK355" s="1"/>
      <c r="IPL355" s="1"/>
      <c r="IPM355" s="1"/>
      <c r="IPN355" s="1"/>
      <c r="IPO355" s="1"/>
      <c r="IPP355" s="1"/>
      <c r="IPQ355" s="1"/>
      <c r="IPR355" s="1"/>
      <c r="IPS355" s="1"/>
      <c r="IPT355" s="1"/>
      <c r="IPU355" s="1"/>
      <c r="IPV355" s="1"/>
      <c r="IPW355" s="1"/>
      <c r="IPX355" s="1"/>
      <c r="IPY355" s="1"/>
      <c r="IPZ355" s="1"/>
      <c r="IQA355" s="1"/>
      <c r="IQB355" s="1"/>
      <c r="IQC355" s="1"/>
      <c r="IQD355" s="1"/>
      <c r="IQE355" s="1"/>
      <c r="IQF355" s="1"/>
      <c r="IQG355" s="1"/>
      <c r="IQH355" s="1"/>
      <c r="IQI355" s="1"/>
      <c r="IQJ355" s="1"/>
      <c r="IQK355" s="1"/>
      <c r="IQL355" s="1"/>
      <c r="IQM355" s="1"/>
      <c r="IQN355" s="1"/>
      <c r="IQO355" s="1"/>
      <c r="IQP355" s="1"/>
      <c r="IQQ355" s="1"/>
      <c r="IQR355" s="1"/>
      <c r="IQS355" s="1"/>
      <c r="IQT355" s="1"/>
      <c r="IQU355" s="1"/>
      <c r="IQV355" s="1"/>
      <c r="IQW355" s="1"/>
      <c r="IQX355" s="1"/>
      <c r="IQY355" s="1"/>
      <c r="IQZ355" s="1"/>
      <c r="IRA355" s="1"/>
      <c r="IRB355" s="1"/>
      <c r="IRC355" s="1"/>
      <c r="IRD355" s="1"/>
      <c r="IRE355" s="1"/>
      <c r="IRF355" s="1"/>
      <c r="IRG355" s="1"/>
      <c r="IRH355" s="1"/>
      <c r="IRI355" s="1"/>
      <c r="IRJ355" s="1"/>
      <c r="IRK355" s="1"/>
      <c r="IRL355" s="1"/>
      <c r="IRM355" s="1"/>
      <c r="IRN355" s="1"/>
      <c r="IRO355" s="1"/>
      <c r="IRP355" s="1"/>
      <c r="IRQ355" s="1"/>
      <c r="IRR355" s="1"/>
      <c r="IRS355" s="1"/>
      <c r="IRT355" s="1"/>
      <c r="IRU355" s="1"/>
      <c r="IRV355" s="1"/>
      <c r="IRW355" s="1"/>
      <c r="IRX355" s="1"/>
      <c r="IRY355" s="1"/>
      <c r="IRZ355" s="1"/>
      <c r="ISA355" s="1"/>
      <c r="ISB355" s="1"/>
      <c r="ISC355" s="1"/>
      <c r="ISD355" s="1"/>
      <c r="ISE355" s="1"/>
      <c r="ISF355" s="1"/>
      <c r="ISG355" s="1"/>
      <c r="ISH355" s="1"/>
      <c r="ISI355" s="1"/>
      <c r="ISJ355" s="1"/>
      <c r="ISK355" s="1"/>
      <c r="ISL355" s="1"/>
      <c r="ISM355" s="1"/>
      <c r="ISN355" s="1"/>
      <c r="ISO355" s="1"/>
      <c r="ISP355" s="1"/>
      <c r="ISQ355" s="1"/>
      <c r="ISR355" s="1"/>
      <c r="ISS355" s="1"/>
      <c r="IST355" s="1"/>
      <c r="ISU355" s="1"/>
      <c r="ISV355" s="1"/>
      <c r="ISW355" s="1"/>
      <c r="ISX355" s="1"/>
      <c r="ISY355" s="1"/>
      <c r="ISZ355" s="1"/>
      <c r="ITA355" s="1"/>
      <c r="ITB355" s="1"/>
      <c r="ITC355" s="1"/>
      <c r="ITD355" s="1"/>
      <c r="ITE355" s="1"/>
      <c r="ITF355" s="1"/>
      <c r="ITG355" s="1"/>
      <c r="ITH355" s="1"/>
      <c r="ITI355" s="1"/>
      <c r="ITJ355" s="1"/>
      <c r="ITK355" s="1"/>
      <c r="ITL355" s="1"/>
      <c r="ITM355" s="1"/>
      <c r="ITN355" s="1"/>
      <c r="ITO355" s="1"/>
      <c r="ITP355" s="1"/>
      <c r="ITQ355" s="1"/>
      <c r="ITR355" s="1"/>
      <c r="ITS355" s="1"/>
      <c r="ITT355" s="1"/>
      <c r="ITU355" s="1"/>
      <c r="ITV355" s="1"/>
      <c r="ITW355" s="1"/>
      <c r="ITX355" s="1"/>
      <c r="ITY355" s="1"/>
      <c r="ITZ355" s="1"/>
      <c r="IUA355" s="1"/>
      <c r="IUB355" s="1"/>
      <c r="IUC355" s="1"/>
      <c r="IUD355" s="1"/>
      <c r="IUE355" s="1"/>
      <c r="IUF355" s="1"/>
      <c r="IUG355" s="1"/>
      <c r="IUH355" s="1"/>
      <c r="IUI355" s="1"/>
      <c r="IUJ355" s="1"/>
      <c r="IUK355" s="1"/>
      <c r="IUL355" s="1"/>
      <c r="IUM355" s="1"/>
      <c r="IUN355" s="1"/>
      <c r="IUO355" s="1"/>
      <c r="IUP355" s="1"/>
      <c r="IUQ355" s="1"/>
      <c r="IUR355" s="1"/>
      <c r="IUS355" s="1"/>
      <c r="IUT355" s="1"/>
      <c r="IUU355" s="1"/>
      <c r="IUV355" s="1"/>
      <c r="IUW355" s="1"/>
      <c r="IUX355" s="1"/>
      <c r="IUY355" s="1"/>
      <c r="IUZ355" s="1"/>
      <c r="IVA355" s="1"/>
      <c r="IVB355" s="1"/>
      <c r="IVC355" s="1"/>
      <c r="IVD355" s="1"/>
      <c r="IVE355" s="1"/>
      <c r="IVF355" s="1"/>
      <c r="IVG355" s="1"/>
      <c r="IVH355" s="1"/>
      <c r="IVI355" s="1"/>
      <c r="IVJ355" s="1"/>
      <c r="IVK355" s="1"/>
      <c r="IVL355" s="1"/>
      <c r="IVM355" s="1"/>
      <c r="IVN355" s="1"/>
      <c r="IVO355" s="1"/>
      <c r="IVP355" s="1"/>
      <c r="IVQ355" s="1"/>
      <c r="IVR355" s="1"/>
      <c r="IVS355" s="1"/>
      <c r="IVT355" s="1"/>
      <c r="IVU355" s="1"/>
      <c r="IVV355" s="1"/>
      <c r="IVW355" s="1"/>
      <c r="IVX355" s="1"/>
      <c r="IVY355" s="1"/>
      <c r="IVZ355" s="1"/>
      <c r="IWA355" s="1"/>
      <c r="IWB355" s="1"/>
      <c r="IWC355" s="1"/>
      <c r="IWD355" s="1"/>
      <c r="IWE355" s="1"/>
      <c r="IWF355" s="1"/>
      <c r="IWG355" s="1"/>
      <c r="IWH355" s="1"/>
      <c r="IWI355" s="1"/>
      <c r="IWJ355" s="1"/>
      <c r="IWK355" s="1"/>
      <c r="IWL355" s="1"/>
      <c r="IWM355" s="1"/>
      <c r="IWN355" s="1"/>
      <c r="IWO355" s="1"/>
      <c r="IWP355" s="1"/>
      <c r="IWQ355" s="1"/>
      <c r="IWR355" s="1"/>
      <c r="IWS355" s="1"/>
      <c r="IWT355" s="1"/>
      <c r="IWU355" s="1"/>
      <c r="IWV355" s="1"/>
      <c r="IWW355" s="1"/>
      <c r="IWX355" s="1"/>
      <c r="IWY355" s="1"/>
      <c r="IWZ355" s="1"/>
      <c r="IXA355" s="1"/>
      <c r="IXB355" s="1"/>
      <c r="IXC355" s="1"/>
      <c r="IXD355" s="1"/>
      <c r="IXE355" s="1"/>
      <c r="IXF355" s="1"/>
      <c r="IXG355" s="1"/>
      <c r="IXH355" s="1"/>
      <c r="IXI355" s="1"/>
      <c r="IXJ355" s="1"/>
      <c r="IXK355" s="1"/>
      <c r="IXL355" s="1"/>
      <c r="IXM355" s="1"/>
      <c r="IXN355" s="1"/>
      <c r="IXO355" s="1"/>
      <c r="IXP355" s="1"/>
      <c r="IXQ355" s="1"/>
      <c r="IXR355" s="1"/>
      <c r="IXS355" s="1"/>
      <c r="IXT355" s="1"/>
      <c r="IXU355" s="1"/>
      <c r="IXV355" s="1"/>
      <c r="IXW355" s="1"/>
      <c r="IXX355" s="1"/>
      <c r="IXY355" s="1"/>
      <c r="IXZ355" s="1"/>
      <c r="IYA355" s="1"/>
      <c r="IYB355" s="1"/>
      <c r="IYC355" s="1"/>
      <c r="IYD355" s="1"/>
      <c r="IYE355" s="1"/>
      <c r="IYF355" s="1"/>
      <c r="IYG355" s="1"/>
      <c r="IYH355" s="1"/>
      <c r="IYI355" s="1"/>
      <c r="IYJ355" s="1"/>
      <c r="IYK355" s="1"/>
      <c r="IYL355" s="1"/>
      <c r="IYM355" s="1"/>
      <c r="IYN355" s="1"/>
      <c r="IYO355" s="1"/>
      <c r="IYP355" s="1"/>
      <c r="IYQ355" s="1"/>
      <c r="IYR355" s="1"/>
      <c r="IYS355" s="1"/>
      <c r="IYT355" s="1"/>
      <c r="IYU355" s="1"/>
      <c r="IYV355" s="1"/>
      <c r="IYW355" s="1"/>
      <c r="IYX355" s="1"/>
      <c r="IYY355" s="1"/>
      <c r="IYZ355" s="1"/>
      <c r="IZA355" s="1"/>
      <c r="IZB355" s="1"/>
      <c r="IZC355" s="1"/>
      <c r="IZD355" s="1"/>
      <c r="IZE355" s="1"/>
      <c r="IZF355" s="1"/>
      <c r="IZG355" s="1"/>
      <c r="IZH355" s="1"/>
      <c r="IZI355" s="1"/>
      <c r="IZJ355" s="1"/>
      <c r="IZK355" s="1"/>
      <c r="IZL355" s="1"/>
      <c r="IZM355" s="1"/>
      <c r="IZN355" s="1"/>
      <c r="IZO355" s="1"/>
      <c r="IZP355" s="1"/>
      <c r="IZQ355" s="1"/>
      <c r="IZR355" s="1"/>
      <c r="IZS355" s="1"/>
      <c r="IZT355" s="1"/>
      <c r="IZU355" s="1"/>
      <c r="IZV355" s="1"/>
      <c r="IZW355" s="1"/>
      <c r="IZX355" s="1"/>
      <c r="IZY355" s="1"/>
      <c r="IZZ355" s="1"/>
      <c r="JAA355" s="1"/>
      <c r="JAB355" s="1"/>
      <c r="JAC355" s="1"/>
      <c r="JAD355" s="1"/>
      <c r="JAE355" s="1"/>
      <c r="JAF355" s="1"/>
      <c r="JAG355" s="1"/>
      <c r="JAH355" s="1"/>
      <c r="JAI355" s="1"/>
      <c r="JAJ355" s="1"/>
      <c r="JAK355" s="1"/>
      <c r="JAL355" s="1"/>
      <c r="JAM355" s="1"/>
      <c r="JAN355" s="1"/>
      <c r="JAO355" s="1"/>
      <c r="JAP355" s="1"/>
      <c r="JAQ355" s="1"/>
      <c r="JAR355" s="1"/>
      <c r="JAS355" s="1"/>
      <c r="JAT355" s="1"/>
      <c r="JAU355" s="1"/>
      <c r="JAV355" s="1"/>
      <c r="JAW355" s="1"/>
      <c r="JAX355" s="1"/>
      <c r="JAY355" s="1"/>
      <c r="JAZ355" s="1"/>
      <c r="JBA355" s="1"/>
      <c r="JBB355" s="1"/>
      <c r="JBC355" s="1"/>
      <c r="JBD355" s="1"/>
      <c r="JBE355" s="1"/>
      <c r="JBF355" s="1"/>
      <c r="JBG355" s="1"/>
      <c r="JBH355" s="1"/>
      <c r="JBI355" s="1"/>
      <c r="JBJ355" s="1"/>
      <c r="JBK355" s="1"/>
      <c r="JBL355" s="1"/>
      <c r="JBM355" s="1"/>
      <c r="JBN355" s="1"/>
      <c r="JBO355" s="1"/>
      <c r="JBP355" s="1"/>
      <c r="JBQ355" s="1"/>
      <c r="JBR355" s="1"/>
      <c r="JBS355" s="1"/>
      <c r="JBT355" s="1"/>
      <c r="JBU355" s="1"/>
      <c r="JBV355" s="1"/>
      <c r="JBW355" s="1"/>
      <c r="JBX355" s="1"/>
      <c r="JBY355" s="1"/>
      <c r="JBZ355" s="1"/>
      <c r="JCA355" s="1"/>
      <c r="JCB355" s="1"/>
      <c r="JCC355" s="1"/>
      <c r="JCD355" s="1"/>
      <c r="JCE355" s="1"/>
      <c r="JCF355" s="1"/>
      <c r="JCG355" s="1"/>
      <c r="JCH355" s="1"/>
      <c r="JCI355" s="1"/>
      <c r="JCJ355" s="1"/>
      <c r="JCK355" s="1"/>
      <c r="JCL355" s="1"/>
      <c r="JCM355" s="1"/>
      <c r="JCN355" s="1"/>
      <c r="JCO355" s="1"/>
      <c r="JCP355" s="1"/>
      <c r="JCQ355" s="1"/>
      <c r="JCR355" s="1"/>
      <c r="JCS355" s="1"/>
      <c r="JCT355" s="1"/>
      <c r="JCU355" s="1"/>
      <c r="JCV355" s="1"/>
      <c r="JCW355" s="1"/>
      <c r="JCX355" s="1"/>
      <c r="JCY355" s="1"/>
      <c r="JCZ355" s="1"/>
      <c r="JDA355" s="1"/>
      <c r="JDB355" s="1"/>
      <c r="JDC355" s="1"/>
      <c r="JDD355" s="1"/>
      <c r="JDE355" s="1"/>
      <c r="JDF355" s="1"/>
      <c r="JDG355" s="1"/>
      <c r="JDH355" s="1"/>
      <c r="JDI355" s="1"/>
      <c r="JDJ355" s="1"/>
      <c r="JDK355" s="1"/>
      <c r="JDL355" s="1"/>
      <c r="JDM355" s="1"/>
      <c r="JDN355" s="1"/>
      <c r="JDO355" s="1"/>
      <c r="JDP355" s="1"/>
      <c r="JDQ355" s="1"/>
      <c r="JDR355" s="1"/>
      <c r="JDS355" s="1"/>
      <c r="JDT355" s="1"/>
      <c r="JDU355" s="1"/>
      <c r="JDV355" s="1"/>
      <c r="JDW355" s="1"/>
      <c r="JDX355" s="1"/>
      <c r="JDY355" s="1"/>
      <c r="JDZ355" s="1"/>
      <c r="JEA355" s="1"/>
      <c r="JEB355" s="1"/>
      <c r="JEC355" s="1"/>
      <c r="JED355" s="1"/>
      <c r="JEE355" s="1"/>
      <c r="JEF355" s="1"/>
      <c r="JEG355" s="1"/>
      <c r="JEH355" s="1"/>
      <c r="JEI355" s="1"/>
      <c r="JEJ355" s="1"/>
      <c r="JEK355" s="1"/>
      <c r="JEL355" s="1"/>
      <c r="JEM355" s="1"/>
      <c r="JEN355" s="1"/>
      <c r="JEO355" s="1"/>
      <c r="JEP355" s="1"/>
      <c r="JEQ355" s="1"/>
      <c r="JER355" s="1"/>
      <c r="JES355" s="1"/>
      <c r="JET355" s="1"/>
      <c r="JEU355" s="1"/>
      <c r="JEV355" s="1"/>
      <c r="JEW355" s="1"/>
      <c r="JEX355" s="1"/>
      <c r="JEY355" s="1"/>
      <c r="JEZ355" s="1"/>
      <c r="JFA355" s="1"/>
      <c r="JFB355" s="1"/>
      <c r="JFC355" s="1"/>
      <c r="JFD355" s="1"/>
      <c r="JFE355" s="1"/>
      <c r="JFF355" s="1"/>
      <c r="JFG355" s="1"/>
      <c r="JFH355" s="1"/>
      <c r="JFI355" s="1"/>
      <c r="JFJ355" s="1"/>
      <c r="JFK355" s="1"/>
      <c r="JFL355" s="1"/>
      <c r="JFM355" s="1"/>
      <c r="JFN355" s="1"/>
      <c r="JFO355" s="1"/>
      <c r="JFP355" s="1"/>
      <c r="JFQ355" s="1"/>
      <c r="JFR355" s="1"/>
      <c r="JFS355" s="1"/>
      <c r="JFT355" s="1"/>
      <c r="JFU355" s="1"/>
      <c r="JFV355" s="1"/>
      <c r="JFW355" s="1"/>
      <c r="JFX355" s="1"/>
      <c r="JFY355" s="1"/>
      <c r="JFZ355" s="1"/>
      <c r="JGA355" s="1"/>
      <c r="JGB355" s="1"/>
      <c r="JGC355" s="1"/>
      <c r="JGD355" s="1"/>
      <c r="JGE355" s="1"/>
      <c r="JGF355" s="1"/>
      <c r="JGG355" s="1"/>
      <c r="JGH355" s="1"/>
      <c r="JGI355" s="1"/>
      <c r="JGJ355" s="1"/>
      <c r="JGK355" s="1"/>
      <c r="JGL355" s="1"/>
      <c r="JGM355" s="1"/>
      <c r="JGN355" s="1"/>
      <c r="JGO355" s="1"/>
      <c r="JGP355" s="1"/>
      <c r="JGQ355" s="1"/>
      <c r="JGR355" s="1"/>
      <c r="JGS355" s="1"/>
      <c r="JGT355" s="1"/>
      <c r="JGU355" s="1"/>
      <c r="JGV355" s="1"/>
      <c r="JGW355" s="1"/>
      <c r="JGX355" s="1"/>
      <c r="JGY355" s="1"/>
      <c r="JGZ355" s="1"/>
      <c r="JHA355" s="1"/>
      <c r="JHB355" s="1"/>
      <c r="JHC355" s="1"/>
      <c r="JHD355" s="1"/>
      <c r="JHE355" s="1"/>
      <c r="JHF355" s="1"/>
      <c r="JHG355" s="1"/>
      <c r="JHH355" s="1"/>
      <c r="JHI355" s="1"/>
      <c r="JHJ355" s="1"/>
      <c r="JHK355" s="1"/>
      <c r="JHL355" s="1"/>
      <c r="JHM355" s="1"/>
      <c r="JHN355" s="1"/>
      <c r="JHO355" s="1"/>
      <c r="JHP355" s="1"/>
      <c r="JHQ355" s="1"/>
      <c r="JHR355" s="1"/>
      <c r="JHS355" s="1"/>
      <c r="JHT355" s="1"/>
      <c r="JHU355" s="1"/>
      <c r="JHV355" s="1"/>
      <c r="JHW355" s="1"/>
      <c r="JHX355" s="1"/>
      <c r="JHY355" s="1"/>
      <c r="JHZ355" s="1"/>
      <c r="JIA355" s="1"/>
      <c r="JIB355" s="1"/>
      <c r="JIC355" s="1"/>
      <c r="JID355" s="1"/>
      <c r="JIE355" s="1"/>
      <c r="JIF355" s="1"/>
      <c r="JIG355" s="1"/>
      <c r="JIH355" s="1"/>
      <c r="JII355" s="1"/>
      <c r="JIJ355" s="1"/>
      <c r="JIK355" s="1"/>
      <c r="JIL355" s="1"/>
      <c r="JIM355" s="1"/>
      <c r="JIN355" s="1"/>
      <c r="JIO355" s="1"/>
      <c r="JIP355" s="1"/>
      <c r="JIQ355" s="1"/>
      <c r="JIR355" s="1"/>
      <c r="JIS355" s="1"/>
      <c r="JIT355" s="1"/>
      <c r="JIU355" s="1"/>
      <c r="JIV355" s="1"/>
      <c r="JIW355" s="1"/>
      <c r="JIX355" s="1"/>
      <c r="JIY355" s="1"/>
      <c r="JIZ355" s="1"/>
      <c r="JJA355" s="1"/>
      <c r="JJB355" s="1"/>
      <c r="JJC355" s="1"/>
      <c r="JJD355" s="1"/>
      <c r="JJE355" s="1"/>
      <c r="JJF355" s="1"/>
      <c r="JJG355" s="1"/>
      <c r="JJH355" s="1"/>
      <c r="JJI355" s="1"/>
      <c r="JJJ355" s="1"/>
      <c r="JJK355" s="1"/>
      <c r="JJL355" s="1"/>
      <c r="JJM355" s="1"/>
      <c r="JJN355" s="1"/>
      <c r="JJO355" s="1"/>
      <c r="JJP355" s="1"/>
      <c r="JJQ355" s="1"/>
      <c r="JJR355" s="1"/>
      <c r="JJS355" s="1"/>
      <c r="JJT355" s="1"/>
      <c r="JJU355" s="1"/>
      <c r="JJV355" s="1"/>
      <c r="JJW355" s="1"/>
      <c r="JJX355" s="1"/>
      <c r="JJY355" s="1"/>
      <c r="JJZ355" s="1"/>
      <c r="JKA355" s="1"/>
      <c r="JKB355" s="1"/>
      <c r="JKC355" s="1"/>
      <c r="JKD355" s="1"/>
      <c r="JKE355" s="1"/>
      <c r="JKF355" s="1"/>
      <c r="JKG355" s="1"/>
      <c r="JKH355" s="1"/>
      <c r="JKI355" s="1"/>
      <c r="JKJ355" s="1"/>
      <c r="JKK355" s="1"/>
      <c r="JKL355" s="1"/>
      <c r="JKM355" s="1"/>
      <c r="JKN355" s="1"/>
      <c r="JKO355" s="1"/>
      <c r="JKP355" s="1"/>
      <c r="JKQ355" s="1"/>
      <c r="JKR355" s="1"/>
      <c r="JKS355" s="1"/>
      <c r="JKT355" s="1"/>
      <c r="JKU355" s="1"/>
      <c r="JKV355" s="1"/>
      <c r="JKW355" s="1"/>
      <c r="JKX355" s="1"/>
      <c r="JKY355" s="1"/>
      <c r="JKZ355" s="1"/>
      <c r="JLA355" s="1"/>
      <c r="JLB355" s="1"/>
      <c r="JLC355" s="1"/>
      <c r="JLD355" s="1"/>
      <c r="JLE355" s="1"/>
      <c r="JLF355" s="1"/>
      <c r="JLG355" s="1"/>
      <c r="JLH355" s="1"/>
      <c r="JLI355" s="1"/>
      <c r="JLJ355" s="1"/>
      <c r="JLK355" s="1"/>
      <c r="JLL355" s="1"/>
      <c r="JLM355" s="1"/>
      <c r="JLN355" s="1"/>
      <c r="JLO355" s="1"/>
      <c r="JLP355" s="1"/>
      <c r="JLQ355" s="1"/>
      <c r="JLR355" s="1"/>
      <c r="JLS355" s="1"/>
      <c r="JLT355" s="1"/>
      <c r="JLU355" s="1"/>
      <c r="JLV355" s="1"/>
      <c r="JLW355" s="1"/>
      <c r="JLX355" s="1"/>
      <c r="JLY355" s="1"/>
      <c r="JLZ355" s="1"/>
      <c r="JMA355" s="1"/>
      <c r="JMB355" s="1"/>
      <c r="JMC355" s="1"/>
      <c r="JMD355" s="1"/>
      <c r="JME355" s="1"/>
      <c r="JMF355" s="1"/>
      <c r="JMG355" s="1"/>
      <c r="JMH355" s="1"/>
      <c r="JMI355" s="1"/>
      <c r="JMJ355" s="1"/>
      <c r="JMK355" s="1"/>
      <c r="JML355" s="1"/>
      <c r="JMM355" s="1"/>
      <c r="JMN355" s="1"/>
      <c r="JMO355" s="1"/>
      <c r="JMP355" s="1"/>
      <c r="JMQ355" s="1"/>
      <c r="JMR355" s="1"/>
      <c r="JMS355" s="1"/>
      <c r="JMT355" s="1"/>
      <c r="JMU355" s="1"/>
      <c r="JMV355" s="1"/>
      <c r="JMW355" s="1"/>
      <c r="JMX355" s="1"/>
      <c r="JMY355" s="1"/>
      <c r="JMZ355" s="1"/>
      <c r="JNA355" s="1"/>
      <c r="JNB355" s="1"/>
      <c r="JNC355" s="1"/>
      <c r="JND355" s="1"/>
      <c r="JNE355" s="1"/>
      <c r="JNF355" s="1"/>
      <c r="JNG355" s="1"/>
      <c r="JNH355" s="1"/>
      <c r="JNI355" s="1"/>
      <c r="JNJ355" s="1"/>
      <c r="JNK355" s="1"/>
      <c r="JNL355" s="1"/>
      <c r="JNM355" s="1"/>
      <c r="JNN355" s="1"/>
      <c r="JNO355" s="1"/>
      <c r="JNP355" s="1"/>
      <c r="JNQ355" s="1"/>
      <c r="JNR355" s="1"/>
      <c r="JNS355" s="1"/>
      <c r="JNT355" s="1"/>
      <c r="JNU355" s="1"/>
      <c r="JNV355" s="1"/>
      <c r="JNW355" s="1"/>
      <c r="JNX355" s="1"/>
      <c r="JNY355" s="1"/>
      <c r="JNZ355" s="1"/>
      <c r="JOA355" s="1"/>
      <c r="JOB355" s="1"/>
      <c r="JOC355" s="1"/>
      <c r="JOD355" s="1"/>
      <c r="JOE355" s="1"/>
      <c r="JOF355" s="1"/>
      <c r="JOG355" s="1"/>
      <c r="JOH355" s="1"/>
      <c r="JOI355" s="1"/>
      <c r="JOJ355" s="1"/>
      <c r="JOK355" s="1"/>
      <c r="JOL355" s="1"/>
      <c r="JOM355" s="1"/>
      <c r="JON355" s="1"/>
      <c r="JOO355" s="1"/>
      <c r="JOP355" s="1"/>
      <c r="JOQ355" s="1"/>
      <c r="JOR355" s="1"/>
      <c r="JOS355" s="1"/>
      <c r="JOT355" s="1"/>
      <c r="JOU355" s="1"/>
      <c r="JOV355" s="1"/>
      <c r="JOW355" s="1"/>
      <c r="JOX355" s="1"/>
      <c r="JOY355" s="1"/>
      <c r="JOZ355" s="1"/>
      <c r="JPA355" s="1"/>
      <c r="JPB355" s="1"/>
      <c r="JPC355" s="1"/>
      <c r="JPD355" s="1"/>
      <c r="JPE355" s="1"/>
      <c r="JPF355" s="1"/>
      <c r="JPG355" s="1"/>
      <c r="JPH355" s="1"/>
      <c r="JPI355" s="1"/>
      <c r="JPJ355" s="1"/>
      <c r="JPK355" s="1"/>
      <c r="JPL355" s="1"/>
      <c r="JPM355" s="1"/>
      <c r="JPN355" s="1"/>
      <c r="JPO355" s="1"/>
      <c r="JPP355" s="1"/>
      <c r="JPQ355" s="1"/>
      <c r="JPR355" s="1"/>
      <c r="JPS355" s="1"/>
      <c r="JPT355" s="1"/>
      <c r="JPU355" s="1"/>
      <c r="JPV355" s="1"/>
      <c r="JPW355" s="1"/>
      <c r="JPX355" s="1"/>
      <c r="JPY355" s="1"/>
      <c r="JPZ355" s="1"/>
      <c r="JQA355" s="1"/>
      <c r="JQB355" s="1"/>
      <c r="JQC355" s="1"/>
      <c r="JQD355" s="1"/>
      <c r="JQE355" s="1"/>
      <c r="JQF355" s="1"/>
      <c r="JQG355" s="1"/>
      <c r="JQH355" s="1"/>
      <c r="JQI355" s="1"/>
      <c r="JQJ355" s="1"/>
      <c r="JQK355" s="1"/>
      <c r="JQL355" s="1"/>
      <c r="JQM355" s="1"/>
      <c r="JQN355" s="1"/>
      <c r="JQO355" s="1"/>
      <c r="JQP355" s="1"/>
      <c r="JQQ355" s="1"/>
      <c r="JQR355" s="1"/>
      <c r="JQS355" s="1"/>
      <c r="JQT355" s="1"/>
      <c r="JQU355" s="1"/>
      <c r="JQV355" s="1"/>
      <c r="JQW355" s="1"/>
      <c r="JQX355" s="1"/>
      <c r="JQY355" s="1"/>
      <c r="JQZ355" s="1"/>
      <c r="JRA355" s="1"/>
      <c r="JRB355" s="1"/>
      <c r="JRC355" s="1"/>
      <c r="JRD355" s="1"/>
      <c r="JRE355" s="1"/>
      <c r="JRF355" s="1"/>
      <c r="JRG355" s="1"/>
      <c r="JRH355" s="1"/>
      <c r="JRI355" s="1"/>
      <c r="JRJ355" s="1"/>
      <c r="JRK355" s="1"/>
      <c r="JRL355" s="1"/>
      <c r="JRM355" s="1"/>
      <c r="JRN355" s="1"/>
      <c r="JRO355" s="1"/>
      <c r="JRP355" s="1"/>
      <c r="JRQ355" s="1"/>
      <c r="JRR355" s="1"/>
      <c r="JRS355" s="1"/>
      <c r="JRT355" s="1"/>
      <c r="JRU355" s="1"/>
      <c r="JRV355" s="1"/>
      <c r="JRW355" s="1"/>
      <c r="JRX355" s="1"/>
      <c r="JRY355" s="1"/>
      <c r="JRZ355" s="1"/>
      <c r="JSA355" s="1"/>
      <c r="JSB355" s="1"/>
      <c r="JSC355" s="1"/>
      <c r="JSD355" s="1"/>
      <c r="JSE355" s="1"/>
      <c r="JSF355" s="1"/>
      <c r="JSG355" s="1"/>
      <c r="JSH355" s="1"/>
      <c r="JSI355" s="1"/>
      <c r="JSJ355" s="1"/>
      <c r="JSK355" s="1"/>
      <c r="JSL355" s="1"/>
      <c r="JSM355" s="1"/>
      <c r="JSN355" s="1"/>
      <c r="JSO355" s="1"/>
      <c r="JSP355" s="1"/>
      <c r="JSQ355" s="1"/>
      <c r="JSR355" s="1"/>
      <c r="JSS355" s="1"/>
      <c r="JST355" s="1"/>
      <c r="JSU355" s="1"/>
      <c r="JSV355" s="1"/>
      <c r="JSW355" s="1"/>
      <c r="JSX355" s="1"/>
      <c r="JSY355" s="1"/>
      <c r="JSZ355" s="1"/>
      <c r="JTA355" s="1"/>
      <c r="JTB355" s="1"/>
      <c r="JTC355" s="1"/>
      <c r="JTD355" s="1"/>
      <c r="JTE355" s="1"/>
      <c r="JTF355" s="1"/>
      <c r="JTG355" s="1"/>
      <c r="JTH355" s="1"/>
      <c r="JTI355" s="1"/>
      <c r="JTJ355" s="1"/>
      <c r="JTK355" s="1"/>
      <c r="JTL355" s="1"/>
      <c r="JTM355" s="1"/>
      <c r="JTN355" s="1"/>
      <c r="JTO355" s="1"/>
      <c r="JTP355" s="1"/>
      <c r="JTQ355" s="1"/>
      <c r="JTR355" s="1"/>
      <c r="JTS355" s="1"/>
      <c r="JTT355" s="1"/>
      <c r="JTU355" s="1"/>
      <c r="JTV355" s="1"/>
      <c r="JTW355" s="1"/>
      <c r="JTX355" s="1"/>
      <c r="JTY355" s="1"/>
      <c r="JTZ355" s="1"/>
      <c r="JUA355" s="1"/>
      <c r="JUB355" s="1"/>
      <c r="JUC355" s="1"/>
      <c r="JUD355" s="1"/>
      <c r="JUE355" s="1"/>
      <c r="JUF355" s="1"/>
      <c r="JUG355" s="1"/>
      <c r="JUH355" s="1"/>
      <c r="JUI355" s="1"/>
      <c r="JUJ355" s="1"/>
      <c r="JUK355" s="1"/>
      <c r="JUL355" s="1"/>
      <c r="JUM355" s="1"/>
      <c r="JUN355" s="1"/>
      <c r="JUO355" s="1"/>
      <c r="JUP355" s="1"/>
      <c r="JUQ355" s="1"/>
      <c r="JUR355" s="1"/>
      <c r="JUS355" s="1"/>
      <c r="JUT355" s="1"/>
      <c r="JUU355" s="1"/>
      <c r="JUV355" s="1"/>
      <c r="JUW355" s="1"/>
      <c r="JUX355" s="1"/>
      <c r="JUY355" s="1"/>
      <c r="JUZ355" s="1"/>
      <c r="JVA355" s="1"/>
      <c r="JVB355" s="1"/>
      <c r="JVC355" s="1"/>
      <c r="JVD355" s="1"/>
      <c r="JVE355" s="1"/>
      <c r="JVF355" s="1"/>
      <c r="JVG355" s="1"/>
      <c r="JVH355" s="1"/>
      <c r="JVI355" s="1"/>
      <c r="JVJ355" s="1"/>
      <c r="JVK355" s="1"/>
      <c r="JVL355" s="1"/>
      <c r="JVM355" s="1"/>
      <c r="JVN355" s="1"/>
      <c r="JVO355" s="1"/>
      <c r="JVP355" s="1"/>
      <c r="JVQ355" s="1"/>
      <c r="JVR355" s="1"/>
      <c r="JVS355" s="1"/>
      <c r="JVT355" s="1"/>
      <c r="JVU355" s="1"/>
      <c r="JVV355" s="1"/>
      <c r="JVW355" s="1"/>
      <c r="JVX355" s="1"/>
      <c r="JVY355" s="1"/>
      <c r="JVZ355" s="1"/>
      <c r="JWA355" s="1"/>
      <c r="JWB355" s="1"/>
      <c r="JWC355" s="1"/>
      <c r="JWD355" s="1"/>
      <c r="JWE355" s="1"/>
      <c r="JWF355" s="1"/>
      <c r="JWG355" s="1"/>
      <c r="JWH355" s="1"/>
      <c r="JWI355" s="1"/>
      <c r="JWJ355" s="1"/>
      <c r="JWK355" s="1"/>
      <c r="JWL355" s="1"/>
      <c r="JWM355" s="1"/>
      <c r="JWN355" s="1"/>
      <c r="JWO355" s="1"/>
      <c r="JWP355" s="1"/>
      <c r="JWQ355" s="1"/>
      <c r="JWR355" s="1"/>
      <c r="JWS355" s="1"/>
      <c r="JWT355" s="1"/>
      <c r="JWU355" s="1"/>
      <c r="JWV355" s="1"/>
      <c r="JWW355" s="1"/>
      <c r="JWX355" s="1"/>
      <c r="JWY355" s="1"/>
      <c r="JWZ355" s="1"/>
      <c r="JXA355" s="1"/>
      <c r="JXB355" s="1"/>
      <c r="JXC355" s="1"/>
      <c r="JXD355" s="1"/>
      <c r="JXE355" s="1"/>
      <c r="JXF355" s="1"/>
      <c r="JXG355" s="1"/>
      <c r="JXH355" s="1"/>
      <c r="JXI355" s="1"/>
      <c r="JXJ355" s="1"/>
      <c r="JXK355" s="1"/>
      <c r="JXL355" s="1"/>
      <c r="JXM355" s="1"/>
      <c r="JXN355" s="1"/>
      <c r="JXO355" s="1"/>
      <c r="JXP355" s="1"/>
      <c r="JXQ355" s="1"/>
      <c r="JXR355" s="1"/>
      <c r="JXS355" s="1"/>
      <c r="JXT355" s="1"/>
      <c r="JXU355" s="1"/>
      <c r="JXV355" s="1"/>
      <c r="JXW355" s="1"/>
      <c r="JXX355" s="1"/>
      <c r="JXY355" s="1"/>
      <c r="JXZ355" s="1"/>
      <c r="JYA355" s="1"/>
      <c r="JYB355" s="1"/>
      <c r="JYC355" s="1"/>
      <c r="JYD355" s="1"/>
      <c r="JYE355" s="1"/>
      <c r="JYF355" s="1"/>
      <c r="JYG355" s="1"/>
      <c r="JYH355" s="1"/>
      <c r="JYI355" s="1"/>
      <c r="JYJ355" s="1"/>
      <c r="JYK355" s="1"/>
      <c r="JYL355" s="1"/>
      <c r="JYM355" s="1"/>
      <c r="JYN355" s="1"/>
      <c r="JYO355" s="1"/>
      <c r="JYP355" s="1"/>
      <c r="JYQ355" s="1"/>
      <c r="JYR355" s="1"/>
      <c r="JYS355" s="1"/>
      <c r="JYT355" s="1"/>
      <c r="JYU355" s="1"/>
      <c r="JYV355" s="1"/>
      <c r="JYW355" s="1"/>
      <c r="JYX355" s="1"/>
      <c r="JYY355" s="1"/>
      <c r="JYZ355" s="1"/>
      <c r="JZA355" s="1"/>
      <c r="JZB355" s="1"/>
      <c r="JZC355" s="1"/>
      <c r="JZD355" s="1"/>
      <c r="JZE355" s="1"/>
      <c r="JZF355" s="1"/>
      <c r="JZG355" s="1"/>
      <c r="JZH355" s="1"/>
      <c r="JZI355" s="1"/>
      <c r="JZJ355" s="1"/>
      <c r="JZK355" s="1"/>
      <c r="JZL355" s="1"/>
      <c r="JZM355" s="1"/>
      <c r="JZN355" s="1"/>
      <c r="JZO355" s="1"/>
      <c r="JZP355" s="1"/>
      <c r="JZQ355" s="1"/>
      <c r="JZR355" s="1"/>
      <c r="JZS355" s="1"/>
      <c r="JZT355" s="1"/>
      <c r="JZU355" s="1"/>
      <c r="JZV355" s="1"/>
      <c r="JZW355" s="1"/>
      <c r="JZX355" s="1"/>
      <c r="JZY355" s="1"/>
      <c r="JZZ355" s="1"/>
      <c r="KAA355" s="1"/>
      <c r="KAB355" s="1"/>
      <c r="KAC355" s="1"/>
      <c r="KAD355" s="1"/>
      <c r="KAE355" s="1"/>
      <c r="KAF355" s="1"/>
      <c r="KAG355" s="1"/>
      <c r="KAH355" s="1"/>
      <c r="KAI355" s="1"/>
      <c r="KAJ355" s="1"/>
      <c r="KAK355" s="1"/>
      <c r="KAL355" s="1"/>
      <c r="KAM355" s="1"/>
      <c r="KAN355" s="1"/>
      <c r="KAO355" s="1"/>
      <c r="KAP355" s="1"/>
      <c r="KAQ355" s="1"/>
      <c r="KAR355" s="1"/>
      <c r="KAS355" s="1"/>
      <c r="KAT355" s="1"/>
      <c r="KAU355" s="1"/>
      <c r="KAV355" s="1"/>
      <c r="KAW355" s="1"/>
      <c r="KAX355" s="1"/>
      <c r="KAY355" s="1"/>
      <c r="KAZ355" s="1"/>
      <c r="KBA355" s="1"/>
      <c r="KBB355" s="1"/>
      <c r="KBC355" s="1"/>
      <c r="KBD355" s="1"/>
      <c r="KBE355" s="1"/>
      <c r="KBF355" s="1"/>
      <c r="KBG355" s="1"/>
      <c r="KBH355" s="1"/>
      <c r="KBI355" s="1"/>
      <c r="KBJ355" s="1"/>
      <c r="KBK355" s="1"/>
      <c r="KBL355" s="1"/>
      <c r="KBM355" s="1"/>
      <c r="KBN355" s="1"/>
      <c r="KBO355" s="1"/>
      <c r="KBP355" s="1"/>
      <c r="KBQ355" s="1"/>
      <c r="KBR355" s="1"/>
      <c r="KBS355" s="1"/>
      <c r="KBT355" s="1"/>
      <c r="KBU355" s="1"/>
      <c r="KBV355" s="1"/>
      <c r="KBW355" s="1"/>
      <c r="KBX355" s="1"/>
      <c r="KBY355" s="1"/>
      <c r="KBZ355" s="1"/>
      <c r="KCA355" s="1"/>
      <c r="KCB355" s="1"/>
      <c r="KCC355" s="1"/>
      <c r="KCD355" s="1"/>
      <c r="KCE355" s="1"/>
      <c r="KCF355" s="1"/>
      <c r="KCG355" s="1"/>
      <c r="KCH355" s="1"/>
      <c r="KCI355" s="1"/>
      <c r="KCJ355" s="1"/>
      <c r="KCK355" s="1"/>
      <c r="KCL355" s="1"/>
      <c r="KCM355" s="1"/>
      <c r="KCN355" s="1"/>
      <c r="KCO355" s="1"/>
      <c r="KCP355" s="1"/>
      <c r="KCQ355" s="1"/>
      <c r="KCR355" s="1"/>
      <c r="KCS355" s="1"/>
      <c r="KCT355" s="1"/>
      <c r="KCU355" s="1"/>
      <c r="KCV355" s="1"/>
      <c r="KCW355" s="1"/>
      <c r="KCX355" s="1"/>
      <c r="KCY355" s="1"/>
      <c r="KCZ355" s="1"/>
      <c r="KDA355" s="1"/>
      <c r="KDB355" s="1"/>
      <c r="KDC355" s="1"/>
      <c r="KDD355" s="1"/>
      <c r="KDE355" s="1"/>
      <c r="KDF355" s="1"/>
      <c r="KDG355" s="1"/>
      <c r="KDH355" s="1"/>
      <c r="KDI355" s="1"/>
      <c r="KDJ355" s="1"/>
      <c r="KDK355" s="1"/>
      <c r="KDL355" s="1"/>
      <c r="KDM355" s="1"/>
      <c r="KDN355" s="1"/>
      <c r="KDO355" s="1"/>
      <c r="KDP355" s="1"/>
      <c r="KDQ355" s="1"/>
      <c r="KDR355" s="1"/>
      <c r="KDS355" s="1"/>
      <c r="KDT355" s="1"/>
      <c r="KDU355" s="1"/>
      <c r="KDV355" s="1"/>
      <c r="KDW355" s="1"/>
      <c r="KDX355" s="1"/>
      <c r="KDY355" s="1"/>
      <c r="KDZ355" s="1"/>
      <c r="KEA355" s="1"/>
      <c r="KEB355" s="1"/>
      <c r="KEC355" s="1"/>
      <c r="KED355" s="1"/>
      <c r="KEE355" s="1"/>
      <c r="KEF355" s="1"/>
      <c r="KEG355" s="1"/>
      <c r="KEH355" s="1"/>
      <c r="KEI355" s="1"/>
      <c r="KEJ355" s="1"/>
      <c r="KEK355" s="1"/>
      <c r="KEL355" s="1"/>
      <c r="KEM355" s="1"/>
      <c r="KEN355" s="1"/>
      <c r="KEO355" s="1"/>
      <c r="KEP355" s="1"/>
      <c r="KEQ355" s="1"/>
      <c r="KER355" s="1"/>
      <c r="KES355" s="1"/>
      <c r="KET355" s="1"/>
      <c r="KEU355" s="1"/>
      <c r="KEV355" s="1"/>
      <c r="KEW355" s="1"/>
      <c r="KEX355" s="1"/>
      <c r="KEY355" s="1"/>
      <c r="KEZ355" s="1"/>
      <c r="KFA355" s="1"/>
      <c r="KFB355" s="1"/>
      <c r="KFC355" s="1"/>
      <c r="KFD355" s="1"/>
      <c r="KFE355" s="1"/>
      <c r="KFF355" s="1"/>
      <c r="KFG355" s="1"/>
      <c r="KFH355" s="1"/>
      <c r="KFI355" s="1"/>
      <c r="KFJ355" s="1"/>
      <c r="KFK355" s="1"/>
      <c r="KFL355" s="1"/>
      <c r="KFM355" s="1"/>
      <c r="KFN355" s="1"/>
      <c r="KFO355" s="1"/>
      <c r="KFP355" s="1"/>
      <c r="KFQ355" s="1"/>
      <c r="KFR355" s="1"/>
      <c r="KFS355" s="1"/>
      <c r="KFT355" s="1"/>
      <c r="KFU355" s="1"/>
      <c r="KFV355" s="1"/>
      <c r="KFW355" s="1"/>
      <c r="KFX355" s="1"/>
      <c r="KFY355" s="1"/>
      <c r="KFZ355" s="1"/>
      <c r="KGA355" s="1"/>
      <c r="KGB355" s="1"/>
      <c r="KGC355" s="1"/>
      <c r="KGD355" s="1"/>
      <c r="KGE355" s="1"/>
      <c r="KGF355" s="1"/>
      <c r="KGG355" s="1"/>
      <c r="KGH355" s="1"/>
      <c r="KGI355" s="1"/>
      <c r="KGJ355" s="1"/>
      <c r="KGK355" s="1"/>
      <c r="KGL355" s="1"/>
      <c r="KGM355" s="1"/>
      <c r="KGN355" s="1"/>
      <c r="KGO355" s="1"/>
      <c r="KGP355" s="1"/>
      <c r="KGQ355" s="1"/>
      <c r="KGR355" s="1"/>
      <c r="KGS355" s="1"/>
      <c r="KGT355" s="1"/>
      <c r="KGU355" s="1"/>
      <c r="KGV355" s="1"/>
      <c r="KGW355" s="1"/>
      <c r="KGX355" s="1"/>
      <c r="KGY355" s="1"/>
      <c r="KGZ355" s="1"/>
      <c r="KHA355" s="1"/>
      <c r="KHB355" s="1"/>
      <c r="KHC355" s="1"/>
      <c r="KHD355" s="1"/>
      <c r="KHE355" s="1"/>
      <c r="KHF355" s="1"/>
      <c r="KHG355" s="1"/>
      <c r="KHH355" s="1"/>
      <c r="KHI355" s="1"/>
      <c r="KHJ355" s="1"/>
      <c r="KHK355" s="1"/>
      <c r="KHL355" s="1"/>
      <c r="KHM355" s="1"/>
      <c r="KHN355" s="1"/>
      <c r="KHO355" s="1"/>
      <c r="KHP355" s="1"/>
      <c r="KHQ355" s="1"/>
      <c r="KHR355" s="1"/>
      <c r="KHS355" s="1"/>
      <c r="KHT355" s="1"/>
      <c r="KHU355" s="1"/>
      <c r="KHV355" s="1"/>
      <c r="KHW355" s="1"/>
      <c r="KHX355" s="1"/>
      <c r="KHY355" s="1"/>
      <c r="KHZ355" s="1"/>
      <c r="KIA355" s="1"/>
      <c r="KIB355" s="1"/>
      <c r="KIC355" s="1"/>
      <c r="KID355" s="1"/>
      <c r="KIE355" s="1"/>
      <c r="KIF355" s="1"/>
      <c r="KIG355" s="1"/>
      <c r="KIH355" s="1"/>
      <c r="KII355" s="1"/>
      <c r="KIJ355" s="1"/>
      <c r="KIK355" s="1"/>
      <c r="KIL355" s="1"/>
      <c r="KIM355" s="1"/>
      <c r="KIN355" s="1"/>
      <c r="KIO355" s="1"/>
      <c r="KIP355" s="1"/>
      <c r="KIQ355" s="1"/>
      <c r="KIR355" s="1"/>
      <c r="KIS355" s="1"/>
      <c r="KIT355" s="1"/>
      <c r="KIU355" s="1"/>
      <c r="KIV355" s="1"/>
      <c r="KIW355" s="1"/>
      <c r="KIX355" s="1"/>
      <c r="KIY355" s="1"/>
      <c r="KIZ355" s="1"/>
      <c r="KJA355" s="1"/>
      <c r="KJB355" s="1"/>
      <c r="KJC355" s="1"/>
      <c r="KJD355" s="1"/>
      <c r="KJE355" s="1"/>
      <c r="KJF355" s="1"/>
      <c r="KJG355" s="1"/>
      <c r="KJH355" s="1"/>
      <c r="KJI355" s="1"/>
      <c r="KJJ355" s="1"/>
      <c r="KJK355" s="1"/>
      <c r="KJL355" s="1"/>
      <c r="KJM355" s="1"/>
      <c r="KJN355" s="1"/>
      <c r="KJO355" s="1"/>
      <c r="KJP355" s="1"/>
      <c r="KJQ355" s="1"/>
      <c r="KJR355" s="1"/>
      <c r="KJS355" s="1"/>
      <c r="KJT355" s="1"/>
      <c r="KJU355" s="1"/>
      <c r="KJV355" s="1"/>
      <c r="KJW355" s="1"/>
      <c r="KJX355" s="1"/>
      <c r="KJY355" s="1"/>
      <c r="KJZ355" s="1"/>
      <c r="KKA355" s="1"/>
      <c r="KKB355" s="1"/>
      <c r="KKC355" s="1"/>
      <c r="KKD355" s="1"/>
      <c r="KKE355" s="1"/>
      <c r="KKF355" s="1"/>
      <c r="KKG355" s="1"/>
      <c r="KKH355" s="1"/>
      <c r="KKI355" s="1"/>
      <c r="KKJ355" s="1"/>
      <c r="KKK355" s="1"/>
      <c r="KKL355" s="1"/>
      <c r="KKM355" s="1"/>
      <c r="KKN355" s="1"/>
      <c r="KKO355" s="1"/>
      <c r="KKP355" s="1"/>
      <c r="KKQ355" s="1"/>
      <c r="KKR355" s="1"/>
      <c r="KKS355" s="1"/>
      <c r="KKT355" s="1"/>
      <c r="KKU355" s="1"/>
      <c r="KKV355" s="1"/>
      <c r="KKW355" s="1"/>
      <c r="KKX355" s="1"/>
      <c r="KKY355" s="1"/>
      <c r="KKZ355" s="1"/>
      <c r="KLA355" s="1"/>
      <c r="KLB355" s="1"/>
      <c r="KLC355" s="1"/>
      <c r="KLD355" s="1"/>
      <c r="KLE355" s="1"/>
      <c r="KLF355" s="1"/>
      <c r="KLG355" s="1"/>
      <c r="KLH355" s="1"/>
      <c r="KLI355" s="1"/>
      <c r="KLJ355" s="1"/>
      <c r="KLK355" s="1"/>
      <c r="KLL355" s="1"/>
      <c r="KLM355" s="1"/>
      <c r="KLN355" s="1"/>
      <c r="KLO355" s="1"/>
      <c r="KLP355" s="1"/>
      <c r="KLQ355" s="1"/>
      <c r="KLR355" s="1"/>
      <c r="KLS355" s="1"/>
      <c r="KLT355" s="1"/>
      <c r="KLU355" s="1"/>
      <c r="KLV355" s="1"/>
      <c r="KLW355" s="1"/>
      <c r="KLX355" s="1"/>
      <c r="KLY355" s="1"/>
      <c r="KLZ355" s="1"/>
      <c r="KMA355" s="1"/>
      <c r="KMB355" s="1"/>
      <c r="KMC355" s="1"/>
      <c r="KMD355" s="1"/>
      <c r="KME355" s="1"/>
      <c r="KMF355" s="1"/>
      <c r="KMG355" s="1"/>
      <c r="KMH355" s="1"/>
      <c r="KMI355" s="1"/>
      <c r="KMJ355" s="1"/>
      <c r="KMK355" s="1"/>
      <c r="KML355" s="1"/>
      <c r="KMM355" s="1"/>
      <c r="KMN355" s="1"/>
      <c r="KMO355" s="1"/>
      <c r="KMP355" s="1"/>
      <c r="KMQ355" s="1"/>
      <c r="KMR355" s="1"/>
      <c r="KMS355" s="1"/>
      <c r="KMT355" s="1"/>
      <c r="KMU355" s="1"/>
      <c r="KMV355" s="1"/>
      <c r="KMW355" s="1"/>
      <c r="KMX355" s="1"/>
      <c r="KMY355" s="1"/>
      <c r="KMZ355" s="1"/>
      <c r="KNA355" s="1"/>
      <c r="KNB355" s="1"/>
      <c r="KNC355" s="1"/>
      <c r="KND355" s="1"/>
      <c r="KNE355" s="1"/>
      <c r="KNF355" s="1"/>
      <c r="KNG355" s="1"/>
      <c r="KNH355" s="1"/>
      <c r="KNI355" s="1"/>
      <c r="KNJ355" s="1"/>
      <c r="KNK355" s="1"/>
      <c r="KNL355" s="1"/>
      <c r="KNM355" s="1"/>
      <c r="KNN355" s="1"/>
      <c r="KNO355" s="1"/>
      <c r="KNP355" s="1"/>
      <c r="KNQ355" s="1"/>
      <c r="KNR355" s="1"/>
      <c r="KNS355" s="1"/>
      <c r="KNT355" s="1"/>
      <c r="KNU355" s="1"/>
      <c r="KNV355" s="1"/>
      <c r="KNW355" s="1"/>
      <c r="KNX355" s="1"/>
      <c r="KNY355" s="1"/>
      <c r="KNZ355" s="1"/>
      <c r="KOA355" s="1"/>
      <c r="KOB355" s="1"/>
      <c r="KOC355" s="1"/>
      <c r="KOD355" s="1"/>
      <c r="KOE355" s="1"/>
      <c r="KOF355" s="1"/>
      <c r="KOG355" s="1"/>
      <c r="KOH355" s="1"/>
      <c r="KOI355" s="1"/>
      <c r="KOJ355" s="1"/>
      <c r="KOK355" s="1"/>
      <c r="KOL355" s="1"/>
      <c r="KOM355" s="1"/>
      <c r="KON355" s="1"/>
      <c r="KOO355" s="1"/>
      <c r="KOP355" s="1"/>
      <c r="KOQ355" s="1"/>
      <c r="KOR355" s="1"/>
      <c r="KOS355" s="1"/>
      <c r="KOT355" s="1"/>
      <c r="KOU355" s="1"/>
      <c r="KOV355" s="1"/>
      <c r="KOW355" s="1"/>
      <c r="KOX355" s="1"/>
      <c r="KOY355" s="1"/>
      <c r="KOZ355" s="1"/>
      <c r="KPA355" s="1"/>
      <c r="KPB355" s="1"/>
      <c r="KPC355" s="1"/>
      <c r="KPD355" s="1"/>
      <c r="KPE355" s="1"/>
      <c r="KPF355" s="1"/>
      <c r="KPG355" s="1"/>
      <c r="KPH355" s="1"/>
      <c r="KPI355" s="1"/>
      <c r="KPJ355" s="1"/>
      <c r="KPK355" s="1"/>
      <c r="KPL355" s="1"/>
      <c r="KPM355" s="1"/>
      <c r="KPN355" s="1"/>
      <c r="KPO355" s="1"/>
      <c r="KPP355" s="1"/>
      <c r="KPQ355" s="1"/>
      <c r="KPR355" s="1"/>
      <c r="KPS355" s="1"/>
      <c r="KPT355" s="1"/>
      <c r="KPU355" s="1"/>
      <c r="KPV355" s="1"/>
      <c r="KPW355" s="1"/>
      <c r="KPX355" s="1"/>
      <c r="KPY355" s="1"/>
      <c r="KPZ355" s="1"/>
      <c r="KQA355" s="1"/>
      <c r="KQB355" s="1"/>
      <c r="KQC355" s="1"/>
      <c r="KQD355" s="1"/>
      <c r="KQE355" s="1"/>
      <c r="KQF355" s="1"/>
      <c r="KQG355" s="1"/>
      <c r="KQH355" s="1"/>
      <c r="KQI355" s="1"/>
      <c r="KQJ355" s="1"/>
      <c r="KQK355" s="1"/>
      <c r="KQL355" s="1"/>
      <c r="KQM355" s="1"/>
      <c r="KQN355" s="1"/>
      <c r="KQO355" s="1"/>
      <c r="KQP355" s="1"/>
      <c r="KQQ355" s="1"/>
      <c r="KQR355" s="1"/>
      <c r="KQS355" s="1"/>
      <c r="KQT355" s="1"/>
      <c r="KQU355" s="1"/>
      <c r="KQV355" s="1"/>
      <c r="KQW355" s="1"/>
      <c r="KQX355" s="1"/>
      <c r="KQY355" s="1"/>
      <c r="KQZ355" s="1"/>
      <c r="KRA355" s="1"/>
      <c r="KRB355" s="1"/>
      <c r="KRC355" s="1"/>
      <c r="KRD355" s="1"/>
      <c r="KRE355" s="1"/>
      <c r="KRF355" s="1"/>
      <c r="KRG355" s="1"/>
      <c r="KRH355" s="1"/>
      <c r="KRI355" s="1"/>
      <c r="KRJ355" s="1"/>
      <c r="KRK355" s="1"/>
      <c r="KRL355" s="1"/>
      <c r="KRM355" s="1"/>
      <c r="KRN355" s="1"/>
      <c r="KRO355" s="1"/>
      <c r="KRP355" s="1"/>
      <c r="KRQ355" s="1"/>
      <c r="KRR355" s="1"/>
      <c r="KRS355" s="1"/>
      <c r="KRT355" s="1"/>
      <c r="KRU355" s="1"/>
      <c r="KRV355" s="1"/>
      <c r="KRW355" s="1"/>
      <c r="KRX355" s="1"/>
      <c r="KRY355" s="1"/>
      <c r="KRZ355" s="1"/>
      <c r="KSA355" s="1"/>
      <c r="KSB355" s="1"/>
      <c r="KSC355" s="1"/>
      <c r="KSD355" s="1"/>
      <c r="KSE355" s="1"/>
      <c r="KSF355" s="1"/>
      <c r="KSG355" s="1"/>
      <c r="KSH355" s="1"/>
      <c r="KSI355" s="1"/>
      <c r="KSJ355" s="1"/>
      <c r="KSK355" s="1"/>
      <c r="KSL355" s="1"/>
      <c r="KSM355" s="1"/>
      <c r="KSN355" s="1"/>
      <c r="KSO355" s="1"/>
      <c r="KSP355" s="1"/>
      <c r="KSQ355" s="1"/>
      <c r="KSR355" s="1"/>
      <c r="KSS355" s="1"/>
      <c r="KST355" s="1"/>
      <c r="KSU355" s="1"/>
      <c r="KSV355" s="1"/>
      <c r="KSW355" s="1"/>
      <c r="KSX355" s="1"/>
      <c r="KSY355" s="1"/>
      <c r="KSZ355" s="1"/>
      <c r="KTA355" s="1"/>
      <c r="KTB355" s="1"/>
      <c r="KTC355" s="1"/>
      <c r="KTD355" s="1"/>
      <c r="KTE355" s="1"/>
      <c r="KTF355" s="1"/>
      <c r="KTG355" s="1"/>
      <c r="KTH355" s="1"/>
      <c r="KTI355" s="1"/>
      <c r="KTJ355" s="1"/>
      <c r="KTK355" s="1"/>
      <c r="KTL355" s="1"/>
      <c r="KTM355" s="1"/>
      <c r="KTN355" s="1"/>
      <c r="KTO355" s="1"/>
      <c r="KTP355" s="1"/>
      <c r="KTQ355" s="1"/>
      <c r="KTR355" s="1"/>
      <c r="KTS355" s="1"/>
      <c r="KTT355" s="1"/>
      <c r="KTU355" s="1"/>
      <c r="KTV355" s="1"/>
      <c r="KTW355" s="1"/>
      <c r="KTX355" s="1"/>
      <c r="KTY355" s="1"/>
      <c r="KTZ355" s="1"/>
      <c r="KUA355" s="1"/>
      <c r="KUB355" s="1"/>
      <c r="KUC355" s="1"/>
      <c r="KUD355" s="1"/>
      <c r="KUE355" s="1"/>
      <c r="KUF355" s="1"/>
      <c r="KUG355" s="1"/>
      <c r="KUH355" s="1"/>
      <c r="KUI355" s="1"/>
      <c r="KUJ355" s="1"/>
      <c r="KUK355" s="1"/>
      <c r="KUL355" s="1"/>
      <c r="KUM355" s="1"/>
      <c r="KUN355" s="1"/>
      <c r="KUO355" s="1"/>
      <c r="KUP355" s="1"/>
      <c r="KUQ355" s="1"/>
      <c r="KUR355" s="1"/>
      <c r="KUS355" s="1"/>
      <c r="KUT355" s="1"/>
      <c r="KUU355" s="1"/>
      <c r="KUV355" s="1"/>
      <c r="KUW355" s="1"/>
      <c r="KUX355" s="1"/>
      <c r="KUY355" s="1"/>
      <c r="KUZ355" s="1"/>
      <c r="KVA355" s="1"/>
      <c r="KVB355" s="1"/>
      <c r="KVC355" s="1"/>
      <c r="KVD355" s="1"/>
      <c r="KVE355" s="1"/>
      <c r="KVF355" s="1"/>
      <c r="KVG355" s="1"/>
      <c r="KVH355" s="1"/>
      <c r="KVI355" s="1"/>
      <c r="KVJ355" s="1"/>
      <c r="KVK355" s="1"/>
      <c r="KVL355" s="1"/>
      <c r="KVM355" s="1"/>
      <c r="KVN355" s="1"/>
      <c r="KVO355" s="1"/>
      <c r="KVP355" s="1"/>
      <c r="KVQ355" s="1"/>
      <c r="KVR355" s="1"/>
      <c r="KVS355" s="1"/>
      <c r="KVT355" s="1"/>
      <c r="KVU355" s="1"/>
      <c r="KVV355" s="1"/>
      <c r="KVW355" s="1"/>
      <c r="KVX355" s="1"/>
      <c r="KVY355" s="1"/>
      <c r="KVZ355" s="1"/>
      <c r="KWA355" s="1"/>
      <c r="KWB355" s="1"/>
      <c r="KWC355" s="1"/>
      <c r="KWD355" s="1"/>
      <c r="KWE355" s="1"/>
      <c r="KWF355" s="1"/>
      <c r="KWG355" s="1"/>
      <c r="KWH355" s="1"/>
      <c r="KWI355" s="1"/>
      <c r="KWJ355" s="1"/>
      <c r="KWK355" s="1"/>
      <c r="KWL355" s="1"/>
      <c r="KWM355" s="1"/>
      <c r="KWN355" s="1"/>
      <c r="KWO355" s="1"/>
      <c r="KWP355" s="1"/>
      <c r="KWQ355" s="1"/>
      <c r="KWR355" s="1"/>
      <c r="KWS355" s="1"/>
      <c r="KWT355" s="1"/>
      <c r="KWU355" s="1"/>
      <c r="KWV355" s="1"/>
      <c r="KWW355" s="1"/>
      <c r="KWX355" s="1"/>
      <c r="KWY355" s="1"/>
      <c r="KWZ355" s="1"/>
      <c r="KXA355" s="1"/>
      <c r="KXB355" s="1"/>
      <c r="KXC355" s="1"/>
      <c r="KXD355" s="1"/>
      <c r="KXE355" s="1"/>
      <c r="KXF355" s="1"/>
      <c r="KXG355" s="1"/>
      <c r="KXH355" s="1"/>
      <c r="KXI355" s="1"/>
      <c r="KXJ355" s="1"/>
      <c r="KXK355" s="1"/>
      <c r="KXL355" s="1"/>
      <c r="KXM355" s="1"/>
      <c r="KXN355" s="1"/>
      <c r="KXO355" s="1"/>
      <c r="KXP355" s="1"/>
      <c r="KXQ355" s="1"/>
      <c r="KXR355" s="1"/>
      <c r="KXS355" s="1"/>
      <c r="KXT355" s="1"/>
      <c r="KXU355" s="1"/>
      <c r="KXV355" s="1"/>
      <c r="KXW355" s="1"/>
      <c r="KXX355" s="1"/>
      <c r="KXY355" s="1"/>
      <c r="KXZ355" s="1"/>
      <c r="KYA355" s="1"/>
      <c r="KYB355" s="1"/>
      <c r="KYC355" s="1"/>
      <c r="KYD355" s="1"/>
      <c r="KYE355" s="1"/>
      <c r="KYF355" s="1"/>
      <c r="KYG355" s="1"/>
      <c r="KYH355" s="1"/>
      <c r="KYI355" s="1"/>
      <c r="KYJ355" s="1"/>
      <c r="KYK355" s="1"/>
      <c r="KYL355" s="1"/>
      <c r="KYM355" s="1"/>
      <c r="KYN355" s="1"/>
      <c r="KYO355" s="1"/>
      <c r="KYP355" s="1"/>
      <c r="KYQ355" s="1"/>
      <c r="KYR355" s="1"/>
      <c r="KYS355" s="1"/>
      <c r="KYT355" s="1"/>
      <c r="KYU355" s="1"/>
      <c r="KYV355" s="1"/>
      <c r="KYW355" s="1"/>
      <c r="KYX355" s="1"/>
      <c r="KYY355" s="1"/>
      <c r="KYZ355" s="1"/>
      <c r="KZA355" s="1"/>
      <c r="KZB355" s="1"/>
      <c r="KZC355" s="1"/>
      <c r="KZD355" s="1"/>
      <c r="KZE355" s="1"/>
      <c r="KZF355" s="1"/>
      <c r="KZG355" s="1"/>
      <c r="KZH355" s="1"/>
      <c r="KZI355" s="1"/>
      <c r="KZJ355" s="1"/>
      <c r="KZK355" s="1"/>
      <c r="KZL355" s="1"/>
      <c r="KZM355" s="1"/>
      <c r="KZN355" s="1"/>
      <c r="KZO355" s="1"/>
      <c r="KZP355" s="1"/>
      <c r="KZQ355" s="1"/>
      <c r="KZR355" s="1"/>
      <c r="KZS355" s="1"/>
      <c r="KZT355" s="1"/>
      <c r="KZU355" s="1"/>
      <c r="KZV355" s="1"/>
      <c r="KZW355" s="1"/>
      <c r="KZX355" s="1"/>
      <c r="KZY355" s="1"/>
      <c r="KZZ355" s="1"/>
      <c r="LAA355" s="1"/>
      <c r="LAB355" s="1"/>
      <c r="LAC355" s="1"/>
      <c r="LAD355" s="1"/>
      <c r="LAE355" s="1"/>
      <c r="LAF355" s="1"/>
      <c r="LAG355" s="1"/>
      <c r="LAH355" s="1"/>
      <c r="LAI355" s="1"/>
      <c r="LAJ355" s="1"/>
      <c r="LAK355" s="1"/>
      <c r="LAL355" s="1"/>
      <c r="LAM355" s="1"/>
      <c r="LAN355" s="1"/>
      <c r="LAO355" s="1"/>
      <c r="LAP355" s="1"/>
      <c r="LAQ355" s="1"/>
      <c r="LAR355" s="1"/>
      <c r="LAS355" s="1"/>
      <c r="LAT355" s="1"/>
      <c r="LAU355" s="1"/>
      <c r="LAV355" s="1"/>
      <c r="LAW355" s="1"/>
      <c r="LAX355" s="1"/>
      <c r="LAY355" s="1"/>
      <c r="LAZ355" s="1"/>
      <c r="LBA355" s="1"/>
      <c r="LBB355" s="1"/>
      <c r="LBC355" s="1"/>
      <c r="LBD355" s="1"/>
      <c r="LBE355" s="1"/>
      <c r="LBF355" s="1"/>
      <c r="LBG355" s="1"/>
      <c r="LBH355" s="1"/>
      <c r="LBI355" s="1"/>
      <c r="LBJ355" s="1"/>
      <c r="LBK355" s="1"/>
      <c r="LBL355" s="1"/>
      <c r="LBM355" s="1"/>
      <c r="LBN355" s="1"/>
      <c r="LBO355" s="1"/>
      <c r="LBP355" s="1"/>
      <c r="LBQ355" s="1"/>
      <c r="LBR355" s="1"/>
      <c r="LBS355" s="1"/>
      <c r="LBT355" s="1"/>
      <c r="LBU355" s="1"/>
      <c r="LBV355" s="1"/>
      <c r="LBW355" s="1"/>
      <c r="LBX355" s="1"/>
      <c r="LBY355" s="1"/>
      <c r="LBZ355" s="1"/>
      <c r="LCA355" s="1"/>
      <c r="LCB355" s="1"/>
      <c r="LCC355" s="1"/>
      <c r="LCD355" s="1"/>
      <c r="LCE355" s="1"/>
      <c r="LCF355" s="1"/>
      <c r="LCG355" s="1"/>
      <c r="LCH355" s="1"/>
      <c r="LCI355" s="1"/>
      <c r="LCJ355" s="1"/>
      <c r="LCK355" s="1"/>
      <c r="LCL355" s="1"/>
      <c r="LCM355" s="1"/>
      <c r="LCN355" s="1"/>
      <c r="LCO355" s="1"/>
      <c r="LCP355" s="1"/>
      <c r="LCQ355" s="1"/>
      <c r="LCR355" s="1"/>
      <c r="LCS355" s="1"/>
      <c r="LCT355" s="1"/>
      <c r="LCU355" s="1"/>
      <c r="LCV355" s="1"/>
      <c r="LCW355" s="1"/>
      <c r="LCX355" s="1"/>
      <c r="LCY355" s="1"/>
      <c r="LCZ355" s="1"/>
      <c r="LDA355" s="1"/>
      <c r="LDB355" s="1"/>
      <c r="LDC355" s="1"/>
      <c r="LDD355" s="1"/>
      <c r="LDE355" s="1"/>
      <c r="LDF355" s="1"/>
      <c r="LDG355" s="1"/>
      <c r="LDH355" s="1"/>
      <c r="LDI355" s="1"/>
      <c r="LDJ355" s="1"/>
      <c r="LDK355" s="1"/>
      <c r="LDL355" s="1"/>
      <c r="LDM355" s="1"/>
      <c r="LDN355" s="1"/>
      <c r="LDO355" s="1"/>
      <c r="LDP355" s="1"/>
      <c r="LDQ355" s="1"/>
      <c r="LDR355" s="1"/>
      <c r="LDS355" s="1"/>
      <c r="LDT355" s="1"/>
      <c r="LDU355" s="1"/>
      <c r="LDV355" s="1"/>
      <c r="LDW355" s="1"/>
      <c r="LDX355" s="1"/>
      <c r="LDY355" s="1"/>
      <c r="LDZ355" s="1"/>
      <c r="LEA355" s="1"/>
      <c r="LEB355" s="1"/>
      <c r="LEC355" s="1"/>
      <c r="LED355" s="1"/>
      <c r="LEE355" s="1"/>
      <c r="LEF355" s="1"/>
      <c r="LEG355" s="1"/>
      <c r="LEH355" s="1"/>
      <c r="LEI355" s="1"/>
      <c r="LEJ355" s="1"/>
      <c r="LEK355" s="1"/>
      <c r="LEL355" s="1"/>
      <c r="LEM355" s="1"/>
      <c r="LEN355" s="1"/>
      <c r="LEO355" s="1"/>
      <c r="LEP355" s="1"/>
      <c r="LEQ355" s="1"/>
      <c r="LER355" s="1"/>
      <c r="LES355" s="1"/>
      <c r="LET355" s="1"/>
      <c r="LEU355" s="1"/>
      <c r="LEV355" s="1"/>
      <c r="LEW355" s="1"/>
      <c r="LEX355" s="1"/>
      <c r="LEY355" s="1"/>
      <c r="LEZ355" s="1"/>
      <c r="LFA355" s="1"/>
      <c r="LFB355" s="1"/>
      <c r="LFC355" s="1"/>
      <c r="LFD355" s="1"/>
      <c r="LFE355" s="1"/>
      <c r="LFF355" s="1"/>
      <c r="LFG355" s="1"/>
      <c r="LFH355" s="1"/>
      <c r="LFI355" s="1"/>
      <c r="LFJ355" s="1"/>
      <c r="LFK355" s="1"/>
      <c r="LFL355" s="1"/>
      <c r="LFM355" s="1"/>
      <c r="LFN355" s="1"/>
      <c r="LFO355" s="1"/>
      <c r="LFP355" s="1"/>
      <c r="LFQ355" s="1"/>
      <c r="LFR355" s="1"/>
      <c r="LFS355" s="1"/>
      <c r="LFT355" s="1"/>
      <c r="LFU355" s="1"/>
      <c r="LFV355" s="1"/>
      <c r="LFW355" s="1"/>
      <c r="LFX355" s="1"/>
      <c r="LFY355" s="1"/>
      <c r="LFZ355" s="1"/>
      <c r="LGA355" s="1"/>
      <c r="LGB355" s="1"/>
      <c r="LGC355" s="1"/>
      <c r="LGD355" s="1"/>
      <c r="LGE355" s="1"/>
      <c r="LGF355" s="1"/>
      <c r="LGG355" s="1"/>
      <c r="LGH355" s="1"/>
      <c r="LGI355" s="1"/>
      <c r="LGJ355" s="1"/>
      <c r="LGK355" s="1"/>
      <c r="LGL355" s="1"/>
      <c r="LGM355" s="1"/>
      <c r="LGN355" s="1"/>
      <c r="LGO355" s="1"/>
      <c r="LGP355" s="1"/>
      <c r="LGQ355" s="1"/>
      <c r="LGR355" s="1"/>
      <c r="LGS355" s="1"/>
      <c r="LGT355" s="1"/>
      <c r="LGU355" s="1"/>
      <c r="LGV355" s="1"/>
      <c r="LGW355" s="1"/>
      <c r="LGX355" s="1"/>
      <c r="LGY355" s="1"/>
      <c r="LGZ355" s="1"/>
      <c r="LHA355" s="1"/>
      <c r="LHB355" s="1"/>
      <c r="LHC355" s="1"/>
      <c r="LHD355" s="1"/>
      <c r="LHE355" s="1"/>
      <c r="LHF355" s="1"/>
      <c r="LHG355" s="1"/>
      <c r="LHH355" s="1"/>
      <c r="LHI355" s="1"/>
      <c r="LHJ355" s="1"/>
      <c r="LHK355" s="1"/>
      <c r="LHL355" s="1"/>
      <c r="LHM355" s="1"/>
      <c r="LHN355" s="1"/>
      <c r="LHO355" s="1"/>
      <c r="LHP355" s="1"/>
      <c r="LHQ355" s="1"/>
      <c r="LHR355" s="1"/>
      <c r="LHS355" s="1"/>
      <c r="LHT355" s="1"/>
      <c r="LHU355" s="1"/>
      <c r="LHV355" s="1"/>
      <c r="LHW355" s="1"/>
      <c r="LHX355" s="1"/>
      <c r="LHY355" s="1"/>
      <c r="LHZ355" s="1"/>
      <c r="LIA355" s="1"/>
      <c r="LIB355" s="1"/>
      <c r="LIC355" s="1"/>
      <c r="LID355" s="1"/>
      <c r="LIE355" s="1"/>
      <c r="LIF355" s="1"/>
      <c r="LIG355" s="1"/>
      <c r="LIH355" s="1"/>
      <c r="LII355" s="1"/>
      <c r="LIJ355" s="1"/>
      <c r="LIK355" s="1"/>
      <c r="LIL355" s="1"/>
      <c r="LIM355" s="1"/>
      <c r="LIN355" s="1"/>
      <c r="LIO355" s="1"/>
      <c r="LIP355" s="1"/>
      <c r="LIQ355" s="1"/>
      <c r="LIR355" s="1"/>
      <c r="LIS355" s="1"/>
      <c r="LIT355" s="1"/>
      <c r="LIU355" s="1"/>
      <c r="LIV355" s="1"/>
      <c r="LIW355" s="1"/>
      <c r="LIX355" s="1"/>
      <c r="LIY355" s="1"/>
      <c r="LIZ355" s="1"/>
      <c r="LJA355" s="1"/>
      <c r="LJB355" s="1"/>
      <c r="LJC355" s="1"/>
      <c r="LJD355" s="1"/>
      <c r="LJE355" s="1"/>
      <c r="LJF355" s="1"/>
      <c r="LJG355" s="1"/>
      <c r="LJH355" s="1"/>
      <c r="LJI355" s="1"/>
      <c r="LJJ355" s="1"/>
      <c r="LJK355" s="1"/>
      <c r="LJL355" s="1"/>
      <c r="LJM355" s="1"/>
      <c r="LJN355" s="1"/>
      <c r="LJO355" s="1"/>
      <c r="LJP355" s="1"/>
      <c r="LJQ355" s="1"/>
      <c r="LJR355" s="1"/>
      <c r="LJS355" s="1"/>
      <c r="LJT355" s="1"/>
      <c r="LJU355" s="1"/>
      <c r="LJV355" s="1"/>
      <c r="LJW355" s="1"/>
      <c r="LJX355" s="1"/>
      <c r="LJY355" s="1"/>
      <c r="LJZ355" s="1"/>
      <c r="LKA355" s="1"/>
      <c r="LKB355" s="1"/>
      <c r="LKC355" s="1"/>
      <c r="LKD355" s="1"/>
      <c r="LKE355" s="1"/>
      <c r="LKF355" s="1"/>
      <c r="LKG355" s="1"/>
      <c r="LKH355" s="1"/>
      <c r="LKI355" s="1"/>
      <c r="LKJ355" s="1"/>
      <c r="LKK355" s="1"/>
      <c r="LKL355" s="1"/>
      <c r="LKM355" s="1"/>
      <c r="LKN355" s="1"/>
      <c r="LKO355" s="1"/>
      <c r="LKP355" s="1"/>
      <c r="LKQ355" s="1"/>
      <c r="LKR355" s="1"/>
      <c r="LKS355" s="1"/>
      <c r="LKT355" s="1"/>
      <c r="LKU355" s="1"/>
      <c r="LKV355" s="1"/>
      <c r="LKW355" s="1"/>
      <c r="LKX355" s="1"/>
      <c r="LKY355" s="1"/>
      <c r="LKZ355" s="1"/>
      <c r="LLA355" s="1"/>
      <c r="LLB355" s="1"/>
      <c r="LLC355" s="1"/>
      <c r="LLD355" s="1"/>
      <c r="LLE355" s="1"/>
      <c r="LLF355" s="1"/>
      <c r="LLG355" s="1"/>
      <c r="LLH355" s="1"/>
      <c r="LLI355" s="1"/>
      <c r="LLJ355" s="1"/>
      <c r="LLK355" s="1"/>
      <c r="LLL355" s="1"/>
      <c r="LLM355" s="1"/>
      <c r="LLN355" s="1"/>
      <c r="LLO355" s="1"/>
      <c r="LLP355" s="1"/>
      <c r="LLQ355" s="1"/>
      <c r="LLR355" s="1"/>
      <c r="LLS355" s="1"/>
      <c r="LLT355" s="1"/>
      <c r="LLU355" s="1"/>
      <c r="LLV355" s="1"/>
      <c r="LLW355" s="1"/>
      <c r="LLX355" s="1"/>
      <c r="LLY355" s="1"/>
      <c r="LLZ355" s="1"/>
      <c r="LMA355" s="1"/>
      <c r="LMB355" s="1"/>
      <c r="LMC355" s="1"/>
      <c r="LMD355" s="1"/>
      <c r="LME355" s="1"/>
      <c r="LMF355" s="1"/>
      <c r="LMG355" s="1"/>
      <c r="LMH355" s="1"/>
      <c r="LMI355" s="1"/>
      <c r="LMJ355" s="1"/>
      <c r="LMK355" s="1"/>
      <c r="LML355" s="1"/>
      <c r="LMM355" s="1"/>
      <c r="LMN355" s="1"/>
      <c r="LMO355" s="1"/>
      <c r="LMP355" s="1"/>
      <c r="LMQ355" s="1"/>
      <c r="LMR355" s="1"/>
      <c r="LMS355" s="1"/>
      <c r="LMT355" s="1"/>
      <c r="LMU355" s="1"/>
      <c r="LMV355" s="1"/>
      <c r="LMW355" s="1"/>
      <c r="LMX355" s="1"/>
      <c r="LMY355" s="1"/>
      <c r="LMZ355" s="1"/>
      <c r="LNA355" s="1"/>
      <c r="LNB355" s="1"/>
      <c r="LNC355" s="1"/>
      <c r="LND355" s="1"/>
      <c r="LNE355" s="1"/>
      <c r="LNF355" s="1"/>
      <c r="LNG355" s="1"/>
      <c r="LNH355" s="1"/>
      <c r="LNI355" s="1"/>
      <c r="LNJ355" s="1"/>
      <c r="LNK355" s="1"/>
      <c r="LNL355" s="1"/>
      <c r="LNM355" s="1"/>
      <c r="LNN355" s="1"/>
      <c r="LNO355" s="1"/>
      <c r="LNP355" s="1"/>
      <c r="LNQ355" s="1"/>
      <c r="LNR355" s="1"/>
      <c r="LNS355" s="1"/>
      <c r="LNT355" s="1"/>
      <c r="LNU355" s="1"/>
      <c r="LNV355" s="1"/>
      <c r="LNW355" s="1"/>
      <c r="LNX355" s="1"/>
      <c r="LNY355" s="1"/>
      <c r="LNZ355" s="1"/>
      <c r="LOA355" s="1"/>
      <c r="LOB355" s="1"/>
      <c r="LOC355" s="1"/>
      <c r="LOD355" s="1"/>
      <c r="LOE355" s="1"/>
      <c r="LOF355" s="1"/>
      <c r="LOG355" s="1"/>
      <c r="LOH355" s="1"/>
      <c r="LOI355" s="1"/>
      <c r="LOJ355" s="1"/>
      <c r="LOK355" s="1"/>
      <c r="LOL355" s="1"/>
      <c r="LOM355" s="1"/>
      <c r="LON355" s="1"/>
      <c r="LOO355" s="1"/>
      <c r="LOP355" s="1"/>
      <c r="LOQ355" s="1"/>
      <c r="LOR355" s="1"/>
      <c r="LOS355" s="1"/>
      <c r="LOT355" s="1"/>
      <c r="LOU355" s="1"/>
      <c r="LOV355" s="1"/>
      <c r="LOW355" s="1"/>
      <c r="LOX355" s="1"/>
      <c r="LOY355" s="1"/>
      <c r="LOZ355" s="1"/>
      <c r="LPA355" s="1"/>
      <c r="LPB355" s="1"/>
      <c r="LPC355" s="1"/>
      <c r="LPD355" s="1"/>
      <c r="LPE355" s="1"/>
      <c r="LPF355" s="1"/>
      <c r="LPG355" s="1"/>
      <c r="LPH355" s="1"/>
      <c r="LPI355" s="1"/>
      <c r="LPJ355" s="1"/>
      <c r="LPK355" s="1"/>
      <c r="LPL355" s="1"/>
      <c r="LPM355" s="1"/>
      <c r="LPN355" s="1"/>
      <c r="LPO355" s="1"/>
      <c r="LPP355" s="1"/>
      <c r="LPQ355" s="1"/>
      <c r="LPR355" s="1"/>
      <c r="LPS355" s="1"/>
      <c r="LPT355" s="1"/>
      <c r="LPU355" s="1"/>
      <c r="LPV355" s="1"/>
      <c r="LPW355" s="1"/>
      <c r="LPX355" s="1"/>
      <c r="LPY355" s="1"/>
      <c r="LPZ355" s="1"/>
      <c r="LQA355" s="1"/>
      <c r="LQB355" s="1"/>
      <c r="LQC355" s="1"/>
      <c r="LQD355" s="1"/>
      <c r="LQE355" s="1"/>
      <c r="LQF355" s="1"/>
      <c r="LQG355" s="1"/>
      <c r="LQH355" s="1"/>
      <c r="LQI355" s="1"/>
      <c r="LQJ355" s="1"/>
      <c r="LQK355" s="1"/>
      <c r="LQL355" s="1"/>
      <c r="LQM355" s="1"/>
      <c r="LQN355" s="1"/>
      <c r="LQO355" s="1"/>
      <c r="LQP355" s="1"/>
      <c r="LQQ355" s="1"/>
      <c r="LQR355" s="1"/>
      <c r="LQS355" s="1"/>
      <c r="LQT355" s="1"/>
      <c r="LQU355" s="1"/>
      <c r="LQV355" s="1"/>
      <c r="LQW355" s="1"/>
      <c r="LQX355" s="1"/>
      <c r="LQY355" s="1"/>
      <c r="LQZ355" s="1"/>
      <c r="LRA355" s="1"/>
      <c r="LRB355" s="1"/>
      <c r="LRC355" s="1"/>
      <c r="LRD355" s="1"/>
      <c r="LRE355" s="1"/>
      <c r="LRF355" s="1"/>
      <c r="LRG355" s="1"/>
      <c r="LRH355" s="1"/>
      <c r="LRI355" s="1"/>
      <c r="LRJ355" s="1"/>
      <c r="LRK355" s="1"/>
      <c r="LRL355" s="1"/>
      <c r="LRM355" s="1"/>
      <c r="LRN355" s="1"/>
      <c r="LRO355" s="1"/>
      <c r="LRP355" s="1"/>
      <c r="LRQ355" s="1"/>
      <c r="LRR355" s="1"/>
      <c r="LRS355" s="1"/>
      <c r="LRT355" s="1"/>
      <c r="LRU355" s="1"/>
      <c r="LRV355" s="1"/>
      <c r="LRW355" s="1"/>
      <c r="LRX355" s="1"/>
      <c r="LRY355" s="1"/>
      <c r="LRZ355" s="1"/>
      <c r="LSA355" s="1"/>
      <c r="LSB355" s="1"/>
      <c r="LSC355" s="1"/>
      <c r="LSD355" s="1"/>
      <c r="LSE355" s="1"/>
      <c r="LSF355" s="1"/>
      <c r="LSG355" s="1"/>
      <c r="LSH355" s="1"/>
      <c r="LSI355" s="1"/>
      <c r="LSJ355" s="1"/>
      <c r="LSK355" s="1"/>
      <c r="LSL355" s="1"/>
      <c r="LSM355" s="1"/>
      <c r="LSN355" s="1"/>
      <c r="LSO355" s="1"/>
      <c r="LSP355" s="1"/>
      <c r="LSQ355" s="1"/>
      <c r="LSR355" s="1"/>
      <c r="LSS355" s="1"/>
      <c r="LST355" s="1"/>
      <c r="LSU355" s="1"/>
      <c r="LSV355" s="1"/>
      <c r="LSW355" s="1"/>
      <c r="LSX355" s="1"/>
      <c r="LSY355" s="1"/>
      <c r="LSZ355" s="1"/>
      <c r="LTA355" s="1"/>
      <c r="LTB355" s="1"/>
      <c r="LTC355" s="1"/>
      <c r="LTD355" s="1"/>
      <c r="LTE355" s="1"/>
      <c r="LTF355" s="1"/>
      <c r="LTG355" s="1"/>
      <c r="LTH355" s="1"/>
      <c r="LTI355" s="1"/>
      <c r="LTJ355" s="1"/>
      <c r="LTK355" s="1"/>
      <c r="LTL355" s="1"/>
      <c r="LTM355" s="1"/>
      <c r="LTN355" s="1"/>
      <c r="LTO355" s="1"/>
      <c r="LTP355" s="1"/>
      <c r="LTQ355" s="1"/>
      <c r="LTR355" s="1"/>
      <c r="LTS355" s="1"/>
      <c r="LTT355" s="1"/>
      <c r="LTU355" s="1"/>
      <c r="LTV355" s="1"/>
      <c r="LTW355" s="1"/>
      <c r="LTX355" s="1"/>
      <c r="LTY355" s="1"/>
      <c r="LTZ355" s="1"/>
      <c r="LUA355" s="1"/>
      <c r="LUB355" s="1"/>
      <c r="LUC355" s="1"/>
      <c r="LUD355" s="1"/>
      <c r="LUE355" s="1"/>
      <c r="LUF355" s="1"/>
      <c r="LUG355" s="1"/>
      <c r="LUH355" s="1"/>
      <c r="LUI355" s="1"/>
      <c r="LUJ355" s="1"/>
      <c r="LUK355" s="1"/>
      <c r="LUL355" s="1"/>
      <c r="LUM355" s="1"/>
      <c r="LUN355" s="1"/>
      <c r="LUO355" s="1"/>
      <c r="LUP355" s="1"/>
      <c r="LUQ355" s="1"/>
      <c r="LUR355" s="1"/>
      <c r="LUS355" s="1"/>
      <c r="LUT355" s="1"/>
      <c r="LUU355" s="1"/>
      <c r="LUV355" s="1"/>
      <c r="LUW355" s="1"/>
      <c r="LUX355" s="1"/>
      <c r="LUY355" s="1"/>
      <c r="LUZ355" s="1"/>
      <c r="LVA355" s="1"/>
      <c r="LVB355" s="1"/>
      <c r="LVC355" s="1"/>
      <c r="LVD355" s="1"/>
      <c r="LVE355" s="1"/>
      <c r="LVF355" s="1"/>
      <c r="LVG355" s="1"/>
      <c r="LVH355" s="1"/>
      <c r="LVI355" s="1"/>
      <c r="LVJ355" s="1"/>
      <c r="LVK355" s="1"/>
      <c r="LVL355" s="1"/>
      <c r="LVM355" s="1"/>
      <c r="LVN355" s="1"/>
      <c r="LVO355" s="1"/>
      <c r="LVP355" s="1"/>
      <c r="LVQ355" s="1"/>
      <c r="LVR355" s="1"/>
      <c r="LVS355" s="1"/>
      <c r="LVT355" s="1"/>
      <c r="LVU355" s="1"/>
      <c r="LVV355" s="1"/>
      <c r="LVW355" s="1"/>
      <c r="LVX355" s="1"/>
      <c r="LVY355" s="1"/>
      <c r="LVZ355" s="1"/>
      <c r="LWA355" s="1"/>
      <c r="LWB355" s="1"/>
      <c r="LWC355" s="1"/>
      <c r="LWD355" s="1"/>
      <c r="LWE355" s="1"/>
      <c r="LWF355" s="1"/>
      <c r="LWG355" s="1"/>
      <c r="LWH355" s="1"/>
      <c r="LWI355" s="1"/>
      <c r="LWJ355" s="1"/>
      <c r="LWK355" s="1"/>
      <c r="LWL355" s="1"/>
      <c r="LWM355" s="1"/>
      <c r="LWN355" s="1"/>
      <c r="LWO355" s="1"/>
      <c r="LWP355" s="1"/>
      <c r="LWQ355" s="1"/>
      <c r="LWR355" s="1"/>
      <c r="LWS355" s="1"/>
      <c r="LWT355" s="1"/>
      <c r="LWU355" s="1"/>
      <c r="LWV355" s="1"/>
      <c r="LWW355" s="1"/>
      <c r="LWX355" s="1"/>
      <c r="LWY355" s="1"/>
      <c r="LWZ355" s="1"/>
      <c r="LXA355" s="1"/>
      <c r="LXB355" s="1"/>
      <c r="LXC355" s="1"/>
      <c r="LXD355" s="1"/>
      <c r="LXE355" s="1"/>
      <c r="LXF355" s="1"/>
      <c r="LXG355" s="1"/>
      <c r="LXH355" s="1"/>
      <c r="LXI355" s="1"/>
      <c r="LXJ355" s="1"/>
      <c r="LXK355" s="1"/>
      <c r="LXL355" s="1"/>
      <c r="LXM355" s="1"/>
      <c r="LXN355" s="1"/>
      <c r="LXO355" s="1"/>
      <c r="LXP355" s="1"/>
      <c r="LXQ355" s="1"/>
      <c r="LXR355" s="1"/>
      <c r="LXS355" s="1"/>
      <c r="LXT355" s="1"/>
      <c r="LXU355" s="1"/>
      <c r="LXV355" s="1"/>
      <c r="LXW355" s="1"/>
      <c r="LXX355" s="1"/>
      <c r="LXY355" s="1"/>
      <c r="LXZ355" s="1"/>
      <c r="LYA355" s="1"/>
      <c r="LYB355" s="1"/>
      <c r="LYC355" s="1"/>
      <c r="LYD355" s="1"/>
      <c r="LYE355" s="1"/>
      <c r="LYF355" s="1"/>
      <c r="LYG355" s="1"/>
      <c r="LYH355" s="1"/>
      <c r="LYI355" s="1"/>
      <c r="LYJ355" s="1"/>
      <c r="LYK355" s="1"/>
      <c r="LYL355" s="1"/>
      <c r="LYM355" s="1"/>
      <c r="LYN355" s="1"/>
      <c r="LYO355" s="1"/>
      <c r="LYP355" s="1"/>
      <c r="LYQ355" s="1"/>
      <c r="LYR355" s="1"/>
      <c r="LYS355" s="1"/>
      <c r="LYT355" s="1"/>
      <c r="LYU355" s="1"/>
      <c r="LYV355" s="1"/>
      <c r="LYW355" s="1"/>
      <c r="LYX355" s="1"/>
      <c r="LYY355" s="1"/>
      <c r="LYZ355" s="1"/>
      <c r="LZA355" s="1"/>
      <c r="LZB355" s="1"/>
      <c r="LZC355" s="1"/>
      <c r="LZD355" s="1"/>
      <c r="LZE355" s="1"/>
      <c r="LZF355" s="1"/>
      <c r="LZG355" s="1"/>
      <c r="LZH355" s="1"/>
      <c r="LZI355" s="1"/>
      <c r="LZJ355" s="1"/>
      <c r="LZK355" s="1"/>
      <c r="LZL355" s="1"/>
      <c r="LZM355" s="1"/>
      <c r="LZN355" s="1"/>
      <c r="LZO355" s="1"/>
      <c r="LZP355" s="1"/>
      <c r="LZQ355" s="1"/>
      <c r="LZR355" s="1"/>
      <c r="LZS355" s="1"/>
      <c r="LZT355" s="1"/>
      <c r="LZU355" s="1"/>
      <c r="LZV355" s="1"/>
      <c r="LZW355" s="1"/>
      <c r="LZX355" s="1"/>
      <c r="LZY355" s="1"/>
      <c r="LZZ355" s="1"/>
      <c r="MAA355" s="1"/>
      <c r="MAB355" s="1"/>
      <c r="MAC355" s="1"/>
      <c r="MAD355" s="1"/>
      <c r="MAE355" s="1"/>
      <c r="MAF355" s="1"/>
      <c r="MAG355" s="1"/>
      <c r="MAH355" s="1"/>
      <c r="MAI355" s="1"/>
      <c r="MAJ355" s="1"/>
      <c r="MAK355" s="1"/>
      <c r="MAL355" s="1"/>
      <c r="MAM355" s="1"/>
      <c r="MAN355" s="1"/>
      <c r="MAO355" s="1"/>
      <c r="MAP355" s="1"/>
      <c r="MAQ355" s="1"/>
      <c r="MAR355" s="1"/>
      <c r="MAS355" s="1"/>
      <c r="MAT355" s="1"/>
      <c r="MAU355" s="1"/>
      <c r="MAV355" s="1"/>
      <c r="MAW355" s="1"/>
      <c r="MAX355" s="1"/>
      <c r="MAY355" s="1"/>
      <c r="MAZ355" s="1"/>
      <c r="MBA355" s="1"/>
      <c r="MBB355" s="1"/>
      <c r="MBC355" s="1"/>
      <c r="MBD355" s="1"/>
      <c r="MBE355" s="1"/>
      <c r="MBF355" s="1"/>
      <c r="MBG355" s="1"/>
      <c r="MBH355" s="1"/>
      <c r="MBI355" s="1"/>
      <c r="MBJ355" s="1"/>
      <c r="MBK355" s="1"/>
      <c r="MBL355" s="1"/>
      <c r="MBM355" s="1"/>
      <c r="MBN355" s="1"/>
      <c r="MBO355" s="1"/>
      <c r="MBP355" s="1"/>
      <c r="MBQ355" s="1"/>
      <c r="MBR355" s="1"/>
      <c r="MBS355" s="1"/>
      <c r="MBT355" s="1"/>
      <c r="MBU355" s="1"/>
      <c r="MBV355" s="1"/>
      <c r="MBW355" s="1"/>
      <c r="MBX355" s="1"/>
      <c r="MBY355" s="1"/>
      <c r="MBZ355" s="1"/>
      <c r="MCA355" s="1"/>
      <c r="MCB355" s="1"/>
      <c r="MCC355" s="1"/>
      <c r="MCD355" s="1"/>
      <c r="MCE355" s="1"/>
      <c r="MCF355" s="1"/>
      <c r="MCG355" s="1"/>
      <c r="MCH355" s="1"/>
      <c r="MCI355" s="1"/>
      <c r="MCJ355" s="1"/>
      <c r="MCK355" s="1"/>
      <c r="MCL355" s="1"/>
      <c r="MCM355" s="1"/>
      <c r="MCN355" s="1"/>
      <c r="MCO355" s="1"/>
      <c r="MCP355" s="1"/>
      <c r="MCQ355" s="1"/>
      <c r="MCR355" s="1"/>
      <c r="MCS355" s="1"/>
      <c r="MCT355" s="1"/>
      <c r="MCU355" s="1"/>
      <c r="MCV355" s="1"/>
      <c r="MCW355" s="1"/>
      <c r="MCX355" s="1"/>
      <c r="MCY355" s="1"/>
      <c r="MCZ355" s="1"/>
      <c r="MDA355" s="1"/>
      <c r="MDB355" s="1"/>
      <c r="MDC355" s="1"/>
      <c r="MDD355" s="1"/>
      <c r="MDE355" s="1"/>
      <c r="MDF355" s="1"/>
      <c r="MDG355" s="1"/>
      <c r="MDH355" s="1"/>
      <c r="MDI355" s="1"/>
      <c r="MDJ355" s="1"/>
      <c r="MDK355" s="1"/>
      <c r="MDL355" s="1"/>
      <c r="MDM355" s="1"/>
      <c r="MDN355" s="1"/>
      <c r="MDO355" s="1"/>
      <c r="MDP355" s="1"/>
      <c r="MDQ355" s="1"/>
      <c r="MDR355" s="1"/>
      <c r="MDS355" s="1"/>
      <c r="MDT355" s="1"/>
      <c r="MDU355" s="1"/>
      <c r="MDV355" s="1"/>
      <c r="MDW355" s="1"/>
      <c r="MDX355" s="1"/>
      <c r="MDY355" s="1"/>
      <c r="MDZ355" s="1"/>
      <c r="MEA355" s="1"/>
      <c r="MEB355" s="1"/>
      <c r="MEC355" s="1"/>
      <c r="MED355" s="1"/>
      <c r="MEE355" s="1"/>
      <c r="MEF355" s="1"/>
      <c r="MEG355" s="1"/>
      <c r="MEH355" s="1"/>
      <c r="MEI355" s="1"/>
      <c r="MEJ355" s="1"/>
      <c r="MEK355" s="1"/>
      <c r="MEL355" s="1"/>
      <c r="MEM355" s="1"/>
      <c r="MEN355" s="1"/>
      <c r="MEO355" s="1"/>
      <c r="MEP355" s="1"/>
      <c r="MEQ355" s="1"/>
      <c r="MER355" s="1"/>
      <c r="MES355" s="1"/>
      <c r="MET355" s="1"/>
      <c r="MEU355" s="1"/>
      <c r="MEV355" s="1"/>
      <c r="MEW355" s="1"/>
      <c r="MEX355" s="1"/>
      <c r="MEY355" s="1"/>
      <c r="MEZ355" s="1"/>
      <c r="MFA355" s="1"/>
      <c r="MFB355" s="1"/>
      <c r="MFC355" s="1"/>
      <c r="MFD355" s="1"/>
      <c r="MFE355" s="1"/>
      <c r="MFF355" s="1"/>
      <c r="MFG355" s="1"/>
      <c r="MFH355" s="1"/>
      <c r="MFI355" s="1"/>
      <c r="MFJ355" s="1"/>
      <c r="MFK355" s="1"/>
      <c r="MFL355" s="1"/>
      <c r="MFM355" s="1"/>
      <c r="MFN355" s="1"/>
      <c r="MFO355" s="1"/>
      <c r="MFP355" s="1"/>
      <c r="MFQ355" s="1"/>
      <c r="MFR355" s="1"/>
      <c r="MFS355" s="1"/>
      <c r="MFT355" s="1"/>
      <c r="MFU355" s="1"/>
      <c r="MFV355" s="1"/>
      <c r="MFW355" s="1"/>
      <c r="MFX355" s="1"/>
      <c r="MFY355" s="1"/>
      <c r="MFZ355" s="1"/>
      <c r="MGA355" s="1"/>
      <c r="MGB355" s="1"/>
      <c r="MGC355" s="1"/>
      <c r="MGD355" s="1"/>
      <c r="MGE355" s="1"/>
      <c r="MGF355" s="1"/>
      <c r="MGG355" s="1"/>
      <c r="MGH355" s="1"/>
      <c r="MGI355" s="1"/>
      <c r="MGJ355" s="1"/>
      <c r="MGK355" s="1"/>
      <c r="MGL355" s="1"/>
      <c r="MGM355" s="1"/>
      <c r="MGN355" s="1"/>
      <c r="MGO355" s="1"/>
      <c r="MGP355" s="1"/>
      <c r="MGQ355" s="1"/>
      <c r="MGR355" s="1"/>
      <c r="MGS355" s="1"/>
      <c r="MGT355" s="1"/>
      <c r="MGU355" s="1"/>
      <c r="MGV355" s="1"/>
      <c r="MGW355" s="1"/>
      <c r="MGX355" s="1"/>
      <c r="MGY355" s="1"/>
      <c r="MGZ355" s="1"/>
      <c r="MHA355" s="1"/>
      <c r="MHB355" s="1"/>
      <c r="MHC355" s="1"/>
      <c r="MHD355" s="1"/>
      <c r="MHE355" s="1"/>
      <c r="MHF355" s="1"/>
      <c r="MHG355" s="1"/>
      <c r="MHH355" s="1"/>
      <c r="MHI355" s="1"/>
      <c r="MHJ355" s="1"/>
      <c r="MHK355" s="1"/>
      <c r="MHL355" s="1"/>
      <c r="MHM355" s="1"/>
      <c r="MHN355" s="1"/>
      <c r="MHO355" s="1"/>
      <c r="MHP355" s="1"/>
      <c r="MHQ355" s="1"/>
      <c r="MHR355" s="1"/>
      <c r="MHS355" s="1"/>
      <c r="MHT355" s="1"/>
      <c r="MHU355" s="1"/>
      <c r="MHV355" s="1"/>
      <c r="MHW355" s="1"/>
      <c r="MHX355" s="1"/>
      <c r="MHY355" s="1"/>
      <c r="MHZ355" s="1"/>
      <c r="MIA355" s="1"/>
      <c r="MIB355" s="1"/>
      <c r="MIC355" s="1"/>
      <c r="MID355" s="1"/>
      <c r="MIE355" s="1"/>
      <c r="MIF355" s="1"/>
      <c r="MIG355" s="1"/>
      <c r="MIH355" s="1"/>
      <c r="MII355" s="1"/>
      <c r="MIJ355" s="1"/>
      <c r="MIK355" s="1"/>
      <c r="MIL355" s="1"/>
      <c r="MIM355" s="1"/>
      <c r="MIN355" s="1"/>
      <c r="MIO355" s="1"/>
      <c r="MIP355" s="1"/>
      <c r="MIQ355" s="1"/>
      <c r="MIR355" s="1"/>
      <c r="MIS355" s="1"/>
      <c r="MIT355" s="1"/>
      <c r="MIU355" s="1"/>
      <c r="MIV355" s="1"/>
      <c r="MIW355" s="1"/>
      <c r="MIX355" s="1"/>
      <c r="MIY355" s="1"/>
      <c r="MIZ355" s="1"/>
      <c r="MJA355" s="1"/>
      <c r="MJB355" s="1"/>
      <c r="MJC355" s="1"/>
      <c r="MJD355" s="1"/>
      <c r="MJE355" s="1"/>
      <c r="MJF355" s="1"/>
      <c r="MJG355" s="1"/>
      <c r="MJH355" s="1"/>
      <c r="MJI355" s="1"/>
      <c r="MJJ355" s="1"/>
      <c r="MJK355" s="1"/>
      <c r="MJL355" s="1"/>
      <c r="MJM355" s="1"/>
      <c r="MJN355" s="1"/>
      <c r="MJO355" s="1"/>
      <c r="MJP355" s="1"/>
      <c r="MJQ355" s="1"/>
      <c r="MJR355" s="1"/>
      <c r="MJS355" s="1"/>
      <c r="MJT355" s="1"/>
      <c r="MJU355" s="1"/>
      <c r="MJV355" s="1"/>
      <c r="MJW355" s="1"/>
      <c r="MJX355" s="1"/>
      <c r="MJY355" s="1"/>
      <c r="MJZ355" s="1"/>
      <c r="MKA355" s="1"/>
      <c r="MKB355" s="1"/>
      <c r="MKC355" s="1"/>
      <c r="MKD355" s="1"/>
      <c r="MKE355" s="1"/>
      <c r="MKF355" s="1"/>
      <c r="MKG355" s="1"/>
      <c r="MKH355" s="1"/>
      <c r="MKI355" s="1"/>
      <c r="MKJ355" s="1"/>
      <c r="MKK355" s="1"/>
      <c r="MKL355" s="1"/>
      <c r="MKM355" s="1"/>
      <c r="MKN355" s="1"/>
      <c r="MKO355" s="1"/>
      <c r="MKP355" s="1"/>
      <c r="MKQ355" s="1"/>
      <c r="MKR355" s="1"/>
      <c r="MKS355" s="1"/>
      <c r="MKT355" s="1"/>
      <c r="MKU355" s="1"/>
      <c r="MKV355" s="1"/>
      <c r="MKW355" s="1"/>
      <c r="MKX355" s="1"/>
      <c r="MKY355" s="1"/>
      <c r="MKZ355" s="1"/>
      <c r="MLA355" s="1"/>
      <c r="MLB355" s="1"/>
      <c r="MLC355" s="1"/>
      <c r="MLD355" s="1"/>
      <c r="MLE355" s="1"/>
      <c r="MLF355" s="1"/>
      <c r="MLG355" s="1"/>
      <c r="MLH355" s="1"/>
      <c r="MLI355" s="1"/>
      <c r="MLJ355" s="1"/>
      <c r="MLK355" s="1"/>
      <c r="MLL355" s="1"/>
      <c r="MLM355" s="1"/>
      <c r="MLN355" s="1"/>
      <c r="MLO355" s="1"/>
      <c r="MLP355" s="1"/>
      <c r="MLQ355" s="1"/>
      <c r="MLR355" s="1"/>
      <c r="MLS355" s="1"/>
      <c r="MLT355" s="1"/>
      <c r="MLU355" s="1"/>
      <c r="MLV355" s="1"/>
      <c r="MLW355" s="1"/>
      <c r="MLX355" s="1"/>
      <c r="MLY355" s="1"/>
      <c r="MLZ355" s="1"/>
      <c r="MMA355" s="1"/>
      <c r="MMB355" s="1"/>
      <c r="MMC355" s="1"/>
      <c r="MMD355" s="1"/>
      <c r="MME355" s="1"/>
      <c r="MMF355" s="1"/>
      <c r="MMG355" s="1"/>
      <c r="MMH355" s="1"/>
      <c r="MMI355" s="1"/>
      <c r="MMJ355" s="1"/>
      <c r="MMK355" s="1"/>
      <c r="MML355" s="1"/>
      <c r="MMM355" s="1"/>
      <c r="MMN355" s="1"/>
      <c r="MMO355" s="1"/>
      <c r="MMP355" s="1"/>
      <c r="MMQ355" s="1"/>
      <c r="MMR355" s="1"/>
      <c r="MMS355" s="1"/>
      <c r="MMT355" s="1"/>
      <c r="MMU355" s="1"/>
      <c r="MMV355" s="1"/>
      <c r="MMW355" s="1"/>
      <c r="MMX355" s="1"/>
      <c r="MMY355" s="1"/>
      <c r="MMZ355" s="1"/>
      <c r="MNA355" s="1"/>
      <c r="MNB355" s="1"/>
      <c r="MNC355" s="1"/>
      <c r="MND355" s="1"/>
      <c r="MNE355" s="1"/>
      <c r="MNF355" s="1"/>
      <c r="MNG355" s="1"/>
      <c r="MNH355" s="1"/>
      <c r="MNI355" s="1"/>
      <c r="MNJ355" s="1"/>
      <c r="MNK355" s="1"/>
      <c r="MNL355" s="1"/>
      <c r="MNM355" s="1"/>
      <c r="MNN355" s="1"/>
      <c r="MNO355" s="1"/>
      <c r="MNP355" s="1"/>
      <c r="MNQ355" s="1"/>
      <c r="MNR355" s="1"/>
      <c r="MNS355" s="1"/>
      <c r="MNT355" s="1"/>
      <c r="MNU355" s="1"/>
      <c r="MNV355" s="1"/>
      <c r="MNW355" s="1"/>
      <c r="MNX355" s="1"/>
      <c r="MNY355" s="1"/>
      <c r="MNZ355" s="1"/>
      <c r="MOA355" s="1"/>
      <c r="MOB355" s="1"/>
      <c r="MOC355" s="1"/>
      <c r="MOD355" s="1"/>
      <c r="MOE355" s="1"/>
      <c r="MOF355" s="1"/>
      <c r="MOG355" s="1"/>
      <c r="MOH355" s="1"/>
      <c r="MOI355" s="1"/>
      <c r="MOJ355" s="1"/>
      <c r="MOK355" s="1"/>
      <c r="MOL355" s="1"/>
      <c r="MOM355" s="1"/>
      <c r="MON355" s="1"/>
      <c r="MOO355" s="1"/>
      <c r="MOP355" s="1"/>
      <c r="MOQ355" s="1"/>
      <c r="MOR355" s="1"/>
      <c r="MOS355" s="1"/>
      <c r="MOT355" s="1"/>
      <c r="MOU355" s="1"/>
      <c r="MOV355" s="1"/>
      <c r="MOW355" s="1"/>
      <c r="MOX355" s="1"/>
      <c r="MOY355" s="1"/>
      <c r="MOZ355" s="1"/>
      <c r="MPA355" s="1"/>
      <c r="MPB355" s="1"/>
      <c r="MPC355" s="1"/>
      <c r="MPD355" s="1"/>
      <c r="MPE355" s="1"/>
      <c r="MPF355" s="1"/>
      <c r="MPG355" s="1"/>
      <c r="MPH355" s="1"/>
      <c r="MPI355" s="1"/>
      <c r="MPJ355" s="1"/>
      <c r="MPK355" s="1"/>
      <c r="MPL355" s="1"/>
      <c r="MPM355" s="1"/>
      <c r="MPN355" s="1"/>
      <c r="MPO355" s="1"/>
      <c r="MPP355" s="1"/>
      <c r="MPQ355" s="1"/>
      <c r="MPR355" s="1"/>
      <c r="MPS355" s="1"/>
      <c r="MPT355" s="1"/>
      <c r="MPU355" s="1"/>
      <c r="MPV355" s="1"/>
      <c r="MPW355" s="1"/>
      <c r="MPX355" s="1"/>
      <c r="MPY355" s="1"/>
      <c r="MPZ355" s="1"/>
      <c r="MQA355" s="1"/>
      <c r="MQB355" s="1"/>
      <c r="MQC355" s="1"/>
      <c r="MQD355" s="1"/>
      <c r="MQE355" s="1"/>
      <c r="MQF355" s="1"/>
      <c r="MQG355" s="1"/>
      <c r="MQH355" s="1"/>
      <c r="MQI355" s="1"/>
      <c r="MQJ355" s="1"/>
      <c r="MQK355" s="1"/>
      <c r="MQL355" s="1"/>
      <c r="MQM355" s="1"/>
      <c r="MQN355" s="1"/>
      <c r="MQO355" s="1"/>
      <c r="MQP355" s="1"/>
      <c r="MQQ355" s="1"/>
      <c r="MQR355" s="1"/>
      <c r="MQS355" s="1"/>
      <c r="MQT355" s="1"/>
      <c r="MQU355" s="1"/>
      <c r="MQV355" s="1"/>
      <c r="MQW355" s="1"/>
      <c r="MQX355" s="1"/>
      <c r="MQY355" s="1"/>
      <c r="MQZ355" s="1"/>
      <c r="MRA355" s="1"/>
      <c r="MRB355" s="1"/>
      <c r="MRC355" s="1"/>
      <c r="MRD355" s="1"/>
      <c r="MRE355" s="1"/>
      <c r="MRF355" s="1"/>
      <c r="MRG355" s="1"/>
      <c r="MRH355" s="1"/>
      <c r="MRI355" s="1"/>
      <c r="MRJ355" s="1"/>
      <c r="MRK355" s="1"/>
      <c r="MRL355" s="1"/>
      <c r="MRM355" s="1"/>
      <c r="MRN355" s="1"/>
      <c r="MRO355" s="1"/>
      <c r="MRP355" s="1"/>
      <c r="MRQ355" s="1"/>
      <c r="MRR355" s="1"/>
      <c r="MRS355" s="1"/>
      <c r="MRT355" s="1"/>
      <c r="MRU355" s="1"/>
      <c r="MRV355" s="1"/>
      <c r="MRW355" s="1"/>
      <c r="MRX355" s="1"/>
      <c r="MRY355" s="1"/>
      <c r="MRZ355" s="1"/>
      <c r="MSA355" s="1"/>
      <c r="MSB355" s="1"/>
      <c r="MSC355" s="1"/>
      <c r="MSD355" s="1"/>
      <c r="MSE355" s="1"/>
      <c r="MSF355" s="1"/>
      <c r="MSG355" s="1"/>
      <c r="MSH355" s="1"/>
      <c r="MSI355" s="1"/>
      <c r="MSJ355" s="1"/>
      <c r="MSK355" s="1"/>
      <c r="MSL355" s="1"/>
      <c r="MSM355" s="1"/>
      <c r="MSN355" s="1"/>
      <c r="MSO355" s="1"/>
      <c r="MSP355" s="1"/>
      <c r="MSQ355" s="1"/>
      <c r="MSR355" s="1"/>
      <c r="MSS355" s="1"/>
      <c r="MST355" s="1"/>
      <c r="MSU355" s="1"/>
      <c r="MSV355" s="1"/>
      <c r="MSW355" s="1"/>
      <c r="MSX355" s="1"/>
      <c r="MSY355" s="1"/>
      <c r="MSZ355" s="1"/>
      <c r="MTA355" s="1"/>
      <c r="MTB355" s="1"/>
      <c r="MTC355" s="1"/>
      <c r="MTD355" s="1"/>
      <c r="MTE355" s="1"/>
      <c r="MTF355" s="1"/>
      <c r="MTG355" s="1"/>
      <c r="MTH355" s="1"/>
      <c r="MTI355" s="1"/>
      <c r="MTJ355" s="1"/>
      <c r="MTK355" s="1"/>
      <c r="MTL355" s="1"/>
      <c r="MTM355" s="1"/>
      <c r="MTN355" s="1"/>
      <c r="MTO355" s="1"/>
      <c r="MTP355" s="1"/>
      <c r="MTQ355" s="1"/>
      <c r="MTR355" s="1"/>
      <c r="MTS355" s="1"/>
      <c r="MTT355" s="1"/>
      <c r="MTU355" s="1"/>
      <c r="MTV355" s="1"/>
      <c r="MTW355" s="1"/>
      <c r="MTX355" s="1"/>
      <c r="MTY355" s="1"/>
      <c r="MTZ355" s="1"/>
      <c r="MUA355" s="1"/>
      <c r="MUB355" s="1"/>
      <c r="MUC355" s="1"/>
      <c r="MUD355" s="1"/>
      <c r="MUE355" s="1"/>
      <c r="MUF355" s="1"/>
      <c r="MUG355" s="1"/>
      <c r="MUH355" s="1"/>
      <c r="MUI355" s="1"/>
      <c r="MUJ355" s="1"/>
      <c r="MUK355" s="1"/>
      <c r="MUL355" s="1"/>
      <c r="MUM355" s="1"/>
      <c r="MUN355" s="1"/>
      <c r="MUO355" s="1"/>
      <c r="MUP355" s="1"/>
      <c r="MUQ355" s="1"/>
      <c r="MUR355" s="1"/>
      <c r="MUS355" s="1"/>
      <c r="MUT355" s="1"/>
      <c r="MUU355" s="1"/>
      <c r="MUV355" s="1"/>
      <c r="MUW355" s="1"/>
      <c r="MUX355" s="1"/>
      <c r="MUY355" s="1"/>
      <c r="MUZ355" s="1"/>
      <c r="MVA355" s="1"/>
      <c r="MVB355" s="1"/>
      <c r="MVC355" s="1"/>
      <c r="MVD355" s="1"/>
      <c r="MVE355" s="1"/>
      <c r="MVF355" s="1"/>
      <c r="MVG355" s="1"/>
      <c r="MVH355" s="1"/>
      <c r="MVI355" s="1"/>
      <c r="MVJ355" s="1"/>
      <c r="MVK355" s="1"/>
      <c r="MVL355" s="1"/>
      <c r="MVM355" s="1"/>
      <c r="MVN355" s="1"/>
      <c r="MVO355" s="1"/>
      <c r="MVP355" s="1"/>
      <c r="MVQ355" s="1"/>
      <c r="MVR355" s="1"/>
      <c r="MVS355" s="1"/>
      <c r="MVT355" s="1"/>
      <c r="MVU355" s="1"/>
      <c r="MVV355" s="1"/>
      <c r="MVW355" s="1"/>
      <c r="MVX355" s="1"/>
      <c r="MVY355" s="1"/>
      <c r="MVZ355" s="1"/>
      <c r="MWA355" s="1"/>
      <c r="MWB355" s="1"/>
      <c r="MWC355" s="1"/>
      <c r="MWD355" s="1"/>
      <c r="MWE355" s="1"/>
      <c r="MWF355" s="1"/>
      <c r="MWG355" s="1"/>
      <c r="MWH355" s="1"/>
      <c r="MWI355" s="1"/>
      <c r="MWJ355" s="1"/>
      <c r="MWK355" s="1"/>
      <c r="MWL355" s="1"/>
      <c r="MWM355" s="1"/>
      <c r="MWN355" s="1"/>
      <c r="MWO355" s="1"/>
      <c r="MWP355" s="1"/>
      <c r="MWQ355" s="1"/>
      <c r="MWR355" s="1"/>
      <c r="MWS355" s="1"/>
      <c r="MWT355" s="1"/>
      <c r="MWU355" s="1"/>
      <c r="MWV355" s="1"/>
      <c r="MWW355" s="1"/>
      <c r="MWX355" s="1"/>
      <c r="MWY355" s="1"/>
      <c r="MWZ355" s="1"/>
      <c r="MXA355" s="1"/>
      <c r="MXB355" s="1"/>
      <c r="MXC355" s="1"/>
      <c r="MXD355" s="1"/>
      <c r="MXE355" s="1"/>
      <c r="MXF355" s="1"/>
      <c r="MXG355" s="1"/>
      <c r="MXH355" s="1"/>
      <c r="MXI355" s="1"/>
      <c r="MXJ355" s="1"/>
      <c r="MXK355" s="1"/>
      <c r="MXL355" s="1"/>
      <c r="MXM355" s="1"/>
      <c r="MXN355" s="1"/>
      <c r="MXO355" s="1"/>
      <c r="MXP355" s="1"/>
      <c r="MXQ355" s="1"/>
      <c r="MXR355" s="1"/>
      <c r="MXS355" s="1"/>
      <c r="MXT355" s="1"/>
      <c r="MXU355" s="1"/>
      <c r="MXV355" s="1"/>
      <c r="MXW355" s="1"/>
      <c r="MXX355" s="1"/>
      <c r="MXY355" s="1"/>
      <c r="MXZ355" s="1"/>
      <c r="MYA355" s="1"/>
      <c r="MYB355" s="1"/>
      <c r="MYC355" s="1"/>
      <c r="MYD355" s="1"/>
      <c r="MYE355" s="1"/>
      <c r="MYF355" s="1"/>
      <c r="MYG355" s="1"/>
      <c r="MYH355" s="1"/>
      <c r="MYI355" s="1"/>
      <c r="MYJ355" s="1"/>
      <c r="MYK355" s="1"/>
      <c r="MYL355" s="1"/>
      <c r="MYM355" s="1"/>
      <c r="MYN355" s="1"/>
      <c r="MYO355" s="1"/>
      <c r="MYP355" s="1"/>
      <c r="MYQ355" s="1"/>
      <c r="MYR355" s="1"/>
      <c r="MYS355" s="1"/>
      <c r="MYT355" s="1"/>
      <c r="MYU355" s="1"/>
      <c r="MYV355" s="1"/>
      <c r="MYW355" s="1"/>
      <c r="MYX355" s="1"/>
      <c r="MYY355" s="1"/>
      <c r="MYZ355" s="1"/>
      <c r="MZA355" s="1"/>
      <c r="MZB355" s="1"/>
      <c r="MZC355" s="1"/>
      <c r="MZD355" s="1"/>
      <c r="MZE355" s="1"/>
      <c r="MZF355" s="1"/>
      <c r="MZG355" s="1"/>
      <c r="MZH355" s="1"/>
      <c r="MZI355" s="1"/>
      <c r="MZJ355" s="1"/>
      <c r="MZK355" s="1"/>
      <c r="MZL355" s="1"/>
      <c r="MZM355" s="1"/>
      <c r="MZN355" s="1"/>
      <c r="MZO355" s="1"/>
      <c r="MZP355" s="1"/>
      <c r="MZQ355" s="1"/>
      <c r="MZR355" s="1"/>
      <c r="MZS355" s="1"/>
      <c r="MZT355" s="1"/>
      <c r="MZU355" s="1"/>
      <c r="MZV355" s="1"/>
      <c r="MZW355" s="1"/>
      <c r="MZX355" s="1"/>
      <c r="MZY355" s="1"/>
      <c r="MZZ355" s="1"/>
      <c r="NAA355" s="1"/>
      <c r="NAB355" s="1"/>
      <c r="NAC355" s="1"/>
      <c r="NAD355" s="1"/>
      <c r="NAE355" s="1"/>
      <c r="NAF355" s="1"/>
      <c r="NAG355" s="1"/>
      <c r="NAH355" s="1"/>
      <c r="NAI355" s="1"/>
      <c r="NAJ355" s="1"/>
      <c r="NAK355" s="1"/>
      <c r="NAL355" s="1"/>
      <c r="NAM355" s="1"/>
      <c r="NAN355" s="1"/>
      <c r="NAO355" s="1"/>
      <c r="NAP355" s="1"/>
      <c r="NAQ355" s="1"/>
      <c r="NAR355" s="1"/>
      <c r="NAS355" s="1"/>
      <c r="NAT355" s="1"/>
      <c r="NAU355" s="1"/>
      <c r="NAV355" s="1"/>
      <c r="NAW355" s="1"/>
      <c r="NAX355" s="1"/>
      <c r="NAY355" s="1"/>
      <c r="NAZ355" s="1"/>
      <c r="NBA355" s="1"/>
      <c r="NBB355" s="1"/>
      <c r="NBC355" s="1"/>
      <c r="NBD355" s="1"/>
      <c r="NBE355" s="1"/>
      <c r="NBF355" s="1"/>
      <c r="NBG355" s="1"/>
      <c r="NBH355" s="1"/>
      <c r="NBI355" s="1"/>
      <c r="NBJ355" s="1"/>
      <c r="NBK355" s="1"/>
      <c r="NBL355" s="1"/>
      <c r="NBM355" s="1"/>
      <c r="NBN355" s="1"/>
      <c r="NBO355" s="1"/>
      <c r="NBP355" s="1"/>
      <c r="NBQ355" s="1"/>
      <c r="NBR355" s="1"/>
      <c r="NBS355" s="1"/>
      <c r="NBT355" s="1"/>
      <c r="NBU355" s="1"/>
      <c r="NBV355" s="1"/>
      <c r="NBW355" s="1"/>
      <c r="NBX355" s="1"/>
      <c r="NBY355" s="1"/>
      <c r="NBZ355" s="1"/>
      <c r="NCA355" s="1"/>
      <c r="NCB355" s="1"/>
      <c r="NCC355" s="1"/>
      <c r="NCD355" s="1"/>
      <c r="NCE355" s="1"/>
      <c r="NCF355" s="1"/>
      <c r="NCG355" s="1"/>
      <c r="NCH355" s="1"/>
      <c r="NCI355" s="1"/>
      <c r="NCJ355" s="1"/>
      <c r="NCK355" s="1"/>
      <c r="NCL355" s="1"/>
      <c r="NCM355" s="1"/>
      <c r="NCN355" s="1"/>
      <c r="NCO355" s="1"/>
      <c r="NCP355" s="1"/>
      <c r="NCQ355" s="1"/>
      <c r="NCR355" s="1"/>
      <c r="NCS355" s="1"/>
      <c r="NCT355" s="1"/>
      <c r="NCU355" s="1"/>
      <c r="NCV355" s="1"/>
      <c r="NCW355" s="1"/>
      <c r="NCX355" s="1"/>
      <c r="NCY355" s="1"/>
      <c r="NCZ355" s="1"/>
      <c r="NDA355" s="1"/>
      <c r="NDB355" s="1"/>
      <c r="NDC355" s="1"/>
      <c r="NDD355" s="1"/>
      <c r="NDE355" s="1"/>
      <c r="NDF355" s="1"/>
      <c r="NDG355" s="1"/>
      <c r="NDH355" s="1"/>
      <c r="NDI355" s="1"/>
      <c r="NDJ355" s="1"/>
      <c r="NDK355" s="1"/>
      <c r="NDL355" s="1"/>
      <c r="NDM355" s="1"/>
      <c r="NDN355" s="1"/>
      <c r="NDO355" s="1"/>
      <c r="NDP355" s="1"/>
      <c r="NDQ355" s="1"/>
      <c r="NDR355" s="1"/>
      <c r="NDS355" s="1"/>
      <c r="NDT355" s="1"/>
      <c r="NDU355" s="1"/>
      <c r="NDV355" s="1"/>
      <c r="NDW355" s="1"/>
      <c r="NDX355" s="1"/>
      <c r="NDY355" s="1"/>
      <c r="NDZ355" s="1"/>
      <c r="NEA355" s="1"/>
      <c r="NEB355" s="1"/>
      <c r="NEC355" s="1"/>
      <c r="NED355" s="1"/>
      <c r="NEE355" s="1"/>
      <c r="NEF355" s="1"/>
      <c r="NEG355" s="1"/>
      <c r="NEH355" s="1"/>
      <c r="NEI355" s="1"/>
      <c r="NEJ355" s="1"/>
      <c r="NEK355" s="1"/>
      <c r="NEL355" s="1"/>
      <c r="NEM355" s="1"/>
      <c r="NEN355" s="1"/>
      <c r="NEO355" s="1"/>
      <c r="NEP355" s="1"/>
      <c r="NEQ355" s="1"/>
      <c r="NER355" s="1"/>
      <c r="NES355" s="1"/>
      <c r="NET355" s="1"/>
      <c r="NEU355" s="1"/>
      <c r="NEV355" s="1"/>
      <c r="NEW355" s="1"/>
      <c r="NEX355" s="1"/>
      <c r="NEY355" s="1"/>
      <c r="NEZ355" s="1"/>
      <c r="NFA355" s="1"/>
      <c r="NFB355" s="1"/>
      <c r="NFC355" s="1"/>
      <c r="NFD355" s="1"/>
      <c r="NFE355" s="1"/>
      <c r="NFF355" s="1"/>
      <c r="NFG355" s="1"/>
      <c r="NFH355" s="1"/>
      <c r="NFI355" s="1"/>
      <c r="NFJ355" s="1"/>
      <c r="NFK355" s="1"/>
      <c r="NFL355" s="1"/>
      <c r="NFM355" s="1"/>
      <c r="NFN355" s="1"/>
      <c r="NFO355" s="1"/>
      <c r="NFP355" s="1"/>
      <c r="NFQ355" s="1"/>
      <c r="NFR355" s="1"/>
      <c r="NFS355" s="1"/>
      <c r="NFT355" s="1"/>
      <c r="NFU355" s="1"/>
      <c r="NFV355" s="1"/>
      <c r="NFW355" s="1"/>
      <c r="NFX355" s="1"/>
      <c r="NFY355" s="1"/>
      <c r="NFZ355" s="1"/>
      <c r="NGA355" s="1"/>
      <c r="NGB355" s="1"/>
      <c r="NGC355" s="1"/>
      <c r="NGD355" s="1"/>
      <c r="NGE355" s="1"/>
      <c r="NGF355" s="1"/>
      <c r="NGG355" s="1"/>
      <c r="NGH355" s="1"/>
      <c r="NGI355" s="1"/>
      <c r="NGJ355" s="1"/>
      <c r="NGK355" s="1"/>
      <c r="NGL355" s="1"/>
      <c r="NGM355" s="1"/>
      <c r="NGN355" s="1"/>
      <c r="NGO355" s="1"/>
      <c r="NGP355" s="1"/>
      <c r="NGQ355" s="1"/>
      <c r="NGR355" s="1"/>
      <c r="NGS355" s="1"/>
      <c r="NGT355" s="1"/>
      <c r="NGU355" s="1"/>
      <c r="NGV355" s="1"/>
      <c r="NGW355" s="1"/>
      <c r="NGX355" s="1"/>
      <c r="NGY355" s="1"/>
      <c r="NGZ355" s="1"/>
      <c r="NHA355" s="1"/>
      <c r="NHB355" s="1"/>
      <c r="NHC355" s="1"/>
      <c r="NHD355" s="1"/>
      <c r="NHE355" s="1"/>
      <c r="NHF355" s="1"/>
      <c r="NHG355" s="1"/>
      <c r="NHH355" s="1"/>
      <c r="NHI355" s="1"/>
      <c r="NHJ355" s="1"/>
      <c r="NHK355" s="1"/>
      <c r="NHL355" s="1"/>
      <c r="NHM355" s="1"/>
      <c r="NHN355" s="1"/>
      <c r="NHO355" s="1"/>
      <c r="NHP355" s="1"/>
      <c r="NHQ355" s="1"/>
      <c r="NHR355" s="1"/>
      <c r="NHS355" s="1"/>
      <c r="NHT355" s="1"/>
      <c r="NHU355" s="1"/>
      <c r="NHV355" s="1"/>
      <c r="NHW355" s="1"/>
      <c r="NHX355" s="1"/>
      <c r="NHY355" s="1"/>
      <c r="NHZ355" s="1"/>
      <c r="NIA355" s="1"/>
      <c r="NIB355" s="1"/>
      <c r="NIC355" s="1"/>
      <c r="NID355" s="1"/>
      <c r="NIE355" s="1"/>
      <c r="NIF355" s="1"/>
      <c r="NIG355" s="1"/>
      <c r="NIH355" s="1"/>
      <c r="NII355" s="1"/>
      <c r="NIJ355" s="1"/>
      <c r="NIK355" s="1"/>
      <c r="NIL355" s="1"/>
      <c r="NIM355" s="1"/>
      <c r="NIN355" s="1"/>
      <c r="NIO355" s="1"/>
      <c r="NIP355" s="1"/>
      <c r="NIQ355" s="1"/>
      <c r="NIR355" s="1"/>
      <c r="NIS355" s="1"/>
      <c r="NIT355" s="1"/>
      <c r="NIU355" s="1"/>
      <c r="NIV355" s="1"/>
      <c r="NIW355" s="1"/>
      <c r="NIX355" s="1"/>
      <c r="NIY355" s="1"/>
      <c r="NIZ355" s="1"/>
      <c r="NJA355" s="1"/>
      <c r="NJB355" s="1"/>
      <c r="NJC355" s="1"/>
      <c r="NJD355" s="1"/>
      <c r="NJE355" s="1"/>
      <c r="NJF355" s="1"/>
      <c r="NJG355" s="1"/>
      <c r="NJH355" s="1"/>
      <c r="NJI355" s="1"/>
      <c r="NJJ355" s="1"/>
      <c r="NJK355" s="1"/>
      <c r="NJL355" s="1"/>
      <c r="NJM355" s="1"/>
      <c r="NJN355" s="1"/>
      <c r="NJO355" s="1"/>
      <c r="NJP355" s="1"/>
      <c r="NJQ355" s="1"/>
      <c r="NJR355" s="1"/>
      <c r="NJS355" s="1"/>
      <c r="NJT355" s="1"/>
      <c r="NJU355" s="1"/>
      <c r="NJV355" s="1"/>
      <c r="NJW355" s="1"/>
      <c r="NJX355" s="1"/>
      <c r="NJY355" s="1"/>
      <c r="NJZ355" s="1"/>
      <c r="NKA355" s="1"/>
      <c r="NKB355" s="1"/>
      <c r="NKC355" s="1"/>
      <c r="NKD355" s="1"/>
      <c r="NKE355" s="1"/>
      <c r="NKF355" s="1"/>
      <c r="NKG355" s="1"/>
      <c r="NKH355" s="1"/>
      <c r="NKI355" s="1"/>
      <c r="NKJ355" s="1"/>
      <c r="NKK355" s="1"/>
      <c r="NKL355" s="1"/>
      <c r="NKM355" s="1"/>
      <c r="NKN355" s="1"/>
      <c r="NKO355" s="1"/>
      <c r="NKP355" s="1"/>
      <c r="NKQ355" s="1"/>
      <c r="NKR355" s="1"/>
      <c r="NKS355" s="1"/>
      <c r="NKT355" s="1"/>
      <c r="NKU355" s="1"/>
      <c r="NKV355" s="1"/>
      <c r="NKW355" s="1"/>
      <c r="NKX355" s="1"/>
      <c r="NKY355" s="1"/>
      <c r="NKZ355" s="1"/>
      <c r="NLA355" s="1"/>
      <c r="NLB355" s="1"/>
      <c r="NLC355" s="1"/>
      <c r="NLD355" s="1"/>
      <c r="NLE355" s="1"/>
      <c r="NLF355" s="1"/>
      <c r="NLG355" s="1"/>
      <c r="NLH355" s="1"/>
      <c r="NLI355" s="1"/>
      <c r="NLJ355" s="1"/>
      <c r="NLK355" s="1"/>
      <c r="NLL355" s="1"/>
      <c r="NLM355" s="1"/>
      <c r="NLN355" s="1"/>
      <c r="NLO355" s="1"/>
      <c r="NLP355" s="1"/>
      <c r="NLQ355" s="1"/>
      <c r="NLR355" s="1"/>
      <c r="NLS355" s="1"/>
      <c r="NLT355" s="1"/>
      <c r="NLU355" s="1"/>
      <c r="NLV355" s="1"/>
      <c r="NLW355" s="1"/>
      <c r="NLX355" s="1"/>
      <c r="NLY355" s="1"/>
      <c r="NLZ355" s="1"/>
      <c r="NMA355" s="1"/>
      <c r="NMB355" s="1"/>
      <c r="NMC355" s="1"/>
      <c r="NMD355" s="1"/>
      <c r="NME355" s="1"/>
      <c r="NMF355" s="1"/>
      <c r="NMG355" s="1"/>
      <c r="NMH355" s="1"/>
      <c r="NMI355" s="1"/>
      <c r="NMJ355" s="1"/>
      <c r="NMK355" s="1"/>
      <c r="NML355" s="1"/>
      <c r="NMM355" s="1"/>
      <c r="NMN355" s="1"/>
      <c r="NMO355" s="1"/>
      <c r="NMP355" s="1"/>
      <c r="NMQ355" s="1"/>
      <c r="NMR355" s="1"/>
      <c r="NMS355" s="1"/>
      <c r="NMT355" s="1"/>
      <c r="NMU355" s="1"/>
      <c r="NMV355" s="1"/>
      <c r="NMW355" s="1"/>
      <c r="NMX355" s="1"/>
      <c r="NMY355" s="1"/>
      <c r="NMZ355" s="1"/>
      <c r="NNA355" s="1"/>
      <c r="NNB355" s="1"/>
      <c r="NNC355" s="1"/>
      <c r="NND355" s="1"/>
      <c r="NNE355" s="1"/>
      <c r="NNF355" s="1"/>
      <c r="NNG355" s="1"/>
      <c r="NNH355" s="1"/>
      <c r="NNI355" s="1"/>
      <c r="NNJ355" s="1"/>
      <c r="NNK355" s="1"/>
      <c r="NNL355" s="1"/>
      <c r="NNM355" s="1"/>
      <c r="NNN355" s="1"/>
      <c r="NNO355" s="1"/>
      <c r="NNP355" s="1"/>
      <c r="NNQ355" s="1"/>
      <c r="NNR355" s="1"/>
      <c r="NNS355" s="1"/>
      <c r="NNT355" s="1"/>
      <c r="NNU355" s="1"/>
      <c r="NNV355" s="1"/>
      <c r="NNW355" s="1"/>
      <c r="NNX355" s="1"/>
      <c r="NNY355" s="1"/>
      <c r="NNZ355" s="1"/>
      <c r="NOA355" s="1"/>
      <c r="NOB355" s="1"/>
      <c r="NOC355" s="1"/>
      <c r="NOD355" s="1"/>
      <c r="NOE355" s="1"/>
      <c r="NOF355" s="1"/>
      <c r="NOG355" s="1"/>
      <c r="NOH355" s="1"/>
      <c r="NOI355" s="1"/>
      <c r="NOJ355" s="1"/>
      <c r="NOK355" s="1"/>
      <c r="NOL355" s="1"/>
      <c r="NOM355" s="1"/>
      <c r="NON355" s="1"/>
      <c r="NOO355" s="1"/>
      <c r="NOP355" s="1"/>
      <c r="NOQ355" s="1"/>
      <c r="NOR355" s="1"/>
      <c r="NOS355" s="1"/>
      <c r="NOT355" s="1"/>
      <c r="NOU355" s="1"/>
      <c r="NOV355" s="1"/>
      <c r="NOW355" s="1"/>
      <c r="NOX355" s="1"/>
      <c r="NOY355" s="1"/>
      <c r="NOZ355" s="1"/>
      <c r="NPA355" s="1"/>
      <c r="NPB355" s="1"/>
      <c r="NPC355" s="1"/>
      <c r="NPD355" s="1"/>
      <c r="NPE355" s="1"/>
      <c r="NPF355" s="1"/>
      <c r="NPG355" s="1"/>
      <c r="NPH355" s="1"/>
      <c r="NPI355" s="1"/>
      <c r="NPJ355" s="1"/>
      <c r="NPK355" s="1"/>
      <c r="NPL355" s="1"/>
      <c r="NPM355" s="1"/>
      <c r="NPN355" s="1"/>
      <c r="NPO355" s="1"/>
      <c r="NPP355" s="1"/>
      <c r="NPQ355" s="1"/>
      <c r="NPR355" s="1"/>
      <c r="NPS355" s="1"/>
      <c r="NPT355" s="1"/>
      <c r="NPU355" s="1"/>
      <c r="NPV355" s="1"/>
      <c r="NPW355" s="1"/>
      <c r="NPX355" s="1"/>
      <c r="NPY355" s="1"/>
      <c r="NPZ355" s="1"/>
      <c r="NQA355" s="1"/>
      <c r="NQB355" s="1"/>
      <c r="NQC355" s="1"/>
      <c r="NQD355" s="1"/>
      <c r="NQE355" s="1"/>
      <c r="NQF355" s="1"/>
      <c r="NQG355" s="1"/>
      <c r="NQH355" s="1"/>
      <c r="NQI355" s="1"/>
      <c r="NQJ355" s="1"/>
      <c r="NQK355" s="1"/>
      <c r="NQL355" s="1"/>
      <c r="NQM355" s="1"/>
      <c r="NQN355" s="1"/>
      <c r="NQO355" s="1"/>
      <c r="NQP355" s="1"/>
      <c r="NQQ355" s="1"/>
      <c r="NQR355" s="1"/>
      <c r="NQS355" s="1"/>
      <c r="NQT355" s="1"/>
      <c r="NQU355" s="1"/>
      <c r="NQV355" s="1"/>
      <c r="NQW355" s="1"/>
      <c r="NQX355" s="1"/>
      <c r="NQY355" s="1"/>
      <c r="NQZ355" s="1"/>
      <c r="NRA355" s="1"/>
      <c r="NRB355" s="1"/>
      <c r="NRC355" s="1"/>
      <c r="NRD355" s="1"/>
      <c r="NRE355" s="1"/>
      <c r="NRF355" s="1"/>
      <c r="NRG355" s="1"/>
      <c r="NRH355" s="1"/>
      <c r="NRI355" s="1"/>
      <c r="NRJ355" s="1"/>
      <c r="NRK355" s="1"/>
      <c r="NRL355" s="1"/>
      <c r="NRM355" s="1"/>
      <c r="NRN355" s="1"/>
      <c r="NRO355" s="1"/>
      <c r="NRP355" s="1"/>
      <c r="NRQ355" s="1"/>
      <c r="NRR355" s="1"/>
      <c r="NRS355" s="1"/>
      <c r="NRT355" s="1"/>
      <c r="NRU355" s="1"/>
      <c r="NRV355" s="1"/>
      <c r="NRW355" s="1"/>
      <c r="NRX355" s="1"/>
      <c r="NRY355" s="1"/>
      <c r="NRZ355" s="1"/>
      <c r="NSA355" s="1"/>
      <c r="NSB355" s="1"/>
      <c r="NSC355" s="1"/>
      <c r="NSD355" s="1"/>
      <c r="NSE355" s="1"/>
      <c r="NSF355" s="1"/>
      <c r="NSG355" s="1"/>
      <c r="NSH355" s="1"/>
      <c r="NSI355" s="1"/>
      <c r="NSJ355" s="1"/>
      <c r="NSK355" s="1"/>
      <c r="NSL355" s="1"/>
      <c r="NSM355" s="1"/>
      <c r="NSN355" s="1"/>
      <c r="NSO355" s="1"/>
      <c r="NSP355" s="1"/>
      <c r="NSQ355" s="1"/>
      <c r="NSR355" s="1"/>
      <c r="NSS355" s="1"/>
      <c r="NST355" s="1"/>
      <c r="NSU355" s="1"/>
      <c r="NSV355" s="1"/>
      <c r="NSW355" s="1"/>
      <c r="NSX355" s="1"/>
      <c r="NSY355" s="1"/>
      <c r="NSZ355" s="1"/>
      <c r="NTA355" s="1"/>
      <c r="NTB355" s="1"/>
      <c r="NTC355" s="1"/>
      <c r="NTD355" s="1"/>
      <c r="NTE355" s="1"/>
      <c r="NTF355" s="1"/>
      <c r="NTG355" s="1"/>
      <c r="NTH355" s="1"/>
      <c r="NTI355" s="1"/>
      <c r="NTJ355" s="1"/>
      <c r="NTK355" s="1"/>
      <c r="NTL355" s="1"/>
      <c r="NTM355" s="1"/>
      <c r="NTN355" s="1"/>
      <c r="NTO355" s="1"/>
      <c r="NTP355" s="1"/>
      <c r="NTQ355" s="1"/>
      <c r="NTR355" s="1"/>
      <c r="NTS355" s="1"/>
      <c r="NTT355" s="1"/>
      <c r="NTU355" s="1"/>
      <c r="NTV355" s="1"/>
      <c r="NTW355" s="1"/>
      <c r="NTX355" s="1"/>
      <c r="NTY355" s="1"/>
      <c r="NTZ355" s="1"/>
      <c r="NUA355" s="1"/>
      <c r="NUB355" s="1"/>
      <c r="NUC355" s="1"/>
      <c r="NUD355" s="1"/>
      <c r="NUE355" s="1"/>
      <c r="NUF355" s="1"/>
      <c r="NUG355" s="1"/>
      <c r="NUH355" s="1"/>
      <c r="NUI355" s="1"/>
      <c r="NUJ355" s="1"/>
      <c r="NUK355" s="1"/>
      <c r="NUL355" s="1"/>
      <c r="NUM355" s="1"/>
      <c r="NUN355" s="1"/>
      <c r="NUO355" s="1"/>
      <c r="NUP355" s="1"/>
      <c r="NUQ355" s="1"/>
      <c r="NUR355" s="1"/>
      <c r="NUS355" s="1"/>
      <c r="NUT355" s="1"/>
      <c r="NUU355" s="1"/>
      <c r="NUV355" s="1"/>
      <c r="NUW355" s="1"/>
      <c r="NUX355" s="1"/>
      <c r="NUY355" s="1"/>
      <c r="NUZ355" s="1"/>
      <c r="NVA355" s="1"/>
      <c r="NVB355" s="1"/>
      <c r="NVC355" s="1"/>
      <c r="NVD355" s="1"/>
      <c r="NVE355" s="1"/>
      <c r="NVF355" s="1"/>
      <c r="NVG355" s="1"/>
      <c r="NVH355" s="1"/>
      <c r="NVI355" s="1"/>
      <c r="NVJ355" s="1"/>
      <c r="NVK355" s="1"/>
      <c r="NVL355" s="1"/>
      <c r="NVM355" s="1"/>
      <c r="NVN355" s="1"/>
      <c r="NVO355" s="1"/>
      <c r="NVP355" s="1"/>
      <c r="NVQ355" s="1"/>
      <c r="NVR355" s="1"/>
      <c r="NVS355" s="1"/>
      <c r="NVT355" s="1"/>
      <c r="NVU355" s="1"/>
      <c r="NVV355" s="1"/>
      <c r="NVW355" s="1"/>
      <c r="NVX355" s="1"/>
      <c r="NVY355" s="1"/>
      <c r="NVZ355" s="1"/>
      <c r="NWA355" s="1"/>
      <c r="NWB355" s="1"/>
      <c r="NWC355" s="1"/>
      <c r="NWD355" s="1"/>
      <c r="NWE355" s="1"/>
      <c r="NWF355" s="1"/>
      <c r="NWG355" s="1"/>
      <c r="NWH355" s="1"/>
      <c r="NWI355" s="1"/>
      <c r="NWJ355" s="1"/>
      <c r="NWK355" s="1"/>
      <c r="NWL355" s="1"/>
      <c r="NWM355" s="1"/>
      <c r="NWN355" s="1"/>
      <c r="NWO355" s="1"/>
      <c r="NWP355" s="1"/>
      <c r="NWQ355" s="1"/>
      <c r="NWR355" s="1"/>
      <c r="NWS355" s="1"/>
      <c r="NWT355" s="1"/>
      <c r="NWU355" s="1"/>
      <c r="NWV355" s="1"/>
      <c r="NWW355" s="1"/>
      <c r="NWX355" s="1"/>
      <c r="NWY355" s="1"/>
      <c r="NWZ355" s="1"/>
      <c r="NXA355" s="1"/>
      <c r="NXB355" s="1"/>
      <c r="NXC355" s="1"/>
      <c r="NXD355" s="1"/>
      <c r="NXE355" s="1"/>
      <c r="NXF355" s="1"/>
      <c r="NXG355" s="1"/>
      <c r="NXH355" s="1"/>
      <c r="NXI355" s="1"/>
      <c r="NXJ355" s="1"/>
      <c r="NXK355" s="1"/>
      <c r="NXL355" s="1"/>
      <c r="NXM355" s="1"/>
      <c r="NXN355" s="1"/>
      <c r="NXO355" s="1"/>
      <c r="NXP355" s="1"/>
      <c r="NXQ355" s="1"/>
      <c r="NXR355" s="1"/>
      <c r="NXS355" s="1"/>
      <c r="NXT355" s="1"/>
      <c r="NXU355" s="1"/>
      <c r="NXV355" s="1"/>
      <c r="NXW355" s="1"/>
      <c r="NXX355" s="1"/>
      <c r="NXY355" s="1"/>
      <c r="NXZ355" s="1"/>
      <c r="NYA355" s="1"/>
      <c r="NYB355" s="1"/>
      <c r="NYC355" s="1"/>
      <c r="NYD355" s="1"/>
      <c r="NYE355" s="1"/>
      <c r="NYF355" s="1"/>
      <c r="NYG355" s="1"/>
      <c r="NYH355" s="1"/>
      <c r="NYI355" s="1"/>
      <c r="NYJ355" s="1"/>
      <c r="NYK355" s="1"/>
      <c r="NYL355" s="1"/>
      <c r="NYM355" s="1"/>
      <c r="NYN355" s="1"/>
      <c r="NYO355" s="1"/>
      <c r="NYP355" s="1"/>
      <c r="NYQ355" s="1"/>
      <c r="NYR355" s="1"/>
      <c r="NYS355" s="1"/>
      <c r="NYT355" s="1"/>
      <c r="NYU355" s="1"/>
      <c r="NYV355" s="1"/>
      <c r="NYW355" s="1"/>
      <c r="NYX355" s="1"/>
      <c r="NYY355" s="1"/>
      <c r="NYZ355" s="1"/>
      <c r="NZA355" s="1"/>
      <c r="NZB355" s="1"/>
      <c r="NZC355" s="1"/>
      <c r="NZD355" s="1"/>
      <c r="NZE355" s="1"/>
      <c r="NZF355" s="1"/>
      <c r="NZG355" s="1"/>
      <c r="NZH355" s="1"/>
      <c r="NZI355" s="1"/>
      <c r="NZJ355" s="1"/>
      <c r="NZK355" s="1"/>
      <c r="NZL355" s="1"/>
      <c r="NZM355" s="1"/>
      <c r="NZN355" s="1"/>
      <c r="NZO355" s="1"/>
      <c r="NZP355" s="1"/>
      <c r="NZQ355" s="1"/>
      <c r="NZR355" s="1"/>
      <c r="NZS355" s="1"/>
      <c r="NZT355" s="1"/>
      <c r="NZU355" s="1"/>
      <c r="NZV355" s="1"/>
      <c r="NZW355" s="1"/>
      <c r="NZX355" s="1"/>
      <c r="NZY355" s="1"/>
      <c r="NZZ355" s="1"/>
      <c r="OAA355" s="1"/>
      <c r="OAB355" s="1"/>
      <c r="OAC355" s="1"/>
      <c r="OAD355" s="1"/>
      <c r="OAE355" s="1"/>
      <c r="OAF355" s="1"/>
      <c r="OAG355" s="1"/>
      <c r="OAH355" s="1"/>
      <c r="OAI355" s="1"/>
      <c r="OAJ355" s="1"/>
      <c r="OAK355" s="1"/>
      <c r="OAL355" s="1"/>
      <c r="OAM355" s="1"/>
      <c r="OAN355" s="1"/>
      <c r="OAO355" s="1"/>
      <c r="OAP355" s="1"/>
      <c r="OAQ355" s="1"/>
      <c r="OAR355" s="1"/>
      <c r="OAS355" s="1"/>
      <c r="OAT355" s="1"/>
      <c r="OAU355" s="1"/>
      <c r="OAV355" s="1"/>
      <c r="OAW355" s="1"/>
      <c r="OAX355" s="1"/>
      <c r="OAY355" s="1"/>
      <c r="OAZ355" s="1"/>
      <c r="OBA355" s="1"/>
      <c r="OBB355" s="1"/>
      <c r="OBC355" s="1"/>
      <c r="OBD355" s="1"/>
      <c r="OBE355" s="1"/>
      <c r="OBF355" s="1"/>
      <c r="OBG355" s="1"/>
      <c r="OBH355" s="1"/>
      <c r="OBI355" s="1"/>
      <c r="OBJ355" s="1"/>
      <c r="OBK355" s="1"/>
      <c r="OBL355" s="1"/>
      <c r="OBM355" s="1"/>
      <c r="OBN355" s="1"/>
      <c r="OBO355" s="1"/>
      <c r="OBP355" s="1"/>
      <c r="OBQ355" s="1"/>
      <c r="OBR355" s="1"/>
      <c r="OBS355" s="1"/>
      <c r="OBT355" s="1"/>
      <c r="OBU355" s="1"/>
      <c r="OBV355" s="1"/>
      <c r="OBW355" s="1"/>
      <c r="OBX355" s="1"/>
      <c r="OBY355" s="1"/>
      <c r="OBZ355" s="1"/>
      <c r="OCA355" s="1"/>
      <c r="OCB355" s="1"/>
      <c r="OCC355" s="1"/>
      <c r="OCD355" s="1"/>
      <c r="OCE355" s="1"/>
      <c r="OCF355" s="1"/>
      <c r="OCG355" s="1"/>
      <c r="OCH355" s="1"/>
      <c r="OCI355" s="1"/>
      <c r="OCJ355" s="1"/>
      <c r="OCK355" s="1"/>
      <c r="OCL355" s="1"/>
      <c r="OCM355" s="1"/>
      <c r="OCN355" s="1"/>
      <c r="OCO355" s="1"/>
      <c r="OCP355" s="1"/>
      <c r="OCQ355" s="1"/>
      <c r="OCR355" s="1"/>
      <c r="OCS355" s="1"/>
      <c r="OCT355" s="1"/>
      <c r="OCU355" s="1"/>
      <c r="OCV355" s="1"/>
      <c r="OCW355" s="1"/>
      <c r="OCX355" s="1"/>
      <c r="OCY355" s="1"/>
      <c r="OCZ355" s="1"/>
      <c r="ODA355" s="1"/>
      <c r="ODB355" s="1"/>
      <c r="ODC355" s="1"/>
      <c r="ODD355" s="1"/>
      <c r="ODE355" s="1"/>
      <c r="ODF355" s="1"/>
      <c r="ODG355" s="1"/>
      <c r="ODH355" s="1"/>
      <c r="ODI355" s="1"/>
      <c r="ODJ355" s="1"/>
      <c r="ODK355" s="1"/>
      <c r="ODL355" s="1"/>
      <c r="ODM355" s="1"/>
      <c r="ODN355" s="1"/>
      <c r="ODO355" s="1"/>
      <c r="ODP355" s="1"/>
      <c r="ODQ355" s="1"/>
      <c r="ODR355" s="1"/>
      <c r="ODS355" s="1"/>
      <c r="ODT355" s="1"/>
      <c r="ODU355" s="1"/>
      <c r="ODV355" s="1"/>
      <c r="ODW355" s="1"/>
      <c r="ODX355" s="1"/>
      <c r="ODY355" s="1"/>
      <c r="ODZ355" s="1"/>
      <c r="OEA355" s="1"/>
      <c r="OEB355" s="1"/>
      <c r="OEC355" s="1"/>
      <c r="OED355" s="1"/>
      <c r="OEE355" s="1"/>
      <c r="OEF355" s="1"/>
      <c r="OEG355" s="1"/>
      <c r="OEH355" s="1"/>
      <c r="OEI355" s="1"/>
      <c r="OEJ355" s="1"/>
      <c r="OEK355" s="1"/>
      <c r="OEL355" s="1"/>
      <c r="OEM355" s="1"/>
      <c r="OEN355" s="1"/>
      <c r="OEO355" s="1"/>
      <c r="OEP355" s="1"/>
      <c r="OEQ355" s="1"/>
      <c r="OER355" s="1"/>
      <c r="OES355" s="1"/>
      <c r="OET355" s="1"/>
      <c r="OEU355" s="1"/>
      <c r="OEV355" s="1"/>
      <c r="OEW355" s="1"/>
      <c r="OEX355" s="1"/>
      <c r="OEY355" s="1"/>
      <c r="OEZ355" s="1"/>
      <c r="OFA355" s="1"/>
      <c r="OFB355" s="1"/>
      <c r="OFC355" s="1"/>
      <c r="OFD355" s="1"/>
      <c r="OFE355" s="1"/>
      <c r="OFF355" s="1"/>
      <c r="OFG355" s="1"/>
      <c r="OFH355" s="1"/>
      <c r="OFI355" s="1"/>
      <c r="OFJ355" s="1"/>
      <c r="OFK355" s="1"/>
      <c r="OFL355" s="1"/>
      <c r="OFM355" s="1"/>
      <c r="OFN355" s="1"/>
      <c r="OFO355" s="1"/>
      <c r="OFP355" s="1"/>
      <c r="OFQ355" s="1"/>
      <c r="OFR355" s="1"/>
      <c r="OFS355" s="1"/>
      <c r="OFT355" s="1"/>
      <c r="OFU355" s="1"/>
      <c r="OFV355" s="1"/>
      <c r="OFW355" s="1"/>
      <c r="OFX355" s="1"/>
      <c r="OFY355" s="1"/>
      <c r="OFZ355" s="1"/>
      <c r="OGA355" s="1"/>
      <c r="OGB355" s="1"/>
      <c r="OGC355" s="1"/>
      <c r="OGD355" s="1"/>
      <c r="OGE355" s="1"/>
      <c r="OGF355" s="1"/>
      <c r="OGG355" s="1"/>
      <c r="OGH355" s="1"/>
      <c r="OGI355" s="1"/>
      <c r="OGJ355" s="1"/>
      <c r="OGK355" s="1"/>
      <c r="OGL355" s="1"/>
      <c r="OGM355" s="1"/>
      <c r="OGN355" s="1"/>
      <c r="OGO355" s="1"/>
      <c r="OGP355" s="1"/>
      <c r="OGQ355" s="1"/>
      <c r="OGR355" s="1"/>
      <c r="OGS355" s="1"/>
      <c r="OGT355" s="1"/>
      <c r="OGU355" s="1"/>
      <c r="OGV355" s="1"/>
      <c r="OGW355" s="1"/>
      <c r="OGX355" s="1"/>
      <c r="OGY355" s="1"/>
      <c r="OGZ355" s="1"/>
      <c r="OHA355" s="1"/>
      <c r="OHB355" s="1"/>
      <c r="OHC355" s="1"/>
      <c r="OHD355" s="1"/>
      <c r="OHE355" s="1"/>
      <c r="OHF355" s="1"/>
      <c r="OHG355" s="1"/>
      <c r="OHH355" s="1"/>
      <c r="OHI355" s="1"/>
      <c r="OHJ355" s="1"/>
      <c r="OHK355" s="1"/>
      <c r="OHL355" s="1"/>
      <c r="OHM355" s="1"/>
      <c r="OHN355" s="1"/>
      <c r="OHO355" s="1"/>
      <c r="OHP355" s="1"/>
      <c r="OHQ355" s="1"/>
      <c r="OHR355" s="1"/>
      <c r="OHS355" s="1"/>
      <c r="OHT355" s="1"/>
      <c r="OHU355" s="1"/>
      <c r="OHV355" s="1"/>
      <c r="OHW355" s="1"/>
      <c r="OHX355" s="1"/>
      <c r="OHY355" s="1"/>
      <c r="OHZ355" s="1"/>
      <c r="OIA355" s="1"/>
      <c r="OIB355" s="1"/>
      <c r="OIC355" s="1"/>
      <c r="OID355" s="1"/>
      <c r="OIE355" s="1"/>
      <c r="OIF355" s="1"/>
      <c r="OIG355" s="1"/>
      <c r="OIH355" s="1"/>
      <c r="OII355" s="1"/>
      <c r="OIJ355" s="1"/>
      <c r="OIK355" s="1"/>
      <c r="OIL355" s="1"/>
      <c r="OIM355" s="1"/>
      <c r="OIN355" s="1"/>
      <c r="OIO355" s="1"/>
      <c r="OIP355" s="1"/>
      <c r="OIQ355" s="1"/>
      <c r="OIR355" s="1"/>
      <c r="OIS355" s="1"/>
      <c r="OIT355" s="1"/>
      <c r="OIU355" s="1"/>
      <c r="OIV355" s="1"/>
      <c r="OIW355" s="1"/>
      <c r="OIX355" s="1"/>
      <c r="OIY355" s="1"/>
      <c r="OIZ355" s="1"/>
      <c r="OJA355" s="1"/>
      <c r="OJB355" s="1"/>
      <c r="OJC355" s="1"/>
      <c r="OJD355" s="1"/>
      <c r="OJE355" s="1"/>
      <c r="OJF355" s="1"/>
      <c r="OJG355" s="1"/>
      <c r="OJH355" s="1"/>
      <c r="OJI355" s="1"/>
      <c r="OJJ355" s="1"/>
      <c r="OJK355" s="1"/>
      <c r="OJL355" s="1"/>
      <c r="OJM355" s="1"/>
      <c r="OJN355" s="1"/>
      <c r="OJO355" s="1"/>
      <c r="OJP355" s="1"/>
      <c r="OJQ355" s="1"/>
      <c r="OJR355" s="1"/>
      <c r="OJS355" s="1"/>
      <c r="OJT355" s="1"/>
      <c r="OJU355" s="1"/>
      <c r="OJV355" s="1"/>
      <c r="OJW355" s="1"/>
      <c r="OJX355" s="1"/>
      <c r="OJY355" s="1"/>
      <c r="OJZ355" s="1"/>
      <c r="OKA355" s="1"/>
      <c r="OKB355" s="1"/>
      <c r="OKC355" s="1"/>
      <c r="OKD355" s="1"/>
      <c r="OKE355" s="1"/>
      <c r="OKF355" s="1"/>
      <c r="OKG355" s="1"/>
      <c r="OKH355" s="1"/>
      <c r="OKI355" s="1"/>
      <c r="OKJ355" s="1"/>
      <c r="OKK355" s="1"/>
      <c r="OKL355" s="1"/>
      <c r="OKM355" s="1"/>
      <c r="OKN355" s="1"/>
      <c r="OKO355" s="1"/>
      <c r="OKP355" s="1"/>
      <c r="OKQ355" s="1"/>
      <c r="OKR355" s="1"/>
      <c r="OKS355" s="1"/>
      <c r="OKT355" s="1"/>
      <c r="OKU355" s="1"/>
      <c r="OKV355" s="1"/>
      <c r="OKW355" s="1"/>
      <c r="OKX355" s="1"/>
      <c r="OKY355" s="1"/>
      <c r="OKZ355" s="1"/>
      <c r="OLA355" s="1"/>
      <c r="OLB355" s="1"/>
      <c r="OLC355" s="1"/>
      <c r="OLD355" s="1"/>
      <c r="OLE355" s="1"/>
      <c r="OLF355" s="1"/>
      <c r="OLG355" s="1"/>
      <c r="OLH355" s="1"/>
      <c r="OLI355" s="1"/>
      <c r="OLJ355" s="1"/>
      <c r="OLK355" s="1"/>
      <c r="OLL355" s="1"/>
      <c r="OLM355" s="1"/>
      <c r="OLN355" s="1"/>
      <c r="OLO355" s="1"/>
      <c r="OLP355" s="1"/>
      <c r="OLQ355" s="1"/>
      <c r="OLR355" s="1"/>
      <c r="OLS355" s="1"/>
      <c r="OLT355" s="1"/>
      <c r="OLU355" s="1"/>
      <c r="OLV355" s="1"/>
      <c r="OLW355" s="1"/>
      <c r="OLX355" s="1"/>
      <c r="OLY355" s="1"/>
      <c r="OLZ355" s="1"/>
      <c r="OMA355" s="1"/>
      <c r="OMB355" s="1"/>
      <c r="OMC355" s="1"/>
      <c r="OMD355" s="1"/>
      <c r="OME355" s="1"/>
      <c r="OMF355" s="1"/>
      <c r="OMG355" s="1"/>
      <c r="OMH355" s="1"/>
      <c r="OMI355" s="1"/>
      <c r="OMJ355" s="1"/>
      <c r="OMK355" s="1"/>
      <c r="OML355" s="1"/>
      <c r="OMM355" s="1"/>
      <c r="OMN355" s="1"/>
      <c r="OMO355" s="1"/>
      <c r="OMP355" s="1"/>
      <c r="OMQ355" s="1"/>
      <c r="OMR355" s="1"/>
      <c r="OMS355" s="1"/>
      <c r="OMT355" s="1"/>
      <c r="OMU355" s="1"/>
      <c r="OMV355" s="1"/>
      <c r="OMW355" s="1"/>
      <c r="OMX355" s="1"/>
      <c r="OMY355" s="1"/>
      <c r="OMZ355" s="1"/>
      <c r="ONA355" s="1"/>
      <c r="ONB355" s="1"/>
      <c r="ONC355" s="1"/>
      <c r="OND355" s="1"/>
      <c r="ONE355" s="1"/>
      <c r="ONF355" s="1"/>
      <c r="ONG355" s="1"/>
      <c r="ONH355" s="1"/>
      <c r="ONI355" s="1"/>
      <c r="ONJ355" s="1"/>
      <c r="ONK355" s="1"/>
      <c r="ONL355" s="1"/>
      <c r="ONM355" s="1"/>
      <c r="ONN355" s="1"/>
      <c r="ONO355" s="1"/>
      <c r="ONP355" s="1"/>
      <c r="ONQ355" s="1"/>
      <c r="ONR355" s="1"/>
      <c r="ONS355" s="1"/>
      <c r="ONT355" s="1"/>
      <c r="ONU355" s="1"/>
      <c r="ONV355" s="1"/>
      <c r="ONW355" s="1"/>
      <c r="ONX355" s="1"/>
      <c r="ONY355" s="1"/>
      <c r="ONZ355" s="1"/>
      <c r="OOA355" s="1"/>
      <c r="OOB355" s="1"/>
      <c r="OOC355" s="1"/>
      <c r="OOD355" s="1"/>
      <c r="OOE355" s="1"/>
      <c r="OOF355" s="1"/>
      <c r="OOG355" s="1"/>
      <c r="OOH355" s="1"/>
      <c r="OOI355" s="1"/>
      <c r="OOJ355" s="1"/>
      <c r="OOK355" s="1"/>
      <c r="OOL355" s="1"/>
      <c r="OOM355" s="1"/>
      <c r="OON355" s="1"/>
      <c r="OOO355" s="1"/>
      <c r="OOP355" s="1"/>
      <c r="OOQ355" s="1"/>
      <c r="OOR355" s="1"/>
      <c r="OOS355" s="1"/>
      <c r="OOT355" s="1"/>
      <c r="OOU355" s="1"/>
      <c r="OOV355" s="1"/>
      <c r="OOW355" s="1"/>
      <c r="OOX355" s="1"/>
      <c r="OOY355" s="1"/>
      <c r="OOZ355" s="1"/>
      <c r="OPA355" s="1"/>
      <c r="OPB355" s="1"/>
      <c r="OPC355" s="1"/>
      <c r="OPD355" s="1"/>
      <c r="OPE355" s="1"/>
      <c r="OPF355" s="1"/>
      <c r="OPG355" s="1"/>
      <c r="OPH355" s="1"/>
      <c r="OPI355" s="1"/>
      <c r="OPJ355" s="1"/>
      <c r="OPK355" s="1"/>
      <c r="OPL355" s="1"/>
      <c r="OPM355" s="1"/>
      <c r="OPN355" s="1"/>
      <c r="OPO355" s="1"/>
      <c r="OPP355" s="1"/>
      <c r="OPQ355" s="1"/>
      <c r="OPR355" s="1"/>
      <c r="OPS355" s="1"/>
      <c r="OPT355" s="1"/>
      <c r="OPU355" s="1"/>
      <c r="OPV355" s="1"/>
      <c r="OPW355" s="1"/>
      <c r="OPX355" s="1"/>
      <c r="OPY355" s="1"/>
      <c r="OPZ355" s="1"/>
      <c r="OQA355" s="1"/>
      <c r="OQB355" s="1"/>
      <c r="OQC355" s="1"/>
      <c r="OQD355" s="1"/>
      <c r="OQE355" s="1"/>
      <c r="OQF355" s="1"/>
      <c r="OQG355" s="1"/>
      <c r="OQH355" s="1"/>
      <c r="OQI355" s="1"/>
      <c r="OQJ355" s="1"/>
      <c r="OQK355" s="1"/>
      <c r="OQL355" s="1"/>
      <c r="OQM355" s="1"/>
      <c r="OQN355" s="1"/>
      <c r="OQO355" s="1"/>
      <c r="OQP355" s="1"/>
      <c r="OQQ355" s="1"/>
      <c r="OQR355" s="1"/>
      <c r="OQS355" s="1"/>
      <c r="OQT355" s="1"/>
      <c r="OQU355" s="1"/>
      <c r="OQV355" s="1"/>
      <c r="OQW355" s="1"/>
      <c r="OQX355" s="1"/>
      <c r="OQY355" s="1"/>
      <c r="OQZ355" s="1"/>
      <c r="ORA355" s="1"/>
      <c r="ORB355" s="1"/>
      <c r="ORC355" s="1"/>
      <c r="ORD355" s="1"/>
      <c r="ORE355" s="1"/>
      <c r="ORF355" s="1"/>
      <c r="ORG355" s="1"/>
      <c r="ORH355" s="1"/>
      <c r="ORI355" s="1"/>
      <c r="ORJ355" s="1"/>
      <c r="ORK355" s="1"/>
      <c r="ORL355" s="1"/>
      <c r="ORM355" s="1"/>
      <c r="ORN355" s="1"/>
      <c r="ORO355" s="1"/>
      <c r="ORP355" s="1"/>
      <c r="ORQ355" s="1"/>
      <c r="ORR355" s="1"/>
      <c r="ORS355" s="1"/>
      <c r="ORT355" s="1"/>
      <c r="ORU355" s="1"/>
      <c r="ORV355" s="1"/>
      <c r="ORW355" s="1"/>
      <c r="ORX355" s="1"/>
      <c r="ORY355" s="1"/>
      <c r="ORZ355" s="1"/>
      <c r="OSA355" s="1"/>
      <c r="OSB355" s="1"/>
      <c r="OSC355" s="1"/>
      <c r="OSD355" s="1"/>
      <c r="OSE355" s="1"/>
      <c r="OSF355" s="1"/>
      <c r="OSG355" s="1"/>
      <c r="OSH355" s="1"/>
      <c r="OSI355" s="1"/>
      <c r="OSJ355" s="1"/>
      <c r="OSK355" s="1"/>
      <c r="OSL355" s="1"/>
      <c r="OSM355" s="1"/>
      <c r="OSN355" s="1"/>
      <c r="OSO355" s="1"/>
      <c r="OSP355" s="1"/>
      <c r="OSQ355" s="1"/>
      <c r="OSR355" s="1"/>
      <c r="OSS355" s="1"/>
      <c r="OST355" s="1"/>
      <c r="OSU355" s="1"/>
      <c r="OSV355" s="1"/>
      <c r="OSW355" s="1"/>
      <c r="OSX355" s="1"/>
      <c r="OSY355" s="1"/>
      <c r="OSZ355" s="1"/>
      <c r="OTA355" s="1"/>
      <c r="OTB355" s="1"/>
      <c r="OTC355" s="1"/>
      <c r="OTD355" s="1"/>
      <c r="OTE355" s="1"/>
      <c r="OTF355" s="1"/>
      <c r="OTG355" s="1"/>
      <c r="OTH355" s="1"/>
      <c r="OTI355" s="1"/>
      <c r="OTJ355" s="1"/>
      <c r="OTK355" s="1"/>
      <c r="OTL355" s="1"/>
      <c r="OTM355" s="1"/>
      <c r="OTN355" s="1"/>
      <c r="OTO355" s="1"/>
      <c r="OTP355" s="1"/>
      <c r="OTQ355" s="1"/>
      <c r="OTR355" s="1"/>
      <c r="OTS355" s="1"/>
      <c r="OTT355" s="1"/>
      <c r="OTU355" s="1"/>
      <c r="OTV355" s="1"/>
      <c r="OTW355" s="1"/>
      <c r="OTX355" s="1"/>
      <c r="OTY355" s="1"/>
      <c r="OTZ355" s="1"/>
      <c r="OUA355" s="1"/>
      <c r="OUB355" s="1"/>
      <c r="OUC355" s="1"/>
      <c r="OUD355" s="1"/>
      <c r="OUE355" s="1"/>
      <c r="OUF355" s="1"/>
      <c r="OUG355" s="1"/>
      <c r="OUH355" s="1"/>
      <c r="OUI355" s="1"/>
      <c r="OUJ355" s="1"/>
      <c r="OUK355" s="1"/>
      <c r="OUL355" s="1"/>
      <c r="OUM355" s="1"/>
      <c r="OUN355" s="1"/>
      <c r="OUO355" s="1"/>
      <c r="OUP355" s="1"/>
      <c r="OUQ355" s="1"/>
      <c r="OUR355" s="1"/>
      <c r="OUS355" s="1"/>
      <c r="OUT355" s="1"/>
      <c r="OUU355" s="1"/>
      <c r="OUV355" s="1"/>
      <c r="OUW355" s="1"/>
      <c r="OUX355" s="1"/>
      <c r="OUY355" s="1"/>
      <c r="OUZ355" s="1"/>
      <c r="OVA355" s="1"/>
      <c r="OVB355" s="1"/>
      <c r="OVC355" s="1"/>
      <c r="OVD355" s="1"/>
      <c r="OVE355" s="1"/>
      <c r="OVF355" s="1"/>
      <c r="OVG355" s="1"/>
      <c r="OVH355" s="1"/>
      <c r="OVI355" s="1"/>
      <c r="OVJ355" s="1"/>
      <c r="OVK355" s="1"/>
      <c r="OVL355" s="1"/>
      <c r="OVM355" s="1"/>
      <c r="OVN355" s="1"/>
      <c r="OVO355" s="1"/>
      <c r="OVP355" s="1"/>
      <c r="OVQ355" s="1"/>
      <c r="OVR355" s="1"/>
      <c r="OVS355" s="1"/>
      <c r="OVT355" s="1"/>
      <c r="OVU355" s="1"/>
      <c r="OVV355" s="1"/>
      <c r="OVW355" s="1"/>
      <c r="OVX355" s="1"/>
      <c r="OVY355" s="1"/>
      <c r="OVZ355" s="1"/>
      <c r="OWA355" s="1"/>
      <c r="OWB355" s="1"/>
      <c r="OWC355" s="1"/>
      <c r="OWD355" s="1"/>
      <c r="OWE355" s="1"/>
      <c r="OWF355" s="1"/>
      <c r="OWG355" s="1"/>
      <c r="OWH355" s="1"/>
      <c r="OWI355" s="1"/>
      <c r="OWJ355" s="1"/>
      <c r="OWK355" s="1"/>
      <c r="OWL355" s="1"/>
      <c r="OWM355" s="1"/>
      <c r="OWN355" s="1"/>
      <c r="OWO355" s="1"/>
      <c r="OWP355" s="1"/>
      <c r="OWQ355" s="1"/>
      <c r="OWR355" s="1"/>
      <c r="OWS355" s="1"/>
      <c r="OWT355" s="1"/>
      <c r="OWU355" s="1"/>
      <c r="OWV355" s="1"/>
      <c r="OWW355" s="1"/>
      <c r="OWX355" s="1"/>
      <c r="OWY355" s="1"/>
      <c r="OWZ355" s="1"/>
      <c r="OXA355" s="1"/>
      <c r="OXB355" s="1"/>
      <c r="OXC355" s="1"/>
      <c r="OXD355" s="1"/>
      <c r="OXE355" s="1"/>
      <c r="OXF355" s="1"/>
      <c r="OXG355" s="1"/>
      <c r="OXH355" s="1"/>
      <c r="OXI355" s="1"/>
      <c r="OXJ355" s="1"/>
      <c r="OXK355" s="1"/>
      <c r="OXL355" s="1"/>
      <c r="OXM355" s="1"/>
      <c r="OXN355" s="1"/>
      <c r="OXO355" s="1"/>
      <c r="OXP355" s="1"/>
      <c r="OXQ355" s="1"/>
      <c r="OXR355" s="1"/>
      <c r="OXS355" s="1"/>
      <c r="OXT355" s="1"/>
      <c r="OXU355" s="1"/>
      <c r="OXV355" s="1"/>
      <c r="OXW355" s="1"/>
      <c r="OXX355" s="1"/>
      <c r="OXY355" s="1"/>
      <c r="OXZ355" s="1"/>
      <c r="OYA355" s="1"/>
      <c r="OYB355" s="1"/>
      <c r="OYC355" s="1"/>
      <c r="OYD355" s="1"/>
      <c r="OYE355" s="1"/>
      <c r="OYF355" s="1"/>
      <c r="OYG355" s="1"/>
      <c r="OYH355" s="1"/>
      <c r="OYI355" s="1"/>
      <c r="OYJ355" s="1"/>
      <c r="OYK355" s="1"/>
      <c r="OYL355" s="1"/>
      <c r="OYM355" s="1"/>
      <c r="OYN355" s="1"/>
      <c r="OYO355" s="1"/>
      <c r="OYP355" s="1"/>
      <c r="OYQ355" s="1"/>
      <c r="OYR355" s="1"/>
      <c r="OYS355" s="1"/>
      <c r="OYT355" s="1"/>
      <c r="OYU355" s="1"/>
      <c r="OYV355" s="1"/>
      <c r="OYW355" s="1"/>
      <c r="OYX355" s="1"/>
      <c r="OYY355" s="1"/>
      <c r="OYZ355" s="1"/>
      <c r="OZA355" s="1"/>
      <c r="OZB355" s="1"/>
      <c r="OZC355" s="1"/>
      <c r="OZD355" s="1"/>
      <c r="OZE355" s="1"/>
      <c r="OZF355" s="1"/>
      <c r="OZG355" s="1"/>
      <c r="OZH355" s="1"/>
      <c r="OZI355" s="1"/>
      <c r="OZJ355" s="1"/>
      <c r="OZK355" s="1"/>
      <c r="OZL355" s="1"/>
      <c r="OZM355" s="1"/>
      <c r="OZN355" s="1"/>
      <c r="OZO355" s="1"/>
      <c r="OZP355" s="1"/>
      <c r="OZQ355" s="1"/>
      <c r="OZR355" s="1"/>
      <c r="OZS355" s="1"/>
      <c r="OZT355" s="1"/>
      <c r="OZU355" s="1"/>
      <c r="OZV355" s="1"/>
      <c r="OZW355" s="1"/>
      <c r="OZX355" s="1"/>
      <c r="OZY355" s="1"/>
      <c r="OZZ355" s="1"/>
      <c r="PAA355" s="1"/>
      <c r="PAB355" s="1"/>
      <c r="PAC355" s="1"/>
      <c r="PAD355" s="1"/>
      <c r="PAE355" s="1"/>
      <c r="PAF355" s="1"/>
      <c r="PAG355" s="1"/>
      <c r="PAH355" s="1"/>
      <c r="PAI355" s="1"/>
      <c r="PAJ355" s="1"/>
      <c r="PAK355" s="1"/>
      <c r="PAL355" s="1"/>
      <c r="PAM355" s="1"/>
      <c r="PAN355" s="1"/>
      <c r="PAO355" s="1"/>
      <c r="PAP355" s="1"/>
      <c r="PAQ355" s="1"/>
      <c r="PAR355" s="1"/>
      <c r="PAS355" s="1"/>
      <c r="PAT355" s="1"/>
      <c r="PAU355" s="1"/>
      <c r="PAV355" s="1"/>
      <c r="PAW355" s="1"/>
      <c r="PAX355" s="1"/>
      <c r="PAY355" s="1"/>
      <c r="PAZ355" s="1"/>
      <c r="PBA355" s="1"/>
      <c r="PBB355" s="1"/>
      <c r="PBC355" s="1"/>
      <c r="PBD355" s="1"/>
      <c r="PBE355" s="1"/>
      <c r="PBF355" s="1"/>
      <c r="PBG355" s="1"/>
      <c r="PBH355" s="1"/>
      <c r="PBI355" s="1"/>
      <c r="PBJ355" s="1"/>
      <c r="PBK355" s="1"/>
      <c r="PBL355" s="1"/>
      <c r="PBM355" s="1"/>
      <c r="PBN355" s="1"/>
      <c r="PBO355" s="1"/>
      <c r="PBP355" s="1"/>
      <c r="PBQ355" s="1"/>
      <c r="PBR355" s="1"/>
      <c r="PBS355" s="1"/>
      <c r="PBT355" s="1"/>
      <c r="PBU355" s="1"/>
      <c r="PBV355" s="1"/>
      <c r="PBW355" s="1"/>
      <c r="PBX355" s="1"/>
      <c r="PBY355" s="1"/>
      <c r="PBZ355" s="1"/>
      <c r="PCA355" s="1"/>
      <c r="PCB355" s="1"/>
      <c r="PCC355" s="1"/>
      <c r="PCD355" s="1"/>
      <c r="PCE355" s="1"/>
      <c r="PCF355" s="1"/>
      <c r="PCG355" s="1"/>
      <c r="PCH355" s="1"/>
      <c r="PCI355" s="1"/>
      <c r="PCJ355" s="1"/>
      <c r="PCK355" s="1"/>
      <c r="PCL355" s="1"/>
      <c r="PCM355" s="1"/>
      <c r="PCN355" s="1"/>
      <c r="PCO355" s="1"/>
      <c r="PCP355" s="1"/>
      <c r="PCQ355" s="1"/>
      <c r="PCR355" s="1"/>
      <c r="PCS355" s="1"/>
      <c r="PCT355" s="1"/>
      <c r="PCU355" s="1"/>
      <c r="PCV355" s="1"/>
      <c r="PCW355" s="1"/>
      <c r="PCX355" s="1"/>
      <c r="PCY355" s="1"/>
      <c r="PCZ355" s="1"/>
      <c r="PDA355" s="1"/>
      <c r="PDB355" s="1"/>
      <c r="PDC355" s="1"/>
      <c r="PDD355" s="1"/>
      <c r="PDE355" s="1"/>
      <c r="PDF355" s="1"/>
      <c r="PDG355" s="1"/>
      <c r="PDH355" s="1"/>
      <c r="PDI355" s="1"/>
      <c r="PDJ355" s="1"/>
      <c r="PDK355" s="1"/>
      <c r="PDL355" s="1"/>
      <c r="PDM355" s="1"/>
      <c r="PDN355" s="1"/>
      <c r="PDO355" s="1"/>
      <c r="PDP355" s="1"/>
      <c r="PDQ355" s="1"/>
      <c r="PDR355" s="1"/>
      <c r="PDS355" s="1"/>
      <c r="PDT355" s="1"/>
      <c r="PDU355" s="1"/>
      <c r="PDV355" s="1"/>
      <c r="PDW355" s="1"/>
      <c r="PDX355" s="1"/>
      <c r="PDY355" s="1"/>
      <c r="PDZ355" s="1"/>
      <c r="PEA355" s="1"/>
      <c r="PEB355" s="1"/>
      <c r="PEC355" s="1"/>
      <c r="PED355" s="1"/>
      <c r="PEE355" s="1"/>
      <c r="PEF355" s="1"/>
      <c r="PEG355" s="1"/>
      <c r="PEH355" s="1"/>
      <c r="PEI355" s="1"/>
      <c r="PEJ355" s="1"/>
      <c r="PEK355" s="1"/>
      <c r="PEL355" s="1"/>
      <c r="PEM355" s="1"/>
      <c r="PEN355" s="1"/>
      <c r="PEO355" s="1"/>
      <c r="PEP355" s="1"/>
      <c r="PEQ355" s="1"/>
      <c r="PER355" s="1"/>
      <c r="PES355" s="1"/>
      <c r="PET355" s="1"/>
      <c r="PEU355" s="1"/>
      <c r="PEV355" s="1"/>
      <c r="PEW355" s="1"/>
      <c r="PEX355" s="1"/>
      <c r="PEY355" s="1"/>
      <c r="PEZ355" s="1"/>
      <c r="PFA355" s="1"/>
      <c r="PFB355" s="1"/>
      <c r="PFC355" s="1"/>
      <c r="PFD355" s="1"/>
      <c r="PFE355" s="1"/>
      <c r="PFF355" s="1"/>
      <c r="PFG355" s="1"/>
      <c r="PFH355" s="1"/>
      <c r="PFI355" s="1"/>
      <c r="PFJ355" s="1"/>
      <c r="PFK355" s="1"/>
      <c r="PFL355" s="1"/>
      <c r="PFM355" s="1"/>
      <c r="PFN355" s="1"/>
      <c r="PFO355" s="1"/>
      <c r="PFP355" s="1"/>
      <c r="PFQ355" s="1"/>
      <c r="PFR355" s="1"/>
      <c r="PFS355" s="1"/>
      <c r="PFT355" s="1"/>
      <c r="PFU355" s="1"/>
      <c r="PFV355" s="1"/>
      <c r="PFW355" s="1"/>
      <c r="PFX355" s="1"/>
      <c r="PFY355" s="1"/>
      <c r="PFZ355" s="1"/>
      <c r="PGA355" s="1"/>
      <c r="PGB355" s="1"/>
      <c r="PGC355" s="1"/>
      <c r="PGD355" s="1"/>
      <c r="PGE355" s="1"/>
      <c r="PGF355" s="1"/>
      <c r="PGG355" s="1"/>
      <c r="PGH355" s="1"/>
      <c r="PGI355" s="1"/>
      <c r="PGJ355" s="1"/>
      <c r="PGK355" s="1"/>
      <c r="PGL355" s="1"/>
      <c r="PGM355" s="1"/>
      <c r="PGN355" s="1"/>
      <c r="PGO355" s="1"/>
      <c r="PGP355" s="1"/>
      <c r="PGQ355" s="1"/>
      <c r="PGR355" s="1"/>
      <c r="PGS355" s="1"/>
      <c r="PGT355" s="1"/>
      <c r="PGU355" s="1"/>
      <c r="PGV355" s="1"/>
      <c r="PGW355" s="1"/>
      <c r="PGX355" s="1"/>
      <c r="PGY355" s="1"/>
      <c r="PGZ355" s="1"/>
      <c r="PHA355" s="1"/>
      <c r="PHB355" s="1"/>
      <c r="PHC355" s="1"/>
      <c r="PHD355" s="1"/>
      <c r="PHE355" s="1"/>
      <c r="PHF355" s="1"/>
      <c r="PHG355" s="1"/>
      <c r="PHH355" s="1"/>
      <c r="PHI355" s="1"/>
      <c r="PHJ355" s="1"/>
      <c r="PHK355" s="1"/>
      <c r="PHL355" s="1"/>
      <c r="PHM355" s="1"/>
      <c r="PHN355" s="1"/>
      <c r="PHO355" s="1"/>
      <c r="PHP355" s="1"/>
      <c r="PHQ355" s="1"/>
      <c r="PHR355" s="1"/>
      <c r="PHS355" s="1"/>
      <c r="PHT355" s="1"/>
      <c r="PHU355" s="1"/>
      <c r="PHV355" s="1"/>
      <c r="PHW355" s="1"/>
      <c r="PHX355" s="1"/>
      <c r="PHY355" s="1"/>
      <c r="PHZ355" s="1"/>
      <c r="PIA355" s="1"/>
      <c r="PIB355" s="1"/>
      <c r="PIC355" s="1"/>
      <c r="PID355" s="1"/>
      <c r="PIE355" s="1"/>
      <c r="PIF355" s="1"/>
      <c r="PIG355" s="1"/>
      <c r="PIH355" s="1"/>
      <c r="PII355" s="1"/>
      <c r="PIJ355" s="1"/>
      <c r="PIK355" s="1"/>
      <c r="PIL355" s="1"/>
      <c r="PIM355" s="1"/>
      <c r="PIN355" s="1"/>
      <c r="PIO355" s="1"/>
      <c r="PIP355" s="1"/>
      <c r="PIQ355" s="1"/>
      <c r="PIR355" s="1"/>
      <c r="PIS355" s="1"/>
      <c r="PIT355" s="1"/>
      <c r="PIU355" s="1"/>
      <c r="PIV355" s="1"/>
      <c r="PIW355" s="1"/>
      <c r="PIX355" s="1"/>
      <c r="PIY355" s="1"/>
      <c r="PIZ355" s="1"/>
      <c r="PJA355" s="1"/>
      <c r="PJB355" s="1"/>
      <c r="PJC355" s="1"/>
      <c r="PJD355" s="1"/>
      <c r="PJE355" s="1"/>
      <c r="PJF355" s="1"/>
      <c r="PJG355" s="1"/>
      <c r="PJH355" s="1"/>
      <c r="PJI355" s="1"/>
      <c r="PJJ355" s="1"/>
      <c r="PJK355" s="1"/>
      <c r="PJL355" s="1"/>
      <c r="PJM355" s="1"/>
      <c r="PJN355" s="1"/>
      <c r="PJO355" s="1"/>
      <c r="PJP355" s="1"/>
      <c r="PJQ355" s="1"/>
      <c r="PJR355" s="1"/>
      <c r="PJS355" s="1"/>
      <c r="PJT355" s="1"/>
      <c r="PJU355" s="1"/>
      <c r="PJV355" s="1"/>
      <c r="PJW355" s="1"/>
      <c r="PJX355" s="1"/>
      <c r="PJY355" s="1"/>
      <c r="PJZ355" s="1"/>
      <c r="PKA355" s="1"/>
      <c r="PKB355" s="1"/>
      <c r="PKC355" s="1"/>
      <c r="PKD355" s="1"/>
      <c r="PKE355" s="1"/>
      <c r="PKF355" s="1"/>
      <c r="PKG355" s="1"/>
      <c r="PKH355" s="1"/>
      <c r="PKI355" s="1"/>
      <c r="PKJ355" s="1"/>
      <c r="PKK355" s="1"/>
      <c r="PKL355" s="1"/>
      <c r="PKM355" s="1"/>
      <c r="PKN355" s="1"/>
      <c r="PKO355" s="1"/>
      <c r="PKP355" s="1"/>
      <c r="PKQ355" s="1"/>
      <c r="PKR355" s="1"/>
      <c r="PKS355" s="1"/>
      <c r="PKT355" s="1"/>
      <c r="PKU355" s="1"/>
      <c r="PKV355" s="1"/>
      <c r="PKW355" s="1"/>
      <c r="PKX355" s="1"/>
      <c r="PKY355" s="1"/>
      <c r="PKZ355" s="1"/>
      <c r="PLA355" s="1"/>
      <c r="PLB355" s="1"/>
      <c r="PLC355" s="1"/>
      <c r="PLD355" s="1"/>
      <c r="PLE355" s="1"/>
      <c r="PLF355" s="1"/>
      <c r="PLG355" s="1"/>
      <c r="PLH355" s="1"/>
      <c r="PLI355" s="1"/>
      <c r="PLJ355" s="1"/>
      <c r="PLK355" s="1"/>
      <c r="PLL355" s="1"/>
      <c r="PLM355" s="1"/>
      <c r="PLN355" s="1"/>
      <c r="PLO355" s="1"/>
      <c r="PLP355" s="1"/>
      <c r="PLQ355" s="1"/>
      <c r="PLR355" s="1"/>
      <c r="PLS355" s="1"/>
      <c r="PLT355" s="1"/>
      <c r="PLU355" s="1"/>
      <c r="PLV355" s="1"/>
      <c r="PLW355" s="1"/>
      <c r="PLX355" s="1"/>
      <c r="PLY355" s="1"/>
      <c r="PLZ355" s="1"/>
      <c r="PMA355" s="1"/>
      <c r="PMB355" s="1"/>
      <c r="PMC355" s="1"/>
      <c r="PMD355" s="1"/>
      <c r="PME355" s="1"/>
      <c r="PMF355" s="1"/>
      <c r="PMG355" s="1"/>
      <c r="PMH355" s="1"/>
      <c r="PMI355" s="1"/>
      <c r="PMJ355" s="1"/>
      <c r="PMK355" s="1"/>
      <c r="PML355" s="1"/>
      <c r="PMM355" s="1"/>
      <c r="PMN355" s="1"/>
      <c r="PMO355" s="1"/>
      <c r="PMP355" s="1"/>
      <c r="PMQ355" s="1"/>
      <c r="PMR355" s="1"/>
      <c r="PMS355" s="1"/>
      <c r="PMT355" s="1"/>
      <c r="PMU355" s="1"/>
      <c r="PMV355" s="1"/>
      <c r="PMW355" s="1"/>
      <c r="PMX355" s="1"/>
      <c r="PMY355" s="1"/>
      <c r="PMZ355" s="1"/>
      <c r="PNA355" s="1"/>
      <c r="PNB355" s="1"/>
      <c r="PNC355" s="1"/>
      <c r="PND355" s="1"/>
      <c r="PNE355" s="1"/>
      <c r="PNF355" s="1"/>
      <c r="PNG355" s="1"/>
      <c r="PNH355" s="1"/>
      <c r="PNI355" s="1"/>
      <c r="PNJ355" s="1"/>
      <c r="PNK355" s="1"/>
      <c r="PNL355" s="1"/>
      <c r="PNM355" s="1"/>
      <c r="PNN355" s="1"/>
      <c r="PNO355" s="1"/>
      <c r="PNP355" s="1"/>
      <c r="PNQ355" s="1"/>
      <c r="PNR355" s="1"/>
      <c r="PNS355" s="1"/>
      <c r="PNT355" s="1"/>
      <c r="PNU355" s="1"/>
      <c r="PNV355" s="1"/>
      <c r="PNW355" s="1"/>
      <c r="PNX355" s="1"/>
      <c r="PNY355" s="1"/>
      <c r="PNZ355" s="1"/>
      <c r="POA355" s="1"/>
      <c r="POB355" s="1"/>
      <c r="POC355" s="1"/>
      <c r="POD355" s="1"/>
      <c r="POE355" s="1"/>
      <c r="POF355" s="1"/>
      <c r="POG355" s="1"/>
      <c r="POH355" s="1"/>
      <c r="POI355" s="1"/>
      <c r="POJ355" s="1"/>
      <c r="POK355" s="1"/>
      <c r="POL355" s="1"/>
      <c r="POM355" s="1"/>
      <c r="PON355" s="1"/>
      <c r="POO355" s="1"/>
      <c r="POP355" s="1"/>
      <c r="POQ355" s="1"/>
      <c r="POR355" s="1"/>
      <c r="POS355" s="1"/>
      <c r="POT355" s="1"/>
      <c r="POU355" s="1"/>
      <c r="POV355" s="1"/>
      <c r="POW355" s="1"/>
      <c r="POX355" s="1"/>
      <c r="POY355" s="1"/>
      <c r="POZ355" s="1"/>
      <c r="PPA355" s="1"/>
      <c r="PPB355" s="1"/>
      <c r="PPC355" s="1"/>
      <c r="PPD355" s="1"/>
      <c r="PPE355" s="1"/>
      <c r="PPF355" s="1"/>
      <c r="PPG355" s="1"/>
      <c r="PPH355" s="1"/>
      <c r="PPI355" s="1"/>
      <c r="PPJ355" s="1"/>
      <c r="PPK355" s="1"/>
      <c r="PPL355" s="1"/>
      <c r="PPM355" s="1"/>
      <c r="PPN355" s="1"/>
      <c r="PPO355" s="1"/>
      <c r="PPP355" s="1"/>
      <c r="PPQ355" s="1"/>
      <c r="PPR355" s="1"/>
      <c r="PPS355" s="1"/>
      <c r="PPT355" s="1"/>
      <c r="PPU355" s="1"/>
      <c r="PPV355" s="1"/>
      <c r="PPW355" s="1"/>
      <c r="PPX355" s="1"/>
      <c r="PPY355" s="1"/>
      <c r="PPZ355" s="1"/>
      <c r="PQA355" s="1"/>
      <c r="PQB355" s="1"/>
      <c r="PQC355" s="1"/>
      <c r="PQD355" s="1"/>
      <c r="PQE355" s="1"/>
      <c r="PQF355" s="1"/>
      <c r="PQG355" s="1"/>
      <c r="PQH355" s="1"/>
      <c r="PQI355" s="1"/>
      <c r="PQJ355" s="1"/>
      <c r="PQK355" s="1"/>
      <c r="PQL355" s="1"/>
      <c r="PQM355" s="1"/>
      <c r="PQN355" s="1"/>
      <c r="PQO355" s="1"/>
      <c r="PQP355" s="1"/>
      <c r="PQQ355" s="1"/>
      <c r="PQR355" s="1"/>
      <c r="PQS355" s="1"/>
      <c r="PQT355" s="1"/>
      <c r="PQU355" s="1"/>
      <c r="PQV355" s="1"/>
      <c r="PQW355" s="1"/>
      <c r="PQX355" s="1"/>
      <c r="PQY355" s="1"/>
      <c r="PQZ355" s="1"/>
      <c r="PRA355" s="1"/>
      <c r="PRB355" s="1"/>
      <c r="PRC355" s="1"/>
      <c r="PRD355" s="1"/>
      <c r="PRE355" s="1"/>
      <c r="PRF355" s="1"/>
      <c r="PRG355" s="1"/>
      <c r="PRH355" s="1"/>
      <c r="PRI355" s="1"/>
      <c r="PRJ355" s="1"/>
      <c r="PRK355" s="1"/>
      <c r="PRL355" s="1"/>
      <c r="PRM355" s="1"/>
      <c r="PRN355" s="1"/>
      <c r="PRO355" s="1"/>
      <c r="PRP355" s="1"/>
      <c r="PRQ355" s="1"/>
      <c r="PRR355" s="1"/>
      <c r="PRS355" s="1"/>
      <c r="PRT355" s="1"/>
      <c r="PRU355" s="1"/>
      <c r="PRV355" s="1"/>
      <c r="PRW355" s="1"/>
      <c r="PRX355" s="1"/>
      <c r="PRY355" s="1"/>
      <c r="PRZ355" s="1"/>
      <c r="PSA355" s="1"/>
      <c r="PSB355" s="1"/>
      <c r="PSC355" s="1"/>
      <c r="PSD355" s="1"/>
      <c r="PSE355" s="1"/>
      <c r="PSF355" s="1"/>
      <c r="PSG355" s="1"/>
      <c r="PSH355" s="1"/>
      <c r="PSI355" s="1"/>
      <c r="PSJ355" s="1"/>
      <c r="PSK355" s="1"/>
      <c r="PSL355" s="1"/>
      <c r="PSM355" s="1"/>
      <c r="PSN355" s="1"/>
      <c r="PSO355" s="1"/>
      <c r="PSP355" s="1"/>
      <c r="PSQ355" s="1"/>
      <c r="PSR355" s="1"/>
      <c r="PSS355" s="1"/>
      <c r="PST355" s="1"/>
      <c r="PSU355" s="1"/>
      <c r="PSV355" s="1"/>
      <c r="PSW355" s="1"/>
      <c r="PSX355" s="1"/>
      <c r="PSY355" s="1"/>
      <c r="PSZ355" s="1"/>
      <c r="PTA355" s="1"/>
      <c r="PTB355" s="1"/>
      <c r="PTC355" s="1"/>
      <c r="PTD355" s="1"/>
      <c r="PTE355" s="1"/>
      <c r="PTF355" s="1"/>
      <c r="PTG355" s="1"/>
      <c r="PTH355" s="1"/>
      <c r="PTI355" s="1"/>
      <c r="PTJ355" s="1"/>
      <c r="PTK355" s="1"/>
      <c r="PTL355" s="1"/>
      <c r="PTM355" s="1"/>
      <c r="PTN355" s="1"/>
      <c r="PTO355" s="1"/>
      <c r="PTP355" s="1"/>
      <c r="PTQ355" s="1"/>
      <c r="PTR355" s="1"/>
      <c r="PTS355" s="1"/>
      <c r="PTT355" s="1"/>
      <c r="PTU355" s="1"/>
      <c r="PTV355" s="1"/>
      <c r="PTW355" s="1"/>
      <c r="PTX355" s="1"/>
      <c r="PTY355" s="1"/>
      <c r="PTZ355" s="1"/>
      <c r="PUA355" s="1"/>
      <c r="PUB355" s="1"/>
      <c r="PUC355" s="1"/>
      <c r="PUD355" s="1"/>
      <c r="PUE355" s="1"/>
      <c r="PUF355" s="1"/>
      <c r="PUG355" s="1"/>
      <c r="PUH355" s="1"/>
      <c r="PUI355" s="1"/>
      <c r="PUJ355" s="1"/>
      <c r="PUK355" s="1"/>
      <c r="PUL355" s="1"/>
      <c r="PUM355" s="1"/>
      <c r="PUN355" s="1"/>
      <c r="PUO355" s="1"/>
      <c r="PUP355" s="1"/>
      <c r="PUQ355" s="1"/>
      <c r="PUR355" s="1"/>
      <c r="PUS355" s="1"/>
      <c r="PUT355" s="1"/>
      <c r="PUU355" s="1"/>
      <c r="PUV355" s="1"/>
      <c r="PUW355" s="1"/>
      <c r="PUX355" s="1"/>
      <c r="PUY355" s="1"/>
      <c r="PUZ355" s="1"/>
      <c r="PVA355" s="1"/>
      <c r="PVB355" s="1"/>
      <c r="PVC355" s="1"/>
      <c r="PVD355" s="1"/>
      <c r="PVE355" s="1"/>
      <c r="PVF355" s="1"/>
      <c r="PVG355" s="1"/>
      <c r="PVH355" s="1"/>
      <c r="PVI355" s="1"/>
      <c r="PVJ355" s="1"/>
      <c r="PVK355" s="1"/>
      <c r="PVL355" s="1"/>
      <c r="PVM355" s="1"/>
      <c r="PVN355" s="1"/>
      <c r="PVO355" s="1"/>
      <c r="PVP355" s="1"/>
      <c r="PVQ355" s="1"/>
      <c r="PVR355" s="1"/>
      <c r="PVS355" s="1"/>
      <c r="PVT355" s="1"/>
      <c r="PVU355" s="1"/>
      <c r="PVV355" s="1"/>
      <c r="PVW355" s="1"/>
      <c r="PVX355" s="1"/>
      <c r="PVY355" s="1"/>
      <c r="PVZ355" s="1"/>
      <c r="PWA355" s="1"/>
      <c r="PWB355" s="1"/>
      <c r="PWC355" s="1"/>
      <c r="PWD355" s="1"/>
      <c r="PWE355" s="1"/>
      <c r="PWF355" s="1"/>
      <c r="PWG355" s="1"/>
      <c r="PWH355" s="1"/>
      <c r="PWI355" s="1"/>
      <c r="PWJ355" s="1"/>
      <c r="PWK355" s="1"/>
      <c r="PWL355" s="1"/>
      <c r="PWM355" s="1"/>
      <c r="PWN355" s="1"/>
      <c r="PWO355" s="1"/>
      <c r="PWP355" s="1"/>
      <c r="PWQ355" s="1"/>
      <c r="PWR355" s="1"/>
      <c r="PWS355" s="1"/>
      <c r="PWT355" s="1"/>
      <c r="PWU355" s="1"/>
      <c r="PWV355" s="1"/>
      <c r="PWW355" s="1"/>
      <c r="PWX355" s="1"/>
      <c r="PWY355" s="1"/>
      <c r="PWZ355" s="1"/>
      <c r="PXA355" s="1"/>
      <c r="PXB355" s="1"/>
      <c r="PXC355" s="1"/>
      <c r="PXD355" s="1"/>
      <c r="PXE355" s="1"/>
      <c r="PXF355" s="1"/>
      <c r="PXG355" s="1"/>
      <c r="PXH355" s="1"/>
      <c r="PXI355" s="1"/>
      <c r="PXJ355" s="1"/>
      <c r="PXK355" s="1"/>
      <c r="PXL355" s="1"/>
      <c r="PXM355" s="1"/>
      <c r="PXN355" s="1"/>
      <c r="PXO355" s="1"/>
      <c r="PXP355" s="1"/>
      <c r="PXQ355" s="1"/>
      <c r="PXR355" s="1"/>
      <c r="PXS355" s="1"/>
      <c r="PXT355" s="1"/>
      <c r="PXU355" s="1"/>
      <c r="PXV355" s="1"/>
      <c r="PXW355" s="1"/>
      <c r="PXX355" s="1"/>
      <c r="PXY355" s="1"/>
      <c r="PXZ355" s="1"/>
      <c r="PYA355" s="1"/>
      <c r="PYB355" s="1"/>
      <c r="PYC355" s="1"/>
      <c r="PYD355" s="1"/>
      <c r="PYE355" s="1"/>
      <c r="PYF355" s="1"/>
      <c r="PYG355" s="1"/>
      <c r="PYH355" s="1"/>
      <c r="PYI355" s="1"/>
      <c r="PYJ355" s="1"/>
      <c r="PYK355" s="1"/>
      <c r="PYL355" s="1"/>
      <c r="PYM355" s="1"/>
      <c r="PYN355" s="1"/>
      <c r="PYO355" s="1"/>
      <c r="PYP355" s="1"/>
      <c r="PYQ355" s="1"/>
      <c r="PYR355" s="1"/>
      <c r="PYS355" s="1"/>
      <c r="PYT355" s="1"/>
      <c r="PYU355" s="1"/>
      <c r="PYV355" s="1"/>
      <c r="PYW355" s="1"/>
      <c r="PYX355" s="1"/>
      <c r="PYY355" s="1"/>
      <c r="PYZ355" s="1"/>
      <c r="PZA355" s="1"/>
      <c r="PZB355" s="1"/>
      <c r="PZC355" s="1"/>
      <c r="PZD355" s="1"/>
      <c r="PZE355" s="1"/>
      <c r="PZF355" s="1"/>
      <c r="PZG355" s="1"/>
      <c r="PZH355" s="1"/>
      <c r="PZI355" s="1"/>
      <c r="PZJ355" s="1"/>
      <c r="PZK355" s="1"/>
      <c r="PZL355" s="1"/>
      <c r="PZM355" s="1"/>
      <c r="PZN355" s="1"/>
      <c r="PZO355" s="1"/>
      <c r="PZP355" s="1"/>
      <c r="PZQ355" s="1"/>
      <c r="PZR355" s="1"/>
      <c r="PZS355" s="1"/>
      <c r="PZT355" s="1"/>
      <c r="PZU355" s="1"/>
      <c r="PZV355" s="1"/>
      <c r="PZW355" s="1"/>
      <c r="PZX355" s="1"/>
      <c r="PZY355" s="1"/>
      <c r="PZZ355" s="1"/>
      <c r="QAA355" s="1"/>
      <c r="QAB355" s="1"/>
      <c r="QAC355" s="1"/>
      <c r="QAD355" s="1"/>
      <c r="QAE355" s="1"/>
      <c r="QAF355" s="1"/>
      <c r="QAG355" s="1"/>
      <c r="QAH355" s="1"/>
      <c r="QAI355" s="1"/>
      <c r="QAJ355" s="1"/>
      <c r="QAK355" s="1"/>
      <c r="QAL355" s="1"/>
      <c r="QAM355" s="1"/>
      <c r="QAN355" s="1"/>
      <c r="QAO355" s="1"/>
      <c r="QAP355" s="1"/>
      <c r="QAQ355" s="1"/>
      <c r="QAR355" s="1"/>
      <c r="QAS355" s="1"/>
      <c r="QAT355" s="1"/>
      <c r="QAU355" s="1"/>
      <c r="QAV355" s="1"/>
      <c r="QAW355" s="1"/>
      <c r="QAX355" s="1"/>
      <c r="QAY355" s="1"/>
      <c r="QAZ355" s="1"/>
      <c r="QBA355" s="1"/>
      <c r="QBB355" s="1"/>
      <c r="QBC355" s="1"/>
      <c r="QBD355" s="1"/>
      <c r="QBE355" s="1"/>
      <c r="QBF355" s="1"/>
      <c r="QBG355" s="1"/>
      <c r="QBH355" s="1"/>
      <c r="QBI355" s="1"/>
      <c r="QBJ355" s="1"/>
      <c r="QBK355" s="1"/>
      <c r="QBL355" s="1"/>
      <c r="QBM355" s="1"/>
      <c r="QBN355" s="1"/>
      <c r="QBO355" s="1"/>
      <c r="QBP355" s="1"/>
      <c r="QBQ355" s="1"/>
      <c r="QBR355" s="1"/>
      <c r="QBS355" s="1"/>
      <c r="QBT355" s="1"/>
      <c r="QBU355" s="1"/>
      <c r="QBV355" s="1"/>
      <c r="QBW355" s="1"/>
      <c r="QBX355" s="1"/>
      <c r="QBY355" s="1"/>
      <c r="QBZ355" s="1"/>
      <c r="QCA355" s="1"/>
      <c r="QCB355" s="1"/>
      <c r="QCC355" s="1"/>
      <c r="QCD355" s="1"/>
      <c r="QCE355" s="1"/>
      <c r="QCF355" s="1"/>
      <c r="QCG355" s="1"/>
      <c r="QCH355" s="1"/>
      <c r="QCI355" s="1"/>
      <c r="QCJ355" s="1"/>
      <c r="QCK355" s="1"/>
      <c r="QCL355" s="1"/>
      <c r="QCM355" s="1"/>
      <c r="QCN355" s="1"/>
      <c r="QCO355" s="1"/>
      <c r="QCP355" s="1"/>
      <c r="QCQ355" s="1"/>
      <c r="QCR355" s="1"/>
      <c r="QCS355" s="1"/>
      <c r="QCT355" s="1"/>
      <c r="QCU355" s="1"/>
      <c r="QCV355" s="1"/>
      <c r="QCW355" s="1"/>
      <c r="QCX355" s="1"/>
      <c r="QCY355" s="1"/>
      <c r="QCZ355" s="1"/>
      <c r="QDA355" s="1"/>
      <c r="QDB355" s="1"/>
      <c r="QDC355" s="1"/>
      <c r="QDD355" s="1"/>
      <c r="QDE355" s="1"/>
      <c r="QDF355" s="1"/>
      <c r="QDG355" s="1"/>
      <c r="QDH355" s="1"/>
      <c r="QDI355" s="1"/>
      <c r="QDJ355" s="1"/>
      <c r="QDK355" s="1"/>
      <c r="QDL355" s="1"/>
      <c r="QDM355" s="1"/>
      <c r="QDN355" s="1"/>
      <c r="QDO355" s="1"/>
      <c r="QDP355" s="1"/>
      <c r="QDQ355" s="1"/>
      <c r="QDR355" s="1"/>
      <c r="QDS355" s="1"/>
      <c r="QDT355" s="1"/>
      <c r="QDU355" s="1"/>
      <c r="QDV355" s="1"/>
      <c r="QDW355" s="1"/>
      <c r="QDX355" s="1"/>
      <c r="QDY355" s="1"/>
      <c r="QDZ355" s="1"/>
      <c r="QEA355" s="1"/>
      <c r="QEB355" s="1"/>
      <c r="QEC355" s="1"/>
      <c r="QED355" s="1"/>
      <c r="QEE355" s="1"/>
      <c r="QEF355" s="1"/>
      <c r="QEG355" s="1"/>
      <c r="QEH355" s="1"/>
      <c r="QEI355" s="1"/>
      <c r="QEJ355" s="1"/>
      <c r="QEK355" s="1"/>
      <c r="QEL355" s="1"/>
      <c r="QEM355" s="1"/>
      <c r="QEN355" s="1"/>
      <c r="QEO355" s="1"/>
      <c r="QEP355" s="1"/>
      <c r="QEQ355" s="1"/>
      <c r="QER355" s="1"/>
      <c r="QES355" s="1"/>
      <c r="QET355" s="1"/>
      <c r="QEU355" s="1"/>
      <c r="QEV355" s="1"/>
      <c r="QEW355" s="1"/>
      <c r="QEX355" s="1"/>
      <c r="QEY355" s="1"/>
      <c r="QEZ355" s="1"/>
      <c r="QFA355" s="1"/>
      <c r="QFB355" s="1"/>
      <c r="QFC355" s="1"/>
      <c r="QFD355" s="1"/>
      <c r="QFE355" s="1"/>
      <c r="QFF355" s="1"/>
      <c r="QFG355" s="1"/>
      <c r="QFH355" s="1"/>
      <c r="QFI355" s="1"/>
      <c r="QFJ355" s="1"/>
      <c r="QFK355" s="1"/>
      <c r="QFL355" s="1"/>
      <c r="QFM355" s="1"/>
      <c r="QFN355" s="1"/>
      <c r="QFO355" s="1"/>
      <c r="QFP355" s="1"/>
      <c r="QFQ355" s="1"/>
      <c r="QFR355" s="1"/>
      <c r="QFS355" s="1"/>
      <c r="QFT355" s="1"/>
      <c r="QFU355" s="1"/>
      <c r="QFV355" s="1"/>
      <c r="QFW355" s="1"/>
      <c r="QFX355" s="1"/>
      <c r="QFY355" s="1"/>
      <c r="QFZ355" s="1"/>
      <c r="QGA355" s="1"/>
      <c r="QGB355" s="1"/>
      <c r="QGC355" s="1"/>
      <c r="QGD355" s="1"/>
      <c r="QGE355" s="1"/>
      <c r="QGF355" s="1"/>
      <c r="QGG355" s="1"/>
      <c r="QGH355" s="1"/>
      <c r="QGI355" s="1"/>
      <c r="QGJ355" s="1"/>
      <c r="QGK355" s="1"/>
      <c r="QGL355" s="1"/>
      <c r="QGM355" s="1"/>
      <c r="QGN355" s="1"/>
      <c r="QGO355" s="1"/>
      <c r="QGP355" s="1"/>
      <c r="QGQ355" s="1"/>
      <c r="QGR355" s="1"/>
      <c r="QGS355" s="1"/>
      <c r="QGT355" s="1"/>
      <c r="QGU355" s="1"/>
      <c r="QGV355" s="1"/>
      <c r="QGW355" s="1"/>
      <c r="QGX355" s="1"/>
      <c r="QGY355" s="1"/>
      <c r="QGZ355" s="1"/>
      <c r="QHA355" s="1"/>
      <c r="QHB355" s="1"/>
      <c r="QHC355" s="1"/>
      <c r="QHD355" s="1"/>
      <c r="QHE355" s="1"/>
      <c r="QHF355" s="1"/>
      <c r="QHG355" s="1"/>
      <c r="QHH355" s="1"/>
      <c r="QHI355" s="1"/>
      <c r="QHJ355" s="1"/>
      <c r="QHK355" s="1"/>
      <c r="QHL355" s="1"/>
      <c r="QHM355" s="1"/>
      <c r="QHN355" s="1"/>
      <c r="QHO355" s="1"/>
      <c r="QHP355" s="1"/>
      <c r="QHQ355" s="1"/>
      <c r="QHR355" s="1"/>
      <c r="QHS355" s="1"/>
      <c r="QHT355" s="1"/>
      <c r="QHU355" s="1"/>
      <c r="QHV355" s="1"/>
      <c r="QHW355" s="1"/>
      <c r="QHX355" s="1"/>
      <c r="QHY355" s="1"/>
      <c r="QHZ355" s="1"/>
      <c r="QIA355" s="1"/>
      <c r="QIB355" s="1"/>
      <c r="QIC355" s="1"/>
      <c r="QID355" s="1"/>
      <c r="QIE355" s="1"/>
      <c r="QIF355" s="1"/>
      <c r="QIG355" s="1"/>
      <c r="QIH355" s="1"/>
      <c r="QII355" s="1"/>
      <c r="QIJ355" s="1"/>
      <c r="QIK355" s="1"/>
      <c r="QIL355" s="1"/>
      <c r="QIM355" s="1"/>
      <c r="QIN355" s="1"/>
      <c r="QIO355" s="1"/>
      <c r="QIP355" s="1"/>
      <c r="QIQ355" s="1"/>
      <c r="QIR355" s="1"/>
      <c r="QIS355" s="1"/>
      <c r="QIT355" s="1"/>
      <c r="QIU355" s="1"/>
      <c r="QIV355" s="1"/>
      <c r="QIW355" s="1"/>
      <c r="QIX355" s="1"/>
      <c r="QIY355" s="1"/>
      <c r="QIZ355" s="1"/>
      <c r="QJA355" s="1"/>
      <c r="QJB355" s="1"/>
      <c r="QJC355" s="1"/>
      <c r="QJD355" s="1"/>
      <c r="QJE355" s="1"/>
      <c r="QJF355" s="1"/>
      <c r="QJG355" s="1"/>
      <c r="QJH355" s="1"/>
      <c r="QJI355" s="1"/>
      <c r="QJJ355" s="1"/>
      <c r="QJK355" s="1"/>
      <c r="QJL355" s="1"/>
      <c r="QJM355" s="1"/>
      <c r="QJN355" s="1"/>
      <c r="QJO355" s="1"/>
      <c r="QJP355" s="1"/>
      <c r="QJQ355" s="1"/>
      <c r="QJR355" s="1"/>
      <c r="QJS355" s="1"/>
      <c r="QJT355" s="1"/>
      <c r="QJU355" s="1"/>
      <c r="QJV355" s="1"/>
      <c r="QJW355" s="1"/>
      <c r="QJX355" s="1"/>
      <c r="QJY355" s="1"/>
      <c r="QJZ355" s="1"/>
      <c r="QKA355" s="1"/>
      <c r="QKB355" s="1"/>
      <c r="QKC355" s="1"/>
      <c r="QKD355" s="1"/>
      <c r="QKE355" s="1"/>
      <c r="QKF355" s="1"/>
      <c r="QKG355" s="1"/>
      <c r="QKH355" s="1"/>
      <c r="QKI355" s="1"/>
      <c r="QKJ355" s="1"/>
      <c r="QKK355" s="1"/>
      <c r="QKL355" s="1"/>
      <c r="QKM355" s="1"/>
      <c r="QKN355" s="1"/>
      <c r="QKO355" s="1"/>
      <c r="QKP355" s="1"/>
      <c r="QKQ355" s="1"/>
      <c r="QKR355" s="1"/>
      <c r="QKS355" s="1"/>
      <c r="QKT355" s="1"/>
      <c r="QKU355" s="1"/>
      <c r="QKV355" s="1"/>
      <c r="QKW355" s="1"/>
      <c r="QKX355" s="1"/>
      <c r="QKY355" s="1"/>
      <c r="QKZ355" s="1"/>
      <c r="QLA355" s="1"/>
      <c r="QLB355" s="1"/>
      <c r="QLC355" s="1"/>
      <c r="QLD355" s="1"/>
      <c r="QLE355" s="1"/>
      <c r="QLF355" s="1"/>
      <c r="QLG355" s="1"/>
      <c r="QLH355" s="1"/>
      <c r="QLI355" s="1"/>
      <c r="QLJ355" s="1"/>
      <c r="QLK355" s="1"/>
      <c r="QLL355" s="1"/>
      <c r="QLM355" s="1"/>
      <c r="QLN355" s="1"/>
      <c r="QLO355" s="1"/>
      <c r="QLP355" s="1"/>
      <c r="QLQ355" s="1"/>
      <c r="QLR355" s="1"/>
      <c r="QLS355" s="1"/>
      <c r="QLT355" s="1"/>
      <c r="QLU355" s="1"/>
      <c r="QLV355" s="1"/>
      <c r="QLW355" s="1"/>
      <c r="QLX355" s="1"/>
      <c r="QLY355" s="1"/>
      <c r="QLZ355" s="1"/>
      <c r="QMA355" s="1"/>
      <c r="QMB355" s="1"/>
      <c r="QMC355" s="1"/>
      <c r="QMD355" s="1"/>
      <c r="QME355" s="1"/>
      <c r="QMF355" s="1"/>
      <c r="QMG355" s="1"/>
      <c r="QMH355" s="1"/>
      <c r="QMI355" s="1"/>
      <c r="QMJ355" s="1"/>
      <c r="QMK355" s="1"/>
      <c r="QML355" s="1"/>
      <c r="QMM355" s="1"/>
      <c r="QMN355" s="1"/>
      <c r="QMO355" s="1"/>
      <c r="QMP355" s="1"/>
      <c r="QMQ355" s="1"/>
      <c r="QMR355" s="1"/>
      <c r="QMS355" s="1"/>
      <c r="QMT355" s="1"/>
      <c r="QMU355" s="1"/>
      <c r="QMV355" s="1"/>
      <c r="QMW355" s="1"/>
      <c r="QMX355" s="1"/>
      <c r="QMY355" s="1"/>
      <c r="QMZ355" s="1"/>
      <c r="QNA355" s="1"/>
      <c r="QNB355" s="1"/>
      <c r="QNC355" s="1"/>
      <c r="QND355" s="1"/>
      <c r="QNE355" s="1"/>
      <c r="QNF355" s="1"/>
      <c r="QNG355" s="1"/>
      <c r="QNH355" s="1"/>
      <c r="QNI355" s="1"/>
      <c r="QNJ355" s="1"/>
      <c r="QNK355" s="1"/>
      <c r="QNL355" s="1"/>
      <c r="QNM355" s="1"/>
      <c r="QNN355" s="1"/>
      <c r="QNO355" s="1"/>
      <c r="QNP355" s="1"/>
      <c r="QNQ355" s="1"/>
      <c r="QNR355" s="1"/>
      <c r="QNS355" s="1"/>
      <c r="QNT355" s="1"/>
      <c r="QNU355" s="1"/>
      <c r="QNV355" s="1"/>
      <c r="QNW355" s="1"/>
      <c r="QNX355" s="1"/>
      <c r="QNY355" s="1"/>
      <c r="QNZ355" s="1"/>
      <c r="QOA355" s="1"/>
      <c r="QOB355" s="1"/>
      <c r="QOC355" s="1"/>
      <c r="QOD355" s="1"/>
      <c r="QOE355" s="1"/>
      <c r="QOF355" s="1"/>
      <c r="QOG355" s="1"/>
      <c r="QOH355" s="1"/>
      <c r="QOI355" s="1"/>
      <c r="QOJ355" s="1"/>
      <c r="QOK355" s="1"/>
      <c r="QOL355" s="1"/>
      <c r="QOM355" s="1"/>
      <c r="QON355" s="1"/>
      <c r="QOO355" s="1"/>
      <c r="QOP355" s="1"/>
      <c r="QOQ355" s="1"/>
      <c r="QOR355" s="1"/>
      <c r="QOS355" s="1"/>
      <c r="QOT355" s="1"/>
      <c r="QOU355" s="1"/>
      <c r="QOV355" s="1"/>
      <c r="QOW355" s="1"/>
      <c r="QOX355" s="1"/>
      <c r="QOY355" s="1"/>
      <c r="QOZ355" s="1"/>
      <c r="QPA355" s="1"/>
      <c r="QPB355" s="1"/>
      <c r="QPC355" s="1"/>
      <c r="QPD355" s="1"/>
      <c r="QPE355" s="1"/>
      <c r="QPF355" s="1"/>
      <c r="QPG355" s="1"/>
      <c r="QPH355" s="1"/>
      <c r="QPI355" s="1"/>
      <c r="QPJ355" s="1"/>
      <c r="QPK355" s="1"/>
      <c r="QPL355" s="1"/>
      <c r="QPM355" s="1"/>
      <c r="QPN355" s="1"/>
      <c r="QPO355" s="1"/>
      <c r="QPP355" s="1"/>
      <c r="QPQ355" s="1"/>
      <c r="QPR355" s="1"/>
      <c r="QPS355" s="1"/>
      <c r="QPT355" s="1"/>
      <c r="QPU355" s="1"/>
      <c r="QPV355" s="1"/>
      <c r="QPW355" s="1"/>
      <c r="QPX355" s="1"/>
      <c r="QPY355" s="1"/>
      <c r="QPZ355" s="1"/>
      <c r="QQA355" s="1"/>
      <c r="QQB355" s="1"/>
      <c r="QQC355" s="1"/>
      <c r="QQD355" s="1"/>
      <c r="QQE355" s="1"/>
      <c r="QQF355" s="1"/>
      <c r="QQG355" s="1"/>
      <c r="QQH355" s="1"/>
      <c r="QQI355" s="1"/>
      <c r="QQJ355" s="1"/>
      <c r="QQK355" s="1"/>
      <c r="QQL355" s="1"/>
      <c r="QQM355" s="1"/>
      <c r="QQN355" s="1"/>
      <c r="QQO355" s="1"/>
      <c r="QQP355" s="1"/>
      <c r="QQQ355" s="1"/>
      <c r="QQR355" s="1"/>
      <c r="QQS355" s="1"/>
      <c r="QQT355" s="1"/>
      <c r="QQU355" s="1"/>
      <c r="QQV355" s="1"/>
      <c r="QQW355" s="1"/>
      <c r="QQX355" s="1"/>
      <c r="QQY355" s="1"/>
      <c r="QQZ355" s="1"/>
      <c r="QRA355" s="1"/>
      <c r="QRB355" s="1"/>
      <c r="QRC355" s="1"/>
      <c r="QRD355" s="1"/>
      <c r="QRE355" s="1"/>
      <c r="QRF355" s="1"/>
      <c r="QRG355" s="1"/>
      <c r="QRH355" s="1"/>
      <c r="QRI355" s="1"/>
      <c r="QRJ355" s="1"/>
      <c r="QRK355" s="1"/>
      <c r="QRL355" s="1"/>
      <c r="QRM355" s="1"/>
      <c r="QRN355" s="1"/>
      <c r="QRO355" s="1"/>
      <c r="QRP355" s="1"/>
      <c r="QRQ355" s="1"/>
      <c r="QRR355" s="1"/>
      <c r="QRS355" s="1"/>
      <c r="QRT355" s="1"/>
      <c r="QRU355" s="1"/>
      <c r="QRV355" s="1"/>
      <c r="QRW355" s="1"/>
      <c r="QRX355" s="1"/>
      <c r="QRY355" s="1"/>
      <c r="QRZ355" s="1"/>
      <c r="QSA355" s="1"/>
      <c r="QSB355" s="1"/>
      <c r="QSC355" s="1"/>
      <c r="QSD355" s="1"/>
      <c r="QSE355" s="1"/>
      <c r="QSF355" s="1"/>
      <c r="QSG355" s="1"/>
      <c r="QSH355" s="1"/>
      <c r="QSI355" s="1"/>
      <c r="QSJ355" s="1"/>
      <c r="QSK355" s="1"/>
      <c r="QSL355" s="1"/>
      <c r="QSM355" s="1"/>
      <c r="QSN355" s="1"/>
      <c r="QSO355" s="1"/>
      <c r="QSP355" s="1"/>
      <c r="QSQ355" s="1"/>
      <c r="QSR355" s="1"/>
      <c r="QSS355" s="1"/>
      <c r="QST355" s="1"/>
      <c r="QSU355" s="1"/>
      <c r="QSV355" s="1"/>
      <c r="QSW355" s="1"/>
      <c r="QSX355" s="1"/>
      <c r="QSY355" s="1"/>
      <c r="QSZ355" s="1"/>
      <c r="QTA355" s="1"/>
      <c r="QTB355" s="1"/>
      <c r="QTC355" s="1"/>
      <c r="QTD355" s="1"/>
      <c r="QTE355" s="1"/>
      <c r="QTF355" s="1"/>
      <c r="QTG355" s="1"/>
      <c r="QTH355" s="1"/>
      <c r="QTI355" s="1"/>
      <c r="QTJ355" s="1"/>
      <c r="QTK355" s="1"/>
      <c r="QTL355" s="1"/>
      <c r="QTM355" s="1"/>
      <c r="QTN355" s="1"/>
      <c r="QTO355" s="1"/>
      <c r="QTP355" s="1"/>
      <c r="QTQ355" s="1"/>
      <c r="QTR355" s="1"/>
      <c r="QTS355" s="1"/>
      <c r="QTT355" s="1"/>
      <c r="QTU355" s="1"/>
      <c r="QTV355" s="1"/>
      <c r="QTW355" s="1"/>
      <c r="QTX355" s="1"/>
      <c r="QTY355" s="1"/>
      <c r="QTZ355" s="1"/>
      <c r="QUA355" s="1"/>
      <c r="QUB355" s="1"/>
      <c r="QUC355" s="1"/>
      <c r="QUD355" s="1"/>
      <c r="QUE355" s="1"/>
      <c r="QUF355" s="1"/>
      <c r="QUG355" s="1"/>
      <c r="QUH355" s="1"/>
      <c r="QUI355" s="1"/>
      <c r="QUJ355" s="1"/>
      <c r="QUK355" s="1"/>
      <c r="QUL355" s="1"/>
      <c r="QUM355" s="1"/>
      <c r="QUN355" s="1"/>
      <c r="QUO355" s="1"/>
      <c r="QUP355" s="1"/>
      <c r="QUQ355" s="1"/>
      <c r="QUR355" s="1"/>
      <c r="QUS355" s="1"/>
      <c r="QUT355" s="1"/>
      <c r="QUU355" s="1"/>
      <c r="QUV355" s="1"/>
      <c r="QUW355" s="1"/>
      <c r="QUX355" s="1"/>
      <c r="QUY355" s="1"/>
      <c r="QUZ355" s="1"/>
      <c r="QVA355" s="1"/>
      <c r="QVB355" s="1"/>
      <c r="QVC355" s="1"/>
      <c r="QVD355" s="1"/>
      <c r="QVE355" s="1"/>
      <c r="QVF355" s="1"/>
      <c r="QVG355" s="1"/>
      <c r="QVH355" s="1"/>
      <c r="QVI355" s="1"/>
      <c r="QVJ355" s="1"/>
      <c r="QVK355" s="1"/>
      <c r="QVL355" s="1"/>
      <c r="QVM355" s="1"/>
      <c r="QVN355" s="1"/>
      <c r="QVO355" s="1"/>
      <c r="QVP355" s="1"/>
      <c r="QVQ355" s="1"/>
      <c r="QVR355" s="1"/>
      <c r="QVS355" s="1"/>
      <c r="QVT355" s="1"/>
      <c r="QVU355" s="1"/>
      <c r="QVV355" s="1"/>
      <c r="QVW355" s="1"/>
      <c r="QVX355" s="1"/>
      <c r="QVY355" s="1"/>
      <c r="QVZ355" s="1"/>
      <c r="QWA355" s="1"/>
      <c r="QWB355" s="1"/>
      <c r="QWC355" s="1"/>
      <c r="QWD355" s="1"/>
      <c r="QWE355" s="1"/>
      <c r="QWF355" s="1"/>
      <c r="QWG355" s="1"/>
      <c r="QWH355" s="1"/>
      <c r="QWI355" s="1"/>
      <c r="QWJ355" s="1"/>
      <c r="QWK355" s="1"/>
      <c r="QWL355" s="1"/>
      <c r="QWM355" s="1"/>
      <c r="QWN355" s="1"/>
      <c r="QWO355" s="1"/>
      <c r="QWP355" s="1"/>
      <c r="QWQ355" s="1"/>
      <c r="QWR355" s="1"/>
      <c r="QWS355" s="1"/>
      <c r="QWT355" s="1"/>
      <c r="QWU355" s="1"/>
      <c r="QWV355" s="1"/>
      <c r="QWW355" s="1"/>
      <c r="QWX355" s="1"/>
      <c r="QWY355" s="1"/>
      <c r="QWZ355" s="1"/>
      <c r="QXA355" s="1"/>
      <c r="QXB355" s="1"/>
      <c r="QXC355" s="1"/>
      <c r="QXD355" s="1"/>
      <c r="QXE355" s="1"/>
      <c r="QXF355" s="1"/>
      <c r="QXG355" s="1"/>
      <c r="QXH355" s="1"/>
      <c r="QXI355" s="1"/>
      <c r="QXJ355" s="1"/>
      <c r="QXK355" s="1"/>
      <c r="QXL355" s="1"/>
      <c r="QXM355" s="1"/>
      <c r="QXN355" s="1"/>
      <c r="QXO355" s="1"/>
      <c r="QXP355" s="1"/>
      <c r="QXQ355" s="1"/>
      <c r="QXR355" s="1"/>
      <c r="QXS355" s="1"/>
      <c r="QXT355" s="1"/>
      <c r="QXU355" s="1"/>
      <c r="QXV355" s="1"/>
      <c r="QXW355" s="1"/>
      <c r="QXX355" s="1"/>
      <c r="QXY355" s="1"/>
      <c r="QXZ355" s="1"/>
      <c r="QYA355" s="1"/>
      <c r="QYB355" s="1"/>
      <c r="QYC355" s="1"/>
      <c r="QYD355" s="1"/>
      <c r="QYE355" s="1"/>
      <c r="QYF355" s="1"/>
      <c r="QYG355" s="1"/>
      <c r="QYH355" s="1"/>
      <c r="QYI355" s="1"/>
      <c r="QYJ355" s="1"/>
      <c r="QYK355" s="1"/>
      <c r="QYL355" s="1"/>
      <c r="QYM355" s="1"/>
      <c r="QYN355" s="1"/>
      <c r="QYO355" s="1"/>
      <c r="QYP355" s="1"/>
      <c r="QYQ355" s="1"/>
      <c r="QYR355" s="1"/>
      <c r="QYS355" s="1"/>
      <c r="QYT355" s="1"/>
      <c r="QYU355" s="1"/>
      <c r="QYV355" s="1"/>
      <c r="QYW355" s="1"/>
      <c r="QYX355" s="1"/>
      <c r="QYY355" s="1"/>
      <c r="QYZ355" s="1"/>
      <c r="QZA355" s="1"/>
      <c r="QZB355" s="1"/>
      <c r="QZC355" s="1"/>
      <c r="QZD355" s="1"/>
      <c r="QZE355" s="1"/>
      <c r="QZF355" s="1"/>
      <c r="QZG355" s="1"/>
      <c r="QZH355" s="1"/>
      <c r="QZI355" s="1"/>
      <c r="QZJ355" s="1"/>
      <c r="QZK355" s="1"/>
      <c r="QZL355" s="1"/>
      <c r="QZM355" s="1"/>
      <c r="QZN355" s="1"/>
      <c r="QZO355" s="1"/>
      <c r="QZP355" s="1"/>
      <c r="QZQ355" s="1"/>
      <c r="QZR355" s="1"/>
      <c r="QZS355" s="1"/>
      <c r="QZT355" s="1"/>
      <c r="QZU355" s="1"/>
      <c r="QZV355" s="1"/>
      <c r="QZW355" s="1"/>
      <c r="QZX355" s="1"/>
      <c r="QZY355" s="1"/>
      <c r="QZZ355" s="1"/>
      <c r="RAA355" s="1"/>
      <c r="RAB355" s="1"/>
      <c r="RAC355" s="1"/>
      <c r="RAD355" s="1"/>
      <c r="RAE355" s="1"/>
      <c r="RAF355" s="1"/>
      <c r="RAG355" s="1"/>
      <c r="RAH355" s="1"/>
      <c r="RAI355" s="1"/>
      <c r="RAJ355" s="1"/>
      <c r="RAK355" s="1"/>
      <c r="RAL355" s="1"/>
      <c r="RAM355" s="1"/>
      <c r="RAN355" s="1"/>
      <c r="RAO355" s="1"/>
      <c r="RAP355" s="1"/>
      <c r="RAQ355" s="1"/>
      <c r="RAR355" s="1"/>
      <c r="RAS355" s="1"/>
      <c r="RAT355" s="1"/>
      <c r="RAU355" s="1"/>
      <c r="RAV355" s="1"/>
      <c r="RAW355" s="1"/>
      <c r="RAX355" s="1"/>
      <c r="RAY355" s="1"/>
      <c r="RAZ355" s="1"/>
      <c r="RBA355" s="1"/>
      <c r="RBB355" s="1"/>
      <c r="RBC355" s="1"/>
      <c r="RBD355" s="1"/>
      <c r="RBE355" s="1"/>
      <c r="RBF355" s="1"/>
      <c r="RBG355" s="1"/>
      <c r="RBH355" s="1"/>
      <c r="RBI355" s="1"/>
      <c r="RBJ355" s="1"/>
      <c r="RBK355" s="1"/>
      <c r="RBL355" s="1"/>
      <c r="RBM355" s="1"/>
      <c r="RBN355" s="1"/>
      <c r="RBO355" s="1"/>
      <c r="RBP355" s="1"/>
      <c r="RBQ355" s="1"/>
      <c r="RBR355" s="1"/>
      <c r="RBS355" s="1"/>
      <c r="RBT355" s="1"/>
      <c r="RBU355" s="1"/>
      <c r="RBV355" s="1"/>
      <c r="RBW355" s="1"/>
      <c r="RBX355" s="1"/>
      <c r="RBY355" s="1"/>
      <c r="RBZ355" s="1"/>
      <c r="RCA355" s="1"/>
      <c r="RCB355" s="1"/>
      <c r="RCC355" s="1"/>
      <c r="RCD355" s="1"/>
      <c r="RCE355" s="1"/>
      <c r="RCF355" s="1"/>
      <c r="RCG355" s="1"/>
      <c r="RCH355" s="1"/>
      <c r="RCI355" s="1"/>
      <c r="RCJ355" s="1"/>
      <c r="RCK355" s="1"/>
      <c r="RCL355" s="1"/>
      <c r="RCM355" s="1"/>
      <c r="RCN355" s="1"/>
      <c r="RCO355" s="1"/>
      <c r="RCP355" s="1"/>
      <c r="RCQ355" s="1"/>
      <c r="RCR355" s="1"/>
      <c r="RCS355" s="1"/>
      <c r="RCT355" s="1"/>
      <c r="RCU355" s="1"/>
      <c r="RCV355" s="1"/>
      <c r="RCW355" s="1"/>
      <c r="RCX355" s="1"/>
      <c r="RCY355" s="1"/>
      <c r="RCZ355" s="1"/>
      <c r="RDA355" s="1"/>
      <c r="RDB355" s="1"/>
      <c r="RDC355" s="1"/>
      <c r="RDD355" s="1"/>
      <c r="RDE355" s="1"/>
      <c r="RDF355" s="1"/>
      <c r="RDG355" s="1"/>
      <c r="RDH355" s="1"/>
      <c r="RDI355" s="1"/>
      <c r="RDJ355" s="1"/>
      <c r="RDK355" s="1"/>
      <c r="RDL355" s="1"/>
      <c r="RDM355" s="1"/>
      <c r="RDN355" s="1"/>
      <c r="RDO355" s="1"/>
      <c r="RDP355" s="1"/>
      <c r="RDQ355" s="1"/>
      <c r="RDR355" s="1"/>
      <c r="RDS355" s="1"/>
      <c r="RDT355" s="1"/>
      <c r="RDU355" s="1"/>
      <c r="RDV355" s="1"/>
      <c r="RDW355" s="1"/>
      <c r="RDX355" s="1"/>
      <c r="RDY355" s="1"/>
      <c r="RDZ355" s="1"/>
      <c r="REA355" s="1"/>
      <c r="REB355" s="1"/>
      <c r="REC355" s="1"/>
      <c r="RED355" s="1"/>
      <c r="REE355" s="1"/>
      <c r="REF355" s="1"/>
      <c r="REG355" s="1"/>
      <c r="REH355" s="1"/>
      <c r="REI355" s="1"/>
      <c r="REJ355" s="1"/>
      <c r="REK355" s="1"/>
      <c r="REL355" s="1"/>
      <c r="REM355" s="1"/>
      <c r="REN355" s="1"/>
      <c r="REO355" s="1"/>
      <c r="REP355" s="1"/>
      <c r="REQ355" s="1"/>
      <c r="RER355" s="1"/>
      <c r="RES355" s="1"/>
      <c r="RET355" s="1"/>
      <c r="REU355" s="1"/>
      <c r="REV355" s="1"/>
      <c r="REW355" s="1"/>
      <c r="REX355" s="1"/>
      <c r="REY355" s="1"/>
      <c r="REZ355" s="1"/>
      <c r="RFA355" s="1"/>
      <c r="RFB355" s="1"/>
      <c r="RFC355" s="1"/>
      <c r="RFD355" s="1"/>
      <c r="RFE355" s="1"/>
      <c r="RFF355" s="1"/>
      <c r="RFG355" s="1"/>
      <c r="RFH355" s="1"/>
      <c r="RFI355" s="1"/>
      <c r="RFJ355" s="1"/>
      <c r="RFK355" s="1"/>
      <c r="RFL355" s="1"/>
      <c r="RFM355" s="1"/>
      <c r="RFN355" s="1"/>
      <c r="RFO355" s="1"/>
      <c r="RFP355" s="1"/>
      <c r="RFQ355" s="1"/>
      <c r="RFR355" s="1"/>
      <c r="RFS355" s="1"/>
      <c r="RFT355" s="1"/>
      <c r="RFU355" s="1"/>
      <c r="RFV355" s="1"/>
      <c r="RFW355" s="1"/>
      <c r="RFX355" s="1"/>
      <c r="RFY355" s="1"/>
      <c r="RFZ355" s="1"/>
      <c r="RGA355" s="1"/>
      <c r="RGB355" s="1"/>
      <c r="RGC355" s="1"/>
      <c r="RGD355" s="1"/>
      <c r="RGE355" s="1"/>
      <c r="RGF355" s="1"/>
      <c r="RGG355" s="1"/>
      <c r="RGH355" s="1"/>
      <c r="RGI355" s="1"/>
      <c r="RGJ355" s="1"/>
      <c r="RGK355" s="1"/>
      <c r="RGL355" s="1"/>
      <c r="RGM355" s="1"/>
      <c r="RGN355" s="1"/>
      <c r="RGO355" s="1"/>
      <c r="RGP355" s="1"/>
      <c r="RGQ355" s="1"/>
      <c r="RGR355" s="1"/>
      <c r="RGS355" s="1"/>
      <c r="RGT355" s="1"/>
      <c r="RGU355" s="1"/>
      <c r="RGV355" s="1"/>
      <c r="RGW355" s="1"/>
      <c r="RGX355" s="1"/>
      <c r="RGY355" s="1"/>
      <c r="RGZ355" s="1"/>
      <c r="RHA355" s="1"/>
      <c r="RHB355" s="1"/>
      <c r="RHC355" s="1"/>
      <c r="RHD355" s="1"/>
      <c r="RHE355" s="1"/>
      <c r="RHF355" s="1"/>
      <c r="RHG355" s="1"/>
      <c r="RHH355" s="1"/>
      <c r="RHI355" s="1"/>
      <c r="RHJ355" s="1"/>
      <c r="RHK355" s="1"/>
      <c r="RHL355" s="1"/>
      <c r="RHM355" s="1"/>
      <c r="RHN355" s="1"/>
      <c r="RHO355" s="1"/>
      <c r="RHP355" s="1"/>
      <c r="RHQ355" s="1"/>
      <c r="RHR355" s="1"/>
      <c r="RHS355" s="1"/>
      <c r="RHT355" s="1"/>
      <c r="RHU355" s="1"/>
      <c r="RHV355" s="1"/>
      <c r="RHW355" s="1"/>
      <c r="RHX355" s="1"/>
      <c r="RHY355" s="1"/>
      <c r="RHZ355" s="1"/>
      <c r="RIA355" s="1"/>
      <c r="RIB355" s="1"/>
      <c r="RIC355" s="1"/>
      <c r="RID355" s="1"/>
      <c r="RIE355" s="1"/>
      <c r="RIF355" s="1"/>
      <c r="RIG355" s="1"/>
      <c r="RIH355" s="1"/>
      <c r="RII355" s="1"/>
      <c r="RIJ355" s="1"/>
      <c r="RIK355" s="1"/>
      <c r="RIL355" s="1"/>
      <c r="RIM355" s="1"/>
      <c r="RIN355" s="1"/>
      <c r="RIO355" s="1"/>
      <c r="RIP355" s="1"/>
      <c r="RIQ355" s="1"/>
      <c r="RIR355" s="1"/>
      <c r="RIS355" s="1"/>
      <c r="RIT355" s="1"/>
      <c r="RIU355" s="1"/>
      <c r="RIV355" s="1"/>
      <c r="RIW355" s="1"/>
      <c r="RIX355" s="1"/>
      <c r="RIY355" s="1"/>
      <c r="RIZ355" s="1"/>
      <c r="RJA355" s="1"/>
      <c r="RJB355" s="1"/>
      <c r="RJC355" s="1"/>
      <c r="RJD355" s="1"/>
      <c r="RJE355" s="1"/>
      <c r="RJF355" s="1"/>
      <c r="RJG355" s="1"/>
      <c r="RJH355" s="1"/>
      <c r="RJI355" s="1"/>
      <c r="RJJ355" s="1"/>
      <c r="RJK355" s="1"/>
      <c r="RJL355" s="1"/>
      <c r="RJM355" s="1"/>
      <c r="RJN355" s="1"/>
      <c r="RJO355" s="1"/>
      <c r="RJP355" s="1"/>
      <c r="RJQ355" s="1"/>
      <c r="RJR355" s="1"/>
      <c r="RJS355" s="1"/>
      <c r="RJT355" s="1"/>
      <c r="RJU355" s="1"/>
      <c r="RJV355" s="1"/>
      <c r="RJW355" s="1"/>
      <c r="RJX355" s="1"/>
      <c r="RJY355" s="1"/>
      <c r="RJZ355" s="1"/>
      <c r="RKA355" s="1"/>
      <c r="RKB355" s="1"/>
      <c r="RKC355" s="1"/>
      <c r="RKD355" s="1"/>
      <c r="RKE355" s="1"/>
      <c r="RKF355" s="1"/>
      <c r="RKG355" s="1"/>
      <c r="RKH355" s="1"/>
      <c r="RKI355" s="1"/>
      <c r="RKJ355" s="1"/>
      <c r="RKK355" s="1"/>
      <c r="RKL355" s="1"/>
      <c r="RKM355" s="1"/>
      <c r="RKN355" s="1"/>
      <c r="RKO355" s="1"/>
      <c r="RKP355" s="1"/>
      <c r="RKQ355" s="1"/>
      <c r="RKR355" s="1"/>
      <c r="RKS355" s="1"/>
      <c r="RKT355" s="1"/>
      <c r="RKU355" s="1"/>
      <c r="RKV355" s="1"/>
      <c r="RKW355" s="1"/>
      <c r="RKX355" s="1"/>
      <c r="RKY355" s="1"/>
      <c r="RKZ355" s="1"/>
      <c r="RLA355" s="1"/>
      <c r="RLB355" s="1"/>
      <c r="RLC355" s="1"/>
      <c r="RLD355" s="1"/>
      <c r="RLE355" s="1"/>
      <c r="RLF355" s="1"/>
      <c r="RLG355" s="1"/>
      <c r="RLH355" s="1"/>
      <c r="RLI355" s="1"/>
      <c r="RLJ355" s="1"/>
      <c r="RLK355" s="1"/>
      <c r="RLL355" s="1"/>
      <c r="RLM355" s="1"/>
      <c r="RLN355" s="1"/>
      <c r="RLO355" s="1"/>
      <c r="RLP355" s="1"/>
      <c r="RLQ355" s="1"/>
      <c r="RLR355" s="1"/>
      <c r="RLS355" s="1"/>
      <c r="RLT355" s="1"/>
      <c r="RLU355" s="1"/>
      <c r="RLV355" s="1"/>
      <c r="RLW355" s="1"/>
      <c r="RLX355" s="1"/>
      <c r="RLY355" s="1"/>
      <c r="RLZ355" s="1"/>
      <c r="RMA355" s="1"/>
      <c r="RMB355" s="1"/>
      <c r="RMC355" s="1"/>
      <c r="RMD355" s="1"/>
      <c r="RME355" s="1"/>
      <c r="RMF355" s="1"/>
      <c r="RMG355" s="1"/>
      <c r="RMH355" s="1"/>
      <c r="RMI355" s="1"/>
      <c r="RMJ355" s="1"/>
      <c r="RMK355" s="1"/>
      <c r="RML355" s="1"/>
      <c r="RMM355" s="1"/>
      <c r="RMN355" s="1"/>
      <c r="RMO355" s="1"/>
      <c r="RMP355" s="1"/>
      <c r="RMQ355" s="1"/>
      <c r="RMR355" s="1"/>
      <c r="RMS355" s="1"/>
      <c r="RMT355" s="1"/>
      <c r="RMU355" s="1"/>
      <c r="RMV355" s="1"/>
      <c r="RMW355" s="1"/>
      <c r="RMX355" s="1"/>
      <c r="RMY355" s="1"/>
      <c r="RMZ355" s="1"/>
      <c r="RNA355" s="1"/>
      <c r="RNB355" s="1"/>
      <c r="RNC355" s="1"/>
      <c r="RND355" s="1"/>
      <c r="RNE355" s="1"/>
      <c r="RNF355" s="1"/>
      <c r="RNG355" s="1"/>
      <c r="RNH355" s="1"/>
      <c r="RNI355" s="1"/>
      <c r="RNJ355" s="1"/>
      <c r="RNK355" s="1"/>
      <c r="RNL355" s="1"/>
      <c r="RNM355" s="1"/>
      <c r="RNN355" s="1"/>
      <c r="RNO355" s="1"/>
      <c r="RNP355" s="1"/>
      <c r="RNQ355" s="1"/>
      <c r="RNR355" s="1"/>
      <c r="RNS355" s="1"/>
      <c r="RNT355" s="1"/>
      <c r="RNU355" s="1"/>
      <c r="RNV355" s="1"/>
      <c r="RNW355" s="1"/>
      <c r="RNX355" s="1"/>
      <c r="RNY355" s="1"/>
      <c r="RNZ355" s="1"/>
      <c r="ROA355" s="1"/>
      <c r="ROB355" s="1"/>
      <c r="ROC355" s="1"/>
      <c r="ROD355" s="1"/>
      <c r="ROE355" s="1"/>
      <c r="ROF355" s="1"/>
      <c r="ROG355" s="1"/>
      <c r="ROH355" s="1"/>
      <c r="ROI355" s="1"/>
      <c r="ROJ355" s="1"/>
      <c r="ROK355" s="1"/>
      <c r="ROL355" s="1"/>
      <c r="ROM355" s="1"/>
      <c r="RON355" s="1"/>
      <c r="ROO355" s="1"/>
      <c r="ROP355" s="1"/>
      <c r="ROQ355" s="1"/>
      <c r="ROR355" s="1"/>
      <c r="ROS355" s="1"/>
      <c r="ROT355" s="1"/>
      <c r="ROU355" s="1"/>
      <c r="ROV355" s="1"/>
      <c r="ROW355" s="1"/>
      <c r="ROX355" s="1"/>
      <c r="ROY355" s="1"/>
      <c r="ROZ355" s="1"/>
      <c r="RPA355" s="1"/>
      <c r="RPB355" s="1"/>
      <c r="RPC355" s="1"/>
      <c r="RPD355" s="1"/>
      <c r="RPE355" s="1"/>
      <c r="RPF355" s="1"/>
      <c r="RPG355" s="1"/>
      <c r="RPH355" s="1"/>
      <c r="RPI355" s="1"/>
      <c r="RPJ355" s="1"/>
      <c r="RPK355" s="1"/>
      <c r="RPL355" s="1"/>
      <c r="RPM355" s="1"/>
      <c r="RPN355" s="1"/>
      <c r="RPO355" s="1"/>
      <c r="RPP355" s="1"/>
      <c r="RPQ355" s="1"/>
      <c r="RPR355" s="1"/>
      <c r="RPS355" s="1"/>
      <c r="RPT355" s="1"/>
      <c r="RPU355" s="1"/>
      <c r="RPV355" s="1"/>
      <c r="RPW355" s="1"/>
      <c r="RPX355" s="1"/>
      <c r="RPY355" s="1"/>
      <c r="RPZ355" s="1"/>
      <c r="RQA355" s="1"/>
      <c r="RQB355" s="1"/>
      <c r="RQC355" s="1"/>
      <c r="RQD355" s="1"/>
      <c r="RQE355" s="1"/>
      <c r="RQF355" s="1"/>
      <c r="RQG355" s="1"/>
      <c r="RQH355" s="1"/>
      <c r="RQI355" s="1"/>
      <c r="RQJ355" s="1"/>
      <c r="RQK355" s="1"/>
      <c r="RQL355" s="1"/>
      <c r="RQM355" s="1"/>
      <c r="RQN355" s="1"/>
      <c r="RQO355" s="1"/>
      <c r="RQP355" s="1"/>
      <c r="RQQ355" s="1"/>
      <c r="RQR355" s="1"/>
      <c r="RQS355" s="1"/>
      <c r="RQT355" s="1"/>
      <c r="RQU355" s="1"/>
      <c r="RQV355" s="1"/>
      <c r="RQW355" s="1"/>
      <c r="RQX355" s="1"/>
      <c r="RQY355" s="1"/>
      <c r="RQZ355" s="1"/>
      <c r="RRA355" s="1"/>
      <c r="RRB355" s="1"/>
      <c r="RRC355" s="1"/>
      <c r="RRD355" s="1"/>
      <c r="RRE355" s="1"/>
      <c r="RRF355" s="1"/>
      <c r="RRG355" s="1"/>
      <c r="RRH355" s="1"/>
      <c r="RRI355" s="1"/>
      <c r="RRJ355" s="1"/>
      <c r="RRK355" s="1"/>
      <c r="RRL355" s="1"/>
      <c r="RRM355" s="1"/>
      <c r="RRN355" s="1"/>
      <c r="RRO355" s="1"/>
      <c r="RRP355" s="1"/>
      <c r="RRQ355" s="1"/>
      <c r="RRR355" s="1"/>
      <c r="RRS355" s="1"/>
      <c r="RRT355" s="1"/>
      <c r="RRU355" s="1"/>
      <c r="RRV355" s="1"/>
      <c r="RRW355" s="1"/>
      <c r="RRX355" s="1"/>
      <c r="RRY355" s="1"/>
      <c r="RRZ355" s="1"/>
      <c r="RSA355" s="1"/>
      <c r="RSB355" s="1"/>
      <c r="RSC355" s="1"/>
      <c r="RSD355" s="1"/>
      <c r="RSE355" s="1"/>
      <c r="RSF355" s="1"/>
      <c r="RSG355" s="1"/>
      <c r="RSH355" s="1"/>
      <c r="RSI355" s="1"/>
      <c r="RSJ355" s="1"/>
      <c r="RSK355" s="1"/>
      <c r="RSL355" s="1"/>
      <c r="RSM355" s="1"/>
      <c r="RSN355" s="1"/>
      <c r="RSO355" s="1"/>
      <c r="RSP355" s="1"/>
      <c r="RSQ355" s="1"/>
      <c r="RSR355" s="1"/>
      <c r="RSS355" s="1"/>
      <c r="RST355" s="1"/>
      <c r="RSU355" s="1"/>
      <c r="RSV355" s="1"/>
      <c r="RSW355" s="1"/>
      <c r="RSX355" s="1"/>
      <c r="RSY355" s="1"/>
      <c r="RSZ355" s="1"/>
      <c r="RTA355" s="1"/>
      <c r="RTB355" s="1"/>
      <c r="RTC355" s="1"/>
      <c r="RTD355" s="1"/>
      <c r="RTE355" s="1"/>
      <c r="RTF355" s="1"/>
      <c r="RTG355" s="1"/>
      <c r="RTH355" s="1"/>
      <c r="RTI355" s="1"/>
      <c r="RTJ355" s="1"/>
      <c r="RTK355" s="1"/>
      <c r="RTL355" s="1"/>
      <c r="RTM355" s="1"/>
      <c r="RTN355" s="1"/>
      <c r="RTO355" s="1"/>
      <c r="RTP355" s="1"/>
      <c r="RTQ355" s="1"/>
      <c r="RTR355" s="1"/>
      <c r="RTS355" s="1"/>
      <c r="RTT355" s="1"/>
      <c r="RTU355" s="1"/>
      <c r="RTV355" s="1"/>
      <c r="RTW355" s="1"/>
      <c r="RTX355" s="1"/>
      <c r="RTY355" s="1"/>
      <c r="RTZ355" s="1"/>
      <c r="RUA355" s="1"/>
      <c r="RUB355" s="1"/>
      <c r="RUC355" s="1"/>
      <c r="RUD355" s="1"/>
      <c r="RUE355" s="1"/>
      <c r="RUF355" s="1"/>
      <c r="RUG355" s="1"/>
      <c r="RUH355" s="1"/>
      <c r="RUI355" s="1"/>
      <c r="RUJ355" s="1"/>
      <c r="RUK355" s="1"/>
      <c r="RUL355" s="1"/>
      <c r="RUM355" s="1"/>
      <c r="RUN355" s="1"/>
      <c r="RUO355" s="1"/>
      <c r="RUP355" s="1"/>
      <c r="RUQ355" s="1"/>
      <c r="RUR355" s="1"/>
      <c r="RUS355" s="1"/>
      <c r="RUT355" s="1"/>
      <c r="RUU355" s="1"/>
      <c r="RUV355" s="1"/>
      <c r="RUW355" s="1"/>
      <c r="RUX355" s="1"/>
      <c r="RUY355" s="1"/>
      <c r="RUZ355" s="1"/>
      <c r="RVA355" s="1"/>
      <c r="RVB355" s="1"/>
      <c r="RVC355" s="1"/>
      <c r="RVD355" s="1"/>
      <c r="RVE355" s="1"/>
      <c r="RVF355" s="1"/>
      <c r="RVG355" s="1"/>
      <c r="RVH355" s="1"/>
      <c r="RVI355" s="1"/>
      <c r="RVJ355" s="1"/>
      <c r="RVK355" s="1"/>
      <c r="RVL355" s="1"/>
      <c r="RVM355" s="1"/>
      <c r="RVN355" s="1"/>
      <c r="RVO355" s="1"/>
      <c r="RVP355" s="1"/>
      <c r="RVQ355" s="1"/>
      <c r="RVR355" s="1"/>
      <c r="RVS355" s="1"/>
      <c r="RVT355" s="1"/>
      <c r="RVU355" s="1"/>
      <c r="RVV355" s="1"/>
      <c r="RVW355" s="1"/>
      <c r="RVX355" s="1"/>
      <c r="RVY355" s="1"/>
      <c r="RVZ355" s="1"/>
      <c r="RWA355" s="1"/>
      <c r="RWB355" s="1"/>
      <c r="RWC355" s="1"/>
      <c r="RWD355" s="1"/>
      <c r="RWE355" s="1"/>
      <c r="RWF355" s="1"/>
      <c r="RWG355" s="1"/>
      <c r="RWH355" s="1"/>
      <c r="RWI355" s="1"/>
      <c r="RWJ355" s="1"/>
      <c r="RWK355" s="1"/>
      <c r="RWL355" s="1"/>
      <c r="RWM355" s="1"/>
      <c r="RWN355" s="1"/>
      <c r="RWO355" s="1"/>
      <c r="RWP355" s="1"/>
      <c r="RWQ355" s="1"/>
      <c r="RWR355" s="1"/>
      <c r="RWS355" s="1"/>
      <c r="RWT355" s="1"/>
      <c r="RWU355" s="1"/>
      <c r="RWV355" s="1"/>
      <c r="RWW355" s="1"/>
      <c r="RWX355" s="1"/>
      <c r="RWY355" s="1"/>
      <c r="RWZ355" s="1"/>
      <c r="RXA355" s="1"/>
      <c r="RXB355" s="1"/>
      <c r="RXC355" s="1"/>
      <c r="RXD355" s="1"/>
      <c r="RXE355" s="1"/>
      <c r="RXF355" s="1"/>
      <c r="RXG355" s="1"/>
      <c r="RXH355" s="1"/>
      <c r="RXI355" s="1"/>
      <c r="RXJ355" s="1"/>
      <c r="RXK355" s="1"/>
      <c r="RXL355" s="1"/>
      <c r="RXM355" s="1"/>
      <c r="RXN355" s="1"/>
      <c r="RXO355" s="1"/>
      <c r="RXP355" s="1"/>
      <c r="RXQ355" s="1"/>
      <c r="RXR355" s="1"/>
      <c r="RXS355" s="1"/>
      <c r="RXT355" s="1"/>
      <c r="RXU355" s="1"/>
      <c r="RXV355" s="1"/>
      <c r="RXW355" s="1"/>
      <c r="RXX355" s="1"/>
      <c r="RXY355" s="1"/>
      <c r="RXZ355" s="1"/>
      <c r="RYA355" s="1"/>
      <c r="RYB355" s="1"/>
      <c r="RYC355" s="1"/>
      <c r="RYD355" s="1"/>
      <c r="RYE355" s="1"/>
      <c r="RYF355" s="1"/>
      <c r="RYG355" s="1"/>
      <c r="RYH355" s="1"/>
      <c r="RYI355" s="1"/>
      <c r="RYJ355" s="1"/>
      <c r="RYK355" s="1"/>
      <c r="RYL355" s="1"/>
      <c r="RYM355" s="1"/>
      <c r="RYN355" s="1"/>
      <c r="RYO355" s="1"/>
      <c r="RYP355" s="1"/>
      <c r="RYQ355" s="1"/>
      <c r="RYR355" s="1"/>
      <c r="RYS355" s="1"/>
      <c r="RYT355" s="1"/>
      <c r="RYU355" s="1"/>
      <c r="RYV355" s="1"/>
      <c r="RYW355" s="1"/>
      <c r="RYX355" s="1"/>
      <c r="RYY355" s="1"/>
      <c r="RYZ355" s="1"/>
      <c r="RZA355" s="1"/>
      <c r="RZB355" s="1"/>
      <c r="RZC355" s="1"/>
      <c r="RZD355" s="1"/>
      <c r="RZE355" s="1"/>
      <c r="RZF355" s="1"/>
      <c r="RZG355" s="1"/>
      <c r="RZH355" s="1"/>
      <c r="RZI355" s="1"/>
      <c r="RZJ355" s="1"/>
      <c r="RZK355" s="1"/>
      <c r="RZL355" s="1"/>
      <c r="RZM355" s="1"/>
      <c r="RZN355" s="1"/>
      <c r="RZO355" s="1"/>
      <c r="RZP355" s="1"/>
      <c r="RZQ355" s="1"/>
      <c r="RZR355" s="1"/>
      <c r="RZS355" s="1"/>
      <c r="RZT355" s="1"/>
      <c r="RZU355" s="1"/>
      <c r="RZV355" s="1"/>
      <c r="RZW355" s="1"/>
      <c r="RZX355" s="1"/>
      <c r="RZY355" s="1"/>
      <c r="RZZ355" s="1"/>
      <c r="SAA355" s="1"/>
      <c r="SAB355" s="1"/>
      <c r="SAC355" s="1"/>
      <c r="SAD355" s="1"/>
      <c r="SAE355" s="1"/>
      <c r="SAF355" s="1"/>
      <c r="SAG355" s="1"/>
      <c r="SAH355" s="1"/>
      <c r="SAI355" s="1"/>
      <c r="SAJ355" s="1"/>
      <c r="SAK355" s="1"/>
      <c r="SAL355" s="1"/>
      <c r="SAM355" s="1"/>
      <c r="SAN355" s="1"/>
      <c r="SAO355" s="1"/>
      <c r="SAP355" s="1"/>
      <c r="SAQ355" s="1"/>
      <c r="SAR355" s="1"/>
      <c r="SAS355" s="1"/>
      <c r="SAT355" s="1"/>
      <c r="SAU355" s="1"/>
      <c r="SAV355" s="1"/>
      <c r="SAW355" s="1"/>
      <c r="SAX355" s="1"/>
      <c r="SAY355" s="1"/>
      <c r="SAZ355" s="1"/>
      <c r="SBA355" s="1"/>
      <c r="SBB355" s="1"/>
      <c r="SBC355" s="1"/>
      <c r="SBD355" s="1"/>
      <c r="SBE355" s="1"/>
      <c r="SBF355" s="1"/>
      <c r="SBG355" s="1"/>
      <c r="SBH355" s="1"/>
      <c r="SBI355" s="1"/>
      <c r="SBJ355" s="1"/>
      <c r="SBK355" s="1"/>
      <c r="SBL355" s="1"/>
      <c r="SBM355" s="1"/>
      <c r="SBN355" s="1"/>
      <c r="SBO355" s="1"/>
      <c r="SBP355" s="1"/>
      <c r="SBQ355" s="1"/>
      <c r="SBR355" s="1"/>
      <c r="SBS355" s="1"/>
      <c r="SBT355" s="1"/>
      <c r="SBU355" s="1"/>
      <c r="SBV355" s="1"/>
      <c r="SBW355" s="1"/>
      <c r="SBX355" s="1"/>
      <c r="SBY355" s="1"/>
      <c r="SBZ355" s="1"/>
      <c r="SCA355" s="1"/>
      <c r="SCB355" s="1"/>
      <c r="SCC355" s="1"/>
      <c r="SCD355" s="1"/>
      <c r="SCE355" s="1"/>
      <c r="SCF355" s="1"/>
      <c r="SCG355" s="1"/>
      <c r="SCH355" s="1"/>
      <c r="SCI355" s="1"/>
      <c r="SCJ355" s="1"/>
      <c r="SCK355" s="1"/>
      <c r="SCL355" s="1"/>
      <c r="SCM355" s="1"/>
      <c r="SCN355" s="1"/>
      <c r="SCO355" s="1"/>
      <c r="SCP355" s="1"/>
      <c r="SCQ355" s="1"/>
      <c r="SCR355" s="1"/>
      <c r="SCS355" s="1"/>
      <c r="SCT355" s="1"/>
      <c r="SCU355" s="1"/>
      <c r="SCV355" s="1"/>
      <c r="SCW355" s="1"/>
      <c r="SCX355" s="1"/>
      <c r="SCY355" s="1"/>
      <c r="SCZ355" s="1"/>
      <c r="SDA355" s="1"/>
      <c r="SDB355" s="1"/>
      <c r="SDC355" s="1"/>
      <c r="SDD355" s="1"/>
      <c r="SDE355" s="1"/>
      <c r="SDF355" s="1"/>
      <c r="SDG355" s="1"/>
      <c r="SDH355" s="1"/>
      <c r="SDI355" s="1"/>
      <c r="SDJ355" s="1"/>
      <c r="SDK355" s="1"/>
      <c r="SDL355" s="1"/>
      <c r="SDM355" s="1"/>
      <c r="SDN355" s="1"/>
      <c r="SDO355" s="1"/>
      <c r="SDP355" s="1"/>
      <c r="SDQ355" s="1"/>
      <c r="SDR355" s="1"/>
      <c r="SDS355" s="1"/>
      <c r="SDT355" s="1"/>
      <c r="SDU355" s="1"/>
      <c r="SDV355" s="1"/>
      <c r="SDW355" s="1"/>
      <c r="SDX355" s="1"/>
      <c r="SDY355" s="1"/>
      <c r="SDZ355" s="1"/>
      <c r="SEA355" s="1"/>
      <c r="SEB355" s="1"/>
      <c r="SEC355" s="1"/>
      <c r="SED355" s="1"/>
      <c r="SEE355" s="1"/>
      <c r="SEF355" s="1"/>
      <c r="SEG355" s="1"/>
      <c r="SEH355" s="1"/>
      <c r="SEI355" s="1"/>
      <c r="SEJ355" s="1"/>
      <c r="SEK355" s="1"/>
      <c r="SEL355" s="1"/>
      <c r="SEM355" s="1"/>
      <c r="SEN355" s="1"/>
      <c r="SEO355" s="1"/>
      <c r="SEP355" s="1"/>
      <c r="SEQ355" s="1"/>
      <c r="SER355" s="1"/>
      <c r="SES355" s="1"/>
      <c r="SET355" s="1"/>
      <c r="SEU355" s="1"/>
      <c r="SEV355" s="1"/>
      <c r="SEW355" s="1"/>
      <c r="SEX355" s="1"/>
      <c r="SEY355" s="1"/>
      <c r="SEZ355" s="1"/>
      <c r="SFA355" s="1"/>
      <c r="SFB355" s="1"/>
      <c r="SFC355" s="1"/>
      <c r="SFD355" s="1"/>
      <c r="SFE355" s="1"/>
      <c r="SFF355" s="1"/>
      <c r="SFG355" s="1"/>
      <c r="SFH355" s="1"/>
      <c r="SFI355" s="1"/>
      <c r="SFJ355" s="1"/>
      <c r="SFK355" s="1"/>
      <c r="SFL355" s="1"/>
      <c r="SFM355" s="1"/>
      <c r="SFN355" s="1"/>
      <c r="SFO355" s="1"/>
      <c r="SFP355" s="1"/>
      <c r="SFQ355" s="1"/>
      <c r="SFR355" s="1"/>
      <c r="SFS355" s="1"/>
      <c r="SFT355" s="1"/>
      <c r="SFU355" s="1"/>
      <c r="SFV355" s="1"/>
      <c r="SFW355" s="1"/>
      <c r="SFX355" s="1"/>
      <c r="SFY355" s="1"/>
      <c r="SFZ355" s="1"/>
      <c r="SGA355" s="1"/>
      <c r="SGB355" s="1"/>
      <c r="SGC355" s="1"/>
      <c r="SGD355" s="1"/>
      <c r="SGE355" s="1"/>
      <c r="SGF355" s="1"/>
      <c r="SGG355" s="1"/>
      <c r="SGH355" s="1"/>
      <c r="SGI355" s="1"/>
      <c r="SGJ355" s="1"/>
      <c r="SGK355" s="1"/>
      <c r="SGL355" s="1"/>
      <c r="SGM355" s="1"/>
      <c r="SGN355" s="1"/>
      <c r="SGO355" s="1"/>
      <c r="SGP355" s="1"/>
      <c r="SGQ355" s="1"/>
      <c r="SGR355" s="1"/>
      <c r="SGS355" s="1"/>
      <c r="SGT355" s="1"/>
      <c r="SGU355" s="1"/>
      <c r="SGV355" s="1"/>
      <c r="SGW355" s="1"/>
      <c r="SGX355" s="1"/>
      <c r="SGY355" s="1"/>
      <c r="SGZ355" s="1"/>
      <c r="SHA355" s="1"/>
      <c r="SHB355" s="1"/>
      <c r="SHC355" s="1"/>
      <c r="SHD355" s="1"/>
      <c r="SHE355" s="1"/>
      <c r="SHF355" s="1"/>
      <c r="SHG355" s="1"/>
      <c r="SHH355" s="1"/>
      <c r="SHI355" s="1"/>
      <c r="SHJ355" s="1"/>
      <c r="SHK355" s="1"/>
      <c r="SHL355" s="1"/>
      <c r="SHM355" s="1"/>
      <c r="SHN355" s="1"/>
      <c r="SHO355" s="1"/>
      <c r="SHP355" s="1"/>
      <c r="SHQ355" s="1"/>
      <c r="SHR355" s="1"/>
      <c r="SHS355" s="1"/>
      <c r="SHT355" s="1"/>
      <c r="SHU355" s="1"/>
      <c r="SHV355" s="1"/>
      <c r="SHW355" s="1"/>
      <c r="SHX355" s="1"/>
      <c r="SHY355" s="1"/>
      <c r="SHZ355" s="1"/>
      <c r="SIA355" s="1"/>
      <c r="SIB355" s="1"/>
      <c r="SIC355" s="1"/>
      <c r="SID355" s="1"/>
      <c r="SIE355" s="1"/>
      <c r="SIF355" s="1"/>
      <c r="SIG355" s="1"/>
      <c r="SIH355" s="1"/>
      <c r="SII355" s="1"/>
      <c r="SIJ355" s="1"/>
      <c r="SIK355" s="1"/>
      <c r="SIL355" s="1"/>
      <c r="SIM355" s="1"/>
      <c r="SIN355" s="1"/>
      <c r="SIO355" s="1"/>
      <c r="SIP355" s="1"/>
      <c r="SIQ355" s="1"/>
      <c r="SIR355" s="1"/>
      <c r="SIS355" s="1"/>
      <c r="SIT355" s="1"/>
      <c r="SIU355" s="1"/>
      <c r="SIV355" s="1"/>
      <c r="SIW355" s="1"/>
      <c r="SIX355" s="1"/>
      <c r="SIY355" s="1"/>
      <c r="SIZ355" s="1"/>
      <c r="SJA355" s="1"/>
      <c r="SJB355" s="1"/>
      <c r="SJC355" s="1"/>
      <c r="SJD355" s="1"/>
      <c r="SJE355" s="1"/>
      <c r="SJF355" s="1"/>
      <c r="SJG355" s="1"/>
      <c r="SJH355" s="1"/>
      <c r="SJI355" s="1"/>
      <c r="SJJ355" s="1"/>
      <c r="SJK355" s="1"/>
      <c r="SJL355" s="1"/>
      <c r="SJM355" s="1"/>
      <c r="SJN355" s="1"/>
      <c r="SJO355" s="1"/>
      <c r="SJP355" s="1"/>
      <c r="SJQ355" s="1"/>
      <c r="SJR355" s="1"/>
      <c r="SJS355" s="1"/>
      <c r="SJT355" s="1"/>
      <c r="SJU355" s="1"/>
      <c r="SJV355" s="1"/>
      <c r="SJW355" s="1"/>
      <c r="SJX355" s="1"/>
      <c r="SJY355" s="1"/>
      <c r="SJZ355" s="1"/>
      <c r="SKA355" s="1"/>
      <c r="SKB355" s="1"/>
      <c r="SKC355" s="1"/>
      <c r="SKD355" s="1"/>
      <c r="SKE355" s="1"/>
      <c r="SKF355" s="1"/>
      <c r="SKG355" s="1"/>
      <c r="SKH355" s="1"/>
      <c r="SKI355" s="1"/>
      <c r="SKJ355" s="1"/>
      <c r="SKK355" s="1"/>
      <c r="SKL355" s="1"/>
      <c r="SKM355" s="1"/>
      <c r="SKN355" s="1"/>
      <c r="SKO355" s="1"/>
      <c r="SKP355" s="1"/>
      <c r="SKQ355" s="1"/>
      <c r="SKR355" s="1"/>
      <c r="SKS355" s="1"/>
      <c r="SKT355" s="1"/>
      <c r="SKU355" s="1"/>
      <c r="SKV355" s="1"/>
      <c r="SKW355" s="1"/>
      <c r="SKX355" s="1"/>
      <c r="SKY355" s="1"/>
      <c r="SKZ355" s="1"/>
      <c r="SLA355" s="1"/>
      <c r="SLB355" s="1"/>
      <c r="SLC355" s="1"/>
      <c r="SLD355" s="1"/>
      <c r="SLE355" s="1"/>
      <c r="SLF355" s="1"/>
      <c r="SLG355" s="1"/>
      <c r="SLH355" s="1"/>
      <c r="SLI355" s="1"/>
      <c r="SLJ355" s="1"/>
      <c r="SLK355" s="1"/>
      <c r="SLL355" s="1"/>
      <c r="SLM355" s="1"/>
      <c r="SLN355" s="1"/>
      <c r="SLO355" s="1"/>
      <c r="SLP355" s="1"/>
      <c r="SLQ355" s="1"/>
      <c r="SLR355" s="1"/>
      <c r="SLS355" s="1"/>
      <c r="SLT355" s="1"/>
      <c r="SLU355" s="1"/>
      <c r="SLV355" s="1"/>
      <c r="SLW355" s="1"/>
      <c r="SLX355" s="1"/>
      <c r="SLY355" s="1"/>
      <c r="SLZ355" s="1"/>
      <c r="SMA355" s="1"/>
      <c r="SMB355" s="1"/>
      <c r="SMC355" s="1"/>
      <c r="SMD355" s="1"/>
      <c r="SME355" s="1"/>
      <c r="SMF355" s="1"/>
      <c r="SMG355" s="1"/>
      <c r="SMH355" s="1"/>
      <c r="SMI355" s="1"/>
      <c r="SMJ355" s="1"/>
      <c r="SMK355" s="1"/>
      <c r="SML355" s="1"/>
      <c r="SMM355" s="1"/>
      <c r="SMN355" s="1"/>
      <c r="SMO355" s="1"/>
      <c r="SMP355" s="1"/>
      <c r="SMQ355" s="1"/>
      <c r="SMR355" s="1"/>
      <c r="SMS355" s="1"/>
      <c r="SMT355" s="1"/>
      <c r="SMU355" s="1"/>
      <c r="SMV355" s="1"/>
      <c r="SMW355" s="1"/>
      <c r="SMX355" s="1"/>
      <c r="SMY355" s="1"/>
      <c r="SMZ355" s="1"/>
      <c r="SNA355" s="1"/>
      <c r="SNB355" s="1"/>
      <c r="SNC355" s="1"/>
      <c r="SND355" s="1"/>
      <c r="SNE355" s="1"/>
      <c r="SNF355" s="1"/>
      <c r="SNG355" s="1"/>
      <c r="SNH355" s="1"/>
      <c r="SNI355" s="1"/>
      <c r="SNJ355" s="1"/>
      <c r="SNK355" s="1"/>
      <c r="SNL355" s="1"/>
      <c r="SNM355" s="1"/>
      <c r="SNN355" s="1"/>
      <c r="SNO355" s="1"/>
      <c r="SNP355" s="1"/>
      <c r="SNQ355" s="1"/>
      <c r="SNR355" s="1"/>
      <c r="SNS355" s="1"/>
      <c r="SNT355" s="1"/>
      <c r="SNU355" s="1"/>
      <c r="SNV355" s="1"/>
      <c r="SNW355" s="1"/>
      <c r="SNX355" s="1"/>
      <c r="SNY355" s="1"/>
      <c r="SNZ355" s="1"/>
      <c r="SOA355" s="1"/>
      <c r="SOB355" s="1"/>
      <c r="SOC355" s="1"/>
      <c r="SOD355" s="1"/>
      <c r="SOE355" s="1"/>
      <c r="SOF355" s="1"/>
      <c r="SOG355" s="1"/>
      <c r="SOH355" s="1"/>
      <c r="SOI355" s="1"/>
      <c r="SOJ355" s="1"/>
      <c r="SOK355" s="1"/>
      <c r="SOL355" s="1"/>
      <c r="SOM355" s="1"/>
      <c r="SON355" s="1"/>
      <c r="SOO355" s="1"/>
      <c r="SOP355" s="1"/>
      <c r="SOQ355" s="1"/>
      <c r="SOR355" s="1"/>
      <c r="SOS355" s="1"/>
      <c r="SOT355" s="1"/>
      <c r="SOU355" s="1"/>
      <c r="SOV355" s="1"/>
      <c r="SOW355" s="1"/>
      <c r="SOX355" s="1"/>
      <c r="SOY355" s="1"/>
      <c r="SOZ355" s="1"/>
      <c r="SPA355" s="1"/>
      <c r="SPB355" s="1"/>
      <c r="SPC355" s="1"/>
      <c r="SPD355" s="1"/>
      <c r="SPE355" s="1"/>
      <c r="SPF355" s="1"/>
      <c r="SPG355" s="1"/>
      <c r="SPH355" s="1"/>
      <c r="SPI355" s="1"/>
      <c r="SPJ355" s="1"/>
      <c r="SPK355" s="1"/>
      <c r="SPL355" s="1"/>
      <c r="SPM355" s="1"/>
      <c r="SPN355" s="1"/>
      <c r="SPO355" s="1"/>
      <c r="SPP355" s="1"/>
      <c r="SPQ355" s="1"/>
      <c r="SPR355" s="1"/>
      <c r="SPS355" s="1"/>
      <c r="SPT355" s="1"/>
      <c r="SPU355" s="1"/>
      <c r="SPV355" s="1"/>
      <c r="SPW355" s="1"/>
      <c r="SPX355" s="1"/>
      <c r="SPY355" s="1"/>
      <c r="SPZ355" s="1"/>
      <c r="SQA355" s="1"/>
      <c r="SQB355" s="1"/>
      <c r="SQC355" s="1"/>
      <c r="SQD355" s="1"/>
      <c r="SQE355" s="1"/>
      <c r="SQF355" s="1"/>
      <c r="SQG355" s="1"/>
      <c r="SQH355" s="1"/>
      <c r="SQI355" s="1"/>
      <c r="SQJ355" s="1"/>
      <c r="SQK355" s="1"/>
      <c r="SQL355" s="1"/>
      <c r="SQM355" s="1"/>
      <c r="SQN355" s="1"/>
      <c r="SQO355" s="1"/>
      <c r="SQP355" s="1"/>
      <c r="SQQ355" s="1"/>
      <c r="SQR355" s="1"/>
      <c r="SQS355" s="1"/>
      <c r="SQT355" s="1"/>
      <c r="SQU355" s="1"/>
      <c r="SQV355" s="1"/>
      <c r="SQW355" s="1"/>
      <c r="SQX355" s="1"/>
      <c r="SQY355" s="1"/>
      <c r="SQZ355" s="1"/>
      <c r="SRA355" s="1"/>
      <c r="SRB355" s="1"/>
      <c r="SRC355" s="1"/>
      <c r="SRD355" s="1"/>
      <c r="SRE355" s="1"/>
      <c r="SRF355" s="1"/>
      <c r="SRG355" s="1"/>
      <c r="SRH355" s="1"/>
      <c r="SRI355" s="1"/>
      <c r="SRJ355" s="1"/>
      <c r="SRK355" s="1"/>
      <c r="SRL355" s="1"/>
      <c r="SRM355" s="1"/>
      <c r="SRN355" s="1"/>
      <c r="SRO355" s="1"/>
      <c r="SRP355" s="1"/>
      <c r="SRQ355" s="1"/>
      <c r="SRR355" s="1"/>
      <c r="SRS355" s="1"/>
      <c r="SRT355" s="1"/>
      <c r="SRU355" s="1"/>
      <c r="SRV355" s="1"/>
      <c r="SRW355" s="1"/>
      <c r="SRX355" s="1"/>
      <c r="SRY355" s="1"/>
      <c r="SRZ355" s="1"/>
      <c r="SSA355" s="1"/>
      <c r="SSB355" s="1"/>
      <c r="SSC355" s="1"/>
      <c r="SSD355" s="1"/>
      <c r="SSE355" s="1"/>
      <c r="SSF355" s="1"/>
      <c r="SSG355" s="1"/>
      <c r="SSH355" s="1"/>
      <c r="SSI355" s="1"/>
      <c r="SSJ355" s="1"/>
      <c r="SSK355" s="1"/>
      <c r="SSL355" s="1"/>
      <c r="SSM355" s="1"/>
      <c r="SSN355" s="1"/>
      <c r="SSO355" s="1"/>
      <c r="SSP355" s="1"/>
      <c r="SSQ355" s="1"/>
      <c r="SSR355" s="1"/>
      <c r="SSS355" s="1"/>
      <c r="SST355" s="1"/>
      <c r="SSU355" s="1"/>
      <c r="SSV355" s="1"/>
      <c r="SSW355" s="1"/>
      <c r="SSX355" s="1"/>
      <c r="SSY355" s="1"/>
      <c r="SSZ355" s="1"/>
      <c r="STA355" s="1"/>
      <c r="STB355" s="1"/>
      <c r="STC355" s="1"/>
      <c r="STD355" s="1"/>
      <c r="STE355" s="1"/>
      <c r="STF355" s="1"/>
      <c r="STG355" s="1"/>
      <c r="STH355" s="1"/>
      <c r="STI355" s="1"/>
      <c r="STJ355" s="1"/>
      <c r="STK355" s="1"/>
      <c r="STL355" s="1"/>
      <c r="STM355" s="1"/>
      <c r="STN355" s="1"/>
      <c r="STO355" s="1"/>
      <c r="STP355" s="1"/>
      <c r="STQ355" s="1"/>
      <c r="STR355" s="1"/>
      <c r="STS355" s="1"/>
      <c r="STT355" s="1"/>
      <c r="STU355" s="1"/>
      <c r="STV355" s="1"/>
      <c r="STW355" s="1"/>
      <c r="STX355" s="1"/>
      <c r="STY355" s="1"/>
      <c r="STZ355" s="1"/>
      <c r="SUA355" s="1"/>
      <c r="SUB355" s="1"/>
      <c r="SUC355" s="1"/>
      <c r="SUD355" s="1"/>
      <c r="SUE355" s="1"/>
      <c r="SUF355" s="1"/>
      <c r="SUG355" s="1"/>
      <c r="SUH355" s="1"/>
      <c r="SUI355" s="1"/>
      <c r="SUJ355" s="1"/>
      <c r="SUK355" s="1"/>
      <c r="SUL355" s="1"/>
      <c r="SUM355" s="1"/>
      <c r="SUN355" s="1"/>
      <c r="SUO355" s="1"/>
      <c r="SUP355" s="1"/>
      <c r="SUQ355" s="1"/>
      <c r="SUR355" s="1"/>
      <c r="SUS355" s="1"/>
      <c r="SUT355" s="1"/>
      <c r="SUU355" s="1"/>
      <c r="SUV355" s="1"/>
      <c r="SUW355" s="1"/>
      <c r="SUX355" s="1"/>
      <c r="SUY355" s="1"/>
      <c r="SUZ355" s="1"/>
      <c r="SVA355" s="1"/>
      <c r="SVB355" s="1"/>
      <c r="SVC355" s="1"/>
      <c r="SVD355" s="1"/>
      <c r="SVE355" s="1"/>
      <c r="SVF355" s="1"/>
      <c r="SVG355" s="1"/>
      <c r="SVH355" s="1"/>
      <c r="SVI355" s="1"/>
      <c r="SVJ355" s="1"/>
      <c r="SVK355" s="1"/>
      <c r="SVL355" s="1"/>
      <c r="SVM355" s="1"/>
      <c r="SVN355" s="1"/>
      <c r="SVO355" s="1"/>
      <c r="SVP355" s="1"/>
      <c r="SVQ355" s="1"/>
      <c r="SVR355" s="1"/>
      <c r="SVS355" s="1"/>
      <c r="SVT355" s="1"/>
      <c r="SVU355" s="1"/>
      <c r="SVV355" s="1"/>
      <c r="SVW355" s="1"/>
      <c r="SVX355" s="1"/>
      <c r="SVY355" s="1"/>
      <c r="SVZ355" s="1"/>
      <c r="SWA355" s="1"/>
      <c r="SWB355" s="1"/>
      <c r="SWC355" s="1"/>
      <c r="SWD355" s="1"/>
      <c r="SWE355" s="1"/>
      <c r="SWF355" s="1"/>
      <c r="SWG355" s="1"/>
      <c r="SWH355" s="1"/>
      <c r="SWI355" s="1"/>
      <c r="SWJ355" s="1"/>
      <c r="SWK355" s="1"/>
      <c r="SWL355" s="1"/>
      <c r="SWM355" s="1"/>
      <c r="SWN355" s="1"/>
      <c r="SWO355" s="1"/>
      <c r="SWP355" s="1"/>
      <c r="SWQ355" s="1"/>
      <c r="SWR355" s="1"/>
      <c r="SWS355" s="1"/>
      <c r="SWT355" s="1"/>
      <c r="SWU355" s="1"/>
      <c r="SWV355" s="1"/>
      <c r="SWW355" s="1"/>
      <c r="SWX355" s="1"/>
      <c r="SWY355" s="1"/>
      <c r="SWZ355" s="1"/>
      <c r="SXA355" s="1"/>
      <c r="SXB355" s="1"/>
      <c r="SXC355" s="1"/>
      <c r="SXD355" s="1"/>
      <c r="SXE355" s="1"/>
      <c r="SXF355" s="1"/>
      <c r="SXG355" s="1"/>
      <c r="SXH355" s="1"/>
      <c r="SXI355" s="1"/>
      <c r="SXJ355" s="1"/>
      <c r="SXK355" s="1"/>
      <c r="SXL355" s="1"/>
      <c r="SXM355" s="1"/>
      <c r="SXN355" s="1"/>
      <c r="SXO355" s="1"/>
      <c r="SXP355" s="1"/>
      <c r="SXQ355" s="1"/>
      <c r="SXR355" s="1"/>
      <c r="SXS355" s="1"/>
      <c r="SXT355" s="1"/>
      <c r="SXU355" s="1"/>
      <c r="SXV355" s="1"/>
      <c r="SXW355" s="1"/>
      <c r="SXX355" s="1"/>
      <c r="SXY355" s="1"/>
      <c r="SXZ355" s="1"/>
      <c r="SYA355" s="1"/>
      <c r="SYB355" s="1"/>
      <c r="SYC355" s="1"/>
      <c r="SYD355" s="1"/>
      <c r="SYE355" s="1"/>
      <c r="SYF355" s="1"/>
      <c r="SYG355" s="1"/>
      <c r="SYH355" s="1"/>
      <c r="SYI355" s="1"/>
      <c r="SYJ355" s="1"/>
      <c r="SYK355" s="1"/>
      <c r="SYL355" s="1"/>
      <c r="SYM355" s="1"/>
      <c r="SYN355" s="1"/>
      <c r="SYO355" s="1"/>
      <c r="SYP355" s="1"/>
      <c r="SYQ355" s="1"/>
      <c r="SYR355" s="1"/>
      <c r="SYS355" s="1"/>
      <c r="SYT355" s="1"/>
      <c r="SYU355" s="1"/>
      <c r="SYV355" s="1"/>
      <c r="SYW355" s="1"/>
      <c r="SYX355" s="1"/>
      <c r="SYY355" s="1"/>
      <c r="SYZ355" s="1"/>
      <c r="SZA355" s="1"/>
      <c r="SZB355" s="1"/>
      <c r="SZC355" s="1"/>
      <c r="SZD355" s="1"/>
      <c r="SZE355" s="1"/>
      <c r="SZF355" s="1"/>
      <c r="SZG355" s="1"/>
      <c r="SZH355" s="1"/>
      <c r="SZI355" s="1"/>
      <c r="SZJ355" s="1"/>
      <c r="SZK355" s="1"/>
      <c r="SZL355" s="1"/>
      <c r="SZM355" s="1"/>
      <c r="SZN355" s="1"/>
      <c r="SZO355" s="1"/>
      <c r="SZP355" s="1"/>
      <c r="SZQ355" s="1"/>
      <c r="SZR355" s="1"/>
      <c r="SZS355" s="1"/>
      <c r="SZT355" s="1"/>
      <c r="SZU355" s="1"/>
      <c r="SZV355" s="1"/>
      <c r="SZW355" s="1"/>
      <c r="SZX355" s="1"/>
      <c r="SZY355" s="1"/>
      <c r="SZZ355" s="1"/>
      <c r="TAA355" s="1"/>
      <c r="TAB355" s="1"/>
      <c r="TAC355" s="1"/>
      <c r="TAD355" s="1"/>
      <c r="TAE355" s="1"/>
      <c r="TAF355" s="1"/>
      <c r="TAG355" s="1"/>
      <c r="TAH355" s="1"/>
      <c r="TAI355" s="1"/>
      <c r="TAJ355" s="1"/>
      <c r="TAK355" s="1"/>
      <c r="TAL355" s="1"/>
      <c r="TAM355" s="1"/>
      <c r="TAN355" s="1"/>
      <c r="TAO355" s="1"/>
      <c r="TAP355" s="1"/>
      <c r="TAQ355" s="1"/>
      <c r="TAR355" s="1"/>
      <c r="TAS355" s="1"/>
      <c r="TAT355" s="1"/>
      <c r="TAU355" s="1"/>
      <c r="TAV355" s="1"/>
      <c r="TAW355" s="1"/>
      <c r="TAX355" s="1"/>
      <c r="TAY355" s="1"/>
      <c r="TAZ355" s="1"/>
      <c r="TBA355" s="1"/>
      <c r="TBB355" s="1"/>
      <c r="TBC355" s="1"/>
      <c r="TBD355" s="1"/>
      <c r="TBE355" s="1"/>
      <c r="TBF355" s="1"/>
      <c r="TBG355" s="1"/>
      <c r="TBH355" s="1"/>
      <c r="TBI355" s="1"/>
      <c r="TBJ355" s="1"/>
      <c r="TBK355" s="1"/>
      <c r="TBL355" s="1"/>
      <c r="TBM355" s="1"/>
      <c r="TBN355" s="1"/>
      <c r="TBO355" s="1"/>
      <c r="TBP355" s="1"/>
      <c r="TBQ355" s="1"/>
      <c r="TBR355" s="1"/>
      <c r="TBS355" s="1"/>
      <c r="TBT355" s="1"/>
      <c r="TBU355" s="1"/>
      <c r="TBV355" s="1"/>
      <c r="TBW355" s="1"/>
      <c r="TBX355" s="1"/>
      <c r="TBY355" s="1"/>
      <c r="TBZ355" s="1"/>
      <c r="TCA355" s="1"/>
      <c r="TCB355" s="1"/>
      <c r="TCC355" s="1"/>
      <c r="TCD355" s="1"/>
      <c r="TCE355" s="1"/>
      <c r="TCF355" s="1"/>
      <c r="TCG355" s="1"/>
      <c r="TCH355" s="1"/>
      <c r="TCI355" s="1"/>
      <c r="TCJ355" s="1"/>
      <c r="TCK355" s="1"/>
      <c r="TCL355" s="1"/>
      <c r="TCM355" s="1"/>
      <c r="TCN355" s="1"/>
      <c r="TCO355" s="1"/>
      <c r="TCP355" s="1"/>
      <c r="TCQ355" s="1"/>
      <c r="TCR355" s="1"/>
      <c r="TCS355" s="1"/>
      <c r="TCT355" s="1"/>
      <c r="TCU355" s="1"/>
      <c r="TCV355" s="1"/>
      <c r="TCW355" s="1"/>
      <c r="TCX355" s="1"/>
      <c r="TCY355" s="1"/>
      <c r="TCZ355" s="1"/>
      <c r="TDA355" s="1"/>
      <c r="TDB355" s="1"/>
      <c r="TDC355" s="1"/>
      <c r="TDD355" s="1"/>
      <c r="TDE355" s="1"/>
      <c r="TDF355" s="1"/>
      <c r="TDG355" s="1"/>
      <c r="TDH355" s="1"/>
      <c r="TDI355" s="1"/>
      <c r="TDJ355" s="1"/>
      <c r="TDK355" s="1"/>
      <c r="TDL355" s="1"/>
      <c r="TDM355" s="1"/>
      <c r="TDN355" s="1"/>
      <c r="TDO355" s="1"/>
      <c r="TDP355" s="1"/>
      <c r="TDQ355" s="1"/>
      <c r="TDR355" s="1"/>
      <c r="TDS355" s="1"/>
      <c r="TDT355" s="1"/>
      <c r="TDU355" s="1"/>
      <c r="TDV355" s="1"/>
      <c r="TDW355" s="1"/>
      <c r="TDX355" s="1"/>
      <c r="TDY355" s="1"/>
      <c r="TDZ355" s="1"/>
      <c r="TEA355" s="1"/>
      <c r="TEB355" s="1"/>
      <c r="TEC355" s="1"/>
      <c r="TED355" s="1"/>
      <c r="TEE355" s="1"/>
      <c r="TEF355" s="1"/>
      <c r="TEG355" s="1"/>
      <c r="TEH355" s="1"/>
      <c r="TEI355" s="1"/>
      <c r="TEJ355" s="1"/>
      <c r="TEK355" s="1"/>
      <c r="TEL355" s="1"/>
      <c r="TEM355" s="1"/>
      <c r="TEN355" s="1"/>
      <c r="TEO355" s="1"/>
      <c r="TEP355" s="1"/>
      <c r="TEQ355" s="1"/>
      <c r="TER355" s="1"/>
      <c r="TES355" s="1"/>
      <c r="TET355" s="1"/>
      <c r="TEU355" s="1"/>
      <c r="TEV355" s="1"/>
      <c r="TEW355" s="1"/>
      <c r="TEX355" s="1"/>
      <c r="TEY355" s="1"/>
      <c r="TEZ355" s="1"/>
      <c r="TFA355" s="1"/>
      <c r="TFB355" s="1"/>
      <c r="TFC355" s="1"/>
      <c r="TFD355" s="1"/>
      <c r="TFE355" s="1"/>
      <c r="TFF355" s="1"/>
      <c r="TFG355" s="1"/>
      <c r="TFH355" s="1"/>
      <c r="TFI355" s="1"/>
      <c r="TFJ355" s="1"/>
      <c r="TFK355" s="1"/>
      <c r="TFL355" s="1"/>
      <c r="TFM355" s="1"/>
      <c r="TFN355" s="1"/>
      <c r="TFO355" s="1"/>
      <c r="TFP355" s="1"/>
      <c r="TFQ355" s="1"/>
      <c r="TFR355" s="1"/>
      <c r="TFS355" s="1"/>
      <c r="TFT355" s="1"/>
      <c r="TFU355" s="1"/>
      <c r="TFV355" s="1"/>
      <c r="TFW355" s="1"/>
      <c r="TFX355" s="1"/>
      <c r="TFY355" s="1"/>
      <c r="TFZ355" s="1"/>
      <c r="TGA355" s="1"/>
      <c r="TGB355" s="1"/>
      <c r="TGC355" s="1"/>
      <c r="TGD355" s="1"/>
      <c r="TGE355" s="1"/>
      <c r="TGF355" s="1"/>
      <c r="TGG355" s="1"/>
      <c r="TGH355" s="1"/>
      <c r="TGI355" s="1"/>
      <c r="TGJ355" s="1"/>
      <c r="TGK355" s="1"/>
      <c r="TGL355" s="1"/>
      <c r="TGM355" s="1"/>
      <c r="TGN355" s="1"/>
      <c r="TGO355" s="1"/>
      <c r="TGP355" s="1"/>
      <c r="TGQ355" s="1"/>
      <c r="TGR355" s="1"/>
      <c r="TGS355" s="1"/>
      <c r="TGT355" s="1"/>
      <c r="TGU355" s="1"/>
      <c r="TGV355" s="1"/>
      <c r="TGW355" s="1"/>
      <c r="TGX355" s="1"/>
      <c r="TGY355" s="1"/>
      <c r="TGZ355" s="1"/>
      <c r="THA355" s="1"/>
      <c r="THB355" s="1"/>
      <c r="THC355" s="1"/>
      <c r="THD355" s="1"/>
      <c r="THE355" s="1"/>
      <c r="THF355" s="1"/>
      <c r="THG355" s="1"/>
      <c r="THH355" s="1"/>
      <c r="THI355" s="1"/>
      <c r="THJ355" s="1"/>
      <c r="THK355" s="1"/>
      <c r="THL355" s="1"/>
      <c r="THM355" s="1"/>
      <c r="THN355" s="1"/>
      <c r="THO355" s="1"/>
      <c r="THP355" s="1"/>
      <c r="THQ355" s="1"/>
      <c r="THR355" s="1"/>
      <c r="THS355" s="1"/>
      <c r="THT355" s="1"/>
      <c r="THU355" s="1"/>
      <c r="THV355" s="1"/>
      <c r="THW355" s="1"/>
      <c r="THX355" s="1"/>
      <c r="THY355" s="1"/>
      <c r="THZ355" s="1"/>
      <c r="TIA355" s="1"/>
      <c r="TIB355" s="1"/>
      <c r="TIC355" s="1"/>
      <c r="TID355" s="1"/>
      <c r="TIE355" s="1"/>
      <c r="TIF355" s="1"/>
      <c r="TIG355" s="1"/>
      <c r="TIH355" s="1"/>
      <c r="TII355" s="1"/>
      <c r="TIJ355" s="1"/>
      <c r="TIK355" s="1"/>
      <c r="TIL355" s="1"/>
      <c r="TIM355" s="1"/>
      <c r="TIN355" s="1"/>
      <c r="TIO355" s="1"/>
      <c r="TIP355" s="1"/>
      <c r="TIQ355" s="1"/>
      <c r="TIR355" s="1"/>
      <c r="TIS355" s="1"/>
      <c r="TIT355" s="1"/>
      <c r="TIU355" s="1"/>
      <c r="TIV355" s="1"/>
      <c r="TIW355" s="1"/>
      <c r="TIX355" s="1"/>
      <c r="TIY355" s="1"/>
      <c r="TIZ355" s="1"/>
      <c r="TJA355" s="1"/>
      <c r="TJB355" s="1"/>
      <c r="TJC355" s="1"/>
      <c r="TJD355" s="1"/>
      <c r="TJE355" s="1"/>
      <c r="TJF355" s="1"/>
      <c r="TJG355" s="1"/>
      <c r="TJH355" s="1"/>
      <c r="TJI355" s="1"/>
      <c r="TJJ355" s="1"/>
      <c r="TJK355" s="1"/>
      <c r="TJL355" s="1"/>
      <c r="TJM355" s="1"/>
      <c r="TJN355" s="1"/>
      <c r="TJO355" s="1"/>
      <c r="TJP355" s="1"/>
      <c r="TJQ355" s="1"/>
      <c r="TJR355" s="1"/>
      <c r="TJS355" s="1"/>
      <c r="TJT355" s="1"/>
      <c r="TJU355" s="1"/>
      <c r="TJV355" s="1"/>
      <c r="TJW355" s="1"/>
      <c r="TJX355" s="1"/>
      <c r="TJY355" s="1"/>
      <c r="TJZ355" s="1"/>
      <c r="TKA355" s="1"/>
      <c r="TKB355" s="1"/>
      <c r="TKC355" s="1"/>
      <c r="TKD355" s="1"/>
      <c r="TKE355" s="1"/>
      <c r="TKF355" s="1"/>
      <c r="TKG355" s="1"/>
      <c r="TKH355" s="1"/>
      <c r="TKI355" s="1"/>
      <c r="TKJ355" s="1"/>
      <c r="TKK355" s="1"/>
      <c r="TKL355" s="1"/>
      <c r="TKM355" s="1"/>
      <c r="TKN355" s="1"/>
      <c r="TKO355" s="1"/>
      <c r="TKP355" s="1"/>
      <c r="TKQ355" s="1"/>
      <c r="TKR355" s="1"/>
      <c r="TKS355" s="1"/>
      <c r="TKT355" s="1"/>
      <c r="TKU355" s="1"/>
      <c r="TKV355" s="1"/>
      <c r="TKW355" s="1"/>
      <c r="TKX355" s="1"/>
      <c r="TKY355" s="1"/>
      <c r="TKZ355" s="1"/>
      <c r="TLA355" s="1"/>
      <c r="TLB355" s="1"/>
      <c r="TLC355" s="1"/>
      <c r="TLD355" s="1"/>
      <c r="TLE355" s="1"/>
      <c r="TLF355" s="1"/>
      <c r="TLG355" s="1"/>
      <c r="TLH355" s="1"/>
      <c r="TLI355" s="1"/>
      <c r="TLJ355" s="1"/>
      <c r="TLK355" s="1"/>
      <c r="TLL355" s="1"/>
      <c r="TLM355" s="1"/>
      <c r="TLN355" s="1"/>
      <c r="TLO355" s="1"/>
      <c r="TLP355" s="1"/>
      <c r="TLQ355" s="1"/>
      <c r="TLR355" s="1"/>
      <c r="TLS355" s="1"/>
      <c r="TLT355" s="1"/>
      <c r="TLU355" s="1"/>
      <c r="TLV355" s="1"/>
      <c r="TLW355" s="1"/>
      <c r="TLX355" s="1"/>
      <c r="TLY355" s="1"/>
      <c r="TLZ355" s="1"/>
      <c r="TMA355" s="1"/>
      <c r="TMB355" s="1"/>
      <c r="TMC355" s="1"/>
      <c r="TMD355" s="1"/>
      <c r="TME355" s="1"/>
      <c r="TMF355" s="1"/>
      <c r="TMG355" s="1"/>
      <c r="TMH355" s="1"/>
      <c r="TMI355" s="1"/>
      <c r="TMJ355" s="1"/>
      <c r="TMK355" s="1"/>
      <c r="TML355" s="1"/>
      <c r="TMM355" s="1"/>
      <c r="TMN355" s="1"/>
      <c r="TMO355" s="1"/>
      <c r="TMP355" s="1"/>
      <c r="TMQ355" s="1"/>
      <c r="TMR355" s="1"/>
      <c r="TMS355" s="1"/>
      <c r="TMT355" s="1"/>
      <c r="TMU355" s="1"/>
      <c r="TMV355" s="1"/>
      <c r="TMW355" s="1"/>
      <c r="TMX355" s="1"/>
      <c r="TMY355" s="1"/>
      <c r="TMZ355" s="1"/>
      <c r="TNA355" s="1"/>
      <c r="TNB355" s="1"/>
      <c r="TNC355" s="1"/>
      <c r="TND355" s="1"/>
      <c r="TNE355" s="1"/>
      <c r="TNF355" s="1"/>
      <c r="TNG355" s="1"/>
      <c r="TNH355" s="1"/>
      <c r="TNI355" s="1"/>
      <c r="TNJ355" s="1"/>
      <c r="TNK355" s="1"/>
      <c r="TNL355" s="1"/>
      <c r="TNM355" s="1"/>
      <c r="TNN355" s="1"/>
      <c r="TNO355" s="1"/>
      <c r="TNP355" s="1"/>
      <c r="TNQ355" s="1"/>
      <c r="TNR355" s="1"/>
      <c r="TNS355" s="1"/>
      <c r="TNT355" s="1"/>
      <c r="TNU355" s="1"/>
      <c r="TNV355" s="1"/>
      <c r="TNW355" s="1"/>
      <c r="TNX355" s="1"/>
      <c r="TNY355" s="1"/>
      <c r="TNZ355" s="1"/>
      <c r="TOA355" s="1"/>
      <c r="TOB355" s="1"/>
      <c r="TOC355" s="1"/>
      <c r="TOD355" s="1"/>
      <c r="TOE355" s="1"/>
      <c r="TOF355" s="1"/>
      <c r="TOG355" s="1"/>
      <c r="TOH355" s="1"/>
      <c r="TOI355" s="1"/>
      <c r="TOJ355" s="1"/>
      <c r="TOK355" s="1"/>
      <c r="TOL355" s="1"/>
      <c r="TOM355" s="1"/>
      <c r="TON355" s="1"/>
      <c r="TOO355" s="1"/>
      <c r="TOP355" s="1"/>
      <c r="TOQ355" s="1"/>
      <c r="TOR355" s="1"/>
      <c r="TOS355" s="1"/>
      <c r="TOT355" s="1"/>
      <c r="TOU355" s="1"/>
      <c r="TOV355" s="1"/>
      <c r="TOW355" s="1"/>
      <c r="TOX355" s="1"/>
      <c r="TOY355" s="1"/>
      <c r="TOZ355" s="1"/>
      <c r="TPA355" s="1"/>
      <c r="TPB355" s="1"/>
      <c r="TPC355" s="1"/>
      <c r="TPD355" s="1"/>
      <c r="TPE355" s="1"/>
      <c r="TPF355" s="1"/>
      <c r="TPG355" s="1"/>
      <c r="TPH355" s="1"/>
      <c r="TPI355" s="1"/>
      <c r="TPJ355" s="1"/>
      <c r="TPK355" s="1"/>
      <c r="TPL355" s="1"/>
      <c r="TPM355" s="1"/>
      <c r="TPN355" s="1"/>
      <c r="TPO355" s="1"/>
      <c r="TPP355" s="1"/>
      <c r="TPQ355" s="1"/>
      <c r="TPR355" s="1"/>
      <c r="TPS355" s="1"/>
      <c r="TPT355" s="1"/>
      <c r="TPU355" s="1"/>
      <c r="TPV355" s="1"/>
      <c r="TPW355" s="1"/>
      <c r="TPX355" s="1"/>
      <c r="TPY355" s="1"/>
      <c r="TPZ355" s="1"/>
      <c r="TQA355" s="1"/>
      <c r="TQB355" s="1"/>
      <c r="TQC355" s="1"/>
      <c r="TQD355" s="1"/>
      <c r="TQE355" s="1"/>
      <c r="TQF355" s="1"/>
      <c r="TQG355" s="1"/>
      <c r="TQH355" s="1"/>
      <c r="TQI355" s="1"/>
      <c r="TQJ355" s="1"/>
      <c r="TQK355" s="1"/>
      <c r="TQL355" s="1"/>
      <c r="TQM355" s="1"/>
      <c r="TQN355" s="1"/>
      <c r="TQO355" s="1"/>
      <c r="TQP355" s="1"/>
      <c r="TQQ355" s="1"/>
      <c r="TQR355" s="1"/>
      <c r="TQS355" s="1"/>
      <c r="TQT355" s="1"/>
      <c r="TQU355" s="1"/>
      <c r="TQV355" s="1"/>
      <c r="TQW355" s="1"/>
      <c r="TQX355" s="1"/>
      <c r="TQY355" s="1"/>
      <c r="TQZ355" s="1"/>
      <c r="TRA355" s="1"/>
      <c r="TRB355" s="1"/>
      <c r="TRC355" s="1"/>
      <c r="TRD355" s="1"/>
      <c r="TRE355" s="1"/>
      <c r="TRF355" s="1"/>
      <c r="TRG355" s="1"/>
      <c r="TRH355" s="1"/>
      <c r="TRI355" s="1"/>
      <c r="TRJ355" s="1"/>
      <c r="TRK355" s="1"/>
      <c r="TRL355" s="1"/>
      <c r="TRM355" s="1"/>
      <c r="TRN355" s="1"/>
      <c r="TRO355" s="1"/>
      <c r="TRP355" s="1"/>
      <c r="TRQ355" s="1"/>
      <c r="TRR355" s="1"/>
      <c r="TRS355" s="1"/>
      <c r="TRT355" s="1"/>
      <c r="TRU355" s="1"/>
      <c r="TRV355" s="1"/>
      <c r="TRW355" s="1"/>
      <c r="TRX355" s="1"/>
      <c r="TRY355" s="1"/>
      <c r="TRZ355" s="1"/>
      <c r="TSA355" s="1"/>
      <c r="TSB355" s="1"/>
      <c r="TSC355" s="1"/>
      <c r="TSD355" s="1"/>
      <c r="TSE355" s="1"/>
      <c r="TSF355" s="1"/>
      <c r="TSG355" s="1"/>
      <c r="TSH355" s="1"/>
      <c r="TSI355" s="1"/>
      <c r="TSJ355" s="1"/>
      <c r="TSK355" s="1"/>
      <c r="TSL355" s="1"/>
      <c r="TSM355" s="1"/>
      <c r="TSN355" s="1"/>
      <c r="TSO355" s="1"/>
      <c r="TSP355" s="1"/>
      <c r="TSQ355" s="1"/>
      <c r="TSR355" s="1"/>
      <c r="TSS355" s="1"/>
      <c r="TST355" s="1"/>
      <c r="TSU355" s="1"/>
      <c r="TSV355" s="1"/>
      <c r="TSW355" s="1"/>
      <c r="TSX355" s="1"/>
      <c r="TSY355" s="1"/>
      <c r="TSZ355" s="1"/>
      <c r="TTA355" s="1"/>
      <c r="TTB355" s="1"/>
      <c r="TTC355" s="1"/>
      <c r="TTD355" s="1"/>
      <c r="TTE355" s="1"/>
      <c r="TTF355" s="1"/>
      <c r="TTG355" s="1"/>
      <c r="TTH355" s="1"/>
      <c r="TTI355" s="1"/>
      <c r="TTJ355" s="1"/>
      <c r="TTK355" s="1"/>
      <c r="TTL355" s="1"/>
      <c r="TTM355" s="1"/>
      <c r="TTN355" s="1"/>
      <c r="TTO355" s="1"/>
      <c r="TTP355" s="1"/>
      <c r="TTQ355" s="1"/>
      <c r="TTR355" s="1"/>
      <c r="TTS355" s="1"/>
      <c r="TTT355" s="1"/>
      <c r="TTU355" s="1"/>
      <c r="TTV355" s="1"/>
      <c r="TTW355" s="1"/>
      <c r="TTX355" s="1"/>
      <c r="TTY355" s="1"/>
      <c r="TTZ355" s="1"/>
      <c r="TUA355" s="1"/>
      <c r="TUB355" s="1"/>
      <c r="TUC355" s="1"/>
      <c r="TUD355" s="1"/>
      <c r="TUE355" s="1"/>
      <c r="TUF355" s="1"/>
      <c r="TUG355" s="1"/>
      <c r="TUH355" s="1"/>
      <c r="TUI355" s="1"/>
      <c r="TUJ355" s="1"/>
      <c r="TUK355" s="1"/>
      <c r="TUL355" s="1"/>
      <c r="TUM355" s="1"/>
      <c r="TUN355" s="1"/>
      <c r="TUO355" s="1"/>
      <c r="TUP355" s="1"/>
      <c r="TUQ355" s="1"/>
      <c r="TUR355" s="1"/>
      <c r="TUS355" s="1"/>
      <c r="TUT355" s="1"/>
      <c r="TUU355" s="1"/>
      <c r="TUV355" s="1"/>
      <c r="TUW355" s="1"/>
      <c r="TUX355" s="1"/>
      <c r="TUY355" s="1"/>
      <c r="TUZ355" s="1"/>
      <c r="TVA355" s="1"/>
      <c r="TVB355" s="1"/>
      <c r="TVC355" s="1"/>
      <c r="TVD355" s="1"/>
      <c r="TVE355" s="1"/>
      <c r="TVF355" s="1"/>
      <c r="TVG355" s="1"/>
      <c r="TVH355" s="1"/>
      <c r="TVI355" s="1"/>
      <c r="TVJ355" s="1"/>
      <c r="TVK355" s="1"/>
      <c r="TVL355" s="1"/>
      <c r="TVM355" s="1"/>
      <c r="TVN355" s="1"/>
      <c r="TVO355" s="1"/>
      <c r="TVP355" s="1"/>
      <c r="TVQ355" s="1"/>
      <c r="TVR355" s="1"/>
      <c r="TVS355" s="1"/>
      <c r="TVT355" s="1"/>
      <c r="TVU355" s="1"/>
      <c r="TVV355" s="1"/>
      <c r="TVW355" s="1"/>
      <c r="TVX355" s="1"/>
      <c r="TVY355" s="1"/>
      <c r="TVZ355" s="1"/>
      <c r="TWA355" s="1"/>
      <c r="TWB355" s="1"/>
      <c r="TWC355" s="1"/>
      <c r="TWD355" s="1"/>
      <c r="TWE355" s="1"/>
      <c r="TWF355" s="1"/>
      <c r="TWG355" s="1"/>
      <c r="TWH355" s="1"/>
      <c r="TWI355" s="1"/>
      <c r="TWJ355" s="1"/>
      <c r="TWK355" s="1"/>
      <c r="TWL355" s="1"/>
      <c r="TWM355" s="1"/>
      <c r="TWN355" s="1"/>
      <c r="TWO355" s="1"/>
      <c r="TWP355" s="1"/>
      <c r="TWQ355" s="1"/>
      <c r="TWR355" s="1"/>
      <c r="TWS355" s="1"/>
      <c r="TWT355" s="1"/>
      <c r="TWU355" s="1"/>
      <c r="TWV355" s="1"/>
      <c r="TWW355" s="1"/>
      <c r="TWX355" s="1"/>
      <c r="TWY355" s="1"/>
      <c r="TWZ355" s="1"/>
      <c r="TXA355" s="1"/>
      <c r="TXB355" s="1"/>
      <c r="TXC355" s="1"/>
      <c r="TXD355" s="1"/>
      <c r="TXE355" s="1"/>
      <c r="TXF355" s="1"/>
      <c r="TXG355" s="1"/>
      <c r="TXH355" s="1"/>
      <c r="TXI355" s="1"/>
      <c r="TXJ355" s="1"/>
      <c r="TXK355" s="1"/>
      <c r="TXL355" s="1"/>
      <c r="TXM355" s="1"/>
      <c r="TXN355" s="1"/>
      <c r="TXO355" s="1"/>
      <c r="TXP355" s="1"/>
      <c r="TXQ355" s="1"/>
      <c r="TXR355" s="1"/>
      <c r="TXS355" s="1"/>
      <c r="TXT355" s="1"/>
      <c r="TXU355" s="1"/>
      <c r="TXV355" s="1"/>
      <c r="TXW355" s="1"/>
      <c r="TXX355" s="1"/>
      <c r="TXY355" s="1"/>
      <c r="TXZ355" s="1"/>
      <c r="TYA355" s="1"/>
      <c r="TYB355" s="1"/>
      <c r="TYC355" s="1"/>
      <c r="TYD355" s="1"/>
      <c r="TYE355" s="1"/>
      <c r="TYF355" s="1"/>
      <c r="TYG355" s="1"/>
      <c r="TYH355" s="1"/>
      <c r="TYI355" s="1"/>
      <c r="TYJ355" s="1"/>
      <c r="TYK355" s="1"/>
      <c r="TYL355" s="1"/>
      <c r="TYM355" s="1"/>
      <c r="TYN355" s="1"/>
      <c r="TYO355" s="1"/>
      <c r="TYP355" s="1"/>
      <c r="TYQ355" s="1"/>
      <c r="TYR355" s="1"/>
      <c r="TYS355" s="1"/>
      <c r="TYT355" s="1"/>
      <c r="TYU355" s="1"/>
      <c r="TYV355" s="1"/>
      <c r="TYW355" s="1"/>
      <c r="TYX355" s="1"/>
      <c r="TYY355" s="1"/>
      <c r="TYZ355" s="1"/>
      <c r="TZA355" s="1"/>
      <c r="TZB355" s="1"/>
      <c r="TZC355" s="1"/>
      <c r="TZD355" s="1"/>
      <c r="TZE355" s="1"/>
      <c r="TZF355" s="1"/>
      <c r="TZG355" s="1"/>
      <c r="TZH355" s="1"/>
      <c r="TZI355" s="1"/>
      <c r="TZJ355" s="1"/>
      <c r="TZK355" s="1"/>
      <c r="TZL355" s="1"/>
      <c r="TZM355" s="1"/>
      <c r="TZN355" s="1"/>
      <c r="TZO355" s="1"/>
      <c r="TZP355" s="1"/>
      <c r="TZQ355" s="1"/>
      <c r="TZR355" s="1"/>
      <c r="TZS355" s="1"/>
      <c r="TZT355" s="1"/>
      <c r="TZU355" s="1"/>
      <c r="TZV355" s="1"/>
      <c r="TZW355" s="1"/>
      <c r="TZX355" s="1"/>
      <c r="TZY355" s="1"/>
      <c r="TZZ355" s="1"/>
      <c r="UAA355" s="1"/>
      <c r="UAB355" s="1"/>
      <c r="UAC355" s="1"/>
      <c r="UAD355" s="1"/>
      <c r="UAE355" s="1"/>
      <c r="UAF355" s="1"/>
      <c r="UAG355" s="1"/>
      <c r="UAH355" s="1"/>
      <c r="UAI355" s="1"/>
      <c r="UAJ355" s="1"/>
      <c r="UAK355" s="1"/>
      <c r="UAL355" s="1"/>
      <c r="UAM355" s="1"/>
      <c r="UAN355" s="1"/>
      <c r="UAO355" s="1"/>
      <c r="UAP355" s="1"/>
      <c r="UAQ355" s="1"/>
      <c r="UAR355" s="1"/>
      <c r="UAS355" s="1"/>
      <c r="UAT355" s="1"/>
      <c r="UAU355" s="1"/>
      <c r="UAV355" s="1"/>
      <c r="UAW355" s="1"/>
      <c r="UAX355" s="1"/>
      <c r="UAY355" s="1"/>
      <c r="UAZ355" s="1"/>
      <c r="UBA355" s="1"/>
      <c r="UBB355" s="1"/>
      <c r="UBC355" s="1"/>
      <c r="UBD355" s="1"/>
      <c r="UBE355" s="1"/>
      <c r="UBF355" s="1"/>
      <c r="UBG355" s="1"/>
      <c r="UBH355" s="1"/>
      <c r="UBI355" s="1"/>
      <c r="UBJ355" s="1"/>
      <c r="UBK355" s="1"/>
      <c r="UBL355" s="1"/>
      <c r="UBM355" s="1"/>
      <c r="UBN355" s="1"/>
      <c r="UBO355" s="1"/>
      <c r="UBP355" s="1"/>
      <c r="UBQ355" s="1"/>
      <c r="UBR355" s="1"/>
      <c r="UBS355" s="1"/>
      <c r="UBT355" s="1"/>
      <c r="UBU355" s="1"/>
      <c r="UBV355" s="1"/>
      <c r="UBW355" s="1"/>
      <c r="UBX355" s="1"/>
      <c r="UBY355" s="1"/>
      <c r="UBZ355" s="1"/>
      <c r="UCA355" s="1"/>
      <c r="UCB355" s="1"/>
      <c r="UCC355" s="1"/>
      <c r="UCD355" s="1"/>
      <c r="UCE355" s="1"/>
      <c r="UCF355" s="1"/>
      <c r="UCG355" s="1"/>
      <c r="UCH355" s="1"/>
      <c r="UCI355" s="1"/>
      <c r="UCJ355" s="1"/>
      <c r="UCK355" s="1"/>
      <c r="UCL355" s="1"/>
      <c r="UCM355" s="1"/>
      <c r="UCN355" s="1"/>
      <c r="UCO355" s="1"/>
      <c r="UCP355" s="1"/>
      <c r="UCQ355" s="1"/>
      <c r="UCR355" s="1"/>
      <c r="UCS355" s="1"/>
      <c r="UCT355" s="1"/>
      <c r="UCU355" s="1"/>
      <c r="UCV355" s="1"/>
      <c r="UCW355" s="1"/>
      <c r="UCX355" s="1"/>
      <c r="UCY355" s="1"/>
      <c r="UCZ355" s="1"/>
      <c r="UDA355" s="1"/>
      <c r="UDB355" s="1"/>
      <c r="UDC355" s="1"/>
      <c r="UDD355" s="1"/>
      <c r="UDE355" s="1"/>
      <c r="UDF355" s="1"/>
      <c r="UDG355" s="1"/>
      <c r="UDH355" s="1"/>
      <c r="UDI355" s="1"/>
      <c r="UDJ355" s="1"/>
      <c r="UDK355" s="1"/>
      <c r="UDL355" s="1"/>
      <c r="UDM355" s="1"/>
      <c r="UDN355" s="1"/>
      <c r="UDO355" s="1"/>
      <c r="UDP355" s="1"/>
      <c r="UDQ355" s="1"/>
      <c r="UDR355" s="1"/>
      <c r="UDS355" s="1"/>
      <c r="UDT355" s="1"/>
      <c r="UDU355" s="1"/>
      <c r="UDV355" s="1"/>
      <c r="UDW355" s="1"/>
      <c r="UDX355" s="1"/>
      <c r="UDY355" s="1"/>
      <c r="UDZ355" s="1"/>
      <c r="UEA355" s="1"/>
      <c r="UEB355" s="1"/>
      <c r="UEC355" s="1"/>
      <c r="UED355" s="1"/>
      <c r="UEE355" s="1"/>
      <c r="UEF355" s="1"/>
      <c r="UEG355" s="1"/>
      <c r="UEH355" s="1"/>
      <c r="UEI355" s="1"/>
      <c r="UEJ355" s="1"/>
      <c r="UEK355" s="1"/>
      <c r="UEL355" s="1"/>
      <c r="UEM355" s="1"/>
      <c r="UEN355" s="1"/>
      <c r="UEO355" s="1"/>
      <c r="UEP355" s="1"/>
      <c r="UEQ355" s="1"/>
      <c r="UER355" s="1"/>
      <c r="UES355" s="1"/>
      <c r="UET355" s="1"/>
      <c r="UEU355" s="1"/>
      <c r="UEV355" s="1"/>
      <c r="UEW355" s="1"/>
      <c r="UEX355" s="1"/>
      <c r="UEY355" s="1"/>
      <c r="UEZ355" s="1"/>
      <c r="UFA355" s="1"/>
      <c r="UFB355" s="1"/>
      <c r="UFC355" s="1"/>
      <c r="UFD355" s="1"/>
      <c r="UFE355" s="1"/>
      <c r="UFF355" s="1"/>
      <c r="UFG355" s="1"/>
      <c r="UFH355" s="1"/>
      <c r="UFI355" s="1"/>
      <c r="UFJ355" s="1"/>
      <c r="UFK355" s="1"/>
      <c r="UFL355" s="1"/>
      <c r="UFM355" s="1"/>
      <c r="UFN355" s="1"/>
      <c r="UFO355" s="1"/>
      <c r="UFP355" s="1"/>
      <c r="UFQ355" s="1"/>
      <c r="UFR355" s="1"/>
      <c r="UFS355" s="1"/>
      <c r="UFT355" s="1"/>
      <c r="UFU355" s="1"/>
      <c r="UFV355" s="1"/>
      <c r="UFW355" s="1"/>
      <c r="UFX355" s="1"/>
      <c r="UFY355" s="1"/>
      <c r="UFZ355" s="1"/>
      <c r="UGA355" s="1"/>
      <c r="UGB355" s="1"/>
      <c r="UGC355" s="1"/>
      <c r="UGD355" s="1"/>
      <c r="UGE355" s="1"/>
      <c r="UGF355" s="1"/>
      <c r="UGG355" s="1"/>
      <c r="UGH355" s="1"/>
      <c r="UGI355" s="1"/>
      <c r="UGJ355" s="1"/>
      <c r="UGK355" s="1"/>
      <c r="UGL355" s="1"/>
      <c r="UGM355" s="1"/>
      <c r="UGN355" s="1"/>
      <c r="UGO355" s="1"/>
      <c r="UGP355" s="1"/>
      <c r="UGQ355" s="1"/>
      <c r="UGR355" s="1"/>
      <c r="UGS355" s="1"/>
      <c r="UGT355" s="1"/>
      <c r="UGU355" s="1"/>
      <c r="UGV355" s="1"/>
      <c r="UGW355" s="1"/>
      <c r="UGX355" s="1"/>
      <c r="UGY355" s="1"/>
      <c r="UGZ355" s="1"/>
      <c r="UHA355" s="1"/>
      <c r="UHB355" s="1"/>
      <c r="UHC355" s="1"/>
      <c r="UHD355" s="1"/>
      <c r="UHE355" s="1"/>
      <c r="UHF355" s="1"/>
      <c r="UHG355" s="1"/>
      <c r="UHH355" s="1"/>
      <c r="UHI355" s="1"/>
      <c r="UHJ355" s="1"/>
      <c r="UHK355" s="1"/>
      <c r="UHL355" s="1"/>
      <c r="UHM355" s="1"/>
      <c r="UHN355" s="1"/>
      <c r="UHO355" s="1"/>
      <c r="UHP355" s="1"/>
      <c r="UHQ355" s="1"/>
      <c r="UHR355" s="1"/>
      <c r="UHS355" s="1"/>
      <c r="UHT355" s="1"/>
      <c r="UHU355" s="1"/>
      <c r="UHV355" s="1"/>
      <c r="UHW355" s="1"/>
      <c r="UHX355" s="1"/>
      <c r="UHY355" s="1"/>
      <c r="UHZ355" s="1"/>
      <c r="UIA355" s="1"/>
      <c r="UIB355" s="1"/>
      <c r="UIC355" s="1"/>
      <c r="UID355" s="1"/>
      <c r="UIE355" s="1"/>
      <c r="UIF355" s="1"/>
      <c r="UIG355" s="1"/>
      <c r="UIH355" s="1"/>
      <c r="UII355" s="1"/>
      <c r="UIJ355" s="1"/>
      <c r="UIK355" s="1"/>
      <c r="UIL355" s="1"/>
      <c r="UIM355" s="1"/>
      <c r="UIN355" s="1"/>
      <c r="UIO355" s="1"/>
      <c r="UIP355" s="1"/>
      <c r="UIQ355" s="1"/>
      <c r="UIR355" s="1"/>
      <c r="UIS355" s="1"/>
      <c r="UIT355" s="1"/>
      <c r="UIU355" s="1"/>
      <c r="UIV355" s="1"/>
      <c r="UIW355" s="1"/>
      <c r="UIX355" s="1"/>
      <c r="UIY355" s="1"/>
      <c r="UIZ355" s="1"/>
      <c r="UJA355" s="1"/>
      <c r="UJB355" s="1"/>
      <c r="UJC355" s="1"/>
      <c r="UJD355" s="1"/>
      <c r="UJE355" s="1"/>
      <c r="UJF355" s="1"/>
      <c r="UJG355" s="1"/>
      <c r="UJH355" s="1"/>
      <c r="UJI355" s="1"/>
      <c r="UJJ355" s="1"/>
      <c r="UJK355" s="1"/>
      <c r="UJL355" s="1"/>
      <c r="UJM355" s="1"/>
      <c r="UJN355" s="1"/>
      <c r="UJO355" s="1"/>
      <c r="UJP355" s="1"/>
      <c r="UJQ355" s="1"/>
      <c r="UJR355" s="1"/>
      <c r="UJS355" s="1"/>
      <c r="UJT355" s="1"/>
      <c r="UJU355" s="1"/>
      <c r="UJV355" s="1"/>
      <c r="UJW355" s="1"/>
      <c r="UJX355" s="1"/>
      <c r="UJY355" s="1"/>
      <c r="UJZ355" s="1"/>
      <c r="UKA355" s="1"/>
      <c r="UKB355" s="1"/>
      <c r="UKC355" s="1"/>
      <c r="UKD355" s="1"/>
      <c r="UKE355" s="1"/>
      <c r="UKF355" s="1"/>
      <c r="UKG355" s="1"/>
      <c r="UKH355" s="1"/>
      <c r="UKI355" s="1"/>
      <c r="UKJ355" s="1"/>
      <c r="UKK355" s="1"/>
      <c r="UKL355" s="1"/>
      <c r="UKM355" s="1"/>
      <c r="UKN355" s="1"/>
      <c r="UKO355" s="1"/>
      <c r="UKP355" s="1"/>
      <c r="UKQ355" s="1"/>
      <c r="UKR355" s="1"/>
      <c r="UKS355" s="1"/>
      <c r="UKT355" s="1"/>
      <c r="UKU355" s="1"/>
      <c r="UKV355" s="1"/>
      <c r="UKW355" s="1"/>
      <c r="UKX355" s="1"/>
      <c r="UKY355" s="1"/>
      <c r="UKZ355" s="1"/>
      <c r="ULA355" s="1"/>
      <c r="ULB355" s="1"/>
      <c r="ULC355" s="1"/>
      <c r="ULD355" s="1"/>
      <c r="ULE355" s="1"/>
      <c r="ULF355" s="1"/>
      <c r="ULG355" s="1"/>
      <c r="ULH355" s="1"/>
      <c r="ULI355" s="1"/>
      <c r="ULJ355" s="1"/>
      <c r="ULK355" s="1"/>
      <c r="ULL355" s="1"/>
      <c r="ULM355" s="1"/>
      <c r="ULN355" s="1"/>
      <c r="ULO355" s="1"/>
      <c r="ULP355" s="1"/>
      <c r="ULQ355" s="1"/>
      <c r="ULR355" s="1"/>
      <c r="ULS355" s="1"/>
      <c r="ULT355" s="1"/>
      <c r="ULU355" s="1"/>
      <c r="ULV355" s="1"/>
      <c r="ULW355" s="1"/>
      <c r="ULX355" s="1"/>
      <c r="ULY355" s="1"/>
      <c r="ULZ355" s="1"/>
      <c r="UMA355" s="1"/>
      <c r="UMB355" s="1"/>
      <c r="UMC355" s="1"/>
      <c r="UMD355" s="1"/>
      <c r="UME355" s="1"/>
      <c r="UMF355" s="1"/>
      <c r="UMG355" s="1"/>
      <c r="UMH355" s="1"/>
      <c r="UMI355" s="1"/>
      <c r="UMJ355" s="1"/>
      <c r="UMK355" s="1"/>
      <c r="UML355" s="1"/>
      <c r="UMM355" s="1"/>
      <c r="UMN355" s="1"/>
      <c r="UMO355" s="1"/>
      <c r="UMP355" s="1"/>
      <c r="UMQ355" s="1"/>
      <c r="UMR355" s="1"/>
      <c r="UMS355" s="1"/>
      <c r="UMT355" s="1"/>
      <c r="UMU355" s="1"/>
      <c r="UMV355" s="1"/>
      <c r="UMW355" s="1"/>
      <c r="UMX355" s="1"/>
      <c r="UMY355" s="1"/>
      <c r="UMZ355" s="1"/>
      <c r="UNA355" s="1"/>
      <c r="UNB355" s="1"/>
      <c r="UNC355" s="1"/>
      <c r="UND355" s="1"/>
      <c r="UNE355" s="1"/>
      <c r="UNF355" s="1"/>
      <c r="UNG355" s="1"/>
      <c r="UNH355" s="1"/>
      <c r="UNI355" s="1"/>
      <c r="UNJ355" s="1"/>
      <c r="UNK355" s="1"/>
      <c r="UNL355" s="1"/>
      <c r="UNM355" s="1"/>
      <c r="UNN355" s="1"/>
      <c r="UNO355" s="1"/>
      <c r="UNP355" s="1"/>
      <c r="UNQ355" s="1"/>
      <c r="UNR355" s="1"/>
      <c r="UNS355" s="1"/>
      <c r="UNT355" s="1"/>
      <c r="UNU355" s="1"/>
      <c r="UNV355" s="1"/>
      <c r="UNW355" s="1"/>
      <c r="UNX355" s="1"/>
      <c r="UNY355" s="1"/>
      <c r="UNZ355" s="1"/>
      <c r="UOA355" s="1"/>
      <c r="UOB355" s="1"/>
      <c r="UOC355" s="1"/>
      <c r="UOD355" s="1"/>
      <c r="UOE355" s="1"/>
      <c r="UOF355" s="1"/>
      <c r="UOG355" s="1"/>
      <c r="UOH355" s="1"/>
      <c r="UOI355" s="1"/>
      <c r="UOJ355" s="1"/>
      <c r="UOK355" s="1"/>
      <c r="UOL355" s="1"/>
      <c r="UOM355" s="1"/>
      <c r="UON355" s="1"/>
      <c r="UOO355" s="1"/>
      <c r="UOP355" s="1"/>
      <c r="UOQ355" s="1"/>
      <c r="UOR355" s="1"/>
      <c r="UOS355" s="1"/>
      <c r="UOT355" s="1"/>
      <c r="UOU355" s="1"/>
      <c r="UOV355" s="1"/>
      <c r="UOW355" s="1"/>
      <c r="UOX355" s="1"/>
      <c r="UOY355" s="1"/>
      <c r="UOZ355" s="1"/>
      <c r="UPA355" s="1"/>
      <c r="UPB355" s="1"/>
      <c r="UPC355" s="1"/>
      <c r="UPD355" s="1"/>
      <c r="UPE355" s="1"/>
      <c r="UPF355" s="1"/>
      <c r="UPG355" s="1"/>
      <c r="UPH355" s="1"/>
      <c r="UPI355" s="1"/>
      <c r="UPJ355" s="1"/>
      <c r="UPK355" s="1"/>
      <c r="UPL355" s="1"/>
      <c r="UPM355" s="1"/>
      <c r="UPN355" s="1"/>
      <c r="UPO355" s="1"/>
      <c r="UPP355" s="1"/>
      <c r="UPQ355" s="1"/>
      <c r="UPR355" s="1"/>
      <c r="UPS355" s="1"/>
      <c r="UPT355" s="1"/>
      <c r="UPU355" s="1"/>
      <c r="UPV355" s="1"/>
      <c r="UPW355" s="1"/>
      <c r="UPX355" s="1"/>
      <c r="UPY355" s="1"/>
      <c r="UPZ355" s="1"/>
      <c r="UQA355" s="1"/>
      <c r="UQB355" s="1"/>
      <c r="UQC355" s="1"/>
      <c r="UQD355" s="1"/>
      <c r="UQE355" s="1"/>
      <c r="UQF355" s="1"/>
      <c r="UQG355" s="1"/>
      <c r="UQH355" s="1"/>
      <c r="UQI355" s="1"/>
      <c r="UQJ355" s="1"/>
      <c r="UQK355" s="1"/>
      <c r="UQL355" s="1"/>
      <c r="UQM355" s="1"/>
      <c r="UQN355" s="1"/>
      <c r="UQO355" s="1"/>
      <c r="UQP355" s="1"/>
      <c r="UQQ355" s="1"/>
      <c r="UQR355" s="1"/>
      <c r="UQS355" s="1"/>
      <c r="UQT355" s="1"/>
      <c r="UQU355" s="1"/>
      <c r="UQV355" s="1"/>
      <c r="UQW355" s="1"/>
      <c r="UQX355" s="1"/>
      <c r="UQY355" s="1"/>
      <c r="UQZ355" s="1"/>
      <c r="URA355" s="1"/>
      <c r="URB355" s="1"/>
      <c r="URC355" s="1"/>
      <c r="URD355" s="1"/>
      <c r="URE355" s="1"/>
      <c r="URF355" s="1"/>
      <c r="URG355" s="1"/>
      <c r="URH355" s="1"/>
      <c r="URI355" s="1"/>
      <c r="URJ355" s="1"/>
      <c r="URK355" s="1"/>
      <c r="URL355" s="1"/>
      <c r="URM355" s="1"/>
      <c r="URN355" s="1"/>
      <c r="URO355" s="1"/>
      <c r="URP355" s="1"/>
      <c r="URQ355" s="1"/>
      <c r="URR355" s="1"/>
      <c r="URS355" s="1"/>
      <c r="URT355" s="1"/>
      <c r="URU355" s="1"/>
      <c r="URV355" s="1"/>
      <c r="URW355" s="1"/>
      <c r="URX355" s="1"/>
      <c r="URY355" s="1"/>
      <c r="URZ355" s="1"/>
      <c r="USA355" s="1"/>
      <c r="USB355" s="1"/>
      <c r="USC355" s="1"/>
      <c r="USD355" s="1"/>
      <c r="USE355" s="1"/>
      <c r="USF355" s="1"/>
      <c r="USG355" s="1"/>
      <c r="USH355" s="1"/>
      <c r="USI355" s="1"/>
      <c r="USJ355" s="1"/>
      <c r="USK355" s="1"/>
      <c r="USL355" s="1"/>
      <c r="USM355" s="1"/>
      <c r="USN355" s="1"/>
      <c r="USO355" s="1"/>
      <c r="USP355" s="1"/>
      <c r="USQ355" s="1"/>
      <c r="USR355" s="1"/>
      <c r="USS355" s="1"/>
      <c r="UST355" s="1"/>
      <c r="USU355" s="1"/>
      <c r="USV355" s="1"/>
      <c r="USW355" s="1"/>
      <c r="USX355" s="1"/>
      <c r="USY355" s="1"/>
      <c r="USZ355" s="1"/>
      <c r="UTA355" s="1"/>
      <c r="UTB355" s="1"/>
      <c r="UTC355" s="1"/>
      <c r="UTD355" s="1"/>
      <c r="UTE355" s="1"/>
      <c r="UTF355" s="1"/>
      <c r="UTG355" s="1"/>
      <c r="UTH355" s="1"/>
      <c r="UTI355" s="1"/>
      <c r="UTJ355" s="1"/>
      <c r="UTK355" s="1"/>
      <c r="UTL355" s="1"/>
      <c r="UTM355" s="1"/>
      <c r="UTN355" s="1"/>
      <c r="UTO355" s="1"/>
      <c r="UTP355" s="1"/>
      <c r="UTQ355" s="1"/>
      <c r="UTR355" s="1"/>
      <c r="UTS355" s="1"/>
      <c r="UTT355" s="1"/>
      <c r="UTU355" s="1"/>
      <c r="UTV355" s="1"/>
      <c r="UTW355" s="1"/>
      <c r="UTX355" s="1"/>
      <c r="UTY355" s="1"/>
      <c r="UTZ355" s="1"/>
      <c r="UUA355" s="1"/>
      <c r="UUB355" s="1"/>
      <c r="UUC355" s="1"/>
      <c r="UUD355" s="1"/>
      <c r="UUE355" s="1"/>
      <c r="UUF355" s="1"/>
      <c r="UUG355" s="1"/>
      <c r="UUH355" s="1"/>
      <c r="UUI355" s="1"/>
      <c r="UUJ355" s="1"/>
      <c r="UUK355" s="1"/>
      <c r="UUL355" s="1"/>
      <c r="UUM355" s="1"/>
      <c r="UUN355" s="1"/>
      <c r="UUO355" s="1"/>
      <c r="UUP355" s="1"/>
      <c r="UUQ355" s="1"/>
      <c r="UUR355" s="1"/>
      <c r="UUS355" s="1"/>
      <c r="UUT355" s="1"/>
      <c r="UUU355" s="1"/>
      <c r="UUV355" s="1"/>
      <c r="UUW355" s="1"/>
      <c r="UUX355" s="1"/>
      <c r="UUY355" s="1"/>
      <c r="UUZ355" s="1"/>
      <c r="UVA355" s="1"/>
      <c r="UVB355" s="1"/>
      <c r="UVC355" s="1"/>
      <c r="UVD355" s="1"/>
      <c r="UVE355" s="1"/>
      <c r="UVF355" s="1"/>
      <c r="UVG355" s="1"/>
      <c r="UVH355" s="1"/>
      <c r="UVI355" s="1"/>
      <c r="UVJ355" s="1"/>
      <c r="UVK355" s="1"/>
      <c r="UVL355" s="1"/>
      <c r="UVM355" s="1"/>
      <c r="UVN355" s="1"/>
      <c r="UVO355" s="1"/>
      <c r="UVP355" s="1"/>
      <c r="UVQ355" s="1"/>
      <c r="UVR355" s="1"/>
      <c r="UVS355" s="1"/>
      <c r="UVT355" s="1"/>
      <c r="UVU355" s="1"/>
      <c r="UVV355" s="1"/>
      <c r="UVW355" s="1"/>
      <c r="UVX355" s="1"/>
      <c r="UVY355" s="1"/>
      <c r="UVZ355" s="1"/>
      <c r="UWA355" s="1"/>
      <c r="UWB355" s="1"/>
      <c r="UWC355" s="1"/>
      <c r="UWD355" s="1"/>
      <c r="UWE355" s="1"/>
      <c r="UWF355" s="1"/>
      <c r="UWG355" s="1"/>
      <c r="UWH355" s="1"/>
      <c r="UWI355" s="1"/>
      <c r="UWJ355" s="1"/>
      <c r="UWK355" s="1"/>
      <c r="UWL355" s="1"/>
      <c r="UWM355" s="1"/>
      <c r="UWN355" s="1"/>
      <c r="UWO355" s="1"/>
      <c r="UWP355" s="1"/>
      <c r="UWQ355" s="1"/>
      <c r="UWR355" s="1"/>
      <c r="UWS355" s="1"/>
      <c r="UWT355" s="1"/>
      <c r="UWU355" s="1"/>
      <c r="UWV355" s="1"/>
      <c r="UWW355" s="1"/>
      <c r="UWX355" s="1"/>
      <c r="UWY355" s="1"/>
      <c r="UWZ355" s="1"/>
      <c r="UXA355" s="1"/>
      <c r="UXB355" s="1"/>
      <c r="UXC355" s="1"/>
      <c r="UXD355" s="1"/>
      <c r="UXE355" s="1"/>
      <c r="UXF355" s="1"/>
      <c r="UXG355" s="1"/>
      <c r="UXH355" s="1"/>
      <c r="UXI355" s="1"/>
      <c r="UXJ355" s="1"/>
      <c r="UXK355" s="1"/>
      <c r="UXL355" s="1"/>
      <c r="UXM355" s="1"/>
      <c r="UXN355" s="1"/>
      <c r="UXO355" s="1"/>
      <c r="UXP355" s="1"/>
      <c r="UXQ355" s="1"/>
      <c r="UXR355" s="1"/>
      <c r="UXS355" s="1"/>
      <c r="UXT355" s="1"/>
      <c r="UXU355" s="1"/>
      <c r="UXV355" s="1"/>
      <c r="UXW355" s="1"/>
      <c r="UXX355" s="1"/>
      <c r="UXY355" s="1"/>
      <c r="UXZ355" s="1"/>
      <c r="UYA355" s="1"/>
      <c r="UYB355" s="1"/>
      <c r="UYC355" s="1"/>
      <c r="UYD355" s="1"/>
      <c r="UYE355" s="1"/>
      <c r="UYF355" s="1"/>
      <c r="UYG355" s="1"/>
      <c r="UYH355" s="1"/>
      <c r="UYI355" s="1"/>
      <c r="UYJ355" s="1"/>
      <c r="UYK355" s="1"/>
      <c r="UYL355" s="1"/>
      <c r="UYM355" s="1"/>
      <c r="UYN355" s="1"/>
      <c r="UYO355" s="1"/>
      <c r="UYP355" s="1"/>
      <c r="UYQ355" s="1"/>
      <c r="UYR355" s="1"/>
      <c r="UYS355" s="1"/>
      <c r="UYT355" s="1"/>
      <c r="UYU355" s="1"/>
      <c r="UYV355" s="1"/>
      <c r="UYW355" s="1"/>
      <c r="UYX355" s="1"/>
      <c r="UYY355" s="1"/>
      <c r="UYZ355" s="1"/>
      <c r="UZA355" s="1"/>
      <c r="UZB355" s="1"/>
      <c r="UZC355" s="1"/>
      <c r="UZD355" s="1"/>
      <c r="UZE355" s="1"/>
      <c r="UZF355" s="1"/>
      <c r="UZG355" s="1"/>
      <c r="UZH355" s="1"/>
      <c r="UZI355" s="1"/>
      <c r="UZJ355" s="1"/>
      <c r="UZK355" s="1"/>
      <c r="UZL355" s="1"/>
      <c r="UZM355" s="1"/>
      <c r="UZN355" s="1"/>
      <c r="UZO355" s="1"/>
      <c r="UZP355" s="1"/>
      <c r="UZQ355" s="1"/>
      <c r="UZR355" s="1"/>
      <c r="UZS355" s="1"/>
      <c r="UZT355" s="1"/>
      <c r="UZU355" s="1"/>
      <c r="UZV355" s="1"/>
      <c r="UZW355" s="1"/>
      <c r="UZX355" s="1"/>
      <c r="UZY355" s="1"/>
      <c r="UZZ355" s="1"/>
      <c r="VAA355" s="1"/>
      <c r="VAB355" s="1"/>
      <c r="VAC355" s="1"/>
      <c r="VAD355" s="1"/>
      <c r="VAE355" s="1"/>
      <c r="VAF355" s="1"/>
      <c r="VAG355" s="1"/>
      <c r="VAH355" s="1"/>
      <c r="VAI355" s="1"/>
      <c r="VAJ355" s="1"/>
      <c r="VAK355" s="1"/>
      <c r="VAL355" s="1"/>
      <c r="VAM355" s="1"/>
      <c r="VAN355" s="1"/>
      <c r="VAO355" s="1"/>
      <c r="VAP355" s="1"/>
      <c r="VAQ355" s="1"/>
      <c r="VAR355" s="1"/>
      <c r="VAS355" s="1"/>
      <c r="VAT355" s="1"/>
      <c r="VAU355" s="1"/>
      <c r="VAV355" s="1"/>
      <c r="VAW355" s="1"/>
      <c r="VAX355" s="1"/>
      <c r="VAY355" s="1"/>
      <c r="VAZ355" s="1"/>
      <c r="VBA355" s="1"/>
      <c r="VBB355" s="1"/>
      <c r="VBC355" s="1"/>
      <c r="VBD355" s="1"/>
      <c r="VBE355" s="1"/>
      <c r="VBF355" s="1"/>
      <c r="VBG355" s="1"/>
      <c r="VBH355" s="1"/>
      <c r="VBI355" s="1"/>
      <c r="VBJ355" s="1"/>
      <c r="VBK355" s="1"/>
      <c r="VBL355" s="1"/>
      <c r="VBM355" s="1"/>
      <c r="VBN355" s="1"/>
      <c r="VBO355" s="1"/>
      <c r="VBP355" s="1"/>
      <c r="VBQ355" s="1"/>
      <c r="VBR355" s="1"/>
      <c r="VBS355" s="1"/>
      <c r="VBT355" s="1"/>
      <c r="VBU355" s="1"/>
      <c r="VBV355" s="1"/>
      <c r="VBW355" s="1"/>
      <c r="VBX355" s="1"/>
      <c r="VBY355" s="1"/>
      <c r="VBZ355" s="1"/>
      <c r="VCA355" s="1"/>
      <c r="VCB355" s="1"/>
      <c r="VCC355" s="1"/>
      <c r="VCD355" s="1"/>
      <c r="VCE355" s="1"/>
      <c r="VCF355" s="1"/>
      <c r="VCG355" s="1"/>
      <c r="VCH355" s="1"/>
      <c r="VCI355" s="1"/>
      <c r="VCJ355" s="1"/>
      <c r="VCK355" s="1"/>
      <c r="VCL355" s="1"/>
      <c r="VCM355" s="1"/>
      <c r="VCN355" s="1"/>
      <c r="VCO355" s="1"/>
      <c r="VCP355" s="1"/>
      <c r="VCQ355" s="1"/>
      <c r="VCR355" s="1"/>
      <c r="VCS355" s="1"/>
      <c r="VCT355" s="1"/>
      <c r="VCU355" s="1"/>
      <c r="VCV355" s="1"/>
      <c r="VCW355" s="1"/>
      <c r="VCX355" s="1"/>
      <c r="VCY355" s="1"/>
      <c r="VCZ355" s="1"/>
      <c r="VDA355" s="1"/>
      <c r="VDB355" s="1"/>
      <c r="VDC355" s="1"/>
      <c r="VDD355" s="1"/>
      <c r="VDE355" s="1"/>
      <c r="VDF355" s="1"/>
      <c r="VDG355" s="1"/>
      <c r="VDH355" s="1"/>
      <c r="VDI355" s="1"/>
      <c r="VDJ355" s="1"/>
      <c r="VDK355" s="1"/>
      <c r="VDL355" s="1"/>
      <c r="VDM355" s="1"/>
      <c r="VDN355" s="1"/>
      <c r="VDO355" s="1"/>
      <c r="VDP355" s="1"/>
      <c r="VDQ355" s="1"/>
      <c r="VDR355" s="1"/>
      <c r="VDS355" s="1"/>
      <c r="VDT355" s="1"/>
      <c r="VDU355" s="1"/>
      <c r="VDV355" s="1"/>
      <c r="VDW355" s="1"/>
      <c r="VDX355" s="1"/>
      <c r="VDY355" s="1"/>
      <c r="VDZ355" s="1"/>
      <c r="VEA355" s="1"/>
      <c r="VEB355" s="1"/>
      <c r="VEC355" s="1"/>
      <c r="VED355" s="1"/>
      <c r="VEE355" s="1"/>
      <c r="VEF355" s="1"/>
      <c r="VEG355" s="1"/>
      <c r="VEH355" s="1"/>
      <c r="VEI355" s="1"/>
      <c r="VEJ355" s="1"/>
      <c r="VEK355" s="1"/>
      <c r="VEL355" s="1"/>
      <c r="VEM355" s="1"/>
      <c r="VEN355" s="1"/>
      <c r="VEO355" s="1"/>
      <c r="VEP355" s="1"/>
      <c r="VEQ355" s="1"/>
      <c r="VER355" s="1"/>
      <c r="VES355" s="1"/>
      <c r="VET355" s="1"/>
      <c r="VEU355" s="1"/>
      <c r="VEV355" s="1"/>
      <c r="VEW355" s="1"/>
      <c r="VEX355" s="1"/>
      <c r="VEY355" s="1"/>
      <c r="VEZ355" s="1"/>
      <c r="VFA355" s="1"/>
      <c r="VFB355" s="1"/>
      <c r="VFC355" s="1"/>
      <c r="VFD355" s="1"/>
      <c r="VFE355" s="1"/>
      <c r="VFF355" s="1"/>
      <c r="VFG355" s="1"/>
      <c r="VFH355" s="1"/>
      <c r="VFI355" s="1"/>
      <c r="VFJ355" s="1"/>
      <c r="VFK355" s="1"/>
      <c r="VFL355" s="1"/>
      <c r="VFM355" s="1"/>
      <c r="VFN355" s="1"/>
      <c r="VFO355" s="1"/>
      <c r="VFP355" s="1"/>
      <c r="VFQ355" s="1"/>
      <c r="VFR355" s="1"/>
      <c r="VFS355" s="1"/>
      <c r="VFT355" s="1"/>
      <c r="VFU355" s="1"/>
      <c r="VFV355" s="1"/>
      <c r="VFW355" s="1"/>
      <c r="VFX355" s="1"/>
      <c r="VFY355" s="1"/>
      <c r="VFZ355" s="1"/>
      <c r="VGA355" s="1"/>
      <c r="VGB355" s="1"/>
      <c r="VGC355" s="1"/>
      <c r="VGD355" s="1"/>
      <c r="VGE355" s="1"/>
      <c r="VGF355" s="1"/>
      <c r="VGG355" s="1"/>
      <c r="VGH355" s="1"/>
      <c r="VGI355" s="1"/>
      <c r="VGJ355" s="1"/>
      <c r="VGK355" s="1"/>
      <c r="VGL355" s="1"/>
      <c r="VGM355" s="1"/>
      <c r="VGN355" s="1"/>
      <c r="VGO355" s="1"/>
      <c r="VGP355" s="1"/>
      <c r="VGQ355" s="1"/>
      <c r="VGR355" s="1"/>
      <c r="VGS355" s="1"/>
      <c r="VGT355" s="1"/>
      <c r="VGU355" s="1"/>
      <c r="VGV355" s="1"/>
      <c r="VGW355" s="1"/>
      <c r="VGX355" s="1"/>
      <c r="VGY355" s="1"/>
      <c r="VGZ355" s="1"/>
      <c r="VHA355" s="1"/>
      <c r="VHB355" s="1"/>
      <c r="VHC355" s="1"/>
      <c r="VHD355" s="1"/>
      <c r="VHE355" s="1"/>
      <c r="VHF355" s="1"/>
      <c r="VHG355" s="1"/>
      <c r="VHH355" s="1"/>
      <c r="VHI355" s="1"/>
      <c r="VHJ355" s="1"/>
      <c r="VHK355" s="1"/>
      <c r="VHL355" s="1"/>
      <c r="VHM355" s="1"/>
      <c r="VHN355" s="1"/>
      <c r="VHO355" s="1"/>
      <c r="VHP355" s="1"/>
      <c r="VHQ355" s="1"/>
      <c r="VHR355" s="1"/>
      <c r="VHS355" s="1"/>
      <c r="VHT355" s="1"/>
      <c r="VHU355" s="1"/>
      <c r="VHV355" s="1"/>
      <c r="VHW355" s="1"/>
      <c r="VHX355" s="1"/>
      <c r="VHY355" s="1"/>
      <c r="VHZ355" s="1"/>
      <c r="VIA355" s="1"/>
      <c r="VIB355" s="1"/>
      <c r="VIC355" s="1"/>
      <c r="VID355" s="1"/>
      <c r="VIE355" s="1"/>
      <c r="VIF355" s="1"/>
      <c r="VIG355" s="1"/>
      <c r="VIH355" s="1"/>
      <c r="VII355" s="1"/>
      <c r="VIJ355" s="1"/>
      <c r="VIK355" s="1"/>
      <c r="VIL355" s="1"/>
      <c r="VIM355" s="1"/>
      <c r="VIN355" s="1"/>
      <c r="VIO355" s="1"/>
      <c r="VIP355" s="1"/>
      <c r="VIQ355" s="1"/>
      <c r="VIR355" s="1"/>
      <c r="VIS355" s="1"/>
      <c r="VIT355" s="1"/>
      <c r="VIU355" s="1"/>
      <c r="VIV355" s="1"/>
      <c r="VIW355" s="1"/>
      <c r="VIX355" s="1"/>
      <c r="VIY355" s="1"/>
      <c r="VIZ355" s="1"/>
      <c r="VJA355" s="1"/>
      <c r="VJB355" s="1"/>
      <c r="VJC355" s="1"/>
      <c r="VJD355" s="1"/>
      <c r="VJE355" s="1"/>
      <c r="VJF355" s="1"/>
      <c r="VJG355" s="1"/>
      <c r="VJH355" s="1"/>
      <c r="VJI355" s="1"/>
      <c r="VJJ355" s="1"/>
      <c r="VJK355" s="1"/>
      <c r="VJL355" s="1"/>
      <c r="VJM355" s="1"/>
      <c r="VJN355" s="1"/>
      <c r="VJO355" s="1"/>
      <c r="VJP355" s="1"/>
      <c r="VJQ355" s="1"/>
      <c r="VJR355" s="1"/>
      <c r="VJS355" s="1"/>
      <c r="VJT355" s="1"/>
      <c r="VJU355" s="1"/>
      <c r="VJV355" s="1"/>
      <c r="VJW355" s="1"/>
      <c r="VJX355" s="1"/>
      <c r="VJY355" s="1"/>
      <c r="VJZ355" s="1"/>
      <c r="VKA355" s="1"/>
      <c r="VKB355" s="1"/>
      <c r="VKC355" s="1"/>
      <c r="VKD355" s="1"/>
      <c r="VKE355" s="1"/>
      <c r="VKF355" s="1"/>
      <c r="VKG355" s="1"/>
      <c r="VKH355" s="1"/>
      <c r="VKI355" s="1"/>
      <c r="VKJ355" s="1"/>
      <c r="VKK355" s="1"/>
      <c r="VKL355" s="1"/>
      <c r="VKM355" s="1"/>
      <c r="VKN355" s="1"/>
      <c r="VKO355" s="1"/>
      <c r="VKP355" s="1"/>
      <c r="VKQ355" s="1"/>
      <c r="VKR355" s="1"/>
      <c r="VKS355" s="1"/>
      <c r="VKT355" s="1"/>
      <c r="VKU355" s="1"/>
      <c r="VKV355" s="1"/>
      <c r="VKW355" s="1"/>
      <c r="VKX355" s="1"/>
      <c r="VKY355" s="1"/>
      <c r="VKZ355" s="1"/>
      <c r="VLA355" s="1"/>
      <c r="VLB355" s="1"/>
      <c r="VLC355" s="1"/>
      <c r="VLD355" s="1"/>
      <c r="VLE355" s="1"/>
      <c r="VLF355" s="1"/>
      <c r="VLG355" s="1"/>
      <c r="VLH355" s="1"/>
      <c r="VLI355" s="1"/>
      <c r="VLJ355" s="1"/>
      <c r="VLK355" s="1"/>
      <c r="VLL355" s="1"/>
      <c r="VLM355" s="1"/>
      <c r="VLN355" s="1"/>
      <c r="VLO355" s="1"/>
      <c r="VLP355" s="1"/>
      <c r="VLQ355" s="1"/>
      <c r="VLR355" s="1"/>
      <c r="VLS355" s="1"/>
      <c r="VLT355" s="1"/>
      <c r="VLU355" s="1"/>
      <c r="VLV355" s="1"/>
      <c r="VLW355" s="1"/>
      <c r="VLX355" s="1"/>
      <c r="VLY355" s="1"/>
      <c r="VLZ355" s="1"/>
      <c r="VMA355" s="1"/>
      <c r="VMB355" s="1"/>
      <c r="VMC355" s="1"/>
      <c r="VMD355" s="1"/>
      <c r="VME355" s="1"/>
      <c r="VMF355" s="1"/>
      <c r="VMG355" s="1"/>
      <c r="VMH355" s="1"/>
      <c r="VMI355" s="1"/>
      <c r="VMJ355" s="1"/>
      <c r="VMK355" s="1"/>
      <c r="VML355" s="1"/>
      <c r="VMM355" s="1"/>
      <c r="VMN355" s="1"/>
      <c r="VMO355" s="1"/>
      <c r="VMP355" s="1"/>
      <c r="VMQ355" s="1"/>
      <c r="VMR355" s="1"/>
      <c r="VMS355" s="1"/>
      <c r="VMT355" s="1"/>
      <c r="VMU355" s="1"/>
      <c r="VMV355" s="1"/>
      <c r="VMW355" s="1"/>
      <c r="VMX355" s="1"/>
      <c r="VMY355" s="1"/>
      <c r="VMZ355" s="1"/>
      <c r="VNA355" s="1"/>
      <c r="VNB355" s="1"/>
      <c r="VNC355" s="1"/>
      <c r="VND355" s="1"/>
      <c r="VNE355" s="1"/>
      <c r="VNF355" s="1"/>
      <c r="VNG355" s="1"/>
      <c r="VNH355" s="1"/>
      <c r="VNI355" s="1"/>
      <c r="VNJ355" s="1"/>
      <c r="VNK355" s="1"/>
      <c r="VNL355" s="1"/>
      <c r="VNM355" s="1"/>
      <c r="VNN355" s="1"/>
      <c r="VNO355" s="1"/>
      <c r="VNP355" s="1"/>
      <c r="VNQ355" s="1"/>
      <c r="VNR355" s="1"/>
      <c r="VNS355" s="1"/>
      <c r="VNT355" s="1"/>
      <c r="VNU355" s="1"/>
      <c r="VNV355" s="1"/>
      <c r="VNW355" s="1"/>
      <c r="VNX355" s="1"/>
      <c r="VNY355" s="1"/>
      <c r="VNZ355" s="1"/>
      <c r="VOA355" s="1"/>
      <c r="VOB355" s="1"/>
      <c r="VOC355" s="1"/>
      <c r="VOD355" s="1"/>
      <c r="VOE355" s="1"/>
      <c r="VOF355" s="1"/>
      <c r="VOG355" s="1"/>
      <c r="VOH355" s="1"/>
      <c r="VOI355" s="1"/>
      <c r="VOJ355" s="1"/>
      <c r="VOK355" s="1"/>
      <c r="VOL355" s="1"/>
      <c r="VOM355" s="1"/>
      <c r="VON355" s="1"/>
      <c r="VOO355" s="1"/>
      <c r="VOP355" s="1"/>
      <c r="VOQ355" s="1"/>
      <c r="VOR355" s="1"/>
      <c r="VOS355" s="1"/>
      <c r="VOT355" s="1"/>
      <c r="VOU355" s="1"/>
      <c r="VOV355" s="1"/>
      <c r="VOW355" s="1"/>
      <c r="VOX355" s="1"/>
      <c r="VOY355" s="1"/>
      <c r="VOZ355" s="1"/>
      <c r="VPA355" s="1"/>
      <c r="VPB355" s="1"/>
      <c r="VPC355" s="1"/>
      <c r="VPD355" s="1"/>
      <c r="VPE355" s="1"/>
      <c r="VPF355" s="1"/>
      <c r="VPG355" s="1"/>
      <c r="VPH355" s="1"/>
      <c r="VPI355" s="1"/>
      <c r="VPJ355" s="1"/>
      <c r="VPK355" s="1"/>
      <c r="VPL355" s="1"/>
      <c r="VPM355" s="1"/>
      <c r="VPN355" s="1"/>
      <c r="VPO355" s="1"/>
      <c r="VPP355" s="1"/>
      <c r="VPQ355" s="1"/>
      <c r="VPR355" s="1"/>
      <c r="VPS355" s="1"/>
      <c r="VPT355" s="1"/>
      <c r="VPU355" s="1"/>
      <c r="VPV355" s="1"/>
      <c r="VPW355" s="1"/>
      <c r="VPX355" s="1"/>
      <c r="VPY355" s="1"/>
      <c r="VPZ355" s="1"/>
      <c r="VQA355" s="1"/>
      <c r="VQB355" s="1"/>
      <c r="VQC355" s="1"/>
      <c r="VQD355" s="1"/>
      <c r="VQE355" s="1"/>
      <c r="VQF355" s="1"/>
      <c r="VQG355" s="1"/>
      <c r="VQH355" s="1"/>
      <c r="VQI355" s="1"/>
      <c r="VQJ355" s="1"/>
      <c r="VQK355" s="1"/>
      <c r="VQL355" s="1"/>
      <c r="VQM355" s="1"/>
      <c r="VQN355" s="1"/>
      <c r="VQO355" s="1"/>
      <c r="VQP355" s="1"/>
      <c r="VQQ355" s="1"/>
      <c r="VQR355" s="1"/>
      <c r="VQS355" s="1"/>
      <c r="VQT355" s="1"/>
      <c r="VQU355" s="1"/>
      <c r="VQV355" s="1"/>
      <c r="VQW355" s="1"/>
      <c r="VQX355" s="1"/>
      <c r="VQY355" s="1"/>
      <c r="VQZ355" s="1"/>
      <c r="VRA355" s="1"/>
      <c r="VRB355" s="1"/>
      <c r="VRC355" s="1"/>
      <c r="VRD355" s="1"/>
      <c r="VRE355" s="1"/>
      <c r="VRF355" s="1"/>
      <c r="VRG355" s="1"/>
      <c r="VRH355" s="1"/>
      <c r="VRI355" s="1"/>
      <c r="VRJ355" s="1"/>
      <c r="VRK355" s="1"/>
      <c r="VRL355" s="1"/>
      <c r="VRM355" s="1"/>
      <c r="VRN355" s="1"/>
      <c r="VRO355" s="1"/>
      <c r="VRP355" s="1"/>
      <c r="VRQ355" s="1"/>
      <c r="VRR355" s="1"/>
      <c r="VRS355" s="1"/>
      <c r="VRT355" s="1"/>
      <c r="VRU355" s="1"/>
      <c r="VRV355" s="1"/>
      <c r="VRW355" s="1"/>
      <c r="VRX355" s="1"/>
      <c r="VRY355" s="1"/>
      <c r="VRZ355" s="1"/>
      <c r="VSA355" s="1"/>
      <c r="VSB355" s="1"/>
      <c r="VSC355" s="1"/>
      <c r="VSD355" s="1"/>
      <c r="VSE355" s="1"/>
      <c r="VSF355" s="1"/>
      <c r="VSG355" s="1"/>
      <c r="VSH355" s="1"/>
      <c r="VSI355" s="1"/>
      <c r="VSJ355" s="1"/>
      <c r="VSK355" s="1"/>
      <c r="VSL355" s="1"/>
      <c r="VSM355" s="1"/>
      <c r="VSN355" s="1"/>
      <c r="VSO355" s="1"/>
      <c r="VSP355" s="1"/>
      <c r="VSQ355" s="1"/>
      <c r="VSR355" s="1"/>
      <c r="VSS355" s="1"/>
      <c r="VST355" s="1"/>
      <c r="VSU355" s="1"/>
      <c r="VSV355" s="1"/>
      <c r="VSW355" s="1"/>
      <c r="VSX355" s="1"/>
      <c r="VSY355" s="1"/>
      <c r="VSZ355" s="1"/>
      <c r="VTA355" s="1"/>
      <c r="VTB355" s="1"/>
      <c r="VTC355" s="1"/>
      <c r="VTD355" s="1"/>
      <c r="VTE355" s="1"/>
      <c r="VTF355" s="1"/>
      <c r="VTG355" s="1"/>
      <c r="VTH355" s="1"/>
      <c r="VTI355" s="1"/>
      <c r="VTJ355" s="1"/>
      <c r="VTK355" s="1"/>
      <c r="VTL355" s="1"/>
      <c r="VTM355" s="1"/>
      <c r="VTN355" s="1"/>
      <c r="VTO355" s="1"/>
      <c r="VTP355" s="1"/>
      <c r="VTQ355" s="1"/>
      <c r="VTR355" s="1"/>
      <c r="VTS355" s="1"/>
      <c r="VTT355" s="1"/>
      <c r="VTU355" s="1"/>
      <c r="VTV355" s="1"/>
      <c r="VTW355" s="1"/>
      <c r="VTX355" s="1"/>
      <c r="VTY355" s="1"/>
      <c r="VTZ355" s="1"/>
      <c r="VUA355" s="1"/>
      <c r="VUB355" s="1"/>
      <c r="VUC355" s="1"/>
      <c r="VUD355" s="1"/>
      <c r="VUE355" s="1"/>
      <c r="VUF355" s="1"/>
      <c r="VUG355" s="1"/>
      <c r="VUH355" s="1"/>
      <c r="VUI355" s="1"/>
      <c r="VUJ355" s="1"/>
      <c r="VUK355" s="1"/>
      <c r="VUL355" s="1"/>
      <c r="VUM355" s="1"/>
      <c r="VUN355" s="1"/>
      <c r="VUO355" s="1"/>
      <c r="VUP355" s="1"/>
      <c r="VUQ355" s="1"/>
      <c r="VUR355" s="1"/>
      <c r="VUS355" s="1"/>
      <c r="VUT355" s="1"/>
      <c r="VUU355" s="1"/>
      <c r="VUV355" s="1"/>
      <c r="VUW355" s="1"/>
      <c r="VUX355" s="1"/>
      <c r="VUY355" s="1"/>
      <c r="VUZ355" s="1"/>
      <c r="VVA355" s="1"/>
      <c r="VVB355" s="1"/>
      <c r="VVC355" s="1"/>
      <c r="VVD355" s="1"/>
      <c r="VVE355" s="1"/>
      <c r="VVF355" s="1"/>
      <c r="VVG355" s="1"/>
      <c r="VVH355" s="1"/>
      <c r="VVI355" s="1"/>
      <c r="VVJ355" s="1"/>
      <c r="VVK355" s="1"/>
      <c r="VVL355" s="1"/>
      <c r="VVM355" s="1"/>
      <c r="VVN355" s="1"/>
      <c r="VVO355" s="1"/>
      <c r="VVP355" s="1"/>
      <c r="VVQ355" s="1"/>
      <c r="VVR355" s="1"/>
      <c r="VVS355" s="1"/>
      <c r="VVT355" s="1"/>
      <c r="VVU355" s="1"/>
      <c r="VVV355" s="1"/>
      <c r="VVW355" s="1"/>
      <c r="VVX355" s="1"/>
      <c r="VVY355" s="1"/>
      <c r="VVZ355" s="1"/>
      <c r="VWA355" s="1"/>
      <c r="VWB355" s="1"/>
      <c r="VWC355" s="1"/>
      <c r="VWD355" s="1"/>
      <c r="VWE355" s="1"/>
      <c r="VWF355" s="1"/>
      <c r="VWG355" s="1"/>
      <c r="VWH355" s="1"/>
      <c r="VWI355" s="1"/>
      <c r="VWJ355" s="1"/>
      <c r="VWK355" s="1"/>
      <c r="VWL355" s="1"/>
      <c r="VWM355" s="1"/>
      <c r="VWN355" s="1"/>
      <c r="VWO355" s="1"/>
      <c r="VWP355" s="1"/>
      <c r="VWQ355" s="1"/>
      <c r="VWR355" s="1"/>
      <c r="VWS355" s="1"/>
      <c r="VWT355" s="1"/>
      <c r="VWU355" s="1"/>
      <c r="VWV355" s="1"/>
      <c r="VWW355" s="1"/>
      <c r="VWX355" s="1"/>
      <c r="VWY355" s="1"/>
      <c r="VWZ355" s="1"/>
      <c r="VXA355" s="1"/>
      <c r="VXB355" s="1"/>
      <c r="VXC355" s="1"/>
      <c r="VXD355" s="1"/>
      <c r="VXE355" s="1"/>
      <c r="VXF355" s="1"/>
      <c r="VXG355" s="1"/>
      <c r="VXH355" s="1"/>
      <c r="VXI355" s="1"/>
      <c r="VXJ355" s="1"/>
      <c r="VXK355" s="1"/>
      <c r="VXL355" s="1"/>
      <c r="VXM355" s="1"/>
      <c r="VXN355" s="1"/>
      <c r="VXO355" s="1"/>
      <c r="VXP355" s="1"/>
      <c r="VXQ355" s="1"/>
      <c r="VXR355" s="1"/>
      <c r="VXS355" s="1"/>
      <c r="VXT355" s="1"/>
      <c r="VXU355" s="1"/>
      <c r="VXV355" s="1"/>
      <c r="VXW355" s="1"/>
      <c r="VXX355" s="1"/>
      <c r="VXY355" s="1"/>
      <c r="VXZ355" s="1"/>
      <c r="VYA355" s="1"/>
      <c r="VYB355" s="1"/>
      <c r="VYC355" s="1"/>
      <c r="VYD355" s="1"/>
      <c r="VYE355" s="1"/>
      <c r="VYF355" s="1"/>
      <c r="VYG355" s="1"/>
      <c r="VYH355" s="1"/>
      <c r="VYI355" s="1"/>
      <c r="VYJ355" s="1"/>
      <c r="VYK355" s="1"/>
      <c r="VYL355" s="1"/>
      <c r="VYM355" s="1"/>
      <c r="VYN355" s="1"/>
      <c r="VYO355" s="1"/>
      <c r="VYP355" s="1"/>
      <c r="VYQ355" s="1"/>
      <c r="VYR355" s="1"/>
      <c r="VYS355" s="1"/>
      <c r="VYT355" s="1"/>
      <c r="VYU355" s="1"/>
      <c r="VYV355" s="1"/>
      <c r="VYW355" s="1"/>
      <c r="VYX355" s="1"/>
      <c r="VYY355" s="1"/>
      <c r="VYZ355" s="1"/>
      <c r="VZA355" s="1"/>
      <c r="VZB355" s="1"/>
      <c r="VZC355" s="1"/>
      <c r="VZD355" s="1"/>
      <c r="VZE355" s="1"/>
      <c r="VZF355" s="1"/>
      <c r="VZG355" s="1"/>
      <c r="VZH355" s="1"/>
      <c r="VZI355" s="1"/>
      <c r="VZJ355" s="1"/>
      <c r="VZK355" s="1"/>
      <c r="VZL355" s="1"/>
      <c r="VZM355" s="1"/>
      <c r="VZN355" s="1"/>
      <c r="VZO355" s="1"/>
      <c r="VZP355" s="1"/>
      <c r="VZQ355" s="1"/>
      <c r="VZR355" s="1"/>
      <c r="VZS355" s="1"/>
      <c r="VZT355" s="1"/>
      <c r="VZU355" s="1"/>
      <c r="VZV355" s="1"/>
      <c r="VZW355" s="1"/>
      <c r="VZX355" s="1"/>
      <c r="VZY355" s="1"/>
      <c r="VZZ355" s="1"/>
      <c r="WAA355" s="1"/>
      <c r="WAB355" s="1"/>
      <c r="WAC355" s="1"/>
      <c r="WAD355" s="1"/>
      <c r="WAE355" s="1"/>
      <c r="WAF355" s="1"/>
      <c r="WAG355" s="1"/>
      <c r="WAH355" s="1"/>
      <c r="WAI355" s="1"/>
      <c r="WAJ355" s="1"/>
      <c r="WAK355" s="1"/>
      <c r="WAL355" s="1"/>
      <c r="WAM355" s="1"/>
      <c r="WAN355" s="1"/>
      <c r="WAO355" s="1"/>
      <c r="WAP355" s="1"/>
      <c r="WAQ355" s="1"/>
      <c r="WAR355" s="1"/>
      <c r="WAS355" s="1"/>
      <c r="WAT355" s="1"/>
      <c r="WAU355" s="1"/>
      <c r="WAV355" s="1"/>
      <c r="WAW355" s="1"/>
      <c r="WAX355" s="1"/>
      <c r="WAY355" s="1"/>
      <c r="WAZ355" s="1"/>
      <c r="WBA355" s="1"/>
      <c r="WBB355" s="1"/>
      <c r="WBC355" s="1"/>
      <c r="WBD355" s="1"/>
      <c r="WBE355" s="1"/>
      <c r="WBF355" s="1"/>
      <c r="WBG355" s="1"/>
      <c r="WBH355" s="1"/>
      <c r="WBI355" s="1"/>
      <c r="WBJ355" s="1"/>
      <c r="WBK355" s="1"/>
      <c r="WBL355" s="1"/>
      <c r="WBM355" s="1"/>
      <c r="WBN355" s="1"/>
      <c r="WBO355" s="1"/>
      <c r="WBP355" s="1"/>
      <c r="WBQ355" s="1"/>
      <c r="WBR355" s="1"/>
      <c r="WBS355" s="1"/>
      <c r="WBT355" s="1"/>
      <c r="WBU355" s="1"/>
      <c r="WBV355" s="1"/>
      <c r="WBW355" s="1"/>
      <c r="WBX355" s="1"/>
      <c r="WBY355" s="1"/>
      <c r="WBZ355" s="1"/>
      <c r="WCA355" s="1"/>
      <c r="WCB355" s="1"/>
      <c r="WCC355" s="1"/>
      <c r="WCD355" s="1"/>
      <c r="WCE355" s="1"/>
      <c r="WCF355" s="1"/>
      <c r="WCG355" s="1"/>
      <c r="WCH355" s="1"/>
      <c r="WCI355" s="1"/>
      <c r="WCJ355" s="1"/>
      <c r="WCK355" s="1"/>
      <c r="WCL355" s="1"/>
      <c r="WCM355" s="1"/>
      <c r="WCN355" s="1"/>
      <c r="WCO355" s="1"/>
      <c r="WCP355" s="1"/>
      <c r="WCQ355" s="1"/>
      <c r="WCR355" s="1"/>
      <c r="WCS355" s="1"/>
      <c r="WCT355" s="1"/>
      <c r="WCU355" s="1"/>
      <c r="WCV355" s="1"/>
      <c r="WCW355" s="1"/>
      <c r="WCX355" s="1"/>
      <c r="WCY355" s="1"/>
      <c r="WCZ355" s="1"/>
      <c r="WDA355" s="1"/>
      <c r="WDB355" s="1"/>
      <c r="WDC355" s="1"/>
      <c r="WDD355" s="1"/>
      <c r="WDE355" s="1"/>
      <c r="WDF355" s="1"/>
      <c r="WDG355" s="1"/>
      <c r="WDH355" s="1"/>
      <c r="WDI355" s="1"/>
      <c r="WDJ355" s="1"/>
      <c r="WDK355" s="1"/>
      <c r="WDL355" s="1"/>
      <c r="WDM355" s="1"/>
      <c r="WDN355" s="1"/>
      <c r="WDO355" s="1"/>
      <c r="WDP355" s="1"/>
      <c r="WDQ355" s="1"/>
      <c r="WDR355" s="1"/>
      <c r="WDS355" s="1"/>
      <c r="WDT355" s="1"/>
      <c r="WDU355" s="1"/>
      <c r="WDV355" s="1"/>
      <c r="WDW355" s="1"/>
      <c r="WDX355" s="1"/>
      <c r="WDY355" s="1"/>
      <c r="WDZ355" s="1"/>
      <c r="WEA355" s="1"/>
      <c r="WEB355" s="1"/>
      <c r="WEC355" s="1"/>
      <c r="WED355" s="1"/>
      <c r="WEE355" s="1"/>
      <c r="WEF355" s="1"/>
      <c r="WEG355" s="1"/>
      <c r="WEH355" s="1"/>
      <c r="WEI355" s="1"/>
      <c r="WEJ355" s="1"/>
      <c r="WEK355" s="1"/>
      <c r="WEL355" s="1"/>
      <c r="WEM355" s="1"/>
      <c r="WEN355" s="1"/>
      <c r="WEO355" s="1"/>
      <c r="WEP355" s="1"/>
      <c r="WEQ355" s="1"/>
      <c r="WER355" s="1"/>
      <c r="WES355" s="1"/>
      <c r="WET355" s="1"/>
      <c r="WEU355" s="1"/>
      <c r="WEV355" s="1"/>
      <c r="WEW355" s="1"/>
      <c r="WEX355" s="1"/>
      <c r="WEY355" s="1"/>
      <c r="WEZ355" s="1"/>
      <c r="WFA355" s="1"/>
      <c r="WFB355" s="1"/>
      <c r="WFC355" s="1"/>
      <c r="WFD355" s="1"/>
      <c r="WFE355" s="1"/>
      <c r="WFF355" s="1"/>
      <c r="WFG355" s="1"/>
      <c r="WFH355" s="1"/>
      <c r="WFI355" s="1"/>
      <c r="WFJ355" s="1"/>
      <c r="WFK355" s="1"/>
      <c r="WFL355" s="1"/>
      <c r="WFM355" s="1"/>
      <c r="WFN355" s="1"/>
      <c r="WFO355" s="1"/>
      <c r="WFP355" s="1"/>
      <c r="WFQ355" s="1"/>
      <c r="WFR355" s="1"/>
      <c r="WFS355" s="1"/>
      <c r="WFT355" s="1"/>
      <c r="WFU355" s="1"/>
      <c r="WFV355" s="1"/>
      <c r="WFW355" s="1"/>
      <c r="WFX355" s="1"/>
      <c r="WFY355" s="1"/>
      <c r="WFZ355" s="1"/>
      <c r="WGA355" s="1"/>
      <c r="WGB355" s="1"/>
      <c r="WGC355" s="1"/>
      <c r="WGD355" s="1"/>
      <c r="WGE355" s="1"/>
      <c r="WGF355" s="1"/>
      <c r="WGG355" s="1"/>
      <c r="WGH355" s="1"/>
      <c r="WGI355" s="1"/>
      <c r="WGJ355" s="1"/>
      <c r="WGK355" s="1"/>
      <c r="WGL355" s="1"/>
      <c r="WGM355" s="1"/>
      <c r="WGN355" s="1"/>
      <c r="WGO355" s="1"/>
      <c r="WGP355" s="1"/>
      <c r="WGQ355" s="1"/>
      <c r="WGR355" s="1"/>
      <c r="WGS355" s="1"/>
      <c r="WGT355" s="1"/>
      <c r="WGU355" s="1"/>
      <c r="WGV355" s="1"/>
      <c r="WGW355" s="1"/>
      <c r="WGX355" s="1"/>
      <c r="WGY355" s="1"/>
      <c r="WGZ355" s="1"/>
      <c r="WHA355" s="1"/>
      <c r="WHB355" s="1"/>
      <c r="WHC355" s="1"/>
      <c r="WHD355" s="1"/>
      <c r="WHE355" s="1"/>
      <c r="WHF355" s="1"/>
      <c r="WHG355" s="1"/>
      <c r="WHH355" s="1"/>
      <c r="WHI355" s="1"/>
      <c r="WHJ355" s="1"/>
      <c r="WHK355" s="1"/>
      <c r="WHL355" s="1"/>
      <c r="WHM355" s="1"/>
      <c r="WHN355" s="1"/>
      <c r="WHO355" s="1"/>
      <c r="WHP355" s="1"/>
      <c r="WHQ355" s="1"/>
      <c r="WHR355" s="1"/>
      <c r="WHS355" s="1"/>
      <c r="WHT355" s="1"/>
      <c r="WHU355" s="1"/>
      <c r="WHV355" s="1"/>
      <c r="WHW355" s="1"/>
      <c r="WHX355" s="1"/>
      <c r="WHY355" s="1"/>
      <c r="WHZ355" s="1"/>
      <c r="WIA355" s="1"/>
      <c r="WIB355" s="1"/>
      <c r="WIC355" s="1"/>
      <c r="WID355" s="1"/>
      <c r="WIE355" s="1"/>
      <c r="WIF355" s="1"/>
      <c r="WIG355" s="1"/>
      <c r="WIH355" s="1"/>
      <c r="WII355" s="1"/>
      <c r="WIJ355" s="1"/>
      <c r="WIK355" s="1"/>
      <c r="WIL355" s="1"/>
      <c r="WIM355" s="1"/>
      <c r="WIN355" s="1"/>
      <c r="WIO355" s="1"/>
      <c r="WIP355" s="1"/>
      <c r="WIQ355" s="1"/>
      <c r="WIR355" s="1"/>
      <c r="WIS355" s="1"/>
      <c r="WIT355" s="1"/>
      <c r="WIU355" s="1"/>
      <c r="WIV355" s="1"/>
      <c r="WIW355" s="1"/>
      <c r="WIX355" s="1"/>
      <c r="WIY355" s="1"/>
      <c r="WIZ355" s="1"/>
      <c r="WJA355" s="1"/>
      <c r="WJB355" s="1"/>
      <c r="WJC355" s="1"/>
      <c r="WJD355" s="1"/>
      <c r="WJE355" s="1"/>
      <c r="WJF355" s="1"/>
      <c r="WJG355" s="1"/>
      <c r="WJH355" s="1"/>
      <c r="WJI355" s="1"/>
      <c r="WJJ355" s="1"/>
      <c r="WJK355" s="1"/>
      <c r="WJL355" s="1"/>
      <c r="WJM355" s="1"/>
      <c r="WJN355" s="1"/>
      <c r="WJO355" s="1"/>
      <c r="WJP355" s="1"/>
      <c r="WJQ355" s="1"/>
      <c r="WJR355" s="1"/>
      <c r="WJS355" s="1"/>
      <c r="WJT355" s="1"/>
      <c r="WJU355" s="1"/>
      <c r="WJV355" s="1"/>
      <c r="WJW355" s="1"/>
      <c r="WJX355" s="1"/>
      <c r="WJY355" s="1"/>
      <c r="WJZ355" s="1"/>
      <c r="WKA355" s="1"/>
      <c r="WKB355" s="1"/>
      <c r="WKC355" s="1"/>
      <c r="WKD355" s="1"/>
      <c r="WKE355" s="1"/>
      <c r="WKF355" s="1"/>
      <c r="WKG355" s="1"/>
      <c r="WKH355" s="1"/>
      <c r="WKI355" s="1"/>
      <c r="WKJ355" s="1"/>
      <c r="WKK355" s="1"/>
      <c r="WKL355" s="1"/>
      <c r="WKM355" s="1"/>
      <c r="WKN355" s="1"/>
      <c r="WKO355" s="1"/>
      <c r="WKP355" s="1"/>
      <c r="WKQ355" s="1"/>
      <c r="WKR355" s="1"/>
      <c r="WKS355" s="1"/>
      <c r="WKT355" s="1"/>
      <c r="WKU355" s="1"/>
      <c r="WKV355" s="1"/>
      <c r="WKW355" s="1"/>
      <c r="WKX355" s="1"/>
      <c r="WKY355" s="1"/>
      <c r="WKZ355" s="1"/>
      <c r="WLA355" s="1"/>
      <c r="WLB355" s="1"/>
      <c r="WLC355" s="1"/>
      <c r="WLD355" s="1"/>
      <c r="WLE355" s="1"/>
      <c r="WLF355" s="1"/>
      <c r="WLG355" s="1"/>
      <c r="WLH355" s="1"/>
      <c r="WLI355" s="1"/>
      <c r="WLJ355" s="1"/>
      <c r="WLK355" s="1"/>
      <c r="WLL355" s="1"/>
      <c r="WLM355" s="1"/>
      <c r="WLN355" s="1"/>
      <c r="WLO355" s="1"/>
      <c r="WLP355" s="1"/>
      <c r="WLQ355" s="1"/>
      <c r="WLR355" s="1"/>
      <c r="WLS355" s="1"/>
      <c r="WLT355" s="1"/>
      <c r="WLU355" s="1"/>
      <c r="WLV355" s="1"/>
      <c r="WLW355" s="1"/>
      <c r="WLX355" s="1"/>
      <c r="WLY355" s="1"/>
      <c r="WLZ355" s="1"/>
      <c r="WMA355" s="1"/>
      <c r="WMB355" s="1"/>
      <c r="WMC355" s="1"/>
      <c r="WMD355" s="1"/>
      <c r="WME355" s="1"/>
      <c r="WMF355" s="1"/>
      <c r="WMG355" s="1"/>
      <c r="WMH355" s="1"/>
      <c r="WMI355" s="1"/>
      <c r="WMJ355" s="1"/>
      <c r="WMK355" s="1"/>
      <c r="WML355" s="1"/>
      <c r="WMM355" s="1"/>
      <c r="WMN355" s="1"/>
      <c r="WMO355" s="1"/>
      <c r="WMP355" s="1"/>
      <c r="WMQ355" s="1"/>
      <c r="WMR355" s="1"/>
      <c r="WMS355" s="1"/>
      <c r="WMT355" s="1"/>
      <c r="WMU355" s="1"/>
      <c r="WMV355" s="1"/>
      <c r="WMW355" s="1"/>
      <c r="WMX355" s="1"/>
      <c r="WMY355" s="1"/>
      <c r="WMZ355" s="1"/>
      <c r="WNA355" s="1"/>
      <c r="WNB355" s="1"/>
      <c r="WNC355" s="1"/>
      <c r="WND355" s="1"/>
      <c r="WNE355" s="1"/>
      <c r="WNF355" s="1"/>
      <c r="WNG355" s="1"/>
      <c r="WNH355" s="1"/>
      <c r="WNI355" s="1"/>
      <c r="WNJ355" s="1"/>
      <c r="WNK355" s="1"/>
      <c r="WNL355" s="1"/>
      <c r="WNM355" s="1"/>
      <c r="WNN355" s="1"/>
      <c r="WNO355" s="1"/>
      <c r="WNP355" s="1"/>
      <c r="WNQ355" s="1"/>
      <c r="WNR355" s="1"/>
      <c r="WNS355" s="1"/>
      <c r="WNT355" s="1"/>
      <c r="WNU355" s="1"/>
      <c r="WNV355" s="1"/>
      <c r="WNW355" s="1"/>
      <c r="WNX355" s="1"/>
      <c r="WNY355" s="1"/>
      <c r="WNZ355" s="1"/>
      <c r="WOA355" s="1"/>
      <c r="WOB355" s="1"/>
      <c r="WOC355" s="1"/>
      <c r="WOD355" s="1"/>
      <c r="WOE355" s="1"/>
      <c r="WOF355" s="1"/>
      <c r="WOG355" s="1"/>
      <c r="WOH355" s="1"/>
      <c r="WOI355" s="1"/>
      <c r="WOJ355" s="1"/>
      <c r="WOK355" s="1"/>
      <c r="WOL355" s="1"/>
      <c r="WOM355" s="1"/>
      <c r="WON355" s="1"/>
      <c r="WOO355" s="1"/>
      <c r="WOP355" s="1"/>
      <c r="WOQ355" s="1"/>
      <c r="WOR355" s="1"/>
      <c r="WOS355" s="1"/>
      <c r="WOT355" s="1"/>
      <c r="WOU355" s="1"/>
      <c r="WOV355" s="1"/>
      <c r="WOW355" s="1"/>
      <c r="WOX355" s="1"/>
      <c r="WOY355" s="1"/>
      <c r="WOZ355" s="1"/>
      <c r="WPA355" s="1"/>
      <c r="WPB355" s="1"/>
      <c r="WPC355" s="1"/>
      <c r="WPD355" s="1"/>
      <c r="WPE355" s="1"/>
      <c r="WPF355" s="1"/>
      <c r="WPG355" s="1"/>
      <c r="WPH355" s="1"/>
      <c r="WPI355" s="1"/>
      <c r="WPJ355" s="1"/>
      <c r="WPK355" s="1"/>
      <c r="WPL355" s="1"/>
      <c r="WPM355" s="1"/>
      <c r="WPN355" s="1"/>
      <c r="WPO355" s="1"/>
      <c r="WPP355" s="1"/>
      <c r="WPQ355" s="1"/>
      <c r="WPR355" s="1"/>
      <c r="WPS355" s="1"/>
      <c r="WPT355" s="1"/>
      <c r="WPU355" s="1"/>
      <c r="WPV355" s="1"/>
      <c r="WPW355" s="1"/>
      <c r="WPX355" s="1"/>
      <c r="WPY355" s="1"/>
      <c r="WPZ355" s="1"/>
      <c r="WQA355" s="1"/>
      <c r="WQB355" s="1"/>
      <c r="WQC355" s="1"/>
      <c r="WQD355" s="1"/>
      <c r="WQE355" s="1"/>
      <c r="WQF355" s="1"/>
      <c r="WQG355" s="1"/>
      <c r="WQH355" s="1"/>
      <c r="WQI355" s="1"/>
      <c r="WQJ355" s="1"/>
      <c r="WQK355" s="1"/>
      <c r="WQL355" s="1"/>
      <c r="WQM355" s="1"/>
      <c r="WQN355" s="1"/>
      <c r="WQO355" s="1"/>
      <c r="WQP355" s="1"/>
      <c r="WQQ355" s="1"/>
      <c r="WQR355" s="1"/>
      <c r="WQS355" s="1"/>
      <c r="WQT355" s="1"/>
      <c r="WQU355" s="1"/>
      <c r="WQV355" s="1"/>
      <c r="WQW355" s="1"/>
      <c r="WQX355" s="1"/>
      <c r="WQY355" s="1"/>
      <c r="WQZ355" s="1"/>
      <c r="WRA355" s="1"/>
      <c r="WRB355" s="1"/>
      <c r="WRC355" s="1"/>
      <c r="WRD355" s="1"/>
      <c r="WRE355" s="1"/>
      <c r="WRF355" s="1"/>
      <c r="WRG355" s="1"/>
      <c r="WRH355" s="1"/>
      <c r="WRI355" s="1"/>
      <c r="WRJ355" s="1"/>
      <c r="WRK355" s="1"/>
      <c r="WRL355" s="1"/>
      <c r="WRM355" s="1"/>
      <c r="WRN355" s="1"/>
      <c r="WRO355" s="1"/>
      <c r="WRP355" s="1"/>
      <c r="WRQ355" s="1"/>
      <c r="WRR355" s="1"/>
      <c r="WRS355" s="1"/>
      <c r="WRT355" s="1"/>
      <c r="WRU355" s="1"/>
      <c r="WRV355" s="1"/>
      <c r="WRW355" s="1"/>
      <c r="WRX355" s="1"/>
      <c r="WRY355" s="1"/>
      <c r="WRZ355" s="1"/>
      <c r="WSA355" s="1"/>
      <c r="WSB355" s="1"/>
      <c r="WSC355" s="1"/>
      <c r="WSD355" s="1"/>
      <c r="WSE355" s="1"/>
      <c r="WSF355" s="1"/>
      <c r="WSG355" s="1"/>
      <c r="WSH355" s="1"/>
      <c r="WSI355" s="1"/>
      <c r="WSJ355" s="1"/>
      <c r="WSK355" s="1"/>
      <c r="WSL355" s="1"/>
      <c r="WSM355" s="1"/>
      <c r="WSN355" s="1"/>
      <c r="WSO355" s="1"/>
      <c r="WSP355" s="1"/>
      <c r="WSQ355" s="1"/>
      <c r="WSR355" s="1"/>
      <c r="WSS355" s="1"/>
      <c r="WST355" s="1"/>
      <c r="WSU355" s="1"/>
      <c r="WSV355" s="1"/>
      <c r="WSW355" s="1"/>
      <c r="WSX355" s="1"/>
      <c r="WSY355" s="1"/>
      <c r="WSZ355" s="1"/>
      <c r="WTA355" s="1"/>
      <c r="WTB355" s="1"/>
      <c r="WTC355" s="1"/>
      <c r="WTD355" s="1"/>
      <c r="WTE355" s="1"/>
      <c r="WTF355" s="1"/>
      <c r="WTG355" s="1"/>
      <c r="WTH355" s="1"/>
      <c r="WTI355" s="1"/>
      <c r="WTJ355" s="1"/>
      <c r="WTK355" s="1"/>
      <c r="WTL355" s="1"/>
      <c r="WTM355" s="1"/>
      <c r="WTN355" s="1"/>
      <c r="WTO355" s="1"/>
      <c r="WTP355" s="1"/>
      <c r="WTQ355" s="1"/>
      <c r="WTR355" s="1"/>
      <c r="WTS355" s="1"/>
      <c r="WTT355" s="1"/>
      <c r="WTU355" s="1"/>
      <c r="WTV355" s="1"/>
      <c r="WTW355" s="1"/>
      <c r="WTX355" s="1"/>
      <c r="WTY355" s="1"/>
      <c r="WTZ355" s="1"/>
      <c r="WUA355" s="1"/>
      <c r="WUB355" s="1"/>
      <c r="WUC355" s="1"/>
      <c r="WUD355" s="1"/>
      <c r="WUE355" s="1"/>
      <c r="WUF355" s="1"/>
      <c r="WUG355" s="1"/>
      <c r="WUH355" s="1"/>
      <c r="WUI355" s="1"/>
      <c r="WUJ355" s="1"/>
      <c r="WUK355" s="1"/>
      <c r="WUL355" s="1"/>
      <c r="WUM355" s="1"/>
      <c r="WUN355" s="1"/>
      <c r="WUO355" s="1"/>
      <c r="WUP355" s="1"/>
      <c r="WUQ355" s="1"/>
      <c r="WUR355" s="1"/>
      <c r="WUS355" s="1"/>
      <c r="WUT355" s="1"/>
      <c r="WUU355" s="1"/>
      <c r="WUV355" s="1"/>
      <c r="WUW355" s="1"/>
      <c r="WUX355" s="1"/>
      <c r="WUY355" s="1"/>
      <c r="WUZ355" s="1"/>
      <c r="WVA355" s="1"/>
      <c r="WVB355" s="1"/>
      <c r="WVC355" s="1"/>
      <c r="WVD355" s="1"/>
      <c r="WVE355" s="1"/>
      <c r="WVF355" s="1"/>
      <c r="WVG355" s="1"/>
      <c r="WVH355" s="1"/>
      <c r="WVI355" s="1"/>
      <c r="WVJ355" s="1"/>
      <c r="WVK355" s="1"/>
      <c r="WVL355" s="1"/>
      <c r="WVM355" s="1"/>
      <c r="WVN355" s="1"/>
      <c r="WVO355" s="1"/>
      <c r="WVP355" s="1"/>
      <c r="WVQ355" s="1"/>
      <c r="WVR355" s="1"/>
      <c r="WVS355" s="1"/>
      <c r="WVT355" s="1"/>
      <c r="WVU355" s="1"/>
    </row>
    <row r="356" spans="1:16141" s="5" customFormat="1" ht="35.1" customHeight="1">
      <c r="A356" s="2800"/>
      <c r="B356" s="3"/>
      <c r="C356" s="2632">
        <v>311</v>
      </c>
      <c r="D356" s="2632"/>
      <c r="E356" s="2671" t="s">
        <v>124</v>
      </c>
      <c r="F356" s="2728">
        <f>+F357</f>
        <v>503067.47416666668</v>
      </c>
      <c r="G356" s="2729"/>
      <c r="H356" s="2730">
        <f>+H357</f>
        <v>6036809.6899999995</v>
      </c>
      <c r="I356" s="2788"/>
      <c r="J356" s="2778"/>
      <c r="L356" s="1"/>
      <c r="M356" s="84"/>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c r="ALX356" s="1"/>
      <c r="ALY356" s="1"/>
      <c r="ALZ356" s="1"/>
      <c r="AMA356" s="1"/>
      <c r="AMB356" s="1"/>
      <c r="AMC356" s="1"/>
      <c r="AMD356" s="1"/>
      <c r="AME356" s="1"/>
      <c r="AMF356" s="1"/>
      <c r="AMG356" s="1"/>
      <c r="AMH356" s="1"/>
      <c r="AMI356" s="1"/>
      <c r="AMJ356" s="1"/>
      <c r="AMK356" s="1"/>
      <c r="AML356" s="1"/>
      <c r="AMM356" s="1"/>
      <c r="AMN356" s="1"/>
      <c r="AMO356" s="1"/>
      <c r="AMP356" s="1"/>
      <c r="AMQ356" s="1"/>
      <c r="AMR356" s="1"/>
      <c r="AMS356" s="1"/>
      <c r="AMT356" s="1"/>
      <c r="AMU356" s="1"/>
      <c r="AMV356" s="1"/>
      <c r="AMW356" s="1"/>
      <c r="AMX356" s="1"/>
      <c r="AMY356" s="1"/>
      <c r="AMZ356" s="1"/>
      <c r="ANA356" s="1"/>
      <c r="ANB356" s="1"/>
      <c r="ANC356" s="1"/>
      <c r="AND356" s="1"/>
      <c r="ANE356" s="1"/>
      <c r="ANF356" s="1"/>
      <c r="ANG356" s="1"/>
      <c r="ANH356" s="1"/>
      <c r="ANI356" s="1"/>
      <c r="ANJ356" s="1"/>
      <c r="ANK356" s="1"/>
      <c r="ANL356" s="1"/>
      <c r="ANM356" s="1"/>
      <c r="ANN356" s="1"/>
      <c r="ANO356" s="1"/>
      <c r="ANP356" s="1"/>
      <c r="ANQ356" s="1"/>
      <c r="ANR356" s="1"/>
      <c r="ANS356" s="1"/>
      <c r="ANT356" s="1"/>
      <c r="ANU356" s="1"/>
      <c r="ANV356" s="1"/>
      <c r="ANW356" s="1"/>
      <c r="ANX356" s="1"/>
      <c r="ANY356" s="1"/>
      <c r="ANZ356" s="1"/>
      <c r="AOA356" s="1"/>
      <c r="AOB356" s="1"/>
      <c r="AOC356" s="1"/>
      <c r="AOD356" s="1"/>
      <c r="AOE356" s="1"/>
      <c r="AOF356" s="1"/>
      <c r="AOG356" s="1"/>
      <c r="AOH356" s="1"/>
      <c r="AOI356" s="1"/>
      <c r="AOJ356" s="1"/>
      <c r="AOK356" s="1"/>
      <c r="AOL356" s="1"/>
      <c r="AOM356" s="1"/>
      <c r="AON356" s="1"/>
      <c r="AOO356" s="1"/>
      <c r="AOP356" s="1"/>
      <c r="AOQ356" s="1"/>
      <c r="AOR356" s="1"/>
      <c r="AOS356" s="1"/>
      <c r="AOT356" s="1"/>
      <c r="AOU356" s="1"/>
      <c r="AOV356" s="1"/>
      <c r="AOW356" s="1"/>
      <c r="AOX356" s="1"/>
      <c r="AOY356" s="1"/>
      <c r="AOZ356" s="1"/>
      <c r="APA356" s="1"/>
      <c r="APB356" s="1"/>
      <c r="APC356" s="1"/>
      <c r="APD356" s="1"/>
      <c r="APE356" s="1"/>
      <c r="APF356" s="1"/>
      <c r="APG356" s="1"/>
      <c r="APH356" s="1"/>
      <c r="API356" s="1"/>
      <c r="APJ356" s="1"/>
      <c r="APK356" s="1"/>
      <c r="APL356" s="1"/>
      <c r="APM356" s="1"/>
      <c r="APN356" s="1"/>
      <c r="APO356" s="1"/>
      <c r="APP356" s="1"/>
      <c r="APQ356" s="1"/>
      <c r="APR356" s="1"/>
      <c r="APS356" s="1"/>
      <c r="APT356" s="1"/>
      <c r="APU356" s="1"/>
      <c r="APV356" s="1"/>
      <c r="APW356" s="1"/>
      <c r="APX356" s="1"/>
      <c r="APY356" s="1"/>
      <c r="APZ356" s="1"/>
      <c r="AQA356" s="1"/>
      <c r="AQB356" s="1"/>
      <c r="AQC356" s="1"/>
      <c r="AQD356" s="1"/>
      <c r="AQE356" s="1"/>
      <c r="AQF356" s="1"/>
      <c r="AQG356" s="1"/>
      <c r="AQH356" s="1"/>
      <c r="AQI356" s="1"/>
      <c r="AQJ356" s="1"/>
      <c r="AQK356" s="1"/>
      <c r="AQL356" s="1"/>
      <c r="AQM356" s="1"/>
      <c r="AQN356" s="1"/>
      <c r="AQO356" s="1"/>
      <c r="AQP356" s="1"/>
      <c r="AQQ356" s="1"/>
      <c r="AQR356" s="1"/>
      <c r="AQS356" s="1"/>
      <c r="AQT356" s="1"/>
      <c r="AQU356" s="1"/>
      <c r="AQV356" s="1"/>
      <c r="AQW356" s="1"/>
      <c r="AQX356" s="1"/>
      <c r="AQY356" s="1"/>
      <c r="AQZ356" s="1"/>
      <c r="ARA356" s="1"/>
      <c r="ARB356" s="1"/>
      <c r="ARC356" s="1"/>
      <c r="ARD356" s="1"/>
      <c r="ARE356" s="1"/>
      <c r="ARF356" s="1"/>
      <c r="ARG356" s="1"/>
      <c r="ARH356" s="1"/>
      <c r="ARI356" s="1"/>
      <c r="ARJ356" s="1"/>
      <c r="ARK356" s="1"/>
      <c r="ARL356" s="1"/>
      <c r="ARM356" s="1"/>
      <c r="ARN356" s="1"/>
      <c r="ARO356" s="1"/>
      <c r="ARP356" s="1"/>
      <c r="ARQ356" s="1"/>
      <c r="ARR356" s="1"/>
      <c r="ARS356" s="1"/>
      <c r="ART356" s="1"/>
      <c r="ARU356" s="1"/>
      <c r="ARV356" s="1"/>
      <c r="ARW356" s="1"/>
      <c r="ARX356" s="1"/>
      <c r="ARY356" s="1"/>
      <c r="ARZ356" s="1"/>
      <c r="ASA356" s="1"/>
      <c r="ASB356" s="1"/>
      <c r="ASC356" s="1"/>
      <c r="ASD356" s="1"/>
      <c r="ASE356" s="1"/>
      <c r="ASF356" s="1"/>
      <c r="ASG356" s="1"/>
      <c r="ASH356" s="1"/>
      <c r="ASI356" s="1"/>
      <c r="ASJ356" s="1"/>
      <c r="ASK356" s="1"/>
      <c r="ASL356" s="1"/>
      <c r="ASM356" s="1"/>
      <c r="ASN356" s="1"/>
      <c r="ASO356" s="1"/>
      <c r="ASP356" s="1"/>
      <c r="ASQ356" s="1"/>
      <c r="ASR356" s="1"/>
      <c r="ASS356" s="1"/>
      <c r="AST356" s="1"/>
      <c r="ASU356" s="1"/>
      <c r="ASV356" s="1"/>
      <c r="ASW356" s="1"/>
      <c r="ASX356" s="1"/>
      <c r="ASY356" s="1"/>
      <c r="ASZ356" s="1"/>
      <c r="ATA356" s="1"/>
      <c r="ATB356" s="1"/>
      <c r="ATC356" s="1"/>
      <c r="ATD356" s="1"/>
      <c r="ATE356" s="1"/>
      <c r="ATF356" s="1"/>
      <c r="ATG356" s="1"/>
      <c r="ATH356" s="1"/>
      <c r="ATI356" s="1"/>
      <c r="ATJ356" s="1"/>
      <c r="ATK356" s="1"/>
      <c r="ATL356" s="1"/>
      <c r="ATM356" s="1"/>
      <c r="ATN356" s="1"/>
      <c r="ATO356" s="1"/>
      <c r="ATP356" s="1"/>
      <c r="ATQ356" s="1"/>
      <c r="ATR356" s="1"/>
      <c r="ATS356" s="1"/>
      <c r="ATT356" s="1"/>
      <c r="ATU356" s="1"/>
      <c r="ATV356" s="1"/>
      <c r="ATW356" s="1"/>
      <c r="ATX356" s="1"/>
      <c r="ATY356" s="1"/>
      <c r="ATZ356" s="1"/>
      <c r="AUA356" s="1"/>
      <c r="AUB356" s="1"/>
      <c r="AUC356" s="1"/>
      <c r="AUD356" s="1"/>
      <c r="AUE356" s="1"/>
      <c r="AUF356" s="1"/>
      <c r="AUG356" s="1"/>
      <c r="AUH356" s="1"/>
      <c r="AUI356" s="1"/>
      <c r="AUJ356" s="1"/>
      <c r="AUK356" s="1"/>
      <c r="AUL356" s="1"/>
      <c r="AUM356" s="1"/>
      <c r="AUN356" s="1"/>
      <c r="AUO356" s="1"/>
      <c r="AUP356" s="1"/>
      <c r="AUQ356" s="1"/>
      <c r="AUR356" s="1"/>
      <c r="AUS356" s="1"/>
      <c r="AUT356" s="1"/>
      <c r="AUU356" s="1"/>
      <c r="AUV356" s="1"/>
      <c r="AUW356" s="1"/>
      <c r="AUX356" s="1"/>
      <c r="AUY356" s="1"/>
      <c r="AUZ356" s="1"/>
      <c r="AVA356" s="1"/>
      <c r="AVB356" s="1"/>
      <c r="AVC356" s="1"/>
      <c r="AVD356" s="1"/>
      <c r="AVE356" s="1"/>
      <c r="AVF356" s="1"/>
      <c r="AVG356" s="1"/>
      <c r="AVH356" s="1"/>
      <c r="AVI356" s="1"/>
      <c r="AVJ356" s="1"/>
      <c r="AVK356" s="1"/>
      <c r="AVL356" s="1"/>
      <c r="AVM356" s="1"/>
      <c r="AVN356" s="1"/>
      <c r="AVO356" s="1"/>
      <c r="AVP356" s="1"/>
      <c r="AVQ356" s="1"/>
      <c r="AVR356" s="1"/>
      <c r="AVS356" s="1"/>
      <c r="AVT356" s="1"/>
      <c r="AVU356" s="1"/>
      <c r="AVV356" s="1"/>
      <c r="AVW356" s="1"/>
      <c r="AVX356" s="1"/>
      <c r="AVY356" s="1"/>
      <c r="AVZ356" s="1"/>
      <c r="AWA356" s="1"/>
      <c r="AWB356" s="1"/>
      <c r="AWC356" s="1"/>
      <c r="AWD356" s="1"/>
      <c r="AWE356" s="1"/>
      <c r="AWF356" s="1"/>
      <c r="AWG356" s="1"/>
      <c r="AWH356" s="1"/>
      <c r="AWI356" s="1"/>
      <c r="AWJ356" s="1"/>
      <c r="AWK356" s="1"/>
      <c r="AWL356" s="1"/>
      <c r="AWM356" s="1"/>
      <c r="AWN356" s="1"/>
      <c r="AWO356" s="1"/>
      <c r="AWP356" s="1"/>
      <c r="AWQ356" s="1"/>
      <c r="AWR356" s="1"/>
      <c r="AWS356" s="1"/>
      <c r="AWT356" s="1"/>
      <c r="AWU356" s="1"/>
      <c r="AWV356" s="1"/>
      <c r="AWW356" s="1"/>
      <c r="AWX356" s="1"/>
      <c r="AWY356" s="1"/>
      <c r="AWZ356" s="1"/>
      <c r="AXA356" s="1"/>
      <c r="AXB356" s="1"/>
      <c r="AXC356" s="1"/>
      <c r="AXD356" s="1"/>
      <c r="AXE356" s="1"/>
      <c r="AXF356" s="1"/>
      <c r="AXG356" s="1"/>
      <c r="AXH356" s="1"/>
      <c r="AXI356" s="1"/>
      <c r="AXJ356" s="1"/>
      <c r="AXK356" s="1"/>
      <c r="AXL356" s="1"/>
      <c r="AXM356" s="1"/>
      <c r="AXN356" s="1"/>
      <c r="AXO356" s="1"/>
      <c r="AXP356" s="1"/>
      <c r="AXQ356" s="1"/>
      <c r="AXR356" s="1"/>
      <c r="AXS356" s="1"/>
      <c r="AXT356" s="1"/>
      <c r="AXU356" s="1"/>
      <c r="AXV356" s="1"/>
      <c r="AXW356" s="1"/>
      <c r="AXX356" s="1"/>
      <c r="AXY356" s="1"/>
      <c r="AXZ356" s="1"/>
      <c r="AYA356" s="1"/>
      <c r="AYB356" s="1"/>
      <c r="AYC356" s="1"/>
      <c r="AYD356" s="1"/>
      <c r="AYE356" s="1"/>
      <c r="AYF356" s="1"/>
      <c r="AYG356" s="1"/>
      <c r="AYH356" s="1"/>
      <c r="AYI356" s="1"/>
      <c r="AYJ356" s="1"/>
      <c r="AYK356" s="1"/>
      <c r="AYL356" s="1"/>
      <c r="AYM356" s="1"/>
      <c r="AYN356" s="1"/>
      <c r="AYO356" s="1"/>
      <c r="AYP356" s="1"/>
      <c r="AYQ356" s="1"/>
      <c r="AYR356" s="1"/>
      <c r="AYS356" s="1"/>
      <c r="AYT356" s="1"/>
      <c r="AYU356" s="1"/>
      <c r="AYV356" s="1"/>
      <c r="AYW356" s="1"/>
      <c r="AYX356" s="1"/>
      <c r="AYY356" s="1"/>
      <c r="AYZ356" s="1"/>
      <c r="AZA356" s="1"/>
      <c r="AZB356" s="1"/>
      <c r="AZC356" s="1"/>
      <c r="AZD356" s="1"/>
      <c r="AZE356" s="1"/>
      <c r="AZF356" s="1"/>
      <c r="AZG356" s="1"/>
      <c r="AZH356" s="1"/>
      <c r="AZI356" s="1"/>
      <c r="AZJ356" s="1"/>
      <c r="AZK356" s="1"/>
      <c r="AZL356" s="1"/>
      <c r="AZM356" s="1"/>
      <c r="AZN356" s="1"/>
      <c r="AZO356" s="1"/>
      <c r="AZP356" s="1"/>
      <c r="AZQ356" s="1"/>
      <c r="AZR356" s="1"/>
      <c r="AZS356" s="1"/>
      <c r="AZT356" s="1"/>
      <c r="AZU356" s="1"/>
      <c r="AZV356" s="1"/>
      <c r="AZW356" s="1"/>
      <c r="AZX356" s="1"/>
      <c r="AZY356" s="1"/>
      <c r="AZZ356" s="1"/>
      <c r="BAA356" s="1"/>
      <c r="BAB356" s="1"/>
      <c r="BAC356" s="1"/>
      <c r="BAD356" s="1"/>
      <c r="BAE356" s="1"/>
      <c r="BAF356" s="1"/>
      <c r="BAG356" s="1"/>
      <c r="BAH356" s="1"/>
      <c r="BAI356" s="1"/>
      <c r="BAJ356" s="1"/>
      <c r="BAK356" s="1"/>
      <c r="BAL356" s="1"/>
      <c r="BAM356" s="1"/>
      <c r="BAN356" s="1"/>
      <c r="BAO356" s="1"/>
      <c r="BAP356" s="1"/>
      <c r="BAQ356" s="1"/>
      <c r="BAR356" s="1"/>
      <c r="BAS356" s="1"/>
      <c r="BAT356" s="1"/>
      <c r="BAU356" s="1"/>
      <c r="BAV356" s="1"/>
      <c r="BAW356" s="1"/>
      <c r="BAX356" s="1"/>
      <c r="BAY356" s="1"/>
      <c r="BAZ356" s="1"/>
      <c r="BBA356" s="1"/>
      <c r="BBB356" s="1"/>
      <c r="BBC356" s="1"/>
      <c r="BBD356" s="1"/>
      <c r="BBE356" s="1"/>
      <c r="BBF356" s="1"/>
      <c r="BBG356" s="1"/>
      <c r="BBH356" s="1"/>
      <c r="BBI356" s="1"/>
      <c r="BBJ356" s="1"/>
      <c r="BBK356" s="1"/>
      <c r="BBL356" s="1"/>
      <c r="BBM356" s="1"/>
      <c r="BBN356" s="1"/>
      <c r="BBO356" s="1"/>
      <c r="BBP356" s="1"/>
      <c r="BBQ356" s="1"/>
      <c r="BBR356" s="1"/>
      <c r="BBS356" s="1"/>
      <c r="BBT356" s="1"/>
      <c r="BBU356" s="1"/>
      <c r="BBV356" s="1"/>
      <c r="BBW356" s="1"/>
      <c r="BBX356" s="1"/>
      <c r="BBY356" s="1"/>
      <c r="BBZ356" s="1"/>
      <c r="BCA356" s="1"/>
      <c r="BCB356" s="1"/>
      <c r="BCC356" s="1"/>
      <c r="BCD356" s="1"/>
      <c r="BCE356" s="1"/>
      <c r="BCF356" s="1"/>
      <c r="BCG356" s="1"/>
      <c r="BCH356" s="1"/>
      <c r="BCI356" s="1"/>
      <c r="BCJ356" s="1"/>
      <c r="BCK356" s="1"/>
      <c r="BCL356" s="1"/>
      <c r="BCM356" s="1"/>
      <c r="BCN356" s="1"/>
      <c r="BCO356" s="1"/>
      <c r="BCP356" s="1"/>
      <c r="BCQ356" s="1"/>
      <c r="BCR356" s="1"/>
      <c r="BCS356" s="1"/>
      <c r="BCT356" s="1"/>
      <c r="BCU356" s="1"/>
      <c r="BCV356" s="1"/>
      <c r="BCW356" s="1"/>
      <c r="BCX356" s="1"/>
      <c r="BCY356" s="1"/>
      <c r="BCZ356" s="1"/>
      <c r="BDA356" s="1"/>
      <c r="BDB356" s="1"/>
      <c r="BDC356" s="1"/>
      <c r="BDD356" s="1"/>
      <c r="BDE356" s="1"/>
      <c r="BDF356" s="1"/>
      <c r="BDG356" s="1"/>
      <c r="BDH356" s="1"/>
      <c r="BDI356" s="1"/>
      <c r="BDJ356" s="1"/>
      <c r="BDK356" s="1"/>
      <c r="BDL356" s="1"/>
      <c r="BDM356" s="1"/>
      <c r="BDN356" s="1"/>
      <c r="BDO356" s="1"/>
      <c r="BDP356" s="1"/>
      <c r="BDQ356" s="1"/>
      <c r="BDR356" s="1"/>
      <c r="BDS356" s="1"/>
      <c r="BDT356" s="1"/>
      <c r="BDU356" s="1"/>
      <c r="BDV356" s="1"/>
      <c r="BDW356" s="1"/>
      <c r="BDX356" s="1"/>
      <c r="BDY356" s="1"/>
      <c r="BDZ356" s="1"/>
      <c r="BEA356" s="1"/>
      <c r="BEB356" s="1"/>
      <c r="BEC356" s="1"/>
      <c r="BED356" s="1"/>
      <c r="BEE356" s="1"/>
      <c r="BEF356" s="1"/>
      <c r="BEG356" s="1"/>
      <c r="BEH356" s="1"/>
      <c r="BEI356" s="1"/>
      <c r="BEJ356" s="1"/>
      <c r="BEK356" s="1"/>
      <c r="BEL356" s="1"/>
      <c r="BEM356" s="1"/>
      <c r="BEN356" s="1"/>
      <c r="BEO356" s="1"/>
      <c r="BEP356" s="1"/>
      <c r="BEQ356" s="1"/>
      <c r="BER356" s="1"/>
      <c r="BES356" s="1"/>
      <c r="BET356" s="1"/>
      <c r="BEU356" s="1"/>
      <c r="BEV356" s="1"/>
      <c r="BEW356" s="1"/>
      <c r="BEX356" s="1"/>
      <c r="BEY356" s="1"/>
      <c r="BEZ356" s="1"/>
      <c r="BFA356" s="1"/>
      <c r="BFB356" s="1"/>
      <c r="BFC356" s="1"/>
      <c r="BFD356" s="1"/>
      <c r="BFE356" s="1"/>
      <c r="BFF356" s="1"/>
      <c r="BFG356" s="1"/>
      <c r="BFH356" s="1"/>
      <c r="BFI356" s="1"/>
      <c r="BFJ356" s="1"/>
      <c r="BFK356" s="1"/>
      <c r="BFL356" s="1"/>
      <c r="BFM356" s="1"/>
      <c r="BFN356" s="1"/>
      <c r="BFO356" s="1"/>
      <c r="BFP356" s="1"/>
      <c r="BFQ356" s="1"/>
      <c r="BFR356" s="1"/>
      <c r="BFS356" s="1"/>
      <c r="BFT356" s="1"/>
      <c r="BFU356" s="1"/>
      <c r="BFV356" s="1"/>
      <c r="BFW356" s="1"/>
      <c r="BFX356" s="1"/>
      <c r="BFY356" s="1"/>
      <c r="BFZ356" s="1"/>
      <c r="BGA356" s="1"/>
      <c r="BGB356" s="1"/>
      <c r="BGC356" s="1"/>
      <c r="BGD356" s="1"/>
      <c r="BGE356" s="1"/>
      <c r="BGF356" s="1"/>
      <c r="BGG356" s="1"/>
      <c r="BGH356" s="1"/>
      <c r="BGI356" s="1"/>
      <c r="BGJ356" s="1"/>
      <c r="BGK356" s="1"/>
      <c r="BGL356" s="1"/>
      <c r="BGM356" s="1"/>
      <c r="BGN356" s="1"/>
      <c r="BGO356" s="1"/>
      <c r="BGP356" s="1"/>
      <c r="BGQ356" s="1"/>
      <c r="BGR356" s="1"/>
      <c r="BGS356" s="1"/>
      <c r="BGT356" s="1"/>
      <c r="BGU356" s="1"/>
      <c r="BGV356" s="1"/>
      <c r="BGW356" s="1"/>
      <c r="BGX356" s="1"/>
      <c r="BGY356" s="1"/>
      <c r="BGZ356" s="1"/>
      <c r="BHA356" s="1"/>
      <c r="BHB356" s="1"/>
      <c r="BHC356" s="1"/>
      <c r="BHD356" s="1"/>
      <c r="BHE356" s="1"/>
      <c r="BHF356" s="1"/>
      <c r="BHG356" s="1"/>
      <c r="BHH356" s="1"/>
      <c r="BHI356" s="1"/>
      <c r="BHJ356" s="1"/>
      <c r="BHK356" s="1"/>
      <c r="BHL356" s="1"/>
      <c r="BHM356" s="1"/>
      <c r="BHN356" s="1"/>
      <c r="BHO356" s="1"/>
      <c r="BHP356" s="1"/>
      <c r="BHQ356" s="1"/>
      <c r="BHR356" s="1"/>
      <c r="BHS356" s="1"/>
      <c r="BHT356" s="1"/>
      <c r="BHU356" s="1"/>
      <c r="BHV356" s="1"/>
      <c r="BHW356" s="1"/>
      <c r="BHX356" s="1"/>
      <c r="BHY356" s="1"/>
      <c r="BHZ356" s="1"/>
      <c r="BIA356" s="1"/>
      <c r="BIB356" s="1"/>
      <c r="BIC356" s="1"/>
      <c r="BID356" s="1"/>
      <c r="BIE356" s="1"/>
      <c r="BIF356" s="1"/>
      <c r="BIG356" s="1"/>
      <c r="BIH356" s="1"/>
      <c r="BII356" s="1"/>
      <c r="BIJ356" s="1"/>
      <c r="BIK356" s="1"/>
      <c r="BIL356" s="1"/>
      <c r="BIM356" s="1"/>
      <c r="BIN356" s="1"/>
      <c r="BIO356" s="1"/>
      <c r="BIP356" s="1"/>
      <c r="BIQ356" s="1"/>
      <c r="BIR356" s="1"/>
      <c r="BIS356" s="1"/>
      <c r="BIT356" s="1"/>
      <c r="BIU356" s="1"/>
      <c r="BIV356" s="1"/>
      <c r="BIW356" s="1"/>
      <c r="BIX356" s="1"/>
      <c r="BIY356" s="1"/>
      <c r="BIZ356" s="1"/>
      <c r="BJA356" s="1"/>
      <c r="BJB356" s="1"/>
      <c r="BJC356" s="1"/>
      <c r="BJD356" s="1"/>
      <c r="BJE356" s="1"/>
      <c r="BJF356" s="1"/>
      <c r="BJG356" s="1"/>
      <c r="BJH356" s="1"/>
      <c r="BJI356" s="1"/>
      <c r="BJJ356" s="1"/>
      <c r="BJK356" s="1"/>
      <c r="BJL356" s="1"/>
      <c r="BJM356" s="1"/>
      <c r="BJN356" s="1"/>
      <c r="BJO356" s="1"/>
      <c r="BJP356" s="1"/>
      <c r="BJQ356" s="1"/>
      <c r="BJR356" s="1"/>
      <c r="BJS356" s="1"/>
      <c r="BJT356" s="1"/>
      <c r="BJU356" s="1"/>
      <c r="BJV356" s="1"/>
      <c r="BJW356" s="1"/>
      <c r="BJX356" s="1"/>
      <c r="BJY356" s="1"/>
      <c r="BJZ356" s="1"/>
      <c r="BKA356" s="1"/>
      <c r="BKB356" s="1"/>
      <c r="BKC356" s="1"/>
      <c r="BKD356" s="1"/>
      <c r="BKE356" s="1"/>
      <c r="BKF356" s="1"/>
      <c r="BKG356" s="1"/>
      <c r="BKH356" s="1"/>
      <c r="BKI356" s="1"/>
      <c r="BKJ356" s="1"/>
      <c r="BKK356" s="1"/>
      <c r="BKL356" s="1"/>
      <c r="BKM356" s="1"/>
      <c r="BKN356" s="1"/>
      <c r="BKO356" s="1"/>
      <c r="BKP356" s="1"/>
      <c r="BKQ356" s="1"/>
      <c r="BKR356" s="1"/>
      <c r="BKS356" s="1"/>
      <c r="BKT356" s="1"/>
      <c r="BKU356" s="1"/>
      <c r="BKV356" s="1"/>
      <c r="BKW356" s="1"/>
      <c r="BKX356" s="1"/>
      <c r="BKY356" s="1"/>
      <c r="BKZ356" s="1"/>
      <c r="BLA356" s="1"/>
      <c r="BLB356" s="1"/>
      <c r="BLC356" s="1"/>
      <c r="BLD356" s="1"/>
      <c r="BLE356" s="1"/>
      <c r="BLF356" s="1"/>
      <c r="BLG356" s="1"/>
      <c r="BLH356" s="1"/>
      <c r="BLI356" s="1"/>
      <c r="BLJ356" s="1"/>
      <c r="BLK356" s="1"/>
      <c r="BLL356" s="1"/>
      <c r="BLM356" s="1"/>
      <c r="BLN356" s="1"/>
      <c r="BLO356" s="1"/>
      <c r="BLP356" s="1"/>
      <c r="BLQ356" s="1"/>
      <c r="BLR356" s="1"/>
      <c r="BLS356" s="1"/>
      <c r="BLT356" s="1"/>
      <c r="BLU356" s="1"/>
      <c r="BLV356" s="1"/>
      <c r="BLW356" s="1"/>
      <c r="BLX356" s="1"/>
      <c r="BLY356" s="1"/>
      <c r="BLZ356" s="1"/>
      <c r="BMA356" s="1"/>
      <c r="BMB356" s="1"/>
      <c r="BMC356" s="1"/>
      <c r="BMD356" s="1"/>
      <c r="BME356" s="1"/>
      <c r="BMF356" s="1"/>
      <c r="BMG356" s="1"/>
      <c r="BMH356" s="1"/>
      <c r="BMI356" s="1"/>
      <c r="BMJ356" s="1"/>
      <c r="BMK356" s="1"/>
      <c r="BML356" s="1"/>
      <c r="BMM356" s="1"/>
      <c r="BMN356" s="1"/>
      <c r="BMO356" s="1"/>
      <c r="BMP356" s="1"/>
      <c r="BMQ356" s="1"/>
      <c r="BMR356" s="1"/>
      <c r="BMS356" s="1"/>
      <c r="BMT356" s="1"/>
      <c r="BMU356" s="1"/>
      <c r="BMV356" s="1"/>
      <c r="BMW356" s="1"/>
      <c r="BMX356" s="1"/>
      <c r="BMY356" s="1"/>
      <c r="BMZ356" s="1"/>
      <c r="BNA356" s="1"/>
      <c r="BNB356" s="1"/>
      <c r="BNC356" s="1"/>
      <c r="BND356" s="1"/>
      <c r="BNE356" s="1"/>
      <c r="BNF356" s="1"/>
      <c r="BNG356" s="1"/>
      <c r="BNH356" s="1"/>
      <c r="BNI356" s="1"/>
      <c r="BNJ356" s="1"/>
      <c r="BNK356" s="1"/>
      <c r="BNL356" s="1"/>
      <c r="BNM356" s="1"/>
      <c r="BNN356" s="1"/>
      <c r="BNO356" s="1"/>
      <c r="BNP356" s="1"/>
      <c r="BNQ356" s="1"/>
      <c r="BNR356" s="1"/>
      <c r="BNS356" s="1"/>
      <c r="BNT356" s="1"/>
      <c r="BNU356" s="1"/>
      <c r="BNV356" s="1"/>
      <c r="BNW356" s="1"/>
      <c r="BNX356" s="1"/>
      <c r="BNY356" s="1"/>
      <c r="BNZ356" s="1"/>
      <c r="BOA356" s="1"/>
      <c r="BOB356" s="1"/>
      <c r="BOC356" s="1"/>
      <c r="BOD356" s="1"/>
      <c r="BOE356" s="1"/>
      <c r="BOF356" s="1"/>
      <c r="BOG356" s="1"/>
      <c r="BOH356" s="1"/>
      <c r="BOI356" s="1"/>
      <c r="BOJ356" s="1"/>
      <c r="BOK356" s="1"/>
      <c r="BOL356" s="1"/>
      <c r="BOM356" s="1"/>
      <c r="BON356" s="1"/>
      <c r="BOO356" s="1"/>
      <c r="BOP356" s="1"/>
      <c r="BOQ356" s="1"/>
      <c r="BOR356" s="1"/>
      <c r="BOS356" s="1"/>
      <c r="BOT356" s="1"/>
      <c r="BOU356" s="1"/>
      <c r="BOV356" s="1"/>
      <c r="BOW356" s="1"/>
      <c r="BOX356" s="1"/>
      <c r="BOY356" s="1"/>
      <c r="BOZ356" s="1"/>
      <c r="BPA356" s="1"/>
      <c r="BPB356" s="1"/>
      <c r="BPC356" s="1"/>
      <c r="BPD356" s="1"/>
      <c r="BPE356" s="1"/>
      <c r="BPF356" s="1"/>
      <c r="BPG356" s="1"/>
      <c r="BPH356" s="1"/>
      <c r="BPI356" s="1"/>
      <c r="BPJ356" s="1"/>
      <c r="BPK356" s="1"/>
      <c r="BPL356" s="1"/>
      <c r="BPM356" s="1"/>
      <c r="BPN356" s="1"/>
      <c r="BPO356" s="1"/>
      <c r="BPP356" s="1"/>
      <c r="BPQ356" s="1"/>
      <c r="BPR356" s="1"/>
      <c r="BPS356" s="1"/>
      <c r="BPT356" s="1"/>
      <c r="BPU356" s="1"/>
      <c r="BPV356" s="1"/>
      <c r="BPW356" s="1"/>
      <c r="BPX356" s="1"/>
      <c r="BPY356" s="1"/>
      <c r="BPZ356" s="1"/>
      <c r="BQA356" s="1"/>
      <c r="BQB356" s="1"/>
      <c r="BQC356" s="1"/>
      <c r="BQD356" s="1"/>
      <c r="BQE356" s="1"/>
      <c r="BQF356" s="1"/>
      <c r="BQG356" s="1"/>
      <c r="BQH356" s="1"/>
      <c r="BQI356" s="1"/>
      <c r="BQJ356" s="1"/>
      <c r="BQK356" s="1"/>
      <c r="BQL356" s="1"/>
      <c r="BQM356" s="1"/>
      <c r="BQN356" s="1"/>
      <c r="BQO356" s="1"/>
      <c r="BQP356" s="1"/>
      <c r="BQQ356" s="1"/>
      <c r="BQR356" s="1"/>
      <c r="BQS356" s="1"/>
      <c r="BQT356" s="1"/>
      <c r="BQU356" s="1"/>
      <c r="BQV356" s="1"/>
      <c r="BQW356" s="1"/>
      <c r="BQX356" s="1"/>
      <c r="BQY356" s="1"/>
      <c r="BQZ356" s="1"/>
      <c r="BRA356" s="1"/>
      <c r="BRB356" s="1"/>
      <c r="BRC356" s="1"/>
      <c r="BRD356" s="1"/>
      <c r="BRE356" s="1"/>
      <c r="BRF356" s="1"/>
      <c r="BRG356" s="1"/>
      <c r="BRH356" s="1"/>
      <c r="BRI356" s="1"/>
      <c r="BRJ356" s="1"/>
      <c r="BRK356" s="1"/>
      <c r="BRL356" s="1"/>
      <c r="BRM356" s="1"/>
      <c r="BRN356" s="1"/>
      <c r="BRO356" s="1"/>
      <c r="BRP356" s="1"/>
      <c r="BRQ356" s="1"/>
      <c r="BRR356" s="1"/>
      <c r="BRS356" s="1"/>
      <c r="BRT356" s="1"/>
      <c r="BRU356" s="1"/>
      <c r="BRV356" s="1"/>
      <c r="BRW356" s="1"/>
      <c r="BRX356" s="1"/>
      <c r="BRY356" s="1"/>
      <c r="BRZ356" s="1"/>
      <c r="BSA356" s="1"/>
      <c r="BSB356" s="1"/>
      <c r="BSC356" s="1"/>
      <c r="BSD356" s="1"/>
      <c r="BSE356" s="1"/>
      <c r="BSF356" s="1"/>
      <c r="BSG356" s="1"/>
      <c r="BSH356" s="1"/>
      <c r="BSI356" s="1"/>
      <c r="BSJ356" s="1"/>
      <c r="BSK356" s="1"/>
      <c r="BSL356" s="1"/>
      <c r="BSM356" s="1"/>
      <c r="BSN356" s="1"/>
      <c r="BSO356" s="1"/>
      <c r="BSP356" s="1"/>
      <c r="BSQ356" s="1"/>
      <c r="BSR356" s="1"/>
      <c r="BSS356" s="1"/>
      <c r="BST356" s="1"/>
      <c r="BSU356" s="1"/>
      <c r="BSV356" s="1"/>
      <c r="BSW356" s="1"/>
      <c r="BSX356" s="1"/>
      <c r="BSY356" s="1"/>
      <c r="BSZ356" s="1"/>
      <c r="BTA356" s="1"/>
      <c r="BTB356" s="1"/>
      <c r="BTC356" s="1"/>
      <c r="BTD356" s="1"/>
      <c r="BTE356" s="1"/>
      <c r="BTF356" s="1"/>
      <c r="BTG356" s="1"/>
      <c r="BTH356" s="1"/>
      <c r="BTI356" s="1"/>
      <c r="BTJ356" s="1"/>
      <c r="BTK356" s="1"/>
      <c r="BTL356" s="1"/>
      <c r="BTM356" s="1"/>
      <c r="BTN356" s="1"/>
      <c r="BTO356" s="1"/>
      <c r="BTP356" s="1"/>
      <c r="BTQ356" s="1"/>
      <c r="BTR356" s="1"/>
      <c r="BTS356" s="1"/>
      <c r="BTT356" s="1"/>
      <c r="BTU356" s="1"/>
      <c r="BTV356" s="1"/>
      <c r="BTW356" s="1"/>
      <c r="BTX356" s="1"/>
      <c r="BTY356" s="1"/>
      <c r="BTZ356" s="1"/>
      <c r="BUA356" s="1"/>
      <c r="BUB356" s="1"/>
      <c r="BUC356" s="1"/>
      <c r="BUD356" s="1"/>
      <c r="BUE356" s="1"/>
      <c r="BUF356" s="1"/>
      <c r="BUG356" s="1"/>
      <c r="BUH356" s="1"/>
      <c r="BUI356" s="1"/>
      <c r="BUJ356" s="1"/>
      <c r="BUK356" s="1"/>
      <c r="BUL356" s="1"/>
      <c r="BUM356" s="1"/>
      <c r="BUN356" s="1"/>
      <c r="BUO356" s="1"/>
      <c r="BUP356" s="1"/>
      <c r="BUQ356" s="1"/>
      <c r="BUR356" s="1"/>
      <c r="BUS356" s="1"/>
      <c r="BUT356" s="1"/>
      <c r="BUU356" s="1"/>
      <c r="BUV356" s="1"/>
      <c r="BUW356" s="1"/>
      <c r="BUX356" s="1"/>
      <c r="BUY356" s="1"/>
      <c r="BUZ356" s="1"/>
      <c r="BVA356" s="1"/>
      <c r="BVB356" s="1"/>
      <c r="BVC356" s="1"/>
      <c r="BVD356" s="1"/>
      <c r="BVE356" s="1"/>
      <c r="BVF356" s="1"/>
      <c r="BVG356" s="1"/>
      <c r="BVH356" s="1"/>
      <c r="BVI356" s="1"/>
      <c r="BVJ356" s="1"/>
      <c r="BVK356" s="1"/>
      <c r="BVL356" s="1"/>
      <c r="BVM356" s="1"/>
      <c r="BVN356" s="1"/>
      <c r="BVO356" s="1"/>
      <c r="BVP356" s="1"/>
      <c r="BVQ356" s="1"/>
      <c r="BVR356" s="1"/>
      <c r="BVS356" s="1"/>
      <c r="BVT356" s="1"/>
      <c r="BVU356" s="1"/>
      <c r="BVV356" s="1"/>
      <c r="BVW356" s="1"/>
      <c r="BVX356" s="1"/>
      <c r="BVY356" s="1"/>
      <c r="BVZ356" s="1"/>
      <c r="BWA356" s="1"/>
      <c r="BWB356" s="1"/>
      <c r="BWC356" s="1"/>
      <c r="BWD356" s="1"/>
      <c r="BWE356" s="1"/>
      <c r="BWF356" s="1"/>
      <c r="BWG356" s="1"/>
      <c r="BWH356" s="1"/>
      <c r="BWI356" s="1"/>
      <c r="BWJ356" s="1"/>
      <c r="BWK356" s="1"/>
      <c r="BWL356" s="1"/>
      <c r="BWM356" s="1"/>
      <c r="BWN356" s="1"/>
      <c r="BWO356" s="1"/>
      <c r="BWP356" s="1"/>
      <c r="BWQ356" s="1"/>
      <c r="BWR356" s="1"/>
      <c r="BWS356" s="1"/>
      <c r="BWT356" s="1"/>
      <c r="BWU356" s="1"/>
      <c r="BWV356" s="1"/>
      <c r="BWW356" s="1"/>
      <c r="BWX356" s="1"/>
      <c r="BWY356" s="1"/>
      <c r="BWZ356" s="1"/>
      <c r="BXA356" s="1"/>
      <c r="BXB356" s="1"/>
      <c r="BXC356" s="1"/>
      <c r="BXD356" s="1"/>
      <c r="BXE356" s="1"/>
      <c r="BXF356" s="1"/>
      <c r="BXG356" s="1"/>
      <c r="BXH356" s="1"/>
      <c r="BXI356" s="1"/>
      <c r="BXJ356" s="1"/>
      <c r="BXK356" s="1"/>
      <c r="BXL356" s="1"/>
      <c r="BXM356" s="1"/>
      <c r="BXN356" s="1"/>
      <c r="BXO356" s="1"/>
      <c r="BXP356" s="1"/>
      <c r="BXQ356" s="1"/>
      <c r="BXR356" s="1"/>
      <c r="BXS356" s="1"/>
      <c r="BXT356" s="1"/>
      <c r="BXU356" s="1"/>
      <c r="BXV356" s="1"/>
      <c r="BXW356" s="1"/>
      <c r="BXX356" s="1"/>
      <c r="BXY356" s="1"/>
      <c r="BXZ356" s="1"/>
      <c r="BYA356" s="1"/>
      <c r="BYB356" s="1"/>
      <c r="BYC356" s="1"/>
      <c r="BYD356" s="1"/>
      <c r="BYE356" s="1"/>
      <c r="BYF356" s="1"/>
      <c r="BYG356" s="1"/>
      <c r="BYH356" s="1"/>
      <c r="BYI356" s="1"/>
      <c r="BYJ356" s="1"/>
      <c r="BYK356" s="1"/>
      <c r="BYL356" s="1"/>
      <c r="BYM356" s="1"/>
      <c r="BYN356" s="1"/>
      <c r="BYO356" s="1"/>
      <c r="BYP356" s="1"/>
      <c r="BYQ356" s="1"/>
      <c r="BYR356" s="1"/>
      <c r="BYS356" s="1"/>
      <c r="BYT356" s="1"/>
      <c r="BYU356" s="1"/>
      <c r="BYV356" s="1"/>
      <c r="BYW356" s="1"/>
      <c r="BYX356" s="1"/>
      <c r="BYY356" s="1"/>
      <c r="BYZ356" s="1"/>
      <c r="BZA356" s="1"/>
      <c r="BZB356" s="1"/>
      <c r="BZC356" s="1"/>
      <c r="BZD356" s="1"/>
      <c r="BZE356" s="1"/>
      <c r="BZF356" s="1"/>
      <c r="BZG356" s="1"/>
      <c r="BZH356" s="1"/>
      <c r="BZI356" s="1"/>
      <c r="BZJ356" s="1"/>
      <c r="BZK356" s="1"/>
      <c r="BZL356" s="1"/>
      <c r="BZM356" s="1"/>
      <c r="BZN356" s="1"/>
      <c r="BZO356" s="1"/>
      <c r="BZP356" s="1"/>
      <c r="BZQ356" s="1"/>
      <c r="BZR356" s="1"/>
      <c r="BZS356" s="1"/>
      <c r="BZT356" s="1"/>
      <c r="BZU356" s="1"/>
      <c r="BZV356" s="1"/>
      <c r="BZW356" s="1"/>
      <c r="BZX356" s="1"/>
      <c r="BZY356" s="1"/>
      <c r="BZZ356" s="1"/>
      <c r="CAA356" s="1"/>
      <c r="CAB356" s="1"/>
      <c r="CAC356" s="1"/>
      <c r="CAD356" s="1"/>
      <c r="CAE356" s="1"/>
      <c r="CAF356" s="1"/>
      <c r="CAG356" s="1"/>
      <c r="CAH356" s="1"/>
      <c r="CAI356" s="1"/>
      <c r="CAJ356" s="1"/>
      <c r="CAK356" s="1"/>
      <c r="CAL356" s="1"/>
      <c r="CAM356" s="1"/>
      <c r="CAN356" s="1"/>
      <c r="CAO356" s="1"/>
      <c r="CAP356" s="1"/>
      <c r="CAQ356" s="1"/>
      <c r="CAR356" s="1"/>
      <c r="CAS356" s="1"/>
      <c r="CAT356" s="1"/>
      <c r="CAU356" s="1"/>
      <c r="CAV356" s="1"/>
      <c r="CAW356" s="1"/>
      <c r="CAX356" s="1"/>
      <c r="CAY356" s="1"/>
      <c r="CAZ356" s="1"/>
      <c r="CBA356" s="1"/>
      <c r="CBB356" s="1"/>
      <c r="CBC356" s="1"/>
      <c r="CBD356" s="1"/>
      <c r="CBE356" s="1"/>
      <c r="CBF356" s="1"/>
      <c r="CBG356" s="1"/>
      <c r="CBH356" s="1"/>
      <c r="CBI356" s="1"/>
      <c r="CBJ356" s="1"/>
      <c r="CBK356" s="1"/>
      <c r="CBL356" s="1"/>
      <c r="CBM356" s="1"/>
      <c r="CBN356" s="1"/>
      <c r="CBO356" s="1"/>
      <c r="CBP356" s="1"/>
      <c r="CBQ356" s="1"/>
      <c r="CBR356" s="1"/>
      <c r="CBS356" s="1"/>
      <c r="CBT356" s="1"/>
      <c r="CBU356" s="1"/>
      <c r="CBV356" s="1"/>
      <c r="CBW356" s="1"/>
      <c r="CBX356" s="1"/>
      <c r="CBY356" s="1"/>
      <c r="CBZ356" s="1"/>
      <c r="CCA356" s="1"/>
      <c r="CCB356" s="1"/>
      <c r="CCC356" s="1"/>
      <c r="CCD356" s="1"/>
      <c r="CCE356" s="1"/>
      <c r="CCF356" s="1"/>
      <c r="CCG356" s="1"/>
      <c r="CCH356" s="1"/>
      <c r="CCI356" s="1"/>
      <c r="CCJ356" s="1"/>
      <c r="CCK356" s="1"/>
      <c r="CCL356" s="1"/>
      <c r="CCM356" s="1"/>
      <c r="CCN356" s="1"/>
      <c r="CCO356" s="1"/>
      <c r="CCP356" s="1"/>
      <c r="CCQ356" s="1"/>
      <c r="CCR356" s="1"/>
      <c r="CCS356" s="1"/>
      <c r="CCT356" s="1"/>
      <c r="CCU356" s="1"/>
      <c r="CCV356" s="1"/>
      <c r="CCW356" s="1"/>
      <c r="CCX356" s="1"/>
      <c r="CCY356" s="1"/>
      <c r="CCZ356" s="1"/>
      <c r="CDA356" s="1"/>
      <c r="CDB356" s="1"/>
      <c r="CDC356" s="1"/>
      <c r="CDD356" s="1"/>
      <c r="CDE356" s="1"/>
      <c r="CDF356" s="1"/>
      <c r="CDG356" s="1"/>
      <c r="CDH356" s="1"/>
      <c r="CDI356" s="1"/>
      <c r="CDJ356" s="1"/>
      <c r="CDK356" s="1"/>
      <c r="CDL356" s="1"/>
      <c r="CDM356" s="1"/>
      <c r="CDN356" s="1"/>
      <c r="CDO356" s="1"/>
      <c r="CDP356" s="1"/>
      <c r="CDQ356" s="1"/>
      <c r="CDR356" s="1"/>
      <c r="CDS356" s="1"/>
      <c r="CDT356" s="1"/>
      <c r="CDU356" s="1"/>
      <c r="CDV356" s="1"/>
      <c r="CDW356" s="1"/>
      <c r="CDX356" s="1"/>
      <c r="CDY356" s="1"/>
      <c r="CDZ356" s="1"/>
      <c r="CEA356" s="1"/>
      <c r="CEB356" s="1"/>
      <c r="CEC356" s="1"/>
      <c r="CED356" s="1"/>
      <c r="CEE356" s="1"/>
      <c r="CEF356" s="1"/>
      <c r="CEG356" s="1"/>
      <c r="CEH356" s="1"/>
      <c r="CEI356" s="1"/>
      <c r="CEJ356" s="1"/>
      <c r="CEK356" s="1"/>
      <c r="CEL356" s="1"/>
      <c r="CEM356" s="1"/>
      <c r="CEN356" s="1"/>
      <c r="CEO356" s="1"/>
      <c r="CEP356" s="1"/>
      <c r="CEQ356" s="1"/>
      <c r="CER356" s="1"/>
      <c r="CES356" s="1"/>
      <c r="CET356" s="1"/>
      <c r="CEU356" s="1"/>
      <c r="CEV356" s="1"/>
      <c r="CEW356" s="1"/>
      <c r="CEX356" s="1"/>
      <c r="CEY356" s="1"/>
      <c r="CEZ356" s="1"/>
      <c r="CFA356" s="1"/>
      <c r="CFB356" s="1"/>
      <c r="CFC356" s="1"/>
      <c r="CFD356" s="1"/>
      <c r="CFE356" s="1"/>
      <c r="CFF356" s="1"/>
      <c r="CFG356" s="1"/>
      <c r="CFH356" s="1"/>
      <c r="CFI356" s="1"/>
      <c r="CFJ356" s="1"/>
      <c r="CFK356" s="1"/>
      <c r="CFL356" s="1"/>
      <c r="CFM356" s="1"/>
      <c r="CFN356" s="1"/>
      <c r="CFO356" s="1"/>
      <c r="CFP356" s="1"/>
      <c r="CFQ356" s="1"/>
      <c r="CFR356" s="1"/>
      <c r="CFS356" s="1"/>
      <c r="CFT356" s="1"/>
      <c r="CFU356" s="1"/>
      <c r="CFV356" s="1"/>
      <c r="CFW356" s="1"/>
      <c r="CFX356" s="1"/>
      <c r="CFY356" s="1"/>
      <c r="CFZ356" s="1"/>
      <c r="CGA356" s="1"/>
      <c r="CGB356" s="1"/>
      <c r="CGC356" s="1"/>
      <c r="CGD356" s="1"/>
      <c r="CGE356" s="1"/>
      <c r="CGF356" s="1"/>
      <c r="CGG356" s="1"/>
      <c r="CGH356" s="1"/>
      <c r="CGI356" s="1"/>
      <c r="CGJ356" s="1"/>
      <c r="CGK356" s="1"/>
      <c r="CGL356" s="1"/>
      <c r="CGM356" s="1"/>
      <c r="CGN356" s="1"/>
      <c r="CGO356" s="1"/>
      <c r="CGP356" s="1"/>
      <c r="CGQ356" s="1"/>
      <c r="CGR356" s="1"/>
      <c r="CGS356" s="1"/>
      <c r="CGT356" s="1"/>
      <c r="CGU356" s="1"/>
      <c r="CGV356" s="1"/>
      <c r="CGW356" s="1"/>
      <c r="CGX356" s="1"/>
      <c r="CGY356" s="1"/>
      <c r="CGZ356" s="1"/>
      <c r="CHA356" s="1"/>
      <c r="CHB356" s="1"/>
      <c r="CHC356" s="1"/>
      <c r="CHD356" s="1"/>
      <c r="CHE356" s="1"/>
      <c r="CHF356" s="1"/>
      <c r="CHG356" s="1"/>
      <c r="CHH356" s="1"/>
      <c r="CHI356" s="1"/>
      <c r="CHJ356" s="1"/>
      <c r="CHK356" s="1"/>
      <c r="CHL356" s="1"/>
      <c r="CHM356" s="1"/>
      <c r="CHN356" s="1"/>
      <c r="CHO356" s="1"/>
      <c r="CHP356" s="1"/>
      <c r="CHQ356" s="1"/>
      <c r="CHR356" s="1"/>
      <c r="CHS356" s="1"/>
      <c r="CHT356" s="1"/>
      <c r="CHU356" s="1"/>
      <c r="CHV356" s="1"/>
      <c r="CHW356" s="1"/>
      <c r="CHX356" s="1"/>
      <c r="CHY356" s="1"/>
      <c r="CHZ356" s="1"/>
      <c r="CIA356" s="1"/>
      <c r="CIB356" s="1"/>
      <c r="CIC356" s="1"/>
      <c r="CID356" s="1"/>
      <c r="CIE356" s="1"/>
      <c r="CIF356" s="1"/>
      <c r="CIG356" s="1"/>
      <c r="CIH356" s="1"/>
      <c r="CII356" s="1"/>
      <c r="CIJ356" s="1"/>
      <c r="CIK356" s="1"/>
      <c r="CIL356" s="1"/>
      <c r="CIM356" s="1"/>
      <c r="CIN356" s="1"/>
      <c r="CIO356" s="1"/>
      <c r="CIP356" s="1"/>
      <c r="CIQ356" s="1"/>
      <c r="CIR356" s="1"/>
      <c r="CIS356" s="1"/>
      <c r="CIT356" s="1"/>
      <c r="CIU356" s="1"/>
      <c r="CIV356" s="1"/>
      <c r="CIW356" s="1"/>
      <c r="CIX356" s="1"/>
      <c r="CIY356" s="1"/>
      <c r="CIZ356" s="1"/>
      <c r="CJA356" s="1"/>
      <c r="CJB356" s="1"/>
      <c r="CJC356" s="1"/>
      <c r="CJD356" s="1"/>
      <c r="CJE356" s="1"/>
      <c r="CJF356" s="1"/>
      <c r="CJG356" s="1"/>
      <c r="CJH356" s="1"/>
      <c r="CJI356" s="1"/>
      <c r="CJJ356" s="1"/>
      <c r="CJK356" s="1"/>
      <c r="CJL356" s="1"/>
      <c r="CJM356" s="1"/>
      <c r="CJN356" s="1"/>
      <c r="CJO356" s="1"/>
      <c r="CJP356" s="1"/>
      <c r="CJQ356" s="1"/>
      <c r="CJR356" s="1"/>
      <c r="CJS356" s="1"/>
      <c r="CJT356" s="1"/>
      <c r="CJU356" s="1"/>
      <c r="CJV356" s="1"/>
      <c r="CJW356" s="1"/>
      <c r="CJX356" s="1"/>
      <c r="CJY356" s="1"/>
      <c r="CJZ356" s="1"/>
      <c r="CKA356" s="1"/>
      <c r="CKB356" s="1"/>
      <c r="CKC356" s="1"/>
      <c r="CKD356" s="1"/>
      <c r="CKE356" s="1"/>
      <c r="CKF356" s="1"/>
      <c r="CKG356" s="1"/>
      <c r="CKH356" s="1"/>
      <c r="CKI356" s="1"/>
      <c r="CKJ356" s="1"/>
      <c r="CKK356" s="1"/>
      <c r="CKL356" s="1"/>
      <c r="CKM356" s="1"/>
      <c r="CKN356" s="1"/>
      <c r="CKO356" s="1"/>
      <c r="CKP356" s="1"/>
      <c r="CKQ356" s="1"/>
      <c r="CKR356" s="1"/>
      <c r="CKS356" s="1"/>
      <c r="CKT356" s="1"/>
      <c r="CKU356" s="1"/>
      <c r="CKV356" s="1"/>
      <c r="CKW356" s="1"/>
      <c r="CKX356" s="1"/>
      <c r="CKY356" s="1"/>
      <c r="CKZ356" s="1"/>
      <c r="CLA356" s="1"/>
      <c r="CLB356" s="1"/>
      <c r="CLC356" s="1"/>
      <c r="CLD356" s="1"/>
      <c r="CLE356" s="1"/>
      <c r="CLF356" s="1"/>
      <c r="CLG356" s="1"/>
      <c r="CLH356" s="1"/>
      <c r="CLI356" s="1"/>
      <c r="CLJ356" s="1"/>
      <c r="CLK356" s="1"/>
      <c r="CLL356" s="1"/>
      <c r="CLM356" s="1"/>
      <c r="CLN356" s="1"/>
      <c r="CLO356" s="1"/>
      <c r="CLP356" s="1"/>
      <c r="CLQ356" s="1"/>
      <c r="CLR356" s="1"/>
      <c r="CLS356" s="1"/>
      <c r="CLT356" s="1"/>
      <c r="CLU356" s="1"/>
      <c r="CLV356" s="1"/>
      <c r="CLW356" s="1"/>
      <c r="CLX356" s="1"/>
      <c r="CLY356" s="1"/>
      <c r="CLZ356" s="1"/>
      <c r="CMA356" s="1"/>
      <c r="CMB356" s="1"/>
      <c r="CMC356" s="1"/>
      <c r="CMD356" s="1"/>
      <c r="CME356" s="1"/>
      <c r="CMF356" s="1"/>
      <c r="CMG356" s="1"/>
      <c r="CMH356" s="1"/>
      <c r="CMI356" s="1"/>
      <c r="CMJ356" s="1"/>
      <c r="CMK356" s="1"/>
      <c r="CML356" s="1"/>
      <c r="CMM356" s="1"/>
      <c r="CMN356" s="1"/>
      <c r="CMO356" s="1"/>
      <c r="CMP356" s="1"/>
      <c r="CMQ356" s="1"/>
      <c r="CMR356" s="1"/>
      <c r="CMS356" s="1"/>
      <c r="CMT356" s="1"/>
      <c r="CMU356" s="1"/>
      <c r="CMV356" s="1"/>
      <c r="CMW356" s="1"/>
      <c r="CMX356" s="1"/>
      <c r="CMY356" s="1"/>
      <c r="CMZ356" s="1"/>
      <c r="CNA356" s="1"/>
      <c r="CNB356" s="1"/>
      <c r="CNC356" s="1"/>
      <c r="CND356" s="1"/>
      <c r="CNE356" s="1"/>
      <c r="CNF356" s="1"/>
      <c r="CNG356" s="1"/>
      <c r="CNH356" s="1"/>
      <c r="CNI356" s="1"/>
      <c r="CNJ356" s="1"/>
      <c r="CNK356" s="1"/>
      <c r="CNL356" s="1"/>
      <c r="CNM356" s="1"/>
      <c r="CNN356" s="1"/>
      <c r="CNO356" s="1"/>
      <c r="CNP356" s="1"/>
      <c r="CNQ356" s="1"/>
      <c r="CNR356" s="1"/>
      <c r="CNS356" s="1"/>
      <c r="CNT356" s="1"/>
      <c r="CNU356" s="1"/>
      <c r="CNV356" s="1"/>
      <c r="CNW356" s="1"/>
      <c r="CNX356" s="1"/>
      <c r="CNY356" s="1"/>
      <c r="CNZ356" s="1"/>
      <c r="COA356" s="1"/>
      <c r="COB356" s="1"/>
      <c r="COC356" s="1"/>
      <c r="COD356" s="1"/>
      <c r="COE356" s="1"/>
      <c r="COF356" s="1"/>
      <c r="COG356" s="1"/>
      <c r="COH356" s="1"/>
      <c r="COI356" s="1"/>
      <c r="COJ356" s="1"/>
      <c r="COK356" s="1"/>
      <c r="COL356" s="1"/>
      <c r="COM356" s="1"/>
      <c r="CON356" s="1"/>
      <c r="COO356" s="1"/>
      <c r="COP356" s="1"/>
      <c r="COQ356" s="1"/>
      <c r="COR356" s="1"/>
      <c r="COS356" s="1"/>
      <c r="COT356" s="1"/>
      <c r="COU356" s="1"/>
      <c r="COV356" s="1"/>
      <c r="COW356" s="1"/>
      <c r="COX356" s="1"/>
      <c r="COY356" s="1"/>
      <c r="COZ356" s="1"/>
      <c r="CPA356" s="1"/>
      <c r="CPB356" s="1"/>
      <c r="CPC356" s="1"/>
      <c r="CPD356" s="1"/>
      <c r="CPE356" s="1"/>
      <c r="CPF356" s="1"/>
      <c r="CPG356" s="1"/>
      <c r="CPH356" s="1"/>
      <c r="CPI356" s="1"/>
      <c r="CPJ356" s="1"/>
      <c r="CPK356" s="1"/>
      <c r="CPL356" s="1"/>
      <c r="CPM356" s="1"/>
      <c r="CPN356" s="1"/>
      <c r="CPO356" s="1"/>
      <c r="CPP356" s="1"/>
      <c r="CPQ356" s="1"/>
      <c r="CPR356" s="1"/>
      <c r="CPS356" s="1"/>
      <c r="CPT356" s="1"/>
      <c r="CPU356" s="1"/>
      <c r="CPV356" s="1"/>
      <c r="CPW356" s="1"/>
      <c r="CPX356" s="1"/>
      <c r="CPY356" s="1"/>
      <c r="CPZ356" s="1"/>
      <c r="CQA356" s="1"/>
      <c r="CQB356" s="1"/>
      <c r="CQC356" s="1"/>
      <c r="CQD356" s="1"/>
      <c r="CQE356" s="1"/>
      <c r="CQF356" s="1"/>
      <c r="CQG356" s="1"/>
      <c r="CQH356" s="1"/>
      <c r="CQI356" s="1"/>
      <c r="CQJ356" s="1"/>
      <c r="CQK356" s="1"/>
      <c r="CQL356" s="1"/>
      <c r="CQM356" s="1"/>
      <c r="CQN356" s="1"/>
      <c r="CQO356" s="1"/>
      <c r="CQP356" s="1"/>
      <c r="CQQ356" s="1"/>
      <c r="CQR356" s="1"/>
      <c r="CQS356" s="1"/>
      <c r="CQT356" s="1"/>
      <c r="CQU356" s="1"/>
      <c r="CQV356" s="1"/>
      <c r="CQW356" s="1"/>
      <c r="CQX356" s="1"/>
      <c r="CQY356" s="1"/>
      <c r="CQZ356" s="1"/>
      <c r="CRA356" s="1"/>
      <c r="CRB356" s="1"/>
      <c r="CRC356" s="1"/>
      <c r="CRD356" s="1"/>
      <c r="CRE356" s="1"/>
      <c r="CRF356" s="1"/>
      <c r="CRG356" s="1"/>
      <c r="CRH356" s="1"/>
      <c r="CRI356" s="1"/>
      <c r="CRJ356" s="1"/>
      <c r="CRK356" s="1"/>
      <c r="CRL356" s="1"/>
      <c r="CRM356" s="1"/>
      <c r="CRN356" s="1"/>
      <c r="CRO356" s="1"/>
      <c r="CRP356" s="1"/>
      <c r="CRQ356" s="1"/>
      <c r="CRR356" s="1"/>
      <c r="CRS356" s="1"/>
      <c r="CRT356" s="1"/>
      <c r="CRU356" s="1"/>
      <c r="CRV356" s="1"/>
      <c r="CRW356" s="1"/>
      <c r="CRX356" s="1"/>
      <c r="CRY356" s="1"/>
      <c r="CRZ356" s="1"/>
      <c r="CSA356" s="1"/>
      <c r="CSB356" s="1"/>
      <c r="CSC356" s="1"/>
      <c r="CSD356" s="1"/>
      <c r="CSE356" s="1"/>
      <c r="CSF356" s="1"/>
      <c r="CSG356" s="1"/>
      <c r="CSH356" s="1"/>
      <c r="CSI356" s="1"/>
      <c r="CSJ356" s="1"/>
      <c r="CSK356" s="1"/>
      <c r="CSL356" s="1"/>
      <c r="CSM356" s="1"/>
      <c r="CSN356" s="1"/>
      <c r="CSO356" s="1"/>
      <c r="CSP356" s="1"/>
      <c r="CSQ356" s="1"/>
      <c r="CSR356" s="1"/>
      <c r="CSS356" s="1"/>
      <c r="CST356" s="1"/>
      <c r="CSU356" s="1"/>
      <c r="CSV356" s="1"/>
      <c r="CSW356" s="1"/>
      <c r="CSX356" s="1"/>
      <c r="CSY356" s="1"/>
      <c r="CSZ356" s="1"/>
      <c r="CTA356" s="1"/>
      <c r="CTB356" s="1"/>
      <c r="CTC356" s="1"/>
      <c r="CTD356" s="1"/>
      <c r="CTE356" s="1"/>
      <c r="CTF356" s="1"/>
      <c r="CTG356" s="1"/>
      <c r="CTH356" s="1"/>
      <c r="CTI356" s="1"/>
      <c r="CTJ356" s="1"/>
      <c r="CTK356" s="1"/>
      <c r="CTL356" s="1"/>
      <c r="CTM356" s="1"/>
      <c r="CTN356" s="1"/>
      <c r="CTO356" s="1"/>
      <c r="CTP356" s="1"/>
      <c r="CTQ356" s="1"/>
      <c r="CTR356" s="1"/>
      <c r="CTS356" s="1"/>
      <c r="CTT356" s="1"/>
      <c r="CTU356" s="1"/>
      <c r="CTV356" s="1"/>
      <c r="CTW356" s="1"/>
      <c r="CTX356" s="1"/>
      <c r="CTY356" s="1"/>
      <c r="CTZ356" s="1"/>
      <c r="CUA356" s="1"/>
      <c r="CUB356" s="1"/>
      <c r="CUC356" s="1"/>
      <c r="CUD356" s="1"/>
      <c r="CUE356" s="1"/>
      <c r="CUF356" s="1"/>
      <c r="CUG356" s="1"/>
      <c r="CUH356" s="1"/>
      <c r="CUI356" s="1"/>
      <c r="CUJ356" s="1"/>
      <c r="CUK356" s="1"/>
      <c r="CUL356" s="1"/>
      <c r="CUM356" s="1"/>
      <c r="CUN356" s="1"/>
      <c r="CUO356" s="1"/>
      <c r="CUP356" s="1"/>
      <c r="CUQ356" s="1"/>
      <c r="CUR356" s="1"/>
      <c r="CUS356" s="1"/>
      <c r="CUT356" s="1"/>
      <c r="CUU356" s="1"/>
      <c r="CUV356" s="1"/>
      <c r="CUW356" s="1"/>
      <c r="CUX356" s="1"/>
      <c r="CUY356" s="1"/>
      <c r="CUZ356" s="1"/>
      <c r="CVA356" s="1"/>
      <c r="CVB356" s="1"/>
      <c r="CVC356" s="1"/>
      <c r="CVD356" s="1"/>
      <c r="CVE356" s="1"/>
      <c r="CVF356" s="1"/>
      <c r="CVG356" s="1"/>
      <c r="CVH356" s="1"/>
      <c r="CVI356" s="1"/>
      <c r="CVJ356" s="1"/>
      <c r="CVK356" s="1"/>
      <c r="CVL356" s="1"/>
      <c r="CVM356" s="1"/>
      <c r="CVN356" s="1"/>
      <c r="CVO356" s="1"/>
      <c r="CVP356" s="1"/>
      <c r="CVQ356" s="1"/>
      <c r="CVR356" s="1"/>
      <c r="CVS356" s="1"/>
      <c r="CVT356" s="1"/>
      <c r="CVU356" s="1"/>
      <c r="CVV356" s="1"/>
      <c r="CVW356" s="1"/>
      <c r="CVX356" s="1"/>
      <c r="CVY356" s="1"/>
      <c r="CVZ356" s="1"/>
      <c r="CWA356" s="1"/>
      <c r="CWB356" s="1"/>
      <c r="CWC356" s="1"/>
      <c r="CWD356" s="1"/>
      <c r="CWE356" s="1"/>
      <c r="CWF356" s="1"/>
      <c r="CWG356" s="1"/>
      <c r="CWH356" s="1"/>
      <c r="CWI356" s="1"/>
      <c r="CWJ356" s="1"/>
      <c r="CWK356" s="1"/>
      <c r="CWL356" s="1"/>
      <c r="CWM356" s="1"/>
      <c r="CWN356" s="1"/>
      <c r="CWO356" s="1"/>
      <c r="CWP356" s="1"/>
      <c r="CWQ356" s="1"/>
      <c r="CWR356" s="1"/>
      <c r="CWS356" s="1"/>
      <c r="CWT356" s="1"/>
      <c r="CWU356" s="1"/>
      <c r="CWV356" s="1"/>
      <c r="CWW356" s="1"/>
      <c r="CWX356" s="1"/>
      <c r="CWY356" s="1"/>
      <c r="CWZ356" s="1"/>
      <c r="CXA356" s="1"/>
      <c r="CXB356" s="1"/>
      <c r="CXC356" s="1"/>
      <c r="CXD356" s="1"/>
      <c r="CXE356" s="1"/>
      <c r="CXF356" s="1"/>
      <c r="CXG356" s="1"/>
      <c r="CXH356" s="1"/>
      <c r="CXI356" s="1"/>
      <c r="CXJ356" s="1"/>
      <c r="CXK356" s="1"/>
      <c r="CXL356" s="1"/>
      <c r="CXM356" s="1"/>
      <c r="CXN356" s="1"/>
      <c r="CXO356" s="1"/>
      <c r="CXP356" s="1"/>
      <c r="CXQ356" s="1"/>
      <c r="CXR356" s="1"/>
      <c r="CXS356" s="1"/>
      <c r="CXT356" s="1"/>
      <c r="CXU356" s="1"/>
      <c r="CXV356" s="1"/>
      <c r="CXW356" s="1"/>
      <c r="CXX356" s="1"/>
      <c r="CXY356" s="1"/>
      <c r="CXZ356" s="1"/>
      <c r="CYA356" s="1"/>
      <c r="CYB356" s="1"/>
      <c r="CYC356" s="1"/>
      <c r="CYD356" s="1"/>
      <c r="CYE356" s="1"/>
      <c r="CYF356" s="1"/>
      <c r="CYG356" s="1"/>
      <c r="CYH356" s="1"/>
      <c r="CYI356" s="1"/>
      <c r="CYJ356" s="1"/>
      <c r="CYK356" s="1"/>
      <c r="CYL356" s="1"/>
      <c r="CYM356" s="1"/>
      <c r="CYN356" s="1"/>
      <c r="CYO356" s="1"/>
      <c r="CYP356" s="1"/>
      <c r="CYQ356" s="1"/>
      <c r="CYR356" s="1"/>
      <c r="CYS356" s="1"/>
      <c r="CYT356" s="1"/>
      <c r="CYU356" s="1"/>
      <c r="CYV356" s="1"/>
      <c r="CYW356" s="1"/>
      <c r="CYX356" s="1"/>
      <c r="CYY356" s="1"/>
      <c r="CYZ356" s="1"/>
      <c r="CZA356" s="1"/>
      <c r="CZB356" s="1"/>
      <c r="CZC356" s="1"/>
      <c r="CZD356" s="1"/>
      <c r="CZE356" s="1"/>
      <c r="CZF356" s="1"/>
      <c r="CZG356" s="1"/>
      <c r="CZH356" s="1"/>
      <c r="CZI356" s="1"/>
      <c r="CZJ356" s="1"/>
      <c r="CZK356" s="1"/>
      <c r="CZL356" s="1"/>
      <c r="CZM356" s="1"/>
      <c r="CZN356" s="1"/>
      <c r="CZO356" s="1"/>
      <c r="CZP356" s="1"/>
      <c r="CZQ356" s="1"/>
      <c r="CZR356" s="1"/>
      <c r="CZS356" s="1"/>
      <c r="CZT356" s="1"/>
      <c r="CZU356" s="1"/>
      <c r="CZV356" s="1"/>
      <c r="CZW356" s="1"/>
      <c r="CZX356" s="1"/>
      <c r="CZY356" s="1"/>
      <c r="CZZ356" s="1"/>
      <c r="DAA356" s="1"/>
      <c r="DAB356" s="1"/>
      <c r="DAC356" s="1"/>
      <c r="DAD356" s="1"/>
      <c r="DAE356" s="1"/>
      <c r="DAF356" s="1"/>
      <c r="DAG356" s="1"/>
      <c r="DAH356" s="1"/>
      <c r="DAI356" s="1"/>
      <c r="DAJ356" s="1"/>
      <c r="DAK356" s="1"/>
      <c r="DAL356" s="1"/>
      <c r="DAM356" s="1"/>
      <c r="DAN356" s="1"/>
      <c r="DAO356" s="1"/>
      <c r="DAP356" s="1"/>
      <c r="DAQ356" s="1"/>
      <c r="DAR356" s="1"/>
      <c r="DAS356" s="1"/>
      <c r="DAT356" s="1"/>
      <c r="DAU356" s="1"/>
      <c r="DAV356" s="1"/>
      <c r="DAW356" s="1"/>
      <c r="DAX356" s="1"/>
      <c r="DAY356" s="1"/>
      <c r="DAZ356" s="1"/>
      <c r="DBA356" s="1"/>
      <c r="DBB356" s="1"/>
      <c r="DBC356" s="1"/>
      <c r="DBD356" s="1"/>
      <c r="DBE356" s="1"/>
      <c r="DBF356" s="1"/>
      <c r="DBG356" s="1"/>
      <c r="DBH356" s="1"/>
      <c r="DBI356" s="1"/>
      <c r="DBJ356" s="1"/>
      <c r="DBK356" s="1"/>
      <c r="DBL356" s="1"/>
      <c r="DBM356" s="1"/>
      <c r="DBN356" s="1"/>
      <c r="DBO356" s="1"/>
      <c r="DBP356" s="1"/>
      <c r="DBQ356" s="1"/>
      <c r="DBR356" s="1"/>
      <c r="DBS356" s="1"/>
      <c r="DBT356" s="1"/>
      <c r="DBU356" s="1"/>
      <c r="DBV356" s="1"/>
      <c r="DBW356" s="1"/>
      <c r="DBX356" s="1"/>
      <c r="DBY356" s="1"/>
      <c r="DBZ356" s="1"/>
      <c r="DCA356" s="1"/>
      <c r="DCB356" s="1"/>
      <c r="DCC356" s="1"/>
      <c r="DCD356" s="1"/>
      <c r="DCE356" s="1"/>
      <c r="DCF356" s="1"/>
      <c r="DCG356" s="1"/>
      <c r="DCH356" s="1"/>
      <c r="DCI356" s="1"/>
      <c r="DCJ356" s="1"/>
      <c r="DCK356" s="1"/>
      <c r="DCL356" s="1"/>
      <c r="DCM356" s="1"/>
      <c r="DCN356" s="1"/>
      <c r="DCO356" s="1"/>
      <c r="DCP356" s="1"/>
      <c r="DCQ356" s="1"/>
      <c r="DCR356" s="1"/>
      <c r="DCS356" s="1"/>
      <c r="DCT356" s="1"/>
      <c r="DCU356" s="1"/>
      <c r="DCV356" s="1"/>
      <c r="DCW356" s="1"/>
      <c r="DCX356" s="1"/>
      <c r="DCY356" s="1"/>
      <c r="DCZ356" s="1"/>
      <c r="DDA356" s="1"/>
      <c r="DDB356" s="1"/>
      <c r="DDC356" s="1"/>
      <c r="DDD356" s="1"/>
      <c r="DDE356" s="1"/>
      <c r="DDF356" s="1"/>
      <c r="DDG356" s="1"/>
      <c r="DDH356" s="1"/>
      <c r="DDI356" s="1"/>
      <c r="DDJ356" s="1"/>
      <c r="DDK356" s="1"/>
      <c r="DDL356" s="1"/>
      <c r="DDM356" s="1"/>
      <c r="DDN356" s="1"/>
      <c r="DDO356" s="1"/>
      <c r="DDP356" s="1"/>
      <c r="DDQ356" s="1"/>
      <c r="DDR356" s="1"/>
      <c r="DDS356" s="1"/>
      <c r="DDT356" s="1"/>
      <c r="DDU356" s="1"/>
      <c r="DDV356" s="1"/>
      <c r="DDW356" s="1"/>
      <c r="DDX356" s="1"/>
      <c r="DDY356" s="1"/>
      <c r="DDZ356" s="1"/>
      <c r="DEA356" s="1"/>
      <c r="DEB356" s="1"/>
      <c r="DEC356" s="1"/>
      <c r="DED356" s="1"/>
      <c r="DEE356" s="1"/>
      <c r="DEF356" s="1"/>
      <c r="DEG356" s="1"/>
      <c r="DEH356" s="1"/>
      <c r="DEI356" s="1"/>
      <c r="DEJ356" s="1"/>
      <c r="DEK356" s="1"/>
      <c r="DEL356" s="1"/>
      <c r="DEM356" s="1"/>
      <c r="DEN356" s="1"/>
      <c r="DEO356" s="1"/>
      <c r="DEP356" s="1"/>
      <c r="DEQ356" s="1"/>
      <c r="DER356" s="1"/>
      <c r="DES356" s="1"/>
      <c r="DET356" s="1"/>
      <c r="DEU356" s="1"/>
      <c r="DEV356" s="1"/>
      <c r="DEW356" s="1"/>
      <c r="DEX356" s="1"/>
      <c r="DEY356" s="1"/>
      <c r="DEZ356" s="1"/>
      <c r="DFA356" s="1"/>
      <c r="DFB356" s="1"/>
      <c r="DFC356" s="1"/>
      <c r="DFD356" s="1"/>
      <c r="DFE356" s="1"/>
      <c r="DFF356" s="1"/>
      <c r="DFG356" s="1"/>
      <c r="DFH356" s="1"/>
      <c r="DFI356" s="1"/>
      <c r="DFJ356" s="1"/>
      <c r="DFK356" s="1"/>
      <c r="DFL356" s="1"/>
      <c r="DFM356" s="1"/>
      <c r="DFN356" s="1"/>
      <c r="DFO356" s="1"/>
      <c r="DFP356" s="1"/>
      <c r="DFQ356" s="1"/>
      <c r="DFR356" s="1"/>
      <c r="DFS356" s="1"/>
      <c r="DFT356" s="1"/>
      <c r="DFU356" s="1"/>
      <c r="DFV356" s="1"/>
      <c r="DFW356" s="1"/>
      <c r="DFX356" s="1"/>
      <c r="DFY356" s="1"/>
      <c r="DFZ356" s="1"/>
      <c r="DGA356" s="1"/>
      <c r="DGB356" s="1"/>
      <c r="DGC356" s="1"/>
      <c r="DGD356" s="1"/>
      <c r="DGE356" s="1"/>
      <c r="DGF356" s="1"/>
      <c r="DGG356" s="1"/>
      <c r="DGH356" s="1"/>
      <c r="DGI356" s="1"/>
      <c r="DGJ356" s="1"/>
      <c r="DGK356" s="1"/>
      <c r="DGL356" s="1"/>
      <c r="DGM356" s="1"/>
      <c r="DGN356" s="1"/>
      <c r="DGO356" s="1"/>
      <c r="DGP356" s="1"/>
      <c r="DGQ356" s="1"/>
      <c r="DGR356" s="1"/>
      <c r="DGS356" s="1"/>
      <c r="DGT356" s="1"/>
      <c r="DGU356" s="1"/>
      <c r="DGV356" s="1"/>
      <c r="DGW356" s="1"/>
      <c r="DGX356" s="1"/>
      <c r="DGY356" s="1"/>
      <c r="DGZ356" s="1"/>
      <c r="DHA356" s="1"/>
      <c r="DHB356" s="1"/>
      <c r="DHC356" s="1"/>
      <c r="DHD356" s="1"/>
      <c r="DHE356" s="1"/>
      <c r="DHF356" s="1"/>
      <c r="DHG356" s="1"/>
      <c r="DHH356" s="1"/>
      <c r="DHI356" s="1"/>
      <c r="DHJ356" s="1"/>
      <c r="DHK356" s="1"/>
      <c r="DHL356" s="1"/>
      <c r="DHM356" s="1"/>
      <c r="DHN356" s="1"/>
      <c r="DHO356" s="1"/>
      <c r="DHP356" s="1"/>
      <c r="DHQ356" s="1"/>
      <c r="DHR356" s="1"/>
      <c r="DHS356" s="1"/>
      <c r="DHT356" s="1"/>
      <c r="DHU356" s="1"/>
      <c r="DHV356" s="1"/>
      <c r="DHW356" s="1"/>
      <c r="DHX356" s="1"/>
      <c r="DHY356" s="1"/>
      <c r="DHZ356" s="1"/>
      <c r="DIA356" s="1"/>
      <c r="DIB356" s="1"/>
      <c r="DIC356" s="1"/>
      <c r="DID356" s="1"/>
      <c r="DIE356" s="1"/>
      <c r="DIF356" s="1"/>
      <c r="DIG356" s="1"/>
      <c r="DIH356" s="1"/>
      <c r="DII356" s="1"/>
      <c r="DIJ356" s="1"/>
      <c r="DIK356" s="1"/>
      <c r="DIL356" s="1"/>
      <c r="DIM356" s="1"/>
      <c r="DIN356" s="1"/>
      <c r="DIO356" s="1"/>
      <c r="DIP356" s="1"/>
      <c r="DIQ356" s="1"/>
      <c r="DIR356" s="1"/>
      <c r="DIS356" s="1"/>
      <c r="DIT356" s="1"/>
      <c r="DIU356" s="1"/>
      <c r="DIV356" s="1"/>
      <c r="DIW356" s="1"/>
      <c r="DIX356" s="1"/>
      <c r="DIY356" s="1"/>
      <c r="DIZ356" s="1"/>
      <c r="DJA356" s="1"/>
      <c r="DJB356" s="1"/>
      <c r="DJC356" s="1"/>
      <c r="DJD356" s="1"/>
      <c r="DJE356" s="1"/>
      <c r="DJF356" s="1"/>
      <c r="DJG356" s="1"/>
      <c r="DJH356" s="1"/>
      <c r="DJI356" s="1"/>
      <c r="DJJ356" s="1"/>
      <c r="DJK356" s="1"/>
      <c r="DJL356" s="1"/>
      <c r="DJM356" s="1"/>
      <c r="DJN356" s="1"/>
      <c r="DJO356" s="1"/>
      <c r="DJP356" s="1"/>
      <c r="DJQ356" s="1"/>
      <c r="DJR356" s="1"/>
      <c r="DJS356" s="1"/>
      <c r="DJT356" s="1"/>
      <c r="DJU356" s="1"/>
      <c r="DJV356" s="1"/>
      <c r="DJW356" s="1"/>
      <c r="DJX356" s="1"/>
      <c r="DJY356" s="1"/>
      <c r="DJZ356" s="1"/>
      <c r="DKA356" s="1"/>
      <c r="DKB356" s="1"/>
      <c r="DKC356" s="1"/>
      <c r="DKD356" s="1"/>
      <c r="DKE356" s="1"/>
      <c r="DKF356" s="1"/>
      <c r="DKG356" s="1"/>
      <c r="DKH356" s="1"/>
      <c r="DKI356" s="1"/>
      <c r="DKJ356" s="1"/>
      <c r="DKK356" s="1"/>
      <c r="DKL356" s="1"/>
      <c r="DKM356" s="1"/>
      <c r="DKN356" s="1"/>
      <c r="DKO356" s="1"/>
      <c r="DKP356" s="1"/>
      <c r="DKQ356" s="1"/>
      <c r="DKR356" s="1"/>
      <c r="DKS356" s="1"/>
      <c r="DKT356" s="1"/>
      <c r="DKU356" s="1"/>
      <c r="DKV356" s="1"/>
      <c r="DKW356" s="1"/>
      <c r="DKX356" s="1"/>
      <c r="DKY356" s="1"/>
      <c r="DKZ356" s="1"/>
      <c r="DLA356" s="1"/>
      <c r="DLB356" s="1"/>
      <c r="DLC356" s="1"/>
      <c r="DLD356" s="1"/>
      <c r="DLE356" s="1"/>
      <c r="DLF356" s="1"/>
      <c r="DLG356" s="1"/>
      <c r="DLH356" s="1"/>
      <c r="DLI356" s="1"/>
      <c r="DLJ356" s="1"/>
      <c r="DLK356" s="1"/>
      <c r="DLL356" s="1"/>
      <c r="DLM356" s="1"/>
      <c r="DLN356" s="1"/>
      <c r="DLO356" s="1"/>
      <c r="DLP356" s="1"/>
      <c r="DLQ356" s="1"/>
      <c r="DLR356" s="1"/>
      <c r="DLS356" s="1"/>
      <c r="DLT356" s="1"/>
      <c r="DLU356" s="1"/>
      <c r="DLV356" s="1"/>
      <c r="DLW356" s="1"/>
      <c r="DLX356" s="1"/>
      <c r="DLY356" s="1"/>
      <c r="DLZ356" s="1"/>
      <c r="DMA356" s="1"/>
      <c r="DMB356" s="1"/>
      <c r="DMC356" s="1"/>
      <c r="DMD356" s="1"/>
      <c r="DME356" s="1"/>
      <c r="DMF356" s="1"/>
      <c r="DMG356" s="1"/>
      <c r="DMH356" s="1"/>
      <c r="DMI356" s="1"/>
      <c r="DMJ356" s="1"/>
      <c r="DMK356" s="1"/>
      <c r="DML356" s="1"/>
      <c r="DMM356" s="1"/>
      <c r="DMN356" s="1"/>
      <c r="DMO356" s="1"/>
      <c r="DMP356" s="1"/>
      <c r="DMQ356" s="1"/>
      <c r="DMR356" s="1"/>
      <c r="DMS356" s="1"/>
      <c r="DMT356" s="1"/>
      <c r="DMU356" s="1"/>
      <c r="DMV356" s="1"/>
      <c r="DMW356" s="1"/>
      <c r="DMX356" s="1"/>
      <c r="DMY356" s="1"/>
      <c r="DMZ356" s="1"/>
      <c r="DNA356" s="1"/>
      <c r="DNB356" s="1"/>
      <c r="DNC356" s="1"/>
      <c r="DND356" s="1"/>
      <c r="DNE356" s="1"/>
      <c r="DNF356" s="1"/>
      <c r="DNG356" s="1"/>
      <c r="DNH356" s="1"/>
      <c r="DNI356" s="1"/>
      <c r="DNJ356" s="1"/>
      <c r="DNK356" s="1"/>
      <c r="DNL356" s="1"/>
      <c r="DNM356" s="1"/>
      <c r="DNN356" s="1"/>
      <c r="DNO356" s="1"/>
      <c r="DNP356" s="1"/>
      <c r="DNQ356" s="1"/>
      <c r="DNR356" s="1"/>
      <c r="DNS356" s="1"/>
      <c r="DNT356" s="1"/>
      <c r="DNU356" s="1"/>
      <c r="DNV356" s="1"/>
      <c r="DNW356" s="1"/>
      <c r="DNX356" s="1"/>
      <c r="DNY356" s="1"/>
      <c r="DNZ356" s="1"/>
      <c r="DOA356" s="1"/>
      <c r="DOB356" s="1"/>
      <c r="DOC356" s="1"/>
      <c r="DOD356" s="1"/>
      <c r="DOE356" s="1"/>
      <c r="DOF356" s="1"/>
      <c r="DOG356" s="1"/>
      <c r="DOH356" s="1"/>
      <c r="DOI356" s="1"/>
      <c r="DOJ356" s="1"/>
      <c r="DOK356" s="1"/>
      <c r="DOL356" s="1"/>
      <c r="DOM356" s="1"/>
      <c r="DON356" s="1"/>
      <c r="DOO356" s="1"/>
      <c r="DOP356" s="1"/>
      <c r="DOQ356" s="1"/>
      <c r="DOR356" s="1"/>
      <c r="DOS356" s="1"/>
      <c r="DOT356" s="1"/>
      <c r="DOU356" s="1"/>
      <c r="DOV356" s="1"/>
      <c r="DOW356" s="1"/>
      <c r="DOX356" s="1"/>
      <c r="DOY356" s="1"/>
      <c r="DOZ356" s="1"/>
      <c r="DPA356" s="1"/>
      <c r="DPB356" s="1"/>
      <c r="DPC356" s="1"/>
      <c r="DPD356" s="1"/>
      <c r="DPE356" s="1"/>
      <c r="DPF356" s="1"/>
      <c r="DPG356" s="1"/>
      <c r="DPH356" s="1"/>
      <c r="DPI356" s="1"/>
      <c r="DPJ356" s="1"/>
      <c r="DPK356" s="1"/>
      <c r="DPL356" s="1"/>
      <c r="DPM356" s="1"/>
      <c r="DPN356" s="1"/>
      <c r="DPO356" s="1"/>
      <c r="DPP356" s="1"/>
      <c r="DPQ356" s="1"/>
      <c r="DPR356" s="1"/>
      <c r="DPS356" s="1"/>
      <c r="DPT356" s="1"/>
      <c r="DPU356" s="1"/>
      <c r="DPV356" s="1"/>
      <c r="DPW356" s="1"/>
      <c r="DPX356" s="1"/>
      <c r="DPY356" s="1"/>
      <c r="DPZ356" s="1"/>
      <c r="DQA356" s="1"/>
      <c r="DQB356" s="1"/>
      <c r="DQC356" s="1"/>
      <c r="DQD356" s="1"/>
      <c r="DQE356" s="1"/>
      <c r="DQF356" s="1"/>
      <c r="DQG356" s="1"/>
      <c r="DQH356" s="1"/>
      <c r="DQI356" s="1"/>
      <c r="DQJ356" s="1"/>
      <c r="DQK356" s="1"/>
      <c r="DQL356" s="1"/>
      <c r="DQM356" s="1"/>
      <c r="DQN356" s="1"/>
      <c r="DQO356" s="1"/>
      <c r="DQP356" s="1"/>
      <c r="DQQ356" s="1"/>
      <c r="DQR356" s="1"/>
      <c r="DQS356" s="1"/>
      <c r="DQT356" s="1"/>
      <c r="DQU356" s="1"/>
      <c r="DQV356" s="1"/>
      <c r="DQW356" s="1"/>
      <c r="DQX356" s="1"/>
      <c r="DQY356" s="1"/>
      <c r="DQZ356" s="1"/>
      <c r="DRA356" s="1"/>
      <c r="DRB356" s="1"/>
      <c r="DRC356" s="1"/>
      <c r="DRD356" s="1"/>
      <c r="DRE356" s="1"/>
      <c r="DRF356" s="1"/>
      <c r="DRG356" s="1"/>
      <c r="DRH356" s="1"/>
      <c r="DRI356" s="1"/>
      <c r="DRJ356" s="1"/>
      <c r="DRK356" s="1"/>
      <c r="DRL356" s="1"/>
      <c r="DRM356" s="1"/>
      <c r="DRN356" s="1"/>
      <c r="DRO356" s="1"/>
      <c r="DRP356" s="1"/>
      <c r="DRQ356" s="1"/>
      <c r="DRR356" s="1"/>
      <c r="DRS356" s="1"/>
      <c r="DRT356" s="1"/>
      <c r="DRU356" s="1"/>
      <c r="DRV356" s="1"/>
      <c r="DRW356" s="1"/>
      <c r="DRX356" s="1"/>
      <c r="DRY356" s="1"/>
      <c r="DRZ356" s="1"/>
      <c r="DSA356" s="1"/>
      <c r="DSB356" s="1"/>
      <c r="DSC356" s="1"/>
      <c r="DSD356" s="1"/>
      <c r="DSE356" s="1"/>
      <c r="DSF356" s="1"/>
      <c r="DSG356" s="1"/>
      <c r="DSH356" s="1"/>
      <c r="DSI356" s="1"/>
      <c r="DSJ356" s="1"/>
      <c r="DSK356" s="1"/>
      <c r="DSL356" s="1"/>
      <c r="DSM356" s="1"/>
      <c r="DSN356" s="1"/>
      <c r="DSO356" s="1"/>
      <c r="DSP356" s="1"/>
      <c r="DSQ356" s="1"/>
      <c r="DSR356" s="1"/>
      <c r="DSS356" s="1"/>
      <c r="DST356" s="1"/>
      <c r="DSU356" s="1"/>
      <c r="DSV356" s="1"/>
      <c r="DSW356" s="1"/>
      <c r="DSX356" s="1"/>
      <c r="DSY356" s="1"/>
      <c r="DSZ356" s="1"/>
      <c r="DTA356" s="1"/>
      <c r="DTB356" s="1"/>
      <c r="DTC356" s="1"/>
      <c r="DTD356" s="1"/>
      <c r="DTE356" s="1"/>
      <c r="DTF356" s="1"/>
      <c r="DTG356" s="1"/>
      <c r="DTH356" s="1"/>
      <c r="DTI356" s="1"/>
      <c r="DTJ356" s="1"/>
      <c r="DTK356" s="1"/>
      <c r="DTL356" s="1"/>
      <c r="DTM356" s="1"/>
      <c r="DTN356" s="1"/>
      <c r="DTO356" s="1"/>
      <c r="DTP356" s="1"/>
      <c r="DTQ356" s="1"/>
      <c r="DTR356" s="1"/>
      <c r="DTS356" s="1"/>
      <c r="DTT356" s="1"/>
      <c r="DTU356" s="1"/>
      <c r="DTV356" s="1"/>
      <c r="DTW356" s="1"/>
      <c r="DTX356" s="1"/>
      <c r="DTY356" s="1"/>
      <c r="DTZ356" s="1"/>
      <c r="DUA356" s="1"/>
      <c r="DUB356" s="1"/>
      <c r="DUC356" s="1"/>
      <c r="DUD356" s="1"/>
      <c r="DUE356" s="1"/>
      <c r="DUF356" s="1"/>
      <c r="DUG356" s="1"/>
      <c r="DUH356" s="1"/>
      <c r="DUI356" s="1"/>
      <c r="DUJ356" s="1"/>
      <c r="DUK356" s="1"/>
      <c r="DUL356" s="1"/>
      <c r="DUM356" s="1"/>
      <c r="DUN356" s="1"/>
      <c r="DUO356" s="1"/>
      <c r="DUP356" s="1"/>
      <c r="DUQ356" s="1"/>
      <c r="DUR356" s="1"/>
      <c r="DUS356" s="1"/>
      <c r="DUT356" s="1"/>
      <c r="DUU356" s="1"/>
      <c r="DUV356" s="1"/>
      <c r="DUW356" s="1"/>
      <c r="DUX356" s="1"/>
      <c r="DUY356" s="1"/>
      <c r="DUZ356" s="1"/>
      <c r="DVA356" s="1"/>
      <c r="DVB356" s="1"/>
      <c r="DVC356" s="1"/>
      <c r="DVD356" s="1"/>
      <c r="DVE356" s="1"/>
      <c r="DVF356" s="1"/>
      <c r="DVG356" s="1"/>
      <c r="DVH356" s="1"/>
      <c r="DVI356" s="1"/>
      <c r="DVJ356" s="1"/>
      <c r="DVK356" s="1"/>
      <c r="DVL356" s="1"/>
      <c r="DVM356" s="1"/>
      <c r="DVN356" s="1"/>
      <c r="DVO356" s="1"/>
      <c r="DVP356" s="1"/>
      <c r="DVQ356" s="1"/>
      <c r="DVR356" s="1"/>
      <c r="DVS356" s="1"/>
      <c r="DVT356" s="1"/>
      <c r="DVU356" s="1"/>
      <c r="DVV356" s="1"/>
      <c r="DVW356" s="1"/>
      <c r="DVX356" s="1"/>
      <c r="DVY356" s="1"/>
      <c r="DVZ356" s="1"/>
      <c r="DWA356" s="1"/>
      <c r="DWB356" s="1"/>
      <c r="DWC356" s="1"/>
      <c r="DWD356" s="1"/>
      <c r="DWE356" s="1"/>
      <c r="DWF356" s="1"/>
      <c r="DWG356" s="1"/>
      <c r="DWH356" s="1"/>
      <c r="DWI356" s="1"/>
      <c r="DWJ356" s="1"/>
      <c r="DWK356" s="1"/>
      <c r="DWL356" s="1"/>
      <c r="DWM356" s="1"/>
      <c r="DWN356" s="1"/>
      <c r="DWO356" s="1"/>
      <c r="DWP356" s="1"/>
      <c r="DWQ356" s="1"/>
      <c r="DWR356" s="1"/>
      <c r="DWS356" s="1"/>
      <c r="DWT356" s="1"/>
      <c r="DWU356" s="1"/>
      <c r="DWV356" s="1"/>
      <c r="DWW356" s="1"/>
      <c r="DWX356" s="1"/>
      <c r="DWY356" s="1"/>
      <c r="DWZ356" s="1"/>
      <c r="DXA356" s="1"/>
      <c r="DXB356" s="1"/>
      <c r="DXC356" s="1"/>
      <c r="DXD356" s="1"/>
      <c r="DXE356" s="1"/>
      <c r="DXF356" s="1"/>
      <c r="DXG356" s="1"/>
      <c r="DXH356" s="1"/>
      <c r="DXI356" s="1"/>
      <c r="DXJ356" s="1"/>
      <c r="DXK356" s="1"/>
      <c r="DXL356" s="1"/>
      <c r="DXM356" s="1"/>
      <c r="DXN356" s="1"/>
      <c r="DXO356" s="1"/>
      <c r="DXP356" s="1"/>
      <c r="DXQ356" s="1"/>
      <c r="DXR356" s="1"/>
      <c r="DXS356" s="1"/>
      <c r="DXT356" s="1"/>
      <c r="DXU356" s="1"/>
      <c r="DXV356" s="1"/>
      <c r="DXW356" s="1"/>
      <c r="DXX356" s="1"/>
      <c r="DXY356" s="1"/>
      <c r="DXZ356" s="1"/>
      <c r="DYA356" s="1"/>
      <c r="DYB356" s="1"/>
      <c r="DYC356" s="1"/>
      <c r="DYD356" s="1"/>
      <c r="DYE356" s="1"/>
      <c r="DYF356" s="1"/>
      <c r="DYG356" s="1"/>
      <c r="DYH356" s="1"/>
      <c r="DYI356" s="1"/>
      <c r="DYJ356" s="1"/>
      <c r="DYK356" s="1"/>
      <c r="DYL356" s="1"/>
      <c r="DYM356" s="1"/>
      <c r="DYN356" s="1"/>
      <c r="DYO356" s="1"/>
      <c r="DYP356" s="1"/>
      <c r="DYQ356" s="1"/>
      <c r="DYR356" s="1"/>
      <c r="DYS356" s="1"/>
      <c r="DYT356" s="1"/>
      <c r="DYU356" s="1"/>
      <c r="DYV356" s="1"/>
      <c r="DYW356" s="1"/>
      <c r="DYX356" s="1"/>
      <c r="DYY356" s="1"/>
      <c r="DYZ356" s="1"/>
      <c r="DZA356" s="1"/>
      <c r="DZB356" s="1"/>
      <c r="DZC356" s="1"/>
      <c r="DZD356" s="1"/>
      <c r="DZE356" s="1"/>
      <c r="DZF356" s="1"/>
      <c r="DZG356" s="1"/>
      <c r="DZH356" s="1"/>
      <c r="DZI356" s="1"/>
      <c r="DZJ356" s="1"/>
      <c r="DZK356" s="1"/>
      <c r="DZL356" s="1"/>
      <c r="DZM356" s="1"/>
      <c r="DZN356" s="1"/>
      <c r="DZO356" s="1"/>
      <c r="DZP356" s="1"/>
      <c r="DZQ356" s="1"/>
      <c r="DZR356" s="1"/>
      <c r="DZS356" s="1"/>
      <c r="DZT356" s="1"/>
      <c r="DZU356" s="1"/>
      <c r="DZV356" s="1"/>
      <c r="DZW356" s="1"/>
      <c r="DZX356" s="1"/>
      <c r="DZY356" s="1"/>
      <c r="DZZ356" s="1"/>
      <c r="EAA356" s="1"/>
      <c r="EAB356" s="1"/>
      <c r="EAC356" s="1"/>
      <c r="EAD356" s="1"/>
      <c r="EAE356" s="1"/>
      <c r="EAF356" s="1"/>
      <c r="EAG356" s="1"/>
      <c r="EAH356" s="1"/>
      <c r="EAI356" s="1"/>
      <c r="EAJ356" s="1"/>
      <c r="EAK356" s="1"/>
      <c r="EAL356" s="1"/>
      <c r="EAM356" s="1"/>
      <c r="EAN356" s="1"/>
      <c r="EAO356" s="1"/>
      <c r="EAP356" s="1"/>
      <c r="EAQ356" s="1"/>
      <c r="EAR356" s="1"/>
      <c r="EAS356" s="1"/>
      <c r="EAT356" s="1"/>
      <c r="EAU356" s="1"/>
      <c r="EAV356" s="1"/>
      <c r="EAW356" s="1"/>
      <c r="EAX356" s="1"/>
      <c r="EAY356" s="1"/>
      <c r="EAZ356" s="1"/>
      <c r="EBA356" s="1"/>
      <c r="EBB356" s="1"/>
      <c r="EBC356" s="1"/>
      <c r="EBD356" s="1"/>
      <c r="EBE356" s="1"/>
      <c r="EBF356" s="1"/>
      <c r="EBG356" s="1"/>
      <c r="EBH356" s="1"/>
      <c r="EBI356" s="1"/>
      <c r="EBJ356" s="1"/>
      <c r="EBK356" s="1"/>
      <c r="EBL356" s="1"/>
      <c r="EBM356" s="1"/>
      <c r="EBN356" s="1"/>
      <c r="EBO356" s="1"/>
      <c r="EBP356" s="1"/>
      <c r="EBQ356" s="1"/>
      <c r="EBR356" s="1"/>
      <c r="EBS356" s="1"/>
      <c r="EBT356" s="1"/>
      <c r="EBU356" s="1"/>
      <c r="EBV356" s="1"/>
      <c r="EBW356" s="1"/>
      <c r="EBX356" s="1"/>
      <c r="EBY356" s="1"/>
      <c r="EBZ356" s="1"/>
      <c r="ECA356" s="1"/>
      <c r="ECB356" s="1"/>
      <c r="ECC356" s="1"/>
      <c r="ECD356" s="1"/>
      <c r="ECE356" s="1"/>
      <c r="ECF356" s="1"/>
      <c r="ECG356" s="1"/>
      <c r="ECH356" s="1"/>
      <c r="ECI356" s="1"/>
      <c r="ECJ356" s="1"/>
      <c r="ECK356" s="1"/>
      <c r="ECL356" s="1"/>
      <c r="ECM356" s="1"/>
      <c r="ECN356" s="1"/>
      <c r="ECO356" s="1"/>
      <c r="ECP356" s="1"/>
      <c r="ECQ356" s="1"/>
      <c r="ECR356" s="1"/>
      <c r="ECS356" s="1"/>
      <c r="ECT356" s="1"/>
      <c r="ECU356" s="1"/>
      <c r="ECV356" s="1"/>
      <c r="ECW356" s="1"/>
      <c r="ECX356" s="1"/>
      <c r="ECY356" s="1"/>
      <c r="ECZ356" s="1"/>
      <c r="EDA356" s="1"/>
      <c r="EDB356" s="1"/>
      <c r="EDC356" s="1"/>
      <c r="EDD356" s="1"/>
      <c r="EDE356" s="1"/>
      <c r="EDF356" s="1"/>
      <c r="EDG356" s="1"/>
      <c r="EDH356" s="1"/>
      <c r="EDI356" s="1"/>
      <c r="EDJ356" s="1"/>
      <c r="EDK356" s="1"/>
      <c r="EDL356" s="1"/>
      <c r="EDM356" s="1"/>
      <c r="EDN356" s="1"/>
      <c r="EDO356" s="1"/>
      <c r="EDP356" s="1"/>
      <c r="EDQ356" s="1"/>
      <c r="EDR356" s="1"/>
      <c r="EDS356" s="1"/>
      <c r="EDT356" s="1"/>
      <c r="EDU356" s="1"/>
      <c r="EDV356" s="1"/>
      <c r="EDW356" s="1"/>
      <c r="EDX356" s="1"/>
      <c r="EDY356" s="1"/>
      <c r="EDZ356" s="1"/>
      <c r="EEA356" s="1"/>
      <c r="EEB356" s="1"/>
      <c r="EEC356" s="1"/>
      <c r="EED356" s="1"/>
      <c r="EEE356" s="1"/>
      <c r="EEF356" s="1"/>
      <c r="EEG356" s="1"/>
      <c r="EEH356" s="1"/>
      <c r="EEI356" s="1"/>
      <c r="EEJ356" s="1"/>
      <c r="EEK356" s="1"/>
      <c r="EEL356" s="1"/>
      <c r="EEM356" s="1"/>
      <c r="EEN356" s="1"/>
      <c r="EEO356" s="1"/>
      <c r="EEP356" s="1"/>
      <c r="EEQ356" s="1"/>
      <c r="EER356" s="1"/>
      <c r="EES356" s="1"/>
      <c r="EET356" s="1"/>
      <c r="EEU356" s="1"/>
      <c r="EEV356" s="1"/>
      <c r="EEW356" s="1"/>
      <c r="EEX356" s="1"/>
      <c r="EEY356" s="1"/>
      <c r="EEZ356" s="1"/>
      <c r="EFA356" s="1"/>
      <c r="EFB356" s="1"/>
      <c r="EFC356" s="1"/>
      <c r="EFD356" s="1"/>
      <c r="EFE356" s="1"/>
      <c r="EFF356" s="1"/>
      <c r="EFG356" s="1"/>
      <c r="EFH356" s="1"/>
      <c r="EFI356" s="1"/>
      <c r="EFJ356" s="1"/>
      <c r="EFK356" s="1"/>
      <c r="EFL356" s="1"/>
      <c r="EFM356" s="1"/>
      <c r="EFN356" s="1"/>
      <c r="EFO356" s="1"/>
      <c r="EFP356" s="1"/>
      <c r="EFQ356" s="1"/>
      <c r="EFR356" s="1"/>
      <c r="EFS356" s="1"/>
      <c r="EFT356" s="1"/>
      <c r="EFU356" s="1"/>
      <c r="EFV356" s="1"/>
      <c r="EFW356" s="1"/>
      <c r="EFX356" s="1"/>
      <c r="EFY356" s="1"/>
      <c r="EFZ356" s="1"/>
      <c r="EGA356" s="1"/>
      <c r="EGB356" s="1"/>
      <c r="EGC356" s="1"/>
      <c r="EGD356" s="1"/>
      <c r="EGE356" s="1"/>
      <c r="EGF356" s="1"/>
      <c r="EGG356" s="1"/>
      <c r="EGH356" s="1"/>
      <c r="EGI356" s="1"/>
      <c r="EGJ356" s="1"/>
      <c r="EGK356" s="1"/>
      <c r="EGL356" s="1"/>
      <c r="EGM356" s="1"/>
      <c r="EGN356" s="1"/>
      <c r="EGO356" s="1"/>
      <c r="EGP356" s="1"/>
      <c r="EGQ356" s="1"/>
      <c r="EGR356" s="1"/>
      <c r="EGS356" s="1"/>
      <c r="EGT356" s="1"/>
      <c r="EGU356" s="1"/>
      <c r="EGV356" s="1"/>
      <c r="EGW356" s="1"/>
      <c r="EGX356" s="1"/>
      <c r="EGY356" s="1"/>
      <c r="EGZ356" s="1"/>
      <c r="EHA356" s="1"/>
      <c r="EHB356" s="1"/>
      <c r="EHC356" s="1"/>
      <c r="EHD356" s="1"/>
      <c r="EHE356" s="1"/>
      <c r="EHF356" s="1"/>
      <c r="EHG356" s="1"/>
      <c r="EHH356" s="1"/>
      <c r="EHI356" s="1"/>
      <c r="EHJ356" s="1"/>
      <c r="EHK356" s="1"/>
      <c r="EHL356" s="1"/>
      <c r="EHM356" s="1"/>
      <c r="EHN356" s="1"/>
      <c r="EHO356" s="1"/>
      <c r="EHP356" s="1"/>
      <c r="EHQ356" s="1"/>
      <c r="EHR356" s="1"/>
      <c r="EHS356" s="1"/>
      <c r="EHT356" s="1"/>
      <c r="EHU356" s="1"/>
      <c r="EHV356" s="1"/>
      <c r="EHW356" s="1"/>
      <c r="EHX356" s="1"/>
      <c r="EHY356" s="1"/>
      <c r="EHZ356" s="1"/>
      <c r="EIA356" s="1"/>
      <c r="EIB356" s="1"/>
      <c r="EIC356" s="1"/>
      <c r="EID356" s="1"/>
      <c r="EIE356" s="1"/>
      <c r="EIF356" s="1"/>
      <c r="EIG356" s="1"/>
      <c r="EIH356" s="1"/>
      <c r="EII356" s="1"/>
      <c r="EIJ356" s="1"/>
      <c r="EIK356" s="1"/>
      <c r="EIL356" s="1"/>
      <c r="EIM356" s="1"/>
      <c r="EIN356" s="1"/>
      <c r="EIO356" s="1"/>
      <c r="EIP356" s="1"/>
      <c r="EIQ356" s="1"/>
      <c r="EIR356" s="1"/>
      <c r="EIS356" s="1"/>
      <c r="EIT356" s="1"/>
      <c r="EIU356" s="1"/>
      <c r="EIV356" s="1"/>
      <c r="EIW356" s="1"/>
      <c r="EIX356" s="1"/>
      <c r="EIY356" s="1"/>
      <c r="EIZ356" s="1"/>
      <c r="EJA356" s="1"/>
      <c r="EJB356" s="1"/>
      <c r="EJC356" s="1"/>
      <c r="EJD356" s="1"/>
      <c r="EJE356" s="1"/>
      <c r="EJF356" s="1"/>
      <c r="EJG356" s="1"/>
      <c r="EJH356" s="1"/>
      <c r="EJI356" s="1"/>
      <c r="EJJ356" s="1"/>
      <c r="EJK356" s="1"/>
      <c r="EJL356" s="1"/>
      <c r="EJM356" s="1"/>
      <c r="EJN356" s="1"/>
      <c r="EJO356" s="1"/>
      <c r="EJP356" s="1"/>
      <c r="EJQ356" s="1"/>
      <c r="EJR356" s="1"/>
      <c r="EJS356" s="1"/>
      <c r="EJT356" s="1"/>
      <c r="EJU356" s="1"/>
      <c r="EJV356" s="1"/>
      <c r="EJW356" s="1"/>
      <c r="EJX356" s="1"/>
      <c r="EJY356" s="1"/>
      <c r="EJZ356" s="1"/>
      <c r="EKA356" s="1"/>
      <c r="EKB356" s="1"/>
      <c r="EKC356" s="1"/>
      <c r="EKD356" s="1"/>
      <c r="EKE356" s="1"/>
      <c r="EKF356" s="1"/>
      <c r="EKG356" s="1"/>
      <c r="EKH356" s="1"/>
      <c r="EKI356" s="1"/>
      <c r="EKJ356" s="1"/>
      <c r="EKK356" s="1"/>
      <c r="EKL356" s="1"/>
      <c r="EKM356" s="1"/>
      <c r="EKN356" s="1"/>
      <c r="EKO356" s="1"/>
      <c r="EKP356" s="1"/>
      <c r="EKQ356" s="1"/>
      <c r="EKR356" s="1"/>
      <c r="EKS356" s="1"/>
      <c r="EKT356" s="1"/>
      <c r="EKU356" s="1"/>
      <c r="EKV356" s="1"/>
      <c r="EKW356" s="1"/>
      <c r="EKX356" s="1"/>
      <c r="EKY356" s="1"/>
      <c r="EKZ356" s="1"/>
      <c r="ELA356" s="1"/>
      <c r="ELB356" s="1"/>
      <c r="ELC356" s="1"/>
      <c r="ELD356" s="1"/>
      <c r="ELE356" s="1"/>
      <c r="ELF356" s="1"/>
      <c r="ELG356" s="1"/>
      <c r="ELH356" s="1"/>
      <c r="ELI356" s="1"/>
      <c r="ELJ356" s="1"/>
      <c r="ELK356" s="1"/>
      <c r="ELL356" s="1"/>
      <c r="ELM356" s="1"/>
      <c r="ELN356" s="1"/>
      <c r="ELO356" s="1"/>
      <c r="ELP356" s="1"/>
      <c r="ELQ356" s="1"/>
      <c r="ELR356" s="1"/>
      <c r="ELS356" s="1"/>
      <c r="ELT356" s="1"/>
      <c r="ELU356" s="1"/>
      <c r="ELV356" s="1"/>
      <c r="ELW356" s="1"/>
      <c r="ELX356" s="1"/>
      <c r="ELY356" s="1"/>
      <c r="ELZ356" s="1"/>
      <c r="EMA356" s="1"/>
      <c r="EMB356" s="1"/>
      <c r="EMC356" s="1"/>
      <c r="EMD356" s="1"/>
      <c r="EME356" s="1"/>
      <c r="EMF356" s="1"/>
      <c r="EMG356" s="1"/>
      <c r="EMH356" s="1"/>
      <c r="EMI356" s="1"/>
      <c r="EMJ356" s="1"/>
      <c r="EMK356" s="1"/>
      <c r="EML356" s="1"/>
      <c r="EMM356" s="1"/>
      <c r="EMN356" s="1"/>
      <c r="EMO356" s="1"/>
      <c r="EMP356" s="1"/>
      <c r="EMQ356" s="1"/>
      <c r="EMR356" s="1"/>
      <c r="EMS356" s="1"/>
      <c r="EMT356" s="1"/>
      <c r="EMU356" s="1"/>
      <c r="EMV356" s="1"/>
      <c r="EMW356" s="1"/>
      <c r="EMX356" s="1"/>
      <c r="EMY356" s="1"/>
      <c r="EMZ356" s="1"/>
      <c r="ENA356" s="1"/>
      <c r="ENB356" s="1"/>
      <c r="ENC356" s="1"/>
      <c r="END356" s="1"/>
      <c r="ENE356" s="1"/>
      <c r="ENF356" s="1"/>
      <c r="ENG356" s="1"/>
      <c r="ENH356" s="1"/>
      <c r="ENI356" s="1"/>
      <c r="ENJ356" s="1"/>
      <c r="ENK356" s="1"/>
      <c r="ENL356" s="1"/>
      <c r="ENM356" s="1"/>
      <c r="ENN356" s="1"/>
      <c r="ENO356" s="1"/>
      <c r="ENP356" s="1"/>
      <c r="ENQ356" s="1"/>
      <c r="ENR356" s="1"/>
      <c r="ENS356" s="1"/>
      <c r="ENT356" s="1"/>
      <c r="ENU356" s="1"/>
      <c r="ENV356" s="1"/>
      <c r="ENW356" s="1"/>
      <c r="ENX356" s="1"/>
      <c r="ENY356" s="1"/>
      <c r="ENZ356" s="1"/>
      <c r="EOA356" s="1"/>
      <c r="EOB356" s="1"/>
      <c r="EOC356" s="1"/>
      <c r="EOD356" s="1"/>
      <c r="EOE356" s="1"/>
      <c r="EOF356" s="1"/>
      <c r="EOG356" s="1"/>
      <c r="EOH356" s="1"/>
      <c r="EOI356" s="1"/>
      <c r="EOJ356" s="1"/>
      <c r="EOK356" s="1"/>
      <c r="EOL356" s="1"/>
      <c r="EOM356" s="1"/>
      <c r="EON356" s="1"/>
      <c r="EOO356" s="1"/>
      <c r="EOP356" s="1"/>
      <c r="EOQ356" s="1"/>
      <c r="EOR356" s="1"/>
      <c r="EOS356" s="1"/>
      <c r="EOT356" s="1"/>
      <c r="EOU356" s="1"/>
      <c r="EOV356" s="1"/>
      <c r="EOW356" s="1"/>
      <c r="EOX356" s="1"/>
      <c r="EOY356" s="1"/>
      <c r="EOZ356" s="1"/>
      <c r="EPA356" s="1"/>
      <c r="EPB356" s="1"/>
      <c r="EPC356" s="1"/>
      <c r="EPD356" s="1"/>
      <c r="EPE356" s="1"/>
      <c r="EPF356" s="1"/>
      <c r="EPG356" s="1"/>
      <c r="EPH356" s="1"/>
      <c r="EPI356" s="1"/>
      <c r="EPJ356" s="1"/>
      <c r="EPK356" s="1"/>
      <c r="EPL356" s="1"/>
      <c r="EPM356" s="1"/>
      <c r="EPN356" s="1"/>
      <c r="EPO356" s="1"/>
      <c r="EPP356" s="1"/>
      <c r="EPQ356" s="1"/>
      <c r="EPR356" s="1"/>
      <c r="EPS356" s="1"/>
      <c r="EPT356" s="1"/>
      <c r="EPU356" s="1"/>
      <c r="EPV356" s="1"/>
      <c r="EPW356" s="1"/>
      <c r="EPX356" s="1"/>
      <c r="EPY356" s="1"/>
      <c r="EPZ356" s="1"/>
      <c r="EQA356" s="1"/>
      <c r="EQB356" s="1"/>
      <c r="EQC356" s="1"/>
      <c r="EQD356" s="1"/>
      <c r="EQE356" s="1"/>
      <c r="EQF356" s="1"/>
      <c r="EQG356" s="1"/>
      <c r="EQH356" s="1"/>
      <c r="EQI356" s="1"/>
      <c r="EQJ356" s="1"/>
      <c r="EQK356" s="1"/>
      <c r="EQL356" s="1"/>
      <c r="EQM356" s="1"/>
      <c r="EQN356" s="1"/>
      <c r="EQO356" s="1"/>
      <c r="EQP356" s="1"/>
      <c r="EQQ356" s="1"/>
      <c r="EQR356" s="1"/>
      <c r="EQS356" s="1"/>
      <c r="EQT356" s="1"/>
      <c r="EQU356" s="1"/>
      <c r="EQV356" s="1"/>
      <c r="EQW356" s="1"/>
      <c r="EQX356" s="1"/>
      <c r="EQY356" s="1"/>
      <c r="EQZ356" s="1"/>
      <c r="ERA356" s="1"/>
      <c r="ERB356" s="1"/>
      <c r="ERC356" s="1"/>
      <c r="ERD356" s="1"/>
      <c r="ERE356" s="1"/>
      <c r="ERF356" s="1"/>
      <c r="ERG356" s="1"/>
      <c r="ERH356" s="1"/>
      <c r="ERI356" s="1"/>
      <c r="ERJ356" s="1"/>
      <c r="ERK356" s="1"/>
      <c r="ERL356" s="1"/>
      <c r="ERM356" s="1"/>
      <c r="ERN356" s="1"/>
      <c r="ERO356" s="1"/>
      <c r="ERP356" s="1"/>
      <c r="ERQ356" s="1"/>
      <c r="ERR356" s="1"/>
      <c r="ERS356" s="1"/>
      <c r="ERT356" s="1"/>
      <c r="ERU356" s="1"/>
      <c r="ERV356" s="1"/>
      <c r="ERW356" s="1"/>
      <c r="ERX356" s="1"/>
      <c r="ERY356" s="1"/>
      <c r="ERZ356" s="1"/>
      <c r="ESA356" s="1"/>
      <c r="ESB356" s="1"/>
      <c r="ESC356" s="1"/>
      <c r="ESD356" s="1"/>
      <c r="ESE356" s="1"/>
      <c r="ESF356" s="1"/>
      <c r="ESG356" s="1"/>
      <c r="ESH356" s="1"/>
      <c r="ESI356" s="1"/>
      <c r="ESJ356" s="1"/>
      <c r="ESK356" s="1"/>
      <c r="ESL356" s="1"/>
      <c r="ESM356" s="1"/>
      <c r="ESN356" s="1"/>
      <c r="ESO356" s="1"/>
      <c r="ESP356" s="1"/>
      <c r="ESQ356" s="1"/>
      <c r="ESR356" s="1"/>
      <c r="ESS356" s="1"/>
      <c r="EST356" s="1"/>
      <c r="ESU356" s="1"/>
      <c r="ESV356" s="1"/>
      <c r="ESW356" s="1"/>
      <c r="ESX356" s="1"/>
      <c r="ESY356" s="1"/>
      <c r="ESZ356" s="1"/>
      <c r="ETA356" s="1"/>
      <c r="ETB356" s="1"/>
      <c r="ETC356" s="1"/>
      <c r="ETD356" s="1"/>
      <c r="ETE356" s="1"/>
      <c r="ETF356" s="1"/>
      <c r="ETG356" s="1"/>
      <c r="ETH356" s="1"/>
      <c r="ETI356" s="1"/>
      <c r="ETJ356" s="1"/>
      <c r="ETK356" s="1"/>
      <c r="ETL356" s="1"/>
      <c r="ETM356" s="1"/>
      <c r="ETN356" s="1"/>
      <c r="ETO356" s="1"/>
      <c r="ETP356" s="1"/>
      <c r="ETQ356" s="1"/>
      <c r="ETR356" s="1"/>
      <c r="ETS356" s="1"/>
      <c r="ETT356" s="1"/>
      <c r="ETU356" s="1"/>
      <c r="ETV356" s="1"/>
      <c r="ETW356" s="1"/>
      <c r="ETX356" s="1"/>
      <c r="ETY356" s="1"/>
      <c r="ETZ356" s="1"/>
      <c r="EUA356" s="1"/>
      <c r="EUB356" s="1"/>
      <c r="EUC356" s="1"/>
      <c r="EUD356" s="1"/>
      <c r="EUE356" s="1"/>
      <c r="EUF356" s="1"/>
      <c r="EUG356" s="1"/>
      <c r="EUH356" s="1"/>
      <c r="EUI356" s="1"/>
      <c r="EUJ356" s="1"/>
      <c r="EUK356" s="1"/>
      <c r="EUL356" s="1"/>
      <c r="EUM356" s="1"/>
      <c r="EUN356" s="1"/>
      <c r="EUO356" s="1"/>
      <c r="EUP356" s="1"/>
      <c r="EUQ356" s="1"/>
      <c r="EUR356" s="1"/>
      <c r="EUS356" s="1"/>
      <c r="EUT356" s="1"/>
      <c r="EUU356" s="1"/>
      <c r="EUV356" s="1"/>
      <c r="EUW356" s="1"/>
      <c r="EUX356" s="1"/>
      <c r="EUY356" s="1"/>
      <c r="EUZ356" s="1"/>
      <c r="EVA356" s="1"/>
      <c r="EVB356" s="1"/>
      <c r="EVC356" s="1"/>
      <c r="EVD356" s="1"/>
      <c r="EVE356" s="1"/>
      <c r="EVF356" s="1"/>
      <c r="EVG356" s="1"/>
      <c r="EVH356" s="1"/>
      <c r="EVI356" s="1"/>
      <c r="EVJ356" s="1"/>
      <c r="EVK356" s="1"/>
      <c r="EVL356" s="1"/>
      <c r="EVM356" s="1"/>
      <c r="EVN356" s="1"/>
      <c r="EVO356" s="1"/>
      <c r="EVP356" s="1"/>
      <c r="EVQ356" s="1"/>
      <c r="EVR356" s="1"/>
      <c r="EVS356" s="1"/>
      <c r="EVT356" s="1"/>
      <c r="EVU356" s="1"/>
      <c r="EVV356" s="1"/>
      <c r="EVW356" s="1"/>
      <c r="EVX356" s="1"/>
      <c r="EVY356" s="1"/>
      <c r="EVZ356" s="1"/>
      <c r="EWA356" s="1"/>
      <c r="EWB356" s="1"/>
      <c r="EWC356" s="1"/>
      <c r="EWD356" s="1"/>
      <c r="EWE356" s="1"/>
      <c r="EWF356" s="1"/>
      <c r="EWG356" s="1"/>
      <c r="EWH356" s="1"/>
      <c r="EWI356" s="1"/>
      <c r="EWJ356" s="1"/>
      <c r="EWK356" s="1"/>
      <c r="EWL356" s="1"/>
      <c r="EWM356" s="1"/>
      <c r="EWN356" s="1"/>
      <c r="EWO356" s="1"/>
      <c r="EWP356" s="1"/>
      <c r="EWQ356" s="1"/>
      <c r="EWR356" s="1"/>
      <c r="EWS356" s="1"/>
      <c r="EWT356" s="1"/>
      <c r="EWU356" s="1"/>
      <c r="EWV356" s="1"/>
      <c r="EWW356" s="1"/>
      <c r="EWX356" s="1"/>
      <c r="EWY356" s="1"/>
      <c r="EWZ356" s="1"/>
      <c r="EXA356" s="1"/>
      <c r="EXB356" s="1"/>
      <c r="EXC356" s="1"/>
      <c r="EXD356" s="1"/>
      <c r="EXE356" s="1"/>
      <c r="EXF356" s="1"/>
      <c r="EXG356" s="1"/>
      <c r="EXH356" s="1"/>
      <c r="EXI356" s="1"/>
      <c r="EXJ356" s="1"/>
      <c r="EXK356" s="1"/>
      <c r="EXL356" s="1"/>
      <c r="EXM356" s="1"/>
      <c r="EXN356" s="1"/>
      <c r="EXO356" s="1"/>
      <c r="EXP356" s="1"/>
      <c r="EXQ356" s="1"/>
      <c r="EXR356" s="1"/>
      <c r="EXS356" s="1"/>
      <c r="EXT356" s="1"/>
      <c r="EXU356" s="1"/>
      <c r="EXV356" s="1"/>
      <c r="EXW356" s="1"/>
      <c r="EXX356" s="1"/>
      <c r="EXY356" s="1"/>
      <c r="EXZ356" s="1"/>
      <c r="EYA356" s="1"/>
      <c r="EYB356" s="1"/>
      <c r="EYC356" s="1"/>
      <c r="EYD356" s="1"/>
      <c r="EYE356" s="1"/>
      <c r="EYF356" s="1"/>
      <c r="EYG356" s="1"/>
      <c r="EYH356" s="1"/>
      <c r="EYI356" s="1"/>
      <c r="EYJ356" s="1"/>
      <c r="EYK356" s="1"/>
      <c r="EYL356" s="1"/>
      <c r="EYM356" s="1"/>
      <c r="EYN356" s="1"/>
      <c r="EYO356" s="1"/>
      <c r="EYP356" s="1"/>
      <c r="EYQ356" s="1"/>
      <c r="EYR356" s="1"/>
      <c r="EYS356" s="1"/>
      <c r="EYT356" s="1"/>
      <c r="EYU356" s="1"/>
      <c r="EYV356" s="1"/>
      <c r="EYW356" s="1"/>
      <c r="EYX356" s="1"/>
      <c r="EYY356" s="1"/>
      <c r="EYZ356" s="1"/>
      <c r="EZA356" s="1"/>
      <c r="EZB356" s="1"/>
      <c r="EZC356" s="1"/>
      <c r="EZD356" s="1"/>
      <c r="EZE356" s="1"/>
      <c r="EZF356" s="1"/>
      <c r="EZG356" s="1"/>
      <c r="EZH356" s="1"/>
      <c r="EZI356" s="1"/>
      <c r="EZJ356" s="1"/>
      <c r="EZK356" s="1"/>
      <c r="EZL356" s="1"/>
      <c r="EZM356" s="1"/>
      <c r="EZN356" s="1"/>
      <c r="EZO356" s="1"/>
      <c r="EZP356" s="1"/>
      <c r="EZQ356" s="1"/>
      <c r="EZR356" s="1"/>
      <c r="EZS356" s="1"/>
      <c r="EZT356" s="1"/>
      <c r="EZU356" s="1"/>
      <c r="EZV356" s="1"/>
      <c r="EZW356" s="1"/>
      <c r="EZX356" s="1"/>
      <c r="EZY356" s="1"/>
      <c r="EZZ356" s="1"/>
      <c r="FAA356" s="1"/>
      <c r="FAB356" s="1"/>
      <c r="FAC356" s="1"/>
      <c r="FAD356" s="1"/>
      <c r="FAE356" s="1"/>
      <c r="FAF356" s="1"/>
      <c r="FAG356" s="1"/>
      <c r="FAH356" s="1"/>
      <c r="FAI356" s="1"/>
      <c r="FAJ356" s="1"/>
      <c r="FAK356" s="1"/>
      <c r="FAL356" s="1"/>
      <c r="FAM356" s="1"/>
      <c r="FAN356" s="1"/>
      <c r="FAO356" s="1"/>
      <c r="FAP356" s="1"/>
      <c r="FAQ356" s="1"/>
      <c r="FAR356" s="1"/>
      <c r="FAS356" s="1"/>
      <c r="FAT356" s="1"/>
      <c r="FAU356" s="1"/>
      <c r="FAV356" s="1"/>
      <c r="FAW356" s="1"/>
      <c r="FAX356" s="1"/>
      <c r="FAY356" s="1"/>
      <c r="FAZ356" s="1"/>
      <c r="FBA356" s="1"/>
      <c r="FBB356" s="1"/>
      <c r="FBC356" s="1"/>
      <c r="FBD356" s="1"/>
      <c r="FBE356" s="1"/>
      <c r="FBF356" s="1"/>
      <c r="FBG356" s="1"/>
      <c r="FBH356" s="1"/>
      <c r="FBI356" s="1"/>
      <c r="FBJ356" s="1"/>
      <c r="FBK356" s="1"/>
      <c r="FBL356" s="1"/>
      <c r="FBM356" s="1"/>
      <c r="FBN356" s="1"/>
      <c r="FBO356" s="1"/>
      <c r="FBP356" s="1"/>
      <c r="FBQ356" s="1"/>
      <c r="FBR356" s="1"/>
      <c r="FBS356" s="1"/>
      <c r="FBT356" s="1"/>
      <c r="FBU356" s="1"/>
      <c r="FBV356" s="1"/>
      <c r="FBW356" s="1"/>
      <c r="FBX356" s="1"/>
      <c r="FBY356" s="1"/>
      <c r="FBZ356" s="1"/>
      <c r="FCA356" s="1"/>
      <c r="FCB356" s="1"/>
      <c r="FCC356" s="1"/>
      <c r="FCD356" s="1"/>
      <c r="FCE356" s="1"/>
      <c r="FCF356" s="1"/>
      <c r="FCG356" s="1"/>
      <c r="FCH356" s="1"/>
      <c r="FCI356" s="1"/>
      <c r="FCJ356" s="1"/>
      <c r="FCK356" s="1"/>
      <c r="FCL356" s="1"/>
      <c r="FCM356" s="1"/>
      <c r="FCN356" s="1"/>
      <c r="FCO356" s="1"/>
      <c r="FCP356" s="1"/>
      <c r="FCQ356" s="1"/>
      <c r="FCR356" s="1"/>
      <c r="FCS356" s="1"/>
      <c r="FCT356" s="1"/>
      <c r="FCU356" s="1"/>
      <c r="FCV356" s="1"/>
      <c r="FCW356" s="1"/>
      <c r="FCX356" s="1"/>
      <c r="FCY356" s="1"/>
      <c r="FCZ356" s="1"/>
      <c r="FDA356" s="1"/>
      <c r="FDB356" s="1"/>
      <c r="FDC356" s="1"/>
      <c r="FDD356" s="1"/>
      <c r="FDE356" s="1"/>
      <c r="FDF356" s="1"/>
      <c r="FDG356" s="1"/>
      <c r="FDH356" s="1"/>
      <c r="FDI356" s="1"/>
      <c r="FDJ356" s="1"/>
      <c r="FDK356" s="1"/>
      <c r="FDL356" s="1"/>
      <c r="FDM356" s="1"/>
      <c r="FDN356" s="1"/>
      <c r="FDO356" s="1"/>
      <c r="FDP356" s="1"/>
      <c r="FDQ356" s="1"/>
      <c r="FDR356" s="1"/>
      <c r="FDS356" s="1"/>
      <c r="FDT356" s="1"/>
      <c r="FDU356" s="1"/>
      <c r="FDV356" s="1"/>
      <c r="FDW356" s="1"/>
      <c r="FDX356" s="1"/>
      <c r="FDY356" s="1"/>
      <c r="FDZ356" s="1"/>
      <c r="FEA356" s="1"/>
      <c r="FEB356" s="1"/>
      <c r="FEC356" s="1"/>
      <c r="FED356" s="1"/>
      <c r="FEE356" s="1"/>
      <c r="FEF356" s="1"/>
      <c r="FEG356" s="1"/>
      <c r="FEH356" s="1"/>
      <c r="FEI356" s="1"/>
      <c r="FEJ356" s="1"/>
      <c r="FEK356" s="1"/>
      <c r="FEL356" s="1"/>
      <c r="FEM356" s="1"/>
      <c r="FEN356" s="1"/>
      <c r="FEO356" s="1"/>
      <c r="FEP356" s="1"/>
      <c r="FEQ356" s="1"/>
      <c r="FER356" s="1"/>
      <c r="FES356" s="1"/>
      <c r="FET356" s="1"/>
      <c r="FEU356" s="1"/>
      <c r="FEV356" s="1"/>
      <c r="FEW356" s="1"/>
      <c r="FEX356" s="1"/>
      <c r="FEY356" s="1"/>
      <c r="FEZ356" s="1"/>
      <c r="FFA356" s="1"/>
      <c r="FFB356" s="1"/>
      <c r="FFC356" s="1"/>
      <c r="FFD356" s="1"/>
      <c r="FFE356" s="1"/>
      <c r="FFF356" s="1"/>
      <c r="FFG356" s="1"/>
      <c r="FFH356" s="1"/>
      <c r="FFI356" s="1"/>
      <c r="FFJ356" s="1"/>
      <c r="FFK356" s="1"/>
      <c r="FFL356" s="1"/>
      <c r="FFM356" s="1"/>
      <c r="FFN356" s="1"/>
      <c r="FFO356" s="1"/>
      <c r="FFP356" s="1"/>
      <c r="FFQ356" s="1"/>
      <c r="FFR356" s="1"/>
      <c r="FFS356" s="1"/>
      <c r="FFT356" s="1"/>
      <c r="FFU356" s="1"/>
      <c r="FFV356" s="1"/>
      <c r="FFW356" s="1"/>
      <c r="FFX356" s="1"/>
      <c r="FFY356" s="1"/>
      <c r="FFZ356" s="1"/>
      <c r="FGA356" s="1"/>
      <c r="FGB356" s="1"/>
      <c r="FGC356" s="1"/>
      <c r="FGD356" s="1"/>
      <c r="FGE356" s="1"/>
      <c r="FGF356" s="1"/>
      <c r="FGG356" s="1"/>
      <c r="FGH356" s="1"/>
      <c r="FGI356" s="1"/>
      <c r="FGJ356" s="1"/>
      <c r="FGK356" s="1"/>
      <c r="FGL356" s="1"/>
      <c r="FGM356" s="1"/>
      <c r="FGN356" s="1"/>
      <c r="FGO356" s="1"/>
      <c r="FGP356" s="1"/>
      <c r="FGQ356" s="1"/>
      <c r="FGR356" s="1"/>
      <c r="FGS356" s="1"/>
      <c r="FGT356" s="1"/>
      <c r="FGU356" s="1"/>
      <c r="FGV356" s="1"/>
      <c r="FGW356" s="1"/>
      <c r="FGX356" s="1"/>
      <c r="FGY356" s="1"/>
      <c r="FGZ356" s="1"/>
      <c r="FHA356" s="1"/>
      <c r="FHB356" s="1"/>
      <c r="FHC356" s="1"/>
      <c r="FHD356" s="1"/>
      <c r="FHE356" s="1"/>
      <c r="FHF356" s="1"/>
      <c r="FHG356" s="1"/>
      <c r="FHH356" s="1"/>
      <c r="FHI356" s="1"/>
      <c r="FHJ356" s="1"/>
      <c r="FHK356" s="1"/>
      <c r="FHL356" s="1"/>
      <c r="FHM356" s="1"/>
      <c r="FHN356" s="1"/>
      <c r="FHO356" s="1"/>
      <c r="FHP356" s="1"/>
      <c r="FHQ356" s="1"/>
      <c r="FHR356" s="1"/>
      <c r="FHS356" s="1"/>
      <c r="FHT356" s="1"/>
      <c r="FHU356" s="1"/>
      <c r="FHV356" s="1"/>
      <c r="FHW356" s="1"/>
      <c r="FHX356" s="1"/>
      <c r="FHY356" s="1"/>
      <c r="FHZ356" s="1"/>
      <c r="FIA356" s="1"/>
      <c r="FIB356" s="1"/>
      <c r="FIC356" s="1"/>
      <c r="FID356" s="1"/>
      <c r="FIE356" s="1"/>
      <c r="FIF356" s="1"/>
      <c r="FIG356" s="1"/>
      <c r="FIH356" s="1"/>
      <c r="FII356" s="1"/>
      <c r="FIJ356" s="1"/>
      <c r="FIK356" s="1"/>
      <c r="FIL356" s="1"/>
      <c r="FIM356" s="1"/>
      <c r="FIN356" s="1"/>
      <c r="FIO356" s="1"/>
      <c r="FIP356" s="1"/>
      <c r="FIQ356" s="1"/>
      <c r="FIR356" s="1"/>
      <c r="FIS356" s="1"/>
      <c r="FIT356" s="1"/>
      <c r="FIU356" s="1"/>
      <c r="FIV356" s="1"/>
      <c r="FIW356" s="1"/>
      <c r="FIX356" s="1"/>
      <c r="FIY356" s="1"/>
      <c r="FIZ356" s="1"/>
      <c r="FJA356" s="1"/>
      <c r="FJB356" s="1"/>
      <c r="FJC356" s="1"/>
      <c r="FJD356" s="1"/>
      <c r="FJE356" s="1"/>
      <c r="FJF356" s="1"/>
      <c r="FJG356" s="1"/>
      <c r="FJH356" s="1"/>
      <c r="FJI356" s="1"/>
      <c r="FJJ356" s="1"/>
      <c r="FJK356" s="1"/>
      <c r="FJL356" s="1"/>
      <c r="FJM356" s="1"/>
      <c r="FJN356" s="1"/>
      <c r="FJO356" s="1"/>
      <c r="FJP356" s="1"/>
      <c r="FJQ356" s="1"/>
      <c r="FJR356" s="1"/>
      <c r="FJS356" s="1"/>
      <c r="FJT356" s="1"/>
      <c r="FJU356" s="1"/>
      <c r="FJV356" s="1"/>
      <c r="FJW356" s="1"/>
      <c r="FJX356" s="1"/>
      <c r="FJY356" s="1"/>
      <c r="FJZ356" s="1"/>
      <c r="FKA356" s="1"/>
      <c r="FKB356" s="1"/>
      <c r="FKC356" s="1"/>
      <c r="FKD356" s="1"/>
      <c r="FKE356" s="1"/>
      <c r="FKF356" s="1"/>
      <c r="FKG356" s="1"/>
      <c r="FKH356" s="1"/>
      <c r="FKI356" s="1"/>
      <c r="FKJ356" s="1"/>
      <c r="FKK356" s="1"/>
      <c r="FKL356" s="1"/>
      <c r="FKM356" s="1"/>
      <c r="FKN356" s="1"/>
      <c r="FKO356" s="1"/>
      <c r="FKP356" s="1"/>
      <c r="FKQ356" s="1"/>
      <c r="FKR356" s="1"/>
      <c r="FKS356" s="1"/>
      <c r="FKT356" s="1"/>
      <c r="FKU356" s="1"/>
      <c r="FKV356" s="1"/>
      <c r="FKW356" s="1"/>
      <c r="FKX356" s="1"/>
      <c r="FKY356" s="1"/>
      <c r="FKZ356" s="1"/>
      <c r="FLA356" s="1"/>
      <c r="FLB356" s="1"/>
      <c r="FLC356" s="1"/>
      <c r="FLD356" s="1"/>
      <c r="FLE356" s="1"/>
      <c r="FLF356" s="1"/>
      <c r="FLG356" s="1"/>
      <c r="FLH356" s="1"/>
      <c r="FLI356" s="1"/>
      <c r="FLJ356" s="1"/>
      <c r="FLK356" s="1"/>
      <c r="FLL356" s="1"/>
      <c r="FLM356" s="1"/>
      <c r="FLN356" s="1"/>
      <c r="FLO356" s="1"/>
      <c r="FLP356" s="1"/>
      <c r="FLQ356" s="1"/>
      <c r="FLR356" s="1"/>
      <c r="FLS356" s="1"/>
      <c r="FLT356" s="1"/>
      <c r="FLU356" s="1"/>
      <c r="FLV356" s="1"/>
      <c r="FLW356" s="1"/>
      <c r="FLX356" s="1"/>
      <c r="FLY356" s="1"/>
      <c r="FLZ356" s="1"/>
      <c r="FMA356" s="1"/>
      <c r="FMB356" s="1"/>
      <c r="FMC356" s="1"/>
      <c r="FMD356" s="1"/>
      <c r="FME356" s="1"/>
      <c r="FMF356" s="1"/>
      <c r="FMG356" s="1"/>
      <c r="FMH356" s="1"/>
      <c r="FMI356" s="1"/>
      <c r="FMJ356" s="1"/>
      <c r="FMK356" s="1"/>
      <c r="FML356" s="1"/>
      <c r="FMM356" s="1"/>
      <c r="FMN356" s="1"/>
      <c r="FMO356" s="1"/>
      <c r="FMP356" s="1"/>
      <c r="FMQ356" s="1"/>
      <c r="FMR356" s="1"/>
      <c r="FMS356" s="1"/>
      <c r="FMT356" s="1"/>
      <c r="FMU356" s="1"/>
      <c r="FMV356" s="1"/>
      <c r="FMW356" s="1"/>
      <c r="FMX356" s="1"/>
      <c r="FMY356" s="1"/>
      <c r="FMZ356" s="1"/>
      <c r="FNA356" s="1"/>
      <c r="FNB356" s="1"/>
      <c r="FNC356" s="1"/>
      <c r="FND356" s="1"/>
      <c r="FNE356" s="1"/>
      <c r="FNF356" s="1"/>
      <c r="FNG356" s="1"/>
      <c r="FNH356" s="1"/>
      <c r="FNI356" s="1"/>
      <c r="FNJ356" s="1"/>
      <c r="FNK356" s="1"/>
      <c r="FNL356" s="1"/>
      <c r="FNM356" s="1"/>
      <c r="FNN356" s="1"/>
      <c r="FNO356" s="1"/>
      <c r="FNP356" s="1"/>
      <c r="FNQ356" s="1"/>
      <c r="FNR356" s="1"/>
      <c r="FNS356" s="1"/>
      <c r="FNT356" s="1"/>
      <c r="FNU356" s="1"/>
      <c r="FNV356" s="1"/>
      <c r="FNW356" s="1"/>
      <c r="FNX356" s="1"/>
      <c r="FNY356" s="1"/>
      <c r="FNZ356" s="1"/>
      <c r="FOA356" s="1"/>
      <c r="FOB356" s="1"/>
      <c r="FOC356" s="1"/>
      <c r="FOD356" s="1"/>
      <c r="FOE356" s="1"/>
      <c r="FOF356" s="1"/>
      <c r="FOG356" s="1"/>
      <c r="FOH356" s="1"/>
      <c r="FOI356" s="1"/>
      <c r="FOJ356" s="1"/>
      <c r="FOK356" s="1"/>
      <c r="FOL356" s="1"/>
      <c r="FOM356" s="1"/>
      <c r="FON356" s="1"/>
      <c r="FOO356" s="1"/>
      <c r="FOP356" s="1"/>
      <c r="FOQ356" s="1"/>
      <c r="FOR356" s="1"/>
      <c r="FOS356" s="1"/>
      <c r="FOT356" s="1"/>
      <c r="FOU356" s="1"/>
      <c r="FOV356" s="1"/>
      <c r="FOW356" s="1"/>
      <c r="FOX356" s="1"/>
      <c r="FOY356" s="1"/>
      <c r="FOZ356" s="1"/>
      <c r="FPA356" s="1"/>
      <c r="FPB356" s="1"/>
      <c r="FPC356" s="1"/>
      <c r="FPD356" s="1"/>
      <c r="FPE356" s="1"/>
      <c r="FPF356" s="1"/>
      <c r="FPG356" s="1"/>
      <c r="FPH356" s="1"/>
      <c r="FPI356" s="1"/>
      <c r="FPJ356" s="1"/>
      <c r="FPK356" s="1"/>
      <c r="FPL356" s="1"/>
      <c r="FPM356" s="1"/>
      <c r="FPN356" s="1"/>
      <c r="FPO356" s="1"/>
      <c r="FPP356" s="1"/>
      <c r="FPQ356" s="1"/>
      <c r="FPR356" s="1"/>
      <c r="FPS356" s="1"/>
      <c r="FPT356" s="1"/>
      <c r="FPU356" s="1"/>
      <c r="FPV356" s="1"/>
      <c r="FPW356" s="1"/>
      <c r="FPX356" s="1"/>
      <c r="FPY356" s="1"/>
      <c r="FPZ356" s="1"/>
      <c r="FQA356" s="1"/>
      <c r="FQB356" s="1"/>
      <c r="FQC356" s="1"/>
      <c r="FQD356" s="1"/>
      <c r="FQE356" s="1"/>
      <c r="FQF356" s="1"/>
      <c r="FQG356" s="1"/>
      <c r="FQH356" s="1"/>
      <c r="FQI356" s="1"/>
      <c r="FQJ356" s="1"/>
      <c r="FQK356" s="1"/>
      <c r="FQL356" s="1"/>
      <c r="FQM356" s="1"/>
      <c r="FQN356" s="1"/>
      <c r="FQO356" s="1"/>
      <c r="FQP356" s="1"/>
      <c r="FQQ356" s="1"/>
      <c r="FQR356" s="1"/>
      <c r="FQS356" s="1"/>
      <c r="FQT356" s="1"/>
      <c r="FQU356" s="1"/>
      <c r="FQV356" s="1"/>
      <c r="FQW356" s="1"/>
      <c r="FQX356" s="1"/>
      <c r="FQY356" s="1"/>
      <c r="FQZ356" s="1"/>
      <c r="FRA356" s="1"/>
      <c r="FRB356" s="1"/>
      <c r="FRC356" s="1"/>
      <c r="FRD356" s="1"/>
      <c r="FRE356" s="1"/>
      <c r="FRF356" s="1"/>
      <c r="FRG356" s="1"/>
      <c r="FRH356" s="1"/>
      <c r="FRI356" s="1"/>
      <c r="FRJ356" s="1"/>
      <c r="FRK356" s="1"/>
      <c r="FRL356" s="1"/>
      <c r="FRM356" s="1"/>
      <c r="FRN356" s="1"/>
      <c r="FRO356" s="1"/>
      <c r="FRP356" s="1"/>
      <c r="FRQ356" s="1"/>
      <c r="FRR356" s="1"/>
      <c r="FRS356" s="1"/>
      <c r="FRT356" s="1"/>
      <c r="FRU356" s="1"/>
      <c r="FRV356" s="1"/>
      <c r="FRW356" s="1"/>
      <c r="FRX356" s="1"/>
      <c r="FRY356" s="1"/>
      <c r="FRZ356" s="1"/>
      <c r="FSA356" s="1"/>
      <c r="FSB356" s="1"/>
      <c r="FSC356" s="1"/>
      <c r="FSD356" s="1"/>
      <c r="FSE356" s="1"/>
      <c r="FSF356" s="1"/>
      <c r="FSG356" s="1"/>
      <c r="FSH356" s="1"/>
      <c r="FSI356" s="1"/>
      <c r="FSJ356" s="1"/>
      <c r="FSK356" s="1"/>
      <c r="FSL356" s="1"/>
      <c r="FSM356" s="1"/>
      <c r="FSN356" s="1"/>
      <c r="FSO356" s="1"/>
      <c r="FSP356" s="1"/>
      <c r="FSQ356" s="1"/>
      <c r="FSR356" s="1"/>
      <c r="FSS356" s="1"/>
      <c r="FST356" s="1"/>
      <c r="FSU356" s="1"/>
      <c r="FSV356" s="1"/>
      <c r="FSW356" s="1"/>
      <c r="FSX356" s="1"/>
      <c r="FSY356" s="1"/>
      <c r="FSZ356" s="1"/>
      <c r="FTA356" s="1"/>
      <c r="FTB356" s="1"/>
      <c r="FTC356" s="1"/>
      <c r="FTD356" s="1"/>
      <c r="FTE356" s="1"/>
      <c r="FTF356" s="1"/>
      <c r="FTG356" s="1"/>
      <c r="FTH356" s="1"/>
      <c r="FTI356" s="1"/>
      <c r="FTJ356" s="1"/>
      <c r="FTK356" s="1"/>
      <c r="FTL356" s="1"/>
      <c r="FTM356" s="1"/>
      <c r="FTN356" s="1"/>
      <c r="FTO356" s="1"/>
      <c r="FTP356" s="1"/>
      <c r="FTQ356" s="1"/>
      <c r="FTR356" s="1"/>
      <c r="FTS356" s="1"/>
      <c r="FTT356" s="1"/>
      <c r="FTU356" s="1"/>
      <c r="FTV356" s="1"/>
      <c r="FTW356" s="1"/>
      <c r="FTX356" s="1"/>
      <c r="FTY356" s="1"/>
      <c r="FTZ356" s="1"/>
      <c r="FUA356" s="1"/>
      <c r="FUB356" s="1"/>
      <c r="FUC356" s="1"/>
      <c r="FUD356" s="1"/>
      <c r="FUE356" s="1"/>
      <c r="FUF356" s="1"/>
      <c r="FUG356" s="1"/>
      <c r="FUH356" s="1"/>
      <c r="FUI356" s="1"/>
      <c r="FUJ356" s="1"/>
      <c r="FUK356" s="1"/>
      <c r="FUL356" s="1"/>
      <c r="FUM356" s="1"/>
      <c r="FUN356" s="1"/>
      <c r="FUO356" s="1"/>
      <c r="FUP356" s="1"/>
      <c r="FUQ356" s="1"/>
      <c r="FUR356" s="1"/>
      <c r="FUS356" s="1"/>
      <c r="FUT356" s="1"/>
      <c r="FUU356" s="1"/>
      <c r="FUV356" s="1"/>
      <c r="FUW356" s="1"/>
      <c r="FUX356" s="1"/>
      <c r="FUY356" s="1"/>
      <c r="FUZ356" s="1"/>
      <c r="FVA356" s="1"/>
      <c r="FVB356" s="1"/>
      <c r="FVC356" s="1"/>
      <c r="FVD356" s="1"/>
      <c r="FVE356" s="1"/>
      <c r="FVF356" s="1"/>
      <c r="FVG356" s="1"/>
      <c r="FVH356" s="1"/>
      <c r="FVI356" s="1"/>
      <c r="FVJ356" s="1"/>
      <c r="FVK356" s="1"/>
      <c r="FVL356" s="1"/>
      <c r="FVM356" s="1"/>
      <c r="FVN356" s="1"/>
      <c r="FVO356" s="1"/>
      <c r="FVP356" s="1"/>
      <c r="FVQ356" s="1"/>
      <c r="FVR356" s="1"/>
      <c r="FVS356" s="1"/>
      <c r="FVT356" s="1"/>
      <c r="FVU356" s="1"/>
      <c r="FVV356" s="1"/>
      <c r="FVW356" s="1"/>
      <c r="FVX356" s="1"/>
      <c r="FVY356" s="1"/>
      <c r="FVZ356" s="1"/>
      <c r="FWA356" s="1"/>
      <c r="FWB356" s="1"/>
      <c r="FWC356" s="1"/>
      <c r="FWD356" s="1"/>
      <c r="FWE356" s="1"/>
      <c r="FWF356" s="1"/>
      <c r="FWG356" s="1"/>
      <c r="FWH356" s="1"/>
      <c r="FWI356" s="1"/>
      <c r="FWJ356" s="1"/>
      <c r="FWK356" s="1"/>
      <c r="FWL356" s="1"/>
      <c r="FWM356" s="1"/>
      <c r="FWN356" s="1"/>
      <c r="FWO356" s="1"/>
      <c r="FWP356" s="1"/>
      <c r="FWQ356" s="1"/>
      <c r="FWR356" s="1"/>
      <c r="FWS356" s="1"/>
      <c r="FWT356" s="1"/>
      <c r="FWU356" s="1"/>
      <c r="FWV356" s="1"/>
      <c r="FWW356" s="1"/>
      <c r="FWX356" s="1"/>
      <c r="FWY356" s="1"/>
      <c r="FWZ356" s="1"/>
      <c r="FXA356" s="1"/>
      <c r="FXB356" s="1"/>
      <c r="FXC356" s="1"/>
      <c r="FXD356" s="1"/>
      <c r="FXE356" s="1"/>
      <c r="FXF356" s="1"/>
      <c r="FXG356" s="1"/>
      <c r="FXH356" s="1"/>
      <c r="FXI356" s="1"/>
      <c r="FXJ356" s="1"/>
      <c r="FXK356" s="1"/>
      <c r="FXL356" s="1"/>
      <c r="FXM356" s="1"/>
      <c r="FXN356" s="1"/>
      <c r="FXO356" s="1"/>
      <c r="FXP356" s="1"/>
      <c r="FXQ356" s="1"/>
      <c r="FXR356" s="1"/>
      <c r="FXS356" s="1"/>
      <c r="FXT356" s="1"/>
      <c r="FXU356" s="1"/>
      <c r="FXV356" s="1"/>
      <c r="FXW356" s="1"/>
      <c r="FXX356" s="1"/>
      <c r="FXY356" s="1"/>
      <c r="FXZ356" s="1"/>
      <c r="FYA356" s="1"/>
      <c r="FYB356" s="1"/>
      <c r="FYC356" s="1"/>
      <c r="FYD356" s="1"/>
      <c r="FYE356" s="1"/>
      <c r="FYF356" s="1"/>
      <c r="FYG356" s="1"/>
      <c r="FYH356" s="1"/>
      <c r="FYI356" s="1"/>
      <c r="FYJ356" s="1"/>
      <c r="FYK356" s="1"/>
      <c r="FYL356" s="1"/>
      <c r="FYM356" s="1"/>
      <c r="FYN356" s="1"/>
      <c r="FYO356" s="1"/>
      <c r="FYP356" s="1"/>
      <c r="FYQ356" s="1"/>
      <c r="FYR356" s="1"/>
      <c r="FYS356" s="1"/>
      <c r="FYT356" s="1"/>
      <c r="FYU356" s="1"/>
      <c r="FYV356" s="1"/>
      <c r="FYW356" s="1"/>
      <c r="FYX356" s="1"/>
      <c r="FYY356" s="1"/>
      <c r="FYZ356" s="1"/>
      <c r="FZA356" s="1"/>
      <c r="FZB356" s="1"/>
      <c r="FZC356" s="1"/>
      <c r="FZD356" s="1"/>
      <c r="FZE356" s="1"/>
      <c r="FZF356" s="1"/>
      <c r="FZG356" s="1"/>
      <c r="FZH356" s="1"/>
      <c r="FZI356" s="1"/>
      <c r="FZJ356" s="1"/>
      <c r="FZK356" s="1"/>
      <c r="FZL356" s="1"/>
      <c r="FZM356" s="1"/>
      <c r="FZN356" s="1"/>
      <c r="FZO356" s="1"/>
      <c r="FZP356" s="1"/>
      <c r="FZQ356" s="1"/>
      <c r="FZR356" s="1"/>
      <c r="FZS356" s="1"/>
      <c r="FZT356" s="1"/>
      <c r="FZU356" s="1"/>
      <c r="FZV356" s="1"/>
      <c r="FZW356" s="1"/>
      <c r="FZX356" s="1"/>
      <c r="FZY356" s="1"/>
      <c r="FZZ356" s="1"/>
      <c r="GAA356" s="1"/>
      <c r="GAB356" s="1"/>
      <c r="GAC356" s="1"/>
      <c r="GAD356" s="1"/>
      <c r="GAE356" s="1"/>
      <c r="GAF356" s="1"/>
      <c r="GAG356" s="1"/>
      <c r="GAH356" s="1"/>
      <c r="GAI356" s="1"/>
      <c r="GAJ356" s="1"/>
      <c r="GAK356" s="1"/>
      <c r="GAL356" s="1"/>
      <c r="GAM356" s="1"/>
      <c r="GAN356" s="1"/>
      <c r="GAO356" s="1"/>
      <c r="GAP356" s="1"/>
      <c r="GAQ356" s="1"/>
      <c r="GAR356" s="1"/>
      <c r="GAS356" s="1"/>
      <c r="GAT356" s="1"/>
      <c r="GAU356" s="1"/>
      <c r="GAV356" s="1"/>
      <c r="GAW356" s="1"/>
      <c r="GAX356" s="1"/>
      <c r="GAY356" s="1"/>
      <c r="GAZ356" s="1"/>
      <c r="GBA356" s="1"/>
      <c r="GBB356" s="1"/>
      <c r="GBC356" s="1"/>
      <c r="GBD356" s="1"/>
      <c r="GBE356" s="1"/>
      <c r="GBF356" s="1"/>
      <c r="GBG356" s="1"/>
      <c r="GBH356" s="1"/>
      <c r="GBI356" s="1"/>
      <c r="GBJ356" s="1"/>
      <c r="GBK356" s="1"/>
      <c r="GBL356" s="1"/>
      <c r="GBM356" s="1"/>
      <c r="GBN356" s="1"/>
      <c r="GBO356" s="1"/>
      <c r="GBP356" s="1"/>
      <c r="GBQ356" s="1"/>
      <c r="GBR356" s="1"/>
      <c r="GBS356" s="1"/>
      <c r="GBT356" s="1"/>
      <c r="GBU356" s="1"/>
      <c r="GBV356" s="1"/>
      <c r="GBW356" s="1"/>
      <c r="GBX356" s="1"/>
      <c r="GBY356" s="1"/>
      <c r="GBZ356" s="1"/>
      <c r="GCA356" s="1"/>
      <c r="GCB356" s="1"/>
      <c r="GCC356" s="1"/>
      <c r="GCD356" s="1"/>
      <c r="GCE356" s="1"/>
      <c r="GCF356" s="1"/>
      <c r="GCG356" s="1"/>
      <c r="GCH356" s="1"/>
      <c r="GCI356" s="1"/>
      <c r="GCJ356" s="1"/>
      <c r="GCK356" s="1"/>
      <c r="GCL356" s="1"/>
      <c r="GCM356" s="1"/>
      <c r="GCN356" s="1"/>
      <c r="GCO356" s="1"/>
      <c r="GCP356" s="1"/>
      <c r="GCQ356" s="1"/>
      <c r="GCR356" s="1"/>
      <c r="GCS356" s="1"/>
      <c r="GCT356" s="1"/>
      <c r="GCU356" s="1"/>
      <c r="GCV356" s="1"/>
      <c r="GCW356" s="1"/>
      <c r="GCX356" s="1"/>
      <c r="GCY356" s="1"/>
      <c r="GCZ356" s="1"/>
      <c r="GDA356" s="1"/>
      <c r="GDB356" s="1"/>
      <c r="GDC356" s="1"/>
      <c r="GDD356" s="1"/>
      <c r="GDE356" s="1"/>
      <c r="GDF356" s="1"/>
      <c r="GDG356" s="1"/>
      <c r="GDH356" s="1"/>
      <c r="GDI356" s="1"/>
      <c r="GDJ356" s="1"/>
      <c r="GDK356" s="1"/>
      <c r="GDL356" s="1"/>
      <c r="GDM356" s="1"/>
      <c r="GDN356" s="1"/>
      <c r="GDO356" s="1"/>
      <c r="GDP356" s="1"/>
      <c r="GDQ356" s="1"/>
      <c r="GDR356" s="1"/>
      <c r="GDS356" s="1"/>
      <c r="GDT356" s="1"/>
      <c r="GDU356" s="1"/>
      <c r="GDV356" s="1"/>
      <c r="GDW356" s="1"/>
      <c r="GDX356" s="1"/>
      <c r="GDY356" s="1"/>
      <c r="GDZ356" s="1"/>
      <c r="GEA356" s="1"/>
      <c r="GEB356" s="1"/>
      <c r="GEC356" s="1"/>
      <c r="GED356" s="1"/>
      <c r="GEE356" s="1"/>
      <c r="GEF356" s="1"/>
      <c r="GEG356" s="1"/>
      <c r="GEH356" s="1"/>
      <c r="GEI356" s="1"/>
      <c r="GEJ356" s="1"/>
      <c r="GEK356" s="1"/>
      <c r="GEL356" s="1"/>
      <c r="GEM356" s="1"/>
      <c r="GEN356" s="1"/>
      <c r="GEO356" s="1"/>
      <c r="GEP356" s="1"/>
      <c r="GEQ356" s="1"/>
      <c r="GER356" s="1"/>
      <c r="GES356" s="1"/>
      <c r="GET356" s="1"/>
      <c r="GEU356" s="1"/>
      <c r="GEV356" s="1"/>
      <c r="GEW356" s="1"/>
      <c r="GEX356" s="1"/>
      <c r="GEY356" s="1"/>
      <c r="GEZ356" s="1"/>
      <c r="GFA356" s="1"/>
      <c r="GFB356" s="1"/>
      <c r="GFC356" s="1"/>
      <c r="GFD356" s="1"/>
      <c r="GFE356" s="1"/>
      <c r="GFF356" s="1"/>
      <c r="GFG356" s="1"/>
      <c r="GFH356" s="1"/>
      <c r="GFI356" s="1"/>
      <c r="GFJ356" s="1"/>
      <c r="GFK356" s="1"/>
      <c r="GFL356" s="1"/>
      <c r="GFM356" s="1"/>
      <c r="GFN356" s="1"/>
      <c r="GFO356" s="1"/>
      <c r="GFP356" s="1"/>
      <c r="GFQ356" s="1"/>
      <c r="GFR356" s="1"/>
      <c r="GFS356" s="1"/>
      <c r="GFT356" s="1"/>
      <c r="GFU356" s="1"/>
      <c r="GFV356" s="1"/>
      <c r="GFW356" s="1"/>
      <c r="GFX356" s="1"/>
      <c r="GFY356" s="1"/>
      <c r="GFZ356" s="1"/>
      <c r="GGA356" s="1"/>
      <c r="GGB356" s="1"/>
      <c r="GGC356" s="1"/>
      <c r="GGD356" s="1"/>
      <c r="GGE356" s="1"/>
      <c r="GGF356" s="1"/>
      <c r="GGG356" s="1"/>
      <c r="GGH356" s="1"/>
      <c r="GGI356" s="1"/>
      <c r="GGJ356" s="1"/>
      <c r="GGK356" s="1"/>
      <c r="GGL356" s="1"/>
      <c r="GGM356" s="1"/>
      <c r="GGN356" s="1"/>
      <c r="GGO356" s="1"/>
      <c r="GGP356" s="1"/>
      <c r="GGQ356" s="1"/>
      <c r="GGR356" s="1"/>
      <c r="GGS356" s="1"/>
      <c r="GGT356" s="1"/>
      <c r="GGU356" s="1"/>
      <c r="GGV356" s="1"/>
      <c r="GGW356" s="1"/>
      <c r="GGX356" s="1"/>
      <c r="GGY356" s="1"/>
      <c r="GGZ356" s="1"/>
      <c r="GHA356" s="1"/>
      <c r="GHB356" s="1"/>
      <c r="GHC356" s="1"/>
      <c r="GHD356" s="1"/>
      <c r="GHE356" s="1"/>
      <c r="GHF356" s="1"/>
      <c r="GHG356" s="1"/>
      <c r="GHH356" s="1"/>
      <c r="GHI356" s="1"/>
      <c r="GHJ356" s="1"/>
      <c r="GHK356" s="1"/>
      <c r="GHL356" s="1"/>
      <c r="GHM356" s="1"/>
      <c r="GHN356" s="1"/>
      <c r="GHO356" s="1"/>
      <c r="GHP356" s="1"/>
      <c r="GHQ356" s="1"/>
      <c r="GHR356" s="1"/>
      <c r="GHS356" s="1"/>
      <c r="GHT356" s="1"/>
      <c r="GHU356" s="1"/>
      <c r="GHV356" s="1"/>
      <c r="GHW356" s="1"/>
      <c r="GHX356" s="1"/>
      <c r="GHY356" s="1"/>
      <c r="GHZ356" s="1"/>
      <c r="GIA356" s="1"/>
      <c r="GIB356" s="1"/>
      <c r="GIC356" s="1"/>
      <c r="GID356" s="1"/>
      <c r="GIE356" s="1"/>
      <c r="GIF356" s="1"/>
      <c r="GIG356" s="1"/>
      <c r="GIH356" s="1"/>
      <c r="GII356" s="1"/>
      <c r="GIJ356" s="1"/>
      <c r="GIK356" s="1"/>
      <c r="GIL356" s="1"/>
      <c r="GIM356" s="1"/>
      <c r="GIN356" s="1"/>
      <c r="GIO356" s="1"/>
      <c r="GIP356" s="1"/>
      <c r="GIQ356" s="1"/>
      <c r="GIR356" s="1"/>
      <c r="GIS356" s="1"/>
      <c r="GIT356" s="1"/>
      <c r="GIU356" s="1"/>
      <c r="GIV356" s="1"/>
      <c r="GIW356" s="1"/>
      <c r="GIX356" s="1"/>
      <c r="GIY356" s="1"/>
      <c r="GIZ356" s="1"/>
      <c r="GJA356" s="1"/>
      <c r="GJB356" s="1"/>
      <c r="GJC356" s="1"/>
      <c r="GJD356" s="1"/>
      <c r="GJE356" s="1"/>
      <c r="GJF356" s="1"/>
      <c r="GJG356" s="1"/>
      <c r="GJH356" s="1"/>
      <c r="GJI356" s="1"/>
      <c r="GJJ356" s="1"/>
      <c r="GJK356" s="1"/>
      <c r="GJL356" s="1"/>
      <c r="GJM356" s="1"/>
      <c r="GJN356" s="1"/>
      <c r="GJO356" s="1"/>
      <c r="GJP356" s="1"/>
      <c r="GJQ356" s="1"/>
      <c r="GJR356" s="1"/>
      <c r="GJS356" s="1"/>
      <c r="GJT356" s="1"/>
      <c r="GJU356" s="1"/>
      <c r="GJV356" s="1"/>
      <c r="GJW356" s="1"/>
      <c r="GJX356" s="1"/>
      <c r="GJY356" s="1"/>
      <c r="GJZ356" s="1"/>
      <c r="GKA356" s="1"/>
      <c r="GKB356" s="1"/>
      <c r="GKC356" s="1"/>
      <c r="GKD356" s="1"/>
      <c r="GKE356" s="1"/>
      <c r="GKF356" s="1"/>
      <c r="GKG356" s="1"/>
      <c r="GKH356" s="1"/>
      <c r="GKI356" s="1"/>
      <c r="GKJ356" s="1"/>
      <c r="GKK356" s="1"/>
      <c r="GKL356" s="1"/>
      <c r="GKM356" s="1"/>
      <c r="GKN356" s="1"/>
      <c r="GKO356" s="1"/>
      <c r="GKP356" s="1"/>
      <c r="GKQ356" s="1"/>
      <c r="GKR356" s="1"/>
      <c r="GKS356" s="1"/>
      <c r="GKT356" s="1"/>
      <c r="GKU356" s="1"/>
      <c r="GKV356" s="1"/>
      <c r="GKW356" s="1"/>
      <c r="GKX356" s="1"/>
      <c r="GKY356" s="1"/>
      <c r="GKZ356" s="1"/>
      <c r="GLA356" s="1"/>
      <c r="GLB356" s="1"/>
      <c r="GLC356" s="1"/>
      <c r="GLD356" s="1"/>
      <c r="GLE356" s="1"/>
      <c r="GLF356" s="1"/>
      <c r="GLG356" s="1"/>
      <c r="GLH356" s="1"/>
      <c r="GLI356" s="1"/>
      <c r="GLJ356" s="1"/>
      <c r="GLK356" s="1"/>
      <c r="GLL356" s="1"/>
      <c r="GLM356" s="1"/>
      <c r="GLN356" s="1"/>
      <c r="GLO356" s="1"/>
      <c r="GLP356" s="1"/>
      <c r="GLQ356" s="1"/>
      <c r="GLR356" s="1"/>
      <c r="GLS356" s="1"/>
      <c r="GLT356" s="1"/>
      <c r="GLU356" s="1"/>
      <c r="GLV356" s="1"/>
      <c r="GLW356" s="1"/>
      <c r="GLX356" s="1"/>
      <c r="GLY356" s="1"/>
      <c r="GLZ356" s="1"/>
      <c r="GMA356" s="1"/>
      <c r="GMB356" s="1"/>
      <c r="GMC356" s="1"/>
      <c r="GMD356" s="1"/>
      <c r="GME356" s="1"/>
      <c r="GMF356" s="1"/>
      <c r="GMG356" s="1"/>
      <c r="GMH356" s="1"/>
      <c r="GMI356" s="1"/>
      <c r="GMJ356" s="1"/>
      <c r="GMK356" s="1"/>
      <c r="GML356" s="1"/>
      <c r="GMM356" s="1"/>
      <c r="GMN356" s="1"/>
      <c r="GMO356" s="1"/>
      <c r="GMP356" s="1"/>
      <c r="GMQ356" s="1"/>
      <c r="GMR356" s="1"/>
      <c r="GMS356" s="1"/>
      <c r="GMT356" s="1"/>
      <c r="GMU356" s="1"/>
      <c r="GMV356" s="1"/>
      <c r="GMW356" s="1"/>
      <c r="GMX356" s="1"/>
      <c r="GMY356" s="1"/>
      <c r="GMZ356" s="1"/>
      <c r="GNA356" s="1"/>
      <c r="GNB356" s="1"/>
      <c r="GNC356" s="1"/>
      <c r="GND356" s="1"/>
      <c r="GNE356" s="1"/>
      <c r="GNF356" s="1"/>
      <c r="GNG356" s="1"/>
      <c r="GNH356" s="1"/>
      <c r="GNI356" s="1"/>
      <c r="GNJ356" s="1"/>
      <c r="GNK356" s="1"/>
      <c r="GNL356" s="1"/>
      <c r="GNM356" s="1"/>
      <c r="GNN356" s="1"/>
      <c r="GNO356" s="1"/>
      <c r="GNP356" s="1"/>
      <c r="GNQ356" s="1"/>
      <c r="GNR356" s="1"/>
      <c r="GNS356" s="1"/>
      <c r="GNT356" s="1"/>
      <c r="GNU356" s="1"/>
      <c r="GNV356" s="1"/>
      <c r="GNW356" s="1"/>
      <c r="GNX356" s="1"/>
      <c r="GNY356" s="1"/>
      <c r="GNZ356" s="1"/>
      <c r="GOA356" s="1"/>
      <c r="GOB356" s="1"/>
      <c r="GOC356" s="1"/>
      <c r="GOD356" s="1"/>
      <c r="GOE356" s="1"/>
      <c r="GOF356" s="1"/>
      <c r="GOG356" s="1"/>
      <c r="GOH356" s="1"/>
      <c r="GOI356" s="1"/>
      <c r="GOJ356" s="1"/>
      <c r="GOK356" s="1"/>
      <c r="GOL356" s="1"/>
      <c r="GOM356" s="1"/>
      <c r="GON356" s="1"/>
      <c r="GOO356" s="1"/>
      <c r="GOP356" s="1"/>
      <c r="GOQ356" s="1"/>
      <c r="GOR356" s="1"/>
      <c r="GOS356" s="1"/>
      <c r="GOT356" s="1"/>
      <c r="GOU356" s="1"/>
      <c r="GOV356" s="1"/>
      <c r="GOW356" s="1"/>
      <c r="GOX356" s="1"/>
      <c r="GOY356" s="1"/>
      <c r="GOZ356" s="1"/>
      <c r="GPA356" s="1"/>
      <c r="GPB356" s="1"/>
      <c r="GPC356" s="1"/>
      <c r="GPD356" s="1"/>
      <c r="GPE356" s="1"/>
      <c r="GPF356" s="1"/>
      <c r="GPG356" s="1"/>
      <c r="GPH356" s="1"/>
      <c r="GPI356" s="1"/>
      <c r="GPJ356" s="1"/>
      <c r="GPK356" s="1"/>
      <c r="GPL356" s="1"/>
      <c r="GPM356" s="1"/>
      <c r="GPN356" s="1"/>
      <c r="GPO356" s="1"/>
      <c r="GPP356" s="1"/>
      <c r="GPQ356" s="1"/>
      <c r="GPR356" s="1"/>
      <c r="GPS356" s="1"/>
      <c r="GPT356" s="1"/>
      <c r="GPU356" s="1"/>
      <c r="GPV356" s="1"/>
      <c r="GPW356" s="1"/>
      <c r="GPX356" s="1"/>
      <c r="GPY356" s="1"/>
      <c r="GPZ356" s="1"/>
      <c r="GQA356" s="1"/>
      <c r="GQB356" s="1"/>
      <c r="GQC356" s="1"/>
      <c r="GQD356" s="1"/>
      <c r="GQE356" s="1"/>
      <c r="GQF356" s="1"/>
      <c r="GQG356" s="1"/>
      <c r="GQH356" s="1"/>
      <c r="GQI356" s="1"/>
      <c r="GQJ356" s="1"/>
      <c r="GQK356" s="1"/>
      <c r="GQL356" s="1"/>
      <c r="GQM356" s="1"/>
      <c r="GQN356" s="1"/>
      <c r="GQO356" s="1"/>
      <c r="GQP356" s="1"/>
      <c r="GQQ356" s="1"/>
      <c r="GQR356" s="1"/>
      <c r="GQS356" s="1"/>
      <c r="GQT356" s="1"/>
      <c r="GQU356" s="1"/>
      <c r="GQV356" s="1"/>
      <c r="GQW356" s="1"/>
      <c r="GQX356" s="1"/>
      <c r="GQY356" s="1"/>
      <c r="GQZ356" s="1"/>
      <c r="GRA356" s="1"/>
      <c r="GRB356" s="1"/>
      <c r="GRC356" s="1"/>
      <c r="GRD356" s="1"/>
      <c r="GRE356" s="1"/>
      <c r="GRF356" s="1"/>
      <c r="GRG356" s="1"/>
      <c r="GRH356" s="1"/>
      <c r="GRI356" s="1"/>
      <c r="GRJ356" s="1"/>
      <c r="GRK356" s="1"/>
      <c r="GRL356" s="1"/>
      <c r="GRM356" s="1"/>
      <c r="GRN356" s="1"/>
      <c r="GRO356" s="1"/>
      <c r="GRP356" s="1"/>
      <c r="GRQ356" s="1"/>
      <c r="GRR356" s="1"/>
      <c r="GRS356" s="1"/>
      <c r="GRT356" s="1"/>
      <c r="GRU356" s="1"/>
      <c r="GRV356" s="1"/>
      <c r="GRW356" s="1"/>
      <c r="GRX356" s="1"/>
      <c r="GRY356" s="1"/>
      <c r="GRZ356" s="1"/>
      <c r="GSA356" s="1"/>
      <c r="GSB356" s="1"/>
      <c r="GSC356" s="1"/>
      <c r="GSD356" s="1"/>
      <c r="GSE356" s="1"/>
      <c r="GSF356" s="1"/>
      <c r="GSG356" s="1"/>
      <c r="GSH356" s="1"/>
      <c r="GSI356" s="1"/>
      <c r="GSJ356" s="1"/>
      <c r="GSK356" s="1"/>
      <c r="GSL356" s="1"/>
      <c r="GSM356" s="1"/>
      <c r="GSN356" s="1"/>
      <c r="GSO356" s="1"/>
      <c r="GSP356" s="1"/>
      <c r="GSQ356" s="1"/>
      <c r="GSR356" s="1"/>
      <c r="GSS356" s="1"/>
      <c r="GST356" s="1"/>
      <c r="GSU356" s="1"/>
      <c r="GSV356" s="1"/>
      <c r="GSW356" s="1"/>
      <c r="GSX356" s="1"/>
      <c r="GSY356" s="1"/>
      <c r="GSZ356" s="1"/>
      <c r="GTA356" s="1"/>
      <c r="GTB356" s="1"/>
      <c r="GTC356" s="1"/>
      <c r="GTD356" s="1"/>
      <c r="GTE356" s="1"/>
      <c r="GTF356" s="1"/>
      <c r="GTG356" s="1"/>
      <c r="GTH356" s="1"/>
      <c r="GTI356" s="1"/>
      <c r="GTJ356" s="1"/>
      <c r="GTK356" s="1"/>
      <c r="GTL356" s="1"/>
      <c r="GTM356" s="1"/>
      <c r="GTN356" s="1"/>
      <c r="GTO356" s="1"/>
      <c r="GTP356" s="1"/>
      <c r="GTQ356" s="1"/>
      <c r="GTR356" s="1"/>
      <c r="GTS356" s="1"/>
      <c r="GTT356" s="1"/>
      <c r="GTU356" s="1"/>
      <c r="GTV356" s="1"/>
      <c r="GTW356" s="1"/>
      <c r="GTX356" s="1"/>
      <c r="GTY356" s="1"/>
      <c r="GTZ356" s="1"/>
      <c r="GUA356" s="1"/>
      <c r="GUB356" s="1"/>
      <c r="GUC356" s="1"/>
      <c r="GUD356" s="1"/>
      <c r="GUE356" s="1"/>
      <c r="GUF356" s="1"/>
      <c r="GUG356" s="1"/>
      <c r="GUH356" s="1"/>
      <c r="GUI356" s="1"/>
      <c r="GUJ356" s="1"/>
      <c r="GUK356" s="1"/>
      <c r="GUL356" s="1"/>
      <c r="GUM356" s="1"/>
      <c r="GUN356" s="1"/>
      <c r="GUO356" s="1"/>
      <c r="GUP356" s="1"/>
      <c r="GUQ356" s="1"/>
      <c r="GUR356" s="1"/>
      <c r="GUS356" s="1"/>
      <c r="GUT356" s="1"/>
      <c r="GUU356" s="1"/>
      <c r="GUV356" s="1"/>
      <c r="GUW356" s="1"/>
      <c r="GUX356" s="1"/>
      <c r="GUY356" s="1"/>
      <c r="GUZ356" s="1"/>
      <c r="GVA356" s="1"/>
      <c r="GVB356" s="1"/>
      <c r="GVC356" s="1"/>
      <c r="GVD356" s="1"/>
      <c r="GVE356" s="1"/>
      <c r="GVF356" s="1"/>
      <c r="GVG356" s="1"/>
      <c r="GVH356" s="1"/>
      <c r="GVI356" s="1"/>
      <c r="GVJ356" s="1"/>
      <c r="GVK356" s="1"/>
      <c r="GVL356" s="1"/>
      <c r="GVM356" s="1"/>
      <c r="GVN356" s="1"/>
      <c r="GVO356" s="1"/>
      <c r="GVP356" s="1"/>
      <c r="GVQ356" s="1"/>
      <c r="GVR356" s="1"/>
      <c r="GVS356" s="1"/>
      <c r="GVT356" s="1"/>
      <c r="GVU356" s="1"/>
      <c r="GVV356" s="1"/>
      <c r="GVW356" s="1"/>
      <c r="GVX356" s="1"/>
      <c r="GVY356" s="1"/>
      <c r="GVZ356" s="1"/>
      <c r="GWA356" s="1"/>
      <c r="GWB356" s="1"/>
      <c r="GWC356" s="1"/>
      <c r="GWD356" s="1"/>
      <c r="GWE356" s="1"/>
      <c r="GWF356" s="1"/>
      <c r="GWG356" s="1"/>
      <c r="GWH356" s="1"/>
      <c r="GWI356" s="1"/>
      <c r="GWJ356" s="1"/>
      <c r="GWK356" s="1"/>
      <c r="GWL356" s="1"/>
      <c r="GWM356" s="1"/>
      <c r="GWN356" s="1"/>
      <c r="GWO356" s="1"/>
      <c r="GWP356" s="1"/>
      <c r="GWQ356" s="1"/>
      <c r="GWR356" s="1"/>
      <c r="GWS356" s="1"/>
      <c r="GWT356" s="1"/>
      <c r="GWU356" s="1"/>
      <c r="GWV356" s="1"/>
      <c r="GWW356" s="1"/>
      <c r="GWX356" s="1"/>
      <c r="GWY356" s="1"/>
      <c r="GWZ356" s="1"/>
      <c r="GXA356" s="1"/>
      <c r="GXB356" s="1"/>
      <c r="GXC356" s="1"/>
      <c r="GXD356" s="1"/>
      <c r="GXE356" s="1"/>
      <c r="GXF356" s="1"/>
      <c r="GXG356" s="1"/>
      <c r="GXH356" s="1"/>
      <c r="GXI356" s="1"/>
      <c r="GXJ356" s="1"/>
      <c r="GXK356" s="1"/>
      <c r="GXL356" s="1"/>
      <c r="GXM356" s="1"/>
      <c r="GXN356" s="1"/>
      <c r="GXO356" s="1"/>
      <c r="GXP356" s="1"/>
      <c r="GXQ356" s="1"/>
      <c r="GXR356" s="1"/>
      <c r="GXS356" s="1"/>
      <c r="GXT356" s="1"/>
      <c r="GXU356" s="1"/>
      <c r="GXV356" s="1"/>
      <c r="GXW356" s="1"/>
      <c r="GXX356" s="1"/>
      <c r="GXY356" s="1"/>
      <c r="GXZ356" s="1"/>
      <c r="GYA356" s="1"/>
      <c r="GYB356" s="1"/>
      <c r="GYC356" s="1"/>
      <c r="GYD356" s="1"/>
      <c r="GYE356" s="1"/>
      <c r="GYF356" s="1"/>
      <c r="GYG356" s="1"/>
      <c r="GYH356" s="1"/>
      <c r="GYI356" s="1"/>
      <c r="GYJ356" s="1"/>
      <c r="GYK356" s="1"/>
      <c r="GYL356" s="1"/>
      <c r="GYM356" s="1"/>
      <c r="GYN356" s="1"/>
      <c r="GYO356" s="1"/>
      <c r="GYP356" s="1"/>
      <c r="GYQ356" s="1"/>
      <c r="GYR356" s="1"/>
      <c r="GYS356" s="1"/>
      <c r="GYT356" s="1"/>
      <c r="GYU356" s="1"/>
      <c r="GYV356" s="1"/>
      <c r="GYW356" s="1"/>
      <c r="GYX356" s="1"/>
      <c r="GYY356" s="1"/>
      <c r="GYZ356" s="1"/>
      <c r="GZA356" s="1"/>
      <c r="GZB356" s="1"/>
      <c r="GZC356" s="1"/>
      <c r="GZD356" s="1"/>
      <c r="GZE356" s="1"/>
      <c r="GZF356" s="1"/>
      <c r="GZG356" s="1"/>
      <c r="GZH356" s="1"/>
      <c r="GZI356" s="1"/>
      <c r="GZJ356" s="1"/>
      <c r="GZK356" s="1"/>
      <c r="GZL356" s="1"/>
      <c r="GZM356" s="1"/>
      <c r="GZN356" s="1"/>
      <c r="GZO356" s="1"/>
      <c r="GZP356" s="1"/>
      <c r="GZQ356" s="1"/>
      <c r="GZR356" s="1"/>
      <c r="GZS356" s="1"/>
      <c r="GZT356" s="1"/>
      <c r="GZU356" s="1"/>
      <c r="GZV356" s="1"/>
      <c r="GZW356" s="1"/>
      <c r="GZX356" s="1"/>
      <c r="GZY356" s="1"/>
      <c r="GZZ356" s="1"/>
      <c r="HAA356" s="1"/>
      <c r="HAB356" s="1"/>
      <c r="HAC356" s="1"/>
      <c r="HAD356" s="1"/>
      <c r="HAE356" s="1"/>
      <c r="HAF356" s="1"/>
      <c r="HAG356" s="1"/>
      <c r="HAH356" s="1"/>
      <c r="HAI356" s="1"/>
      <c r="HAJ356" s="1"/>
      <c r="HAK356" s="1"/>
      <c r="HAL356" s="1"/>
      <c r="HAM356" s="1"/>
      <c r="HAN356" s="1"/>
      <c r="HAO356" s="1"/>
      <c r="HAP356" s="1"/>
      <c r="HAQ356" s="1"/>
      <c r="HAR356" s="1"/>
      <c r="HAS356" s="1"/>
      <c r="HAT356" s="1"/>
      <c r="HAU356" s="1"/>
      <c r="HAV356" s="1"/>
      <c r="HAW356" s="1"/>
      <c r="HAX356" s="1"/>
      <c r="HAY356" s="1"/>
      <c r="HAZ356" s="1"/>
      <c r="HBA356" s="1"/>
      <c r="HBB356" s="1"/>
      <c r="HBC356" s="1"/>
      <c r="HBD356" s="1"/>
      <c r="HBE356" s="1"/>
      <c r="HBF356" s="1"/>
      <c r="HBG356" s="1"/>
      <c r="HBH356" s="1"/>
      <c r="HBI356" s="1"/>
      <c r="HBJ356" s="1"/>
      <c r="HBK356" s="1"/>
      <c r="HBL356" s="1"/>
      <c r="HBM356" s="1"/>
      <c r="HBN356" s="1"/>
      <c r="HBO356" s="1"/>
      <c r="HBP356" s="1"/>
      <c r="HBQ356" s="1"/>
      <c r="HBR356" s="1"/>
      <c r="HBS356" s="1"/>
      <c r="HBT356" s="1"/>
      <c r="HBU356" s="1"/>
      <c r="HBV356" s="1"/>
      <c r="HBW356" s="1"/>
      <c r="HBX356" s="1"/>
      <c r="HBY356" s="1"/>
      <c r="HBZ356" s="1"/>
      <c r="HCA356" s="1"/>
      <c r="HCB356" s="1"/>
      <c r="HCC356" s="1"/>
      <c r="HCD356" s="1"/>
      <c r="HCE356" s="1"/>
      <c r="HCF356" s="1"/>
      <c r="HCG356" s="1"/>
      <c r="HCH356" s="1"/>
      <c r="HCI356" s="1"/>
      <c r="HCJ356" s="1"/>
      <c r="HCK356" s="1"/>
      <c r="HCL356" s="1"/>
      <c r="HCM356" s="1"/>
      <c r="HCN356" s="1"/>
      <c r="HCO356" s="1"/>
      <c r="HCP356" s="1"/>
      <c r="HCQ356" s="1"/>
      <c r="HCR356" s="1"/>
      <c r="HCS356" s="1"/>
      <c r="HCT356" s="1"/>
      <c r="HCU356" s="1"/>
      <c r="HCV356" s="1"/>
      <c r="HCW356" s="1"/>
      <c r="HCX356" s="1"/>
      <c r="HCY356" s="1"/>
      <c r="HCZ356" s="1"/>
      <c r="HDA356" s="1"/>
      <c r="HDB356" s="1"/>
      <c r="HDC356" s="1"/>
      <c r="HDD356" s="1"/>
      <c r="HDE356" s="1"/>
      <c r="HDF356" s="1"/>
      <c r="HDG356" s="1"/>
      <c r="HDH356" s="1"/>
      <c r="HDI356" s="1"/>
      <c r="HDJ356" s="1"/>
      <c r="HDK356" s="1"/>
      <c r="HDL356" s="1"/>
      <c r="HDM356" s="1"/>
      <c r="HDN356" s="1"/>
      <c r="HDO356" s="1"/>
      <c r="HDP356" s="1"/>
      <c r="HDQ356" s="1"/>
      <c r="HDR356" s="1"/>
      <c r="HDS356" s="1"/>
      <c r="HDT356" s="1"/>
      <c r="HDU356" s="1"/>
      <c r="HDV356" s="1"/>
      <c r="HDW356" s="1"/>
      <c r="HDX356" s="1"/>
      <c r="HDY356" s="1"/>
      <c r="HDZ356" s="1"/>
      <c r="HEA356" s="1"/>
      <c r="HEB356" s="1"/>
      <c r="HEC356" s="1"/>
      <c r="HED356" s="1"/>
      <c r="HEE356" s="1"/>
      <c r="HEF356" s="1"/>
      <c r="HEG356" s="1"/>
      <c r="HEH356" s="1"/>
      <c r="HEI356" s="1"/>
      <c r="HEJ356" s="1"/>
      <c r="HEK356" s="1"/>
      <c r="HEL356" s="1"/>
      <c r="HEM356" s="1"/>
      <c r="HEN356" s="1"/>
      <c r="HEO356" s="1"/>
      <c r="HEP356" s="1"/>
      <c r="HEQ356" s="1"/>
      <c r="HER356" s="1"/>
      <c r="HES356" s="1"/>
      <c r="HET356" s="1"/>
      <c r="HEU356" s="1"/>
      <c r="HEV356" s="1"/>
      <c r="HEW356" s="1"/>
      <c r="HEX356" s="1"/>
      <c r="HEY356" s="1"/>
      <c r="HEZ356" s="1"/>
      <c r="HFA356" s="1"/>
      <c r="HFB356" s="1"/>
      <c r="HFC356" s="1"/>
      <c r="HFD356" s="1"/>
      <c r="HFE356" s="1"/>
      <c r="HFF356" s="1"/>
      <c r="HFG356" s="1"/>
      <c r="HFH356" s="1"/>
      <c r="HFI356" s="1"/>
      <c r="HFJ356" s="1"/>
      <c r="HFK356" s="1"/>
      <c r="HFL356" s="1"/>
      <c r="HFM356" s="1"/>
      <c r="HFN356" s="1"/>
      <c r="HFO356" s="1"/>
      <c r="HFP356" s="1"/>
      <c r="HFQ356" s="1"/>
      <c r="HFR356" s="1"/>
      <c r="HFS356" s="1"/>
      <c r="HFT356" s="1"/>
      <c r="HFU356" s="1"/>
      <c r="HFV356" s="1"/>
      <c r="HFW356" s="1"/>
      <c r="HFX356" s="1"/>
      <c r="HFY356" s="1"/>
      <c r="HFZ356" s="1"/>
      <c r="HGA356" s="1"/>
      <c r="HGB356" s="1"/>
      <c r="HGC356" s="1"/>
      <c r="HGD356" s="1"/>
      <c r="HGE356" s="1"/>
      <c r="HGF356" s="1"/>
      <c r="HGG356" s="1"/>
      <c r="HGH356" s="1"/>
      <c r="HGI356" s="1"/>
      <c r="HGJ356" s="1"/>
      <c r="HGK356" s="1"/>
      <c r="HGL356" s="1"/>
      <c r="HGM356" s="1"/>
      <c r="HGN356" s="1"/>
      <c r="HGO356" s="1"/>
      <c r="HGP356" s="1"/>
      <c r="HGQ356" s="1"/>
      <c r="HGR356" s="1"/>
      <c r="HGS356" s="1"/>
      <c r="HGT356" s="1"/>
      <c r="HGU356" s="1"/>
      <c r="HGV356" s="1"/>
      <c r="HGW356" s="1"/>
      <c r="HGX356" s="1"/>
      <c r="HGY356" s="1"/>
      <c r="HGZ356" s="1"/>
      <c r="HHA356" s="1"/>
      <c r="HHB356" s="1"/>
      <c r="HHC356" s="1"/>
      <c r="HHD356" s="1"/>
      <c r="HHE356" s="1"/>
      <c r="HHF356" s="1"/>
      <c r="HHG356" s="1"/>
      <c r="HHH356" s="1"/>
      <c r="HHI356" s="1"/>
      <c r="HHJ356" s="1"/>
      <c r="HHK356" s="1"/>
      <c r="HHL356" s="1"/>
      <c r="HHM356" s="1"/>
      <c r="HHN356" s="1"/>
      <c r="HHO356" s="1"/>
      <c r="HHP356" s="1"/>
      <c r="HHQ356" s="1"/>
      <c r="HHR356" s="1"/>
      <c r="HHS356" s="1"/>
      <c r="HHT356" s="1"/>
      <c r="HHU356" s="1"/>
      <c r="HHV356" s="1"/>
      <c r="HHW356" s="1"/>
      <c r="HHX356" s="1"/>
      <c r="HHY356" s="1"/>
      <c r="HHZ356" s="1"/>
      <c r="HIA356" s="1"/>
      <c r="HIB356" s="1"/>
      <c r="HIC356" s="1"/>
      <c r="HID356" s="1"/>
      <c r="HIE356" s="1"/>
      <c r="HIF356" s="1"/>
      <c r="HIG356" s="1"/>
      <c r="HIH356" s="1"/>
      <c r="HII356" s="1"/>
      <c r="HIJ356" s="1"/>
      <c r="HIK356" s="1"/>
      <c r="HIL356" s="1"/>
      <c r="HIM356" s="1"/>
      <c r="HIN356" s="1"/>
      <c r="HIO356" s="1"/>
      <c r="HIP356" s="1"/>
      <c r="HIQ356" s="1"/>
      <c r="HIR356" s="1"/>
      <c r="HIS356" s="1"/>
      <c r="HIT356" s="1"/>
      <c r="HIU356" s="1"/>
      <c r="HIV356" s="1"/>
      <c r="HIW356" s="1"/>
      <c r="HIX356" s="1"/>
      <c r="HIY356" s="1"/>
      <c r="HIZ356" s="1"/>
      <c r="HJA356" s="1"/>
      <c r="HJB356" s="1"/>
      <c r="HJC356" s="1"/>
      <c r="HJD356" s="1"/>
      <c r="HJE356" s="1"/>
      <c r="HJF356" s="1"/>
      <c r="HJG356" s="1"/>
      <c r="HJH356" s="1"/>
      <c r="HJI356" s="1"/>
      <c r="HJJ356" s="1"/>
      <c r="HJK356" s="1"/>
      <c r="HJL356" s="1"/>
      <c r="HJM356" s="1"/>
      <c r="HJN356" s="1"/>
      <c r="HJO356" s="1"/>
      <c r="HJP356" s="1"/>
      <c r="HJQ356" s="1"/>
      <c r="HJR356" s="1"/>
      <c r="HJS356" s="1"/>
      <c r="HJT356" s="1"/>
      <c r="HJU356" s="1"/>
      <c r="HJV356" s="1"/>
      <c r="HJW356" s="1"/>
      <c r="HJX356" s="1"/>
      <c r="HJY356" s="1"/>
      <c r="HJZ356" s="1"/>
      <c r="HKA356" s="1"/>
      <c r="HKB356" s="1"/>
      <c r="HKC356" s="1"/>
      <c r="HKD356" s="1"/>
      <c r="HKE356" s="1"/>
      <c r="HKF356" s="1"/>
      <c r="HKG356" s="1"/>
      <c r="HKH356" s="1"/>
      <c r="HKI356" s="1"/>
      <c r="HKJ356" s="1"/>
      <c r="HKK356" s="1"/>
      <c r="HKL356" s="1"/>
      <c r="HKM356" s="1"/>
      <c r="HKN356" s="1"/>
      <c r="HKO356" s="1"/>
      <c r="HKP356" s="1"/>
      <c r="HKQ356" s="1"/>
      <c r="HKR356" s="1"/>
      <c r="HKS356" s="1"/>
      <c r="HKT356" s="1"/>
      <c r="HKU356" s="1"/>
      <c r="HKV356" s="1"/>
      <c r="HKW356" s="1"/>
      <c r="HKX356" s="1"/>
      <c r="HKY356" s="1"/>
      <c r="HKZ356" s="1"/>
      <c r="HLA356" s="1"/>
      <c r="HLB356" s="1"/>
      <c r="HLC356" s="1"/>
      <c r="HLD356" s="1"/>
      <c r="HLE356" s="1"/>
      <c r="HLF356" s="1"/>
      <c r="HLG356" s="1"/>
      <c r="HLH356" s="1"/>
      <c r="HLI356" s="1"/>
      <c r="HLJ356" s="1"/>
      <c r="HLK356" s="1"/>
      <c r="HLL356" s="1"/>
      <c r="HLM356" s="1"/>
      <c r="HLN356" s="1"/>
      <c r="HLO356" s="1"/>
      <c r="HLP356" s="1"/>
      <c r="HLQ356" s="1"/>
      <c r="HLR356" s="1"/>
      <c r="HLS356" s="1"/>
      <c r="HLT356" s="1"/>
      <c r="HLU356" s="1"/>
      <c r="HLV356" s="1"/>
      <c r="HLW356" s="1"/>
      <c r="HLX356" s="1"/>
      <c r="HLY356" s="1"/>
      <c r="HLZ356" s="1"/>
      <c r="HMA356" s="1"/>
      <c r="HMB356" s="1"/>
      <c r="HMC356" s="1"/>
      <c r="HMD356" s="1"/>
      <c r="HME356" s="1"/>
      <c r="HMF356" s="1"/>
      <c r="HMG356" s="1"/>
      <c r="HMH356" s="1"/>
      <c r="HMI356" s="1"/>
      <c r="HMJ356" s="1"/>
      <c r="HMK356" s="1"/>
      <c r="HML356" s="1"/>
      <c r="HMM356" s="1"/>
      <c r="HMN356" s="1"/>
      <c r="HMO356" s="1"/>
      <c r="HMP356" s="1"/>
      <c r="HMQ356" s="1"/>
      <c r="HMR356" s="1"/>
      <c r="HMS356" s="1"/>
      <c r="HMT356" s="1"/>
      <c r="HMU356" s="1"/>
      <c r="HMV356" s="1"/>
      <c r="HMW356" s="1"/>
      <c r="HMX356" s="1"/>
      <c r="HMY356" s="1"/>
      <c r="HMZ356" s="1"/>
      <c r="HNA356" s="1"/>
      <c r="HNB356" s="1"/>
      <c r="HNC356" s="1"/>
      <c r="HND356" s="1"/>
      <c r="HNE356" s="1"/>
      <c r="HNF356" s="1"/>
      <c r="HNG356" s="1"/>
      <c r="HNH356" s="1"/>
      <c r="HNI356" s="1"/>
      <c r="HNJ356" s="1"/>
      <c r="HNK356" s="1"/>
      <c r="HNL356" s="1"/>
      <c r="HNM356" s="1"/>
      <c r="HNN356" s="1"/>
      <c r="HNO356" s="1"/>
      <c r="HNP356" s="1"/>
      <c r="HNQ356" s="1"/>
      <c r="HNR356" s="1"/>
      <c r="HNS356" s="1"/>
      <c r="HNT356" s="1"/>
      <c r="HNU356" s="1"/>
      <c r="HNV356" s="1"/>
      <c r="HNW356" s="1"/>
      <c r="HNX356" s="1"/>
      <c r="HNY356" s="1"/>
      <c r="HNZ356" s="1"/>
      <c r="HOA356" s="1"/>
      <c r="HOB356" s="1"/>
      <c r="HOC356" s="1"/>
      <c r="HOD356" s="1"/>
      <c r="HOE356" s="1"/>
      <c r="HOF356" s="1"/>
      <c r="HOG356" s="1"/>
      <c r="HOH356" s="1"/>
      <c r="HOI356" s="1"/>
      <c r="HOJ356" s="1"/>
      <c r="HOK356" s="1"/>
      <c r="HOL356" s="1"/>
      <c r="HOM356" s="1"/>
      <c r="HON356" s="1"/>
      <c r="HOO356" s="1"/>
      <c r="HOP356" s="1"/>
      <c r="HOQ356" s="1"/>
      <c r="HOR356" s="1"/>
      <c r="HOS356" s="1"/>
      <c r="HOT356" s="1"/>
      <c r="HOU356" s="1"/>
      <c r="HOV356" s="1"/>
      <c r="HOW356" s="1"/>
      <c r="HOX356" s="1"/>
      <c r="HOY356" s="1"/>
      <c r="HOZ356" s="1"/>
      <c r="HPA356" s="1"/>
      <c r="HPB356" s="1"/>
      <c r="HPC356" s="1"/>
      <c r="HPD356" s="1"/>
      <c r="HPE356" s="1"/>
      <c r="HPF356" s="1"/>
      <c r="HPG356" s="1"/>
      <c r="HPH356" s="1"/>
      <c r="HPI356" s="1"/>
      <c r="HPJ356" s="1"/>
      <c r="HPK356" s="1"/>
      <c r="HPL356" s="1"/>
      <c r="HPM356" s="1"/>
      <c r="HPN356" s="1"/>
      <c r="HPO356" s="1"/>
      <c r="HPP356" s="1"/>
      <c r="HPQ356" s="1"/>
      <c r="HPR356" s="1"/>
      <c r="HPS356" s="1"/>
      <c r="HPT356" s="1"/>
      <c r="HPU356" s="1"/>
      <c r="HPV356" s="1"/>
      <c r="HPW356" s="1"/>
      <c r="HPX356" s="1"/>
      <c r="HPY356" s="1"/>
      <c r="HPZ356" s="1"/>
      <c r="HQA356" s="1"/>
      <c r="HQB356" s="1"/>
      <c r="HQC356" s="1"/>
      <c r="HQD356" s="1"/>
      <c r="HQE356" s="1"/>
      <c r="HQF356" s="1"/>
      <c r="HQG356" s="1"/>
      <c r="HQH356" s="1"/>
      <c r="HQI356" s="1"/>
      <c r="HQJ356" s="1"/>
      <c r="HQK356" s="1"/>
      <c r="HQL356" s="1"/>
      <c r="HQM356" s="1"/>
      <c r="HQN356" s="1"/>
      <c r="HQO356" s="1"/>
      <c r="HQP356" s="1"/>
      <c r="HQQ356" s="1"/>
      <c r="HQR356" s="1"/>
      <c r="HQS356" s="1"/>
      <c r="HQT356" s="1"/>
      <c r="HQU356" s="1"/>
      <c r="HQV356" s="1"/>
      <c r="HQW356" s="1"/>
      <c r="HQX356" s="1"/>
      <c r="HQY356" s="1"/>
      <c r="HQZ356" s="1"/>
      <c r="HRA356" s="1"/>
      <c r="HRB356" s="1"/>
      <c r="HRC356" s="1"/>
      <c r="HRD356" s="1"/>
      <c r="HRE356" s="1"/>
      <c r="HRF356" s="1"/>
      <c r="HRG356" s="1"/>
      <c r="HRH356" s="1"/>
      <c r="HRI356" s="1"/>
      <c r="HRJ356" s="1"/>
      <c r="HRK356" s="1"/>
      <c r="HRL356" s="1"/>
      <c r="HRM356" s="1"/>
      <c r="HRN356" s="1"/>
      <c r="HRO356" s="1"/>
      <c r="HRP356" s="1"/>
      <c r="HRQ356" s="1"/>
      <c r="HRR356" s="1"/>
      <c r="HRS356" s="1"/>
      <c r="HRT356" s="1"/>
      <c r="HRU356" s="1"/>
      <c r="HRV356" s="1"/>
      <c r="HRW356" s="1"/>
      <c r="HRX356" s="1"/>
      <c r="HRY356" s="1"/>
      <c r="HRZ356" s="1"/>
      <c r="HSA356" s="1"/>
      <c r="HSB356" s="1"/>
      <c r="HSC356" s="1"/>
      <c r="HSD356" s="1"/>
      <c r="HSE356" s="1"/>
      <c r="HSF356" s="1"/>
      <c r="HSG356" s="1"/>
      <c r="HSH356" s="1"/>
      <c r="HSI356" s="1"/>
      <c r="HSJ356" s="1"/>
      <c r="HSK356" s="1"/>
      <c r="HSL356" s="1"/>
      <c r="HSM356" s="1"/>
      <c r="HSN356" s="1"/>
      <c r="HSO356" s="1"/>
      <c r="HSP356" s="1"/>
      <c r="HSQ356" s="1"/>
      <c r="HSR356" s="1"/>
      <c r="HSS356" s="1"/>
      <c r="HST356" s="1"/>
      <c r="HSU356" s="1"/>
      <c r="HSV356" s="1"/>
      <c r="HSW356" s="1"/>
      <c r="HSX356" s="1"/>
      <c r="HSY356" s="1"/>
      <c r="HSZ356" s="1"/>
      <c r="HTA356" s="1"/>
      <c r="HTB356" s="1"/>
      <c r="HTC356" s="1"/>
      <c r="HTD356" s="1"/>
      <c r="HTE356" s="1"/>
      <c r="HTF356" s="1"/>
      <c r="HTG356" s="1"/>
      <c r="HTH356" s="1"/>
      <c r="HTI356" s="1"/>
      <c r="HTJ356" s="1"/>
      <c r="HTK356" s="1"/>
      <c r="HTL356" s="1"/>
      <c r="HTM356" s="1"/>
      <c r="HTN356" s="1"/>
      <c r="HTO356" s="1"/>
      <c r="HTP356" s="1"/>
      <c r="HTQ356" s="1"/>
      <c r="HTR356" s="1"/>
      <c r="HTS356" s="1"/>
      <c r="HTT356" s="1"/>
      <c r="HTU356" s="1"/>
      <c r="HTV356" s="1"/>
      <c r="HTW356" s="1"/>
      <c r="HTX356" s="1"/>
      <c r="HTY356" s="1"/>
      <c r="HTZ356" s="1"/>
      <c r="HUA356" s="1"/>
      <c r="HUB356" s="1"/>
      <c r="HUC356" s="1"/>
      <c r="HUD356" s="1"/>
      <c r="HUE356" s="1"/>
      <c r="HUF356" s="1"/>
      <c r="HUG356" s="1"/>
      <c r="HUH356" s="1"/>
      <c r="HUI356" s="1"/>
      <c r="HUJ356" s="1"/>
      <c r="HUK356" s="1"/>
      <c r="HUL356" s="1"/>
      <c r="HUM356" s="1"/>
      <c r="HUN356" s="1"/>
      <c r="HUO356" s="1"/>
      <c r="HUP356" s="1"/>
      <c r="HUQ356" s="1"/>
      <c r="HUR356" s="1"/>
      <c r="HUS356" s="1"/>
      <c r="HUT356" s="1"/>
      <c r="HUU356" s="1"/>
      <c r="HUV356" s="1"/>
      <c r="HUW356" s="1"/>
      <c r="HUX356" s="1"/>
      <c r="HUY356" s="1"/>
      <c r="HUZ356" s="1"/>
      <c r="HVA356" s="1"/>
      <c r="HVB356" s="1"/>
      <c r="HVC356" s="1"/>
      <c r="HVD356" s="1"/>
      <c r="HVE356" s="1"/>
      <c r="HVF356" s="1"/>
      <c r="HVG356" s="1"/>
      <c r="HVH356" s="1"/>
      <c r="HVI356" s="1"/>
      <c r="HVJ356" s="1"/>
      <c r="HVK356" s="1"/>
      <c r="HVL356" s="1"/>
      <c r="HVM356" s="1"/>
      <c r="HVN356" s="1"/>
      <c r="HVO356" s="1"/>
      <c r="HVP356" s="1"/>
      <c r="HVQ356" s="1"/>
      <c r="HVR356" s="1"/>
      <c r="HVS356" s="1"/>
      <c r="HVT356" s="1"/>
      <c r="HVU356" s="1"/>
      <c r="HVV356" s="1"/>
      <c r="HVW356" s="1"/>
      <c r="HVX356" s="1"/>
      <c r="HVY356" s="1"/>
      <c r="HVZ356" s="1"/>
      <c r="HWA356" s="1"/>
      <c r="HWB356" s="1"/>
      <c r="HWC356" s="1"/>
      <c r="HWD356" s="1"/>
      <c r="HWE356" s="1"/>
      <c r="HWF356" s="1"/>
      <c r="HWG356" s="1"/>
      <c r="HWH356" s="1"/>
      <c r="HWI356" s="1"/>
      <c r="HWJ356" s="1"/>
      <c r="HWK356" s="1"/>
      <c r="HWL356" s="1"/>
      <c r="HWM356" s="1"/>
      <c r="HWN356" s="1"/>
      <c r="HWO356" s="1"/>
      <c r="HWP356" s="1"/>
      <c r="HWQ356" s="1"/>
      <c r="HWR356" s="1"/>
      <c r="HWS356" s="1"/>
      <c r="HWT356" s="1"/>
      <c r="HWU356" s="1"/>
      <c r="HWV356" s="1"/>
      <c r="HWW356" s="1"/>
      <c r="HWX356" s="1"/>
      <c r="HWY356" s="1"/>
      <c r="HWZ356" s="1"/>
      <c r="HXA356" s="1"/>
      <c r="HXB356" s="1"/>
      <c r="HXC356" s="1"/>
      <c r="HXD356" s="1"/>
      <c r="HXE356" s="1"/>
      <c r="HXF356" s="1"/>
      <c r="HXG356" s="1"/>
      <c r="HXH356" s="1"/>
      <c r="HXI356" s="1"/>
      <c r="HXJ356" s="1"/>
      <c r="HXK356" s="1"/>
      <c r="HXL356" s="1"/>
      <c r="HXM356" s="1"/>
      <c r="HXN356" s="1"/>
      <c r="HXO356" s="1"/>
      <c r="HXP356" s="1"/>
      <c r="HXQ356" s="1"/>
      <c r="HXR356" s="1"/>
      <c r="HXS356" s="1"/>
      <c r="HXT356" s="1"/>
      <c r="HXU356" s="1"/>
      <c r="HXV356" s="1"/>
      <c r="HXW356" s="1"/>
      <c r="HXX356" s="1"/>
      <c r="HXY356" s="1"/>
      <c r="HXZ356" s="1"/>
      <c r="HYA356" s="1"/>
      <c r="HYB356" s="1"/>
      <c r="HYC356" s="1"/>
      <c r="HYD356" s="1"/>
      <c r="HYE356" s="1"/>
      <c r="HYF356" s="1"/>
      <c r="HYG356" s="1"/>
      <c r="HYH356" s="1"/>
      <c r="HYI356" s="1"/>
      <c r="HYJ356" s="1"/>
      <c r="HYK356" s="1"/>
      <c r="HYL356" s="1"/>
      <c r="HYM356" s="1"/>
      <c r="HYN356" s="1"/>
      <c r="HYO356" s="1"/>
      <c r="HYP356" s="1"/>
      <c r="HYQ356" s="1"/>
      <c r="HYR356" s="1"/>
      <c r="HYS356" s="1"/>
      <c r="HYT356" s="1"/>
      <c r="HYU356" s="1"/>
      <c r="HYV356" s="1"/>
      <c r="HYW356" s="1"/>
      <c r="HYX356" s="1"/>
      <c r="HYY356" s="1"/>
      <c r="HYZ356" s="1"/>
      <c r="HZA356" s="1"/>
      <c r="HZB356" s="1"/>
      <c r="HZC356" s="1"/>
      <c r="HZD356" s="1"/>
      <c r="HZE356" s="1"/>
      <c r="HZF356" s="1"/>
      <c r="HZG356" s="1"/>
      <c r="HZH356" s="1"/>
      <c r="HZI356" s="1"/>
      <c r="HZJ356" s="1"/>
      <c r="HZK356" s="1"/>
      <c r="HZL356" s="1"/>
      <c r="HZM356" s="1"/>
      <c r="HZN356" s="1"/>
      <c r="HZO356" s="1"/>
      <c r="HZP356" s="1"/>
      <c r="HZQ356" s="1"/>
      <c r="HZR356" s="1"/>
      <c r="HZS356" s="1"/>
      <c r="HZT356" s="1"/>
      <c r="HZU356" s="1"/>
      <c r="HZV356" s="1"/>
      <c r="HZW356" s="1"/>
      <c r="HZX356" s="1"/>
      <c r="HZY356" s="1"/>
      <c r="HZZ356" s="1"/>
      <c r="IAA356" s="1"/>
      <c r="IAB356" s="1"/>
      <c r="IAC356" s="1"/>
      <c r="IAD356" s="1"/>
      <c r="IAE356" s="1"/>
      <c r="IAF356" s="1"/>
      <c r="IAG356" s="1"/>
      <c r="IAH356" s="1"/>
      <c r="IAI356" s="1"/>
      <c r="IAJ356" s="1"/>
      <c r="IAK356" s="1"/>
      <c r="IAL356" s="1"/>
      <c r="IAM356" s="1"/>
      <c r="IAN356" s="1"/>
      <c r="IAO356" s="1"/>
      <c r="IAP356" s="1"/>
      <c r="IAQ356" s="1"/>
      <c r="IAR356" s="1"/>
      <c r="IAS356" s="1"/>
      <c r="IAT356" s="1"/>
      <c r="IAU356" s="1"/>
      <c r="IAV356" s="1"/>
      <c r="IAW356" s="1"/>
      <c r="IAX356" s="1"/>
      <c r="IAY356" s="1"/>
      <c r="IAZ356" s="1"/>
      <c r="IBA356" s="1"/>
      <c r="IBB356" s="1"/>
      <c r="IBC356" s="1"/>
      <c r="IBD356" s="1"/>
      <c r="IBE356" s="1"/>
      <c r="IBF356" s="1"/>
      <c r="IBG356" s="1"/>
      <c r="IBH356" s="1"/>
      <c r="IBI356" s="1"/>
      <c r="IBJ356" s="1"/>
      <c r="IBK356" s="1"/>
      <c r="IBL356" s="1"/>
      <c r="IBM356" s="1"/>
      <c r="IBN356" s="1"/>
      <c r="IBO356" s="1"/>
      <c r="IBP356" s="1"/>
      <c r="IBQ356" s="1"/>
      <c r="IBR356" s="1"/>
      <c r="IBS356" s="1"/>
      <c r="IBT356" s="1"/>
      <c r="IBU356" s="1"/>
      <c r="IBV356" s="1"/>
      <c r="IBW356" s="1"/>
      <c r="IBX356" s="1"/>
      <c r="IBY356" s="1"/>
      <c r="IBZ356" s="1"/>
      <c r="ICA356" s="1"/>
      <c r="ICB356" s="1"/>
      <c r="ICC356" s="1"/>
      <c r="ICD356" s="1"/>
      <c r="ICE356" s="1"/>
      <c r="ICF356" s="1"/>
      <c r="ICG356" s="1"/>
      <c r="ICH356" s="1"/>
      <c r="ICI356" s="1"/>
      <c r="ICJ356" s="1"/>
      <c r="ICK356" s="1"/>
      <c r="ICL356" s="1"/>
      <c r="ICM356" s="1"/>
      <c r="ICN356" s="1"/>
      <c r="ICO356" s="1"/>
      <c r="ICP356" s="1"/>
      <c r="ICQ356" s="1"/>
      <c r="ICR356" s="1"/>
      <c r="ICS356" s="1"/>
      <c r="ICT356" s="1"/>
      <c r="ICU356" s="1"/>
      <c r="ICV356" s="1"/>
      <c r="ICW356" s="1"/>
      <c r="ICX356" s="1"/>
      <c r="ICY356" s="1"/>
      <c r="ICZ356" s="1"/>
      <c r="IDA356" s="1"/>
      <c r="IDB356" s="1"/>
      <c r="IDC356" s="1"/>
      <c r="IDD356" s="1"/>
      <c r="IDE356" s="1"/>
      <c r="IDF356" s="1"/>
      <c r="IDG356" s="1"/>
      <c r="IDH356" s="1"/>
      <c r="IDI356" s="1"/>
      <c r="IDJ356" s="1"/>
      <c r="IDK356" s="1"/>
      <c r="IDL356" s="1"/>
      <c r="IDM356" s="1"/>
      <c r="IDN356" s="1"/>
      <c r="IDO356" s="1"/>
      <c r="IDP356" s="1"/>
      <c r="IDQ356" s="1"/>
      <c r="IDR356" s="1"/>
      <c r="IDS356" s="1"/>
      <c r="IDT356" s="1"/>
      <c r="IDU356" s="1"/>
      <c r="IDV356" s="1"/>
      <c r="IDW356" s="1"/>
      <c r="IDX356" s="1"/>
      <c r="IDY356" s="1"/>
      <c r="IDZ356" s="1"/>
      <c r="IEA356" s="1"/>
      <c r="IEB356" s="1"/>
      <c r="IEC356" s="1"/>
      <c r="IED356" s="1"/>
      <c r="IEE356" s="1"/>
      <c r="IEF356" s="1"/>
      <c r="IEG356" s="1"/>
      <c r="IEH356" s="1"/>
      <c r="IEI356" s="1"/>
      <c r="IEJ356" s="1"/>
      <c r="IEK356" s="1"/>
      <c r="IEL356" s="1"/>
      <c r="IEM356" s="1"/>
      <c r="IEN356" s="1"/>
      <c r="IEO356" s="1"/>
      <c r="IEP356" s="1"/>
      <c r="IEQ356" s="1"/>
      <c r="IER356" s="1"/>
      <c r="IES356" s="1"/>
      <c r="IET356" s="1"/>
      <c r="IEU356" s="1"/>
      <c r="IEV356" s="1"/>
      <c r="IEW356" s="1"/>
      <c r="IEX356" s="1"/>
      <c r="IEY356" s="1"/>
      <c r="IEZ356" s="1"/>
      <c r="IFA356" s="1"/>
      <c r="IFB356" s="1"/>
      <c r="IFC356" s="1"/>
      <c r="IFD356" s="1"/>
      <c r="IFE356" s="1"/>
      <c r="IFF356" s="1"/>
      <c r="IFG356" s="1"/>
      <c r="IFH356" s="1"/>
      <c r="IFI356" s="1"/>
      <c r="IFJ356" s="1"/>
      <c r="IFK356" s="1"/>
      <c r="IFL356" s="1"/>
      <c r="IFM356" s="1"/>
      <c r="IFN356" s="1"/>
      <c r="IFO356" s="1"/>
      <c r="IFP356" s="1"/>
      <c r="IFQ356" s="1"/>
      <c r="IFR356" s="1"/>
      <c r="IFS356" s="1"/>
      <c r="IFT356" s="1"/>
      <c r="IFU356" s="1"/>
      <c r="IFV356" s="1"/>
      <c r="IFW356" s="1"/>
      <c r="IFX356" s="1"/>
      <c r="IFY356" s="1"/>
      <c r="IFZ356" s="1"/>
      <c r="IGA356" s="1"/>
      <c r="IGB356" s="1"/>
      <c r="IGC356" s="1"/>
      <c r="IGD356" s="1"/>
      <c r="IGE356" s="1"/>
      <c r="IGF356" s="1"/>
      <c r="IGG356" s="1"/>
      <c r="IGH356" s="1"/>
      <c r="IGI356" s="1"/>
      <c r="IGJ356" s="1"/>
      <c r="IGK356" s="1"/>
      <c r="IGL356" s="1"/>
      <c r="IGM356" s="1"/>
      <c r="IGN356" s="1"/>
      <c r="IGO356" s="1"/>
      <c r="IGP356" s="1"/>
      <c r="IGQ356" s="1"/>
      <c r="IGR356" s="1"/>
      <c r="IGS356" s="1"/>
      <c r="IGT356" s="1"/>
      <c r="IGU356" s="1"/>
      <c r="IGV356" s="1"/>
      <c r="IGW356" s="1"/>
      <c r="IGX356" s="1"/>
      <c r="IGY356" s="1"/>
      <c r="IGZ356" s="1"/>
      <c r="IHA356" s="1"/>
      <c r="IHB356" s="1"/>
      <c r="IHC356" s="1"/>
      <c r="IHD356" s="1"/>
      <c r="IHE356" s="1"/>
      <c r="IHF356" s="1"/>
      <c r="IHG356" s="1"/>
      <c r="IHH356" s="1"/>
      <c r="IHI356" s="1"/>
      <c r="IHJ356" s="1"/>
      <c r="IHK356" s="1"/>
      <c r="IHL356" s="1"/>
      <c r="IHM356" s="1"/>
      <c r="IHN356" s="1"/>
      <c r="IHO356" s="1"/>
      <c r="IHP356" s="1"/>
      <c r="IHQ356" s="1"/>
      <c r="IHR356" s="1"/>
      <c r="IHS356" s="1"/>
      <c r="IHT356" s="1"/>
      <c r="IHU356" s="1"/>
      <c r="IHV356" s="1"/>
      <c r="IHW356" s="1"/>
      <c r="IHX356" s="1"/>
      <c r="IHY356" s="1"/>
      <c r="IHZ356" s="1"/>
      <c r="IIA356" s="1"/>
      <c r="IIB356" s="1"/>
      <c r="IIC356" s="1"/>
      <c r="IID356" s="1"/>
      <c r="IIE356" s="1"/>
      <c r="IIF356" s="1"/>
      <c r="IIG356" s="1"/>
      <c r="IIH356" s="1"/>
      <c r="III356" s="1"/>
      <c r="IIJ356" s="1"/>
      <c r="IIK356" s="1"/>
      <c r="IIL356" s="1"/>
      <c r="IIM356" s="1"/>
      <c r="IIN356" s="1"/>
      <c r="IIO356" s="1"/>
      <c r="IIP356" s="1"/>
      <c r="IIQ356" s="1"/>
      <c r="IIR356" s="1"/>
      <c r="IIS356" s="1"/>
      <c r="IIT356" s="1"/>
      <c r="IIU356" s="1"/>
      <c r="IIV356" s="1"/>
      <c r="IIW356" s="1"/>
      <c r="IIX356" s="1"/>
      <c r="IIY356" s="1"/>
      <c r="IIZ356" s="1"/>
      <c r="IJA356" s="1"/>
      <c r="IJB356" s="1"/>
      <c r="IJC356" s="1"/>
      <c r="IJD356" s="1"/>
      <c r="IJE356" s="1"/>
      <c r="IJF356" s="1"/>
      <c r="IJG356" s="1"/>
      <c r="IJH356" s="1"/>
      <c r="IJI356" s="1"/>
      <c r="IJJ356" s="1"/>
      <c r="IJK356" s="1"/>
      <c r="IJL356" s="1"/>
      <c r="IJM356" s="1"/>
      <c r="IJN356" s="1"/>
      <c r="IJO356" s="1"/>
      <c r="IJP356" s="1"/>
      <c r="IJQ356" s="1"/>
      <c r="IJR356" s="1"/>
      <c r="IJS356" s="1"/>
      <c r="IJT356" s="1"/>
      <c r="IJU356" s="1"/>
      <c r="IJV356" s="1"/>
      <c r="IJW356" s="1"/>
      <c r="IJX356" s="1"/>
      <c r="IJY356" s="1"/>
      <c r="IJZ356" s="1"/>
      <c r="IKA356" s="1"/>
      <c r="IKB356" s="1"/>
      <c r="IKC356" s="1"/>
      <c r="IKD356" s="1"/>
      <c r="IKE356" s="1"/>
      <c r="IKF356" s="1"/>
      <c r="IKG356" s="1"/>
      <c r="IKH356" s="1"/>
      <c r="IKI356" s="1"/>
      <c r="IKJ356" s="1"/>
      <c r="IKK356" s="1"/>
      <c r="IKL356" s="1"/>
      <c r="IKM356" s="1"/>
      <c r="IKN356" s="1"/>
      <c r="IKO356" s="1"/>
      <c r="IKP356" s="1"/>
      <c r="IKQ356" s="1"/>
      <c r="IKR356" s="1"/>
      <c r="IKS356" s="1"/>
      <c r="IKT356" s="1"/>
      <c r="IKU356" s="1"/>
      <c r="IKV356" s="1"/>
      <c r="IKW356" s="1"/>
      <c r="IKX356" s="1"/>
      <c r="IKY356" s="1"/>
      <c r="IKZ356" s="1"/>
      <c r="ILA356" s="1"/>
      <c r="ILB356" s="1"/>
      <c r="ILC356" s="1"/>
      <c r="ILD356" s="1"/>
      <c r="ILE356" s="1"/>
      <c r="ILF356" s="1"/>
      <c r="ILG356" s="1"/>
      <c r="ILH356" s="1"/>
      <c r="ILI356" s="1"/>
      <c r="ILJ356" s="1"/>
      <c r="ILK356" s="1"/>
      <c r="ILL356" s="1"/>
      <c r="ILM356" s="1"/>
      <c r="ILN356" s="1"/>
      <c r="ILO356" s="1"/>
      <c r="ILP356" s="1"/>
      <c r="ILQ356" s="1"/>
      <c r="ILR356" s="1"/>
      <c r="ILS356" s="1"/>
      <c r="ILT356" s="1"/>
      <c r="ILU356" s="1"/>
      <c r="ILV356" s="1"/>
      <c r="ILW356" s="1"/>
      <c r="ILX356" s="1"/>
      <c r="ILY356" s="1"/>
      <c r="ILZ356" s="1"/>
      <c r="IMA356" s="1"/>
      <c r="IMB356" s="1"/>
      <c r="IMC356" s="1"/>
      <c r="IMD356" s="1"/>
      <c r="IME356" s="1"/>
      <c r="IMF356" s="1"/>
      <c r="IMG356" s="1"/>
      <c r="IMH356" s="1"/>
      <c r="IMI356" s="1"/>
      <c r="IMJ356" s="1"/>
      <c r="IMK356" s="1"/>
      <c r="IML356" s="1"/>
      <c r="IMM356" s="1"/>
      <c r="IMN356" s="1"/>
      <c r="IMO356" s="1"/>
      <c r="IMP356" s="1"/>
      <c r="IMQ356" s="1"/>
      <c r="IMR356" s="1"/>
      <c r="IMS356" s="1"/>
      <c r="IMT356" s="1"/>
      <c r="IMU356" s="1"/>
      <c r="IMV356" s="1"/>
      <c r="IMW356" s="1"/>
      <c r="IMX356" s="1"/>
      <c r="IMY356" s="1"/>
      <c r="IMZ356" s="1"/>
      <c r="INA356" s="1"/>
      <c r="INB356" s="1"/>
      <c r="INC356" s="1"/>
      <c r="IND356" s="1"/>
      <c r="INE356" s="1"/>
      <c r="INF356" s="1"/>
      <c r="ING356" s="1"/>
      <c r="INH356" s="1"/>
      <c r="INI356" s="1"/>
      <c r="INJ356" s="1"/>
      <c r="INK356" s="1"/>
      <c r="INL356" s="1"/>
      <c r="INM356" s="1"/>
      <c r="INN356" s="1"/>
      <c r="INO356" s="1"/>
      <c r="INP356" s="1"/>
      <c r="INQ356" s="1"/>
      <c r="INR356" s="1"/>
      <c r="INS356" s="1"/>
      <c r="INT356" s="1"/>
      <c r="INU356" s="1"/>
      <c r="INV356" s="1"/>
      <c r="INW356" s="1"/>
      <c r="INX356" s="1"/>
      <c r="INY356" s="1"/>
      <c r="INZ356" s="1"/>
      <c r="IOA356" s="1"/>
      <c r="IOB356" s="1"/>
      <c r="IOC356" s="1"/>
      <c r="IOD356" s="1"/>
      <c r="IOE356" s="1"/>
      <c r="IOF356" s="1"/>
      <c r="IOG356" s="1"/>
      <c r="IOH356" s="1"/>
      <c r="IOI356" s="1"/>
      <c r="IOJ356" s="1"/>
      <c r="IOK356" s="1"/>
      <c r="IOL356" s="1"/>
      <c r="IOM356" s="1"/>
      <c r="ION356" s="1"/>
      <c r="IOO356" s="1"/>
      <c r="IOP356" s="1"/>
      <c r="IOQ356" s="1"/>
      <c r="IOR356" s="1"/>
      <c r="IOS356" s="1"/>
      <c r="IOT356" s="1"/>
      <c r="IOU356" s="1"/>
      <c r="IOV356" s="1"/>
      <c r="IOW356" s="1"/>
      <c r="IOX356" s="1"/>
      <c r="IOY356" s="1"/>
      <c r="IOZ356" s="1"/>
      <c r="IPA356" s="1"/>
      <c r="IPB356" s="1"/>
      <c r="IPC356" s="1"/>
      <c r="IPD356" s="1"/>
      <c r="IPE356" s="1"/>
      <c r="IPF356" s="1"/>
      <c r="IPG356" s="1"/>
      <c r="IPH356" s="1"/>
      <c r="IPI356" s="1"/>
      <c r="IPJ356" s="1"/>
      <c r="IPK356" s="1"/>
      <c r="IPL356" s="1"/>
      <c r="IPM356" s="1"/>
      <c r="IPN356" s="1"/>
      <c r="IPO356" s="1"/>
      <c r="IPP356" s="1"/>
      <c r="IPQ356" s="1"/>
      <c r="IPR356" s="1"/>
      <c r="IPS356" s="1"/>
      <c r="IPT356" s="1"/>
      <c r="IPU356" s="1"/>
      <c r="IPV356" s="1"/>
      <c r="IPW356" s="1"/>
      <c r="IPX356" s="1"/>
      <c r="IPY356" s="1"/>
      <c r="IPZ356" s="1"/>
      <c r="IQA356" s="1"/>
      <c r="IQB356" s="1"/>
      <c r="IQC356" s="1"/>
      <c r="IQD356" s="1"/>
      <c r="IQE356" s="1"/>
      <c r="IQF356" s="1"/>
      <c r="IQG356" s="1"/>
      <c r="IQH356" s="1"/>
      <c r="IQI356" s="1"/>
      <c r="IQJ356" s="1"/>
      <c r="IQK356" s="1"/>
      <c r="IQL356" s="1"/>
      <c r="IQM356" s="1"/>
      <c r="IQN356" s="1"/>
      <c r="IQO356" s="1"/>
      <c r="IQP356" s="1"/>
      <c r="IQQ356" s="1"/>
      <c r="IQR356" s="1"/>
      <c r="IQS356" s="1"/>
      <c r="IQT356" s="1"/>
      <c r="IQU356" s="1"/>
      <c r="IQV356" s="1"/>
      <c r="IQW356" s="1"/>
      <c r="IQX356" s="1"/>
      <c r="IQY356" s="1"/>
      <c r="IQZ356" s="1"/>
      <c r="IRA356" s="1"/>
      <c r="IRB356" s="1"/>
      <c r="IRC356" s="1"/>
      <c r="IRD356" s="1"/>
      <c r="IRE356" s="1"/>
      <c r="IRF356" s="1"/>
      <c r="IRG356" s="1"/>
      <c r="IRH356" s="1"/>
      <c r="IRI356" s="1"/>
      <c r="IRJ356" s="1"/>
      <c r="IRK356" s="1"/>
      <c r="IRL356" s="1"/>
      <c r="IRM356" s="1"/>
      <c r="IRN356" s="1"/>
      <c r="IRO356" s="1"/>
      <c r="IRP356" s="1"/>
      <c r="IRQ356" s="1"/>
      <c r="IRR356" s="1"/>
      <c r="IRS356" s="1"/>
      <c r="IRT356" s="1"/>
      <c r="IRU356" s="1"/>
      <c r="IRV356" s="1"/>
      <c r="IRW356" s="1"/>
      <c r="IRX356" s="1"/>
      <c r="IRY356" s="1"/>
      <c r="IRZ356" s="1"/>
      <c r="ISA356" s="1"/>
      <c r="ISB356" s="1"/>
      <c r="ISC356" s="1"/>
      <c r="ISD356" s="1"/>
      <c r="ISE356" s="1"/>
      <c r="ISF356" s="1"/>
      <c r="ISG356" s="1"/>
      <c r="ISH356" s="1"/>
      <c r="ISI356" s="1"/>
      <c r="ISJ356" s="1"/>
      <c r="ISK356" s="1"/>
      <c r="ISL356" s="1"/>
      <c r="ISM356" s="1"/>
      <c r="ISN356" s="1"/>
      <c r="ISO356" s="1"/>
      <c r="ISP356" s="1"/>
      <c r="ISQ356" s="1"/>
      <c r="ISR356" s="1"/>
      <c r="ISS356" s="1"/>
      <c r="IST356" s="1"/>
      <c r="ISU356" s="1"/>
      <c r="ISV356" s="1"/>
      <c r="ISW356" s="1"/>
      <c r="ISX356" s="1"/>
      <c r="ISY356" s="1"/>
      <c r="ISZ356" s="1"/>
      <c r="ITA356" s="1"/>
      <c r="ITB356" s="1"/>
      <c r="ITC356" s="1"/>
      <c r="ITD356" s="1"/>
      <c r="ITE356" s="1"/>
      <c r="ITF356" s="1"/>
      <c r="ITG356" s="1"/>
      <c r="ITH356" s="1"/>
      <c r="ITI356" s="1"/>
      <c r="ITJ356" s="1"/>
      <c r="ITK356" s="1"/>
      <c r="ITL356" s="1"/>
      <c r="ITM356" s="1"/>
      <c r="ITN356" s="1"/>
      <c r="ITO356" s="1"/>
      <c r="ITP356" s="1"/>
      <c r="ITQ356" s="1"/>
      <c r="ITR356" s="1"/>
      <c r="ITS356" s="1"/>
      <c r="ITT356" s="1"/>
      <c r="ITU356" s="1"/>
      <c r="ITV356" s="1"/>
      <c r="ITW356" s="1"/>
      <c r="ITX356" s="1"/>
      <c r="ITY356" s="1"/>
      <c r="ITZ356" s="1"/>
      <c r="IUA356" s="1"/>
      <c r="IUB356" s="1"/>
      <c r="IUC356" s="1"/>
      <c r="IUD356" s="1"/>
      <c r="IUE356" s="1"/>
      <c r="IUF356" s="1"/>
      <c r="IUG356" s="1"/>
      <c r="IUH356" s="1"/>
      <c r="IUI356" s="1"/>
      <c r="IUJ356" s="1"/>
      <c r="IUK356" s="1"/>
      <c r="IUL356" s="1"/>
      <c r="IUM356" s="1"/>
      <c r="IUN356" s="1"/>
      <c r="IUO356" s="1"/>
      <c r="IUP356" s="1"/>
      <c r="IUQ356" s="1"/>
      <c r="IUR356" s="1"/>
      <c r="IUS356" s="1"/>
      <c r="IUT356" s="1"/>
      <c r="IUU356" s="1"/>
      <c r="IUV356" s="1"/>
      <c r="IUW356" s="1"/>
      <c r="IUX356" s="1"/>
      <c r="IUY356" s="1"/>
      <c r="IUZ356" s="1"/>
      <c r="IVA356" s="1"/>
      <c r="IVB356" s="1"/>
      <c r="IVC356" s="1"/>
      <c r="IVD356" s="1"/>
      <c r="IVE356" s="1"/>
      <c r="IVF356" s="1"/>
      <c r="IVG356" s="1"/>
      <c r="IVH356" s="1"/>
      <c r="IVI356" s="1"/>
      <c r="IVJ356" s="1"/>
      <c r="IVK356" s="1"/>
      <c r="IVL356" s="1"/>
      <c r="IVM356" s="1"/>
      <c r="IVN356" s="1"/>
      <c r="IVO356" s="1"/>
      <c r="IVP356" s="1"/>
      <c r="IVQ356" s="1"/>
      <c r="IVR356" s="1"/>
      <c r="IVS356" s="1"/>
      <c r="IVT356" s="1"/>
      <c r="IVU356" s="1"/>
      <c r="IVV356" s="1"/>
      <c r="IVW356" s="1"/>
      <c r="IVX356" s="1"/>
      <c r="IVY356" s="1"/>
      <c r="IVZ356" s="1"/>
      <c r="IWA356" s="1"/>
      <c r="IWB356" s="1"/>
      <c r="IWC356" s="1"/>
      <c r="IWD356" s="1"/>
      <c r="IWE356" s="1"/>
      <c r="IWF356" s="1"/>
      <c r="IWG356" s="1"/>
      <c r="IWH356" s="1"/>
      <c r="IWI356" s="1"/>
      <c r="IWJ356" s="1"/>
      <c r="IWK356" s="1"/>
      <c r="IWL356" s="1"/>
      <c r="IWM356" s="1"/>
      <c r="IWN356" s="1"/>
      <c r="IWO356" s="1"/>
      <c r="IWP356" s="1"/>
      <c r="IWQ356" s="1"/>
      <c r="IWR356" s="1"/>
      <c r="IWS356" s="1"/>
      <c r="IWT356" s="1"/>
      <c r="IWU356" s="1"/>
      <c r="IWV356" s="1"/>
      <c r="IWW356" s="1"/>
      <c r="IWX356" s="1"/>
      <c r="IWY356" s="1"/>
      <c r="IWZ356" s="1"/>
      <c r="IXA356" s="1"/>
      <c r="IXB356" s="1"/>
      <c r="IXC356" s="1"/>
      <c r="IXD356" s="1"/>
      <c r="IXE356" s="1"/>
      <c r="IXF356" s="1"/>
      <c r="IXG356" s="1"/>
      <c r="IXH356" s="1"/>
      <c r="IXI356" s="1"/>
      <c r="IXJ356" s="1"/>
      <c r="IXK356" s="1"/>
      <c r="IXL356" s="1"/>
      <c r="IXM356" s="1"/>
      <c r="IXN356" s="1"/>
      <c r="IXO356" s="1"/>
      <c r="IXP356" s="1"/>
      <c r="IXQ356" s="1"/>
      <c r="IXR356" s="1"/>
      <c r="IXS356" s="1"/>
      <c r="IXT356" s="1"/>
      <c r="IXU356" s="1"/>
      <c r="IXV356" s="1"/>
      <c r="IXW356" s="1"/>
      <c r="IXX356" s="1"/>
      <c r="IXY356" s="1"/>
      <c r="IXZ356" s="1"/>
      <c r="IYA356" s="1"/>
      <c r="IYB356" s="1"/>
      <c r="IYC356" s="1"/>
      <c r="IYD356" s="1"/>
      <c r="IYE356" s="1"/>
      <c r="IYF356" s="1"/>
      <c r="IYG356" s="1"/>
      <c r="IYH356" s="1"/>
      <c r="IYI356" s="1"/>
      <c r="IYJ356" s="1"/>
      <c r="IYK356" s="1"/>
      <c r="IYL356" s="1"/>
      <c r="IYM356" s="1"/>
      <c r="IYN356" s="1"/>
      <c r="IYO356" s="1"/>
      <c r="IYP356" s="1"/>
      <c r="IYQ356" s="1"/>
      <c r="IYR356" s="1"/>
      <c r="IYS356" s="1"/>
      <c r="IYT356" s="1"/>
      <c r="IYU356" s="1"/>
      <c r="IYV356" s="1"/>
      <c r="IYW356" s="1"/>
      <c r="IYX356" s="1"/>
      <c r="IYY356" s="1"/>
      <c r="IYZ356" s="1"/>
      <c r="IZA356" s="1"/>
      <c r="IZB356" s="1"/>
      <c r="IZC356" s="1"/>
      <c r="IZD356" s="1"/>
      <c r="IZE356" s="1"/>
      <c r="IZF356" s="1"/>
      <c r="IZG356" s="1"/>
      <c r="IZH356" s="1"/>
      <c r="IZI356" s="1"/>
      <c r="IZJ356" s="1"/>
      <c r="IZK356" s="1"/>
      <c r="IZL356" s="1"/>
      <c r="IZM356" s="1"/>
      <c r="IZN356" s="1"/>
      <c r="IZO356" s="1"/>
      <c r="IZP356" s="1"/>
      <c r="IZQ356" s="1"/>
      <c r="IZR356" s="1"/>
      <c r="IZS356" s="1"/>
      <c r="IZT356" s="1"/>
      <c r="IZU356" s="1"/>
      <c r="IZV356" s="1"/>
      <c r="IZW356" s="1"/>
      <c r="IZX356" s="1"/>
      <c r="IZY356" s="1"/>
      <c r="IZZ356" s="1"/>
      <c r="JAA356" s="1"/>
      <c r="JAB356" s="1"/>
      <c r="JAC356" s="1"/>
      <c r="JAD356" s="1"/>
      <c r="JAE356" s="1"/>
      <c r="JAF356" s="1"/>
      <c r="JAG356" s="1"/>
      <c r="JAH356" s="1"/>
      <c r="JAI356" s="1"/>
      <c r="JAJ356" s="1"/>
      <c r="JAK356" s="1"/>
      <c r="JAL356" s="1"/>
      <c r="JAM356" s="1"/>
      <c r="JAN356" s="1"/>
      <c r="JAO356" s="1"/>
      <c r="JAP356" s="1"/>
      <c r="JAQ356" s="1"/>
      <c r="JAR356" s="1"/>
      <c r="JAS356" s="1"/>
      <c r="JAT356" s="1"/>
      <c r="JAU356" s="1"/>
      <c r="JAV356" s="1"/>
      <c r="JAW356" s="1"/>
      <c r="JAX356" s="1"/>
      <c r="JAY356" s="1"/>
      <c r="JAZ356" s="1"/>
      <c r="JBA356" s="1"/>
      <c r="JBB356" s="1"/>
      <c r="JBC356" s="1"/>
      <c r="JBD356" s="1"/>
      <c r="JBE356" s="1"/>
      <c r="JBF356" s="1"/>
      <c r="JBG356" s="1"/>
      <c r="JBH356" s="1"/>
      <c r="JBI356" s="1"/>
      <c r="JBJ356" s="1"/>
      <c r="JBK356" s="1"/>
      <c r="JBL356" s="1"/>
      <c r="JBM356" s="1"/>
      <c r="JBN356" s="1"/>
      <c r="JBO356" s="1"/>
      <c r="JBP356" s="1"/>
      <c r="JBQ356" s="1"/>
      <c r="JBR356" s="1"/>
      <c r="JBS356" s="1"/>
      <c r="JBT356" s="1"/>
      <c r="JBU356" s="1"/>
      <c r="JBV356" s="1"/>
      <c r="JBW356" s="1"/>
      <c r="JBX356" s="1"/>
      <c r="JBY356" s="1"/>
      <c r="JBZ356" s="1"/>
      <c r="JCA356" s="1"/>
      <c r="JCB356" s="1"/>
      <c r="JCC356" s="1"/>
      <c r="JCD356" s="1"/>
      <c r="JCE356" s="1"/>
      <c r="JCF356" s="1"/>
      <c r="JCG356" s="1"/>
      <c r="JCH356" s="1"/>
      <c r="JCI356" s="1"/>
      <c r="JCJ356" s="1"/>
      <c r="JCK356" s="1"/>
      <c r="JCL356" s="1"/>
      <c r="JCM356" s="1"/>
      <c r="JCN356" s="1"/>
      <c r="JCO356" s="1"/>
      <c r="JCP356" s="1"/>
      <c r="JCQ356" s="1"/>
      <c r="JCR356" s="1"/>
      <c r="JCS356" s="1"/>
      <c r="JCT356" s="1"/>
      <c r="JCU356" s="1"/>
      <c r="JCV356" s="1"/>
      <c r="JCW356" s="1"/>
      <c r="JCX356" s="1"/>
      <c r="JCY356" s="1"/>
      <c r="JCZ356" s="1"/>
      <c r="JDA356" s="1"/>
      <c r="JDB356" s="1"/>
      <c r="JDC356" s="1"/>
      <c r="JDD356" s="1"/>
      <c r="JDE356" s="1"/>
      <c r="JDF356" s="1"/>
      <c r="JDG356" s="1"/>
      <c r="JDH356" s="1"/>
      <c r="JDI356" s="1"/>
      <c r="JDJ356" s="1"/>
      <c r="JDK356" s="1"/>
      <c r="JDL356" s="1"/>
      <c r="JDM356" s="1"/>
      <c r="JDN356" s="1"/>
      <c r="JDO356" s="1"/>
      <c r="JDP356" s="1"/>
      <c r="JDQ356" s="1"/>
      <c r="JDR356" s="1"/>
      <c r="JDS356" s="1"/>
      <c r="JDT356" s="1"/>
      <c r="JDU356" s="1"/>
      <c r="JDV356" s="1"/>
      <c r="JDW356" s="1"/>
      <c r="JDX356" s="1"/>
      <c r="JDY356" s="1"/>
      <c r="JDZ356" s="1"/>
      <c r="JEA356" s="1"/>
      <c r="JEB356" s="1"/>
      <c r="JEC356" s="1"/>
      <c r="JED356" s="1"/>
      <c r="JEE356" s="1"/>
      <c r="JEF356" s="1"/>
      <c r="JEG356" s="1"/>
      <c r="JEH356" s="1"/>
      <c r="JEI356" s="1"/>
      <c r="JEJ356" s="1"/>
      <c r="JEK356" s="1"/>
      <c r="JEL356" s="1"/>
      <c r="JEM356" s="1"/>
      <c r="JEN356" s="1"/>
      <c r="JEO356" s="1"/>
      <c r="JEP356" s="1"/>
      <c r="JEQ356" s="1"/>
      <c r="JER356" s="1"/>
      <c r="JES356" s="1"/>
      <c r="JET356" s="1"/>
      <c r="JEU356" s="1"/>
      <c r="JEV356" s="1"/>
      <c r="JEW356" s="1"/>
      <c r="JEX356" s="1"/>
      <c r="JEY356" s="1"/>
      <c r="JEZ356" s="1"/>
      <c r="JFA356" s="1"/>
      <c r="JFB356" s="1"/>
      <c r="JFC356" s="1"/>
      <c r="JFD356" s="1"/>
      <c r="JFE356" s="1"/>
      <c r="JFF356" s="1"/>
      <c r="JFG356" s="1"/>
      <c r="JFH356" s="1"/>
      <c r="JFI356" s="1"/>
      <c r="JFJ356" s="1"/>
      <c r="JFK356" s="1"/>
      <c r="JFL356" s="1"/>
      <c r="JFM356" s="1"/>
      <c r="JFN356" s="1"/>
      <c r="JFO356" s="1"/>
      <c r="JFP356" s="1"/>
      <c r="JFQ356" s="1"/>
      <c r="JFR356" s="1"/>
      <c r="JFS356" s="1"/>
      <c r="JFT356" s="1"/>
      <c r="JFU356" s="1"/>
      <c r="JFV356" s="1"/>
      <c r="JFW356" s="1"/>
      <c r="JFX356" s="1"/>
      <c r="JFY356" s="1"/>
      <c r="JFZ356" s="1"/>
      <c r="JGA356" s="1"/>
      <c r="JGB356" s="1"/>
      <c r="JGC356" s="1"/>
      <c r="JGD356" s="1"/>
      <c r="JGE356" s="1"/>
      <c r="JGF356" s="1"/>
      <c r="JGG356" s="1"/>
      <c r="JGH356" s="1"/>
      <c r="JGI356" s="1"/>
      <c r="JGJ356" s="1"/>
      <c r="JGK356" s="1"/>
      <c r="JGL356" s="1"/>
      <c r="JGM356" s="1"/>
      <c r="JGN356" s="1"/>
      <c r="JGO356" s="1"/>
      <c r="JGP356" s="1"/>
      <c r="JGQ356" s="1"/>
      <c r="JGR356" s="1"/>
      <c r="JGS356" s="1"/>
      <c r="JGT356" s="1"/>
      <c r="JGU356" s="1"/>
      <c r="JGV356" s="1"/>
      <c r="JGW356" s="1"/>
      <c r="JGX356" s="1"/>
      <c r="JGY356" s="1"/>
      <c r="JGZ356" s="1"/>
      <c r="JHA356" s="1"/>
      <c r="JHB356" s="1"/>
      <c r="JHC356" s="1"/>
      <c r="JHD356" s="1"/>
      <c r="JHE356" s="1"/>
      <c r="JHF356" s="1"/>
      <c r="JHG356" s="1"/>
      <c r="JHH356" s="1"/>
      <c r="JHI356" s="1"/>
      <c r="JHJ356" s="1"/>
      <c r="JHK356" s="1"/>
      <c r="JHL356" s="1"/>
      <c r="JHM356" s="1"/>
      <c r="JHN356" s="1"/>
      <c r="JHO356" s="1"/>
      <c r="JHP356" s="1"/>
      <c r="JHQ356" s="1"/>
      <c r="JHR356" s="1"/>
      <c r="JHS356" s="1"/>
      <c r="JHT356" s="1"/>
      <c r="JHU356" s="1"/>
      <c r="JHV356" s="1"/>
      <c r="JHW356" s="1"/>
      <c r="JHX356" s="1"/>
      <c r="JHY356" s="1"/>
      <c r="JHZ356" s="1"/>
      <c r="JIA356" s="1"/>
      <c r="JIB356" s="1"/>
      <c r="JIC356" s="1"/>
      <c r="JID356" s="1"/>
      <c r="JIE356" s="1"/>
      <c r="JIF356" s="1"/>
      <c r="JIG356" s="1"/>
      <c r="JIH356" s="1"/>
      <c r="JII356" s="1"/>
      <c r="JIJ356" s="1"/>
      <c r="JIK356" s="1"/>
      <c r="JIL356" s="1"/>
      <c r="JIM356" s="1"/>
      <c r="JIN356" s="1"/>
      <c r="JIO356" s="1"/>
      <c r="JIP356" s="1"/>
      <c r="JIQ356" s="1"/>
      <c r="JIR356" s="1"/>
      <c r="JIS356" s="1"/>
      <c r="JIT356" s="1"/>
      <c r="JIU356" s="1"/>
      <c r="JIV356" s="1"/>
      <c r="JIW356" s="1"/>
      <c r="JIX356" s="1"/>
      <c r="JIY356" s="1"/>
      <c r="JIZ356" s="1"/>
      <c r="JJA356" s="1"/>
      <c r="JJB356" s="1"/>
      <c r="JJC356" s="1"/>
      <c r="JJD356" s="1"/>
      <c r="JJE356" s="1"/>
      <c r="JJF356" s="1"/>
      <c r="JJG356" s="1"/>
      <c r="JJH356" s="1"/>
      <c r="JJI356" s="1"/>
      <c r="JJJ356" s="1"/>
      <c r="JJK356" s="1"/>
      <c r="JJL356" s="1"/>
      <c r="JJM356" s="1"/>
      <c r="JJN356" s="1"/>
      <c r="JJO356" s="1"/>
      <c r="JJP356" s="1"/>
      <c r="JJQ356" s="1"/>
      <c r="JJR356" s="1"/>
      <c r="JJS356" s="1"/>
      <c r="JJT356" s="1"/>
      <c r="JJU356" s="1"/>
      <c r="JJV356" s="1"/>
      <c r="JJW356" s="1"/>
      <c r="JJX356" s="1"/>
      <c r="JJY356" s="1"/>
      <c r="JJZ356" s="1"/>
      <c r="JKA356" s="1"/>
      <c r="JKB356" s="1"/>
      <c r="JKC356" s="1"/>
      <c r="JKD356" s="1"/>
      <c r="JKE356" s="1"/>
      <c r="JKF356" s="1"/>
      <c r="JKG356" s="1"/>
      <c r="JKH356" s="1"/>
      <c r="JKI356" s="1"/>
      <c r="JKJ356" s="1"/>
      <c r="JKK356" s="1"/>
      <c r="JKL356" s="1"/>
      <c r="JKM356" s="1"/>
      <c r="JKN356" s="1"/>
      <c r="JKO356" s="1"/>
      <c r="JKP356" s="1"/>
      <c r="JKQ356" s="1"/>
      <c r="JKR356" s="1"/>
      <c r="JKS356" s="1"/>
      <c r="JKT356" s="1"/>
      <c r="JKU356" s="1"/>
      <c r="JKV356" s="1"/>
      <c r="JKW356" s="1"/>
      <c r="JKX356" s="1"/>
      <c r="JKY356" s="1"/>
      <c r="JKZ356" s="1"/>
      <c r="JLA356" s="1"/>
      <c r="JLB356" s="1"/>
      <c r="JLC356" s="1"/>
      <c r="JLD356" s="1"/>
      <c r="JLE356" s="1"/>
      <c r="JLF356" s="1"/>
      <c r="JLG356" s="1"/>
      <c r="JLH356" s="1"/>
      <c r="JLI356" s="1"/>
      <c r="JLJ356" s="1"/>
      <c r="JLK356" s="1"/>
      <c r="JLL356" s="1"/>
      <c r="JLM356" s="1"/>
      <c r="JLN356" s="1"/>
      <c r="JLO356" s="1"/>
      <c r="JLP356" s="1"/>
      <c r="JLQ356" s="1"/>
      <c r="JLR356" s="1"/>
      <c r="JLS356" s="1"/>
      <c r="JLT356" s="1"/>
      <c r="JLU356" s="1"/>
      <c r="JLV356" s="1"/>
      <c r="JLW356" s="1"/>
      <c r="JLX356" s="1"/>
      <c r="JLY356" s="1"/>
      <c r="JLZ356" s="1"/>
      <c r="JMA356" s="1"/>
      <c r="JMB356" s="1"/>
      <c r="JMC356" s="1"/>
      <c r="JMD356" s="1"/>
      <c r="JME356" s="1"/>
      <c r="JMF356" s="1"/>
      <c r="JMG356" s="1"/>
      <c r="JMH356" s="1"/>
      <c r="JMI356" s="1"/>
      <c r="JMJ356" s="1"/>
      <c r="JMK356" s="1"/>
      <c r="JML356" s="1"/>
      <c r="JMM356" s="1"/>
      <c r="JMN356" s="1"/>
      <c r="JMO356" s="1"/>
      <c r="JMP356" s="1"/>
      <c r="JMQ356" s="1"/>
      <c r="JMR356" s="1"/>
      <c r="JMS356" s="1"/>
      <c r="JMT356" s="1"/>
      <c r="JMU356" s="1"/>
      <c r="JMV356" s="1"/>
      <c r="JMW356" s="1"/>
      <c r="JMX356" s="1"/>
      <c r="JMY356" s="1"/>
      <c r="JMZ356" s="1"/>
      <c r="JNA356" s="1"/>
      <c r="JNB356" s="1"/>
      <c r="JNC356" s="1"/>
      <c r="JND356" s="1"/>
      <c r="JNE356" s="1"/>
      <c r="JNF356" s="1"/>
      <c r="JNG356" s="1"/>
      <c r="JNH356" s="1"/>
      <c r="JNI356" s="1"/>
      <c r="JNJ356" s="1"/>
      <c r="JNK356" s="1"/>
      <c r="JNL356" s="1"/>
      <c r="JNM356" s="1"/>
      <c r="JNN356" s="1"/>
      <c r="JNO356" s="1"/>
      <c r="JNP356" s="1"/>
      <c r="JNQ356" s="1"/>
      <c r="JNR356" s="1"/>
      <c r="JNS356" s="1"/>
      <c r="JNT356" s="1"/>
      <c r="JNU356" s="1"/>
      <c r="JNV356" s="1"/>
      <c r="JNW356" s="1"/>
      <c r="JNX356" s="1"/>
      <c r="JNY356" s="1"/>
      <c r="JNZ356" s="1"/>
      <c r="JOA356" s="1"/>
      <c r="JOB356" s="1"/>
      <c r="JOC356" s="1"/>
      <c r="JOD356" s="1"/>
      <c r="JOE356" s="1"/>
      <c r="JOF356" s="1"/>
      <c r="JOG356" s="1"/>
      <c r="JOH356" s="1"/>
      <c r="JOI356" s="1"/>
      <c r="JOJ356" s="1"/>
      <c r="JOK356" s="1"/>
      <c r="JOL356" s="1"/>
      <c r="JOM356" s="1"/>
      <c r="JON356" s="1"/>
      <c r="JOO356" s="1"/>
      <c r="JOP356" s="1"/>
      <c r="JOQ356" s="1"/>
      <c r="JOR356" s="1"/>
      <c r="JOS356" s="1"/>
      <c r="JOT356" s="1"/>
      <c r="JOU356" s="1"/>
      <c r="JOV356" s="1"/>
      <c r="JOW356" s="1"/>
      <c r="JOX356" s="1"/>
      <c r="JOY356" s="1"/>
      <c r="JOZ356" s="1"/>
      <c r="JPA356" s="1"/>
      <c r="JPB356" s="1"/>
      <c r="JPC356" s="1"/>
      <c r="JPD356" s="1"/>
      <c r="JPE356" s="1"/>
      <c r="JPF356" s="1"/>
      <c r="JPG356" s="1"/>
      <c r="JPH356" s="1"/>
      <c r="JPI356" s="1"/>
      <c r="JPJ356" s="1"/>
      <c r="JPK356" s="1"/>
      <c r="JPL356" s="1"/>
      <c r="JPM356" s="1"/>
      <c r="JPN356" s="1"/>
      <c r="JPO356" s="1"/>
      <c r="JPP356" s="1"/>
      <c r="JPQ356" s="1"/>
      <c r="JPR356" s="1"/>
      <c r="JPS356" s="1"/>
      <c r="JPT356" s="1"/>
      <c r="JPU356" s="1"/>
      <c r="JPV356" s="1"/>
      <c r="JPW356" s="1"/>
      <c r="JPX356" s="1"/>
      <c r="JPY356" s="1"/>
      <c r="JPZ356" s="1"/>
      <c r="JQA356" s="1"/>
      <c r="JQB356" s="1"/>
      <c r="JQC356" s="1"/>
      <c r="JQD356" s="1"/>
      <c r="JQE356" s="1"/>
      <c r="JQF356" s="1"/>
      <c r="JQG356" s="1"/>
      <c r="JQH356" s="1"/>
      <c r="JQI356" s="1"/>
      <c r="JQJ356" s="1"/>
      <c r="JQK356" s="1"/>
      <c r="JQL356" s="1"/>
      <c r="JQM356" s="1"/>
      <c r="JQN356" s="1"/>
      <c r="JQO356" s="1"/>
      <c r="JQP356" s="1"/>
      <c r="JQQ356" s="1"/>
      <c r="JQR356" s="1"/>
      <c r="JQS356" s="1"/>
      <c r="JQT356" s="1"/>
      <c r="JQU356" s="1"/>
      <c r="JQV356" s="1"/>
      <c r="JQW356" s="1"/>
      <c r="JQX356" s="1"/>
      <c r="JQY356" s="1"/>
      <c r="JQZ356" s="1"/>
      <c r="JRA356" s="1"/>
      <c r="JRB356" s="1"/>
      <c r="JRC356" s="1"/>
      <c r="JRD356" s="1"/>
      <c r="JRE356" s="1"/>
      <c r="JRF356" s="1"/>
      <c r="JRG356" s="1"/>
      <c r="JRH356" s="1"/>
      <c r="JRI356" s="1"/>
      <c r="JRJ356" s="1"/>
      <c r="JRK356" s="1"/>
      <c r="JRL356" s="1"/>
      <c r="JRM356" s="1"/>
      <c r="JRN356" s="1"/>
      <c r="JRO356" s="1"/>
      <c r="JRP356" s="1"/>
      <c r="JRQ356" s="1"/>
      <c r="JRR356" s="1"/>
      <c r="JRS356" s="1"/>
      <c r="JRT356" s="1"/>
      <c r="JRU356" s="1"/>
      <c r="JRV356" s="1"/>
      <c r="JRW356" s="1"/>
      <c r="JRX356" s="1"/>
      <c r="JRY356" s="1"/>
      <c r="JRZ356" s="1"/>
      <c r="JSA356" s="1"/>
      <c r="JSB356" s="1"/>
      <c r="JSC356" s="1"/>
      <c r="JSD356" s="1"/>
      <c r="JSE356" s="1"/>
      <c r="JSF356" s="1"/>
      <c r="JSG356" s="1"/>
      <c r="JSH356" s="1"/>
      <c r="JSI356" s="1"/>
      <c r="JSJ356" s="1"/>
      <c r="JSK356" s="1"/>
      <c r="JSL356" s="1"/>
      <c r="JSM356" s="1"/>
      <c r="JSN356" s="1"/>
      <c r="JSO356" s="1"/>
      <c r="JSP356" s="1"/>
      <c r="JSQ356" s="1"/>
      <c r="JSR356" s="1"/>
      <c r="JSS356" s="1"/>
      <c r="JST356" s="1"/>
      <c r="JSU356" s="1"/>
      <c r="JSV356" s="1"/>
      <c r="JSW356" s="1"/>
      <c r="JSX356" s="1"/>
      <c r="JSY356" s="1"/>
      <c r="JSZ356" s="1"/>
      <c r="JTA356" s="1"/>
      <c r="JTB356" s="1"/>
      <c r="JTC356" s="1"/>
      <c r="JTD356" s="1"/>
      <c r="JTE356" s="1"/>
      <c r="JTF356" s="1"/>
      <c r="JTG356" s="1"/>
      <c r="JTH356" s="1"/>
      <c r="JTI356" s="1"/>
      <c r="JTJ356" s="1"/>
      <c r="JTK356" s="1"/>
      <c r="JTL356" s="1"/>
      <c r="JTM356" s="1"/>
      <c r="JTN356" s="1"/>
      <c r="JTO356" s="1"/>
      <c r="JTP356" s="1"/>
      <c r="JTQ356" s="1"/>
      <c r="JTR356" s="1"/>
      <c r="JTS356" s="1"/>
      <c r="JTT356" s="1"/>
      <c r="JTU356" s="1"/>
      <c r="JTV356" s="1"/>
      <c r="JTW356" s="1"/>
      <c r="JTX356" s="1"/>
      <c r="JTY356" s="1"/>
      <c r="JTZ356" s="1"/>
      <c r="JUA356" s="1"/>
      <c r="JUB356" s="1"/>
      <c r="JUC356" s="1"/>
      <c r="JUD356" s="1"/>
      <c r="JUE356" s="1"/>
      <c r="JUF356" s="1"/>
      <c r="JUG356" s="1"/>
      <c r="JUH356" s="1"/>
      <c r="JUI356" s="1"/>
      <c r="JUJ356" s="1"/>
      <c r="JUK356" s="1"/>
      <c r="JUL356" s="1"/>
      <c r="JUM356" s="1"/>
      <c r="JUN356" s="1"/>
      <c r="JUO356" s="1"/>
      <c r="JUP356" s="1"/>
      <c r="JUQ356" s="1"/>
      <c r="JUR356" s="1"/>
      <c r="JUS356" s="1"/>
      <c r="JUT356" s="1"/>
      <c r="JUU356" s="1"/>
      <c r="JUV356" s="1"/>
      <c r="JUW356" s="1"/>
      <c r="JUX356" s="1"/>
      <c r="JUY356" s="1"/>
      <c r="JUZ356" s="1"/>
      <c r="JVA356" s="1"/>
      <c r="JVB356" s="1"/>
      <c r="JVC356" s="1"/>
      <c r="JVD356" s="1"/>
      <c r="JVE356" s="1"/>
      <c r="JVF356" s="1"/>
      <c r="JVG356" s="1"/>
      <c r="JVH356" s="1"/>
      <c r="JVI356" s="1"/>
      <c r="JVJ356" s="1"/>
      <c r="JVK356" s="1"/>
      <c r="JVL356" s="1"/>
      <c r="JVM356" s="1"/>
      <c r="JVN356" s="1"/>
      <c r="JVO356" s="1"/>
      <c r="JVP356" s="1"/>
      <c r="JVQ356" s="1"/>
      <c r="JVR356" s="1"/>
      <c r="JVS356" s="1"/>
      <c r="JVT356" s="1"/>
      <c r="JVU356" s="1"/>
      <c r="JVV356" s="1"/>
      <c r="JVW356" s="1"/>
      <c r="JVX356" s="1"/>
      <c r="JVY356" s="1"/>
      <c r="JVZ356" s="1"/>
      <c r="JWA356" s="1"/>
      <c r="JWB356" s="1"/>
      <c r="JWC356" s="1"/>
      <c r="JWD356" s="1"/>
      <c r="JWE356" s="1"/>
      <c r="JWF356" s="1"/>
      <c r="JWG356" s="1"/>
      <c r="JWH356" s="1"/>
      <c r="JWI356" s="1"/>
      <c r="JWJ356" s="1"/>
      <c r="JWK356" s="1"/>
      <c r="JWL356" s="1"/>
      <c r="JWM356" s="1"/>
      <c r="JWN356" s="1"/>
      <c r="JWO356" s="1"/>
      <c r="JWP356" s="1"/>
      <c r="JWQ356" s="1"/>
      <c r="JWR356" s="1"/>
      <c r="JWS356" s="1"/>
      <c r="JWT356" s="1"/>
      <c r="JWU356" s="1"/>
      <c r="JWV356" s="1"/>
      <c r="JWW356" s="1"/>
      <c r="JWX356" s="1"/>
      <c r="JWY356" s="1"/>
      <c r="JWZ356" s="1"/>
      <c r="JXA356" s="1"/>
      <c r="JXB356" s="1"/>
      <c r="JXC356" s="1"/>
      <c r="JXD356" s="1"/>
      <c r="JXE356" s="1"/>
      <c r="JXF356" s="1"/>
      <c r="JXG356" s="1"/>
      <c r="JXH356" s="1"/>
      <c r="JXI356" s="1"/>
      <c r="JXJ356" s="1"/>
      <c r="JXK356" s="1"/>
      <c r="JXL356" s="1"/>
      <c r="JXM356" s="1"/>
      <c r="JXN356" s="1"/>
      <c r="JXO356" s="1"/>
      <c r="JXP356" s="1"/>
      <c r="JXQ356" s="1"/>
      <c r="JXR356" s="1"/>
      <c r="JXS356" s="1"/>
      <c r="JXT356" s="1"/>
      <c r="JXU356" s="1"/>
      <c r="JXV356" s="1"/>
      <c r="JXW356" s="1"/>
      <c r="JXX356" s="1"/>
      <c r="JXY356" s="1"/>
      <c r="JXZ356" s="1"/>
      <c r="JYA356" s="1"/>
      <c r="JYB356" s="1"/>
      <c r="JYC356" s="1"/>
      <c r="JYD356" s="1"/>
      <c r="JYE356" s="1"/>
      <c r="JYF356" s="1"/>
      <c r="JYG356" s="1"/>
      <c r="JYH356" s="1"/>
      <c r="JYI356" s="1"/>
      <c r="JYJ356" s="1"/>
      <c r="JYK356" s="1"/>
      <c r="JYL356" s="1"/>
      <c r="JYM356" s="1"/>
      <c r="JYN356" s="1"/>
      <c r="JYO356" s="1"/>
      <c r="JYP356" s="1"/>
      <c r="JYQ356" s="1"/>
      <c r="JYR356" s="1"/>
      <c r="JYS356" s="1"/>
      <c r="JYT356" s="1"/>
      <c r="JYU356" s="1"/>
      <c r="JYV356" s="1"/>
      <c r="JYW356" s="1"/>
      <c r="JYX356" s="1"/>
      <c r="JYY356" s="1"/>
      <c r="JYZ356" s="1"/>
      <c r="JZA356" s="1"/>
      <c r="JZB356" s="1"/>
      <c r="JZC356" s="1"/>
      <c r="JZD356" s="1"/>
      <c r="JZE356" s="1"/>
      <c r="JZF356" s="1"/>
      <c r="JZG356" s="1"/>
      <c r="JZH356" s="1"/>
      <c r="JZI356" s="1"/>
      <c r="JZJ356" s="1"/>
      <c r="JZK356" s="1"/>
      <c r="JZL356" s="1"/>
      <c r="JZM356" s="1"/>
      <c r="JZN356" s="1"/>
      <c r="JZO356" s="1"/>
      <c r="JZP356" s="1"/>
      <c r="JZQ356" s="1"/>
      <c r="JZR356" s="1"/>
      <c r="JZS356" s="1"/>
      <c r="JZT356" s="1"/>
      <c r="JZU356" s="1"/>
      <c r="JZV356" s="1"/>
      <c r="JZW356" s="1"/>
      <c r="JZX356" s="1"/>
      <c r="JZY356" s="1"/>
      <c r="JZZ356" s="1"/>
      <c r="KAA356" s="1"/>
      <c r="KAB356" s="1"/>
      <c r="KAC356" s="1"/>
      <c r="KAD356" s="1"/>
      <c r="KAE356" s="1"/>
      <c r="KAF356" s="1"/>
      <c r="KAG356" s="1"/>
      <c r="KAH356" s="1"/>
      <c r="KAI356" s="1"/>
      <c r="KAJ356" s="1"/>
      <c r="KAK356" s="1"/>
      <c r="KAL356" s="1"/>
      <c r="KAM356" s="1"/>
      <c r="KAN356" s="1"/>
      <c r="KAO356" s="1"/>
      <c r="KAP356" s="1"/>
      <c r="KAQ356" s="1"/>
      <c r="KAR356" s="1"/>
      <c r="KAS356" s="1"/>
      <c r="KAT356" s="1"/>
      <c r="KAU356" s="1"/>
      <c r="KAV356" s="1"/>
      <c r="KAW356" s="1"/>
      <c r="KAX356" s="1"/>
      <c r="KAY356" s="1"/>
      <c r="KAZ356" s="1"/>
      <c r="KBA356" s="1"/>
      <c r="KBB356" s="1"/>
      <c r="KBC356" s="1"/>
      <c r="KBD356" s="1"/>
      <c r="KBE356" s="1"/>
      <c r="KBF356" s="1"/>
      <c r="KBG356" s="1"/>
      <c r="KBH356" s="1"/>
      <c r="KBI356" s="1"/>
      <c r="KBJ356" s="1"/>
      <c r="KBK356" s="1"/>
      <c r="KBL356" s="1"/>
      <c r="KBM356" s="1"/>
      <c r="KBN356" s="1"/>
      <c r="KBO356" s="1"/>
      <c r="KBP356" s="1"/>
      <c r="KBQ356" s="1"/>
      <c r="KBR356" s="1"/>
      <c r="KBS356" s="1"/>
      <c r="KBT356" s="1"/>
      <c r="KBU356" s="1"/>
      <c r="KBV356" s="1"/>
      <c r="KBW356" s="1"/>
      <c r="KBX356" s="1"/>
      <c r="KBY356" s="1"/>
      <c r="KBZ356" s="1"/>
      <c r="KCA356" s="1"/>
      <c r="KCB356" s="1"/>
      <c r="KCC356" s="1"/>
      <c r="KCD356" s="1"/>
      <c r="KCE356" s="1"/>
      <c r="KCF356" s="1"/>
      <c r="KCG356" s="1"/>
      <c r="KCH356" s="1"/>
      <c r="KCI356" s="1"/>
      <c r="KCJ356" s="1"/>
      <c r="KCK356" s="1"/>
      <c r="KCL356" s="1"/>
      <c r="KCM356" s="1"/>
      <c r="KCN356" s="1"/>
      <c r="KCO356" s="1"/>
      <c r="KCP356" s="1"/>
      <c r="KCQ356" s="1"/>
      <c r="KCR356" s="1"/>
      <c r="KCS356" s="1"/>
      <c r="KCT356" s="1"/>
      <c r="KCU356" s="1"/>
      <c r="KCV356" s="1"/>
      <c r="KCW356" s="1"/>
      <c r="KCX356" s="1"/>
      <c r="KCY356" s="1"/>
      <c r="KCZ356" s="1"/>
      <c r="KDA356" s="1"/>
      <c r="KDB356" s="1"/>
      <c r="KDC356" s="1"/>
      <c r="KDD356" s="1"/>
      <c r="KDE356" s="1"/>
      <c r="KDF356" s="1"/>
      <c r="KDG356" s="1"/>
      <c r="KDH356" s="1"/>
      <c r="KDI356" s="1"/>
      <c r="KDJ356" s="1"/>
      <c r="KDK356" s="1"/>
      <c r="KDL356" s="1"/>
      <c r="KDM356" s="1"/>
      <c r="KDN356" s="1"/>
      <c r="KDO356" s="1"/>
      <c r="KDP356" s="1"/>
      <c r="KDQ356" s="1"/>
      <c r="KDR356" s="1"/>
      <c r="KDS356" s="1"/>
      <c r="KDT356" s="1"/>
      <c r="KDU356" s="1"/>
      <c r="KDV356" s="1"/>
      <c r="KDW356" s="1"/>
      <c r="KDX356" s="1"/>
      <c r="KDY356" s="1"/>
      <c r="KDZ356" s="1"/>
      <c r="KEA356" s="1"/>
      <c r="KEB356" s="1"/>
      <c r="KEC356" s="1"/>
      <c r="KED356" s="1"/>
      <c r="KEE356" s="1"/>
      <c r="KEF356" s="1"/>
      <c r="KEG356" s="1"/>
      <c r="KEH356" s="1"/>
      <c r="KEI356" s="1"/>
      <c r="KEJ356" s="1"/>
      <c r="KEK356" s="1"/>
      <c r="KEL356" s="1"/>
      <c r="KEM356" s="1"/>
      <c r="KEN356" s="1"/>
      <c r="KEO356" s="1"/>
      <c r="KEP356" s="1"/>
      <c r="KEQ356" s="1"/>
      <c r="KER356" s="1"/>
      <c r="KES356" s="1"/>
      <c r="KET356" s="1"/>
      <c r="KEU356" s="1"/>
      <c r="KEV356" s="1"/>
      <c r="KEW356" s="1"/>
      <c r="KEX356" s="1"/>
      <c r="KEY356" s="1"/>
      <c r="KEZ356" s="1"/>
      <c r="KFA356" s="1"/>
      <c r="KFB356" s="1"/>
      <c r="KFC356" s="1"/>
      <c r="KFD356" s="1"/>
      <c r="KFE356" s="1"/>
      <c r="KFF356" s="1"/>
      <c r="KFG356" s="1"/>
      <c r="KFH356" s="1"/>
      <c r="KFI356" s="1"/>
      <c r="KFJ356" s="1"/>
      <c r="KFK356" s="1"/>
      <c r="KFL356" s="1"/>
      <c r="KFM356" s="1"/>
      <c r="KFN356" s="1"/>
      <c r="KFO356" s="1"/>
      <c r="KFP356" s="1"/>
      <c r="KFQ356" s="1"/>
      <c r="KFR356" s="1"/>
      <c r="KFS356" s="1"/>
      <c r="KFT356" s="1"/>
      <c r="KFU356" s="1"/>
      <c r="KFV356" s="1"/>
      <c r="KFW356" s="1"/>
      <c r="KFX356" s="1"/>
      <c r="KFY356" s="1"/>
      <c r="KFZ356" s="1"/>
      <c r="KGA356" s="1"/>
      <c r="KGB356" s="1"/>
      <c r="KGC356" s="1"/>
      <c r="KGD356" s="1"/>
      <c r="KGE356" s="1"/>
      <c r="KGF356" s="1"/>
      <c r="KGG356" s="1"/>
      <c r="KGH356" s="1"/>
      <c r="KGI356" s="1"/>
      <c r="KGJ356" s="1"/>
      <c r="KGK356" s="1"/>
      <c r="KGL356" s="1"/>
      <c r="KGM356" s="1"/>
      <c r="KGN356" s="1"/>
      <c r="KGO356" s="1"/>
      <c r="KGP356" s="1"/>
      <c r="KGQ356" s="1"/>
      <c r="KGR356" s="1"/>
      <c r="KGS356" s="1"/>
      <c r="KGT356" s="1"/>
      <c r="KGU356" s="1"/>
      <c r="KGV356" s="1"/>
      <c r="KGW356" s="1"/>
      <c r="KGX356" s="1"/>
      <c r="KGY356" s="1"/>
      <c r="KGZ356" s="1"/>
      <c r="KHA356" s="1"/>
      <c r="KHB356" s="1"/>
      <c r="KHC356" s="1"/>
      <c r="KHD356" s="1"/>
      <c r="KHE356" s="1"/>
      <c r="KHF356" s="1"/>
      <c r="KHG356" s="1"/>
      <c r="KHH356" s="1"/>
      <c r="KHI356" s="1"/>
      <c r="KHJ356" s="1"/>
      <c r="KHK356" s="1"/>
      <c r="KHL356" s="1"/>
      <c r="KHM356" s="1"/>
      <c r="KHN356" s="1"/>
      <c r="KHO356" s="1"/>
      <c r="KHP356" s="1"/>
      <c r="KHQ356" s="1"/>
      <c r="KHR356" s="1"/>
      <c r="KHS356" s="1"/>
      <c r="KHT356" s="1"/>
      <c r="KHU356" s="1"/>
      <c r="KHV356" s="1"/>
      <c r="KHW356" s="1"/>
      <c r="KHX356" s="1"/>
      <c r="KHY356" s="1"/>
      <c r="KHZ356" s="1"/>
      <c r="KIA356" s="1"/>
      <c r="KIB356" s="1"/>
      <c r="KIC356" s="1"/>
      <c r="KID356" s="1"/>
      <c r="KIE356" s="1"/>
      <c r="KIF356" s="1"/>
      <c r="KIG356" s="1"/>
      <c r="KIH356" s="1"/>
      <c r="KII356" s="1"/>
      <c r="KIJ356" s="1"/>
      <c r="KIK356" s="1"/>
      <c r="KIL356" s="1"/>
      <c r="KIM356" s="1"/>
      <c r="KIN356" s="1"/>
      <c r="KIO356" s="1"/>
      <c r="KIP356" s="1"/>
      <c r="KIQ356" s="1"/>
      <c r="KIR356" s="1"/>
      <c r="KIS356" s="1"/>
      <c r="KIT356" s="1"/>
      <c r="KIU356" s="1"/>
      <c r="KIV356" s="1"/>
      <c r="KIW356" s="1"/>
      <c r="KIX356" s="1"/>
      <c r="KIY356" s="1"/>
      <c r="KIZ356" s="1"/>
      <c r="KJA356" s="1"/>
      <c r="KJB356" s="1"/>
      <c r="KJC356" s="1"/>
      <c r="KJD356" s="1"/>
      <c r="KJE356" s="1"/>
      <c r="KJF356" s="1"/>
      <c r="KJG356" s="1"/>
      <c r="KJH356" s="1"/>
      <c r="KJI356" s="1"/>
      <c r="KJJ356" s="1"/>
      <c r="KJK356" s="1"/>
      <c r="KJL356" s="1"/>
      <c r="KJM356" s="1"/>
      <c r="KJN356" s="1"/>
      <c r="KJO356" s="1"/>
      <c r="KJP356" s="1"/>
      <c r="KJQ356" s="1"/>
      <c r="KJR356" s="1"/>
      <c r="KJS356" s="1"/>
      <c r="KJT356" s="1"/>
      <c r="KJU356" s="1"/>
      <c r="KJV356" s="1"/>
      <c r="KJW356" s="1"/>
      <c r="KJX356" s="1"/>
      <c r="KJY356" s="1"/>
      <c r="KJZ356" s="1"/>
      <c r="KKA356" s="1"/>
      <c r="KKB356" s="1"/>
      <c r="KKC356" s="1"/>
      <c r="KKD356" s="1"/>
      <c r="KKE356" s="1"/>
      <c r="KKF356" s="1"/>
      <c r="KKG356" s="1"/>
      <c r="KKH356" s="1"/>
      <c r="KKI356" s="1"/>
      <c r="KKJ356" s="1"/>
      <c r="KKK356" s="1"/>
      <c r="KKL356" s="1"/>
      <c r="KKM356" s="1"/>
      <c r="KKN356" s="1"/>
      <c r="KKO356" s="1"/>
      <c r="KKP356" s="1"/>
      <c r="KKQ356" s="1"/>
      <c r="KKR356" s="1"/>
      <c r="KKS356" s="1"/>
      <c r="KKT356" s="1"/>
      <c r="KKU356" s="1"/>
      <c r="KKV356" s="1"/>
      <c r="KKW356" s="1"/>
      <c r="KKX356" s="1"/>
      <c r="KKY356" s="1"/>
      <c r="KKZ356" s="1"/>
      <c r="KLA356" s="1"/>
      <c r="KLB356" s="1"/>
      <c r="KLC356" s="1"/>
      <c r="KLD356" s="1"/>
      <c r="KLE356" s="1"/>
      <c r="KLF356" s="1"/>
      <c r="KLG356" s="1"/>
      <c r="KLH356" s="1"/>
      <c r="KLI356" s="1"/>
      <c r="KLJ356" s="1"/>
      <c r="KLK356" s="1"/>
      <c r="KLL356" s="1"/>
      <c r="KLM356" s="1"/>
      <c r="KLN356" s="1"/>
      <c r="KLO356" s="1"/>
      <c r="KLP356" s="1"/>
      <c r="KLQ356" s="1"/>
      <c r="KLR356" s="1"/>
      <c r="KLS356" s="1"/>
      <c r="KLT356" s="1"/>
      <c r="KLU356" s="1"/>
      <c r="KLV356" s="1"/>
      <c r="KLW356" s="1"/>
      <c r="KLX356" s="1"/>
      <c r="KLY356" s="1"/>
      <c r="KLZ356" s="1"/>
      <c r="KMA356" s="1"/>
      <c r="KMB356" s="1"/>
      <c r="KMC356" s="1"/>
      <c r="KMD356" s="1"/>
      <c r="KME356" s="1"/>
      <c r="KMF356" s="1"/>
      <c r="KMG356" s="1"/>
      <c r="KMH356" s="1"/>
      <c r="KMI356" s="1"/>
      <c r="KMJ356" s="1"/>
      <c r="KMK356" s="1"/>
      <c r="KML356" s="1"/>
      <c r="KMM356" s="1"/>
      <c r="KMN356" s="1"/>
      <c r="KMO356" s="1"/>
      <c r="KMP356" s="1"/>
      <c r="KMQ356" s="1"/>
      <c r="KMR356" s="1"/>
      <c r="KMS356" s="1"/>
      <c r="KMT356" s="1"/>
      <c r="KMU356" s="1"/>
      <c r="KMV356" s="1"/>
      <c r="KMW356" s="1"/>
      <c r="KMX356" s="1"/>
      <c r="KMY356" s="1"/>
      <c r="KMZ356" s="1"/>
      <c r="KNA356" s="1"/>
      <c r="KNB356" s="1"/>
      <c r="KNC356" s="1"/>
      <c r="KND356" s="1"/>
      <c r="KNE356" s="1"/>
      <c r="KNF356" s="1"/>
      <c r="KNG356" s="1"/>
      <c r="KNH356" s="1"/>
      <c r="KNI356" s="1"/>
      <c r="KNJ356" s="1"/>
      <c r="KNK356" s="1"/>
      <c r="KNL356" s="1"/>
      <c r="KNM356" s="1"/>
      <c r="KNN356" s="1"/>
      <c r="KNO356" s="1"/>
      <c r="KNP356" s="1"/>
      <c r="KNQ356" s="1"/>
      <c r="KNR356" s="1"/>
      <c r="KNS356" s="1"/>
      <c r="KNT356" s="1"/>
      <c r="KNU356" s="1"/>
      <c r="KNV356" s="1"/>
      <c r="KNW356" s="1"/>
      <c r="KNX356" s="1"/>
      <c r="KNY356" s="1"/>
      <c r="KNZ356" s="1"/>
      <c r="KOA356" s="1"/>
      <c r="KOB356" s="1"/>
      <c r="KOC356" s="1"/>
      <c r="KOD356" s="1"/>
      <c r="KOE356" s="1"/>
      <c r="KOF356" s="1"/>
      <c r="KOG356" s="1"/>
      <c r="KOH356" s="1"/>
      <c r="KOI356" s="1"/>
      <c r="KOJ356" s="1"/>
      <c r="KOK356" s="1"/>
      <c r="KOL356" s="1"/>
      <c r="KOM356" s="1"/>
      <c r="KON356" s="1"/>
      <c r="KOO356" s="1"/>
      <c r="KOP356" s="1"/>
      <c r="KOQ356" s="1"/>
      <c r="KOR356" s="1"/>
      <c r="KOS356" s="1"/>
      <c r="KOT356" s="1"/>
      <c r="KOU356" s="1"/>
      <c r="KOV356" s="1"/>
      <c r="KOW356" s="1"/>
      <c r="KOX356" s="1"/>
      <c r="KOY356" s="1"/>
      <c r="KOZ356" s="1"/>
      <c r="KPA356" s="1"/>
      <c r="KPB356" s="1"/>
      <c r="KPC356" s="1"/>
      <c r="KPD356" s="1"/>
      <c r="KPE356" s="1"/>
      <c r="KPF356" s="1"/>
      <c r="KPG356" s="1"/>
      <c r="KPH356" s="1"/>
      <c r="KPI356" s="1"/>
      <c r="KPJ356" s="1"/>
      <c r="KPK356" s="1"/>
      <c r="KPL356" s="1"/>
      <c r="KPM356" s="1"/>
      <c r="KPN356" s="1"/>
      <c r="KPO356" s="1"/>
      <c r="KPP356" s="1"/>
      <c r="KPQ356" s="1"/>
      <c r="KPR356" s="1"/>
      <c r="KPS356" s="1"/>
      <c r="KPT356" s="1"/>
      <c r="KPU356" s="1"/>
      <c r="KPV356" s="1"/>
      <c r="KPW356" s="1"/>
      <c r="KPX356" s="1"/>
      <c r="KPY356" s="1"/>
      <c r="KPZ356" s="1"/>
      <c r="KQA356" s="1"/>
      <c r="KQB356" s="1"/>
      <c r="KQC356" s="1"/>
      <c r="KQD356" s="1"/>
      <c r="KQE356" s="1"/>
      <c r="KQF356" s="1"/>
      <c r="KQG356" s="1"/>
      <c r="KQH356" s="1"/>
      <c r="KQI356" s="1"/>
      <c r="KQJ356" s="1"/>
      <c r="KQK356" s="1"/>
      <c r="KQL356" s="1"/>
      <c r="KQM356" s="1"/>
      <c r="KQN356" s="1"/>
      <c r="KQO356" s="1"/>
      <c r="KQP356" s="1"/>
      <c r="KQQ356" s="1"/>
      <c r="KQR356" s="1"/>
      <c r="KQS356" s="1"/>
      <c r="KQT356" s="1"/>
      <c r="KQU356" s="1"/>
      <c r="KQV356" s="1"/>
      <c r="KQW356" s="1"/>
      <c r="KQX356" s="1"/>
      <c r="KQY356" s="1"/>
      <c r="KQZ356" s="1"/>
      <c r="KRA356" s="1"/>
      <c r="KRB356" s="1"/>
      <c r="KRC356" s="1"/>
      <c r="KRD356" s="1"/>
      <c r="KRE356" s="1"/>
      <c r="KRF356" s="1"/>
      <c r="KRG356" s="1"/>
      <c r="KRH356" s="1"/>
      <c r="KRI356" s="1"/>
      <c r="KRJ356" s="1"/>
      <c r="KRK356" s="1"/>
      <c r="KRL356" s="1"/>
      <c r="KRM356" s="1"/>
      <c r="KRN356" s="1"/>
      <c r="KRO356" s="1"/>
      <c r="KRP356" s="1"/>
      <c r="KRQ356" s="1"/>
      <c r="KRR356" s="1"/>
      <c r="KRS356" s="1"/>
      <c r="KRT356" s="1"/>
      <c r="KRU356" s="1"/>
      <c r="KRV356" s="1"/>
      <c r="KRW356" s="1"/>
      <c r="KRX356" s="1"/>
      <c r="KRY356" s="1"/>
      <c r="KRZ356" s="1"/>
      <c r="KSA356" s="1"/>
      <c r="KSB356" s="1"/>
      <c r="KSC356" s="1"/>
      <c r="KSD356" s="1"/>
      <c r="KSE356" s="1"/>
      <c r="KSF356" s="1"/>
      <c r="KSG356" s="1"/>
      <c r="KSH356" s="1"/>
      <c r="KSI356" s="1"/>
      <c r="KSJ356" s="1"/>
      <c r="KSK356" s="1"/>
      <c r="KSL356" s="1"/>
      <c r="KSM356" s="1"/>
      <c r="KSN356" s="1"/>
      <c r="KSO356" s="1"/>
      <c r="KSP356" s="1"/>
      <c r="KSQ356" s="1"/>
      <c r="KSR356" s="1"/>
      <c r="KSS356" s="1"/>
      <c r="KST356" s="1"/>
      <c r="KSU356" s="1"/>
      <c r="KSV356" s="1"/>
      <c r="KSW356" s="1"/>
      <c r="KSX356" s="1"/>
      <c r="KSY356" s="1"/>
      <c r="KSZ356" s="1"/>
      <c r="KTA356" s="1"/>
      <c r="KTB356" s="1"/>
      <c r="KTC356" s="1"/>
      <c r="KTD356" s="1"/>
      <c r="KTE356" s="1"/>
      <c r="KTF356" s="1"/>
      <c r="KTG356" s="1"/>
      <c r="KTH356" s="1"/>
      <c r="KTI356" s="1"/>
      <c r="KTJ356" s="1"/>
      <c r="KTK356" s="1"/>
      <c r="KTL356" s="1"/>
      <c r="KTM356" s="1"/>
      <c r="KTN356" s="1"/>
      <c r="KTO356" s="1"/>
      <c r="KTP356" s="1"/>
      <c r="KTQ356" s="1"/>
      <c r="KTR356" s="1"/>
      <c r="KTS356" s="1"/>
      <c r="KTT356" s="1"/>
      <c r="KTU356" s="1"/>
      <c r="KTV356" s="1"/>
      <c r="KTW356" s="1"/>
      <c r="KTX356" s="1"/>
      <c r="KTY356" s="1"/>
      <c r="KTZ356" s="1"/>
      <c r="KUA356" s="1"/>
      <c r="KUB356" s="1"/>
      <c r="KUC356" s="1"/>
      <c r="KUD356" s="1"/>
      <c r="KUE356" s="1"/>
      <c r="KUF356" s="1"/>
      <c r="KUG356" s="1"/>
      <c r="KUH356" s="1"/>
      <c r="KUI356" s="1"/>
      <c r="KUJ356" s="1"/>
      <c r="KUK356" s="1"/>
      <c r="KUL356" s="1"/>
      <c r="KUM356" s="1"/>
      <c r="KUN356" s="1"/>
      <c r="KUO356" s="1"/>
      <c r="KUP356" s="1"/>
      <c r="KUQ356" s="1"/>
      <c r="KUR356" s="1"/>
      <c r="KUS356" s="1"/>
      <c r="KUT356" s="1"/>
      <c r="KUU356" s="1"/>
      <c r="KUV356" s="1"/>
      <c r="KUW356" s="1"/>
      <c r="KUX356" s="1"/>
      <c r="KUY356" s="1"/>
      <c r="KUZ356" s="1"/>
      <c r="KVA356" s="1"/>
      <c r="KVB356" s="1"/>
      <c r="KVC356" s="1"/>
      <c r="KVD356" s="1"/>
      <c r="KVE356" s="1"/>
      <c r="KVF356" s="1"/>
      <c r="KVG356" s="1"/>
      <c r="KVH356" s="1"/>
      <c r="KVI356" s="1"/>
      <c r="KVJ356" s="1"/>
      <c r="KVK356" s="1"/>
      <c r="KVL356" s="1"/>
      <c r="KVM356" s="1"/>
      <c r="KVN356" s="1"/>
      <c r="KVO356" s="1"/>
      <c r="KVP356" s="1"/>
      <c r="KVQ356" s="1"/>
      <c r="KVR356" s="1"/>
      <c r="KVS356" s="1"/>
      <c r="KVT356" s="1"/>
      <c r="KVU356" s="1"/>
      <c r="KVV356" s="1"/>
      <c r="KVW356" s="1"/>
      <c r="KVX356" s="1"/>
      <c r="KVY356" s="1"/>
      <c r="KVZ356" s="1"/>
      <c r="KWA356" s="1"/>
      <c r="KWB356" s="1"/>
      <c r="KWC356" s="1"/>
      <c r="KWD356" s="1"/>
      <c r="KWE356" s="1"/>
      <c r="KWF356" s="1"/>
      <c r="KWG356" s="1"/>
      <c r="KWH356" s="1"/>
      <c r="KWI356" s="1"/>
      <c r="KWJ356" s="1"/>
      <c r="KWK356" s="1"/>
      <c r="KWL356" s="1"/>
      <c r="KWM356" s="1"/>
      <c r="KWN356" s="1"/>
      <c r="KWO356" s="1"/>
      <c r="KWP356" s="1"/>
      <c r="KWQ356" s="1"/>
      <c r="KWR356" s="1"/>
      <c r="KWS356" s="1"/>
      <c r="KWT356" s="1"/>
      <c r="KWU356" s="1"/>
      <c r="KWV356" s="1"/>
      <c r="KWW356" s="1"/>
      <c r="KWX356" s="1"/>
      <c r="KWY356" s="1"/>
      <c r="KWZ356" s="1"/>
      <c r="KXA356" s="1"/>
      <c r="KXB356" s="1"/>
      <c r="KXC356" s="1"/>
      <c r="KXD356" s="1"/>
      <c r="KXE356" s="1"/>
      <c r="KXF356" s="1"/>
      <c r="KXG356" s="1"/>
      <c r="KXH356" s="1"/>
      <c r="KXI356" s="1"/>
      <c r="KXJ356" s="1"/>
      <c r="KXK356" s="1"/>
      <c r="KXL356" s="1"/>
      <c r="KXM356" s="1"/>
      <c r="KXN356" s="1"/>
      <c r="KXO356" s="1"/>
      <c r="KXP356" s="1"/>
      <c r="KXQ356" s="1"/>
      <c r="KXR356" s="1"/>
      <c r="KXS356" s="1"/>
      <c r="KXT356" s="1"/>
      <c r="KXU356" s="1"/>
      <c r="KXV356" s="1"/>
      <c r="KXW356" s="1"/>
      <c r="KXX356" s="1"/>
      <c r="KXY356" s="1"/>
      <c r="KXZ356" s="1"/>
      <c r="KYA356" s="1"/>
      <c r="KYB356" s="1"/>
      <c r="KYC356" s="1"/>
      <c r="KYD356" s="1"/>
      <c r="KYE356" s="1"/>
      <c r="KYF356" s="1"/>
      <c r="KYG356" s="1"/>
      <c r="KYH356" s="1"/>
      <c r="KYI356" s="1"/>
      <c r="KYJ356" s="1"/>
      <c r="KYK356" s="1"/>
      <c r="KYL356" s="1"/>
      <c r="KYM356" s="1"/>
      <c r="KYN356" s="1"/>
      <c r="KYO356" s="1"/>
      <c r="KYP356" s="1"/>
      <c r="KYQ356" s="1"/>
      <c r="KYR356" s="1"/>
      <c r="KYS356" s="1"/>
      <c r="KYT356" s="1"/>
      <c r="KYU356" s="1"/>
      <c r="KYV356" s="1"/>
      <c r="KYW356" s="1"/>
      <c r="KYX356" s="1"/>
      <c r="KYY356" s="1"/>
      <c r="KYZ356" s="1"/>
      <c r="KZA356" s="1"/>
      <c r="KZB356" s="1"/>
      <c r="KZC356" s="1"/>
      <c r="KZD356" s="1"/>
      <c r="KZE356" s="1"/>
      <c r="KZF356" s="1"/>
      <c r="KZG356" s="1"/>
      <c r="KZH356" s="1"/>
      <c r="KZI356" s="1"/>
      <c r="KZJ356" s="1"/>
      <c r="KZK356" s="1"/>
      <c r="KZL356" s="1"/>
      <c r="KZM356" s="1"/>
      <c r="KZN356" s="1"/>
      <c r="KZO356" s="1"/>
      <c r="KZP356" s="1"/>
      <c r="KZQ356" s="1"/>
      <c r="KZR356" s="1"/>
      <c r="KZS356" s="1"/>
      <c r="KZT356" s="1"/>
      <c r="KZU356" s="1"/>
      <c r="KZV356" s="1"/>
      <c r="KZW356" s="1"/>
      <c r="KZX356" s="1"/>
      <c r="KZY356" s="1"/>
      <c r="KZZ356" s="1"/>
      <c r="LAA356" s="1"/>
      <c r="LAB356" s="1"/>
      <c r="LAC356" s="1"/>
      <c r="LAD356" s="1"/>
      <c r="LAE356" s="1"/>
      <c r="LAF356" s="1"/>
      <c r="LAG356" s="1"/>
      <c r="LAH356" s="1"/>
      <c r="LAI356" s="1"/>
      <c r="LAJ356" s="1"/>
      <c r="LAK356" s="1"/>
      <c r="LAL356" s="1"/>
      <c r="LAM356" s="1"/>
      <c r="LAN356" s="1"/>
      <c r="LAO356" s="1"/>
      <c r="LAP356" s="1"/>
      <c r="LAQ356" s="1"/>
      <c r="LAR356" s="1"/>
      <c r="LAS356" s="1"/>
      <c r="LAT356" s="1"/>
      <c r="LAU356" s="1"/>
      <c r="LAV356" s="1"/>
      <c r="LAW356" s="1"/>
      <c r="LAX356" s="1"/>
      <c r="LAY356" s="1"/>
      <c r="LAZ356" s="1"/>
      <c r="LBA356" s="1"/>
      <c r="LBB356" s="1"/>
      <c r="LBC356" s="1"/>
      <c r="LBD356" s="1"/>
      <c r="LBE356" s="1"/>
      <c r="LBF356" s="1"/>
      <c r="LBG356" s="1"/>
      <c r="LBH356" s="1"/>
      <c r="LBI356" s="1"/>
      <c r="LBJ356" s="1"/>
      <c r="LBK356" s="1"/>
      <c r="LBL356" s="1"/>
      <c r="LBM356" s="1"/>
      <c r="LBN356" s="1"/>
      <c r="LBO356" s="1"/>
      <c r="LBP356" s="1"/>
      <c r="LBQ356" s="1"/>
      <c r="LBR356" s="1"/>
      <c r="LBS356" s="1"/>
      <c r="LBT356" s="1"/>
      <c r="LBU356" s="1"/>
      <c r="LBV356" s="1"/>
      <c r="LBW356" s="1"/>
      <c r="LBX356" s="1"/>
      <c r="LBY356" s="1"/>
      <c r="LBZ356" s="1"/>
      <c r="LCA356" s="1"/>
      <c r="LCB356" s="1"/>
      <c r="LCC356" s="1"/>
      <c r="LCD356" s="1"/>
      <c r="LCE356" s="1"/>
      <c r="LCF356" s="1"/>
      <c r="LCG356" s="1"/>
      <c r="LCH356" s="1"/>
      <c r="LCI356" s="1"/>
      <c r="LCJ356" s="1"/>
      <c r="LCK356" s="1"/>
      <c r="LCL356" s="1"/>
      <c r="LCM356" s="1"/>
      <c r="LCN356" s="1"/>
      <c r="LCO356" s="1"/>
      <c r="LCP356" s="1"/>
      <c r="LCQ356" s="1"/>
      <c r="LCR356" s="1"/>
      <c r="LCS356" s="1"/>
      <c r="LCT356" s="1"/>
      <c r="LCU356" s="1"/>
      <c r="LCV356" s="1"/>
      <c r="LCW356" s="1"/>
      <c r="LCX356" s="1"/>
      <c r="LCY356" s="1"/>
      <c r="LCZ356" s="1"/>
      <c r="LDA356" s="1"/>
      <c r="LDB356" s="1"/>
      <c r="LDC356" s="1"/>
      <c r="LDD356" s="1"/>
      <c r="LDE356" s="1"/>
      <c r="LDF356" s="1"/>
      <c r="LDG356" s="1"/>
      <c r="LDH356" s="1"/>
      <c r="LDI356" s="1"/>
      <c r="LDJ356" s="1"/>
      <c r="LDK356" s="1"/>
      <c r="LDL356" s="1"/>
      <c r="LDM356" s="1"/>
      <c r="LDN356" s="1"/>
      <c r="LDO356" s="1"/>
      <c r="LDP356" s="1"/>
      <c r="LDQ356" s="1"/>
      <c r="LDR356" s="1"/>
      <c r="LDS356" s="1"/>
      <c r="LDT356" s="1"/>
      <c r="LDU356" s="1"/>
      <c r="LDV356" s="1"/>
      <c r="LDW356" s="1"/>
      <c r="LDX356" s="1"/>
      <c r="LDY356" s="1"/>
      <c r="LDZ356" s="1"/>
      <c r="LEA356" s="1"/>
      <c r="LEB356" s="1"/>
      <c r="LEC356" s="1"/>
      <c r="LED356" s="1"/>
      <c r="LEE356" s="1"/>
      <c r="LEF356" s="1"/>
      <c r="LEG356" s="1"/>
      <c r="LEH356" s="1"/>
      <c r="LEI356" s="1"/>
      <c r="LEJ356" s="1"/>
      <c r="LEK356" s="1"/>
      <c r="LEL356" s="1"/>
      <c r="LEM356" s="1"/>
      <c r="LEN356" s="1"/>
      <c r="LEO356" s="1"/>
      <c r="LEP356" s="1"/>
      <c r="LEQ356" s="1"/>
      <c r="LER356" s="1"/>
      <c r="LES356" s="1"/>
      <c r="LET356" s="1"/>
      <c r="LEU356" s="1"/>
      <c r="LEV356" s="1"/>
      <c r="LEW356" s="1"/>
      <c r="LEX356" s="1"/>
      <c r="LEY356" s="1"/>
      <c r="LEZ356" s="1"/>
      <c r="LFA356" s="1"/>
      <c r="LFB356" s="1"/>
      <c r="LFC356" s="1"/>
      <c r="LFD356" s="1"/>
      <c r="LFE356" s="1"/>
      <c r="LFF356" s="1"/>
      <c r="LFG356" s="1"/>
      <c r="LFH356" s="1"/>
      <c r="LFI356" s="1"/>
      <c r="LFJ356" s="1"/>
      <c r="LFK356" s="1"/>
      <c r="LFL356" s="1"/>
      <c r="LFM356" s="1"/>
      <c r="LFN356" s="1"/>
      <c r="LFO356" s="1"/>
      <c r="LFP356" s="1"/>
      <c r="LFQ356" s="1"/>
      <c r="LFR356" s="1"/>
      <c r="LFS356" s="1"/>
      <c r="LFT356" s="1"/>
      <c r="LFU356" s="1"/>
      <c r="LFV356" s="1"/>
      <c r="LFW356" s="1"/>
      <c r="LFX356" s="1"/>
      <c r="LFY356" s="1"/>
      <c r="LFZ356" s="1"/>
      <c r="LGA356" s="1"/>
      <c r="LGB356" s="1"/>
      <c r="LGC356" s="1"/>
      <c r="LGD356" s="1"/>
      <c r="LGE356" s="1"/>
      <c r="LGF356" s="1"/>
      <c r="LGG356" s="1"/>
      <c r="LGH356" s="1"/>
      <c r="LGI356" s="1"/>
      <c r="LGJ356" s="1"/>
      <c r="LGK356" s="1"/>
      <c r="LGL356" s="1"/>
      <c r="LGM356" s="1"/>
      <c r="LGN356" s="1"/>
      <c r="LGO356" s="1"/>
      <c r="LGP356" s="1"/>
      <c r="LGQ356" s="1"/>
      <c r="LGR356" s="1"/>
      <c r="LGS356" s="1"/>
      <c r="LGT356" s="1"/>
      <c r="LGU356" s="1"/>
      <c r="LGV356" s="1"/>
      <c r="LGW356" s="1"/>
      <c r="LGX356" s="1"/>
      <c r="LGY356" s="1"/>
      <c r="LGZ356" s="1"/>
      <c r="LHA356" s="1"/>
      <c r="LHB356" s="1"/>
      <c r="LHC356" s="1"/>
      <c r="LHD356" s="1"/>
      <c r="LHE356" s="1"/>
      <c r="LHF356" s="1"/>
      <c r="LHG356" s="1"/>
      <c r="LHH356" s="1"/>
      <c r="LHI356" s="1"/>
      <c r="LHJ356" s="1"/>
      <c r="LHK356" s="1"/>
      <c r="LHL356" s="1"/>
      <c r="LHM356" s="1"/>
      <c r="LHN356" s="1"/>
      <c r="LHO356" s="1"/>
      <c r="LHP356" s="1"/>
      <c r="LHQ356" s="1"/>
      <c r="LHR356" s="1"/>
      <c r="LHS356" s="1"/>
      <c r="LHT356" s="1"/>
      <c r="LHU356" s="1"/>
      <c r="LHV356" s="1"/>
      <c r="LHW356" s="1"/>
      <c r="LHX356" s="1"/>
      <c r="LHY356" s="1"/>
      <c r="LHZ356" s="1"/>
      <c r="LIA356" s="1"/>
      <c r="LIB356" s="1"/>
      <c r="LIC356" s="1"/>
      <c r="LID356" s="1"/>
      <c r="LIE356" s="1"/>
      <c r="LIF356" s="1"/>
      <c r="LIG356" s="1"/>
      <c r="LIH356" s="1"/>
      <c r="LII356" s="1"/>
      <c r="LIJ356" s="1"/>
      <c r="LIK356" s="1"/>
      <c r="LIL356" s="1"/>
      <c r="LIM356" s="1"/>
      <c r="LIN356" s="1"/>
      <c r="LIO356" s="1"/>
      <c r="LIP356" s="1"/>
      <c r="LIQ356" s="1"/>
      <c r="LIR356" s="1"/>
      <c r="LIS356" s="1"/>
      <c r="LIT356" s="1"/>
      <c r="LIU356" s="1"/>
      <c r="LIV356" s="1"/>
      <c r="LIW356" s="1"/>
      <c r="LIX356" s="1"/>
      <c r="LIY356" s="1"/>
      <c r="LIZ356" s="1"/>
      <c r="LJA356" s="1"/>
      <c r="LJB356" s="1"/>
      <c r="LJC356" s="1"/>
      <c r="LJD356" s="1"/>
      <c r="LJE356" s="1"/>
      <c r="LJF356" s="1"/>
      <c r="LJG356" s="1"/>
      <c r="LJH356" s="1"/>
      <c r="LJI356" s="1"/>
      <c r="LJJ356" s="1"/>
      <c r="LJK356" s="1"/>
      <c r="LJL356" s="1"/>
      <c r="LJM356" s="1"/>
      <c r="LJN356" s="1"/>
      <c r="LJO356" s="1"/>
      <c r="LJP356" s="1"/>
      <c r="LJQ356" s="1"/>
      <c r="LJR356" s="1"/>
      <c r="LJS356" s="1"/>
      <c r="LJT356" s="1"/>
      <c r="LJU356" s="1"/>
      <c r="LJV356" s="1"/>
      <c r="LJW356" s="1"/>
      <c r="LJX356" s="1"/>
      <c r="LJY356" s="1"/>
      <c r="LJZ356" s="1"/>
      <c r="LKA356" s="1"/>
      <c r="LKB356" s="1"/>
      <c r="LKC356" s="1"/>
      <c r="LKD356" s="1"/>
      <c r="LKE356" s="1"/>
      <c r="LKF356" s="1"/>
      <c r="LKG356" s="1"/>
      <c r="LKH356" s="1"/>
      <c r="LKI356" s="1"/>
      <c r="LKJ356" s="1"/>
      <c r="LKK356" s="1"/>
      <c r="LKL356" s="1"/>
      <c r="LKM356" s="1"/>
      <c r="LKN356" s="1"/>
      <c r="LKO356" s="1"/>
      <c r="LKP356" s="1"/>
      <c r="LKQ356" s="1"/>
      <c r="LKR356" s="1"/>
      <c r="LKS356" s="1"/>
      <c r="LKT356" s="1"/>
      <c r="LKU356" s="1"/>
      <c r="LKV356" s="1"/>
      <c r="LKW356" s="1"/>
      <c r="LKX356" s="1"/>
      <c r="LKY356" s="1"/>
      <c r="LKZ356" s="1"/>
      <c r="LLA356" s="1"/>
      <c r="LLB356" s="1"/>
      <c r="LLC356" s="1"/>
      <c r="LLD356" s="1"/>
      <c r="LLE356" s="1"/>
      <c r="LLF356" s="1"/>
      <c r="LLG356" s="1"/>
      <c r="LLH356" s="1"/>
      <c r="LLI356" s="1"/>
      <c r="LLJ356" s="1"/>
      <c r="LLK356" s="1"/>
      <c r="LLL356" s="1"/>
      <c r="LLM356" s="1"/>
      <c r="LLN356" s="1"/>
      <c r="LLO356" s="1"/>
      <c r="LLP356" s="1"/>
      <c r="LLQ356" s="1"/>
      <c r="LLR356" s="1"/>
      <c r="LLS356" s="1"/>
      <c r="LLT356" s="1"/>
      <c r="LLU356" s="1"/>
      <c r="LLV356" s="1"/>
      <c r="LLW356" s="1"/>
      <c r="LLX356" s="1"/>
      <c r="LLY356" s="1"/>
      <c r="LLZ356" s="1"/>
      <c r="LMA356" s="1"/>
      <c r="LMB356" s="1"/>
      <c r="LMC356" s="1"/>
      <c r="LMD356" s="1"/>
      <c r="LME356" s="1"/>
      <c r="LMF356" s="1"/>
      <c r="LMG356" s="1"/>
      <c r="LMH356" s="1"/>
      <c r="LMI356" s="1"/>
      <c r="LMJ356" s="1"/>
      <c r="LMK356" s="1"/>
      <c r="LML356" s="1"/>
      <c r="LMM356" s="1"/>
      <c r="LMN356" s="1"/>
      <c r="LMO356" s="1"/>
      <c r="LMP356" s="1"/>
      <c r="LMQ356" s="1"/>
      <c r="LMR356" s="1"/>
      <c r="LMS356" s="1"/>
      <c r="LMT356" s="1"/>
      <c r="LMU356" s="1"/>
      <c r="LMV356" s="1"/>
      <c r="LMW356" s="1"/>
      <c r="LMX356" s="1"/>
      <c r="LMY356" s="1"/>
      <c r="LMZ356" s="1"/>
      <c r="LNA356" s="1"/>
      <c r="LNB356" s="1"/>
      <c r="LNC356" s="1"/>
      <c r="LND356" s="1"/>
      <c r="LNE356" s="1"/>
      <c r="LNF356" s="1"/>
      <c r="LNG356" s="1"/>
      <c r="LNH356" s="1"/>
      <c r="LNI356" s="1"/>
      <c r="LNJ356" s="1"/>
      <c r="LNK356" s="1"/>
      <c r="LNL356" s="1"/>
      <c r="LNM356" s="1"/>
      <c r="LNN356" s="1"/>
      <c r="LNO356" s="1"/>
      <c r="LNP356" s="1"/>
      <c r="LNQ356" s="1"/>
      <c r="LNR356" s="1"/>
      <c r="LNS356" s="1"/>
      <c r="LNT356" s="1"/>
      <c r="LNU356" s="1"/>
      <c r="LNV356" s="1"/>
      <c r="LNW356" s="1"/>
      <c r="LNX356" s="1"/>
      <c r="LNY356" s="1"/>
      <c r="LNZ356" s="1"/>
      <c r="LOA356" s="1"/>
      <c r="LOB356" s="1"/>
      <c r="LOC356" s="1"/>
      <c r="LOD356" s="1"/>
      <c r="LOE356" s="1"/>
      <c r="LOF356" s="1"/>
      <c r="LOG356" s="1"/>
      <c r="LOH356" s="1"/>
      <c r="LOI356" s="1"/>
      <c r="LOJ356" s="1"/>
      <c r="LOK356" s="1"/>
      <c r="LOL356" s="1"/>
      <c r="LOM356" s="1"/>
      <c r="LON356" s="1"/>
      <c r="LOO356" s="1"/>
      <c r="LOP356" s="1"/>
      <c r="LOQ356" s="1"/>
      <c r="LOR356" s="1"/>
      <c r="LOS356" s="1"/>
      <c r="LOT356" s="1"/>
      <c r="LOU356" s="1"/>
      <c r="LOV356" s="1"/>
      <c r="LOW356" s="1"/>
      <c r="LOX356" s="1"/>
      <c r="LOY356" s="1"/>
      <c r="LOZ356" s="1"/>
      <c r="LPA356" s="1"/>
      <c r="LPB356" s="1"/>
      <c r="LPC356" s="1"/>
      <c r="LPD356" s="1"/>
      <c r="LPE356" s="1"/>
      <c r="LPF356" s="1"/>
      <c r="LPG356" s="1"/>
      <c r="LPH356" s="1"/>
      <c r="LPI356" s="1"/>
      <c r="LPJ356" s="1"/>
      <c r="LPK356" s="1"/>
      <c r="LPL356" s="1"/>
      <c r="LPM356" s="1"/>
      <c r="LPN356" s="1"/>
      <c r="LPO356" s="1"/>
      <c r="LPP356" s="1"/>
      <c r="LPQ356" s="1"/>
      <c r="LPR356" s="1"/>
      <c r="LPS356" s="1"/>
      <c r="LPT356" s="1"/>
      <c r="LPU356" s="1"/>
      <c r="LPV356" s="1"/>
      <c r="LPW356" s="1"/>
      <c r="LPX356" s="1"/>
      <c r="LPY356" s="1"/>
      <c r="LPZ356" s="1"/>
      <c r="LQA356" s="1"/>
      <c r="LQB356" s="1"/>
      <c r="LQC356" s="1"/>
      <c r="LQD356" s="1"/>
      <c r="LQE356" s="1"/>
      <c r="LQF356" s="1"/>
      <c r="LQG356" s="1"/>
      <c r="LQH356" s="1"/>
      <c r="LQI356" s="1"/>
      <c r="LQJ356" s="1"/>
      <c r="LQK356" s="1"/>
      <c r="LQL356" s="1"/>
      <c r="LQM356" s="1"/>
      <c r="LQN356" s="1"/>
      <c r="LQO356" s="1"/>
      <c r="LQP356" s="1"/>
      <c r="LQQ356" s="1"/>
      <c r="LQR356" s="1"/>
      <c r="LQS356" s="1"/>
      <c r="LQT356" s="1"/>
      <c r="LQU356" s="1"/>
      <c r="LQV356" s="1"/>
      <c r="LQW356" s="1"/>
      <c r="LQX356" s="1"/>
      <c r="LQY356" s="1"/>
      <c r="LQZ356" s="1"/>
      <c r="LRA356" s="1"/>
      <c r="LRB356" s="1"/>
      <c r="LRC356" s="1"/>
      <c r="LRD356" s="1"/>
      <c r="LRE356" s="1"/>
      <c r="LRF356" s="1"/>
      <c r="LRG356" s="1"/>
      <c r="LRH356" s="1"/>
      <c r="LRI356" s="1"/>
      <c r="LRJ356" s="1"/>
      <c r="LRK356" s="1"/>
      <c r="LRL356" s="1"/>
      <c r="LRM356" s="1"/>
      <c r="LRN356" s="1"/>
      <c r="LRO356" s="1"/>
      <c r="LRP356" s="1"/>
      <c r="LRQ356" s="1"/>
      <c r="LRR356" s="1"/>
      <c r="LRS356" s="1"/>
      <c r="LRT356" s="1"/>
      <c r="LRU356" s="1"/>
      <c r="LRV356" s="1"/>
      <c r="LRW356" s="1"/>
      <c r="LRX356" s="1"/>
      <c r="LRY356" s="1"/>
      <c r="LRZ356" s="1"/>
      <c r="LSA356" s="1"/>
      <c r="LSB356" s="1"/>
      <c r="LSC356" s="1"/>
      <c r="LSD356" s="1"/>
      <c r="LSE356" s="1"/>
      <c r="LSF356" s="1"/>
      <c r="LSG356" s="1"/>
      <c r="LSH356" s="1"/>
      <c r="LSI356" s="1"/>
      <c r="LSJ356" s="1"/>
      <c r="LSK356" s="1"/>
      <c r="LSL356" s="1"/>
      <c r="LSM356" s="1"/>
      <c r="LSN356" s="1"/>
      <c r="LSO356" s="1"/>
      <c r="LSP356" s="1"/>
      <c r="LSQ356" s="1"/>
      <c r="LSR356" s="1"/>
      <c r="LSS356" s="1"/>
      <c r="LST356" s="1"/>
      <c r="LSU356" s="1"/>
      <c r="LSV356" s="1"/>
      <c r="LSW356" s="1"/>
      <c r="LSX356" s="1"/>
      <c r="LSY356" s="1"/>
      <c r="LSZ356" s="1"/>
      <c r="LTA356" s="1"/>
      <c r="LTB356" s="1"/>
      <c r="LTC356" s="1"/>
      <c r="LTD356" s="1"/>
      <c r="LTE356" s="1"/>
      <c r="LTF356" s="1"/>
      <c r="LTG356" s="1"/>
      <c r="LTH356" s="1"/>
      <c r="LTI356" s="1"/>
      <c r="LTJ356" s="1"/>
      <c r="LTK356" s="1"/>
      <c r="LTL356" s="1"/>
      <c r="LTM356" s="1"/>
      <c r="LTN356" s="1"/>
      <c r="LTO356" s="1"/>
      <c r="LTP356" s="1"/>
      <c r="LTQ356" s="1"/>
      <c r="LTR356" s="1"/>
      <c r="LTS356" s="1"/>
      <c r="LTT356" s="1"/>
      <c r="LTU356" s="1"/>
      <c r="LTV356" s="1"/>
      <c r="LTW356" s="1"/>
      <c r="LTX356" s="1"/>
      <c r="LTY356" s="1"/>
      <c r="LTZ356" s="1"/>
      <c r="LUA356" s="1"/>
      <c r="LUB356" s="1"/>
      <c r="LUC356" s="1"/>
      <c r="LUD356" s="1"/>
      <c r="LUE356" s="1"/>
      <c r="LUF356" s="1"/>
      <c r="LUG356" s="1"/>
      <c r="LUH356" s="1"/>
      <c r="LUI356" s="1"/>
      <c r="LUJ356" s="1"/>
      <c r="LUK356" s="1"/>
      <c r="LUL356" s="1"/>
      <c r="LUM356" s="1"/>
      <c r="LUN356" s="1"/>
      <c r="LUO356" s="1"/>
      <c r="LUP356" s="1"/>
      <c r="LUQ356" s="1"/>
      <c r="LUR356" s="1"/>
      <c r="LUS356" s="1"/>
      <c r="LUT356" s="1"/>
      <c r="LUU356" s="1"/>
      <c r="LUV356" s="1"/>
      <c r="LUW356" s="1"/>
      <c r="LUX356" s="1"/>
      <c r="LUY356" s="1"/>
      <c r="LUZ356" s="1"/>
      <c r="LVA356" s="1"/>
      <c r="LVB356" s="1"/>
      <c r="LVC356" s="1"/>
      <c r="LVD356" s="1"/>
      <c r="LVE356" s="1"/>
      <c r="LVF356" s="1"/>
      <c r="LVG356" s="1"/>
      <c r="LVH356" s="1"/>
      <c r="LVI356" s="1"/>
      <c r="LVJ356" s="1"/>
      <c r="LVK356" s="1"/>
      <c r="LVL356" s="1"/>
      <c r="LVM356" s="1"/>
      <c r="LVN356" s="1"/>
      <c r="LVO356" s="1"/>
      <c r="LVP356" s="1"/>
      <c r="LVQ356" s="1"/>
      <c r="LVR356" s="1"/>
      <c r="LVS356" s="1"/>
      <c r="LVT356" s="1"/>
      <c r="LVU356" s="1"/>
      <c r="LVV356" s="1"/>
      <c r="LVW356" s="1"/>
      <c r="LVX356" s="1"/>
      <c r="LVY356" s="1"/>
      <c r="LVZ356" s="1"/>
      <c r="LWA356" s="1"/>
      <c r="LWB356" s="1"/>
      <c r="LWC356" s="1"/>
      <c r="LWD356" s="1"/>
      <c r="LWE356" s="1"/>
      <c r="LWF356" s="1"/>
      <c r="LWG356" s="1"/>
      <c r="LWH356" s="1"/>
      <c r="LWI356" s="1"/>
      <c r="LWJ356" s="1"/>
      <c r="LWK356" s="1"/>
      <c r="LWL356" s="1"/>
      <c r="LWM356" s="1"/>
      <c r="LWN356" s="1"/>
      <c r="LWO356" s="1"/>
      <c r="LWP356" s="1"/>
      <c r="LWQ356" s="1"/>
      <c r="LWR356" s="1"/>
      <c r="LWS356" s="1"/>
      <c r="LWT356" s="1"/>
      <c r="LWU356" s="1"/>
      <c r="LWV356" s="1"/>
      <c r="LWW356" s="1"/>
      <c r="LWX356" s="1"/>
      <c r="LWY356" s="1"/>
      <c r="LWZ356" s="1"/>
      <c r="LXA356" s="1"/>
      <c r="LXB356" s="1"/>
      <c r="LXC356" s="1"/>
      <c r="LXD356" s="1"/>
      <c r="LXE356" s="1"/>
      <c r="LXF356" s="1"/>
      <c r="LXG356" s="1"/>
      <c r="LXH356" s="1"/>
      <c r="LXI356" s="1"/>
      <c r="LXJ356" s="1"/>
      <c r="LXK356" s="1"/>
      <c r="LXL356" s="1"/>
      <c r="LXM356" s="1"/>
      <c r="LXN356" s="1"/>
      <c r="LXO356" s="1"/>
      <c r="LXP356" s="1"/>
      <c r="LXQ356" s="1"/>
      <c r="LXR356" s="1"/>
      <c r="LXS356" s="1"/>
      <c r="LXT356" s="1"/>
      <c r="LXU356" s="1"/>
      <c r="LXV356" s="1"/>
      <c r="LXW356" s="1"/>
      <c r="LXX356" s="1"/>
      <c r="LXY356" s="1"/>
      <c r="LXZ356" s="1"/>
      <c r="LYA356" s="1"/>
      <c r="LYB356" s="1"/>
      <c r="LYC356" s="1"/>
      <c r="LYD356" s="1"/>
      <c r="LYE356" s="1"/>
      <c r="LYF356" s="1"/>
      <c r="LYG356" s="1"/>
      <c r="LYH356" s="1"/>
      <c r="LYI356" s="1"/>
      <c r="LYJ356" s="1"/>
      <c r="LYK356" s="1"/>
      <c r="LYL356" s="1"/>
      <c r="LYM356" s="1"/>
      <c r="LYN356" s="1"/>
      <c r="LYO356" s="1"/>
      <c r="LYP356" s="1"/>
      <c r="LYQ356" s="1"/>
      <c r="LYR356" s="1"/>
      <c r="LYS356" s="1"/>
      <c r="LYT356" s="1"/>
      <c r="LYU356" s="1"/>
      <c r="LYV356" s="1"/>
      <c r="LYW356" s="1"/>
      <c r="LYX356" s="1"/>
      <c r="LYY356" s="1"/>
      <c r="LYZ356" s="1"/>
      <c r="LZA356" s="1"/>
      <c r="LZB356" s="1"/>
      <c r="LZC356" s="1"/>
      <c r="LZD356" s="1"/>
      <c r="LZE356" s="1"/>
      <c r="LZF356" s="1"/>
      <c r="LZG356" s="1"/>
      <c r="LZH356" s="1"/>
      <c r="LZI356" s="1"/>
      <c r="LZJ356" s="1"/>
      <c r="LZK356" s="1"/>
      <c r="LZL356" s="1"/>
      <c r="LZM356" s="1"/>
      <c r="LZN356" s="1"/>
      <c r="LZO356" s="1"/>
      <c r="LZP356" s="1"/>
      <c r="LZQ356" s="1"/>
      <c r="LZR356" s="1"/>
      <c r="LZS356" s="1"/>
      <c r="LZT356" s="1"/>
      <c r="LZU356" s="1"/>
      <c r="LZV356" s="1"/>
      <c r="LZW356" s="1"/>
      <c r="LZX356" s="1"/>
      <c r="LZY356" s="1"/>
      <c r="LZZ356" s="1"/>
      <c r="MAA356" s="1"/>
      <c r="MAB356" s="1"/>
      <c r="MAC356" s="1"/>
      <c r="MAD356" s="1"/>
      <c r="MAE356" s="1"/>
      <c r="MAF356" s="1"/>
      <c r="MAG356" s="1"/>
      <c r="MAH356" s="1"/>
      <c r="MAI356" s="1"/>
      <c r="MAJ356" s="1"/>
      <c r="MAK356" s="1"/>
      <c r="MAL356" s="1"/>
      <c r="MAM356" s="1"/>
      <c r="MAN356" s="1"/>
      <c r="MAO356" s="1"/>
      <c r="MAP356" s="1"/>
      <c r="MAQ356" s="1"/>
      <c r="MAR356" s="1"/>
      <c r="MAS356" s="1"/>
      <c r="MAT356" s="1"/>
      <c r="MAU356" s="1"/>
      <c r="MAV356" s="1"/>
      <c r="MAW356" s="1"/>
      <c r="MAX356" s="1"/>
      <c r="MAY356" s="1"/>
      <c r="MAZ356" s="1"/>
      <c r="MBA356" s="1"/>
      <c r="MBB356" s="1"/>
      <c r="MBC356" s="1"/>
      <c r="MBD356" s="1"/>
      <c r="MBE356" s="1"/>
      <c r="MBF356" s="1"/>
      <c r="MBG356" s="1"/>
      <c r="MBH356" s="1"/>
      <c r="MBI356" s="1"/>
      <c r="MBJ356" s="1"/>
      <c r="MBK356" s="1"/>
      <c r="MBL356" s="1"/>
      <c r="MBM356" s="1"/>
      <c r="MBN356" s="1"/>
      <c r="MBO356" s="1"/>
      <c r="MBP356" s="1"/>
      <c r="MBQ356" s="1"/>
      <c r="MBR356" s="1"/>
      <c r="MBS356" s="1"/>
      <c r="MBT356" s="1"/>
      <c r="MBU356" s="1"/>
      <c r="MBV356" s="1"/>
      <c r="MBW356" s="1"/>
      <c r="MBX356" s="1"/>
      <c r="MBY356" s="1"/>
      <c r="MBZ356" s="1"/>
      <c r="MCA356" s="1"/>
      <c r="MCB356" s="1"/>
      <c r="MCC356" s="1"/>
      <c r="MCD356" s="1"/>
      <c r="MCE356" s="1"/>
      <c r="MCF356" s="1"/>
      <c r="MCG356" s="1"/>
      <c r="MCH356" s="1"/>
      <c r="MCI356" s="1"/>
      <c r="MCJ356" s="1"/>
      <c r="MCK356" s="1"/>
      <c r="MCL356" s="1"/>
      <c r="MCM356" s="1"/>
      <c r="MCN356" s="1"/>
      <c r="MCO356" s="1"/>
      <c r="MCP356" s="1"/>
      <c r="MCQ356" s="1"/>
      <c r="MCR356" s="1"/>
      <c r="MCS356" s="1"/>
      <c r="MCT356" s="1"/>
      <c r="MCU356" s="1"/>
      <c r="MCV356" s="1"/>
      <c r="MCW356" s="1"/>
      <c r="MCX356" s="1"/>
      <c r="MCY356" s="1"/>
      <c r="MCZ356" s="1"/>
      <c r="MDA356" s="1"/>
      <c r="MDB356" s="1"/>
      <c r="MDC356" s="1"/>
      <c r="MDD356" s="1"/>
      <c r="MDE356" s="1"/>
      <c r="MDF356" s="1"/>
      <c r="MDG356" s="1"/>
      <c r="MDH356" s="1"/>
      <c r="MDI356" s="1"/>
      <c r="MDJ356" s="1"/>
      <c r="MDK356" s="1"/>
      <c r="MDL356" s="1"/>
      <c r="MDM356" s="1"/>
      <c r="MDN356" s="1"/>
      <c r="MDO356" s="1"/>
      <c r="MDP356" s="1"/>
      <c r="MDQ356" s="1"/>
      <c r="MDR356" s="1"/>
      <c r="MDS356" s="1"/>
      <c r="MDT356" s="1"/>
      <c r="MDU356" s="1"/>
      <c r="MDV356" s="1"/>
      <c r="MDW356" s="1"/>
      <c r="MDX356" s="1"/>
      <c r="MDY356" s="1"/>
      <c r="MDZ356" s="1"/>
      <c r="MEA356" s="1"/>
      <c r="MEB356" s="1"/>
      <c r="MEC356" s="1"/>
      <c r="MED356" s="1"/>
      <c r="MEE356" s="1"/>
      <c r="MEF356" s="1"/>
      <c r="MEG356" s="1"/>
      <c r="MEH356" s="1"/>
      <c r="MEI356" s="1"/>
      <c r="MEJ356" s="1"/>
      <c r="MEK356" s="1"/>
      <c r="MEL356" s="1"/>
      <c r="MEM356" s="1"/>
      <c r="MEN356" s="1"/>
      <c r="MEO356" s="1"/>
      <c r="MEP356" s="1"/>
      <c r="MEQ356" s="1"/>
      <c r="MER356" s="1"/>
      <c r="MES356" s="1"/>
      <c r="MET356" s="1"/>
      <c r="MEU356" s="1"/>
      <c r="MEV356" s="1"/>
      <c r="MEW356" s="1"/>
      <c r="MEX356" s="1"/>
      <c r="MEY356" s="1"/>
      <c r="MEZ356" s="1"/>
      <c r="MFA356" s="1"/>
      <c r="MFB356" s="1"/>
      <c r="MFC356" s="1"/>
      <c r="MFD356" s="1"/>
      <c r="MFE356" s="1"/>
      <c r="MFF356" s="1"/>
      <c r="MFG356" s="1"/>
      <c r="MFH356" s="1"/>
      <c r="MFI356" s="1"/>
      <c r="MFJ356" s="1"/>
      <c r="MFK356" s="1"/>
      <c r="MFL356" s="1"/>
      <c r="MFM356" s="1"/>
      <c r="MFN356" s="1"/>
      <c r="MFO356" s="1"/>
      <c r="MFP356" s="1"/>
      <c r="MFQ356" s="1"/>
      <c r="MFR356" s="1"/>
      <c r="MFS356" s="1"/>
      <c r="MFT356" s="1"/>
      <c r="MFU356" s="1"/>
      <c r="MFV356" s="1"/>
      <c r="MFW356" s="1"/>
      <c r="MFX356" s="1"/>
      <c r="MFY356" s="1"/>
      <c r="MFZ356" s="1"/>
      <c r="MGA356" s="1"/>
      <c r="MGB356" s="1"/>
      <c r="MGC356" s="1"/>
      <c r="MGD356" s="1"/>
      <c r="MGE356" s="1"/>
      <c r="MGF356" s="1"/>
      <c r="MGG356" s="1"/>
      <c r="MGH356" s="1"/>
      <c r="MGI356" s="1"/>
      <c r="MGJ356" s="1"/>
      <c r="MGK356" s="1"/>
      <c r="MGL356" s="1"/>
      <c r="MGM356" s="1"/>
      <c r="MGN356" s="1"/>
      <c r="MGO356" s="1"/>
      <c r="MGP356" s="1"/>
      <c r="MGQ356" s="1"/>
      <c r="MGR356" s="1"/>
      <c r="MGS356" s="1"/>
      <c r="MGT356" s="1"/>
      <c r="MGU356" s="1"/>
      <c r="MGV356" s="1"/>
      <c r="MGW356" s="1"/>
      <c r="MGX356" s="1"/>
      <c r="MGY356" s="1"/>
      <c r="MGZ356" s="1"/>
      <c r="MHA356" s="1"/>
      <c r="MHB356" s="1"/>
      <c r="MHC356" s="1"/>
      <c r="MHD356" s="1"/>
      <c r="MHE356" s="1"/>
      <c r="MHF356" s="1"/>
      <c r="MHG356" s="1"/>
      <c r="MHH356" s="1"/>
      <c r="MHI356" s="1"/>
      <c r="MHJ356" s="1"/>
      <c r="MHK356" s="1"/>
      <c r="MHL356" s="1"/>
      <c r="MHM356" s="1"/>
      <c r="MHN356" s="1"/>
      <c r="MHO356" s="1"/>
      <c r="MHP356" s="1"/>
      <c r="MHQ356" s="1"/>
      <c r="MHR356" s="1"/>
      <c r="MHS356" s="1"/>
      <c r="MHT356" s="1"/>
      <c r="MHU356" s="1"/>
      <c r="MHV356" s="1"/>
      <c r="MHW356" s="1"/>
      <c r="MHX356" s="1"/>
      <c r="MHY356" s="1"/>
      <c r="MHZ356" s="1"/>
      <c r="MIA356" s="1"/>
      <c r="MIB356" s="1"/>
      <c r="MIC356" s="1"/>
      <c r="MID356" s="1"/>
      <c r="MIE356" s="1"/>
      <c r="MIF356" s="1"/>
      <c r="MIG356" s="1"/>
      <c r="MIH356" s="1"/>
      <c r="MII356" s="1"/>
      <c r="MIJ356" s="1"/>
      <c r="MIK356" s="1"/>
      <c r="MIL356" s="1"/>
      <c r="MIM356" s="1"/>
      <c r="MIN356" s="1"/>
      <c r="MIO356" s="1"/>
      <c r="MIP356" s="1"/>
      <c r="MIQ356" s="1"/>
      <c r="MIR356" s="1"/>
      <c r="MIS356" s="1"/>
      <c r="MIT356" s="1"/>
      <c r="MIU356" s="1"/>
      <c r="MIV356" s="1"/>
      <c r="MIW356" s="1"/>
      <c r="MIX356" s="1"/>
      <c r="MIY356" s="1"/>
      <c r="MIZ356" s="1"/>
      <c r="MJA356" s="1"/>
      <c r="MJB356" s="1"/>
      <c r="MJC356" s="1"/>
      <c r="MJD356" s="1"/>
      <c r="MJE356" s="1"/>
      <c r="MJF356" s="1"/>
      <c r="MJG356" s="1"/>
      <c r="MJH356" s="1"/>
      <c r="MJI356" s="1"/>
      <c r="MJJ356" s="1"/>
      <c r="MJK356" s="1"/>
      <c r="MJL356" s="1"/>
      <c r="MJM356" s="1"/>
      <c r="MJN356" s="1"/>
      <c r="MJO356" s="1"/>
      <c r="MJP356" s="1"/>
      <c r="MJQ356" s="1"/>
      <c r="MJR356" s="1"/>
      <c r="MJS356" s="1"/>
      <c r="MJT356" s="1"/>
      <c r="MJU356" s="1"/>
      <c r="MJV356" s="1"/>
      <c r="MJW356" s="1"/>
      <c r="MJX356" s="1"/>
      <c r="MJY356" s="1"/>
      <c r="MJZ356" s="1"/>
      <c r="MKA356" s="1"/>
      <c r="MKB356" s="1"/>
      <c r="MKC356" s="1"/>
      <c r="MKD356" s="1"/>
      <c r="MKE356" s="1"/>
      <c r="MKF356" s="1"/>
      <c r="MKG356" s="1"/>
      <c r="MKH356" s="1"/>
      <c r="MKI356" s="1"/>
      <c r="MKJ356" s="1"/>
      <c r="MKK356" s="1"/>
      <c r="MKL356" s="1"/>
      <c r="MKM356" s="1"/>
      <c r="MKN356" s="1"/>
      <c r="MKO356" s="1"/>
      <c r="MKP356" s="1"/>
      <c r="MKQ356" s="1"/>
      <c r="MKR356" s="1"/>
      <c r="MKS356" s="1"/>
      <c r="MKT356" s="1"/>
      <c r="MKU356" s="1"/>
      <c r="MKV356" s="1"/>
      <c r="MKW356" s="1"/>
      <c r="MKX356" s="1"/>
      <c r="MKY356" s="1"/>
      <c r="MKZ356" s="1"/>
      <c r="MLA356" s="1"/>
      <c r="MLB356" s="1"/>
      <c r="MLC356" s="1"/>
      <c r="MLD356" s="1"/>
      <c r="MLE356" s="1"/>
      <c r="MLF356" s="1"/>
      <c r="MLG356" s="1"/>
      <c r="MLH356" s="1"/>
      <c r="MLI356" s="1"/>
      <c r="MLJ356" s="1"/>
      <c r="MLK356" s="1"/>
      <c r="MLL356" s="1"/>
      <c r="MLM356" s="1"/>
      <c r="MLN356" s="1"/>
      <c r="MLO356" s="1"/>
      <c r="MLP356" s="1"/>
      <c r="MLQ356" s="1"/>
      <c r="MLR356" s="1"/>
      <c r="MLS356" s="1"/>
      <c r="MLT356" s="1"/>
      <c r="MLU356" s="1"/>
      <c r="MLV356" s="1"/>
      <c r="MLW356" s="1"/>
      <c r="MLX356" s="1"/>
      <c r="MLY356" s="1"/>
      <c r="MLZ356" s="1"/>
      <c r="MMA356" s="1"/>
      <c r="MMB356" s="1"/>
      <c r="MMC356" s="1"/>
      <c r="MMD356" s="1"/>
      <c r="MME356" s="1"/>
      <c r="MMF356" s="1"/>
      <c r="MMG356" s="1"/>
      <c r="MMH356" s="1"/>
      <c r="MMI356" s="1"/>
      <c r="MMJ356" s="1"/>
      <c r="MMK356" s="1"/>
      <c r="MML356" s="1"/>
      <c r="MMM356" s="1"/>
      <c r="MMN356" s="1"/>
      <c r="MMO356" s="1"/>
      <c r="MMP356" s="1"/>
      <c r="MMQ356" s="1"/>
      <c r="MMR356" s="1"/>
      <c r="MMS356" s="1"/>
      <c r="MMT356" s="1"/>
      <c r="MMU356" s="1"/>
      <c r="MMV356" s="1"/>
      <c r="MMW356" s="1"/>
      <c r="MMX356" s="1"/>
      <c r="MMY356" s="1"/>
      <c r="MMZ356" s="1"/>
      <c r="MNA356" s="1"/>
      <c r="MNB356" s="1"/>
      <c r="MNC356" s="1"/>
      <c r="MND356" s="1"/>
      <c r="MNE356" s="1"/>
      <c r="MNF356" s="1"/>
      <c r="MNG356" s="1"/>
      <c r="MNH356" s="1"/>
      <c r="MNI356" s="1"/>
      <c r="MNJ356" s="1"/>
      <c r="MNK356" s="1"/>
      <c r="MNL356" s="1"/>
      <c r="MNM356" s="1"/>
      <c r="MNN356" s="1"/>
      <c r="MNO356" s="1"/>
      <c r="MNP356" s="1"/>
      <c r="MNQ356" s="1"/>
      <c r="MNR356" s="1"/>
      <c r="MNS356" s="1"/>
      <c r="MNT356" s="1"/>
      <c r="MNU356" s="1"/>
      <c r="MNV356" s="1"/>
      <c r="MNW356" s="1"/>
      <c r="MNX356" s="1"/>
      <c r="MNY356" s="1"/>
      <c r="MNZ356" s="1"/>
      <c r="MOA356" s="1"/>
      <c r="MOB356" s="1"/>
      <c r="MOC356" s="1"/>
      <c r="MOD356" s="1"/>
      <c r="MOE356" s="1"/>
      <c r="MOF356" s="1"/>
      <c r="MOG356" s="1"/>
      <c r="MOH356" s="1"/>
      <c r="MOI356" s="1"/>
      <c r="MOJ356" s="1"/>
      <c r="MOK356" s="1"/>
      <c r="MOL356" s="1"/>
      <c r="MOM356" s="1"/>
      <c r="MON356" s="1"/>
      <c r="MOO356" s="1"/>
      <c r="MOP356" s="1"/>
      <c r="MOQ356" s="1"/>
      <c r="MOR356" s="1"/>
      <c r="MOS356" s="1"/>
      <c r="MOT356" s="1"/>
      <c r="MOU356" s="1"/>
      <c r="MOV356" s="1"/>
      <c r="MOW356" s="1"/>
      <c r="MOX356" s="1"/>
      <c r="MOY356" s="1"/>
      <c r="MOZ356" s="1"/>
      <c r="MPA356" s="1"/>
      <c r="MPB356" s="1"/>
      <c r="MPC356" s="1"/>
      <c r="MPD356" s="1"/>
      <c r="MPE356" s="1"/>
      <c r="MPF356" s="1"/>
      <c r="MPG356" s="1"/>
      <c r="MPH356" s="1"/>
      <c r="MPI356" s="1"/>
      <c r="MPJ356" s="1"/>
      <c r="MPK356" s="1"/>
      <c r="MPL356" s="1"/>
      <c r="MPM356" s="1"/>
      <c r="MPN356" s="1"/>
      <c r="MPO356" s="1"/>
      <c r="MPP356" s="1"/>
      <c r="MPQ356" s="1"/>
      <c r="MPR356" s="1"/>
      <c r="MPS356" s="1"/>
      <c r="MPT356" s="1"/>
      <c r="MPU356" s="1"/>
      <c r="MPV356" s="1"/>
      <c r="MPW356" s="1"/>
      <c r="MPX356" s="1"/>
      <c r="MPY356" s="1"/>
      <c r="MPZ356" s="1"/>
      <c r="MQA356" s="1"/>
      <c r="MQB356" s="1"/>
      <c r="MQC356" s="1"/>
      <c r="MQD356" s="1"/>
      <c r="MQE356" s="1"/>
      <c r="MQF356" s="1"/>
      <c r="MQG356" s="1"/>
      <c r="MQH356" s="1"/>
      <c r="MQI356" s="1"/>
      <c r="MQJ356" s="1"/>
      <c r="MQK356" s="1"/>
      <c r="MQL356" s="1"/>
      <c r="MQM356" s="1"/>
      <c r="MQN356" s="1"/>
      <c r="MQO356" s="1"/>
      <c r="MQP356" s="1"/>
      <c r="MQQ356" s="1"/>
      <c r="MQR356" s="1"/>
      <c r="MQS356" s="1"/>
      <c r="MQT356" s="1"/>
      <c r="MQU356" s="1"/>
      <c r="MQV356" s="1"/>
      <c r="MQW356" s="1"/>
      <c r="MQX356" s="1"/>
      <c r="MQY356" s="1"/>
      <c r="MQZ356" s="1"/>
      <c r="MRA356" s="1"/>
      <c r="MRB356" s="1"/>
      <c r="MRC356" s="1"/>
      <c r="MRD356" s="1"/>
      <c r="MRE356" s="1"/>
      <c r="MRF356" s="1"/>
      <c r="MRG356" s="1"/>
      <c r="MRH356" s="1"/>
      <c r="MRI356" s="1"/>
      <c r="MRJ356" s="1"/>
      <c r="MRK356" s="1"/>
      <c r="MRL356" s="1"/>
      <c r="MRM356" s="1"/>
      <c r="MRN356" s="1"/>
      <c r="MRO356" s="1"/>
      <c r="MRP356" s="1"/>
      <c r="MRQ356" s="1"/>
      <c r="MRR356" s="1"/>
      <c r="MRS356" s="1"/>
      <c r="MRT356" s="1"/>
      <c r="MRU356" s="1"/>
      <c r="MRV356" s="1"/>
      <c r="MRW356" s="1"/>
      <c r="MRX356" s="1"/>
      <c r="MRY356" s="1"/>
      <c r="MRZ356" s="1"/>
      <c r="MSA356" s="1"/>
      <c r="MSB356" s="1"/>
      <c r="MSC356" s="1"/>
      <c r="MSD356" s="1"/>
      <c r="MSE356" s="1"/>
      <c r="MSF356" s="1"/>
      <c r="MSG356" s="1"/>
      <c r="MSH356" s="1"/>
      <c r="MSI356" s="1"/>
      <c r="MSJ356" s="1"/>
      <c r="MSK356" s="1"/>
      <c r="MSL356" s="1"/>
      <c r="MSM356" s="1"/>
      <c r="MSN356" s="1"/>
      <c r="MSO356" s="1"/>
      <c r="MSP356" s="1"/>
      <c r="MSQ356" s="1"/>
      <c r="MSR356" s="1"/>
      <c r="MSS356" s="1"/>
      <c r="MST356" s="1"/>
      <c r="MSU356" s="1"/>
      <c r="MSV356" s="1"/>
      <c r="MSW356" s="1"/>
      <c r="MSX356" s="1"/>
      <c r="MSY356" s="1"/>
      <c r="MSZ356" s="1"/>
      <c r="MTA356" s="1"/>
      <c r="MTB356" s="1"/>
      <c r="MTC356" s="1"/>
      <c r="MTD356" s="1"/>
      <c r="MTE356" s="1"/>
      <c r="MTF356" s="1"/>
      <c r="MTG356" s="1"/>
      <c r="MTH356" s="1"/>
      <c r="MTI356" s="1"/>
      <c r="MTJ356" s="1"/>
      <c r="MTK356" s="1"/>
      <c r="MTL356" s="1"/>
      <c r="MTM356" s="1"/>
      <c r="MTN356" s="1"/>
      <c r="MTO356" s="1"/>
      <c r="MTP356" s="1"/>
      <c r="MTQ356" s="1"/>
      <c r="MTR356" s="1"/>
      <c r="MTS356" s="1"/>
      <c r="MTT356" s="1"/>
      <c r="MTU356" s="1"/>
      <c r="MTV356" s="1"/>
      <c r="MTW356" s="1"/>
      <c r="MTX356" s="1"/>
      <c r="MTY356" s="1"/>
      <c r="MTZ356" s="1"/>
      <c r="MUA356" s="1"/>
      <c r="MUB356" s="1"/>
      <c r="MUC356" s="1"/>
      <c r="MUD356" s="1"/>
      <c r="MUE356" s="1"/>
      <c r="MUF356" s="1"/>
      <c r="MUG356" s="1"/>
      <c r="MUH356" s="1"/>
      <c r="MUI356" s="1"/>
      <c r="MUJ356" s="1"/>
      <c r="MUK356" s="1"/>
      <c r="MUL356" s="1"/>
      <c r="MUM356" s="1"/>
      <c r="MUN356" s="1"/>
      <c r="MUO356" s="1"/>
      <c r="MUP356" s="1"/>
      <c r="MUQ356" s="1"/>
      <c r="MUR356" s="1"/>
      <c r="MUS356" s="1"/>
      <c r="MUT356" s="1"/>
      <c r="MUU356" s="1"/>
      <c r="MUV356" s="1"/>
      <c r="MUW356" s="1"/>
      <c r="MUX356" s="1"/>
      <c r="MUY356" s="1"/>
      <c r="MUZ356" s="1"/>
      <c r="MVA356" s="1"/>
      <c r="MVB356" s="1"/>
      <c r="MVC356" s="1"/>
      <c r="MVD356" s="1"/>
      <c r="MVE356" s="1"/>
      <c r="MVF356" s="1"/>
      <c r="MVG356" s="1"/>
      <c r="MVH356" s="1"/>
      <c r="MVI356" s="1"/>
      <c r="MVJ356" s="1"/>
      <c r="MVK356" s="1"/>
      <c r="MVL356" s="1"/>
      <c r="MVM356" s="1"/>
      <c r="MVN356" s="1"/>
      <c r="MVO356" s="1"/>
      <c r="MVP356" s="1"/>
      <c r="MVQ356" s="1"/>
      <c r="MVR356" s="1"/>
      <c r="MVS356" s="1"/>
      <c r="MVT356" s="1"/>
      <c r="MVU356" s="1"/>
      <c r="MVV356" s="1"/>
      <c r="MVW356" s="1"/>
      <c r="MVX356" s="1"/>
      <c r="MVY356" s="1"/>
      <c r="MVZ356" s="1"/>
      <c r="MWA356" s="1"/>
      <c r="MWB356" s="1"/>
      <c r="MWC356" s="1"/>
      <c r="MWD356" s="1"/>
      <c r="MWE356" s="1"/>
      <c r="MWF356" s="1"/>
      <c r="MWG356" s="1"/>
      <c r="MWH356" s="1"/>
      <c r="MWI356" s="1"/>
      <c r="MWJ356" s="1"/>
      <c r="MWK356" s="1"/>
      <c r="MWL356" s="1"/>
      <c r="MWM356" s="1"/>
      <c r="MWN356" s="1"/>
      <c r="MWO356" s="1"/>
      <c r="MWP356" s="1"/>
      <c r="MWQ356" s="1"/>
      <c r="MWR356" s="1"/>
      <c r="MWS356" s="1"/>
      <c r="MWT356" s="1"/>
      <c r="MWU356" s="1"/>
      <c r="MWV356" s="1"/>
      <c r="MWW356" s="1"/>
      <c r="MWX356" s="1"/>
      <c r="MWY356" s="1"/>
      <c r="MWZ356" s="1"/>
      <c r="MXA356" s="1"/>
      <c r="MXB356" s="1"/>
      <c r="MXC356" s="1"/>
      <c r="MXD356" s="1"/>
      <c r="MXE356" s="1"/>
      <c r="MXF356" s="1"/>
      <c r="MXG356" s="1"/>
      <c r="MXH356" s="1"/>
      <c r="MXI356" s="1"/>
      <c r="MXJ356" s="1"/>
      <c r="MXK356" s="1"/>
      <c r="MXL356" s="1"/>
      <c r="MXM356" s="1"/>
      <c r="MXN356" s="1"/>
      <c r="MXO356" s="1"/>
      <c r="MXP356" s="1"/>
      <c r="MXQ356" s="1"/>
      <c r="MXR356" s="1"/>
      <c r="MXS356" s="1"/>
      <c r="MXT356" s="1"/>
      <c r="MXU356" s="1"/>
      <c r="MXV356" s="1"/>
      <c r="MXW356" s="1"/>
      <c r="MXX356" s="1"/>
      <c r="MXY356" s="1"/>
      <c r="MXZ356" s="1"/>
      <c r="MYA356" s="1"/>
      <c r="MYB356" s="1"/>
      <c r="MYC356" s="1"/>
      <c r="MYD356" s="1"/>
      <c r="MYE356" s="1"/>
      <c r="MYF356" s="1"/>
      <c r="MYG356" s="1"/>
      <c r="MYH356" s="1"/>
      <c r="MYI356" s="1"/>
      <c r="MYJ356" s="1"/>
      <c r="MYK356" s="1"/>
      <c r="MYL356" s="1"/>
      <c r="MYM356" s="1"/>
      <c r="MYN356" s="1"/>
      <c r="MYO356" s="1"/>
      <c r="MYP356" s="1"/>
      <c r="MYQ356" s="1"/>
      <c r="MYR356" s="1"/>
      <c r="MYS356" s="1"/>
      <c r="MYT356" s="1"/>
      <c r="MYU356" s="1"/>
      <c r="MYV356" s="1"/>
      <c r="MYW356" s="1"/>
      <c r="MYX356" s="1"/>
      <c r="MYY356" s="1"/>
      <c r="MYZ356" s="1"/>
      <c r="MZA356" s="1"/>
      <c r="MZB356" s="1"/>
      <c r="MZC356" s="1"/>
      <c r="MZD356" s="1"/>
      <c r="MZE356" s="1"/>
      <c r="MZF356" s="1"/>
      <c r="MZG356" s="1"/>
      <c r="MZH356" s="1"/>
      <c r="MZI356" s="1"/>
      <c r="MZJ356" s="1"/>
      <c r="MZK356" s="1"/>
      <c r="MZL356" s="1"/>
      <c r="MZM356" s="1"/>
      <c r="MZN356" s="1"/>
      <c r="MZO356" s="1"/>
      <c r="MZP356" s="1"/>
      <c r="MZQ356" s="1"/>
      <c r="MZR356" s="1"/>
      <c r="MZS356" s="1"/>
      <c r="MZT356" s="1"/>
      <c r="MZU356" s="1"/>
      <c r="MZV356" s="1"/>
      <c r="MZW356" s="1"/>
      <c r="MZX356" s="1"/>
      <c r="MZY356" s="1"/>
      <c r="MZZ356" s="1"/>
      <c r="NAA356" s="1"/>
      <c r="NAB356" s="1"/>
      <c r="NAC356" s="1"/>
      <c r="NAD356" s="1"/>
      <c r="NAE356" s="1"/>
      <c r="NAF356" s="1"/>
      <c r="NAG356" s="1"/>
      <c r="NAH356" s="1"/>
      <c r="NAI356" s="1"/>
      <c r="NAJ356" s="1"/>
      <c r="NAK356" s="1"/>
      <c r="NAL356" s="1"/>
      <c r="NAM356" s="1"/>
      <c r="NAN356" s="1"/>
      <c r="NAO356" s="1"/>
      <c r="NAP356" s="1"/>
      <c r="NAQ356" s="1"/>
      <c r="NAR356" s="1"/>
      <c r="NAS356" s="1"/>
      <c r="NAT356" s="1"/>
      <c r="NAU356" s="1"/>
      <c r="NAV356" s="1"/>
      <c r="NAW356" s="1"/>
      <c r="NAX356" s="1"/>
      <c r="NAY356" s="1"/>
      <c r="NAZ356" s="1"/>
      <c r="NBA356" s="1"/>
      <c r="NBB356" s="1"/>
      <c r="NBC356" s="1"/>
      <c r="NBD356" s="1"/>
      <c r="NBE356" s="1"/>
      <c r="NBF356" s="1"/>
      <c r="NBG356" s="1"/>
      <c r="NBH356" s="1"/>
      <c r="NBI356" s="1"/>
      <c r="NBJ356" s="1"/>
      <c r="NBK356" s="1"/>
      <c r="NBL356" s="1"/>
      <c r="NBM356" s="1"/>
      <c r="NBN356" s="1"/>
      <c r="NBO356" s="1"/>
      <c r="NBP356" s="1"/>
      <c r="NBQ356" s="1"/>
      <c r="NBR356" s="1"/>
      <c r="NBS356" s="1"/>
      <c r="NBT356" s="1"/>
      <c r="NBU356" s="1"/>
      <c r="NBV356" s="1"/>
      <c r="NBW356" s="1"/>
      <c r="NBX356" s="1"/>
      <c r="NBY356" s="1"/>
      <c r="NBZ356" s="1"/>
      <c r="NCA356" s="1"/>
      <c r="NCB356" s="1"/>
      <c r="NCC356" s="1"/>
      <c r="NCD356" s="1"/>
      <c r="NCE356" s="1"/>
      <c r="NCF356" s="1"/>
      <c r="NCG356" s="1"/>
      <c r="NCH356" s="1"/>
      <c r="NCI356" s="1"/>
      <c r="NCJ356" s="1"/>
      <c r="NCK356" s="1"/>
      <c r="NCL356" s="1"/>
      <c r="NCM356" s="1"/>
      <c r="NCN356" s="1"/>
      <c r="NCO356" s="1"/>
      <c r="NCP356" s="1"/>
      <c r="NCQ356" s="1"/>
      <c r="NCR356" s="1"/>
      <c r="NCS356" s="1"/>
      <c r="NCT356" s="1"/>
      <c r="NCU356" s="1"/>
      <c r="NCV356" s="1"/>
      <c r="NCW356" s="1"/>
      <c r="NCX356" s="1"/>
      <c r="NCY356" s="1"/>
      <c r="NCZ356" s="1"/>
      <c r="NDA356" s="1"/>
      <c r="NDB356" s="1"/>
      <c r="NDC356" s="1"/>
      <c r="NDD356" s="1"/>
      <c r="NDE356" s="1"/>
      <c r="NDF356" s="1"/>
      <c r="NDG356" s="1"/>
      <c r="NDH356" s="1"/>
      <c r="NDI356" s="1"/>
      <c r="NDJ356" s="1"/>
      <c r="NDK356" s="1"/>
      <c r="NDL356" s="1"/>
      <c r="NDM356" s="1"/>
      <c r="NDN356" s="1"/>
      <c r="NDO356" s="1"/>
      <c r="NDP356" s="1"/>
      <c r="NDQ356" s="1"/>
      <c r="NDR356" s="1"/>
      <c r="NDS356" s="1"/>
      <c r="NDT356" s="1"/>
      <c r="NDU356" s="1"/>
      <c r="NDV356" s="1"/>
      <c r="NDW356" s="1"/>
      <c r="NDX356" s="1"/>
      <c r="NDY356" s="1"/>
      <c r="NDZ356" s="1"/>
      <c r="NEA356" s="1"/>
      <c r="NEB356" s="1"/>
      <c r="NEC356" s="1"/>
      <c r="NED356" s="1"/>
      <c r="NEE356" s="1"/>
      <c r="NEF356" s="1"/>
      <c r="NEG356" s="1"/>
      <c r="NEH356" s="1"/>
      <c r="NEI356" s="1"/>
      <c r="NEJ356" s="1"/>
      <c r="NEK356" s="1"/>
      <c r="NEL356" s="1"/>
      <c r="NEM356" s="1"/>
      <c r="NEN356" s="1"/>
      <c r="NEO356" s="1"/>
      <c r="NEP356" s="1"/>
      <c r="NEQ356" s="1"/>
      <c r="NER356" s="1"/>
      <c r="NES356" s="1"/>
      <c r="NET356" s="1"/>
      <c r="NEU356" s="1"/>
      <c r="NEV356" s="1"/>
      <c r="NEW356" s="1"/>
      <c r="NEX356" s="1"/>
      <c r="NEY356" s="1"/>
      <c r="NEZ356" s="1"/>
      <c r="NFA356" s="1"/>
      <c r="NFB356" s="1"/>
      <c r="NFC356" s="1"/>
      <c r="NFD356" s="1"/>
      <c r="NFE356" s="1"/>
      <c r="NFF356" s="1"/>
      <c r="NFG356" s="1"/>
      <c r="NFH356" s="1"/>
      <c r="NFI356" s="1"/>
      <c r="NFJ356" s="1"/>
      <c r="NFK356" s="1"/>
      <c r="NFL356" s="1"/>
      <c r="NFM356" s="1"/>
      <c r="NFN356" s="1"/>
      <c r="NFO356" s="1"/>
      <c r="NFP356" s="1"/>
      <c r="NFQ356" s="1"/>
      <c r="NFR356" s="1"/>
      <c r="NFS356" s="1"/>
      <c r="NFT356" s="1"/>
      <c r="NFU356" s="1"/>
      <c r="NFV356" s="1"/>
      <c r="NFW356" s="1"/>
      <c r="NFX356" s="1"/>
      <c r="NFY356" s="1"/>
      <c r="NFZ356" s="1"/>
      <c r="NGA356" s="1"/>
      <c r="NGB356" s="1"/>
      <c r="NGC356" s="1"/>
      <c r="NGD356" s="1"/>
      <c r="NGE356" s="1"/>
      <c r="NGF356" s="1"/>
      <c r="NGG356" s="1"/>
      <c r="NGH356" s="1"/>
      <c r="NGI356" s="1"/>
      <c r="NGJ356" s="1"/>
      <c r="NGK356" s="1"/>
      <c r="NGL356" s="1"/>
      <c r="NGM356" s="1"/>
      <c r="NGN356" s="1"/>
      <c r="NGO356" s="1"/>
      <c r="NGP356" s="1"/>
      <c r="NGQ356" s="1"/>
      <c r="NGR356" s="1"/>
      <c r="NGS356" s="1"/>
      <c r="NGT356" s="1"/>
      <c r="NGU356" s="1"/>
      <c r="NGV356" s="1"/>
      <c r="NGW356" s="1"/>
      <c r="NGX356" s="1"/>
      <c r="NGY356" s="1"/>
      <c r="NGZ356" s="1"/>
      <c r="NHA356" s="1"/>
      <c r="NHB356" s="1"/>
      <c r="NHC356" s="1"/>
      <c r="NHD356" s="1"/>
      <c r="NHE356" s="1"/>
      <c r="NHF356" s="1"/>
      <c r="NHG356" s="1"/>
      <c r="NHH356" s="1"/>
      <c r="NHI356" s="1"/>
      <c r="NHJ356" s="1"/>
      <c r="NHK356" s="1"/>
      <c r="NHL356" s="1"/>
      <c r="NHM356" s="1"/>
      <c r="NHN356" s="1"/>
      <c r="NHO356" s="1"/>
      <c r="NHP356" s="1"/>
      <c r="NHQ356" s="1"/>
      <c r="NHR356" s="1"/>
      <c r="NHS356" s="1"/>
      <c r="NHT356" s="1"/>
      <c r="NHU356" s="1"/>
      <c r="NHV356" s="1"/>
      <c r="NHW356" s="1"/>
      <c r="NHX356" s="1"/>
      <c r="NHY356" s="1"/>
      <c r="NHZ356" s="1"/>
      <c r="NIA356" s="1"/>
      <c r="NIB356" s="1"/>
      <c r="NIC356" s="1"/>
      <c r="NID356" s="1"/>
      <c r="NIE356" s="1"/>
      <c r="NIF356" s="1"/>
      <c r="NIG356" s="1"/>
      <c r="NIH356" s="1"/>
      <c r="NII356" s="1"/>
      <c r="NIJ356" s="1"/>
      <c r="NIK356" s="1"/>
      <c r="NIL356" s="1"/>
      <c r="NIM356" s="1"/>
      <c r="NIN356" s="1"/>
      <c r="NIO356" s="1"/>
      <c r="NIP356" s="1"/>
      <c r="NIQ356" s="1"/>
      <c r="NIR356" s="1"/>
      <c r="NIS356" s="1"/>
      <c r="NIT356" s="1"/>
      <c r="NIU356" s="1"/>
      <c r="NIV356" s="1"/>
      <c r="NIW356" s="1"/>
      <c r="NIX356" s="1"/>
      <c r="NIY356" s="1"/>
      <c r="NIZ356" s="1"/>
      <c r="NJA356" s="1"/>
      <c r="NJB356" s="1"/>
      <c r="NJC356" s="1"/>
      <c r="NJD356" s="1"/>
      <c r="NJE356" s="1"/>
      <c r="NJF356" s="1"/>
      <c r="NJG356" s="1"/>
      <c r="NJH356" s="1"/>
      <c r="NJI356" s="1"/>
      <c r="NJJ356" s="1"/>
      <c r="NJK356" s="1"/>
      <c r="NJL356" s="1"/>
      <c r="NJM356" s="1"/>
      <c r="NJN356" s="1"/>
      <c r="NJO356" s="1"/>
      <c r="NJP356" s="1"/>
      <c r="NJQ356" s="1"/>
      <c r="NJR356" s="1"/>
      <c r="NJS356" s="1"/>
      <c r="NJT356" s="1"/>
      <c r="NJU356" s="1"/>
      <c r="NJV356" s="1"/>
      <c r="NJW356" s="1"/>
      <c r="NJX356" s="1"/>
      <c r="NJY356" s="1"/>
      <c r="NJZ356" s="1"/>
      <c r="NKA356" s="1"/>
      <c r="NKB356" s="1"/>
      <c r="NKC356" s="1"/>
      <c r="NKD356" s="1"/>
      <c r="NKE356" s="1"/>
      <c r="NKF356" s="1"/>
      <c r="NKG356" s="1"/>
      <c r="NKH356" s="1"/>
      <c r="NKI356" s="1"/>
      <c r="NKJ356" s="1"/>
      <c r="NKK356" s="1"/>
      <c r="NKL356" s="1"/>
      <c r="NKM356" s="1"/>
      <c r="NKN356" s="1"/>
      <c r="NKO356" s="1"/>
      <c r="NKP356" s="1"/>
      <c r="NKQ356" s="1"/>
      <c r="NKR356" s="1"/>
      <c r="NKS356" s="1"/>
      <c r="NKT356" s="1"/>
      <c r="NKU356" s="1"/>
      <c r="NKV356" s="1"/>
      <c r="NKW356" s="1"/>
      <c r="NKX356" s="1"/>
      <c r="NKY356" s="1"/>
      <c r="NKZ356" s="1"/>
      <c r="NLA356" s="1"/>
      <c r="NLB356" s="1"/>
      <c r="NLC356" s="1"/>
      <c r="NLD356" s="1"/>
      <c r="NLE356" s="1"/>
      <c r="NLF356" s="1"/>
      <c r="NLG356" s="1"/>
      <c r="NLH356" s="1"/>
      <c r="NLI356" s="1"/>
      <c r="NLJ356" s="1"/>
      <c r="NLK356" s="1"/>
      <c r="NLL356" s="1"/>
      <c r="NLM356" s="1"/>
      <c r="NLN356" s="1"/>
      <c r="NLO356" s="1"/>
      <c r="NLP356" s="1"/>
      <c r="NLQ356" s="1"/>
      <c r="NLR356" s="1"/>
      <c r="NLS356" s="1"/>
      <c r="NLT356" s="1"/>
      <c r="NLU356" s="1"/>
      <c r="NLV356" s="1"/>
      <c r="NLW356" s="1"/>
      <c r="NLX356" s="1"/>
      <c r="NLY356" s="1"/>
      <c r="NLZ356" s="1"/>
      <c r="NMA356" s="1"/>
      <c r="NMB356" s="1"/>
      <c r="NMC356" s="1"/>
      <c r="NMD356" s="1"/>
      <c r="NME356" s="1"/>
      <c r="NMF356" s="1"/>
      <c r="NMG356" s="1"/>
      <c r="NMH356" s="1"/>
      <c r="NMI356" s="1"/>
      <c r="NMJ356" s="1"/>
      <c r="NMK356" s="1"/>
      <c r="NML356" s="1"/>
      <c r="NMM356" s="1"/>
      <c r="NMN356" s="1"/>
      <c r="NMO356" s="1"/>
      <c r="NMP356" s="1"/>
      <c r="NMQ356" s="1"/>
      <c r="NMR356" s="1"/>
      <c r="NMS356" s="1"/>
      <c r="NMT356" s="1"/>
      <c r="NMU356" s="1"/>
      <c r="NMV356" s="1"/>
      <c r="NMW356" s="1"/>
      <c r="NMX356" s="1"/>
      <c r="NMY356" s="1"/>
      <c r="NMZ356" s="1"/>
      <c r="NNA356" s="1"/>
      <c r="NNB356" s="1"/>
      <c r="NNC356" s="1"/>
      <c r="NND356" s="1"/>
      <c r="NNE356" s="1"/>
      <c r="NNF356" s="1"/>
      <c r="NNG356" s="1"/>
      <c r="NNH356" s="1"/>
      <c r="NNI356" s="1"/>
      <c r="NNJ356" s="1"/>
      <c r="NNK356" s="1"/>
      <c r="NNL356" s="1"/>
      <c r="NNM356" s="1"/>
      <c r="NNN356" s="1"/>
      <c r="NNO356" s="1"/>
      <c r="NNP356" s="1"/>
      <c r="NNQ356" s="1"/>
      <c r="NNR356" s="1"/>
      <c r="NNS356" s="1"/>
      <c r="NNT356" s="1"/>
      <c r="NNU356" s="1"/>
      <c r="NNV356" s="1"/>
      <c r="NNW356" s="1"/>
      <c r="NNX356" s="1"/>
      <c r="NNY356" s="1"/>
      <c r="NNZ356" s="1"/>
      <c r="NOA356" s="1"/>
      <c r="NOB356" s="1"/>
      <c r="NOC356" s="1"/>
      <c r="NOD356" s="1"/>
      <c r="NOE356" s="1"/>
      <c r="NOF356" s="1"/>
      <c r="NOG356" s="1"/>
      <c r="NOH356" s="1"/>
      <c r="NOI356" s="1"/>
      <c r="NOJ356" s="1"/>
      <c r="NOK356" s="1"/>
      <c r="NOL356" s="1"/>
      <c r="NOM356" s="1"/>
      <c r="NON356" s="1"/>
      <c r="NOO356" s="1"/>
      <c r="NOP356" s="1"/>
      <c r="NOQ356" s="1"/>
      <c r="NOR356" s="1"/>
      <c r="NOS356" s="1"/>
      <c r="NOT356" s="1"/>
      <c r="NOU356" s="1"/>
      <c r="NOV356" s="1"/>
      <c r="NOW356" s="1"/>
      <c r="NOX356" s="1"/>
      <c r="NOY356" s="1"/>
      <c r="NOZ356" s="1"/>
      <c r="NPA356" s="1"/>
      <c r="NPB356" s="1"/>
      <c r="NPC356" s="1"/>
      <c r="NPD356" s="1"/>
      <c r="NPE356" s="1"/>
      <c r="NPF356" s="1"/>
      <c r="NPG356" s="1"/>
      <c r="NPH356" s="1"/>
      <c r="NPI356" s="1"/>
      <c r="NPJ356" s="1"/>
      <c r="NPK356" s="1"/>
      <c r="NPL356" s="1"/>
      <c r="NPM356" s="1"/>
      <c r="NPN356" s="1"/>
      <c r="NPO356" s="1"/>
      <c r="NPP356" s="1"/>
      <c r="NPQ356" s="1"/>
      <c r="NPR356" s="1"/>
      <c r="NPS356" s="1"/>
      <c r="NPT356" s="1"/>
      <c r="NPU356" s="1"/>
      <c r="NPV356" s="1"/>
      <c r="NPW356" s="1"/>
      <c r="NPX356" s="1"/>
      <c r="NPY356" s="1"/>
      <c r="NPZ356" s="1"/>
      <c r="NQA356" s="1"/>
      <c r="NQB356" s="1"/>
      <c r="NQC356" s="1"/>
      <c r="NQD356" s="1"/>
      <c r="NQE356" s="1"/>
      <c r="NQF356" s="1"/>
      <c r="NQG356" s="1"/>
      <c r="NQH356" s="1"/>
      <c r="NQI356" s="1"/>
      <c r="NQJ356" s="1"/>
      <c r="NQK356" s="1"/>
      <c r="NQL356" s="1"/>
      <c r="NQM356" s="1"/>
      <c r="NQN356" s="1"/>
      <c r="NQO356" s="1"/>
      <c r="NQP356" s="1"/>
      <c r="NQQ356" s="1"/>
      <c r="NQR356" s="1"/>
      <c r="NQS356" s="1"/>
      <c r="NQT356" s="1"/>
      <c r="NQU356" s="1"/>
      <c r="NQV356" s="1"/>
      <c r="NQW356" s="1"/>
      <c r="NQX356" s="1"/>
      <c r="NQY356" s="1"/>
      <c r="NQZ356" s="1"/>
      <c r="NRA356" s="1"/>
      <c r="NRB356" s="1"/>
      <c r="NRC356" s="1"/>
      <c r="NRD356" s="1"/>
      <c r="NRE356" s="1"/>
      <c r="NRF356" s="1"/>
      <c r="NRG356" s="1"/>
      <c r="NRH356" s="1"/>
      <c r="NRI356" s="1"/>
      <c r="NRJ356" s="1"/>
      <c r="NRK356" s="1"/>
      <c r="NRL356" s="1"/>
      <c r="NRM356" s="1"/>
      <c r="NRN356" s="1"/>
      <c r="NRO356" s="1"/>
      <c r="NRP356" s="1"/>
      <c r="NRQ356" s="1"/>
      <c r="NRR356" s="1"/>
      <c r="NRS356" s="1"/>
      <c r="NRT356" s="1"/>
      <c r="NRU356" s="1"/>
      <c r="NRV356" s="1"/>
      <c r="NRW356" s="1"/>
      <c r="NRX356" s="1"/>
      <c r="NRY356" s="1"/>
      <c r="NRZ356" s="1"/>
      <c r="NSA356" s="1"/>
      <c r="NSB356" s="1"/>
      <c r="NSC356" s="1"/>
      <c r="NSD356" s="1"/>
      <c r="NSE356" s="1"/>
      <c r="NSF356" s="1"/>
      <c r="NSG356" s="1"/>
      <c r="NSH356" s="1"/>
      <c r="NSI356" s="1"/>
      <c r="NSJ356" s="1"/>
      <c r="NSK356" s="1"/>
      <c r="NSL356" s="1"/>
      <c r="NSM356" s="1"/>
      <c r="NSN356" s="1"/>
      <c r="NSO356" s="1"/>
      <c r="NSP356" s="1"/>
      <c r="NSQ356" s="1"/>
      <c r="NSR356" s="1"/>
      <c r="NSS356" s="1"/>
      <c r="NST356" s="1"/>
      <c r="NSU356" s="1"/>
      <c r="NSV356" s="1"/>
      <c r="NSW356" s="1"/>
      <c r="NSX356" s="1"/>
      <c r="NSY356" s="1"/>
      <c r="NSZ356" s="1"/>
      <c r="NTA356" s="1"/>
      <c r="NTB356" s="1"/>
      <c r="NTC356" s="1"/>
      <c r="NTD356" s="1"/>
      <c r="NTE356" s="1"/>
      <c r="NTF356" s="1"/>
      <c r="NTG356" s="1"/>
      <c r="NTH356" s="1"/>
      <c r="NTI356" s="1"/>
      <c r="NTJ356" s="1"/>
      <c r="NTK356" s="1"/>
      <c r="NTL356" s="1"/>
      <c r="NTM356" s="1"/>
      <c r="NTN356" s="1"/>
      <c r="NTO356" s="1"/>
      <c r="NTP356" s="1"/>
      <c r="NTQ356" s="1"/>
      <c r="NTR356" s="1"/>
      <c r="NTS356" s="1"/>
      <c r="NTT356" s="1"/>
      <c r="NTU356" s="1"/>
      <c r="NTV356" s="1"/>
      <c r="NTW356" s="1"/>
      <c r="NTX356" s="1"/>
      <c r="NTY356" s="1"/>
      <c r="NTZ356" s="1"/>
      <c r="NUA356" s="1"/>
      <c r="NUB356" s="1"/>
      <c r="NUC356" s="1"/>
      <c r="NUD356" s="1"/>
      <c r="NUE356" s="1"/>
      <c r="NUF356" s="1"/>
      <c r="NUG356" s="1"/>
      <c r="NUH356" s="1"/>
      <c r="NUI356" s="1"/>
      <c r="NUJ356" s="1"/>
      <c r="NUK356" s="1"/>
      <c r="NUL356" s="1"/>
      <c r="NUM356" s="1"/>
      <c r="NUN356" s="1"/>
      <c r="NUO356" s="1"/>
      <c r="NUP356" s="1"/>
      <c r="NUQ356" s="1"/>
      <c r="NUR356" s="1"/>
      <c r="NUS356" s="1"/>
      <c r="NUT356" s="1"/>
      <c r="NUU356" s="1"/>
      <c r="NUV356" s="1"/>
      <c r="NUW356" s="1"/>
      <c r="NUX356" s="1"/>
      <c r="NUY356" s="1"/>
      <c r="NUZ356" s="1"/>
      <c r="NVA356" s="1"/>
      <c r="NVB356" s="1"/>
      <c r="NVC356" s="1"/>
      <c r="NVD356" s="1"/>
      <c r="NVE356" s="1"/>
      <c r="NVF356" s="1"/>
      <c r="NVG356" s="1"/>
      <c r="NVH356" s="1"/>
      <c r="NVI356" s="1"/>
      <c r="NVJ356" s="1"/>
      <c r="NVK356" s="1"/>
      <c r="NVL356" s="1"/>
      <c r="NVM356" s="1"/>
      <c r="NVN356" s="1"/>
      <c r="NVO356" s="1"/>
      <c r="NVP356" s="1"/>
      <c r="NVQ356" s="1"/>
      <c r="NVR356" s="1"/>
      <c r="NVS356" s="1"/>
      <c r="NVT356" s="1"/>
      <c r="NVU356" s="1"/>
      <c r="NVV356" s="1"/>
      <c r="NVW356" s="1"/>
      <c r="NVX356" s="1"/>
      <c r="NVY356" s="1"/>
      <c r="NVZ356" s="1"/>
      <c r="NWA356" s="1"/>
      <c r="NWB356" s="1"/>
      <c r="NWC356" s="1"/>
      <c r="NWD356" s="1"/>
      <c r="NWE356" s="1"/>
      <c r="NWF356" s="1"/>
      <c r="NWG356" s="1"/>
      <c r="NWH356" s="1"/>
      <c r="NWI356" s="1"/>
      <c r="NWJ356" s="1"/>
      <c r="NWK356" s="1"/>
      <c r="NWL356" s="1"/>
      <c r="NWM356" s="1"/>
      <c r="NWN356" s="1"/>
      <c r="NWO356" s="1"/>
      <c r="NWP356" s="1"/>
      <c r="NWQ356" s="1"/>
      <c r="NWR356" s="1"/>
      <c r="NWS356" s="1"/>
      <c r="NWT356" s="1"/>
      <c r="NWU356" s="1"/>
      <c r="NWV356" s="1"/>
      <c r="NWW356" s="1"/>
      <c r="NWX356" s="1"/>
      <c r="NWY356" s="1"/>
      <c r="NWZ356" s="1"/>
      <c r="NXA356" s="1"/>
      <c r="NXB356" s="1"/>
      <c r="NXC356" s="1"/>
      <c r="NXD356" s="1"/>
      <c r="NXE356" s="1"/>
      <c r="NXF356" s="1"/>
      <c r="NXG356" s="1"/>
      <c r="NXH356" s="1"/>
      <c r="NXI356" s="1"/>
      <c r="NXJ356" s="1"/>
      <c r="NXK356" s="1"/>
      <c r="NXL356" s="1"/>
      <c r="NXM356" s="1"/>
      <c r="NXN356" s="1"/>
      <c r="NXO356" s="1"/>
      <c r="NXP356" s="1"/>
      <c r="NXQ356" s="1"/>
      <c r="NXR356" s="1"/>
      <c r="NXS356" s="1"/>
      <c r="NXT356" s="1"/>
      <c r="NXU356" s="1"/>
      <c r="NXV356" s="1"/>
      <c r="NXW356" s="1"/>
      <c r="NXX356" s="1"/>
      <c r="NXY356" s="1"/>
      <c r="NXZ356" s="1"/>
      <c r="NYA356" s="1"/>
      <c r="NYB356" s="1"/>
      <c r="NYC356" s="1"/>
      <c r="NYD356" s="1"/>
      <c r="NYE356" s="1"/>
      <c r="NYF356" s="1"/>
      <c r="NYG356" s="1"/>
      <c r="NYH356" s="1"/>
      <c r="NYI356" s="1"/>
      <c r="NYJ356" s="1"/>
      <c r="NYK356" s="1"/>
      <c r="NYL356" s="1"/>
      <c r="NYM356" s="1"/>
      <c r="NYN356" s="1"/>
      <c r="NYO356" s="1"/>
      <c r="NYP356" s="1"/>
      <c r="NYQ356" s="1"/>
      <c r="NYR356" s="1"/>
      <c r="NYS356" s="1"/>
      <c r="NYT356" s="1"/>
      <c r="NYU356" s="1"/>
      <c r="NYV356" s="1"/>
      <c r="NYW356" s="1"/>
      <c r="NYX356" s="1"/>
      <c r="NYY356" s="1"/>
      <c r="NYZ356" s="1"/>
      <c r="NZA356" s="1"/>
      <c r="NZB356" s="1"/>
      <c r="NZC356" s="1"/>
      <c r="NZD356" s="1"/>
      <c r="NZE356" s="1"/>
      <c r="NZF356" s="1"/>
      <c r="NZG356" s="1"/>
      <c r="NZH356" s="1"/>
      <c r="NZI356" s="1"/>
      <c r="NZJ356" s="1"/>
      <c r="NZK356" s="1"/>
      <c r="NZL356" s="1"/>
      <c r="NZM356" s="1"/>
      <c r="NZN356" s="1"/>
      <c r="NZO356" s="1"/>
      <c r="NZP356" s="1"/>
      <c r="NZQ356" s="1"/>
      <c r="NZR356" s="1"/>
      <c r="NZS356" s="1"/>
      <c r="NZT356" s="1"/>
      <c r="NZU356" s="1"/>
      <c r="NZV356" s="1"/>
      <c r="NZW356" s="1"/>
      <c r="NZX356" s="1"/>
      <c r="NZY356" s="1"/>
      <c r="NZZ356" s="1"/>
      <c r="OAA356" s="1"/>
      <c r="OAB356" s="1"/>
      <c r="OAC356" s="1"/>
      <c r="OAD356" s="1"/>
      <c r="OAE356" s="1"/>
      <c r="OAF356" s="1"/>
      <c r="OAG356" s="1"/>
      <c r="OAH356" s="1"/>
      <c r="OAI356" s="1"/>
      <c r="OAJ356" s="1"/>
      <c r="OAK356" s="1"/>
      <c r="OAL356" s="1"/>
      <c r="OAM356" s="1"/>
      <c r="OAN356" s="1"/>
      <c r="OAO356" s="1"/>
      <c r="OAP356" s="1"/>
      <c r="OAQ356" s="1"/>
      <c r="OAR356" s="1"/>
      <c r="OAS356" s="1"/>
      <c r="OAT356" s="1"/>
      <c r="OAU356" s="1"/>
      <c r="OAV356" s="1"/>
      <c r="OAW356" s="1"/>
      <c r="OAX356" s="1"/>
      <c r="OAY356" s="1"/>
      <c r="OAZ356" s="1"/>
      <c r="OBA356" s="1"/>
      <c r="OBB356" s="1"/>
      <c r="OBC356" s="1"/>
      <c r="OBD356" s="1"/>
      <c r="OBE356" s="1"/>
      <c r="OBF356" s="1"/>
      <c r="OBG356" s="1"/>
      <c r="OBH356" s="1"/>
      <c r="OBI356" s="1"/>
      <c r="OBJ356" s="1"/>
      <c r="OBK356" s="1"/>
      <c r="OBL356" s="1"/>
      <c r="OBM356" s="1"/>
      <c r="OBN356" s="1"/>
      <c r="OBO356" s="1"/>
      <c r="OBP356" s="1"/>
      <c r="OBQ356" s="1"/>
      <c r="OBR356" s="1"/>
      <c r="OBS356" s="1"/>
      <c r="OBT356" s="1"/>
      <c r="OBU356" s="1"/>
      <c r="OBV356" s="1"/>
      <c r="OBW356" s="1"/>
      <c r="OBX356" s="1"/>
      <c r="OBY356" s="1"/>
      <c r="OBZ356" s="1"/>
      <c r="OCA356" s="1"/>
      <c r="OCB356" s="1"/>
      <c r="OCC356" s="1"/>
      <c r="OCD356" s="1"/>
      <c r="OCE356" s="1"/>
      <c r="OCF356" s="1"/>
      <c r="OCG356" s="1"/>
      <c r="OCH356" s="1"/>
      <c r="OCI356" s="1"/>
      <c r="OCJ356" s="1"/>
      <c r="OCK356" s="1"/>
      <c r="OCL356" s="1"/>
      <c r="OCM356" s="1"/>
      <c r="OCN356" s="1"/>
      <c r="OCO356" s="1"/>
      <c r="OCP356" s="1"/>
      <c r="OCQ356" s="1"/>
      <c r="OCR356" s="1"/>
      <c r="OCS356" s="1"/>
      <c r="OCT356" s="1"/>
      <c r="OCU356" s="1"/>
      <c r="OCV356" s="1"/>
      <c r="OCW356" s="1"/>
      <c r="OCX356" s="1"/>
      <c r="OCY356" s="1"/>
      <c r="OCZ356" s="1"/>
      <c r="ODA356" s="1"/>
      <c r="ODB356" s="1"/>
      <c r="ODC356" s="1"/>
      <c r="ODD356" s="1"/>
      <c r="ODE356" s="1"/>
      <c r="ODF356" s="1"/>
      <c r="ODG356" s="1"/>
      <c r="ODH356" s="1"/>
      <c r="ODI356" s="1"/>
      <c r="ODJ356" s="1"/>
      <c r="ODK356" s="1"/>
      <c r="ODL356" s="1"/>
      <c r="ODM356" s="1"/>
      <c r="ODN356" s="1"/>
      <c r="ODO356" s="1"/>
      <c r="ODP356" s="1"/>
      <c r="ODQ356" s="1"/>
      <c r="ODR356" s="1"/>
      <c r="ODS356" s="1"/>
      <c r="ODT356" s="1"/>
      <c r="ODU356" s="1"/>
      <c r="ODV356" s="1"/>
      <c r="ODW356" s="1"/>
      <c r="ODX356" s="1"/>
      <c r="ODY356" s="1"/>
      <c r="ODZ356" s="1"/>
      <c r="OEA356" s="1"/>
      <c r="OEB356" s="1"/>
      <c r="OEC356" s="1"/>
      <c r="OED356" s="1"/>
      <c r="OEE356" s="1"/>
      <c r="OEF356" s="1"/>
      <c r="OEG356" s="1"/>
      <c r="OEH356" s="1"/>
      <c r="OEI356" s="1"/>
      <c r="OEJ356" s="1"/>
      <c r="OEK356" s="1"/>
      <c r="OEL356" s="1"/>
      <c r="OEM356" s="1"/>
      <c r="OEN356" s="1"/>
      <c r="OEO356" s="1"/>
      <c r="OEP356" s="1"/>
      <c r="OEQ356" s="1"/>
      <c r="OER356" s="1"/>
      <c r="OES356" s="1"/>
      <c r="OET356" s="1"/>
      <c r="OEU356" s="1"/>
      <c r="OEV356" s="1"/>
      <c r="OEW356" s="1"/>
      <c r="OEX356" s="1"/>
      <c r="OEY356" s="1"/>
      <c r="OEZ356" s="1"/>
      <c r="OFA356" s="1"/>
      <c r="OFB356" s="1"/>
      <c r="OFC356" s="1"/>
      <c r="OFD356" s="1"/>
      <c r="OFE356" s="1"/>
      <c r="OFF356" s="1"/>
      <c r="OFG356" s="1"/>
      <c r="OFH356" s="1"/>
      <c r="OFI356" s="1"/>
      <c r="OFJ356" s="1"/>
      <c r="OFK356" s="1"/>
      <c r="OFL356" s="1"/>
      <c r="OFM356" s="1"/>
      <c r="OFN356" s="1"/>
      <c r="OFO356" s="1"/>
      <c r="OFP356" s="1"/>
      <c r="OFQ356" s="1"/>
      <c r="OFR356" s="1"/>
      <c r="OFS356" s="1"/>
      <c r="OFT356" s="1"/>
      <c r="OFU356" s="1"/>
      <c r="OFV356" s="1"/>
      <c r="OFW356" s="1"/>
      <c r="OFX356" s="1"/>
      <c r="OFY356" s="1"/>
      <c r="OFZ356" s="1"/>
      <c r="OGA356" s="1"/>
      <c r="OGB356" s="1"/>
      <c r="OGC356" s="1"/>
      <c r="OGD356" s="1"/>
      <c r="OGE356" s="1"/>
      <c r="OGF356" s="1"/>
      <c r="OGG356" s="1"/>
      <c r="OGH356" s="1"/>
      <c r="OGI356" s="1"/>
      <c r="OGJ356" s="1"/>
      <c r="OGK356" s="1"/>
      <c r="OGL356" s="1"/>
      <c r="OGM356" s="1"/>
      <c r="OGN356" s="1"/>
      <c r="OGO356" s="1"/>
      <c r="OGP356" s="1"/>
      <c r="OGQ356" s="1"/>
      <c r="OGR356" s="1"/>
      <c r="OGS356" s="1"/>
      <c r="OGT356" s="1"/>
      <c r="OGU356" s="1"/>
      <c r="OGV356" s="1"/>
      <c r="OGW356" s="1"/>
      <c r="OGX356" s="1"/>
      <c r="OGY356" s="1"/>
      <c r="OGZ356" s="1"/>
      <c r="OHA356" s="1"/>
      <c r="OHB356" s="1"/>
      <c r="OHC356" s="1"/>
      <c r="OHD356" s="1"/>
      <c r="OHE356" s="1"/>
      <c r="OHF356" s="1"/>
      <c r="OHG356" s="1"/>
      <c r="OHH356" s="1"/>
      <c r="OHI356" s="1"/>
      <c r="OHJ356" s="1"/>
      <c r="OHK356" s="1"/>
      <c r="OHL356" s="1"/>
      <c r="OHM356" s="1"/>
      <c r="OHN356" s="1"/>
      <c r="OHO356" s="1"/>
      <c r="OHP356" s="1"/>
      <c r="OHQ356" s="1"/>
      <c r="OHR356" s="1"/>
      <c r="OHS356" s="1"/>
      <c r="OHT356" s="1"/>
      <c r="OHU356" s="1"/>
      <c r="OHV356" s="1"/>
      <c r="OHW356" s="1"/>
      <c r="OHX356" s="1"/>
      <c r="OHY356" s="1"/>
      <c r="OHZ356" s="1"/>
      <c r="OIA356" s="1"/>
      <c r="OIB356" s="1"/>
      <c r="OIC356" s="1"/>
      <c r="OID356" s="1"/>
      <c r="OIE356" s="1"/>
      <c r="OIF356" s="1"/>
      <c r="OIG356" s="1"/>
      <c r="OIH356" s="1"/>
      <c r="OII356" s="1"/>
      <c r="OIJ356" s="1"/>
      <c r="OIK356" s="1"/>
      <c r="OIL356" s="1"/>
      <c r="OIM356" s="1"/>
      <c r="OIN356" s="1"/>
      <c r="OIO356" s="1"/>
      <c r="OIP356" s="1"/>
      <c r="OIQ356" s="1"/>
      <c r="OIR356" s="1"/>
      <c r="OIS356" s="1"/>
      <c r="OIT356" s="1"/>
      <c r="OIU356" s="1"/>
      <c r="OIV356" s="1"/>
      <c r="OIW356" s="1"/>
      <c r="OIX356" s="1"/>
      <c r="OIY356" s="1"/>
      <c r="OIZ356" s="1"/>
      <c r="OJA356" s="1"/>
      <c r="OJB356" s="1"/>
      <c r="OJC356" s="1"/>
      <c r="OJD356" s="1"/>
      <c r="OJE356" s="1"/>
      <c r="OJF356" s="1"/>
      <c r="OJG356" s="1"/>
      <c r="OJH356" s="1"/>
      <c r="OJI356" s="1"/>
      <c r="OJJ356" s="1"/>
      <c r="OJK356" s="1"/>
      <c r="OJL356" s="1"/>
      <c r="OJM356" s="1"/>
      <c r="OJN356" s="1"/>
      <c r="OJO356" s="1"/>
      <c r="OJP356" s="1"/>
      <c r="OJQ356" s="1"/>
      <c r="OJR356" s="1"/>
      <c r="OJS356" s="1"/>
      <c r="OJT356" s="1"/>
      <c r="OJU356" s="1"/>
      <c r="OJV356" s="1"/>
      <c r="OJW356" s="1"/>
      <c r="OJX356" s="1"/>
      <c r="OJY356" s="1"/>
      <c r="OJZ356" s="1"/>
      <c r="OKA356" s="1"/>
      <c r="OKB356" s="1"/>
      <c r="OKC356" s="1"/>
      <c r="OKD356" s="1"/>
      <c r="OKE356" s="1"/>
      <c r="OKF356" s="1"/>
      <c r="OKG356" s="1"/>
      <c r="OKH356" s="1"/>
      <c r="OKI356" s="1"/>
      <c r="OKJ356" s="1"/>
      <c r="OKK356" s="1"/>
      <c r="OKL356" s="1"/>
      <c r="OKM356" s="1"/>
      <c r="OKN356" s="1"/>
      <c r="OKO356" s="1"/>
      <c r="OKP356" s="1"/>
      <c r="OKQ356" s="1"/>
      <c r="OKR356" s="1"/>
      <c r="OKS356" s="1"/>
      <c r="OKT356" s="1"/>
      <c r="OKU356" s="1"/>
      <c r="OKV356" s="1"/>
      <c r="OKW356" s="1"/>
      <c r="OKX356" s="1"/>
      <c r="OKY356" s="1"/>
      <c r="OKZ356" s="1"/>
      <c r="OLA356" s="1"/>
      <c r="OLB356" s="1"/>
      <c r="OLC356" s="1"/>
      <c r="OLD356" s="1"/>
      <c r="OLE356" s="1"/>
      <c r="OLF356" s="1"/>
      <c r="OLG356" s="1"/>
      <c r="OLH356" s="1"/>
      <c r="OLI356" s="1"/>
      <c r="OLJ356" s="1"/>
      <c r="OLK356" s="1"/>
      <c r="OLL356" s="1"/>
      <c r="OLM356" s="1"/>
      <c r="OLN356" s="1"/>
      <c r="OLO356" s="1"/>
      <c r="OLP356" s="1"/>
      <c r="OLQ356" s="1"/>
      <c r="OLR356" s="1"/>
      <c r="OLS356" s="1"/>
      <c r="OLT356" s="1"/>
      <c r="OLU356" s="1"/>
      <c r="OLV356" s="1"/>
      <c r="OLW356" s="1"/>
      <c r="OLX356" s="1"/>
      <c r="OLY356" s="1"/>
      <c r="OLZ356" s="1"/>
      <c r="OMA356" s="1"/>
      <c r="OMB356" s="1"/>
      <c r="OMC356" s="1"/>
      <c r="OMD356" s="1"/>
      <c r="OME356" s="1"/>
      <c r="OMF356" s="1"/>
      <c r="OMG356" s="1"/>
      <c r="OMH356" s="1"/>
      <c r="OMI356" s="1"/>
      <c r="OMJ356" s="1"/>
      <c r="OMK356" s="1"/>
      <c r="OML356" s="1"/>
      <c r="OMM356" s="1"/>
      <c r="OMN356" s="1"/>
      <c r="OMO356" s="1"/>
      <c r="OMP356" s="1"/>
      <c r="OMQ356" s="1"/>
      <c r="OMR356" s="1"/>
      <c r="OMS356" s="1"/>
      <c r="OMT356" s="1"/>
      <c r="OMU356" s="1"/>
      <c r="OMV356" s="1"/>
      <c r="OMW356" s="1"/>
      <c r="OMX356" s="1"/>
      <c r="OMY356" s="1"/>
      <c r="OMZ356" s="1"/>
      <c r="ONA356" s="1"/>
      <c r="ONB356" s="1"/>
      <c r="ONC356" s="1"/>
      <c r="OND356" s="1"/>
      <c r="ONE356" s="1"/>
      <c r="ONF356" s="1"/>
      <c r="ONG356" s="1"/>
      <c r="ONH356" s="1"/>
      <c r="ONI356" s="1"/>
      <c r="ONJ356" s="1"/>
      <c r="ONK356" s="1"/>
      <c r="ONL356" s="1"/>
      <c r="ONM356" s="1"/>
      <c r="ONN356" s="1"/>
      <c r="ONO356" s="1"/>
      <c r="ONP356" s="1"/>
      <c r="ONQ356" s="1"/>
      <c r="ONR356" s="1"/>
      <c r="ONS356" s="1"/>
      <c r="ONT356" s="1"/>
      <c r="ONU356" s="1"/>
      <c r="ONV356" s="1"/>
      <c r="ONW356" s="1"/>
      <c r="ONX356" s="1"/>
      <c r="ONY356" s="1"/>
      <c r="ONZ356" s="1"/>
      <c r="OOA356" s="1"/>
      <c r="OOB356" s="1"/>
      <c r="OOC356" s="1"/>
      <c r="OOD356" s="1"/>
      <c r="OOE356" s="1"/>
      <c r="OOF356" s="1"/>
      <c r="OOG356" s="1"/>
      <c r="OOH356" s="1"/>
      <c r="OOI356" s="1"/>
      <c r="OOJ356" s="1"/>
      <c r="OOK356" s="1"/>
      <c r="OOL356" s="1"/>
      <c r="OOM356" s="1"/>
      <c r="OON356" s="1"/>
      <c r="OOO356" s="1"/>
      <c r="OOP356" s="1"/>
      <c r="OOQ356" s="1"/>
      <c r="OOR356" s="1"/>
      <c r="OOS356" s="1"/>
      <c r="OOT356" s="1"/>
      <c r="OOU356" s="1"/>
      <c r="OOV356" s="1"/>
      <c r="OOW356" s="1"/>
      <c r="OOX356" s="1"/>
      <c r="OOY356" s="1"/>
      <c r="OOZ356" s="1"/>
      <c r="OPA356" s="1"/>
      <c r="OPB356" s="1"/>
      <c r="OPC356" s="1"/>
      <c r="OPD356" s="1"/>
      <c r="OPE356" s="1"/>
      <c r="OPF356" s="1"/>
      <c r="OPG356" s="1"/>
      <c r="OPH356" s="1"/>
      <c r="OPI356" s="1"/>
      <c r="OPJ356" s="1"/>
      <c r="OPK356" s="1"/>
      <c r="OPL356" s="1"/>
      <c r="OPM356" s="1"/>
      <c r="OPN356" s="1"/>
      <c r="OPO356" s="1"/>
      <c r="OPP356" s="1"/>
      <c r="OPQ356" s="1"/>
      <c r="OPR356" s="1"/>
      <c r="OPS356" s="1"/>
      <c r="OPT356" s="1"/>
      <c r="OPU356" s="1"/>
      <c r="OPV356" s="1"/>
      <c r="OPW356" s="1"/>
      <c r="OPX356" s="1"/>
      <c r="OPY356" s="1"/>
      <c r="OPZ356" s="1"/>
      <c r="OQA356" s="1"/>
      <c r="OQB356" s="1"/>
      <c r="OQC356" s="1"/>
      <c r="OQD356" s="1"/>
      <c r="OQE356" s="1"/>
      <c r="OQF356" s="1"/>
      <c r="OQG356" s="1"/>
      <c r="OQH356" s="1"/>
      <c r="OQI356" s="1"/>
      <c r="OQJ356" s="1"/>
      <c r="OQK356" s="1"/>
      <c r="OQL356" s="1"/>
      <c r="OQM356" s="1"/>
      <c r="OQN356" s="1"/>
      <c r="OQO356" s="1"/>
      <c r="OQP356" s="1"/>
      <c r="OQQ356" s="1"/>
      <c r="OQR356" s="1"/>
      <c r="OQS356" s="1"/>
      <c r="OQT356" s="1"/>
      <c r="OQU356" s="1"/>
      <c r="OQV356" s="1"/>
      <c r="OQW356" s="1"/>
      <c r="OQX356" s="1"/>
      <c r="OQY356" s="1"/>
      <c r="OQZ356" s="1"/>
      <c r="ORA356" s="1"/>
      <c r="ORB356" s="1"/>
      <c r="ORC356" s="1"/>
      <c r="ORD356" s="1"/>
      <c r="ORE356" s="1"/>
      <c r="ORF356" s="1"/>
      <c r="ORG356" s="1"/>
      <c r="ORH356" s="1"/>
      <c r="ORI356" s="1"/>
      <c r="ORJ356" s="1"/>
      <c r="ORK356" s="1"/>
      <c r="ORL356" s="1"/>
      <c r="ORM356" s="1"/>
      <c r="ORN356" s="1"/>
      <c r="ORO356" s="1"/>
      <c r="ORP356" s="1"/>
      <c r="ORQ356" s="1"/>
      <c r="ORR356" s="1"/>
      <c r="ORS356" s="1"/>
      <c r="ORT356" s="1"/>
      <c r="ORU356" s="1"/>
      <c r="ORV356" s="1"/>
      <c r="ORW356" s="1"/>
      <c r="ORX356" s="1"/>
      <c r="ORY356" s="1"/>
      <c r="ORZ356" s="1"/>
      <c r="OSA356" s="1"/>
      <c r="OSB356" s="1"/>
      <c r="OSC356" s="1"/>
      <c r="OSD356" s="1"/>
      <c r="OSE356" s="1"/>
      <c r="OSF356" s="1"/>
      <c r="OSG356" s="1"/>
      <c r="OSH356" s="1"/>
      <c r="OSI356" s="1"/>
      <c r="OSJ356" s="1"/>
      <c r="OSK356" s="1"/>
      <c r="OSL356" s="1"/>
      <c r="OSM356" s="1"/>
      <c r="OSN356" s="1"/>
      <c r="OSO356" s="1"/>
      <c r="OSP356" s="1"/>
      <c r="OSQ356" s="1"/>
      <c r="OSR356" s="1"/>
      <c r="OSS356" s="1"/>
      <c r="OST356" s="1"/>
      <c r="OSU356" s="1"/>
      <c r="OSV356" s="1"/>
      <c r="OSW356" s="1"/>
      <c r="OSX356" s="1"/>
      <c r="OSY356" s="1"/>
      <c r="OSZ356" s="1"/>
      <c r="OTA356" s="1"/>
      <c r="OTB356" s="1"/>
      <c r="OTC356" s="1"/>
      <c r="OTD356" s="1"/>
      <c r="OTE356" s="1"/>
      <c r="OTF356" s="1"/>
      <c r="OTG356" s="1"/>
      <c r="OTH356" s="1"/>
      <c r="OTI356" s="1"/>
      <c r="OTJ356" s="1"/>
      <c r="OTK356" s="1"/>
      <c r="OTL356" s="1"/>
      <c r="OTM356" s="1"/>
      <c r="OTN356" s="1"/>
      <c r="OTO356" s="1"/>
      <c r="OTP356" s="1"/>
      <c r="OTQ356" s="1"/>
      <c r="OTR356" s="1"/>
      <c r="OTS356" s="1"/>
      <c r="OTT356" s="1"/>
      <c r="OTU356" s="1"/>
      <c r="OTV356" s="1"/>
      <c r="OTW356" s="1"/>
      <c r="OTX356" s="1"/>
      <c r="OTY356" s="1"/>
      <c r="OTZ356" s="1"/>
      <c r="OUA356" s="1"/>
      <c r="OUB356" s="1"/>
      <c r="OUC356" s="1"/>
      <c r="OUD356" s="1"/>
      <c r="OUE356" s="1"/>
      <c r="OUF356" s="1"/>
      <c r="OUG356" s="1"/>
      <c r="OUH356" s="1"/>
      <c r="OUI356" s="1"/>
      <c r="OUJ356" s="1"/>
      <c r="OUK356" s="1"/>
      <c r="OUL356" s="1"/>
      <c r="OUM356" s="1"/>
      <c r="OUN356" s="1"/>
      <c r="OUO356" s="1"/>
      <c r="OUP356" s="1"/>
      <c r="OUQ356" s="1"/>
      <c r="OUR356" s="1"/>
      <c r="OUS356" s="1"/>
      <c r="OUT356" s="1"/>
      <c r="OUU356" s="1"/>
      <c r="OUV356" s="1"/>
      <c r="OUW356" s="1"/>
      <c r="OUX356" s="1"/>
      <c r="OUY356" s="1"/>
      <c r="OUZ356" s="1"/>
      <c r="OVA356" s="1"/>
      <c r="OVB356" s="1"/>
      <c r="OVC356" s="1"/>
      <c r="OVD356" s="1"/>
      <c r="OVE356" s="1"/>
      <c r="OVF356" s="1"/>
      <c r="OVG356" s="1"/>
      <c r="OVH356" s="1"/>
      <c r="OVI356" s="1"/>
      <c r="OVJ356" s="1"/>
      <c r="OVK356" s="1"/>
      <c r="OVL356" s="1"/>
      <c r="OVM356" s="1"/>
      <c r="OVN356" s="1"/>
      <c r="OVO356" s="1"/>
      <c r="OVP356" s="1"/>
      <c r="OVQ356" s="1"/>
      <c r="OVR356" s="1"/>
      <c r="OVS356" s="1"/>
      <c r="OVT356" s="1"/>
      <c r="OVU356" s="1"/>
      <c r="OVV356" s="1"/>
      <c r="OVW356" s="1"/>
      <c r="OVX356" s="1"/>
      <c r="OVY356" s="1"/>
      <c r="OVZ356" s="1"/>
      <c r="OWA356" s="1"/>
      <c r="OWB356" s="1"/>
      <c r="OWC356" s="1"/>
      <c r="OWD356" s="1"/>
      <c r="OWE356" s="1"/>
      <c r="OWF356" s="1"/>
      <c r="OWG356" s="1"/>
      <c r="OWH356" s="1"/>
      <c r="OWI356" s="1"/>
      <c r="OWJ356" s="1"/>
      <c r="OWK356" s="1"/>
      <c r="OWL356" s="1"/>
      <c r="OWM356" s="1"/>
      <c r="OWN356" s="1"/>
      <c r="OWO356" s="1"/>
      <c r="OWP356" s="1"/>
      <c r="OWQ356" s="1"/>
      <c r="OWR356" s="1"/>
      <c r="OWS356" s="1"/>
      <c r="OWT356" s="1"/>
      <c r="OWU356" s="1"/>
      <c r="OWV356" s="1"/>
      <c r="OWW356" s="1"/>
      <c r="OWX356" s="1"/>
      <c r="OWY356" s="1"/>
      <c r="OWZ356" s="1"/>
      <c r="OXA356" s="1"/>
      <c r="OXB356" s="1"/>
      <c r="OXC356" s="1"/>
      <c r="OXD356" s="1"/>
      <c r="OXE356" s="1"/>
      <c r="OXF356" s="1"/>
      <c r="OXG356" s="1"/>
      <c r="OXH356" s="1"/>
      <c r="OXI356" s="1"/>
      <c r="OXJ356" s="1"/>
      <c r="OXK356" s="1"/>
      <c r="OXL356" s="1"/>
      <c r="OXM356" s="1"/>
      <c r="OXN356" s="1"/>
      <c r="OXO356" s="1"/>
      <c r="OXP356" s="1"/>
      <c r="OXQ356" s="1"/>
      <c r="OXR356" s="1"/>
      <c r="OXS356" s="1"/>
      <c r="OXT356" s="1"/>
      <c r="OXU356" s="1"/>
      <c r="OXV356" s="1"/>
      <c r="OXW356" s="1"/>
      <c r="OXX356" s="1"/>
      <c r="OXY356" s="1"/>
      <c r="OXZ356" s="1"/>
      <c r="OYA356" s="1"/>
      <c r="OYB356" s="1"/>
      <c r="OYC356" s="1"/>
      <c r="OYD356" s="1"/>
      <c r="OYE356" s="1"/>
      <c r="OYF356" s="1"/>
      <c r="OYG356" s="1"/>
      <c r="OYH356" s="1"/>
      <c r="OYI356" s="1"/>
      <c r="OYJ356" s="1"/>
      <c r="OYK356" s="1"/>
      <c r="OYL356" s="1"/>
      <c r="OYM356" s="1"/>
      <c r="OYN356" s="1"/>
      <c r="OYO356" s="1"/>
      <c r="OYP356" s="1"/>
      <c r="OYQ356" s="1"/>
      <c r="OYR356" s="1"/>
      <c r="OYS356" s="1"/>
      <c r="OYT356" s="1"/>
      <c r="OYU356" s="1"/>
      <c r="OYV356" s="1"/>
      <c r="OYW356" s="1"/>
      <c r="OYX356" s="1"/>
      <c r="OYY356" s="1"/>
      <c r="OYZ356" s="1"/>
      <c r="OZA356" s="1"/>
      <c r="OZB356" s="1"/>
      <c r="OZC356" s="1"/>
      <c r="OZD356" s="1"/>
      <c r="OZE356" s="1"/>
      <c r="OZF356" s="1"/>
      <c r="OZG356" s="1"/>
      <c r="OZH356" s="1"/>
      <c r="OZI356" s="1"/>
      <c r="OZJ356" s="1"/>
      <c r="OZK356" s="1"/>
      <c r="OZL356" s="1"/>
      <c r="OZM356" s="1"/>
      <c r="OZN356" s="1"/>
      <c r="OZO356" s="1"/>
      <c r="OZP356" s="1"/>
      <c r="OZQ356" s="1"/>
      <c r="OZR356" s="1"/>
      <c r="OZS356" s="1"/>
      <c r="OZT356" s="1"/>
      <c r="OZU356" s="1"/>
      <c r="OZV356" s="1"/>
      <c r="OZW356" s="1"/>
      <c r="OZX356" s="1"/>
      <c r="OZY356" s="1"/>
      <c r="OZZ356" s="1"/>
      <c r="PAA356" s="1"/>
      <c r="PAB356" s="1"/>
      <c r="PAC356" s="1"/>
      <c r="PAD356" s="1"/>
      <c r="PAE356" s="1"/>
      <c r="PAF356" s="1"/>
      <c r="PAG356" s="1"/>
      <c r="PAH356" s="1"/>
      <c r="PAI356" s="1"/>
      <c r="PAJ356" s="1"/>
      <c r="PAK356" s="1"/>
      <c r="PAL356" s="1"/>
      <c r="PAM356" s="1"/>
      <c r="PAN356" s="1"/>
      <c r="PAO356" s="1"/>
      <c r="PAP356" s="1"/>
      <c r="PAQ356" s="1"/>
      <c r="PAR356" s="1"/>
      <c r="PAS356" s="1"/>
      <c r="PAT356" s="1"/>
      <c r="PAU356" s="1"/>
      <c r="PAV356" s="1"/>
      <c r="PAW356" s="1"/>
      <c r="PAX356" s="1"/>
      <c r="PAY356" s="1"/>
      <c r="PAZ356" s="1"/>
      <c r="PBA356" s="1"/>
      <c r="PBB356" s="1"/>
      <c r="PBC356" s="1"/>
      <c r="PBD356" s="1"/>
      <c r="PBE356" s="1"/>
      <c r="PBF356" s="1"/>
      <c r="PBG356" s="1"/>
      <c r="PBH356" s="1"/>
      <c r="PBI356" s="1"/>
      <c r="PBJ356" s="1"/>
      <c r="PBK356" s="1"/>
      <c r="PBL356" s="1"/>
      <c r="PBM356" s="1"/>
      <c r="PBN356" s="1"/>
      <c r="PBO356" s="1"/>
      <c r="PBP356" s="1"/>
      <c r="PBQ356" s="1"/>
      <c r="PBR356" s="1"/>
      <c r="PBS356" s="1"/>
      <c r="PBT356" s="1"/>
      <c r="PBU356" s="1"/>
      <c r="PBV356" s="1"/>
      <c r="PBW356" s="1"/>
      <c r="PBX356" s="1"/>
      <c r="PBY356" s="1"/>
      <c r="PBZ356" s="1"/>
      <c r="PCA356" s="1"/>
      <c r="PCB356" s="1"/>
      <c r="PCC356" s="1"/>
      <c r="PCD356" s="1"/>
      <c r="PCE356" s="1"/>
      <c r="PCF356" s="1"/>
      <c r="PCG356" s="1"/>
      <c r="PCH356" s="1"/>
      <c r="PCI356" s="1"/>
      <c r="PCJ356" s="1"/>
      <c r="PCK356" s="1"/>
      <c r="PCL356" s="1"/>
      <c r="PCM356" s="1"/>
      <c r="PCN356" s="1"/>
      <c r="PCO356" s="1"/>
      <c r="PCP356" s="1"/>
      <c r="PCQ356" s="1"/>
      <c r="PCR356" s="1"/>
      <c r="PCS356" s="1"/>
      <c r="PCT356" s="1"/>
      <c r="PCU356" s="1"/>
      <c r="PCV356" s="1"/>
      <c r="PCW356" s="1"/>
      <c r="PCX356" s="1"/>
      <c r="PCY356" s="1"/>
      <c r="PCZ356" s="1"/>
      <c r="PDA356" s="1"/>
      <c r="PDB356" s="1"/>
      <c r="PDC356" s="1"/>
      <c r="PDD356" s="1"/>
      <c r="PDE356" s="1"/>
      <c r="PDF356" s="1"/>
      <c r="PDG356" s="1"/>
      <c r="PDH356" s="1"/>
      <c r="PDI356" s="1"/>
      <c r="PDJ356" s="1"/>
      <c r="PDK356" s="1"/>
      <c r="PDL356" s="1"/>
      <c r="PDM356" s="1"/>
      <c r="PDN356" s="1"/>
      <c r="PDO356" s="1"/>
      <c r="PDP356" s="1"/>
      <c r="PDQ356" s="1"/>
      <c r="PDR356" s="1"/>
      <c r="PDS356" s="1"/>
      <c r="PDT356" s="1"/>
      <c r="PDU356" s="1"/>
      <c r="PDV356" s="1"/>
      <c r="PDW356" s="1"/>
      <c r="PDX356" s="1"/>
      <c r="PDY356" s="1"/>
      <c r="PDZ356" s="1"/>
      <c r="PEA356" s="1"/>
      <c r="PEB356" s="1"/>
      <c r="PEC356" s="1"/>
      <c r="PED356" s="1"/>
      <c r="PEE356" s="1"/>
      <c r="PEF356" s="1"/>
      <c r="PEG356" s="1"/>
      <c r="PEH356" s="1"/>
      <c r="PEI356" s="1"/>
      <c r="PEJ356" s="1"/>
      <c r="PEK356" s="1"/>
      <c r="PEL356" s="1"/>
      <c r="PEM356" s="1"/>
      <c r="PEN356" s="1"/>
      <c r="PEO356" s="1"/>
      <c r="PEP356" s="1"/>
      <c r="PEQ356" s="1"/>
      <c r="PER356" s="1"/>
      <c r="PES356" s="1"/>
      <c r="PET356" s="1"/>
      <c r="PEU356" s="1"/>
      <c r="PEV356" s="1"/>
      <c r="PEW356" s="1"/>
      <c r="PEX356" s="1"/>
      <c r="PEY356" s="1"/>
      <c r="PEZ356" s="1"/>
      <c r="PFA356" s="1"/>
      <c r="PFB356" s="1"/>
      <c r="PFC356" s="1"/>
      <c r="PFD356" s="1"/>
      <c r="PFE356" s="1"/>
      <c r="PFF356" s="1"/>
      <c r="PFG356" s="1"/>
      <c r="PFH356" s="1"/>
      <c r="PFI356" s="1"/>
      <c r="PFJ356" s="1"/>
      <c r="PFK356" s="1"/>
      <c r="PFL356" s="1"/>
      <c r="PFM356" s="1"/>
      <c r="PFN356" s="1"/>
      <c r="PFO356" s="1"/>
      <c r="PFP356" s="1"/>
      <c r="PFQ356" s="1"/>
      <c r="PFR356" s="1"/>
      <c r="PFS356" s="1"/>
      <c r="PFT356" s="1"/>
      <c r="PFU356" s="1"/>
      <c r="PFV356" s="1"/>
      <c r="PFW356" s="1"/>
      <c r="PFX356" s="1"/>
      <c r="PFY356" s="1"/>
      <c r="PFZ356" s="1"/>
      <c r="PGA356" s="1"/>
      <c r="PGB356" s="1"/>
      <c r="PGC356" s="1"/>
      <c r="PGD356" s="1"/>
      <c r="PGE356" s="1"/>
      <c r="PGF356" s="1"/>
      <c r="PGG356" s="1"/>
      <c r="PGH356" s="1"/>
      <c r="PGI356" s="1"/>
      <c r="PGJ356" s="1"/>
      <c r="PGK356" s="1"/>
      <c r="PGL356" s="1"/>
      <c r="PGM356" s="1"/>
      <c r="PGN356" s="1"/>
      <c r="PGO356" s="1"/>
      <c r="PGP356" s="1"/>
      <c r="PGQ356" s="1"/>
      <c r="PGR356" s="1"/>
      <c r="PGS356" s="1"/>
      <c r="PGT356" s="1"/>
      <c r="PGU356" s="1"/>
      <c r="PGV356" s="1"/>
      <c r="PGW356" s="1"/>
      <c r="PGX356" s="1"/>
      <c r="PGY356" s="1"/>
      <c r="PGZ356" s="1"/>
      <c r="PHA356" s="1"/>
      <c r="PHB356" s="1"/>
      <c r="PHC356" s="1"/>
      <c r="PHD356" s="1"/>
      <c r="PHE356" s="1"/>
      <c r="PHF356" s="1"/>
      <c r="PHG356" s="1"/>
      <c r="PHH356" s="1"/>
      <c r="PHI356" s="1"/>
      <c r="PHJ356" s="1"/>
      <c r="PHK356" s="1"/>
      <c r="PHL356" s="1"/>
      <c r="PHM356" s="1"/>
      <c r="PHN356" s="1"/>
      <c r="PHO356" s="1"/>
      <c r="PHP356" s="1"/>
      <c r="PHQ356" s="1"/>
      <c r="PHR356" s="1"/>
      <c r="PHS356" s="1"/>
      <c r="PHT356" s="1"/>
      <c r="PHU356" s="1"/>
      <c r="PHV356" s="1"/>
      <c r="PHW356" s="1"/>
      <c r="PHX356" s="1"/>
      <c r="PHY356" s="1"/>
      <c r="PHZ356" s="1"/>
      <c r="PIA356" s="1"/>
      <c r="PIB356" s="1"/>
      <c r="PIC356" s="1"/>
      <c r="PID356" s="1"/>
      <c r="PIE356" s="1"/>
      <c r="PIF356" s="1"/>
      <c r="PIG356" s="1"/>
      <c r="PIH356" s="1"/>
      <c r="PII356" s="1"/>
      <c r="PIJ356" s="1"/>
      <c r="PIK356" s="1"/>
      <c r="PIL356" s="1"/>
      <c r="PIM356" s="1"/>
      <c r="PIN356" s="1"/>
      <c r="PIO356" s="1"/>
      <c r="PIP356" s="1"/>
      <c r="PIQ356" s="1"/>
      <c r="PIR356" s="1"/>
      <c r="PIS356" s="1"/>
      <c r="PIT356" s="1"/>
      <c r="PIU356" s="1"/>
      <c r="PIV356" s="1"/>
      <c r="PIW356" s="1"/>
      <c r="PIX356" s="1"/>
      <c r="PIY356" s="1"/>
      <c r="PIZ356" s="1"/>
      <c r="PJA356" s="1"/>
      <c r="PJB356" s="1"/>
      <c r="PJC356" s="1"/>
      <c r="PJD356" s="1"/>
      <c r="PJE356" s="1"/>
      <c r="PJF356" s="1"/>
      <c r="PJG356" s="1"/>
      <c r="PJH356" s="1"/>
      <c r="PJI356" s="1"/>
      <c r="PJJ356" s="1"/>
      <c r="PJK356" s="1"/>
      <c r="PJL356" s="1"/>
      <c r="PJM356" s="1"/>
      <c r="PJN356" s="1"/>
      <c r="PJO356" s="1"/>
      <c r="PJP356" s="1"/>
      <c r="PJQ356" s="1"/>
      <c r="PJR356" s="1"/>
      <c r="PJS356" s="1"/>
      <c r="PJT356" s="1"/>
      <c r="PJU356" s="1"/>
      <c r="PJV356" s="1"/>
      <c r="PJW356" s="1"/>
      <c r="PJX356" s="1"/>
      <c r="PJY356" s="1"/>
      <c r="PJZ356" s="1"/>
      <c r="PKA356" s="1"/>
      <c r="PKB356" s="1"/>
      <c r="PKC356" s="1"/>
      <c r="PKD356" s="1"/>
      <c r="PKE356" s="1"/>
      <c r="PKF356" s="1"/>
      <c r="PKG356" s="1"/>
      <c r="PKH356" s="1"/>
      <c r="PKI356" s="1"/>
      <c r="PKJ356" s="1"/>
      <c r="PKK356" s="1"/>
      <c r="PKL356" s="1"/>
      <c r="PKM356" s="1"/>
      <c r="PKN356" s="1"/>
      <c r="PKO356" s="1"/>
      <c r="PKP356" s="1"/>
      <c r="PKQ356" s="1"/>
      <c r="PKR356" s="1"/>
      <c r="PKS356" s="1"/>
      <c r="PKT356" s="1"/>
      <c r="PKU356" s="1"/>
      <c r="PKV356" s="1"/>
      <c r="PKW356" s="1"/>
      <c r="PKX356" s="1"/>
      <c r="PKY356" s="1"/>
      <c r="PKZ356" s="1"/>
      <c r="PLA356" s="1"/>
      <c r="PLB356" s="1"/>
      <c r="PLC356" s="1"/>
      <c r="PLD356" s="1"/>
      <c r="PLE356" s="1"/>
      <c r="PLF356" s="1"/>
      <c r="PLG356" s="1"/>
      <c r="PLH356" s="1"/>
      <c r="PLI356" s="1"/>
      <c r="PLJ356" s="1"/>
      <c r="PLK356" s="1"/>
      <c r="PLL356" s="1"/>
      <c r="PLM356" s="1"/>
      <c r="PLN356" s="1"/>
      <c r="PLO356" s="1"/>
      <c r="PLP356" s="1"/>
      <c r="PLQ356" s="1"/>
      <c r="PLR356" s="1"/>
      <c r="PLS356" s="1"/>
      <c r="PLT356" s="1"/>
      <c r="PLU356" s="1"/>
      <c r="PLV356" s="1"/>
      <c r="PLW356" s="1"/>
      <c r="PLX356" s="1"/>
      <c r="PLY356" s="1"/>
      <c r="PLZ356" s="1"/>
      <c r="PMA356" s="1"/>
      <c r="PMB356" s="1"/>
      <c r="PMC356" s="1"/>
      <c r="PMD356" s="1"/>
      <c r="PME356" s="1"/>
      <c r="PMF356" s="1"/>
      <c r="PMG356" s="1"/>
      <c r="PMH356" s="1"/>
      <c r="PMI356" s="1"/>
      <c r="PMJ356" s="1"/>
      <c r="PMK356" s="1"/>
      <c r="PML356" s="1"/>
      <c r="PMM356" s="1"/>
      <c r="PMN356" s="1"/>
      <c r="PMO356" s="1"/>
      <c r="PMP356" s="1"/>
      <c r="PMQ356" s="1"/>
      <c r="PMR356" s="1"/>
      <c r="PMS356" s="1"/>
      <c r="PMT356" s="1"/>
      <c r="PMU356" s="1"/>
      <c r="PMV356" s="1"/>
      <c r="PMW356" s="1"/>
      <c r="PMX356" s="1"/>
      <c r="PMY356" s="1"/>
      <c r="PMZ356" s="1"/>
      <c r="PNA356" s="1"/>
      <c r="PNB356" s="1"/>
      <c r="PNC356" s="1"/>
      <c r="PND356" s="1"/>
      <c r="PNE356" s="1"/>
      <c r="PNF356" s="1"/>
      <c r="PNG356" s="1"/>
      <c r="PNH356" s="1"/>
      <c r="PNI356" s="1"/>
      <c r="PNJ356" s="1"/>
      <c r="PNK356" s="1"/>
      <c r="PNL356" s="1"/>
      <c r="PNM356" s="1"/>
      <c r="PNN356" s="1"/>
      <c r="PNO356" s="1"/>
      <c r="PNP356" s="1"/>
      <c r="PNQ356" s="1"/>
      <c r="PNR356" s="1"/>
      <c r="PNS356" s="1"/>
      <c r="PNT356" s="1"/>
      <c r="PNU356" s="1"/>
      <c r="PNV356" s="1"/>
      <c r="PNW356" s="1"/>
      <c r="PNX356" s="1"/>
      <c r="PNY356" s="1"/>
      <c r="PNZ356" s="1"/>
      <c r="POA356" s="1"/>
      <c r="POB356" s="1"/>
      <c r="POC356" s="1"/>
      <c r="POD356" s="1"/>
      <c r="POE356" s="1"/>
      <c r="POF356" s="1"/>
      <c r="POG356" s="1"/>
      <c r="POH356" s="1"/>
      <c r="POI356" s="1"/>
      <c r="POJ356" s="1"/>
      <c r="POK356" s="1"/>
      <c r="POL356" s="1"/>
      <c r="POM356" s="1"/>
      <c r="PON356" s="1"/>
      <c r="POO356" s="1"/>
      <c r="POP356" s="1"/>
      <c r="POQ356" s="1"/>
      <c r="POR356" s="1"/>
      <c r="POS356" s="1"/>
      <c r="POT356" s="1"/>
      <c r="POU356" s="1"/>
      <c r="POV356" s="1"/>
      <c r="POW356" s="1"/>
      <c r="POX356" s="1"/>
      <c r="POY356" s="1"/>
      <c r="POZ356" s="1"/>
      <c r="PPA356" s="1"/>
      <c r="PPB356" s="1"/>
      <c r="PPC356" s="1"/>
      <c r="PPD356" s="1"/>
      <c r="PPE356" s="1"/>
      <c r="PPF356" s="1"/>
      <c r="PPG356" s="1"/>
      <c r="PPH356" s="1"/>
      <c r="PPI356" s="1"/>
      <c r="PPJ356" s="1"/>
      <c r="PPK356" s="1"/>
      <c r="PPL356" s="1"/>
      <c r="PPM356" s="1"/>
      <c r="PPN356" s="1"/>
      <c r="PPO356" s="1"/>
      <c r="PPP356" s="1"/>
      <c r="PPQ356" s="1"/>
      <c r="PPR356" s="1"/>
      <c r="PPS356" s="1"/>
      <c r="PPT356" s="1"/>
      <c r="PPU356" s="1"/>
      <c r="PPV356" s="1"/>
      <c r="PPW356" s="1"/>
      <c r="PPX356" s="1"/>
      <c r="PPY356" s="1"/>
      <c r="PPZ356" s="1"/>
      <c r="PQA356" s="1"/>
      <c r="PQB356" s="1"/>
      <c r="PQC356" s="1"/>
      <c r="PQD356" s="1"/>
      <c r="PQE356" s="1"/>
      <c r="PQF356" s="1"/>
      <c r="PQG356" s="1"/>
      <c r="PQH356" s="1"/>
      <c r="PQI356" s="1"/>
      <c r="PQJ356" s="1"/>
      <c r="PQK356" s="1"/>
      <c r="PQL356" s="1"/>
      <c r="PQM356" s="1"/>
      <c r="PQN356" s="1"/>
      <c r="PQO356" s="1"/>
      <c r="PQP356" s="1"/>
      <c r="PQQ356" s="1"/>
      <c r="PQR356" s="1"/>
      <c r="PQS356" s="1"/>
      <c r="PQT356" s="1"/>
      <c r="PQU356" s="1"/>
      <c r="PQV356" s="1"/>
      <c r="PQW356" s="1"/>
      <c r="PQX356" s="1"/>
      <c r="PQY356" s="1"/>
      <c r="PQZ356" s="1"/>
      <c r="PRA356" s="1"/>
      <c r="PRB356" s="1"/>
      <c r="PRC356" s="1"/>
      <c r="PRD356" s="1"/>
      <c r="PRE356" s="1"/>
      <c r="PRF356" s="1"/>
      <c r="PRG356" s="1"/>
      <c r="PRH356" s="1"/>
      <c r="PRI356" s="1"/>
      <c r="PRJ356" s="1"/>
      <c r="PRK356" s="1"/>
      <c r="PRL356" s="1"/>
      <c r="PRM356" s="1"/>
      <c r="PRN356" s="1"/>
      <c r="PRO356" s="1"/>
      <c r="PRP356" s="1"/>
      <c r="PRQ356" s="1"/>
      <c r="PRR356" s="1"/>
      <c r="PRS356" s="1"/>
      <c r="PRT356" s="1"/>
      <c r="PRU356" s="1"/>
      <c r="PRV356" s="1"/>
      <c r="PRW356" s="1"/>
      <c r="PRX356" s="1"/>
      <c r="PRY356" s="1"/>
      <c r="PRZ356" s="1"/>
      <c r="PSA356" s="1"/>
      <c r="PSB356" s="1"/>
      <c r="PSC356" s="1"/>
      <c r="PSD356" s="1"/>
      <c r="PSE356" s="1"/>
      <c r="PSF356" s="1"/>
      <c r="PSG356" s="1"/>
      <c r="PSH356" s="1"/>
      <c r="PSI356" s="1"/>
      <c r="PSJ356" s="1"/>
      <c r="PSK356" s="1"/>
      <c r="PSL356" s="1"/>
      <c r="PSM356" s="1"/>
      <c r="PSN356" s="1"/>
      <c r="PSO356" s="1"/>
      <c r="PSP356" s="1"/>
      <c r="PSQ356" s="1"/>
      <c r="PSR356" s="1"/>
      <c r="PSS356" s="1"/>
      <c r="PST356" s="1"/>
      <c r="PSU356" s="1"/>
      <c r="PSV356" s="1"/>
      <c r="PSW356" s="1"/>
      <c r="PSX356" s="1"/>
      <c r="PSY356" s="1"/>
      <c r="PSZ356" s="1"/>
      <c r="PTA356" s="1"/>
      <c r="PTB356" s="1"/>
      <c r="PTC356" s="1"/>
      <c r="PTD356" s="1"/>
      <c r="PTE356" s="1"/>
      <c r="PTF356" s="1"/>
      <c r="PTG356" s="1"/>
      <c r="PTH356" s="1"/>
      <c r="PTI356" s="1"/>
      <c r="PTJ356" s="1"/>
      <c r="PTK356" s="1"/>
      <c r="PTL356" s="1"/>
      <c r="PTM356" s="1"/>
      <c r="PTN356" s="1"/>
      <c r="PTO356" s="1"/>
      <c r="PTP356" s="1"/>
      <c r="PTQ356" s="1"/>
      <c r="PTR356" s="1"/>
      <c r="PTS356" s="1"/>
      <c r="PTT356" s="1"/>
      <c r="PTU356" s="1"/>
      <c r="PTV356" s="1"/>
      <c r="PTW356" s="1"/>
      <c r="PTX356" s="1"/>
      <c r="PTY356" s="1"/>
      <c r="PTZ356" s="1"/>
      <c r="PUA356" s="1"/>
      <c r="PUB356" s="1"/>
      <c r="PUC356" s="1"/>
      <c r="PUD356" s="1"/>
      <c r="PUE356" s="1"/>
      <c r="PUF356" s="1"/>
      <c r="PUG356" s="1"/>
      <c r="PUH356" s="1"/>
      <c r="PUI356" s="1"/>
      <c r="PUJ356" s="1"/>
      <c r="PUK356" s="1"/>
      <c r="PUL356" s="1"/>
      <c r="PUM356" s="1"/>
      <c r="PUN356" s="1"/>
      <c r="PUO356" s="1"/>
      <c r="PUP356" s="1"/>
      <c r="PUQ356" s="1"/>
      <c r="PUR356" s="1"/>
      <c r="PUS356" s="1"/>
      <c r="PUT356" s="1"/>
      <c r="PUU356" s="1"/>
      <c r="PUV356" s="1"/>
      <c r="PUW356" s="1"/>
      <c r="PUX356" s="1"/>
      <c r="PUY356" s="1"/>
      <c r="PUZ356" s="1"/>
      <c r="PVA356" s="1"/>
      <c r="PVB356" s="1"/>
      <c r="PVC356" s="1"/>
      <c r="PVD356" s="1"/>
      <c r="PVE356" s="1"/>
      <c r="PVF356" s="1"/>
      <c r="PVG356" s="1"/>
      <c r="PVH356" s="1"/>
      <c r="PVI356" s="1"/>
      <c r="PVJ356" s="1"/>
      <c r="PVK356" s="1"/>
      <c r="PVL356" s="1"/>
      <c r="PVM356" s="1"/>
      <c r="PVN356" s="1"/>
      <c r="PVO356" s="1"/>
      <c r="PVP356" s="1"/>
      <c r="PVQ356" s="1"/>
      <c r="PVR356" s="1"/>
      <c r="PVS356" s="1"/>
      <c r="PVT356" s="1"/>
      <c r="PVU356" s="1"/>
      <c r="PVV356" s="1"/>
      <c r="PVW356" s="1"/>
      <c r="PVX356" s="1"/>
      <c r="PVY356" s="1"/>
      <c r="PVZ356" s="1"/>
      <c r="PWA356" s="1"/>
      <c r="PWB356" s="1"/>
      <c r="PWC356" s="1"/>
      <c r="PWD356" s="1"/>
      <c r="PWE356" s="1"/>
      <c r="PWF356" s="1"/>
      <c r="PWG356" s="1"/>
      <c r="PWH356" s="1"/>
      <c r="PWI356" s="1"/>
      <c r="PWJ356" s="1"/>
      <c r="PWK356" s="1"/>
      <c r="PWL356" s="1"/>
      <c r="PWM356" s="1"/>
      <c r="PWN356" s="1"/>
      <c r="PWO356" s="1"/>
      <c r="PWP356" s="1"/>
      <c r="PWQ356" s="1"/>
      <c r="PWR356" s="1"/>
      <c r="PWS356" s="1"/>
      <c r="PWT356" s="1"/>
      <c r="PWU356" s="1"/>
      <c r="PWV356" s="1"/>
      <c r="PWW356" s="1"/>
      <c r="PWX356" s="1"/>
      <c r="PWY356" s="1"/>
      <c r="PWZ356" s="1"/>
      <c r="PXA356" s="1"/>
      <c r="PXB356" s="1"/>
      <c r="PXC356" s="1"/>
      <c r="PXD356" s="1"/>
      <c r="PXE356" s="1"/>
      <c r="PXF356" s="1"/>
      <c r="PXG356" s="1"/>
      <c r="PXH356" s="1"/>
      <c r="PXI356" s="1"/>
      <c r="PXJ356" s="1"/>
      <c r="PXK356" s="1"/>
      <c r="PXL356" s="1"/>
      <c r="PXM356" s="1"/>
      <c r="PXN356" s="1"/>
      <c r="PXO356" s="1"/>
      <c r="PXP356" s="1"/>
      <c r="PXQ356" s="1"/>
      <c r="PXR356" s="1"/>
      <c r="PXS356" s="1"/>
      <c r="PXT356" s="1"/>
      <c r="PXU356" s="1"/>
      <c r="PXV356" s="1"/>
      <c r="PXW356" s="1"/>
      <c r="PXX356" s="1"/>
      <c r="PXY356" s="1"/>
      <c r="PXZ356" s="1"/>
      <c r="PYA356" s="1"/>
      <c r="PYB356" s="1"/>
      <c r="PYC356" s="1"/>
      <c r="PYD356" s="1"/>
      <c r="PYE356" s="1"/>
      <c r="PYF356" s="1"/>
      <c r="PYG356" s="1"/>
      <c r="PYH356" s="1"/>
      <c r="PYI356" s="1"/>
      <c r="PYJ356" s="1"/>
      <c r="PYK356" s="1"/>
      <c r="PYL356" s="1"/>
      <c r="PYM356" s="1"/>
      <c r="PYN356" s="1"/>
      <c r="PYO356" s="1"/>
      <c r="PYP356" s="1"/>
      <c r="PYQ356" s="1"/>
      <c r="PYR356" s="1"/>
      <c r="PYS356" s="1"/>
      <c r="PYT356" s="1"/>
      <c r="PYU356" s="1"/>
      <c r="PYV356" s="1"/>
      <c r="PYW356" s="1"/>
      <c r="PYX356" s="1"/>
      <c r="PYY356" s="1"/>
      <c r="PYZ356" s="1"/>
      <c r="PZA356" s="1"/>
      <c r="PZB356" s="1"/>
      <c r="PZC356" s="1"/>
      <c r="PZD356" s="1"/>
      <c r="PZE356" s="1"/>
      <c r="PZF356" s="1"/>
      <c r="PZG356" s="1"/>
      <c r="PZH356" s="1"/>
      <c r="PZI356" s="1"/>
      <c r="PZJ356" s="1"/>
      <c r="PZK356" s="1"/>
      <c r="PZL356" s="1"/>
      <c r="PZM356" s="1"/>
      <c r="PZN356" s="1"/>
      <c r="PZO356" s="1"/>
      <c r="PZP356" s="1"/>
      <c r="PZQ356" s="1"/>
      <c r="PZR356" s="1"/>
      <c r="PZS356" s="1"/>
      <c r="PZT356" s="1"/>
      <c r="PZU356" s="1"/>
      <c r="PZV356" s="1"/>
      <c r="PZW356" s="1"/>
      <c r="PZX356" s="1"/>
      <c r="PZY356" s="1"/>
      <c r="PZZ356" s="1"/>
      <c r="QAA356" s="1"/>
      <c r="QAB356" s="1"/>
      <c r="QAC356" s="1"/>
      <c r="QAD356" s="1"/>
      <c r="QAE356" s="1"/>
      <c r="QAF356" s="1"/>
      <c r="QAG356" s="1"/>
      <c r="QAH356" s="1"/>
      <c r="QAI356" s="1"/>
      <c r="QAJ356" s="1"/>
      <c r="QAK356" s="1"/>
      <c r="QAL356" s="1"/>
      <c r="QAM356" s="1"/>
      <c r="QAN356" s="1"/>
      <c r="QAO356" s="1"/>
      <c r="QAP356" s="1"/>
      <c r="QAQ356" s="1"/>
      <c r="QAR356" s="1"/>
      <c r="QAS356" s="1"/>
      <c r="QAT356" s="1"/>
      <c r="QAU356" s="1"/>
      <c r="QAV356" s="1"/>
      <c r="QAW356" s="1"/>
      <c r="QAX356" s="1"/>
      <c r="QAY356" s="1"/>
      <c r="QAZ356" s="1"/>
      <c r="QBA356" s="1"/>
      <c r="QBB356" s="1"/>
      <c r="QBC356" s="1"/>
      <c r="QBD356" s="1"/>
      <c r="QBE356" s="1"/>
      <c r="QBF356" s="1"/>
      <c r="QBG356" s="1"/>
      <c r="QBH356" s="1"/>
      <c r="QBI356" s="1"/>
      <c r="QBJ356" s="1"/>
      <c r="QBK356" s="1"/>
      <c r="QBL356" s="1"/>
      <c r="QBM356" s="1"/>
      <c r="QBN356" s="1"/>
      <c r="QBO356" s="1"/>
      <c r="QBP356" s="1"/>
      <c r="QBQ356" s="1"/>
      <c r="QBR356" s="1"/>
      <c r="QBS356" s="1"/>
      <c r="QBT356" s="1"/>
      <c r="QBU356" s="1"/>
      <c r="QBV356" s="1"/>
      <c r="QBW356" s="1"/>
      <c r="QBX356" s="1"/>
      <c r="QBY356" s="1"/>
      <c r="QBZ356" s="1"/>
      <c r="QCA356" s="1"/>
      <c r="QCB356" s="1"/>
      <c r="QCC356" s="1"/>
      <c r="QCD356" s="1"/>
      <c r="QCE356" s="1"/>
      <c r="QCF356" s="1"/>
      <c r="QCG356" s="1"/>
      <c r="QCH356" s="1"/>
      <c r="QCI356" s="1"/>
      <c r="QCJ356" s="1"/>
      <c r="QCK356" s="1"/>
      <c r="QCL356" s="1"/>
      <c r="QCM356" s="1"/>
      <c r="QCN356" s="1"/>
      <c r="QCO356" s="1"/>
      <c r="QCP356" s="1"/>
      <c r="QCQ356" s="1"/>
      <c r="QCR356" s="1"/>
      <c r="QCS356" s="1"/>
      <c r="QCT356" s="1"/>
      <c r="QCU356" s="1"/>
      <c r="QCV356" s="1"/>
      <c r="QCW356" s="1"/>
      <c r="QCX356" s="1"/>
      <c r="QCY356" s="1"/>
      <c r="QCZ356" s="1"/>
      <c r="QDA356" s="1"/>
      <c r="QDB356" s="1"/>
      <c r="QDC356" s="1"/>
      <c r="QDD356" s="1"/>
      <c r="QDE356" s="1"/>
      <c r="QDF356" s="1"/>
      <c r="QDG356" s="1"/>
      <c r="QDH356" s="1"/>
      <c r="QDI356" s="1"/>
      <c r="QDJ356" s="1"/>
      <c r="QDK356" s="1"/>
      <c r="QDL356" s="1"/>
      <c r="QDM356" s="1"/>
      <c r="QDN356" s="1"/>
      <c r="QDO356" s="1"/>
      <c r="QDP356" s="1"/>
      <c r="QDQ356" s="1"/>
      <c r="QDR356" s="1"/>
      <c r="QDS356" s="1"/>
      <c r="QDT356" s="1"/>
      <c r="QDU356" s="1"/>
      <c r="QDV356" s="1"/>
      <c r="QDW356" s="1"/>
      <c r="QDX356" s="1"/>
      <c r="QDY356" s="1"/>
      <c r="QDZ356" s="1"/>
      <c r="QEA356" s="1"/>
      <c r="QEB356" s="1"/>
      <c r="QEC356" s="1"/>
      <c r="QED356" s="1"/>
      <c r="QEE356" s="1"/>
      <c r="QEF356" s="1"/>
      <c r="QEG356" s="1"/>
      <c r="QEH356" s="1"/>
      <c r="QEI356" s="1"/>
      <c r="QEJ356" s="1"/>
      <c r="QEK356" s="1"/>
      <c r="QEL356" s="1"/>
      <c r="QEM356" s="1"/>
      <c r="QEN356" s="1"/>
      <c r="QEO356" s="1"/>
      <c r="QEP356" s="1"/>
      <c r="QEQ356" s="1"/>
      <c r="QER356" s="1"/>
      <c r="QES356" s="1"/>
      <c r="QET356" s="1"/>
      <c r="QEU356" s="1"/>
      <c r="QEV356" s="1"/>
      <c r="QEW356" s="1"/>
      <c r="QEX356" s="1"/>
      <c r="QEY356" s="1"/>
      <c r="QEZ356" s="1"/>
      <c r="QFA356" s="1"/>
      <c r="QFB356" s="1"/>
      <c r="QFC356" s="1"/>
      <c r="QFD356" s="1"/>
      <c r="QFE356" s="1"/>
      <c r="QFF356" s="1"/>
      <c r="QFG356" s="1"/>
      <c r="QFH356" s="1"/>
      <c r="QFI356" s="1"/>
      <c r="QFJ356" s="1"/>
      <c r="QFK356" s="1"/>
      <c r="QFL356" s="1"/>
      <c r="QFM356" s="1"/>
      <c r="QFN356" s="1"/>
      <c r="QFO356" s="1"/>
      <c r="QFP356" s="1"/>
      <c r="QFQ356" s="1"/>
      <c r="QFR356" s="1"/>
      <c r="QFS356" s="1"/>
      <c r="QFT356" s="1"/>
      <c r="QFU356" s="1"/>
      <c r="QFV356" s="1"/>
      <c r="QFW356" s="1"/>
      <c r="QFX356" s="1"/>
      <c r="QFY356" s="1"/>
      <c r="QFZ356" s="1"/>
      <c r="QGA356" s="1"/>
      <c r="QGB356" s="1"/>
      <c r="QGC356" s="1"/>
      <c r="QGD356" s="1"/>
      <c r="QGE356" s="1"/>
      <c r="QGF356" s="1"/>
      <c r="QGG356" s="1"/>
      <c r="QGH356" s="1"/>
      <c r="QGI356" s="1"/>
      <c r="QGJ356" s="1"/>
      <c r="QGK356" s="1"/>
      <c r="QGL356" s="1"/>
      <c r="QGM356" s="1"/>
      <c r="QGN356" s="1"/>
      <c r="QGO356" s="1"/>
      <c r="QGP356" s="1"/>
      <c r="QGQ356" s="1"/>
      <c r="QGR356" s="1"/>
      <c r="QGS356" s="1"/>
      <c r="QGT356" s="1"/>
      <c r="QGU356" s="1"/>
      <c r="QGV356" s="1"/>
      <c r="QGW356" s="1"/>
      <c r="QGX356" s="1"/>
      <c r="QGY356" s="1"/>
      <c r="QGZ356" s="1"/>
      <c r="QHA356" s="1"/>
      <c r="QHB356" s="1"/>
      <c r="QHC356" s="1"/>
      <c r="QHD356" s="1"/>
      <c r="QHE356" s="1"/>
      <c r="QHF356" s="1"/>
      <c r="QHG356" s="1"/>
      <c r="QHH356" s="1"/>
      <c r="QHI356" s="1"/>
      <c r="QHJ356" s="1"/>
      <c r="QHK356" s="1"/>
      <c r="QHL356" s="1"/>
      <c r="QHM356" s="1"/>
      <c r="QHN356" s="1"/>
      <c r="QHO356" s="1"/>
      <c r="QHP356" s="1"/>
      <c r="QHQ356" s="1"/>
      <c r="QHR356" s="1"/>
      <c r="QHS356" s="1"/>
      <c r="QHT356" s="1"/>
      <c r="QHU356" s="1"/>
      <c r="QHV356" s="1"/>
      <c r="QHW356" s="1"/>
      <c r="QHX356" s="1"/>
      <c r="QHY356" s="1"/>
      <c r="QHZ356" s="1"/>
      <c r="QIA356" s="1"/>
      <c r="QIB356" s="1"/>
      <c r="QIC356" s="1"/>
      <c r="QID356" s="1"/>
      <c r="QIE356" s="1"/>
      <c r="QIF356" s="1"/>
      <c r="QIG356" s="1"/>
      <c r="QIH356" s="1"/>
      <c r="QII356" s="1"/>
      <c r="QIJ356" s="1"/>
      <c r="QIK356" s="1"/>
      <c r="QIL356" s="1"/>
      <c r="QIM356" s="1"/>
      <c r="QIN356" s="1"/>
      <c r="QIO356" s="1"/>
      <c r="QIP356" s="1"/>
      <c r="QIQ356" s="1"/>
      <c r="QIR356" s="1"/>
      <c r="QIS356" s="1"/>
      <c r="QIT356" s="1"/>
      <c r="QIU356" s="1"/>
      <c r="QIV356" s="1"/>
      <c r="QIW356" s="1"/>
      <c r="QIX356" s="1"/>
      <c r="QIY356" s="1"/>
      <c r="QIZ356" s="1"/>
      <c r="QJA356" s="1"/>
      <c r="QJB356" s="1"/>
      <c r="QJC356" s="1"/>
      <c r="QJD356" s="1"/>
      <c r="QJE356" s="1"/>
      <c r="QJF356" s="1"/>
      <c r="QJG356" s="1"/>
      <c r="QJH356" s="1"/>
      <c r="QJI356" s="1"/>
      <c r="QJJ356" s="1"/>
      <c r="QJK356" s="1"/>
      <c r="QJL356" s="1"/>
      <c r="QJM356" s="1"/>
      <c r="QJN356" s="1"/>
      <c r="QJO356" s="1"/>
      <c r="QJP356" s="1"/>
      <c r="QJQ356" s="1"/>
      <c r="QJR356" s="1"/>
      <c r="QJS356" s="1"/>
      <c r="QJT356" s="1"/>
      <c r="QJU356" s="1"/>
      <c r="QJV356" s="1"/>
      <c r="QJW356" s="1"/>
      <c r="QJX356" s="1"/>
      <c r="QJY356" s="1"/>
      <c r="QJZ356" s="1"/>
      <c r="QKA356" s="1"/>
      <c r="QKB356" s="1"/>
      <c r="QKC356" s="1"/>
      <c r="QKD356" s="1"/>
      <c r="QKE356" s="1"/>
      <c r="QKF356" s="1"/>
      <c r="QKG356" s="1"/>
      <c r="QKH356" s="1"/>
      <c r="QKI356" s="1"/>
      <c r="QKJ356" s="1"/>
      <c r="QKK356" s="1"/>
      <c r="QKL356" s="1"/>
      <c r="QKM356" s="1"/>
      <c r="QKN356" s="1"/>
      <c r="QKO356" s="1"/>
      <c r="QKP356" s="1"/>
      <c r="QKQ356" s="1"/>
      <c r="QKR356" s="1"/>
      <c r="QKS356" s="1"/>
      <c r="QKT356" s="1"/>
      <c r="QKU356" s="1"/>
      <c r="QKV356" s="1"/>
      <c r="QKW356" s="1"/>
      <c r="QKX356" s="1"/>
      <c r="QKY356" s="1"/>
      <c r="QKZ356" s="1"/>
      <c r="QLA356" s="1"/>
      <c r="QLB356" s="1"/>
      <c r="QLC356" s="1"/>
      <c r="QLD356" s="1"/>
      <c r="QLE356" s="1"/>
      <c r="QLF356" s="1"/>
      <c r="QLG356" s="1"/>
      <c r="QLH356" s="1"/>
      <c r="QLI356" s="1"/>
      <c r="QLJ356" s="1"/>
      <c r="QLK356" s="1"/>
      <c r="QLL356" s="1"/>
      <c r="QLM356" s="1"/>
      <c r="QLN356" s="1"/>
      <c r="QLO356" s="1"/>
      <c r="QLP356" s="1"/>
      <c r="QLQ356" s="1"/>
      <c r="QLR356" s="1"/>
      <c r="QLS356" s="1"/>
      <c r="QLT356" s="1"/>
      <c r="QLU356" s="1"/>
      <c r="QLV356" s="1"/>
      <c r="QLW356" s="1"/>
      <c r="QLX356" s="1"/>
      <c r="QLY356" s="1"/>
      <c r="QLZ356" s="1"/>
      <c r="QMA356" s="1"/>
      <c r="QMB356" s="1"/>
      <c r="QMC356" s="1"/>
      <c r="QMD356" s="1"/>
      <c r="QME356" s="1"/>
      <c r="QMF356" s="1"/>
      <c r="QMG356" s="1"/>
      <c r="QMH356" s="1"/>
      <c r="QMI356" s="1"/>
      <c r="QMJ356" s="1"/>
      <c r="QMK356" s="1"/>
      <c r="QML356" s="1"/>
      <c r="QMM356" s="1"/>
      <c r="QMN356" s="1"/>
      <c r="QMO356" s="1"/>
      <c r="QMP356" s="1"/>
      <c r="QMQ356" s="1"/>
      <c r="QMR356" s="1"/>
      <c r="QMS356" s="1"/>
      <c r="QMT356" s="1"/>
      <c r="QMU356" s="1"/>
      <c r="QMV356" s="1"/>
      <c r="QMW356" s="1"/>
      <c r="QMX356" s="1"/>
      <c r="QMY356" s="1"/>
      <c r="QMZ356" s="1"/>
      <c r="QNA356" s="1"/>
      <c r="QNB356" s="1"/>
      <c r="QNC356" s="1"/>
      <c r="QND356" s="1"/>
      <c r="QNE356" s="1"/>
      <c r="QNF356" s="1"/>
      <c r="QNG356" s="1"/>
      <c r="QNH356" s="1"/>
      <c r="QNI356" s="1"/>
      <c r="QNJ356" s="1"/>
      <c r="QNK356" s="1"/>
      <c r="QNL356" s="1"/>
      <c r="QNM356" s="1"/>
      <c r="QNN356" s="1"/>
      <c r="QNO356" s="1"/>
      <c r="QNP356" s="1"/>
      <c r="QNQ356" s="1"/>
      <c r="QNR356" s="1"/>
      <c r="QNS356" s="1"/>
      <c r="QNT356" s="1"/>
      <c r="QNU356" s="1"/>
      <c r="QNV356" s="1"/>
      <c r="QNW356" s="1"/>
      <c r="QNX356" s="1"/>
      <c r="QNY356" s="1"/>
      <c r="QNZ356" s="1"/>
      <c r="QOA356" s="1"/>
      <c r="QOB356" s="1"/>
      <c r="QOC356" s="1"/>
      <c r="QOD356" s="1"/>
      <c r="QOE356" s="1"/>
      <c r="QOF356" s="1"/>
      <c r="QOG356" s="1"/>
      <c r="QOH356" s="1"/>
      <c r="QOI356" s="1"/>
      <c r="QOJ356" s="1"/>
      <c r="QOK356" s="1"/>
      <c r="QOL356" s="1"/>
      <c r="QOM356" s="1"/>
      <c r="QON356" s="1"/>
      <c r="QOO356" s="1"/>
      <c r="QOP356" s="1"/>
      <c r="QOQ356" s="1"/>
      <c r="QOR356" s="1"/>
      <c r="QOS356" s="1"/>
      <c r="QOT356" s="1"/>
      <c r="QOU356" s="1"/>
      <c r="QOV356" s="1"/>
      <c r="QOW356" s="1"/>
      <c r="QOX356" s="1"/>
      <c r="QOY356" s="1"/>
      <c r="QOZ356" s="1"/>
      <c r="QPA356" s="1"/>
      <c r="QPB356" s="1"/>
      <c r="QPC356" s="1"/>
      <c r="QPD356" s="1"/>
      <c r="QPE356" s="1"/>
      <c r="QPF356" s="1"/>
      <c r="QPG356" s="1"/>
      <c r="QPH356" s="1"/>
      <c r="QPI356" s="1"/>
      <c r="QPJ356" s="1"/>
      <c r="QPK356" s="1"/>
      <c r="QPL356" s="1"/>
      <c r="QPM356" s="1"/>
      <c r="QPN356" s="1"/>
      <c r="QPO356" s="1"/>
      <c r="QPP356" s="1"/>
      <c r="QPQ356" s="1"/>
      <c r="QPR356" s="1"/>
      <c r="QPS356" s="1"/>
      <c r="QPT356" s="1"/>
      <c r="QPU356" s="1"/>
      <c r="QPV356" s="1"/>
      <c r="QPW356" s="1"/>
      <c r="QPX356" s="1"/>
      <c r="QPY356" s="1"/>
      <c r="QPZ356" s="1"/>
      <c r="QQA356" s="1"/>
      <c r="QQB356" s="1"/>
      <c r="QQC356" s="1"/>
      <c r="QQD356" s="1"/>
      <c r="QQE356" s="1"/>
      <c r="QQF356" s="1"/>
      <c r="QQG356" s="1"/>
      <c r="QQH356" s="1"/>
      <c r="QQI356" s="1"/>
      <c r="QQJ356" s="1"/>
      <c r="QQK356" s="1"/>
      <c r="QQL356" s="1"/>
      <c r="QQM356" s="1"/>
      <c r="QQN356" s="1"/>
      <c r="QQO356" s="1"/>
      <c r="QQP356" s="1"/>
      <c r="QQQ356" s="1"/>
      <c r="QQR356" s="1"/>
      <c r="QQS356" s="1"/>
      <c r="QQT356" s="1"/>
      <c r="QQU356" s="1"/>
      <c r="QQV356" s="1"/>
      <c r="QQW356" s="1"/>
      <c r="QQX356" s="1"/>
      <c r="QQY356" s="1"/>
      <c r="QQZ356" s="1"/>
      <c r="QRA356" s="1"/>
      <c r="QRB356" s="1"/>
      <c r="QRC356" s="1"/>
      <c r="QRD356" s="1"/>
      <c r="QRE356" s="1"/>
      <c r="QRF356" s="1"/>
      <c r="QRG356" s="1"/>
      <c r="QRH356" s="1"/>
      <c r="QRI356" s="1"/>
      <c r="QRJ356" s="1"/>
      <c r="QRK356" s="1"/>
      <c r="QRL356" s="1"/>
      <c r="QRM356" s="1"/>
      <c r="QRN356" s="1"/>
      <c r="QRO356" s="1"/>
      <c r="QRP356" s="1"/>
      <c r="QRQ356" s="1"/>
      <c r="QRR356" s="1"/>
      <c r="QRS356" s="1"/>
      <c r="QRT356" s="1"/>
      <c r="QRU356" s="1"/>
      <c r="QRV356" s="1"/>
      <c r="QRW356" s="1"/>
      <c r="QRX356" s="1"/>
      <c r="QRY356" s="1"/>
      <c r="QRZ356" s="1"/>
      <c r="QSA356" s="1"/>
      <c r="QSB356" s="1"/>
      <c r="QSC356" s="1"/>
      <c r="QSD356" s="1"/>
      <c r="QSE356" s="1"/>
      <c r="QSF356" s="1"/>
      <c r="QSG356" s="1"/>
      <c r="QSH356" s="1"/>
      <c r="QSI356" s="1"/>
      <c r="QSJ356" s="1"/>
      <c r="QSK356" s="1"/>
      <c r="QSL356" s="1"/>
      <c r="QSM356" s="1"/>
      <c r="QSN356" s="1"/>
      <c r="QSO356" s="1"/>
      <c r="QSP356" s="1"/>
      <c r="QSQ356" s="1"/>
      <c r="QSR356" s="1"/>
      <c r="QSS356" s="1"/>
      <c r="QST356" s="1"/>
      <c r="QSU356" s="1"/>
      <c r="QSV356" s="1"/>
      <c r="QSW356" s="1"/>
      <c r="QSX356" s="1"/>
      <c r="QSY356" s="1"/>
      <c r="QSZ356" s="1"/>
      <c r="QTA356" s="1"/>
      <c r="QTB356" s="1"/>
      <c r="QTC356" s="1"/>
      <c r="QTD356" s="1"/>
      <c r="QTE356" s="1"/>
      <c r="QTF356" s="1"/>
      <c r="QTG356" s="1"/>
      <c r="QTH356" s="1"/>
      <c r="QTI356" s="1"/>
      <c r="QTJ356" s="1"/>
      <c r="QTK356" s="1"/>
      <c r="QTL356" s="1"/>
      <c r="QTM356" s="1"/>
      <c r="QTN356" s="1"/>
      <c r="QTO356" s="1"/>
      <c r="QTP356" s="1"/>
      <c r="QTQ356" s="1"/>
      <c r="QTR356" s="1"/>
      <c r="QTS356" s="1"/>
      <c r="QTT356" s="1"/>
      <c r="QTU356" s="1"/>
      <c r="QTV356" s="1"/>
      <c r="QTW356" s="1"/>
      <c r="QTX356" s="1"/>
      <c r="QTY356" s="1"/>
      <c r="QTZ356" s="1"/>
      <c r="QUA356" s="1"/>
      <c r="QUB356" s="1"/>
      <c r="QUC356" s="1"/>
      <c r="QUD356" s="1"/>
      <c r="QUE356" s="1"/>
      <c r="QUF356" s="1"/>
      <c r="QUG356" s="1"/>
      <c r="QUH356" s="1"/>
      <c r="QUI356" s="1"/>
      <c r="QUJ356" s="1"/>
      <c r="QUK356" s="1"/>
      <c r="QUL356" s="1"/>
      <c r="QUM356" s="1"/>
      <c r="QUN356" s="1"/>
      <c r="QUO356" s="1"/>
      <c r="QUP356" s="1"/>
      <c r="QUQ356" s="1"/>
      <c r="QUR356" s="1"/>
      <c r="QUS356" s="1"/>
      <c r="QUT356" s="1"/>
      <c r="QUU356" s="1"/>
      <c r="QUV356" s="1"/>
      <c r="QUW356" s="1"/>
      <c r="QUX356" s="1"/>
      <c r="QUY356" s="1"/>
      <c r="QUZ356" s="1"/>
      <c r="QVA356" s="1"/>
      <c r="QVB356" s="1"/>
      <c r="QVC356" s="1"/>
      <c r="QVD356" s="1"/>
      <c r="QVE356" s="1"/>
      <c r="QVF356" s="1"/>
      <c r="QVG356" s="1"/>
      <c r="QVH356" s="1"/>
      <c r="QVI356" s="1"/>
      <c r="QVJ356" s="1"/>
      <c r="QVK356" s="1"/>
      <c r="QVL356" s="1"/>
      <c r="QVM356" s="1"/>
      <c r="QVN356" s="1"/>
      <c r="QVO356" s="1"/>
      <c r="QVP356" s="1"/>
      <c r="QVQ356" s="1"/>
      <c r="QVR356" s="1"/>
      <c r="QVS356" s="1"/>
      <c r="QVT356" s="1"/>
      <c r="QVU356" s="1"/>
      <c r="QVV356" s="1"/>
      <c r="QVW356" s="1"/>
      <c r="QVX356" s="1"/>
      <c r="QVY356" s="1"/>
      <c r="QVZ356" s="1"/>
      <c r="QWA356" s="1"/>
      <c r="QWB356" s="1"/>
      <c r="QWC356" s="1"/>
      <c r="QWD356" s="1"/>
      <c r="QWE356" s="1"/>
      <c r="QWF356" s="1"/>
      <c r="QWG356" s="1"/>
      <c r="QWH356" s="1"/>
      <c r="QWI356" s="1"/>
      <c r="QWJ356" s="1"/>
      <c r="QWK356" s="1"/>
      <c r="QWL356" s="1"/>
      <c r="QWM356" s="1"/>
      <c r="QWN356" s="1"/>
      <c r="QWO356" s="1"/>
      <c r="QWP356" s="1"/>
      <c r="QWQ356" s="1"/>
      <c r="QWR356" s="1"/>
      <c r="QWS356" s="1"/>
      <c r="QWT356" s="1"/>
      <c r="QWU356" s="1"/>
      <c r="QWV356" s="1"/>
      <c r="QWW356" s="1"/>
      <c r="QWX356" s="1"/>
      <c r="QWY356" s="1"/>
      <c r="QWZ356" s="1"/>
      <c r="QXA356" s="1"/>
      <c r="QXB356" s="1"/>
      <c r="QXC356" s="1"/>
      <c r="QXD356" s="1"/>
      <c r="QXE356" s="1"/>
      <c r="QXF356" s="1"/>
      <c r="QXG356" s="1"/>
      <c r="QXH356" s="1"/>
      <c r="QXI356" s="1"/>
      <c r="QXJ356" s="1"/>
      <c r="QXK356" s="1"/>
      <c r="QXL356" s="1"/>
      <c r="QXM356" s="1"/>
      <c r="QXN356" s="1"/>
      <c r="QXO356" s="1"/>
      <c r="QXP356" s="1"/>
      <c r="QXQ356" s="1"/>
      <c r="QXR356" s="1"/>
      <c r="QXS356" s="1"/>
      <c r="QXT356" s="1"/>
      <c r="QXU356" s="1"/>
      <c r="QXV356" s="1"/>
      <c r="QXW356" s="1"/>
      <c r="QXX356" s="1"/>
      <c r="QXY356" s="1"/>
      <c r="QXZ356" s="1"/>
      <c r="QYA356" s="1"/>
      <c r="QYB356" s="1"/>
      <c r="QYC356" s="1"/>
      <c r="QYD356" s="1"/>
      <c r="QYE356" s="1"/>
      <c r="QYF356" s="1"/>
      <c r="QYG356" s="1"/>
      <c r="QYH356" s="1"/>
      <c r="QYI356" s="1"/>
      <c r="QYJ356" s="1"/>
      <c r="QYK356" s="1"/>
      <c r="QYL356" s="1"/>
      <c r="QYM356" s="1"/>
      <c r="QYN356" s="1"/>
      <c r="QYO356" s="1"/>
      <c r="QYP356" s="1"/>
      <c r="QYQ356" s="1"/>
      <c r="QYR356" s="1"/>
      <c r="QYS356" s="1"/>
      <c r="QYT356" s="1"/>
      <c r="QYU356" s="1"/>
      <c r="QYV356" s="1"/>
      <c r="QYW356" s="1"/>
      <c r="QYX356" s="1"/>
      <c r="QYY356" s="1"/>
      <c r="QYZ356" s="1"/>
      <c r="QZA356" s="1"/>
      <c r="QZB356" s="1"/>
      <c r="QZC356" s="1"/>
      <c r="QZD356" s="1"/>
      <c r="QZE356" s="1"/>
      <c r="QZF356" s="1"/>
      <c r="QZG356" s="1"/>
      <c r="QZH356" s="1"/>
      <c r="QZI356" s="1"/>
      <c r="QZJ356" s="1"/>
      <c r="QZK356" s="1"/>
      <c r="QZL356" s="1"/>
      <c r="QZM356" s="1"/>
      <c r="QZN356" s="1"/>
      <c r="QZO356" s="1"/>
      <c r="QZP356" s="1"/>
      <c r="QZQ356" s="1"/>
      <c r="QZR356" s="1"/>
      <c r="QZS356" s="1"/>
      <c r="QZT356" s="1"/>
      <c r="QZU356" s="1"/>
      <c r="QZV356" s="1"/>
      <c r="QZW356" s="1"/>
      <c r="QZX356" s="1"/>
      <c r="QZY356" s="1"/>
      <c r="QZZ356" s="1"/>
      <c r="RAA356" s="1"/>
      <c r="RAB356" s="1"/>
      <c r="RAC356" s="1"/>
      <c r="RAD356" s="1"/>
      <c r="RAE356" s="1"/>
      <c r="RAF356" s="1"/>
      <c r="RAG356" s="1"/>
      <c r="RAH356" s="1"/>
      <c r="RAI356" s="1"/>
      <c r="RAJ356" s="1"/>
      <c r="RAK356" s="1"/>
      <c r="RAL356" s="1"/>
      <c r="RAM356" s="1"/>
      <c r="RAN356" s="1"/>
      <c r="RAO356" s="1"/>
      <c r="RAP356" s="1"/>
      <c r="RAQ356" s="1"/>
      <c r="RAR356" s="1"/>
      <c r="RAS356" s="1"/>
      <c r="RAT356" s="1"/>
      <c r="RAU356" s="1"/>
      <c r="RAV356" s="1"/>
      <c r="RAW356" s="1"/>
      <c r="RAX356" s="1"/>
      <c r="RAY356" s="1"/>
      <c r="RAZ356" s="1"/>
      <c r="RBA356" s="1"/>
      <c r="RBB356" s="1"/>
      <c r="RBC356" s="1"/>
      <c r="RBD356" s="1"/>
      <c r="RBE356" s="1"/>
      <c r="RBF356" s="1"/>
      <c r="RBG356" s="1"/>
      <c r="RBH356" s="1"/>
      <c r="RBI356" s="1"/>
      <c r="RBJ356" s="1"/>
      <c r="RBK356" s="1"/>
      <c r="RBL356" s="1"/>
      <c r="RBM356" s="1"/>
      <c r="RBN356" s="1"/>
      <c r="RBO356" s="1"/>
      <c r="RBP356" s="1"/>
      <c r="RBQ356" s="1"/>
      <c r="RBR356" s="1"/>
      <c r="RBS356" s="1"/>
      <c r="RBT356" s="1"/>
      <c r="RBU356" s="1"/>
      <c r="RBV356" s="1"/>
      <c r="RBW356" s="1"/>
      <c r="RBX356" s="1"/>
      <c r="RBY356" s="1"/>
      <c r="RBZ356" s="1"/>
      <c r="RCA356" s="1"/>
      <c r="RCB356" s="1"/>
      <c r="RCC356" s="1"/>
      <c r="RCD356" s="1"/>
      <c r="RCE356" s="1"/>
      <c r="RCF356" s="1"/>
      <c r="RCG356" s="1"/>
      <c r="RCH356" s="1"/>
      <c r="RCI356" s="1"/>
      <c r="RCJ356" s="1"/>
      <c r="RCK356" s="1"/>
      <c r="RCL356" s="1"/>
      <c r="RCM356" s="1"/>
      <c r="RCN356" s="1"/>
      <c r="RCO356" s="1"/>
      <c r="RCP356" s="1"/>
      <c r="RCQ356" s="1"/>
      <c r="RCR356" s="1"/>
      <c r="RCS356" s="1"/>
      <c r="RCT356" s="1"/>
      <c r="RCU356" s="1"/>
      <c r="RCV356" s="1"/>
      <c r="RCW356" s="1"/>
      <c r="RCX356" s="1"/>
      <c r="RCY356" s="1"/>
      <c r="RCZ356" s="1"/>
      <c r="RDA356" s="1"/>
      <c r="RDB356" s="1"/>
      <c r="RDC356" s="1"/>
      <c r="RDD356" s="1"/>
      <c r="RDE356" s="1"/>
      <c r="RDF356" s="1"/>
      <c r="RDG356" s="1"/>
      <c r="RDH356" s="1"/>
      <c r="RDI356" s="1"/>
      <c r="RDJ356" s="1"/>
      <c r="RDK356" s="1"/>
      <c r="RDL356" s="1"/>
      <c r="RDM356" s="1"/>
      <c r="RDN356" s="1"/>
      <c r="RDO356" s="1"/>
      <c r="RDP356" s="1"/>
      <c r="RDQ356" s="1"/>
      <c r="RDR356" s="1"/>
      <c r="RDS356" s="1"/>
      <c r="RDT356" s="1"/>
      <c r="RDU356" s="1"/>
      <c r="RDV356" s="1"/>
      <c r="RDW356" s="1"/>
      <c r="RDX356" s="1"/>
      <c r="RDY356" s="1"/>
      <c r="RDZ356" s="1"/>
      <c r="REA356" s="1"/>
      <c r="REB356" s="1"/>
      <c r="REC356" s="1"/>
      <c r="RED356" s="1"/>
      <c r="REE356" s="1"/>
      <c r="REF356" s="1"/>
      <c r="REG356" s="1"/>
      <c r="REH356" s="1"/>
      <c r="REI356" s="1"/>
      <c r="REJ356" s="1"/>
      <c r="REK356" s="1"/>
      <c r="REL356" s="1"/>
      <c r="REM356" s="1"/>
      <c r="REN356" s="1"/>
      <c r="REO356" s="1"/>
      <c r="REP356" s="1"/>
      <c r="REQ356" s="1"/>
      <c r="RER356" s="1"/>
      <c r="RES356" s="1"/>
      <c r="RET356" s="1"/>
      <c r="REU356" s="1"/>
      <c r="REV356" s="1"/>
      <c r="REW356" s="1"/>
      <c r="REX356" s="1"/>
      <c r="REY356" s="1"/>
      <c r="REZ356" s="1"/>
      <c r="RFA356" s="1"/>
      <c r="RFB356" s="1"/>
      <c r="RFC356" s="1"/>
      <c r="RFD356" s="1"/>
      <c r="RFE356" s="1"/>
      <c r="RFF356" s="1"/>
      <c r="RFG356" s="1"/>
      <c r="RFH356" s="1"/>
      <c r="RFI356" s="1"/>
      <c r="RFJ356" s="1"/>
      <c r="RFK356" s="1"/>
      <c r="RFL356" s="1"/>
      <c r="RFM356" s="1"/>
      <c r="RFN356" s="1"/>
      <c r="RFO356" s="1"/>
      <c r="RFP356" s="1"/>
      <c r="RFQ356" s="1"/>
      <c r="RFR356" s="1"/>
      <c r="RFS356" s="1"/>
      <c r="RFT356" s="1"/>
      <c r="RFU356" s="1"/>
      <c r="RFV356" s="1"/>
      <c r="RFW356" s="1"/>
      <c r="RFX356" s="1"/>
      <c r="RFY356" s="1"/>
      <c r="RFZ356" s="1"/>
      <c r="RGA356" s="1"/>
      <c r="RGB356" s="1"/>
      <c r="RGC356" s="1"/>
      <c r="RGD356" s="1"/>
      <c r="RGE356" s="1"/>
      <c r="RGF356" s="1"/>
      <c r="RGG356" s="1"/>
      <c r="RGH356" s="1"/>
      <c r="RGI356" s="1"/>
      <c r="RGJ356" s="1"/>
      <c r="RGK356" s="1"/>
      <c r="RGL356" s="1"/>
      <c r="RGM356" s="1"/>
      <c r="RGN356" s="1"/>
      <c r="RGO356" s="1"/>
      <c r="RGP356" s="1"/>
      <c r="RGQ356" s="1"/>
      <c r="RGR356" s="1"/>
      <c r="RGS356" s="1"/>
      <c r="RGT356" s="1"/>
      <c r="RGU356" s="1"/>
      <c r="RGV356" s="1"/>
      <c r="RGW356" s="1"/>
      <c r="RGX356" s="1"/>
      <c r="RGY356" s="1"/>
      <c r="RGZ356" s="1"/>
      <c r="RHA356" s="1"/>
      <c r="RHB356" s="1"/>
      <c r="RHC356" s="1"/>
      <c r="RHD356" s="1"/>
      <c r="RHE356" s="1"/>
      <c r="RHF356" s="1"/>
      <c r="RHG356" s="1"/>
      <c r="RHH356" s="1"/>
      <c r="RHI356" s="1"/>
      <c r="RHJ356" s="1"/>
      <c r="RHK356" s="1"/>
      <c r="RHL356" s="1"/>
      <c r="RHM356" s="1"/>
      <c r="RHN356" s="1"/>
      <c r="RHO356" s="1"/>
      <c r="RHP356" s="1"/>
      <c r="RHQ356" s="1"/>
      <c r="RHR356" s="1"/>
      <c r="RHS356" s="1"/>
      <c r="RHT356" s="1"/>
      <c r="RHU356" s="1"/>
      <c r="RHV356" s="1"/>
      <c r="RHW356" s="1"/>
      <c r="RHX356" s="1"/>
      <c r="RHY356" s="1"/>
      <c r="RHZ356" s="1"/>
      <c r="RIA356" s="1"/>
      <c r="RIB356" s="1"/>
      <c r="RIC356" s="1"/>
      <c r="RID356" s="1"/>
      <c r="RIE356" s="1"/>
      <c r="RIF356" s="1"/>
      <c r="RIG356" s="1"/>
      <c r="RIH356" s="1"/>
      <c r="RII356" s="1"/>
      <c r="RIJ356" s="1"/>
      <c r="RIK356" s="1"/>
      <c r="RIL356" s="1"/>
      <c r="RIM356" s="1"/>
      <c r="RIN356" s="1"/>
      <c r="RIO356" s="1"/>
      <c r="RIP356" s="1"/>
      <c r="RIQ356" s="1"/>
      <c r="RIR356" s="1"/>
      <c r="RIS356" s="1"/>
      <c r="RIT356" s="1"/>
      <c r="RIU356" s="1"/>
      <c r="RIV356" s="1"/>
      <c r="RIW356" s="1"/>
      <c r="RIX356" s="1"/>
      <c r="RIY356" s="1"/>
      <c r="RIZ356" s="1"/>
      <c r="RJA356" s="1"/>
      <c r="RJB356" s="1"/>
      <c r="RJC356" s="1"/>
      <c r="RJD356" s="1"/>
      <c r="RJE356" s="1"/>
      <c r="RJF356" s="1"/>
      <c r="RJG356" s="1"/>
      <c r="RJH356" s="1"/>
      <c r="RJI356" s="1"/>
      <c r="RJJ356" s="1"/>
      <c r="RJK356" s="1"/>
      <c r="RJL356" s="1"/>
      <c r="RJM356" s="1"/>
      <c r="RJN356" s="1"/>
      <c r="RJO356" s="1"/>
      <c r="RJP356" s="1"/>
      <c r="RJQ356" s="1"/>
      <c r="RJR356" s="1"/>
      <c r="RJS356" s="1"/>
      <c r="RJT356" s="1"/>
      <c r="RJU356" s="1"/>
      <c r="RJV356" s="1"/>
      <c r="RJW356" s="1"/>
      <c r="RJX356" s="1"/>
      <c r="RJY356" s="1"/>
      <c r="RJZ356" s="1"/>
      <c r="RKA356" s="1"/>
      <c r="RKB356" s="1"/>
      <c r="RKC356" s="1"/>
      <c r="RKD356" s="1"/>
      <c r="RKE356" s="1"/>
      <c r="RKF356" s="1"/>
      <c r="RKG356" s="1"/>
      <c r="RKH356" s="1"/>
      <c r="RKI356" s="1"/>
      <c r="RKJ356" s="1"/>
      <c r="RKK356" s="1"/>
      <c r="RKL356" s="1"/>
      <c r="RKM356" s="1"/>
      <c r="RKN356" s="1"/>
      <c r="RKO356" s="1"/>
      <c r="RKP356" s="1"/>
      <c r="RKQ356" s="1"/>
      <c r="RKR356" s="1"/>
      <c r="RKS356" s="1"/>
      <c r="RKT356" s="1"/>
      <c r="RKU356" s="1"/>
      <c r="RKV356" s="1"/>
      <c r="RKW356" s="1"/>
      <c r="RKX356" s="1"/>
      <c r="RKY356" s="1"/>
      <c r="RKZ356" s="1"/>
      <c r="RLA356" s="1"/>
      <c r="RLB356" s="1"/>
      <c r="RLC356" s="1"/>
      <c r="RLD356" s="1"/>
      <c r="RLE356" s="1"/>
      <c r="RLF356" s="1"/>
      <c r="RLG356" s="1"/>
      <c r="RLH356" s="1"/>
      <c r="RLI356" s="1"/>
      <c r="RLJ356" s="1"/>
      <c r="RLK356" s="1"/>
      <c r="RLL356" s="1"/>
      <c r="RLM356" s="1"/>
      <c r="RLN356" s="1"/>
      <c r="RLO356" s="1"/>
      <c r="RLP356" s="1"/>
      <c r="RLQ356" s="1"/>
      <c r="RLR356" s="1"/>
      <c r="RLS356" s="1"/>
      <c r="RLT356" s="1"/>
      <c r="RLU356" s="1"/>
      <c r="RLV356" s="1"/>
      <c r="RLW356" s="1"/>
      <c r="RLX356" s="1"/>
      <c r="RLY356" s="1"/>
      <c r="RLZ356" s="1"/>
      <c r="RMA356" s="1"/>
      <c r="RMB356" s="1"/>
      <c r="RMC356" s="1"/>
      <c r="RMD356" s="1"/>
      <c r="RME356" s="1"/>
      <c r="RMF356" s="1"/>
      <c r="RMG356" s="1"/>
      <c r="RMH356" s="1"/>
      <c r="RMI356" s="1"/>
      <c r="RMJ356" s="1"/>
      <c r="RMK356" s="1"/>
      <c r="RML356" s="1"/>
      <c r="RMM356" s="1"/>
      <c r="RMN356" s="1"/>
      <c r="RMO356" s="1"/>
      <c r="RMP356" s="1"/>
      <c r="RMQ356" s="1"/>
      <c r="RMR356" s="1"/>
      <c r="RMS356" s="1"/>
      <c r="RMT356" s="1"/>
      <c r="RMU356" s="1"/>
      <c r="RMV356" s="1"/>
      <c r="RMW356" s="1"/>
      <c r="RMX356" s="1"/>
      <c r="RMY356" s="1"/>
      <c r="RMZ356" s="1"/>
      <c r="RNA356" s="1"/>
      <c r="RNB356" s="1"/>
      <c r="RNC356" s="1"/>
      <c r="RND356" s="1"/>
      <c r="RNE356" s="1"/>
      <c r="RNF356" s="1"/>
      <c r="RNG356" s="1"/>
      <c r="RNH356" s="1"/>
      <c r="RNI356" s="1"/>
      <c r="RNJ356" s="1"/>
      <c r="RNK356" s="1"/>
      <c r="RNL356" s="1"/>
      <c r="RNM356" s="1"/>
      <c r="RNN356" s="1"/>
      <c r="RNO356" s="1"/>
      <c r="RNP356" s="1"/>
      <c r="RNQ356" s="1"/>
      <c r="RNR356" s="1"/>
      <c r="RNS356" s="1"/>
      <c r="RNT356" s="1"/>
      <c r="RNU356" s="1"/>
      <c r="RNV356" s="1"/>
      <c r="RNW356" s="1"/>
      <c r="RNX356" s="1"/>
      <c r="RNY356" s="1"/>
      <c r="RNZ356" s="1"/>
      <c r="ROA356" s="1"/>
      <c r="ROB356" s="1"/>
      <c r="ROC356" s="1"/>
      <c r="ROD356" s="1"/>
      <c r="ROE356" s="1"/>
      <c r="ROF356" s="1"/>
      <c r="ROG356" s="1"/>
      <c r="ROH356" s="1"/>
      <c r="ROI356" s="1"/>
      <c r="ROJ356" s="1"/>
      <c r="ROK356" s="1"/>
      <c r="ROL356" s="1"/>
      <c r="ROM356" s="1"/>
      <c r="RON356" s="1"/>
      <c r="ROO356" s="1"/>
      <c r="ROP356" s="1"/>
      <c r="ROQ356" s="1"/>
      <c r="ROR356" s="1"/>
      <c r="ROS356" s="1"/>
      <c r="ROT356" s="1"/>
      <c r="ROU356" s="1"/>
      <c r="ROV356" s="1"/>
      <c r="ROW356" s="1"/>
      <c r="ROX356" s="1"/>
      <c r="ROY356" s="1"/>
      <c r="ROZ356" s="1"/>
      <c r="RPA356" s="1"/>
      <c r="RPB356" s="1"/>
      <c r="RPC356" s="1"/>
      <c r="RPD356" s="1"/>
      <c r="RPE356" s="1"/>
      <c r="RPF356" s="1"/>
      <c r="RPG356" s="1"/>
      <c r="RPH356" s="1"/>
      <c r="RPI356" s="1"/>
      <c r="RPJ356" s="1"/>
      <c r="RPK356" s="1"/>
      <c r="RPL356" s="1"/>
      <c r="RPM356" s="1"/>
      <c r="RPN356" s="1"/>
      <c r="RPO356" s="1"/>
      <c r="RPP356" s="1"/>
      <c r="RPQ356" s="1"/>
      <c r="RPR356" s="1"/>
      <c r="RPS356" s="1"/>
      <c r="RPT356" s="1"/>
      <c r="RPU356" s="1"/>
      <c r="RPV356" s="1"/>
      <c r="RPW356" s="1"/>
      <c r="RPX356" s="1"/>
      <c r="RPY356" s="1"/>
      <c r="RPZ356" s="1"/>
      <c r="RQA356" s="1"/>
      <c r="RQB356" s="1"/>
      <c r="RQC356" s="1"/>
      <c r="RQD356" s="1"/>
      <c r="RQE356" s="1"/>
      <c r="RQF356" s="1"/>
      <c r="RQG356" s="1"/>
      <c r="RQH356" s="1"/>
      <c r="RQI356" s="1"/>
      <c r="RQJ356" s="1"/>
      <c r="RQK356" s="1"/>
      <c r="RQL356" s="1"/>
      <c r="RQM356" s="1"/>
      <c r="RQN356" s="1"/>
      <c r="RQO356" s="1"/>
      <c r="RQP356" s="1"/>
      <c r="RQQ356" s="1"/>
      <c r="RQR356" s="1"/>
      <c r="RQS356" s="1"/>
      <c r="RQT356" s="1"/>
      <c r="RQU356" s="1"/>
      <c r="RQV356" s="1"/>
      <c r="RQW356" s="1"/>
      <c r="RQX356" s="1"/>
      <c r="RQY356" s="1"/>
      <c r="RQZ356" s="1"/>
      <c r="RRA356" s="1"/>
      <c r="RRB356" s="1"/>
      <c r="RRC356" s="1"/>
      <c r="RRD356" s="1"/>
      <c r="RRE356" s="1"/>
      <c r="RRF356" s="1"/>
      <c r="RRG356" s="1"/>
      <c r="RRH356" s="1"/>
      <c r="RRI356" s="1"/>
      <c r="RRJ356" s="1"/>
      <c r="RRK356" s="1"/>
      <c r="RRL356" s="1"/>
      <c r="RRM356" s="1"/>
      <c r="RRN356" s="1"/>
      <c r="RRO356" s="1"/>
      <c r="RRP356" s="1"/>
      <c r="RRQ356" s="1"/>
      <c r="RRR356" s="1"/>
      <c r="RRS356" s="1"/>
      <c r="RRT356" s="1"/>
      <c r="RRU356" s="1"/>
      <c r="RRV356" s="1"/>
      <c r="RRW356" s="1"/>
      <c r="RRX356" s="1"/>
      <c r="RRY356" s="1"/>
      <c r="RRZ356" s="1"/>
      <c r="RSA356" s="1"/>
      <c r="RSB356" s="1"/>
      <c r="RSC356" s="1"/>
      <c r="RSD356" s="1"/>
      <c r="RSE356" s="1"/>
      <c r="RSF356" s="1"/>
      <c r="RSG356" s="1"/>
      <c r="RSH356" s="1"/>
      <c r="RSI356" s="1"/>
      <c r="RSJ356" s="1"/>
      <c r="RSK356" s="1"/>
      <c r="RSL356" s="1"/>
      <c r="RSM356" s="1"/>
      <c r="RSN356" s="1"/>
      <c r="RSO356" s="1"/>
      <c r="RSP356" s="1"/>
      <c r="RSQ356" s="1"/>
      <c r="RSR356" s="1"/>
      <c r="RSS356" s="1"/>
      <c r="RST356" s="1"/>
      <c r="RSU356" s="1"/>
      <c r="RSV356" s="1"/>
      <c r="RSW356" s="1"/>
      <c r="RSX356" s="1"/>
      <c r="RSY356" s="1"/>
      <c r="RSZ356" s="1"/>
      <c r="RTA356" s="1"/>
      <c r="RTB356" s="1"/>
      <c r="RTC356" s="1"/>
      <c r="RTD356" s="1"/>
      <c r="RTE356" s="1"/>
      <c r="RTF356" s="1"/>
      <c r="RTG356" s="1"/>
      <c r="RTH356" s="1"/>
      <c r="RTI356" s="1"/>
      <c r="RTJ356" s="1"/>
      <c r="RTK356" s="1"/>
      <c r="RTL356" s="1"/>
      <c r="RTM356" s="1"/>
      <c r="RTN356" s="1"/>
      <c r="RTO356" s="1"/>
      <c r="RTP356" s="1"/>
      <c r="RTQ356" s="1"/>
      <c r="RTR356" s="1"/>
      <c r="RTS356" s="1"/>
      <c r="RTT356" s="1"/>
      <c r="RTU356" s="1"/>
      <c r="RTV356" s="1"/>
      <c r="RTW356" s="1"/>
      <c r="RTX356" s="1"/>
      <c r="RTY356" s="1"/>
      <c r="RTZ356" s="1"/>
      <c r="RUA356" s="1"/>
      <c r="RUB356" s="1"/>
      <c r="RUC356" s="1"/>
      <c r="RUD356" s="1"/>
      <c r="RUE356" s="1"/>
      <c r="RUF356" s="1"/>
      <c r="RUG356" s="1"/>
      <c r="RUH356" s="1"/>
      <c r="RUI356" s="1"/>
      <c r="RUJ356" s="1"/>
      <c r="RUK356" s="1"/>
      <c r="RUL356" s="1"/>
      <c r="RUM356" s="1"/>
      <c r="RUN356" s="1"/>
      <c r="RUO356" s="1"/>
      <c r="RUP356" s="1"/>
      <c r="RUQ356" s="1"/>
      <c r="RUR356" s="1"/>
      <c r="RUS356" s="1"/>
      <c r="RUT356" s="1"/>
      <c r="RUU356" s="1"/>
      <c r="RUV356" s="1"/>
      <c r="RUW356" s="1"/>
      <c r="RUX356" s="1"/>
      <c r="RUY356" s="1"/>
      <c r="RUZ356" s="1"/>
      <c r="RVA356" s="1"/>
      <c r="RVB356" s="1"/>
      <c r="RVC356" s="1"/>
      <c r="RVD356" s="1"/>
      <c r="RVE356" s="1"/>
      <c r="RVF356" s="1"/>
      <c r="RVG356" s="1"/>
      <c r="RVH356" s="1"/>
      <c r="RVI356" s="1"/>
      <c r="RVJ356" s="1"/>
      <c r="RVK356" s="1"/>
      <c r="RVL356" s="1"/>
      <c r="RVM356" s="1"/>
      <c r="RVN356" s="1"/>
      <c r="RVO356" s="1"/>
      <c r="RVP356" s="1"/>
      <c r="RVQ356" s="1"/>
      <c r="RVR356" s="1"/>
      <c r="RVS356" s="1"/>
      <c r="RVT356" s="1"/>
      <c r="RVU356" s="1"/>
      <c r="RVV356" s="1"/>
      <c r="RVW356" s="1"/>
      <c r="RVX356" s="1"/>
      <c r="RVY356" s="1"/>
      <c r="RVZ356" s="1"/>
      <c r="RWA356" s="1"/>
      <c r="RWB356" s="1"/>
      <c r="RWC356" s="1"/>
      <c r="RWD356" s="1"/>
      <c r="RWE356" s="1"/>
      <c r="RWF356" s="1"/>
      <c r="RWG356" s="1"/>
      <c r="RWH356" s="1"/>
      <c r="RWI356" s="1"/>
      <c r="RWJ356" s="1"/>
      <c r="RWK356" s="1"/>
      <c r="RWL356" s="1"/>
      <c r="RWM356" s="1"/>
      <c r="RWN356" s="1"/>
      <c r="RWO356" s="1"/>
      <c r="RWP356" s="1"/>
      <c r="RWQ356" s="1"/>
      <c r="RWR356" s="1"/>
      <c r="RWS356" s="1"/>
      <c r="RWT356" s="1"/>
      <c r="RWU356" s="1"/>
      <c r="RWV356" s="1"/>
      <c r="RWW356" s="1"/>
      <c r="RWX356" s="1"/>
      <c r="RWY356" s="1"/>
      <c r="RWZ356" s="1"/>
      <c r="RXA356" s="1"/>
      <c r="RXB356" s="1"/>
      <c r="RXC356" s="1"/>
      <c r="RXD356" s="1"/>
      <c r="RXE356" s="1"/>
      <c r="RXF356" s="1"/>
      <c r="RXG356" s="1"/>
      <c r="RXH356" s="1"/>
      <c r="RXI356" s="1"/>
      <c r="RXJ356" s="1"/>
      <c r="RXK356" s="1"/>
      <c r="RXL356" s="1"/>
      <c r="RXM356" s="1"/>
      <c r="RXN356" s="1"/>
      <c r="RXO356" s="1"/>
      <c r="RXP356" s="1"/>
      <c r="RXQ356" s="1"/>
      <c r="RXR356" s="1"/>
      <c r="RXS356" s="1"/>
      <c r="RXT356" s="1"/>
      <c r="RXU356" s="1"/>
      <c r="RXV356" s="1"/>
      <c r="RXW356" s="1"/>
      <c r="RXX356" s="1"/>
      <c r="RXY356" s="1"/>
      <c r="RXZ356" s="1"/>
      <c r="RYA356" s="1"/>
      <c r="RYB356" s="1"/>
      <c r="RYC356" s="1"/>
      <c r="RYD356" s="1"/>
      <c r="RYE356" s="1"/>
      <c r="RYF356" s="1"/>
      <c r="RYG356" s="1"/>
      <c r="RYH356" s="1"/>
      <c r="RYI356" s="1"/>
      <c r="RYJ356" s="1"/>
      <c r="RYK356" s="1"/>
      <c r="RYL356" s="1"/>
      <c r="RYM356" s="1"/>
      <c r="RYN356" s="1"/>
      <c r="RYO356" s="1"/>
      <c r="RYP356" s="1"/>
      <c r="RYQ356" s="1"/>
      <c r="RYR356" s="1"/>
      <c r="RYS356" s="1"/>
      <c r="RYT356" s="1"/>
      <c r="RYU356" s="1"/>
      <c r="RYV356" s="1"/>
      <c r="RYW356" s="1"/>
      <c r="RYX356" s="1"/>
      <c r="RYY356" s="1"/>
      <c r="RYZ356" s="1"/>
      <c r="RZA356" s="1"/>
      <c r="RZB356" s="1"/>
      <c r="RZC356" s="1"/>
      <c r="RZD356" s="1"/>
      <c r="RZE356" s="1"/>
      <c r="RZF356" s="1"/>
      <c r="RZG356" s="1"/>
      <c r="RZH356" s="1"/>
      <c r="RZI356" s="1"/>
      <c r="RZJ356" s="1"/>
      <c r="RZK356" s="1"/>
      <c r="RZL356" s="1"/>
      <c r="RZM356" s="1"/>
      <c r="RZN356" s="1"/>
      <c r="RZO356" s="1"/>
      <c r="RZP356" s="1"/>
      <c r="RZQ356" s="1"/>
      <c r="RZR356" s="1"/>
      <c r="RZS356" s="1"/>
      <c r="RZT356" s="1"/>
      <c r="RZU356" s="1"/>
      <c r="RZV356" s="1"/>
      <c r="RZW356" s="1"/>
      <c r="RZX356" s="1"/>
      <c r="RZY356" s="1"/>
      <c r="RZZ356" s="1"/>
      <c r="SAA356" s="1"/>
      <c r="SAB356" s="1"/>
      <c r="SAC356" s="1"/>
      <c r="SAD356" s="1"/>
      <c r="SAE356" s="1"/>
      <c r="SAF356" s="1"/>
      <c r="SAG356" s="1"/>
      <c r="SAH356" s="1"/>
      <c r="SAI356" s="1"/>
      <c r="SAJ356" s="1"/>
      <c r="SAK356" s="1"/>
      <c r="SAL356" s="1"/>
      <c r="SAM356" s="1"/>
      <c r="SAN356" s="1"/>
      <c r="SAO356" s="1"/>
      <c r="SAP356" s="1"/>
      <c r="SAQ356" s="1"/>
      <c r="SAR356" s="1"/>
      <c r="SAS356" s="1"/>
      <c r="SAT356" s="1"/>
      <c r="SAU356" s="1"/>
      <c r="SAV356" s="1"/>
      <c r="SAW356" s="1"/>
      <c r="SAX356" s="1"/>
      <c r="SAY356" s="1"/>
      <c r="SAZ356" s="1"/>
      <c r="SBA356" s="1"/>
      <c r="SBB356" s="1"/>
      <c r="SBC356" s="1"/>
      <c r="SBD356" s="1"/>
      <c r="SBE356" s="1"/>
      <c r="SBF356" s="1"/>
      <c r="SBG356" s="1"/>
      <c r="SBH356" s="1"/>
      <c r="SBI356" s="1"/>
      <c r="SBJ356" s="1"/>
      <c r="SBK356" s="1"/>
      <c r="SBL356" s="1"/>
      <c r="SBM356" s="1"/>
      <c r="SBN356" s="1"/>
      <c r="SBO356" s="1"/>
      <c r="SBP356" s="1"/>
      <c r="SBQ356" s="1"/>
      <c r="SBR356" s="1"/>
      <c r="SBS356" s="1"/>
      <c r="SBT356" s="1"/>
      <c r="SBU356" s="1"/>
      <c r="SBV356" s="1"/>
      <c r="SBW356" s="1"/>
      <c r="SBX356" s="1"/>
      <c r="SBY356" s="1"/>
      <c r="SBZ356" s="1"/>
      <c r="SCA356" s="1"/>
      <c r="SCB356" s="1"/>
      <c r="SCC356" s="1"/>
      <c r="SCD356" s="1"/>
      <c r="SCE356" s="1"/>
      <c r="SCF356" s="1"/>
      <c r="SCG356" s="1"/>
      <c r="SCH356" s="1"/>
      <c r="SCI356" s="1"/>
      <c r="SCJ356" s="1"/>
      <c r="SCK356" s="1"/>
      <c r="SCL356" s="1"/>
      <c r="SCM356" s="1"/>
      <c r="SCN356" s="1"/>
      <c r="SCO356" s="1"/>
      <c r="SCP356" s="1"/>
      <c r="SCQ356" s="1"/>
      <c r="SCR356" s="1"/>
      <c r="SCS356" s="1"/>
      <c r="SCT356" s="1"/>
      <c r="SCU356" s="1"/>
      <c r="SCV356" s="1"/>
      <c r="SCW356" s="1"/>
      <c r="SCX356" s="1"/>
      <c r="SCY356" s="1"/>
      <c r="SCZ356" s="1"/>
      <c r="SDA356" s="1"/>
      <c r="SDB356" s="1"/>
      <c r="SDC356" s="1"/>
      <c r="SDD356" s="1"/>
      <c r="SDE356" s="1"/>
      <c r="SDF356" s="1"/>
      <c r="SDG356" s="1"/>
      <c r="SDH356" s="1"/>
      <c r="SDI356" s="1"/>
      <c r="SDJ356" s="1"/>
      <c r="SDK356" s="1"/>
      <c r="SDL356" s="1"/>
      <c r="SDM356" s="1"/>
      <c r="SDN356" s="1"/>
      <c r="SDO356" s="1"/>
      <c r="SDP356" s="1"/>
      <c r="SDQ356" s="1"/>
      <c r="SDR356" s="1"/>
      <c r="SDS356" s="1"/>
      <c r="SDT356" s="1"/>
      <c r="SDU356" s="1"/>
      <c r="SDV356" s="1"/>
      <c r="SDW356" s="1"/>
      <c r="SDX356" s="1"/>
      <c r="SDY356" s="1"/>
      <c r="SDZ356" s="1"/>
      <c r="SEA356" s="1"/>
      <c r="SEB356" s="1"/>
      <c r="SEC356" s="1"/>
      <c r="SED356" s="1"/>
      <c r="SEE356" s="1"/>
      <c r="SEF356" s="1"/>
      <c r="SEG356" s="1"/>
      <c r="SEH356" s="1"/>
      <c r="SEI356" s="1"/>
      <c r="SEJ356" s="1"/>
      <c r="SEK356" s="1"/>
      <c r="SEL356" s="1"/>
      <c r="SEM356" s="1"/>
      <c r="SEN356" s="1"/>
      <c r="SEO356" s="1"/>
      <c r="SEP356" s="1"/>
      <c r="SEQ356" s="1"/>
      <c r="SER356" s="1"/>
      <c r="SES356" s="1"/>
      <c r="SET356" s="1"/>
      <c r="SEU356" s="1"/>
      <c r="SEV356" s="1"/>
      <c r="SEW356" s="1"/>
      <c r="SEX356" s="1"/>
      <c r="SEY356" s="1"/>
      <c r="SEZ356" s="1"/>
      <c r="SFA356" s="1"/>
      <c r="SFB356" s="1"/>
      <c r="SFC356" s="1"/>
      <c r="SFD356" s="1"/>
      <c r="SFE356" s="1"/>
      <c r="SFF356" s="1"/>
      <c r="SFG356" s="1"/>
      <c r="SFH356" s="1"/>
      <c r="SFI356" s="1"/>
      <c r="SFJ356" s="1"/>
      <c r="SFK356" s="1"/>
      <c r="SFL356" s="1"/>
      <c r="SFM356" s="1"/>
      <c r="SFN356" s="1"/>
      <c r="SFO356" s="1"/>
      <c r="SFP356" s="1"/>
      <c r="SFQ356" s="1"/>
      <c r="SFR356" s="1"/>
      <c r="SFS356" s="1"/>
      <c r="SFT356" s="1"/>
      <c r="SFU356" s="1"/>
      <c r="SFV356" s="1"/>
      <c r="SFW356" s="1"/>
      <c r="SFX356" s="1"/>
      <c r="SFY356" s="1"/>
      <c r="SFZ356" s="1"/>
      <c r="SGA356" s="1"/>
      <c r="SGB356" s="1"/>
      <c r="SGC356" s="1"/>
      <c r="SGD356" s="1"/>
      <c r="SGE356" s="1"/>
      <c r="SGF356" s="1"/>
      <c r="SGG356" s="1"/>
      <c r="SGH356" s="1"/>
      <c r="SGI356" s="1"/>
      <c r="SGJ356" s="1"/>
      <c r="SGK356" s="1"/>
      <c r="SGL356" s="1"/>
      <c r="SGM356" s="1"/>
      <c r="SGN356" s="1"/>
      <c r="SGO356" s="1"/>
      <c r="SGP356" s="1"/>
      <c r="SGQ356" s="1"/>
      <c r="SGR356" s="1"/>
      <c r="SGS356" s="1"/>
      <c r="SGT356" s="1"/>
      <c r="SGU356" s="1"/>
      <c r="SGV356" s="1"/>
      <c r="SGW356" s="1"/>
      <c r="SGX356" s="1"/>
      <c r="SGY356" s="1"/>
      <c r="SGZ356" s="1"/>
      <c r="SHA356" s="1"/>
      <c r="SHB356" s="1"/>
      <c r="SHC356" s="1"/>
      <c r="SHD356" s="1"/>
      <c r="SHE356" s="1"/>
      <c r="SHF356" s="1"/>
      <c r="SHG356" s="1"/>
      <c r="SHH356" s="1"/>
      <c r="SHI356" s="1"/>
      <c r="SHJ356" s="1"/>
      <c r="SHK356" s="1"/>
      <c r="SHL356" s="1"/>
      <c r="SHM356" s="1"/>
      <c r="SHN356" s="1"/>
      <c r="SHO356" s="1"/>
      <c r="SHP356" s="1"/>
      <c r="SHQ356" s="1"/>
      <c r="SHR356" s="1"/>
      <c r="SHS356" s="1"/>
      <c r="SHT356" s="1"/>
      <c r="SHU356" s="1"/>
      <c r="SHV356" s="1"/>
      <c r="SHW356" s="1"/>
      <c r="SHX356" s="1"/>
      <c r="SHY356" s="1"/>
      <c r="SHZ356" s="1"/>
      <c r="SIA356" s="1"/>
      <c r="SIB356" s="1"/>
      <c r="SIC356" s="1"/>
      <c r="SID356" s="1"/>
      <c r="SIE356" s="1"/>
      <c r="SIF356" s="1"/>
      <c r="SIG356" s="1"/>
      <c r="SIH356" s="1"/>
      <c r="SII356" s="1"/>
      <c r="SIJ356" s="1"/>
      <c r="SIK356" s="1"/>
      <c r="SIL356" s="1"/>
      <c r="SIM356" s="1"/>
      <c r="SIN356" s="1"/>
      <c r="SIO356" s="1"/>
      <c r="SIP356" s="1"/>
      <c r="SIQ356" s="1"/>
      <c r="SIR356" s="1"/>
      <c r="SIS356" s="1"/>
      <c r="SIT356" s="1"/>
      <c r="SIU356" s="1"/>
      <c r="SIV356" s="1"/>
      <c r="SIW356" s="1"/>
      <c r="SIX356" s="1"/>
      <c r="SIY356" s="1"/>
      <c r="SIZ356" s="1"/>
      <c r="SJA356" s="1"/>
      <c r="SJB356" s="1"/>
      <c r="SJC356" s="1"/>
      <c r="SJD356" s="1"/>
      <c r="SJE356" s="1"/>
      <c r="SJF356" s="1"/>
      <c r="SJG356" s="1"/>
      <c r="SJH356" s="1"/>
      <c r="SJI356" s="1"/>
      <c r="SJJ356" s="1"/>
      <c r="SJK356" s="1"/>
      <c r="SJL356" s="1"/>
      <c r="SJM356" s="1"/>
      <c r="SJN356" s="1"/>
      <c r="SJO356" s="1"/>
      <c r="SJP356" s="1"/>
      <c r="SJQ356" s="1"/>
      <c r="SJR356" s="1"/>
      <c r="SJS356" s="1"/>
      <c r="SJT356" s="1"/>
      <c r="SJU356" s="1"/>
      <c r="SJV356" s="1"/>
      <c r="SJW356" s="1"/>
      <c r="SJX356" s="1"/>
      <c r="SJY356" s="1"/>
      <c r="SJZ356" s="1"/>
      <c r="SKA356" s="1"/>
      <c r="SKB356" s="1"/>
      <c r="SKC356" s="1"/>
      <c r="SKD356" s="1"/>
      <c r="SKE356" s="1"/>
      <c r="SKF356" s="1"/>
      <c r="SKG356" s="1"/>
      <c r="SKH356" s="1"/>
      <c r="SKI356" s="1"/>
      <c r="SKJ356" s="1"/>
      <c r="SKK356" s="1"/>
      <c r="SKL356" s="1"/>
      <c r="SKM356" s="1"/>
      <c r="SKN356" s="1"/>
      <c r="SKO356" s="1"/>
      <c r="SKP356" s="1"/>
      <c r="SKQ356" s="1"/>
      <c r="SKR356" s="1"/>
      <c r="SKS356" s="1"/>
      <c r="SKT356" s="1"/>
      <c r="SKU356" s="1"/>
      <c r="SKV356" s="1"/>
      <c r="SKW356" s="1"/>
      <c r="SKX356" s="1"/>
      <c r="SKY356" s="1"/>
      <c r="SKZ356" s="1"/>
      <c r="SLA356" s="1"/>
      <c r="SLB356" s="1"/>
      <c r="SLC356" s="1"/>
      <c r="SLD356" s="1"/>
      <c r="SLE356" s="1"/>
      <c r="SLF356" s="1"/>
      <c r="SLG356" s="1"/>
      <c r="SLH356" s="1"/>
      <c r="SLI356" s="1"/>
      <c r="SLJ356" s="1"/>
      <c r="SLK356" s="1"/>
      <c r="SLL356" s="1"/>
      <c r="SLM356" s="1"/>
      <c r="SLN356" s="1"/>
      <c r="SLO356" s="1"/>
      <c r="SLP356" s="1"/>
      <c r="SLQ356" s="1"/>
      <c r="SLR356" s="1"/>
      <c r="SLS356" s="1"/>
      <c r="SLT356" s="1"/>
      <c r="SLU356" s="1"/>
      <c r="SLV356" s="1"/>
      <c r="SLW356" s="1"/>
      <c r="SLX356" s="1"/>
      <c r="SLY356" s="1"/>
      <c r="SLZ356" s="1"/>
      <c r="SMA356" s="1"/>
      <c r="SMB356" s="1"/>
      <c r="SMC356" s="1"/>
      <c r="SMD356" s="1"/>
      <c r="SME356" s="1"/>
      <c r="SMF356" s="1"/>
      <c r="SMG356" s="1"/>
      <c r="SMH356" s="1"/>
      <c r="SMI356" s="1"/>
      <c r="SMJ356" s="1"/>
      <c r="SMK356" s="1"/>
      <c r="SML356" s="1"/>
      <c r="SMM356" s="1"/>
      <c r="SMN356" s="1"/>
      <c r="SMO356" s="1"/>
      <c r="SMP356" s="1"/>
      <c r="SMQ356" s="1"/>
      <c r="SMR356" s="1"/>
      <c r="SMS356" s="1"/>
      <c r="SMT356" s="1"/>
      <c r="SMU356" s="1"/>
      <c r="SMV356" s="1"/>
      <c r="SMW356" s="1"/>
      <c r="SMX356" s="1"/>
      <c r="SMY356" s="1"/>
      <c r="SMZ356" s="1"/>
      <c r="SNA356" s="1"/>
      <c r="SNB356" s="1"/>
      <c r="SNC356" s="1"/>
      <c r="SND356" s="1"/>
      <c r="SNE356" s="1"/>
      <c r="SNF356" s="1"/>
      <c r="SNG356" s="1"/>
      <c r="SNH356" s="1"/>
      <c r="SNI356" s="1"/>
      <c r="SNJ356" s="1"/>
      <c r="SNK356" s="1"/>
      <c r="SNL356" s="1"/>
      <c r="SNM356" s="1"/>
      <c r="SNN356" s="1"/>
      <c r="SNO356" s="1"/>
      <c r="SNP356" s="1"/>
      <c r="SNQ356" s="1"/>
      <c r="SNR356" s="1"/>
      <c r="SNS356" s="1"/>
      <c r="SNT356" s="1"/>
      <c r="SNU356" s="1"/>
      <c r="SNV356" s="1"/>
      <c r="SNW356" s="1"/>
      <c r="SNX356" s="1"/>
      <c r="SNY356" s="1"/>
      <c r="SNZ356" s="1"/>
      <c r="SOA356" s="1"/>
      <c r="SOB356" s="1"/>
      <c r="SOC356" s="1"/>
      <c r="SOD356" s="1"/>
      <c r="SOE356" s="1"/>
      <c r="SOF356" s="1"/>
      <c r="SOG356" s="1"/>
      <c r="SOH356" s="1"/>
      <c r="SOI356" s="1"/>
      <c r="SOJ356" s="1"/>
      <c r="SOK356" s="1"/>
      <c r="SOL356" s="1"/>
      <c r="SOM356" s="1"/>
      <c r="SON356" s="1"/>
      <c r="SOO356" s="1"/>
      <c r="SOP356" s="1"/>
      <c r="SOQ356" s="1"/>
      <c r="SOR356" s="1"/>
      <c r="SOS356" s="1"/>
      <c r="SOT356" s="1"/>
      <c r="SOU356" s="1"/>
      <c r="SOV356" s="1"/>
      <c r="SOW356" s="1"/>
      <c r="SOX356" s="1"/>
      <c r="SOY356" s="1"/>
      <c r="SOZ356" s="1"/>
      <c r="SPA356" s="1"/>
      <c r="SPB356" s="1"/>
      <c r="SPC356" s="1"/>
      <c r="SPD356" s="1"/>
      <c r="SPE356" s="1"/>
      <c r="SPF356" s="1"/>
      <c r="SPG356" s="1"/>
      <c r="SPH356" s="1"/>
      <c r="SPI356" s="1"/>
      <c r="SPJ356" s="1"/>
      <c r="SPK356" s="1"/>
      <c r="SPL356" s="1"/>
      <c r="SPM356" s="1"/>
      <c r="SPN356" s="1"/>
      <c r="SPO356" s="1"/>
      <c r="SPP356" s="1"/>
      <c r="SPQ356" s="1"/>
      <c r="SPR356" s="1"/>
      <c r="SPS356" s="1"/>
      <c r="SPT356" s="1"/>
      <c r="SPU356" s="1"/>
      <c r="SPV356" s="1"/>
      <c r="SPW356" s="1"/>
      <c r="SPX356" s="1"/>
      <c r="SPY356" s="1"/>
      <c r="SPZ356" s="1"/>
      <c r="SQA356" s="1"/>
      <c r="SQB356" s="1"/>
      <c r="SQC356" s="1"/>
      <c r="SQD356" s="1"/>
      <c r="SQE356" s="1"/>
      <c r="SQF356" s="1"/>
      <c r="SQG356" s="1"/>
      <c r="SQH356" s="1"/>
      <c r="SQI356" s="1"/>
      <c r="SQJ356" s="1"/>
      <c r="SQK356" s="1"/>
      <c r="SQL356" s="1"/>
      <c r="SQM356" s="1"/>
      <c r="SQN356" s="1"/>
      <c r="SQO356" s="1"/>
      <c r="SQP356" s="1"/>
      <c r="SQQ356" s="1"/>
      <c r="SQR356" s="1"/>
      <c r="SQS356" s="1"/>
      <c r="SQT356" s="1"/>
      <c r="SQU356" s="1"/>
      <c r="SQV356" s="1"/>
      <c r="SQW356" s="1"/>
      <c r="SQX356" s="1"/>
      <c r="SQY356" s="1"/>
      <c r="SQZ356" s="1"/>
      <c r="SRA356" s="1"/>
      <c r="SRB356" s="1"/>
      <c r="SRC356" s="1"/>
      <c r="SRD356" s="1"/>
      <c r="SRE356" s="1"/>
      <c r="SRF356" s="1"/>
      <c r="SRG356" s="1"/>
      <c r="SRH356" s="1"/>
      <c r="SRI356" s="1"/>
      <c r="SRJ356" s="1"/>
      <c r="SRK356" s="1"/>
      <c r="SRL356" s="1"/>
      <c r="SRM356" s="1"/>
      <c r="SRN356" s="1"/>
      <c r="SRO356" s="1"/>
      <c r="SRP356" s="1"/>
      <c r="SRQ356" s="1"/>
      <c r="SRR356" s="1"/>
      <c r="SRS356" s="1"/>
      <c r="SRT356" s="1"/>
      <c r="SRU356" s="1"/>
      <c r="SRV356" s="1"/>
      <c r="SRW356" s="1"/>
      <c r="SRX356" s="1"/>
      <c r="SRY356" s="1"/>
      <c r="SRZ356" s="1"/>
      <c r="SSA356" s="1"/>
      <c r="SSB356" s="1"/>
      <c r="SSC356" s="1"/>
      <c r="SSD356" s="1"/>
      <c r="SSE356" s="1"/>
      <c r="SSF356" s="1"/>
      <c r="SSG356" s="1"/>
      <c r="SSH356" s="1"/>
      <c r="SSI356" s="1"/>
      <c r="SSJ356" s="1"/>
      <c r="SSK356" s="1"/>
      <c r="SSL356" s="1"/>
      <c r="SSM356" s="1"/>
      <c r="SSN356" s="1"/>
      <c r="SSO356" s="1"/>
      <c r="SSP356" s="1"/>
      <c r="SSQ356" s="1"/>
      <c r="SSR356" s="1"/>
      <c r="SSS356" s="1"/>
      <c r="SST356" s="1"/>
      <c r="SSU356" s="1"/>
      <c r="SSV356" s="1"/>
      <c r="SSW356" s="1"/>
      <c r="SSX356" s="1"/>
      <c r="SSY356" s="1"/>
      <c r="SSZ356" s="1"/>
      <c r="STA356" s="1"/>
      <c r="STB356" s="1"/>
      <c r="STC356" s="1"/>
      <c r="STD356" s="1"/>
      <c r="STE356" s="1"/>
      <c r="STF356" s="1"/>
      <c r="STG356" s="1"/>
      <c r="STH356" s="1"/>
      <c r="STI356" s="1"/>
      <c r="STJ356" s="1"/>
      <c r="STK356" s="1"/>
      <c r="STL356" s="1"/>
      <c r="STM356" s="1"/>
      <c r="STN356" s="1"/>
      <c r="STO356" s="1"/>
      <c r="STP356" s="1"/>
      <c r="STQ356" s="1"/>
      <c r="STR356" s="1"/>
      <c r="STS356" s="1"/>
      <c r="STT356" s="1"/>
      <c r="STU356" s="1"/>
      <c r="STV356" s="1"/>
      <c r="STW356" s="1"/>
      <c r="STX356" s="1"/>
      <c r="STY356" s="1"/>
      <c r="STZ356" s="1"/>
      <c r="SUA356" s="1"/>
      <c r="SUB356" s="1"/>
      <c r="SUC356" s="1"/>
      <c r="SUD356" s="1"/>
      <c r="SUE356" s="1"/>
      <c r="SUF356" s="1"/>
      <c r="SUG356" s="1"/>
      <c r="SUH356" s="1"/>
      <c r="SUI356" s="1"/>
      <c r="SUJ356" s="1"/>
      <c r="SUK356" s="1"/>
      <c r="SUL356" s="1"/>
      <c r="SUM356" s="1"/>
      <c r="SUN356" s="1"/>
      <c r="SUO356" s="1"/>
      <c r="SUP356" s="1"/>
      <c r="SUQ356" s="1"/>
      <c r="SUR356" s="1"/>
      <c r="SUS356" s="1"/>
      <c r="SUT356" s="1"/>
      <c r="SUU356" s="1"/>
      <c r="SUV356" s="1"/>
      <c r="SUW356" s="1"/>
      <c r="SUX356" s="1"/>
      <c r="SUY356" s="1"/>
      <c r="SUZ356" s="1"/>
      <c r="SVA356" s="1"/>
      <c r="SVB356" s="1"/>
      <c r="SVC356" s="1"/>
      <c r="SVD356" s="1"/>
      <c r="SVE356" s="1"/>
      <c r="SVF356" s="1"/>
      <c r="SVG356" s="1"/>
      <c r="SVH356" s="1"/>
      <c r="SVI356" s="1"/>
      <c r="SVJ356" s="1"/>
      <c r="SVK356" s="1"/>
      <c r="SVL356" s="1"/>
      <c r="SVM356" s="1"/>
      <c r="SVN356" s="1"/>
      <c r="SVO356" s="1"/>
      <c r="SVP356" s="1"/>
      <c r="SVQ356" s="1"/>
      <c r="SVR356" s="1"/>
      <c r="SVS356" s="1"/>
      <c r="SVT356" s="1"/>
      <c r="SVU356" s="1"/>
      <c r="SVV356" s="1"/>
      <c r="SVW356" s="1"/>
      <c r="SVX356" s="1"/>
      <c r="SVY356" s="1"/>
      <c r="SVZ356" s="1"/>
      <c r="SWA356" s="1"/>
      <c r="SWB356" s="1"/>
      <c r="SWC356" s="1"/>
      <c r="SWD356" s="1"/>
      <c r="SWE356" s="1"/>
      <c r="SWF356" s="1"/>
      <c r="SWG356" s="1"/>
      <c r="SWH356" s="1"/>
      <c r="SWI356" s="1"/>
      <c r="SWJ356" s="1"/>
      <c r="SWK356" s="1"/>
      <c r="SWL356" s="1"/>
      <c r="SWM356" s="1"/>
      <c r="SWN356" s="1"/>
      <c r="SWO356" s="1"/>
      <c r="SWP356" s="1"/>
      <c r="SWQ356" s="1"/>
      <c r="SWR356" s="1"/>
      <c r="SWS356" s="1"/>
      <c r="SWT356" s="1"/>
      <c r="SWU356" s="1"/>
      <c r="SWV356" s="1"/>
      <c r="SWW356" s="1"/>
      <c r="SWX356" s="1"/>
      <c r="SWY356" s="1"/>
      <c r="SWZ356" s="1"/>
      <c r="SXA356" s="1"/>
      <c r="SXB356" s="1"/>
      <c r="SXC356" s="1"/>
      <c r="SXD356" s="1"/>
      <c r="SXE356" s="1"/>
      <c r="SXF356" s="1"/>
      <c r="SXG356" s="1"/>
      <c r="SXH356" s="1"/>
      <c r="SXI356" s="1"/>
      <c r="SXJ356" s="1"/>
      <c r="SXK356" s="1"/>
      <c r="SXL356" s="1"/>
      <c r="SXM356" s="1"/>
      <c r="SXN356" s="1"/>
      <c r="SXO356" s="1"/>
      <c r="SXP356" s="1"/>
      <c r="SXQ356" s="1"/>
      <c r="SXR356" s="1"/>
      <c r="SXS356" s="1"/>
      <c r="SXT356" s="1"/>
      <c r="SXU356" s="1"/>
      <c r="SXV356" s="1"/>
      <c r="SXW356" s="1"/>
      <c r="SXX356" s="1"/>
      <c r="SXY356" s="1"/>
      <c r="SXZ356" s="1"/>
      <c r="SYA356" s="1"/>
      <c r="SYB356" s="1"/>
      <c r="SYC356" s="1"/>
      <c r="SYD356" s="1"/>
      <c r="SYE356" s="1"/>
      <c r="SYF356" s="1"/>
      <c r="SYG356" s="1"/>
      <c r="SYH356" s="1"/>
      <c r="SYI356" s="1"/>
      <c r="SYJ356" s="1"/>
      <c r="SYK356" s="1"/>
      <c r="SYL356" s="1"/>
      <c r="SYM356" s="1"/>
      <c r="SYN356" s="1"/>
      <c r="SYO356" s="1"/>
      <c r="SYP356" s="1"/>
      <c r="SYQ356" s="1"/>
      <c r="SYR356" s="1"/>
      <c r="SYS356" s="1"/>
      <c r="SYT356" s="1"/>
      <c r="SYU356" s="1"/>
      <c r="SYV356" s="1"/>
      <c r="SYW356" s="1"/>
      <c r="SYX356" s="1"/>
      <c r="SYY356" s="1"/>
      <c r="SYZ356" s="1"/>
      <c r="SZA356" s="1"/>
      <c r="SZB356" s="1"/>
      <c r="SZC356" s="1"/>
      <c r="SZD356" s="1"/>
      <c r="SZE356" s="1"/>
      <c r="SZF356" s="1"/>
      <c r="SZG356" s="1"/>
      <c r="SZH356" s="1"/>
      <c r="SZI356" s="1"/>
      <c r="SZJ356" s="1"/>
      <c r="SZK356" s="1"/>
      <c r="SZL356" s="1"/>
      <c r="SZM356" s="1"/>
      <c r="SZN356" s="1"/>
      <c r="SZO356" s="1"/>
      <c r="SZP356" s="1"/>
      <c r="SZQ356" s="1"/>
      <c r="SZR356" s="1"/>
      <c r="SZS356" s="1"/>
      <c r="SZT356" s="1"/>
      <c r="SZU356" s="1"/>
      <c r="SZV356" s="1"/>
      <c r="SZW356" s="1"/>
      <c r="SZX356" s="1"/>
      <c r="SZY356" s="1"/>
      <c r="SZZ356" s="1"/>
      <c r="TAA356" s="1"/>
      <c r="TAB356" s="1"/>
      <c r="TAC356" s="1"/>
      <c r="TAD356" s="1"/>
      <c r="TAE356" s="1"/>
      <c r="TAF356" s="1"/>
      <c r="TAG356" s="1"/>
      <c r="TAH356" s="1"/>
      <c r="TAI356" s="1"/>
      <c r="TAJ356" s="1"/>
      <c r="TAK356" s="1"/>
      <c r="TAL356" s="1"/>
      <c r="TAM356" s="1"/>
      <c r="TAN356" s="1"/>
      <c r="TAO356" s="1"/>
      <c r="TAP356" s="1"/>
      <c r="TAQ356" s="1"/>
      <c r="TAR356" s="1"/>
      <c r="TAS356" s="1"/>
      <c r="TAT356" s="1"/>
      <c r="TAU356" s="1"/>
      <c r="TAV356" s="1"/>
      <c r="TAW356" s="1"/>
      <c r="TAX356" s="1"/>
      <c r="TAY356" s="1"/>
      <c r="TAZ356" s="1"/>
      <c r="TBA356" s="1"/>
      <c r="TBB356" s="1"/>
      <c r="TBC356" s="1"/>
      <c r="TBD356" s="1"/>
      <c r="TBE356" s="1"/>
      <c r="TBF356" s="1"/>
      <c r="TBG356" s="1"/>
      <c r="TBH356" s="1"/>
      <c r="TBI356" s="1"/>
      <c r="TBJ356" s="1"/>
      <c r="TBK356" s="1"/>
      <c r="TBL356" s="1"/>
      <c r="TBM356" s="1"/>
      <c r="TBN356" s="1"/>
      <c r="TBO356" s="1"/>
      <c r="TBP356" s="1"/>
      <c r="TBQ356" s="1"/>
      <c r="TBR356" s="1"/>
      <c r="TBS356" s="1"/>
      <c r="TBT356" s="1"/>
      <c r="TBU356" s="1"/>
      <c r="TBV356" s="1"/>
      <c r="TBW356" s="1"/>
      <c r="TBX356" s="1"/>
      <c r="TBY356" s="1"/>
      <c r="TBZ356" s="1"/>
      <c r="TCA356" s="1"/>
      <c r="TCB356" s="1"/>
      <c r="TCC356" s="1"/>
      <c r="TCD356" s="1"/>
      <c r="TCE356" s="1"/>
      <c r="TCF356" s="1"/>
      <c r="TCG356" s="1"/>
      <c r="TCH356" s="1"/>
      <c r="TCI356" s="1"/>
      <c r="TCJ356" s="1"/>
      <c r="TCK356" s="1"/>
      <c r="TCL356" s="1"/>
      <c r="TCM356" s="1"/>
      <c r="TCN356" s="1"/>
      <c r="TCO356" s="1"/>
      <c r="TCP356" s="1"/>
      <c r="TCQ356" s="1"/>
      <c r="TCR356" s="1"/>
      <c r="TCS356" s="1"/>
      <c r="TCT356" s="1"/>
      <c r="TCU356" s="1"/>
      <c r="TCV356" s="1"/>
      <c r="TCW356" s="1"/>
      <c r="TCX356" s="1"/>
      <c r="TCY356" s="1"/>
      <c r="TCZ356" s="1"/>
      <c r="TDA356" s="1"/>
      <c r="TDB356" s="1"/>
      <c r="TDC356" s="1"/>
      <c r="TDD356" s="1"/>
      <c r="TDE356" s="1"/>
      <c r="TDF356" s="1"/>
      <c r="TDG356" s="1"/>
      <c r="TDH356" s="1"/>
      <c r="TDI356" s="1"/>
      <c r="TDJ356" s="1"/>
      <c r="TDK356" s="1"/>
      <c r="TDL356" s="1"/>
      <c r="TDM356" s="1"/>
      <c r="TDN356" s="1"/>
      <c r="TDO356" s="1"/>
      <c r="TDP356" s="1"/>
      <c r="TDQ356" s="1"/>
      <c r="TDR356" s="1"/>
      <c r="TDS356" s="1"/>
      <c r="TDT356" s="1"/>
      <c r="TDU356" s="1"/>
      <c r="TDV356" s="1"/>
      <c r="TDW356" s="1"/>
      <c r="TDX356" s="1"/>
      <c r="TDY356" s="1"/>
      <c r="TDZ356" s="1"/>
      <c r="TEA356" s="1"/>
      <c r="TEB356" s="1"/>
      <c r="TEC356" s="1"/>
      <c r="TED356" s="1"/>
      <c r="TEE356" s="1"/>
      <c r="TEF356" s="1"/>
      <c r="TEG356" s="1"/>
      <c r="TEH356" s="1"/>
      <c r="TEI356" s="1"/>
      <c r="TEJ356" s="1"/>
      <c r="TEK356" s="1"/>
      <c r="TEL356" s="1"/>
      <c r="TEM356" s="1"/>
      <c r="TEN356" s="1"/>
      <c r="TEO356" s="1"/>
      <c r="TEP356" s="1"/>
      <c r="TEQ356" s="1"/>
      <c r="TER356" s="1"/>
      <c r="TES356" s="1"/>
      <c r="TET356" s="1"/>
      <c r="TEU356" s="1"/>
      <c r="TEV356" s="1"/>
      <c r="TEW356" s="1"/>
      <c r="TEX356" s="1"/>
      <c r="TEY356" s="1"/>
      <c r="TEZ356" s="1"/>
      <c r="TFA356" s="1"/>
      <c r="TFB356" s="1"/>
      <c r="TFC356" s="1"/>
      <c r="TFD356" s="1"/>
      <c r="TFE356" s="1"/>
      <c r="TFF356" s="1"/>
      <c r="TFG356" s="1"/>
      <c r="TFH356" s="1"/>
      <c r="TFI356" s="1"/>
      <c r="TFJ356" s="1"/>
      <c r="TFK356" s="1"/>
      <c r="TFL356" s="1"/>
      <c r="TFM356" s="1"/>
      <c r="TFN356" s="1"/>
      <c r="TFO356" s="1"/>
      <c r="TFP356" s="1"/>
      <c r="TFQ356" s="1"/>
      <c r="TFR356" s="1"/>
      <c r="TFS356" s="1"/>
      <c r="TFT356" s="1"/>
      <c r="TFU356" s="1"/>
      <c r="TFV356" s="1"/>
      <c r="TFW356" s="1"/>
      <c r="TFX356" s="1"/>
      <c r="TFY356" s="1"/>
      <c r="TFZ356" s="1"/>
      <c r="TGA356" s="1"/>
      <c r="TGB356" s="1"/>
      <c r="TGC356" s="1"/>
      <c r="TGD356" s="1"/>
      <c r="TGE356" s="1"/>
      <c r="TGF356" s="1"/>
      <c r="TGG356" s="1"/>
      <c r="TGH356" s="1"/>
      <c r="TGI356" s="1"/>
      <c r="TGJ356" s="1"/>
      <c r="TGK356" s="1"/>
      <c r="TGL356" s="1"/>
      <c r="TGM356" s="1"/>
      <c r="TGN356" s="1"/>
      <c r="TGO356" s="1"/>
      <c r="TGP356" s="1"/>
      <c r="TGQ356" s="1"/>
      <c r="TGR356" s="1"/>
      <c r="TGS356" s="1"/>
      <c r="TGT356" s="1"/>
      <c r="TGU356" s="1"/>
      <c r="TGV356" s="1"/>
      <c r="TGW356" s="1"/>
      <c r="TGX356" s="1"/>
      <c r="TGY356" s="1"/>
      <c r="TGZ356" s="1"/>
      <c r="THA356" s="1"/>
      <c r="THB356" s="1"/>
      <c r="THC356" s="1"/>
      <c r="THD356" s="1"/>
      <c r="THE356" s="1"/>
      <c r="THF356" s="1"/>
      <c r="THG356" s="1"/>
      <c r="THH356" s="1"/>
      <c r="THI356" s="1"/>
      <c r="THJ356" s="1"/>
      <c r="THK356" s="1"/>
      <c r="THL356" s="1"/>
      <c r="THM356" s="1"/>
      <c r="THN356" s="1"/>
      <c r="THO356" s="1"/>
      <c r="THP356" s="1"/>
      <c r="THQ356" s="1"/>
      <c r="THR356" s="1"/>
      <c r="THS356" s="1"/>
      <c r="THT356" s="1"/>
      <c r="THU356" s="1"/>
      <c r="THV356" s="1"/>
      <c r="THW356" s="1"/>
      <c r="THX356" s="1"/>
      <c r="THY356" s="1"/>
      <c r="THZ356" s="1"/>
      <c r="TIA356" s="1"/>
      <c r="TIB356" s="1"/>
      <c r="TIC356" s="1"/>
      <c r="TID356" s="1"/>
      <c r="TIE356" s="1"/>
      <c r="TIF356" s="1"/>
      <c r="TIG356" s="1"/>
      <c r="TIH356" s="1"/>
      <c r="TII356" s="1"/>
      <c r="TIJ356" s="1"/>
      <c r="TIK356" s="1"/>
      <c r="TIL356" s="1"/>
      <c r="TIM356" s="1"/>
      <c r="TIN356" s="1"/>
      <c r="TIO356" s="1"/>
      <c r="TIP356" s="1"/>
      <c r="TIQ356" s="1"/>
      <c r="TIR356" s="1"/>
      <c r="TIS356" s="1"/>
      <c r="TIT356" s="1"/>
      <c r="TIU356" s="1"/>
      <c r="TIV356" s="1"/>
      <c r="TIW356" s="1"/>
      <c r="TIX356" s="1"/>
      <c r="TIY356" s="1"/>
      <c r="TIZ356" s="1"/>
      <c r="TJA356" s="1"/>
      <c r="TJB356" s="1"/>
      <c r="TJC356" s="1"/>
      <c r="TJD356" s="1"/>
      <c r="TJE356" s="1"/>
      <c r="TJF356" s="1"/>
      <c r="TJG356" s="1"/>
      <c r="TJH356" s="1"/>
      <c r="TJI356" s="1"/>
      <c r="TJJ356" s="1"/>
      <c r="TJK356" s="1"/>
      <c r="TJL356" s="1"/>
      <c r="TJM356" s="1"/>
      <c r="TJN356" s="1"/>
      <c r="TJO356" s="1"/>
      <c r="TJP356" s="1"/>
      <c r="TJQ356" s="1"/>
      <c r="TJR356" s="1"/>
      <c r="TJS356" s="1"/>
      <c r="TJT356" s="1"/>
      <c r="TJU356" s="1"/>
      <c r="TJV356" s="1"/>
      <c r="TJW356" s="1"/>
      <c r="TJX356" s="1"/>
      <c r="TJY356" s="1"/>
      <c r="TJZ356" s="1"/>
      <c r="TKA356" s="1"/>
      <c r="TKB356" s="1"/>
      <c r="TKC356" s="1"/>
      <c r="TKD356" s="1"/>
      <c r="TKE356" s="1"/>
      <c r="TKF356" s="1"/>
      <c r="TKG356" s="1"/>
      <c r="TKH356" s="1"/>
      <c r="TKI356" s="1"/>
      <c r="TKJ356" s="1"/>
      <c r="TKK356" s="1"/>
      <c r="TKL356" s="1"/>
      <c r="TKM356" s="1"/>
      <c r="TKN356" s="1"/>
      <c r="TKO356" s="1"/>
      <c r="TKP356" s="1"/>
      <c r="TKQ356" s="1"/>
      <c r="TKR356" s="1"/>
      <c r="TKS356" s="1"/>
      <c r="TKT356" s="1"/>
      <c r="TKU356" s="1"/>
      <c r="TKV356" s="1"/>
      <c r="TKW356" s="1"/>
      <c r="TKX356" s="1"/>
      <c r="TKY356" s="1"/>
      <c r="TKZ356" s="1"/>
      <c r="TLA356" s="1"/>
      <c r="TLB356" s="1"/>
      <c r="TLC356" s="1"/>
      <c r="TLD356" s="1"/>
      <c r="TLE356" s="1"/>
      <c r="TLF356" s="1"/>
      <c r="TLG356" s="1"/>
      <c r="TLH356" s="1"/>
      <c r="TLI356" s="1"/>
      <c r="TLJ356" s="1"/>
      <c r="TLK356" s="1"/>
      <c r="TLL356" s="1"/>
      <c r="TLM356" s="1"/>
      <c r="TLN356" s="1"/>
      <c r="TLO356" s="1"/>
      <c r="TLP356" s="1"/>
      <c r="TLQ356" s="1"/>
      <c r="TLR356" s="1"/>
      <c r="TLS356" s="1"/>
      <c r="TLT356" s="1"/>
      <c r="TLU356" s="1"/>
      <c r="TLV356" s="1"/>
      <c r="TLW356" s="1"/>
      <c r="TLX356" s="1"/>
      <c r="TLY356" s="1"/>
      <c r="TLZ356" s="1"/>
      <c r="TMA356" s="1"/>
      <c r="TMB356" s="1"/>
      <c r="TMC356" s="1"/>
      <c r="TMD356" s="1"/>
      <c r="TME356" s="1"/>
      <c r="TMF356" s="1"/>
      <c r="TMG356" s="1"/>
      <c r="TMH356" s="1"/>
      <c r="TMI356" s="1"/>
      <c r="TMJ356" s="1"/>
      <c r="TMK356" s="1"/>
      <c r="TML356" s="1"/>
      <c r="TMM356" s="1"/>
      <c r="TMN356" s="1"/>
      <c r="TMO356" s="1"/>
      <c r="TMP356" s="1"/>
      <c r="TMQ356" s="1"/>
      <c r="TMR356" s="1"/>
      <c r="TMS356" s="1"/>
      <c r="TMT356" s="1"/>
      <c r="TMU356" s="1"/>
      <c r="TMV356" s="1"/>
      <c r="TMW356" s="1"/>
      <c r="TMX356" s="1"/>
      <c r="TMY356" s="1"/>
      <c r="TMZ356" s="1"/>
      <c r="TNA356" s="1"/>
      <c r="TNB356" s="1"/>
      <c r="TNC356" s="1"/>
      <c r="TND356" s="1"/>
      <c r="TNE356" s="1"/>
      <c r="TNF356" s="1"/>
      <c r="TNG356" s="1"/>
      <c r="TNH356" s="1"/>
      <c r="TNI356" s="1"/>
      <c r="TNJ356" s="1"/>
      <c r="TNK356" s="1"/>
      <c r="TNL356" s="1"/>
      <c r="TNM356" s="1"/>
      <c r="TNN356" s="1"/>
      <c r="TNO356" s="1"/>
      <c r="TNP356" s="1"/>
      <c r="TNQ356" s="1"/>
      <c r="TNR356" s="1"/>
      <c r="TNS356" s="1"/>
      <c r="TNT356" s="1"/>
      <c r="TNU356" s="1"/>
      <c r="TNV356" s="1"/>
      <c r="TNW356" s="1"/>
      <c r="TNX356" s="1"/>
      <c r="TNY356" s="1"/>
      <c r="TNZ356" s="1"/>
      <c r="TOA356" s="1"/>
      <c r="TOB356" s="1"/>
      <c r="TOC356" s="1"/>
      <c r="TOD356" s="1"/>
      <c r="TOE356" s="1"/>
      <c r="TOF356" s="1"/>
      <c r="TOG356" s="1"/>
      <c r="TOH356" s="1"/>
      <c r="TOI356" s="1"/>
      <c r="TOJ356" s="1"/>
      <c r="TOK356" s="1"/>
      <c r="TOL356" s="1"/>
      <c r="TOM356" s="1"/>
      <c r="TON356" s="1"/>
      <c r="TOO356" s="1"/>
      <c r="TOP356" s="1"/>
      <c r="TOQ356" s="1"/>
      <c r="TOR356" s="1"/>
      <c r="TOS356" s="1"/>
      <c r="TOT356" s="1"/>
      <c r="TOU356" s="1"/>
      <c r="TOV356" s="1"/>
      <c r="TOW356" s="1"/>
      <c r="TOX356" s="1"/>
      <c r="TOY356" s="1"/>
      <c r="TOZ356" s="1"/>
      <c r="TPA356" s="1"/>
      <c r="TPB356" s="1"/>
      <c r="TPC356" s="1"/>
      <c r="TPD356" s="1"/>
      <c r="TPE356" s="1"/>
      <c r="TPF356" s="1"/>
      <c r="TPG356" s="1"/>
      <c r="TPH356" s="1"/>
      <c r="TPI356" s="1"/>
      <c r="TPJ356" s="1"/>
      <c r="TPK356" s="1"/>
      <c r="TPL356" s="1"/>
      <c r="TPM356" s="1"/>
      <c r="TPN356" s="1"/>
      <c r="TPO356" s="1"/>
      <c r="TPP356" s="1"/>
      <c r="TPQ356" s="1"/>
      <c r="TPR356" s="1"/>
      <c r="TPS356" s="1"/>
      <c r="TPT356" s="1"/>
      <c r="TPU356" s="1"/>
      <c r="TPV356" s="1"/>
      <c r="TPW356" s="1"/>
      <c r="TPX356" s="1"/>
      <c r="TPY356" s="1"/>
      <c r="TPZ356" s="1"/>
      <c r="TQA356" s="1"/>
      <c r="TQB356" s="1"/>
      <c r="TQC356" s="1"/>
      <c r="TQD356" s="1"/>
      <c r="TQE356" s="1"/>
      <c r="TQF356" s="1"/>
      <c r="TQG356" s="1"/>
      <c r="TQH356" s="1"/>
      <c r="TQI356" s="1"/>
      <c r="TQJ356" s="1"/>
      <c r="TQK356" s="1"/>
      <c r="TQL356" s="1"/>
      <c r="TQM356" s="1"/>
      <c r="TQN356" s="1"/>
      <c r="TQO356" s="1"/>
      <c r="TQP356" s="1"/>
      <c r="TQQ356" s="1"/>
      <c r="TQR356" s="1"/>
      <c r="TQS356" s="1"/>
      <c r="TQT356" s="1"/>
      <c r="TQU356" s="1"/>
      <c r="TQV356" s="1"/>
      <c r="TQW356" s="1"/>
      <c r="TQX356" s="1"/>
      <c r="TQY356" s="1"/>
      <c r="TQZ356" s="1"/>
      <c r="TRA356" s="1"/>
      <c r="TRB356" s="1"/>
      <c r="TRC356" s="1"/>
      <c r="TRD356" s="1"/>
      <c r="TRE356" s="1"/>
      <c r="TRF356" s="1"/>
      <c r="TRG356" s="1"/>
      <c r="TRH356" s="1"/>
      <c r="TRI356" s="1"/>
      <c r="TRJ356" s="1"/>
      <c r="TRK356" s="1"/>
      <c r="TRL356" s="1"/>
      <c r="TRM356" s="1"/>
      <c r="TRN356" s="1"/>
      <c r="TRO356" s="1"/>
      <c r="TRP356" s="1"/>
      <c r="TRQ356" s="1"/>
      <c r="TRR356" s="1"/>
      <c r="TRS356" s="1"/>
      <c r="TRT356" s="1"/>
      <c r="TRU356" s="1"/>
      <c r="TRV356" s="1"/>
      <c r="TRW356" s="1"/>
      <c r="TRX356" s="1"/>
      <c r="TRY356" s="1"/>
      <c r="TRZ356" s="1"/>
      <c r="TSA356" s="1"/>
      <c r="TSB356" s="1"/>
      <c r="TSC356" s="1"/>
      <c r="TSD356" s="1"/>
      <c r="TSE356" s="1"/>
      <c r="TSF356" s="1"/>
      <c r="TSG356" s="1"/>
      <c r="TSH356" s="1"/>
      <c r="TSI356" s="1"/>
      <c r="TSJ356" s="1"/>
      <c r="TSK356" s="1"/>
      <c r="TSL356" s="1"/>
      <c r="TSM356" s="1"/>
      <c r="TSN356" s="1"/>
      <c r="TSO356" s="1"/>
      <c r="TSP356" s="1"/>
      <c r="TSQ356" s="1"/>
      <c r="TSR356" s="1"/>
      <c r="TSS356" s="1"/>
      <c r="TST356" s="1"/>
      <c r="TSU356" s="1"/>
      <c r="TSV356" s="1"/>
      <c r="TSW356" s="1"/>
      <c r="TSX356" s="1"/>
      <c r="TSY356" s="1"/>
      <c r="TSZ356" s="1"/>
      <c r="TTA356" s="1"/>
      <c r="TTB356" s="1"/>
      <c r="TTC356" s="1"/>
      <c r="TTD356" s="1"/>
      <c r="TTE356" s="1"/>
      <c r="TTF356" s="1"/>
      <c r="TTG356" s="1"/>
      <c r="TTH356" s="1"/>
      <c r="TTI356" s="1"/>
      <c r="TTJ356" s="1"/>
      <c r="TTK356" s="1"/>
      <c r="TTL356" s="1"/>
      <c r="TTM356" s="1"/>
      <c r="TTN356" s="1"/>
      <c r="TTO356" s="1"/>
      <c r="TTP356" s="1"/>
      <c r="TTQ356" s="1"/>
      <c r="TTR356" s="1"/>
      <c r="TTS356" s="1"/>
      <c r="TTT356" s="1"/>
      <c r="TTU356" s="1"/>
      <c r="TTV356" s="1"/>
      <c r="TTW356" s="1"/>
      <c r="TTX356" s="1"/>
      <c r="TTY356" s="1"/>
      <c r="TTZ356" s="1"/>
      <c r="TUA356" s="1"/>
      <c r="TUB356" s="1"/>
      <c r="TUC356" s="1"/>
      <c r="TUD356" s="1"/>
      <c r="TUE356" s="1"/>
      <c r="TUF356" s="1"/>
      <c r="TUG356" s="1"/>
      <c r="TUH356" s="1"/>
      <c r="TUI356" s="1"/>
      <c r="TUJ356" s="1"/>
      <c r="TUK356" s="1"/>
      <c r="TUL356" s="1"/>
      <c r="TUM356" s="1"/>
      <c r="TUN356" s="1"/>
      <c r="TUO356" s="1"/>
      <c r="TUP356" s="1"/>
      <c r="TUQ356" s="1"/>
      <c r="TUR356" s="1"/>
      <c r="TUS356" s="1"/>
      <c r="TUT356" s="1"/>
      <c r="TUU356" s="1"/>
      <c r="TUV356" s="1"/>
      <c r="TUW356" s="1"/>
      <c r="TUX356" s="1"/>
      <c r="TUY356" s="1"/>
      <c r="TUZ356" s="1"/>
      <c r="TVA356" s="1"/>
      <c r="TVB356" s="1"/>
      <c r="TVC356" s="1"/>
      <c r="TVD356" s="1"/>
      <c r="TVE356" s="1"/>
      <c r="TVF356" s="1"/>
      <c r="TVG356" s="1"/>
      <c r="TVH356" s="1"/>
      <c r="TVI356" s="1"/>
      <c r="TVJ356" s="1"/>
      <c r="TVK356" s="1"/>
      <c r="TVL356" s="1"/>
      <c r="TVM356" s="1"/>
      <c r="TVN356" s="1"/>
      <c r="TVO356" s="1"/>
      <c r="TVP356" s="1"/>
      <c r="TVQ356" s="1"/>
      <c r="TVR356" s="1"/>
      <c r="TVS356" s="1"/>
      <c r="TVT356" s="1"/>
      <c r="TVU356" s="1"/>
      <c r="TVV356" s="1"/>
      <c r="TVW356" s="1"/>
      <c r="TVX356" s="1"/>
      <c r="TVY356" s="1"/>
      <c r="TVZ356" s="1"/>
      <c r="TWA356" s="1"/>
      <c r="TWB356" s="1"/>
      <c r="TWC356" s="1"/>
      <c r="TWD356" s="1"/>
      <c r="TWE356" s="1"/>
      <c r="TWF356" s="1"/>
      <c r="TWG356" s="1"/>
      <c r="TWH356" s="1"/>
      <c r="TWI356" s="1"/>
      <c r="TWJ356" s="1"/>
      <c r="TWK356" s="1"/>
      <c r="TWL356" s="1"/>
      <c r="TWM356" s="1"/>
      <c r="TWN356" s="1"/>
      <c r="TWO356" s="1"/>
      <c r="TWP356" s="1"/>
      <c r="TWQ356" s="1"/>
      <c r="TWR356" s="1"/>
      <c r="TWS356" s="1"/>
      <c r="TWT356" s="1"/>
      <c r="TWU356" s="1"/>
      <c r="TWV356" s="1"/>
      <c r="TWW356" s="1"/>
      <c r="TWX356" s="1"/>
      <c r="TWY356" s="1"/>
      <c r="TWZ356" s="1"/>
      <c r="TXA356" s="1"/>
      <c r="TXB356" s="1"/>
      <c r="TXC356" s="1"/>
      <c r="TXD356" s="1"/>
      <c r="TXE356" s="1"/>
      <c r="TXF356" s="1"/>
      <c r="TXG356" s="1"/>
      <c r="TXH356" s="1"/>
      <c r="TXI356" s="1"/>
      <c r="TXJ356" s="1"/>
      <c r="TXK356" s="1"/>
      <c r="TXL356" s="1"/>
      <c r="TXM356" s="1"/>
      <c r="TXN356" s="1"/>
      <c r="TXO356" s="1"/>
      <c r="TXP356" s="1"/>
      <c r="TXQ356" s="1"/>
      <c r="TXR356" s="1"/>
      <c r="TXS356" s="1"/>
      <c r="TXT356" s="1"/>
      <c r="TXU356" s="1"/>
      <c r="TXV356" s="1"/>
      <c r="TXW356" s="1"/>
      <c r="TXX356" s="1"/>
      <c r="TXY356" s="1"/>
      <c r="TXZ356" s="1"/>
      <c r="TYA356" s="1"/>
      <c r="TYB356" s="1"/>
      <c r="TYC356" s="1"/>
      <c r="TYD356" s="1"/>
      <c r="TYE356" s="1"/>
      <c r="TYF356" s="1"/>
      <c r="TYG356" s="1"/>
      <c r="TYH356" s="1"/>
      <c r="TYI356" s="1"/>
      <c r="TYJ356" s="1"/>
      <c r="TYK356" s="1"/>
      <c r="TYL356" s="1"/>
      <c r="TYM356" s="1"/>
      <c r="TYN356" s="1"/>
      <c r="TYO356" s="1"/>
      <c r="TYP356" s="1"/>
      <c r="TYQ356" s="1"/>
      <c r="TYR356" s="1"/>
      <c r="TYS356" s="1"/>
      <c r="TYT356" s="1"/>
      <c r="TYU356" s="1"/>
      <c r="TYV356" s="1"/>
      <c r="TYW356" s="1"/>
      <c r="TYX356" s="1"/>
      <c r="TYY356" s="1"/>
      <c r="TYZ356" s="1"/>
      <c r="TZA356" s="1"/>
      <c r="TZB356" s="1"/>
      <c r="TZC356" s="1"/>
      <c r="TZD356" s="1"/>
      <c r="TZE356" s="1"/>
      <c r="TZF356" s="1"/>
      <c r="TZG356" s="1"/>
      <c r="TZH356" s="1"/>
      <c r="TZI356" s="1"/>
      <c r="TZJ356" s="1"/>
      <c r="TZK356" s="1"/>
      <c r="TZL356" s="1"/>
      <c r="TZM356" s="1"/>
      <c r="TZN356" s="1"/>
      <c r="TZO356" s="1"/>
      <c r="TZP356" s="1"/>
      <c r="TZQ356" s="1"/>
      <c r="TZR356" s="1"/>
      <c r="TZS356" s="1"/>
      <c r="TZT356" s="1"/>
      <c r="TZU356" s="1"/>
      <c r="TZV356" s="1"/>
      <c r="TZW356" s="1"/>
      <c r="TZX356" s="1"/>
      <c r="TZY356" s="1"/>
      <c r="TZZ356" s="1"/>
      <c r="UAA356" s="1"/>
      <c r="UAB356" s="1"/>
      <c r="UAC356" s="1"/>
      <c r="UAD356" s="1"/>
      <c r="UAE356" s="1"/>
      <c r="UAF356" s="1"/>
      <c r="UAG356" s="1"/>
      <c r="UAH356" s="1"/>
      <c r="UAI356" s="1"/>
      <c r="UAJ356" s="1"/>
      <c r="UAK356" s="1"/>
      <c r="UAL356" s="1"/>
      <c r="UAM356" s="1"/>
      <c r="UAN356" s="1"/>
      <c r="UAO356" s="1"/>
      <c r="UAP356" s="1"/>
      <c r="UAQ356" s="1"/>
      <c r="UAR356" s="1"/>
      <c r="UAS356" s="1"/>
      <c r="UAT356" s="1"/>
      <c r="UAU356" s="1"/>
      <c r="UAV356" s="1"/>
      <c r="UAW356" s="1"/>
      <c r="UAX356" s="1"/>
      <c r="UAY356" s="1"/>
      <c r="UAZ356" s="1"/>
      <c r="UBA356" s="1"/>
      <c r="UBB356" s="1"/>
      <c r="UBC356" s="1"/>
      <c r="UBD356" s="1"/>
      <c r="UBE356" s="1"/>
      <c r="UBF356" s="1"/>
      <c r="UBG356" s="1"/>
      <c r="UBH356" s="1"/>
      <c r="UBI356" s="1"/>
      <c r="UBJ356" s="1"/>
      <c r="UBK356" s="1"/>
      <c r="UBL356" s="1"/>
      <c r="UBM356" s="1"/>
      <c r="UBN356" s="1"/>
      <c r="UBO356" s="1"/>
      <c r="UBP356" s="1"/>
      <c r="UBQ356" s="1"/>
      <c r="UBR356" s="1"/>
      <c r="UBS356" s="1"/>
      <c r="UBT356" s="1"/>
      <c r="UBU356" s="1"/>
      <c r="UBV356" s="1"/>
      <c r="UBW356" s="1"/>
      <c r="UBX356" s="1"/>
      <c r="UBY356" s="1"/>
      <c r="UBZ356" s="1"/>
      <c r="UCA356" s="1"/>
      <c r="UCB356" s="1"/>
      <c r="UCC356" s="1"/>
      <c r="UCD356" s="1"/>
      <c r="UCE356" s="1"/>
      <c r="UCF356" s="1"/>
      <c r="UCG356" s="1"/>
      <c r="UCH356" s="1"/>
      <c r="UCI356" s="1"/>
      <c r="UCJ356" s="1"/>
      <c r="UCK356" s="1"/>
      <c r="UCL356" s="1"/>
      <c r="UCM356" s="1"/>
      <c r="UCN356" s="1"/>
      <c r="UCO356" s="1"/>
      <c r="UCP356" s="1"/>
      <c r="UCQ356" s="1"/>
      <c r="UCR356" s="1"/>
      <c r="UCS356" s="1"/>
      <c r="UCT356" s="1"/>
      <c r="UCU356" s="1"/>
      <c r="UCV356" s="1"/>
      <c r="UCW356" s="1"/>
      <c r="UCX356" s="1"/>
      <c r="UCY356" s="1"/>
      <c r="UCZ356" s="1"/>
      <c r="UDA356" s="1"/>
      <c r="UDB356" s="1"/>
      <c r="UDC356" s="1"/>
      <c r="UDD356" s="1"/>
      <c r="UDE356" s="1"/>
      <c r="UDF356" s="1"/>
      <c r="UDG356" s="1"/>
      <c r="UDH356" s="1"/>
      <c r="UDI356" s="1"/>
      <c r="UDJ356" s="1"/>
      <c r="UDK356" s="1"/>
      <c r="UDL356" s="1"/>
      <c r="UDM356" s="1"/>
      <c r="UDN356" s="1"/>
      <c r="UDO356" s="1"/>
      <c r="UDP356" s="1"/>
      <c r="UDQ356" s="1"/>
      <c r="UDR356" s="1"/>
      <c r="UDS356" s="1"/>
      <c r="UDT356" s="1"/>
      <c r="UDU356" s="1"/>
      <c r="UDV356" s="1"/>
      <c r="UDW356" s="1"/>
      <c r="UDX356" s="1"/>
      <c r="UDY356" s="1"/>
      <c r="UDZ356" s="1"/>
      <c r="UEA356" s="1"/>
      <c r="UEB356" s="1"/>
      <c r="UEC356" s="1"/>
      <c r="UED356" s="1"/>
      <c r="UEE356" s="1"/>
      <c r="UEF356" s="1"/>
      <c r="UEG356" s="1"/>
      <c r="UEH356" s="1"/>
      <c r="UEI356" s="1"/>
      <c r="UEJ356" s="1"/>
      <c r="UEK356" s="1"/>
      <c r="UEL356" s="1"/>
      <c r="UEM356" s="1"/>
      <c r="UEN356" s="1"/>
      <c r="UEO356" s="1"/>
      <c r="UEP356" s="1"/>
      <c r="UEQ356" s="1"/>
      <c r="UER356" s="1"/>
      <c r="UES356" s="1"/>
      <c r="UET356" s="1"/>
      <c r="UEU356" s="1"/>
      <c r="UEV356" s="1"/>
      <c r="UEW356" s="1"/>
      <c r="UEX356" s="1"/>
      <c r="UEY356" s="1"/>
      <c r="UEZ356" s="1"/>
      <c r="UFA356" s="1"/>
      <c r="UFB356" s="1"/>
      <c r="UFC356" s="1"/>
      <c r="UFD356" s="1"/>
      <c r="UFE356" s="1"/>
      <c r="UFF356" s="1"/>
      <c r="UFG356" s="1"/>
      <c r="UFH356" s="1"/>
      <c r="UFI356" s="1"/>
      <c r="UFJ356" s="1"/>
      <c r="UFK356" s="1"/>
      <c r="UFL356" s="1"/>
      <c r="UFM356" s="1"/>
      <c r="UFN356" s="1"/>
      <c r="UFO356" s="1"/>
      <c r="UFP356" s="1"/>
      <c r="UFQ356" s="1"/>
      <c r="UFR356" s="1"/>
      <c r="UFS356" s="1"/>
      <c r="UFT356" s="1"/>
      <c r="UFU356" s="1"/>
      <c r="UFV356" s="1"/>
      <c r="UFW356" s="1"/>
      <c r="UFX356" s="1"/>
      <c r="UFY356" s="1"/>
      <c r="UFZ356" s="1"/>
      <c r="UGA356" s="1"/>
      <c r="UGB356" s="1"/>
      <c r="UGC356" s="1"/>
      <c r="UGD356" s="1"/>
      <c r="UGE356" s="1"/>
      <c r="UGF356" s="1"/>
      <c r="UGG356" s="1"/>
      <c r="UGH356" s="1"/>
      <c r="UGI356" s="1"/>
      <c r="UGJ356" s="1"/>
      <c r="UGK356" s="1"/>
      <c r="UGL356" s="1"/>
      <c r="UGM356" s="1"/>
      <c r="UGN356" s="1"/>
      <c r="UGO356" s="1"/>
      <c r="UGP356" s="1"/>
      <c r="UGQ356" s="1"/>
      <c r="UGR356" s="1"/>
      <c r="UGS356" s="1"/>
      <c r="UGT356" s="1"/>
      <c r="UGU356" s="1"/>
      <c r="UGV356" s="1"/>
      <c r="UGW356" s="1"/>
      <c r="UGX356" s="1"/>
      <c r="UGY356" s="1"/>
      <c r="UGZ356" s="1"/>
      <c r="UHA356" s="1"/>
      <c r="UHB356" s="1"/>
      <c r="UHC356" s="1"/>
      <c r="UHD356" s="1"/>
      <c r="UHE356" s="1"/>
      <c r="UHF356" s="1"/>
      <c r="UHG356" s="1"/>
      <c r="UHH356" s="1"/>
      <c r="UHI356" s="1"/>
      <c r="UHJ356" s="1"/>
      <c r="UHK356" s="1"/>
      <c r="UHL356" s="1"/>
      <c r="UHM356" s="1"/>
      <c r="UHN356" s="1"/>
      <c r="UHO356" s="1"/>
      <c r="UHP356" s="1"/>
      <c r="UHQ356" s="1"/>
      <c r="UHR356" s="1"/>
      <c r="UHS356" s="1"/>
      <c r="UHT356" s="1"/>
      <c r="UHU356" s="1"/>
      <c r="UHV356" s="1"/>
      <c r="UHW356" s="1"/>
      <c r="UHX356" s="1"/>
      <c r="UHY356" s="1"/>
      <c r="UHZ356" s="1"/>
      <c r="UIA356" s="1"/>
      <c r="UIB356" s="1"/>
      <c r="UIC356" s="1"/>
      <c r="UID356" s="1"/>
      <c r="UIE356" s="1"/>
      <c r="UIF356" s="1"/>
      <c r="UIG356" s="1"/>
      <c r="UIH356" s="1"/>
      <c r="UII356" s="1"/>
      <c r="UIJ356" s="1"/>
      <c r="UIK356" s="1"/>
      <c r="UIL356" s="1"/>
      <c r="UIM356" s="1"/>
      <c r="UIN356" s="1"/>
      <c r="UIO356" s="1"/>
      <c r="UIP356" s="1"/>
      <c r="UIQ356" s="1"/>
      <c r="UIR356" s="1"/>
      <c r="UIS356" s="1"/>
      <c r="UIT356" s="1"/>
      <c r="UIU356" s="1"/>
      <c r="UIV356" s="1"/>
      <c r="UIW356" s="1"/>
      <c r="UIX356" s="1"/>
      <c r="UIY356" s="1"/>
      <c r="UIZ356" s="1"/>
      <c r="UJA356" s="1"/>
      <c r="UJB356" s="1"/>
      <c r="UJC356" s="1"/>
      <c r="UJD356" s="1"/>
      <c r="UJE356" s="1"/>
      <c r="UJF356" s="1"/>
      <c r="UJG356" s="1"/>
      <c r="UJH356" s="1"/>
      <c r="UJI356" s="1"/>
      <c r="UJJ356" s="1"/>
      <c r="UJK356" s="1"/>
      <c r="UJL356" s="1"/>
      <c r="UJM356" s="1"/>
      <c r="UJN356" s="1"/>
      <c r="UJO356" s="1"/>
      <c r="UJP356" s="1"/>
      <c r="UJQ356" s="1"/>
      <c r="UJR356" s="1"/>
      <c r="UJS356" s="1"/>
      <c r="UJT356" s="1"/>
      <c r="UJU356" s="1"/>
      <c r="UJV356" s="1"/>
      <c r="UJW356" s="1"/>
      <c r="UJX356" s="1"/>
      <c r="UJY356" s="1"/>
      <c r="UJZ356" s="1"/>
      <c r="UKA356" s="1"/>
      <c r="UKB356" s="1"/>
      <c r="UKC356" s="1"/>
      <c r="UKD356" s="1"/>
      <c r="UKE356" s="1"/>
      <c r="UKF356" s="1"/>
      <c r="UKG356" s="1"/>
      <c r="UKH356" s="1"/>
      <c r="UKI356" s="1"/>
      <c r="UKJ356" s="1"/>
      <c r="UKK356" s="1"/>
      <c r="UKL356" s="1"/>
      <c r="UKM356" s="1"/>
      <c r="UKN356" s="1"/>
      <c r="UKO356" s="1"/>
      <c r="UKP356" s="1"/>
      <c r="UKQ356" s="1"/>
      <c r="UKR356" s="1"/>
      <c r="UKS356" s="1"/>
      <c r="UKT356" s="1"/>
      <c r="UKU356" s="1"/>
      <c r="UKV356" s="1"/>
      <c r="UKW356" s="1"/>
      <c r="UKX356" s="1"/>
      <c r="UKY356" s="1"/>
      <c r="UKZ356" s="1"/>
      <c r="ULA356" s="1"/>
      <c r="ULB356" s="1"/>
      <c r="ULC356" s="1"/>
      <c r="ULD356" s="1"/>
      <c r="ULE356" s="1"/>
      <c r="ULF356" s="1"/>
      <c r="ULG356" s="1"/>
      <c r="ULH356" s="1"/>
      <c r="ULI356" s="1"/>
      <c r="ULJ356" s="1"/>
      <c r="ULK356" s="1"/>
      <c r="ULL356" s="1"/>
      <c r="ULM356" s="1"/>
      <c r="ULN356" s="1"/>
      <c r="ULO356" s="1"/>
      <c r="ULP356" s="1"/>
      <c r="ULQ356" s="1"/>
      <c r="ULR356" s="1"/>
      <c r="ULS356" s="1"/>
      <c r="ULT356" s="1"/>
      <c r="ULU356" s="1"/>
      <c r="ULV356" s="1"/>
      <c r="ULW356" s="1"/>
      <c r="ULX356" s="1"/>
      <c r="ULY356" s="1"/>
      <c r="ULZ356" s="1"/>
      <c r="UMA356" s="1"/>
      <c r="UMB356" s="1"/>
      <c r="UMC356" s="1"/>
      <c r="UMD356" s="1"/>
      <c r="UME356" s="1"/>
      <c r="UMF356" s="1"/>
      <c r="UMG356" s="1"/>
      <c r="UMH356" s="1"/>
      <c r="UMI356" s="1"/>
      <c r="UMJ356" s="1"/>
      <c r="UMK356" s="1"/>
      <c r="UML356" s="1"/>
      <c r="UMM356" s="1"/>
      <c r="UMN356" s="1"/>
      <c r="UMO356" s="1"/>
      <c r="UMP356" s="1"/>
      <c r="UMQ356" s="1"/>
      <c r="UMR356" s="1"/>
      <c r="UMS356" s="1"/>
      <c r="UMT356" s="1"/>
      <c r="UMU356" s="1"/>
      <c r="UMV356" s="1"/>
      <c r="UMW356" s="1"/>
      <c r="UMX356" s="1"/>
      <c r="UMY356" s="1"/>
      <c r="UMZ356" s="1"/>
      <c r="UNA356" s="1"/>
      <c r="UNB356" s="1"/>
      <c r="UNC356" s="1"/>
      <c r="UND356" s="1"/>
      <c r="UNE356" s="1"/>
      <c r="UNF356" s="1"/>
      <c r="UNG356" s="1"/>
      <c r="UNH356" s="1"/>
      <c r="UNI356" s="1"/>
      <c r="UNJ356" s="1"/>
      <c r="UNK356" s="1"/>
      <c r="UNL356" s="1"/>
      <c r="UNM356" s="1"/>
      <c r="UNN356" s="1"/>
      <c r="UNO356" s="1"/>
      <c r="UNP356" s="1"/>
      <c r="UNQ356" s="1"/>
      <c r="UNR356" s="1"/>
      <c r="UNS356" s="1"/>
      <c r="UNT356" s="1"/>
      <c r="UNU356" s="1"/>
      <c r="UNV356" s="1"/>
      <c r="UNW356" s="1"/>
      <c r="UNX356" s="1"/>
      <c r="UNY356" s="1"/>
      <c r="UNZ356" s="1"/>
      <c r="UOA356" s="1"/>
      <c r="UOB356" s="1"/>
      <c r="UOC356" s="1"/>
      <c r="UOD356" s="1"/>
      <c r="UOE356" s="1"/>
      <c r="UOF356" s="1"/>
      <c r="UOG356" s="1"/>
      <c r="UOH356" s="1"/>
      <c r="UOI356" s="1"/>
      <c r="UOJ356" s="1"/>
      <c r="UOK356" s="1"/>
      <c r="UOL356" s="1"/>
      <c r="UOM356" s="1"/>
      <c r="UON356" s="1"/>
      <c r="UOO356" s="1"/>
      <c r="UOP356" s="1"/>
      <c r="UOQ356" s="1"/>
      <c r="UOR356" s="1"/>
      <c r="UOS356" s="1"/>
      <c r="UOT356" s="1"/>
      <c r="UOU356" s="1"/>
      <c r="UOV356" s="1"/>
      <c r="UOW356" s="1"/>
      <c r="UOX356" s="1"/>
      <c r="UOY356" s="1"/>
      <c r="UOZ356" s="1"/>
      <c r="UPA356" s="1"/>
      <c r="UPB356" s="1"/>
      <c r="UPC356" s="1"/>
      <c r="UPD356" s="1"/>
      <c r="UPE356" s="1"/>
      <c r="UPF356" s="1"/>
      <c r="UPG356" s="1"/>
      <c r="UPH356" s="1"/>
      <c r="UPI356" s="1"/>
      <c r="UPJ356" s="1"/>
      <c r="UPK356" s="1"/>
      <c r="UPL356" s="1"/>
      <c r="UPM356" s="1"/>
      <c r="UPN356" s="1"/>
      <c r="UPO356" s="1"/>
      <c r="UPP356" s="1"/>
      <c r="UPQ356" s="1"/>
      <c r="UPR356" s="1"/>
      <c r="UPS356" s="1"/>
      <c r="UPT356" s="1"/>
      <c r="UPU356" s="1"/>
      <c r="UPV356" s="1"/>
      <c r="UPW356" s="1"/>
      <c r="UPX356" s="1"/>
      <c r="UPY356" s="1"/>
      <c r="UPZ356" s="1"/>
      <c r="UQA356" s="1"/>
      <c r="UQB356" s="1"/>
      <c r="UQC356" s="1"/>
      <c r="UQD356" s="1"/>
      <c r="UQE356" s="1"/>
      <c r="UQF356" s="1"/>
      <c r="UQG356" s="1"/>
      <c r="UQH356" s="1"/>
      <c r="UQI356" s="1"/>
      <c r="UQJ356" s="1"/>
      <c r="UQK356" s="1"/>
      <c r="UQL356" s="1"/>
      <c r="UQM356" s="1"/>
      <c r="UQN356" s="1"/>
      <c r="UQO356" s="1"/>
      <c r="UQP356" s="1"/>
      <c r="UQQ356" s="1"/>
      <c r="UQR356" s="1"/>
      <c r="UQS356" s="1"/>
      <c r="UQT356" s="1"/>
      <c r="UQU356" s="1"/>
      <c r="UQV356" s="1"/>
      <c r="UQW356" s="1"/>
      <c r="UQX356" s="1"/>
      <c r="UQY356" s="1"/>
      <c r="UQZ356" s="1"/>
      <c r="URA356" s="1"/>
      <c r="URB356" s="1"/>
      <c r="URC356" s="1"/>
      <c r="URD356" s="1"/>
      <c r="URE356" s="1"/>
      <c r="URF356" s="1"/>
      <c r="URG356" s="1"/>
      <c r="URH356" s="1"/>
      <c r="URI356" s="1"/>
      <c r="URJ356" s="1"/>
      <c r="URK356" s="1"/>
      <c r="URL356" s="1"/>
      <c r="URM356" s="1"/>
      <c r="URN356" s="1"/>
      <c r="URO356" s="1"/>
      <c r="URP356" s="1"/>
      <c r="URQ356" s="1"/>
      <c r="URR356" s="1"/>
      <c r="URS356" s="1"/>
      <c r="URT356" s="1"/>
      <c r="URU356" s="1"/>
      <c r="URV356" s="1"/>
      <c r="URW356" s="1"/>
      <c r="URX356" s="1"/>
      <c r="URY356" s="1"/>
      <c r="URZ356" s="1"/>
      <c r="USA356" s="1"/>
      <c r="USB356" s="1"/>
      <c r="USC356" s="1"/>
      <c r="USD356" s="1"/>
      <c r="USE356" s="1"/>
      <c r="USF356" s="1"/>
      <c r="USG356" s="1"/>
      <c r="USH356" s="1"/>
      <c r="USI356" s="1"/>
      <c r="USJ356" s="1"/>
      <c r="USK356" s="1"/>
      <c r="USL356" s="1"/>
      <c r="USM356" s="1"/>
      <c r="USN356" s="1"/>
      <c r="USO356" s="1"/>
      <c r="USP356" s="1"/>
      <c r="USQ356" s="1"/>
      <c r="USR356" s="1"/>
      <c r="USS356" s="1"/>
      <c r="UST356" s="1"/>
      <c r="USU356" s="1"/>
      <c r="USV356" s="1"/>
      <c r="USW356" s="1"/>
      <c r="USX356" s="1"/>
      <c r="USY356" s="1"/>
      <c r="USZ356" s="1"/>
      <c r="UTA356" s="1"/>
      <c r="UTB356" s="1"/>
      <c r="UTC356" s="1"/>
      <c r="UTD356" s="1"/>
      <c r="UTE356" s="1"/>
      <c r="UTF356" s="1"/>
      <c r="UTG356" s="1"/>
      <c r="UTH356" s="1"/>
      <c r="UTI356" s="1"/>
      <c r="UTJ356" s="1"/>
      <c r="UTK356" s="1"/>
      <c r="UTL356" s="1"/>
      <c r="UTM356" s="1"/>
      <c r="UTN356" s="1"/>
      <c r="UTO356" s="1"/>
      <c r="UTP356" s="1"/>
      <c r="UTQ356" s="1"/>
      <c r="UTR356" s="1"/>
      <c r="UTS356" s="1"/>
      <c r="UTT356" s="1"/>
      <c r="UTU356" s="1"/>
      <c r="UTV356" s="1"/>
      <c r="UTW356" s="1"/>
      <c r="UTX356" s="1"/>
      <c r="UTY356" s="1"/>
      <c r="UTZ356" s="1"/>
      <c r="UUA356" s="1"/>
      <c r="UUB356" s="1"/>
      <c r="UUC356" s="1"/>
      <c r="UUD356" s="1"/>
      <c r="UUE356" s="1"/>
      <c r="UUF356" s="1"/>
      <c r="UUG356" s="1"/>
      <c r="UUH356" s="1"/>
      <c r="UUI356" s="1"/>
      <c r="UUJ356" s="1"/>
      <c r="UUK356" s="1"/>
      <c r="UUL356" s="1"/>
      <c r="UUM356" s="1"/>
      <c r="UUN356" s="1"/>
      <c r="UUO356" s="1"/>
      <c r="UUP356" s="1"/>
      <c r="UUQ356" s="1"/>
      <c r="UUR356" s="1"/>
      <c r="UUS356" s="1"/>
      <c r="UUT356" s="1"/>
      <c r="UUU356" s="1"/>
      <c r="UUV356" s="1"/>
      <c r="UUW356" s="1"/>
      <c r="UUX356" s="1"/>
      <c r="UUY356" s="1"/>
      <c r="UUZ356" s="1"/>
      <c r="UVA356" s="1"/>
      <c r="UVB356" s="1"/>
      <c r="UVC356" s="1"/>
      <c r="UVD356" s="1"/>
      <c r="UVE356" s="1"/>
      <c r="UVF356" s="1"/>
      <c r="UVG356" s="1"/>
      <c r="UVH356" s="1"/>
      <c r="UVI356" s="1"/>
      <c r="UVJ356" s="1"/>
      <c r="UVK356" s="1"/>
      <c r="UVL356" s="1"/>
      <c r="UVM356" s="1"/>
      <c r="UVN356" s="1"/>
      <c r="UVO356" s="1"/>
      <c r="UVP356" s="1"/>
      <c r="UVQ356" s="1"/>
      <c r="UVR356" s="1"/>
      <c r="UVS356" s="1"/>
      <c r="UVT356" s="1"/>
      <c r="UVU356" s="1"/>
      <c r="UVV356" s="1"/>
      <c r="UVW356" s="1"/>
      <c r="UVX356" s="1"/>
      <c r="UVY356" s="1"/>
      <c r="UVZ356" s="1"/>
      <c r="UWA356" s="1"/>
      <c r="UWB356" s="1"/>
      <c r="UWC356" s="1"/>
      <c r="UWD356" s="1"/>
      <c r="UWE356" s="1"/>
      <c r="UWF356" s="1"/>
      <c r="UWG356" s="1"/>
      <c r="UWH356" s="1"/>
      <c r="UWI356" s="1"/>
      <c r="UWJ356" s="1"/>
      <c r="UWK356" s="1"/>
      <c r="UWL356" s="1"/>
      <c r="UWM356" s="1"/>
      <c r="UWN356" s="1"/>
      <c r="UWO356" s="1"/>
      <c r="UWP356" s="1"/>
      <c r="UWQ356" s="1"/>
      <c r="UWR356" s="1"/>
      <c r="UWS356" s="1"/>
      <c r="UWT356" s="1"/>
      <c r="UWU356" s="1"/>
      <c r="UWV356" s="1"/>
      <c r="UWW356" s="1"/>
      <c r="UWX356" s="1"/>
      <c r="UWY356" s="1"/>
      <c r="UWZ356" s="1"/>
      <c r="UXA356" s="1"/>
      <c r="UXB356" s="1"/>
      <c r="UXC356" s="1"/>
      <c r="UXD356" s="1"/>
      <c r="UXE356" s="1"/>
      <c r="UXF356" s="1"/>
      <c r="UXG356" s="1"/>
      <c r="UXH356" s="1"/>
      <c r="UXI356" s="1"/>
      <c r="UXJ356" s="1"/>
      <c r="UXK356" s="1"/>
      <c r="UXL356" s="1"/>
      <c r="UXM356" s="1"/>
      <c r="UXN356" s="1"/>
      <c r="UXO356" s="1"/>
      <c r="UXP356" s="1"/>
      <c r="UXQ356" s="1"/>
      <c r="UXR356" s="1"/>
      <c r="UXS356" s="1"/>
      <c r="UXT356" s="1"/>
      <c r="UXU356" s="1"/>
      <c r="UXV356" s="1"/>
      <c r="UXW356" s="1"/>
      <c r="UXX356" s="1"/>
      <c r="UXY356" s="1"/>
      <c r="UXZ356" s="1"/>
      <c r="UYA356" s="1"/>
      <c r="UYB356" s="1"/>
      <c r="UYC356" s="1"/>
      <c r="UYD356" s="1"/>
      <c r="UYE356" s="1"/>
      <c r="UYF356" s="1"/>
      <c r="UYG356" s="1"/>
      <c r="UYH356" s="1"/>
      <c r="UYI356" s="1"/>
      <c r="UYJ356" s="1"/>
      <c r="UYK356" s="1"/>
      <c r="UYL356" s="1"/>
      <c r="UYM356" s="1"/>
      <c r="UYN356" s="1"/>
      <c r="UYO356" s="1"/>
      <c r="UYP356" s="1"/>
      <c r="UYQ356" s="1"/>
      <c r="UYR356" s="1"/>
      <c r="UYS356" s="1"/>
      <c r="UYT356" s="1"/>
      <c r="UYU356" s="1"/>
      <c r="UYV356" s="1"/>
      <c r="UYW356" s="1"/>
      <c r="UYX356" s="1"/>
      <c r="UYY356" s="1"/>
      <c r="UYZ356" s="1"/>
      <c r="UZA356" s="1"/>
      <c r="UZB356" s="1"/>
      <c r="UZC356" s="1"/>
      <c r="UZD356" s="1"/>
      <c r="UZE356" s="1"/>
      <c r="UZF356" s="1"/>
      <c r="UZG356" s="1"/>
      <c r="UZH356" s="1"/>
      <c r="UZI356" s="1"/>
      <c r="UZJ356" s="1"/>
      <c r="UZK356" s="1"/>
      <c r="UZL356" s="1"/>
      <c r="UZM356" s="1"/>
      <c r="UZN356" s="1"/>
      <c r="UZO356" s="1"/>
      <c r="UZP356" s="1"/>
      <c r="UZQ356" s="1"/>
      <c r="UZR356" s="1"/>
      <c r="UZS356" s="1"/>
      <c r="UZT356" s="1"/>
      <c r="UZU356" s="1"/>
      <c r="UZV356" s="1"/>
      <c r="UZW356" s="1"/>
      <c r="UZX356" s="1"/>
      <c r="UZY356" s="1"/>
      <c r="UZZ356" s="1"/>
      <c r="VAA356" s="1"/>
      <c r="VAB356" s="1"/>
      <c r="VAC356" s="1"/>
      <c r="VAD356" s="1"/>
      <c r="VAE356" s="1"/>
      <c r="VAF356" s="1"/>
      <c r="VAG356" s="1"/>
      <c r="VAH356" s="1"/>
      <c r="VAI356" s="1"/>
      <c r="VAJ356" s="1"/>
      <c r="VAK356" s="1"/>
      <c r="VAL356" s="1"/>
      <c r="VAM356" s="1"/>
      <c r="VAN356" s="1"/>
      <c r="VAO356" s="1"/>
      <c r="VAP356" s="1"/>
      <c r="VAQ356" s="1"/>
      <c r="VAR356" s="1"/>
      <c r="VAS356" s="1"/>
      <c r="VAT356" s="1"/>
      <c r="VAU356" s="1"/>
      <c r="VAV356" s="1"/>
      <c r="VAW356" s="1"/>
      <c r="VAX356" s="1"/>
      <c r="VAY356" s="1"/>
      <c r="VAZ356" s="1"/>
      <c r="VBA356" s="1"/>
      <c r="VBB356" s="1"/>
      <c r="VBC356" s="1"/>
      <c r="VBD356" s="1"/>
      <c r="VBE356" s="1"/>
      <c r="VBF356" s="1"/>
      <c r="VBG356" s="1"/>
      <c r="VBH356" s="1"/>
      <c r="VBI356" s="1"/>
      <c r="VBJ356" s="1"/>
      <c r="VBK356" s="1"/>
      <c r="VBL356" s="1"/>
      <c r="VBM356" s="1"/>
      <c r="VBN356" s="1"/>
      <c r="VBO356" s="1"/>
      <c r="VBP356" s="1"/>
      <c r="VBQ356" s="1"/>
      <c r="VBR356" s="1"/>
      <c r="VBS356" s="1"/>
      <c r="VBT356" s="1"/>
      <c r="VBU356" s="1"/>
      <c r="VBV356" s="1"/>
      <c r="VBW356" s="1"/>
      <c r="VBX356" s="1"/>
      <c r="VBY356" s="1"/>
      <c r="VBZ356" s="1"/>
      <c r="VCA356" s="1"/>
      <c r="VCB356" s="1"/>
      <c r="VCC356" s="1"/>
      <c r="VCD356" s="1"/>
      <c r="VCE356" s="1"/>
      <c r="VCF356" s="1"/>
      <c r="VCG356" s="1"/>
      <c r="VCH356" s="1"/>
      <c r="VCI356" s="1"/>
      <c r="VCJ356" s="1"/>
      <c r="VCK356" s="1"/>
      <c r="VCL356" s="1"/>
      <c r="VCM356" s="1"/>
      <c r="VCN356" s="1"/>
      <c r="VCO356" s="1"/>
      <c r="VCP356" s="1"/>
      <c r="VCQ356" s="1"/>
      <c r="VCR356" s="1"/>
      <c r="VCS356" s="1"/>
      <c r="VCT356" s="1"/>
      <c r="VCU356" s="1"/>
      <c r="VCV356" s="1"/>
      <c r="VCW356" s="1"/>
      <c r="VCX356" s="1"/>
      <c r="VCY356" s="1"/>
      <c r="VCZ356" s="1"/>
      <c r="VDA356" s="1"/>
      <c r="VDB356" s="1"/>
      <c r="VDC356" s="1"/>
      <c r="VDD356" s="1"/>
      <c r="VDE356" s="1"/>
      <c r="VDF356" s="1"/>
      <c r="VDG356" s="1"/>
      <c r="VDH356" s="1"/>
      <c r="VDI356" s="1"/>
      <c r="VDJ356" s="1"/>
      <c r="VDK356" s="1"/>
      <c r="VDL356" s="1"/>
      <c r="VDM356" s="1"/>
      <c r="VDN356" s="1"/>
      <c r="VDO356" s="1"/>
      <c r="VDP356" s="1"/>
      <c r="VDQ356" s="1"/>
      <c r="VDR356" s="1"/>
      <c r="VDS356" s="1"/>
      <c r="VDT356" s="1"/>
      <c r="VDU356" s="1"/>
      <c r="VDV356" s="1"/>
      <c r="VDW356" s="1"/>
      <c r="VDX356" s="1"/>
      <c r="VDY356" s="1"/>
      <c r="VDZ356" s="1"/>
      <c r="VEA356" s="1"/>
      <c r="VEB356" s="1"/>
      <c r="VEC356" s="1"/>
      <c r="VED356" s="1"/>
      <c r="VEE356" s="1"/>
      <c r="VEF356" s="1"/>
      <c r="VEG356" s="1"/>
      <c r="VEH356" s="1"/>
      <c r="VEI356" s="1"/>
      <c r="VEJ356" s="1"/>
      <c r="VEK356" s="1"/>
      <c r="VEL356" s="1"/>
      <c r="VEM356" s="1"/>
      <c r="VEN356" s="1"/>
      <c r="VEO356" s="1"/>
      <c r="VEP356" s="1"/>
      <c r="VEQ356" s="1"/>
      <c r="VER356" s="1"/>
      <c r="VES356" s="1"/>
      <c r="VET356" s="1"/>
      <c r="VEU356" s="1"/>
      <c r="VEV356" s="1"/>
      <c r="VEW356" s="1"/>
      <c r="VEX356" s="1"/>
      <c r="VEY356" s="1"/>
      <c r="VEZ356" s="1"/>
      <c r="VFA356" s="1"/>
      <c r="VFB356" s="1"/>
      <c r="VFC356" s="1"/>
      <c r="VFD356" s="1"/>
      <c r="VFE356" s="1"/>
      <c r="VFF356" s="1"/>
      <c r="VFG356" s="1"/>
      <c r="VFH356" s="1"/>
      <c r="VFI356" s="1"/>
      <c r="VFJ356" s="1"/>
      <c r="VFK356" s="1"/>
      <c r="VFL356" s="1"/>
      <c r="VFM356" s="1"/>
      <c r="VFN356" s="1"/>
      <c r="VFO356" s="1"/>
      <c r="VFP356" s="1"/>
      <c r="VFQ356" s="1"/>
      <c r="VFR356" s="1"/>
      <c r="VFS356" s="1"/>
      <c r="VFT356" s="1"/>
      <c r="VFU356" s="1"/>
      <c r="VFV356" s="1"/>
      <c r="VFW356" s="1"/>
      <c r="VFX356" s="1"/>
      <c r="VFY356" s="1"/>
      <c r="VFZ356" s="1"/>
      <c r="VGA356" s="1"/>
      <c r="VGB356" s="1"/>
      <c r="VGC356" s="1"/>
      <c r="VGD356" s="1"/>
      <c r="VGE356" s="1"/>
      <c r="VGF356" s="1"/>
      <c r="VGG356" s="1"/>
      <c r="VGH356" s="1"/>
      <c r="VGI356" s="1"/>
      <c r="VGJ356" s="1"/>
      <c r="VGK356" s="1"/>
      <c r="VGL356" s="1"/>
      <c r="VGM356" s="1"/>
      <c r="VGN356" s="1"/>
      <c r="VGO356" s="1"/>
      <c r="VGP356" s="1"/>
      <c r="VGQ356" s="1"/>
      <c r="VGR356" s="1"/>
      <c r="VGS356" s="1"/>
      <c r="VGT356" s="1"/>
      <c r="VGU356" s="1"/>
      <c r="VGV356" s="1"/>
      <c r="VGW356" s="1"/>
      <c r="VGX356" s="1"/>
      <c r="VGY356" s="1"/>
      <c r="VGZ356" s="1"/>
      <c r="VHA356" s="1"/>
      <c r="VHB356" s="1"/>
      <c r="VHC356" s="1"/>
      <c r="VHD356" s="1"/>
      <c r="VHE356" s="1"/>
      <c r="VHF356" s="1"/>
      <c r="VHG356" s="1"/>
      <c r="VHH356" s="1"/>
      <c r="VHI356" s="1"/>
      <c r="VHJ356" s="1"/>
      <c r="VHK356" s="1"/>
      <c r="VHL356" s="1"/>
      <c r="VHM356" s="1"/>
      <c r="VHN356" s="1"/>
      <c r="VHO356" s="1"/>
      <c r="VHP356" s="1"/>
      <c r="VHQ356" s="1"/>
      <c r="VHR356" s="1"/>
      <c r="VHS356" s="1"/>
      <c r="VHT356" s="1"/>
      <c r="VHU356" s="1"/>
      <c r="VHV356" s="1"/>
      <c r="VHW356" s="1"/>
      <c r="VHX356" s="1"/>
      <c r="VHY356" s="1"/>
      <c r="VHZ356" s="1"/>
      <c r="VIA356" s="1"/>
      <c r="VIB356" s="1"/>
      <c r="VIC356" s="1"/>
      <c r="VID356" s="1"/>
      <c r="VIE356" s="1"/>
      <c r="VIF356" s="1"/>
      <c r="VIG356" s="1"/>
      <c r="VIH356" s="1"/>
      <c r="VII356" s="1"/>
      <c r="VIJ356" s="1"/>
      <c r="VIK356" s="1"/>
      <c r="VIL356" s="1"/>
      <c r="VIM356" s="1"/>
      <c r="VIN356" s="1"/>
      <c r="VIO356" s="1"/>
      <c r="VIP356" s="1"/>
      <c r="VIQ356" s="1"/>
      <c r="VIR356" s="1"/>
      <c r="VIS356" s="1"/>
      <c r="VIT356" s="1"/>
      <c r="VIU356" s="1"/>
      <c r="VIV356" s="1"/>
      <c r="VIW356" s="1"/>
      <c r="VIX356" s="1"/>
      <c r="VIY356" s="1"/>
      <c r="VIZ356" s="1"/>
      <c r="VJA356" s="1"/>
      <c r="VJB356" s="1"/>
      <c r="VJC356" s="1"/>
      <c r="VJD356" s="1"/>
      <c r="VJE356" s="1"/>
      <c r="VJF356" s="1"/>
      <c r="VJG356" s="1"/>
      <c r="VJH356" s="1"/>
      <c r="VJI356" s="1"/>
      <c r="VJJ356" s="1"/>
      <c r="VJK356" s="1"/>
      <c r="VJL356" s="1"/>
      <c r="VJM356" s="1"/>
      <c r="VJN356" s="1"/>
      <c r="VJO356" s="1"/>
      <c r="VJP356" s="1"/>
      <c r="VJQ356" s="1"/>
      <c r="VJR356" s="1"/>
      <c r="VJS356" s="1"/>
      <c r="VJT356" s="1"/>
      <c r="VJU356" s="1"/>
      <c r="VJV356" s="1"/>
      <c r="VJW356" s="1"/>
      <c r="VJX356" s="1"/>
      <c r="VJY356" s="1"/>
      <c r="VJZ356" s="1"/>
      <c r="VKA356" s="1"/>
      <c r="VKB356" s="1"/>
      <c r="VKC356" s="1"/>
      <c r="VKD356" s="1"/>
      <c r="VKE356" s="1"/>
      <c r="VKF356" s="1"/>
      <c r="VKG356" s="1"/>
      <c r="VKH356" s="1"/>
      <c r="VKI356" s="1"/>
      <c r="VKJ356" s="1"/>
      <c r="VKK356" s="1"/>
      <c r="VKL356" s="1"/>
      <c r="VKM356" s="1"/>
      <c r="VKN356" s="1"/>
      <c r="VKO356" s="1"/>
      <c r="VKP356" s="1"/>
      <c r="VKQ356" s="1"/>
      <c r="VKR356" s="1"/>
      <c r="VKS356" s="1"/>
      <c r="VKT356" s="1"/>
      <c r="VKU356" s="1"/>
      <c r="VKV356" s="1"/>
      <c r="VKW356" s="1"/>
      <c r="VKX356" s="1"/>
      <c r="VKY356" s="1"/>
      <c r="VKZ356" s="1"/>
      <c r="VLA356" s="1"/>
      <c r="VLB356" s="1"/>
      <c r="VLC356" s="1"/>
      <c r="VLD356" s="1"/>
      <c r="VLE356" s="1"/>
      <c r="VLF356" s="1"/>
      <c r="VLG356" s="1"/>
      <c r="VLH356" s="1"/>
      <c r="VLI356" s="1"/>
      <c r="VLJ356" s="1"/>
      <c r="VLK356" s="1"/>
      <c r="VLL356" s="1"/>
      <c r="VLM356" s="1"/>
      <c r="VLN356" s="1"/>
      <c r="VLO356" s="1"/>
      <c r="VLP356" s="1"/>
      <c r="VLQ356" s="1"/>
      <c r="VLR356" s="1"/>
      <c r="VLS356" s="1"/>
      <c r="VLT356" s="1"/>
      <c r="VLU356" s="1"/>
      <c r="VLV356" s="1"/>
      <c r="VLW356" s="1"/>
      <c r="VLX356" s="1"/>
      <c r="VLY356" s="1"/>
      <c r="VLZ356" s="1"/>
      <c r="VMA356" s="1"/>
      <c r="VMB356" s="1"/>
      <c r="VMC356" s="1"/>
      <c r="VMD356" s="1"/>
      <c r="VME356" s="1"/>
      <c r="VMF356" s="1"/>
      <c r="VMG356" s="1"/>
      <c r="VMH356" s="1"/>
      <c r="VMI356" s="1"/>
      <c r="VMJ356" s="1"/>
      <c r="VMK356" s="1"/>
      <c r="VML356" s="1"/>
      <c r="VMM356" s="1"/>
      <c r="VMN356" s="1"/>
      <c r="VMO356" s="1"/>
      <c r="VMP356" s="1"/>
      <c r="VMQ356" s="1"/>
      <c r="VMR356" s="1"/>
      <c r="VMS356" s="1"/>
      <c r="VMT356" s="1"/>
      <c r="VMU356" s="1"/>
      <c r="VMV356" s="1"/>
      <c r="VMW356" s="1"/>
      <c r="VMX356" s="1"/>
      <c r="VMY356" s="1"/>
      <c r="VMZ356" s="1"/>
      <c r="VNA356" s="1"/>
      <c r="VNB356" s="1"/>
      <c r="VNC356" s="1"/>
      <c r="VND356" s="1"/>
      <c r="VNE356" s="1"/>
      <c r="VNF356" s="1"/>
      <c r="VNG356" s="1"/>
      <c r="VNH356" s="1"/>
      <c r="VNI356" s="1"/>
      <c r="VNJ356" s="1"/>
      <c r="VNK356" s="1"/>
      <c r="VNL356" s="1"/>
      <c r="VNM356" s="1"/>
      <c r="VNN356" s="1"/>
      <c r="VNO356" s="1"/>
      <c r="VNP356" s="1"/>
      <c r="VNQ356" s="1"/>
      <c r="VNR356" s="1"/>
      <c r="VNS356" s="1"/>
      <c r="VNT356" s="1"/>
      <c r="VNU356" s="1"/>
      <c r="VNV356" s="1"/>
      <c r="VNW356" s="1"/>
      <c r="VNX356" s="1"/>
      <c r="VNY356" s="1"/>
      <c r="VNZ356" s="1"/>
      <c r="VOA356" s="1"/>
      <c r="VOB356" s="1"/>
      <c r="VOC356" s="1"/>
      <c r="VOD356" s="1"/>
      <c r="VOE356" s="1"/>
      <c r="VOF356" s="1"/>
      <c r="VOG356" s="1"/>
      <c r="VOH356" s="1"/>
      <c r="VOI356" s="1"/>
      <c r="VOJ356" s="1"/>
      <c r="VOK356" s="1"/>
      <c r="VOL356" s="1"/>
      <c r="VOM356" s="1"/>
      <c r="VON356" s="1"/>
      <c r="VOO356" s="1"/>
      <c r="VOP356" s="1"/>
      <c r="VOQ356" s="1"/>
      <c r="VOR356" s="1"/>
      <c r="VOS356" s="1"/>
      <c r="VOT356" s="1"/>
      <c r="VOU356" s="1"/>
      <c r="VOV356" s="1"/>
      <c r="VOW356" s="1"/>
      <c r="VOX356" s="1"/>
      <c r="VOY356" s="1"/>
      <c r="VOZ356" s="1"/>
      <c r="VPA356" s="1"/>
      <c r="VPB356" s="1"/>
      <c r="VPC356" s="1"/>
      <c r="VPD356" s="1"/>
      <c r="VPE356" s="1"/>
      <c r="VPF356" s="1"/>
      <c r="VPG356" s="1"/>
      <c r="VPH356" s="1"/>
      <c r="VPI356" s="1"/>
      <c r="VPJ356" s="1"/>
      <c r="VPK356" s="1"/>
      <c r="VPL356" s="1"/>
      <c r="VPM356" s="1"/>
      <c r="VPN356" s="1"/>
      <c r="VPO356" s="1"/>
      <c r="VPP356" s="1"/>
      <c r="VPQ356" s="1"/>
      <c r="VPR356" s="1"/>
      <c r="VPS356" s="1"/>
      <c r="VPT356" s="1"/>
      <c r="VPU356" s="1"/>
      <c r="VPV356" s="1"/>
      <c r="VPW356" s="1"/>
      <c r="VPX356" s="1"/>
      <c r="VPY356" s="1"/>
      <c r="VPZ356" s="1"/>
      <c r="VQA356" s="1"/>
      <c r="VQB356" s="1"/>
      <c r="VQC356" s="1"/>
      <c r="VQD356" s="1"/>
      <c r="VQE356" s="1"/>
      <c r="VQF356" s="1"/>
      <c r="VQG356" s="1"/>
      <c r="VQH356" s="1"/>
      <c r="VQI356" s="1"/>
      <c r="VQJ356" s="1"/>
      <c r="VQK356" s="1"/>
      <c r="VQL356" s="1"/>
      <c r="VQM356" s="1"/>
      <c r="VQN356" s="1"/>
      <c r="VQO356" s="1"/>
      <c r="VQP356" s="1"/>
      <c r="VQQ356" s="1"/>
      <c r="VQR356" s="1"/>
      <c r="VQS356" s="1"/>
      <c r="VQT356" s="1"/>
      <c r="VQU356" s="1"/>
      <c r="VQV356" s="1"/>
      <c r="VQW356" s="1"/>
      <c r="VQX356" s="1"/>
      <c r="VQY356" s="1"/>
      <c r="VQZ356" s="1"/>
      <c r="VRA356" s="1"/>
      <c r="VRB356" s="1"/>
      <c r="VRC356" s="1"/>
      <c r="VRD356" s="1"/>
      <c r="VRE356" s="1"/>
      <c r="VRF356" s="1"/>
      <c r="VRG356" s="1"/>
      <c r="VRH356" s="1"/>
      <c r="VRI356" s="1"/>
      <c r="VRJ356" s="1"/>
      <c r="VRK356" s="1"/>
      <c r="VRL356" s="1"/>
      <c r="VRM356" s="1"/>
      <c r="VRN356" s="1"/>
      <c r="VRO356" s="1"/>
      <c r="VRP356" s="1"/>
      <c r="VRQ356" s="1"/>
      <c r="VRR356" s="1"/>
      <c r="VRS356" s="1"/>
      <c r="VRT356" s="1"/>
      <c r="VRU356" s="1"/>
      <c r="VRV356" s="1"/>
      <c r="VRW356" s="1"/>
      <c r="VRX356" s="1"/>
      <c r="VRY356" s="1"/>
      <c r="VRZ356" s="1"/>
      <c r="VSA356" s="1"/>
      <c r="VSB356" s="1"/>
      <c r="VSC356" s="1"/>
      <c r="VSD356" s="1"/>
      <c r="VSE356" s="1"/>
      <c r="VSF356" s="1"/>
      <c r="VSG356" s="1"/>
      <c r="VSH356" s="1"/>
      <c r="VSI356" s="1"/>
      <c r="VSJ356" s="1"/>
      <c r="VSK356" s="1"/>
      <c r="VSL356" s="1"/>
      <c r="VSM356" s="1"/>
      <c r="VSN356" s="1"/>
      <c r="VSO356" s="1"/>
      <c r="VSP356" s="1"/>
      <c r="VSQ356" s="1"/>
      <c r="VSR356" s="1"/>
      <c r="VSS356" s="1"/>
      <c r="VST356" s="1"/>
      <c r="VSU356" s="1"/>
      <c r="VSV356" s="1"/>
      <c r="VSW356" s="1"/>
      <c r="VSX356" s="1"/>
      <c r="VSY356" s="1"/>
      <c r="VSZ356" s="1"/>
      <c r="VTA356" s="1"/>
      <c r="VTB356" s="1"/>
      <c r="VTC356" s="1"/>
      <c r="VTD356" s="1"/>
      <c r="VTE356" s="1"/>
      <c r="VTF356" s="1"/>
      <c r="VTG356" s="1"/>
      <c r="VTH356" s="1"/>
      <c r="VTI356" s="1"/>
      <c r="VTJ356" s="1"/>
      <c r="VTK356" s="1"/>
      <c r="VTL356" s="1"/>
      <c r="VTM356" s="1"/>
      <c r="VTN356" s="1"/>
      <c r="VTO356" s="1"/>
      <c r="VTP356" s="1"/>
      <c r="VTQ356" s="1"/>
      <c r="VTR356" s="1"/>
      <c r="VTS356" s="1"/>
      <c r="VTT356" s="1"/>
      <c r="VTU356" s="1"/>
      <c r="VTV356" s="1"/>
      <c r="VTW356" s="1"/>
      <c r="VTX356" s="1"/>
      <c r="VTY356" s="1"/>
      <c r="VTZ356" s="1"/>
      <c r="VUA356" s="1"/>
      <c r="VUB356" s="1"/>
      <c r="VUC356" s="1"/>
      <c r="VUD356" s="1"/>
      <c r="VUE356" s="1"/>
      <c r="VUF356" s="1"/>
      <c r="VUG356" s="1"/>
      <c r="VUH356" s="1"/>
      <c r="VUI356" s="1"/>
      <c r="VUJ356" s="1"/>
      <c r="VUK356" s="1"/>
      <c r="VUL356" s="1"/>
      <c r="VUM356" s="1"/>
      <c r="VUN356" s="1"/>
      <c r="VUO356" s="1"/>
      <c r="VUP356" s="1"/>
      <c r="VUQ356" s="1"/>
      <c r="VUR356" s="1"/>
      <c r="VUS356" s="1"/>
      <c r="VUT356" s="1"/>
      <c r="VUU356" s="1"/>
      <c r="VUV356" s="1"/>
      <c r="VUW356" s="1"/>
      <c r="VUX356" s="1"/>
      <c r="VUY356" s="1"/>
      <c r="VUZ356" s="1"/>
      <c r="VVA356" s="1"/>
      <c r="VVB356" s="1"/>
      <c r="VVC356" s="1"/>
      <c r="VVD356" s="1"/>
      <c r="VVE356" s="1"/>
      <c r="VVF356" s="1"/>
      <c r="VVG356" s="1"/>
      <c r="VVH356" s="1"/>
      <c r="VVI356" s="1"/>
      <c r="VVJ356" s="1"/>
      <c r="VVK356" s="1"/>
      <c r="VVL356" s="1"/>
      <c r="VVM356" s="1"/>
      <c r="VVN356" s="1"/>
      <c r="VVO356" s="1"/>
      <c r="VVP356" s="1"/>
      <c r="VVQ356" s="1"/>
      <c r="VVR356" s="1"/>
      <c r="VVS356" s="1"/>
      <c r="VVT356" s="1"/>
      <c r="VVU356" s="1"/>
      <c r="VVV356" s="1"/>
      <c r="VVW356" s="1"/>
      <c r="VVX356" s="1"/>
      <c r="VVY356" s="1"/>
      <c r="VVZ356" s="1"/>
      <c r="VWA356" s="1"/>
      <c r="VWB356" s="1"/>
      <c r="VWC356" s="1"/>
      <c r="VWD356" s="1"/>
      <c r="VWE356" s="1"/>
      <c r="VWF356" s="1"/>
      <c r="VWG356" s="1"/>
      <c r="VWH356" s="1"/>
      <c r="VWI356" s="1"/>
      <c r="VWJ356" s="1"/>
      <c r="VWK356" s="1"/>
      <c r="VWL356" s="1"/>
      <c r="VWM356" s="1"/>
      <c r="VWN356" s="1"/>
      <c r="VWO356" s="1"/>
      <c r="VWP356" s="1"/>
      <c r="VWQ356" s="1"/>
      <c r="VWR356" s="1"/>
      <c r="VWS356" s="1"/>
      <c r="VWT356" s="1"/>
      <c r="VWU356" s="1"/>
      <c r="VWV356" s="1"/>
      <c r="VWW356" s="1"/>
      <c r="VWX356" s="1"/>
      <c r="VWY356" s="1"/>
      <c r="VWZ356" s="1"/>
      <c r="VXA356" s="1"/>
      <c r="VXB356" s="1"/>
      <c r="VXC356" s="1"/>
      <c r="VXD356" s="1"/>
      <c r="VXE356" s="1"/>
      <c r="VXF356" s="1"/>
      <c r="VXG356" s="1"/>
      <c r="VXH356" s="1"/>
      <c r="VXI356" s="1"/>
      <c r="VXJ356" s="1"/>
      <c r="VXK356" s="1"/>
      <c r="VXL356" s="1"/>
      <c r="VXM356" s="1"/>
      <c r="VXN356" s="1"/>
      <c r="VXO356" s="1"/>
      <c r="VXP356" s="1"/>
      <c r="VXQ356" s="1"/>
      <c r="VXR356" s="1"/>
      <c r="VXS356" s="1"/>
      <c r="VXT356" s="1"/>
      <c r="VXU356" s="1"/>
      <c r="VXV356" s="1"/>
      <c r="VXW356" s="1"/>
      <c r="VXX356" s="1"/>
      <c r="VXY356" s="1"/>
      <c r="VXZ356" s="1"/>
      <c r="VYA356" s="1"/>
      <c r="VYB356" s="1"/>
      <c r="VYC356" s="1"/>
      <c r="VYD356" s="1"/>
      <c r="VYE356" s="1"/>
      <c r="VYF356" s="1"/>
      <c r="VYG356" s="1"/>
      <c r="VYH356" s="1"/>
      <c r="VYI356" s="1"/>
      <c r="VYJ356" s="1"/>
      <c r="VYK356" s="1"/>
      <c r="VYL356" s="1"/>
      <c r="VYM356" s="1"/>
      <c r="VYN356" s="1"/>
      <c r="VYO356" s="1"/>
      <c r="VYP356" s="1"/>
      <c r="VYQ356" s="1"/>
      <c r="VYR356" s="1"/>
      <c r="VYS356" s="1"/>
      <c r="VYT356" s="1"/>
      <c r="VYU356" s="1"/>
      <c r="VYV356" s="1"/>
      <c r="VYW356" s="1"/>
      <c r="VYX356" s="1"/>
      <c r="VYY356" s="1"/>
      <c r="VYZ356" s="1"/>
      <c r="VZA356" s="1"/>
      <c r="VZB356" s="1"/>
      <c r="VZC356" s="1"/>
      <c r="VZD356" s="1"/>
      <c r="VZE356" s="1"/>
      <c r="VZF356" s="1"/>
      <c r="VZG356" s="1"/>
      <c r="VZH356" s="1"/>
      <c r="VZI356" s="1"/>
      <c r="VZJ356" s="1"/>
      <c r="VZK356" s="1"/>
      <c r="VZL356" s="1"/>
      <c r="VZM356" s="1"/>
      <c r="VZN356" s="1"/>
      <c r="VZO356" s="1"/>
      <c r="VZP356" s="1"/>
      <c r="VZQ356" s="1"/>
      <c r="VZR356" s="1"/>
      <c r="VZS356" s="1"/>
      <c r="VZT356" s="1"/>
      <c r="VZU356" s="1"/>
      <c r="VZV356" s="1"/>
      <c r="VZW356" s="1"/>
      <c r="VZX356" s="1"/>
      <c r="VZY356" s="1"/>
      <c r="VZZ356" s="1"/>
      <c r="WAA356" s="1"/>
      <c r="WAB356" s="1"/>
      <c r="WAC356" s="1"/>
      <c r="WAD356" s="1"/>
      <c r="WAE356" s="1"/>
      <c r="WAF356" s="1"/>
      <c r="WAG356" s="1"/>
      <c r="WAH356" s="1"/>
      <c r="WAI356" s="1"/>
      <c r="WAJ356" s="1"/>
      <c r="WAK356" s="1"/>
      <c r="WAL356" s="1"/>
      <c r="WAM356" s="1"/>
      <c r="WAN356" s="1"/>
      <c r="WAO356" s="1"/>
      <c r="WAP356" s="1"/>
      <c r="WAQ356" s="1"/>
      <c r="WAR356" s="1"/>
      <c r="WAS356" s="1"/>
      <c r="WAT356" s="1"/>
      <c r="WAU356" s="1"/>
      <c r="WAV356" s="1"/>
      <c r="WAW356" s="1"/>
      <c r="WAX356" s="1"/>
      <c r="WAY356" s="1"/>
      <c r="WAZ356" s="1"/>
      <c r="WBA356" s="1"/>
      <c r="WBB356" s="1"/>
      <c r="WBC356" s="1"/>
      <c r="WBD356" s="1"/>
      <c r="WBE356" s="1"/>
      <c r="WBF356" s="1"/>
      <c r="WBG356" s="1"/>
      <c r="WBH356" s="1"/>
      <c r="WBI356" s="1"/>
      <c r="WBJ356" s="1"/>
      <c r="WBK356" s="1"/>
      <c r="WBL356" s="1"/>
      <c r="WBM356" s="1"/>
      <c r="WBN356" s="1"/>
      <c r="WBO356" s="1"/>
      <c r="WBP356" s="1"/>
      <c r="WBQ356" s="1"/>
      <c r="WBR356" s="1"/>
      <c r="WBS356" s="1"/>
      <c r="WBT356" s="1"/>
      <c r="WBU356" s="1"/>
      <c r="WBV356" s="1"/>
      <c r="WBW356" s="1"/>
      <c r="WBX356" s="1"/>
      <c r="WBY356" s="1"/>
      <c r="WBZ356" s="1"/>
      <c r="WCA356" s="1"/>
      <c r="WCB356" s="1"/>
      <c r="WCC356" s="1"/>
      <c r="WCD356" s="1"/>
      <c r="WCE356" s="1"/>
      <c r="WCF356" s="1"/>
      <c r="WCG356" s="1"/>
      <c r="WCH356" s="1"/>
      <c r="WCI356" s="1"/>
      <c r="WCJ356" s="1"/>
      <c r="WCK356" s="1"/>
      <c r="WCL356" s="1"/>
      <c r="WCM356" s="1"/>
      <c r="WCN356" s="1"/>
      <c r="WCO356" s="1"/>
      <c r="WCP356" s="1"/>
      <c r="WCQ356" s="1"/>
      <c r="WCR356" s="1"/>
      <c r="WCS356" s="1"/>
      <c r="WCT356" s="1"/>
      <c r="WCU356" s="1"/>
      <c r="WCV356" s="1"/>
      <c r="WCW356" s="1"/>
      <c r="WCX356" s="1"/>
      <c r="WCY356" s="1"/>
      <c r="WCZ356" s="1"/>
      <c r="WDA356" s="1"/>
      <c r="WDB356" s="1"/>
      <c r="WDC356" s="1"/>
      <c r="WDD356" s="1"/>
      <c r="WDE356" s="1"/>
      <c r="WDF356" s="1"/>
      <c r="WDG356" s="1"/>
      <c r="WDH356" s="1"/>
      <c r="WDI356" s="1"/>
      <c r="WDJ356" s="1"/>
      <c r="WDK356" s="1"/>
      <c r="WDL356" s="1"/>
      <c r="WDM356" s="1"/>
      <c r="WDN356" s="1"/>
      <c r="WDO356" s="1"/>
      <c r="WDP356" s="1"/>
      <c r="WDQ356" s="1"/>
      <c r="WDR356" s="1"/>
      <c r="WDS356" s="1"/>
      <c r="WDT356" s="1"/>
      <c r="WDU356" s="1"/>
      <c r="WDV356" s="1"/>
      <c r="WDW356" s="1"/>
      <c r="WDX356" s="1"/>
      <c r="WDY356" s="1"/>
      <c r="WDZ356" s="1"/>
      <c r="WEA356" s="1"/>
      <c r="WEB356" s="1"/>
      <c r="WEC356" s="1"/>
      <c r="WED356" s="1"/>
      <c r="WEE356" s="1"/>
      <c r="WEF356" s="1"/>
      <c r="WEG356" s="1"/>
      <c r="WEH356" s="1"/>
      <c r="WEI356" s="1"/>
      <c r="WEJ356" s="1"/>
      <c r="WEK356" s="1"/>
      <c r="WEL356" s="1"/>
      <c r="WEM356" s="1"/>
      <c r="WEN356" s="1"/>
      <c r="WEO356" s="1"/>
      <c r="WEP356" s="1"/>
      <c r="WEQ356" s="1"/>
      <c r="WER356" s="1"/>
      <c r="WES356" s="1"/>
      <c r="WET356" s="1"/>
      <c r="WEU356" s="1"/>
      <c r="WEV356" s="1"/>
      <c r="WEW356" s="1"/>
      <c r="WEX356" s="1"/>
      <c r="WEY356" s="1"/>
      <c r="WEZ356" s="1"/>
      <c r="WFA356" s="1"/>
      <c r="WFB356" s="1"/>
      <c r="WFC356" s="1"/>
      <c r="WFD356" s="1"/>
      <c r="WFE356" s="1"/>
      <c r="WFF356" s="1"/>
      <c r="WFG356" s="1"/>
      <c r="WFH356" s="1"/>
      <c r="WFI356" s="1"/>
      <c r="WFJ356" s="1"/>
      <c r="WFK356" s="1"/>
      <c r="WFL356" s="1"/>
      <c r="WFM356" s="1"/>
      <c r="WFN356" s="1"/>
      <c r="WFO356" s="1"/>
      <c r="WFP356" s="1"/>
      <c r="WFQ356" s="1"/>
      <c r="WFR356" s="1"/>
      <c r="WFS356" s="1"/>
      <c r="WFT356" s="1"/>
      <c r="WFU356" s="1"/>
      <c r="WFV356" s="1"/>
      <c r="WFW356" s="1"/>
      <c r="WFX356" s="1"/>
      <c r="WFY356" s="1"/>
      <c r="WFZ356" s="1"/>
      <c r="WGA356" s="1"/>
      <c r="WGB356" s="1"/>
      <c r="WGC356" s="1"/>
      <c r="WGD356" s="1"/>
      <c r="WGE356" s="1"/>
      <c r="WGF356" s="1"/>
      <c r="WGG356" s="1"/>
      <c r="WGH356" s="1"/>
      <c r="WGI356" s="1"/>
      <c r="WGJ356" s="1"/>
      <c r="WGK356" s="1"/>
      <c r="WGL356" s="1"/>
      <c r="WGM356" s="1"/>
      <c r="WGN356" s="1"/>
      <c r="WGO356" s="1"/>
      <c r="WGP356" s="1"/>
      <c r="WGQ356" s="1"/>
      <c r="WGR356" s="1"/>
      <c r="WGS356" s="1"/>
      <c r="WGT356" s="1"/>
      <c r="WGU356" s="1"/>
      <c r="WGV356" s="1"/>
      <c r="WGW356" s="1"/>
      <c r="WGX356" s="1"/>
      <c r="WGY356" s="1"/>
      <c r="WGZ356" s="1"/>
      <c r="WHA356" s="1"/>
      <c r="WHB356" s="1"/>
      <c r="WHC356" s="1"/>
      <c r="WHD356" s="1"/>
      <c r="WHE356" s="1"/>
      <c r="WHF356" s="1"/>
      <c r="WHG356" s="1"/>
      <c r="WHH356" s="1"/>
      <c r="WHI356" s="1"/>
      <c r="WHJ356" s="1"/>
      <c r="WHK356" s="1"/>
      <c r="WHL356" s="1"/>
      <c r="WHM356" s="1"/>
      <c r="WHN356" s="1"/>
      <c r="WHO356" s="1"/>
      <c r="WHP356" s="1"/>
      <c r="WHQ356" s="1"/>
      <c r="WHR356" s="1"/>
      <c r="WHS356" s="1"/>
      <c r="WHT356" s="1"/>
      <c r="WHU356" s="1"/>
      <c r="WHV356" s="1"/>
      <c r="WHW356" s="1"/>
      <c r="WHX356" s="1"/>
      <c r="WHY356" s="1"/>
      <c r="WHZ356" s="1"/>
      <c r="WIA356" s="1"/>
      <c r="WIB356" s="1"/>
      <c r="WIC356" s="1"/>
      <c r="WID356" s="1"/>
      <c r="WIE356" s="1"/>
      <c r="WIF356" s="1"/>
      <c r="WIG356" s="1"/>
      <c r="WIH356" s="1"/>
      <c r="WII356" s="1"/>
      <c r="WIJ356" s="1"/>
      <c r="WIK356" s="1"/>
      <c r="WIL356" s="1"/>
      <c r="WIM356" s="1"/>
      <c r="WIN356" s="1"/>
      <c r="WIO356" s="1"/>
      <c r="WIP356" s="1"/>
      <c r="WIQ356" s="1"/>
      <c r="WIR356" s="1"/>
      <c r="WIS356" s="1"/>
      <c r="WIT356" s="1"/>
      <c r="WIU356" s="1"/>
      <c r="WIV356" s="1"/>
      <c r="WIW356" s="1"/>
      <c r="WIX356" s="1"/>
      <c r="WIY356" s="1"/>
      <c r="WIZ356" s="1"/>
      <c r="WJA356" s="1"/>
      <c r="WJB356" s="1"/>
      <c r="WJC356" s="1"/>
      <c r="WJD356" s="1"/>
      <c r="WJE356" s="1"/>
      <c r="WJF356" s="1"/>
      <c r="WJG356" s="1"/>
      <c r="WJH356" s="1"/>
      <c r="WJI356" s="1"/>
      <c r="WJJ356" s="1"/>
      <c r="WJK356" s="1"/>
      <c r="WJL356" s="1"/>
      <c r="WJM356" s="1"/>
      <c r="WJN356" s="1"/>
      <c r="WJO356" s="1"/>
      <c r="WJP356" s="1"/>
      <c r="WJQ356" s="1"/>
      <c r="WJR356" s="1"/>
      <c r="WJS356" s="1"/>
      <c r="WJT356" s="1"/>
      <c r="WJU356" s="1"/>
      <c r="WJV356" s="1"/>
      <c r="WJW356" s="1"/>
      <c r="WJX356" s="1"/>
      <c r="WJY356" s="1"/>
      <c r="WJZ356" s="1"/>
      <c r="WKA356" s="1"/>
      <c r="WKB356" s="1"/>
      <c r="WKC356" s="1"/>
      <c r="WKD356" s="1"/>
      <c r="WKE356" s="1"/>
      <c r="WKF356" s="1"/>
      <c r="WKG356" s="1"/>
      <c r="WKH356" s="1"/>
      <c r="WKI356" s="1"/>
      <c r="WKJ356" s="1"/>
      <c r="WKK356" s="1"/>
      <c r="WKL356" s="1"/>
      <c r="WKM356" s="1"/>
      <c r="WKN356" s="1"/>
      <c r="WKO356" s="1"/>
      <c r="WKP356" s="1"/>
      <c r="WKQ356" s="1"/>
      <c r="WKR356" s="1"/>
      <c r="WKS356" s="1"/>
      <c r="WKT356" s="1"/>
      <c r="WKU356" s="1"/>
      <c r="WKV356" s="1"/>
      <c r="WKW356" s="1"/>
      <c r="WKX356" s="1"/>
      <c r="WKY356" s="1"/>
      <c r="WKZ356" s="1"/>
      <c r="WLA356" s="1"/>
      <c r="WLB356" s="1"/>
      <c r="WLC356" s="1"/>
      <c r="WLD356" s="1"/>
      <c r="WLE356" s="1"/>
      <c r="WLF356" s="1"/>
      <c r="WLG356" s="1"/>
      <c r="WLH356" s="1"/>
      <c r="WLI356" s="1"/>
      <c r="WLJ356" s="1"/>
      <c r="WLK356" s="1"/>
      <c r="WLL356" s="1"/>
      <c r="WLM356" s="1"/>
      <c r="WLN356" s="1"/>
      <c r="WLO356" s="1"/>
      <c r="WLP356" s="1"/>
      <c r="WLQ356" s="1"/>
      <c r="WLR356" s="1"/>
      <c r="WLS356" s="1"/>
      <c r="WLT356" s="1"/>
      <c r="WLU356" s="1"/>
      <c r="WLV356" s="1"/>
      <c r="WLW356" s="1"/>
      <c r="WLX356" s="1"/>
      <c r="WLY356" s="1"/>
      <c r="WLZ356" s="1"/>
      <c r="WMA356" s="1"/>
      <c r="WMB356" s="1"/>
      <c r="WMC356" s="1"/>
      <c r="WMD356" s="1"/>
      <c r="WME356" s="1"/>
      <c r="WMF356" s="1"/>
      <c r="WMG356" s="1"/>
      <c r="WMH356" s="1"/>
      <c r="WMI356" s="1"/>
      <c r="WMJ356" s="1"/>
      <c r="WMK356" s="1"/>
      <c r="WML356" s="1"/>
      <c r="WMM356" s="1"/>
      <c r="WMN356" s="1"/>
      <c r="WMO356" s="1"/>
      <c r="WMP356" s="1"/>
      <c r="WMQ356" s="1"/>
      <c r="WMR356" s="1"/>
      <c r="WMS356" s="1"/>
      <c r="WMT356" s="1"/>
      <c r="WMU356" s="1"/>
      <c r="WMV356" s="1"/>
      <c r="WMW356" s="1"/>
      <c r="WMX356" s="1"/>
      <c r="WMY356" s="1"/>
      <c r="WMZ356" s="1"/>
      <c r="WNA356" s="1"/>
      <c r="WNB356" s="1"/>
      <c r="WNC356" s="1"/>
      <c r="WND356" s="1"/>
      <c r="WNE356" s="1"/>
      <c r="WNF356" s="1"/>
      <c r="WNG356" s="1"/>
      <c r="WNH356" s="1"/>
      <c r="WNI356" s="1"/>
      <c r="WNJ356" s="1"/>
      <c r="WNK356" s="1"/>
      <c r="WNL356" s="1"/>
      <c r="WNM356" s="1"/>
      <c r="WNN356" s="1"/>
      <c r="WNO356" s="1"/>
      <c r="WNP356" s="1"/>
      <c r="WNQ356" s="1"/>
      <c r="WNR356" s="1"/>
      <c r="WNS356" s="1"/>
      <c r="WNT356" s="1"/>
      <c r="WNU356" s="1"/>
      <c r="WNV356" s="1"/>
      <c r="WNW356" s="1"/>
      <c r="WNX356" s="1"/>
      <c r="WNY356" s="1"/>
      <c r="WNZ356" s="1"/>
      <c r="WOA356" s="1"/>
      <c r="WOB356" s="1"/>
      <c r="WOC356" s="1"/>
      <c r="WOD356" s="1"/>
      <c r="WOE356" s="1"/>
      <c r="WOF356" s="1"/>
      <c r="WOG356" s="1"/>
      <c r="WOH356" s="1"/>
      <c r="WOI356" s="1"/>
      <c r="WOJ356" s="1"/>
      <c r="WOK356" s="1"/>
      <c r="WOL356" s="1"/>
      <c r="WOM356" s="1"/>
      <c r="WON356" s="1"/>
      <c r="WOO356" s="1"/>
      <c r="WOP356" s="1"/>
      <c r="WOQ356" s="1"/>
      <c r="WOR356" s="1"/>
      <c r="WOS356" s="1"/>
      <c r="WOT356" s="1"/>
      <c r="WOU356" s="1"/>
      <c r="WOV356" s="1"/>
      <c r="WOW356" s="1"/>
      <c r="WOX356" s="1"/>
      <c r="WOY356" s="1"/>
      <c r="WOZ356" s="1"/>
      <c r="WPA356" s="1"/>
      <c r="WPB356" s="1"/>
      <c r="WPC356" s="1"/>
      <c r="WPD356" s="1"/>
      <c r="WPE356" s="1"/>
      <c r="WPF356" s="1"/>
      <c r="WPG356" s="1"/>
      <c r="WPH356" s="1"/>
      <c r="WPI356" s="1"/>
      <c r="WPJ356" s="1"/>
      <c r="WPK356" s="1"/>
      <c r="WPL356" s="1"/>
      <c r="WPM356" s="1"/>
      <c r="WPN356" s="1"/>
      <c r="WPO356" s="1"/>
      <c r="WPP356" s="1"/>
      <c r="WPQ356" s="1"/>
      <c r="WPR356" s="1"/>
      <c r="WPS356" s="1"/>
      <c r="WPT356" s="1"/>
      <c r="WPU356" s="1"/>
      <c r="WPV356" s="1"/>
      <c r="WPW356" s="1"/>
      <c r="WPX356" s="1"/>
      <c r="WPY356" s="1"/>
      <c r="WPZ356" s="1"/>
      <c r="WQA356" s="1"/>
      <c r="WQB356" s="1"/>
      <c r="WQC356" s="1"/>
      <c r="WQD356" s="1"/>
      <c r="WQE356" s="1"/>
      <c r="WQF356" s="1"/>
      <c r="WQG356" s="1"/>
      <c r="WQH356" s="1"/>
      <c r="WQI356" s="1"/>
      <c r="WQJ356" s="1"/>
      <c r="WQK356" s="1"/>
      <c r="WQL356" s="1"/>
      <c r="WQM356" s="1"/>
      <c r="WQN356" s="1"/>
      <c r="WQO356" s="1"/>
      <c r="WQP356" s="1"/>
      <c r="WQQ356" s="1"/>
      <c r="WQR356" s="1"/>
      <c r="WQS356" s="1"/>
      <c r="WQT356" s="1"/>
      <c r="WQU356" s="1"/>
      <c r="WQV356" s="1"/>
      <c r="WQW356" s="1"/>
      <c r="WQX356" s="1"/>
      <c r="WQY356" s="1"/>
      <c r="WQZ356" s="1"/>
      <c r="WRA356" s="1"/>
      <c r="WRB356" s="1"/>
      <c r="WRC356" s="1"/>
      <c r="WRD356" s="1"/>
      <c r="WRE356" s="1"/>
      <c r="WRF356" s="1"/>
      <c r="WRG356" s="1"/>
      <c r="WRH356" s="1"/>
      <c r="WRI356" s="1"/>
      <c r="WRJ356" s="1"/>
      <c r="WRK356" s="1"/>
      <c r="WRL356" s="1"/>
      <c r="WRM356" s="1"/>
      <c r="WRN356" s="1"/>
      <c r="WRO356" s="1"/>
      <c r="WRP356" s="1"/>
      <c r="WRQ356" s="1"/>
      <c r="WRR356" s="1"/>
      <c r="WRS356" s="1"/>
      <c r="WRT356" s="1"/>
      <c r="WRU356" s="1"/>
      <c r="WRV356" s="1"/>
      <c r="WRW356" s="1"/>
      <c r="WRX356" s="1"/>
      <c r="WRY356" s="1"/>
      <c r="WRZ356" s="1"/>
      <c r="WSA356" s="1"/>
      <c r="WSB356" s="1"/>
      <c r="WSC356" s="1"/>
      <c r="WSD356" s="1"/>
      <c r="WSE356" s="1"/>
      <c r="WSF356" s="1"/>
      <c r="WSG356" s="1"/>
      <c r="WSH356" s="1"/>
      <c r="WSI356" s="1"/>
      <c r="WSJ356" s="1"/>
      <c r="WSK356" s="1"/>
      <c r="WSL356" s="1"/>
      <c r="WSM356" s="1"/>
      <c r="WSN356" s="1"/>
      <c r="WSO356" s="1"/>
      <c r="WSP356" s="1"/>
      <c r="WSQ356" s="1"/>
      <c r="WSR356" s="1"/>
      <c r="WSS356" s="1"/>
      <c r="WST356" s="1"/>
      <c r="WSU356" s="1"/>
      <c r="WSV356" s="1"/>
      <c r="WSW356" s="1"/>
      <c r="WSX356" s="1"/>
      <c r="WSY356" s="1"/>
      <c r="WSZ356" s="1"/>
      <c r="WTA356" s="1"/>
      <c r="WTB356" s="1"/>
      <c r="WTC356" s="1"/>
      <c r="WTD356" s="1"/>
      <c r="WTE356" s="1"/>
      <c r="WTF356" s="1"/>
      <c r="WTG356" s="1"/>
      <c r="WTH356" s="1"/>
      <c r="WTI356" s="1"/>
      <c r="WTJ356" s="1"/>
      <c r="WTK356" s="1"/>
      <c r="WTL356" s="1"/>
      <c r="WTM356" s="1"/>
      <c r="WTN356" s="1"/>
      <c r="WTO356" s="1"/>
      <c r="WTP356" s="1"/>
      <c r="WTQ356" s="1"/>
      <c r="WTR356" s="1"/>
      <c r="WTS356" s="1"/>
      <c r="WTT356" s="1"/>
      <c r="WTU356" s="1"/>
      <c r="WTV356" s="1"/>
      <c r="WTW356" s="1"/>
      <c r="WTX356" s="1"/>
      <c r="WTY356" s="1"/>
      <c r="WTZ356" s="1"/>
      <c r="WUA356" s="1"/>
      <c r="WUB356" s="1"/>
      <c r="WUC356" s="1"/>
      <c r="WUD356" s="1"/>
      <c r="WUE356" s="1"/>
      <c r="WUF356" s="1"/>
      <c r="WUG356" s="1"/>
      <c r="WUH356" s="1"/>
      <c r="WUI356" s="1"/>
      <c r="WUJ356" s="1"/>
      <c r="WUK356" s="1"/>
      <c r="WUL356" s="1"/>
      <c r="WUM356" s="1"/>
      <c r="WUN356" s="1"/>
      <c r="WUO356" s="1"/>
      <c r="WUP356" s="1"/>
      <c r="WUQ356" s="1"/>
      <c r="WUR356" s="1"/>
      <c r="WUS356" s="1"/>
      <c r="WUT356" s="1"/>
      <c r="WUU356" s="1"/>
      <c r="WUV356" s="1"/>
      <c r="WUW356" s="1"/>
      <c r="WUX356" s="1"/>
      <c r="WUY356" s="1"/>
      <c r="WUZ356" s="1"/>
      <c r="WVA356" s="1"/>
      <c r="WVB356" s="1"/>
      <c r="WVC356" s="1"/>
      <c r="WVD356" s="1"/>
      <c r="WVE356" s="1"/>
      <c r="WVF356" s="1"/>
      <c r="WVG356" s="1"/>
      <c r="WVH356" s="1"/>
      <c r="WVI356" s="1"/>
      <c r="WVJ356" s="1"/>
      <c r="WVK356" s="1"/>
      <c r="WVL356" s="1"/>
      <c r="WVM356" s="1"/>
      <c r="WVN356" s="1"/>
      <c r="WVO356" s="1"/>
      <c r="WVP356" s="1"/>
      <c r="WVQ356" s="1"/>
      <c r="WVR356" s="1"/>
      <c r="WVS356" s="1"/>
      <c r="WVT356" s="1"/>
      <c r="WVU356" s="1"/>
    </row>
    <row r="357" spans="1:16141" s="5" customFormat="1" ht="63.75" customHeight="1">
      <c r="A357" s="2800"/>
      <c r="B357" s="3"/>
      <c r="C357" s="2632"/>
      <c r="D357" s="2632">
        <v>3111</v>
      </c>
      <c r="E357" s="2671" t="s">
        <v>289</v>
      </c>
      <c r="F357" s="2728">
        <f>+F358+F373+F376</f>
        <v>503067.47416666668</v>
      </c>
      <c r="G357" s="2729"/>
      <c r="H357" s="2730">
        <f>+H358+H373+H376</f>
        <v>6036809.6899999995</v>
      </c>
      <c r="I357" s="2788" t="s">
        <v>533</v>
      </c>
      <c r="J357" s="2778"/>
      <c r="L357" s="1"/>
      <c r="M357" s="84"/>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c r="ALA357" s="1"/>
      <c r="ALB357" s="1"/>
      <c r="ALC357" s="1"/>
      <c r="ALD357" s="1"/>
      <c r="ALE357" s="1"/>
      <c r="ALF357" s="1"/>
      <c r="ALG357" s="1"/>
      <c r="ALH357" s="1"/>
      <c r="ALI357" s="1"/>
      <c r="ALJ357" s="1"/>
      <c r="ALK357" s="1"/>
      <c r="ALL357" s="1"/>
      <c r="ALM357" s="1"/>
      <c r="ALN357" s="1"/>
      <c r="ALO357" s="1"/>
      <c r="ALP357" s="1"/>
      <c r="ALQ357" s="1"/>
      <c r="ALR357" s="1"/>
      <c r="ALS357" s="1"/>
      <c r="ALT357" s="1"/>
      <c r="ALU357" s="1"/>
      <c r="ALV357" s="1"/>
      <c r="ALW357" s="1"/>
      <c r="ALX357" s="1"/>
      <c r="ALY357" s="1"/>
      <c r="ALZ357" s="1"/>
      <c r="AMA357" s="1"/>
      <c r="AMB357" s="1"/>
      <c r="AMC357" s="1"/>
      <c r="AMD357" s="1"/>
      <c r="AME357" s="1"/>
      <c r="AMF357" s="1"/>
      <c r="AMG357" s="1"/>
      <c r="AMH357" s="1"/>
      <c r="AMI357" s="1"/>
      <c r="AMJ357" s="1"/>
      <c r="AMK357" s="1"/>
      <c r="AML357" s="1"/>
      <c r="AMM357" s="1"/>
      <c r="AMN357" s="1"/>
      <c r="AMO357" s="1"/>
      <c r="AMP357" s="1"/>
      <c r="AMQ357" s="1"/>
      <c r="AMR357" s="1"/>
      <c r="AMS357" s="1"/>
      <c r="AMT357" s="1"/>
      <c r="AMU357" s="1"/>
      <c r="AMV357" s="1"/>
      <c r="AMW357" s="1"/>
      <c r="AMX357" s="1"/>
      <c r="AMY357" s="1"/>
      <c r="AMZ357" s="1"/>
      <c r="ANA357" s="1"/>
      <c r="ANB357" s="1"/>
      <c r="ANC357" s="1"/>
      <c r="AND357" s="1"/>
      <c r="ANE357" s="1"/>
      <c r="ANF357" s="1"/>
      <c r="ANG357" s="1"/>
      <c r="ANH357" s="1"/>
      <c r="ANI357" s="1"/>
      <c r="ANJ357" s="1"/>
      <c r="ANK357" s="1"/>
      <c r="ANL357" s="1"/>
      <c r="ANM357" s="1"/>
      <c r="ANN357" s="1"/>
      <c r="ANO357" s="1"/>
      <c r="ANP357" s="1"/>
      <c r="ANQ357" s="1"/>
      <c r="ANR357" s="1"/>
      <c r="ANS357" s="1"/>
      <c r="ANT357" s="1"/>
      <c r="ANU357" s="1"/>
      <c r="ANV357" s="1"/>
      <c r="ANW357" s="1"/>
      <c r="ANX357" s="1"/>
      <c r="ANY357" s="1"/>
      <c r="ANZ357" s="1"/>
      <c r="AOA357" s="1"/>
      <c r="AOB357" s="1"/>
      <c r="AOC357" s="1"/>
      <c r="AOD357" s="1"/>
      <c r="AOE357" s="1"/>
      <c r="AOF357" s="1"/>
      <c r="AOG357" s="1"/>
      <c r="AOH357" s="1"/>
      <c r="AOI357" s="1"/>
      <c r="AOJ357" s="1"/>
      <c r="AOK357" s="1"/>
      <c r="AOL357" s="1"/>
      <c r="AOM357" s="1"/>
      <c r="AON357" s="1"/>
      <c r="AOO357" s="1"/>
      <c r="AOP357" s="1"/>
      <c r="AOQ357" s="1"/>
      <c r="AOR357" s="1"/>
      <c r="AOS357" s="1"/>
      <c r="AOT357" s="1"/>
      <c r="AOU357" s="1"/>
      <c r="AOV357" s="1"/>
      <c r="AOW357" s="1"/>
      <c r="AOX357" s="1"/>
      <c r="AOY357" s="1"/>
      <c r="AOZ357" s="1"/>
      <c r="APA357" s="1"/>
      <c r="APB357" s="1"/>
      <c r="APC357" s="1"/>
      <c r="APD357" s="1"/>
      <c r="APE357" s="1"/>
      <c r="APF357" s="1"/>
      <c r="APG357" s="1"/>
      <c r="APH357" s="1"/>
      <c r="API357" s="1"/>
      <c r="APJ357" s="1"/>
      <c r="APK357" s="1"/>
      <c r="APL357" s="1"/>
      <c r="APM357" s="1"/>
      <c r="APN357" s="1"/>
      <c r="APO357" s="1"/>
      <c r="APP357" s="1"/>
      <c r="APQ357" s="1"/>
      <c r="APR357" s="1"/>
      <c r="APS357" s="1"/>
      <c r="APT357" s="1"/>
      <c r="APU357" s="1"/>
      <c r="APV357" s="1"/>
      <c r="APW357" s="1"/>
      <c r="APX357" s="1"/>
      <c r="APY357" s="1"/>
      <c r="APZ357" s="1"/>
      <c r="AQA357" s="1"/>
      <c r="AQB357" s="1"/>
      <c r="AQC357" s="1"/>
      <c r="AQD357" s="1"/>
      <c r="AQE357" s="1"/>
      <c r="AQF357" s="1"/>
      <c r="AQG357" s="1"/>
      <c r="AQH357" s="1"/>
      <c r="AQI357" s="1"/>
      <c r="AQJ357" s="1"/>
      <c r="AQK357" s="1"/>
      <c r="AQL357" s="1"/>
      <c r="AQM357" s="1"/>
      <c r="AQN357" s="1"/>
      <c r="AQO357" s="1"/>
      <c r="AQP357" s="1"/>
      <c r="AQQ357" s="1"/>
      <c r="AQR357" s="1"/>
      <c r="AQS357" s="1"/>
      <c r="AQT357" s="1"/>
      <c r="AQU357" s="1"/>
      <c r="AQV357" s="1"/>
      <c r="AQW357" s="1"/>
      <c r="AQX357" s="1"/>
      <c r="AQY357" s="1"/>
      <c r="AQZ357" s="1"/>
      <c r="ARA357" s="1"/>
      <c r="ARB357" s="1"/>
      <c r="ARC357" s="1"/>
      <c r="ARD357" s="1"/>
      <c r="ARE357" s="1"/>
      <c r="ARF357" s="1"/>
      <c r="ARG357" s="1"/>
      <c r="ARH357" s="1"/>
      <c r="ARI357" s="1"/>
      <c r="ARJ357" s="1"/>
      <c r="ARK357" s="1"/>
      <c r="ARL357" s="1"/>
      <c r="ARM357" s="1"/>
      <c r="ARN357" s="1"/>
      <c r="ARO357" s="1"/>
      <c r="ARP357" s="1"/>
      <c r="ARQ357" s="1"/>
      <c r="ARR357" s="1"/>
      <c r="ARS357" s="1"/>
      <c r="ART357" s="1"/>
      <c r="ARU357" s="1"/>
      <c r="ARV357" s="1"/>
      <c r="ARW357" s="1"/>
      <c r="ARX357" s="1"/>
      <c r="ARY357" s="1"/>
      <c r="ARZ357" s="1"/>
      <c r="ASA357" s="1"/>
      <c r="ASB357" s="1"/>
      <c r="ASC357" s="1"/>
      <c r="ASD357" s="1"/>
      <c r="ASE357" s="1"/>
      <c r="ASF357" s="1"/>
      <c r="ASG357" s="1"/>
      <c r="ASH357" s="1"/>
      <c r="ASI357" s="1"/>
      <c r="ASJ357" s="1"/>
      <c r="ASK357" s="1"/>
      <c r="ASL357" s="1"/>
      <c r="ASM357" s="1"/>
      <c r="ASN357" s="1"/>
      <c r="ASO357" s="1"/>
      <c r="ASP357" s="1"/>
      <c r="ASQ357" s="1"/>
      <c r="ASR357" s="1"/>
      <c r="ASS357" s="1"/>
      <c r="AST357" s="1"/>
      <c r="ASU357" s="1"/>
      <c r="ASV357" s="1"/>
      <c r="ASW357" s="1"/>
      <c r="ASX357" s="1"/>
      <c r="ASY357" s="1"/>
      <c r="ASZ357" s="1"/>
      <c r="ATA357" s="1"/>
      <c r="ATB357" s="1"/>
      <c r="ATC357" s="1"/>
      <c r="ATD357" s="1"/>
      <c r="ATE357" s="1"/>
      <c r="ATF357" s="1"/>
      <c r="ATG357" s="1"/>
      <c r="ATH357" s="1"/>
      <c r="ATI357" s="1"/>
      <c r="ATJ357" s="1"/>
      <c r="ATK357" s="1"/>
      <c r="ATL357" s="1"/>
      <c r="ATM357" s="1"/>
      <c r="ATN357" s="1"/>
      <c r="ATO357" s="1"/>
      <c r="ATP357" s="1"/>
      <c r="ATQ357" s="1"/>
      <c r="ATR357" s="1"/>
      <c r="ATS357" s="1"/>
      <c r="ATT357" s="1"/>
      <c r="ATU357" s="1"/>
      <c r="ATV357" s="1"/>
      <c r="ATW357" s="1"/>
      <c r="ATX357" s="1"/>
      <c r="ATY357" s="1"/>
      <c r="ATZ357" s="1"/>
      <c r="AUA357" s="1"/>
      <c r="AUB357" s="1"/>
      <c r="AUC357" s="1"/>
      <c r="AUD357" s="1"/>
      <c r="AUE357" s="1"/>
      <c r="AUF357" s="1"/>
      <c r="AUG357" s="1"/>
      <c r="AUH357" s="1"/>
      <c r="AUI357" s="1"/>
      <c r="AUJ357" s="1"/>
      <c r="AUK357" s="1"/>
      <c r="AUL357" s="1"/>
      <c r="AUM357" s="1"/>
      <c r="AUN357" s="1"/>
      <c r="AUO357" s="1"/>
      <c r="AUP357" s="1"/>
      <c r="AUQ357" s="1"/>
      <c r="AUR357" s="1"/>
      <c r="AUS357" s="1"/>
      <c r="AUT357" s="1"/>
      <c r="AUU357" s="1"/>
      <c r="AUV357" s="1"/>
      <c r="AUW357" s="1"/>
      <c r="AUX357" s="1"/>
      <c r="AUY357" s="1"/>
      <c r="AUZ357" s="1"/>
      <c r="AVA357" s="1"/>
      <c r="AVB357" s="1"/>
      <c r="AVC357" s="1"/>
      <c r="AVD357" s="1"/>
      <c r="AVE357" s="1"/>
      <c r="AVF357" s="1"/>
      <c r="AVG357" s="1"/>
      <c r="AVH357" s="1"/>
      <c r="AVI357" s="1"/>
      <c r="AVJ357" s="1"/>
      <c r="AVK357" s="1"/>
      <c r="AVL357" s="1"/>
      <c r="AVM357" s="1"/>
      <c r="AVN357" s="1"/>
      <c r="AVO357" s="1"/>
      <c r="AVP357" s="1"/>
      <c r="AVQ357" s="1"/>
      <c r="AVR357" s="1"/>
      <c r="AVS357" s="1"/>
      <c r="AVT357" s="1"/>
      <c r="AVU357" s="1"/>
      <c r="AVV357" s="1"/>
      <c r="AVW357" s="1"/>
      <c r="AVX357" s="1"/>
      <c r="AVY357" s="1"/>
      <c r="AVZ357" s="1"/>
      <c r="AWA357" s="1"/>
      <c r="AWB357" s="1"/>
      <c r="AWC357" s="1"/>
      <c r="AWD357" s="1"/>
      <c r="AWE357" s="1"/>
      <c r="AWF357" s="1"/>
      <c r="AWG357" s="1"/>
      <c r="AWH357" s="1"/>
      <c r="AWI357" s="1"/>
      <c r="AWJ357" s="1"/>
      <c r="AWK357" s="1"/>
      <c r="AWL357" s="1"/>
      <c r="AWM357" s="1"/>
      <c r="AWN357" s="1"/>
      <c r="AWO357" s="1"/>
      <c r="AWP357" s="1"/>
      <c r="AWQ357" s="1"/>
      <c r="AWR357" s="1"/>
      <c r="AWS357" s="1"/>
      <c r="AWT357" s="1"/>
      <c r="AWU357" s="1"/>
      <c r="AWV357" s="1"/>
      <c r="AWW357" s="1"/>
      <c r="AWX357" s="1"/>
      <c r="AWY357" s="1"/>
      <c r="AWZ357" s="1"/>
      <c r="AXA357" s="1"/>
      <c r="AXB357" s="1"/>
      <c r="AXC357" s="1"/>
      <c r="AXD357" s="1"/>
      <c r="AXE357" s="1"/>
      <c r="AXF357" s="1"/>
      <c r="AXG357" s="1"/>
      <c r="AXH357" s="1"/>
      <c r="AXI357" s="1"/>
      <c r="AXJ357" s="1"/>
      <c r="AXK357" s="1"/>
      <c r="AXL357" s="1"/>
      <c r="AXM357" s="1"/>
      <c r="AXN357" s="1"/>
      <c r="AXO357" s="1"/>
      <c r="AXP357" s="1"/>
      <c r="AXQ357" s="1"/>
      <c r="AXR357" s="1"/>
      <c r="AXS357" s="1"/>
      <c r="AXT357" s="1"/>
      <c r="AXU357" s="1"/>
      <c r="AXV357" s="1"/>
      <c r="AXW357" s="1"/>
      <c r="AXX357" s="1"/>
      <c r="AXY357" s="1"/>
      <c r="AXZ357" s="1"/>
      <c r="AYA357" s="1"/>
      <c r="AYB357" s="1"/>
      <c r="AYC357" s="1"/>
      <c r="AYD357" s="1"/>
      <c r="AYE357" s="1"/>
      <c r="AYF357" s="1"/>
      <c r="AYG357" s="1"/>
      <c r="AYH357" s="1"/>
      <c r="AYI357" s="1"/>
      <c r="AYJ357" s="1"/>
      <c r="AYK357" s="1"/>
      <c r="AYL357" s="1"/>
      <c r="AYM357" s="1"/>
      <c r="AYN357" s="1"/>
      <c r="AYO357" s="1"/>
      <c r="AYP357" s="1"/>
      <c r="AYQ357" s="1"/>
      <c r="AYR357" s="1"/>
      <c r="AYS357" s="1"/>
      <c r="AYT357" s="1"/>
      <c r="AYU357" s="1"/>
      <c r="AYV357" s="1"/>
      <c r="AYW357" s="1"/>
      <c r="AYX357" s="1"/>
      <c r="AYY357" s="1"/>
      <c r="AYZ357" s="1"/>
      <c r="AZA357" s="1"/>
      <c r="AZB357" s="1"/>
      <c r="AZC357" s="1"/>
      <c r="AZD357" s="1"/>
      <c r="AZE357" s="1"/>
      <c r="AZF357" s="1"/>
      <c r="AZG357" s="1"/>
      <c r="AZH357" s="1"/>
      <c r="AZI357" s="1"/>
      <c r="AZJ357" s="1"/>
      <c r="AZK357" s="1"/>
      <c r="AZL357" s="1"/>
      <c r="AZM357" s="1"/>
      <c r="AZN357" s="1"/>
      <c r="AZO357" s="1"/>
      <c r="AZP357" s="1"/>
      <c r="AZQ357" s="1"/>
      <c r="AZR357" s="1"/>
      <c r="AZS357" s="1"/>
      <c r="AZT357" s="1"/>
      <c r="AZU357" s="1"/>
      <c r="AZV357" s="1"/>
      <c r="AZW357" s="1"/>
      <c r="AZX357" s="1"/>
      <c r="AZY357" s="1"/>
      <c r="AZZ357" s="1"/>
      <c r="BAA357" s="1"/>
      <c r="BAB357" s="1"/>
      <c r="BAC357" s="1"/>
      <c r="BAD357" s="1"/>
      <c r="BAE357" s="1"/>
      <c r="BAF357" s="1"/>
      <c r="BAG357" s="1"/>
      <c r="BAH357" s="1"/>
      <c r="BAI357" s="1"/>
      <c r="BAJ357" s="1"/>
      <c r="BAK357" s="1"/>
      <c r="BAL357" s="1"/>
      <c r="BAM357" s="1"/>
      <c r="BAN357" s="1"/>
      <c r="BAO357" s="1"/>
      <c r="BAP357" s="1"/>
      <c r="BAQ357" s="1"/>
      <c r="BAR357" s="1"/>
      <c r="BAS357" s="1"/>
      <c r="BAT357" s="1"/>
      <c r="BAU357" s="1"/>
      <c r="BAV357" s="1"/>
      <c r="BAW357" s="1"/>
      <c r="BAX357" s="1"/>
      <c r="BAY357" s="1"/>
      <c r="BAZ357" s="1"/>
      <c r="BBA357" s="1"/>
      <c r="BBB357" s="1"/>
      <c r="BBC357" s="1"/>
      <c r="BBD357" s="1"/>
      <c r="BBE357" s="1"/>
      <c r="BBF357" s="1"/>
      <c r="BBG357" s="1"/>
      <c r="BBH357" s="1"/>
      <c r="BBI357" s="1"/>
      <c r="BBJ357" s="1"/>
      <c r="BBK357" s="1"/>
      <c r="BBL357" s="1"/>
      <c r="BBM357" s="1"/>
      <c r="BBN357" s="1"/>
      <c r="BBO357" s="1"/>
      <c r="BBP357" s="1"/>
      <c r="BBQ357" s="1"/>
      <c r="BBR357" s="1"/>
      <c r="BBS357" s="1"/>
      <c r="BBT357" s="1"/>
      <c r="BBU357" s="1"/>
      <c r="BBV357" s="1"/>
      <c r="BBW357" s="1"/>
      <c r="BBX357" s="1"/>
      <c r="BBY357" s="1"/>
      <c r="BBZ357" s="1"/>
      <c r="BCA357" s="1"/>
      <c r="BCB357" s="1"/>
      <c r="BCC357" s="1"/>
      <c r="BCD357" s="1"/>
      <c r="BCE357" s="1"/>
      <c r="BCF357" s="1"/>
      <c r="BCG357" s="1"/>
      <c r="BCH357" s="1"/>
      <c r="BCI357" s="1"/>
      <c r="BCJ357" s="1"/>
      <c r="BCK357" s="1"/>
      <c r="BCL357" s="1"/>
      <c r="BCM357" s="1"/>
      <c r="BCN357" s="1"/>
      <c r="BCO357" s="1"/>
      <c r="BCP357" s="1"/>
      <c r="BCQ357" s="1"/>
      <c r="BCR357" s="1"/>
      <c r="BCS357" s="1"/>
      <c r="BCT357" s="1"/>
      <c r="BCU357" s="1"/>
      <c r="BCV357" s="1"/>
      <c r="BCW357" s="1"/>
      <c r="BCX357" s="1"/>
      <c r="BCY357" s="1"/>
      <c r="BCZ357" s="1"/>
      <c r="BDA357" s="1"/>
      <c r="BDB357" s="1"/>
      <c r="BDC357" s="1"/>
      <c r="BDD357" s="1"/>
      <c r="BDE357" s="1"/>
      <c r="BDF357" s="1"/>
      <c r="BDG357" s="1"/>
      <c r="BDH357" s="1"/>
      <c r="BDI357" s="1"/>
      <c r="BDJ357" s="1"/>
      <c r="BDK357" s="1"/>
      <c r="BDL357" s="1"/>
      <c r="BDM357" s="1"/>
      <c r="BDN357" s="1"/>
      <c r="BDO357" s="1"/>
      <c r="BDP357" s="1"/>
      <c r="BDQ357" s="1"/>
      <c r="BDR357" s="1"/>
      <c r="BDS357" s="1"/>
      <c r="BDT357" s="1"/>
      <c r="BDU357" s="1"/>
      <c r="BDV357" s="1"/>
      <c r="BDW357" s="1"/>
      <c r="BDX357" s="1"/>
      <c r="BDY357" s="1"/>
      <c r="BDZ357" s="1"/>
      <c r="BEA357" s="1"/>
      <c r="BEB357" s="1"/>
      <c r="BEC357" s="1"/>
      <c r="BED357" s="1"/>
      <c r="BEE357" s="1"/>
      <c r="BEF357" s="1"/>
      <c r="BEG357" s="1"/>
      <c r="BEH357" s="1"/>
      <c r="BEI357" s="1"/>
      <c r="BEJ357" s="1"/>
      <c r="BEK357" s="1"/>
      <c r="BEL357" s="1"/>
      <c r="BEM357" s="1"/>
      <c r="BEN357" s="1"/>
      <c r="BEO357" s="1"/>
      <c r="BEP357" s="1"/>
      <c r="BEQ357" s="1"/>
      <c r="BER357" s="1"/>
      <c r="BES357" s="1"/>
      <c r="BET357" s="1"/>
      <c r="BEU357" s="1"/>
      <c r="BEV357" s="1"/>
      <c r="BEW357" s="1"/>
      <c r="BEX357" s="1"/>
      <c r="BEY357" s="1"/>
      <c r="BEZ357" s="1"/>
      <c r="BFA357" s="1"/>
      <c r="BFB357" s="1"/>
      <c r="BFC357" s="1"/>
      <c r="BFD357" s="1"/>
      <c r="BFE357" s="1"/>
      <c r="BFF357" s="1"/>
      <c r="BFG357" s="1"/>
      <c r="BFH357" s="1"/>
      <c r="BFI357" s="1"/>
      <c r="BFJ357" s="1"/>
      <c r="BFK357" s="1"/>
      <c r="BFL357" s="1"/>
      <c r="BFM357" s="1"/>
      <c r="BFN357" s="1"/>
      <c r="BFO357" s="1"/>
      <c r="BFP357" s="1"/>
      <c r="BFQ357" s="1"/>
      <c r="BFR357" s="1"/>
      <c r="BFS357" s="1"/>
      <c r="BFT357" s="1"/>
      <c r="BFU357" s="1"/>
      <c r="BFV357" s="1"/>
      <c r="BFW357" s="1"/>
      <c r="BFX357" s="1"/>
      <c r="BFY357" s="1"/>
      <c r="BFZ357" s="1"/>
      <c r="BGA357" s="1"/>
      <c r="BGB357" s="1"/>
      <c r="BGC357" s="1"/>
      <c r="BGD357" s="1"/>
      <c r="BGE357" s="1"/>
      <c r="BGF357" s="1"/>
      <c r="BGG357" s="1"/>
      <c r="BGH357" s="1"/>
      <c r="BGI357" s="1"/>
      <c r="BGJ357" s="1"/>
      <c r="BGK357" s="1"/>
      <c r="BGL357" s="1"/>
      <c r="BGM357" s="1"/>
      <c r="BGN357" s="1"/>
      <c r="BGO357" s="1"/>
      <c r="BGP357" s="1"/>
      <c r="BGQ357" s="1"/>
      <c r="BGR357" s="1"/>
      <c r="BGS357" s="1"/>
      <c r="BGT357" s="1"/>
      <c r="BGU357" s="1"/>
      <c r="BGV357" s="1"/>
      <c r="BGW357" s="1"/>
      <c r="BGX357" s="1"/>
      <c r="BGY357" s="1"/>
      <c r="BGZ357" s="1"/>
      <c r="BHA357" s="1"/>
      <c r="BHB357" s="1"/>
      <c r="BHC357" s="1"/>
      <c r="BHD357" s="1"/>
      <c r="BHE357" s="1"/>
      <c r="BHF357" s="1"/>
      <c r="BHG357" s="1"/>
      <c r="BHH357" s="1"/>
      <c r="BHI357" s="1"/>
      <c r="BHJ357" s="1"/>
      <c r="BHK357" s="1"/>
      <c r="BHL357" s="1"/>
      <c r="BHM357" s="1"/>
      <c r="BHN357" s="1"/>
      <c r="BHO357" s="1"/>
      <c r="BHP357" s="1"/>
      <c r="BHQ357" s="1"/>
      <c r="BHR357" s="1"/>
      <c r="BHS357" s="1"/>
      <c r="BHT357" s="1"/>
      <c r="BHU357" s="1"/>
      <c r="BHV357" s="1"/>
      <c r="BHW357" s="1"/>
      <c r="BHX357" s="1"/>
      <c r="BHY357" s="1"/>
      <c r="BHZ357" s="1"/>
      <c r="BIA357" s="1"/>
      <c r="BIB357" s="1"/>
      <c r="BIC357" s="1"/>
      <c r="BID357" s="1"/>
      <c r="BIE357" s="1"/>
      <c r="BIF357" s="1"/>
      <c r="BIG357" s="1"/>
      <c r="BIH357" s="1"/>
      <c r="BII357" s="1"/>
      <c r="BIJ357" s="1"/>
      <c r="BIK357" s="1"/>
      <c r="BIL357" s="1"/>
      <c r="BIM357" s="1"/>
      <c r="BIN357" s="1"/>
      <c r="BIO357" s="1"/>
      <c r="BIP357" s="1"/>
      <c r="BIQ357" s="1"/>
      <c r="BIR357" s="1"/>
      <c r="BIS357" s="1"/>
      <c r="BIT357" s="1"/>
      <c r="BIU357" s="1"/>
      <c r="BIV357" s="1"/>
      <c r="BIW357" s="1"/>
      <c r="BIX357" s="1"/>
      <c r="BIY357" s="1"/>
      <c r="BIZ357" s="1"/>
      <c r="BJA357" s="1"/>
      <c r="BJB357" s="1"/>
      <c r="BJC357" s="1"/>
      <c r="BJD357" s="1"/>
      <c r="BJE357" s="1"/>
      <c r="BJF357" s="1"/>
      <c r="BJG357" s="1"/>
      <c r="BJH357" s="1"/>
      <c r="BJI357" s="1"/>
      <c r="BJJ357" s="1"/>
      <c r="BJK357" s="1"/>
      <c r="BJL357" s="1"/>
      <c r="BJM357" s="1"/>
      <c r="BJN357" s="1"/>
      <c r="BJO357" s="1"/>
      <c r="BJP357" s="1"/>
      <c r="BJQ357" s="1"/>
      <c r="BJR357" s="1"/>
      <c r="BJS357" s="1"/>
      <c r="BJT357" s="1"/>
      <c r="BJU357" s="1"/>
      <c r="BJV357" s="1"/>
      <c r="BJW357" s="1"/>
      <c r="BJX357" s="1"/>
      <c r="BJY357" s="1"/>
      <c r="BJZ357" s="1"/>
      <c r="BKA357" s="1"/>
      <c r="BKB357" s="1"/>
      <c r="BKC357" s="1"/>
      <c r="BKD357" s="1"/>
      <c r="BKE357" s="1"/>
      <c r="BKF357" s="1"/>
      <c r="BKG357" s="1"/>
      <c r="BKH357" s="1"/>
      <c r="BKI357" s="1"/>
      <c r="BKJ357" s="1"/>
      <c r="BKK357" s="1"/>
      <c r="BKL357" s="1"/>
      <c r="BKM357" s="1"/>
      <c r="BKN357" s="1"/>
      <c r="BKO357" s="1"/>
      <c r="BKP357" s="1"/>
      <c r="BKQ357" s="1"/>
      <c r="BKR357" s="1"/>
      <c r="BKS357" s="1"/>
      <c r="BKT357" s="1"/>
      <c r="BKU357" s="1"/>
      <c r="BKV357" s="1"/>
      <c r="BKW357" s="1"/>
      <c r="BKX357" s="1"/>
      <c r="BKY357" s="1"/>
      <c r="BKZ357" s="1"/>
      <c r="BLA357" s="1"/>
      <c r="BLB357" s="1"/>
      <c r="BLC357" s="1"/>
      <c r="BLD357" s="1"/>
      <c r="BLE357" s="1"/>
      <c r="BLF357" s="1"/>
      <c r="BLG357" s="1"/>
      <c r="BLH357" s="1"/>
      <c r="BLI357" s="1"/>
      <c r="BLJ357" s="1"/>
      <c r="BLK357" s="1"/>
      <c r="BLL357" s="1"/>
      <c r="BLM357" s="1"/>
      <c r="BLN357" s="1"/>
      <c r="BLO357" s="1"/>
      <c r="BLP357" s="1"/>
      <c r="BLQ357" s="1"/>
      <c r="BLR357" s="1"/>
      <c r="BLS357" s="1"/>
      <c r="BLT357" s="1"/>
      <c r="BLU357" s="1"/>
      <c r="BLV357" s="1"/>
      <c r="BLW357" s="1"/>
      <c r="BLX357" s="1"/>
      <c r="BLY357" s="1"/>
      <c r="BLZ357" s="1"/>
      <c r="BMA357" s="1"/>
      <c r="BMB357" s="1"/>
      <c r="BMC357" s="1"/>
      <c r="BMD357" s="1"/>
      <c r="BME357" s="1"/>
      <c r="BMF357" s="1"/>
      <c r="BMG357" s="1"/>
      <c r="BMH357" s="1"/>
      <c r="BMI357" s="1"/>
      <c r="BMJ357" s="1"/>
      <c r="BMK357" s="1"/>
      <c r="BML357" s="1"/>
      <c r="BMM357" s="1"/>
      <c r="BMN357" s="1"/>
      <c r="BMO357" s="1"/>
      <c r="BMP357" s="1"/>
      <c r="BMQ357" s="1"/>
      <c r="BMR357" s="1"/>
      <c r="BMS357" s="1"/>
      <c r="BMT357" s="1"/>
      <c r="BMU357" s="1"/>
      <c r="BMV357" s="1"/>
      <c r="BMW357" s="1"/>
      <c r="BMX357" s="1"/>
      <c r="BMY357" s="1"/>
      <c r="BMZ357" s="1"/>
      <c r="BNA357" s="1"/>
      <c r="BNB357" s="1"/>
      <c r="BNC357" s="1"/>
      <c r="BND357" s="1"/>
      <c r="BNE357" s="1"/>
      <c r="BNF357" s="1"/>
      <c r="BNG357" s="1"/>
      <c r="BNH357" s="1"/>
      <c r="BNI357" s="1"/>
      <c r="BNJ357" s="1"/>
      <c r="BNK357" s="1"/>
      <c r="BNL357" s="1"/>
      <c r="BNM357" s="1"/>
      <c r="BNN357" s="1"/>
      <c r="BNO357" s="1"/>
      <c r="BNP357" s="1"/>
      <c r="BNQ357" s="1"/>
      <c r="BNR357" s="1"/>
      <c r="BNS357" s="1"/>
      <c r="BNT357" s="1"/>
      <c r="BNU357" s="1"/>
      <c r="BNV357" s="1"/>
      <c r="BNW357" s="1"/>
      <c r="BNX357" s="1"/>
      <c r="BNY357" s="1"/>
      <c r="BNZ357" s="1"/>
      <c r="BOA357" s="1"/>
      <c r="BOB357" s="1"/>
      <c r="BOC357" s="1"/>
      <c r="BOD357" s="1"/>
      <c r="BOE357" s="1"/>
      <c r="BOF357" s="1"/>
      <c r="BOG357" s="1"/>
      <c r="BOH357" s="1"/>
      <c r="BOI357" s="1"/>
      <c r="BOJ357" s="1"/>
      <c r="BOK357" s="1"/>
      <c r="BOL357" s="1"/>
      <c r="BOM357" s="1"/>
      <c r="BON357" s="1"/>
      <c r="BOO357" s="1"/>
      <c r="BOP357" s="1"/>
      <c r="BOQ357" s="1"/>
      <c r="BOR357" s="1"/>
      <c r="BOS357" s="1"/>
      <c r="BOT357" s="1"/>
      <c r="BOU357" s="1"/>
      <c r="BOV357" s="1"/>
      <c r="BOW357" s="1"/>
      <c r="BOX357" s="1"/>
      <c r="BOY357" s="1"/>
      <c r="BOZ357" s="1"/>
      <c r="BPA357" s="1"/>
      <c r="BPB357" s="1"/>
      <c r="BPC357" s="1"/>
      <c r="BPD357" s="1"/>
      <c r="BPE357" s="1"/>
      <c r="BPF357" s="1"/>
      <c r="BPG357" s="1"/>
      <c r="BPH357" s="1"/>
      <c r="BPI357" s="1"/>
      <c r="BPJ357" s="1"/>
      <c r="BPK357" s="1"/>
      <c r="BPL357" s="1"/>
      <c r="BPM357" s="1"/>
      <c r="BPN357" s="1"/>
      <c r="BPO357" s="1"/>
      <c r="BPP357" s="1"/>
      <c r="BPQ357" s="1"/>
      <c r="BPR357" s="1"/>
      <c r="BPS357" s="1"/>
      <c r="BPT357" s="1"/>
      <c r="BPU357" s="1"/>
      <c r="BPV357" s="1"/>
      <c r="BPW357" s="1"/>
      <c r="BPX357" s="1"/>
      <c r="BPY357" s="1"/>
      <c r="BPZ357" s="1"/>
      <c r="BQA357" s="1"/>
      <c r="BQB357" s="1"/>
      <c r="BQC357" s="1"/>
      <c r="BQD357" s="1"/>
      <c r="BQE357" s="1"/>
      <c r="BQF357" s="1"/>
      <c r="BQG357" s="1"/>
      <c r="BQH357" s="1"/>
      <c r="BQI357" s="1"/>
      <c r="BQJ357" s="1"/>
      <c r="BQK357" s="1"/>
      <c r="BQL357" s="1"/>
      <c r="BQM357" s="1"/>
      <c r="BQN357" s="1"/>
      <c r="BQO357" s="1"/>
      <c r="BQP357" s="1"/>
      <c r="BQQ357" s="1"/>
      <c r="BQR357" s="1"/>
      <c r="BQS357" s="1"/>
      <c r="BQT357" s="1"/>
      <c r="BQU357" s="1"/>
      <c r="BQV357" s="1"/>
      <c r="BQW357" s="1"/>
      <c r="BQX357" s="1"/>
      <c r="BQY357" s="1"/>
      <c r="BQZ357" s="1"/>
      <c r="BRA357" s="1"/>
      <c r="BRB357" s="1"/>
      <c r="BRC357" s="1"/>
      <c r="BRD357" s="1"/>
      <c r="BRE357" s="1"/>
      <c r="BRF357" s="1"/>
      <c r="BRG357" s="1"/>
      <c r="BRH357" s="1"/>
      <c r="BRI357" s="1"/>
      <c r="BRJ357" s="1"/>
      <c r="BRK357" s="1"/>
      <c r="BRL357" s="1"/>
      <c r="BRM357" s="1"/>
      <c r="BRN357" s="1"/>
      <c r="BRO357" s="1"/>
      <c r="BRP357" s="1"/>
      <c r="BRQ357" s="1"/>
      <c r="BRR357" s="1"/>
      <c r="BRS357" s="1"/>
      <c r="BRT357" s="1"/>
      <c r="BRU357" s="1"/>
      <c r="BRV357" s="1"/>
      <c r="BRW357" s="1"/>
      <c r="BRX357" s="1"/>
      <c r="BRY357" s="1"/>
      <c r="BRZ357" s="1"/>
      <c r="BSA357" s="1"/>
      <c r="BSB357" s="1"/>
      <c r="BSC357" s="1"/>
      <c r="BSD357" s="1"/>
      <c r="BSE357" s="1"/>
      <c r="BSF357" s="1"/>
      <c r="BSG357" s="1"/>
      <c r="BSH357" s="1"/>
      <c r="BSI357" s="1"/>
      <c r="BSJ357" s="1"/>
      <c r="BSK357" s="1"/>
      <c r="BSL357" s="1"/>
      <c r="BSM357" s="1"/>
      <c r="BSN357" s="1"/>
      <c r="BSO357" s="1"/>
      <c r="BSP357" s="1"/>
      <c r="BSQ357" s="1"/>
      <c r="BSR357" s="1"/>
      <c r="BSS357" s="1"/>
      <c r="BST357" s="1"/>
      <c r="BSU357" s="1"/>
      <c r="BSV357" s="1"/>
      <c r="BSW357" s="1"/>
      <c r="BSX357" s="1"/>
      <c r="BSY357" s="1"/>
      <c r="BSZ357" s="1"/>
      <c r="BTA357" s="1"/>
      <c r="BTB357" s="1"/>
      <c r="BTC357" s="1"/>
      <c r="BTD357" s="1"/>
      <c r="BTE357" s="1"/>
      <c r="BTF357" s="1"/>
      <c r="BTG357" s="1"/>
      <c r="BTH357" s="1"/>
      <c r="BTI357" s="1"/>
      <c r="BTJ357" s="1"/>
      <c r="BTK357" s="1"/>
      <c r="BTL357" s="1"/>
      <c r="BTM357" s="1"/>
      <c r="BTN357" s="1"/>
      <c r="BTO357" s="1"/>
      <c r="BTP357" s="1"/>
      <c r="BTQ357" s="1"/>
      <c r="BTR357" s="1"/>
      <c r="BTS357" s="1"/>
      <c r="BTT357" s="1"/>
      <c r="BTU357" s="1"/>
      <c r="BTV357" s="1"/>
      <c r="BTW357" s="1"/>
      <c r="BTX357" s="1"/>
      <c r="BTY357" s="1"/>
      <c r="BTZ357" s="1"/>
      <c r="BUA357" s="1"/>
      <c r="BUB357" s="1"/>
      <c r="BUC357" s="1"/>
      <c r="BUD357" s="1"/>
      <c r="BUE357" s="1"/>
      <c r="BUF357" s="1"/>
      <c r="BUG357" s="1"/>
      <c r="BUH357" s="1"/>
      <c r="BUI357" s="1"/>
      <c r="BUJ357" s="1"/>
      <c r="BUK357" s="1"/>
      <c r="BUL357" s="1"/>
      <c r="BUM357" s="1"/>
      <c r="BUN357" s="1"/>
      <c r="BUO357" s="1"/>
      <c r="BUP357" s="1"/>
      <c r="BUQ357" s="1"/>
      <c r="BUR357" s="1"/>
      <c r="BUS357" s="1"/>
      <c r="BUT357" s="1"/>
      <c r="BUU357" s="1"/>
      <c r="BUV357" s="1"/>
      <c r="BUW357" s="1"/>
      <c r="BUX357" s="1"/>
      <c r="BUY357" s="1"/>
      <c r="BUZ357" s="1"/>
      <c r="BVA357" s="1"/>
      <c r="BVB357" s="1"/>
      <c r="BVC357" s="1"/>
      <c r="BVD357" s="1"/>
      <c r="BVE357" s="1"/>
      <c r="BVF357" s="1"/>
      <c r="BVG357" s="1"/>
      <c r="BVH357" s="1"/>
      <c r="BVI357" s="1"/>
      <c r="BVJ357" s="1"/>
      <c r="BVK357" s="1"/>
      <c r="BVL357" s="1"/>
      <c r="BVM357" s="1"/>
      <c r="BVN357" s="1"/>
      <c r="BVO357" s="1"/>
      <c r="BVP357" s="1"/>
      <c r="BVQ357" s="1"/>
      <c r="BVR357" s="1"/>
      <c r="BVS357" s="1"/>
      <c r="BVT357" s="1"/>
      <c r="BVU357" s="1"/>
      <c r="BVV357" s="1"/>
      <c r="BVW357" s="1"/>
      <c r="BVX357" s="1"/>
      <c r="BVY357" s="1"/>
      <c r="BVZ357" s="1"/>
      <c r="BWA357" s="1"/>
      <c r="BWB357" s="1"/>
      <c r="BWC357" s="1"/>
      <c r="BWD357" s="1"/>
      <c r="BWE357" s="1"/>
      <c r="BWF357" s="1"/>
      <c r="BWG357" s="1"/>
      <c r="BWH357" s="1"/>
      <c r="BWI357" s="1"/>
      <c r="BWJ357" s="1"/>
      <c r="BWK357" s="1"/>
      <c r="BWL357" s="1"/>
      <c r="BWM357" s="1"/>
      <c r="BWN357" s="1"/>
      <c r="BWO357" s="1"/>
      <c r="BWP357" s="1"/>
      <c r="BWQ357" s="1"/>
      <c r="BWR357" s="1"/>
      <c r="BWS357" s="1"/>
      <c r="BWT357" s="1"/>
      <c r="BWU357" s="1"/>
      <c r="BWV357" s="1"/>
      <c r="BWW357" s="1"/>
      <c r="BWX357" s="1"/>
      <c r="BWY357" s="1"/>
      <c r="BWZ357" s="1"/>
      <c r="BXA357" s="1"/>
      <c r="BXB357" s="1"/>
      <c r="BXC357" s="1"/>
      <c r="BXD357" s="1"/>
      <c r="BXE357" s="1"/>
      <c r="BXF357" s="1"/>
      <c r="BXG357" s="1"/>
      <c r="BXH357" s="1"/>
      <c r="BXI357" s="1"/>
      <c r="BXJ357" s="1"/>
      <c r="BXK357" s="1"/>
      <c r="BXL357" s="1"/>
      <c r="BXM357" s="1"/>
      <c r="BXN357" s="1"/>
      <c r="BXO357" s="1"/>
      <c r="BXP357" s="1"/>
      <c r="BXQ357" s="1"/>
      <c r="BXR357" s="1"/>
      <c r="BXS357" s="1"/>
      <c r="BXT357" s="1"/>
      <c r="BXU357" s="1"/>
      <c r="BXV357" s="1"/>
      <c r="BXW357" s="1"/>
      <c r="BXX357" s="1"/>
      <c r="BXY357" s="1"/>
      <c r="BXZ357" s="1"/>
      <c r="BYA357" s="1"/>
      <c r="BYB357" s="1"/>
      <c r="BYC357" s="1"/>
      <c r="BYD357" s="1"/>
      <c r="BYE357" s="1"/>
      <c r="BYF357" s="1"/>
      <c r="BYG357" s="1"/>
      <c r="BYH357" s="1"/>
      <c r="BYI357" s="1"/>
      <c r="BYJ357" s="1"/>
      <c r="BYK357" s="1"/>
      <c r="BYL357" s="1"/>
      <c r="BYM357" s="1"/>
      <c r="BYN357" s="1"/>
      <c r="BYO357" s="1"/>
      <c r="BYP357" s="1"/>
      <c r="BYQ357" s="1"/>
      <c r="BYR357" s="1"/>
      <c r="BYS357" s="1"/>
      <c r="BYT357" s="1"/>
      <c r="BYU357" s="1"/>
      <c r="BYV357" s="1"/>
      <c r="BYW357" s="1"/>
      <c r="BYX357" s="1"/>
      <c r="BYY357" s="1"/>
      <c r="BYZ357" s="1"/>
      <c r="BZA357" s="1"/>
      <c r="BZB357" s="1"/>
      <c r="BZC357" s="1"/>
      <c r="BZD357" s="1"/>
      <c r="BZE357" s="1"/>
      <c r="BZF357" s="1"/>
      <c r="BZG357" s="1"/>
      <c r="BZH357" s="1"/>
      <c r="BZI357" s="1"/>
      <c r="BZJ357" s="1"/>
      <c r="BZK357" s="1"/>
      <c r="BZL357" s="1"/>
      <c r="BZM357" s="1"/>
      <c r="BZN357" s="1"/>
      <c r="BZO357" s="1"/>
      <c r="BZP357" s="1"/>
      <c r="BZQ357" s="1"/>
      <c r="BZR357" s="1"/>
      <c r="BZS357" s="1"/>
      <c r="BZT357" s="1"/>
      <c r="BZU357" s="1"/>
      <c r="BZV357" s="1"/>
      <c r="BZW357" s="1"/>
      <c r="BZX357" s="1"/>
      <c r="BZY357" s="1"/>
      <c r="BZZ357" s="1"/>
      <c r="CAA357" s="1"/>
      <c r="CAB357" s="1"/>
      <c r="CAC357" s="1"/>
      <c r="CAD357" s="1"/>
      <c r="CAE357" s="1"/>
      <c r="CAF357" s="1"/>
      <c r="CAG357" s="1"/>
      <c r="CAH357" s="1"/>
      <c r="CAI357" s="1"/>
      <c r="CAJ357" s="1"/>
      <c r="CAK357" s="1"/>
      <c r="CAL357" s="1"/>
      <c r="CAM357" s="1"/>
      <c r="CAN357" s="1"/>
      <c r="CAO357" s="1"/>
      <c r="CAP357" s="1"/>
      <c r="CAQ357" s="1"/>
      <c r="CAR357" s="1"/>
      <c r="CAS357" s="1"/>
      <c r="CAT357" s="1"/>
      <c r="CAU357" s="1"/>
      <c r="CAV357" s="1"/>
      <c r="CAW357" s="1"/>
      <c r="CAX357" s="1"/>
      <c r="CAY357" s="1"/>
      <c r="CAZ357" s="1"/>
      <c r="CBA357" s="1"/>
      <c r="CBB357" s="1"/>
      <c r="CBC357" s="1"/>
      <c r="CBD357" s="1"/>
      <c r="CBE357" s="1"/>
      <c r="CBF357" s="1"/>
      <c r="CBG357" s="1"/>
      <c r="CBH357" s="1"/>
      <c r="CBI357" s="1"/>
      <c r="CBJ357" s="1"/>
      <c r="CBK357" s="1"/>
      <c r="CBL357" s="1"/>
      <c r="CBM357" s="1"/>
      <c r="CBN357" s="1"/>
      <c r="CBO357" s="1"/>
      <c r="CBP357" s="1"/>
      <c r="CBQ357" s="1"/>
      <c r="CBR357" s="1"/>
      <c r="CBS357" s="1"/>
      <c r="CBT357" s="1"/>
      <c r="CBU357" s="1"/>
      <c r="CBV357" s="1"/>
      <c r="CBW357" s="1"/>
      <c r="CBX357" s="1"/>
      <c r="CBY357" s="1"/>
      <c r="CBZ357" s="1"/>
      <c r="CCA357" s="1"/>
      <c r="CCB357" s="1"/>
      <c r="CCC357" s="1"/>
      <c r="CCD357" s="1"/>
      <c r="CCE357" s="1"/>
      <c r="CCF357" s="1"/>
      <c r="CCG357" s="1"/>
      <c r="CCH357" s="1"/>
      <c r="CCI357" s="1"/>
      <c r="CCJ357" s="1"/>
      <c r="CCK357" s="1"/>
      <c r="CCL357" s="1"/>
      <c r="CCM357" s="1"/>
      <c r="CCN357" s="1"/>
      <c r="CCO357" s="1"/>
      <c r="CCP357" s="1"/>
      <c r="CCQ357" s="1"/>
      <c r="CCR357" s="1"/>
      <c r="CCS357" s="1"/>
      <c r="CCT357" s="1"/>
      <c r="CCU357" s="1"/>
      <c r="CCV357" s="1"/>
      <c r="CCW357" s="1"/>
      <c r="CCX357" s="1"/>
      <c r="CCY357" s="1"/>
      <c r="CCZ357" s="1"/>
      <c r="CDA357" s="1"/>
      <c r="CDB357" s="1"/>
      <c r="CDC357" s="1"/>
      <c r="CDD357" s="1"/>
      <c r="CDE357" s="1"/>
      <c r="CDF357" s="1"/>
      <c r="CDG357" s="1"/>
      <c r="CDH357" s="1"/>
      <c r="CDI357" s="1"/>
      <c r="CDJ357" s="1"/>
      <c r="CDK357" s="1"/>
      <c r="CDL357" s="1"/>
      <c r="CDM357" s="1"/>
      <c r="CDN357" s="1"/>
      <c r="CDO357" s="1"/>
      <c r="CDP357" s="1"/>
      <c r="CDQ357" s="1"/>
      <c r="CDR357" s="1"/>
      <c r="CDS357" s="1"/>
      <c r="CDT357" s="1"/>
      <c r="CDU357" s="1"/>
      <c r="CDV357" s="1"/>
      <c r="CDW357" s="1"/>
      <c r="CDX357" s="1"/>
      <c r="CDY357" s="1"/>
      <c r="CDZ357" s="1"/>
      <c r="CEA357" s="1"/>
      <c r="CEB357" s="1"/>
      <c r="CEC357" s="1"/>
      <c r="CED357" s="1"/>
      <c r="CEE357" s="1"/>
      <c r="CEF357" s="1"/>
      <c r="CEG357" s="1"/>
      <c r="CEH357" s="1"/>
      <c r="CEI357" s="1"/>
      <c r="CEJ357" s="1"/>
      <c r="CEK357" s="1"/>
      <c r="CEL357" s="1"/>
      <c r="CEM357" s="1"/>
      <c r="CEN357" s="1"/>
      <c r="CEO357" s="1"/>
      <c r="CEP357" s="1"/>
      <c r="CEQ357" s="1"/>
      <c r="CER357" s="1"/>
      <c r="CES357" s="1"/>
      <c r="CET357" s="1"/>
      <c r="CEU357" s="1"/>
      <c r="CEV357" s="1"/>
      <c r="CEW357" s="1"/>
      <c r="CEX357" s="1"/>
      <c r="CEY357" s="1"/>
      <c r="CEZ357" s="1"/>
      <c r="CFA357" s="1"/>
      <c r="CFB357" s="1"/>
      <c r="CFC357" s="1"/>
      <c r="CFD357" s="1"/>
      <c r="CFE357" s="1"/>
      <c r="CFF357" s="1"/>
      <c r="CFG357" s="1"/>
      <c r="CFH357" s="1"/>
      <c r="CFI357" s="1"/>
      <c r="CFJ357" s="1"/>
      <c r="CFK357" s="1"/>
      <c r="CFL357" s="1"/>
      <c r="CFM357" s="1"/>
      <c r="CFN357" s="1"/>
      <c r="CFO357" s="1"/>
      <c r="CFP357" s="1"/>
      <c r="CFQ357" s="1"/>
      <c r="CFR357" s="1"/>
      <c r="CFS357" s="1"/>
      <c r="CFT357" s="1"/>
      <c r="CFU357" s="1"/>
      <c r="CFV357" s="1"/>
      <c r="CFW357" s="1"/>
      <c r="CFX357" s="1"/>
      <c r="CFY357" s="1"/>
      <c r="CFZ357" s="1"/>
      <c r="CGA357" s="1"/>
      <c r="CGB357" s="1"/>
      <c r="CGC357" s="1"/>
      <c r="CGD357" s="1"/>
      <c r="CGE357" s="1"/>
      <c r="CGF357" s="1"/>
      <c r="CGG357" s="1"/>
      <c r="CGH357" s="1"/>
      <c r="CGI357" s="1"/>
      <c r="CGJ357" s="1"/>
      <c r="CGK357" s="1"/>
      <c r="CGL357" s="1"/>
      <c r="CGM357" s="1"/>
      <c r="CGN357" s="1"/>
      <c r="CGO357" s="1"/>
      <c r="CGP357" s="1"/>
      <c r="CGQ357" s="1"/>
      <c r="CGR357" s="1"/>
      <c r="CGS357" s="1"/>
      <c r="CGT357" s="1"/>
      <c r="CGU357" s="1"/>
      <c r="CGV357" s="1"/>
      <c r="CGW357" s="1"/>
      <c r="CGX357" s="1"/>
      <c r="CGY357" s="1"/>
      <c r="CGZ357" s="1"/>
      <c r="CHA357" s="1"/>
      <c r="CHB357" s="1"/>
      <c r="CHC357" s="1"/>
      <c r="CHD357" s="1"/>
      <c r="CHE357" s="1"/>
      <c r="CHF357" s="1"/>
      <c r="CHG357" s="1"/>
      <c r="CHH357" s="1"/>
      <c r="CHI357" s="1"/>
      <c r="CHJ357" s="1"/>
      <c r="CHK357" s="1"/>
      <c r="CHL357" s="1"/>
      <c r="CHM357" s="1"/>
      <c r="CHN357" s="1"/>
      <c r="CHO357" s="1"/>
      <c r="CHP357" s="1"/>
      <c r="CHQ357" s="1"/>
      <c r="CHR357" s="1"/>
      <c r="CHS357" s="1"/>
      <c r="CHT357" s="1"/>
      <c r="CHU357" s="1"/>
      <c r="CHV357" s="1"/>
      <c r="CHW357" s="1"/>
      <c r="CHX357" s="1"/>
      <c r="CHY357" s="1"/>
      <c r="CHZ357" s="1"/>
      <c r="CIA357" s="1"/>
      <c r="CIB357" s="1"/>
      <c r="CIC357" s="1"/>
      <c r="CID357" s="1"/>
      <c r="CIE357" s="1"/>
      <c r="CIF357" s="1"/>
      <c r="CIG357" s="1"/>
      <c r="CIH357" s="1"/>
      <c r="CII357" s="1"/>
      <c r="CIJ357" s="1"/>
      <c r="CIK357" s="1"/>
      <c r="CIL357" s="1"/>
      <c r="CIM357" s="1"/>
      <c r="CIN357" s="1"/>
      <c r="CIO357" s="1"/>
      <c r="CIP357" s="1"/>
      <c r="CIQ357" s="1"/>
      <c r="CIR357" s="1"/>
      <c r="CIS357" s="1"/>
      <c r="CIT357" s="1"/>
      <c r="CIU357" s="1"/>
      <c r="CIV357" s="1"/>
      <c r="CIW357" s="1"/>
      <c r="CIX357" s="1"/>
      <c r="CIY357" s="1"/>
      <c r="CIZ357" s="1"/>
      <c r="CJA357" s="1"/>
      <c r="CJB357" s="1"/>
      <c r="CJC357" s="1"/>
      <c r="CJD357" s="1"/>
      <c r="CJE357" s="1"/>
      <c r="CJF357" s="1"/>
      <c r="CJG357" s="1"/>
      <c r="CJH357" s="1"/>
      <c r="CJI357" s="1"/>
      <c r="CJJ357" s="1"/>
      <c r="CJK357" s="1"/>
      <c r="CJL357" s="1"/>
      <c r="CJM357" s="1"/>
      <c r="CJN357" s="1"/>
      <c r="CJO357" s="1"/>
      <c r="CJP357" s="1"/>
      <c r="CJQ357" s="1"/>
      <c r="CJR357" s="1"/>
      <c r="CJS357" s="1"/>
      <c r="CJT357" s="1"/>
      <c r="CJU357" s="1"/>
      <c r="CJV357" s="1"/>
      <c r="CJW357" s="1"/>
      <c r="CJX357" s="1"/>
      <c r="CJY357" s="1"/>
      <c r="CJZ357" s="1"/>
      <c r="CKA357" s="1"/>
      <c r="CKB357" s="1"/>
      <c r="CKC357" s="1"/>
      <c r="CKD357" s="1"/>
      <c r="CKE357" s="1"/>
      <c r="CKF357" s="1"/>
      <c r="CKG357" s="1"/>
      <c r="CKH357" s="1"/>
      <c r="CKI357" s="1"/>
      <c r="CKJ357" s="1"/>
      <c r="CKK357" s="1"/>
      <c r="CKL357" s="1"/>
      <c r="CKM357" s="1"/>
      <c r="CKN357" s="1"/>
      <c r="CKO357" s="1"/>
      <c r="CKP357" s="1"/>
      <c r="CKQ357" s="1"/>
      <c r="CKR357" s="1"/>
      <c r="CKS357" s="1"/>
      <c r="CKT357" s="1"/>
      <c r="CKU357" s="1"/>
      <c r="CKV357" s="1"/>
      <c r="CKW357" s="1"/>
      <c r="CKX357" s="1"/>
      <c r="CKY357" s="1"/>
      <c r="CKZ357" s="1"/>
      <c r="CLA357" s="1"/>
      <c r="CLB357" s="1"/>
      <c r="CLC357" s="1"/>
      <c r="CLD357" s="1"/>
      <c r="CLE357" s="1"/>
      <c r="CLF357" s="1"/>
      <c r="CLG357" s="1"/>
      <c r="CLH357" s="1"/>
      <c r="CLI357" s="1"/>
      <c r="CLJ357" s="1"/>
      <c r="CLK357" s="1"/>
      <c r="CLL357" s="1"/>
      <c r="CLM357" s="1"/>
      <c r="CLN357" s="1"/>
      <c r="CLO357" s="1"/>
      <c r="CLP357" s="1"/>
      <c r="CLQ357" s="1"/>
      <c r="CLR357" s="1"/>
      <c r="CLS357" s="1"/>
      <c r="CLT357" s="1"/>
      <c r="CLU357" s="1"/>
      <c r="CLV357" s="1"/>
      <c r="CLW357" s="1"/>
      <c r="CLX357" s="1"/>
      <c r="CLY357" s="1"/>
      <c r="CLZ357" s="1"/>
      <c r="CMA357" s="1"/>
      <c r="CMB357" s="1"/>
      <c r="CMC357" s="1"/>
      <c r="CMD357" s="1"/>
      <c r="CME357" s="1"/>
      <c r="CMF357" s="1"/>
      <c r="CMG357" s="1"/>
      <c r="CMH357" s="1"/>
      <c r="CMI357" s="1"/>
      <c r="CMJ357" s="1"/>
      <c r="CMK357" s="1"/>
      <c r="CML357" s="1"/>
      <c r="CMM357" s="1"/>
      <c r="CMN357" s="1"/>
      <c r="CMO357" s="1"/>
      <c r="CMP357" s="1"/>
      <c r="CMQ357" s="1"/>
      <c r="CMR357" s="1"/>
      <c r="CMS357" s="1"/>
      <c r="CMT357" s="1"/>
      <c r="CMU357" s="1"/>
      <c r="CMV357" s="1"/>
      <c r="CMW357" s="1"/>
      <c r="CMX357" s="1"/>
      <c r="CMY357" s="1"/>
      <c r="CMZ357" s="1"/>
      <c r="CNA357" s="1"/>
      <c r="CNB357" s="1"/>
      <c r="CNC357" s="1"/>
      <c r="CND357" s="1"/>
      <c r="CNE357" s="1"/>
      <c r="CNF357" s="1"/>
      <c r="CNG357" s="1"/>
      <c r="CNH357" s="1"/>
      <c r="CNI357" s="1"/>
      <c r="CNJ357" s="1"/>
      <c r="CNK357" s="1"/>
      <c r="CNL357" s="1"/>
      <c r="CNM357" s="1"/>
      <c r="CNN357" s="1"/>
      <c r="CNO357" s="1"/>
      <c r="CNP357" s="1"/>
      <c r="CNQ357" s="1"/>
      <c r="CNR357" s="1"/>
      <c r="CNS357" s="1"/>
      <c r="CNT357" s="1"/>
      <c r="CNU357" s="1"/>
      <c r="CNV357" s="1"/>
      <c r="CNW357" s="1"/>
      <c r="CNX357" s="1"/>
      <c r="CNY357" s="1"/>
      <c r="CNZ357" s="1"/>
      <c r="COA357" s="1"/>
      <c r="COB357" s="1"/>
      <c r="COC357" s="1"/>
      <c r="COD357" s="1"/>
      <c r="COE357" s="1"/>
      <c r="COF357" s="1"/>
      <c r="COG357" s="1"/>
      <c r="COH357" s="1"/>
      <c r="COI357" s="1"/>
      <c r="COJ357" s="1"/>
      <c r="COK357" s="1"/>
      <c r="COL357" s="1"/>
      <c r="COM357" s="1"/>
      <c r="CON357" s="1"/>
      <c r="COO357" s="1"/>
      <c r="COP357" s="1"/>
      <c r="COQ357" s="1"/>
      <c r="COR357" s="1"/>
      <c r="COS357" s="1"/>
      <c r="COT357" s="1"/>
      <c r="COU357" s="1"/>
      <c r="COV357" s="1"/>
      <c r="COW357" s="1"/>
      <c r="COX357" s="1"/>
      <c r="COY357" s="1"/>
      <c r="COZ357" s="1"/>
      <c r="CPA357" s="1"/>
      <c r="CPB357" s="1"/>
      <c r="CPC357" s="1"/>
      <c r="CPD357" s="1"/>
      <c r="CPE357" s="1"/>
      <c r="CPF357" s="1"/>
      <c r="CPG357" s="1"/>
      <c r="CPH357" s="1"/>
      <c r="CPI357" s="1"/>
      <c r="CPJ357" s="1"/>
      <c r="CPK357" s="1"/>
      <c r="CPL357" s="1"/>
      <c r="CPM357" s="1"/>
      <c r="CPN357" s="1"/>
      <c r="CPO357" s="1"/>
      <c r="CPP357" s="1"/>
      <c r="CPQ357" s="1"/>
      <c r="CPR357" s="1"/>
      <c r="CPS357" s="1"/>
      <c r="CPT357" s="1"/>
      <c r="CPU357" s="1"/>
      <c r="CPV357" s="1"/>
      <c r="CPW357" s="1"/>
      <c r="CPX357" s="1"/>
      <c r="CPY357" s="1"/>
      <c r="CPZ357" s="1"/>
      <c r="CQA357" s="1"/>
      <c r="CQB357" s="1"/>
      <c r="CQC357" s="1"/>
      <c r="CQD357" s="1"/>
      <c r="CQE357" s="1"/>
      <c r="CQF357" s="1"/>
      <c r="CQG357" s="1"/>
      <c r="CQH357" s="1"/>
      <c r="CQI357" s="1"/>
      <c r="CQJ357" s="1"/>
      <c r="CQK357" s="1"/>
      <c r="CQL357" s="1"/>
      <c r="CQM357" s="1"/>
      <c r="CQN357" s="1"/>
      <c r="CQO357" s="1"/>
      <c r="CQP357" s="1"/>
      <c r="CQQ357" s="1"/>
      <c r="CQR357" s="1"/>
      <c r="CQS357" s="1"/>
      <c r="CQT357" s="1"/>
      <c r="CQU357" s="1"/>
      <c r="CQV357" s="1"/>
      <c r="CQW357" s="1"/>
      <c r="CQX357" s="1"/>
      <c r="CQY357" s="1"/>
      <c r="CQZ357" s="1"/>
      <c r="CRA357" s="1"/>
      <c r="CRB357" s="1"/>
      <c r="CRC357" s="1"/>
      <c r="CRD357" s="1"/>
      <c r="CRE357" s="1"/>
      <c r="CRF357" s="1"/>
      <c r="CRG357" s="1"/>
      <c r="CRH357" s="1"/>
      <c r="CRI357" s="1"/>
      <c r="CRJ357" s="1"/>
      <c r="CRK357" s="1"/>
      <c r="CRL357" s="1"/>
      <c r="CRM357" s="1"/>
      <c r="CRN357" s="1"/>
      <c r="CRO357" s="1"/>
      <c r="CRP357" s="1"/>
      <c r="CRQ357" s="1"/>
      <c r="CRR357" s="1"/>
      <c r="CRS357" s="1"/>
      <c r="CRT357" s="1"/>
      <c r="CRU357" s="1"/>
      <c r="CRV357" s="1"/>
      <c r="CRW357" s="1"/>
      <c r="CRX357" s="1"/>
      <c r="CRY357" s="1"/>
      <c r="CRZ357" s="1"/>
      <c r="CSA357" s="1"/>
      <c r="CSB357" s="1"/>
      <c r="CSC357" s="1"/>
      <c r="CSD357" s="1"/>
      <c r="CSE357" s="1"/>
      <c r="CSF357" s="1"/>
      <c r="CSG357" s="1"/>
      <c r="CSH357" s="1"/>
      <c r="CSI357" s="1"/>
      <c r="CSJ357" s="1"/>
      <c r="CSK357" s="1"/>
      <c r="CSL357" s="1"/>
      <c r="CSM357" s="1"/>
      <c r="CSN357" s="1"/>
      <c r="CSO357" s="1"/>
      <c r="CSP357" s="1"/>
      <c r="CSQ357" s="1"/>
      <c r="CSR357" s="1"/>
      <c r="CSS357" s="1"/>
      <c r="CST357" s="1"/>
      <c r="CSU357" s="1"/>
      <c r="CSV357" s="1"/>
      <c r="CSW357" s="1"/>
      <c r="CSX357" s="1"/>
      <c r="CSY357" s="1"/>
      <c r="CSZ357" s="1"/>
      <c r="CTA357" s="1"/>
      <c r="CTB357" s="1"/>
      <c r="CTC357" s="1"/>
      <c r="CTD357" s="1"/>
      <c r="CTE357" s="1"/>
      <c r="CTF357" s="1"/>
      <c r="CTG357" s="1"/>
      <c r="CTH357" s="1"/>
      <c r="CTI357" s="1"/>
      <c r="CTJ357" s="1"/>
      <c r="CTK357" s="1"/>
      <c r="CTL357" s="1"/>
      <c r="CTM357" s="1"/>
      <c r="CTN357" s="1"/>
      <c r="CTO357" s="1"/>
      <c r="CTP357" s="1"/>
      <c r="CTQ357" s="1"/>
      <c r="CTR357" s="1"/>
      <c r="CTS357" s="1"/>
      <c r="CTT357" s="1"/>
      <c r="CTU357" s="1"/>
      <c r="CTV357" s="1"/>
      <c r="CTW357" s="1"/>
      <c r="CTX357" s="1"/>
      <c r="CTY357" s="1"/>
      <c r="CTZ357" s="1"/>
      <c r="CUA357" s="1"/>
      <c r="CUB357" s="1"/>
      <c r="CUC357" s="1"/>
      <c r="CUD357" s="1"/>
      <c r="CUE357" s="1"/>
      <c r="CUF357" s="1"/>
      <c r="CUG357" s="1"/>
      <c r="CUH357" s="1"/>
      <c r="CUI357" s="1"/>
      <c r="CUJ357" s="1"/>
      <c r="CUK357" s="1"/>
      <c r="CUL357" s="1"/>
      <c r="CUM357" s="1"/>
      <c r="CUN357" s="1"/>
      <c r="CUO357" s="1"/>
      <c r="CUP357" s="1"/>
      <c r="CUQ357" s="1"/>
      <c r="CUR357" s="1"/>
      <c r="CUS357" s="1"/>
      <c r="CUT357" s="1"/>
      <c r="CUU357" s="1"/>
      <c r="CUV357" s="1"/>
      <c r="CUW357" s="1"/>
      <c r="CUX357" s="1"/>
      <c r="CUY357" s="1"/>
      <c r="CUZ357" s="1"/>
      <c r="CVA357" s="1"/>
      <c r="CVB357" s="1"/>
      <c r="CVC357" s="1"/>
      <c r="CVD357" s="1"/>
      <c r="CVE357" s="1"/>
      <c r="CVF357" s="1"/>
      <c r="CVG357" s="1"/>
      <c r="CVH357" s="1"/>
      <c r="CVI357" s="1"/>
      <c r="CVJ357" s="1"/>
      <c r="CVK357" s="1"/>
      <c r="CVL357" s="1"/>
      <c r="CVM357" s="1"/>
      <c r="CVN357" s="1"/>
      <c r="CVO357" s="1"/>
      <c r="CVP357" s="1"/>
      <c r="CVQ357" s="1"/>
      <c r="CVR357" s="1"/>
      <c r="CVS357" s="1"/>
      <c r="CVT357" s="1"/>
      <c r="CVU357" s="1"/>
      <c r="CVV357" s="1"/>
      <c r="CVW357" s="1"/>
      <c r="CVX357" s="1"/>
      <c r="CVY357" s="1"/>
      <c r="CVZ357" s="1"/>
      <c r="CWA357" s="1"/>
      <c r="CWB357" s="1"/>
      <c r="CWC357" s="1"/>
      <c r="CWD357" s="1"/>
      <c r="CWE357" s="1"/>
      <c r="CWF357" s="1"/>
      <c r="CWG357" s="1"/>
      <c r="CWH357" s="1"/>
      <c r="CWI357" s="1"/>
      <c r="CWJ357" s="1"/>
      <c r="CWK357" s="1"/>
      <c r="CWL357" s="1"/>
      <c r="CWM357" s="1"/>
      <c r="CWN357" s="1"/>
      <c r="CWO357" s="1"/>
      <c r="CWP357" s="1"/>
      <c r="CWQ357" s="1"/>
      <c r="CWR357" s="1"/>
      <c r="CWS357" s="1"/>
      <c r="CWT357" s="1"/>
      <c r="CWU357" s="1"/>
      <c r="CWV357" s="1"/>
      <c r="CWW357" s="1"/>
      <c r="CWX357" s="1"/>
      <c r="CWY357" s="1"/>
      <c r="CWZ357" s="1"/>
      <c r="CXA357" s="1"/>
      <c r="CXB357" s="1"/>
      <c r="CXC357" s="1"/>
      <c r="CXD357" s="1"/>
      <c r="CXE357" s="1"/>
      <c r="CXF357" s="1"/>
      <c r="CXG357" s="1"/>
      <c r="CXH357" s="1"/>
      <c r="CXI357" s="1"/>
      <c r="CXJ357" s="1"/>
      <c r="CXK357" s="1"/>
      <c r="CXL357" s="1"/>
      <c r="CXM357" s="1"/>
      <c r="CXN357" s="1"/>
      <c r="CXO357" s="1"/>
      <c r="CXP357" s="1"/>
      <c r="CXQ357" s="1"/>
      <c r="CXR357" s="1"/>
      <c r="CXS357" s="1"/>
      <c r="CXT357" s="1"/>
      <c r="CXU357" s="1"/>
      <c r="CXV357" s="1"/>
      <c r="CXW357" s="1"/>
      <c r="CXX357" s="1"/>
      <c r="CXY357" s="1"/>
      <c r="CXZ357" s="1"/>
      <c r="CYA357" s="1"/>
      <c r="CYB357" s="1"/>
      <c r="CYC357" s="1"/>
      <c r="CYD357" s="1"/>
      <c r="CYE357" s="1"/>
      <c r="CYF357" s="1"/>
      <c r="CYG357" s="1"/>
      <c r="CYH357" s="1"/>
      <c r="CYI357" s="1"/>
      <c r="CYJ357" s="1"/>
      <c r="CYK357" s="1"/>
      <c r="CYL357" s="1"/>
      <c r="CYM357" s="1"/>
      <c r="CYN357" s="1"/>
      <c r="CYO357" s="1"/>
      <c r="CYP357" s="1"/>
      <c r="CYQ357" s="1"/>
      <c r="CYR357" s="1"/>
      <c r="CYS357" s="1"/>
      <c r="CYT357" s="1"/>
      <c r="CYU357" s="1"/>
      <c r="CYV357" s="1"/>
      <c r="CYW357" s="1"/>
      <c r="CYX357" s="1"/>
      <c r="CYY357" s="1"/>
      <c r="CYZ357" s="1"/>
      <c r="CZA357" s="1"/>
      <c r="CZB357" s="1"/>
      <c r="CZC357" s="1"/>
      <c r="CZD357" s="1"/>
      <c r="CZE357" s="1"/>
      <c r="CZF357" s="1"/>
      <c r="CZG357" s="1"/>
      <c r="CZH357" s="1"/>
      <c r="CZI357" s="1"/>
      <c r="CZJ357" s="1"/>
      <c r="CZK357" s="1"/>
      <c r="CZL357" s="1"/>
      <c r="CZM357" s="1"/>
      <c r="CZN357" s="1"/>
      <c r="CZO357" s="1"/>
      <c r="CZP357" s="1"/>
      <c r="CZQ357" s="1"/>
      <c r="CZR357" s="1"/>
      <c r="CZS357" s="1"/>
      <c r="CZT357" s="1"/>
      <c r="CZU357" s="1"/>
      <c r="CZV357" s="1"/>
      <c r="CZW357" s="1"/>
      <c r="CZX357" s="1"/>
      <c r="CZY357" s="1"/>
      <c r="CZZ357" s="1"/>
      <c r="DAA357" s="1"/>
      <c r="DAB357" s="1"/>
      <c r="DAC357" s="1"/>
      <c r="DAD357" s="1"/>
      <c r="DAE357" s="1"/>
      <c r="DAF357" s="1"/>
      <c r="DAG357" s="1"/>
      <c r="DAH357" s="1"/>
      <c r="DAI357" s="1"/>
      <c r="DAJ357" s="1"/>
      <c r="DAK357" s="1"/>
      <c r="DAL357" s="1"/>
      <c r="DAM357" s="1"/>
      <c r="DAN357" s="1"/>
      <c r="DAO357" s="1"/>
      <c r="DAP357" s="1"/>
      <c r="DAQ357" s="1"/>
      <c r="DAR357" s="1"/>
      <c r="DAS357" s="1"/>
      <c r="DAT357" s="1"/>
      <c r="DAU357" s="1"/>
      <c r="DAV357" s="1"/>
      <c r="DAW357" s="1"/>
      <c r="DAX357" s="1"/>
      <c r="DAY357" s="1"/>
      <c r="DAZ357" s="1"/>
      <c r="DBA357" s="1"/>
      <c r="DBB357" s="1"/>
      <c r="DBC357" s="1"/>
      <c r="DBD357" s="1"/>
      <c r="DBE357" s="1"/>
      <c r="DBF357" s="1"/>
      <c r="DBG357" s="1"/>
      <c r="DBH357" s="1"/>
      <c r="DBI357" s="1"/>
      <c r="DBJ357" s="1"/>
      <c r="DBK357" s="1"/>
      <c r="DBL357" s="1"/>
      <c r="DBM357" s="1"/>
      <c r="DBN357" s="1"/>
      <c r="DBO357" s="1"/>
      <c r="DBP357" s="1"/>
      <c r="DBQ357" s="1"/>
      <c r="DBR357" s="1"/>
      <c r="DBS357" s="1"/>
      <c r="DBT357" s="1"/>
      <c r="DBU357" s="1"/>
      <c r="DBV357" s="1"/>
      <c r="DBW357" s="1"/>
      <c r="DBX357" s="1"/>
      <c r="DBY357" s="1"/>
      <c r="DBZ357" s="1"/>
      <c r="DCA357" s="1"/>
      <c r="DCB357" s="1"/>
      <c r="DCC357" s="1"/>
      <c r="DCD357" s="1"/>
      <c r="DCE357" s="1"/>
      <c r="DCF357" s="1"/>
      <c r="DCG357" s="1"/>
      <c r="DCH357" s="1"/>
      <c r="DCI357" s="1"/>
      <c r="DCJ357" s="1"/>
      <c r="DCK357" s="1"/>
      <c r="DCL357" s="1"/>
      <c r="DCM357" s="1"/>
      <c r="DCN357" s="1"/>
      <c r="DCO357" s="1"/>
      <c r="DCP357" s="1"/>
      <c r="DCQ357" s="1"/>
      <c r="DCR357" s="1"/>
      <c r="DCS357" s="1"/>
      <c r="DCT357" s="1"/>
      <c r="DCU357" s="1"/>
      <c r="DCV357" s="1"/>
      <c r="DCW357" s="1"/>
      <c r="DCX357" s="1"/>
      <c r="DCY357" s="1"/>
      <c r="DCZ357" s="1"/>
      <c r="DDA357" s="1"/>
      <c r="DDB357" s="1"/>
      <c r="DDC357" s="1"/>
      <c r="DDD357" s="1"/>
      <c r="DDE357" s="1"/>
      <c r="DDF357" s="1"/>
      <c r="DDG357" s="1"/>
      <c r="DDH357" s="1"/>
      <c r="DDI357" s="1"/>
      <c r="DDJ357" s="1"/>
      <c r="DDK357" s="1"/>
      <c r="DDL357" s="1"/>
      <c r="DDM357" s="1"/>
      <c r="DDN357" s="1"/>
      <c r="DDO357" s="1"/>
      <c r="DDP357" s="1"/>
      <c r="DDQ357" s="1"/>
      <c r="DDR357" s="1"/>
      <c r="DDS357" s="1"/>
      <c r="DDT357" s="1"/>
      <c r="DDU357" s="1"/>
      <c r="DDV357" s="1"/>
      <c r="DDW357" s="1"/>
      <c r="DDX357" s="1"/>
      <c r="DDY357" s="1"/>
      <c r="DDZ357" s="1"/>
      <c r="DEA357" s="1"/>
      <c r="DEB357" s="1"/>
      <c r="DEC357" s="1"/>
      <c r="DED357" s="1"/>
      <c r="DEE357" s="1"/>
      <c r="DEF357" s="1"/>
      <c r="DEG357" s="1"/>
      <c r="DEH357" s="1"/>
      <c r="DEI357" s="1"/>
      <c r="DEJ357" s="1"/>
      <c r="DEK357" s="1"/>
      <c r="DEL357" s="1"/>
      <c r="DEM357" s="1"/>
      <c r="DEN357" s="1"/>
      <c r="DEO357" s="1"/>
      <c r="DEP357" s="1"/>
      <c r="DEQ357" s="1"/>
      <c r="DER357" s="1"/>
      <c r="DES357" s="1"/>
      <c r="DET357" s="1"/>
      <c r="DEU357" s="1"/>
      <c r="DEV357" s="1"/>
      <c r="DEW357" s="1"/>
      <c r="DEX357" s="1"/>
      <c r="DEY357" s="1"/>
      <c r="DEZ357" s="1"/>
      <c r="DFA357" s="1"/>
      <c r="DFB357" s="1"/>
      <c r="DFC357" s="1"/>
      <c r="DFD357" s="1"/>
      <c r="DFE357" s="1"/>
      <c r="DFF357" s="1"/>
      <c r="DFG357" s="1"/>
      <c r="DFH357" s="1"/>
      <c r="DFI357" s="1"/>
      <c r="DFJ357" s="1"/>
      <c r="DFK357" s="1"/>
      <c r="DFL357" s="1"/>
      <c r="DFM357" s="1"/>
      <c r="DFN357" s="1"/>
      <c r="DFO357" s="1"/>
      <c r="DFP357" s="1"/>
      <c r="DFQ357" s="1"/>
      <c r="DFR357" s="1"/>
      <c r="DFS357" s="1"/>
      <c r="DFT357" s="1"/>
      <c r="DFU357" s="1"/>
      <c r="DFV357" s="1"/>
      <c r="DFW357" s="1"/>
      <c r="DFX357" s="1"/>
      <c r="DFY357" s="1"/>
      <c r="DFZ357" s="1"/>
      <c r="DGA357" s="1"/>
      <c r="DGB357" s="1"/>
      <c r="DGC357" s="1"/>
      <c r="DGD357" s="1"/>
      <c r="DGE357" s="1"/>
      <c r="DGF357" s="1"/>
      <c r="DGG357" s="1"/>
      <c r="DGH357" s="1"/>
      <c r="DGI357" s="1"/>
      <c r="DGJ357" s="1"/>
      <c r="DGK357" s="1"/>
      <c r="DGL357" s="1"/>
      <c r="DGM357" s="1"/>
      <c r="DGN357" s="1"/>
      <c r="DGO357" s="1"/>
      <c r="DGP357" s="1"/>
      <c r="DGQ357" s="1"/>
      <c r="DGR357" s="1"/>
      <c r="DGS357" s="1"/>
      <c r="DGT357" s="1"/>
      <c r="DGU357" s="1"/>
      <c r="DGV357" s="1"/>
      <c r="DGW357" s="1"/>
      <c r="DGX357" s="1"/>
      <c r="DGY357" s="1"/>
      <c r="DGZ357" s="1"/>
      <c r="DHA357" s="1"/>
      <c r="DHB357" s="1"/>
      <c r="DHC357" s="1"/>
      <c r="DHD357" s="1"/>
      <c r="DHE357" s="1"/>
      <c r="DHF357" s="1"/>
      <c r="DHG357" s="1"/>
      <c r="DHH357" s="1"/>
      <c r="DHI357" s="1"/>
      <c r="DHJ357" s="1"/>
      <c r="DHK357" s="1"/>
      <c r="DHL357" s="1"/>
      <c r="DHM357" s="1"/>
      <c r="DHN357" s="1"/>
      <c r="DHO357" s="1"/>
      <c r="DHP357" s="1"/>
      <c r="DHQ357" s="1"/>
      <c r="DHR357" s="1"/>
      <c r="DHS357" s="1"/>
      <c r="DHT357" s="1"/>
      <c r="DHU357" s="1"/>
      <c r="DHV357" s="1"/>
      <c r="DHW357" s="1"/>
      <c r="DHX357" s="1"/>
      <c r="DHY357" s="1"/>
      <c r="DHZ357" s="1"/>
      <c r="DIA357" s="1"/>
      <c r="DIB357" s="1"/>
      <c r="DIC357" s="1"/>
      <c r="DID357" s="1"/>
      <c r="DIE357" s="1"/>
      <c r="DIF357" s="1"/>
      <c r="DIG357" s="1"/>
      <c r="DIH357" s="1"/>
      <c r="DII357" s="1"/>
      <c r="DIJ357" s="1"/>
      <c r="DIK357" s="1"/>
      <c r="DIL357" s="1"/>
      <c r="DIM357" s="1"/>
      <c r="DIN357" s="1"/>
      <c r="DIO357" s="1"/>
      <c r="DIP357" s="1"/>
      <c r="DIQ357" s="1"/>
      <c r="DIR357" s="1"/>
      <c r="DIS357" s="1"/>
      <c r="DIT357" s="1"/>
      <c r="DIU357" s="1"/>
      <c r="DIV357" s="1"/>
      <c r="DIW357" s="1"/>
      <c r="DIX357" s="1"/>
      <c r="DIY357" s="1"/>
      <c r="DIZ357" s="1"/>
      <c r="DJA357" s="1"/>
      <c r="DJB357" s="1"/>
      <c r="DJC357" s="1"/>
      <c r="DJD357" s="1"/>
      <c r="DJE357" s="1"/>
      <c r="DJF357" s="1"/>
      <c r="DJG357" s="1"/>
      <c r="DJH357" s="1"/>
      <c r="DJI357" s="1"/>
      <c r="DJJ357" s="1"/>
      <c r="DJK357" s="1"/>
      <c r="DJL357" s="1"/>
      <c r="DJM357" s="1"/>
      <c r="DJN357" s="1"/>
      <c r="DJO357" s="1"/>
      <c r="DJP357" s="1"/>
      <c r="DJQ357" s="1"/>
      <c r="DJR357" s="1"/>
      <c r="DJS357" s="1"/>
      <c r="DJT357" s="1"/>
      <c r="DJU357" s="1"/>
      <c r="DJV357" s="1"/>
      <c r="DJW357" s="1"/>
      <c r="DJX357" s="1"/>
      <c r="DJY357" s="1"/>
      <c r="DJZ357" s="1"/>
      <c r="DKA357" s="1"/>
      <c r="DKB357" s="1"/>
      <c r="DKC357" s="1"/>
      <c r="DKD357" s="1"/>
      <c r="DKE357" s="1"/>
      <c r="DKF357" s="1"/>
      <c r="DKG357" s="1"/>
      <c r="DKH357" s="1"/>
      <c r="DKI357" s="1"/>
      <c r="DKJ357" s="1"/>
      <c r="DKK357" s="1"/>
      <c r="DKL357" s="1"/>
      <c r="DKM357" s="1"/>
      <c r="DKN357" s="1"/>
      <c r="DKO357" s="1"/>
      <c r="DKP357" s="1"/>
      <c r="DKQ357" s="1"/>
      <c r="DKR357" s="1"/>
      <c r="DKS357" s="1"/>
      <c r="DKT357" s="1"/>
      <c r="DKU357" s="1"/>
      <c r="DKV357" s="1"/>
      <c r="DKW357" s="1"/>
      <c r="DKX357" s="1"/>
      <c r="DKY357" s="1"/>
      <c r="DKZ357" s="1"/>
      <c r="DLA357" s="1"/>
      <c r="DLB357" s="1"/>
      <c r="DLC357" s="1"/>
      <c r="DLD357" s="1"/>
      <c r="DLE357" s="1"/>
      <c r="DLF357" s="1"/>
      <c r="DLG357" s="1"/>
      <c r="DLH357" s="1"/>
      <c r="DLI357" s="1"/>
      <c r="DLJ357" s="1"/>
      <c r="DLK357" s="1"/>
      <c r="DLL357" s="1"/>
      <c r="DLM357" s="1"/>
      <c r="DLN357" s="1"/>
      <c r="DLO357" s="1"/>
      <c r="DLP357" s="1"/>
      <c r="DLQ357" s="1"/>
      <c r="DLR357" s="1"/>
      <c r="DLS357" s="1"/>
      <c r="DLT357" s="1"/>
      <c r="DLU357" s="1"/>
      <c r="DLV357" s="1"/>
      <c r="DLW357" s="1"/>
      <c r="DLX357" s="1"/>
      <c r="DLY357" s="1"/>
      <c r="DLZ357" s="1"/>
      <c r="DMA357" s="1"/>
      <c r="DMB357" s="1"/>
      <c r="DMC357" s="1"/>
      <c r="DMD357" s="1"/>
      <c r="DME357" s="1"/>
      <c r="DMF357" s="1"/>
      <c r="DMG357" s="1"/>
      <c r="DMH357" s="1"/>
      <c r="DMI357" s="1"/>
      <c r="DMJ357" s="1"/>
      <c r="DMK357" s="1"/>
      <c r="DML357" s="1"/>
      <c r="DMM357" s="1"/>
      <c r="DMN357" s="1"/>
      <c r="DMO357" s="1"/>
      <c r="DMP357" s="1"/>
      <c r="DMQ357" s="1"/>
      <c r="DMR357" s="1"/>
      <c r="DMS357" s="1"/>
      <c r="DMT357" s="1"/>
      <c r="DMU357" s="1"/>
      <c r="DMV357" s="1"/>
      <c r="DMW357" s="1"/>
      <c r="DMX357" s="1"/>
      <c r="DMY357" s="1"/>
      <c r="DMZ357" s="1"/>
      <c r="DNA357" s="1"/>
      <c r="DNB357" s="1"/>
      <c r="DNC357" s="1"/>
      <c r="DND357" s="1"/>
      <c r="DNE357" s="1"/>
      <c r="DNF357" s="1"/>
      <c r="DNG357" s="1"/>
      <c r="DNH357" s="1"/>
      <c r="DNI357" s="1"/>
      <c r="DNJ357" s="1"/>
      <c r="DNK357" s="1"/>
      <c r="DNL357" s="1"/>
      <c r="DNM357" s="1"/>
      <c r="DNN357" s="1"/>
      <c r="DNO357" s="1"/>
      <c r="DNP357" s="1"/>
      <c r="DNQ357" s="1"/>
      <c r="DNR357" s="1"/>
      <c r="DNS357" s="1"/>
      <c r="DNT357" s="1"/>
      <c r="DNU357" s="1"/>
      <c r="DNV357" s="1"/>
      <c r="DNW357" s="1"/>
      <c r="DNX357" s="1"/>
      <c r="DNY357" s="1"/>
      <c r="DNZ357" s="1"/>
      <c r="DOA357" s="1"/>
      <c r="DOB357" s="1"/>
      <c r="DOC357" s="1"/>
      <c r="DOD357" s="1"/>
      <c r="DOE357" s="1"/>
      <c r="DOF357" s="1"/>
      <c r="DOG357" s="1"/>
      <c r="DOH357" s="1"/>
      <c r="DOI357" s="1"/>
      <c r="DOJ357" s="1"/>
      <c r="DOK357" s="1"/>
      <c r="DOL357" s="1"/>
      <c r="DOM357" s="1"/>
      <c r="DON357" s="1"/>
      <c r="DOO357" s="1"/>
      <c r="DOP357" s="1"/>
      <c r="DOQ357" s="1"/>
      <c r="DOR357" s="1"/>
      <c r="DOS357" s="1"/>
      <c r="DOT357" s="1"/>
      <c r="DOU357" s="1"/>
      <c r="DOV357" s="1"/>
      <c r="DOW357" s="1"/>
      <c r="DOX357" s="1"/>
      <c r="DOY357" s="1"/>
      <c r="DOZ357" s="1"/>
      <c r="DPA357" s="1"/>
      <c r="DPB357" s="1"/>
      <c r="DPC357" s="1"/>
      <c r="DPD357" s="1"/>
      <c r="DPE357" s="1"/>
      <c r="DPF357" s="1"/>
      <c r="DPG357" s="1"/>
      <c r="DPH357" s="1"/>
      <c r="DPI357" s="1"/>
      <c r="DPJ357" s="1"/>
      <c r="DPK357" s="1"/>
      <c r="DPL357" s="1"/>
      <c r="DPM357" s="1"/>
      <c r="DPN357" s="1"/>
      <c r="DPO357" s="1"/>
      <c r="DPP357" s="1"/>
      <c r="DPQ357" s="1"/>
      <c r="DPR357" s="1"/>
      <c r="DPS357" s="1"/>
      <c r="DPT357" s="1"/>
      <c r="DPU357" s="1"/>
      <c r="DPV357" s="1"/>
      <c r="DPW357" s="1"/>
      <c r="DPX357" s="1"/>
      <c r="DPY357" s="1"/>
      <c r="DPZ357" s="1"/>
      <c r="DQA357" s="1"/>
      <c r="DQB357" s="1"/>
      <c r="DQC357" s="1"/>
      <c r="DQD357" s="1"/>
      <c r="DQE357" s="1"/>
      <c r="DQF357" s="1"/>
      <c r="DQG357" s="1"/>
      <c r="DQH357" s="1"/>
      <c r="DQI357" s="1"/>
      <c r="DQJ357" s="1"/>
      <c r="DQK357" s="1"/>
      <c r="DQL357" s="1"/>
      <c r="DQM357" s="1"/>
      <c r="DQN357" s="1"/>
      <c r="DQO357" s="1"/>
      <c r="DQP357" s="1"/>
      <c r="DQQ357" s="1"/>
      <c r="DQR357" s="1"/>
      <c r="DQS357" s="1"/>
      <c r="DQT357" s="1"/>
      <c r="DQU357" s="1"/>
      <c r="DQV357" s="1"/>
      <c r="DQW357" s="1"/>
      <c r="DQX357" s="1"/>
      <c r="DQY357" s="1"/>
      <c r="DQZ357" s="1"/>
      <c r="DRA357" s="1"/>
      <c r="DRB357" s="1"/>
      <c r="DRC357" s="1"/>
      <c r="DRD357" s="1"/>
      <c r="DRE357" s="1"/>
      <c r="DRF357" s="1"/>
      <c r="DRG357" s="1"/>
      <c r="DRH357" s="1"/>
      <c r="DRI357" s="1"/>
      <c r="DRJ357" s="1"/>
      <c r="DRK357" s="1"/>
      <c r="DRL357" s="1"/>
      <c r="DRM357" s="1"/>
      <c r="DRN357" s="1"/>
      <c r="DRO357" s="1"/>
      <c r="DRP357" s="1"/>
      <c r="DRQ357" s="1"/>
      <c r="DRR357" s="1"/>
      <c r="DRS357" s="1"/>
      <c r="DRT357" s="1"/>
      <c r="DRU357" s="1"/>
      <c r="DRV357" s="1"/>
      <c r="DRW357" s="1"/>
      <c r="DRX357" s="1"/>
      <c r="DRY357" s="1"/>
      <c r="DRZ357" s="1"/>
      <c r="DSA357" s="1"/>
      <c r="DSB357" s="1"/>
      <c r="DSC357" s="1"/>
      <c r="DSD357" s="1"/>
      <c r="DSE357" s="1"/>
      <c r="DSF357" s="1"/>
      <c r="DSG357" s="1"/>
      <c r="DSH357" s="1"/>
      <c r="DSI357" s="1"/>
      <c r="DSJ357" s="1"/>
      <c r="DSK357" s="1"/>
      <c r="DSL357" s="1"/>
      <c r="DSM357" s="1"/>
      <c r="DSN357" s="1"/>
      <c r="DSO357" s="1"/>
      <c r="DSP357" s="1"/>
      <c r="DSQ357" s="1"/>
      <c r="DSR357" s="1"/>
      <c r="DSS357" s="1"/>
      <c r="DST357" s="1"/>
      <c r="DSU357" s="1"/>
      <c r="DSV357" s="1"/>
      <c r="DSW357" s="1"/>
      <c r="DSX357" s="1"/>
      <c r="DSY357" s="1"/>
      <c r="DSZ357" s="1"/>
      <c r="DTA357" s="1"/>
      <c r="DTB357" s="1"/>
      <c r="DTC357" s="1"/>
      <c r="DTD357" s="1"/>
      <c r="DTE357" s="1"/>
      <c r="DTF357" s="1"/>
      <c r="DTG357" s="1"/>
      <c r="DTH357" s="1"/>
      <c r="DTI357" s="1"/>
      <c r="DTJ357" s="1"/>
      <c r="DTK357" s="1"/>
      <c r="DTL357" s="1"/>
      <c r="DTM357" s="1"/>
      <c r="DTN357" s="1"/>
      <c r="DTO357" s="1"/>
      <c r="DTP357" s="1"/>
      <c r="DTQ357" s="1"/>
      <c r="DTR357" s="1"/>
      <c r="DTS357" s="1"/>
      <c r="DTT357" s="1"/>
      <c r="DTU357" s="1"/>
      <c r="DTV357" s="1"/>
      <c r="DTW357" s="1"/>
      <c r="DTX357" s="1"/>
      <c r="DTY357" s="1"/>
      <c r="DTZ357" s="1"/>
      <c r="DUA357" s="1"/>
      <c r="DUB357" s="1"/>
      <c r="DUC357" s="1"/>
      <c r="DUD357" s="1"/>
      <c r="DUE357" s="1"/>
      <c r="DUF357" s="1"/>
      <c r="DUG357" s="1"/>
      <c r="DUH357" s="1"/>
      <c r="DUI357" s="1"/>
      <c r="DUJ357" s="1"/>
      <c r="DUK357" s="1"/>
      <c r="DUL357" s="1"/>
      <c r="DUM357" s="1"/>
      <c r="DUN357" s="1"/>
      <c r="DUO357" s="1"/>
      <c r="DUP357" s="1"/>
      <c r="DUQ357" s="1"/>
      <c r="DUR357" s="1"/>
      <c r="DUS357" s="1"/>
      <c r="DUT357" s="1"/>
      <c r="DUU357" s="1"/>
      <c r="DUV357" s="1"/>
      <c r="DUW357" s="1"/>
      <c r="DUX357" s="1"/>
      <c r="DUY357" s="1"/>
      <c r="DUZ357" s="1"/>
      <c r="DVA357" s="1"/>
      <c r="DVB357" s="1"/>
      <c r="DVC357" s="1"/>
      <c r="DVD357" s="1"/>
      <c r="DVE357" s="1"/>
      <c r="DVF357" s="1"/>
      <c r="DVG357" s="1"/>
      <c r="DVH357" s="1"/>
      <c r="DVI357" s="1"/>
      <c r="DVJ357" s="1"/>
      <c r="DVK357" s="1"/>
      <c r="DVL357" s="1"/>
      <c r="DVM357" s="1"/>
      <c r="DVN357" s="1"/>
      <c r="DVO357" s="1"/>
      <c r="DVP357" s="1"/>
      <c r="DVQ357" s="1"/>
      <c r="DVR357" s="1"/>
      <c r="DVS357" s="1"/>
      <c r="DVT357" s="1"/>
      <c r="DVU357" s="1"/>
      <c r="DVV357" s="1"/>
      <c r="DVW357" s="1"/>
      <c r="DVX357" s="1"/>
      <c r="DVY357" s="1"/>
      <c r="DVZ357" s="1"/>
      <c r="DWA357" s="1"/>
      <c r="DWB357" s="1"/>
      <c r="DWC357" s="1"/>
      <c r="DWD357" s="1"/>
      <c r="DWE357" s="1"/>
      <c r="DWF357" s="1"/>
      <c r="DWG357" s="1"/>
      <c r="DWH357" s="1"/>
      <c r="DWI357" s="1"/>
      <c r="DWJ357" s="1"/>
      <c r="DWK357" s="1"/>
      <c r="DWL357" s="1"/>
      <c r="DWM357" s="1"/>
      <c r="DWN357" s="1"/>
      <c r="DWO357" s="1"/>
      <c r="DWP357" s="1"/>
      <c r="DWQ357" s="1"/>
      <c r="DWR357" s="1"/>
      <c r="DWS357" s="1"/>
      <c r="DWT357" s="1"/>
      <c r="DWU357" s="1"/>
      <c r="DWV357" s="1"/>
      <c r="DWW357" s="1"/>
      <c r="DWX357" s="1"/>
      <c r="DWY357" s="1"/>
      <c r="DWZ357" s="1"/>
      <c r="DXA357" s="1"/>
      <c r="DXB357" s="1"/>
      <c r="DXC357" s="1"/>
      <c r="DXD357" s="1"/>
      <c r="DXE357" s="1"/>
      <c r="DXF357" s="1"/>
      <c r="DXG357" s="1"/>
      <c r="DXH357" s="1"/>
      <c r="DXI357" s="1"/>
      <c r="DXJ357" s="1"/>
      <c r="DXK357" s="1"/>
      <c r="DXL357" s="1"/>
      <c r="DXM357" s="1"/>
      <c r="DXN357" s="1"/>
      <c r="DXO357" s="1"/>
      <c r="DXP357" s="1"/>
      <c r="DXQ357" s="1"/>
      <c r="DXR357" s="1"/>
      <c r="DXS357" s="1"/>
      <c r="DXT357" s="1"/>
      <c r="DXU357" s="1"/>
      <c r="DXV357" s="1"/>
      <c r="DXW357" s="1"/>
      <c r="DXX357" s="1"/>
      <c r="DXY357" s="1"/>
      <c r="DXZ357" s="1"/>
      <c r="DYA357" s="1"/>
      <c r="DYB357" s="1"/>
      <c r="DYC357" s="1"/>
      <c r="DYD357" s="1"/>
      <c r="DYE357" s="1"/>
      <c r="DYF357" s="1"/>
      <c r="DYG357" s="1"/>
      <c r="DYH357" s="1"/>
      <c r="DYI357" s="1"/>
      <c r="DYJ357" s="1"/>
      <c r="DYK357" s="1"/>
      <c r="DYL357" s="1"/>
      <c r="DYM357" s="1"/>
      <c r="DYN357" s="1"/>
      <c r="DYO357" s="1"/>
      <c r="DYP357" s="1"/>
      <c r="DYQ357" s="1"/>
      <c r="DYR357" s="1"/>
      <c r="DYS357" s="1"/>
      <c r="DYT357" s="1"/>
      <c r="DYU357" s="1"/>
      <c r="DYV357" s="1"/>
      <c r="DYW357" s="1"/>
      <c r="DYX357" s="1"/>
      <c r="DYY357" s="1"/>
      <c r="DYZ357" s="1"/>
      <c r="DZA357" s="1"/>
      <c r="DZB357" s="1"/>
      <c r="DZC357" s="1"/>
      <c r="DZD357" s="1"/>
      <c r="DZE357" s="1"/>
      <c r="DZF357" s="1"/>
      <c r="DZG357" s="1"/>
      <c r="DZH357" s="1"/>
      <c r="DZI357" s="1"/>
      <c r="DZJ357" s="1"/>
      <c r="DZK357" s="1"/>
      <c r="DZL357" s="1"/>
      <c r="DZM357" s="1"/>
      <c r="DZN357" s="1"/>
      <c r="DZO357" s="1"/>
      <c r="DZP357" s="1"/>
      <c r="DZQ357" s="1"/>
      <c r="DZR357" s="1"/>
      <c r="DZS357" s="1"/>
      <c r="DZT357" s="1"/>
      <c r="DZU357" s="1"/>
      <c r="DZV357" s="1"/>
      <c r="DZW357" s="1"/>
      <c r="DZX357" s="1"/>
      <c r="DZY357" s="1"/>
      <c r="DZZ357" s="1"/>
      <c r="EAA357" s="1"/>
      <c r="EAB357" s="1"/>
      <c r="EAC357" s="1"/>
      <c r="EAD357" s="1"/>
      <c r="EAE357" s="1"/>
      <c r="EAF357" s="1"/>
      <c r="EAG357" s="1"/>
      <c r="EAH357" s="1"/>
      <c r="EAI357" s="1"/>
      <c r="EAJ357" s="1"/>
      <c r="EAK357" s="1"/>
      <c r="EAL357" s="1"/>
      <c r="EAM357" s="1"/>
      <c r="EAN357" s="1"/>
      <c r="EAO357" s="1"/>
      <c r="EAP357" s="1"/>
      <c r="EAQ357" s="1"/>
      <c r="EAR357" s="1"/>
      <c r="EAS357" s="1"/>
      <c r="EAT357" s="1"/>
      <c r="EAU357" s="1"/>
      <c r="EAV357" s="1"/>
      <c r="EAW357" s="1"/>
      <c r="EAX357" s="1"/>
      <c r="EAY357" s="1"/>
      <c r="EAZ357" s="1"/>
      <c r="EBA357" s="1"/>
      <c r="EBB357" s="1"/>
      <c r="EBC357" s="1"/>
      <c r="EBD357" s="1"/>
      <c r="EBE357" s="1"/>
      <c r="EBF357" s="1"/>
      <c r="EBG357" s="1"/>
      <c r="EBH357" s="1"/>
      <c r="EBI357" s="1"/>
      <c r="EBJ357" s="1"/>
      <c r="EBK357" s="1"/>
      <c r="EBL357" s="1"/>
      <c r="EBM357" s="1"/>
      <c r="EBN357" s="1"/>
      <c r="EBO357" s="1"/>
      <c r="EBP357" s="1"/>
      <c r="EBQ357" s="1"/>
      <c r="EBR357" s="1"/>
      <c r="EBS357" s="1"/>
      <c r="EBT357" s="1"/>
      <c r="EBU357" s="1"/>
      <c r="EBV357" s="1"/>
      <c r="EBW357" s="1"/>
      <c r="EBX357" s="1"/>
      <c r="EBY357" s="1"/>
      <c r="EBZ357" s="1"/>
      <c r="ECA357" s="1"/>
      <c r="ECB357" s="1"/>
      <c r="ECC357" s="1"/>
      <c r="ECD357" s="1"/>
      <c r="ECE357" s="1"/>
      <c r="ECF357" s="1"/>
      <c r="ECG357" s="1"/>
      <c r="ECH357" s="1"/>
      <c r="ECI357" s="1"/>
      <c r="ECJ357" s="1"/>
      <c r="ECK357" s="1"/>
      <c r="ECL357" s="1"/>
      <c r="ECM357" s="1"/>
      <c r="ECN357" s="1"/>
      <c r="ECO357" s="1"/>
      <c r="ECP357" s="1"/>
      <c r="ECQ357" s="1"/>
      <c r="ECR357" s="1"/>
      <c r="ECS357" s="1"/>
      <c r="ECT357" s="1"/>
      <c r="ECU357" s="1"/>
      <c r="ECV357" s="1"/>
      <c r="ECW357" s="1"/>
      <c r="ECX357" s="1"/>
      <c r="ECY357" s="1"/>
      <c r="ECZ357" s="1"/>
      <c r="EDA357" s="1"/>
      <c r="EDB357" s="1"/>
      <c r="EDC357" s="1"/>
      <c r="EDD357" s="1"/>
      <c r="EDE357" s="1"/>
      <c r="EDF357" s="1"/>
      <c r="EDG357" s="1"/>
      <c r="EDH357" s="1"/>
      <c r="EDI357" s="1"/>
      <c r="EDJ357" s="1"/>
      <c r="EDK357" s="1"/>
      <c r="EDL357" s="1"/>
      <c r="EDM357" s="1"/>
      <c r="EDN357" s="1"/>
      <c r="EDO357" s="1"/>
      <c r="EDP357" s="1"/>
      <c r="EDQ357" s="1"/>
      <c r="EDR357" s="1"/>
      <c r="EDS357" s="1"/>
      <c r="EDT357" s="1"/>
      <c r="EDU357" s="1"/>
      <c r="EDV357" s="1"/>
      <c r="EDW357" s="1"/>
      <c r="EDX357" s="1"/>
      <c r="EDY357" s="1"/>
      <c r="EDZ357" s="1"/>
      <c r="EEA357" s="1"/>
      <c r="EEB357" s="1"/>
      <c r="EEC357" s="1"/>
      <c r="EED357" s="1"/>
      <c r="EEE357" s="1"/>
      <c r="EEF357" s="1"/>
      <c r="EEG357" s="1"/>
      <c r="EEH357" s="1"/>
      <c r="EEI357" s="1"/>
      <c r="EEJ357" s="1"/>
      <c r="EEK357" s="1"/>
      <c r="EEL357" s="1"/>
      <c r="EEM357" s="1"/>
      <c r="EEN357" s="1"/>
      <c r="EEO357" s="1"/>
      <c r="EEP357" s="1"/>
      <c r="EEQ357" s="1"/>
      <c r="EER357" s="1"/>
      <c r="EES357" s="1"/>
      <c r="EET357" s="1"/>
      <c r="EEU357" s="1"/>
      <c r="EEV357" s="1"/>
      <c r="EEW357" s="1"/>
      <c r="EEX357" s="1"/>
      <c r="EEY357" s="1"/>
      <c r="EEZ357" s="1"/>
      <c r="EFA357" s="1"/>
      <c r="EFB357" s="1"/>
      <c r="EFC357" s="1"/>
      <c r="EFD357" s="1"/>
      <c r="EFE357" s="1"/>
      <c r="EFF357" s="1"/>
      <c r="EFG357" s="1"/>
      <c r="EFH357" s="1"/>
      <c r="EFI357" s="1"/>
      <c r="EFJ357" s="1"/>
      <c r="EFK357" s="1"/>
      <c r="EFL357" s="1"/>
      <c r="EFM357" s="1"/>
      <c r="EFN357" s="1"/>
      <c r="EFO357" s="1"/>
      <c r="EFP357" s="1"/>
      <c r="EFQ357" s="1"/>
      <c r="EFR357" s="1"/>
      <c r="EFS357" s="1"/>
      <c r="EFT357" s="1"/>
      <c r="EFU357" s="1"/>
      <c r="EFV357" s="1"/>
      <c r="EFW357" s="1"/>
      <c r="EFX357" s="1"/>
      <c r="EFY357" s="1"/>
      <c r="EFZ357" s="1"/>
      <c r="EGA357" s="1"/>
      <c r="EGB357" s="1"/>
      <c r="EGC357" s="1"/>
      <c r="EGD357" s="1"/>
      <c r="EGE357" s="1"/>
      <c r="EGF357" s="1"/>
      <c r="EGG357" s="1"/>
      <c r="EGH357" s="1"/>
      <c r="EGI357" s="1"/>
      <c r="EGJ357" s="1"/>
      <c r="EGK357" s="1"/>
      <c r="EGL357" s="1"/>
      <c r="EGM357" s="1"/>
      <c r="EGN357" s="1"/>
      <c r="EGO357" s="1"/>
      <c r="EGP357" s="1"/>
      <c r="EGQ357" s="1"/>
      <c r="EGR357" s="1"/>
      <c r="EGS357" s="1"/>
      <c r="EGT357" s="1"/>
      <c r="EGU357" s="1"/>
      <c r="EGV357" s="1"/>
      <c r="EGW357" s="1"/>
      <c r="EGX357" s="1"/>
      <c r="EGY357" s="1"/>
      <c r="EGZ357" s="1"/>
      <c r="EHA357" s="1"/>
      <c r="EHB357" s="1"/>
      <c r="EHC357" s="1"/>
      <c r="EHD357" s="1"/>
      <c r="EHE357" s="1"/>
      <c r="EHF357" s="1"/>
      <c r="EHG357" s="1"/>
      <c r="EHH357" s="1"/>
      <c r="EHI357" s="1"/>
      <c r="EHJ357" s="1"/>
      <c r="EHK357" s="1"/>
      <c r="EHL357" s="1"/>
      <c r="EHM357" s="1"/>
      <c r="EHN357" s="1"/>
      <c r="EHO357" s="1"/>
      <c r="EHP357" s="1"/>
      <c r="EHQ357" s="1"/>
      <c r="EHR357" s="1"/>
      <c r="EHS357" s="1"/>
      <c r="EHT357" s="1"/>
      <c r="EHU357" s="1"/>
      <c r="EHV357" s="1"/>
      <c r="EHW357" s="1"/>
      <c r="EHX357" s="1"/>
      <c r="EHY357" s="1"/>
      <c r="EHZ357" s="1"/>
      <c r="EIA357" s="1"/>
      <c r="EIB357" s="1"/>
      <c r="EIC357" s="1"/>
      <c r="EID357" s="1"/>
      <c r="EIE357" s="1"/>
      <c r="EIF357" s="1"/>
      <c r="EIG357" s="1"/>
      <c r="EIH357" s="1"/>
      <c r="EII357" s="1"/>
      <c r="EIJ357" s="1"/>
      <c r="EIK357" s="1"/>
      <c r="EIL357" s="1"/>
      <c r="EIM357" s="1"/>
      <c r="EIN357" s="1"/>
      <c r="EIO357" s="1"/>
      <c r="EIP357" s="1"/>
      <c r="EIQ357" s="1"/>
      <c r="EIR357" s="1"/>
      <c r="EIS357" s="1"/>
      <c r="EIT357" s="1"/>
      <c r="EIU357" s="1"/>
      <c r="EIV357" s="1"/>
      <c r="EIW357" s="1"/>
      <c r="EIX357" s="1"/>
      <c r="EIY357" s="1"/>
      <c r="EIZ357" s="1"/>
      <c r="EJA357" s="1"/>
      <c r="EJB357" s="1"/>
      <c r="EJC357" s="1"/>
      <c r="EJD357" s="1"/>
      <c r="EJE357" s="1"/>
      <c r="EJF357" s="1"/>
      <c r="EJG357" s="1"/>
      <c r="EJH357" s="1"/>
      <c r="EJI357" s="1"/>
      <c r="EJJ357" s="1"/>
      <c r="EJK357" s="1"/>
      <c r="EJL357" s="1"/>
      <c r="EJM357" s="1"/>
      <c r="EJN357" s="1"/>
      <c r="EJO357" s="1"/>
      <c r="EJP357" s="1"/>
      <c r="EJQ357" s="1"/>
      <c r="EJR357" s="1"/>
      <c r="EJS357" s="1"/>
      <c r="EJT357" s="1"/>
      <c r="EJU357" s="1"/>
      <c r="EJV357" s="1"/>
      <c r="EJW357" s="1"/>
      <c r="EJX357" s="1"/>
      <c r="EJY357" s="1"/>
      <c r="EJZ357" s="1"/>
      <c r="EKA357" s="1"/>
      <c r="EKB357" s="1"/>
      <c r="EKC357" s="1"/>
      <c r="EKD357" s="1"/>
      <c r="EKE357" s="1"/>
      <c r="EKF357" s="1"/>
      <c r="EKG357" s="1"/>
      <c r="EKH357" s="1"/>
      <c r="EKI357" s="1"/>
      <c r="EKJ357" s="1"/>
      <c r="EKK357" s="1"/>
      <c r="EKL357" s="1"/>
      <c r="EKM357" s="1"/>
      <c r="EKN357" s="1"/>
      <c r="EKO357" s="1"/>
      <c r="EKP357" s="1"/>
      <c r="EKQ357" s="1"/>
      <c r="EKR357" s="1"/>
      <c r="EKS357" s="1"/>
      <c r="EKT357" s="1"/>
      <c r="EKU357" s="1"/>
      <c r="EKV357" s="1"/>
      <c r="EKW357" s="1"/>
      <c r="EKX357" s="1"/>
      <c r="EKY357" s="1"/>
      <c r="EKZ357" s="1"/>
      <c r="ELA357" s="1"/>
      <c r="ELB357" s="1"/>
      <c r="ELC357" s="1"/>
      <c r="ELD357" s="1"/>
      <c r="ELE357" s="1"/>
      <c r="ELF357" s="1"/>
      <c r="ELG357" s="1"/>
      <c r="ELH357" s="1"/>
      <c r="ELI357" s="1"/>
      <c r="ELJ357" s="1"/>
      <c r="ELK357" s="1"/>
      <c r="ELL357" s="1"/>
      <c r="ELM357" s="1"/>
      <c r="ELN357" s="1"/>
      <c r="ELO357" s="1"/>
      <c r="ELP357" s="1"/>
      <c r="ELQ357" s="1"/>
      <c r="ELR357" s="1"/>
      <c r="ELS357" s="1"/>
      <c r="ELT357" s="1"/>
      <c r="ELU357" s="1"/>
      <c r="ELV357" s="1"/>
      <c r="ELW357" s="1"/>
      <c r="ELX357" s="1"/>
      <c r="ELY357" s="1"/>
      <c r="ELZ357" s="1"/>
      <c r="EMA357" s="1"/>
      <c r="EMB357" s="1"/>
      <c r="EMC357" s="1"/>
      <c r="EMD357" s="1"/>
      <c r="EME357" s="1"/>
      <c r="EMF357" s="1"/>
      <c r="EMG357" s="1"/>
      <c r="EMH357" s="1"/>
      <c r="EMI357" s="1"/>
      <c r="EMJ357" s="1"/>
      <c r="EMK357" s="1"/>
      <c r="EML357" s="1"/>
      <c r="EMM357" s="1"/>
      <c r="EMN357" s="1"/>
      <c r="EMO357" s="1"/>
      <c r="EMP357" s="1"/>
      <c r="EMQ357" s="1"/>
      <c r="EMR357" s="1"/>
      <c r="EMS357" s="1"/>
      <c r="EMT357" s="1"/>
      <c r="EMU357" s="1"/>
      <c r="EMV357" s="1"/>
      <c r="EMW357" s="1"/>
      <c r="EMX357" s="1"/>
      <c r="EMY357" s="1"/>
      <c r="EMZ357" s="1"/>
      <c r="ENA357" s="1"/>
      <c r="ENB357" s="1"/>
      <c r="ENC357" s="1"/>
      <c r="END357" s="1"/>
      <c r="ENE357" s="1"/>
      <c r="ENF357" s="1"/>
      <c r="ENG357" s="1"/>
      <c r="ENH357" s="1"/>
      <c r="ENI357" s="1"/>
      <c r="ENJ357" s="1"/>
      <c r="ENK357" s="1"/>
      <c r="ENL357" s="1"/>
      <c r="ENM357" s="1"/>
      <c r="ENN357" s="1"/>
      <c r="ENO357" s="1"/>
      <c r="ENP357" s="1"/>
      <c r="ENQ357" s="1"/>
      <c r="ENR357" s="1"/>
      <c r="ENS357" s="1"/>
      <c r="ENT357" s="1"/>
      <c r="ENU357" s="1"/>
      <c r="ENV357" s="1"/>
      <c r="ENW357" s="1"/>
      <c r="ENX357" s="1"/>
      <c r="ENY357" s="1"/>
      <c r="ENZ357" s="1"/>
      <c r="EOA357" s="1"/>
      <c r="EOB357" s="1"/>
      <c r="EOC357" s="1"/>
      <c r="EOD357" s="1"/>
      <c r="EOE357" s="1"/>
      <c r="EOF357" s="1"/>
      <c r="EOG357" s="1"/>
      <c r="EOH357" s="1"/>
      <c r="EOI357" s="1"/>
      <c r="EOJ357" s="1"/>
      <c r="EOK357" s="1"/>
      <c r="EOL357" s="1"/>
      <c r="EOM357" s="1"/>
      <c r="EON357" s="1"/>
      <c r="EOO357" s="1"/>
      <c r="EOP357" s="1"/>
      <c r="EOQ357" s="1"/>
      <c r="EOR357" s="1"/>
      <c r="EOS357" s="1"/>
      <c r="EOT357" s="1"/>
      <c r="EOU357" s="1"/>
      <c r="EOV357" s="1"/>
      <c r="EOW357" s="1"/>
      <c r="EOX357" s="1"/>
      <c r="EOY357" s="1"/>
      <c r="EOZ357" s="1"/>
      <c r="EPA357" s="1"/>
      <c r="EPB357" s="1"/>
      <c r="EPC357" s="1"/>
      <c r="EPD357" s="1"/>
      <c r="EPE357" s="1"/>
      <c r="EPF357" s="1"/>
      <c r="EPG357" s="1"/>
      <c r="EPH357" s="1"/>
      <c r="EPI357" s="1"/>
      <c r="EPJ357" s="1"/>
      <c r="EPK357" s="1"/>
      <c r="EPL357" s="1"/>
      <c r="EPM357" s="1"/>
      <c r="EPN357" s="1"/>
      <c r="EPO357" s="1"/>
      <c r="EPP357" s="1"/>
      <c r="EPQ357" s="1"/>
      <c r="EPR357" s="1"/>
      <c r="EPS357" s="1"/>
      <c r="EPT357" s="1"/>
      <c r="EPU357" s="1"/>
      <c r="EPV357" s="1"/>
      <c r="EPW357" s="1"/>
      <c r="EPX357" s="1"/>
      <c r="EPY357" s="1"/>
      <c r="EPZ357" s="1"/>
      <c r="EQA357" s="1"/>
      <c r="EQB357" s="1"/>
      <c r="EQC357" s="1"/>
      <c r="EQD357" s="1"/>
      <c r="EQE357" s="1"/>
      <c r="EQF357" s="1"/>
      <c r="EQG357" s="1"/>
      <c r="EQH357" s="1"/>
      <c r="EQI357" s="1"/>
      <c r="EQJ357" s="1"/>
      <c r="EQK357" s="1"/>
      <c r="EQL357" s="1"/>
      <c r="EQM357" s="1"/>
      <c r="EQN357" s="1"/>
      <c r="EQO357" s="1"/>
      <c r="EQP357" s="1"/>
      <c r="EQQ357" s="1"/>
      <c r="EQR357" s="1"/>
      <c r="EQS357" s="1"/>
      <c r="EQT357" s="1"/>
      <c r="EQU357" s="1"/>
      <c r="EQV357" s="1"/>
      <c r="EQW357" s="1"/>
      <c r="EQX357" s="1"/>
      <c r="EQY357" s="1"/>
      <c r="EQZ357" s="1"/>
      <c r="ERA357" s="1"/>
      <c r="ERB357" s="1"/>
      <c r="ERC357" s="1"/>
      <c r="ERD357" s="1"/>
      <c r="ERE357" s="1"/>
      <c r="ERF357" s="1"/>
      <c r="ERG357" s="1"/>
      <c r="ERH357" s="1"/>
      <c r="ERI357" s="1"/>
      <c r="ERJ357" s="1"/>
      <c r="ERK357" s="1"/>
      <c r="ERL357" s="1"/>
      <c r="ERM357" s="1"/>
      <c r="ERN357" s="1"/>
      <c r="ERO357" s="1"/>
      <c r="ERP357" s="1"/>
      <c r="ERQ357" s="1"/>
      <c r="ERR357" s="1"/>
      <c r="ERS357" s="1"/>
      <c r="ERT357" s="1"/>
      <c r="ERU357" s="1"/>
      <c r="ERV357" s="1"/>
      <c r="ERW357" s="1"/>
      <c r="ERX357" s="1"/>
      <c r="ERY357" s="1"/>
      <c r="ERZ357" s="1"/>
      <c r="ESA357" s="1"/>
      <c r="ESB357" s="1"/>
      <c r="ESC357" s="1"/>
      <c r="ESD357" s="1"/>
      <c r="ESE357" s="1"/>
      <c r="ESF357" s="1"/>
      <c r="ESG357" s="1"/>
      <c r="ESH357" s="1"/>
      <c r="ESI357" s="1"/>
      <c r="ESJ357" s="1"/>
      <c r="ESK357" s="1"/>
      <c r="ESL357" s="1"/>
      <c r="ESM357" s="1"/>
      <c r="ESN357" s="1"/>
      <c r="ESO357" s="1"/>
      <c r="ESP357" s="1"/>
      <c r="ESQ357" s="1"/>
      <c r="ESR357" s="1"/>
      <c r="ESS357" s="1"/>
      <c r="EST357" s="1"/>
      <c r="ESU357" s="1"/>
      <c r="ESV357" s="1"/>
      <c r="ESW357" s="1"/>
      <c r="ESX357" s="1"/>
      <c r="ESY357" s="1"/>
      <c r="ESZ357" s="1"/>
      <c r="ETA357" s="1"/>
      <c r="ETB357" s="1"/>
      <c r="ETC357" s="1"/>
      <c r="ETD357" s="1"/>
      <c r="ETE357" s="1"/>
      <c r="ETF357" s="1"/>
      <c r="ETG357" s="1"/>
      <c r="ETH357" s="1"/>
      <c r="ETI357" s="1"/>
      <c r="ETJ357" s="1"/>
      <c r="ETK357" s="1"/>
      <c r="ETL357" s="1"/>
      <c r="ETM357" s="1"/>
      <c r="ETN357" s="1"/>
      <c r="ETO357" s="1"/>
      <c r="ETP357" s="1"/>
      <c r="ETQ357" s="1"/>
      <c r="ETR357" s="1"/>
      <c r="ETS357" s="1"/>
      <c r="ETT357" s="1"/>
      <c r="ETU357" s="1"/>
      <c r="ETV357" s="1"/>
      <c r="ETW357" s="1"/>
      <c r="ETX357" s="1"/>
      <c r="ETY357" s="1"/>
      <c r="ETZ357" s="1"/>
      <c r="EUA357" s="1"/>
      <c r="EUB357" s="1"/>
      <c r="EUC357" s="1"/>
      <c r="EUD357" s="1"/>
      <c r="EUE357" s="1"/>
      <c r="EUF357" s="1"/>
      <c r="EUG357" s="1"/>
      <c r="EUH357" s="1"/>
      <c r="EUI357" s="1"/>
      <c r="EUJ357" s="1"/>
      <c r="EUK357" s="1"/>
      <c r="EUL357" s="1"/>
      <c r="EUM357" s="1"/>
      <c r="EUN357" s="1"/>
      <c r="EUO357" s="1"/>
      <c r="EUP357" s="1"/>
      <c r="EUQ357" s="1"/>
      <c r="EUR357" s="1"/>
      <c r="EUS357" s="1"/>
      <c r="EUT357" s="1"/>
      <c r="EUU357" s="1"/>
      <c r="EUV357" s="1"/>
      <c r="EUW357" s="1"/>
      <c r="EUX357" s="1"/>
      <c r="EUY357" s="1"/>
      <c r="EUZ357" s="1"/>
      <c r="EVA357" s="1"/>
      <c r="EVB357" s="1"/>
      <c r="EVC357" s="1"/>
      <c r="EVD357" s="1"/>
      <c r="EVE357" s="1"/>
      <c r="EVF357" s="1"/>
      <c r="EVG357" s="1"/>
      <c r="EVH357" s="1"/>
      <c r="EVI357" s="1"/>
      <c r="EVJ357" s="1"/>
      <c r="EVK357" s="1"/>
      <c r="EVL357" s="1"/>
      <c r="EVM357" s="1"/>
      <c r="EVN357" s="1"/>
      <c r="EVO357" s="1"/>
      <c r="EVP357" s="1"/>
      <c r="EVQ357" s="1"/>
      <c r="EVR357" s="1"/>
      <c r="EVS357" s="1"/>
      <c r="EVT357" s="1"/>
      <c r="EVU357" s="1"/>
      <c r="EVV357" s="1"/>
      <c r="EVW357" s="1"/>
      <c r="EVX357" s="1"/>
      <c r="EVY357" s="1"/>
      <c r="EVZ357" s="1"/>
      <c r="EWA357" s="1"/>
      <c r="EWB357" s="1"/>
      <c r="EWC357" s="1"/>
      <c r="EWD357" s="1"/>
      <c r="EWE357" s="1"/>
      <c r="EWF357" s="1"/>
      <c r="EWG357" s="1"/>
      <c r="EWH357" s="1"/>
      <c r="EWI357" s="1"/>
      <c r="EWJ357" s="1"/>
      <c r="EWK357" s="1"/>
      <c r="EWL357" s="1"/>
      <c r="EWM357" s="1"/>
      <c r="EWN357" s="1"/>
      <c r="EWO357" s="1"/>
      <c r="EWP357" s="1"/>
      <c r="EWQ357" s="1"/>
      <c r="EWR357" s="1"/>
      <c r="EWS357" s="1"/>
      <c r="EWT357" s="1"/>
      <c r="EWU357" s="1"/>
      <c r="EWV357" s="1"/>
      <c r="EWW357" s="1"/>
      <c r="EWX357" s="1"/>
      <c r="EWY357" s="1"/>
      <c r="EWZ357" s="1"/>
      <c r="EXA357" s="1"/>
      <c r="EXB357" s="1"/>
      <c r="EXC357" s="1"/>
      <c r="EXD357" s="1"/>
      <c r="EXE357" s="1"/>
      <c r="EXF357" s="1"/>
      <c r="EXG357" s="1"/>
      <c r="EXH357" s="1"/>
      <c r="EXI357" s="1"/>
      <c r="EXJ357" s="1"/>
      <c r="EXK357" s="1"/>
      <c r="EXL357" s="1"/>
      <c r="EXM357" s="1"/>
      <c r="EXN357" s="1"/>
      <c r="EXO357" s="1"/>
      <c r="EXP357" s="1"/>
      <c r="EXQ357" s="1"/>
      <c r="EXR357" s="1"/>
      <c r="EXS357" s="1"/>
      <c r="EXT357" s="1"/>
      <c r="EXU357" s="1"/>
      <c r="EXV357" s="1"/>
      <c r="EXW357" s="1"/>
      <c r="EXX357" s="1"/>
      <c r="EXY357" s="1"/>
      <c r="EXZ357" s="1"/>
      <c r="EYA357" s="1"/>
      <c r="EYB357" s="1"/>
      <c r="EYC357" s="1"/>
      <c r="EYD357" s="1"/>
      <c r="EYE357" s="1"/>
      <c r="EYF357" s="1"/>
      <c r="EYG357" s="1"/>
      <c r="EYH357" s="1"/>
      <c r="EYI357" s="1"/>
      <c r="EYJ357" s="1"/>
      <c r="EYK357" s="1"/>
      <c r="EYL357" s="1"/>
      <c r="EYM357" s="1"/>
      <c r="EYN357" s="1"/>
      <c r="EYO357" s="1"/>
      <c r="EYP357" s="1"/>
      <c r="EYQ357" s="1"/>
      <c r="EYR357" s="1"/>
      <c r="EYS357" s="1"/>
      <c r="EYT357" s="1"/>
      <c r="EYU357" s="1"/>
      <c r="EYV357" s="1"/>
      <c r="EYW357" s="1"/>
      <c r="EYX357" s="1"/>
      <c r="EYY357" s="1"/>
      <c r="EYZ357" s="1"/>
      <c r="EZA357" s="1"/>
      <c r="EZB357" s="1"/>
      <c r="EZC357" s="1"/>
      <c r="EZD357" s="1"/>
      <c r="EZE357" s="1"/>
      <c r="EZF357" s="1"/>
      <c r="EZG357" s="1"/>
      <c r="EZH357" s="1"/>
      <c r="EZI357" s="1"/>
      <c r="EZJ357" s="1"/>
      <c r="EZK357" s="1"/>
      <c r="EZL357" s="1"/>
      <c r="EZM357" s="1"/>
      <c r="EZN357" s="1"/>
      <c r="EZO357" s="1"/>
      <c r="EZP357" s="1"/>
      <c r="EZQ357" s="1"/>
      <c r="EZR357" s="1"/>
      <c r="EZS357" s="1"/>
      <c r="EZT357" s="1"/>
      <c r="EZU357" s="1"/>
      <c r="EZV357" s="1"/>
      <c r="EZW357" s="1"/>
      <c r="EZX357" s="1"/>
      <c r="EZY357" s="1"/>
      <c r="EZZ357" s="1"/>
      <c r="FAA357" s="1"/>
      <c r="FAB357" s="1"/>
      <c r="FAC357" s="1"/>
      <c r="FAD357" s="1"/>
      <c r="FAE357" s="1"/>
      <c r="FAF357" s="1"/>
      <c r="FAG357" s="1"/>
      <c r="FAH357" s="1"/>
      <c r="FAI357" s="1"/>
      <c r="FAJ357" s="1"/>
      <c r="FAK357" s="1"/>
      <c r="FAL357" s="1"/>
      <c r="FAM357" s="1"/>
      <c r="FAN357" s="1"/>
      <c r="FAO357" s="1"/>
      <c r="FAP357" s="1"/>
      <c r="FAQ357" s="1"/>
      <c r="FAR357" s="1"/>
      <c r="FAS357" s="1"/>
      <c r="FAT357" s="1"/>
      <c r="FAU357" s="1"/>
      <c r="FAV357" s="1"/>
      <c r="FAW357" s="1"/>
      <c r="FAX357" s="1"/>
      <c r="FAY357" s="1"/>
      <c r="FAZ357" s="1"/>
      <c r="FBA357" s="1"/>
      <c r="FBB357" s="1"/>
      <c r="FBC357" s="1"/>
      <c r="FBD357" s="1"/>
      <c r="FBE357" s="1"/>
      <c r="FBF357" s="1"/>
      <c r="FBG357" s="1"/>
      <c r="FBH357" s="1"/>
      <c r="FBI357" s="1"/>
      <c r="FBJ357" s="1"/>
      <c r="FBK357" s="1"/>
      <c r="FBL357" s="1"/>
      <c r="FBM357" s="1"/>
      <c r="FBN357" s="1"/>
      <c r="FBO357" s="1"/>
      <c r="FBP357" s="1"/>
      <c r="FBQ357" s="1"/>
      <c r="FBR357" s="1"/>
      <c r="FBS357" s="1"/>
      <c r="FBT357" s="1"/>
      <c r="FBU357" s="1"/>
      <c r="FBV357" s="1"/>
      <c r="FBW357" s="1"/>
      <c r="FBX357" s="1"/>
      <c r="FBY357" s="1"/>
      <c r="FBZ357" s="1"/>
      <c r="FCA357" s="1"/>
      <c r="FCB357" s="1"/>
      <c r="FCC357" s="1"/>
      <c r="FCD357" s="1"/>
      <c r="FCE357" s="1"/>
      <c r="FCF357" s="1"/>
      <c r="FCG357" s="1"/>
      <c r="FCH357" s="1"/>
      <c r="FCI357" s="1"/>
      <c r="FCJ357" s="1"/>
      <c r="FCK357" s="1"/>
      <c r="FCL357" s="1"/>
      <c r="FCM357" s="1"/>
      <c r="FCN357" s="1"/>
      <c r="FCO357" s="1"/>
      <c r="FCP357" s="1"/>
      <c r="FCQ357" s="1"/>
      <c r="FCR357" s="1"/>
      <c r="FCS357" s="1"/>
      <c r="FCT357" s="1"/>
      <c r="FCU357" s="1"/>
      <c r="FCV357" s="1"/>
      <c r="FCW357" s="1"/>
      <c r="FCX357" s="1"/>
      <c r="FCY357" s="1"/>
      <c r="FCZ357" s="1"/>
      <c r="FDA357" s="1"/>
      <c r="FDB357" s="1"/>
      <c r="FDC357" s="1"/>
      <c r="FDD357" s="1"/>
      <c r="FDE357" s="1"/>
      <c r="FDF357" s="1"/>
      <c r="FDG357" s="1"/>
      <c r="FDH357" s="1"/>
      <c r="FDI357" s="1"/>
      <c r="FDJ357" s="1"/>
      <c r="FDK357" s="1"/>
      <c r="FDL357" s="1"/>
      <c r="FDM357" s="1"/>
      <c r="FDN357" s="1"/>
      <c r="FDO357" s="1"/>
      <c r="FDP357" s="1"/>
      <c r="FDQ357" s="1"/>
      <c r="FDR357" s="1"/>
      <c r="FDS357" s="1"/>
      <c r="FDT357" s="1"/>
      <c r="FDU357" s="1"/>
      <c r="FDV357" s="1"/>
      <c r="FDW357" s="1"/>
      <c r="FDX357" s="1"/>
      <c r="FDY357" s="1"/>
      <c r="FDZ357" s="1"/>
      <c r="FEA357" s="1"/>
      <c r="FEB357" s="1"/>
      <c r="FEC357" s="1"/>
      <c r="FED357" s="1"/>
      <c r="FEE357" s="1"/>
      <c r="FEF357" s="1"/>
      <c r="FEG357" s="1"/>
      <c r="FEH357" s="1"/>
      <c r="FEI357" s="1"/>
      <c r="FEJ357" s="1"/>
      <c r="FEK357" s="1"/>
      <c r="FEL357" s="1"/>
      <c r="FEM357" s="1"/>
      <c r="FEN357" s="1"/>
      <c r="FEO357" s="1"/>
      <c r="FEP357" s="1"/>
      <c r="FEQ357" s="1"/>
      <c r="FER357" s="1"/>
      <c r="FES357" s="1"/>
      <c r="FET357" s="1"/>
      <c r="FEU357" s="1"/>
      <c r="FEV357" s="1"/>
      <c r="FEW357" s="1"/>
      <c r="FEX357" s="1"/>
      <c r="FEY357" s="1"/>
      <c r="FEZ357" s="1"/>
      <c r="FFA357" s="1"/>
      <c r="FFB357" s="1"/>
      <c r="FFC357" s="1"/>
      <c r="FFD357" s="1"/>
      <c r="FFE357" s="1"/>
      <c r="FFF357" s="1"/>
      <c r="FFG357" s="1"/>
      <c r="FFH357" s="1"/>
      <c r="FFI357" s="1"/>
      <c r="FFJ357" s="1"/>
      <c r="FFK357" s="1"/>
      <c r="FFL357" s="1"/>
      <c r="FFM357" s="1"/>
      <c r="FFN357" s="1"/>
      <c r="FFO357" s="1"/>
      <c r="FFP357" s="1"/>
      <c r="FFQ357" s="1"/>
      <c r="FFR357" s="1"/>
      <c r="FFS357" s="1"/>
      <c r="FFT357" s="1"/>
      <c r="FFU357" s="1"/>
      <c r="FFV357" s="1"/>
      <c r="FFW357" s="1"/>
      <c r="FFX357" s="1"/>
      <c r="FFY357" s="1"/>
      <c r="FFZ357" s="1"/>
      <c r="FGA357" s="1"/>
      <c r="FGB357" s="1"/>
      <c r="FGC357" s="1"/>
      <c r="FGD357" s="1"/>
      <c r="FGE357" s="1"/>
      <c r="FGF357" s="1"/>
      <c r="FGG357" s="1"/>
      <c r="FGH357" s="1"/>
      <c r="FGI357" s="1"/>
      <c r="FGJ357" s="1"/>
      <c r="FGK357" s="1"/>
      <c r="FGL357" s="1"/>
      <c r="FGM357" s="1"/>
      <c r="FGN357" s="1"/>
      <c r="FGO357" s="1"/>
      <c r="FGP357" s="1"/>
      <c r="FGQ357" s="1"/>
      <c r="FGR357" s="1"/>
      <c r="FGS357" s="1"/>
      <c r="FGT357" s="1"/>
      <c r="FGU357" s="1"/>
      <c r="FGV357" s="1"/>
      <c r="FGW357" s="1"/>
      <c r="FGX357" s="1"/>
      <c r="FGY357" s="1"/>
      <c r="FGZ357" s="1"/>
      <c r="FHA357" s="1"/>
      <c r="FHB357" s="1"/>
      <c r="FHC357" s="1"/>
      <c r="FHD357" s="1"/>
      <c r="FHE357" s="1"/>
      <c r="FHF357" s="1"/>
      <c r="FHG357" s="1"/>
      <c r="FHH357" s="1"/>
      <c r="FHI357" s="1"/>
      <c r="FHJ357" s="1"/>
      <c r="FHK357" s="1"/>
      <c r="FHL357" s="1"/>
      <c r="FHM357" s="1"/>
      <c r="FHN357" s="1"/>
      <c r="FHO357" s="1"/>
      <c r="FHP357" s="1"/>
      <c r="FHQ357" s="1"/>
      <c r="FHR357" s="1"/>
      <c r="FHS357" s="1"/>
      <c r="FHT357" s="1"/>
      <c r="FHU357" s="1"/>
      <c r="FHV357" s="1"/>
      <c r="FHW357" s="1"/>
      <c r="FHX357" s="1"/>
      <c r="FHY357" s="1"/>
      <c r="FHZ357" s="1"/>
      <c r="FIA357" s="1"/>
      <c r="FIB357" s="1"/>
      <c r="FIC357" s="1"/>
      <c r="FID357" s="1"/>
      <c r="FIE357" s="1"/>
      <c r="FIF357" s="1"/>
      <c r="FIG357" s="1"/>
      <c r="FIH357" s="1"/>
      <c r="FII357" s="1"/>
      <c r="FIJ357" s="1"/>
      <c r="FIK357" s="1"/>
      <c r="FIL357" s="1"/>
      <c r="FIM357" s="1"/>
      <c r="FIN357" s="1"/>
      <c r="FIO357" s="1"/>
      <c r="FIP357" s="1"/>
      <c r="FIQ357" s="1"/>
      <c r="FIR357" s="1"/>
      <c r="FIS357" s="1"/>
      <c r="FIT357" s="1"/>
      <c r="FIU357" s="1"/>
      <c r="FIV357" s="1"/>
      <c r="FIW357" s="1"/>
      <c r="FIX357" s="1"/>
      <c r="FIY357" s="1"/>
      <c r="FIZ357" s="1"/>
      <c r="FJA357" s="1"/>
      <c r="FJB357" s="1"/>
      <c r="FJC357" s="1"/>
      <c r="FJD357" s="1"/>
      <c r="FJE357" s="1"/>
      <c r="FJF357" s="1"/>
      <c r="FJG357" s="1"/>
      <c r="FJH357" s="1"/>
      <c r="FJI357" s="1"/>
      <c r="FJJ357" s="1"/>
      <c r="FJK357" s="1"/>
      <c r="FJL357" s="1"/>
      <c r="FJM357" s="1"/>
      <c r="FJN357" s="1"/>
      <c r="FJO357" s="1"/>
      <c r="FJP357" s="1"/>
      <c r="FJQ357" s="1"/>
      <c r="FJR357" s="1"/>
      <c r="FJS357" s="1"/>
      <c r="FJT357" s="1"/>
      <c r="FJU357" s="1"/>
      <c r="FJV357" s="1"/>
      <c r="FJW357" s="1"/>
      <c r="FJX357" s="1"/>
      <c r="FJY357" s="1"/>
      <c r="FJZ357" s="1"/>
      <c r="FKA357" s="1"/>
      <c r="FKB357" s="1"/>
      <c r="FKC357" s="1"/>
      <c r="FKD357" s="1"/>
      <c r="FKE357" s="1"/>
      <c r="FKF357" s="1"/>
      <c r="FKG357" s="1"/>
      <c r="FKH357" s="1"/>
      <c r="FKI357" s="1"/>
      <c r="FKJ357" s="1"/>
      <c r="FKK357" s="1"/>
      <c r="FKL357" s="1"/>
      <c r="FKM357" s="1"/>
      <c r="FKN357" s="1"/>
      <c r="FKO357" s="1"/>
      <c r="FKP357" s="1"/>
      <c r="FKQ357" s="1"/>
      <c r="FKR357" s="1"/>
      <c r="FKS357" s="1"/>
      <c r="FKT357" s="1"/>
      <c r="FKU357" s="1"/>
      <c r="FKV357" s="1"/>
      <c r="FKW357" s="1"/>
      <c r="FKX357" s="1"/>
      <c r="FKY357" s="1"/>
      <c r="FKZ357" s="1"/>
      <c r="FLA357" s="1"/>
      <c r="FLB357" s="1"/>
      <c r="FLC357" s="1"/>
      <c r="FLD357" s="1"/>
      <c r="FLE357" s="1"/>
      <c r="FLF357" s="1"/>
      <c r="FLG357" s="1"/>
      <c r="FLH357" s="1"/>
      <c r="FLI357" s="1"/>
      <c r="FLJ357" s="1"/>
      <c r="FLK357" s="1"/>
      <c r="FLL357" s="1"/>
      <c r="FLM357" s="1"/>
      <c r="FLN357" s="1"/>
      <c r="FLO357" s="1"/>
      <c r="FLP357" s="1"/>
      <c r="FLQ357" s="1"/>
      <c r="FLR357" s="1"/>
      <c r="FLS357" s="1"/>
      <c r="FLT357" s="1"/>
      <c r="FLU357" s="1"/>
      <c r="FLV357" s="1"/>
      <c r="FLW357" s="1"/>
      <c r="FLX357" s="1"/>
      <c r="FLY357" s="1"/>
      <c r="FLZ357" s="1"/>
      <c r="FMA357" s="1"/>
      <c r="FMB357" s="1"/>
      <c r="FMC357" s="1"/>
      <c r="FMD357" s="1"/>
      <c r="FME357" s="1"/>
      <c r="FMF357" s="1"/>
      <c r="FMG357" s="1"/>
      <c r="FMH357" s="1"/>
      <c r="FMI357" s="1"/>
      <c r="FMJ357" s="1"/>
      <c r="FMK357" s="1"/>
      <c r="FML357" s="1"/>
      <c r="FMM357" s="1"/>
      <c r="FMN357" s="1"/>
      <c r="FMO357" s="1"/>
      <c r="FMP357" s="1"/>
      <c r="FMQ357" s="1"/>
      <c r="FMR357" s="1"/>
      <c r="FMS357" s="1"/>
      <c r="FMT357" s="1"/>
      <c r="FMU357" s="1"/>
      <c r="FMV357" s="1"/>
      <c r="FMW357" s="1"/>
      <c r="FMX357" s="1"/>
      <c r="FMY357" s="1"/>
      <c r="FMZ357" s="1"/>
      <c r="FNA357" s="1"/>
      <c r="FNB357" s="1"/>
      <c r="FNC357" s="1"/>
      <c r="FND357" s="1"/>
      <c r="FNE357" s="1"/>
      <c r="FNF357" s="1"/>
      <c r="FNG357" s="1"/>
      <c r="FNH357" s="1"/>
      <c r="FNI357" s="1"/>
      <c r="FNJ357" s="1"/>
      <c r="FNK357" s="1"/>
      <c r="FNL357" s="1"/>
      <c r="FNM357" s="1"/>
      <c r="FNN357" s="1"/>
      <c r="FNO357" s="1"/>
      <c r="FNP357" s="1"/>
      <c r="FNQ357" s="1"/>
      <c r="FNR357" s="1"/>
      <c r="FNS357" s="1"/>
      <c r="FNT357" s="1"/>
      <c r="FNU357" s="1"/>
      <c r="FNV357" s="1"/>
      <c r="FNW357" s="1"/>
      <c r="FNX357" s="1"/>
      <c r="FNY357" s="1"/>
      <c r="FNZ357" s="1"/>
      <c r="FOA357" s="1"/>
      <c r="FOB357" s="1"/>
      <c r="FOC357" s="1"/>
      <c r="FOD357" s="1"/>
      <c r="FOE357" s="1"/>
      <c r="FOF357" s="1"/>
      <c r="FOG357" s="1"/>
      <c r="FOH357" s="1"/>
      <c r="FOI357" s="1"/>
      <c r="FOJ357" s="1"/>
      <c r="FOK357" s="1"/>
      <c r="FOL357" s="1"/>
      <c r="FOM357" s="1"/>
      <c r="FON357" s="1"/>
      <c r="FOO357" s="1"/>
      <c r="FOP357" s="1"/>
      <c r="FOQ357" s="1"/>
      <c r="FOR357" s="1"/>
      <c r="FOS357" s="1"/>
      <c r="FOT357" s="1"/>
      <c r="FOU357" s="1"/>
      <c r="FOV357" s="1"/>
      <c r="FOW357" s="1"/>
      <c r="FOX357" s="1"/>
      <c r="FOY357" s="1"/>
      <c r="FOZ357" s="1"/>
      <c r="FPA357" s="1"/>
      <c r="FPB357" s="1"/>
      <c r="FPC357" s="1"/>
      <c r="FPD357" s="1"/>
      <c r="FPE357" s="1"/>
      <c r="FPF357" s="1"/>
      <c r="FPG357" s="1"/>
      <c r="FPH357" s="1"/>
      <c r="FPI357" s="1"/>
      <c r="FPJ357" s="1"/>
      <c r="FPK357" s="1"/>
      <c r="FPL357" s="1"/>
      <c r="FPM357" s="1"/>
      <c r="FPN357" s="1"/>
      <c r="FPO357" s="1"/>
      <c r="FPP357" s="1"/>
      <c r="FPQ357" s="1"/>
      <c r="FPR357" s="1"/>
      <c r="FPS357" s="1"/>
      <c r="FPT357" s="1"/>
      <c r="FPU357" s="1"/>
      <c r="FPV357" s="1"/>
      <c r="FPW357" s="1"/>
      <c r="FPX357" s="1"/>
      <c r="FPY357" s="1"/>
      <c r="FPZ357" s="1"/>
      <c r="FQA357" s="1"/>
      <c r="FQB357" s="1"/>
      <c r="FQC357" s="1"/>
      <c r="FQD357" s="1"/>
      <c r="FQE357" s="1"/>
      <c r="FQF357" s="1"/>
      <c r="FQG357" s="1"/>
      <c r="FQH357" s="1"/>
      <c r="FQI357" s="1"/>
      <c r="FQJ357" s="1"/>
      <c r="FQK357" s="1"/>
      <c r="FQL357" s="1"/>
      <c r="FQM357" s="1"/>
      <c r="FQN357" s="1"/>
      <c r="FQO357" s="1"/>
      <c r="FQP357" s="1"/>
      <c r="FQQ357" s="1"/>
      <c r="FQR357" s="1"/>
      <c r="FQS357" s="1"/>
      <c r="FQT357" s="1"/>
      <c r="FQU357" s="1"/>
      <c r="FQV357" s="1"/>
      <c r="FQW357" s="1"/>
      <c r="FQX357" s="1"/>
      <c r="FQY357" s="1"/>
      <c r="FQZ357" s="1"/>
      <c r="FRA357" s="1"/>
      <c r="FRB357" s="1"/>
      <c r="FRC357" s="1"/>
      <c r="FRD357" s="1"/>
      <c r="FRE357" s="1"/>
      <c r="FRF357" s="1"/>
      <c r="FRG357" s="1"/>
      <c r="FRH357" s="1"/>
      <c r="FRI357" s="1"/>
      <c r="FRJ357" s="1"/>
      <c r="FRK357" s="1"/>
      <c r="FRL357" s="1"/>
      <c r="FRM357" s="1"/>
      <c r="FRN357" s="1"/>
      <c r="FRO357" s="1"/>
      <c r="FRP357" s="1"/>
      <c r="FRQ357" s="1"/>
      <c r="FRR357" s="1"/>
      <c r="FRS357" s="1"/>
      <c r="FRT357" s="1"/>
      <c r="FRU357" s="1"/>
      <c r="FRV357" s="1"/>
      <c r="FRW357" s="1"/>
      <c r="FRX357" s="1"/>
      <c r="FRY357" s="1"/>
      <c r="FRZ357" s="1"/>
      <c r="FSA357" s="1"/>
      <c r="FSB357" s="1"/>
      <c r="FSC357" s="1"/>
      <c r="FSD357" s="1"/>
      <c r="FSE357" s="1"/>
      <c r="FSF357" s="1"/>
      <c r="FSG357" s="1"/>
      <c r="FSH357" s="1"/>
      <c r="FSI357" s="1"/>
      <c r="FSJ357" s="1"/>
      <c r="FSK357" s="1"/>
      <c r="FSL357" s="1"/>
      <c r="FSM357" s="1"/>
      <c r="FSN357" s="1"/>
      <c r="FSO357" s="1"/>
      <c r="FSP357" s="1"/>
      <c r="FSQ357" s="1"/>
      <c r="FSR357" s="1"/>
      <c r="FSS357" s="1"/>
      <c r="FST357" s="1"/>
      <c r="FSU357" s="1"/>
      <c r="FSV357" s="1"/>
      <c r="FSW357" s="1"/>
      <c r="FSX357" s="1"/>
      <c r="FSY357" s="1"/>
      <c r="FSZ357" s="1"/>
      <c r="FTA357" s="1"/>
      <c r="FTB357" s="1"/>
      <c r="FTC357" s="1"/>
      <c r="FTD357" s="1"/>
      <c r="FTE357" s="1"/>
      <c r="FTF357" s="1"/>
      <c r="FTG357" s="1"/>
      <c r="FTH357" s="1"/>
      <c r="FTI357" s="1"/>
      <c r="FTJ357" s="1"/>
      <c r="FTK357" s="1"/>
      <c r="FTL357" s="1"/>
      <c r="FTM357" s="1"/>
      <c r="FTN357" s="1"/>
      <c r="FTO357" s="1"/>
      <c r="FTP357" s="1"/>
      <c r="FTQ357" s="1"/>
      <c r="FTR357" s="1"/>
      <c r="FTS357" s="1"/>
      <c r="FTT357" s="1"/>
      <c r="FTU357" s="1"/>
      <c r="FTV357" s="1"/>
      <c r="FTW357" s="1"/>
      <c r="FTX357" s="1"/>
      <c r="FTY357" s="1"/>
      <c r="FTZ357" s="1"/>
      <c r="FUA357" s="1"/>
      <c r="FUB357" s="1"/>
      <c r="FUC357" s="1"/>
      <c r="FUD357" s="1"/>
      <c r="FUE357" s="1"/>
      <c r="FUF357" s="1"/>
      <c r="FUG357" s="1"/>
      <c r="FUH357" s="1"/>
      <c r="FUI357" s="1"/>
      <c r="FUJ357" s="1"/>
      <c r="FUK357" s="1"/>
      <c r="FUL357" s="1"/>
      <c r="FUM357" s="1"/>
      <c r="FUN357" s="1"/>
      <c r="FUO357" s="1"/>
      <c r="FUP357" s="1"/>
      <c r="FUQ357" s="1"/>
      <c r="FUR357" s="1"/>
      <c r="FUS357" s="1"/>
      <c r="FUT357" s="1"/>
      <c r="FUU357" s="1"/>
      <c r="FUV357" s="1"/>
      <c r="FUW357" s="1"/>
      <c r="FUX357" s="1"/>
      <c r="FUY357" s="1"/>
      <c r="FUZ357" s="1"/>
      <c r="FVA357" s="1"/>
      <c r="FVB357" s="1"/>
      <c r="FVC357" s="1"/>
      <c r="FVD357" s="1"/>
      <c r="FVE357" s="1"/>
      <c r="FVF357" s="1"/>
      <c r="FVG357" s="1"/>
      <c r="FVH357" s="1"/>
      <c r="FVI357" s="1"/>
      <c r="FVJ357" s="1"/>
      <c r="FVK357" s="1"/>
      <c r="FVL357" s="1"/>
      <c r="FVM357" s="1"/>
      <c r="FVN357" s="1"/>
      <c r="FVO357" s="1"/>
      <c r="FVP357" s="1"/>
      <c r="FVQ357" s="1"/>
      <c r="FVR357" s="1"/>
      <c r="FVS357" s="1"/>
      <c r="FVT357" s="1"/>
      <c r="FVU357" s="1"/>
      <c r="FVV357" s="1"/>
      <c r="FVW357" s="1"/>
      <c r="FVX357" s="1"/>
      <c r="FVY357" s="1"/>
      <c r="FVZ357" s="1"/>
      <c r="FWA357" s="1"/>
      <c r="FWB357" s="1"/>
      <c r="FWC357" s="1"/>
      <c r="FWD357" s="1"/>
      <c r="FWE357" s="1"/>
      <c r="FWF357" s="1"/>
      <c r="FWG357" s="1"/>
      <c r="FWH357" s="1"/>
      <c r="FWI357" s="1"/>
      <c r="FWJ357" s="1"/>
      <c r="FWK357" s="1"/>
      <c r="FWL357" s="1"/>
      <c r="FWM357" s="1"/>
      <c r="FWN357" s="1"/>
      <c r="FWO357" s="1"/>
      <c r="FWP357" s="1"/>
      <c r="FWQ357" s="1"/>
      <c r="FWR357" s="1"/>
      <c r="FWS357" s="1"/>
      <c r="FWT357" s="1"/>
      <c r="FWU357" s="1"/>
      <c r="FWV357" s="1"/>
      <c r="FWW357" s="1"/>
      <c r="FWX357" s="1"/>
      <c r="FWY357" s="1"/>
      <c r="FWZ357" s="1"/>
      <c r="FXA357" s="1"/>
      <c r="FXB357" s="1"/>
      <c r="FXC357" s="1"/>
      <c r="FXD357" s="1"/>
      <c r="FXE357" s="1"/>
      <c r="FXF357" s="1"/>
      <c r="FXG357" s="1"/>
      <c r="FXH357" s="1"/>
      <c r="FXI357" s="1"/>
      <c r="FXJ357" s="1"/>
      <c r="FXK357" s="1"/>
      <c r="FXL357" s="1"/>
      <c r="FXM357" s="1"/>
      <c r="FXN357" s="1"/>
      <c r="FXO357" s="1"/>
      <c r="FXP357" s="1"/>
      <c r="FXQ357" s="1"/>
      <c r="FXR357" s="1"/>
      <c r="FXS357" s="1"/>
      <c r="FXT357" s="1"/>
      <c r="FXU357" s="1"/>
      <c r="FXV357" s="1"/>
      <c r="FXW357" s="1"/>
      <c r="FXX357" s="1"/>
      <c r="FXY357" s="1"/>
      <c r="FXZ357" s="1"/>
      <c r="FYA357" s="1"/>
      <c r="FYB357" s="1"/>
      <c r="FYC357" s="1"/>
      <c r="FYD357" s="1"/>
      <c r="FYE357" s="1"/>
      <c r="FYF357" s="1"/>
      <c r="FYG357" s="1"/>
      <c r="FYH357" s="1"/>
      <c r="FYI357" s="1"/>
      <c r="FYJ357" s="1"/>
      <c r="FYK357" s="1"/>
      <c r="FYL357" s="1"/>
      <c r="FYM357" s="1"/>
      <c r="FYN357" s="1"/>
      <c r="FYO357" s="1"/>
      <c r="FYP357" s="1"/>
      <c r="FYQ357" s="1"/>
      <c r="FYR357" s="1"/>
      <c r="FYS357" s="1"/>
      <c r="FYT357" s="1"/>
      <c r="FYU357" s="1"/>
      <c r="FYV357" s="1"/>
      <c r="FYW357" s="1"/>
      <c r="FYX357" s="1"/>
      <c r="FYY357" s="1"/>
      <c r="FYZ357" s="1"/>
      <c r="FZA357" s="1"/>
      <c r="FZB357" s="1"/>
      <c r="FZC357" s="1"/>
      <c r="FZD357" s="1"/>
      <c r="FZE357" s="1"/>
      <c r="FZF357" s="1"/>
      <c r="FZG357" s="1"/>
      <c r="FZH357" s="1"/>
      <c r="FZI357" s="1"/>
      <c r="FZJ357" s="1"/>
      <c r="FZK357" s="1"/>
      <c r="FZL357" s="1"/>
      <c r="FZM357" s="1"/>
      <c r="FZN357" s="1"/>
      <c r="FZO357" s="1"/>
      <c r="FZP357" s="1"/>
      <c r="FZQ357" s="1"/>
      <c r="FZR357" s="1"/>
      <c r="FZS357" s="1"/>
      <c r="FZT357" s="1"/>
      <c r="FZU357" s="1"/>
      <c r="FZV357" s="1"/>
      <c r="FZW357" s="1"/>
      <c r="FZX357" s="1"/>
      <c r="FZY357" s="1"/>
      <c r="FZZ357" s="1"/>
      <c r="GAA357" s="1"/>
      <c r="GAB357" s="1"/>
      <c r="GAC357" s="1"/>
      <c r="GAD357" s="1"/>
      <c r="GAE357" s="1"/>
      <c r="GAF357" s="1"/>
      <c r="GAG357" s="1"/>
      <c r="GAH357" s="1"/>
      <c r="GAI357" s="1"/>
      <c r="GAJ357" s="1"/>
      <c r="GAK357" s="1"/>
      <c r="GAL357" s="1"/>
      <c r="GAM357" s="1"/>
      <c r="GAN357" s="1"/>
      <c r="GAO357" s="1"/>
      <c r="GAP357" s="1"/>
      <c r="GAQ357" s="1"/>
      <c r="GAR357" s="1"/>
      <c r="GAS357" s="1"/>
      <c r="GAT357" s="1"/>
      <c r="GAU357" s="1"/>
      <c r="GAV357" s="1"/>
      <c r="GAW357" s="1"/>
      <c r="GAX357" s="1"/>
      <c r="GAY357" s="1"/>
      <c r="GAZ357" s="1"/>
      <c r="GBA357" s="1"/>
      <c r="GBB357" s="1"/>
      <c r="GBC357" s="1"/>
      <c r="GBD357" s="1"/>
      <c r="GBE357" s="1"/>
      <c r="GBF357" s="1"/>
      <c r="GBG357" s="1"/>
      <c r="GBH357" s="1"/>
      <c r="GBI357" s="1"/>
      <c r="GBJ357" s="1"/>
      <c r="GBK357" s="1"/>
      <c r="GBL357" s="1"/>
      <c r="GBM357" s="1"/>
      <c r="GBN357" s="1"/>
      <c r="GBO357" s="1"/>
      <c r="GBP357" s="1"/>
      <c r="GBQ357" s="1"/>
      <c r="GBR357" s="1"/>
      <c r="GBS357" s="1"/>
      <c r="GBT357" s="1"/>
      <c r="GBU357" s="1"/>
      <c r="GBV357" s="1"/>
      <c r="GBW357" s="1"/>
      <c r="GBX357" s="1"/>
      <c r="GBY357" s="1"/>
      <c r="GBZ357" s="1"/>
      <c r="GCA357" s="1"/>
      <c r="GCB357" s="1"/>
      <c r="GCC357" s="1"/>
      <c r="GCD357" s="1"/>
      <c r="GCE357" s="1"/>
      <c r="GCF357" s="1"/>
      <c r="GCG357" s="1"/>
      <c r="GCH357" s="1"/>
      <c r="GCI357" s="1"/>
      <c r="GCJ357" s="1"/>
      <c r="GCK357" s="1"/>
      <c r="GCL357" s="1"/>
      <c r="GCM357" s="1"/>
      <c r="GCN357" s="1"/>
      <c r="GCO357" s="1"/>
      <c r="GCP357" s="1"/>
      <c r="GCQ357" s="1"/>
      <c r="GCR357" s="1"/>
      <c r="GCS357" s="1"/>
      <c r="GCT357" s="1"/>
      <c r="GCU357" s="1"/>
      <c r="GCV357" s="1"/>
      <c r="GCW357" s="1"/>
      <c r="GCX357" s="1"/>
      <c r="GCY357" s="1"/>
      <c r="GCZ357" s="1"/>
      <c r="GDA357" s="1"/>
      <c r="GDB357" s="1"/>
      <c r="GDC357" s="1"/>
      <c r="GDD357" s="1"/>
      <c r="GDE357" s="1"/>
      <c r="GDF357" s="1"/>
      <c r="GDG357" s="1"/>
      <c r="GDH357" s="1"/>
      <c r="GDI357" s="1"/>
      <c r="GDJ357" s="1"/>
      <c r="GDK357" s="1"/>
      <c r="GDL357" s="1"/>
      <c r="GDM357" s="1"/>
      <c r="GDN357" s="1"/>
      <c r="GDO357" s="1"/>
      <c r="GDP357" s="1"/>
      <c r="GDQ357" s="1"/>
      <c r="GDR357" s="1"/>
      <c r="GDS357" s="1"/>
      <c r="GDT357" s="1"/>
      <c r="GDU357" s="1"/>
      <c r="GDV357" s="1"/>
      <c r="GDW357" s="1"/>
      <c r="GDX357" s="1"/>
      <c r="GDY357" s="1"/>
      <c r="GDZ357" s="1"/>
      <c r="GEA357" s="1"/>
      <c r="GEB357" s="1"/>
      <c r="GEC357" s="1"/>
      <c r="GED357" s="1"/>
      <c r="GEE357" s="1"/>
      <c r="GEF357" s="1"/>
      <c r="GEG357" s="1"/>
      <c r="GEH357" s="1"/>
      <c r="GEI357" s="1"/>
      <c r="GEJ357" s="1"/>
      <c r="GEK357" s="1"/>
      <c r="GEL357" s="1"/>
      <c r="GEM357" s="1"/>
      <c r="GEN357" s="1"/>
      <c r="GEO357" s="1"/>
      <c r="GEP357" s="1"/>
      <c r="GEQ357" s="1"/>
      <c r="GER357" s="1"/>
      <c r="GES357" s="1"/>
      <c r="GET357" s="1"/>
      <c r="GEU357" s="1"/>
      <c r="GEV357" s="1"/>
      <c r="GEW357" s="1"/>
      <c r="GEX357" s="1"/>
      <c r="GEY357" s="1"/>
      <c r="GEZ357" s="1"/>
      <c r="GFA357" s="1"/>
      <c r="GFB357" s="1"/>
      <c r="GFC357" s="1"/>
      <c r="GFD357" s="1"/>
      <c r="GFE357" s="1"/>
      <c r="GFF357" s="1"/>
      <c r="GFG357" s="1"/>
      <c r="GFH357" s="1"/>
      <c r="GFI357" s="1"/>
      <c r="GFJ357" s="1"/>
      <c r="GFK357" s="1"/>
      <c r="GFL357" s="1"/>
      <c r="GFM357" s="1"/>
      <c r="GFN357" s="1"/>
      <c r="GFO357" s="1"/>
      <c r="GFP357" s="1"/>
      <c r="GFQ357" s="1"/>
      <c r="GFR357" s="1"/>
      <c r="GFS357" s="1"/>
      <c r="GFT357" s="1"/>
      <c r="GFU357" s="1"/>
      <c r="GFV357" s="1"/>
      <c r="GFW357" s="1"/>
      <c r="GFX357" s="1"/>
      <c r="GFY357" s="1"/>
      <c r="GFZ357" s="1"/>
      <c r="GGA357" s="1"/>
      <c r="GGB357" s="1"/>
      <c r="GGC357" s="1"/>
      <c r="GGD357" s="1"/>
      <c r="GGE357" s="1"/>
      <c r="GGF357" s="1"/>
      <c r="GGG357" s="1"/>
      <c r="GGH357" s="1"/>
      <c r="GGI357" s="1"/>
      <c r="GGJ357" s="1"/>
      <c r="GGK357" s="1"/>
      <c r="GGL357" s="1"/>
      <c r="GGM357" s="1"/>
      <c r="GGN357" s="1"/>
      <c r="GGO357" s="1"/>
      <c r="GGP357" s="1"/>
      <c r="GGQ357" s="1"/>
      <c r="GGR357" s="1"/>
      <c r="GGS357" s="1"/>
      <c r="GGT357" s="1"/>
      <c r="GGU357" s="1"/>
      <c r="GGV357" s="1"/>
      <c r="GGW357" s="1"/>
      <c r="GGX357" s="1"/>
      <c r="GGY357" s="1"/>
      <c r="GGZ357" s="1"/>
      <c r="GHA357" s="1"/>
      <c r="GHB357" s="1"/>
      <c r="GHC357" s="1"/>
      <c r="GHD357" s="1"/>
      <c r="GHE357" s="1"/>
      <c r="GHF357" s="1"/>
      <c r="GHG357" s="1"/>
      <c r="GHH357" s="1"/>
      <c r="GHI357" s="1"/>
      <c r="GHJ357" s="1"/>
      <c r="GHK357" s="1"/>
      <c r="GHL357" s="1"/>
      <c r="GHM357" s="1"/>
      <c r="GHN357" s="1"/>
      <c r="GHO357" s="1"/>
      <c r="GHP357" s="1"/>
      <c r="GHQ357" s="1"/>
      <c r="GHR357" s="1"/>
      <c r="GHS357" s="1"/>
      <c r="GHT357" s="1"/>
      <c r="GHU357" s="1"/>
      <c r="GHV357" s="1"/>
      <c r="GHW357" s="1"/>
      <c r="GHX357" s="1"/>
      <c r="GHY357" s="1"/>
      <c r="GHZ357" s="1"/>
      <c r="GIA357" s="1"/>
      <c r="GIB357" s="1"/>
      <c r="GIC357" s="1"/>
      <c r="GID357" s="1"/>
      <c r="GIE357" s="1"/>
      <c r="GIF357" s="1"/>
      <c r="GIG357" s="1"/>
      <c r="GIH357" s="1"/>
      <c r="GII357" s="1"/>
      <c r="GIJ357" s="1"/>
      <c r="GIK357" s="1"/>
      <c r="GIL357" s="1"/>
      <c r="GIM357" s="1"/>
      <c r="GIN357" s="1"/>
      <c r="GIO357" s="1"/>
      <c r="GIP357" s="1"/>
      <c r="GIQ357" s="1"/>
      <c r="GIR357" s="1"/>
      <c r="GIS357" s="1"/>
      <c r="GIT357" s="1"/>
      <c r="GIU357" s="1"/>
      <c r="GIV357" s="1"/>
      <c r="GIW357" s="1"/>
      <c r="GIX357" s="1"/>
      <c r="GIY357" s="1"/>
      <c r="GIZ357" s="1"/>
      <c r="GJA357" s="1"/>
      <c r="GJB357" s="1"/>
      <c r="GJC357" s="1"/>
      <c r="GJD357" s="1"/>
      <c r="GJE357" s="1"/>
      <c r="GJF357" s="1"/>
      <c r="GJG357" s="1"/>
      <c r="GJH357" s="1"/>
      <c r="GJI357" s="1"/>
      <c r="GJJ357" s="1"/>
      <c r="GJK357" s="1"/>
      <c r="GJL357" s="1"/>
      <c r="GJM357" s="1"/>
      <c r="GJN357" s="1"/>
      <c r="GJO357" s="1"/>
      <c r="GJP357" s="1"/>
      <c r="GJQ357" s="1"/>
      <c r="GJR357" s="1"/>
      <c r="GJS357" s="1"/>
      <c r="GJT357" s="1"/>
      <c r="GJU357" s="1"/>
      <c r="GJV357" s="1"/>
      <c r="GJW357" s="1"/>
      <c r="GJX357" s="1"/>
      <c r="GJY357" s="1"/>
      <c r="GJZ357" s="1"/>
      <c r="GKA357" s="1"/>
      <c r="GKB357" s="1"/>
      <c r="GKC357" s="1"/>
      <c r="GKD357" s="1"/>
      <c r="GKE357" s="1"/>
      <c r="GKF357" s="1"/>
      <c r="GKG357" s="1"/>
      <c r="GKH357" s="1"/>
      <c r="GKI357" s="1"/>
      <c r="GKJ357" s="1"/>
      <c r="GKK357" s="1"/>
      <c r="GKL357" s="1"/>
      <c r="GKM357" s="1"/>
      <c r="GKN357" s="1"/>
      <c r="GKO357" s="1"/>
      <c r="GKP357" s="1"/>
      <c r="GKQ357" s="1"/>
      <c r="GKR357" s="1"/>
      <c r="GKS357" s="1"/>
      <c r="GKT357" s="1"/>
      <c r="GKU357" s="1"/>
      <c r="GKV357" s="1"/>
      <c r="GKW357" s="1"/>
      <c r="GKX357" s="1"/>
      <c r="GKY357" s="1"/>
      <c r="GKZ357" s="1"/>
      <c r="GLA357" s="1"/>
      <c r="GLB357" s="1"/>
      <c r="GLC357" s="1"/>
      <c r="GLD357" s="1"/>
      <c r="GLE357" s="1"/>
      <c r="GLF357" s="1"/>
      <c r="GLG357" s="1"/>
      <c r="GLH357" s="1"/>
      <c r="GLI357" s="1"/>
      <c r="GLJ357" s="1"/>
      <c r="GLK357" s="1"/>
      <c r="GLL357" s="1"/>
      <c r="GLM357" s="1"/>
      <c r="GLN357" s="1"/>
      <c r="GLO357" s="1"/>
      <c r="GLP357" s="1"/>
      <c r="GLQ357" s="1"/>
      <c r="GLR357" s="1"/>
      <c r="GLS357" s="1"/>
      <c r="GLT357" s="1"/>
      <c r="GLU357" s="1"/>
      <c r="GLV357" s="1"/>
      <c r="GLW357" s="1"/>
      <c r="GLX357" s="1"/>
      <c r="GLY357" s="1"/>
      <c r="GLZ357" s="1"/>
      <c r="GMA357" s="1"/>
      <c r="GMB357" s="1"/>
      <c r="GMC357" s="1"/>
      <c r="GMD357" s="1"/>
      <c r="GME357" s="1"/>
      <c r="GMF357" s="1"/>
      <c r="GMG357" s="1"/>
      <c r="GMH357" s="1"/>
      <c r="GMI357" s="1"/>
      <c r="GMJ357" s="1"/>
      <c r="GMK357" s="1"/>
      <c r="GML357" s="1"/>
      <c r="GMM357" s="1"/>
      <c r="GMN357" s="1"/>
      <c r="GMO357" s="1"/>
      <c r="GMP357" s="1"/>
      <c r="GMQ357" s="1"/>
      <c r="GMR357" s="1"/>
      <c r="GMS357" s="1"/>
      <c r="GMT357" s="1"/>
      <c r="GMU357" s="1"/>
      <c r="GMV357" s="1"/>
      <c r="GMW357" s="1"/>
      <c r="GMX357" s="1"/>
      <c r="GMY357" s="1"/>
      <c r="GMZ357" s="1"/>
      <c r="GNA357" s="1"/>
      <c r="GNB357" s="1"/>
      <c r="GNC357" s="1"/>
      <c r="GND357" s="1"/>
      <c r="GNE357" s="1"/>
      <c r="GNF357" s="1"/>
      <c r="GNG357" s="1"/>
      <c r="GNH357" s="1"/>
      <c r="GNI357" s="1"/>
      <c r="GNJ357" s="1"/>
      <c r="GNK357" s="1"/>
      <c r="GNL357" s="1"/>
      <c r="GNM357" s="1"/>
      <c r="GNN357" s="1"/>
      <c r="GNO357" s="1"/>
      <c r="GNP357" s="1"/>
      <c r="GNQ357" s="1"/>
      <c r="GNR357" s="1"/>
      <c r="GNS357" s="1"/>
      <c r="GNT357" s="1"/>
      <c r="GNU357" s="1"/>
      <c r="GNV357" s="1"/>
      <c r="GNW357" s="1"/>
      <c r="GNX357" s="1"/>
      <c r="GNY357" s="1"/>
      <c r="GNZ357" s="1"/>
      <c r="GOA357" s="1"/>
      <c r="GOB357" s="1"/>
      <c r="GOC357" s="1"/>
      <c r="GOD357" s="1"/>
      <c r="GOE357" s="1"/>
      <c r="GOF357" s="1"/>
      <c r="GOG357" s="1"/>
      <c r="GOH357" s="1"/>
      <c r="GOI357" s="1"/>
      <c r="GOJ357" s="1"/>
      <c r="GOK357" s="1"/>
      <c r="GOL357" s="1"/>
      <c r="GOM357" s="1"/>
      <c r="GON357" s="1"/>
      <c r="GOO357" s="1"/>
      <c r="GOP357" s="1"/>
      <c r="GOQ357" s="1"/>
      <c r="GOR357" s="1"/>
      <c r="GOS357" s="1"/>
      <c r="GOT357" s="1"/>
      <c r="GOU357" s="1"/>
      <c r="GOV357" s="1"/>
      <c r="GOW357" s="1"/>
      <c r="GOX357" s="1"/>
      <c r="GOY357" s="1"/>
      <c r="GOZ357" s="1"/>
      <c r="GPA357" s="1"/>
      <c r="GPB357" s="1"/>
      <c r="GPC357" s="1"/>
      <c r="GPD357" s="1"/>
      <c r="GPE357" s="1"/>
      <c r="GPF357" s="1"/>
      <c r="GPG357" s="1"/>
      <c r="GPH357" s="1"/>
      <c r="GPI357" s="1"/>
      <c r="GPJ357" s="1"/>
      <c r="GPK357" s="1"/>
      <c r="GPL357" s="1"/>
      <c r="GPM357" s="1"/>
      <c r="GPN357" s="1"/>
      <c r="GPO357" s="1"/>
      <c r="GPP357" s="1"/>
      <c r="GPQ357" s="1"/>
      <c r="GPR357" s="1"/>
      <c r="GPS357" s="1"/>
      <c r="GPT357" s="1"/>
      <c r="GPU357" s="1"/>
      <c r="GPV357" s="1"/>
      <c r="GPW357" s="1"/>
      <c r="GPX357" s="1"/>
      <c r="GPY357" s="1"/>
      <c r="GPZ357" s="1"/>
      <c r="GQA357" s="1"/>
      <c r="GQB357" s="1"/>
      <c r="GQC357" s="1"/>
      <c r="GQD357" s="1"/>
      <c r="GQE357" s="1"/>
      <c r="GQF357" s="1"/>
      <c r="GQG357" s="1"/>
      <c r="GQH357" s="1"/>
      <c r="GQI357" s="1"/>
      <c r="GQJ357" s="1"/>
      <c r="GQK357" s="1"/>
      <c r="GQL357" s="1"/>
      <c r="GQM357" s="1"/>
      <c r="GQN357" s="1"/>
      <c r="GQO357" s="1"/>
      <c r="GQP357" s="1"/>
      <c r="GQQ357" s="1"/>
      <c r="GQR357" s="1"/>
      <c r="GQS357" s="1"/>
      <c r="GQT357" s="1"/>
      <c r="GQU357" s="1"/>
      <c r="GQV357" s="1"/>
      <c r="GQW357" s="1"/>
      <c r="GQX357" s="1"/>
      <c r="GQY357" s="1"/>
      <c r="GQZ357" s="1"/>
      <c r="GRA357" s="1"/>
      <c r="GRB357" s="1"/>
      <c r="GRC357" s="1"/>
      <c r="GRD357" s="1"/>
      <c r="GRE357" s="1"/>
      <c r="GRF357" s="1"/>
      <c r="GRG357" s="1"/>
      <c r="GRH357" s="1"/>
      <c r="GRI357" s="1"/>
      <c r="GRJ357" s="1"/>
      <c r="GRK357" s="1"/>
      <c r="GRL357" s="1"/>
      <c r="GRM357" s="1"/>
      <c r="GRN357" s="1"/>
      <c r="GRO357" s="1"/>
      <c r="GRP357" s="1"/>
      <c r="GRQ357" s="1"/>
      <c r="GRR357" s="1"/>
      <c r="GRS357" s="1"/>
      <c r="GRT357" s="1"/>
      <c r="GRU357" s="1"/>
      <c r="GRV357" s="1"/>
      <c r="GRW357" s="1"/>
      <c r="GRX357" s="1"/>
      <c r="GRY357" s="1"/>
      <c r="GRZ357" s="1"/>
      <c r="GSA357" s="1"/>
      <c r="GSB357" s="1"/>
      <c r="GSC357" s="1"/>
      <c r="GSD357" s="1"/>
      <c r="GSE357" s="1"/>
      <c r="GSF357" s="1"/>
      <c r="GSG357" s="1"/>
      <c r="GSH357" s="1"/>
      <c r="GSI357" s="1"/>
      <c r="GSJ357" s="1"/>
      <c r="GSK357" s="1"/>
      <c r="GSL357" s="1"/>
      <c r="GSM357" s="1"/>
      <c r="GSN357" s="1"/>
      <c r="GSO357" s="1"/>
      <c r="GSP357" s="1"/>
      <c r="GSQ357" s="1"/>
      <c r="GSR357" s="1"/>
      <c r="GSS357" s="1"/>
      <c r="GST357" s="1"/>
      <c r="GSU357" s="1"/>
      <c r="GSV357" s="1"/>
      <c r="GSW357" s="1"/>
      <c r="GSX357" s="1"/>
      <c r="GSY357" s="1"/>
      <c r="GSZ357" s="1"/>
      <c r="GTA357" s="1"/>
      <c r="GTB357" s="1"/>
      <c r="GTC357" s="1"/>
      <c r="GTD357" s="1"/>
      <c r="GTE357" s="1"/>
      <c r="GTF357" s="1"/>
      <c r="GTG357" s="1"/>
      <c r="GTH357" s="1"/>
      <c r="GTI357" s="1"/>
      <c r="GTJ357" s="1"/>
      <c r="GTK357" s="1"/>
      <c r="GTL357" s="1"/>
      <c r="GTM357" s="1"/>
      <c r="GTN357" s="1"/>
      <c r="GTO357" s="1"/>
      <c r="GTP357" s="1"/>
      <c r="GTQ357" s="1"/>
      <c r="GTR357" s="1"/>
      <c r="GTS357" s="1"/>
      <c r="GTT357" s="1"/>
      <c r="GTU357" s="1"/>
      <c r="GTV357" s="1"/>
      <c r="GTW357" s="1"/>
      <c r="GTX357" s="1"/>
      <c r="GTY357" s="1"/>
      <c r="GTZ357" s="1"/>
      <c r="GUA357" s="1"/>
      <c r="GUB357" s="1"/>
      <c r="GUC357" s="1"/>
      <c r="GUD357" s="1"/>
      <c r="GUE357" s="1"/>
      <c r="GUF357" s="1"/>
      <c r="GUG357" s="1"/>
      <c r="GUH357" s="1"/>
      <c r="GUI357" s="1"/>
      <c r="GUJ357" s="1"/>
      <c r="GUK357" s="1"/>
      <c r="GUL357" s="1"/>
      <c r="GUM357" s="1"/>
      <c r="GUN357" s="1"/>
      <c r="GUO357" s="1"/>
      <c r="GUP357" s="1"/>
      <c r="GUQ357" s="1"/>
      <c r="GUR357" s="1"/>
      <c r="GUS357" s="1"/>
      <c r="GUT357" s="1"/>
      <c r="GUU357" s="1"/>
      <c r="GUV357" s="1"/>
      <c r="GUW357" s="1"/>
      <c r="GUX357" s="1"/>
      <c r="GUY357" s="1"/>
      <c r="GUZ357" s="1"/>
      <c r="GVA357" s="1"/>
      <c r="GVB357" s="1"/>
      <c r="GVC357" s="1"/>
      <c r="GVD357" s="1"/>
      <c r="GVE357" s="1"/>
      <c r="GVF357" s="1"/>
      <c r="GVG357" s="1"/>
      <c r="GVH357" s="1"/>
      <c r="GVI357" s="1"/>
      <c r="GVJ357" s="1"/>
      <c r="GVK357" s="1"/>
      <c r="GVL357" s="1"/>
      <c r="GVM357" s="1"/>
      <c r="GVN357" s="1"/>
      <c r="GVO357" s="1"/>
      <c r="GVP357" s="1"/>
      <c r="GVQ357" s="1"/>
      <c r="GVR357" s="1"/>
      <c r="GVS357" s="1"/>
      <c r="GVT357" s="1"/>
      <c r="GVU357" s="1"/>
      <c r="GVV357" s="1"/>
      <c r="GVW357" s="1"/>
      <c r="GVX357" s="1"/>
      <c r="GVY357" s="1"/>
      <c r="GVZ357" s="1"/>
      <c r="GWA357" s="1"/>
      <c r="GWB357" s="1"/>
      <c r="GWC357" s="1"/>
      <c r="GWD357" s="1"/>
      <c r="GWE357" s="1"/>
      <c r="GWF357" s="1"/>
      <c r="GWG357" s="1"/>
      <c r="GWH357" s="1"/>
      <c r="GWI357" s="1"/>
      <c r="GWJ357" s="1"/>
      <c r="GWK357" s="1"/>
      <c r="GWL357" s="1"/>
      <c r="GWM357" s="1"/>
      <c r="GWN357" s="1"/>
      <c r="GWO357" s="1"/>
      <c r="GWP357" s="1"/>
      <c r="GWQ357" s="1"/>
      <c r="GWR357" s="1"/>
      <c r="GWS357" s="1"/>
      <c r="GWT357" s="1"/>
      <c r="GWU357" s="1"/>
      <c r="GWV357" s="1"/>
      <c r="GWW357" s="1"/>
      <c r="GWX357" s="1"/>
      <c r="GWY357" s="1"/>
      <c r="GWZ357" s="1"/>
      <c r="GXA357" s="1"/>
      <c r="GXB357" s="1"/>
      <c r="GXC357" s="1"/>
      <c r="GXD357" s="1"/>
      <c r="GXE357" s="1"/>
      <c r="GXF357" s="1"/>
      <c r="GXG357" s="1"/>
      <c r="GXH357" s="1"/>
      <c r="GXI357" s="1"/>
      <c r="GXJ357" s="1"/>
      <c r="GXK357" s="1"/>
      <c r="GXL357" s="1"/>
      <c r="GXM357" s="1"/>
      <c r="GXN357" s="1"/>
      <c r="GXO357" s="1"/>
      <c r="GXP357" s="1"/>
      <c r="GXQ357" s="1"/>
      <c r="GXR357" s="1"/>
      <c r="GXS357" s="1"/>
      <c r="GXT357" s="1"/>
      <c r="GXU357" s="1"/>
      <c r="GXV357" s="1"/>
      <c r="GXW357" s="1"/>
      <c r="GXX357" s="1"/>
      <c r="GXY357" s="1"/>
      <c r="GXZ357" s="1"/>
      <c r="GYA357" s="1"/>
      <c r="GYB357" s="1"/>
      <c r="GYC357" s="1"/>
      <c r="GYD357" s="1"/>
      <c r="GYE357" s="1"/>
      <c r="GYF357" s="1"/>
      <c r="GYG357" s="1"/>
      <c r="GYH357" s="1"/>
      <c r="GYI357" s="1"/>
      <c r="GYJ357" s="1"/>
      <c r="GYK357" s="1"/>
      <c r="GYL357" s="1"/>
      <c r="GYM357" s="1"/>
      <c r="GYN357" s="1"/>
      <c r="GYO357" s="1"/>
      <c r="GYP357" s="1"/>
      <c r="GYQ357" s="1"/>
      <c r="GYR357" s="1"/>
      <c r="GYS357" s="1"/>
      <c r="GYT357" s="1"/>
      <c r="GYU357" s="1"/>
      <c r="GYV357" s="1"/>
      <c r="GYW357" s="1"/>
      <c r="GYX357" s="1"/>
      <c r="GYY357" s="1"/>
      <c r="GYZ357" s="1"/>
      <c r="GZA357" s="1"/>
      <c r="GZB357" s="1"/>
      <c r="GZC357" s="1"/>
      <c r="GZD357" s="1"/>
      <c r="GZE357" s="1"/>
      <c r="GZF357" s="1"/>
      <c r="GZG357" s="1"/>
      <c r="GZH357" s="1"/>
      <c r="GZI357" s="1"/>
      <c r="GZJ357" s="1"/>
      <c r="GZK357" s="1"/>
      <c r="GZL357" s="1"/>
      <c r="GZM357" s="1"/>
      <c r="GZN357" s="1"/>
      <c r="GZO357" s="1"/>
      <c r="GZP357" s="1"/>
      <c r="GZQ357" s="1"/>
      <c r="GZR357" s="1"/>
      <c r="GZS357" s="1"/>
      <c r="GZT357" s="1"/>
      <c r="GZU357" s="1"/>
      <c r="GZV357" s="1"/>
      <c r="GZW357" s="1"/>
      <c r="GZX357" s="1"/>
      <c r="GZY357" s="1"/>
      <c r="GZZ357" s="1"/>
      <c r="HAA357" s="1"/>
      <c r="HAB357" s="1"/>
      <c r="HAC357" s="1"/>
      <c r="HAD357" s="1"/>
      <c r="HAE357" s="1"/>
      <c r="HAF357" s="1"/>
      <c r="HAG357" s="1"/>
      <c r="HAH357" s="1"/>
      <c r="HAI357" s="1"/>
      <c r="HAJ357" s="1"/>
      <c r="HAK357" s="1"/>
      <c r="HAL357" s="1"/>
      <c r="HAM357" s="1"/>
      <c r="HAN357" s="1"/>
      <c r="HAO357" s="1"/>
      <c r="HAP357" s="1"/>
      <c r="HAQ357" s="1"/>
      <c r="HAR357" s="1"/>
      <c r="HAS357" s="1"/>
      <c r="HAT357" s="1"/>
      <c r="HAU357" s="1"/>
      <c r="HAV357" s="1"/>
      <c r="HAW357" s="1"/>
      <c r="HAX357" s="1"/>
      <c r="HAY357" s="1"/>
      <c r="HAZ357" s="1"/>
      <c r="HBA357" s="1"/>
      <c r="HBB357" s="1"/>
      <c r="HBC357" s="1"/>
      <c r="HBD357" s="1"/>
      <c r="HBE357" s="1"/>
      <c r="HBF357" s="1"/>
      <c r="HBG357" s="1"/>
      <c r="HBH357" s="1"/>
      <c r="HBI357" s="1"/>
      <c r="HBJ357" s="1"/>
      <c r="HBK357" s="1"/>
      <c r="HBL357" s="1"/>
      <c r="HBM357" s="1"/>
      <c r="HBN357" s="1"/>
      <c r="HBO357" s="1"/>
      <c r="HBP357" s="1"/>
      <c r="HBQ357" s="1"/>
      <c r="HBR357" s="1"/>
      <c r="HBS357" s="1"/>
      <c r="HBT357" s="1"/>
      <c r="HBU357" s="1"/>
      <c r="HBV357" s="1"/>
      <c r="HBW357" s="1"/>
      <c r="HBX357" s="1"/>
      <c r="HBY357" s="1"/>
      <c r="HBZ357" s="1"/>
      <c r="HCA357" s="1"/>
      <c r="HCB357" s="1"/>
      <c r="HCC357" s="1"/>
      <c r="HCD357" s="1"/>
      <c r="HCE357" s="1"/>
      <c r="HCF357" s="1"/>
      <c r="HCG357" s="1"/>
      <c r="HCH357" s="1"/>
      <c r="HCI357" s="1"/>
      <c r="HCJ357" s="1"/>
      <c r="HCK357" s="1"/>
      <c r="HCL357" s="1"/>
      <c r="HCM357" s="1"/>
      <c r="HCN357" s="1"/>
      <c r="HCO357" s="1"/>
      <c r="HCP357" s="1"/>
      <c r="HCQ357" s="1"/>
      <c r="HCR357" s="1"/>
      <c r="HCS357" s="1"/>
      <c r="HCT357" s="1"/>
      <c r="HCU357" s="1"/>
      <c r="HCV357" s="1"/>
      <c r="HCW357" s="1"/>
      <c r="HCX357" s="1"/>
      <c r="HCY357" s="1"/>
      <c r="HCZ357" s="1"/>
      <c r="HDA357" s="1"/>
      <c r="HDB357" s="1"/>
      <c r="HDC357" s="1"/>
      <c r="HDD357" s="1"/>
      <c r="HDE357" s="1"/>
      <c r="HDF357" s="1"/>
      <c r="HDG357" s="1"/>
      <c r="HDH357" s="1"/>
      <c r="HDI357" s="1"/>
      <c r="HDJ357" s="1"/>
      <c r="HDK357" s="1"/>
      <c r="HDL357" s="1"/>
      <c r="HDM357" s="1"/>
      <c r="HDN357" s="1"/>
      <c r="HDO357" s="1"/>
      <c r="HDP357" s="1"/>
      <c r="HDQ357" s="1"/>
      <c r="HDR357" s="1"/>
      <c r="HDS357" s="1"/>
      <c r="HDT357" s="1"/>
      <c r="HDU357" s="1"/>
      <c r="HDV357" s="1"/>
      <c r="HDW357" s="1"/>
      <c r="HDX357" s="1"/>
      <c r="HDY357" s="1"/>
      <c r="HDZ357" s="1"/>
      <c r="HEA357" s="1"/>
      <c r="HEB357" s="1"/>
      <c r="HEC357" s="1"/>
      <c r="HED357" s="1"/>
      <c r="HEE357" s="1"/>
      <c r="HEF357" s="1"/>
      <c r="HEG357" s="1"/>
      <c r="HEH357" s="1"/>
      <c r="HEI357" s="1"/>
      <c r="HEJ357" s="1"/>
      <c r="HEK357" s="1"/>
      <c r="HEL357" s="1"/>
      <c r="HEM357" s="1"/>
      <c r="HEN357" s="1"/>
      <c r="HEO357" s="1"/>
      <c r="HEP357" s="1"/>
      <c r="HEQ357" s="1"/>
      <c r="HER357" s="1"/>
      <c r="HES357" s="1"/>
      <c r="HET357" s="1"/>
      <c r="HEU357" s="1"/>
      <c r="HEV357" s="1"/>
      <c r="HEW357" s="1"/>
      <c r="HEX357" s="1"/>
      <c r="HEY357" s="1"/>
      <c r="HEZ357" s="1"/>
      <c r="HFA357" s="1"/>
      <c r="HFB357" s="1"/>
      <c r="HFC357" s="1"/>
      <c r="HFD357" s="1"/>
      <c r="HFE357" s="1"/>
      <c r="HFF357" s="1"/>
      <c r="HFG357" s="1"/>
      <c r="HFH357" s="1"/>
      <c r="HFI357" s="1"/>
      <c r="HFJ357" s="1"/>
      <c r="HFK357" s="1"/>
      <c r="HFL357" s="1"/>
      <c r="HFM357" s="1"/>
      <c r="HFN357" s="1"/>
      <c r="HFO357" s="1"/>
      <c r="HFP357" s="1"/>
      <c r="HFQ357" s="1"/>
      <c r="HFR357" s="1"/>
      <c r="HFS357" s="1"/>
      <c r="HFT357" s="1"/>
      <c r="HFU357" s="1"/>
      <c r="HFV357" s="1"/>
      <c r="HFW357" s="1"/>
      <c r="HFX357" s="1"/>
      <c r="HFY357" s="1"/>
      <c r="HFZ357" s="1"/>
      <c r="HGA357" s="1"/>
      <c r="HGB357" s="1"/>
      <c r="HGC357" s="1"/>
      <c r="HGD357" s="1"/>
      <c r="HGE357" s="1"/>
      <c r="HGF357" s="1"/>
      <c r="HGG357" s="1"/>
      <c r="HGH357" s="1"/>
      <c r="HGI357" s="1"/>
      <c r="HGJ357" s="1"/>
      <c r="HGK357" s="1"/>
      <c r="HGL357" s="1"/>
      <c r="HGM357" s="1"/>
      <c r="HGN357" s="1"/>
      <c r="HGO357" s="1"/>
      <c r="HGP357" s="1"/>
      <c r="HGQ357" s="1"/>
      <c r="HGR357" s="1"/>
      <c r="HGS357" s="1"/>
      <c r="HGT357" s="1"/>
      <c r="HGU357" s="1"/>
      <c r="HGV357" s="1"/>
      <c r="HGW357" s="1"/>
      <c r="HGX357" s="1"/>
      <c r="HGY357" s="1"/>
      <c r="HGZ357" s="1"/>
      <c r="HHA357" s="1"/>
      <c r="HHB357" s="1"/>
      <c r="HHC357" s="1"/>
      <c r="HHD357" s="1"/>
      <c r="HHE357" s="1"/>
      <c r="HHF357" s="1"/>
      <c r="HHG357" s="1"/>
      <c r="HHH357" s="1"/>
      <c r="HHI357" s="1"/>
      <c r="HHJ357" s="1"/>
      <c r="HHK357" s="1"/>
      <c r="HHL357" s="1"/>
      <c r="HHM357" s="1"/>
      <c r="HHN357" s="1"/>
      <c r="HHO357" s="1"/>
      <c r="HHP357" s="1"/>
      <c r="HHQ357" s="1"/>
      <c r="HHR357" s="1"/>
      <c r="HHS357" s="1"/>
      <c r="HHT357" s="1"/>
      <c r="HHU357" s="1"/>
      <c r="HHV357" s="1"/>
      <c r="HHW357" s="1"/>
      <c r="HHX357" s="1"/>
      <c r="HHY357" s="1"/>
      <c r="HHZ357" s="1"/>
      <c r="HIA357" s="1"/>
      <c r="HIB357" s="1"/>
      <c r="HIC357" s="1"/>
      <c r="HID357" s="1"/>
      <c r="HIE357" s="1"/>
      <c r="HIF357" s="1"/>
      <c r="HIG357" s="1"/>
      <c r="HIH357" s="1"/>
      <c r="HII357" s="1"/>
      <c r="HIJ357" s="1"/>
      <c r="HIK357" s="1"/>
      <c r="HIL357" s="1"/>
      <c r="HIM357" s="1"/>
      <c r="HIN357" s="1"/>
      <c r="HIO357" s="1"/>
      <c r="HIP357" s="1"/>
      <c r="HIQ357" s="1"/>
      <c r="HIR357" s="1"/>
      <c r="HIS357" s="1"/>
      <c r="HIT357" s="1"/>
      <c r="HIU357" s="1"/>
      <c r="HIV357" s="1"/>
      <c r="HIW357" s="1"/>
      <c r="HIX357" s="1"/>
      <c r="HIY357" s="1"/>
      <c r="HIZ357" s="1"/>
      <c r="HJA357" s="1"/>
      <c r="HJB357" s="1"/>
      <c r="HJC357" s="1"/>
      <c r="HJD357" s="1"/>
      <c r="HJE357" s="1"/>
      <c r="HJF357" s="1"/>
      <c r="HJG357" s="1"/>
      <c r="HJH357" s="1"/>
      <c r="HJI357" s="1"/>
      <c r="HJJ357" s="1"/>
      <c r="HJK357" s="1"/>
      <c r="HJL357" s="1"/>
      <c r="HJM357" s="1"/>
      <c r="HJN357" s="1"/>
      <c r="HJO357" s="1"/>
      <c r="HJP357" s="1"/>
      <c r="HJQ357" s="1"/>
      <c r="HJR357" s="1"/>
      <c r="HJS357" s="1"/>
      <c r="HJT357" s="1"/>
      <c r="HJU357" s="1"/>
      <c r="HJV357" s="1"/>
      <c r="HJW357" s="1"/>
      <c r="HJX357" s="1"/>
      <c r="HJY357" s="1"/>
      <c r="HJZ357" s="1"/>
      <c r="HKA357" s="1"/>
      <c r="HKB357" s="1"/>
      <c r="HKC357" s="1"/>
      <c r="HKD357" s="1"/>
      <c r="HKE357" s="1"/>
      <c r="HKF357" s="1"/>
      <c r="HKG357" s="1"/>
      <c r="HKH357" s="1"/>
      <c r="HKI357" s="1"/>
      <c r="HKJ357" s="1"/>
      <c r="HKK357" s="1"/>
      <c r="HKL357" s="1"/>
      <c r="HKM357" s="1"/>
      <c r="HKN357" s="1"/>
      <c r="HKO357" s="1"/>
      <c r="HKP357" s="1"/>
      <c r="HKQ357" s="1"/>
      <c r="HKR357" s="1"/>
      <c r="HKS357" s="1"/>
      <c r="HKT357" s="1"/>
      <c r="HKU357" s="1"/>
      <c r="HKV357" s="1"/>
      <c r="HKW357" s="1"/>
      <c r="HKX357" s="1"/>
      <c r="HKY357" s="1"/>
      <c r="HKZ357" s="1"/>
      <c r="HLA357" s="1"/>
      <c r="HLB357" s="1"/>
      <c r="HLC357" s="1"/>
      <c r="HLD357" s="1"/>
      <c r="HLE357" s="1"/>
      <c r="HLF357" s="1"/>
      <c r="HLG357" s="1"/>
      <c r="HLH357" s="1"/>
      <c r="HLI357" s="1"/>
      <c r="HLJ357" s="1"/>
      <c r="HLK357" s="1"/>
      <c r="HLL357" s="1"/>
      <c r="HLM357" s="1"/>
      <c r="HLN357" s="1"/>
      <c r="HLO357" s="1"/>
      <c r="HLP357" s="1"/>
      <c r="HLQ357" s="1"/>
      <c r="HLR357" s="1"/>
      <c r="HLS357" s="1"/>
      <c r="HLT357" s="1"/>
      <c r="HLU357" s="1"/>
      <c r="HLV357" s="1"/>
      <c r="HLW357" s="1"/>
      <c r="HLX357" s="1"/>
      <c r="HLY357" s="1"/>
      <c r="HLZ357" s="1"/>
      <c r="HMA357" s="1"/>
      <c r="HMB357" s="1"/>
      <c r="HMC357" s="1"/>
      <c r="HMD357" s="1"/>
      <c r="HME357" s="1"/>
      <c r="HMF357" s="1"/>
      <c r="HMG357" s="1"/>
      <c r="HMH357" s="1"/>
      <c r="HMI357" s="1"/>
      <c r="HMJ357" s="1"/>
      <c r="HMK357" s="1"/>
      <c r="HML357" s="1"/>
      <c r="HMM357" s="1"/>
      <c r="HMN357" s="1"/>
      <c r="HMO357" s="1"/>
      <c r="HMP357" s="1"/>
      <c r="HMQ357" s="1"/>
      <c r="HMR357" s="1"/>
      <c r="HMS357" s="1"/>
      <c r="HMT357" s="1"/>
      <c r="HMU357" s="1"/>
      <c r="HMV357" s="1"/>
      <c r="HMW357" s="1"/>
      <c r="HMX357" s="1"/>
      <c r="HMY357" s="1"/>
      <c r="HMZ357" s="1"/>
      <c r="HNA357" s="1"/>
      <c r="HNB357" s="1"/>
      <c r="HNC357" s="1"/>
      <c r="HND357" s="1"/>
      <c r="HNE357" s="1"/>
      <c r="HNF357" s="1"/>
      <c r="HNG357" s="1"/>
      <c r="HNH357" s="1"/>
      <c r="HNI357" s="1"/>
      <c r="HNJ357" s="1"/>
      <c r="HNK357" s="1"/>
      <c r="HNL357" s="1"/>
      <c r="HNM357" s="1"/>
      <c r="HNN357" s="1"/>
      <c r="HNO357" s="1"/>
      <c r="HNP357" s="1"/>
      <c r="HNQ357" s="1"/>
      <c r="HNR357" s="1"/>
      <c r="HNS357" s="1"/>
      <c r="HNT357" s="1"/>
      <c r="HNU357" s="1"/>
      <c r="HNV357" s="1"/>
      <c r="HNW357" s="1"/>
      <c r="HNX357" s="1"/>
      <c r="HNY357" s="1"/>
      <c r="HNZ357" s="1"/>
      <c r="HOA357" s="1"/>
      <c r="HOB357" s="1"/>
      <c r="HOC357" s="1"/>
      <c r="HOD357" s="1"/>
      <c r="HOE357" s="1"/>
      <c r="HOF357" s="1"/>
      <c r="HOG357" s="1"/>
      <c r="HOH357" s="1"/>
      <c r="HOI357" s="1"/>
      <c r="HOJ357" s="1"/>
      <c r="HOK357" s="1"/>
      <c r="HOL357" s="1"/>
      <c r="HOM357" s="1"/>
      <c r="HON357" s="1"/>
      <c r="HOO357" s="1"/>
      <c r="HOP357" s="1"/>
      <c r="HOQ357" s="1"/>
      <c r="HOR357" s="1"/>
      <c r="HOS357" s="1"/>
      <c r="HOT357" s="1"/>
      <c r="HOU357" s="1"/>
      <c r="HOV357" s="1"/>
      <c r="HOW357" s="1"/>
      <c r="HOX357" s="1"/>
      <c r="HOY357" s="1"/>
      <c r="HOZ357" s="1"/>
      <c r="HPA357" s="1"/>
      <c r="HPB357" s="1"/>
      <c r="HPC357" s="1"/>
      <c r="HPD357" s="1"/>
      <c r="HPE357" s="1"/>
      <c r="HPF357" s="1"/>
      <c r="HPG357" s="1"/>
      <c r="HPH357" s="1"/>
      <c r="HPI357" s="1"/>
      <c r="HPJ357" s="1"/>
      <c r="HPK357" s="1"/>
      <c r="HPL357" s="1"/>
      <c r="HPM357" s="1"/>
      <c r="HPN357" s="1"/>
      <c r="HPO357" s="1"/>
      <c r="HPP357" s="1"/>
      <c r="HPQ357" s="1"/>
      <c r="HPR357" s="1"/>
      <c r="HPS357" s="1"/>
      <c r="HPT357" s="1"/>
      <c r="HPU357" s="1"/>
      <c r="HPV357" s="1"/>
      <c r="HPW357" s="1"/>
      <c r="HPX357" s="1"/>
      <c r="HPY357" s="1"/>
      <c r="HPZ357" s="1"/>
      <c r="HQA357" s="1"/>
      <c r="HQB357" s="1"/>
      <c r="HQC357" s="1"/>
      <c r="HQD357" s="1"/>
      <c r="HQE357" s="1"/>
      <c r="HQF357" s="1"/>
      <c r="HQG357" s="1"/>
      <c r="HQH357" s="1"/>
      <c r="HQI357" s="1"/>
      <c r="HQJ357" s="1"/>
      <c r="HQK357" s="1"/>
      <c r="HQL357" s="1"/>
      <c r="HQM357" s="1"/>
      <c r="HQN357" s="1"/>
      <c r="HQO357" s="1"/>
      <c r="HQP357" s="1"/>
      <c r="HQQ357" s="1"/>
      <c r="HQR357" s="1"/>
      <c r="HQS357" s="1"/>
      <c r="HQT357" s="1"/>
      <c r="HQU357" s="1"/>
      <c r="HQV357" s="1"/>
      <c r="HQW357" s="1"/>
      <c r="HQX357" s="1"/>
      <c r="HQY357" s="1"/>
      <c r="HQZ357" s="1"/>
      <c r="HRA357" s="1"/>
      <c r="HRB357" s="1"/>
      <c r="HRC357" s="1"/>
      <c r="HRD357" s="1"/>
      <c r="HRE357" s="1"/>
      <c r="HRF357" s="1"/>
      <c r="HRG357" s="1"/>
      <c r="HRH357" s="1"/>
      <c r="HRI357" s="1"/>
      <c r="HRJ357" s="1"/>
      <c r="HRK357" s="1"/>
      <c r="HRL357" s="1"/>
      <c r="HRM357" s="1"/>
      <c r="HRN357" s="1"/>
      <c r="HRO357" s="1"/>
      <c r="HRP357" s="1"/>
      <c r="HRQ357" s="1"/>
      <c r="HRR357" s="1"/>
      <c r="HRS357" s="1"/>
      <c r="HRT357" s="1"/>
      <c r="HRU357" s="1"/>
      <c r="HRV357" s="1"/>
      <c r="HRW357" s="1"/>
      <c r="HRX357" s="1"/>
      <c r="HRY357" s="1"/>
      <c r="HRZ357" s="1"/>
      <c r="HSA357" s="1"/>
      <c r="HSB357" s="1"/>
      <c r="HSC357" s="1"/>
      <c r="HSD357" s="1"/>
      <c r="HSE357" s="1"/>
      <c r="HSF357" s="1"/>
      <c r="HSG357" s="1"/>
      <c r="HSH357" s="1"/>
      <c r="HSI357" s="1"/>
      <c r="HSJ357" s="1"/>
      <c r="HSK357" s="1"/>
      <c r="HSL357" s="1"/>
      <c r="HSM357" s="1"/>
      <c r="HSN357" s="1"/>
      <c r="HSO357" s="1"/>
      <c r="HSP357" s="1"/>
      <c r="HSQ357" s="1"/>
      <c r="HSR357" s="1"/>
      <c r="HSS357" s="1"/>
      <c r="HST357" s="1"/>
      <c r="HSU357" s="1"/>
      <c r="HSV357" s="1"/>
      <c r="HSW357" s="1"/>
      <c r="HSX357" s="1"/>
      <c r="HSY357" s="1"/>
      <c r="HSZ357" s="1"/>
      <c r="HTA357" s="1"/>
      <c r="HTB357" s="1"/>
      <c r="HTC357" s="1"/>
      <c r="HTD357" s="1"/>
      <c r="HTE357" s="1"/>
      <c r="HTF357" s="1"/>
      <c r="HTG357" s="1"/>
      <c r="HTH357" s="1"/>
      <c r="HTI357" s="1"/>
      <c r="HTJ357" s="1"/>
      <c r="HTK357" s="1"/>
      <c r="HTL357" s="1"/>
      <c r="HTM357" s="1"/>
      <c r="HTN357" s="1"/>
      <c r="HTO357" s="1"/>
      <c r="HTP357" s="1"/>
      <c r="HTQ357" s="1"/>
      <c r="HTR357" s="1"/>
      <c r="HTS357" s="1"/>
      <c r="HTT357" s="1"/>
      <c r="HTU357" s="1"/>
      <c r="HTV357" s="1"/>
      <c r="HTW357" s="1"/>
      <c r="HTX357" s="1"/>
      <c r="HTY357" s="1"/>
      <c r="HTZ357" s="1"/>
      <c r="HUA357" s="1"/>
      <c r="HUB357" s="1"/>
      <c r="HUC357" s="1"/>
      <c r="HUD357" s="1"/>
      <c r="HUE357" s="1"/>
      <c r="HUF357" s="1"/>
      <c r="HUG357" s="1"/>
      <c r="HUH357" s="1"/>
      <c r="HUI357" s="1"/>
      <c r="HUJ357" s="1"/>
      <c r="HUK357" s="1"/>
      <c r="HUL357" s="1"/>
      <c r="HUM357" s="1"/>
      <c r="HUN357" s="1"/>
      <c r="HUO357" s="1"/>
      <c r="HUP357" s="1"/>
      <c r="HUQ357" s="1"/>
      <c r="HUR357" s="1"/>
      <c r="HUS357" s="1"/>
      <c r="HUT357" s="1"/>
      <c r="HUU357" s="1"/>
      <c r="HUV357" s="1"/>
      <c r="HUW357" s="1"/>
      <c r="HUX357" s="1"/>
      <c r="HUY357" s="1"/>
      <c r="HUZ357" s="1"/>
      <c r="HVA357" s="1"/>
      <c r="HVB357" s="1"/>
      <c r="HVC357" s="1"/>
      <c r="HVD357" s="1"/>
      <c r="HVE357" s="1"/>
      <c r="HVF357" s="1"/>
      <c r="HVG357" s="1"/>
      <c r="HVH357" s="1"/>
      <c r="HVI357" s="1"/>
      <c r="HVJ357" s="1"/>
      <c r="HVK357" s="1"/>
      <c r="HVL357" s="1"/>
      <c r="HVM357" s="1"/>
      <c r="HVN357" s="1"/>
      <c r="HVO357" s="1"/>
      <c r="HVP357" s="1"/>
      <c r="HVQ357" s="1"/>
      <c r="HVR357" s="1"/>
      <c r="HVS357" s="1"/>
      <c r="HVT357" s="1"/>
      <c r="HVU357" s="1"/>
      <c r="HVV357" s="1"/>
      <c r="HVW357" s="1"/>
      <c r="HVX357" s="1"/>
      <c r="HVY357" s="1"/>
      <c r="HVZ357" s="1"/>
      <c r="HWA357" s="1"/>
      <c r="HWB357" s="1"/>
      <c r="HWC357" s="1"/>
      <c r="HWD357" s="1"/>
      <c r="HWE357" s="1"/>
      <c r="HWF357" s="1"/>
      <c r="HWG357" s="1"/>
      <c r="HWH357" s="1"/>
      <c r="HWI357" s="1"/>
      <c r="HWJ357" s="1"/>
      <c r="HWK357" s="1"/>
      <c r="HWL357" s="1"/>
      <c r="HWM357" s="1"/>
      <c r="HWN357" s="1"/>
      <c r="HWO357" s="1"/>
      <c r="HWP357" s="1"/>
      <c r="HWQ357" s="1"/>
      <c r="HWR357" s="1"/>
      <c r="HWS357" s="1"/>
      <c r="HWT357" s="1"/>
      <c r="HWU357" s="1"/>
      <c r="HWV357" s="1"/>
      <c r="HWW357" s="1"/>
      <c r="HWX357" s="1"/>
      <c r="HWY357" s="1"/>
      <c r="HWZ357" s="1"/>
      <c r="HXA357" s="1"/>
      <c r="HXB357" s="1"/>
      <c r="HXC357" s="1"/>
      <c r="HXD357" s="1"/>
      <c r="HXE357" s="1"/>
      <c r="HXF357" s="1"/>
      <c r="HXG357" s="1"/>
      <c r="HXH357" s="1"/>
      <c r="HXI357" s="1"/>
      <c r="HXJ357" s="1"/>
      <c r="HXK357" s="1"/>
      <c r="HXL357" s="1"/>
      <c r="HXM357" s="1"/>
      <c r="HXN357" s="1"/>
      <c r="HXO357" s="1"/>
      <c r="HXP357" s="1"/>
      <c r="HXQ357" s="1"/>
      <c r="HXR357" s="1"/>
      <c r="HXS357" s="1"/>
      <c r="HXT357" s="1"/>
      <c r="HXU357" s="1"/>
      <c r="HXV357" s="1"/>
      <c r="HXW357" s="1"/>
      <c r="HXX357" s="1"/>
      <c r="HXY357" s="1"/>
      <c r="HXZ357" s="1"/>
      <c r="HYA357" s="1"/>
      <c r="HYB357" s="1"/>
      <c r="HYC357" s="1"/>
      <c r="HYD357" s="1"/>
      <c r="HYE357" s="1"/>
      <c r="HYF357" s="1"/>
      <c r="HYG357" s="1"/>
      <c r="HYH357" s="1"/>
      <c r="HYI357" s="1"/>
      <c r="HYJ357" s="1"/>
      <c r="HYK357" s="1"/>
      <c r="HYL357" s="1"/>
      <c r="HYM357" s="1"/>
      <c r="HYN357" s="1"/>
      <c r="HYO357" s="1"/>
      <c r="HYP357" s="1"/>
      <c r="HYQ357" s="1"/>
      <c r="HYR357" s="1"/>
      <c r="HYS357" s="1"/>
      <c r="HYT357" s="1"/>
      <c r="HYU357" s="1"/>
      <c r="HYV357" s="1"/>
      <c r="HYW357" s="1"/>
      <c r="HYX357" s="1"/>
      <c r="HYY357" s="1"/>
      <c r="HYZ357" s="1"/>
      <c r="HZA357" s="1"/>
      <c r="HZB357" s="1"/>
      <c r="HZC357" s="1"/>
      <c r="HZD357" s="1"/>
      <c r="HZE357" s="1"/>
      <c r="HZF357" s="1"/>
      <c r="HZG357" s="1"/>
      <c r="HZH357" s="1"/>
      <c r="HZI357" s="1"/>
      <c r="HZJ357" s="1"/>
      <c r="HZK357" s="1"/>
      <c r="HZL357" s="1"/>
      <c r="HZM357" s="1"/>
      <c r="HZN357" s="1"/>
      <c r="HZO357" s="1"/>
      <c r="HZP357" s="1"/>
      <c r="HZQ357" s="1"/>
      <c r="HZR357" s="1"/>
      <c r="HZS357" s="1"/>
      <c r="HZT357" s="1"/>
      <c r="HZU357" s="1"/>
      <c r="HZV357" s="1"/>
      <c r="HZW357" s="1"/>
      <c r="HZX357" s="1"/>
      <c r="HZY357" s="1"/>
      <c r="HZZ357" s="1"/>
      <c r="IAA357" s="1"/>
      <c r="IAB357" s="1"/>
      <c r="IAC357" s="1"/>
      <c r="IAD357" s="1"/>
      <c r="IAE357" s="1"/>
      <c r="IAF357" s="1"/>
      <c r="IAG357" s="1"/>
      <c r="IAH357" s="1"/>
      <c r="IAI357" s="1"/>
      <c r="IAJ357" s="1"/>
      <c r="IAK357" s="1"/>
      <c r="IAL357" s="1"/>
      <c r="IAM357" s="1"/>
      <c r="IAN357" s="1"/>
      <c r="IAO357" s="1"/>
      <c r="IAP357" s="1"/>
      <c r="IAQ357" s="1"/>
      <c r="IAR357" s="1"/>
      <c r="IAS357" s="1"/>
      <c r="IAT357" s="1"/>
      <c r="IAU357" s="1"/>
      <c r="IAV357" s="1"/>
      <c r="IAW357" s="1"/>
      <c r="IAX357" s="1"/>
      <c r="IAY357" s="1"/>
      <c r="IAZ357" s="1"/>
      <c r="IBA357" s="1"/>
      <c r="IBB357" s="1"/>
      <c r="IBC357" s="1"/>
      <c r="IBD357" s="1"/>
      <c r="IBE357" s="1"/>
      <c r="IBF357" s="1"/>
      <c r="IBG357" s="1"/>
      <c r="IBH357" s="1"/>
      <c r="IBI357" s="1"/>
      <c r="IBJ357" s="1"/>
      <c r="IBK357" s="1"/>
      <c r="IBL357" s="1"/>
      <c r="IBM357" s="1"/>
      <c r="IBN357" s="1"/>
      <c r="IBO357" s="1"/>
      <c r="IBP357" s="1"/>
      <c r="IBQ357" s="1"/>
      <c r="IBR357" s="1"/>
      <c r="IBS357" s="1"/>
      <c r="IBT357" s="1"/>
      <c r="IBU357" s="1"/>
      <c r="IBV357" s="1"/>
      <c r="IBW357" s="1"/>
      <c r="IBX357" s="1"/>
      <c r="IBY357" s="1"/>
      <c r="IBZ357" s="1"/>
      <c r="ICA357" s="1"/>
      <c r="ICB357" s="1"/>
      <c r="ICC357" s="1"/>
      <c r="ICD357" s="1"/>
      <c r="ICE357" s="1"/>
      <c r="ICF357" s="1"/>
      <c r="ICG357" s="1"/>
      <c r="ICH357" s="1"/>
      <c r="ICI357" s="1"/>
      <c r="ICJ357" s="1"/>
      <c r="ICK357" s="1"/>
      <c r="ICL357" s="1"/>
      <c r="ICM357" s="1"/>
      <c r="ICN357" s="1"/>
      <c r="ICO357" s="1"/>
      <c r="ICP357" s="1"/>
      <c r="ICQ357" s="1"/>
      <c r="ICR357" s="1"/>
      <c r="ICS357" s="1"/>
      <c r="ICT357" s="1"/>
      <c r="ICU357" s="1"/>
      <c r="ICV357" s="1"/>
      <c r="ICW357" s="1"/>
      <c r="ICX357" s="1"/>
      <c r="ICY357" s="1"/>
      <c r="ICZ357" s="1"/>
      <c r="IDA357" s="1"/>
      <c r="IDB357" s="1"/>
      <c r="IDC357" s="1"/>
      <c r="IDD357" s="1"/>
      <c r="IDE357" s="1"/>
      <c r="IDF357" s="1"/>
      <c r="IDG357" s="1"/>
      <c r="IDH357" s="1"/>
      <c r="IDI357" s="1"/>
      <c r="IDJ357" s="1"/>
      <c r="IDK357" s="1"/>
      <c r="IDL357" s="1"/>
      <c r="IDM357" s="1"/>
      <c r="IDN357" s="1"/>
      <c r="IDO357" s="1"/>
      <c r="IDP357" s="1"/>
      <c r="IDQ357" s="1"/>
      <c r="IDR357" s="1"/>
      <c r="IDS357" s="1"/>
      <c r="IDT357" s="1"/>
      <c r="IDU357" s="1"/>
      <c r="IDV357" s="1"/>
      <c r="IDW357" s="1"/>
      <c r="IDX357" s="1"/>
      <c r="IDY357" s="1"/>
      <c r="IDZ357" s="1"/>
      <c r="IEA357" s="1"/>
      <c r="IEB357" s="1"/>
      <c r="IEC357" s="1"/>
      <c r="IED357" s="1"/>
      <c r="IEE357" s="1"/>
      <c r="IEF357" s="1"/>
      <c r="IEG357" s="1"/>
      <c r="IEH357" s="1"/>
      <c r="IEI357" s="1"/>
      <c r="IEJ357" s="1"/>
      <c r="IEK357" s="1"/>
      <c r="IEL357" s="1"/>
      <c r="IEM357" s="1"/>
      <c r="IEN357" s="1"/>
      <c r="IEO357" s="1"/>
      <c r="IEP357" s="1"/>
      <c r="IEQ357" s="1"/>
      <c r="IER357" s="1"/>
      <c r="IES357" s="1"/>
      <c r="IET357" s="1"/>
      <c r="IEU357" s="1"/>
      <c r="IEV357" s="1"/>
      <c r="IEW357" s="1"/>
      <c r="IEX357" s="1"/>
      <c r="IEY357" s="1"/>
      <c r="IEZ357" s="1"/>
      <c r="IFA357" s="1"/>
      <c r="IFB357" s="1"/>
      <c r="IFC357" s="1"/>
      <c r="IFD357" s="1"/>
      <c r="IFE357" s="1"/>
      <c r="IFF357" s="1"/>
      <c r="IFG357" s="1"/>
      <c r="IFH357" s="1"/>
      <c r="IFI357" s="1"/>
      <c r="IFJ357" s="1"/>
      <c r="IFK357" s="1"/>
      <c r="IFL357" s="1"/>
      <c r="IFM357" s="1"/>
      <c r="IFN357" s="1"/>
      <c r="IFO357" s="1"/>
      <c r="IFP357" s="1"/>
      <c r="IFQ357" s="1"/>
      <c r="IFR357" s="1"/>
      <c r="IFS357" s="1"/>
      <c r="IFT357" s="1"/>
      <c r="IFU357" s="1"/>
      <c r="IFV357" s="1"/>
      <c r="IFW357" s="1"/>
      <c r="IFX357" s="1"/>
      <c r="IFY357" s="1"/>
      <c r="IFZ357" s="1"/>
      <c r="IGA357" s="1"/>
      <c r="IGB357" s="1"/>
      <c r="IGC357" s="1"/>
      <c r="IGD357" s="1"/>
      <c r="IGE357" s="1"/>
      <c r="IGF357" s="1"/>
      <c r="IGG357" s="1"/>
      <c r="IGH357" s="1"/>
      <c r="IGI357" s="1"/>
      <c r="IGJ357" s="1"/>
      <c r="IGK357" s="1"/>
      <c r="IGL357" s="1"/>
      <c r="IGM357" s="1"/>
      <c r="IGN357" s="1"/>
      <c r="IGO357" s="1"/>
      <c r="IGP357" s="1"/>
      <c r="IGQ357" s="1"/>
      <c r="IGR357" s="1"/>
      <c r="IGS357" s="1"/>
      <c r="IGT357" s="1"/>
      <c r="IGU357" s="1"/>
      <c r="IGV357" s="1"/>
      <c r="IGW357" s="1"/>
      <c r="IGX357" s="1"/>
      <c r="IGY357" s="1"/>
      <c r="IGZ357" s="1"/>
      <c r="IHA357" s="1"/>
      <c r="IHB357" s="1"/>
      <c r="IHC357" s="1"/>
      <c r="IHD357" s="1"/>
      <c r="IHE357" s="1"/>
      <c r="IHF357" s="1"/>
      <c r="IHG357" s="1"/>
      <c r="IHH357" s="1"/>
      <c r="IHI357" s="1"/>
      <c r="IHJ357" s="1"/>
      <c r="IHK357" s="1"/>
      <c r="IHL357" s="1"/>
      <c r="IHM357" s="1"/>
      <c r="IHN357" s="1"/>
      <c r="IHO357" s="1"/>
      <c r="IHP357" s="1"/>
      <c r="IHQ357" s="1"/>
      <c r="IHR357" s="1"/>
      <c r="IHS357" s="1"/>
      <c r="IHT357" s="1"/>
      <c r="IHU357" s="1"/>
      <c r="IHV357" s="1"/>
      <c r="IHW357" s="1"/>
      <c r="IHX357" s="1"/>
      <c r="IHY357" s="1"/>
      <c r="IHZ357" s="1"/>
      <c r="IIA357" s="1"/>
      <c r="IIB357" s="1"/>
      <c r="IIC357" s="1"/>
      <c r="IID357" s="1"/>
      <c r="IIE357" s="1"/>
      <c r="IIF357" s="1"/>
      <c r="IIG357" s="1"/>
      <c r="IIH357" s="1"/>
      <c r="III357" s="1"/>
      <c r="IIJ357" s="1"/>
      <c r="IIK357" s="1"/>
      <c r="IIL357" s="1"/>
      <c r="IIM357" s="1"/>
      <c r="IIN357" s="1"/>
      <c r="IIO357" s="1"/>
      <c r="IIP357" s="1"/>
      <c r="IIQ357" s="1"/>
      <c r="IIR357" s="1"/>
      <c r="IIS357" s="1"/>
      <c r="IIT357" s="1"/>
      <c r="IIU357" s="1"/>
      <c r="IIV357" s="1"/>
      <c r="IIW357" s="1"/>
      <c r="IIX357" s="1"/>
      <c r="IIY357" s="1"/>
      <c r="IIZ357" s="1"/>
      <c r="IJA357" s="1"/>
      <c r="IJB357" s="1"/>
      <c r="IJC357" s="1"/>
      <c r="IJD357" s="1"/>
      <c r="IJE357" s="1"/>
      <c r="IJF357" s="1"/>
      <c r="IJG357" s="1"/>
      <c r="IJH357" s="1"/>
      <c r="IJI357" s="1"/>
      <c r="IJJ357" s="1"/>
      <c r="IJK357" s="1"/>
      <c r="IJL357" s="1"/>
      <c r="IJM357" s="1"/>
      <c r="IJN357" s="1"/>
      <c r="IJO357" s="1"/>
      <c r="IJP357" s="1"/>
      <c r="IJQ357" s="1"/>
      <c r="IJR357" s="1"/>
      <c r="IJS357" s="1"/>
      <c r="IJT357" s="1"/>
      <c r="IJU357" s="1"/>
      <c r="IJV357" s="1"/>
      <c r="IJW357" s="1"/>
      <c r="IJX357" s="1"/>
      <c r="IJY357" s="1"/>
      <c r="IJZ357" s="1"/>
      <c r="IKA357" s="1"/>
      <c r="IKB357" s="1"/>
      <c r="IKC357" s="1"/>
      <c r="IKD357" s="1"/>
      <c r="IKE357" s="1"/>
      <c r="IKF357" s="1"/>
      <c r="IKG357" s="1"/>
      <c r="IKH357" s="1"/>
      <c r="IKI357" s="1"/>
      <c r="IKJ357" s="1"/>
      <c r="IKK357" s="1"/>
      <c r="IKL357" s="1"/>
      <c r="IKM357" s="1"/>
      <c r="IKN357" s="1"/>
      <c r="IKO357" s="1"/>
      <c r="IKP357" s="1"/>
      <c r="IKQ357" s="1"/>
      <c r="IKR357" s="1"/>
      <c r="IKS357" s="1"/>
      <c r="IKT357" s="1"/>
      <c r="IKU357" s="1"/>
      <c r="IKV357" s="1"/>
      <c r="IKW357" s="1"/>
      <c r="IKX357" s="1"/>
      <c r="IKY357" s="1"/>
      <c r="IKZ357" s="1"/>
      <c r="ILA357" s="1"/>
      <c r="ILB357" s="1"/>
      <c r="ILC357" s="1"/>
      <c r="ILD357" s="1"/>
      <c r="ILE357" s="1"/>
      <c r="ILF357" s="1"/>
      <c r="ILG357" s="1"/>
      <c r="ILH357" s="1"/>
      <c r="ILI357" s="1"/>
      <c r="ILJ357" s="1"/>
      <c r="ILK357" s="1"/>
      <c r="ILL357" s="1"/>
      <c r="ILM357" s="1"/>
      <c r="ILN357" s="1"/>
      <c r="ILO357" s="1"/>
      <c r="ILP357" s="1"/>
      <c r="ILQ357" s="1"/>
      <c r="ILR357" s="1"/>
      <c r="ILS357" s="1"/>
      <c r="ILT357" s="1"/>
      <c r="ILU357" s="1"/>
      <c r="ILV357" s="1"/>
      <c r="ILW357" s="1"/>
      <c r="ILX357" s="1"/>
      <c r="ILY357" s="1"/>
      <c r="ILZ357" s="1"/>
      <c r="IMA357" s="1"/>
      <c r="IMB357" s="1"/>
      <c r="IMC357" s="1"/>
      <c r="IMD357" s="1"/>
      <c r="IME357" s="1"/>
      <c r="IMF357" s="1"/>
      <c r="IMG357" s="1"/>
      <c r="IMH357" s="1"/>
      <c r="IMI357" s="1"/>
      <c r="IMJ357" s="1"/>
      <c r="IMK357" s="1"/>
      <c r="IML357" s="1"/>
      <c r="IMM357" s="1"/>
      <c r="IMN357" s="1"/>
      <c r="IMO357" s="1"/>
      <c r="IMP357" s="1"/>
      <c r="IMQ357" s="1"/>
      <c r="IMR357" s="1"/>
      <c r="IMS357" s="1"/>
      <c r="IMT357" s="1"/>
      <c r="IMU357" s="1"/>
      <c r="IMV357" s="1"/>
      <c r="IMW357" s="1"/>
      <c r="IMX357" s="1"/>
      <c r="IMY357" s="1"/>
      <c r="IMZ357" s="1"/>
      <c r="INA357" s="1"/>
      <c r="INB357" s="1"/>
      <c r="INC357" s="1"/>
      <c r="IND357" s="1"/>
      <c r="INE357" s="1"/>
      <c r="INF357" s="1"/>
      <c r="ING357" s="1"/>
      <c r="INH357" s="1"/>
      <c r="INI357" s="1"/>
      <c r="INJ357" s="1"/>
      <c r="INK357" s="1"/>
      <c r="INL357" s="1"/>
      <c r="INM357" s="1"/>
      <c r="INN357" s="1"/>
      <c r="INO357" s="1"/>
      <c r="INP357" s="1"/>
      <c r="INQ357" s="1"/>
      <c r="INR357" s="1"/>
      <c r="INS357" s="1"/>
      <c r="INT357" s="1"/>
      <c r="INU357" s="1"/>
      <c r="INV357" s="1"/>
      <c r="INW357" s="1"/>
      <c r="INX357" s="1"/>
      <c r="INY357" s="1"/>
      <c r="INZ357" s="1"/>
      <c r="IOA357" s="1"/>
      <c r="IOB357" s="1"/>
      <c r="IOC357" s="1"/>
      <c r="IOD357" s="1"/>
      <c r="IOE357" s="1"/>
      <c r="IOF357" s="1"/>
      <c r="IOG357" s="1"/>
      <c r="IOH357" s="1"/>
      <c r="IOI357" s="1"/>
      <c r="IOJ357" s="1"/>
      <c r="IOK357" s="1"/>
      <c r="IOL357" s="1"/>
      <c r="IOM357" s="1"/>
      <c r="ION357" s="1"/>
      <c r="IOO357" s="1"/>
      <c r="IOP357" s="1"/>
      <c r="IOQ357" s="1"/>
      <c r="IOR357" s="1"/>
      <c r="IOS357" s="1"/>
      <c r="IOT357" s="1"/>
      <c r="IOU357" s="1"/>
      <c r="IOV357" s="1"/>
      <c r="IOW357" s="1"/>
      <c r="IOX357" s="1"/>
      <c r="IOY357" s="1"/>
      <c r="IOZ357" s="1"/>
      <c r="IPA357" s="1"/>
      <c r="IPB357" s="1"/>
      <c r="IPC357" s="1"/>
      <c r="IPD357" s="1"/>
      <c r="IPE357" s="1"/>
      <c r="IPF357" s="1"/>
      <c r="IPG357" s="1"/>
      <c r="IPH357" s="1"/>
      <c r="IPI357" s="1"/>
      <c r="IPJ357" s="1"/>
      <c r="IPK357" s="1"/>
      <c r="IPL357" s="1"/>
      <c r="IPM357" s="1"/>
      <c r="IPN357" s="1"/>
      <c r="IPO357" s="1"/>
      <c r="IPP357" s="1"/>
      <c r="IPQ357" s="1"/>
      <c r="IPR357" s="1"/>
      <c r="IPS357" s="1"/>
      <c r="IPT357" s="1"/>
      <c r="IPU357" s="1"/>
      <c r="IPV357" s="1"/>
      <c r="IPW357" s="1"/>
      <c r="IPX357" s="1"/>
      <c r="IPY357" s="1"/>
      <c r="IPZ357" s="1"/>
      <c r="IQA357" s="1"/>
      <c r="IQB357" s="1"/>
      <c r="IQC357" s="1"/>
      <c r="IQD357" s="1"/>
      <c r="IQE357" s="1"/>
      <c r="IQF357" s="1"/>
      <c r="IQG357" s="1"/>
      <c r="IQH357" s="1"/>
      <c r="IQI357" s="1"/>
      <c r="IQJ357" s="1"/>
      <c r="IQK357" s="1"/>
      <c r="IQL357" s="1"/>
      <c r="IQM357" s="1"/>
      <c r="IQN357" s="1"/>
      <c r="IQO357" s="1"/>
      <c r="IQP357" s="1"/>
      <c r="IQQ357" s="1"/>
      <c r="IQR357" s="1"/>
      <c r="IQS357" s="1"/>
      <c r="IQT357" s="1"/>
      <c r="IQU357" s="1"/>
      <c r="IQV357" s="1"/>
      <c r="IQW357" s="1"/>
      <c r="IQX357" s="1"/>
      <c r="IQY357" s="1"/>
      <c r="IQZ357" s="1"/>
      <c r="IRA357" s="1"/>
      <c r="IRB357" s="1"/>
      <c r="IRC357" s="1"/>
      <c r="IRD357" s="1"/>
      <c r="IRE357" s="1"/>
      <c r="IRF357" s="1"/>
      <c r="IRG357" s="1"/>
      <c r="IRH357" s="1"/>
      <c r="IRI357" s="1"/>
      <c r="IRJ357" s="1"/>
      <c r="IRK357" s="1"/>
      <c r="IRL357" s="1"/>
      <c r="IRM357" s="1"/>
      <c r="IRN357" s="1"/>
      <c r="IRO357" s="1"/>
      <c r="IRP357" s="1"/>
      <c r="IRQ357" s="1"/>
      <c r="IRR357" s="1"/>
      <c r="IRS357" s="1"/>
      <c r="IRT357" s="1"/>
      <c r="IRU357" s="1"/>
      <c r="IRV357" s="1"/>
      <c r="IRW357" s="1"/>
      <c r="IRX357" s="1"/>
      <c r="IRY357" s="1"/>
      <c r="IRZ357" s="1"/>
      <c r="ISA357" s="1"/>
      <c r="ISB357" s="1"/>
      <c r="ISC357" s="1"/>
      <c r="ISD357" s="1"/>
      <c r="ISE357" s="1"/>
      <c r="ISF357" s="1"/>
      <c r="ISG357" s="1"/>
      <c r="ISH357" s="1"/>
      <c r="ISI357" s="1"/>
      <c r="ISJ357" s="1"/>
      <c r="ISK357" s="1"/>
      <c r="ISL357" s="1"/>
      <c r="ISM357" s="1"/>
      <c r="ISN357" s="1"/>
      <c r="ISO357" s="1"/>
      <c r="ISP357" s="1"/>
      <c r="ISQ357" s="1"/>
      <c r="ISR357" s="1"/>
      <c r="ISS357" s="1"/>
      <c r="IST357" s="1"/>
      <c r="ISU357" s="1"/>
      <c r="ISV357" s="1"/>
      <c r="ISW357" s="1"/>
      <c r="ISX357" s="1"/>
      <c r="ISY357" s="1"/>
      <c r="ISZ357" s="1"/>
      <c r="ITA357" s="1"/>
      <c r="ITB357" s="1"/>
      <c r="ITC357" s="1"/>
      <c r="ITD357" s="1"/>
      <c r="ITE357" s="1"/>
      <c r="ITF357" s="1"/>
      <c r="ITG357" s="1"/>
      <c r="ITH357" s="1"/>
      <c r="ITI357" s="1"/>
      <c r="ITJ357" s="1"/>
      <c r="ITK357" s="1"/>
      <c r="ITL357" s="1"/>
      <c r="ITM357" s="1"/>
      <c r="ITN357" s="1"/>
      <c r="ITO357" s="1"/>
      <c r="ITP357" s="1"/>
      <c r="ITQ357" s="1"/>
      <c r="ITR357" s="1"/>
      <c r="ITS357" s="1"/>
      <c r="ITT357" s="1"/>
      <c r="ITU357" s="1"/>
      <c r="ITV357" s="1"/>
      <c r="ITW357" s="1"/>
      <c r="ITX357" s="1"/>
      <c r="ITY357" s="1"/>
      <c r="ITZ357" s="1"/>
      <c r="IUA357" s="1"/>
      <c r="IUB357" s="1"/>
      <c r="IUC357" s="1"/>
      <c r="IUD357" s="1"/>
      <c r="IUE357" s="1"/>
      <c r="IUF357" s="1"/>
      <c r="IUG357" s="1"/>
      <c r="IUH357" s="1"/>
      <c r="IUI357" s="1"/>
      <c r="IUJ357" s="1"/>
      <c r="IUK357" s="1"/>
      <c r="IUL357" s="1"/>
      <c r="IUM357" s="1"/>
      <c r="IUN357" s="1"/>
      <c r="IUO357" s="1"/>
      <c r="IUP357" s="1"/>
      <c r="IUQ357" s="1"/>
      <c r="IUR357" s="1"/>
      <c r="IUS357" s="1"/>
      <c r="IUT357" s="1"/>
      <c r="IUU357" s="1"/>
      <c r="IUV357" s="1"/>
      <c r="IUW357" s="1"/>
      <c r="IUX357" s="1"/>
      <c r="IUY357" s="1"/>
      <c r="IUZ357" s="1"/>
      <c r="IVA357" s="1"/>
      <c r="IVB357" s="1"/>
      <c r="IVC357" s="1"/>
      <c r="IVD357" s="1"/>
      <c r="IVE357" s="1"/>
      <c r="IVF357" s="1"/>
      <c r="IVG357" s="1"/>
      <c r="IVH357" s="1"/>
      <c r="IVI357" s="1"/>
      <c r="IVJ357" s="1"/>
      <c r="IVK357" s="1"/>
      <c r="IVL357" s="1"/>
      <c r="IVM357" s="1"/>
      <c r="IVN357" s="1"/>
      <c r="IVO357" s="1"/>
      <c r="IVP357" s="1"/>
      <c r="IVQ357" s="1"/>
      <c r="IVR357" s="1"/>
      <c r="IVS357" s="1"/>
      <c r="IVT357" s="1"/>
      <c r="IVU357" s="1"/>
      <c r="IVV357" s="1"/>
      <c r="IVW357" s="1"/>
      <c r="IVX357" s="1"/>
      <c r="IVY357" s="1"/>
      <c r="IVZ357" s="1"/>
      <c r="IWA357" s="1"/>
      <c r="IWB357" s="1"/>
      <c r="IWC357" s="1"/>
      <c r="IWD357" s="1"/>
      <c r="IWE357" s="1"/>
      <c r="IWF357" s="1"/>
      <c r="IWG357" s="1"/>
      <c r="IWH357" s="1"/>
      <c r="IWI357" s="1"/>
      <c r="IWJ357" s="1"/>
      <c r="IWK357" s="1"/>
      <c r="IWL357" s="1"/>
      <c r="IWM357" s="1"/>
      <c r="IWN357" s="1"/>
      <c r="IWO357" s="1"/>
      <c r="IWP357" s="1"/>
      <c r="IWQ357" s="1"/>
      <c r="IWR357" s="1"/>
      <c r="IWS357" s="1"/>
      <c r="IWT357" s="1"/>
      <c r="IWU357" s="1"/>
      <c r="IWV357" s="1"/>
      <c r="IWW357" s="1"/>
      <c r="IWX357" s="1"/>
      <c r="IWY357" s="1"/>
      <c r="IWZ357" s="1"/>
      <c r="IXA357" s="1"/>
      <c r="IXB357" s="1"/>
      <c r="IXC357" s="1"/>
      <c r="IXD357" s="1"/>
      <c r="IXE357" s="1"/>
      <c r="IXF357" s="1"/>
      <c r="IXG357" s="1"/>
      <c r="IXH357" s="1"/>
      <c r="IXI357" s="1"/>
      <c r="IXJ357" s="1"/>
      <c r="IXK357" s="1"/>
      <c r="IXL357" s="1"/>
      <c r="IXM357" s="1"/>
      <c r="IXN357" s="1"/>
      <c r="IXO357" s="1"/>
      <c r="IXP357" s="1"/>
      <c r="IXQ357" s="1"/>
      <c r="IXR357" s="1"/>
      <c r="IXS357" s="1"/>
      <c r="IXT357" s="1"/>
      <c r="IXU357" s="1"/>
      <c r="IXV357" s="1"/>
      <c r="IXW357" s="1"/>
      <c r="IXX357" s="1"/>
      <c r="IXY357" s="1"/>
      <c r="IXZ357" s="1"/>
      <c r="IYA357" s="1"/>
      <c r="IYB357" s="1"/>
      <c r="IYC357" s="1"/>
      <c r="IYD357" s="1"/>
      <c r="IYE357" s="1"/>
      <c r="IYF357" s="1"/>
      <c r="IYG357" s="1"/>
      <c r="IYH357" s="1"/>
      <c r="IYI357" s="1"/>
      <c r="IYJ357" s="1"/>
      <c r="IYK357" s="1"/>
      <c r="IYL357" s="1"/>
      <c r="IYM357" s="1"/>
      <c r="IYN357" s="1"/>
      <c r="IYO357" s="1"/>
      <c r="IYP357" s="1"/>
      <c r="IYQ357" s="1"/>
      <c r="IYR357" s="1"/>
      <c r="IYS357" s="1"/>
      <c r="IYT357" s="1"/>
      <c r="IYU357" s="1"/>
      <c r="IYV357" s="1"/>
      <c r="IYW357" s="1"/>
      <c r="IYX357" s="1"/>
      <c r="IYY357" s="1"/>
      <c r="IYZ357" s="1"/>
      <c r="IZA357" s="1"/>
      <c r="IZB357" s="1"/>
      <c r="IZC357" s="1"/>
      <c r="IZD357" s="1"/>
      <c r="IZE357" s="1"/>
      <c r="IZF357" s="1"/>
      <c r="IZG357" s="1"/>
      <c r="IZH357" s="1"/>
      <c r="IZI357" s="1"/>
      <c r="IZJ357" s="1"/>
      <c r="IZK357" s="1"/>
      <c r="IZL357" s="1"/>
      <c r="IZM357" s="1"/>
      <c r="IZN357" s="1"/>
      <c r="IZO357" s="1"/>
      <c r="IZP357" s="1"/>
      <c r="IZQ357" s="1"/>
      <c r="IZR357" s="1"/>
      <c r="IZS357" s="1"/>
      <c r="IZT357" s="1"/>
      <c r="IZU357" s="1"/>
      <c r="IZV357" s="1"/>
      <c r="IZW357" s="1"/>
      <c r="IZX357" s="1"/>
      <c r="IZY357" s="1"/>
      <c r="IZZ357" s="1"/>
      <c r="JAA357" s="1"/>
      <c r="JAB357" s="1"/>
      <c r="JAC357" s="1"/>
      <c r="JAD357" s="1"/>
      <c r="JAE357" s="1"/>
      <c r="JAF357" s="1"/>
      <c r="JAG357" s="1"/>
      <c r="JAH357" s="1"/>
      <c r="JAI357" s="1"/>
      <c r="JAJ357" s="1"/>
      <c r="JAK357" s="1"/>
      <c r="JAL357" s="1"/>
      <c r="JAM357" s="1"/>
      <c r="JAN357" s="1"/>
      <c r="JAO357" s="1"/>
      <c r="JAP357" s="1"/>
      <c r="JAQ357" s="1"/>
      <c r="JAR357" s="1"/>
      <c r="JAS357" s="1"/>
      <c r="JAT357" s="1"/>
      <c r="JAU357" s="1"/>
      <c r="JAV357" s="1"/>
      <c r="JAW357" s="1"/>
      <c r="JAX357" s="1"/>
      <c r="JAY357" s="1"/>
      <c r="JAZ357" s="1"/>
      <c r="JBA357" s="1"/>
      <c r="JBB357" s="1"/>
      <c r="JBC357" s="1"/>
      <c r="JBD357" s="1"/>
      <c r="JBE357" s="1"/>
      <c r="JBF357" s="1"/>
      <c r="JBG357" s="1"/>
      <c r="JBH357" s="1"/>
      <c r="JBI357" s="1"/>
      <c r="JBJ357" s="1"/>
      <c r="JBK357" s="1"/>
      <c r="JBL357" s="1"/>
      <c r="JBM357" s="1"/>
      <c r="JBN357" s="1"/>
      <c r="JBO357" s="1"/>
      <c r="JBP357" s="1"/>
      <c r="JBQ357" s="1"/>
      <c r="JBR357" s="1"/>
      <c r="JBS357" s="1"/>
      <c r="JBT357" s="1"/>
      <c r="JBU357" s="1"/>
      <c r="JBV357" s="1"/>
      <c r="JBW357" s="1"/>
      <c r="JBX357" s="1"/>
      <c r="JBY357" s="1"/>
      <c r="JBZ357" s="1"/>
      <c r="JCA357" s="1"/>
      <c r="JCB357" s="1"/>
      <c r="JCC357" s="1"/>
      <c r="JCD357" s="1"/>
      <c r="JCE357" s="1"/>
      <c r="JCF357" s="1"/>
      <c r="JCG357" s="1"/>
      <c r="JCH357" s="1"/>
      <c r="JCI357" s="1"/>
      <c r="JCJ357" s="1"/>
      <c r="JCK357" s="1"/>
      <c r="JCL357" s="1"/>
      <c r="JCM357" s="1"/>
      <c r="JCN357" s="1"/>
      <c r="JCO357" s="1"/>
      <c r="JCP357" s="1"/>
      <c r="JCQ357" s="1"/>
      <c r="JCR357" s="1"/>
      <c r="JCS357" s="1"/>
      <c r="JCT357" s="1"/>
      <c r="JCU357" s="1"/>
      <c r="JCV357" s="1"/>
      <c r="JCW357" s="1"/>
      <c r="JCX357" s="1"/>
      <c r="JCY357" s="1"/>
      <c r="JCZ357" s="1"/>
      <c r="JDA357" s="1"/>
      <c r="JDB357" s="1"/>
      <c r="JDC357" s="1"/>
      <c r="JDD357" s="1"/>
      <c r="JDE357" s="1"/>
      <c r="JDF357" s="1"/>
      <c r="JDG357" s="1"/>
      <c r="JDH357" s="1"/>
      <c r="JDI357" s="1"/>
      <c r="JDJ357" s="1"/>
      <c r="JDK357" s="1"/>
      <c r="JDL357" s="1"/>
      <c r="JDM357" s="1"/>
      <c r="JDN357" s="1"/>
      <c r="JDO357" s="1"/>
      <c r="JDP357" s="1"/>
      <c r="JDQ357" s="1"/>
      <c r="JDR357" s="1"/>
      <c r="JDS357" s="1"/>
      <c r="JDT357" s="1"/>
      <c r="JDU357" s="1"/>
      <c r="JDV357" s="1"/>
      <c r="JDW357" s="1"/>
      <c r="JDX357" s="1"/>
      <c r="JDY357" s="1"/>
      <c r="JDZ357" s="1"/>
      <c r="JEA357" s="1"/>
      <c r="JEB357" s="1"/>
      <c r="JEC357" s="1"/>
      <c r="JED357" s="1"/>
      <c r="JEE357" s="1"/>
      <c r="JEF357" s="1"/>
      <c r="JEG357" s="1"/>
      <c r="JEH357" s="1"/>
      <c r="JEI357" s="1"/>
      <c r="JEJ357" s="1"/>
      <c r="JEK357" s="1"/>
      <c r="JEL357" s="1"/>
      <c r="JEM357" s="1"/>
      <c r="JEN357" s="1"/>
      <c r="JEO357" s="1"/>
      <c r="JEP357" s="1"/>
      <c r="JEQ357" s="1"/>
      <c r="JER357" s="1"/>
      <c r="JES357" s="1"/>
      <c r="JET357" s="1"/>
      <c r="JEU357" s="1"/>
      <c r="JEV357" s="1"/>
      <c r="JEW357" s="1"/>
      <c r="JEX357" s="1"/>
      <c r="JEY357" s="1"/>
      <c r="JEZ357" s="1"/>
      <c r="JFA357" s="1"/>
      <c r="JFB357" s="1"/>
      <c r="JFC357" s="1"/>
      <c r="JFD357" s="1"/>
      <c r="JFE357" s="1"/>
      <c r="JFF357" s="1"/>
      <c r="JFG357" s="1"/>
      <c r="JFH357" s="1"/>
      <c r="JFI357" s="1"/>
      <c r="JFJ357" s="1"/>
      <c r="JFK357" s="1"/>
      <c r="JFL357" s="1"/>
      <c r="JFM357" s="1"/>
      <c r="JFN357" s="1"/>
      <c r="JFO357" s="1"/>
      <c r="JFP357" s="1"/>
      <c r="JFQ357" s="1"/>
      <c r="JFR357" s="1"/>
      <c r="JFS357" s="1"/>
      <c r="JFT357" s="1"/>
      <c r="JFU357" s="1"/>
      <c r="JFV357" s="1"/>
      <c r="JFW357" s="1"/>
      <c r="JFX357" s="1"/>
      <c r="JFY357" s="1"/>
      <c r="JFZ357" s="1"/>
      <c r="JGA357" s="1"/>
      <c r="JGB357" s="1"/>
      <c r="JGC357" s="1"/>
      <c r="JGD357" s="1"/>
      <c r="JGE357" s="1"/>
      <c r="JGF357" s="1"/>
      <c r="JGG357" s="1"/>
      <c r="JGH357" s="1"/>
      <c r="JGI357" s="1"/>
      <c r="JGJ357" s="1"/>
      <c r="JGK357" s="1"/>
      <c r="JGL357" s="1"/>
      <c r="JGM357" s="1"/>
      <c r="JGN357" s="1"/>
      <c r="JGO357" s="1"/>
      <c r="JGP357" s="1"/>
      <c r="JGQ357" s="1"/>
      <c r="JGR357" s="1"/>
      <c r="JGS357" s="1"/>
      <c r="JGT357" s="1"/>
      <c r="JGU357" s="1"/>
      <c r="JGV357" s="1"/>
      <c r="JGW357" s="1"/>
      <c r="JGX357" s="1"/>
      <c r="JGY357" s="1"/>
      <c r="JGZ357" s="1"/>
      <c r="JHA357" s="1"/>
      <c r="JHB357" s="1"/>
      <c r="JHC357" s="1"/>
      <c r="JHD357" s="1"/>
      <c r="JHE357" s="1"/>
      <c r="JHF357" s="1"/>
      <c r="JHG357" s="1"/>
      <c r="JHH357" s="1"/>
      <c r="JHI357" s="1"/>
      <c r="JHJ357" s="1"/>
      <c r="JHK357" s="1"/>
      <c r="JHL357" s="1"/>
      <c r="JHM357" s="1"/>
      <c r="JHN357" s="1"/>
      <c r="JHO357" s="1"/>
      <c r="JHP357" s="1"/>
      <c r="JHQ357" s="1"/>
      <c r="JHR357" s="1"/>
      <c r="JHS357" s="1"/>
      <c r="JHT357" s="1"/>
      <c r="JHU357" s="1"/>
      <c r="JHV357" s="1"/>
      <c r="JHW357" s="1"/>
      <c r="JHX357" s="1"/>
      <c r="JHY357" s="1"/>
      <c r="JHZ357" s="1"/>
      <c r="JIA357" s="1"/>
      <c r="JIB357" s="1"/>
      <c r="JIC357" s="1"/>
      <c r="JID357" s="1"/>
      <c r="JIE357" s="1"/>
      <c r="JIF357" s="1"/>
      <c r="JIG357" s="1"/>
      <c r="JIH357" s="1"/>
      <c r="JII357" s="1"/>
      <c r="JIJ357" s="1"/>
      <c r="JIK357" s="1"/>
      <c r="JIL357" s="1"/>
      <c r="JIM357" s="1"/>
      <c r="JIN357" s="1"/>
      <c r="JIO357" s="1"/>
      <c r="JIP357" s="1"/>
      <c r="JIQ357" s="1"/>
      <c r="JIR357" s="1"/>
      <c r="JIS357" s="1"/>
      <c r="JIT357" s="1"/>
      <c r="JIU357" s="1"/>
      <c r="JIV357" s="1"/>
      <c r="JIW357" s="1"/>
      <c r="JIX357" s="1"/>
      <c r="JIY357" s="1"/>
      <c r="JIZ357" s="1"/>
      <c r="JJA357" s="1"/>
      <c r="JJB357" s="1"/>
      <c r="JJC357" s="1"/>
      <c r="JJD357" s="1"/>
      <c r="JJE357" s="1"/>
      <c r="JJF357" s="1"/>
      <c r="JJG357" s="1"/>
      <c r="JJH357" s="1"/>
      <c r="JJI357" s="1"/>
      <c r="JJJ357" s="1"/>
      <c r="JJK357" s="1"/>
      <c r="JJL357" s="1"/>
      <c r="JJM357" s="1"/>
      <c r="JJN357" s="1"/>
      <c r="JJO357" s="1"/>
      <c r="JJP357" s="1"/>
      <c r="JJQ357" s="1"/>
      <c r="JJR357" s="1"/>
      <c r="JJS357" s="1"/>
      <c r="JJT357" s="1"/>
      <c r="JJU357" s="1"/>
      <c r="JJV357" s="1"/>
      <c r="JJW357" s="1"/>
      <c r="JJX357" s="1"/>
      <c r="JJY357" s="1"/>
      <c r="JJZ357" s="1"/>
      <c r="JKA357" s="1"/>
      <c r="JKB357" s="1"/>
      <c r="JKC357" s="1"/>
      <c r="JKD357" s="1"/>
      <c r="JKE357" s="1"/>
      <c r="JKF357" s="1"/>
      <c r="JKG357" s="1"/>
      <c r="JKH357" s="1"/>
      <c r="JKI357" s="1"/>
      <c r="JKJ357" s="1"/>
      <c r="JKK357" s="1"/>
      <c r="JKL357" s="1"/>
      <c r="JKM357" s="1"/>
      <c r="JKN357" s="1"/>
      <c r="JKO357" s="1"/>
      <c r="JKP357" s="1"/>
      <c r="JKQ357" s="1"/>
      <c r="JKR357" s="1"/>
      <c r="JKS357" s="1"/>
      <c r="JKT357" s="1"/>
      <c r="JKU357" s="1"/>
      <c r="JKV357" s="1"/>
      <c r="JKW357" s="1"/>
      <c r="JKX357" s="1"/>
      <c r="JKY357" s="1"/>
      <c r="JKZ357" s="1"/>
      <c r="JLA357" s="1"/>
      <c r="JLB357" s="1"/>
      <c r="JLC357" s="1"/>
      <c r="JLD357" s="1"/>
      <c r="JLE357" s="1"/>
      <c r="JLF357" s="1"/>
      <c r="JLG357" s="1"/>
      <c r="JLH357" s="1"/>
      <c r="JLI357" s="1"/>
      <c r="JLJ357" s="1"/>
      <c r="JLK357" s="1"/>
      <c r="JLL357" s="1"/>
      <c r="JLM357" s="1"/>
      <c r="JLN357" s="1"/>
      <c r="JLO357" s="1"/>
      <c r="JLP357" s="1"/>
      <c r="JLQ357" s="1"/>
      <c r="JLR357" s="1"/>
      <c r="JLS357" s="1"/>
      <c r="JLT357" s="1"/>
      <c r="JLU357" s="1"/>
      <c r="JLV357" s="1"/>
      <c r="JLW357" s="1"/>
      <c r="JLX357" s="1"/>
      <c r="JLY357" s="1"/>
      <c r="JLZ357" s="1"/>
      <c r="JMA357" s="1"/>
      <c r="JMB357" s="1"/>
      <c r="JMC357" s="1"/>
      <c r="JMD357" s="1"/>
      <c r="JME357" s="1"/>
      <c r="JMF357" s="1"/>
      <c r="JMG357" s="1"/>
      <c r="JMH357" s="1"/>
      <c r="JMI357" s="1"/>
      <c r="JMJ357" s="1"/>
      <c r="JMK357" s="1"/>
      <c r="JML357" s="1"/>
      <c r="JMM357" s="1"/>
      <c r="JMN357" s="1"/>
      <c r="JMO357" s="1"/>
      <c r="JMP357" s="1"/>
      <c r="JMQ357" s="1"/>
      <c r="JMR357" s="1"/>
      <c r="JMS357" s="1"/>
      <c r="JMT357" s="1"/>
      <c r="JMU357" s="1"/>
      <c r="JMV357" s="1"/>
      <c r="JMW357" s="1"/>
      <c r="JMX357" s="1"/>
      <c r="JMY357" s="1"/>
      <c r="JMZ357" s="1"/>
      <c r="JNA357" s="1"/>
      <c r="JNB357" s="1"/>
      <c r="JNC357" s="1"/>
      <c r="JND357" s="1"/>
      <c r="JNE357" s="1"/>
      <c r="JNF357" s="1"/>
      <c r="JNG357" s="1"/>
      <c r="JNH357" s="1"/>
      <c r="JNI357" s="1"/>
      <c r="JNJ357" s="1"/>
      <c r="JNK357" s="1"/>
      <c r="JNL357" s="1"/>
      <c r="JNM357" s="1"/>
      <c r="JNN357" s="1"/>
      <c r="JNO357" s="1"/>
      <c r="JNP357" s="1"/>
      <c r="JNQ357" s="1"/>
      <c r="JNR357" s="1"/>
      <c r="JNS357" s="1"/>
      <c r="JNT357" s="1"/>
      <c r="JNU357" s="1"/>
      <c r="JNV357" s="1"/>
      <c r="JNW357" s="1"/>
      <c r="JNX357" s="1"/>
      <c r="JNY357" s="1"/>
      <c r="JNZ357" s="1"/>
      <c r="JOA357" s="1"/>
      <c r="JOB357" s="1"/>
      <c r="JOC357" s="1"/>
      <c r="JOD357" s="1"/>
      <c r="JOE357" s="1"/>
      <c r="JOF357" s="1"/>
      <c r="JOG357" s="1"/>
      <c r="JOH357" s="1"/>
      <c r="JOI357" s="1"/>
      <c r="JOJ357" s="1"/>
      <c r="JOK357" s="1"/>
      <c r="JOL357" s="1"/>
      <c r="JOM357" s="1"/>
      <c r="JON357" s="1"/>
      <c r="JOO357" s="1"/>
      <c r="JOP357" s="1"/>
      <c r="JOQ357" s="1"/>
      <c r="JOR357" s="1"/>
      <c r="JOS357" s="1"/>
      <c r="JOT357" s="1"/>
      <c r="JOU357" s="1"/>
      <c r="JOV357" s="1"/>
      <c r="JOW357" s="1"/>
      <c r="JOX357" s="1"/>
      <c r="JOY357" s="1"/>
      <c r="JOZ357" s="1"/>
      <c r="JPA357" s="1"/>
      <c r="JPB357" s="1"/>
      <c r="JPC357" s="1"/>
      <c r="JPD357" s="1"/>
      <c r="JPE357" s="1"/>
      <c r="JPF357" s="1"/>
      <c r="JPG357" s="1"/>
      <c r="JPH357" s="1"/>
      <c r="JPI357" s="1"/>
      <c r="JPJ357" s="1"/>
      <c r="JPK357" s="1"/>
      <c r="JPL357" s="1"/>
      <c r="JPM357" s="1"/>
      <c r="JPN357" s="1"/>
      <c r="JPO357" s="1"/>
      <c r="JPP357" s="1"/>
      <c r="JPQ357" s="1"/>
      <c r="JPR357" s="1"/>
      <c r="JPS357" s="1"/>
      <c r="JPT357" s="1"/>
      <c r="JPU357" s="1"/>
      <c r="JPV357" s="1"/>
      <c r="JPW357" s="1"/>
      <c r="JPX357" s="1"/>
      <c r="JPY357" s="1"/>
      <c r="JPZ357" s="1"/>
      <c r="JQA357" s="1"/>
      <c r="JQB357" s="1"/>
      <c r="JQC357" s="1"/>
      <c r="JQD357" s="1"/>
      <c r="JQE357" s="1"/>
      <c r="JQF357" s="1"/>
      <c r="JQG357" s="1"/>
      <c r="JQH357" s="1"/>
      <c r="JQI357" s="1"/>
      <c r="JQJ357" s="1"/>
      <c r="JQK357" s="1"/>
      <c r="JQL357" s="1"/>
      <c r="JQM357" s="1"/>
      <c r="JQN357" s="1"/>
      <c r="JQO357" s="1"/>
      <c r="JQP357" s="1"/>
      <c r="JQQ357" s="1"/>
      <c r="JQR357" s="1"/>
      <c r="JQS357" s="1"/>
      <c r="JQT357" s="1"/>
      <c r="JQU357" s="1"/>
      <c r="JQV357" s="1"/>
      <c r="JQW357" s="1"/>
      <c r="JQX357" s="1"/>
      <c r="JQY357" s="1"/>
      <c r="JQZ357" s="1"/>
      <c r="JRA357" s="1"/>
      <c r="JRB357" s="1"/>
      <c r="JRC357" s="1"/>
      <c r="JRD357" s="1"/>
      <c r="JRE357" s="1"/>
      <c r="JRF357" s="1"/>
      <c r="JRG357" s="1"/>
      <c r="JRH357" s="1"/>
      <c r="JRI357" s="1"/>
      <c r="JRJ357" s="1"/>
      <c r="JRK357" s="1"/>
      <c r="JRL357" s="1"/>
      <c r="JRM357" s="1"/>
      <c r="JRN357" s="1"/>
      <c r="JRO357" s="1"/>
      <c r="JRP357" s="1"/>
      <c r="JRQ357" s="1"/>
      <c r="JRR357" s="1"/>
      <c r="JRS357" s="1"/>
      <c r="JRT357" s="1"/>
      <c r="JRU357" s="1"/>
      <c r="JRV357" s="1"/>
      <c r="JRW357" s="1"/>
      <c r="JRX357" s="1"/>
      <c r="JRY357" s="1"/>
      <c r="JRZ357" s="1"/>
      <c r="JSA357" s="1"/>
      <c r="JSB357" s="1"/>
      <c r="JSC357" s="1"/>
      <c r="JSD357" s="1"/>
      <c r="JSE357" s="1"/>
      <c r="JSF357" s="1"/>
      <c r="JSG357" s="1"/>
      <c r="JSH357" s="1"/>
      <c r="JSI357" s="1"/>
      <c r="JSJ357" s="1"/>
      <c r="JSK357" s="1"/>
      <c r="JSL357" s="1"/>
      <c r="JSM357" s="1"/>
      <c r="JSN357" s="1"/>
      <c r="JSO357" s="1"/>
      <c r="JSP357" s="1"/>
      <c r="JSQ357" s="1"/>
      <c r="JSR357" s="1"/>
      <c r="JSS357" s="1"/>
      <c r="JST357" s="1"/>
      <c r="JSU357" s="1"/>
      <c r="JSV357" s="1"/>
      <c r="JSW357" s="1"/>
      <c r="JSX357" s="1"/>
      <c r="JSY357" s="1"/>
      <c r="JSZ357" s="1"/>
      <c r="JTA357" s="1"/>
      <c r="JTB357" s="1"/>
      <c r="JTC357" s="1"/>
      <c r="JTD357" s="1"/>
      <c r="JTE357" s="1"/>
      <c r="JTF357" s="1"/>
      <c r="JTG357" s="1"/>
      <c r="JTH357" s="1"/>
      <c r="JTI357" s="1"/>
      <c r="JTJ357" s="1"/>
      <c r="JTK357" s="1"/>
      <c r="JTL357" s="1"/>
      <c r="JTM357" s="1"/>
      <c r="JTN357" s="1"/>
      <c r="JTO357" s="1"/>
      <c r="JTP357" s="1"/>
      <c r="JTQ357" s="1"/>
      <c r="JTR357" s="1"/>
      <c r="JTS357" s="1"/>
      <c r="JTT357" s="1"/>
      <c r="JTU357" s="1"/>
      <c r="JTV357" s="1"/>
      <c r="JTW357" s="1"/>
      <c r="JTX357" s="1"/>
      <c r="JTY357" s="1"/>
      <c r="JTZ357" s="1"/>
      <c r="JUA357" s="1"/>
      <c r="JUB357" s="1"/>
      <c r="JUC357" s="1"/>
      <c r="JUD357" s="1"/>
      <c r="JUE357" s="1"/>
      <c r="JUF357" s="1"/>
      <c r="JUG357" s="1"/>
      <c r="JUH357" s="1"/>
      <c r="JUI357" s="1"/>
      <c r="JUJ357" s="1"/>
      <c r="JUK357" s="1"/>
      <c r="JUL357" s="1"/>
      <c r="JUM357" s="1"/>
      <c r="JUN357" s="1"/>
      <c r="JUO357" s="1"/>
      <c r="JUP357" s="1"/>
      <c r="JUQ357" s="1"/>
      <c r="JUR357" s="1"/>
      <c r="JUS357" s="1"/>
      <c r="JUT357" s="1"/>
      <c r="JUU357" s="1"/>
      <c r="JUV357" s="1"/>
      <c r="JUW357" s="1"/>
      <c r="JUX357" s="1"/>
      <c r="JUY357" s="1"/>
      <c r="JUZ357" s="1"/>
      <c r="JVA357" s="1"/>
      <c r="JVB357" s="1"/>
      <c r="JVC357" s="1"/>
      <c r="JVD357" s="1"/>
      <c r="JVE357" s="1"/>
      <c r="JVF357" s="1"/>
      <c r="JVG357" s="1"/>
      <c r="JVH357" s="1"/>
      <c r="JVI357" s="1"/>
      <c r="JVJ357" s="1"/>
      <c r="JVK357" s="1"/>
      <c r="JVL357" s="1"/>
      <c r="JVM357" s="1"/>
      <c r="JVN357" s="1"/>
      <c r="JVO357" s="1"/>
      <c r="JVP357" s="1"/>
      <c r="JVQ357" s="1"/>
      <c r="JVR357" s="1"/>
      <c r="JVS357" s="1"/>
      <c r="JVT357" s="1"/>
      <c r="JVU357" s="1"/>
      <c r="JVV357" s="1"/>
      <c r="JVW357" s="1"/>
      <c r="JVX357" s="1"/>
      <c r="JVY357" s="1"/>
      <c r="JVZ357" s="1"/>
      <c r="JWA357" s="1"/>
      <c r="JWB357" s="1"/>
      <c r="JWC357" s="1"/>
      <c r="JWD357" s="1"/>
      <c r="JWE357" s="1"/>
      <c r="JWF357" s="1"/>
      <c r="JWG357" s="1"/>
      <c r="JWH357" s="1"/>
      <c r="JWI357" s="1"/>
      <c r="JWJ357" s="1"/>
      <c r="JWK357" s="1"/>
      <c r="JWL357" s="1"/>
      <c r="JWM357" s="1"/>
      <c r="JWN357" s="1"/>
      <c r="JWO357" s="1"/>
      <c r="JWP357" s="1"/>
      <c r="JWQ357" s="1"/>
      <c r="JWR357" s="1"/>
      <c r="JWS357" s="1"/>
      <c r="JWT357" s="1"/>
      <c r="JWU357" s="1"/>
      <c r="JWV357" s="1"/>
      <c r="JWW357" s="1"/>
      <c r="JWX357" s="1"/>
      <c r="JWY357" s="1"/>
      <c r="JWZ357" s="1"/>
      <c r="JXA357" s="1"/>
      <c r="JXB357" s="1"/>
      <c r="JXC357" s="1"/>
      <c r="JXD357" s="1"/>
      <c r="JXE357" s="1"/>
      <c r="JXF357" s="1"/>
      <c r="JXG357" s="1"/>
      <c r="JXH357" s="1"/>
      <c r="JXI357" s="1"/>
      <c r="JXJ357" s="1"/>
      <c r="JXK357" s="1"/>
      <c r="JXL357" s="1"/>
      <c r="JXM357" s="1"/>
      <c r="JXN357" s="1"/>
      <c r="JXO357" s="1"/>
      <c r="JXP357" s="1"/>
      <c r="JXQ357" s="1"/>
      <c r="JXR357" s="1"/>
      <c r="JXS357" s="1"/>
      <c r="JXT357" s="1"/>
      <c r="JXU357" s="1"/>
      <c r="JXV357" s="1"/>
      <c r="JXW357" s="1"/>
      <c r="JXX357" s="1"/>
      <c r="JXY357" s="1"/>
      <c r="JXZ357" s="1"/>
      <c r="JYA357" s="1"/>
      <c r="JYB357" s="1"/>
      <c r="JYC357" s="1"/>
      <c r="JYD357" s="1"/>
      <c r="JYE357" s="1"/>
      <c r="JYF357" s="1"/>
      <c r="JYG357" s="1"/>
      <c r="JYH357" s="1"/>
      <c r="JYI357" s="1"/>
      <c r="JYJ357" s="1"/>
      <c r="JYK357" s="1"/>
      <c r="JYL357" s="1"/>
      <c r="JYM357" s="1"/>
      <c r="JYN357" s="1"/>
      <c r="JYO357" s="1"/>
      <c r="JYP357" s="1"/>
      <c r="JYQ357" s="1"/>
      <c r="JYR357" s="1"/>
      <c r="JYS357" s="1"/>
      <c r="JYT357" s="1"/>
      <c r="JYU357" s="1"/>
      <c r="JYV357" s="1"/>
      <c r="JYW357" s="1"/>
      <c r="JYX357" s="1"/>
      <c r="JYY357" s="1"/>
      <c r="JYZ357" s="1"/>
      <c r="JZA357" s="1"/>
      <c r="JZB357" s="1"/>
      <c r="JZC357" s="1"/>
      <c r="JZD357" s="1"/>
      <c r="JZE357" s="1"/>
      <c r="JZF357" s="1"/>
      <c r="JZG357" s="1"/>
      <c r="JZH357" s="1"/>
      <c r="JZI357" s="1"/>
      <c r="JZJ357" s="1"/>
      <c r="JZK357" s="1"/>
      <c r="JZL357" s="1"/>
      <c r="JZM357" s="1"/>
      <c r="JZN357" s="1"/>
      <c r="JZO357" s="1"/>
      <c r="JZP357" s="1"/>
      <c r="JZQ357" s="1"/>
      <c r="JZR357" s="1"/>
      <c r="JZS357" s="1"/>
      <c r="JZT357" s="1"/>
      <c r="JZU357" s="1"/>
      <c r="JZV357" s="1"/>
      <c r="JZW357" s="1"/>
      <c r="JZX357" s="1"/>
      <c r="JZY357" s="1"/>
      <c r="JZZ357" s="1"/>
      <c r="KAA357" s="1"/>
      <c r="KAB357" s="1"/>
      <c r="KAC357" s="1"/>
      <c r="KAD357" s="1"/>
      <c r="KAE357" s="1"/>
      <c r="KAF357" s="1"/>
      <c r="KAG357" s="1"/>
      <c r="KAH357" s="1"/>
      <c r="KAI357" s="1"/>
      <c r="KAJ357" s="1"/>
      <c r="KAK357" s="1"/>
      <c r="KAL357" s="1"/>
      <c r="KAM357" s="1"/>
      <c r="KAN357" s="1"/>
      <c r="KAO357" s="1"/>
      <c r="KAP357" s="1"/>
      <c r="KAQ357" s="1"/>
      <c r="KAR357" s="1"/>
      <c r="KAS357" s="1"/>
      <c r="KAT357" s="1"/>
      <c r="KAU357" s="1"/>
      <c r="KAV357" s="1"/>
      <c r="KAW357" s="1"/>
      <c r="KAX357" s="1"/>
      <c r="KAY357" s="1"/>
      <c r="KAZ357" s="1"/>
      <c r="KBA357" s="1"/>
      <c r="KBB357" s="1"/>
      <c r="KBC357" s="1"/>
      <c r="KBD357" s="1"/>
      <c r="KBE357" s="1"/>
      <c r="KBF357" s="1"/>
      <c r="KBG357" s="1"/>
      <c r="KBH357" s="1"/>
      <c r="KBI357" s="1"/>
      <c r="KBJ357" s="1"/>
      <c r="KBK357" s="1"/>
      <c r="KBL357" s="1"/>
      <c r="KBM357" s="1"/>
      <c r="KBN357" s="1"/>
      <c r="KBO357" s="1"/>
      <c r="KBP357" s="1"/>
      <c r="KBQ357" s="1"/>
      <c r="KBR357" s="1"/>
      <c r="KBS357" s="1"/>
      <c r="KBT357" s="1"/>
      <c r="KBU357" s="1"/>
      <c r="KBV357" s="1"/>
      <c r="KBW357" s="1"/>
      <c r="KBX357" s="1"/>
      <c r="KBY357" s="1"/>
      <c r="KBZ357" s="1"/>
      <c r="KCA357" s="1"/>
      <c r="KCB357" s="1"/>
      <c r="KCC357" s="1"/>
      <c r="KCD357" s="1"/>
      <c r="KCE357" s="1"/>
      <c r="KCF357" s="1"/>
      <c r="KCG357" s="1"/>
      <c r="KCH357" s="1"/>
      <c r="KCI357" s="1"/>
      <c r="KCJ357" s="1"/>
      <c r="KCK357" s="1"/>
      <c r="KCL357" s="1"/>
      <c r="KCM357" s="1"/>
      <c r="KCN357" s="1"/>
      <c r="KCO357" s="1"/>
      <c r="KCP357" s="1"/>
      <c r="KCQ357" s="1"/>
      <c r="KCR357" s="1"/>
      <c r="KCS357" s="1"/>
      <c r="KCT357" s="1"/>
      <c r="KCU357" s="1"/>
      <c r="KCV357" s="1"/>
      <c r="KCW357" s="1"/>
      <c r="KCX357" s="1"/>
      <c r="KCY357" s="1"/>
      <c r="KCZ357" s="1"/>
      <c r="KDA357" s="1"/>
      <c r="KDB357" s="1"/>
      <c r="KDC357" s="1"/>
      <c r="KDD357" s="1"/>
      <c r="KDE357" s="1"/>
      <c r="KDF357" s="1"/>
      <c r="KDG357" s="1"/>
      <c r="KDH357" s="1"/>
      <c r="KDI357" s="1"/>
      <c r="KDJ357" s="1"/>
      <c r="KDK357" s="1"/>
      <c r="KDL357" s="1"/>
      <c r="KDM357" s="1"/>
      <c r="KDN357" s="1"/>
      <c r="KDO357" s="1"/>
      <c r="KDP357" s="1"/>
      <c r="KDQ357" s="1"/>
      <c r="KDR357" s="1"/>
      <c r="KDS357" s="1"/>
      <c r="KDT357" s="1"/>
      <c r="KDU357" s="1"/>
      <c r="KDV357" s="1"/>
      <c r="KDW357" s="1"/>
      <c r="KDX357" s="1"/>
      <c r="KDY357" s="1"/>
      <c r="KDZ357" s="1"/>
      <c r="KEA357" s="1"/>
      <c r="KEB357" s="1"/>
      <c r="KEC357" s="1"/>
      <c r="KED357" s="1"/>
      <c r="KEE357" s="1"/>
      <c r="KEF357" s="1"/>
      <c r="KEG357" s="1"/>
      <c r="KEH357" s="1"/>
      <c r="KEI357" s="1"/>
      <c r="KEJ357" s="1"/>
      <c r="KEK357" s="1"/>
      <c r="KEL357" s="1"/>
      <c r="KEM357" s="1"/>
      <c r="KEN357" s="1"/>
      <c r="KEO357" s="1"/>
      <c r="KEP357" s="1"/>
      <c r="KEQ357" s="1"/>
      <c r="KER357" s="1"/>
      <c r="KES357" s="1"/>
      <c r="KET357" s="1"/>
      <c r="KEU357" s="1"/>
      <c r="KEV357" s="1"/>
      <c r="KEW357" s="1"/>
      <c r="KEX357" s="1"/>
      <c r="KEY357" s="1"/>
      <c r="KEZ357" s="1"/>
      <c r="KFA357" s="1"/>
      <c r="KFB357" s="1"/>
      <c r="KFC357" s="1"/>
      <c r="KFD357" s="1"/>
      <c r="KFE357" s="1"/>
      <c r="KFF357" s="1"/>
      <c r="KFG357" s="1"/>
      <c r="KFH357" s="1"/>
      <c r="KFI357" s="1"/>
      <c r="KFJ357" s="1"/>
      <c r="KFK357" s="1"/>
      <c r="KFL357" s="1"/>
      <c r="KFM357" s="1"/>
      <c r="KFN357" s="1"/>
      <c r="KFO357" s="1"/>
      <c r="KFP357" s="1"/>
      <c r="KFQ357" s="1"/>
      <c r="KFR357" s="1"/>
      <c r="KFS357" s="1"/>
      <c r="KFT357" s="1"/>
      <c r="KFU357" s="1"/>
      <c r="KFV357" s="1"/>
      <c r="KFW357" s="1"/>
      <c r="KFX357" s="1"/>
      <c r="KFY357" s="1"/>
      <c r="KFZ357" s="1"/>
      <c r="KGA357" s="1"/>
      <c r="KGB357" s="1"/>
      <c r="KGC357" s="1"/>
      <c r="KGD357" s="1"/>
      <c r="KGE357" s="1"/>
      <c r="KGF357" s="1"/>
      <c r="KGG357" s="1"/>
      <c r="KGH357" s="1"/>
      <c r="KGI357" s="1"/>
      <c r="KGJ357" s="1"/>
      <c r="KGK357" s="1"/>
      <c r="KGL357" s="1"/>
      <c r="KGM357" s="1"/>
      <c r="KGN357" s="1"/>
      <c r="KGO357" s="1"/>
      <c r="KGP357" s="1"/>
      <c r="KGQ357" s="1"/>
      <c r="KGR357" s="1"/>
      <c r="KGS357" s="1"/>
      <c r="KGT357" s="1"/>
      <c r="KGU357" s="1"/>
      <c r="KGV357" s="1"/>
      <c r="KGW357" s="1"/>
      <c r="KGX357" s="1"/>
      <c r="KGY357" s="1"/>
      <c r="KGZ357" s="1"/>
      <c r="KHA357" s="1"/>
      <c r="KHB357" s="1"/>
      <c r="KHC357" s="1"/>
      <c r="KHD357" s="1"/>
      <c r="KHE357" s="1"/>
      <c r="KHF357" s="1"/>
      <c r="KHG357" s="1"/>
      <c r="KHH357" s="1"/>
      <c r="KHI357" s="1"/>
      <c r="KHJ357" s="1"/>
      <c r="KHK357" s="1"/>
      <c r="KHL357" s="1"/>
      <c r="KHM357" s="1"/>
      <c r="KHN357" s="1"/>
      <c r="KHO357" s="1"/>
      <c r="KHP357" s="1"/>
      <c r="KHQ357" s="1"/>
      <c r="KHR357" s="1"/>
      <c r="KHS357" s="1"/>
      <c r="KHT357" s="1"/>
      <c r="KHU357" s="1"/>
      <c r="KHV357" s="1"/>
      <c r="KHW357" s="1"/>
      <c r="KHX357" s="1"/>
      <c r="KHY357" s="1"/>
      <c r="KHZ357" s="1"/>
      <c r="KIA357" s="1"/>
      <c r="KIB357" s="1"/>
      <c r="KIC357" s="1"/>
      <c r="KID357" s="1"/>
      <c r="KIE357" s="1"/>
      <c r="KIF357" s="1"/>
      <c r="KIG357" s="1"/>
      <c r="KIH357" s="1"/>
      <c r="KII357" s="1"/>
      <c r="KIJ357" s="1"/>
      <c r="KIK357" s="1"/>
      <c r="KIL357" s="1"/>
      <c r="KIM357" s="1"/>
      <c r="KIN357" s="1"/>
      <c r="KIO357" s="1"/>
      <c r="KIP357" s="1"/>
      <c r="KIQ357" s="1"/>
      <c r="KIR357" s="1"/>
      <c r="KIS357" s="1"/>
      <c r="KIT357" s="1"/>
      <c r="KIU357" s="1"/>
      <c r="KIV357" s="1"/>
      <c r="KIW357" s="1"/>
      <c r="KIX357" s="1"/>
      <c r="KIY357" s="1"/>
      <c r="KIZ357" s="1"/>
      <c r="KJA357" s="1"/>
      <c r="KJB357" s="1"/>
      <c r="KJC357" s="1"/>
      <c r="KJD357" s="1"/>
      <c r="KJE357" s="1"/>
      <c r="KJF357" s="1"/>
      <c r="KJG357" s="1"/>
      <c r="KJH357" s="1"/>
      <c r="KJI357" s="1"/>
      <c r="KJJ357" s="1"/>
      <c r="KJK357" s="1"/>
      <c r="KJL357" s="1"/>
      <c r="KJM357" s="1"/>
      <c r="KJN357" s="1"/>
      <c r="KJO357" s="1"/>
      <c r="KJP357" s="1"/>
      <c r="KJQ357" s="1"/>
      <c r="KJR357" s="1"/>
      <c r="KJS357" s="1"/>
      <c r="KJT357" s="1"/>
      <c r="KJU357" s="1"/>
      <c r="KJV357" s="1"/>
      <c r="KJW357" s="1"/>
      <c r="KJX357" s="1"/>
      <c r="KJY357" s="1"/>
      <c r="KJZ357" s="1"/>
      <c r="KKA357" s="1"/>
      <c r="KKB357" s="1"/>
      <c r="KKC357" s="1"/>
      <c r="KKD357" s="1"/>
      <c r="KKE357" s="1"/>
      <c r="KKF357" s="1"/>
      <c r="KKG357" s="1"/>
      <c r="KKH357" s="1"/>
      <c r="KKI357" s="1"/>
      <c r="KKJ357" s="1"/>
      <c r="KKK357" s="1"/>
      <c r="KKL357" s="1"/>
      <c r="KKM357" s="1"/>
      <c r="KKN357" s="1"/>
      <c r="KKO357" s="1"/>
      <c r="KKP357" s="1"/>
      <c r="KKQ357" s="1"/>
      <c r="KKR357" s="1"/>
      <c r="KKS357" s="1"/>
      <c r="KKT357" s="1"/>
      <c r="KKU357" s="1"/>
      <c r="KKV357" s="1"/>
      <c r="KKW357" s="1"/>
      <c r="KKX357" s="1"/>
      <c r="KKY357" s="1"/>
      <c r="KKZ357" s="1"/>
      <c r="KLA357" s="1"/>
      <c r="KLB357" s="1"/>
      <c r="KLC357" s="1"/>
      <c r="KLD357" s="1"/>
      <c r="KLE357" s="1"/>
      <c r="KLF357" s="1"/>
      <c r="KLG357" s="1"/>
      <c r="KLH357" s="1"/>
      <c r="KLI357" s="1"/>
      <c r="KLJ357" s="1"/>
      <c r="KLK357" s="1"/>
      <c r="KLL357" s="1"/>
      <c r="KLM357" s="1"/>
      <c r="KLN357" s="1"/>
      <c r="KLO357" s="1"/>
      <c r="KLP357" s="1"/>
      <c r="KLQ357" s="1"/>
      <c r="KLR357" s="1"/>
      <c r="KLS357" s="1"/>
      <c r="KLT357" s="1"/>
      <c r="KLU357" s="1"/>
      <c r="KLV357" s="1"/>
      <c r="KLW357" s="1"/>
      <c r="KLX357" s="1"/>
      <c r="KLY357" s="1"/>
      <c r="KLZ357" s="1"/>
      <c r="KMA357" s="1"/>
      <c r="KMB357" s="1"/>
      <c r="KMC357" s="1"/>
      <c r="KMD357" s="1"/>
      <c r="KME357" s="1"/>
      <c r="KMF357" s="1"/>
      <c r="KMG357" s="1"/>
      <c r="KMH357" s="1"/>
      <c r="KMI357" s="1"/>
      <c r="KMJ357" s="1"/>
      <c r="KMK357" s="1"/>
      <c r="KML357" s="1"/>
      <c r="KMM357" s="1"/>
      <c r="KMN357" s="1"/>
      <c r="KMO357" s="1"/>
      <c r="KMP357" s="1"/>
      <c r="KMQ357" s="1"/>
      <c r="KMR357" s="1"/>
      <c r="KMS357" s="1"/>
      <c r="KMT357" s="1"/>
      <c r="KMU357" s="1"/>
      <c r="KMV357" s="1"/>
      <c r="KMW357" s="1"/>
      <c r="KMX357" s="1"/>
      <c r="KMY357" s="1"/>
      <c r="KMZ357" s="1"/>
      <c r="KNA357" s="1"/>
      <c r="KNB357" s="1"/>
      <c r="KNC357" s="1"/>
      <c r="KND357" s="1"/>
      <c r="KNE357" s="1"/>
      <c r="KNF357" s="1"/>
      <c r="KNG357" s="1"/>
      <c r="KNH357" s="1"/>
      <c r="KNI357" s="1"/>
      <c r="KNJ357" s="1"/>
      <c r="KNK357" s="1"/>
      <c r="KNL357" s="1"/>
      <c r="KNM357" s="1"/>
      <c r="KNN357" s="1"/>
      <c r="KNO357" s="1"/>
      <c r="KNP357" s="1"/>
      <c r="KNQ357" s="1"/>
      <c r="KNR357" s="1"/>
      <c r="KNS357" s="1"/>
      <c r="KNT357" s="1"/>
      <c r="KNU357" s="1"/>
      <c r="KNV357" s="1"/>
      <c r="KNW357" s="1"/>
      <c r="KNX357" s="1"/>
      <c r="KNY357" s="1"/>
      <c r="KNZ357" s="1"/>
      <c r="KOA357" s="1"/>
      <c r="KOB357" s="1"/>
      <c r="KOC357" s="1"/>
      <c r="KOD357" s="1"/>
      <c r="KOE357" s="1"/>
      <c r="KOF357" s="1"/>
      <c r="KOG357" s="1"/>
      <c r="KOH357" s="1"/>
      <c r="KOI357" s="1"/>
      <c r="KOJ357" s="1"/>
      <c r="KOK357" s="1"/>
      <c r="KOL357" s="1"/>
      <c r="KOM357" s="1"/>
      <c r="KON357" s="1"/>
      <c r="KOO357" s="1"/>
      <c r="KOP357" s="1"/>
      <c r="KOQ357" s="1"/>
      <c r="KOR357" s="1"/>
      <c r="KOS357" s="1"/>
      <c r="KOT357" s="1"/>
      <c r="KOU357" s="1"/>
      <c r="KOV357" s="1"/>
      <c r="KOW357" s="1"/>
      <c r="KOX357" s="1"/>
      <c r="KOY357" s="1"/>
      <c r="KOZ357" s="1"/>
      <c r="KPA357" s="1"/>
      <c r="KPB357" s="1"/>
      <c r="KPC357" s="1"/>
      <c r="KPD357" s="1"/>
      <c r="KPE357" s="1"/>
      <c r="KPF357" s="1"/>
      <c r="KPG357" s="1"/>
      <c r="KPH357" s="1"/>
      <c r="KPI357" s="1"/>
      <c r="KPJ357" s="1"/>
      <c r="KPK357" s="1"/>
      <c r="KPL357" s="1"/>
      <c r="KPM357" s="1"/>
      <c r="KPN357" s="1"/>
      <c r="KPO357" s="1"/>
      <c r="KPP357" s="1"/>
      <c r="KPQ357" s="1"/>
      <c r="KPR357" s="1"/>
      <c r="KPS357" s="1"/>
      <c r="KPT357" s="1"/>
      <c r="KPU357" s="1"/>
      <c r="KPV357" s="1"/>
      <c r="KPW357" s="1"/>
      <c r="KPX357" s="1"/>
      <c r="KPY357" s="1"/>
      <c r="KPZ357" s="1"/>
      <c r="KQA357" s="1"/>
      <c r="KQB357" s="1"/>
      <c r="KQC357" s="1"/>
      <c r="KQD357" s="1"/>
      <c r="KQE357" s="1"/>
      <c r="KQF357" s="1"/>
      <c r="KQG357" s="1"/>
      <c r="KQH357" s="1"/>
      <c r="KQI357" s="1"/>
      <c r="KQJ357" s="1"/>
      <c r="KQK357" s="1"/>
      <c r="KQL357" s="1"/>
      <c r="KQM357" s="1"/>
      <c r="KQN357" s="1"/>
      <c r="KQO357" s="1"/>
      <c r="KQP357" s="1"/>
      <c r="KQQ357" s="1"/>
      <c r="KQR357" s="1"/>
      <c r="KQS357" s="1"/>
      <c r="KQT357" s="1"/>
      <c r="KQU357" s="1"/>
      <c r="KQV357" s="1"/>
      <c r="KQW357" s="1"/>
      <c r="KQX357" s="1"/>
      <c r="KQY357" s="1"/>
      <c r="KQZ357" s="1"/>
      <c r="KRA357" s="1"/>
      <c r="KRB357" s="1"/>
      <c r="KRC357" s="1"/>
      <c r="KRD357" s="1"/>
      <c r="KRE357" s="1"/>
      <c r="KRF357" s="1"/>
      <c r="KRG357" s="1"/>
      <c r="KRH357" s="1"/>
      <c r="KRI357" s="1"/>
      <c r="KRJ357" s="1"/>
      <c r="KRK357" s="1"/>
      <c r="KRL357" s="1"/>
      <c r="KRM357" s="1"/>
      <c r="KRN357" s="1"/>
      <c r="KRO357" s="1"/>
      <c r="KRP357" s="1"/>
      <c r="KRQ357" s="1"/>
      <c r="KRR357" s="1"/>
      <c r="KRS357" s="1"/>
      <c r="KRT357" s="1"/>
      <c r="KRU357" s="1"/>
      <c r="KRV357" s="1"/>
      <c r="KRW357" s="1"/>
      <c r="KRX357" s="1"/>
      <c r="KRY357" s="1"/>
      <c r="KRZ357" s="1"/>
      <c r="KSA357" s="1"/>
      <c r="KSB357" s="1"/>
      <c r="KSC357" s="1"/>
      <c r="KSD357" s="1"/>
      <c r="KSE357" s="1"/>
      <c r="KSF357" s="1"/>
      <c r="KSG357" s="1"/>
      <c r="KSH357" s="1"/>
      <c r="KSI357" s="1"/>
      <c r="KSJ357" s="1"/>
      <c r="KSK357" s="1"/>
      <c r="KSL357" s="1"/>
      <c r="KSM357" s="1"/>
      <c r="KSN357" s="1"/>
      <c r="KSO357" s="1"/>
      <c r="KSP357" s="1"/>
      <c r="KSQ357" s="1"/>
      <c r="KSR357" s="1"/>
      <c r="KSS357" s="1"/>
      <c r="KST357" s="1"/>
      <c r="KSU357" s="1"/>
      <c r="KSV357" s="1"/>
      <c r="KSW357" s="1"/>
      <c r="KSX357" s="1"/>
      <c r="KSY357" s="1"/>
      <c r="KSZ357" s="1"/>
      <c r="KTA357" s="1"/>
      <c r="KTB357" s="1"/>
      <c r="KTC357" s="1"/>
      <c r="KTD357" s="1"/>
      <c r="KTE357" s="1"/>
      <c r="KTF357" s="1"/>
      <c r="KTG357" s="1"/>
      <c r="KTH357" s="1"/>
      <c r="KTI357" s="1"/>
      <c r="KTJ357" s="1"/>
      <c r="KTK357" s="1"/>
      <c r="KTL357" s="1"/>
      <c r="KTM357" s="1"/>
      <c r="KTN357" s="1"/>
      <c r="KTO357" s="1"/>
      <c r="KTP357" s="1"/>
      <c r="KTQ357" s="1"/>
      <c r="KTR357" s="1"/>
      <c r="KTS357" s="1"/>
      <c r="KTT357" s="1"/>
      <c r="KTU357" s="1"/>
      <c r="KTV357" s="1"/>
      <c r="KTW357" s="1"/>
      <c r="KTX357" s="1"/>
      <c r="KTY357" s="1"/>
      <c r="KTZ357" s="1"/>
      <c r="KUA357" s="1"/>
      <c r="KUB357" s="1"/>
      <c r="KUC357" s="1"/>
      <c r="KUD357" s="1"/>
      <c r="KUE357" s="1"/>
      <c r="KUF357" s="1"/>
      <c r="KUG357" s="1"/>
      <c r="KUH357" s="1"/>
      <c r="KUI357" s="1"/>
      <c r="KUJ357" s="1"/>
      <c r="KUK357" s="1"/>
      <c r="KUL357" s="1"/>
      <c r="KUM357" s="1"/>
      <c r="KUN357" s="1"/>
      <c r="KUO357" s="1"/>
      <c r="KUP357" s="1"/>
      <c r="KUQ357" s="1"/>
      <c r="KUR357" s="1"/>
      <c r="KUS357" s="1"/>
      <c r="KUT357" s="1"/>
      <c r="KUU357" s="1"/>
      <c r="KUV357" s="1"/>
      <c r="KUW357" s="1"/>
      <c r="KUX357" s="1"/>
      <c r="KUY357" s="1"/>
      <c r="KUZ357" s="1"/>
      <c r="KVA357" s="1"/>
      <c r="KVB357" s="1"/>
      <c r="KVC357" s="1"/>
      <c r="KVD357" s="1"/>
      <c r="KVE357" s="1"/>
      <c r="KVF357" s="1"/>
      <c r="KVG357" s="1"/>
      <c r="KVH357" s="1"/>
      <c r="KVI357" s="1"/>
      <c r="KVJ357" s="1"/>
      <c r="KVK357" s="1"/>
      <c r="KVL357" s="1"/>
      <c r="KVM357" s="1"/>
      <c r="KVN357" s="1"/>
      <c r="KVO357" s="1"/>
      <c r="KVP357" s="1"/>
      <c r="KVQ357" s="1"/>
      <c r="KVR357" s="1"/>
      <c r="KVS357" s="1"/>
      <c r="KVT357" s="1"/>
      <c r="KVU357" s="1"/>
      <c r="KVV357" s="1"/>
      <c r="KVW357" s="1"/>
      <c r="KVX357" s="1"/>
      <c r="KVY357" s="1"/>
      <c r="KVZ357" s="1"/>
      <c r="KWA357" s="1"/>
      <c r="KWB357" s="1"/>
      <c r="KWC357" s="1"/>
      <c r="KWD357" s="1"/>
      <c r="KWE357" s="1"/>
      <c r="KWF357" s="1"/>
      <c r="KWG357" s="1"/>
      <c r="KWH357" s="1"/>
      <c r="KWI357" s="1"/>
      <c r="KWJ357" s="1"/>
      <c r="KWK357" s="1"/>
      <c r="KWL357" s="1"/>
      <c r="KWM357" s="1"/>
      <c r="KWN357" s="1"/>
      <c r="KWO357" s="1"/>
      <c r="KWP357" s="1"/>
      <c r="KWQ357" s="1"/>
      <c r="KWR357" s="1"/>
      <c r="KWS357" s="1"/>
      <c r="KWT357" s="1"/>
      <c r="KWU357" s="1"/>
      <c r="KWV357" s="1"/>
      <c r="KWW357" s="1"/>
      <c r="KWX357" s="1"/>
      <c r="KWY357" s="1"/>
      <c r="KWZ357" s="1"/>
      <c r="KXA357" s="1"/>
      <c r="KXB357" s="1"/>
      <c r="KXC357" s="1"/>
      <c r="KXD357" s="1"/>
      <c r="KXE357" s="1"/>
      <c r="KXF357" s="1"/>
      <c r="KXG357" s="1"/>
      <c r="KXH357" s="1"/>
      <c r="KXI357" s="1"/>
      <c r="KXJ357" s="1"/>
      <c r="KXK357" s="1"/>
      <c r="KXL357" s="1"/>
      <c r="KXM357" s="1"/>
      <c r="KXN357" s="1"/>
      <c r="KXO357" s="1"/>
      <c r="KXP357" s="1"/>
      <c r="KXQ357" s="1"/>
      <c r="KXR357" s="1"/>
      <c r="KXS357" s="1"/>
      <c r="KXT357" s="1"/>
      <c r="KXU357" s="1"/>
      <c r="KXV357" s="1"/>
      <c r="KXW357" s="1"/>
      <c r="KXX357" s="1"/>
      <c r="KXY357" s="1"/>
      <c r="KXZ357" s="1"/>
      <c r="KYA357" s="1"/>
      <c r="KYB357" s="1"/>
      <c r="KYC357" s="1"/>
      <c r="KYD357" s="1"/>
      <c r="KYE357" s="1"/>
      <c r="KYF357" s="1"/>
      <c r="KYG357" s="1"/>
      <c r="KYH357" s="1"/>
      <c r="KYI357" s="1"/>
      <c r="KYJ357" s="1"/>
      <c r="KYK357" s="1"/>
      <c r="KYL357" s="1"/>
      <c r="KYM357" s="1"/>
      <c r="KYN357" s="1"/>
      <c r="KYO357" s="1"/>
      <c r="KYP357" s="1"/>
      <c r="KYQ357" s="1"/>
      <c r="KYR357" s="1"/>
      <c r="KYS357" s="1"/>
      <c r="KYT357" s="1"/>
      <c r="KYU357" s="1"/>
      <c r="KYV357" s="1"/>
      <c r="KYW357" s="1"/>
      <c r="KYX357" s="1"/>
      <c r="KYY357" s="1"/>
      <c r="KYZ357" s="1"/>
      <c r="KZA357" s="1"/>
      <c r="KZB357" s="1"/>
      <c r="KZC357" s="1"/>
      <c r="KZD357" s="1"/>
      <c r="KZE357" s="1"/>
      <c r="KZF357" s="1"/>
      <c r="KZG357" s="1"/>
      <c r="KZH357" s="1"/>
      <c r="KZI357" s="1"/>
      <c r="KZJ357" s="1"/>
      <c r="KZK357" s="1"/>
      <c r="KZL357" s="1"/>
      <c r="KZM357" s="1"/>
      <c r="KZN357" s="1"/>
      <c r="KZO357" s="1"/>
      <c r="KZP357" s="1"/>
      <c r="KZQ357" s="1"/>
      <c r="KZR357" s="1"/>
      <c r="KZS357" s="1"/>
      <c r="KZT357" s="1"/>
      <c r="KZU357" s="1"/>
      <c r="KZV357" s="1"/>
      <c r="KZW357" s="1"/>
      <c r="KZX357" s="1"/>
      <c r="KZY357" s="1"/>
      <c r="KZZ357" s="1"/>
      <c r="LAA357" s="1"/>
      <c r="LAB357" s="1"/>
      <c r="LAC357" s="1"/>
      <c r="LAD357" s="1"/>
      <c r="LAE357" s="1"/>
      <c r="LAF357" s="1"/>
      <c r="LAG357" s="1"/>
      <c r="LAH357" s="1"/>
      <c r="LAI357" s="1"/>
      <c r="LAJ357" s="1"/>
      <c r="LAK357" s="1"/>
      <c r="LAL357" s="1"/>
      <c r="LAM357" s="1"/>
      <c r="LAN357" s="1"/>
      <c r="LAO357" s="1"/>
      <c r="LAP357" s="1"/>
      <c r="LAQ357" s="1"/>
      <c r="LAR357" s="1"/>
      <c r="LAS357" s="1"/>
      <c r="LAT357" s="1"/>
      <c r="LAU357" s="1"/>
      <c r="LAV357" s="1"/>
      <c r="LAW357" s="1"/>
      <c r="LAX357" s="1"/>
      <c r="LAY357" s="1"/>
      <c r="LAZ357" s="1"/>
      <c r="LBA357" s="1"/>
      <c r="LBB357" s="1"/>
      <c r="LBC357" s="1"/>
      <c r="LBD357" s="1"/>
      <c r="LBE357" s="1"/>
      <c r="LBF357" s="1"/>
      <c r="LBG357" s="1"/>
      <c r="LBH357" s="1"/>
      <c r="LBI357" s="1"/>
      <c r="LBJ357" s="1"/>
      <c r="LBK357" s="1"/>
      <c r="LBL357" s="1"/>
      <c r="LBM357" s="1"/>
      <c r="LBN357" s="1"/>
      <c r="LBO357" s="1"/>
      <c r="LBP357" s="1"/>
      <c r="LBQ357" s="1"/>
      <c r="LBR357" s="1"/>
      <c r="LBS357" s="1"/>
      <c r="LBT357" s="1"/>
      <c r="LBU357" s="1"/>
      <c r="LBV357" s="1"/>
      <c r="LBW357" s="1"/>
      <c r="LBX357" s="1"/>
      <c r="LBY357" s="1"/>
      <c r="LBZ357" s="1"/>
      <c r="LCA357" s="1"/>
      <c r="LCB357" s="1"/>
      <c r="LCC357" s="1"/>
      <c r="LCD357" s="1"/>
      <c r="LCE357" s="1"/>
      <c r="LCF357" s="1"/>
      <c r="LCG357" s="1"/>
      <c r="LCH357" s="1"/>
      <c r="LCI357" s="1"/>
      <c r="LCJ357" s="1"/>
      <c r="LCK357" s="1"/>
      <c r="LCL357" s="1"/>
      <c r="LCM357" s="1"/>
      <c r="LCN357" s="1"/>
      <c r="LCO357" s="1"/>
      <c r="LCP357" s="1"/>
      <c r="LCQ357" s="1"/>
      <c r="LCR357" s="1"/>
      <c r="LCS357" s="1"/>
      <c r="LCT357" s="1"/>
      <c r="LCU357" s="1"/>
      <c r="LCV357" s="1"/>
      <c r="LCW357" s="1"/>
      <c r="LCX357" s="1"/>
      <c r="LCY357" s="1"/>
      <c r="LCZ357" s="1"/>
      <c r="LDA357" s="1"/>
      <c r="LDB357" s="1"/>
      <c r="LDC357" s="1"/>
      <c r="LDD357" s="1"/>
      <c r="LDE357" s="1"/>
      <c r="LDF357" s="1"/>
      <c r="LDG357" s="1"/>
      <c r="LDH357" s="1"/>
      <c r="LDI357" s="1"/>
      <c r="LDJ357" s="1"/>
      <c r="LDK357" s="1"/>
      <c r="LDL357" s="1"/>
      <c r="LDM357" s="1"/>
      <c r="LDN357" s="1"/>
      <c r="LDO357" s="1"/>
      <c r="LDP357" s="1"/>
      <c r="LDQ357" s="1"/>
      <c r="LDR357" s="1"/>
      <c r="LDS357" s="1"/>
      <c r="LDT357" s="1"/>
      <c r="LDU357" s="1"/>
      <c r="LDV357" s="1"/>
      <c r="LDW357" s="1"/>
      <c r="LDX357" s="1"/>
      <c r="LDY357" s="1"/>
      <c r="LDZ357" s="1"/>
      <c r="LEA357" s="1"/>
      <c r="LEB357" s="1"/>
      <c r="LEC357" s="1"/>
      <c r="LED357" s="1"/>
      <c r="LEE357" s="1"/>
      <c r="LEF357" s="1"/>
      <c r="LEG357" s="1"/>
      <c r="LEH357" s="1"/>
      <c r="LEI357" s="1"/>
      <c r="LEJ357" s="1"/>
      <c r="LEK357" s="1"/>
      <c r="LEL357" s="1"/>
      <c r="LEM357" s="1"/>
      <c r="LEN357" s="1"/>
      <c r="LEO357" s="1"/>
      <c r="LEP357" s="1"/>
      <c r="LEQ357" s="1"/>
      <c r="LER357" s="1"/>
      <c r="LES357" s="1"/>
      <c r="LET357" s="1"/>
      <c r="LEU357" s="1"/>
      <c r="LEV357" s="1"/>
      <c r="LEW357" s="1"/>
      <c r="LEX357" s="1"/>
      <c r="LEY357" s="1"/>
      <c r="LEZ357" s="1"/>
      <c r="LFA357" s="1"/>
      <c r="LFB357" s="1"/>
      <c r="LFC357" s="1"/>
      <c r="LFD357" s="1"/>
      <c r="LFE357" s="1"/>
      <c r="LFF357" s="1"/>
      <c r="LFG357" s="1"/>
      <c r="LFH357" s="1"/>
      <c r="LFI357" s="1"/>
      <c r="LFJ357" s="1"/>
      <c r="LFK357" s="1"/>
      <c r="LFL357" s="1"/>
      <c r="LFM357" s="1"/>
      <c r="LFN357" s="1"/>
      <c r="LFO357" s="1"/>
      <c r="LFP357" s="1"/>
      <c r="LFQ357" s="1"/>
      <c r="LFR357" s="1"/>
      <c r="LFS357" s="1"/>
      <c r="LFT357" s="1"/>
      <c r="LFU357" s="1"/>
      <c r="LFV357" s="1"/>
      <c r="LFW357" s="1"/>
      <c r="LFX357" s="1"/>
      <c r="LFY357" s="1"/>
      <c r="LFZ357" s="1"/>
      <c r="LGA357" s="1"/>
      <c r="LGB357" s="1"/>
      <c r="LGC357" s="1"/>
      <c r="LGD357" s="1"/>
      <c r="LGE357" s="1"/>
      <c r="LGF357" s="1"/>
      <c r="LGG357" s="1"/>
      <c r="LGH357" s="1"/>
      <c r="LGI357" s="1"/>
      <c r="LGJ357" s="1"/>
      <c r="LGK357" s="1"/>
      <c r="LGL357" s="1"/>
      <c r="LGM357" s="1"/>
      <c r="LGN357" s="1"/>
      <c r="LGO357" s="1"/>
      <c r="LGP357" s="1"/>
      <c r="LGQ357" s="1"/>
      <c r="LGR357" s="1"/>
      <c r="LGS357" s="1"/>
      <c r="LGT357" s="1"/>
      <c r="LGU357" s="1"/>
      <c r="LGV357" s="1"/>
      <c r="LGW357" s="1"/>
      <c r="LGX357" s="1"/>
      <c r="LGY357" s="1"/>
      <c r="LGZ357" s="1"/>
      <c r="LHA357" s="1"/>
      <c r="LHB357" s="1"/>
      <c r="LHC357" s="1"/>
      <c r="LHD357" s="1"/>
      <c r="LHE357" s="1"/>
      <c r="LHF357" s="1"/>
      <c r="LHG357" s="1"/>
      <c r="LHH357" s="1"/>
      <c r="LHI357" s="1"/>
      <c r="LHJ357" s="1"/>
      <c r="LHK357" s="1"/>
      <c r="LHL357" s="1"/>
      <c r="LHM357" s="1"/>
      <c r="LHN357" s="1"/>
      <c r="LHO357" s="1"/>
      <c r="LHP357" s="1"/>
      <c r="LHQ357" s="1"/>
      <c r="LHR357" s="1"/>
      <c r="LHS357" s="1"/>
      <c r="LHT357" s="1"/>
      <c r="LHU357" s="1"/>
      <c r="LHV357" s="1"/>
      <c r="LHW357" s="1"/>
      <c r="LHX357" s="1"/>
      <c r="LHY357" s="1"/>
      <c r="LHZ357" s="1"/>
      <c r="LIA357" s="1"/>
      <c r="LIB357" s="1"/>
      <c r="LIC357" s="1"/>
      <c r="LID357" s="1"/>
      <c r="LIE357" s="1"/>
      <c r="LIF357" s="1"/>
      <c r="LIG357" s="1"/>
      <c r="LIH357" s="1"/>
      <c r="LII357" s="1"/>
      <c r="LIJ357" s="1"/>
      <c r="LIK357" s="1"/>
      <c r="LIL357" s="1"/>
      <c r="LIM357" s="1"/>
      <c r="LIN357" s="1"/>
      <c r="LIO357" s="1"/>
      <c r="LIP357" s="1"/>
      <c r="LIQ357" s="1"/>
      <c r="LIR357" s="1"/>
      <c r="LIS357" s="1"/>
      <c r="LIT357" s="1"/>
      <c r="LIU357" s="1"/>
      <c r="LIV357" s="1"/>
      <c r="LIW357" s="1"/>
      <c r="LIX357" s="1"/>
      <c r="LIY357" s="1"/>
      <c r="LIZ357" s="1"/>
      <c r="LJA357" s="1"/>
      <c r="LJB357" s="1"/>
      <c r="LJC357" s="1"/>
      <c r="LJD357" s="1"/>
      <c r="LJE357" s="1"/>
      <c r="LJF357" s="1"/>
      <c r="LJG357" s="1"/>
      <c r="LJH357" s="1"/>
      <c r="LJI357" s="1"/>
      <c r="LJJ357" s="1"/>
      <c r="LJK357" s="1"/>
      <c r="LJL357" s="1"/>
      <c r="LJM357" s="1"/>
      <c r="LJN357" s="1"/>
      <c r="LJO357" s="1"/>
      <c r="LJP357" s="1"/>
      <c r="LJQ357" s="1"/>
      <c r="LJR357" s="1"/>
      <c r="LJS357" s="1"/>
      <c r="LJT357" s="1"/>
      <c r="LJU357" s="1"/>
      <c r="LJV357" s="1"/>
      <c r="LJW357" s="1"/>
      <c r="LJX357" s="1"/>
      <c r="LJY357" s="1"/>
      <c r="LJZ357" s="1"/>
      <c r="LKA357" s="1"/>
      <c r="LKB357" s="1"/>
      <c r="LKC357" s="1"/>
      <c r="LKD357" s="1"/>
      <c r="LKE357" s="1"/>
      <c r="LKF357" s="1"/>
      <c r="LKG357" s="1"/>
      <c r="LKH357" s="1"/>
      <c r="LKI357" s="1"/>
      <c r="LKJ357" s="1"/>
      <c r="LKK357" s="1"/>
      <c r="LKL357" s="1"/>
      <c r="LKM357" s="1"/>
      <c r="LKN357" s="1"/>
      <c r="LKO357" s="1"/>
      <c r="LKP357" s="1"/>
      <c r="LKQ357" s="1"/>
      <c r="LKR357" s="1"/>
      <c r="LKS357" s="1"/>
      <c r="LKT357" s="1"/>
      <c r="LKU357" s="1"/>
      <c r="LKV357" s="1"/>
      <c r="LKW357" s="1"/>
      <c r="LKX357" s="1"/>
      <c r="LKY357" s="1"/>
      <c r="LKZ357" s="1"/>
      <c r="LLA357" s="1"/>
      <c r="LLB357" s="1"/>
      <c r="LLC357" s="1"/>
      <c r="LLD357" s="1"/>
      <c r="LLE357" s="1"/>
      <c r="LLF357" s="1"/>
      <c r="LLG357" s="1"/>
      <c r="LLH357" s="1"/>
      <c r="LLI357" s="1"/>
      <c r="LLJ357" s="1"/>
      <c r="LLK357" s="1"/>
      <c r="LLL357" s="1"/>
      <c r="LLM357" s="1"/>
      <c r="LLN357" s="1"/>
      <c r="LLO357" s="1"/>
      <c r="LLP357" s="1"/>
      <c r="LLQ357" s="1"/>
      <c r="LLR357" s="1"/>
      <c r="LLS357" s="1"/>
      <c r="LLT357" s="1"/>
      <c r="LLU357" s="1"/>
      <c r="LLV357" s="1"/>
      <c r="LLW357" s="1"/>
      <c r="LLX357" s="1"/>
      <c r="LLY357" s="1"/>
      <c r="LLZ357" s="1"/>
      <c r="LMA357" s="1"/>
      <c r="LMB357" s="1"/>
      <c r="LMC357" s="1"/>
      <c r="LMD357" s="1"/>
      <c r="LME357" s="1"/>
      <c r="LMF357" s="1"/>
      <c r="LMG357" s="1"/>
      <c r="LMH357" s="1"/>
      <c r="LMI357" s="1"/>
      <c r="LMJ357" s="1"/>
      <c r="LMK357" s="1"/>
      <c r="LML357" s="1"/>
      <c r="LMM357" s="1"/>
      <c r="LMN357" s="1"/>
      <c r="LMO357" s="1"/>
      <c r="LMP357" s="1"/>
      <c r="LMQ357" s="1"/>
      <c r="LMR357" s="1"/>
      <c r="LMS357" s="1"/>
      <c r="LMT357" s="1"/>
      <c r="LMU357" s="1"/>
      <c r="LMV357" s="1"/>
      <c r="LMW357" s="1"/>
      <c r="LMX357" s="1"/>
      <c r="LMY357" s="1"/>
      <c r="LMZ357" s="1"/>
      <c r="LNA357" s="1"/>
      <c r="LNB357" s="1"/>
      <c r="LNC357" s="1"/>
      <c r="LND357" s="1"/>
      <c r="LNE357" s="1"/>
      <c r="LNF357" s="1"/>
      <c r="LNG357" s="1"/>
      <c r="LNH357" s="1"/>
      <c r="LNI357" s="1"/>
      <c r="LNJ357" s="1"/>
      <c r="LNK357" s="1"/>
      <c r="LNL357" s="1"/>
      <c r="LNM357" s="1"/>
      <c r="LNN357" s="1"/>
      <c r="LNO357" s="1"/>
      <c r="LNP357" s="1"/>
      <c r="LNQ357" s="1"/>
      <c r="LNR357" s="1"/>
      <c r="LNS357" s="1"/>
      <c r="LNT357" s="1"/>
      <c r="LNU357" s="1"/>
      <c r="LNV357" s="1"/>
      <c r="LNW357" s="1"/>
      <c r="LNX357" s="1"/>
      <c r="LNY357" s="1"/>
      <c r="LNZ357" s="1"/>
      <c r="LOA357" s="1"/>
      <c r="LOB357" s="1"/>
      <c r="LOC357" s="1"/>
      <c r="LOD357" s="1"/>
      <c r="LOE357" s="1"/>
      <c r="LOF357" s="1"/>
      <c r="LOG357" s="1"/>
      <c r="LOH357" s="1"/>
      <c r="LOI357" s="1"/>
      <c r="LOJ357" s="1"/>
      <c r="LOK357" s="1"/>
      <c r="LOL357" s="1"/>
      <c r="LOM357" s="1"/>
      <c r="LON357" s="1"/>
      <c r="LOO357" s="1"/>
      <c r="LOP357" s="1"/>
      <c r="LOQ357" s="1"/>
      <c r="LOR357" s="1"/>
      <c r="LOS357" s="1"/>
      <c r="LOT357" s="1"/>
      <c r="LOU357" s="1"/>
      <c r="LOV357" s="1"/>
      <c r="LOW357" s="1"/>
      <c r="LOX357" s="1"/>
      <c r="LOY357" s="1"/>
      <c r="LOZ357" s="1"/>
      <c r="LPA357" s="1"/>
      <c r="LPB357" s="1"/>
      <c r="LPC357" s="1"/>
      <c r="LPD357" s="1"/>
      <c r="LPE357" s="1"/>
      <c r="LPF357" s="1"/>
      <c r="LPG357" s="1"/>
      <c r="LPH357" s="1"/>
      <c r="LPI357" s="1"/>
      <c r="LPJ357" s="1"/>
      <c r="LPK357" s="1"/>
      <c r="LPL357" s="1"/>
      <c r="LPM357" s="1"/>
      <c r="LPN357" s="1"/>
      <c r="LPO357" s="1"/>
      <c r="LPP357" s="1"/>
      <c r="LPQ357" s="1"/>
      <c r="LPR357" s="1"/>
      <c r="LPS357" s="1"/>
      <c r="LPT357" s="1"/>
      <c r="LPU357" s="1"/>
      <c r="LPV357" s="1"/>
      <c r="LPW357" s="1"/>
      <c r="LPX357" s="1"/>
      <c r="LPY357" s="1"/>
      <c r="LPZ357" s="1"/>
      <c r="LQA357" s="1"/>
      <c r="LQB357" s="1"/>
      <c r="LQC357" s="1"/>
      <c r="LQD357" s="1"/>
      <c r="LQE357" s="1"/>
      <c r="LQF357" s="1"/>
      <c r="LQG357" s="1"/>
      <c r="LQH357" s="1"/>
      <c r="LQI357" s="1"/>
      <c r="LQJ357" s="1"/>
      <c r="LQK357" s="1"/>
      <c r="LQL357" s="1"/>
      <c r="LQM357" s="1"/>
      <c r="LQN357" s="1"/>
      <c r="LQO357" s="1"/>
      <c r="LQP357" s="1"/>
      <c r="LQQ357" s="1"/>
      <c r="LQR357" s="1"/>
      <c r="LQS357" s="1"/>
      <c r="LQT357" s="1"/>
      <c r="LQU357" s="1"/>
      <c r="LQV357" s="1"/>
      <c r="LQW357" s="1"/>
      <c r="LQX357" s="1"/>
      <c r="LQY357" s="1"/>
      <c r="LQZ357" s="1"/>
      <c r="LRA357" s="1"/>
      <c r="LRB357" s="1"/>
      <c r="LRC357" s="1"/>
      <c r="LRD357" s="1"/>
      <c r="LRE357" s="1"/>
      <c r="LRF357" s="1"/>
      <c r="LRG357" s="1"/>
      <c r="LRH357" s="1"/>
      <c r="LRI357" s="1"/>
      <c r="LRJ357" s="1"/>
      <c r="LRK357" s="1"/>
      <c r="LRL357" s="1"/>
      <c r="LRM357" s="1"/>
      <c r="LRN357" s="1"/>
      <c r="LRO357" s="1"/>
      <c r="LRP357" s="1"/>
      <c r="LRQ357" s="1"/>
      <c r="LRR357" s="1"/>
      <c r="LRS357" s="1"/>
      <c r="LRT357" s="1"/>
      <c r="LRU357" s="1"/>
      <c r="LRV357" s="1"/>
      <c r="LRW357" s="1"/>
      <c r="LRX357" s="1"/>
      <c r="LRY357" s="1"/>
      <c r="LRZ357" s="1"/>
      <c r="LSA357" s="1"/>
      <c r="LSB357" s="1"/>
      <c r="LSC357" s="1"/>
      <c r="LSD357" s="1"/>
      <c r="LSE357" s="1"/>
      <c r="LSF357" s="1"/>
      <c r="LSG357" s="1"/>
      <c r="LSH357" s="1"/>
      <c r="LSI357" s="1"/>
      <c r="LSJ357" s="1"/>
      <c r="LSK357" s="1"/>
      <c r="LSL357" s="1"/>
      <c r="LSM357" s="1"/>
      <c r="LSN357" s="1"/>
      <c r="LSO357" s="1"/>
      <c r="LSP357" s="1"/>
      <c r="LSQ357" s="1"/>
      <c r="LSR357" s="1"/>
      <c r="LSS357" s="1"/>
      <c r="LST357" s="1"/>
      <c r="LSU357" s="1"/>
      <c r="LSV357" s="1"/>
      <c r="LSW357" s="1"/>
      <c r="LSX357" s="1"/>
      <c r="LSY357" s="1"/>
      <c r="LSZ357" s="1"/>
      <c r="LTA357" s="1"/>
      <c r="LTB357" s="1"/>
      <c r="LTC357" s="1"/>
      <c r="LTD357" s="1"/>
      <c r="LTE357" s="1"/>
      <c r="LTF357" s="1"/>
      <c r="LTG357" s="1"/>
      <c r="LTH357" s="1"/>
      <c r="LTI357" s="1"/>
      <c r="LTJ357" s="1"/>
      <c r="LTK357" s="1"/>
      <c r="LTL357" s="1"/>
      <c r="LTM357" s="1"/>
      <c r="LTN357" s="1"/>
      <c r="LTO357" s="1"/>
      <c r="LTP357" s="1"/>
      <c r="LTQ357" s="1"/>
      <c r="LTR357" s="1"/>
      <c r="LTS357" s="1"/>
      <c r="LTT357" s="1"/>
      <c r="LTU357" s="1"/>
      <c r="LTV357" s="1"/>
      <c r="LTW357" s="1"/>
      <c r="LTX357" s="1"/>
      <c r="LTY357" s="1"/>
      <c r="LTZ357" s="1"/>
      <c r="LUA357" s="1"/>
      <c r="LUB357" s="1"/>
      <c r="LUC357" s="1"/>
      <c r="LUD357" s="1"/>
      <c r="LUE357" s="1"/>
      <c r="LUF357" s="1"/>
      <c r="LUG357" s="1"/>
      <c r="LUH357" s="1"/>
      <c r="LUI357" s="1"/>
      <c r="LUJ357" s="1"/>
      <c r="LUK357" s="1"/>
      <c r="LUL357" s="1"/>
      <c r="LUM357" s="1"/>
      <c r="LUN357" s="1"/>
      <c r="LUO357" s="1"/>
      <c r="LUP357" s="1"/>
      <c r="LUQ357" s="1"/>
      <c r="LUR357" s="1"/>
      <c r="LUS357" s="1"/>
      <c r="LUT357" s="1"/>
      <c r="LUU357" s="1"/>
      <c r="LUV357" s="1"/>
      <c r="LUW357" s="1"/>
      <c r="LUX357" s="1"/>
      <c r="LUY357" s="1"/>
      <c r="LUZ357" s="1"/>
      <c r="LVA357" s="1"/>
      <c r="LVB357" s="1"/>
      <c r="LVC357" s="1"/>
      <c r="LVD357" s="1"/>
      <c r="LVE357" s="1"/>
      <c r="LVF357" s="1"/>
      <c r="LVG357" s="1"/>
      <c r="LVH357" s="1"/>
      <c r="LVI357" s="1"/>
      <c r="LVJ357" s="1"/>
      <c r="LVK357" s="1"/>
      <c r="LVL357" s="1"/>
      <c r="LVM357" s="1"/>
      <c r="LVN357" s="1"/>
      <c r="LVO357" s="1"/>
      <c r="LVP357" s="1"/>
      <c r="LVQ357" s="1"/>
      <c r="LVR357" s="1"/>
      <c r="LVS357" s="1"/>
      <c r="LVT357" s="1"/>
      <c r="LVU357" s="1"/>
      <c r="LVV357" s="1"/>
      <c r="LVW357" s="1"/>
      <c r="LVX357" s="1"/>
      <c r="LVY357" s="1"/>
      <c r="LVZ357" s="1"/>
      <c r="LWA357" s="1"/>
      <c r="LWB357" s="1"/>
      <c r="LWC357" s="1"/>
      <c r="LWD357" s="1"/>
      <c r="LWE357" s="1"/>
      <c r="LWF357" s="1"/>
      <c r="LWG357" s="1"/>
      <c r="LWH357" s="1"/>
      <c r="LWI357" s="1"/>
      <c r="LWJ357" s="1"/>
      <c r="LWK357" s="1"/>
      <c r="LWL357" s="1"/>
      <c r="LWM357" s="1"/>
      <c r="LWN357" s="1"/>
      <c r="LWO357" s="1"/>
      <c r="LWP357" s="1"/>
      <c r="LWQ357" s="1"/>
      <c r="LWR357" s="1"/>
      <c r="LWS357" s="1"/>
      <c r="LWT357" s="1"/>
      <c r="LWU357" s="1"/>
      <c r="LWV357" s="1"/>
      <c r="LWW357" s="1"/>
      <c r="LWX357" s="1"/>
      <c r="LWY357" s="1"/>
      <c r="LWZ357" s="1"/>
      <c r="LXA357" s="1"/>
      <c r="LXB357" s="1"/>
      <c r="LXC357" s="1"/>
      <c r="LXD357" s="1"/>
      <c r="LXE357" s="1"/>
      <c r="LXF357" s="1"/>
      <c r="LXG357" s="1"/>
      <c r="LXH357" s="1"/>
      <c r="LXI357" s="1"/>
      <c r="LXJ357" s="1"/>
      <c r="LXK357" s="1"/>
      <c r="LXL357" s="1"/>
      <c r="LXM357" s="1"/>
      <c r="LXN357" s="1"/>
      <c r="LXO357" s="1"/>
      <c r="LXP357" s="1"/>
      <c r="LXQ357" s="1"/>
      <c r="LXR357" s="1"/>
      <c r="LXS357" s="1"/>
      <c r="LXT357" s="1"/>
      <c r="LXU357" s="1"/>
      <c r="LXV357" s="1"/>
      <c r="LXW357" s="1"/>
      <c r="LXX357" s="1"/>
      <c r="LXY357" s="1"/>
      <c r="LXZ357" s="1"/>
      <c r="LYA357" s="1"/>
      <c r="LYB357" s="1"/>
      <c r="LYC357" s="1"/>
      <c r="LYD357" s="1"/>
      <c r="LYE357" s="1"/>
      <c r="LYF357" s="1"/>
      <c r="LYG357" s="1"/>
      <c r="LYH357" s="1"/>
      <c r="LYI357" s="1"/>
      <c r="LYJ357" s="1"/>
      <c r="LYK357" s="1"/>
      <c r="LYL357" s="1"/>
      <c r="LYM357" s="1"/>
      <c r="LYN357" s="1"/>
      <c r="LYO357" s="1"/>
      <c r="LYP357" s="1"/>
      <c r="LYQ357" s="1"/>
      <c r="LYR357" s="1"/>
      <c r="LYS357" s="1"/>
      <c r="LYT357" s="1"/>
      <c r="LYU357" s="1"/>
      <c r="LYV357" s="1"/>
      <c r="LYW357" s="1"/>
      <c r="LYX357" s="1"/>
      <c r="LYY357" s="1"/>
      <c r="LYZ357" s="1"/>
      <c r="LZA357" s="1"/>
      <c r="LZB357" s="1"/>
      <c r="LZC357" s="1"/>
      <c r="LZD357" s="1"/>
      <c r="LZE357" s="1"/>
      <c r="LZF357" s="1"/>
      <c r="LZG357" s="1"/>
      <c r="LZH357" s="1"/>
      <c r="LZI357" s="1"/>
      <c r="LZJ357" s="1"/>
      <c r="LZK357" s="1"/>
      <c r="LZL357" s="1"/>
      <c r="LZM357" s="1"/>
      <c r="LZN357" s="1"/>
      <c r="LZO357" s="1"/>
      <c r="LZP357" s="1"/>
      <c r="LZQ357" s="1"/>
      <c r="LZR357" s="1"/>
      <c r="LZS357" s="1"/>
      <c r="LZT357" s="1"/>
      <c r="LZU357" s="1"/>
      <c r="LZV357" s="1"/>
      <c r="LZW357" s="1"/>
      <c r="LZX357" s="1"/>
      <c r="LZY357" s="1"/>
      <c r="LZZ357" s="1"/>
      <c r="MAA357" s="1"/>
      <c r="MAB357" s="1"/>
      <c r="MAC357" s="1"/>
      <c r="MAD357" s="1"/>
      <c r="MAE357" s="1"/>
      <c r="MAF357" s="1"/>
      <c r="MAG357" s="1"/>
      <c r="MAH357" s="1"/>
      <c r="MAI357" s="1"/>
      <c r="MAJ357" s="1"/>
      <c r="MAK357" s="1"/>
      <c r="MAL357" s="1"/>
      <c r="MAM357" s="1"/>
      <c r="MAN357" s="1"/>
      <c r="MAO357" s="1"/>
      <c r="MAP357" s="1"/>
      <c r="MAQ357" s="1"/>
      <c r="MAR357" s="1"/>
      <c r="MAS357" s="1"/>
      <c r="MAT357" s="1"/>
      <c r="MAU357" s="1"/>
      <c r="MAV357" s="1"/>
      <c r="MAW357" s="1"/>
      <c r="MAX357" s="1"/>
      <c r="MAY357" s="1"/>
      <c r="MAZ357" s="1"/>
      <c r="MBA357" s="1"/>
      <c r="MBB357" s="1"/>
      <c r="MBC357" s="1"/>
      <c r="MBD357" s="1"/>
      <c r="MBE357" s="1"/>
      <c r="MBF357" s="1"/>
      <c r="MBG357" s="1"/>
      <c r="MBH357" s="1"/>
      <c r="MBI357" s="1"/>
      <c r="MBJ357" s="1"/>
      <c r="MBK357" s="1"/>
      <c r="MBL357" s="1"/>
      <c r="MBM357" s="1"/>
      <c r="MBN357" s="1"/>
      <c r="MBO357" s="1"/>
      <c r="MBP357" s="1"/>
      <c r="MBQ357" s="1"/>
      <c r="MBR357" s="1"/>
      <c r="MBS357" s="1"/>
      <c r="MBT357" s="1"/>
      <c r="MBU357" s="1"/>
      <c r="MBV357" s="1"/>
      <c r="MBW357" s="1"/>
      <c r="MBX357" s="1"/>
      <c r="MBY357" s="1"/>
      <c r="MBZ357" s="1"/>
      <c r="MCA357" s="1"/>
      <c r="MCB357" s="1"/>
      <c r="MCC357" s="1"/>
      <c r="MCD357" s="1"/>
      <c r="MCE357" s="1"/>
      <c r="MCF357" s="1"/>
      <c r="MCG357" s="1"/>
      <c r="MCH357" s="1"/>
      <c r="MCI357" s="1"/>
      <c r="MCJ357" s="1"/>
      <c r="MCK357" s="1"/>
      <c r="MCL357" s="1"/>
      <c r="MCM357" s="1"/>
      <c r="MCN357" s="1"/>
      <c r="MCO357" s="1"/>
      <c r="MCP357" s="1"/>
      <c r="MCQ357" s="1"/>
      <c r="MCR357" s="1"/>
      <c r="MCS357" s="1"/>
      <c r="MCT357" s="1"/>
      <c r="MCU357" s="1"/>
      <c r="MCV357" s="1"/>
      <c r="MCW357" s="1"/>
      <c r="MCX357" s="1"/>
      <c r="MCY357" s="1"/>
      <c r="MCZ357" s="1"/>
      <c r="MDA357" s="1"/>
      <c r="MDB357" s="1"/>
      <c r="MDC357" s="1"/>
      <c r="MDD357" s="1"/>
      <c r="MDE357" s="1"/>
      <c r="MDF357" s="1"/>
      <c r="MDG357" s="1"/>
      <c r="MDH357" s="1"/>
      <c r="MDI357" s="1"/>
      <c r="MDJ357" s="1"/>
      <c r="MDK357" s="1"/>
      <c r="MDL357" s="1"/>
      <c r="MDM357" s="1"/>
      <c r="MDN357" s="1"/>
      <c r="MDO357" s="1"/>
      <c r="MDP357" s="1"/>
      <c r="MDQ357" s="1"/>
      <c r="MDR357" s="1"/>
      <c r="MDS357" s="1"/>
      <c r="MDT357" s="1"/>
      <c r="MDU357" s="1"/>
      <c r="MDV357" s="1"/>
      <c r="MDW357" s="1"/>
      <c r="MDX357" s="1"/>
      <c r="MDY357" s="1"/>
      <c r="MDZ357" s="1"/>
      <c r="MEA357" s="1"/>
      <c r="MEB357" s="1"/>
      <c r="MEC357" s="1"/>
      <c r="MED357" s="1"/>
      <c r="MEE357" s="1"/>
      <c r="MEF357" s="1"/>
      <c r="MEG357" s="1"/>
      <c r="MEH357" s="1"/>
      <c r="MEI357" s="1"/>
      <c r="MEJ357" s="1"/>
      <c r="MEK357" s="1"/>
      <c r="MEL357" s="1"/>
      <c r="MEM357" s="1"/>
      <c r="MEN357" s="1"/>
      <c r="MEO357" s="1"/>
      <c r="MEP357" s="1"/>
      <c r="MEQ357" s="1"/>
      <c r="MER357" s="1"/>
      <c r="MES357" s="1"/>
      <c r="MET357" s="1"/>
      <c r="MEU357" s="1"/>
      <c r="MEV357" s="1"/>
      <c r="MEW357" s="1"/>
      <c r="MEX357" s="1"/>
      <c r="MEY357" s="1"/>
      <c r="MEZ357" s="1"/>
      <c r="MFA357" s="1"/>
      <c r="MFB357" s="1"/>
      <c r="MFC357" s="1"/>
      <c r="MFD357" s="1"/>
      <c r="MFE357" s="1"/>
      <c r="MFF357" s="1"/>
      <c r="MFG357" s="1"/>
      <c r="MFH357" s="1"/>
      <c r="MFI357" s="1"/>
      <c r="MFJ357" s="1"/>
      <c r="MFK357" s="1"/>
      <c r="MFL357" s="1"/>
      <c r="MFM357" s="1"/>
      <c r="MFN357" s="1"/>
      <c r="MFO357" s="1"/>
      <c r="MFP357" s="1"/>
      <c r="MFQ357" s="1"/>
      <c r="MFR357" s="1"/>
      <c r="MFS357" s="1"/>
      <c r="MFT357" s="1"/>
      <c r="MFU357" s="1"/>
      <c r="MFV357" s="1"/>
      <c r="MFW357" s="1"/>
      <c r="MFX357" s="1"/>
      <c r="MFY357" s="1"/>
      <c r="MFZ357" s="1"/>
      <c r="MGA357" s="1"/>
      <c r="MGB357" s="1"/>
      <c r="MGC357" s="1"/>
      <c r="MGD357" s="1"/>
      <c r="MGE357" s="1"/>
      <c r="MGF357" s="1"/>
      <c r="MGG357" s="1"/>
      <c r="MGH357" s="1"/>
      <c r="MGI357" s="1"/>
      <c r="MGJ357" s="1"/>
      <c r="MGK357" s="1"/>
      <c r="MGL357" s="1"/>
      <c r="MGM357" s="1"/>
      <c r="MGN357" s="1"/>
      <c r="MGO357" s="1"/>
      <c r="MGP357" s="1"/>
      <c r="MGQ357" s="1"/>
      <c r="MGR357" s="1"/>
      <c r="MGS357" s="1"/>
      <c r="MGT357" s="1"/>
      <c r="MGU357" s="1"/>
      <c r="MGV357" s="1"/>
      <c r="MGW357" s="1"/>
      <c r="MGX357" s="1"/>
      <c r="MGY357" s="1"/>
      <c r="MGZ357" s="1"/>
      <c r="MHA357" s="1"/>
      <c r="MHB357" s="1"/>
      <c r="MHC357" s="1"/>
      <c r="MHD357" s="1"/>
      <c r="MHE357" s="1"/>
      <c r="MHF357" s="1"/>
      <c r="MHG357" s="1"/>
      <c r="MHH357" s="1"/>
      <c r="MHI357" s="1"/>
      <c r="MHJ357" s="1"/>
      <c r="MHK357" s="1"/>
      <c r="MHL357" s="1"/>
      <c r="MHM357" s="1"/>
      <c r="MHN357" s="1"/>
      <c r="MHO357" s="1"/>
      <c r="MHP357" s="1"/>
      <c r="MHQ357" s="1"/>
      <c r="MHR357" s="1"/>
      <c r="MHS357" s="1"/>
      <c r="MHT357" s="1"/>
      <c r="MHU357" s="1"/>
      <c r="MHV357" s="1"/>
      <c r="MHW357" s="1"/>
      <c r="MHX357" s="1"/>
      <c r="MHY357" s="1"/>
      <c r="MHZ357" s="1"/>
      <c r="MIA357" s="1"/>
      <c r="MIB357" s="1"/>
      <c r="MIC357" s="1"/>
      <c r="MID357" s="1"/>
      <c r="MIE357" s="1"/>
      <c r="MIF357" s="1"/>
      <c r="MIG357" s="1"/>
      <c r="MIH357" s="1"/>
      <c r="MII357" s="1"/>
      <c r="MIJ357" s="1"/>
      <c r="MIK357" s="1"/>
      <c r="MIL357" s="1"/>
      <c r="MIM357" s="1"/>
      <c r="MIN357" s="1"/>
      <c r="MIO357" s="1"/>
      <c r="MIP357" s="1"/>
      <c r="MIQ357" s="1"/>
      <c r="MIR357" s="1"/>
      <c r="MIS357" s="1"/>
      <c r="MIT357" s="1"/>
      <c r="MIU357" s="1"/>
      <c r="MIV357" s="1"/>
      <c r="MIW357" s="1"/>
      <c r="MIX357" s="1"/>
      <c r="MIY357" s="1"/>
      <c r="MIZ357" s="1"/>
      <c r="MJA357" s="1"/>
      <c r="MJB357" s="1"/>
      <c r="MJC357" s="1"/>
      <c r="MJD357" s="1"/>
      <c r="MJE357" s="1"/>
      <c r="MJF357" s="1"/>
      <c r="MJG357" s="1"/>
      <c r="MJH357" s="1"/>
      <c r="MJI357" s="1"/>
      <c r="MJJ357" s="1"/>
      <c r="MJK357" s="1"/>
      <c r="MJL357" s="1"/>
      <c r="MJM357" s="1"/>
      <c r="MJN357" s="1"/>
      <c r="MJO357" s="1"/>
      <c r="MJP357" s="1"/>
      <c r="MJQ357" s="1"/>
      <c r="MJR357" s="1"/>
      <c r="MJS357" s="1"/>
      <c r="MJT357" s="1"/>
      <c r="MJU357" s="1"/>
      <c r="MJV357" s="1"/>
      <c r="MJW357" s="1"/>
      <c r="MJX357" s="1"/>
      <c r="MJY357" s="1"/>
      <c r="MJZ357" s="1"/>
      <c r="MKA357" s="1"/>
      <c r="MKB357" s="1"/>
      <c r="MKC357" s="1"/>
      <c r="MKD357" s="1"/>
      <c r="MKE357" s="1"/>
      <c r="MKF357" s="1"/>
      <c r="MKG357" s="1"/>
      <c r="MKH357" s="1"/>
      <c r="MKI357" s="1"/>
      <c r="MKJ357" s="1"/>
      <c r="MKK357" s="1"/>
      <c r="MKL357" s="1"/>
      <c r="MKM357" s="1"/>
      <c r="MKN357" s="1"/>
      <c r="MKO357" s="1"/>
      <c r="MKP357" s="1"/>
      <c r="MKQ357" s="1"/>
      <c r="MKR357" s="1"/>
      <c r="MKS357" s="1"/>
      <c r="MKT357" s="1"/>
      <c r="MKU357" s="1"/>
      <c r="MKV357" s="1"/>
      <c r="MKW357" s="1"/>
      <c r="MKX357" s="1"/>
      <c r="MKY357" s="1"/>
      <c r="MKZ357" s="1"/>
      <c r="MLA357" s="1"/>
      <c r="MLB357" s="1"/>
      <c r="MLC357" s="1"/>
      <c r="MLD357" s="1"/>
      <c r="MLE357" s="1"/>
      <c r="MLF357" s="1"/>
      <c r="MLG357" s="1"/>
      <c r="MLH357" s="1"/>
      <c r="MLI357" s="1"/>
      <c r="MLJ357" s="1"/>
      <c r="MLK357" s="1"/>
      <c r="MLL357" s="1"/>
      <c r="MLM357" s="1"/>
      <c r="MLN357" s="1"/>
      <c r="MLO357" s="1"/>
      <c r="MLP357" s="1"/>
      <c r="MLQ357" s="1"/>
      <c r="MLR357" s="1"/>
      <c r="MLS357" s="1"/>
      <c r="MLT357" s="1"/>
      <c r="MLU357" s="1"/>
      <c r="MLV357" s="1"/>
      <c r="MLW357" s="1"/>
      <c r="MLX357" s="1"/>
      <c r="MLY357" s="1"/>
      <c r="MLZ357" s="1"/>
      <c r="MMA357" s="1"/>
      <c r="MMB357" s="1"/>
      <c r="MMC357" s="1"/>
      <c r="MMD357" s="1"/>
      <c r="MME357" s="1"/>
      <c r="MMF357" s="1"/>
      <c r="MMG357" s="1"/>
      <c r="MMH357" s="1"/>
      <c r="MMI357" s="1"/>
      <c r="MMJ357" s="1"/>
      <c r="MMK357" s="1"/>
      <c r="MML357" s="1"/>
      <c r="MMM357" s="1"/>
      <c r="MMN357" s="1"/>
      <c r="MMO357" s="1"/>
      <c r="MMP357" s="1"/>
      <c r="MMQ357" s="1"/>
      <c r="MMR357" s="1"/>
      <c r="MMS357" s="1"/>
      <c r="MMT357" s="1"/>
      <c r="MMU357" s="1"/>
      <c r="MMV357" s="1"/>
      <c r="MMW357" s="1"/>
      <c r="MMX357" s="1"/>
      <c r="MMY357" s="1"/>
      <c r="MMZ357" s="1"/>
      <c r="MNA357" s="1"/>
      <c r="MNB357" s="1"/>
      <c r="MNC357" s="1"/>
      <c r="MND357" s="1"/>
      <c r="MNE357" s="1"/>
      <c r="MNF357" s="1"/>
      <c r="MNG357" s="1"/>
      <c r="MNH357" s="1"/>
      <c r="MNI357" s="1"/>
      <c r="MNJ357" s="1"/>
      <c r="MNK357" s="1"/>
      <c r="MNL357" s="1"/>
      <c r="MNM357" s="1"/>
      <c r="MNN357" s="1"/>
      <c r="MNO357" s="1"/>
      <c r="MNP357" s="1"/>
      <c r="MNQ357" s="1"/>
      <c r="MNR357" s="1"/>
      <c r="MNS357" s="1"/>
      <c r="MNT357" s="1"/>
      <c r="MNU357" s="1"/>
      <c r="MNV357" s="1"/>
      <c r="MNW357" s="1"/>
      <c r="MNX357" s="1"/>
      <c r="MNY357" s="1"/>
      <c r="MNZ357" s="1"/>
      <c r="MOA357" s="1"/>
      <c r="MOB357" s="1"/>
      <c r="MOC357" s="1"/>
      <c r="MOD357" s="1"/>
      <c r="MOE357" s="1"/>
      <c r="MOF357" s="1"/>
      <c r="MOG357" s="1"/>
      <c r="MOH357" s="1"/>
      <c r="MOI357" s="1"/>
      <c r="MOJ357" s="1"/>
      <c r="MOK357" s="1"/>
      <c r="MOL357" s="1"/>
      <c r="MOM357" s="1"/>
      <c r="MON357" s="1"/>
      <c r="MOO357" s="1"/>
      <c r="MOP357" s="1"/>
      <c r="MOQ357" s="1"/>
      <c r="MOR357" s="1"/>
      <c r="MOS357" s="1"/>
      <c r="MOT357" s="1"/>
      <c r="MOU357" s="1"/>
      <c r="MOV357" s="1"/>
      <c r="MOW357" s="1"/>
      <c r="MOX357" s="1"/>
      <c r="MOY357" s="1"/>
      <c r="MOZ357" s="1"/>
      <c r="MPA357" s="1"/>
      <c r="MPB357" s="1"/>
      <c r="MPC357" s="1"/>
      <c r="MPD357" s="1"/>
      <c r="MPE357" s="1"/>
      <c r="MPF357" s="1"/>
      <c r="MPG357" s="1"/>
      <c r="MPH357" s="1"/>
      <c r="MPI357" s="1"/>
      <c r="MPJ357" s="1"/>
      <c r="MPK357" s="1"/>
      <c r="MPL357" s="1"/>
      <c r="MPM357" s="1"/>
      <c r="MPN357" s="1"/>
      <c r="MPO357" s="1"/>
      <c r="MPP357" s="1"/>
      <c r="MPQ357" s="1"/>
      <c r="MPR357" s="1"/>
      <c r="MPS357" s="1"/>
      <c r="MPT357" s="1"/>
      <c r="MPU357" s="1"/>
      <c r="MPV357" s="1"/>
      <c r="MPW357" s="1"/>
      <c r="MPX357" s="1"/>
      <c r="MPY357" s="1"/>
      <c r="MPZ357" s="1"/>
      <c r="MQA357" s="1"/>
      <c r="MQB357" s="1"/>
      <c r="MQC357" s="1"/>
      <c r="MQD357" s="1"/>
      <c r="MQE357" s="1"/>
      <c r="MQF357" s="1"/>
      <c r="MQG357" s="1"/>
      <c r="MQH357" s="1"/>
      <c r="MQI357" s="1"/>
      <c r="MQJ357" s="1"/>
      <c r="MQK357" s="1"/>
      <c r="MQL357" s="1"/>
      <c r="MQM357" s="1"/>
      <c r="MQN357" s="1"/>
      <c r="MQO357" s="1"/>
      <c r="MQP357" s="1"/>
      <c r="MQQ357" s="1"/>
      <c r="MQR357" s="1"/>
      <c r="MQS357" s="1"/>
      <c r="MQT357" s="1"/>
      <c r="MQU357" s="1"/>
      <c r="MQV357" s="1"/>
      <c r="MQW357" s="1"/>
      <c r="MQX357" s="1"/>
      <c r="MQY357" s="1"/>
      <c r="MQZ357" s="1"/>
      <c r="MRA357" s="1"/>
      <c r="MRB357" s="1"/>
      <c r="MRC357" s="1"/>
      <c r="MRD357" s="1"/>
      <c r="MRE357" s="1"/>
      <c r="MRF357" s="1"/>
      <c r="MRG357" s="1"/>
      <c r="MRH357" s="1"/>
      <c r="MRI357" s="1"/>
      <c r="MRJ357" s="1"/>
      <c r="MRK357" s="1"/>
      <c r="MRL357" s="1"/>
      <c r="MRM357" s="1"/>
      <c r="MRN357" s="1"/>
      <c r="MRO357" s="1"/>
      <c r="MRP357" s="1"/>
      <c r="MRQ357" s="1"/>
      <c r="MRR357" s="1"/>
      <c r="MRS357" s="1"/>
      <c r="MRT357" s="1"/>
      <c r="MRU357" s="1"/>
      <c r="MRV357" s="1"/>
      <c r="MRW357" s="1"/>
      <c r="MRX357" s="1"/>
      <c r="MRY357" s="1"/>
      <c r="MRZ357" s="1"/>
      <c r="MSA357" s="1"/>
      <c r="MSB357" s="1"/>
      <c r="MSC357" s="1"/>
      <c r="MSD357" s="1"/>
      <c r="MSE357" s="1"/>
      <c r="MSF357" s="1"/>
      <c r="MSG357" s="1"/>
      <c r="MSH357" s="1"/>
      <c r="MSI357" s="1"/>
      <c r="MSJ357" s="1"/>
      <c r="MSK357" s="1"/>
      <c r="MSL357" s="1"/>
      <c r="MSM357" s="1"/>
      <c r="MSN357" s="1"/>
      <c r="MSO357" s="1"/>
      <c r="MSP357" s="1"/>
      <c r="MSQ357" s="1"/>
      <c r="MSR357" s="1"/>
      <c r="MSS357" s="1"/>
      <c r="MST357" s="1"/>
      <c r="MSU357" s="1"/>
      <c r="MSV357" s="1"/>
      <c r="MSW357" s="1"/>
      <c r="MSX357" s="1"/>
      <c r="MSY357" s="1"/>
      <c r="MSZ357" s="1"/>
      <c r="MTA357" s="1"/>
      <c r="MTB357" s="1"/>
      <c r="MTC357" s="1"/>
      <c r="MTD357" s="1"/>
      <c r="MTE357" s="1"/>
      <c r="MTF357" s="1"/>
      <c r="MTG357" s="1"/>
      <c r="MTH357" s="1"/>
      <c r="MTI357" s="1"/>
      <c r="MTJ357" s="1"/>
      <c r="MTK357" s="1"/>
      <c r="MTL357" s="1"/>
      <c r="MTM357" s="1"/>
      <c r="MTN357" s="1"/>
      <c r="MTO357" s="1"/>
      <c r="MTP357" s="1"/>
      <c r="MTQ357" s="1"/>
      <c r="MTR357" s="1"/>
      <c r="MTS357" s="1"/>
      <c r="MTT357" s="1"/>
      <c r="MTU357" s="1"/>
      <c r="MTV357" s="1"/>
      <c r="MTW357" s="1"/>
      <c r="MTX357" s="1"/>
      <c r="MTY357" s="1"/>
      <c r="MTZ357" s="1"/>
      <c r="MUA357" s="1"/>
      <c r="MUB357" s="1"/>
      <c r="MUC357" s="1"/>
      <c r="MUD357" s="1"/>
      <c r="MUE357" s="1"/>
      <c r="MUF357" s="1"/>
      <c r="MUG357" s="1"/>
      <c r="MUH357" s="1"/>
      <c r="MUI357" s="1"/>
      <c r="MUJ357" s="1"/>
      <c r="MUK357" s="1"/>
      <c r="MUL357" s="1"/>
      <c r="MUM357" s="1"/>
      <c r="MUN357" s="1"/>
      <c r="MUO357" s="1"/>
      <c r="MUP357" s="1"/>
      <c r="MUQ357" s="1"/>
      <c r="MUR357" s="1"/>
      <c r="MUS357" s="1"/>
      <c r="MUT357" s="1"/>
      <c r="MUU357" s="1"/>
      <c r="MUV357" s="1"/>
      <c r="MUW357" s="1"/>
      <c r="MUX357" s="1"/>
      <c r="MUY357" s="1"/>
      <c r="MUZ357" s="1"/>
      <c r="MVA357" s="1"/>
      <c r="MVB357" s="1"/>
      <c r="MVC357" s="1"/>
      <c r="MVD357" s="1"/>
      <c r="MVE357" s="1"/>
      <c r="MVF357" s="1"/>
      <c r="MVG357" s="1"/>
      <c r="MVH357" s="1"/>
      <c r="MVI357" s="1"/>
      <c r="MVJ357" s="1"/>
      <c r="MVK357" s="1"/>
      <c r="MVL357" s="1"/>
      <c r="MVM357" s="1"/>
      <c r="MVN357" s="1"/>
      <c r="MVO357" s="1"/>
      <c r="MVP357" s="1"/>
      <c r="MVQ357" s="1"/>
      <c r="MVR357" s="1"/>
      <c r="MVS357" s="1"/>
      <c r="MVT357" s="1"/>
      <c r="MVU357" s="1"/>
      <c r="MVV357" s="1"/>
      <c r="MVW357" s="1"/>
      <c r="MVX357" s="1"/>
      <c r="MVY357" s="1"/>
      <c r="MVZ357" s="1"/>
      <c r="MWA357" s="1"/>
      <c r="MWB357" s="1"/>
      <c r="MWC357" s="1"/>
      <c r="MWD357" s="1"/>
      <c r="MWE357" s="1"/>
      <c r="MWF357" s="1"/>
      <c r="MWG357" s="1"/>
      <c r="MWH357" s="1"/>
      <c r="MWI357" s="1"/>
      <c r="MWJ357" s="1"/>
      <c r="MWK357" s="1"/>
      <c r="MWL357" s="1"/>
      <c r="MWM357" s="1"/>
      <c r="MWN357" s="1"/>
      <c r="MWO357" s="1"/>
      <c r="MWP357" s="1"/>
      <c r="MWQ357" s="1"/>
      <c r="MWR357" s="1"/>
      <c r="MWS357" s="1"/>
      <c r="MWT357" s="1"/>
      <c r="MWU357" s="1"/>
      <c r="MWV357" s="1"/>
      <c r="MWW357" s="1"/>
      <c r="MWX357" s="1"/>
      <c r="MWY357" s="1"/>
      <c r="MWZ357" s="1"/>
      <c r="MXA357" s="1"/>
      <c r="MXB357" s="1"/>
      <c r="MXC357" s="1"/>
      <c r="MXD357" s="1"/>
      <c r="MXE357" s="1"/>
      <c r="MXF357" s="1"/>
      <c r="MXG357" s="1"/>
      <c r="MXH357" s="1"/>
      <c r="MXI357" s="1"/>
      <c r="MXJ357" s="1"/>
      <c r="MXK357" s="1"/>
      <c r="MXL357" s="1"/>
      <c r="MXM357" s="1"/>
      <c r="MXN357" s="1"/>
      <c r="MXO357" s="1"/>
      <c r="MXP357" s="1"/>
      <c r="MXQ357" s="1"/>
      <c r="MXR357" s="1"/>
      <c r="MXS357" s="1"/>
      <c r="MXT357" s="1"/>
      <c r="MXU357" s="1"/>
      <c r="MXV357" s="1"/>
      <c r="MXW357" s="1"/>
      <c r="MXX357" s="1"/>
      <c r="MXY357" s="1"/>
      <c r="MXZ357" s="1"/>
      <c r="MYA357" s="1"/>
      <c r="MYB357" s="1"/>
      <c r="MYC357" s="1"/>
      <c r="MYD357" s="1"/>
      <c r="MYE357" s="1"/>
      <c r="MYF357" s="1"/>
      <c r="MYG357" s="1"/>
      <c r="MYH357" s="1"/>
      <c r="MYI357" s="1"/>
      <c r="MYJ357" s="1"/>
      <c r="MYK357" s="1"/>
      <c r="MYL357" s="1"/>
      <c r="MYM357" s="1"/>
      <c r="MYN357" s="1"/>
      <c r="MYO357" s="1"/>
      <c r="MYP357" s="1"/>
      <c r="MYQ357" s="1"/>
      <c r="MYR357" s="1"/>
      <c r="MYS357" s="1"/>
      <c r="MYT357" s="1"/>
      <c r="MYU357" s="1"/>
      <c r="MYV357" s="1"/>
      <c r="MYW357" s="1"/>
      <c r="MYX357" s="1"/>
      <c r="MYY357" s="1"/>
      <c r="MYZ357" s="1"/>
      <c r="MZA357" s="1"/>
      <c r="MZB357" s="1"/>
      <c r="MZC357" s="1"/>
      <c r="MZD357" s="1"/>
      <c r="MZE357" s="1"/>
      <c r="MZF357" s="1"/>
      <c r="MZG357" s="1"/>
      <c r="MZH357" s="1"/>
      <c r="MZI357" s="1"/>
      <c r="MZJ357" s="1"/>
      <c r="MZK357" s="1"/>
      <c r="MZL357" s="1"/>
      <c r="MZM357" s="1"/>
      <c r="MZN357" s="1"/>
      <c r="MZO357" s="1"/>
      <c r="MZP357" s="1"/>
      <c r="MZQ357" s="1"/>
      <c r="MZR357" s="1"/>
      <c r="MZS357" s="1"/>
      <c r="MZT357" s="1"/>
      <c r="MZU357" s="1"/>
      <c r="MZV357" s="1"/>
      <c r="MZW357" s="1"/>
      <c r="MZX357" s="1"/>
      <c r="MZY357" s="1"/>
      <c r="MZZ357" s="1"/>
      <c r="NAA357" s="1"/>
      <c r="NAB357" s="1"/>
      <c r="NAC357" s="1"/>
      <c r="NAD357" s="1"/>
      <c r="NAE357" s="1"/>
      <c r="NAF357" s="1"/>
      <c r="NAG357" s="1"/>
      <c r="NAH357" s="1"/>
      <c r="NAI357" s="1"/>
      <c r="NAJ357" s="1"/>
      <c r="NAK357" s="1"/>
      <c r="NAL357" s="1"/>
      <c r="NAM357" s="1"/>
      <c r="NAN357" s="1"/>
      <c r="NAO357" s="1"/>
      <c r="NAP357" s="1"/>
      <c r="NAQ357" s="1"/>
      <c r="NAR357" s="1"/>
      <c r="NAS357" s="1"/>
      <c r="NAT357" s="1"/>
      <c r="NAU357" s="1"/>
      <c r="NAV357" s="1"/>
      <c r="NAW357" s="1"/>
      <c r="NAX357" s="1"/>
      <c r="NAY357" s="1"/>
      <c r="NAZ357" s="1"/>
      <c r="NBA357" s="1"/>
      <c r="NBB357" s="1"/>
      <c r="NBC357" s="1"/>
      <c r="NBD357" s="1"/>
      <c r="NBE357" s="1"/>
      <c r="NBF357" s="1"/>
      <c r="NBG357" s="1"/>
      <c r="NBH357" s="1"/>
      <c r="NBI357" s="1"/>
      <c r="NBJ357" s="1"/>
      <c r="NBK357" s="1"/>
      <c r="NBL357" s="1"/>
      <c r="NBM357" s="1"/>
      <c r="NBN357" s="1"/>
      <c r="NBO357" s="1"/>
      <c r="NBP357" s="1"/>
      <c r="NBQ357" s="1"/>
      <c r="NBR357" s="1"/>
      <c r="NBS357" s="1"/>
      <c r="NBT357" s="1"/>
      <c r="NBU357" s="1"/>
      <c r="NBV357" s="1"/>
      <c r="NBW357" s="1"/>
      <c r="NBX357" s="1"/>
      <c r="NBY357" s="1"/>
      <c r="NBZ357" s="1"/>
      <c r="NCA357" s="1"/>
      <c r="NCB357" s="1"/>
      <c r="NCC357" s="1"/>
      <c r="NCD357" s="1"/>
      <c r="NCE357" s="1"/>
      <c r="NCF357" s="1"/>
      <c r="NCG357" s="1"/>
      <c r="NCH357" s="1"/>
      <c r="NCI357" s="1"/>
      <c r="NCJ357" s="1"/>
      <c r="NCK357" s="1"/>
      <c r="NCL357" s="1"/>
      <c r="NCM357" s="1"/>
      <c r="NCN357" s="1"/>
      <c r="NCO357" s="1"/>
      <c r="NCP357" s="1"/>
      <c r="NCQ357" s="1"/>
      <c r="NCR357" s="1"/>
      <c r="NCS357" s="1"/>
      <c r="NCT357" s="1"/>
      <c r="NCU357" s="1"/>
      <c r="NCV357" s="1"/>
      <c r="NCW357" s="1"/>
      <c r="NCX357" s="1"/>
      <c r="NCY357" s="1"/>
      <c r="NCZ357" s="1"/>
      <c r="NDA357" s="1"/>
      <c r="NDB357" s="1"/>
      <c r="NDC357" s="1"/>
      <c r="NDD357" s="1"/>
      <c r="NDE357" s="1"/>
      <c r="NDF357" s="1"/>
      <c r="NDG357" s="1"/>
      <c r="NDH357" s="1"/>
      <c r="NDI357" s="1"/>
      <c r="NDJ357" s="1"/>
      <c r="NDK357" s="1"/>
      <c r="NDL357" s="1"/>
      <c r="NDM357" s="1"/>
      <c r="NDN357" s="1"/>
      <c r="NDO357" s="1"/>
      <c r="NDP357" s="1"/>
      <c r="NDQ357" s="1"/>
      <c r="NDR357" s="1"/>
      <c r="NDS357" s="1"/>
      <c r="NDT357" s="1"/>
      <c r="NDU357" s="1"/>
      <c r="NDV357" s="1"/>
      <c r="NDW357" s="1"/>
      <c r="NDX357" s="1"/>
      <c r="NDY357" s="1"/>
      <c r="NDZ357" s="1"/>
      <c r="NEA357" s="1"/>
      <c r="NEB357" s="1"/>
      <c r="NEC357" s="1"/>
      <c r="NED357" s="1"/>
      <c r="NEE357" s="1"/>
      <c r="NEF357" s="1"/>
      <c r="NEG357" s="1"/>
      <c r="NEH357" s="1"/>
      <c r="NEI357" s="1"/>
      <c r="NEJ357" s="1"/>
      <c r="NEK357" s="1"/>
      <c r="NEL357" s="1"/>
      <c r="NEM357" s="1"/>
      <c r="NEN357" s="1"/>
      <c r="NEO357" s="1"/>
      <c r="NEP357" s="1"/>
      <c r="NEQ357" s="1"/>
      <c r="NER357" s="1"/>
      <c r="NES357" s="1"/>
      <c r="NET357" s="1"/>
      <c r="NEU357" s="1"/>
      <c r="NEV357" s="1"/>
      <c r="NEW357" s="1"/>
      <c r="NEX357" s="1"/>
      <c r="NEY357" s="1"/>
      <c r="NEZ357" s="1"/>
      <c r="NFA357" s="1"/>
      <c r="NFB357" s="1"/>
      <c r="NFC357" s="1"/>
      <c r="NFD357" s="1"/>
      <c r="NFE357" s="1"/>
      <c r="NFF357" s="1"/>
      <c r="NFG357" s="1"/>
      <c r="NFH357" s="1"/>
      <c r="NFI357" s="1"/>
      <c r="NFJ357" s="1"/>
      <c r="NFK357" s="1"/>
      <c r="NFL357" s="1"/>
      <c r="NFM357" s="1"/>
      <c r="NFN357" s="1"/>
      <c r="NFO357" s="1"/>
      <c r="NFP357" s="1"/>
      <c r="NFQ357" s="1"/>
      <c r="NFR357" s="1"/>
      <c r="NFS357" s="1"/>
      <c r="NFT357" s="1"/>
      <c r="NFU357" s="1"/>
      <c r="NFV357" s="1"/>
      <c r="NFW357" s="1"/>
      <c r="NFX357" s="1"/>
      <c r="NFY357" s="1"/>
      <c r="NFZ357" s="1"/>
      <c r="NGA357" s="1"/>
      <c r="NGB357" s="1"/>
      <c r="NGC357" s="1"/>
      <c r="NGD357" s="1"/>
      <c r="NGE357" s="1"/>
      <c r="NGF357" s="1"/>
      <c r="NGG357" s="1"/>
      <c r="NGH357" s="1"/>
      <c r="NGI357" s="1"/>
      <c r="NGJ357" s="1"/>
      <c r="NGK357" s="1"/>
      <c r="NGL357" s="1"/>
      <c r="NGM357" s="1"/>
      <c r="NGN357" s="1"/>
      <c r="NGO357" s="1"/>
      <c r="NGP357" s="1"/>
      <c r="NGQ357" s="1"/>
      <c r="NGR357" s="1"/>
      <c r="NGS357" s="1"/>
      <c r="NGT357" s="1"/>
      <c r="NGU357" s="1"/>
      <c r="NGV357" s="1"/>
      <c r="NGW357" s="1"/>
      <c r="NGX357" s="1"/>
      <c r="NGY357" s="1"/>
      <c r="NGZ357" s="1"/>
      <c r="NHA357" s="1"/>
      <c r="NHB357" s="1"/>
      <c r="NHC357" s="1"/>
      <c r="NHD357" s="1"/>
      <c r="NHE357" s="1"/>
      <c r="NHF357" s="1"/>
      <c r="NHG357" s="1"/>
      <c r="NHH357" s="1"/>
      <c r="NHI357" s="1"/>
      <c r="NHJ357" s="1"/>
      <c r="NHK357" s="1"/>
      <c r="NHL357" s="1"/>
      <c r="NHM357" s="1"/>
      <c r="NHN357" s="1"/>
      <c r="NHO357" s="1"/>
      <c r="NHP357" s="1"/>
      <c r="NHQ357" s="1"/>
      <c r="NHR357" s="1"/>
      <c r="NHS357" s="1"/>
      <c r="NHT357" s="1"/>
      <c r="NHU357" s="1"/>
      <c r="NHV357" s="1"/>
      <c r="NHW357" s="1"/>
      <c r="NHX357" s="1"/>
      <c r="NHY357" s="1"/>
      <c r="NHZ357" s="1"/>
      <c r="NIA357" s="1"/>
      <c r="NIB357" s="1"/>
      <c r="NIC357" s="1"/>
      <c r="NID357" s="1"/>
      <c r="NIE357" s="1"/>
      <c r="NIF357" s="1"/>
      <c r="NIG357" s="1"/>
      <c r="NIH357" s="1"/>
      <c r="NII357" s="1"/>
      <c r="NIJ357" s="1"/>
      <c r="NIK357" s="1"/>
      <c r="NIL357" s="1"/>
      <c r="NIM357" s="1"/>
      <c r="NIN357" s="1"/>
      <c r="NIO357" s="1"/>
      <c r="NIP357" s="1"/>
      <c r="NIQ357" s="1"/>
      <c r="NIR357" s="1"/>
      <c r="NIS357" s="1"/>
      <c r="NIT357" s="1"/>
      <c r="NIU357" s="1"/>
      <c r="NIV357" s="1"/>
      <c r="NIW357" s="1"/>
      <c r="NIX357" s="1"/>
      <c r="NIY357" s="1"/>
      <c r="NIZ357" s="1"/>
      <c r="NJA357" s="1"/>
      <c r="NJB357" s="1"/>
      <c r="NJC357" s="1"/>
      <c r="NJD357" s="1"/>
      <c r="NJE357" s="1"/>
      <c r="NJF357" s="1"/>
      <c r="NJG357" s="1"/>
      <c r="NJH357" s="1"/>
      <c r="NJI357" s="1"/>
      <c r="NJJ357" s="1"/>
      <c r="NJK357" s="1"/>
      <c r="NJL357" s="1"/>
      <c r="NJM357" s="1"/>
      <c r="NJN357" s="1"/>
      <c r="NJO357" s="1"/>
      <c r="NJP357" s="1"/>
      <c r="NJQ357" s="1"/>
      <c r="NJR357" s="1"/>
      <c r="NJS357" s="1"/>
      <c r="NJT357" s="1"/>
      <c r="NJU357" s="1"/>
      <c r="NJV357" s="1"/>
      <c r="NJW357" s="1"/>
      <c r="NJX357" s="1"/>
      <c r="NJY357" s="1"/>
      <c r="NJZ357" s="1"/>
      <c r="NKA357" s="1"/>
      <c r="NKB357" s="1"/>
      <c r="NKC357" s="1"/>
      <c r="NKD357" s="1"/>
      <c r="NKE357" s="1"/>
      <c r="NKF357" s="1"/>
      <c r="NKG357" s="1"/>
      <c r="NKH357" s="1"/>
      <c r="NKI357" s="1"/>
      <c r="NKJ357" s="1"/>
      <c r="NKK357" s="1"/>
      <c r="NKL357" s="1"/>
      <c r="NKM357" s="1"/>
      <c r="NKN357" s="1"/>
      <c r="NKO357" s="1"/>
      <c r="NKP357" s="1"/>
      <c r="NKQ357" s="1"/>
      <c r="NKR357" s="1"/>
      <c r="NKS357" s="1"/>
      <c r="NKT357" s="1"/>
      <c r="NKU357" s="1"/>
      <c r="NKV357" s="1"/>
      <c r="NKW357" s="1"/>
      <c r="NKX357" s="1"/>
      <c r="NKY357" s="1"/>
      <c r="NKZ357" s="1"/>
      <c r="NLA357" s="1"/>
      <c r="NLB357" s="1"/>
      <c r="NLC357" s="1"/>
      <c r="NLD357" s="1"/>
      <c r="NLE357" s="1"/>
      <c r="NLF357" s="1"/>
      <c r="NLG357" s="1"/>
      <c r="NLH357" s="1"/>
      <c r="NLI357" s="1"/>
      <c r="NLJ357" s="1"/>
      <c r="NLK357" s="1"/>
      <c r="NLL357" s="1"/>
      <c r="NLM357" s="1"/>
      <c r="NLN357" s="1"/>
      <c r="NLO357" s="1"/>
      <c r="NLP357" s="1"/>
      <c r="NLQ357" s="1"/>
      <c r="NLR357" s="1"/>
      <c r="NLS357" s="1"/>
      <c r="NLT357" s="1"/>
      <c r="NLU357" s="1"/>
      <c r="NLV357" s="1"/>
      <c r="NLW357" s="1"/>
      <c r="NLX357" s="1"/>
      <c r="NLY357" s="1"/>
      <c r="NLZ357" s="1"/>
      <c r="NMA357" s="1"/>
      <c r="NMB357" s="1"/>
      <c r="NMC357" s="1"/>
      <c r="NMD357" s="1"/>
      <c r="NME357" s="1"/>
      <c r="NMF357" s="1"/>
      <c r="NMG357" s="1"/>
      <c r="NMH357" s="1"/>
      <c r="NMI357" s="1"/>
      <c r="NMJ357" s="1"/>
      <c r="NMK357" s="1"/>
      <c r="NML357" s="1"/>
      <c r="NMM357" s="1"/>
      <c r="NMN357" s="1"/>
      <c r="NMO357" s="1"/>
      <c r="NMP357" s="1"/>
      <c r="NMQ357" s="1"/>
      <c r="NMR357" s="1"/>
      <c r="NMS357" s="1"/>
      <c r="NMT357" s="1"/>
      <c r="NMU357" s="1"/>
      <c r="NMV357" s="1"/>
      <c r="NMW357" s="1"/>
      <c r="NMX357" s="1"/>
      <c r="NMY357" s="1"/>
      <c r="NMZ357" s="1"/>
      <c r="NNA357" s="1"/>
      <c r="NNB357" s="1"/>
      <c r="NNC357" s="1"/>
      <c r="NND357" s="1"/>
      <c r="NNE357" s="1"/>
      <c r="NNF357" s="1"/>
      <c r="NNG357" s="1"/>
      <c r="NNH357" s="1"/>
      <c r="NNI357" s="1"/>
      <c r="NNJ357" s="1"/>
      <c r="NNK357" s="1"/>
      <c r="NNL357" s="1"/>
      <c r="NNM357" s="1"/>
      <c r="NNN357" s="1"/>
      <c r="NNO357" s="1"/>
      <c r="NNP357" s="1"/>
      <c r="NNQ357" s="1"/>
      <c r="NNR357" s="1"/>
      <c r="NNS357" s="1"/>
      <c r="NNT357" s="1"/>
      <c r="NNU357" s="1"/>
      <c r="NNV357" s="1"/>
      <c r="NNW357" s="1"/>
      <c r="NNX357" s="1"/>
      <c r="NNY357" s="1"/>
      <c r="NNZ357" s="1"/>
      <c r="NOA357" s="1"/>
      <c r="NOB357" s="1"/>
      <c r="NOC357" s="1"/>
      <c r="NOD357" s="1"/>
      <c r="NOE357" s="1"/>
      <c r="NOF357" s="1"/>
      <c r="NOG357" s="1"/>
      <c r="NOH357" s="1"/>
      <c r="NOI357" s="1"/>
      <c r="NOJ357" s="1"/>
      <c r="NOK357" s="1"/>
      <c r="NOL357" s="1"/>
      <c r="NOM357" s="1"/>
      <c r="NON357" s="1"/>
      <c r="NOO357" s="1"/>
      <c r="NOP357" s="1"/>
      <c r="NOQ357" s="1"/>
      <c r="NOR357" s="1"/>
      <c r="NOS357" s="1"/>
      <c r="NOT357" s="1"/>
      <c r="NOU357" s="1"/>
      <c r="NOV357" s="1"/>
      <c r="NOW357" s="1"/>
      <c r="NOX357" s="1"/>
      <c r="NOY357" s="1"/>
      <c r="NOZ357" s="1"/>
      <c r="NPA357" s="1"/>
      <c r="NPB357" s="1"/>
      <c r="NPC357" s="1"/>
      <c r="NPD357" s="1"/>
      <c r="NPE357" s="1"/>
      <c r="NPF357" s="1"/>
      <c r="NPG357" s="1"/>
      <c r="NPH357" s="1"/>
      <c r="NPI357" s="1"/>
      <c r="NPJ357" s="1"/>
      <c r="NPK357" s="1"/>
      <c r="NPL357" s="1"/>
      <c r="NPM357" s="1"/>
      <c r="NPN357" s="1"/>
      <c r="NPO357" s="1"/>
      <c r="NPP357" s="1"/>
      <c r="NPQ357" s="1"/>
      <c r="NPR357" s="1"/>
      <c r="NPS357" s="1"/>
      <c r="NPT357" s="1"/>
      <c r="NPU357" s="1"/>
      <c r="NPV357" s="1"/>
      <c r="NPW357" s="1"/>
      <c r="NPX357" s="1"/>
      <c r="NPY357" s="1"/>
      <c r="NPZ357" s="1"/>
      <c r="NQA357" s="1"/>
      <c r="NQB357" s="1"/>
      <c r="NQC357" s="1"/>
      <c r="NQD357" s="1"/>
      <c r="NQE357" s="1"/>
      <c r="NQF357" s="1"/>
      <c r="NQG357" s="1"/>
      <c r="NQH357" s="1"/>
      <c r="NQI357" s="1"/>
      <c r="NQJ357" s="1"/>
      <c r="NQK357" s="1"/>
      <c r="NQL357" s="1"/>
      <c r="NQM357" s="1"/>
      <c r="NQN357" s="1"/>
      <c r="NQO357" s="1"/>
      <c r="NQP357" s="1"/>
      <c r="NQQ357" s="1"/>
      <c r="NQR357" s="1"/>
      <c r="NQS357" s="1"/>
      <c r="NQT357" s="1"/>
      <c r="NQU357" s="1"/>
      <c r="NQV357" s="1"/>
      <c r="NQW357" s="1"/>
      <c r="NQX357" s="1"/>
      <c r="NQY357" s="1"/>
      <c r="NQZ357" s="1"/>
      <c r="NRA357" s="1"/>
      <c r="NRB357" s="1"/>
      <c r="NRC357" s="1"/>
      <c r="NRD357" s="1"/>
      <c r="NRE357" s="1"/>
      <c r="NRF357" s="1"/>
      <c r="NRG357" s="1"/>
      <c r="NRH357" s="1"/>
      <c r="NRI357" s="1"/>
      <c r="NRJ357" s="1"/>
      <c r="NRK357" s="1"/>
      <c r="NRL357" s="1"/>
      <c r="NRM357" s="1"/>
      <c r="NRN357" s="1"/>
      <c r="NRO357" s="1"/>
      <c r="NRP357" s="1"/>
      <c r="NRQ357" s="1"/>
      <c r="NRR357" s="1"/>
      <c r="NRS357" s="1"/>
      <c r="NRT357" s="1"/>
      <c r="NRU357" s="1"/>
      <c r="NRV357" s="1"/>
      <c r="NRW357" s="1"/>
      <c r="NRX357" s="1"/>
      <c r="NRY357" s="1"/>
      <c r="NRZ357" s="1"/>
      <c r="NSA357" s="1"/>
      <c r="NSB357" s="1"/>
      <c r="NSC357" s="1"/>
      <c r="NSD357" s="1"/>
      <c r="NSE357" s="1"/>
      <c r="NSF357" s="1"/>
      <c r="NSG357" s="1"/>
      <c r="NSH357" s="1"/>
      <c r="NSI357" s="1"/>
      <c r="NSJ357" s="1"/>
      <c r="NSK357" s="1"/>
      <c r="NSL357" s="1"/>
      <c r="NSM357" s="1"/>
      <c r="NSN357" s="1"/>
      <c r="NSO357" s="1"/>
      <c r="NSP357" s="1"/>
      <c r="NSQ357" s="1"/>
      <c r="NSR357" s="1"/>
      <c r="NSS357" s="1"/>
      <c r="NST357" s="1"/>
      <c r="NSU357" s="1"/>
      <c r="NSV357" s="1"/>
      <c r="NSW357" s="1"/>
      <c r="NSX357" s="1"/>
      <c r="NSY357" s="1"/>
      <c r="NSZ357" s="1"/>
      <c r="NTA357" s="1"/>
      <c r="NTB357" s="1"/>
      <c r="NTC357" s="1"/>
      <c r="NTD357" s="1"/>
      <c r="NTE357" s="1"/>
      <c r="NTF357" s="1"/>
      <c r="NTG357" s="1"/>
      <c r="NTH357" s="1"/>
      <c r="NTI357" s="1"/>
      <c r="NTJ357" s="1"/>
      <c r="NTK357" s="1"/>
      <c r="NTL357" s="1"/>
      <c r="NTM357" s="1"/>
      <c r="NTN357" s="1"/>
      <c r="NTO357" s="1"/>
      <c r="NTP357" s="1"/>
      <c r="NTQ357" s="1"/>
      <c r="NTR357" s="1"/>
      <c r="NTS357" s="1"/>
      <c r="NTT357" s="1"/>
      <c r="NTU357" s="1"/>
      <c r="NTV357" s="1"/>
      <c r="NTW357" s="1"/>
      <c r="NTX357" s="1"/>
      <c r="NTY357" s="1"/>
      <c r="NTZ357" s="1"/>
      <c r="NUA357" s="1"/>
      <c r="NUB357" s="1"/>
      <c r="NUC357" s="1"/>
      <c r="NUD357" s="1"/>
      <c r="NUE357" s="1"/>
      <c r="NUF357" s="1"/>
      <c r="NUG357" s="1"/>
      <c r="NUH357" s="1"/>
      <c r="NUI357" s="1"/>
      <c r="NUJ357" s="1"/>
      <c r="NUK357" s="1"/>
      <c r="NUL357" s="1"/>
      <c r="NUM357" s="1"/>
      <c r="NUN357" s="1"/>
      <c r="NUO357" s="1"/>
      <c r="NUP357" s="1"/>
      <c r="NUQ357" s="1"/>
      <c r="NUR357" s="1"/>
      <c r="NUS357" s="1"/>
      <c r="NUT357" s="1"/>
      <c r="NUU357" s="1"/>
      <c r="NUV357" s="1"/>
      <c r="NUW357" s="1"/>
      <c r="NUX357" s="1"/>
      <c r="NUY357" s="1"/>
      <c r="NUZ357" s="1"/>
      <c r="NVA357" s="1"/>
      <c r="NVB357" s="1"/>
      <c r="NVC357" s="1"/>
      <c r="NVD357" s="1"/>
      <c r="NVE357" s="1"/>
      <c r="NVF357" s="1"/>
      <c r="NVG357" s="1"/>
      <c r="NVH357" s="1"/>
      <c r="NVI357" s="1"/>
      <c r="NVJ357" s="1"/>
      <c r="NVK357" s="1"/>
      <c r="NVL357" s="1"/>
      <c r="NVM357" s="1"/>
      <c r="NVN357" s="1"/>
      <c r="NVO357" s="1"/>
      <c r="NVP357" s="1"/>
      <c r="NVQ357" s="1"/>
      <c r="NVR357" s="1"/>
      <c r="NVS357" s="1"/>
      <c r="NVT357" s="1"/>
      <c r="NVU357" s="1"/>
      <c r="NVV357" s="1"/>
      <c r="NVW357" s="1"/>
      <c r="NVX357" s="1"/>
      <c r="NVY357" s="1"/>
      <c r="NVZ357" s="1"/>
      <c r="NWA357" s="1"/>
      <c r="NWB357" s="1"/>
      <c r="NWC357" s="1"/>
      <c r="NWD357" s="1"/>
      <c r="NWE357" s="1"/>
      <c r="NWF357" s="1"/>
      <c r="NWG357" s="1"/>
      <c r="NWH357" s="1"/>
      <c r="NWI357" s="1"/>
      <c r="NWJ357" s="1"/>
      <c r="NWK357" s="1"/>
      <c r="NWL357" s="1"/>
      <c r="NWM357" s="1"/>
      <c r="NWN357" s="1"/>
      <c r="NWO357" s="1"/>
      <c r="NWP357" s="1"/>
      <c r="NWQ357" s="1"/>
      <c r="NWR357" s="1"/>
      <c r="NWS357" s="1"/>
      <c r="NWT357" s="1"/>
      <c r="NWU357" s="1"/>
      <c r="NWV357" s="1"/>
      <c r="NWW357" s="1"/>
      <c r="NWX357" s="1"/>
      <c r="NWY357" s="1"/>
      <c r="NWZ357" s="1"/>
      <c r="NXA357" s="1"/>
      <c r="NXB357" s="1"/>
      <c r="NXC357" s="1"/>
      <c r="NXD357" s="1"/>
      <c r="NXE357" s="1"/>
      <c r="NXF357" s="1"/>
      <c r="NXG357" s="1"/>
      <c r="NXH357" s="1"/>
      <c r="NXI357" s="1"/>
      <c r="NXJ357" s="1"/>
      <c r="NXK357" s="1"/>
      <c r="NXL357" s="1"/>
      <c r="NXM357" s="1"/>
      <c r="NXN357" s="1"/>
      <c r="NXO357" s="1"/>
      <c r="NXP357" s="1"/>
      <c r="NXQ357" s="1"/>
      <c r="NXR357" s="1"/>
      <c r="NXS357" s="1"/>
      <c r="NXT357" s="1"/>
      <c r="NXU357" s="1"/>
      <c r="NXV357" s="1"/>
      <c r="NXW357" s="1"/>
      <c r="NXX357" s="1"/>
      <c r="NXY357" s="1"/>
      <c r="NXZ357" s="1"/>
      <c r="NYA357" s="1"/>
      <c r="NYB357" s="1"/>
      <c r="NYC357" s="1"/>
      <c r="NYD357" s="1"/>
      <c r="NYE357" s="1"/>
      <c r="NYF357" s="1"/>
      <c r="NYG357" s="1"/>
      <c r="NYH357" s="1"/>
      <c r="NYI357" s="1"/>
      <c r="NYJ357" s="1"/>
      <c r="NYK357" s="1"/>
      <c r="NYL357" s="1"/>
      <c r="NYM357" s="1"/>
      <c r="NYN357" s="1"/>
      <c r="NYO357" s="1"/>
      <c r="NYP357" s="1"/>
      <c r="NYQ357" s="1"/>
      <c r="NYR357" s="1"/>
      <c r="NYS357" s="1"/>
      <c r="NYT357" s="1"/>
      <c r="NYU357" s="1"/>
      <c r="NYV357" s="1"/>
      <c r="NYW357" s="1"/>
      <c r="NYX357" s="1"/>
      <c r="NYY357" s="1"/>
      <c r="NYZ357" s="1"/>
      <c r="NZA357" s="1"/>
      <c r="NZB357" s="1"/>
      <c r="NZC357" s="1"/>
      <c r="NZD357" s="1"/>
      <c r="NZE357" s="1"/>
      <c r="NZF357" s="1"/>
      <c r="NZG357" s="1"/>
      <c r="NZH357" s="1"/>
      <c r="NZI357" s="1"/>
      <c r="NZJ357" s="1"/>
      <c r="NZK357" s="1"/>
      <c r="NZL357" s="1"/>
      <c r="NZM357" s="1"/>
      <c r="NZN357" s="1"/>
      <c r="NZO357" s="1"/>
      <c r="NZP357" s="1"/>
      <c r="NZQ357" s="1"/>
      <c r="NZR357" s="1"/>
      <c r="NZS357" s="1"/>
      <c r="NZT357" s="1"/>
      <c r="NZU357" s="1"/>
      <c r="NZV357" s="1"/>
      <c r="NZW357" s="1"/>
      <c r="NZX357" s="1"/>
      <c r="NZY357" s="1"/>
      <c r="NZZ357" s="1"/>
      <c r="OAA357" s="1"/>
      <c r="OAB357" s="1"/>
      <c r="OAC357" s="1"/>
      <c r="OAD357" s="1"/>
      <c r="OAE357" s="1"/>
      <c r="OAF357" s="1"/>
      <c r="OAG357" s="1"/>
      <c r="OAH357" s="1"/>
      <c r="OAI357" s="1"/>
      <c r="OAJ357" s="1"/>
      <c r="OAK357" s="1"/>
      <c r="OAL357" s="1"/>
      <c r="OAM357" s="1"/>
      <c r="OAN357" s="1"/>
      <c r="OAO357" s="1"/>
      <c r="OAP357" s="1"/>
      <c r="OAQ357" s="1"/>
      <c r="OAR357" s="1"/>
      <c r="OAS357" s="1"/>
      <c r="OAT357" s="1"/>
      <c r="OAU357" s="1"/>
      <c r="OAV357" s="1"/>
      <c r="OAW357" s="1"/>
      <c r="OAX357" s="1"/>
      <c r="OAY357" s="1"/>
      <c r="OAZ357" s="1"/>
      <c r="OBA357" s="1"/>
      <c r="OBB357" s="1"/>
      <c r="OBC357" s="1"/>
      <c r="OBD357" s="1"/>
      <c r="OBE357" s="1"/>
      <c r="OBF357" s="1"/>
      <c r="OBG357" s="1"/>
      <c r="OBH357" s="1"/>
      <c r="OBI357" s="1"/>
      <c r="OBJ357" s="1"/>
      <c r="OBK357" s="1"/>
      <c r="OBL357" s="1"/>
      <c r="OBM357" s="1"/>
      <c r="OBN357" s="1"/>
      <c r="OBO357" s="1"/>
      <c r="OBP357" s="1"/>
      <c r="OBQ357" s="1"/>
      <c r="OBR357" s="1"/>
      <c r="OBS357" s="1"/>
      <c r="OBT357" s="1"/>
      <c r="OBU357" s="1"/>
      <c r="OBV357" s="1"/>
      <c r="OBW357" s="1"/>
      <c r="OBX357" s="1"/>
      <c r="OBY357" s="1"/>
      <c r="OBZ357" s="1"/>
      <c r="OCA357" s="1"/>
      <c r="OCB357" s="1"/>
      <c r="OCC357" s="1"/>
      <c r="OCD357" s="1"/>
      <c r="OCE357" s="1"/>
      <c r="OCF357" s="1"/>
      <c r="OCG357" s="1"/>
      <c r="OCH357" s="1"/>
      <c r="OCI357" s="1"/>
      <c r="OCJ357" s="1"/>
      <c r="OCK357" s="1"/>
      <c r="OCL357" s="1"/>
      <c r="OCM357" s="1"/>
      <c r="OCN357" s="1"/>
      <c r="OCO357" s="1"/>
      <c r="OCP357" s="1"/>
      <c r="OCQ357" s="1"/>
      <c r="OCR357" s="1"/>
      <c r="OCS357" s="1"/>
      <c r="OCT357" s="1"/>
      <c r="OCU357" s="1"/>
      <c r="OCV357" s="1"/>
      <c r="OCW357" s="1"/>
      <c r="OCX357" s="1"/>
      <c r="OCY357" s="1"/>
      <c r="OCZ357" s="1"/>
      <c r="ODA357" s="1"/>
      <c r="ODB357" s="1"/>
      <c r="ODC357" s="1"/>
      <c r="ODD357" s="1"/>
      <c r="ODE357" s="1"/>
      <c r="ODF357" s="1"/>
      <c r="ODG357" s="1"/>
      <c r="ODH357" s="1"/>
      <c r="ODI357" s="1"/>
      <c r="ODJ357" s="1"/>
      <c r="ODK357" s="1"/>
      <c r="ODL357" s="1"/>
      <c r="ODM357" s="1"/>
      <c r="ODN357" s="1"/>
      <c r="ODO357" s="1"/>
      <c r="ODP357" s="1"/>
      <c r="ODQ357" s="1"/>
      <c r="ODR357" s="1"/>
      <c r="ODS357" s="1"/>
      <c r="ODT357" s="1"/>
      <c r="ODU357" s="1"/>
      <c r="ODV357" s="1"/>
      <c r="ODW357" s="1"/>
      <c r="ODX357" s="1"/>
      <c r="ODY357" s="1"/>
      <c r="ODZ357" s="1"/>
      <c r="OEA357" s="1"/>
      <c r="OEB357" s="1"/>
      <c r="OEC357" s="1"/>
      <c r="OED357" s="1"/>
      <c r="OEE357" s="1"/>
      <c r="OEF357" s="1"/>
      <c r="OEG357" s="1"/>
      <c r="OEH357" s="1"/>
      <c r="OEI357" s="1"/>
      <c r="OEJ357" s="1"/>
      <c r="OEK357" s="1"/>
      <c r="OEL357" s="1"/>
      <c r="OEM357" s="1"/>
      <c r="OEN357" s="1"/>
      <c r="OEO357" s="1"/>
      <c r="OEP357" s="1"/>
      <c r="OEQ357" s="1"/>
      <c r="OER357" s="1"/>
      <c r="OES357" s="1"/>
      <c r="OET357" s="1"/>
      <c r="OEU357" s="1"/>
      <c r="OEV357" s="1"/>
      <c r="OEW357" s="1"/>
      <c r="OEX357" s="1"/>
      <c r="OEY357" s="1"/>
      <c r="OEZ357" s="1"/>
      <c r="OFA357" s="1"/>
      <c r="OFB357" s="1"/>
      <c r="OFC357" s="1"/>
      <c r="OFD357" s="1"/>
      <c r="OFE357" s="1"/>
      <c r="OFF357" s="1"/>
      <c r="OFG357" s="1"/>
      <c r="OFH357" s="1"/>
      <c r="OFI357" s="1"/>
      <c r="OFJ357" s="1"/>
      <c r="OFK357" s="1"/>
      <c r="OFL357" s="1"/>
      <c r="OFM357" s="1"/>
      <c r="OFN357" s="1"/>
      <c r="OFO357" s="1"/>
      <c r="OFP357" s="1"/>
      <c r="OFQ357" s="1"/>
      <c r="OFR357" s="1"/>
      <c r="OFS357" s="1"/>
      <c r="OFT357" s="1"/>
      <c r="OFU357" s="1"/>
      <c r="OFV357" s="1"/>
      <c r="OFW357" s="1"/>
      <c r="OFX357" s="1"/>
      <c r="OFY357" s="1"/>
      <c r="OFZ357" s="1"/>
      <c r="OGA357" s="1"/>
      <c r="OGB357" s="1"/>
      <c r="OGC357" s="1"/>
      <c r="OGD357" s="1"/>
      <c r="OGE357" s="1"/>
      <c r="OGF357" s="1"/>
      <c r="OGG357" s="1"/>
      <c r="OGH357" s="1"/>
      <c r="OGI357" s="1"/>
      <c r="OGJ357" s="1"/>
      <c r="OGK357" s="1"/>
      <c r="OGL357" s="1"/>
      <c r="OGM357" s="1"/>
      <c r="OGN357" s="1"/>
      <c r="OGO357" s="1"/>
      <c r="OGP357" s="1"/>
      <c r="OGQ357" s="1"/>
      <c r="OGR357" s="1"/>
      <c r="OGS357" s="1"/>
      <c r="OGT357" s="1"/>
      <c r="OGU357" s="1"/>
      <c r="OGV357" s="1"/>
      <c r="OGW357" s="1"/>
      <c r="OGX357" s="1"/>
      <c r="OGY357" s="1"/>
      <c r="OGZ357" s="1"/>
      <c r="OHA357" s="1"/>
      <c r="OHB357" s="1"/>
      <c r="OHC357" s="1"/>
      <c r="OHD357" s="1"/>
      <c r="OHE357" s="1"/>
      <c r="OHF357" s="1"/>
      <c r="OHG357" s="1"/>
      <c r="OHH357" s="1"/>
      <c r="OHI357" s="1"/>
      <c r="OHJ357" s="1"/>
      <c r="OHK357" s="1"/>
      <c r="OHL357" s="1"/>
      <c r="OHM357" s="1"/>
      <c r="OHN357" s="1"/>
      <c r="OHO357" s="1"/>
      <c r="OHP357" s="1"/>
      <c r="OHQ357" s="1"/>
      <c r="OHR357" s="1"/>
      <c r="OHS357" s="1"/>
      <c r="OHT357" s="1"/>
      <c r="OHU357" s="1"/>
      <c r="OHV357" s="1"/>
      <c r="OHW357" s="1"/>
      <c r="OHX357" s="1"/>
      <c r="OHY357" s="1"/>
      <c r="OHZ357" s="1"/>
      <c r="OIA357" s="1"/>
      <c r="OIB357" s="1"/>
      <c r="OIC357" s="1"/>
      <c r="OID357" s="1"/>
      <c r="OIE357" s="1"/>
      <c r="OIF357" s="1"/>
      <c r="OIG357" s="1"/>
      <c r="OIH357" s="1"/>
      <c r="OII357" s="1"/>
      <c r="OIJ357" s="1"/>
      <c r="OIK357" s="1"/>
      <c r="OIL357" s="1"/>
      <c r="OIM357" s="1"/>
      <c r="OIN357" s="1"/>
      <c r="OIO357" s="1"/>
      <c r="OIP357" s="1"/>
      <c r="OIQ357" s="1"/>
      <c r="OIR357" s="1"/>
      <c r="OIS357" s="1"/>
      <c r="OIT357" s="1"/>
      <c r="OIU357" s="1"/>
      <c r="OIV357" s="1"/>
      <c r="OIW357" s="1"/>
      <c r="OIX357" s="1"/>
      <c r="OIY357" s="1"/>
      <c r="OIZ357" s="1"/>
      <c r="OJA357" s="1"/>
      <c r="OJB357" s="1"/>
      <c r="OJC357" s="1"/>
      <c r="OJD357" s="1"/>
      <c r="OJE357" s="1"/>
      <c r="OJF357" s="1"/>
      <c r="OJG357" s="1"/>
      <c r="OJH357" s="1"/>
      <c r="OJI357" s="1"/>
      <c r="OJJ357" s="1"/>
      <c r="OJK357" s="1"/>
      <c r="OJL357" s="1"/>
      <c r="OJM357" s="1"/>
      <c r="OJN357" s="1"/>
      <c r="OJO357" s="1"/>
      <c r="OJP357" s="1"/>
      <c r="OJQ357" s="1"/>
      <c r="OJR357" s="1"/>
      <c r="OJS357" s="1"/>
      <c r="OJT357" s="1"/>
      <c r="OJU357" s="1"/>
      <c r="OJV357" s="1"/>
      <c r="OJW357" s="1"/>
      <c r="OJX357" s="1"/>
      <c r="OJY357" s="1"/>
      <c r="OJZ357" s="1"/>
      <c r="OKA357" s="1"/>
      <c r="OKB357" s="1"/>
      <c r="OKC357" s="1"/>
      <c r="OKD357" s="1"/>
      <c r="OKE357" s="1"/>
      <c r="OKF357" s="1"/>
      <c r="OKG357" s="1"/>
      <c r="OKH357" s="1"/>
      <c r="OKI357" s="1"/>
      <c r="OKJ357" s="1"/>
      <c r="OKK357" s="1"/>
      <c r="OKL357" s="1"/>
      <c r="OKM357" s="1"/>
      <c r="OKN357" s="1"/>
      <c r="OKO357" s="1"/>
      <c r="OKP357" s="1"/>
      <c r="OKQ357" s="1"/>
      <c r="OKR357" s="1"/>
      <c r="OKS357" s="1"/>
      <c r="OKT357" s="1"/>
      <c r="OKU357" s="1"/>
      <c r="OKV357" s="1"/>
      <c r="OKW357" s="1"/>
      <c r="OKX357" s="1"/>
      <c r="OKY357" s="1"/>
      <c r="OKZ357" s="1"/>
      <c r="OLA357" s="1"/>
      <c r="OLB357" s="1"/>
      <c r="OLC357" s="1"/>
      <c r="OLD357" s="1"/>
      <c r="OLE357" s="1"/>
      <c r="OLF357" s="1"/>
      <c r="OLG357" s="1"/>
      <c r="OLH357" s="1"/>
      <c r="OLI357" s="1"/>
      <c r="OLJ357" s="1"/>
      <c r="OLK357" s="1"/>
      <c r="OLL357" s="1"/>
      <c r="OLM357" s="1"/>
      <c r="OLN357" s="1"/>
      <c r="OLO357" s="1"/>
      <c r="OLP357" s="1"/>
      <c r="OLQ357" s="1"/>
      <c r="OLR357" s="1"/>
      <c r="OLS357" s="1"/>
      <c r="OLT357" s="1"/>
      <c r="OLU357" s="1"/>
      <c r="OLV357" s="1"/>
      <c r="OLW357" s="1"/>
      <c r="OLX357" s="1"/>
      <c r="OLY357" s="1"/>
      <c r="OLZ357" s="1"/>
      <c r="OMA357" s="1"/>
      <c r="OMB357" s="1"/>
      <c r="OMC357" s="1"/>
      <c r="OMD357" s="1"/>
      <c r="OME357" s="1"/>
      <c r="OMF357" s="1"/>
      <c r="OMG357" s="1"/>
      <c r="OMH357" s="1"/>
      <c r="OMI357" s="1"/>
      <c r="OMJ357" s="1"/>
      <c r="OMK357" s="1"/>
      <c r="OML357" s="1"/>
      <c r="OMM357" s="1"/>
      <c r="OMN357" s="1"/>
      <c r="OMO357" s="1"/>
      <c r="OMP357" s="1"/>
      <c r="OMQ357" s="1"/>
      <c r="OMR357" s="1"/>
      <c r="OMS357" s="1"/>
      <c r="OMT357" s="1"/>
      <c r="OMU357" s="1"/>
      <c r="OMV357" s="1"/>
      <c r="OMW357" s="1"/>
      <c r="OMX357" s="1"/>
      <c r="OMY357" s="1"/>
      <c r="OMZ357" s="1"/>
      <c r="ONA357" s="1"/>
      <c r="ONB357" s="1"/>
      <c r="ONC357" s="1"/>
      <c r="OND357" s="1"/>
      <c r="ONE357" s="1"/>
      <c r="ONF357" s="1"/>
      <c r="ONG357" s="1"/>
      <c r="ONH357" s="1"/>
      <c r="ONI357" s="1"/>
      <c r="ONJ357" s="1"/>
      <c r="ONK357" s="1"/>
      <c r="ONL357" s="1"/>
      <c r="ONM357" s="1"/>
      <c r="ONN357" s="1"/>
      <c r="ONO357" s="1"/>
      <c r="ONP357" s="1"/>
      <c r="ONQ357" s="1"/>
      <c r="ONR357" s="1"/>
      <c r="ONS357" s="1"/>
      <c r="ONT357" s="1"/>
      <c r="ONU357" s="1"/>
      <c r="ONV357" s="1"/>
      <c r="ONW357" s="1"/>
      <c r="ONX357" s="1"/>
      <c r="ONY357" s="1"/>
      <c r="ONZ357" s="1"/>
      <c r="OOA357" s="1"/>
      <c r="OOB357" s="1"/>
      <c r="OOC357" s="1"/>
      <c r="OOD357" s="1"/>
      <c r="OOE357" s="1"/>
      <c r="OOF357" s="1"/>
      <c r="OOG357" s="1"/>
      <c r="OOH357" s="1"/>
      <c r="OOI357" s="1"/>
      <c r="OOJ357" s="1"/>
      <c r="OOK357" s="1"/>
      <c r="OOL357" s="1"/>
      <c r="OOM357" s="1"/>
      <c r="OON357" s="1"/>
      <c r="OOO357" s="1"/>
      <c r="OOP357" s="1"/>
      <c r="OOQ357" s="1"/>
      <c r="OOR357" s="1"/>
      <c r="OOS357" s="1"/>
      <c r="OOT357" s="1"/>
      <c r="OOU357" s="1"/>
      <c r="OOV357" s="1"/>
      <c r="OOW357" s="1"/>
      <c r="OOX357" s="1"/>
      <c r="OOY357" s="1"/>
      <c r="OOZ357" s="1"/>
      <c r="OPA357" s="1"/>
      <c r="OPB357" s="1"/>
      <c r="OPC357" s="1"/>
      <c r="OPD357" s="1"/>
      <c r="OPE357" s="1"/>
      <c r="OPF357" s="1"/>
      <c r="OPG357" s="1"/>
      <c r="OPH357" s="1"/>
      <c r="OPI357" s="1"/>
      <c r="OPJ357" s="1"/>
      <c r="OPK357" s="1"/>
      <c r="OPL357" s="1"/>
      <c r="OPM357" s="1"/>
      <c r="OPN357" s="1"/>
      <c r="OPO357" s="1"/>
      <c r="OPP357" s="1"/>
      <c r="OPQ357" s="1"/>
      <c r="OPR357" s="1"/>
      <c r="OPS357" s="1"/>
      <c r="OPT357" s="1"/>
      <c r="OPU357" s="1"/>
      <c r="OPV357" s="1"/>
      <c r="OPW357" s="1"/>
      <c r="OPX357" s="1"/>
      <c r="OPY357" s="1"/>
      <c r="OPZ357" s="1"/>
      <c r="OQA357" s="1"/>
      <c r="OQB357" s="1"/>
      <c r="OQC357" s="1"/>
      <c r="OQD357" s="1"/>
      <c r="OQE357" s="1"/>
      <c r="OQF357" s="1"/>
      <c r="OQG357" s="1"/>
      <c r="OQH357" s="1"/>
      <c r="OQI357" s="1"/>
      <c r="OQJ357" s="1"/>
      <c r="OQK357" s="1"/>
      <c r="OQL357" s="1"/>
      <c r="OQM357" s="1"/>
      <c r="OQN357" s="1"/>
      <c r="OQO357" s="1"/>
      <c r="OQP357" s="1"/>
      <c r="OQQ357" s="1"/>
      <c r="OQR357" s="1"/>
      <c r="OQS357" s="1"/>
      <c r="OQT357" s="1"/>
      <c r="OQU357" s="1"/>
      <c r="OQV357" s="1"/>
      <c r="OQW357" s="1"/>
      <c r="OQX357" s="1"/>
      <c r="OQY357" s="1"/>
      <c r="OQZ357" s="1"/>
      <c r="ORA357" s="1"/>
      <c r="ORB357" s="1"/>
      <c r="ORC357" s="1"/>
      <c r="ORD357" s="1"/>
      <c r="ORE357" s="1"/>
      <c r="ORF357" s="1"/>
      <c r="ORG357" s="1"/>
      <c r="ORH357" s="1"/>
      <c r="ORI357" s="1"/>
      <c r="ORJ357" s="1"/>
      <c r="ORK357" s="1"/>
      <c r="ORL357" s="1"/>
      <c r="ORM357" s="1"/>
      <c r="ORN357" s="1"/>
      <c r="ORO357" s="1"/>
      <c r="ORP357" s="1"/>
      <c r="ORQ357" s="1"/>
      <c r="ORR357" s="1"/>
      <c r="ORS357" s="1"/>
      <c r="ORT357" s="1"/>
      <c r="ORU357" s="1"/>
      <c r="ORV357" s="1"/>
      <c r="ORW357" s="1"/>
      <c r="ORX357" s="1"/>
      <c r="ORY357" s="1"/>
      <c r="ORZ357" s="1"/>
      <c r="OSA357" s="1"/>
      <c r="OSB357" s="1"/>
      <c r="OSC357" s="1"/>
      <c r="OSD357" s="1"/>
      <c r="OSE357" s="1"/>
      <c r="OSF357" s="1"/>
      <c r="OSG357" s="1"/>
      <c r="OSH357" s="1"/>
      <c r="OSI357" s="1"/>
      <c r="OSJ357" s="1"/>
      <c r="OSK357" s="1"/>
      <c r="OSL357" s="1"/>
      <c r="OSM357" s="1"/>
      <c r="OSN357" s="1"/>
      <c r="OSO357" s="1"/>
      <c r="OSP357" s="1"/>
      <c r="OSQ357" s="1"/>
      <c r="OSR357" s="1"/>
      <c r="OSS357" s="1"/>
      <c r="OST357" s="1"/>
      <c r="OSU357" s="1"/>
      <c r="OSV357" s="1"/>
      <c r="OSW357" s="1"/>
      <c r="OSX357" s="1"/>
      <c r="OSY357" s="1"/>
      <c r="OSZ357" s="1"/>
      <c r="OTA357" s="1"/>
      <c r="OTB357" s="1"/>
      <c r="OTC357" s="1"/>
      <c r="OTD357" s="1"/>
      <c r="OTE357" s="1"/>
      <c r="OTF357" s="1"/>
      <c r="OTG357" s="1"/>
      <c r="OTH357" s="1"/>
      <c r="OTI357" s="1"/>
      <c r="OTJ357" s="1"/>
      <c r="OTK357" s="1"/>
      <c r="OTL357" s="1"/>
      <c r="OTM357" s="1"/>
      <c r="OTN357" s="1"/>
      <c r="OTO357" s="1"/>
      <c r="OTP357" s="1"/>
      <c r="OTQ357" s="1"/>
      <c r="OTR357" s="1"/>
      <c r="OTS357" s="1"/>
      <c r="OTT357" s="1"/>
      <c r="OTU357" s="1"/>
      <c r="OTV357" s="1"/>
      <c r="OTW357" s="1"/>
      <c r="OTX357" s="1"/>
      <c r="OTY357" s="1"/>
      <c r="OTZ357" s="1"/>
      <c r="OUA357" s="1"/>
      <c r="OUB357" s="1"/>
      <c r="OUC357" s="1"/>
      <c r="OUD357" s="1"/>
      <c r="OUE357" s="1"/>
      <c r="OUF357" s="1"/>
      <c r="OUG357" s="1"/>
      <c r="OUH357" s="1"/>
      <c r="OUI357" s="1"/>
      <c r="OUJ357" s="1"/>
      <c r="OUK357" s="1"/>
      <c r="OUL357" s="1"/>
      <c r="OUM357" s="1"/>
      <c r="OUN357" s="1"/>
      <c r="OUO357" s="1"/>
      <c r="OUP357" s="1"/>
      <c r="OUQ357" s="1"/>
      <c r="OUR357" s="1"/>
      <c r="OUS357" s="1"/>
      <c r="OUT357" s="1"/>
      <c r="OUU357" s="1"/>
      <c r="OUV357" s="1"/>
      <c r="OUW357" s="1"/>
      <c r="OUX357" s="1"/>
      <c r="OUY357" s="1"/>
      <c r="OUZ357" s="1"/>
      <c r="OVA357" s="1"/>
      <c r="OVB357" s="1"/>
      <c r="OVC357" s="1"/>
      <c r="OVD357" s="1"/>
      <c r="OVE357" s="1"/>
      <c r="OVF357" s="1"/>
      <c r="OVG357" s="1"/>
      <c r="OVH357" s="1"/>
      <c r="OVI357" s="1"/>
      <c r="OVJ357" s="1"/>
      <c r="OVK357" s="1"/>
      <c r="OVL357" s="1"/>
      <c r="OVM357" s="1"/>
      <c r="OVN357" s="1"/>
      <c r="OVO357" s="1"/>
      <c r="OVP357" s="1"/>
      <c r="OVQ357" s="1"/>
      <c r="OVR357" s="1"/>
      <c r="OVS357" s="1"/>
      <c r="OVT357" s="1"/>
      <c r="OVU357" s="1"/>
      <c r="OVV357" s="1"/>
      <c r="OVW357" s="1"/>
      <c r="OVX357" s="1"/>
      <c r="OVY357" s="1"/>
      <c r="OVZ357" s="1"/>
      <c r="OWA357" s="1"/>
      <c r="OWB357" s="1"/>
      <c r="OWC357" s="1"/>
      <c r="OWD357" s="1"/>
      <c r="OWE357" s="1"/>
      <c r="OWF357" s="1"/>
      <c r="OWG357" s="1"/>
      <c r="OWH357" s="1"/>
      <c r="OWI357" s="1"/>
      <c r="OWJ357" s="1"/>
      <c r="OWK357" s="1"/>
      <c r="OWL357" s="1"/>
      <c r="OWM357" s="1"/>
      <c r="OWN357" s="1"/>
      <c r="OWO357" s="1"/>
      <c r="OWP357" s="1"/>
      <c r="OWQ357" s="1"/>
      <c r="OWR357" s="1"/>
      <c r="OWS357" s="1"/>
      <c r="OWT357" s="1"/>
      <c r="OWU357" s="1"/>
      <c r="OWV357" s="1"/>
      <c r="OWW357" s="1"/>
      <c r="OWX357" s="1"/>
      <c r="OWY357" s="1"/>
      <c r="OWZ357" s="1"/>
      <c r="OXA357" s="1"/>
      <c r="OXB357" s="1"/>
      <c r="OXC357" s="1"/>
      <c r="OXD357" s="1"/>
      <c r="OXE357" s="1"/>
      <c r="OXF357" s="1"/>
      <c r="OXG357" s="1"/>
      <c r="OXH357" s="1"/>
      <c r="OXI357" s="1"/>
      <c r="OXJ357" s="1"/>
      <c r="OXK357" s="1"/>
      <c r="OXL357" s="1"/>
      <c r="OXM357" s="1"/>
      <c r="OXN357" s="1"/>
      <c r="OXO357" s="1"/>
      <c r="OXP357" s="1"/>
      <c r="OXQ357" s="1"/>
      <c r="OXR357" s="1"/>
      <c r="OXS357" s="1"/>
      <c r="OXT357" s="1"/>
      <c r="OXU357" s="1"/>
      <c r="OXV357" s="1"/>
      <c r="OXW357" s="1"/>
      <c r="OXX357" s="1"/>
      <c r="OXY357" s="1"/>
      <c r="OXZ357" s="1"/>
      <c r="OYA357" s="1"/>
      <c r="OYB357" s="1"/>
      <c r="OYC357" s="1"/>
      <c r="OYD357" s="1"/>
      <c r="OYE357" s="1"/>
      <c r="OYF357" s="1"/>
      <c r="OYG357" s="1"/>
      <c r="OYH357" s="1"/>
      <c r="OYI357" s="1"/>
      <c r="OYJ357" s="1"/>
      <c r="OYK357" s="1"/>
      <c r="OYL357" s="1"/>
      <c r="OYM357" s="1"/>
      <c r="OYN357" s="1"/>
      <c r="OYO357" s="1"/>
      <c r="OYP357" s="1"/>
      <c r="OYQ357" s="1"/>
      <c r="OYR357" s="1"/>
      <c r="OYS357" s="1"/>
      <c r="OYT357" s="1"/>
      <c r="OYU357" s="1"/>
      <c r="OYV357" s="1"/>
      <c r="OYW357" s="1"/>
      <c r="OYX357" s="1"/>
      <c r="OYY357" s="1"/>
      <c r="OYZ357" s="1"/>
      <c r="OZA357" s="1"/>
      <c r="OZB357" s="1"/>
      <c r="OZC357" s="1"/>
      <c r="OZD357" s="1"/>
      <c r="OZE357" s="1"/>
      <c r="OZF357" s="1"/>
      <c r="OZG357" s="1"/>
      <c r="OZH357" s="1"/>
      <c r="OZI357" s="1"/>
      <c r="OZJ357" s="1"/>
      <c r="OZK357" s="1"/>
      <c r="OZL357" s="1"/>
      <c r="OZM357" s="1"/>
      <c r="OZN357" s="1"/>
      <c r="OZO357" s="1"/>
      <c r="OZP357" s="1"/>
      <c r="OZQ357" s="1"/>
      <c r="OZR357" s="1"/>
      <c r="OZS357" s="1"/>
      <c r="OZT357" s="1"/>
      <c r="OZU357" s="1"/>
      <c r="OZV357" s="1"/>
      <c r="OZW357" s="1"/>
      <c r="OZX357" s="1"/>
      <c r="OZY357" s="1"/>
      <c r="OZZ357" s="1"/>
      <c r="PAA357" s="1"/>
      <c r="PAB357" s="1"/>
      <c r="PAC357" s="1"/>
      <c r="PAD357" s="1"/>
      <c r="PAE357" s="1"/>
      <c r="PAF357" s="1"/>
      <c r="PAG357" s="1"/>
      <c r="PAH357" s="1"/>
      <c r="PAI357" s="1"/>
      <c r="PAJ357" s="1"/>
      <c r="PAK357" s="1"/>
      <c r="PAL357" s="1"/>
      <c r="PAM357" s="1"/>
      <c r="PAN357" s="1"/>
      <c r="PAO357" s="1"/>
      <c r="PAP357" s="1"/>
      <c r="PAQ357" s="1"/>
      <c r="PAR357" s="1"/>
      <c r="PAS357" s="1"/>
      <c r="PAT357" s="1"/>
      <c r="PAU357" s="1"/>
      <c r="PAV357" s="1"/>
      <c r="PAW357" s="1"/>
      <c r="PAX357" s="1"/>
      <c r="PAY357" s="1"/>
      <c r="PAZ357" s="1"/>
      <c r="PBA357" s="1"/>
      <c r="PBB357" s="1"/>
      <c r="PBC357" s="1"/>
      <c r="PBD357" s="1"/>
      <c r="PBE357" s="1"/>
      <c r="PBF357" s="1"/>
      <c r="PBG357" s="1"/>
      <c r="PBH357" s="1"/>
      <c r="PBI357" s="1"/>
      <c r="PBJ357" s="1"/>
      <c r="PBK357" s="1"/>
      <c r="PBL357" s="1"/>
      <c r="PBM357" s="1"/>
      <c r="PBN357" s="1"/>
      <c r="PBO357" s="1"/>
      <c r="PBP357" s="1"/>
      <c r="PBQ357" s="1"/>
      <c r="PBR357" s="1"/>
      <c r="PBS357" s="1"/>
      <c r="PBT357" s="1"/>
      <c r="PBU357" s="1"/>
      <c r="PBV357" s="1"/>
      <c r="PBW357" s="1"/>
      <c r="PBX357" s="1"/>
      <c r="PBY357" s="1"/>
      <c r="PBZ357" s="1"/>
      <c r="PCA357" s="1"/>
      <c r="PCB357" s="1"/>
      <c r="PCC357" s="1"/>
      <c r="PCD357" s="1"/>
      <c r="PCE357" s="1"/>
      <c r="PCF357" s="1"/>
      <c r="PCG357" s="1"/>
      <c r="PCH357" s="1"/>
      <c r="PCI357" s="1"/>
      <c r="PCJ357" s="1"/>
      <c r="PCK357" s="1"/>
      <c r="PCL357" s="1"/>
      <c r="PCM357" s="1"/>
      <c r="PCN357" s="1"/>
      <c r="PCO357" s="1"/>
      <c r="PCP357" s="1"/>
      <c r="PCQ357" s="1"/>
      <c r="PCR357" s="1"/>
      <c r="PCS357" s="1"/>
      <c r="PCT357" s="1"/>
      <c r="PCU357" s="1"/>
      <c r="PCV357" s="1"/>
      <c r="PCW357" s="1"/>
      <c r="PCX357" s="1"/>
      <c r="PCY357" s="1"/>
      <c r="PCZ357" s="1"/>
      <c r="PDA357" s="1"/>
      <c r="PDB357" s="1"/>
      <c r="PDC357" s="1"/>
      <c r="PDD357" s="1"/>
      <c r="PDE357" s="1"/>
      <c r="PDF357" s="1"/>
      <c r="PDG357" s="1"/>
      <c r="PDH357" s="1"/>
      <c r="PDI357" s="1"/>
      <c r="PDJ357" s="1"/>
      <c r="PDK357" s="1"/>
      <c r="PDL357" s="1"/>
      <c r="PDM357" s="1"/>
      <c r="PDN357" s="1"/>
      <c r="PDO357" s="1"/>
      <c r="PDP357" s="1"/>
      <c r="PDQ357" s="1"/>
      <c r="PDR357" s="1"/>
      <c r="PDS357" s="1"/>
      <c r="PDT357" s="1"/>
      <c r="PDU357" s="1"/>
      <c r="PDV357" s="1"/>
      <c r="PDW357" s="1"/>
      <c r="PDX357" s="1"/>
      <c r="PDY357" s="1"/>
      <c r="PDZ357" s="1"/>
      <c r="PEA357" s="1"/>
      <c r="PEB357" s="1"/>
      <c r="PEC357" s="1"/>
      <c r="PED357" s="1"/>
      <c r="PEE357" s="1"/>
      <c r="PEF357" s="1"/>
      <c r="PEG357" s="1"/>
      <c r="PEH357" s="1"/>
      <c r="PEI357" s="1"/>
      <c r="PEJ357" s="1"/>
      <c r="PEK357" s="1"/>
      <c r="PEL357" s="1"/>
      <c r="PEM357" s="1"/>
      <c r="PEN357" s="1"/>
      <c r="PEO357" s="1"/>
      <c r="PEP357" s="1"/>
      <c r="PEQ357" s="1"/>
      <c r="PER357" s="1"/>
      <c r="PES357" s="1"/>
      <c r="PET357" s="1"/>
      <c r="PEU357" s="1"/>
      <c r="PEV357" s="1"/>
      <c r="PEW357" s="1"/>
      <c r="PEX357" s="1"/>
      <c r="PEY357" s="1"/>
      <c r="PEZ357" s="1"/>
      <c r="PFA357" s="1"/>
      <c r="PFB357" s="1"/>
      <c r="PFC357" s="1"/>
      <c r="PFD357" s="1"/>
      <c r="PFE357" s="1"/>
      <c r="PFF357" s="1"/>
      <c r="PFG357" s="1"/>
      <c r="PFH357" s="1"/>
      <c r="PFI357" s="1"/>
      <c r="PFJ357" s="1"/>
      <c r="PFK357" s="1"/>
      <c r="PFL357" s="1"/>
      <c r="PFM357" s="1"/>
      <c r="PFN357" s="1"/>
      <c r="PFO357" s="1"/>
      <c r="PFP357" s="1"/>
      <c r="PFQ357" s="1"/>
      <c r="PFR357" s="1"/>
      <c r="PFS357" s="1"/>
      <c r="PFT357" s="1"/>
      <c r="PFU357" s="1"/>
      <c r="PFV357" s="1"/>
      <c r="PFW357" s="1"/>
      <c r="PFX357" s="1"/>
      <c r="PFY357" s="1"/>
      <c r="PFZ357" s="1"/>
      <c r="PGA357" s="1"/>
      <c r="PGB357" s="1"/>
      <c r="PGC357" s="1"/>
      <c r="PGD357" s="1"/>
      <c r="PGE357" s="1"/>
      <c r="PGF357" s="1"/>
      <c r="PGG357" s="1"/>
      <c r="PGH357" s="1"/>
      <c r="PGI357" s="1"/>
      <c r="PGJ357" s="1"/>
      <c r="PGK357" s="1"/>
      <c r="PGL357" s="1"/>
      <c r="PGM357" s="1"/>
      <c r="PGN357" s="1"/>
      <c r="PGO357" s="1"/>
      <c r="PGP357" s="1"/>
      <c r="PGQ357" s="1"/>
      <c r="PGR357" s="1"/>
      <c r="PGS357" s="1"/>
      <c r="PGT357" s="1"/>
      <c r="PGU357" s="1"/>
      <c r="PGV357" s="1"/>
      <c r="PGW357" s="1"/>
      <c r="PGX357" s="1"/>
      <c r="PGY357" s="1"/>
      <c r="PGZ357" s="1"/>
      <c r="PHA357" s="1"/>
      <c r="PHB357" s="1"/>
      <c r="PHC357" s="1"/>
      <c r="PHD357" s="1"/>
      <c r="PHE357" s="1"/>
      <c r="PHF357" s="1"/>
      <c r="PHG357" s="1"/>
      <c r="PHH357" s="1"/>
      <c r="PHI357" s="1"/>
      <c r="PHJ357" s="1"/>
      <c r="PHK357" s="1"/>
      <c r="PHL357" s="1"/>
      <c r="PHM357" s="1"/>
      <c r="PHN357" s="1"/>
      <c r="PHO357" s="1"/>
      <c r="PHP357" s="1"/>
      <c r="PHQ357" s="1"/>
      <c r="PHR357" s="1"/>
      <c r="PHS357" s="1"/>
      <c r="PHT357" s="1"/>
      <c r="PHU357" s="1"/>
      <c r="PHV357" s="1"/>
      <c r="PHW357" s="1"/>
      <c r="PHX357" s="1"/>
      <c r="PHY357" s="1"/>
      <c r="PHZ357" s="1"/>
      <c r="PIA357" s="1"/>
      <c r="PIB357" s="1"/>
      <c r="PIC357" s="1"/>
      <c r="PID357" s="1"/>
      <c r="PIE357" s="1"/>
      <c r="PIF357" s="1"/>
      <c r="PIG357" s="1"/>
      <c r="PIH357" s="1"/>
      <c r="PII357" s="1"/>
      <c r="PIJ357" s="1"/>
      <c r="PIK357" s="1"/>
      <c r="PIL357" s="1"/>
      <c r="PIM357" s="1"/>
      <c r="PIN357" s="1"/>
      <c r="PIO357" s="1"/>
      <c r="PIP357" s="1"/>
      <c r="PIQ357" s="1"/>
      <c r="PIR357" s="1"/>
      <c r="PIS357" s="1"/>
      <c r="PIT357" s="1"/>
      <c r="PIU357" s="1"/>
      <c r="PIV357" s="1"/>
      <c r="PIW357" s="1"/>
      <c r="PIX357" s="1"/>
      <c r="PIY357" s="1"/>
      <c r="PIZ357" s="1"/>
      <c r="PJA357" s="1"/>
      <c r="PJB357" s="1"/>
      <c r="PJC357" s="1"/>
      <c r="PJD357" s="1"/>
      <c r="PJE357" s="1"/>
      <c r="PJF357" s="1"/>
      <c r="PJG357" s="1"/>
      <c r="PJH357" s="1"/>
      <c r="PJI357" s="1"/>
      <c r="PJJ357" s="1"/>
      <c r="PJK357" s="1"/>
      <c r="PJL357" s="1"/>
      <c r="PJM357" s="1"/>
      <c r="PJN357" s="1"/>
      <c r="PJO357" s="1"/>
      <c r="PJP357" s="1"/>
      <c r="PJQ357" s="1"/>
      <c r="PJR357" s="1"/>
      <c r="PJS357" s="1"/>
      <c r="PJT357" s="1"/>
      <c r="PJU357" s="1"/>
      <c r="PJV357" s="1"/>
      <c r="PJW357" s="1"/>
      <c r="PJX357" s="1"/>
      <c r="PJY357" s="1"/>
      <c r="PJZ357" s="1"/>
      <c r="PKA357" s="1"/>
      <c r="PKB357" s="1"/>
      <c r="PKC357" s="1"/>
      <c r="PKD357" s="1"/>
      <c r="PKE357" s="1"/>
      <c r="PKF357" s="1"/>
      <c r="PKG357" s="1"/>
      <c r="PKH357" s="1"/>
      <c r="PKI357" s="1"/>
      <c r="PKJ357" s="1"/>
      <c r="PKK357" s="1"/>
      <c r="PKL357" s="1"/>
      <c r="PKM357" s="1"/>
      <c r="PKN357" s="1"/>
      <c r="PKO357" s="1"/>
      <c r="PKP357" s="1"/>
      <c r="PKQ357" s="1"/>
      <c r="PKR357" s="1"/>
      <c r="PKS357" s="1"/>
      <c r="PKT357" s="1"/>
      <c r="PKU357" s="1"/>
      <c r="PKV357" s="1"/>
      <c r="PKW357" s="1"/>
      <c r="PKX357" s="1"/>
      <c r="PKY357" s="1"/>
      <c r="PKZ357" s="1"/>
      <c r="PLA357" s="1"/>
      <c r="PLB357" s="1"/>
      <c r="PLC357" s="1"/>
      <c r="PLD357" s="1"/>
      <c r="PLE357" s="1"/>
      <c r="PLF357" s="1"/>
      <c r="PLG357" s="1"/>
      <c r="PLH357" s="1"/>
      <c r="PLI357" s="1"/>
      <c r="PLJ357" s="1"/>
      <c r="PLK357" s="1"/>
      <c r="PLL357" s="1"/>
      <c r="PLM357" s="1"/>
      <c r="PLN357" s="1"/>
      <c r="PLO357" s="1"/>
      <c r="PLP357" s="1"/>
      <c r="PLQ357" s="1"/>
      <c r="PLR357" s="1"/>
      <c r="PLS357" s="1"/>
      <c r="PLT357" s="1"/>
      <c r="PLU357" s="1"/>
      <c r="PLV357" s="1"/>
      <c r="PLW357" s="1"/>
      <c r="PLX357" s="1"/>
      <c r="PLY357" s="1"/>
      <c r="PLZ357" s="1"/>
      <c r="PMA357" s="1"/>
      <c r="PMB357" s="1"/>
      <c r="PMC357" s="1"/>
      <c r="PMD357" s="1"/>
      <c r="PME357" s="1"/>
      <c r="PMF357" s="1"/>
      <c r="PMG357" s="1"/>
      <c r="PMH357" s="1"/>
      <c r="PMI357" s="1"/>
      <c r="PMJ357" s="1"/>
      <c r="PMK357" s="1"/>
      <c r="PML357" s="1"/>
      <c r="PMM357" s="1"/>
      <c r="PMN357" s="1"/>
      <c r="PMO357" s="1"/>
      <c r="PMP357" s="1"/>
      <c r="PMQ357" s="1"/>
      <c r="PMR357" s="1"/>
      <c r="PMS357" s="1"/>
      <c r="PMT357" s="1"/>
      <c r="PMU357" s="1"/>
      <c r="PMV357" s="1"/>
      <c r="PMW357" s="1"/>
      <c r="PMX357" s="1"/>
      <c r="PMY357" s="1"/>
      <c r="PMZ357" s="1"/>
      <c r="PNA357" s="1"/>
      <c r="PNB357" s="1"/>
      <c r="PNC357" s="1"/>
      <c r="PND357" s="1"/>
      <c r="PNE357" s="1"/>
      <c r="PNF357" s="1"/>
      <c r="PNG357" s="1"/>
      <c r="PNH357" s="1"/>
      <c r="PNI357" s="1"/>
      <c r="PNJ357" s="1"/>
      <c r="PNK357" s="1"/>
      <c r="PNL357" s="1"/>
      <c r="PNM357" s="1"/>
      <c r="PNN357" s="1"/>
      <c r="PNO357" s="1"/>
      <c r="PNP357" s="1"/>
      <c r="PNQ357" s="1"/>
      <c r="PNR357" s="1"/>
      <c r="PNS357" s="1"/>
      <c r="PNT357" s="1"/>
      <c r="PNU357" s="1"/>
      <c r="PNV357" s="1"/>
      <c r="PNW357" s="1"/>
      <c r="PNX357" s="1"/>
      <c r="PNY357" s="1"/>
      <c r="PNZ357" s="1"/>
      <c r="POA357" s="1"/>
      <c r="POB357" s="1"/>
      <c r="POC357" s="1"/>
      <c r="POD357" s="1"/>
      <c r="POE357" s="1"/>
      <c r="POF357" s="1"/>
      <c r="POG357" s="1"/>
      <c r="POH357" s="1"/>
      <c r="POI357" s="1"/>
      <c r="POJ357" s="1"/>
      <c r="POK357" s="1"/>
      <c r="POL357" s="1"/>
      <c r="POM357" s="1"/>
      <c r="PON357" s="1"/>
      <c r="POO357" s="1"/>
      <c r="POP357" s="1"/>
      <c r="POQ357" s="1"/>
      <c r="POR357" s="1"/>
      <c r="POS357" s="1"/>
      <c r="POT357" s="1"/>
      <c r="POU357" s="1"/>
      <c r="POV357" s="1"/>
      <c r="POW357" s="1"/>
      <c r="POX357" s="1"/>
      <c r="POY357" s="1"/>
      <c r="POZ357" s="1"/>
      <c r="PPA357" s="1"/>
      <c r="PPB357" s="1"/>
      <c r="PPC357" s="1"/>
      <c r="PPD357" s="1"/>
      <c r="PPE357" s="1"/>
      <c r="PPF357" s="1"/>
      <c r="PPG357" s="1"/>
      <c r="PPH357" s="1"/>
      <c r="PPI357" s="1"/>
      <c r="PPJ357" s="1"/>
      <c r="PPK357" s="1"/>
      <c r="PPL357" s="1"/>
      <c r="PPM357" s="1"/>
      <c r="PPN357" s="1"/>
      <c r="PPO357" s="1"/>
      <c r="PPP357" s="1"/>
      <c r="PPQ357" s="1"/>
      <c r="PPR357" s="1"/>
      <c r="PPS357" s="1"/>
      <c r="PPT357" s="1"/>
      <c r="PPU357" s="1"/>
      <c r="PPV357" s="1"/>
      <c r="PPW357" s="1"/>
      <c r="PPX357" s="1"/>
      <c r="PPY357" s="1"/>
      <c r="PPZ357" s="1"/>
      <c r="PQA357" s="1"/>
      <c r="PQB357" s="1"/>
      <c r="PQC357" s="1"/>
      <c r="PQD357" s="1"/>
      <c r="PQE357" s="1"/>
      <c r="PQF357" s="1"/>
      <c r="PQG357" s="1"/>
      <c r="PQH357" s="1"/>
      <c r="PQI357" s="1"/>
      <c r="PQJ357" s="1"/>
      <c r="PQK357" s="1"/>
      <c r="PQL357" s="1"/>
      <c r="PQM357" s="1"/>
      <c r="PQN357" s="1"/>
      <c r="PQO357" s="1"/>
      <c r="PQP357" s="1"/>
      <c r="PQQ357" s="1"/>
      <c r="PQR357" s="1"/>
      <c r="PQS357" s="1"/>
      <c r="PQT357" s="1"/>
      <c r="PQU357" s="1"/>
      <c r="PQV357" s="1"/>
      <c r="PQW357" s="1"/>
      <c r="PQX357" s="1"/>
      <c r="PQY357" s="1"/>
      <c r="PQZ357" s="1"/>
      <c r="PRA357" s="1"/>
      <c r="PRB357" s="1"/>
      <c r="PRC357" s="1"/>
      <c r="PRD357" s="1"/>
      <c r="PRE357" s="1"/>
      <c r="PRF357" s="1"/>
      <c r="PRG357" s="1"/>
      <c r="PRH357" s="1"/>
      <c r="PRI357" s="1"/>
      <c r="PRJ357" s="1"/>
      <c r="PRK357" s="1"/>
      <c r="PRL357" s="1"/>
      <c r="PRM357" s="1"/>
      <c r="PRN357" s="1"/>
      <c r="PRO357" s="1"/>
      <c r="PRP357" s="1"/>
      <c r="PRQ357" s="1"/>
      <c r="PRR357" s="1"/>
      <c r="PRS357" s="1"/>
      <c r="PRT357" s="1"/>
      <c r="PRU357" s="1"/>
      <c r="PRV357" s="1"/>
      <c r="PRW357" s="1"/>
      <c r="PRX357" s="1"/>
      <c r="PRY357" s="1"/>
      <c r="PRZ357" s="1"/>
      <c r="PSA357" s="1"/>
      <c r="PSB357" s="1"/>
      <c r="PSC357" s="1"/>
      <c r="PSD357" s="1"/>
      <c r="PSE357" s="1"/>
      <c r="PSF357" s="1"/>
      <c r="PSG357" s="1"/>
      <c r="PSH357" s="1"/>
      <c r="PSI357" s="1"/>
      <c r="PSJ357" s="1"/>
      <c r="PSK357" s="1"/>
      <c r="PSL357" s="1"/>
      <c r="PSM357" s="1"/>
      <c r="PSN357" s="1"/>
      <c r="PSO357" s="1"/>
      <c r="PSP357" s="1"/>
      <c r="PSQ357" s="1"/>
      <c r="PSR357" s="1"/>
      <c r="PSS357" s="1"/>
      <c r="PST357" s="1"/>
      <c r="PSU357" s="1"/>
      <c r="PSV357" s="1"/>
      <c r="PSW357" s="1"/>
      <c r="PSX357" s="1"/>
      <c r="PSY357" s="1"/>
      <c r="PSZ357" s="1"/>
      <c r="PTA357" s="1"/>
      <c r="PTB357" s="1"/>
      <c r="PTC357" s="1"/>
      <c r="PTD357" s="1"/>
      <c r="PTE357" s="1"/>
      <c r="PTF357" s="1"/>
      <c r="PTG357" s="1"/>
      <c r="PTH357" s="1"/>
      <c r="PTI357" s="1"/>
      <c r="PTJ357" s="1"/>
      <c r="PTK357" s="1"/>
      <c r="PTL357" s="1"/>
      <c r="PTM357" s="1"/>
      <c r="PTN357" s="1"/>
      <c r="PTO357" s="1"/>
      <c r="PTP357" s="1"/>
      <c r="PTQ357" s="1"/>
      <c r="PTR357" s="1"/>
      <c r="PTS357" s="1"/>
      <c r="PTT357" s="1"/>
      <c r="PTU357" s="1"/>
      <c r="PTV357" s="1"/>
      <c r="PTW357" s="1"/>
      <c r="PTX357" s="1"/>
      <c r="PTY357" s="1"/>
      <c r="PTZ357" s="1"/>
      <c r="PUA357" s="1"/>
      <c r="PUB357" s="1"/>
      <c r="PUC357" s="1"/>
      <c r="PUD357" s="1"/>
      <c r="PUE357" s="1"/>
      <c r="PUF357" s="1"/>
      <c r="PUG357" s="1"/>
      <c r="PUH357" s="1"/>
      <c r="PUI357" s="1"/>
      <c r="PUJ357" s="1"/>
      <c r="PUK357" s="1"/>
      <c r="PUL357" s="1"/>
      <c r="PUM357" s="1"/>
      <c r="PUN357" s="1"/>
      <c r="PUO357" s="1"/>
      <c r="PUP357" s="1"/>
      <c r="PUQ357" s="1"/>
      <c r="PUR357" s="1"/>
      <c r="PUS357" s="1"/>
      <c r="PUT357" s="1"/>
      <c r="PUU357" s="1"/>
      <c r="PUV357" s="1"/>
      <c r="PUW357" s="1"/>
      <c r="PUX357" s="1"/>
      <c r="PUY357" s="1"/>
      <c r="PUZ357" s="1"/>
      <c r="PVA357" s="1"/>
      <c r="PVB357" s="1"/>
      <c r="PVC357" s="1"/>
      <c r="PVD357" s="1"/>
      <c r="PVE357" s="1"/>
      <c r="PVF357" s="1"/>
      <c r="PVG357" s="1"/>
      <c r="PVH357" s="1"/>
      <c r="PVI357" s="1"/>
      <c r="PVJ357" s="1"/>
      <c r="PVK357" s="1"/>
      <c r="PVL357" s="1"/>
      <c r="PVM357" s="1"/>
      <c r="PVN357" s="1"/>
      <c r="PVO357" s="1"/>
      <c r="PVP357" s="1"/>
      <c r="PVQ357" s="1"/>
      <c r="PVR357" s="1"/>
      <c r="PVS357" s="1"/>
      <c r="PVT357" s="1"/>
      <c r="PVU357" s="1"/>
      <c r="PVV357" s="1"/>
      <c r="PVW357" s="1"/>
      <c r="PVX357" s="1"/>
      <c r="PVY357" s="1"/>
      <c r="PVZ357" s="1"/>
      <c r="PWA357" s="1"/>
      <c r="PWB357" s="1"/>
      <c r="PWC357" s="1"/>
      <c r="PWD357" s="1"/>
      <c r="PWE357" s="1"/>
      <c r="PWF357" s="1"/>
      <c r="PWG357" s="1"/>
      <c r="PWH357" s="1"/>
      <c r="PWI357" s="1"/>
      <c r="PWJ357" s="1"/>
      <c r="PWK357" s="1"/>
      <c r="PWL357" s="1"/>
      <c r="PWM357" s="1"/>
      <c r="PWN357" s="1"/>
      <c r="PWO357" s="1"/>
      <c r="PWP357" s="1"/>
      <c r="PWQ357" s="1"/>
      <c r="PWR357" s="1"/>
      <c r="PWS357" s="1"/>
      <c r="PWT357" s="1"/>
      <c r="PWU357" s="1"/>
      <c r="PWV357" s="1"/>
      <c r="PWW357" s="1"/>
      <c r="PWX357" s="1"/>
      <c r="PWY357" s="1"/>
      <c r="PWZ357" s="1"/>
      <c r="PXA357" s="1"/>
      <c r="PXB357" s="1"/>
      <c r="PXC357" s="1"/>
      <c r="PXD357" s="1"/>
      <c r="PXE357" s="1"/>
      <c r="PXF357" s="1"/>
      <c r="PXG357" s="1"/>
      <c r="PXH357" s="1"/>
      <c r="PXI357" s="1"/>
      <c r="PXJ357" s="1"/>
      <c r="PXK357" s="1"/>
      <c r="PXL357" s="1"/>
      <c r="PXM357" s="1"/>
      <c r="PXN357" s="1"/>
      <c r="PXO357" s="1"/>
      <c r="PXP357" s="1"/>
      <c r="PXQ357" s="1"/>
      <c r="PXR357" s="1"/>
      <c r="PXS357" s="1"/>
      <c r="PXT357" s="1"/>
      <c r="PXU357" s="1"/>
      <c r="PXV357" s="1"/>
      <c r="PXW357" s="1"/>
      <c r="PXX357" s="1"/>
      <c r="PXY357" s="1"/>
      <c r="PXZ357" s="1"/>
      <c r="PYA357" s="1"/>
      <c r="PYB357" s="1"/>
      <c r="PYC357" s="1"/>
      <c r="PYD357" s="1"/>
      <c r="PYE357" s="1"/>
      <c r="PYF357" s="1"/>
      <c r="PYG357" s="1"/>
      <c r="PYH357" s="1"/>
      <c r="PYI357" s="1"/>
      <c r="PYJ357" s="1"/>
      <c r="PYK357" s="1"/>
      <c r="PYL357" s="1"/>
      <c r="PYM357" s="1"/>
      <c r="PYN357" s="1"/>
      <c r="PYO357" s="1"/>
      <c r="PYP357" s="1"/>
      <c r="PYQ357" s="1"/>
      <c r="PYR357" s="1"/>
      <c r="PYS357" s="1"/>
      <c r="PYT357" s="1"/>
      <c r="PYU357" s="1"/>
      <c r="PYV357" s="1"/>
      <c r="PYW357" s="1"/>
      <c r="PYX357" s="1"/>
      <c r="PYY357" s="1"/>
      <c r="PYZ357" s="1"/>
      <c r="PZA357" s="1"/>
      <c r="PZB357" s="1"/>
      <c r="PZC357" s="1"/>
      <c r="PZD357" s="1"/>
      <c r="PZE357" s="1"/>
      <c r="PZF357" s="1"/>
      <c r="PZG357" s="1"/>
      <c r="PZH357" s="1"/>
      <c r="PZI357" s="1"/>
      <c r="PZJ357" s="1"/>
      <c r="PZK357" s="1"/>
      <c r="PZL357" s="1"/>
      <c r="PZM357" s="1"/>
      <c r="PZN357" s="1"/>
      <c r="PZO357" s="1"/>
      <c r="PZP357" s="1"/>
      <c r="PZQ357" s="1"/>
      <c r="PZR357" s="1"/>
      <c r="PZS357" s="1"/>
      <c r="PZT357" s="1"/>
      <c r="PZU357" s="1"/>
      <c r="PZV357" s="1"/>
      <c r="PZW357" s="1"/>
      <c r="PZX357" s="1"/>
      <c r="PZY357" s="1"/>
      <c r="PZZ357" s="1"/>
      <c r="QAA357" s="1"/>
      <c r="QAB357" s="1"/>
      <c r="QAC357" s="1"/>
      <c r="QAD357" s="1"/>
      <c r="QAE357" s="1"/>
      <c r="QAF357" s="1"/>
      <c r="QAG357" s="1"/>
      <c r="QAH357" s="1"/>
      <c r="QAI357" s="1"/>
      <c r="QAJ357" s="1"/>
      <c r="QAK357" s="1"/>
      <c r="QAL357" s="1"/>
      <c r="QAM357" s="1"/>
      <c r="QAN357" s="1"/>
      <c r="QAO357" s="1"/>
      <c r="QAP357" s="1"/>
      <c r="QAQ357" s="1"/>
      <c r="QAR357" s="1"/>
      <c r="QAS357" s="1"/>
      <c r="QAT357" s="1"/>
      <c r="QAU357" s="1"/>
      <c r="QAV357" s="1"/>
      <c r="QAW357" s="1"/>
      <c r="QAX357" s="1"/>
      <c r="QAY357" s="1"/>
      <c r="QAZ357" s="1"/>
      <c r="QBA357" s="1"/>
      <c r="QBB357" s="1"/>
      <c r="QBC357" s="1"/>
      <c r="QBD357" s="1"/>
      <c r="QBE357" s="1"/>
      <c r="QBF357" s="1"/>
      <c r="QBG357" s="1"/>
      <c r="QBH357" s="1"/>
      <c r="QBI357" s="1"/>
      <c r="QBJ357" s="1"/>
      <c r="QBK357" s="1"/>
      <c r="QBL357" s="1"/>
      <c r="QBM357" s="1"/>
      <c r="QBN357" s="1"/>
      <c r="QBO357" s="1"/>
      <c r="QBP357" s="1"/>
      <c r="QBQ357" s="1"/>
      <c r="QBR357" s="1"/>
      <c r="QBS357" s="1"/>
      <c r="QBT357" s="1"/>
      <c r="QBU357" s="1"/>
      <c r="QBV357" s="1"/>
      <c r="QBW357" s="1"/>
      <c r="QBX357" s="1"/>
      <c r="QBY357" s="1"/>
      <c r="QBZ357" s="1"/>
      <c r="QCA357" s="1"/>
      <c r="QCB357" s="1"/>
      <c r="QCC357" s="1"/>
      <c r="QCD357" s="1"/>
      <c r="QCE357" s="1"/>
      <c r="QCF357" s="1"/>
      <c r="QCG357" s="1"/>
      <c r="QCH357" s="1"/>
      <c r="QCI357" s="1"/>
      <c r="QCJ357" s="1"/>
      <c r="QCK357" s="1"/>
      <c r="QCL357" s="1"/>
      <c r="QCM357" s="1"/>
      <c r="QCN357" s="1"/>
      <c r="QCO357" s="1"/>
      <c r="QCP357" s="1"/>
      <c r="QCQ357" s="1"/>
      <c r="QCR357" s="1"/>
      <c r="QCS357" s="1"/>
      <c r="QCT357" s="1"/>
      <c r="QCU357" s="1"/>
      <c r="QCV357" s="1"/>
      <c r="QCW357" s="1"/>
      <c r="QCX357" s="1"/>
      <c r="QCY357" s="1"/>
      <c r="QCZ357" s="1"/>
      <c r="QDA357" s="1"/>
      <c r="QDB357" s="1"/>
      <c r="QDC357" s="1"/>
      <c r="QDD357" s="1"/>
      <c r="QDE357" s="1"/>
      <c r="QDF357" s="1"/>
      <c r="QDG357" s="1"/>
      <c r="QDH357" s="1"/>
      <c r="QDI357" s="1"/>
      <c r="QDJ357" s="1"/>
      <c r="QDK357" s="1"/>
      <c r="QDL357" s="1"/>
      <c r="QDM357" s="1"/>
      <c r="QDN357" s="1"/>
      <c r="QDO357" s="1"/>
      <c r="QDP357" s="1"/>
      <c r="QDQ357" s="1"/>
      <c r="QDR357" s="1"/>
      <c r="QDS357" s="1"/>
      <c r="QDT357" s="1"/>
      <c r="QDU357" s="1"/>
      <c r="QDV357" s="1"/>
      <c r="QDW357" s="1"/>
      <c r="QDX357" s="1"/>
      <c r="QDY357" s="1"/>
      <c r="QDZ357" s="1"/>
      <c r="QEA357" s="1"/>
      <c r="QEB357" s="1"/>
      <c r="QEC357" s="1"/>
      <c r="QED357" s="1"/>
      <c r="QEE357" s="1"/>
      <c r="QEF357" s="1"/>
      <c r="QEG357" s="1"/>
      <c r="QEH357" s="1"/>
      <c r="QEI357" s="1"/>
      <c r="QEJ357" s="1"/>
      <c r="QEK357" s="1"/>
      <c r="QEL357" s="1"/>
      <c r="QEM357" s="1"/>
      <c r="QEN357" s="1"/>
      <c r="QEO357" s="1"/>
      <c r="QEP357" s="1"/>
      <c r="QEQ357" s="1"/>
      <c r="QER357" s="1"/>
      <c r="QES357" s="1"/>
      <c r="QET357" s="1"/>
      <c r="QEU357" s="1"/>
      <c r="QEV357" s="1"/>
      <c r="QEW357" s="1"/>
      <c r="QEX357" s="1"/>
      <c r="QEY357" s="1"/>
      <c r="QEZ357" s="1"/>
      <c r="QFA357" s="1"/>
      <c r="QFB357" s="1"/>
      <c r="QFC357" s="1"/>
      <c r="QFD357" s="1"/>
      <c r="QFE357" s="1"/>
      <c r="QFF357" s="1"/>
      <c r="QFG357" s="1"/>
      <c r="QFH357" s="1"/>
      <c r="QFI357" s="1"/>
      <c r="QFJ357" s="1"/>
      <c r="QFK357" s="1"/>
      <c r="QFL357" s="1"/>
      <c r="QFM357" s="1"/>
      <c r="QFN357" s="1"/>
      <c r="QFO357" s="1"/>
      <c r="QFP357" s="1"/>
      <c r="QFQ357" s="1"/>
      <c r="QFR357" s="1"/>
      <c r="QFS357" s="1"/>
      <c r="QFT357" s="1"/>
      <c r="QFU357" s="1"/>
      <c r="QFV357" s="1"/>
      <c r="QFW357" s="1"/>
      <c r="QFX357" s="1"/>
      <c r="QFY357" s="1"/>
      <c r="QFZ357" s="1"/>
      <c r="QGA357" s="1"/>
      <c r="QGB357" s="1"/>
      <c r="QGC357" s="1"/>
      <c r="QGD357" s="1"/>
      <c r="QGE357" s="1"/>
      <c r="QGF357" s="1"/>
      <c r="QGG357" s="1"/>
      <c r="QGH357" s="1"/>
      <c r="QGI357" s="1"/>
      <c r="QGJ357" s="1"/>
      <c r="QGK357" s="1"/>
      <c r="QGL357" s="1"/>
      <c r="QGM357" s="1"/>
      <c r="QGN357" s="1"/>
      <c r="QGO357" s="1"/>
      <c r="QGP357" s="1"/>
      <c r="QGQ357" s="1"/>
      <c r="QGR357" s="1"/>
      <c r="QGS357" s="1"/>
      <c r="QGT357" s="1"/>
      <c r="QGU357" s="1"/>
      <c r="QGV357" s="1"/>
      <c r="QGW357" s="1"/>
      <c r="QGX357" s="1"/>
      <c r="QGY357" s="1"/>
      <c r="QGZ357" s="1"/>
      <c r="QHA357" s="1"/>
      <c r="QHB357" s="1"/>
      <c r="QHC357" s="1"/>
      <c r="QHD357" s="1"/>
      <c r="QHE357" s="1"/>
      <c r="QHF357" s="1"/>
      <c r="QHG357" s="1"/>
      <c r="QHH357" s="1"/>
      <c r="QHI357" s="1"/>
      <c r="QHJ357" s="1"/>
      <c r="QHK357" s="1"/>
      <c r="QHL357" s="1"/>
      <c r="QHM357" s="1"/>
      <c r="QHN357" s="1"/>
      <c r="QHO357" s="1"/>
      <c r="QHP357" s="1"/>
      <c r="QHQ357" s="1"/>
      <c r="QHR357" s="1"/>
      <c r="QHS357" s="1"/>
      <c r="QHT357" s="1"/>
      <c r="QHU357" s="1"/>
      <c r="QHV357" s="1"/>
      <c r="QHW357" s="1"/>
      <c r="QHX357" s="1"/>
      <c r="QHY357" s="1"/>
      <c r="QHZ357" s="1"/>
      <c r="QIA357" s="1"/>
      <c r="QIB357" s="1"/>
      <c r="QIC357" s="1"/>
      <c r="QID357" s="1"/>
      <c r="QIE357" s="1"/>
      <c r="QIF357" s="1"/>
      <c r="QIG357" s="1"/>
      <c r="QIH357" s="1"/>
      <c r="QII357" s="1"/>
      <c r="QIJ357" s="1"/>
      <c r="QIK357" s="1"/>
      <c r="QIL357" s="1"/>
      <c r="QIM357" s="1"/>
      <c r="QIN357" s="1"/>
      <c r="QIO357" s="1"/>
      <c r="QIP357" s="1"/>
      <c r="QIQ357" s="1"/>
      <c r="QIR357" s="1"/>
      <c r="QIS357" s="1"/>
      <c r="QIT357" s="1"/>
      <c r="QIU357" s="1"/>
      <c r="QIV357" s="1"/>
      <c r="QIW357" s="1"/>
      <c r="QIX357" s="1"/>
      <c r="QIY357" s="1"/>
      <c r="QIZ357" s="1"/>
      <c r="QJA357" s="1"/>
      <c r="QJB357" s="1"/>
      <c r="QJC357" s="1"/>
      <c r="QJD357" s="1"/>
      <c r="QJE357" s="1"/>
      <c r="QJF357" s="1"/>
      <c r="QJG357" s="1"/>
      <c r="QJH357" s="1"/>
      <c r="QJI357" s="1"/>
      <c r="QJJ357" s="1"/>
      <c r="QJK357" s="1"/>
      <c r="QJL357" s="1"/>
      <c r="QJM357" s="1"/>
      <c r="QJN357" s="1"/>
      <c r="QJO357" s="1"/>
      <c r="QJP357" s="1"/>
      <c r="QJQ357" s="1"/>
      <c r="QJR357" s="1"/>
      <c r="QJS357" s="1"/>
      <c r="QJT357" s="1"/>
      <c r="QJU357" s="1"/>
      <c r="QJV357" s="1"/>
      <c r="QJW357" s="1"/>
      <c r="QJX357" s="1"/>
      <c r="QJY357" s="1"/>
      <c r="QJZ357" s="1"/>
      <c r="QKA357" s="1"/>
      <c r="QKB357" s="1"/>
      <c r="QKC357" s="1"/>
      <c r="QKD357" s="1"/>
      <c r="QKE357" s="1"/>
      <c r="QKF357" s="1"/>
      <c r="QKG357" s="1"/>
      <c r="QKH357" s="1"/>
      <c r="QKI357" s="1"/>
      <c r="QKJ357" s="1"/>
      <c r="QKK357" s="1"/>
      <c r="QKL357" s="1"/>
      <c r="QKM357" s="1"/>
      <c r="QKN357" s="1"/>
      <c r="QKO357" s="1"/>
      <c r="QKP357" s="1"/>
      <c r="QKQ357" s="1"/>
      <c r="QKR357" s="1"/>
      <c r="QKS357" s="1"/>
      <c r="QKT357" s="1"/>
      <c r="QKU357" s="1"/>
      <c r="QKV357" s="1"/>
      <c r="QKW357" s="1"/>
      <c r="QKX357" s="1"/>
      <c r="QKY357" s="1"/>
      <c r="QKZ357" s="1"/>
      <c r="QLA357" s="1"/>
      <c r="QLB357" s="1"/>
      <c r="QLC357" s="1"/>
      <c r="QLD357" s="1"/>
      <c r="QLE357" s="1"/>
      <c r="QLF357" s="1"/>
      <c r="QLG357" s="1"/>
      <c r="QLH357" s="1"/>
      <c r="QLI357" s="1"/>
      <c r="QLJ357" s="1"/>
      <c r="QLK357" s="1"/>
      <c r="QLL357" s="1"/>
      <c r="QLM357" s="1"/>
      <c r="QLN357" s="1"/>
      <c r="QLO357" s="1"/>
      <c r="QLP357" s="1"/>
      <c r="QLQ357" s="1"/>
      <c r="QLR357" s="1"/>
      <c r="QLS357" s="1"/>
      <c r="QLT357" s="1"/>
      <c r="QLU357" s="1"/>
      <c r="QLV357" s="1"/>
      <c r="QLW357" s="1"/>
      <c r="QLX357" s="1"/>
      <c r="QLY357" s="1"/>
      <c r="QLZ357" s="1"/>
      <c r="QMA357" s="1"/>
      <c r="QMB357" s="1"/>
      <c r="QMC357" s="1"/>
      <c r="QMD357" s="1"/>
      <c r="QME357" s="1"/>
      <c r="QMF357" s="1"/>
      <c r="QMG357" s="1"/>
      <c r="QMH357" s="1"/>
      <c r="QMI357" s="1"/>
      <c r="QMJ357" s="1"/>
      <c r="QMK357" s="1"/>
      <c r="QML357" s="1"/>
      <c r="QMM357" s="1"/>
      <c r="QMN357" s="1"/>
      <c r="QMO357" s="1"/>
      <c r="QMP357" s="1"/>
      <c r="QMQ357" s="1"/>
      <c r="QMR357" s="1"/>
      <c r="QMS357" s="1"/>
      <c r="QMT357" s="1"/>
      <c r="QMU357" s="1"/>
      <c r="QMV357" s="1"/>
      <c r="QMW357" s="1"/>
      <c r="QMX357" s="1"/>
      <c r="QMY357" s="1"/>
      <c r="QMZ357" s="1"/>
      <c r="QNA357" s="1"/>
      <c r="QNB357" s="1"/>
      <c r="QNC357" s="1"/>
      <c r="QND357" s="1"/>
      <c r="QNE357" s="1"/>
      <c r="QNF357" s="1"/>
      <c r="QNG357" s="1"/>
      <c r="QNH357" s="1"/>
      <c r="QNI357" s="1"/>
      <c r="QNJ357" s="1"/>
      <c r="QNK357" s="1"/>
      <c r="QNL357" s="1"/>
      <c r="QNM357" s="1"/>
      <c r="QNN357" s="1"/>
      <c r="QNO357" s="1"/>
      <c r="QNP357" s="1"/>
      <c r="QNQ357" s="1"/>
      <c r="QNR357" s="1"/>
      <c r="QNS357" s="1"/>
      <c r="QNT357" s="1"/>
      <c r="QNU357" s="1"/>
      <c r="QNV357" s="1"/>
      <c r="QNW357" s="1"/>
      <c r="QNX357" s="1"/>
      <c r="QNY357" s="1"/>
      <c r="QNZ357" s="1"/>
      <c r="QOA357" s="1"/>
      <c r="QOB357" s="1"/>
      <c r="QOC357" s="1"/>
      <c r="QOD357" s="1"/>
      <c r="QOE357" s="1"/>
      <c r="QOF357" s="1"/>
      <c r="QOG357" s="1"/>
      <c r="QOH357" s="1"/>
      <c r="QOI357" s="1"/>
      <c r="QOJ357" s="1"/>
      <c r="QOK357" s="1"/>
      <c r="QOL357" s="1"/>
      <c r="QOM357" s="1"/>
      <c r="QON357" s="1"/>
      <c r="QOO357" s="1"/>
      <c r="QOP357" s="1"/>
      <c r="QOQ357" s="1"/>
      <c r="QOR357" s="1"/>
      <c r="QOS357" s="1"/>
      <c r="QOT357" s="1"/>
      <c r="QOU357" s="1"/>
      <c r="QOV357" s="1"/>
      <c r="QOW357" s="1"/>
      <c r="QOX357" s="1"/>
      <c r="QOY357" s="1"/>
      <c r="QOZ357" s="1"/>
      <c r="QPA357" s="1"/>
      <c r="QPB357" s="1"/>
      <c r="QPC357" s="1"/>
      <c r="QPD357" s="1"/>
      <c r="QPE357" s="1"/>
      <c r="QPF357" s="1"/>
      <c r="QPG357" s="1"/>
      <c r="QPH357" s="1"/>
      <c r="QPI357" s="1"/>
      <c r="QPJ357" s="1"/>
      <c r="QPK357" s="1"/>
      <c r="QPL357" s="1"/>
      <c r="QPM357" s="1"/>
      <c r="QPN357" s="1"/>
      <c r="QPO357" s="1"/>
      <c r="QPP357" s="1"/>
      <c r="QPQ357" s="1"/>
      <c r="QPR357" s="1"/>
      <c r="QPS357" s="1"/>
      <c r="QPT357" s="1"/>
      <c r="QPU357" s="1"/>
      <c r="QPV357" s="1"/>
      <c r="QPW357" s="1"/>
      <c r="QPX357" s="1"/>
      <c r="QPY357" s="1"/>
      <c r="QPZ357" s="1"/>
      <c r="QQA357" s="1"/>
      <c r="QQB357" s="1"/>
      <c r="QQC357" s="1"/>
      <c r="QQD357" s="1"/>
      <c r="QQE357" s="1"/>
      <c r="QQF357" s="1"/>
      <c r="QQG357" s="1"/>
      <c r="QQH357" s="1"/>
      <c r="QQI357" s="1"/>
      <c r="QQJ357" s="1"/>
      <c r="QQK357" s="1"/>
      <c r="QQL357" s="1"/>
      <c r="QQM357" s="1"/>
      <c r="QQN357" s="1"/>
      <c r="QQO357" s="1"/>
      <c r="QQP357" s="1"/>
      <c r="QQQ357" s="1"/>
      <c r="QQR357" s="1"/>
      <c r="QQS357" s="1"/>
      <c r="QQT357" s="1"/>
      <c r="QQU357" s="1"/>
      <c r="QQV357" s="1"/>
      <c r="QQW357" s="1"/>
      <c r="QQX357" s="1"/>
      <c r="QQY357" s="1"/>
      <c r="QQZ357" s="1"/>
      <c r="QRA357" s="1"/>
      <c r="QRB357" s="1"/>
      <c r="QRC357" s="1"/>
      <c r="QRD357" s="1"/>
      <c r="QRE357" s="1"/>
      <c r="QRF357" s="1"/>
      <c r="QRG357" s="1"/>
      <c r="QRH357" s="1"/>
      <c r="QRI357" s="1"/>
      <c r="QRJ357" s="1"/>
      <c r="QRK357" s="1"/>
      <c r="QRL357" s="1"/>
      <c r="QRM357" s="1"/>
      <c r="QRN357" s="1"/>
      <c r="QRO357" s="1"/>
      <c r="QRP357" s="1"/>
      <c r="QRQ357" s="1"/>
      <c r="QRR357" s="1"/>
      <c r="QRS357" s="1"/>
      <c r="QRT357" s="1"/>
      <c r="QRU357" s="1"/>
      <c r="QRV357" s="1"/>
      <c r="QRW357" s="1"/>
      <c r="QRX357" s="1"/>
      <c r="QRY357" s="1"/>
      <c r="QRZ357" s="1"/>
      <c r="QSA357" s="1"/>
      <c r="QSB357" s="1"/>
      <c r="QSC357" s="1"/>
      <c r="QSD357" s="1"/>
      <c r="QSE357" s="1"/>
      <c r="QSF357" s="1"/>
      <c r="QSG357" s="1"/>
      <c r="QSH357" s="1"/>
      <c r="QSI357" s="1"/>
      <c r="QSJ357" s="1"/>
      <c r="QSK357" s="1"/>
      <c r="QSL357" s="1"/>
      <c r="QSM357" s="1"/>
      <c r="QSN357" s="1"/>
      <c r="QSO357" s="1"/>
      <c r="QSP357" s="1"/>
      <c r="QSQ357" s="1"/>
      <c r="QSR357" s="1"/>
      <c r="QSS357" s="1"/>
      <c r="QST357" s="1"/>
      <c r="QSU357" s="1"/>
      <c r="QSV357" s="1"/>
      <c r="QSW357" s="1"/>
      <c r="QSX357" s="1"/>
      <c r="QSY357" s="1"/>
      <c r="QSZ357" s="1"/>
      <c r="QTA357" s="1"/>
      <c r="QTB357" s="1"/>
      <c r="QTC357" s="1"/>
      <c r="QTD357" s="1"/>
      <c r="QTE357" s="1"/>
      <c r="QTF357" s="1"/>
      <c r="QTG357" s="1"/>
      <c r="QTH357" s="1"/>
      <c r="QTI357" s="1"/>
      <c r="QTJ357" s="1"/>
      <c r="QTK357" s="1"/>
      <c r="QTL357" s="1"/>
      <c r="QTM357" s="1"/>
      <c r="QTN357" s="1"/>
      <c r="QTO357" s="1"/>
      <c r="QTP357" s="1"/>
      <c r="QTQ357" s="1"/>
      <c r="QTR357" s="1"/>
      <c r="QTS357" s="1"/>
      <c r="QTT357" s="1"/>
      <c r="QTU357" s="1"/>
      <c r="QTV357" s="1"/>
      <c r="QTW357" s="1"/>
      <c r="QTX357" s="1"/>
      <c r="QTY357" s="1"/>
      <c r="QTZ357" s="1"/>
      <c r="QUA357" s="1"/>
      <c r="QUB357" s="1"/>
      <c r="QUC357" s="1"/>
      <c r="QUD357" s="1"/>
      <c r="QUE357" s="1"/>
      <c r="QUF357" s="1"/>
      <c r="QUG357" s="1"/>
      <c r="QUH357" s="1"/>
      <c r="QUI357" s="1"/>
      <c r="QUJ357" s="1"/>
      <c r="QUK357" s="1"/>
      <c r="QUL357" s="1"/>
      <c r="QUM357" s="1"/>
      <c r="QUN357" s="1"/>
      <c r="QUO357" s="1"/>
      <c r="QUP357" s="1"/>
      <c r="QUQ357" s="1"/>
      <c r="QUR357" s="1"/>
      <c r="QUS357" s="1"/>
      <c r="QUT357" s="1"/>
      <c r="QUU357" s="1"/>
      <c r="QUV357" s="1"/>
      <c r="QUW357" s="1"/>
      <c r="QUX357" s="1"/>
      <c r="QUY357" s="1"/>
      <c r="QUZ357" s="1"/>
      <c r="QVA357" s="1"/>
      <c r="QVB357" s="1"/>
      <c r="QVC357" s="1"/>
      <c r="QVD357" s="1"/>
      <c r="QVE357" s="1"/>
      <c r="QVF357" s="1"/>
      <c r="QVG357" s="1"/>
      <c r="QVH357" s="1"/>
      <c r="QVI357" s="1"/>
      <c r="QVJ357" s="1"/>
      <c r="QVK357" s="1"/>
      <c r="QVL357" s="1"/>
      <c r="QVM357" s="1"/>
      <c r="QVN357" s="1"/>
      <c r="QVO357" s="1"/>
      <c r="QVP357" s="1"/>
      <c r="QVQ357" s="1"/>
      <c r="QVR357" s="1"/>
      <c r="QVS357" s="1"/>
      <c r="QVT357" s="1"/>
      <c r="QVU357" s="1"/>
      <c r="QVV357" s="1"/>
      <c r="QVW357" s="1"/>
      <c r="QVX357" s="1"/>
      <c r="QVY357" s="1"/>
      <c r="QVZ357" s="1"/>
      <c r="QWA357" s="1"/>
      <c r="QWB357" s="1"/>
      <c r="QWC357" s="1"/>
      <c r="QWD357" s="1"/>
      <c r="QWE357" s="1"/>
      <c r="QWF357" s="1"/>
      <c r="QWG357" s="1"/>
      <c r="QWH357" s="1"/>
      <c r="QWI357" s="1"/>
      <c r="QWJ357" s="1"/>
      <c r="QWK357" s="1"/>
      <c r="QWL357" s="1"/>
      <c r="QWM357" s="1"/>
      <c r="QWN357" s="1"/>
      <c r="QWO357" s="1"/>
      <c r="QWP357" s="1"/>
      <c r="QWQ357" s="1"/>
      <c r="QWR357" s="1"/>
      <c r="QWS357" s="1"/>
      <c r="QWT357" s="1"/>
      <c r="QWU357" s="1"/>
      <c r="QWV357" s="1"/>
      <c r="QWW357" s="1"/>
      <c r="QWX357" s="1"/>
      <c r="QWY357" s="1"/>
      <c r="QWZ357" s="1"/>
      <c r="QXA357" s="1"/>
      <c r="QXB357" s="1"/>
      <c r="QXC357" s="1"/>
      <c r="QXD357" s="1"/>
      <c r="QXE357" s="1"/>
      <c r="QXF357" s="1"/>
      <c r="QXG357" s="1"/>
      <c r="QXH357" s="1"/>
      <c r="QXI357" s="1"/>
      <c r="QXJ357" s="1"/>
      <c r="QXK357" s="1"/>
      <c r="QXL357" s="1"/>
      <c r="QXM357" s="1"/>
      <c r="QXN357" s="1"/>
      <c r="QXO357" s="1"/>
      <c r="QXP357" s="1"/>
      <c r="QXQ357" s="1"/>
      <c r="QXR357" s="1"/>
      <c r="QXS357" s="1"/>
      <c r="QXT357" s="1"/>
      <c r="QXU357" s="1"/>
      <c r="QXV357" s="1"/>
      <c r="QXW357" s="1"/>
      <c r="QXX357" s="1"/>
      <c r="QXY357" s="1"/>
      <c r="QXZ357" s="1"/>
      <c r="QYA357" s="1"/>
      <c r="QYB357" s="1"/>
      <c r="QYC357" s="1"/>
      <c r="QYD357" s="1"/>
      <c r="QYE357" s="1"/>
      <c r="QYF357" s="1"/>
      <c r="QYG357" s="1"/>
      <c r="QYH357" s="1"/>
      <c r="QYI357" s="1"/>
      <c r="QYJ357" s="1"/>
      <c r="QYK357" s="1"/>
      <c r="QYL357" s="1"/>
      <c r="QYM357" s="1"/>
      <c r="QYN357" s="1"/>
      <c r="QYO357" s="1"/>
      <c r="QYP357" s="1"/>
      <c r="QYQ357" s="1"/>
      <c r="QYR357" s="1"/>
      <c r="QYS357" s="1"/>
      <c r="QYT357" s="1"/>
      <c r="QYU357" s="1"/>
      <c r="QYV357" s="1"/>
      <c r="QYW357" s="1"/>
      <c r="QYX357" s="1"/>
      <c r="QYY357" s="1"/>
      <c r="QYZ357" s="1"/>
      <c r="QZA357" s="1"/>
      <c r="QZB357" s="1"/>
      <c r="QZC357" s="1"/>
      <c r="QZD357" s="1"/>
      <c r="QZE357" s="1"/>
      <c r="QZF357" s="1"/>
      <c r="QZG357" s="1"/>
      <c r="QZH357" s="1"/>
      <c r="QZI357" s="1"/>
      <c r="QZJ357" s="1"/>
      <c r="QZK357" s="1"/>
      <c r="QZL357" s="1"/>
      <c r="QZM357" s="1"/>
      <c r="QZN357" s="1"/>
      <c r="QZO357" s="1"/>
      <c r="QZP357" s="1"/>
      <c r="QZQ357" s="1"/>
      <c r="QZR357" s="1"/>
      <c r="QZS357" s="1"/>
      <c r="QZT357" s="1"/>
      <c r="QZU357" s="1"/>
      <c r="QZV357" s="1"/>
      <c r="QZW357" s="1"/>
      <c r="QZX357" s="1"/>
      <c r="QZY357" s="1"/>
      <c r="QZZ357" s="1"/>
      <c r="RAA357" s="1"/>
      <c r="RAB357" s="1"/>
      <c r="RAC357" s="1"/>
      <c r="RAD357" s="1"/>
      <c r="RAE357" s="1"/>
      <c r="RAF357" s="1"/>
      <c r="RAG357" s="1"/>
      <c r="RAH357" s="1"/>
      <c r="RAI357" s="1"/>
      <c r="RAJ357" s="1"/>
      <c r="RAK357" s="1"/>
      <c r="RAL357" s="1"/>
      <c r="RAM357" s="1"/>
      <c r="RAN357" s="1"/>
      <c r="RAO357" s="1"/>
      <c r="RAP357" s="1"/>
      <c r="RAQ357" s="1"/>
      <c r="RAR357" s="1"/>
      <c r="RAS357" s="1"/>
      <c r="RAT357" s="1"/>
      <c r="RAU357" s="1"/>
      <c r="RAV357" s="1"/>
      <c r="RAW357" s="1"/>
      <c r="RAX357" s="1"/>
      <c r="RAY357" s="1"/>
      <c r="RAZ357" s="1"/>
      <c r="RBA357" s="1"/>
      <c r="RBB357" s="1"/>
      <c r="RBC357" s="1"/>
      <c r="RBD357" s="1"/>
      <c r="RBE357" s="1"/>
      <c r="RBF357" s="1"/>
      <c r="RBG357" s="1"/>
      <c r="RBH357" s="1"/>
      <c r="RBI357" s="1"/>
      <c r="RBJ357" s="1"/>
      <c r="RBK357" s="1"/>
      <c r="RBL357" s="1"/>
      <c r="RBM357" s="1"/>
      <c r="RBN357" s="1"/>
      <c r="RBO357" s="1"/>
      <c r="RBP357" s="1"/>
      <c r="RBQ357" s="1"/>
      <c r="RBR357" s="1"/>
      <c r="RBS357" s="1"/>
      <c r="RBT357" s="1"/>
      <c r="RBU357" s="1"/>
      <c r="RBV357" s="1"/>
      <c r="RBW357" s="1"/>
      <c r="RBX357" s="1"/>
      <c r="RBY357" s="1"/>
      <c r="RBZ357" s="1"/>
      <c r="RCA357" s="1"/>
      <c r="RCB357" s="1"/>
      <c r="RCC357" s="1"/>
      <c r="RCD357" s="1"/>
      <c r="RCE357" s="1"/>
      <c r="RCF357" s="1"/>
      <c r="RCG357" s="1"/>
      <c r="RCH357" s="1"/>
      <c r="RCI357" s="1"/>
      <c r="RCJ357" s="1"/>
      <c r="RCK357" s="1"/>
      <c r="RCL357" s="1"/>
      <c r="RCM357" s="1"/>
      <c r="RCN357" s="1"/>
      <c r="RCO357" s="1"/>
      <c r="RCP357" s="1"/>
      <c r="RCQ357" s="1"/>
      <c r="RCR357" s="1"/>
      <c r="RCS357" s="1"/>
      <c r="RCT357" s="1"/>
      <c r="RCU357" s="1"/>
      <c r="RCV357" s="1"/>
      <c r="RCW357" s="1"/>
      <c r="RCX357" s="1"/>
      <c r="RCY357" s="1"/>
      <c r="RCZ357" s="1"/>
      <c r="RDA357" s="1"/>
      <c r="RDB357" s="1"/>
      <c r="RDC357" s="1"/>
      <c r="RDD357" s="1"/>
      <c r="RDE357" s="1"/>
      <c r="RDF357" s="1"/>
      <c r="RDG357" s="1"/>
      <c r="RDH357" s="1"/>
      <c r="RDI357" s="1"/>
      <c r="RDJ357" s="1"/>
      <c r="RDK357" s="1"/>
      <c r="RDL357" s="1"/>
      <c r="RDM357" s="1"/>
      <c r="RDN357" s="1"/>
      <c r="RDO357" s="1"/>
      <c r="RDP357" s="1"/>
      <c r="RDQ357" s="1"/>
      <c r="RDR357" s="1"/>
      <c r="RDS357" s="1"/>
      <c r="RDT357" s="1"/>
      <c r="RDU357" s="1"/>
      <c r="RDV357" s="1"/>
      <c r="RDW357" s="1"/>
      <c r="RDX357" s="1"/>
      <c r="RDY357" s="1"/>
      <c r="RDZ357" s="1"/>
      <c r="REA357" s="1"/>
      <c r="REB357" s="1"/>
      <c r="REC357" s="1"/>
      <c r="RED357" s="1"/>
      <c r="REE357" s="1"/>
      <c r="REF357" s="1"/>
      <c r="REG357" s="1"/>
      <c r="REH357" s="1"/>
      <c r="REI357" s="1"/>
      <c r="REJ357" s="1"/>
      <c r="REK357" s="1"/>
      <c r="REL357" s="1"/>
      <c r="REM357" s="1"/>
      <c r="REN357" s="1"/>
      <c r="REO357" s="1"/>
      <c r="REP357" s="1"/>
      <c r="REQ357" s="1"/>
      <c r="RER357" s="1"/>
      <c r="RES357" s="1"/>
      <c r="RET357" s="1"/>
      <c r="REU357" s="1"/>
      <c r="REV357" s="1"/>
      <c r="REW357" s="1"/>
      <c r="REX357" s="1"/>
      <c r="REY357" s="1"/>
      <c r="REZ357" s="1"/>
      <c r="RFA357" s="1"/>
      <c r="RFB357" s="1"/>
      <c r="RFC357" s="1"/>
      <c r="RFD357" s="1"/>
      <c r="RFE357" s="1"/>
      <c r="RFF357" s="1"/>
      <c r="RFG357" s="1"/>
      <c r="RFH357" s="1"/>
      <c r="RFI357" s="1"/>
      <c r="RFJ357" s="1"/>
      <c r="RFK357" s="1"/>
      <c r="RFL357" s="1"/>
      <c r="RFM357" s="1"/>
      <c r="RFN357" s="1"/>
      <c r="RFO357" s="1"/>
      <c r="RFP357" s="1"/>
      <c r="RFQ357" s="1"/>
      <c r="RFR357" s="1"/>
      <c r="RFS357" s="1"/>
      <c r="RFT357" s="1"/>
      <c r="RFU357" s="1"/>
      <c r="RFV357" s="1"/>
      <c r="RFW357" s="1"/>
      <c r="RFX357" s="1"/>
      <c r="RFY357" s="1"/>
      <c r="RFZ357" s="1"/>
      <c r="RGA357" s="1"/>
      <c r="RGB357" s="1"/>
      <c r="RGC357" s="1"/>
      <c r="RGD357" s="1"/>
      <c r="RGE357" s="1"/>
      <c r="RGF357" s="1"/>
      <c r="RGG357" s="1"/>
      <c r="RGH357" s="1"/>
      <c r="RGI357" s="1"/>
      <c r="RGJ357" s="1"/>
      <c r="RGK357" s="1"/>
      <c r="RGL357" s="1"/>
      <c r="RGM357" s="1"/>
      <c r="RGN357" s="1"/>
      <c r="RGO357" s="1"/>
      <c r="RGP357" s="1"/>
      <c r="RGQ357" s="1"/>
      <c r="RGR357" s="1"/>
      <c r="RGS357" s="1"/>
      <c r="RGT357" s="1"/>
      <c r="RGU357" s="1"/>
      <c r="RGV357" s="1"/>
      <c r="RGW357" s="1"/>
      <c r="RGX357" s="1"/>
      <c r="RGY357" s="1"/>
      <c r="RGZ357" s="1"/>
      <c r="RHA357" s="1"/>
      <c r="RHB357" s="1"/>
      <c r="RHC357" s="1"/>
      <c r="RHD357" s="1"/>
      <c r="RHE357" s="1"/>
      <c r="RHF357" s="1"/>
      <c r="RHG357" s="1"/>
      <c r="RHH357" s="1"/>
      <c r="RHI357" s="1"/>
      <c r="RHJ357" s="1"/>
      <c r="RHK357" s="1"/>
      <c r="RHL357" s="1"/>
      <c r="RHM357" s="1"/>
      <c r="RHN357" s="1"/>
      <c r="RHO357" s="1"/>
      <c r="RHP357" s="1"/>
      <c r="RHQ357" s="1"/>
      <c r="RHR357" s="1"/>
      <c r="RHS357" s="1"/>
      <c r="RHT357" s="1"/>
      <c r="RHU357" s="1"/>
      <c r="RHV357" s="1"/>
      <c r="RHW357" s="1"/>
      <c r="RHX357" s="1"/>
      <c r="RHY357" s="1"/>
      <c r="RHZ357" s="1"/>
      <c r="RIA357" s="1"/>
      <c r="RIB357" s="1"/>
      <c r="RIC357" s="1"/>
      <c r="RID357" s="1"/>
      <c r="RIE357" s="1"/>
      <c r="RIF357" s="1"/>
      <c r="RIG357" s="1"/>
      <c r="RIH357" s="1"/>
      <c r="RII357" s="1"/>
      <c r="RIJ357" s="1"/>
      <c r="RIK357" s="1"/>
      <c r="RIL357" s="1"/>
      <c r="RIM357" s="1"/>
      <c r="RIN357" s="1"/>
      <c r="RIO357" s="1"/>
      <c r="RIP357" s="1"/>
      <c r="RIQ357" s="1"/>
      <c r="RIR357" s="1"/>
      <c r="RIS357" s="1"/>
      <c r="RIT357" s="1"/>
      <c r="RIU357" s="1"/>
      <c r="RIV357" s="1"/>
      <c r="RIW357" s="1"/>
      <c r="RIX357" s="1"/>
      <c r="RIY357" s="1"/>
      <c r="RIZ357" s="1"/>
      <c r="RJA357" s="1"/>
      <c r="RJB357" s="1"/>
      <c r="RJC357" s="1"/>
      <c r="RJD357" s="1"/>
      <c r="RJE357" s="1"/>
      <c r="RJF357" s="1"/>
      <c r="RJG357" s="1"/>
      <c r="RJH357" s="1"/>
      <c r="RJI357" s="1"/>
      <c r="RJJ357" s="1"/>
      <c r="RJK357" s="1"/>
      <c r="RJL357" s="1"/>
      <c r="RJM357" s="1"/>
      <c r="RJN357" s="1"/>
      <c r="RJO357" s="1"/>
      <c r="RJP357" s="1"/>
      <c r="RJQ357" s="1"/>
      <c r="RJR357" s="1"/>
      <c r="RJS357" s="1"/>
      <c r="RJT357" s="1"/>
      <c r="RJU357" s="1"/>
      <c r="RJV357" s="1"/>
      <c r="RJW357" s="1"/>
      <c r="RJX357" s="1"/>
      <c r="RJY357" s="1"/>
      <c r="RJZ357" s="1"/>
      <c r="RKA357" s="1"/>
      <c r="RKB357" s="1"/>
      <c r="RKC357" s="1"/>
      <c r="RKD357" s="1"/>
      <c r="RKE357" s="1"/>
      <c r="RKF357" s="1"/>
      <c r="RKG357" s="1"/>
      <c r="RKH357" s="1"/>
      <c r="RKI357" s="1"/>
      <c r="RKJ357" s="1"/>
      <c r="RKK357" s="1"/>
      <c r="RKL357" s="1"/>
      <c r="RKM357" s="1"/>
      <c r="RKN357" s="1"/>
      <c r="RKO357" s="1"/>
      <c r="RKP357" s="1"/>
      <c r="RKQ357" s="1"/>
      <c r="RKR357" s="1"/>
      <c r="RKS357" s="1"/>
      <c r="RKT357" s="1"/>
      <c r="RKU357" s="1"/>
      <c r="RKV357" s="1"/>
      <c r="RKW357" s="1"/>
      <c r="RKX357" s="1"/>
      <c r="RKY357" s="1"/>
      <c r="RKZ357" s="1"/>
      <c r="RLA357" s="1"/>
      <c r="RLB357" s="1"/>
      <c r="RLC357" s="1"/>
      <c r="RLD357" s="1"/>
      <c r="RLE357" s="1"/>
      <c r="RLF357" s="1"/>
      <c r="RLG357" s="1"/>
      <c r="RLH357" s="1"/>
      <c r="RLI357" s="1"/>
      <c r="RLJ357" s="1"/>
      <c r="RLK357" s="1"/>
      <c r="RLL357" s="1"/>
      <c r="RLM357" s="1"/>
      <c r="RLN357" s="1"/>
      <c r="RLO357" s="1"/>
      <c r="RLP357" s="1"/>
      <c r="RLQ357" s="1"/>
      <c r="RLR357" s="1"/>
      <c r="RLS357" s="1"/>
      <c r="RLT357" s="1"/>
      <c r="RLU357" s="1"/>
      <c r="RLV357" s="1"/>
      <c r="RLW357" s="1"/>
      <c r="RLX357" s="1"/>
      <c r="RLY357" s="1"/>
      <c r="RLZ357" s="1"/>
      <c r="RMA357" s="1"/>
      <c r="RMB357" s="1"/>
      <c r="RMC357" s="1"/>
      <c r="RMD357" s="1"/>
      <c r="RME357" s="1"/>
      <c r="RMF357" s="1"/>
      <c r="RMG357" s="1"/>
      <c r="RMH357" s="1"/>
      <c r="RMI357" s="1"/>
      <c r="RMJ357" s="1"/>
      <c r="RMK357" s="1"/>
      <c r="RML357" s="1"/>
      <c r="RMM357" s="1"/>
      <c r="RMN357" s="1"/>
      <c r="RMO357" s="1"/>
      <c r="RMP357" s="1"/>
      <c r="RMQ357" s="1"/>
      <c r="RMR357" s="1"/>
      <c r="RMS357" s="1"/>
      <c r="RMT357" s="1"/>
      <c r="RMU357" s="1"/>
      <c r="RMV357" s="1"/>
      <c r="RMW357" s="1"/>
      <c r="RMX357" s="1"/>
      <c r="RMY357" s="1"/>
      <c r="RMZ357" s="1"/>
      <c r="RNA357" s="1"/>
      <c r="RNB357" s="1"/>
      <c r="RNC357" s="1"/>
      <c r="RND357" s="1"/>
      <c r="RNE357" s="1"/>
      <c r="RNF357" s="1"/>
      <c r="RNG357" s="1"/>
      <c r="RNH357" s="1"/>
      <c r="RNI357" s="1"/>
      <c r="RNJ357" s="1"/>
      <c r="RNK357" s="1"/>
      <c r="RNL357" s="1"/>
      <c r="RNM357" s="1"/>
      <c r="RNN357" s="1"/>
      <c r="RNO357" s="1"/>
      <c r="RNP357" s="1"/>
      <c r="RNQ357" s="1"/>
      <c r="RNR357" s="1"/>
      <c r="RNS357" s="1"/>
      <c r="RNT357" s="1"/>
      <c r="RNU357" s="1"/>
      <c r="RNV357" s="1"/>
      <c r="RNW357" s="1"/>
      <c r="RNX357" s="1"/>
      <c r="RNY357" s="1"/>
      <c r="RNZ357" s="1"/>
      <c r="ROA357" s="1"/>
      <c r="ROB357" s="1"/>
      <c r="ROC357" s="1"/>
      <c r="ROD357" s="1"/>
      <c r="ROE357" s="1"/>
      <c r="ROF357" s="1"/>
      <c r="ROG357" s="1"/>
      <c r="ROH357" s="1"/>
      <c r="ROI357" s="1"/>
      <c r="ROJ357" s="1"/>
      <c r="ROK357" s="1"/>
      <c r="ROL357" s="1"/>
      <c r="ROM357" s="1"/>
      <c r="RON357" s="1"/>
      <c r="ROO357" s="1"/>
      <c r="ROP357" s="1"/>
      <c r="ROQ357" s="1"/>
      <c r="ROR357" s="1"/>
      <c r="ROS357" s="1"/>
      <c r="ROT357" s="1"/>
      <c r="ROU357" s="1"/>
      <c r="ROV357" s="1"/>
      <c r="ROW357" s="1"/>
      <c r="ROX357" s="1"/>
      <c r="ROY357" s="1"/>
      <c r="ROZ357" s="1"/>
      <c r="RPA357" s="1"/>
      <c r="RPB357" s="1"/>
      <c r="RPC357" s="1"/>
      <c r="RPD357" s="1"/>
      <c r="RPE357" s="1"/>
      <c r="RPF357" s="1"/>
      <c r="RPG357" s="1"/>
      <c r="RPH357" s="1"/>
      <c r="RPI357" s="1"/>
      <c r="RPJ357" s="1"/>
      <c r="RPK357" s="1"/>
      <c r="RPL357" s="1"/>
      <c r="RPM357" s="1"/>
      <c r="RPN357" s="1"/>
      <c r="RPO357" s="1"/>
      <c r="RPP357" s="1"/>
      <c r="RPQ357" s="1"/>
      <c r="RPR357" s="1"/>
      <c r="RPS357" s="1"/>
      <c r="RPT357" s="1"/>
      <c r="RPU357" s="1"/>
      <c r="RPV357" s="1"/>
      <c r="RPW357" s="1"/>
      <c r="RPX357" s="1"/>
      <c r="RPY357" s="1"/>
      <c r="RPZ357" s="1"/>
      <c r="RQA357" s="1"/>
      <c r="RQB357" s="1"/>
      <c r="RQC357" s="1"/>
      <c r="RQD357" s="1"/>
      <c r="RQE357" s="1"/>
      <c r="RQF357" s="1"/>
      <c r="RQG357" s="1"/>
      <c r="RQH357" s="1"/>
      <c r="RQI357" s="1"/>
      <c r="RQJ357" s="1"/>
      <c r="RQK357" s="1"/>
      <c r="RQL357" s="1"/>
      <c r="RQM357" s="1"/>
      <c r="RQN357" s="1"/>
      <c r="RQO357" s="1"/>
      <c r="RQP357" s="1"/>
      <c r="RQQ357" s="1"/>
      <c r="RQR357" s="1"/>
      <c r="RQS357" s="1"/>
      <c r="RQT357" s="1"/>
      <c r="RQU357" s="1"/>
      <c r="RQV357" s="1"/>
      <c r="RQW357" s="1"/>
      <c r="RQX357" s="1"/>
      <c r="RQY357" s="1"/>
      <c r="RQZ357" s="1"/>
      <c r="RRA357" s="1"/>
      <c r="RRB357" s="1"/>
      <c r="RRC357" s="1"/>
      <c r="RRD357" s="1"/>
      <c r="RRE357" s="1"/>
      <c r="RRF357" s="1"/>
      <c r="RRG357" s="1"/>
      <c r="RRH357" s="1"/>
      <c r="RRI357" s="1"/>
      <c r="RRJ357" s="1"/>
      <c r="RRK357" s="1"/>
      <c r="RRL357" s="1"/>
      <c r="RRM357" s="1"/>
      <c r="RRN357" s="1"/>
      <c r="RRO357" s="1"/>
      <c r="RRP357" s="1"/>
      <c r="RRQ357" s="1"/>
      <c r="RRR357" s="1"/>
      <c r="RRS357" s="1"/>
      <c r="RRT357" s="1"/>
      <c r="RRU357" s="1"/>
      <c r="RRV357" s="1"/>
      <c r="RRW357" s="1"/>
      <c r="RRX357" s="1"/>
      <c r="RRY357" s="1"/>
      <c r="RRZ357" s="1"/>
      <c r="RSA357" s="1"/>
      <c r="RSB357" s="1"/>
      <c r="RSC357" s="1"/>
      <c r="RSD357" s="1"/>
      <c r="RSE357" s="1"/>
      <c r="RSF357" s="1"/>
      <c r="RSG357" s="1"/>
      <c r="RSH357" s="1"/>
      <c r="RSI357" s="1"/>
      <c r="RSJ357" s="1"/>
      <c r="RSK357" s="1"/>
      <c r="RSL357" s="1"/>
      <c r="RSM357" s="1"/>
      <c r="RSN357" s="1"/>
      <c r="RSO357" s="1"/>
      <c r="RSP357" s="1"/>
      <c r="RSQ357" s="1"/>
      <c r="RSR357" s="1"/>
      <c r="RSS357" s="1"/>
      <c r="RST357" s="1"/>
      <c r="RSU357" s="1"/>
      <c r="RSV357" s="1"/>
      <c r="RSW357" s="1"/>
      <c r="RSX357" s="1"/>
      <c r="RSY357" s="1"/>
      <c r="RSZ357" s="1"/>
      <c r="RTA357" s="1"/>
      <c r="RTB357" s="1"/>
      <c r="RTC357" s="1"/>
      <c r="RTD357" s="1"/>
      <c r="RTE357" s="1"/>
      <c r="RTF357" s="1"/>
      <c r="RTG357" s="1"/>
      <c r="RTH357" s="1"/>
      <c r="RTI357" s="1"/>
      <c r="RTJ357" s="1"/>
      <c r="RTK357" s="1"/>
      <c r="RTL357" s="1"/>
      <c r="RTM357" s="1"/>
      <c r="RTN357" s="1"/>
      <c r="RTO357" s="1"/>
      <c r="RTP357" s="1"/>
      <c r="RTQ357" s="1"/>
      <c r="RTR357" s="1"/>
      <c r="RTS357" s="1"/>
      <c r="RTT357" s="1"/>
      <c r="RTU357" s="1"/>
      <c r="RTV357" s="1"/>
      <c r="RTW357" s="1"/>
      <c r="RTX357" s="1"/>
      <c r="RTY357" s="1"/>
      <c r="RTZ357" s="1"/>
      <c r="RUA357" s="1"/>
      <c r="RUB357" s="1"/>
      <c r="RUC357" s="1"/>
      <c r="RUD357" s="1"/>
      <c r="RUE357" s="1"/>
      <c r="RUF357" s="1"/>
      <c r="RUG357" s="1"/>
      <c r="RUH357" s="1"/>
      <c r="RUI357" s="1"/>
      <c r="RUJ357" s="1"/>
      <c r="RUK357" s="1"/>
      <c r="RUL357" s="1"/>
      <c r="RUM357" s="1"/>
      <c r="RUN357" s="1"/>
      <c r="RUO357" s="1"/>
      <c r="RUP357" s="1"/>
      <c r="RUQ357" s="1"/>
      <c r="RUR357" s="1"/>
      <c r="RUS357" s="1"/>
      <c r="RUT357" s="1"/>
      <c r="RUU357" s="1"/>
      <c r="RUV357" s="1"/>
      <c r="RUW357" s="1"/>
      <c r="RUX357" s="1"/>
      <c r="RUY357" s="1"/>
      <c r="RUZ357" s="1"/>
      <c r="RVA357" s="1"/>
      <c r="RVB357" s="1"/>
      <c r="RVC357" s="1"/>
      <c r="RVD357" s="1"/>
      <c r="RVE357" s="1"/>
      <c r="RVF357" s="1"/>
      <c r="RVG357" s="1"/>
      <c r="RVH357" s="1"/>
      <c r="RVI357" s="1"/>
      <c r="RVJ357" s="1"/>
      <c r="RVK357" s="1"/>
      <c r="RVL357" s="1"/>
      <c r="RVM357" s="1"/>
      <c r="RVN357" s="1"/>
      <c r="RVO357" s="1"/>
      <c r="RVP357" s="1"/>
      <c r="RVQ357" s="1"/>
      <c r="RVR357" s="1"/>
      <c r="RVS357" s="1"/>
      <c r="RVT357" s="1"/>
      <c r="RVU357" s="1"/>
      <c r="RVV357" s="1"/>
      <c r="RVW357" s="1"/>
      <c r="RVX357" s="1"/>
      <c r="RVY357" s="1"/>
      <c r="RVZ357" s="1"/>
      <c r="RWA357" s="1"/>
      <c r="RWB357" s="1"/>
      <c r="RWC357" s="1"/>
      <c r="RWD357" s="1"/>
      <c r="RWE357" s="1"/>
      <c r="RWF357" s="1"/>
      <c r="RWG357" s="1"/>
      <c r="RWH357" s="1"/>
      <c r="RWI357" s="1"/>
      <c r="RWJ357" s="1"/>
      <c r="RWK357" s="1"/>
      <c r="RWL357" s="1"/>
      <c r="RWM357" s="1"/>
      <c r="RWN357" s="1"/>
      <c r="RWO357" s="1"/>
      <c r="RWP357" s="1"/>
      <c r="RWQ357" s="1"/>
      <c r="RWR357" s="1"/>
      <c r="RWS357" s="1"/>
      <c r="RWT357" s="1"/>
      <c r="RWU357" s="1"/>
      <c r="RWV357" s="1"/>
      <c r="RWW357" s="1"/>
      <c r="RWX357" s="1"/>
      <c r="RWY357" s="1"/>
      <c r="RWZ357" s="1"/>
      <c r="RXA357" s="1"/>
      <c r="RXB357" s="1"/>
      <c r="RXC357" s="1"/>
      <c r="RXD357" s="1"/>
      <c r="RXE357" s="1"/>
      <c r="RXF357" s="1"/>
      <c r="RXG357" s="1"/>
      <c r="RXH357" s="1"/>
      <c r="RXI357" s="1"/>
      <c r="RXJ357" s="1"/>
      <c r="RXK357" s="1"/>
      <c r="RXL357" s="1"/>
      <c r="RXM357" s="1"/>
      <c r="RXN357" s="1"/>
      <c r="RXO357" s="1"/>
      <c r="RXP357" s="1"/>
      <c r="RXQ357" s="1"/>
      <c r="RXR357" s="1"/>
      <c r="RXS357" s="1"/>
      <c r="RXT357" s="1"/>
      <c r="RXU357" s="1"/>
      <c r="RXV357" s="1"/>
      <c r="RXW357" s="1"/>
      <c r="RXX357" s="1"/>
      <c r="RXY357" s="1"/>
      <c r="RXZ357" s="1"/>
      <c r="RYA357" s="1"/>
      <c r="RYB357" s="1"/>
      <c r="RYC357" s="1"/>
      <c r="RYD357" s="1"/>
      <c r="RYE357" s="1"/>
      <c r="RYF357" s="1"/>
      <c r="RYG357" s="1"/>
      <c r="RYH357" s="1"/>
      <c r="RYI357" s="1"/>
      <c r="RYJ357" s="1"/>
      <c r="RYK357" s="1"/>
      <c r="RYL357" s="1"/>
      <c r="RYM357" s="1"/>
      <c r="RYN357" s="1"/>
      <c r="RYO357" s="1"/>
      <c r="RYP357" s="1"/>
      <c r="RYQ357" s="1"/>
      <c r="RYR357" s="1"/>
      <c r="RYS357" s="1"/>
      <c r="RYT357" s="1"/>
      <c r="RYU357" s="1"/>
      <c r="RYV357" s="1"/>
      <c r="RYW357" s="1"/>
      <c r="RYX357" s="1"/>
      <c r="RYY357" s="1"/>
      <c r="RYZ357" s="1"/>
      <c r="RZA357" s="1"/>
      <c r="RZB357" s="1"/>
      <c r="RZC357" s="1"/>
      <c r="RZD357" s="1"/>
      <c r="RZE357" s="1"/>
      <c r="RZF357" s="1"/>
      <c r="RZG357" s="1"/>
      <c r="RZH357" s="1"/>
      <c r="RZI357" s="1"/>
      <c r="RZJ357" s="1"/>
      <c r="RZK357" s="1"/>
      <c r="RZL357" s="1"/>
      <c r="RZM357" s="1"/>
      <c r="RZN357" s="1"/>
      <c r="RZO357" s="1"/>
      <c r="RZP357" s="1"/>
      <c r="RZQ357" s="1"/>
      <c r="RZR357" s="1"/>
      <c r="RZS357" s="1"/>
      <c r="RZT357" s="1"/>
      <c r="RZU357" s="1"/>
      <c r="RZV357" s="1"/>
      <c r="RZW357" s="1"/>
      <c r="RZX357" s="1"/>
      <c r="RZY357" s="1"/>
      <c r="RZZ357" s="1"/>
      <c r="SAA357" s="1"/>
      <c r="SAB357" s="1"/>
      <c r="SAC357" s="1"/>
      <c r="SAD357" s="1"/>
      <c r="SAE357" s="1"/>
      <c r="SAF357" s="1"/>
      <c r="SAG357" s="1"/>
      <c r="SAH357" s="1"/>
      <c r="SAI357" s="1"/>
      <c r="SAJ357" s="1"/>
      <c r="SAK357" s="1"/>
      <c r="SAL357" s="1"/>
      <c r="SAM357" s="1"/>
      <c r="SAN357" s="1"/>
      <c r="SAO357" s="1"/>
      <c r="SAP357" s="1"/>
      <c r="SAQ357" s="1"/>
      <c r="SAR357" s="1"/>
      <c r="SAS357" s="1"/>
      <c r="SAT357" s="1"/>
      <c r="SAU357" s="1"/>
      <c r="SAV357" s="1"/>
      <c r="SAW357" s="1"/>
      <c r="SAX357" s="1"/>
      <c r="SAY357" s="1"/>
      <c r="SAZ357" s="1"/>
      <c r="SBA357" s="1"/>
      <c r="SBB357" s="1"/>
      <c r="SBC357" s="1"/>
      <c r="SBD357" s="1"/>
      <c r="SBE357" s="1"/>
      <c r="SBF357" s="1"/>
      <c r="SBG357" s="1"/>
      <c r="SBH357" s="1"/>
      <c r="SBI357" s="1"/>
      <c r="SBJ357" s="1"/>
      <c r="SBK357" s="1"/>
      <c r="SBL357" s="1"/>
      <c r="SBM357" s="1"/>
      <c r="SBN357" s="1"/>
      <c r="SBO357" s="1"/>
      <c r="SBP357" s="1"/>
      <c r="SBQ357" s="1"/>
      <c r="SBR357" s="1"/>
      <c r="SBS357" s="1"/>
      <c r="SBT357" s="1"/>
      <c r="SBU357" s="1"/>
      <c r="SBV357" s="1"/>
      <c r="SBW357" s="1"/>
      <c r="SBX357" s="1"/>
      <c r="SBY357" s="1"/>
      <c r="SBZ357" s="1"/>
      <c r="SCA357" s="1"/>
      <c r="SCB357" s="1"/>
      <c r="SCC357" s="1"/>
      <c r="SCD357" s="1"/>
      <c r="SCE357" s="1"/>
      <c r="SCF357" s="1"/>
      <c r="SCG357" s="1"/>
      <c r="SCH357" s="1"/>
      <c r="SCI357" s="1"/>
      <c r="SCJ357" s="1"/>
      <c r="SCK357" s="1"/>
      <c r="SCL357" s="1"/>
      <c r="SCM357" s="1"/>
      <c r="SCN357" s="1"/>
      <c r="SCO357" s="1"/>
      <c r="SCP357" s="1"/>
      <c r="SCQ357" s="1"/>
      <c r="SCR357" s="1"/>
      <c r="SCS357" s="1"/>
      <c r="SCT357" s="1"/>
      <c r="SCU357" s="1"/>
      <c r="SCV357" s="1"/>
      <c r="SCW357" s="1"/>
      <c r="SCX357" s="1"/>
      <c r="SCY357" s="1"/>
      <c r="SCZ357" s="1"/>
      <c r="SDA357" s="1"/>
      <c r="SDB357" s="1"/>
      <c r="SDC357" s="1"/>
      <c r="SDD357" s="1"/>
      <c r="SDE357" s="1"/>
      <c r="SDF357" s="1"/>
      <c r="SDG357" s="1"/>
      <c r="SDH357" s="1"/>
      <c r="SDI357" s="1"/>
      <c r="SDJ357" s="1"/>
      <c r="SDK357" s="1"/>
      <c r="SDL357" s="1"/>
      <c r="SDM357" s="1"/>
      <c r="SDN357" s="1"/>
      <c r="SDO357" s="1"/>
      <c r="SDP357" s="1"/>
      <c r="SDQ357" s="1"/>
      <c r="SDR357" s="1"/>
      <c r="SDS357" s="1"/>
      <c r="SDT357" s="1"/>
      <c r="SDU357" s="1"/>
      <c r="SDV357" s="1"/>
      <c r="SDW357" s="1"/>
      <c r="SDX357" s="1"/>
      <c r="SDY357" s="1"/>
      <c r="SDZ357" s="1"/>
      <c r="SEA357" s="1"/>
      <c r="SEB357" s="1"/>
      <c r="SEC357" s="1"/>
      <c r="SED357" s="1"/>
      <c r="SEE357" s="1"/>
      <c r="SEF357" s="1"/>
      <c r="SEG357" s="1"/>
      <c r="SEH357" s="1"/>
      <c r="SEI357" s="1"/>
      <c r="SEJ357" s="1"/>
      <c r="SEK357" s="1"/>
      <c r="SEL357" s="1"/>
      <c r="SEM357" s="1"/>
      <c r="SEN357" s="1"/>
      <c r="SEO357" s="1"/>
      <c r="SEP357" s="1"/>
      <c r="SEQ357" s="1"/>
      <c r="SER357" s="1"/>
      <c r="SES357" s="1"/>
      <c r="SET357" s="1"/>
      <c r="SEU357" s="1"/>
      <c r="SEV357" s="1"/>
      <c r="SEW357" s="1"/>
      <c r="SEX357" s="1"/>
      <c r="SEY357" s="1"/>
      <c r="SEZ357" s="1"/>
      <c r="SFA357" s="1"/>
      <c r="SFB357" s="1"/>
      <c r="SFC357" s="1"/>
      <c r="SFD357" s="1"/>
      <c r="SFE357" s="1"/>
      <c r="SFF357" s="1"/>
      <c r="SFG357" s="1"/>
      <c r="SFH357" s="1"/>
      <c r="SFI357" s="1"/>
      <c r="SFJ357" s="1"/>
      <c r="SFK357" s="1"/>
      <c r="SFL357" s="1"/>
      <c r="SFM357" s="1"/>
      <c r="SFN357" s="1"/>
      <c r="SFO357" s="1"/>
      <c r="SFP357" s="1"/>
      <c r="SFQ357" s="1"/>
      <c r="SFR357" s="1"/>
      <c r="SFS357" s="1"/>
      <c r="SFT357" s="1"/>
      <c r="SFU357" s="1"/>
      <c r="SFV357" s="1"/>
      <c r="SFW357" s="1"/>
      <c r="SFX357" s="1"/>
      <c r="SFY357" s="1"/>
      <c r="SFZ357" s="1"/>
      <c r="SGA357" s="1"/>
      <c r="SGB357" s="1"/>
      <c r="SGC357" s="1"/>
      <c r="SGD357" s="1"/>
      <c r="SGE357" s="1"/>
      <c r="SGF357" s="1"/>
      <c r="SGG357" s="1"/>
      <c r="SGH357" s="1"/>
      <c r="SGI357" s="1"/>
      <c r="SGJ357" s="1"/>
      <c r="SGK357" s="1"/>
      <c r="SGL357" s="1"/>
      <c r="SGM357" s="1"/>
      <c r="SGN357" s="1"/>
      <c r="SGO357" s="1"/>
      <c r="SGP357" s="1"/>
      <c r="SGQ357" s="1"/>
      <c r="SGR357" s="1"/>
      <c r="SGS357" s="1"/>
      <c r="SGT357" s="1"/>
      <c r="SGU357" s="1"/>
      <c r="SGV357" s="1"/>
      <c r="SGW357" s="1"/>
      <c r="SGX357" s="1"/>
      <c r="SGY357" s="1"/>
      <c r="SGZ357" s="1"/>
      <c r="SHA357" s="1"/>
      <c r="SHB357" s="1"/>
      <c r="SHC357" s="1"/>
      <c r="SHD357" s="1"/>
      <c r="SHE357" s="1"/>
      <c r="SHF357" s="1"/>
      <c r="SHG357" s="1"/>
      <c r="SHH357" s="1"/>
      <c r="SHI357" s="1"/>
      <c r="SHJ357" s="1"/>
      <c r="SHK357" s="1"/>
      <c r="SHL357" s="1"/>
      <c r="SHM357" s="1"/>
      <c r="SHN357" s="1"/>
      <c r="SHO357" s="1"/>
      <c r="SHP357" s="1"/>
      <c r="SHQ357" s="1"/>
      <c r="SHR357" s="1"/>
      <c r="SHS357" s="1"/>
      <c r="SHT357" s="1"/>
      <c r="SHU357" s="1"/>
      <c r="SHV357" s="1"/>
      <c r="SHW357" s="1"/>
      <c r="SHX357" s="1"/>
      <c r="SHY357" s="1"/>
      <c r="SHZ357" s="1"/>
      <c r="SIA357" s="1"/>
      <c r="SIB357" s="1"/>
      <c r="SIC357" s="1"/>
      <c r="SID357" s="1"/>
      <c r="SIE357" s="1"/>
      <c r="SIF357" s="1"/>
      <c r="SIG357" s="1"/>
      <c r="SIH357" s="1"/>
      <c r="SII357" s="1"/>
      <c r="SIJ357" s="1"/>
      <c r="SIK357" s="1"/>
      <c r="SIL357" s="1"/>
      <c r="SIM357" s="1"/>
      <c r="SIN357" s="1"/>
      <c r="SIO357" s="1"/>
      <c r="SIP357" s="1"/>
      <c r="SIQ357" s="1"/>
      <c r="SIR357" s="1"/>
      <c r="SIS357" s="1"/>
      <c r="SIT357" s="1"/>
      <c r="SIU357" s="1"/>
      <c r="SIV357" s="1"/>
      <c r="SIW357" s="1"/>
      <c r="SIX357" s="1"/>
      <c r="SIY357" s="1"/>
      <c r="SIZ357" s="1"/>
      <c r="SJA357" s="1"/>
      <c r="SJB357" s="1"/>
      <c r="SJC357" s="1"/>
      <c r="SJD357" s="1"/>
      <c r="SJE357" s="1"/>
      <c r="SJF357" s="1"/>
      <c r="SJG357" s="1"/>
      <c r="SJH357" s="1"/>
      <c r="SJI357" s="1"/>
      <c r="SJJ357" s="1"/>
      <c r="SJK357" s="1"/>
      <c r="SJL357" s="1"/>
      <c r="SJM357" s="1"/>
      <c r="SJN357" s="1"/>
      <c r="SJO357" s="1"/>
      <c r="SJP357" s="1"/>
      <c r="SJQ357" s="1"/>
      <c r="SJR357" s="1"/>
      <c r="SJS357" s="1"/>
      <c r="SJT357" s="1"/>
      <c r="SJU357" s="1"/>
      <c r="SJV357" s="1"/>
      <c r="SJW357" s="1"/>
      <c r="SJX357" s="1"/>
      <c r="SJY357" s="1"/>
      <c r="SJZ357" s="1"/>
      <c r="SKA357" s="1"/>
      <c r="SKB357" s="1"/>
      <c r="SKC357" s="1"/>
      <c r="SKD357" s="1"/>
      <c r="SKE357" s="1"/>
      <c r="SKF357" s="1"/>
      <c r="SKG357" s="1"/>
      <c r="SKH357" s="1"/>
      <c r="SKI357" s="1"/>
      <c r="SKJ357" s="1"/>
      <c r="SKK357" s="1"/>
      <c r="SKL357" s="1"/>
      <c r="SKM357" s="1"/>
      <c r="SKN357" s="1"/>
      <c r="SKO357" s="1"/>
      <c r="SKP357" s="1"/>
      <c r="SKQ357" s="1"/>
      <c r="SKR357" s="1"/>
      <c r="SKS357" s="1"/>
      <c r="SKT357" s="1"/>
      <c r="SKU357" s="1"/>
      <c r="SKV357" s="1"/>
      <c r="SKW357" s="1"/>
      <c r="SKX357" s="1"/>
      <c r="SKY357" s="1"/>
      <c r="SKZ357" s="1"/>
      <c r="SLA357" s="1"/>
      <c r="SLB357" s="1"/>
      <c r="SLC357" s="1"/>
      <c r="SLD357" s="1"/>
      <c r="SLE357" s="1"/>
      <c r="SLF357" s="1"/>
      <c r="SLG357" s="1"/>
      <c r="SLH357" s="1"/>
      <c r="SLI357" s="1"/>
      <c r="SLJ357" s="1"/>
      <c r="SLK357" s="1"/>
      <c r="SLL357" s="1"/>
      <c r="SLM357" s="1"/>
      <c r="SLN357" s="1"/>
      <c r="SLO357" s="1"/>
      <c r="SLP357" s="1"/>
      <c r="SLQ357" s="1"/>
      <c r="SLR357" s="1"/>
      <c r="SLS357" s="1"/>
      <c r="SLT357" s="1"/>
      <c r="SLU357" s="1"/>
      <c r="SLV357" s="1"/>
      <c r="SLW357" s="1"/>
      <c r="SLX357" s="1"/>
      <c r="SLY357" s="1"/>
      <c r="SLZ357" s="1"/>
      <c r="SMA357" s="1"/>
      <c r="SMB357" s="1"/>
      <c r="SMC357" s="1"/>
      <c r="SMD357" s="1"/>
      <c r="SME357" s="1"/>
      <c r="SMF357" s="1"/>
      <c r="SMG357" s="1"/>
      <c r="SMH357" s="1"/>
      <c r="SMI357" s="1"/>
      <c r="SMJ357" s="1"/>
      <c r="SMK357" s="1"/>
      <c r="SML357" s="1"/>
      <c r="SMM357" s="1"/>
      <c r="SMN357" s="1"/>
      <c r="SMO357" s="1"/>
      <c r="SMP357" s="1"/>
      <c r="SMQ357" s="1"/>
      <c r="SMR357" s="1"/>
      <c r="SMS357" s="1"/>
      <c r="SMT357" s="1"/>
      <c r="SMU357" s="1"/>
      <c r="SMV357" s="1"/>
      <c r="SMW357" s="1"/>
      <c r="SMX357" s="1"/>
      <c r="SMY357" s="1"/>
      <c r="SMZ357" s="1"/>
      <c r="SNA357" s="1"/>
      <c r="SNB357" s="1"/>
      <c r="SNC357" s="1"/>
      <c r="SND357" s="1"/>
      <c r="SNE357" s="1"/>
      <c r="SNF357" s="1"/>
      <c r="SNG357" s="1"/>
      <c r="SNH357" s="1"/>
      <c r="SNI357" s="1"/>
      <c r="SNJ357" s="1"/>
      <c r="SNK357" s="1"/>
      <c r="SNL357" s="1"/>
      <c r="SNM357" s="1"/>
      <c r="SNN357" s="1"/>
      <c r="SNO357" s="1"/>
      <c r="SNP357" s="1"/>
      <c r="SNQ357" s="1"/>
      <c r="SNR357" s="1"/>
      <c r="SNS357" s="1"/>
      <c r="SNT357" s="1"/>
      <c r="SNU357" s="1"/>
      <c r="SNV357" s="1"/>
      <c r="SNW357" s="1"/>
      <c r="SNX357" s="1"/>
      <c r="SNY357" s="1"/>
      <c r="SNZ357" s="1"/>
      <c r="SOA357" s="1"/>
      <c r="SOB357" s="1"/>
      <c r="SOC357" s="1"/>
      <c r="SOD357" s="1"/>
      <c r="SOE357" s="1"/>
      <c r="SOF357" s="1"/>
      <c r="SOG357" s="1"/>
      <c r="SOH357" s="1"/>
      <c r="SOI357" s="1"/>
      <c r="SOJ357" s="1"/>
      <c r="SOK357" s="1"/>
      <c r="SOL357" s="1"/>
      <c r="SOM357" s="1"/>
      <c r="SON357" s="1"/>
      <c r="SOO357" s="1"/>
      <c r="SOP357" s="1"/>
      <c r="SOQ357" s="1"/>
      <c r="SOR357" s="1"/>
      <c r="SOS357" s="1"/>
      <c r="SOT357" s="1"/>
      <c r="SOU357" s="1"/>
      <c r="SOV357" s="1"/>
      <c r="SOW357" s="1"/>
      <c r="SOX357" s="1"/>
      <c r="SOY357" s="1"/>
      <c r="SOZ357" s="1"/>
      <c r="SPA357" s="1"/>
      <c r="SPB357" s="1"/>
      <c r="SPC357" s="1"/>
      <c r="SPD357" s="1"/>
      <c r="SPE357" s="1"/>
      <c r="SPF357" s="1"/>
      <c r="SPG357" s="1"/>
      <c r="SPH357" s="1"/>
      <c r="SPI357" s="1"/>
      <c r="SPJ357" s="1"/>
      <c r="SPK357" s="1"/>
      <c r="SPL357" s="1"/>
      <c r="SPM357" s="1"/>
      <c r="SPN357" s="1"/>
      <c r="SPO357" s="1"/>
      <c r="SPP357" s="1"/>
      <c r="SPQ357" s="1"/>
      <c r="SPR357" s="1"/>
      <c r="SPS357" s="1"/>
      <c r="SPT357" s="1"/>
      <c r="SPU357" s="1"/>
      <c r="SPV357" s="1"/>
      <c r="SPW357" s="1"/>
      <c r="SPX357" s="1"/>
      <c r="SPY357" s="1"/>
      <c r="SPZ357" s="1"/>
      <c r="SQA357" s="1"/>
      <c r="SQB357" s="1"/>
      <c r="SQC357" s="1"/>
      <c r="SQD357" s="1"/>
      <c r="SQE357" s="1"/>
      <c r="SQF357" s="1"/>
      <c r="SQG357" s="1"/>
      <c r="SQH357" s="1"/>
      <c r="SQI357" s="1"/>
      <c r="SQJ357" s="1"/>
      <c r="SQK357" s="1"/>
      <c r="SQL357" s="1"/>
      <c r="SQM357" s="1"/>
      <c r="SQN357" s="1"/>
      <c r="SQO357" s="1"/>
      <c r="SQP357" s="1"/>
      <c r="SQQ357" s="1"/>
      <c r="SQR357" s="1"/>
      <c r="SQS357" s="1"/>
      <c r="SQT357" s="1"/>
      <c r="SQU357" s="1"/>
      <c r="SQV357" s="1"/>
      <c r="SQW357" s="1"/>
      <c r="SQX357" s="1"/>
      <c r="SQY357" s="1"/>
      <c r="SQZ357" s="1"/>
      <c r="SRA357" s="1"/>
      <c r="SRB357" s="1"/>
      <c r="SRC357" s="1"/>
      <c r="SRD357" s="1"/>
      <c r="SRE357" s="1"/>
      <c r="SRF357" s="1"/>
      <c r="SRG357" s="1"/>
      <c r="SRH357" s="1"/>
      <c r="SRI357" s="1"/>
      <c r="SRJ357" s="1"/>
      <c r="SRK357" s="1"/>
      <c r="SRL357" s="1"/>
      <c r="SRM357" s="1"/>
      <c r="SRN357" s="1"/>
      <c r="SRO357" s="1"/>
      <c r="SRP357" s="1"/>
      <c r="SRQ357" s="1"/>
      <c r="SRR357" s="1"/>
      <c r="SRS357" s="1"/>
      <c r="SRT357" s="1"/>
      <c r="SRU357" s="1"/>
      <c r="SRV357" s="1"/>
      <c r="SRW357" s="1"/>
      <c r="SRX357" s="1"/>
      <c r="SRY357" s="1"/>
      <c r="SRZ357" s="1"/>
      <c r="SSA357" s="1"/>
      <c r="SSB357" s="1"/>
      <c r="SSC357" s="1"/>
      <c r="SSD357" s="1"/>
      <c r="SSE357" s="1"/>
      <c r="SSF357" s="1"/>
      <c r="SSG357" s="1"/>
      <c r="SSH357" s="1"/>
      <c r="SSI357" s="1"/>
      <c r="SSJ357" s="1"/>
      <c r="SSK357" s="1"/>
      <c r="SSL357" s="1"/>
      <c r="SSM357" s="1"/>
      <c r="SSN357" s="1"/>
      <c r="SSO357" s="1"/>
      <c r="SSP357" s="1"/>
      <c r="SSQ357" s="1"/>
      <c r="SSR357" s="1"/>
      <c r="SSS357" s="1"/>
      <c r="SST357" s="1"/>
      <c r="SSU357" s="1"/>
      <c r="SSV357" s="1"/>
      <c r="SSW357" s="1"/>
      <c r="SSX357" s="1"/>
      <c r="SSY357" s="1"/>
      <c r="SSZ357" s="1"/>
      <c r="STA357" s="1"/>
      <c r="STB357" s="1"/>
      <c r="STC357" s="1"/>
      <c r="STD357" s="1"/>
      <c r="STE357" s="1"/>
      <c r="STF357" s="1"/>
      <c r="STG357" s="1"/>
      <c r="STH357" s="1"/>
      <c r="STI357" s="1"/>
      <c r="STJ357" s="1"/>
      <c r="STK357" s="1"/>
      <c r="STL357" s="1"/>
      <c r="STM357" s="1"/>
      <c r="STN357" s="1"/>
      <c r="STO357" s="1"/>
      <c r="STP357" s="1"/>
      <c r="STQ357" s="1"/>
      <c r="STR357" s="1"/>
      <c r="STS357" s="1"/>
      <c r="STT357" s="1"/>
      <c r="STU357" s="1"/>
      <c r="STV357" s="1"/>
      <c r="STW357" s="1"/>
      <c r="STX357" s="1"/>
      <c r="STY357" s="1"/>
      <c r="STZ357" s="1"/>
      <c r="SUA357" s="1"/>
      <c r="SUB357" s="1"/>
      <c r="SUC357" s="1"/>
      <c r="SUD357" s="1"/>
      <c r="SUE357" s="1"/>
      <c r="SUF357" s="1"/>
      <c r="SUG357" s="1"/>
      <c r="SUH357" s="1"/>
      <c r="SUI357" s="1"/>
      <c r="SUJ357" s="1"/>
      <c r="SUK357" s="1"/>
      <c r="SUL357" s="1"/>
      <c r="SUM357" s="1"/>
      <c r="SUN357" s="1"/>
      <c r="SUO357" s="1"/>
      <c r="SUP357" s="1"/>
      <c r="SUQ357" s="1"/>
      <c r="SUR357" s="1"/>
      <c r="SUS357" s="1"/>
      <c r="SUT357" s="1"/>
      <c r="SUU357" s="1"/>
      <c r="SUV357" s="1"/>
      <c r="SUW357" s="1"/>
      <c r="SUX357" s="1"/>
      <c r="SUY357" s="1"/>
      <c r="SUZ357" s="1"/>
      <c r="SVA357" s="1"/>
      <c r="SVB357" s="1"/>
      <c r="SVC357" s="1"/>
      <c r="SVD357" s="1"/>
      <c r="SVE357" s="1"/>
      <c r="SVF357" s="1"/>
      <c r="SVG357" s="1"/>
      <c r="SVH357" s="1"/>
      <c r="SVI357" s="1"/>
      <c r="SVJ357" s="1"/>
      <c r="SVK357" s="1"/>
      <c r="SVL357" s="1"/>
      <c r="SVM357" s="1"/>
      <c r="SVN357" s="1"/>
      <c r="SVO357" s="1"/>
      <c r="SVP357" s="1"/>
      <c r="SVQ357" s="1"/>
      <c r="SVR357" s="1"/>
      <c r="SVS357" s="1"/>
      <c r="SVT357" s="1"/>
      <c r="SVU357" s="1"/>
      <c r="SVV357" s="1"/>
      <c r="SVW357" s="1"/>
      <c r="SVX357" s="1"/>
      <c r="SVY357" s="1"/>
      <c r="SVZ357" s="1"/>
      <c r="SWA357" s="1"/>
      <c r="SWB357" s="1"/>
      <c r="SWC357" s="1"/>
      <c r="SWD357" s="1"/>
      <c r="SWE357" s="1"/>
      <c r="SWF357" s="1"/>
      <c r="SWG357" s="1"/>
      <c r="SWH357" s="1"/>
      <c r="SWI357" s="1"/>
      <c r="SWJ357" s="1"/>
      <c r="SWK357" s="1"/>
      <c r="SWL357" s="1"/>
      <c r="SWM357" s="1"/>
      <c r="SWN357" s="1"/>
      <c r="SWO357" s="1"/>
      <c r="SWP357" s="1"/>
      <c r="SWQ357" s="1"/>
      <c r="SWR357" s="1"/>
      <c r="SWS357" s="1"/>
      <c r="SWT357" s="1"/>
      <c r="SWU357" s="1"/>
      <c r="SWV357" s="1"/>
      <c r="SWW357" s="1"/>
      <c r="SWX357" s="1"/>
      <c r="SWY357" s="1"/>
      <c r="SWZ357" s="1"/>
      <c r="SXA357" s="1"/>
      <c r="SXB357" s="1"/>
      <c r="SXC357" s="1"/>
      <c r="SXD357" s="1"/>
      <c r="SXE357" s="1"/>
      <c r="SXF357" s="1"/>
      <c r="SXG357" s="1"/>
      <c r="SXH357" s="1"/>
      <c r="SXI357" s="1"/>
      <c r="SXJ357" s="1"/>
      <c r="SXK357" s="1"/>
      <c r="SXL357" s="1"/>
      <c r="SXM357" s="1"/>
      <c r="SXN357" s="1"/>
      <c r="SXO357" s="1"/>
      <c r="SXP357" s="1"/>
      <c r="SXQ357" s="1"/>
      <c r="SXR357" s="1"/>
      <c r="SXS357" s="1"/>
      <c r="SXT357" s="1"/>
      <c r="SXU357" s="1"/>
      <c r="SXV357" s="1"/>
      <c r="SXW357" s="1"/>
      <c r="SXX357" s="1"/>
      <c r="SXY357" s="1"/>
      <c r="SXZ357" s="1"/>
      <c r="SYA357" s="1"/>
      <c r="SYB357" s="1"/>
      <c r="SYC357" s="1"/>
      <c r="SYD357" s="1"/>
      <c r="SYE357" s="1"/>
      <c r="SYF357" s="1"/>
      <c r="SYG357" s="1"/>
      <c r="SYH357" s="1"/>
      <c r="SYI357" s="1"/>
      <c r="SYJ357" s="1"/>
      <c r="SYK357" s="1"/>
      <c r="SYL357" s="1"/>
      <c r="SYM357" s="1"/>
      <c r="SYN357" s="1"/>
      <c r="SYO357" s="1"/>
      <c r="SYP357" s="1"/>
      <c r="SYQ357" s="1"/>
      <c r="SYR357" s="1"/>
      <c r="SYS357" s="1"/>
      <c r="SYT357" s="1"/>
      <c r="SYU357" s="1"/>
      <c r="SYV357" s="1"/>
      <c r="SYW357" s="1"/>
      <c r="SYX357" s="1"/>
      <c r="SYY357" s="1"/>
      <c r="SYZ357" s="1"/>
      <c r="SZA357" s="1"/>
      <c r="SZB357" s="1"/>
      <c r="SZC357" s="1"/>
      <c r="SZD357" s="1"/>
      <c r="SZE357" s="1"/>
      <c r="SZF357" s="1"/>
      <c r="SZG357" s="1"/>
      <c r="SZH357" s="1"/>
      <c r="SZI357" s="1"/>
      <c r="SZJ357" s="1"/>
      <c r="SZK357" s="1"/>
      <c r="SZL357" s="1"/>
      <c r="SZM357" s="1"/>
      <c r="SZN357" s="1"/>
      <c r="SZO357" s="1"/>
      <c r="SZP357" s="1"/>
      <c r="SZQ357" s="1"/>
      <c r="SZR357" s="1"/>
      <c r="SZS357" s="1"/>
      <c r="SZT357" s="1"/>
      <c r="SZU357" s="1"/>
      <c r="SZV357" s="1"/>
      <c r="SZW357" s="1"/>
      <c r="SZX357" s="1"/>
      <c r="SZY357" s="1"/>
      <c r="SZZ357" s="1"/>
      <c r="TAA357" s="1"/>
      <c r="TAB357" s="1"/>
      <c r="TAC357" s="1"/>
      <c r="TAD357" s="1"/>
      <c r="TAE357" s="1"/>
      <c r="TAF357" s="1"/>
      <c r="TAG357" s="1"/>
      <c r="TAH357" s="1"/>
      <c r="TAI357" s="1"/>
      <c r="TAJ357" s="1"/>
      <c r="TAK357" s="1"/>
      <c r="TAL357" s="1"/>
      <c r="TAM357" s="1"/>
      <c r="TAN357" s="1"/>
      <c r="TAO357" s="1"/>
      <c r="TAP357" s="1"/>
      <c r="TAQ357" s="1"/>
      <c r="TAR357" s="1"/>
      <c r="TAS357" s="1"/>
      <c r="TAT357" s="1"/>
      <c r="TAU357" s="1"/>
      <c r="TAV357" s="1"/>
      <c r="TAW357" s="1"/>
      <c r="TAX357" s="1"/>
      <c r="TAY357" s="1"/>
      <c r="TAZ357" s="1"/>
      <c r="TBA357" s="1"/>
      <c r="TBB357" s="1"/>
      <c r="TBC357" s="1"/>
      <c r="TBD357" s="1"/>
      <c r="TBE357" s="1"/>
      <c r="TBF357" s="1"/>
      <c r="TBG357" s="1"/>
      <c r="TBH357" s="1"/>
      <c r="TBI357" s="1"/>
      <c r="TBJ357" s="1"/>
      <c r="TBK357" s="1"/>
      <c r="TBL357" s="1"/>
      <c r="TBM357" s="1"/>
      <c r="TBN357" s="1"/>
      <c r="TBO357" s="1"/>
      <c r="TBP357" s="1"/>
      <c r="TBQ357" s="1"/>
      <c r="TBR357" s="1"/>
      <c r="TBS357" s="1"/>
      <c r="TBT357" s="1"/>
      <c r="TBU357" s="1"/>
      <c r="TBV357" s="1"/>
      <c r="TBW357" s="1"/>
      <c r="TBX357" s="1"/>
      <c r="TBY357" s="1"/>
      <c r="TBZ357" s="1"/>
      <c r="TCA357" s="1"/>
      <c r="TCB357" s="1"/>
      <c r="TCC357" s="1"/>
      <c r="TCD357" s="1"/>
      <c r="TCE357" s="1"/>
      <c r="TCF357" s="1"/>
      <c r="TCG357" s="1"/>
      <c r="TCH357" s="1"/>
      <c r="TCI357" s="1"/>
      <c r="TCJ357" s="1"/>
      <c r="TCK357" s="1"/>
      <c r="TCL357" s="1"/>
      <c r="TCM357" s="1"/>
      <c r="TCN357" s="1"/>
      <c r="TCO357" s="1"/>
      <c r="TCP357" s="1"/>
      <c r="TCQ357" s="1"/>
      <c r="TCR357" s="1"/>
      <c r="TCS357" s="1"/>
      <c r="TCT357" s="1"/>
      <c r="TCU357" s="1"/>
      <c r="TCV357" s="1"/>
      <c r="TCW357" s="1"/>
      <c r="TCX357" s="1"/>
      <c r="TCY357" s="1"/>
      <c r="TCZ357" s="1"/>
      <c r="TDA357" s="1"/>
      <c r="TDB357" s="1"/>
      <c r="TDC357" s="1"/>
      <c r="TDD357" s="1"/>
      <c r="TDE357" s="1"/>
      <c r="TDF357" s="1"/>
      <c r="TDG357" s="1"/>
      <c r="TDH357" s="1"/>
      <c r="TDI357" s="1"/>
      <c r="TDJ357" s="1"/>
      <c r="TDK357" s="1"/>
      <c r="TDL357" s="1"/>
      <c r="TDM357" s="1"/>
      <c r="TDN357" s="1"/>
      <c r="TDO357" s="1"/>
      <c r="TDP357" s="1"/>
      <c r="TDQ357" s="1"/>
      <c r="TDR357" s="1"/>
      <c r="TDS357" s="1"/>
      <c r="TDT357" s="1"/>
      <c r="TDU357" s="1"/>
      <c r="TDV357" s="1"/>
      <c r="TDW357" s="1"/>
      <c r="TDX357" s="1"/>
      <c r="TDY357" s="1"/>
      <c r="TDZ357" s="1"/>
      <c r="TEA357" s="1"/>
      <c r="TEB357" s="1"/>
      <c r="TEC357" s="1"/>
      <c r="TED357" s="1"/>
      <c r="TEE357" s="1"/>
      <c r="TEF357" s="1"/>
      <c r="TEG357" s="1"/>
      <c r="TEH357" s="1"/>
      <c r="TEI357" s="1"/>
      <c r="TEJ357" s="1"/>
      <c r="TEK357" s="1"/>
      <c r="TEL357" s="1"/>
      <c r="TEM357" s="1"/>
      <c r="TEN357" s="1"/>
      <c r="TEO357" s="1"/>
      <c r="TEP357" s="1"/>
      <c r="TEQ357" s="1"/>
      <c r="TER357" s="1"/>
      <c r="TES357" s="1"/>
      <c r="TET357" s="1"/>
      <c r="TEU357" s="1"/>
      <c r="TEV357" s="1"/>
      <c r="TEW357" s="1"/>
      <c r="TEX357" s="1"/>
      <c r="TEY357" s="1"/>
      <c r="TEZ357" s="1"/>
      <c r="TFA357" s="1"/>
      <c r="TFB357" s="1"/>
      <c r="TFC357" s="1"/>
      <c r="TFD357" s="1"/>
      <c r="TFE357" s="1"/>
      <c r="TFF357" s="1"/>
      <c r="TFG357" s="1"/>
      <c r="TFH357" s="1"/>
      <c r="TFI357" s="1"/>
      <c r="TFJ357" s="1"/>
      <c r="TFK357" s="1"/>
      <c r="TFL357" s="1"/>
      <c r="TFM357" s="1"/>
      <c r="TFN357" s="1"/>
      <c r="TFO357" s="1"/>
      <c r="TFP357" s="1"/>
      <c r="TFQ357" s="1"/>
      <c r="TFR357" s="1"/>
      <c r="TFS357" s="1"/>
      <c r="TFT357" s="1"/>
      <c r="TFU357" s="1"/>
      <c r="TFV357" s="1"/>
      <c r="TFW357" s="1"/>
      <c r="TFX357" s="1"/>
      <c r="TFY357" s="1"/>
      <c r="TFZ357" s="1"/>
      <c r="TGA357" s="1"/>
      <c r="TGB357" s="1"/>
      <c r="TGC357" s="1"/>
      <c r="TGD357" s="1"/>
      <c r="TGE357" s="1"/>
      <c r="TGF357" s="1"/>
      <c r="TGG357" s="1"/>
      <c r="TGH357" s="1"/>
      <c r="TGI357" s="1"/>
      <c r="TGJ357" s="1"/>
      <c r="TGK357" s="1"/>
      <c r="TGL357" s="1"/>
      <c r="TGM357" s="1"/>
      <c r="TGN357" s="1"/>
      <c r="TGO357" s="1"/>
      <c r="TGP357" s="1"/>
      <c r="TGQ357" s="1"/>
      <c r="TGR357" s="1"/>
      <c r="TGS357" s="1"/>
      <c r="TGT357" s="1"/>
      <c r="TGU357" s="1"/>
      <c r="TGV357" s="1"/>
      <c r="TGW357" s="1"/>
      <c r="TGX357" s="1"/>
      <c r="TGY357" s="1"/>
      <c r="TGZ357" s="1"/>
      <c r="THA357" s="1"/>
      <c r="THB357" s="1"/>
      <c r="THC357" s="1"/>
      <c r="THD357" s="1"/>
      <c r="THE357" s="1"/>
      <c r="THF357" s="1"/>
      <c r="THG357" s="1"/>
      <c r="THH357" s="1"/>
      <c r="THI357" s="1"/>
      <c r="THJ357" s="1"/>
      <c r="THK357" s="1"/>
      <c r="THL357" s="1"/>
      <c r="THM357" s="1"/>
      <c r="THN357" s="1"/>
      <c r="THO357" s="1"/>
      <c r="THP357" s="1"/>
      <c r="THQ357" s="1"/>
      <c r="THR357" s="1"/>
      <c r="THS357" s="1"/>
      <c r="THT357" s="1"/>
      <c r="THU357" s="1"/>
      <c r="THV357" s="1"/>
      <c r="THW357" s="1"/>
      <c r="THX357" s="1"/>
      <c r="THY357" s="1"/>
      <c r="THZ357" s="1"/>
      <c r="TIA357" s="1"/>
      <c r="TIB357" s="1"/>
      <c r="TIC357" s="1"/>
      <c r="TID357" s="1"/>
      <c r="TIE357" s="1"/>
      <c r="TIF357" s="1"/>
      <c r="TIG357" s="1"/>
      <c r="TIH357" s="1"/>
      <c r="TII357" s="1"/>
      <c r="TIJ357" s="1"/>
      <c r="TIK357" s="1"/>
      <c r="TIL357" s="1"/>
      <c r="TIM357" s="1"/>
      <c r="TIN357" s="1"/>
      <c r="TIO357" s="1"/>
      <c r="TIP357" s="1"/>
      <c r="TIQ357" s="1"/>
      <c r="TIR357" s="1"/>
      <c r="TIS357" s="1"/>
      <c r="TIT357" s="1"/>
      <c r="TIU357" s="1"/>
      <c r="TIV357" s="1"/>
      <c r="TIW357" s="1"/>
      <c r="TIX357" s="1"/>
      <c r="TIY357" s="1"/>
      <c r="TIZ357" s="1"/>
      <c r="TJA357" s="1"/>
      <c r="TJB357" s="1"/>
      <c r="TJC357" s="1"/>
      <c r="TJD357" s="1"/>
      <c r="TJE357" s="1"/>
      <c r="TJF357" s="1"/>
      <c r="TJG357" s="1"/>
      <c r="TJH357" s="1"/>
      <c r="TJI357" s="1"/>
      <c r="TJJ357" s="1"/>
      <c r="TJK357" s="1"/>
      <c r="TJL357" s="1"/>
      <c r="TJM357" s="1"/>
      <c r="TJN357" s="1"/>
      <c r="TJO357" s="1"/>
      <c r="TJP357" s="1"/>
      <c r="TJQ357" s="1"/>
      <c r="TJR357" s="1"/>
      <c r="TJS357" s="1"/>
      <c r="TJT357" s="1"/>
      <c r="TJU357" s="1"/>
      <c r="TJV357" s="1"/>
      <c r="TJW357" s="1"/>
      <c r="TJX357" s="1"/>
      <c r="TJY357" s="1"/>
      <c r="TJZ357" s="1"/>
      <c r="TKA357" s="1"/>
      <c r="TKB357" s="1"/>
      <c r="TKC357" s="1"/>
      <c r="TKD357" s="1"/>
      <c r="TKE357" s="1"/>
      <c r="TKF357" s="1"/>
      <c r="TKG357" s="1"/>
      <c r="TKH357" s="1"/>
      <c r="TKI357" s="1"/>
      <c r="TKJ357" s="1"/>
      <c r="TKK357" s="1"/>
      <c r="TKL357" s="1"/>
      <c r="TKM357" s="1"/>
      <c r="TKN357" s="1"/>
      <c r="TKO357" s="1"/>
      <c r="TKP357" s="1"/>
      <c r="TKQ357" s="1"/>
      <c r="TKR357" s="1"/>
      <c r="TKS357" s="1"/>
      <c r="TKT357" s="1"/>
      <c r="TKU357" s="1"/>
      <c r="TKV357" s="1"/>
      <c r="TKW357" s="1"/>
      <c r="TKX357" s="1"/>
      <c r="TKY357" s="1"/>
      <c r="TKZ357" s="1"/>
      <c r="TLA357" s="1"/>
      <c r="TLB357" s="1"/>
      <c r="TLC357" s="1"/>
      <c r="TLD357" s="1"/>
      <c r="TLE357" s="1"/>
      <c r="TLF357" s="1"/>
      <c r="TLG357" s="1"/>
      <c r="TLH357" s="1"/>
      <c r="TLI357" s="1"/>
      <c r="TLJ357" s="1"/>
      <c r="TLK357" s="1"/>
      <c r="TLL357" s="1"/>
      <c r="TLM357" s="1"/>
      <c r="TLN357" s="1"/>
      <c r="TLO357" s="1"/>
      <c r="TLP357" s="1"/>
      <c r="TLQ357" s="1"/>
      <c r="TLR357" s="1"/>
      <c r="TLS357" s="1"/>
      <c r="TLT357" s="1"/>
      <c r="TLU357" s="1"/>
      <c r="TLV357" s="1"/>
      <c r="TLW357" s="1"/>
      <c r="TLX357" s="1"/>
      <c r="TLY357" s="1"/>
      <c r="TLZ357" s="1"/>
      <c r="TMA357" s="1"/>
      <c r="TMB357" s="1"/>
      <c r="TMC357" s="1"/>
      <c r="TMD357" s="1"/>
      <c r="TME357" s="1"/>
      <c r="TMF357" s="1"/>
      <c r="TMG357" s="1"/>
      <c r="TMH357" s="1"/>
      <c r="TMI357" s="1"/>
      <c r="TMJ357" s="1"/>
      <c r="TMK357" s="1"/>
      <c r="TML357" s="1"/>
      <c r="TMM357" s="1"/>
      <c r="TMN357" s="1"/>
      <c r="TMO357" s="1"/>
      <c r="TMP357" s="1"/>
      <c r="TMQ357" s="1"/>
      <c r="TMR357" s="1"/>
      <c r="TMS357" s="1"/>
      <c r="TMT357" s="1"/>
      <c r="TMU357" s="1"/>
      <c r="TMV357" s="1"/>
      <c r="TMW357" s="1"/>
      <c r="TMX357" s="1"/>
      <c r="TMY357" s="1"/>
      <c r="TMZ357" s="1"/>
      <c r="TNA357" s="1"/>
      <c r="TNB357" s="1"/>
      <c r="TNC357" s="1"/>
      <c r="TND357" s="1"/>
      <c r="TNE357" s="1"/>
      <c r="TNF357" s="1"/>
      <c r="TNG357" s="1"/>
      <c r="TNH357" s="1"/>
      <c r="TNI357" s="1"/>
      <c r="TNJ357" s="1"/>
      <c r="TNK357" s="1"/>
      <c r="TNL357" s="1"/>
      <c r="TNM357" s="1"/>
      <c r="TNN357" s="1"/>
      <c r="TNO357" s="1"/>
      <c r="TNP357" s="1"/>
      <c r="TNQ357" s="1"/>
      <c r="TNR357" s="1"/>
      <c r="TNS357" s="1"/>
      <c r="TNT357" s="1"/>
      <c r="TNU357" s="1"/>
      <c r="TNV357" s="1"/>
      <c r="TNW357" s="1"/>
      <c r="TNX357" s="1"/>
      <c r="TNY357" s="1"/>
      <c r="TNZ357" s="1"/>
      <c r="TOA357" s="1"/>
      <c r="TOB357" s="1"/>
      <c r="TOC357" s="1"/>
      <c r="TOD357" s="1"/>
      <c r="TOE357" s="1"/>
      <c r="TOF357" s="1"/>
      <c r="TOG357" s="1"/>
      <c r="TOH357" s="1"/>
      <c r="TOI357" s="1"/>
      <c r="TOJ357" s="1"/>
      <c r="TOK357" s="1"/>
      <c r="TOL357" s="1"/>
      <c r="TOM357" s="1"/>
      <c r="TON357" s="1"/>
      <c r="TOO357" s="1"/>
      <c r="TOP357" s="1"/>
      <c r="TOQ357" s="1"/>
      <c r="TOR357" s="1"/>
      <c r="TOS357" s="1"/>
      <c r="TOT357" s="1"/>
      <c r="TOU357" s="1"/>
      <c r="TOV357" s="1"/>
      <c r="TOW357" s="1"/>
      <c r="TOX357" s="1"/>
      <c r="TOY357" s="1"/>
      <c r="TOZ357" s="1"/>
      <c r="TPA357" s="1"/>
      <c r="TPB357" s="1"/>
      <c r="TPC357" s="1"/>
      <c r="TPD357" s="1"/>
      <c r="TPE357" s="1"/>
      <c r="TPF357" s="1"/>
      <c r="TPG357" s="1"/>
      <c r="TPH357" s="1"/>
      <c r="TPI357" s="1"/>
      <c r="TPJ357" s="1"/>
      <c r="TPK357" s="1"/>
      <c r="TPL357" s="1"/>
      <c r="TPM357" s="1"/>
      <c r="TPN357" s="1"/>
      <c r="TPO357" s="1"/>
      <c r="TPP357" s="1"/>
      <c r="TPQ357" s="1"/>
      <c r="TPR357" s="1"/>
      <c r="TPS357" s="1"/>
      <c r="TPT357" s="1"/>
      <c r="TPU357" s="1"/>
      <c r="TPV357" s="1"/>
      <c r="TPW357" s="1"/>
      <c r="TPX357" s="1"/>
      <c r="TPY357" s="1"/>
      <c r="TPZ357" s="1"/>
      <c r="TQA357" s="1"/>
      <c r="TQB357" s="1"/>
      <c r="TQC357" s="1"/>
      <c r="TQD357" s="1"/>
      <c r="TQE357" s="1"/>
      <c r="TQF357" s="1"/>
      <c r="TQG357" s="1"/>
      <c r="TQH357" s="1"/>
      <c r="TQI357" s="1"/>
      <c r="TQJ357" s="1"/>
      <c r="TQK357" s="1"/>
      <c r="TQL357" s="1"/>
      <c r="TQM357" s="1"/>
      <c r="TQN357" s="1"/>
      <c r="TQO357" s="1"/>
      <c r="TQP357" s="1"/>
      <c r="TQQ357" s="1"/>
      <c r="TQR357" s="1"/>
      <c r="TQS357" s="1"/>
      <c r="TQT357" s="1"/>
      <c r="TQU357" s="1"/>
      <c r="TQV357" s="1"/>
      <c r="TQW357" s="1"/>
      <c r="TQX357" s="1"/>
      <c r="TQY357" s="1"/>
      <c r="TQZ357" s="1"/>
      <c r="TRA357" s="1"/>
      <c r="TRB357" s="1"/>
      <c r="TRC357" s="1"/>
      <c r="TRD357" s="1"/>
      <c r="TRE357" s="1"/>
      <c r="TRF357" s="1"/>
      <c r="TRG357" s="1"/>
      <c r="TRH357" s="1"/>
      <c r="TRI357" s="1"/>
      <c r="TRJ357" s="1"/>
      <c r="TRK357" s="1"/>
      <c r="TRL357" s="1"/>
      <c r="TRM357" s="1"/>
      <c r="TRN357" s="1"/>
      <c r="TRO357" s="1"/>
      <c r="TRP357" s="1"/>
      <c r="TRQ357" s="1"/>
      <c r="TRR357" s="1"/>
      <c r="TRS357" s="1"/>
      <c r="TRT357" s="1"/>
      <c r="TRU357" s="1"/>
      <c r="TRV357" s="1"/>
      <c r="TRW357" s="1"/>
      <c r="TRX357" s="1"/>
      <c r="TRY357" s="1"/>
      <c r="TRZ357" s="1"/>
      <c r="TSA357" s="1"/>
      <c r="TSB357" s="1"/>
      <c r="TSC357" s="1"/>
      <c r="TSD357" s="1"/>
      <c r="TSE357" s="1"/>
      <c r="TSF357" s="1"/>
      <c r="TSG357" s="1"/>
      <c r="TSH357" s="1"/>
      <c r="TSI357" s="1"/>
      <c r="TSJ357" s="1"/>
      <c r="TSK357" s="1"/>
      <c r="TSL357" s="1"/>
      <c r="TSM357" s="1"/>
      <c r="TSN357" s="1"/>
      <c r="TSO357" s="1"/>
      <c r="TSP357" s="1"/>
      <c r="TSQ357" s="1"/>
      <c r="TSR357" s="1"/>
      <c r="TSS357" s="1"/>
      <c r="TST357" s="1"/>
      <c r="TSU357" s="1"/>
      <c r="TSV357" s="1"/>
      <c r="TSW357" s="1"/>
      <c r="TSX357" s="1"/>
      <c r="TSY357" s="1"/>
      <c r="TSZ357" s="1"/>
      <c r="TTA357" s="1"/>
      <c r="TTB357" s="1"/>
      <c r="TTC357" s="1"/>
      <c r="TTD357" s="1"/>
      <c r="TTE357" s="1"/>
      <c r="TTF357" s="1"/>
      <c r="TTG357" s="1"/>
      <c r="TTH357" s="1"/>
      <c r="TTI357" s="1"/>
      <c r="TTJ357" s="1"/>
      <c r="TTK357" s="1"/>
      <c r="TTL357" s="1"/>
      <c r="TTM357" s="1"/>
      <c r="TTN357" s="1"/>
      <c r="TTO357" s="1"/>
      <c r="TTP357" s="1"/>
      <c r="TTQ357" s="1"/>
      <c r="TTR357" s="1"/>
      <c r="TTS357" s="1"/>
      <c r="TTT357" s="1"/>
      <c r="TTU357" s="1"/>
      <c r="TTV357" s="1"/>
      <c r="TTW357" s="1"/>
      <c r="TTX357" s="1"/>
      <c r="TTY357" s="1"/>
      <c r="TTZ357" s="1"/>
      <c r="TUA357" s="1"/>
      <c r="TUB357" s="1"/>
      <c r="TUC357" s="1"/>
      <c r="TUD357" s="1"/>
      <c r="TUE357" s="1"/>
      <c r="TUF357" s="1"/>
      <c r="TUG357" s="1"/>
      <c r="TUH357" s="1"/>
      <c r="TUI357" s="1"/>
      <c r="TUJ357" s="1"/>
      <c r="TUK357" s="1"/>
      <c r="TUL357" s="1"/>
      <c r="TUM357" s="1"/>
      <c r="TUN357" s="1"/>
      <c r="TUO357" s="1"/>
      <c r="TUP357" s="1"/>
      <c r="TUQ357" s="1"/>
      <c r="TUR357" s="1"/>
      <c r="TUS357" s="1"/>
      <c r="TUT357" s="1"/>
      <c r="TUU357" s="1"/>
      <c r="TUV357" s="1"/>
      <c r="TUW357" s="1"/>
      <c r="TUX357" s="1"/>
      <c r="TUY357" s="1"/>
      <c r="TUZ357" s="1"/>
      <c r="TVA357" s="1"/>
      <c r="TVB357" s="1"/>
      <c r="TVC357" s="1"/>
      <c r="TVD357" s="1"/>
      <c r="TVE357" s="1"/>
      <c r="TVF357" s="1"/>
      <c r="TVG357" s="1"/>
      <c r="TVH357" s="1"/>
      <c r="TVI357" s="1"/>
      <c r="TVJ357" s="1"/>
      <c r="TVK357" s="1"/>
      <c r="TVL357" s="1"/>
      <c r="TVM357" s="1"/>
      <c r="TVN357" s="1"/>
      <c r="TVO357" s="1"/>
      <c r="TVP357" s="1"/>
      <c r="TVQ357" s="1"/>
      <c r="TVR357" s="1"/>
      <c r="TVS357" s="1"/>
      <c r="TVT357" s="1"/>
      <c r="TVU357" s="1"/>
      <c r="TVV357" s="1"/>
      <c r="TVW357" s="1"/>
      <c r="TVX357" s="1"/>
      <c r="TVY357" s="1"/>
      <c r="TVZ357" s="1"/>
      <c r="TWA357" s="1"/>
      <c r="TWB357" s="1"/>
      <c r="TWC357" s="1"/>
      <c r="TWD357" s="1"/>
      <c r="TWE357" s="1"/>
      <c r="TWF357" s="1"/>
      <c r="TWG357" s="1"/>
      <c r="TWH357" s="1"/>
      <c r="TWI357" s="1"/>
      <c r="TWJ357" s="1"/>
      <c r="TWK357" s="1"/>
      <c r="TWL357" s="1"/>
      <c r="TWM357" s="1"/>
      <c r="TWN357" s="1"/>
      <c r="TWO357" s="1"/>
      <c r="TWP357" s="1"/>
      <c r="TWQ357" s="1"/>
      <c r="TWR357" s="1"/>
      <c r="TWS357" s="1"/>
      <c r="TWT357" s="1"/>
      <c r="TWU357" s="1"/>
      <c r="TWV357" s="1"/>
      <c r="TWW357" s="1"/>
      <c r="TWX357" s="1"/>
      <c r="TWY357" s="1"/>
      <c r="TWZ357" s="1"/>
      <c r="TXA357" s="1"/>
      <c r="TXB357" s="1"/>
      <c r="TXC357" s="1"/>
      <c r="TXD357" s="1"/>
      <c r="TXE357" s="1"/>
      <c r="TXF357" s="1"/>
      <c r="TXG357" s="1"/>
      <c r="TXH357" s="1"/>
      <c r="TXI357" s="1"/>
      <c r="TXJ357" s="1"/>
      <c r="TXK357" s="1"/>
      <c r="TXL357" s="1"/>
      <c r="TXM357" s="1"/>
      <c r="TXN357" s="1"/>
      <c r="TXO357" s="1"/>
      <c r="TXP357" s="1"/>
      <c r="TXQ357" s="1"/>
      <c r="TXR357" s="1"/>
      <c r="TXS357" s="1"/>
      <c r="TXT357" s="1"/>
      <c r="TXU357" s="1"/>
      <c r="TXV357" s="1"/>
      <c r="TXW357" s="1"/>
      <c r="TXX357" s="1"/>
      <c r="TXY357" s="1"/>
      <c r="TXZ357" s="1"/>
      <c r="TYA357" s="1"/>
      <c r="TYB357" s="1"/>
      <c r="TYC357" s="1"/>
      <c r="TYD357" s="1"/>
      <c r="TYE357" s="1"/>
      <c r="TYF357" s="1"/>
      <c r="TYG357" s="1"/>
      <c r="TYH357" s="1"/>
      <c r="TYI357" s="1"/>
      <c r="TYJ357" s="1"/>
      <c r="TYK357" s="1"/>
      <c r="TYL357" s="1"/>
      <c r="TYM357" s="1"/>
      <c r="TYN357" s="1"/>
      <c r="TYO357" s="1"/>
      <c r="TYP357" s="1"/>
      <c r="TYQ357" s="1"/>
      <c r="TYR357" s="1"/>
      <c r="TYS357" s="1"/>
      <c r="TYT357" s="1"/>
      <c r="TYU357" s="1"/>
      <c r="TYV357" s="1"/>
      <c r="TYW357" s="1"/>
      <c r="TYX357" s="1"/>
      <c r="TYY357" s="1"/>
      <c r="TYZ357" s="1"/>
      <c r="TZA357" s="1"/>
      <c r="TZB357" s="1"/>
      <c r="TZC357" s="1"/>
      <c r="TZD357" s="1"/>
      <c r="TZE357" s="1"/>
      <c r="TZF357" s="1"/>
      <c r="TZG357" s="1"/>
      <c r="TZH357" s="1"/>
      <c r="TZI357" s="1"/>
      <c r="TZJ357" s="1"/>
      <c r="TZK357" s="1"/>
      <c r="TZL357" s="1"/>
      <c r="TZM357" s="1"/>
      <c r="TZN357" s="1"/>
      <c r="TZO357" s="1"/>
      <c r="TZP357" s="1"/>
      <c r="TZQ357" s="1"/>
      <c r="TZR357" s="1"/>
      <c r="TZS357" s="1"/>
      <c r="TZT357" s="1"/>
      <c r="TZU357" s="1"/>
      <c r="TZV357" s="1"/>
      <c r="TZW357" s="1"/>
      <c r="TZX357" s="1"/>
      <c r="TZY357" s="1"/>
      <c r="TZZ357" s="1"/>
      <c r="UAA357" s="1"/>
      <c r="UAB357" s="1"/>
      <c r="UAC357" s="1"/>
      <c r="UAD357" s="1"/>
      <c r="UAE357" s="1"/>
      <c r="UAF357" s="1"/>
      <c r="UAG357" s="1"/>
      <c r="UAH357" s="1"/>
      <c r="UAI357" s="1"/>
      <c r="UAJ357" s="1"/>
      <c r="UAK357" s="1"/>
      <c r="UAL357" s="1"/>
      <c r="UAM357" s="1"/>
      <c r="UAN357" s="1"/>
      <c r="UAO357" s="1"/>
      <c r="UAP357" s="1"/>
      <c r="UAQ357" s="1"/>
      <c r="UAR357" s="1"/>
      <c r="UAS357" s="1"/>
      <c r="UAT357" s="1"/>
      <c r="UAU357" s="1"/>
      <c r="UAV357" s="1"/>
      <c r="UAW357" s="1"/>
      <c r="UAX357" s="1"/>
      <c r="UAY357" s="1"/>
      <c r="UAZ357" s="1"/>
      <c r="UBA357" s="1"/>
      <c r="UBB357" s="1"/>
      <c r="UBC357" s="1"/>
      <c r="UBD357" s="1"/>
      <c r="UBE357" s="1"/>
      <c r="UBF357" s="1"/>
      <c r="UBG357" s="1"/>
      <c r="UBH357" s="1"/>
      <c r="UBI357" s="1"/>
      <c r="UBJ357" s="1"/>
      <c r="UBK357" s="1"/>
      <c r="UBL357" s="1"/>
      <c r="UBM357" s="1"/>
      <c r="UBN357" s="1"/>
      <c r="UBO357" s="1"/>
      <c r="UBP357" s="1"/>
      <c r="UBQ357" s="1"/>
      <c r="UBR357" s="1"/>
      <c r="UBS357" s="1"/>
      <c r="UBT357" s="1"/>
      <c r="UBU357" s="1"/>
      <c r="UBV357" s="1"/>
      <c r="UBW357" s="1"/>
      <c r="UBX357" s="1"/>
      <c r="UBY357" s="1"/>
      <c r="UBZ357" s="1"/>
      <c r="UCA357" s="1"/>
      <c r="UCB357" s="1"/>
      <c r="UCC357" s="1"/>
      <c r="UCD357" s="1"/>
      <c r="UCE357" s="1"/>
      <c r="UCF357" s="1"/>
      <c r="UCG357" s="1"/>
      <c r="UCH357" s="1"/>
      <c r="UCI357" s="1"/>
      <c r="UCJ357" s="1"/>
      <c r="UCK357" s="1"/>
      <c r="UCL357" s="1"/>
      <c r="UCM357" s="1"/>
      <c r="UCN357" s="1"/>
      <c r="UCO357" s="1"/>
      <c r="UCP357" s="1"/>
      <c r="UCQ357" s="1"/>
      <c r="UCR357" s="1"/>
      <c r="UCS357" s="1"/>
      <c r="UCT357" s="1"/>
      <c r="UCU357" s="1"/>
      <c r="UCV357" s="1"/>
      <c r="UCW357" s="1"/>
      <c r="UCX357" s="1"/>
      <c r="UCY357" s="1"/>
      <c r="UCZ357" s="1"/>
      <c r="UDA357" s="1"/>
      <c r="UDB357" s="1"/>
      <c r="UDC357" s="1"/>
      <c r="UDD357" s="1"/>
      <c r="UDE357" s="1"/>
      <c r="UDF357" s="1"/>
      <c r="UDG357" s="1"/>
      <c r="UDH357" s="1"/>
      <c r="UDI357" s="1"/>
      <c r="UDJ357" s="1"/>
      <c r="UDK357" s="1"/>
      <c r="UDL357" s="1"/>
      <c r="UDM357" s="1"/>
      <c r="UDN357" s="1"/>
      <c r="UDO357" s="1"/>
      <c r="UDP357" s="1"/>
      <c r="UDQ357" s="1"/>
      <c r="UDR357" s="1"/>
      <c r="UDS357" s="1"/>
      <c r="UDT357" s="1"/>
      <c r="UDU357" s="1"/>
      <c r="UDV357" s="1"/>
      <c r="UDW357" s="1"/>
      <c r="UDX357" s="1"/>
      <c r="UDY357" s="1"/>
      <c r="UDZ357" s="1"/>
      <c r="UEA357" s="1"/>
      <c r="UEB357" s="1"/>
      <c r="UEC357" s="1"/>
      <c r="UED357" s="1"/>
      <c r="UEE357" s="1"/>
      <c r="UEF357" s="1"/>
      <c r="UEG357" s="1"/>
      <c r="UEH357" s="1"/>
      <c r="UEI357" s="1"/>
      <c r="UEJ357" s="1"/>
      <c r="UEK357" s="1"/>
      <c r="UEL357" s="1"/>
      <c r="UEM357" s="1"/>
      <c r="UEN357" s="1"/>
      <c r="UEO357" s="1"/>
      <c r="UEP357" s="1"/>
      <c r="UEQ357" s="1"/>
      <c r="UER357" s="1"/>
      <c r="UES357" s="1"/>
      <c r="UET357" s="1"/>
      <c r="UEU357" s="1"/>
      <c r="UEV357" s="1"/>
      <c r="UEW357" s="1"/>
      <c r="UEX357" s="1"/>
      <c r="UEY357" s="1"/>
      <c r="UEZ357" s="1"/>
      <c r="UFA357" s="1"/>
      <c r="UFB357" s="1"/>
      <c r="UFC357" s="1"/>
      <c r="UFD357" s="1"/>
      <c r="UFE357" s="1"/>
      <c r="UFF357" s="1"/>
      <c r="UFG357" s="1"/>
      <c r="UFH357" s="1"/>
      <c r="UFI357" s="1"/>
      <c r="UFJ357" s="1"/>
      <c r="UFK357" s="1"/>
      <c r="UFL357" s="1"/>
      <c r="UFM357" s="1"/>
      <c r="UFN357" s="1"/>
      <c r="UFO357" s="1"/>
      <c r="UFP357" s="1"/>
      <c r="UFQ357" s="1"/>
      <c r="UFR357" s="1"/>
      <c r="UFS357" s="1"/>
      <c r="UFT357" s="1"/>
      <c r="UFU357" s="1"/>
      <c r="UFV357" s="1"/>
      <c r="UFW357" s="1"/>
      <c r="UFX357" s="1"/>
      <c r="UFY357" s="1"/>
      <c r="UFZ357" s="1"/>
      <c r="UGA357" s="1"/>
      <c r="UGB357" s="1"/>
      <c r="UGC357" s="1"/>
      <c r="UGD357" s="1"/>
      <c r="UGE357" s="1"/>
      <c r="UGF357" s="1"/>
      <c r="UGG357" s="1"/>
      <c r="UGH357" s="1"/>
      <c r="UGI357" s="1"/>
      <c r="UGJ357" s="1"/>
      <c r="UGK357" s="1"/>
      <c r="UGL357" s="1"/>
      <c r="UGM357" s="1"/>
      <c r="UGN357" s="1"/>
      <c r="UGO357" s="1"/>
      <c r="UGP357" s="1"/>
      <c r="UGQ357" s="1"/>
      <c r="UGR357" s="1"/>
      <c r="UGS357" s="1"/>
      <c r="UGT357" s="1"/>
      <c r="UGU357" s="1"/>
      <c r="UGV357" s="1"/>
      <c r="UGW357" s="1"/>
      <c r="UGX357" s="1"/>
      <c r="UGY357" s="1"/>
      <c r="UGZ357" s="1"/>
      <c r="UHA357" s="1"/>
      <c r="UHB357" s="1"/>
      <c r="UHC357" s="1"/>
      <c r="UHD357" s="1"/>
      <c r="UHE357" s="1"/>
      <c r="UHF357" s="1"/>
      <c r="UHG357" s="1"/>
      <c r="UHH357" s="1"/>
      <c r="UHI357" s="1"/>
      <c r="UHJ357" s="1"/>
      <c r="UHK357" s="1"/>
      <c r="UHL357" s="1"/>
      <c r="UHM357" s="1"/>
      <c r="UHN357" s="1"/>
      <c r="UHO357" s="1"/>
      <c r="UHP357" s="1"/>
      <c r="UHQ357" s="1"/>
      <c r="UHR357" s="1"/>
      <c r="UHS357" s="1"/>
      <c r="UHT357" s="1"/>
      <c r="UHU357" s="1"/>
      <c r="UHV357" s="1"/>
      <c r="UHW357" s="1"/>
      <c r="UHX357" s="1"/>
      <c r="UHY357" s="1"/>
      <c r="UHZ357" s="1"/>
      <c r="UIA357" s="1"/>
      <c r="UIB357" s="1"/>
      <c r="UIC357" s="1"/>
      <c r="UID357" s="1"/>
      <c r="UIE357" s="1"/>
      <c r="UIF357" s="1"/>
      <c r="UIG357" s="1"/>
      <c r="UIH357" s="1"/>
      <c r="UII357" s="1"/>
      <c r="UIJ357" s="1"/>
      <c r="UIK357" s="1"/>
      <c r="UIL357" s="1"/>
      <c r="UIM357" s="1"/>
      <c r="UIN357" s="1"/>
      <c r="UIO357" s="1"/>
      <c r="UIP357" s="1"/>
      <c r="UIQ357" s="1"/>
      <c r="UIR357" s="1"/>
      <c r="UIS357" s="1"/>
      <c r="UIT357" s="1"/>
      <c r="UIU357" s="1"/>
      <c r="UIV357" s="1"/>
      <c r="UIW357" s="1"/>
      <c r="UIX357" s="1"/>
      <c r="UIY357" s="1"/>
      <c r="UIZ357" s="1"/>
      <c r="UJA357" s="1"/>
      <c r="UJB357" s="1"/>
      <c r="UJC357" s="1"/>
      <c r="UJD357" s="1"/>
      <c r="UJE357" s="1"/>
      <c r="UJF357" s="1"/>
      <c r="UJG357" s="1"/>
      <c r="UJH357" s="1"/>
      <c r="UJI357" s="1"/>
      <c r="UJJ357" s="1"/>
      <c r="UJK357" s="1"/>
      <c r="UJL357" s="1"/>
      <c r="UJM357" s="1"/>
      <c r="UJN357" s="1"/>
      <c r="UJO357" s="1"/>
      <c r="UJP357" s="1"/>
      <c r="UJQ357" s="1"/>
      <c r="UJR357" s="1"/>
      <c r="UJS357" s="1"/>
      <c r="UJT357" s="1"/>
      <c r="UJU357" s="1"/>
      <c r="UJV357" s="1"/>
      <c r="UJW357" s="1"/>
      <c r="UJX357" s="1"/>
      <c r="UJY357" s="1"/>
      <c r="UJZ357" s="1"/>
      <c r="UKA357" s="1"/>
      <c r="UKB357" s="1"/>
      <c r="UKC357" s="1"/>
      <c r="UKD357" s="1"/>
      <c r="UKE357" s="1"/>
      <c r="UKF357" s="1"/>
      <c r="UKG357" s="1"/>
      <c r="UKH357" s="1"/>
      <c r="UKI357" s="1"/>
      <c r="UKJ357" s="1"/>
      <c r="UKK357" s="1"/>
      <c r="UKL357" s="1"/>
      <c r="UKM357" s="1"/>
      <c r="UKN357" s="1"/>
      <c r="UKO357" s="1"/>
      <c r="UKP357" s="1"/>
      <c r="UKQ357" s="1"/>
      <c r="UKR357" s="1"/>
      <c r="UKS357" s="1"/>
      <c r="UKT357" s="1"/>
      <c r="UKU357" s="1"/>
      <c r="UKV357" s="1"/>
      <c r="UKW357" s="1"/>
      <c r="UKX357" s="1"/>
      <c r="UKY357" s="1"/>
      <c r="UKZ357" s="1"/>
      <c r="ULA357" s="1"/>
      <c r="ULB357" s="1"/>
      <c r="ULC357" s="1"/>
      <c r="ULD357" s="1"/>
      <c r="ULE357" s="1"/>
      <c r="ULF357" s="1"/>
      <c r="ULG357" s="1"/>
      <c r="ULH357" s="1"/>
      <c r="ULI357" s="1"/>
      <c r="ULJ357" s="1"/>
      <c r="ULK357" s="1"/>
      <c r="ULL357" s="1"/>
      <c r="ULM357" s="1"/>
      <c r="ULN357" s="1"/>
      <c r="ULO357" s="1"/>
      <c r="ULP357" s="1"/>
      <c r="ULQ357" s="1"/>
      <c r="ULR357" s="1"/>
      <c r="ULS357" s="1"/>
      <c r="ULT357" s="1"/>
      <c r="ULU357" s="1"/>
      <c r="ULV357" s="1"/>
      <c r="ULW357" s="1"/>
      <c r="ULX357" s="1"/>
      <c r="ULY357" s="1"/>
      <c r="ULZ357" s="1"/>
      <c r="UMA357" s="1"/>
      <c r="UMB357" s="1"/>
      <c r="UMC357" s="1"/>
      <c r="UMD357" s="1"/>
      <c r="UME357" s="1"/>
      <c r="UMF357" s="1"/>
      <c r="UMG357" s="1"/>
      <c r="UMH357" s="1"/>
      <c r="UMI357" s="1"/>
      <c r="UMJ357" s="1"/>
      <c r="UMK357" s="1"/>
      <c r="UML357" s="1"/>
      <c r="UMM357" s="1"/>
      <c r="UMN357" s="1"/>
      <c r="UMO357" s="1"/>
      <c r="UMP357" s="1"/>
      <c r="UMQ357" s="1"/>
      <c r="UMR357" s="1"/>
      <c r="UMS357" s="1"/>
      <c r="UMT357" s="1"/>
      <c r="UMU357" s="1"/>
      <c r="UMV357" s="1"/>
      <c r="UMW357" s="1"/>
      <c r="UMX357" s="1"/>
      <c r="UMY357" s="1"/>
      <c r="UMZ357" s="1"/>
      <c r="UNA357" s="1"/>
      <c r="UNB357" s="1"/>
      <c r="UNC357" s="1"/>
      <c r="UND357" s="1"/>
      <c r="UNE357" s="1"/>
      <c r="UNF357" s="1"/>
      <c r="UNG357" s="1"/>
      <c r="UNH357" s="1"/>
      <c r="UNI357" s="1"/>
      <c r="UNJ357" s="1"/>
      <c r="UNK357" s="1"/>
      <c r="UNL357" s="1"/>
      <c r="UNM357" s="1"/>
      <c r="UNN357" s="1"/>
      <c r="UNO357" s="1"/>
      <c r="UNP357" s="1"/>
      <c r="UNQ357" s="1"/>
      <c r="UNR357" s="1"/>
      <c r="UNS357" s="1"/>
      <c r="UNT357" s="1"/>
      <c r="UNU357" s="1"/>
      <c r="UNV357" s="1"/>
      <c r="UNW357" s="1"/>
      <c r="UNX357" s="1"/>
      <c r="UNY357" s="1"/>
      <c r="UNZ357" s="1"/>
      <c r="UOA357" s="1"/>
      <c r="UOB357" s="1"/>
      <c r="UOC357" s="1"/>
      <c r="UOD357" s="1"/>
      <c r="UOE357" s="1"/>
      <c r="UOF357" s="1"/>
      <c r="UOG357" s="1"/>
      <c r="UOH357" s="1"/>
      <c r="UOI357" s="1"/>
      <c r="UOJ357" s="1"/>
      <c r="UOK357" s="1"/>
      <c r="UOL357" s="1"/>
      <c r="UOM357" s="1"/>
      <c r="UON357" s="1"/>
      <c r="UOO357" s="1"/>
      <c r="UOP357" s="1"/>
      <c r="UOQ357" s="1"/>
      <c r="UOR357" s="1"/>
      <c r="UOS357" s="1"/>
      <c r="UOT357" s="1"/>
      <c r="UOU357" s="1"/>
      <c r="UOV357" s="1"/>
      <c r="UOW357" s="1"/>
      <c r="UOX357" s="1"/>
      <c r="UOY357" s="1"/>
      <c r="UOZ357" s="1"/>
      <c r="UPA357" s="1"/>
      <c r="UPB357" s="1"/>
      <c r="UPC357" s="1"/>
      <c r="UPD357" s="1"/>
      <c r="UPE357" s="1"/>
      <c r="UPF357" s="1"/>
      <c r="UPG357" s="1"/>
      <c r="UPH357" s="1"/>
      <c r="UPI357" s="1"/>
      <c r="UPJ357" s="1"/>
      <c r="UPK357" s="1"/>
      <c r="UPL357" s="1"/>
      <c r="UPM357" s="1"/>
      <c r="UPN357" s="1"/>
      <c r="UPO357" s="1"/>
      <c r="UPP357" s="1"/>
      <c r="UPQ357" s="1"/>
      <c r="UPR357" s="1"/>
      <c r="UPS357" s="1"/>
      <c r="UPT357" s="1"/>
      <c r="UPU357" s="1"/>
      <c r="UPV357" s="1"/>
      <c r="UPW357" s="1"/>
      <c r="UPX357" s="1"/>
      <c r="UPY357" s="1"/>
      <c r="UPZ357" s="1"/>
      <c r="UQA357" s="1"/>
      <c r="UQB357" s="1"/>
      <c r="UQC357" s="1"/>
      <c r="UQD357" s="1"/>
      <c r="UQE357" s="1"/>
      <c r="UQF357" s="1"/>
      <c r="UQG357" s="1"/>
      <c r="UQH357" s="1"/>
      <c r="UQI357" s="1"/>
      <c r="UQJ357" s="1"/>
      <c r="UQK357" s="1"/>
      <c r="UQL357" s="1"/>
      <c r="UQM357" s="1"/>
      <c r="UQN357" s="1"/>
      <c r="UQO357" s="1"/>
      <c r="UQP357" s="1"/>
      <c r="UQQ357" s="1"/>
      <c r="UQR357" s="1"/>
      <c r="UQS357" s="1"/>
      <c r="UQT357" s="1"/>
      <c r="UQU357" s="1"/>
      <c r="UQV357" s="1"/>
      <c r="UQW357" s="1"/>
      <c r="UQX357" s="1"/>
      <c r="UQY357" s="1"/>
      <c r="UQZ357" s="1"/>
      <c r="URA357" s="1"/>
      <c r="URB357" s="1"/>
      <c r="URC357" s="1"/>
      <c r="URD357" s="1"/>
      <c r="URE357" s="1"/>
      <c r="URF357" s="1"/>
      <c r="URG357" s="1"/>
      <c r="URH357" s="1"/>
      <c r="URI357" s="1"/>
      <c r="URJ357" s="1"/>
      <c r="URK357" s="1"/>
      <c r="URL357" s="1"/>
      <c r="URM357" s="1"/>
      <c r="URN357" s="1"/>
      <c r="URO357" s="1"/>
      <c r="URP357" s="1"/>
      <c r="URQ357" s="1"/>
      <c r="URR357" s="1"/>
      <c r="URS357" s="1"/>
      <c r="URT357" s="1"/>
      <c r="URU357" s="1"/>
      <c r="URV357" s="1"/>
      <c r="URW357" s="1"/>
      <c r="URX357" s="1"/>
      <c r="URY357" s="1"/>
      <c r="URZ357" s="1"/>
      <c r="USA357" s="1"/>
      <c r="USB357" s="1"/>
      <c r="USC357" s="1"/>
      <c r="USD357" s="1"/>
      <c r="USE357" s="1"/>
      <c r="USF357" s="1"/>
      <c r="USG357" s="1"/>
      <c r="USH357" s="1"/>
      <c r="USI357" s="1"/>
      <c r="USJ357" s="1"/>
      <c r="USK357" s="1"/>
      <c r="USL357" s="1"/>
      <c r="USM357" s="1"/>
      <c r="USN357" s="1"/>
      <c r="USO357" s="1"/>
      <c r="USP357" s="1"/>
      <c r="USQ357" s="1"/>
      <c r="USR357" s="1"/>
      <c r="USS357" s="1"/>
      <c r="UST357" s="1"/>
      <c r="USU357" s="1"/>
      <c r="USV357" s="1"/>
      <c r="USW357" s="1"/>
      <c r="USX357" s="1"/>
      <c r="USY357" s="1"/>
      <c r="USZ357" s="1"/>
      <c r="UTA357" s="1"/>
      <c r="UTB357" s="1"/>
      <c r="UTC357" s="1"/>
      <c r="UTD357" s="1"/>
      <c r="UTE357" s="1"/>
      <c r="UTF357" s="1"/>
      <c r="UTG357" s="1"/>
      <c r="UTH357" s="1"/>
      <c r="UTI357" s="1"/>
      <c r="UTJ357" s="1"/>
      <c r="UTK357" s="1"/>
      <c r="UTL357" s="1"/>
      <c r="UTM357" s="1"/>
      <c r="UTN357" s="1"/>
      <c r="UTO357" s="1"/>
      <c r="UTP357" s="1"/>
      <c r="UTQ357" s="1"/>
      <c r="UTR357" s="1"/>
      <c r="UTS357" s="1"/>
      <c r="UTT357" s="1"/>
      <c r="UTU357" s="1"/>
      <c r="UTV357" s="1"/>
      <c r="UTW357" s="1"/>
      <c r="UTX357" s="1"/>
      <c r="UTY357" s="1"/>
      <c r="UTZ357" s="1"/>
      <c r="UUA357" s="1"/>
      <c r="UUB357" s="1"/>
      <c r="UUC357" s="1"/>
      <c r="UUD357" s="1"/>
      <c r="UUE357" s="1"/>
      <c r="UUF357" s="1"/>
      <c r="UUG357" s="1"/>
      <c r="UUH357" s="1"/>
      <c r="UUI357" s="1"/>
      <c r="UUJ357" s="1"/>
      <c r="UUK357" s="1"/>
      <c r="UUL357" s="1"/>
      <c r="UUM357" s="1"/>
      <c r="UUN357" s="1"/>
      <c r="UUO357" s="1"/>
      <c r="UUP357" s="1"/>
      <c r="UUQ357" s="1"/>
      <c r="UUR357" s="1"/>
      <c r="UUS357" s="1"/>
      <c r="UUT357" s="1"/>
      <c r="UUU357" s="1"/>
      <c r="UUV357" s="1"/>
      <c r="UUW357" s="1"/>
      <c r="UUX357" s="1"/>
      <c r="UUY357" s="1"/>
      <c r="UUZ357" s="1"/>
      <c r="UVA357" s="1"/>
      <c r="UVB357" s="1"/>
      <c r="UVC357" s="1"/>
      <c r="UVD357" s="1"/>
      <c r="UVE357" s="1"/>
      <c r="UVF357" s="1"/>
      <c r="UVG357" s="1"/>
      <c r="UVH357" s="1"/>
      <c r="UVI357" s="1"/>
      <c r="UVJ357" s="1"/>
      <c r="UVK357" s="1"/>
      <c r="UVL357" s="1"/>
      <c r="UVM357" s="1"/>
      <c r="UVN357" s="1"/>
      <c r="UVO357" s="1"/>
      <c r="UVP357" s="1"/>
      <c r="UVQ357" s="1"/>
      <c r="UVR357" s="1"/>
      <c r="UVS357" s="1"/>
      <c r="UVT357" s="1"/>
      <c r="UVU357" s="1"/>
      <c r="UVV357" s="1"/>
      <c r="UVW357" s="1"/>
      <c r="UVX357" s="1"/>
      <c r="UVY357" s="1"/>
      <c r="UVZ357" s="1"/>
      <c r="UWA357" s="1"/>
      <c r="UWB357" s="1"/>
      <c r="UWC357" s="1"/>
      <c r="UWD357" s="1"/>
      <c r="UWE357" s="1"/>
      <c r="UWF357" s="1"/>
      <c r="UWG357" s="1"/>
      <c r="UWH357" s="1"/>
      <c r="UWI357" s="1"/>
      <c r="UWJ357" s="1"/>
      <c r="UWK357" s="1"/>
      <c r="UWL357" s="1"/>
      <c r="UWM357" s="1"/>
      <c r="UWN357" s="1"/>
      <c r="UWO357" s="1"/>
      <c r="UWP357" s="1"/>
      <c r="UWQ357" s="1"/>
      <c r="UWR357" s="1"/>
      <c r="UWS357" s="1"/>
      <c r="UWT357" s="1"/>
      <c r="UWU357" s="1"/>
      <c r="UWV357" s="1"/>
      <c r="UWW357" s="1"/>
      <c r="UWX357" s="1"/>
      <c r="UWY357" s="1"/>
      <c r="UWZ357" s="1"/>
      <c r="UXA357" s="1"/>
      <c r="UXB357" s="1"/>
      <c r="UXC357" s="1"/>
      <c r="UXD357" s="1"/>
      <c r="UXE357" s="1"/>
      <c r="UXF357" s="1"/>
      <c r="UXG357" s="1"/>
      <c r="UXH357" s="1"/>
      <c r="UXI357" s="1"/>
      <c r="UXJ357" s="1"/>
      <c r="UXK357" s="1"/>
      <c r="UXL357" s="1"/>
      <c r="UXM357" s="1"/>
      <c r="UXN357" s="1"/>
      <c r="UXO357" s="1"/>
      <c r="UXP357" s="1"/>
      <c r="UXQ357" s="1"/>
      <c r="UXR357" s="1"/>
      <c r="UXS357" s="1"/>
      <c r="UXT357" s="1"/>
      <c r="UXU357" s="1"/>
      <c r="UXV357" s="1"/>
      <c r="UXW357" s="1"/>
      <c r="UXX357" s="1"/>
      <c r="UXY357" s="1"/>
      <c r="UXZ357" s="1"/>
      <c r="UYA357" s="1"/>
      <c r="UYB357" s="1"/>
      <c r="UYC357" s="1"/>
      <c r="UYD357" s="1"/>
      <c r="UYE357" s="1"/>
      <c r="UYF357" s="1"/>
      <c r="UYG357" s="1"/>
      <c r="UYH357" s="1"/>
      <c r="UYI357" s="1"/>
      <c r="UYJ357" s="1"/>
      <c r="UYK357" s="1"/>
      <c r="UYL357" s="1"/>
      <c r="UYM357" s="1"/>
      <c r="UYN357" s="1"/>
      <c r="UYO357" s="1"/>
      <c r="UYP357" s="1"/>
      <c r="UYQ357" s="1"/>
      <c r="UYR357" s="1"/>
      <c r="UYS357" s="1"/>
      <c r="UYT357" s="1"/>
      <c r="UYU357" s="1"/>
      <c r="UYV357" s="1"/>
      <c r="UYW357" s="1"/>
      <c r="UYX357" s="1"/>
      <c r="UYY357" s="1"/>
      <c r="UYZ357" s="1"/>
      <c r="UZA357" s="1"/>
      <c r="UZB357" s="1"/>
      <c r="UZC357" s="1"/>
      <c r="UZD357" s="1"/>
      <c r="UZE357" s="1"/>
      <c r="UZF357" s="1"/>
      <c r="UZG357" s="1"/>
      <c r="UZH357" s="1"/>
      <c r="UZI357" s="1"/>
      <c r="UZJ357" s="1"/>
      <c r="UZK357" s="1"/>
      <c r="UZL357" s="1"/>
      <c r="UZM357" s="1"/>
      <c r="UZN357" s="1"/>
      <c r="UZO357" s="1"/>
      <c r="UZP357" s="1"/>
      <c r="UZQ357" s="1"/>
      <c r="UZR357" s="1"/>
      <c r="UZS357" s="1"/>
      <c r="UZT357" s="1"/>
      <c r="UZU357" s="1"/>
      <c r="UZV357" s="1"/>
      <c r="UZW357" s="1"/>
      <c r="UZX357" s="1"/>
      <c r="UZY357" s="1"/>
      <c r="UZZ357" s="1"/>
      <c r="VAA357" s="1"/>
      <c r="VAB357" s="1"/>
      <c r="VAC357" s="1"/>
      <c r="VAD357" s="1"/>
      <c r="VAE357" s="1"/>
      <c r="VAF357" s="1"/>
      <c r="VAG357" s="1"/>
      <c r="VAH357" s="1"/>
      <c r="VAI357" s="1"/>
      <c r="VAJ357" s="1"/>
      <c r="VAK357" s="1"/>
      <c r="VAL357" s="1"/>
      <c r="VAM357" s="1"/>
      <c r="VAN357" s="1"/>
      <c r="VAO357" s="1"/>
      <c r="VAP357" s="1"/>
      <c r="VAQ357" s="1"/>
      <c r="VAR357" s="1"/>
      <c r="VAS357" s="1"/>
      <c r="VAT357" s="1"/>
      <c r="VAU357" s="1"/>
      <c r="VAV357" s="1"/>
      <c r="VAW357" s="1"/>
      <c r="VAX357" s="1"/>
      <c r="VAY357" s="1"/>
      <c r="VAZ357" s="1"/>
      <c r="VBA357" s="1"/>
      <c r="VBB357" s="1"/>
      <c r="VBC357" s="1"/>
      <c r="VBD357" s="1"/>
      <c r="VBE357" s="1"/>
      <c r="VBF357" s="1"/>
      <c r="VBG357" s="1"/>
      <c r="VBH357" s="1"/>
      <c r="VBI357" s="1"/>
      <c r="VBJ357" s="1"/>
      <c r="VBK357" s="1"/>
      <c r="VBL357" s="1"/>
      <c r="VBM357" s="1"/>
      <c r="VBN357" s="1"/>
      <c r="VBO357" s="1"/>
      <c r="VBP357" s="1"/>
      <c r="VBQ357" s="1"/>
      <c r="VBR357" s="1"/>
      <c r="VBS357" s="1"/>
      <c r="VBT357" s="1"/>
      <c r="VBU357" s="1"/>
      <c r="VBV357" s="1"/>
      <c r="VBW357" s="1"/>
      <c r="VBX357" s="1"/>
      <c r="VBY357" s="1"/>
      <c r="VBZ357" s="1"/>
      <c r="VCA357" s="1"/>
      <c r="VCB357" s="1"/>
      <c r="VCC357" s="1"/>
      <c r="VCD357" s="1"/>
      <c r="VCE357" s="1"/>
      <c r="VCF357" s="1"/>
      <c r="VCG357" s="1"/>
      <c r="VCH357" s="1"/>
      <c r="VCI357" s="1"/>
      <c r="VCJ357" s="1"/>
      <c r="VCK357" s="1"/>
      <c r="VCL357" s="1"/>
      <c r="VCM357" s="1"/>
      <c r="VCN357" s="1"/>
      <c r="VCO357" s="1"/>
      <c r="VCP357" s="1"/>
      <c r="VCQ357" s="1"/>
      <c r="VCR357" s="1"/>
      <c r="VCS357" s="1"/>
      <c r="VCT357" s="1"/>
      <c r="VCU357" s="1"/>
      <c r="VCV357" s="1"/>
      <c r="VCW357" s="1"/>
      <c r="VCX357" s="1"/>
      <c r="VCY357" s="1"/>
      <c r="VCZ357" s="1"/>
      <c r="VDA357" s="1"/>
      <c r="VDB357" s="1"/>
      <c r="VDC357" s="1"/>
      <c r="VDD357" s="1"/>
      <c r="VDE357" s="1"/>
      <c r="VDF357" s="1"/>
      <c r="VDG357" s="1"/>
      <c r="VDH357" s="1"/>
      <c r="VDI357" s="1"/>
      <c r="VDJ357" s="1"/>
      <c r="VDK357" s="1"/>
      <c r="VDL357" s="1"/>
      <c r="VDM357" s="1"/>
      <c r="VDN357" s="1"/>
      <c r="VDO357" s="1"/>
      <c r="VDP357" s="1"/>
      <c r="VDQ357" s="1"/>
      <c r="VDR357" s="1"/>
      <c r="VDS357" s="1"/>
      <c r="VDT357" s="1"/>
      <c r="VDU357" s="1"/>
      <c r="VDV357" s="1"/>
      <c r="VDW357" s="1"/>
      <c r="VDX357" s="1"/>
      <c r="VDY357" s="1"/>
      <c r="VDZ357" s="1"/>
      <c r="VEA357" s="1"/>
      <c r="VEB357" s="1"/>
      <c r="VEC357" s="1"/>
      <c r="VED357" s="1"/>
      <c r="VEE357" s="1"/>
      <c r="VEF357" s="1"/>
      <c r="VEG357" s="1"/>
      <c r="VEH357" s="1"/>
      <c r="VEI357" s="1"/>
      <c r="VEJ357" s="1"/>
      <c r="VEK357" s="1"/>
      <c r="VEL357" s="1"/>
      <c r="VEM357" s="1"/>
      <c r="VEN357" s="1"/>
      <c r="VEO357" s="1"/>
      <c r="VEP357" s="1"/>
      <c r="VEQ357" s="1"/>
      <c r="VER357" s="1"/>
      <c r="VES357" s="1"/>
      <c r="VET357" s="1"/>
      <c r="VEU357" s="1"/>
      <c r="VEV357" s="1"/>
      <c r="VEW357" s="1"/>
      <c r="VEX357" s="1"/>
      <c r="VEY357" s="1"/>
      <c r="VEZ357" s="1"/>
      <c r="VFA357" s="1"/>
      <c r="VFB357" s="1"/>
      <c r="VFC357" s="1"/>
      <c r="VFD357" s="1"/>
      <c r="VFE357" s="1"/>
      <c r="VFF357" s="1"/>
      <c r="VFG357" s="1"/>
      <c r="VFH357" s="1"/>
      <c r="VFI357" s="1"/>
      <c r="VFJ357" s="1"/>
      <c r="VFK357" s="1"/>
      <c r="VFL357" s="1"/>
      <c r="VFM357" s="1"/>
      <c r="VFN357" s="1"/>
      <c r="VFO357" s="1"/>
      <c r="VFP357" s="1"/>
      <c r="VFQ357" s="1"/>
      <c r="VFR357" s="1"/>
      <c r="VFS357" s="1"/>
      <c r="VFT357" s="1"/>
      <c r="VFU357" s="1"/>
      <c r="VFV357" s="1"/>
      <c r="VFW357" s="1"/>
      <c r="VFX357" s="1"/>
      <c r="VFY357" s="1"/>
      <c r="VFZ357" s="1"/>
      <c r="VGA357" s="1"/>
      <c r="VGB357" s="1"/>
      <c r="VGC357" s="1"/>
      <c r="VGD357" s="1"/>
      <c r="VGE357" s="1"/>
      <c r="VGF357" s="1"/>
      <c r="VGG357" s="1"/>
      <c r="VGH357" s="1"/>
      <c r="VGI357" s="1"/>
      <c r="VGJ357" s="1"/>
      <c r="VGK357" s="1"/>
      <c r="VGL357" s="1"/>
      <c r="VGM357" s="1"/>
      <c r="VGN357" s="1"/>
      <c r="VGO357" s="1"/>
      <c r="VGP357" s="1"/>
      <c r="VGQ357" s="1"/>
      <c r="VGR357" s="1"/>
      <c r="VGS357" s="1"/>
      <c r="VGT357" s="1"/>
      <c r="VGU357" s="1"/>
      <c r="VGV357" s="1"/>
      <c r="VGW357" s="1"/>
      <c r="VGX357" s="1"/>
      <c r="VGY357" s="1"/>
      <c r="VGZ357" s="1"/>
      <c r="VHA357" s="1"/>
      <c r="VHB357" s="1"/>
      <c r="VHC357" s="1"/>
      <c r="VHD357" s="1"/>
      <c r="VHE357" s="1"/>
      <c r="VHF357" s="1"/>
      <c r="VHG357" s="1"/>
      <c r="VHH357" s="1"/>
      <c r="VHI357" s="1"/>
      <c r="VHJ357" s="1"/>
      <c r="VHK357" s="1"/>
      <c r="VHL357" s="1"/>
      <c r="VHM357" s="1"/>
      <c r="VHN357" s="1"/>
      <c r="VHO357" s="1"/>
      <c r="VHP357" s="1"/>
      <c r="VHQ357" s="1"/>
      <c r="VHR357" s="1"/>
      <c r="VHS357" s="1"/>
      <c r="VHT357" s="1"/>
      <c r="VHU357" s="1"/>
      <c r="VHV357" s="1"/>
      <c r="VHW357" s="1"/>
      <c r="VHX357" s="1"/>
      <c r="VHY357" s="1"/>
      <c r="VHZ357" s="1"/>
      <c r="VIA357" s="1"/>
      <c r="VIB357" s="1"/>
      <c r="VIC357" s="1"/>
      <c r="VID357" s="1"/>
      <c r="VIE357" s="1"/>
      <c r="VIF357" s="1"/>
      <c r="VIG357" s="1"/>
      <c r="VIH357" s="1"/>
      <c r="VII357" s="1"/>
      <c r="VIJ357" s="1"/>
      <c r="VIK357" s="1"/>
      <c r="VIL357" s="1"/>
      <c r="VIM357" s="1"/>
      <c r="VIN357" s="1"/>
      <c r="VIO357" s="1"/>
      <c r="VIP357" s="1"/>
      <c r="VIQ357" s="1"/>
      <c r="VIR357" s="1"/>
      <c r="VIS357" s="1"/>
      <c r="VIT357" s="1"/>
      <c r="VIU357" s="1"/>
      <c r="VIV357" s="1"/>
      <c r="VIW357" s="1"/>
      <c r="VIX357" s="1"/>
      <c r="VIY357" s="1"/>
      <c r="VIZ357" s="1"/>
      <c r="VJA357" s="1"/>
      <c r="VJB357" s="1"/>
      <c r="VJC357" s="1"/>
      <c r="VJD357" s="1"/>
      <c r="VJE357" s="1"/>
      <c r="VJF357" s="1"/>
      <c r="VJG357" s="1"/>
      <c r="VJH357" s="1"/>
      <c r="VJI357" s="1"/>
      <c r="VJJ357" s="1"/>
      <c r="VJK357" s="1"/>
      <c r="VJL357" s="1"/>
      <c r="VJM357" s="1"/>
      <c r="VJN357" s="1"/>
      <c r="VJO357" s="1"/>
      <c r="VJP357" s="1"/>
      <c r="VJQ357" s="1"/>
      <c r="VJR357" s="1"/>
      <c r="VJS357" s="1"/>
      <c r="VJT357" s="1"/>
      <c r="VJU357" s="1"/>
      <c r="VJV357" s="1"/>
      <c r="VJW357" s="1"/>
      <c r="VJX357" s="1"/>
      <c r="VJY357" s="1"/>
      <c r="VJZ357" s="1"/>
      <c r="VKA357" s="1"/>
      <c r="VKB357" s="1"/>
      <c r="VKC357" s="1"/>
      <c r="VKD357" s="1"/>
      <c r="VKE357" s="1"/>
      <c r="VKF357" s="1"/>
      <c r="VKG357" s="1"/>
      <c r="VKH357" s="1"/>
      <c r="VKI357" s="1"/>
      <c r="VKJ357" s="1"/>
      <c r="VKK357" s="1"/>
      <c r="VKL357" s="1"/>
      <c r="VKM357" s="1"/>
      <c r="VKN357" s="1"/>
      <c r="VKO357" s="1"/>
      <c r="VKP357" s="1"/>
      <c r="VKQ357" s="1"/>
      <c r="VKR357" s="1"/>
      <c r="VKS357" s="1"/>
      <c r="VKT357" s="1"/>
      <c r="VKU357" s="1"/>
      <c r="VKV357" s="1"/>
      <c r="VKW357" s="1"/>
      <c r="VKX357" s="1"/>
      <c r="VKY357" s="1"/>
      <c r="VKZ357" s="1"/>
      <c r="VLA357" s="1"/>
      <c r="VLB357" s="1"/>
      <c r="VLC357" s="1"/>
      <c r="VLD357" s="1"/>
      <c r="VLE357" s="1"/>
      <c r="VLF357" s="1"/>
      <c r="VLG357" s="1"/>
      <c r="VLH357" s="1"/>
      <c r="VLI357" s="1"/>
      <c r="VLJ357" s="1"/>
      <c r="VLK357" s="1"/>
      <c r="VLL357" s="1"/>
      <c r="VLM357" s="1"/>
      <c r="VLN357" s="1"/>
      <c r="VLO357" s="1"/>
      <c r="VLP357" s="1"/>
      <c r="VLQ357" s="1"/>
      <c r="VLR357" s="1"/>
      <c r="VLS357" s="1"/>
      <c r="VLT357" s="1"/>
      <c r="VLU357" s="1"/>
      <c r="VLV357" s="1"/>
      <c r="VLW357" s="1"/>
      <c r="VLX357" s="1"/>
      <c r="VLY357" s="1"/>
      <c r="VLZ357" s="1"/>
      <c r="VMA357" s="1"/>
      <c r="VMB357" s="1"/>
      <c r="VMC357" s="1"/>
      <c r="VMD357" s="1"/>
      <c r="VME357" s="1"/>
      <c r="VMF357" s="1"/>
      <c r="VMG357" s="1"/>
      <c r="VMH357" s="1"/>
      <c r="VMI357" s="1"/>
      <c r="VMJ357" s="1"/>
      <c r="VMK357" s="1"/>
      <c r="VML357" s="1"/>
      <c r="VMM357" s="1"/>
      <c r="VMN357" s="1"/>
      <c r="VMO357" s="1"/>
      <c r="VMP357" s="1"/>
      <c r="VMQ357" s="1"/>
      <c r="VMR357" s="1"/>
      <c r="VMS357" s="1"/>
      <c r="VMT357" s="1"/>
      <c r="VMU357" s="1"/>
      <c r="VMV357" s="1"/>
      <c r="VMW357" s="1"/>
      <c r="VMX357" s="1"/>
      <c r="VMY357" s="1"/>
      <c r="VMZ357" s="1"/>
      <c r="VNA357" s="1"/>
      <c r="VNB357" s="1"/>
      <c r="VNC357" s="1"/>
      <c r="VND357" s="1"/>
      <c r="VNE357" s="1"/>
      <c r="VNF357" s="1"/>
      <c r="VNG357" s="1"/>
      <c r="VNH357" s="1"/>
      <c r="VNI357" s="1"/>
      <c r="VNJ357" s="1"/>
      <c r="VNK357" s="1"/>
      <c r="VNL357" s="1"/>
      <c r="VNM357" s="1"/>
      <c r="VNN357" s="1"/>
      <c r="VNO357" s="1"/>
      <c r="VNP357" s="1"/>
      <c r="VNQ357" s="1"/>
      <c r="VNR357" s="1"/>
      <c r="VNS357" s="1"/>
      <c r="VNT357" s="1"/>
      <c r="VNU357" s="1"/>
      <c r="VNV357" s="1"/>
      <c r="VNW357" s="1"/>
      <c r="VNX357" s="1"/>
      <c r="VNY357" s="1"/>
      <c r="VNZ357" s="1"/>
      <c r="VOA357" s="1"/>
      <c r="VOB357" s="1"/>
      <c r="VOC357" s="1"/>
      <c r="VOD357" s="1"/>
      <c r="VOE357" s="1"/>
      <c r="VOF357" s="1"/>
      <c r="VOG357" s="1"/>
      <c r="VOH357" s="1"/>
      <c r="VOI357" s="1"/>
      <c r="VOJ357" s="1"/>
      <c r="VOK357" s="1"/>
      <c r="VOL357" s="1"/>
      <c r="VOM357" s="1"/>
      <c r="VON357" s="1"/>
      <c r="VOO357" s="1"/>
      <c r="VOP357" s="1"/>
      <c r="VOQ357" s="1"/>
      <c r="VOR357" s="1"/>
      <c r="VOS357" s="1"/>
      <c r="VOT357" s="1"/>
      <c r="VOU357" s="1"/>
      <c r="VOV357" s="1"/>
      <c r="VOW357" s="1"/>
      <c r="VOX357" s="1"/>
      <c r="VOY357" s="1"/>
      <c r="VOZ357" s="1"/>
      <c r="VPA357" s="1"/>
      <c r="VPB357" s="1"/>
      <c r="VPC357" s="1"/>
      <c r="VPD357" s="1"/>
      <c r="VPE357" s="1"/>
      <c r="VPF357" s="1"/>
      <c r="VPG357" s="1"/>
      <c r="VPH357" s="1"/>
      <c r="VPI357" s="1"/>
      <c r="VPJ357" s="1"/>
      <c r="VPK357" s="1"/>
      <c r="VPL357" s="1"/>
      <c r="VPM357" s="1"/>
      <c r="VPN357" s="1"/>
      <c r="VPO357" s="1"/>
      <c r="VPP357" s="1"/>
      <c r="VPQ357" s="1"/>
      <c r="VPR357" s="1"/>
      <c r="VPS357" s="1"/>
      <c r="VPT357" s="1"/>
      <c r="VPU357" s="1"/>
      <c r="VPV357" s="1"/>
      <c r="VPW357" s="1"/>
      <c r="VPX357" s="1"/>
      <c r="VPY357" s="1"/>
      <c r="VPZ357" s="1"/>
      <c r="VQA357" s="1"/>
      <c r="VQB357" s="1"/>
      <c r="VQC357" s="1"/>
      <c r="VQD357" s="1"/>
      <c r="VQE357" s="1"/>
      <c r="VQF357" s="1"/>
      <c r="VQG357" s="1"/>
      <c r="VQH357" s="1"/>
      <c r="VQI357" s="1"/>
      <c r="VQJ357" s="1"/>
      <c r="VQK357" s="1"/>
      <c r="VQL357" s="1"/>
      <c r="VQM357" s="1"/>
      <c r="VQN357" s="1"/>
      <c r="VQO357" s="1"/>
      <c r="VQP357" s="1"/>
      <c r="VQQ357" s="1"/>
      <c r="VQR357" s="1"/>
      <c r="VQS357" s="1"/>
      <c r="VQT357" s="1"/>
      <c r="VQU357" s="1"/>
      <c r="VQV357" s="1"/>
      <c r="VQW357" s="1"/>
      <c r="VQX357" s="1"/>
      <c r="VQY357" s="1"/>
      <c r="VQZ357" s="1"/>
      <c r="VRA357" s="1"/>
      <c r="VRB357" s="1"/>
      <c r="VRC357" s="1"/>
      <c r="VRD357" s="1"/>
      <c r="VRE357" s="1"/>
      <c r="VRF357" s="1"/>
      <c r="VRG357" s="1"/>
      <c r="VRH357" s="1"/>
      <c r="VRI357" s="1"/>
      <c r="VRJ357" s="1"/>
      <c r="VRK357" s="1"/>
      <c r="VRL357" s="1"/>
      <c r="VRM357" s="1"/>
      <c r="VRN357" s="1"/>
      <c r="VRO357" s="1"/>
      <c r="VRP357" s="1"/>
      <c r="VRQ357" s="1"/>
      <c r="VRR357" s="1"/>
      <c r="VRS357" s="1"/>
      <c r="VRT357" s="1"/>
      <c r="VRU357" s="1"/>
      <c r="VRV357" s="1"/>
      <c r="VRW357" s="1"/>
      <c r="VRX357" s="1"/>
      <c r="VRY357" s="1"/>
      <c r="VRZ357" s="1"/>
      <c r="VSA357" s="1"/>
      <c r="VSB357" s="1"/>
      <c r="VSC357" s="1"/>
      <c r="VSD357" s="1"/>
      <c r="VSE357" s="1"/>
      <c r="VSF357" s="1"/>
      <c r="VSG357" s="1"/>
      <c r="VSH357" s="1"/>
      <c r="VSI357" s="1"/>
      <c r="VSJ357" s="1"/>
      <c r="VSK357" s="1"/>
      <c r="VSL357" s="1"/>
      <c r="VSM357" s="1"/>
      <c r="VSN357" s="1"/>
      <c r="VSO357" s="1"/>
      <c r="VSP357" s="1"/>
      <c r="VSQ357" s="1"/>
      <c r="VSR357" s="1"/>
      <c r="VSS357" s="1"/>
      <c r="VST357" s="1"/>
      <c r="VSU357" s="1"/>
      <c r="VSV357" s="1"/>
      <c r="VSW357" s="1"/>
      <c r="VSX357" s="1"/>
      <c r="VSY357" s="1"/>
      <c r="VSZ357" s="1"/>
      <c r="VTA357" s="1"/>
      <c r="VTB357" s="1"/>
      <c r="VTC357" s="1"/>
      <c r="VTD357" s="1"/>
      <c r="VTE357" s="1"/>
      <c r="VTF357" s="1"/>
      <c r="VTG357" s="1"/>
      <c r="VTH357" s="1"/>
      <c r="VTI357" s="1"/>
      <c r="VTJ357" s="1"/>
      <c r="VTK357" s="1"/>
      <c r="VTL357" s="1"/>
      <c r="VTM357" s="1"/>
      <c r="VTN357" s="1"/>
      <c r="VTO357" s="1"/>
      <c r="VTP357" s="1"/>
      <c r="VTQ357" s="1"/>
      <c r="VTR357" s="1"/>
      <c r="VTS357" s="1"/>
      <c r="VTT357" s="1"/>
      <c r="VTU357" s="1"/>
      <c r="VTV357" s="1"/>
      <c r="VTW357" s="1"/>
      <c r="VTX357" s="1"/>
      <c r="VTY357" s="1"/>
      <c r="VTZ357" s="1"/>
      <c r="VUA357" s="1"/>
      <c r="VUB357" s="1"/>
      <c r="VUC357" s="1"/>
      <c r="VUD357" s="1"/>
      <c r="VUE357" s="1"/>
      <c r="VUF357" s="1"/>
      <c r="VUG357" s="1"/>
      <c r="VUH357" s="1"/>
      <c r="VUI357" s="1"/>
      <c r="VUJ357" s="1"/>
      <c r="VUK357" s="1"/>
      <c r="VUL357" s="1"/>
      <c r="VUM357" s="1"/>
      <c r="VUN357" s="1"/>
      <c r="VUO357" s="1"/>
      <c r="VUP357" s="1"/>
      <c r="VUQ357" s="1"/>
      <c r="VUR357" s="1"/>
      <c r="VUS357" s="1"/>
      <c r="VUT357" s="1"/>
      <c r="VUU357" s="1"/>
      <c r="VUV357" s="1"/>
      <c r="VUW357" s="1"/>
      <c r="VUX357" s="1"/>
      <c r="VUY357" s="1"/>
      <c r="VUZ357" s="1"/>
      <c r="VVA357" s="1"/>
      <c r="VVB357" s="1"/>
      <c r="VVC357" s="1"/>
      <c r="VVD357" s="1"/>
      <c r="VVE357" s="1"/>
      <c r="VVF357" s="1"/>
      <c r="VVG357" s="1"/>
      <c r="VVH357" s="1"/>
      <c r="VVI357" s="1"/>
      <c r="VVJ357" s="1"/>
      <c r="VVK357" s="1"/>
      <c r="VVL357" s="1"/>
      <c r="VVM357" s="1"/>
      <c r="VVN357" s="1"/>
      <c r="VVO357" s="1"/>
      <c r="VVP357" s="1"/>
      <c r="VVQ357" s="1"/>
      <c r="VVR357" s="1"/>
      <c r="VVS357" s="1"/>
      <c r="VVT357" s="1"/>
      <c r="VVU357" s="1"/>
      <c r="VVV357" s="1"/>
      <c r="VVW357" s="1"/>
      <c r="VVX357" s="1"/>
      <c r="VVY357" s="1"/>
      <c r="VVZ357" s="1"/>
      <c r="VWA357" s="1"/>
      <c r="VWB357" s="1"/>
      <c r="VWC357" s="1"/>
      <c r="VWD357" s="1"/>
      <c r="VWE357" s="1"/>
      <c r="VWF357" s="1"/>
      <c r="VWG357" s="1"/>
      <c r="VWH357" s="1"/>
      <c r="VWI357" s="1"/>
      <c r="VWJ357" s="1"/>
      <c r="VWK357" s="1"/>
      <c r="VWL357" s="1"/>
      <c r="VWM357" s="1"/>
      <c r="VWN357" s="1"/>
      <c r="VWO357" s="1"/>
      <c r="VWP357" s="1"/>
      <c r="VWQ357" s="1"/>
      <c r="VWR357" s="1"/>
      <c r="VWS357" s="1"/>
      <c r="VWT357" s="1"/>
      <c r="VWU357" s="1"/>
      <c r="VWV357" s="1"/>
      <c r="VWW357" s="1"/>
      <c r="VWX357" s="1"/>
      <c r="VWY357" s="1"/>
      <c r="VWZ357" s="1"/>
      <c r="VXA357" s="1"/>
      <c r="VXB357" s="1"/>
      <c r="VXC357" s="1"/>
      <c r="VXD357" s="1"/>
      <c r="VXE357" s="1"/>
      <c r="VXF357" s="1"/>
      <c r="VXG357" s="1"/>
      <c r="VXH357" s="1"/>
      <c r="VXI357" s="1"/>
      <c r="VXJ357" s="1"/>
      <c r="VXK357" s="1"/>
      <c r="VXL357" s="1"/>
      <c r="VXM357" s="1"/>
      <c r="VXN357" s="1"/>
      <c r="VXO357" s="1"/>
      <c r="VXP357" s="1"/>
      <c r="VXQ357" s="1"/>
      <c r="VXR357" s="1"/>
      <c r="VXS357" s="1"/>
      <c r="VXT357" s="1"/>
      <c r="VXU357" s="1"/>
      <c r="VXV357" s="1"/>
      <c r="VXW357" s="1"/>
      <c r="VXX357" s="1"/>
      <c r="VXY357" s="1"/>
      <c r="VXZ357" s="1"/>
      <c r="VYA357" s="1"/>
      <c r="VYB357" s="1"/>
      <c r="VYC357" s="1"/>
      <c r="VYD357" s="1"/>
      <c r="VYE357" s="1"/>
      <c r="VYF357" s="1"/>
      <c r="VYG357" s="1"/>
      <c r="VYH357" s="1"/>
      <c r="VYI357" s="1"/>
      <c r="VYJ357" s="1"/>
      <c r="VYK357" s="1"/>
      <c r="VYL357" s="1"/>
      <c r="VYM357" s="1"/>
      <c r="VYN357" s="1"/>
      <c r="VYO357" s="1"/>
      <c r="VYP357" s="1"/>
      <c r="VYQ357" s="1"/>
      <c r="VYR357" s="1"/>
      <c r="VYS357" s="1"/>
      <c r="VYT357" s="1"/>
      <c r="VYU357" s="1"/>
      <c r="VYV357" s="1"/>
      <c r="VYW357" s="1"/>
      <c r="VYX357" s="1"/>
      <c r="VYY357" s="1"/>
      <c r="VYZ357" s="1"/>
      <c r="VZA357" s="1"/>
      <c r="VZB357" s="1"/>
      <c r="VZC357" s="1"/>
      <c r="VZD357" s="1"/>
      <c r="VZE357" s="1"/>
      <c r="VZF357" s="1"/>
      <c r="VZG357" s="1"/>
      <c r="VZH357" s="1"/>
      <c r="VZI357" s="1"/>
      <c r="VZJ357" s="1"/>
      <c r="VZK357" s="1"/>
      <c r="VZL357" s="1"/>
      <c r="VZM357" s="1"/>
      <c r="VZN357" s="1"/>
      <c r="VZO357" s="1"/>
      <c r="VZP357" s="1"/>
      <c r="VZQ357" s="1"/>
      <c r="VZR357" s="1"/>
      <c r="VZS357" s="1"/>
      <c r="VZT357" s="1"/>
      <c r="VZU357" s="1"/>
      <c r="VZV357" s="1"/>
      <c r="VZW357" s="1"/>
      <c r="VZX357" s="1"/>
      <c r="VZY357" s="1"/>
      <c r="VZZ357" s="1"/>
      <c r="WAA357" s="1"/>
      <c r="WAB357" s="1"/>
      <c r="WAC357" s="1"/>
      <c r="WAD357" s="1"/>
      <c r="WAE357" s="1"/>
      <c r="WAF357" s="1"/>
      <c r="WAG357" s="1"/>
      <c r="WAH357" s="1"/>
      <c r="WAI357" s="1"/>
      <c r="WAJ357" s="1"/>
      <c r="WAK357" s="1"/>
      <c r="WAL357" s="1"/>
      <c r="WAM357" s="1"/>
      <c r="WAN357" s="1"/>
      <c r="WAO357" s="1"/>
      <c r="WAP357" s="1"/>
      <c r="WAQ357" s="1"/>
      <c r="WAR357" s="1"/>
      <c r="WAS357" s="1"/>
      <c r="WAT357" s="1"/>
      <c r="WAU357" s="1"/>
      <c r="WAV357" s="1"/>
      <c r="WAW357" s="1"/>
      <c r="WAX357" s="1"/>
      <c r="WAY357" s="1"/>
      <c r="WAZ357" s="1"/>
      <c r="WBA357" s="1"/>
      <c r="WBB357" s="1"/>
      <c r="WBC357" s="1"/>
      <c r="WBD357" s="1"/>
      <c r="WBE357" s="1"/>
      <c r="WBF357" s="1"/>
      <c r="WBG357" s="1"/>
      <c r="WBH357" s="1"/>
      <c r="WBI357" s="1"/>
      <c r="WBJ357" s="1"/>
      <c r="WBK357" s="1"/>
      <c r="WBL357" s="1"/>
      <c r="WBM357" s="1"/>
      <c r="WBN357" s="1"/>
      <c r="WBO357" s="1"/>
      <c r="WBP357" s="1"/>
      <c r="WBQ357" s="1"/>
      <c r="WBR357" s="1"/>
      <c r="WBS357" s="1"/>
      <c r="WBT357" s="1"/>
      <c r="WBU357" s="1"/>
      <c r="WBV357" s="1"/>
      <c r="WBW357" s="1"/>
      <c r="WBX357" s="1"/>
      <c r="WBY357" s="1"/>
      <c r="WBZ357" s="1"/>
      <c r="WCA357" s="1"/>
      <c r="WCB357" s="1"/>
      <c r="WCC357" s="1"/>
      <c r="WCD357" s="1"/>
      <c r="WCE357" s="1"/>
      <c r="WCF357" s="1"/>
      <c r="WCG357" s="1"/>
      <c r="WCH357" s="1"/>
      <c r="WCI357" s="1"/>
      <c r="WCJ357" s="1"/>
      <c r="WCK357" s="1"/>
      <c r="WCL357" s="1"/>
      <c r="WCM357" s="1"/>
      <c r="WCN357" s="1"/>
      <c r="WCO357" s="1"/>
      <c r="WCP357" s="1"/>
      <c r="WCQ357" s="1"/>
      <c r="WCR357" s="1"/>
      <c r="WCS357" s="1"/>
      <c r="WCT357" s="1"/>
      <c r="WCU357" s="1"/>
      <c r="WCV357" s="1"/>
      <c r="WCW357" s="1"/>
      <c r="WCX357" s="1"/>
      <c r="WCY357" s="1"/>
      <c r="WCZ357" s="1"/>
      <c r="WDA357" s="1"/>
      <c r="WDB357" s="1"/>
      <c r="WDC357" s="1"/>
      <c r="WDD357" s="1"/>
      <c r="WDE357" s="1"/>
      <c r="WDF357" s="1"/>
      <c r="WDG357" s="1"/>
      <c r="WDH357" s="1"/>
      <c r="WDI357" s="1"/>
      <c r="WDJ357" s="1"/>
      <c r="WDK357" s="1"/>
      <c r="WDL357" s="1"/>
      <c r="WDM357" s="1"/>
      <c r="WDN357" s="1"/>
      <c r="WDO357" s="1"/>
      <c r="WDP357" s="1"/>
      <c r="WDQ357" s="1"/>
      <c r="WDR357" s="1"/>
      <c r="WDS357" s="1"/>
      <c r="WDT357" s="1"/>
      <c r="WDU357" s="1"/>
      <c r="WDV357" s="1"/>
      <c r="WDW357" s="1"/>
      <c r="WDX357" s="1"/>
      <c r="WDY357" s="1"/>
      <c r="WDZ357" s="1"/>
      <c r="WEA357" s="1"/>
      <c r="WEB357" s="1"/>
      <c r="WEC357" s="1"/>
      <c r="WED357" s="1"/>
      <c r="WEE357" s="1"/>
      <c r="WEF357" s="1"/>
      <c r="WEG357" s="1"/>
      <c r="WEH357" s="1"/>
      <c r="WEI357" s="1"/>
      <c r="WEJ357" s="1"/>
      <c r="WEK357" s="1"/>
      <c r="WEL357" s="1"/>
      <c r="WEM357" s="1"/>
      <c r="WEN357" s="1"/>
      <c r="WEO357" s="1"/>
      <c r="WEP357" s="1"/>
      <c r="WEQ357" s="1"/>
      <c r="WER357" s="1"/>
      <c r="WES357" s="1"/>
      <c r="WET357" s="1"/>
      <c r="WEU357" s="1"/>
      <c r="WEV357" s="1"/>
      <c r="WEW357" s="1"/>
      <c r="WEX357" s="1"/>
      <c r="WEY357" s="1"/>
      <c r="WEZ357" s="1"/>
      <c r="WFA357" s="1"/>
      <c r="WFB357" s="1"/>
      <c r="WFC357" s="1"/>
      <c r="WFD357" s="1"/>
      <c r="WFE357" s="1"/>
      <c r="WFF357" s="1"/>
      <c r="WFG357" s="1"/>
      <c r="WFH357" s="1"/>
      <c r="WFI357" s="1"/>
      <c r="WFJ357" s="1"/>
      <c r="WFK357" s="1"/>
      <c r="WFL357" s="1"/>
      <c r="WFM357" s="1"/>
      <c r="WFN357" s="1"/>
      <c r="WFO357" s="1"/>
      <c r="WFP357" s="1"/>
      <c r="WFQ357" s="1"/>
      <c r="WFR357" s="1"/>
      <c r="WFS357" s="1"/>
      <c r="WFT357" s="1"/>
      <c r="WFU357" s="1"/>
      <c r="WFV357" s="1"/>
      <c r="WFW357" s="1"/>
      <c r="WFX357" s="1"/>
      <c r="WFY357" s="1"/>
      <c r="WFZ357" s="1"/>
      <c r="WGA357" s="1"/>
      <c r="WGB357" s="1"/>
      <c r="WGC357" s="1"/>
      <c r="WGD357" s="1"/>
      <c r="WGE357" s="1"/>
      <c r="WGF357" s="1"/>
      <c r="WGG357" s="1"/>
      <c r="WGH357" s="1"/>
      <c r="WGI357" s="1"/>
      <c r="WGJ357" s="1"/>
      <c r="WGK357" s="1"/>
      <c r="WGL357" s="1"/>
      <c r="WGM357" s="1"/>
      <c r="WGN357" s="1"/>
      <c r="WGO357" s="1"/>
      <c r="WGP357" s="1"/>
      <c r="WGQ357" s="1"/>
      <c r="WGR357" s="1"/>
      <c r="WGS357" s="1"/>
      <c r="WGT357" s="1"/>
      <c r="WGU357" s="1"/>
      <c r="WGV357" s="1"/>
      <c r="WGW357" s="1"/>
      <c r="WGX357" s="1"/>
      <c r="WGY357" s="1"/>
      <c r="WGZ357" s="1"/>
      <c r="WHA357" s="1"/>
      <c r="WHB357" s="1"/>
      <c r="WHC357" s="1"/>
      <c r="WHD357" s="1"/>
      <c r="WHE357" s="1"/>
      <c r="WHF357" s="1"/>
      <c r="WHG357" s="1"/>
      <c r="WHH357" s="1"/>
      <c r="WHI357" s="1"/>
      <c r="WHJ357" s="1"/>
      <c r="WHK357" s="1"/>
      <c r="WHL357" s="1"/>
      <c r="WHM357" s="1"/>
      <c r="WHN357" s="1"/>
      <c r="WHO357" s="1"/>
      <c r="WHP357" s="1"/>
      <c r="WHQ357" s="1"/>
      <c r="WHR357" s="1"/>
      <c r="WHS357" s="1"/>
      <c r="WHT357" s="1"/>
      <c r="WHU357" s="1"/>
      <c r="WHV357" s="1"/>
      <c r="WHW357" s="1"/>
      <c r="WHX357" s="1"/>
      <c r="WHY357" s="1"/>
      <c r="WHZ357" s="1"/>
      <c r="WIA357" s="1"/>
      <c r="WIB357" s="1"/>
      <c r="WIC357" s="1"/>
      <c r="WID357" s="1"/>
      <c r="WIE357" s="1"/>
      <c r="WIF357" s="1"/>
      <c r="WIG357" s="1"/>
      <c r="WIH357" s="1"/>
      <c r="WII357" s="1"/>
      <c r="WIJ357" s="1"/>
      <c r="WIK357" s="1"/>
      <c r="WIL357" s="1"/>
      <c r="WIM357" s="1"/>
      <c r="WIN357" s="1"/>
      <c r="WIO357" s="1"/>
      <c r="WIP357" s="1"/>
      <c r="WIQ357" s="1"/>
      <c r="WIR357" s="1"/>
      <c r="WIS357" s="1"/>
      <c r="WIT357" s="1"/>
      <c r="WIU357" s="1"/>
      <c r="WIV357" s="1"/>
      <c r="WIW357" s="1"/>
      <c r="WIX357" s="1"/>
      <c r="WIY357" s="1"/>
      <c r="WIZ357" s="1"/>
      <c r="WJA357" s="1"/>
      <c r="WJB357" s="1"/>
      <c r="WJC357" s="1"/>
      <c r="WJD357" s="1"/>
      <c r="WJE357" s="1"/>
      <c r="WJF357" s="1"/>
      <c r="WJG357" s="1"/>
      <c r="WJH357" s="1"/>
      <c r="WJI357" s="1"/>
      <c r="WJJ357" s="1"/>
      <c r="WJK357" s="1"/>
      <c r="WJL357" s="1"/>
      <c r="WJM357" s="1"/>
      <c r="WJN357" s="1"/>
      <c r="WJO357" s="1"/>
      <c r="WJP357" s="1"/>
      <c r="WJQ357" s="1"/>
      <c r="WJR357" s="1"/>
      <c r="WJS357" s="1"/>
      <c r="WJT357" s="1"/>
      <c r="WJU357" s="1"/>
      <c r="WJV357" s="1"/>
      <c r="WJW357" s="1"/>
      <c r="WJX357" s="1"/>
      <c r="WJY357" s="1"/>
      <c r="WJZ357" s="1"/>
      <c r="WKA357" s="1"/>
      <c r="WKB357" s="1"/>
      <c r="WKC357" s="1"/>
      <c r="WKD357" s="1"/>
      <c r="WKE357" s="1"/>
      <c r="WKF357" s="1"/>
      <c r="WKG357" s="1"/>
      <c r="WKH357" s="1"/>
      <c r="WKI357" s="1"/>
      <c r="WKJ357" s="1"/>
      <c r="WKK357" s="1"/>
      <c r="WKL357" s="1"/>
      <c r="WKM357" s="1"/>
      <c r="WKN357" s="1"/>
      <c r="WKO357" s="1"/>
      <c r="WKP357" s="1"/>
      <c r="WKQ357" s="1"/>
      <c r="WKR357" s="1"/>
      <c r="WKS357" s="1"/>
      <c r="WKT357" s="1"/>
      <c r="WKU357" s="1"/>
      <c r="WKV357" s="1"/>
      <c r="WKW357" s="1"/>
      <c r="WKX357" s="1"/>
      <c r="WKY357" s="1"/>
      <c r="WKZ357" s="1"/>
      <c r="WLA357" s="1"/>
      <c r="WLB357" s="1"/>
      <c r="WLC357" s="1"/>
      <c r="WLD357" s="1"/>
      <c r="WLE357" s="1"/>
      <c r="WLF357" s="1"/>
      <c r="WLG357" s="1"/>
      <c r="WLH357" s="1"/>
      <c r="WLI357" s="1"/>
      <c r="WLJ357" s="1"/>
      <c r="WLK357" s="1"/>
      <c r="WLL357" s="1"/>
      <c r="WLM357" s="1"/>
      <c r="WLN357" s="1"/>
      <c r="WLO357" s="1"/>
      <c r="WLP357" s="1"/>
      <c r="WLQ357" s="1"/>
      <c r="WLR357" s="1"/>
      <c r="WLS357" s="1"/>
      <c r="WLT357" s="1"/>
      <c r="WLU357" s="1"/>
      <c r="WLV357" s="1"/>
      <c r="WLW357" s="1"/>
      <c r="WLX357" s="1"/>
      <c r="WLY357" s="1"/>
      <c r="WLZ357" s="1"/>
      <c r="WMA357" s="1"/>
      <c r="WMB357" s="1"/>
      <c r="WMC357" s="1"/>
      <c r="WMD357" s="1"/>
      <c r="WME357" s="1"/>
      <c r="WMF357" s="1"/>
      <c r="WMG357" s="1"/>
      <c r="WMH357" s="1"/>
      <c r="WMI357" s="1"/>
      <c r="WMJ357" s="1"/>
      <c r="WMK357" s="1"/>
      <c r="WML357" s="1"/>
      <c r="WMM357" s="1"/>
      <c r="WMN357" s="1"/>
      <c r="WMO357" s="1"/>
      <c r="WMP357" s="1"/>
      <c r="WMQ357" s="1"/>
      <c r="WMR357" s="1"/>
      <c r="WMS357" s="1"/>
      <c r="WMT357" s="1"/>
      <c r="WMU357" s="1"/>
      <c r="WMV357" s="1"/>
      <c r="WMW357" s="1"/>
      <c r="WMX357" s="1"/>
      <c r="WMY357" s="1"/>
      <c r="WMZ357" s="1"/>
      <c r="WNA357" s="1"/>
      <c r="WNB357" s="1"/>
      <c r="WNC357" s="1"/>
      <c r="WND357" s="1"/>
      <c r="WNE357" s="1"/>
      <c r="WNF357" s="1"/>
      <c r="WNG357" s="1"/>
      <c r="WNH357" s="1"/>
      <c r="WNI357" s="1"/>
      <c r="WNJ357" s="1"/>
      <c r="WNK357" s="1"/>
      <c r="WNL357" s="1"/>
      <c r="WNM357" s="1"/>
      <c r="WNN357" s="1"/>
      <c r="WNO357" s="1"/>
      <c r="WNP357" s="1"/>
      <c r="WNQ357" s="1"/>
      <c r="WNR357" s="1"/>
      <c r="WNS357" s="1"/>
      <c r="WNT357" s="1"/>
      <c r="WNU357" s="1"/>
      <c r="WNV357" s="1"/>
      <c r="WNW357" s="1"/>
      <c r="WNX357" s="1"/>
      <c r="WNY357" s="1"/>
      <c r="WNZ357" s="1"/>
      <c r="WOA357" s="1"/>
      <c r="WOB357" s="1"/>
      <c r="WOC357" s="1"/>
      <c r="WOD357" s="1"/>
      <c r="WOE357" s="1"/>
      <c r="WOF357" s="1"/>
      <c r="WOG357" s="1"/>
      <c r="WOH357" s="1"/>
      <c r="WOI357" s="1"/>
      <c r="WOJ357" s="1"/>
      <c r="WOK357" s="1"/>
      <c r="WOL357" s="1"/>
      <c r="WOM357" s="1"/>
      <c r="WON357" s="1"/>
      <c r="WOO357" s="1"/>
      <c r="WOP357" s="1"/>
      <c r="WOQ357" s="1"/>
      <c r="WOR357" s="1"/>
      <c r="WOS357" s="1"/>
      <c r="WOT357" s="1"/>
      <c r="WOU357" s="1"/>
      <c r="WOV357" s="1"/>
      <c r="WOW357" s="1"/>
      <c r="WOX357" s="1"/>
      <c r="WOY357" s="1"/>
      <c r="WOZ357" s="1"/>
      <c r="WPA357" s="1"/>
      <c r="WPB357" s="1"/>
      <c r="WPC357" s="1"/>
      <c r="WPD357" s="1"/>
      <c r="WPE357" s="1"/>
      <c r="WPF357" s="1"/>
      <c r="WPG357" s="1"/>
      <c r="WPH357" s="1"/>
      <c r="WPI357" s="1"/>
      <c r="WPJ357" s="1"/>
      <c r="WPK357" s="1"/>
      <c r="WPL357" s="1"/>
      <c r="WPM357" s="1"/>
      <c r="WPN357" s="1"/>
      <c r="WPO357" s="1"/>
      <c r="WPP357" s="1"/>
      <c r="WPQ357" s="1"/>
      <c r="WPR357" s="1"/>
      <c r="WPS357" s="1"/>
      <c r="WPT357" s="1"/>
      <c r="WPU357" s="1"/>
      <c r="WPV357" s="1"/>
      <c r="WPW357" s="1"/>
      <c r="WPX357" s="1"/>
      <c r="WPY357" s="1"/>
      <c r="WPZ357" s="1"/>
      <c r="WQA357" s="1"/>
      <c r="WQB357" s="1"/>
      <c r="WQC357" s="1"/>
      <c r="WQD357" s="1"/>
      <c r="WQE357" s="1"/>
      <c r="WQF357" s="1"/>
      <c r="WQG357" s="1"/>
      <c r="WQH357" s="1"/>
      <c r="WQI357" s="1"/>
      <c r="WQJ357" s="1"/>
      <c r="WQK357" s="1"/>
      <c r="WQL357" s="1"/>
      <c r="WQM357" s="1"/>
      <c r="WQN357" s="1"/>
      <c r="WQO357" s="1"/>
      <c r="WQP357" s="1"/>
      <c r="WQQ357" s="1"/>
      <c r="WQR357" s="1"/>
      <c r="WQS357" s="1"/>
      <c r="WQT357" s="1"/>
      <c r="WQU357" s="1"/>
      <c r="WQV357" s="1"/>
      <c r="WQW357" s="1"/>
      <c r="WQX357" s="1"/>
      <c r="WQY357" s="1"/>
      <c r="WQZ357" s="1"/>
      <c r="WRA357" s="1"/>
      <c r="WRB357" s="1"/>
      <c r="WRC357" s="1"/>
      <c r="WRD357" s="1"/>
      <c r="WRE357" s="1"/>
      <c r="WRF357" s="1"/>
      <c r="WRG357" s="1"/>
      <c r="WRH357" s="1"/>
      <c r="WRI357" s="1"/>
      <c r="WRJ357" s="1"/>
      <c r="WRK357" s="1"/>
      <c r="WRL357" s="1"/>
      <c r="WRM357" s="1"/>
      <c r="WRN357" s="1"/>
      <c r="WRO357" s="1"/>
      <c r="WRP357" s="1"/>
      <c r="WRQ357" s="1"/>
      <c r="WRR357" s="1"/>
      <c r="WRS357" s="1"/>
      <c r="WRT357" s="1"/>
      <c r="WRU357" s="1"/>
      <c r="WRV357" s="1"/>
      <c r="WRW357" s="1"/>
      <c r="WRX357" s="1"/>
      <c r="WRY357" s="1"/>
      <c r="WRZ357" s="1"/>
      <c r="WSA357" s="1"/>
      <c r="WSB357" s="1"/>
      <c r="WSC357" s="1"/>
      <c r="WSD357" s="1"/>
      <c r="WSE357" s="1"/>
      <c r="WSF357" s="1"/>
      <c r="WSG357" s="1"/>
      <c r="WSH357" s="1"/>
      <c r="WSI357" s="1"/>
      <c r="WSJ357" s="1"/>
      <c r="WSK357" s="1"/>
      <c r="WSL357" s="1"/>
      <c r="WSM357" s="1"/>
      <c r="WSN357" s="1"/>
      <c r="WSO357" s="1"/>
      <c r="WSP357" s="1"/>
      <c r="WSQ357" s="1"/>
      <c r="WSR357" s="1"/>
      <c r="WSS357" s="1"/>
      <c r="WST357" s="1"/>
      <c r="WSU357" s="1"/>
      <c r="WSV357" s="1"/>
      <c r="WSW357" s="1"/>
      <c r="WSX357" s="1"/>
      <c r="WSY357" s="1"/>
      <c r="WSZ357" s="1"/>
      <c r="WTA357" s="1"/>
      <c r="WTB357" s="1"/>
      <c r="WTC357" s="1"/>
      <c r="WTD357" s="1"/>
      <c r="WTE357" s="1"/>
      <c r="WTF357" s="1"/>
      <c r="WTG357" s="1"/>
      <c r="WTH357" s="1"/>
      <c r="WTI357" s="1"/>
      <c r="WTJ357" s="1"/>
      <c r="WTK357" s="1"/>
      <c r="WTL357" s="1"/>
      <c r="WTM357" s="1"/>
      <c r="WTN357" s="1"/>
      <c r="WTO357" s="1"/>
      <c r="WTP357" s="1"/>
      <c r="WTQ357" s="1"/>
      <c r="WTR357" s="1"/>
      <c r="WTS357" s="1"/>
      <c r="WTT357" s="1"/>
      <c r="WTU357" s="1"/>
      <c r="WTV357" s="1"/>
      <c r="WTW357" s="1"/>
      <c r="WTX357" s="1"/>
      <c r="WTY357" s="1"/>
      <c r="WTZ357" s="1"/>
      <c r="WUA357" s="1"/>
      <c r="WUB357" s="1"/>
      <c r="WUC357" s="1"/>
      <c r="WUD357" s="1"/>
      <c r="WUE357" s="1"/>
      <c r="WUF357" s="1"/>
      <c r="WUG357" s="1"/>
      <c r="WUH357" s="1"/>
      <c r="WUI357" s="1"/>
      <c r="WUJ357" s="1"/>
      <c r="WUK357" s="1"/>
      <c r="WUL357" s="1"/>
      <c r="WUM357" s="1"/>
      <c r="WUN357" s="1"/>
      <c r="WUO357" s="1"/>
      <c r="WUP357" s="1"/>
      <c r="WUQ357" s="1"/>
      <c r="WUR357" s="1"/>
      <c r="WUS357" s="1"/>
      <c r="WUT357" s="1"/>
      <c r="WUU357" s="1"/>
      <c r="WUV357" s="1"/>
      <c r="WUW357" s="1"/>
      <c r="WUX357" s="1"/>
      <c r="WUY357" s="1"/>
      <c r="WUZ357" s="1"/>
      <c r="WVA357" s="1"/>
      <c r="WVB357" s="1"/>
      <c r="WVC357" s="1"/>
      <c r="WVD357" s="1"/>
      <c r="WVE357" s="1"/>
      <c r="WVF357" s="1"/>
      <c r="WVG357" s="1"/>
      <c r="WVH357" s="1"/>
      <c r="WVI357" s="1"/>
      <c r="WVJ357" s="1"/>
      <c r="WVK357" s="1"/>
      <c r="WVL357" s="1"/>
      <c r="WVM357" s="1"/>
      <c r="WVN357" s="1"/>
      <c r="WVO357" s="1"/>
      <c r="WVP357" s="1"/>
      <c r="WVQ357" s="1"/>
      <c r="WVR357" s="1"/>
      <c r="WVS357" s="1"/>
      <c r="WVT357" s="1"/>
      <c r="WVU357" s="1"/>
    </row>
    <row r="358" spans="1:16141" s="5" customFormat="1" ht="35.1" customHeight="1">
      <c r="A358" s="2800"/>
      <c r="B358" s="3"/>
      <c r="C358" s="95"/>
      <c r="D358" s="95"/>
      <c r="E358" s="2672" t="s">
        <v>79</v>
      </c>
      <c r="F358" s="2759">
        <f>+SUM(F359:F372)</f>
        <v>493067.47416666668</v>
      </c>
      <c r="G358" s="2737"/>
      <c r="H358" s="2739">
        <f>+SUM(H359:H372)</f>
        <v>5916809.6899999995</v>
      </c>
      <c r="I358" s="2788"/>
      <c r="J358" s="2777"/>
      <c r="L358" s="1"/>
      <c r="M358" s="84"/>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c r="ALA358" s="1"/>
      <c r="ALB358" s="1"/>
      <c r="ALC358" s="1"/>
      <c r="ALD358" s="1"/>
      <c r="ALE358" s="1"/>
      <c r="ALF358" s="1"/>
      <c r="ALG358" s="1"/>
      <c r="ALH358" s="1"/>
      <c r="ALI358" s="1"/>
      <c r="ALJ358" s="1"/>
      <c r="ALK358" s="1"/>
      <c r="ALL358" s="1"/>
      <c r="ALM358" s="1"/>
      <c r="ALN358" s="1"/>
      <c r="ALO358" s="1"/>
      <c r="ALP358" s="1"/>
      <c r="ALQ358" s="1"/>
      <c r="ALR358" s="1"/>
      <c r="ALS358" s="1"/>
      <c r="ALT358" s="1"/>
      <c r="ALU358" s="1"/>
      <c r="ALV358" s="1"/>
      <c r="ALW358" s="1"/>
      <c r="ALX358" s="1"/>
      <c r="ALY358" s="1"/>
      <c r="ALZ358" s="1"/>
      <c r="AMA358" s="1"/>
      <c r="AMB358" s="1"/>
      <c r="AMC358" s="1"/>
      <c r="AMD358" s="1"/>
      <c r="AME358" s="1"/>
      <c r="AMF358" s="1"/>
      <c r="AMG358" s="1"/>
      <c r="AMH358" s="1"/>
      <c r="AMI358" s="1"/>
      <c r="AMJ358" s="1"/>
      <c r="AMK358" s="1"/>
      <c r="AML358" s="1"/>
      <c r="AMM358" s="1"/>
      <c r="AMN358" s="1"/>
      <c r="AMO358" s="1"/>
      <c r="AMP358" s="1"/>
      <c r="AMQ358" s="1"/>
      <c r="AMR358" s="1"/>
      <c r="AMS358" s="1"/>
      <c r="AMT358" s="1"/>
      <c r="AMU358" s="1"/>
      <c r="AMV358" s="1"/>
      <c r="AMW358" s="1"/>
      <c r="AMX358" s="1"/>
      <c r="AMY358" s="1"/>
      <c r="AMZ358" s="1"/>
      <c r="ANA358" s="1"/>
      <c r="ANB358" s="1"/>
      <c r="ANC358" s="1"/>
      <c r="AND358" s="1"/>
      <c r="ANE358" s="1"/>
      <c r="ANF358" s="1"/>
      <c r="ANG358" s="1"/>
      <c r="ANH358" s="1"/>
      <c r="ANI358" s="1"/>
      <c r="ANJ358" s="1"/>
      <c r="ANK358" s="1"/>
      <c r="ANL358" s="1"/>
      <c r="ANM358" s="1"/>
      <c r="ANN358" s="1"/>
      <c r="ANO358" s="1"/>
      <c r="ANP358" s="1"/>
      <c r="ANQ358" s="1"/>
      <c r="ANR358" s="1"/>
      <c r="ANS358" s="1"/>
      <c r="ANT358" s="1"/>
      <c r="ANU358" s="1"/>
      <c r="ANV358" s="1"/>
      <c r="ANW358" s="1"/>
      <c r="ANX358" s="1"/>
      <c r="ANY358" s="1"/>
      <c r="ANZ358" s="1"/>
      <c r="AOA358" s="1"/>
      <c r="AOB358" s="1"/>
      <c r="AOC358" s="1"/>
      <c r="AOD358" s="1"/>
      <c r="AOE358" s="1"/>
      <c r="AOF358" s="1"/>
      <c r="AOG358" s="1"/>
      <c r="AOH358" s="1"/>
      <c r="AOI358" s="1"/>
      <c r="AOJ358" s="1"/>
      <c r="AOK358" s="1"/>
      <c r="AOL358" s="1"/>
      <c r="AOM358" s="1"/>
      <c r="AON358" s="1"/>
      <c r="AOO358" s="1"/>
      <c r="AOP358" s="1"/>
      <c r="AOQ358" s="1"/>
      <c r="AOR358" s="1"/>
      <c r="AOS358" s="1"/>
      <c r="AOT358" s="1"/>
      <c r="AOU358" s="1"/>
      <c r="AOV358" s="1"/>
      <c r="AOW358" s="1"/>
      <c r="AOX358" s="1"/>
      <c r="AOY358" s="1"/>
      <c r="AOZ358" s="1"/>
      <c r="APA358" s="1"/>
      <c r="APB358" s="1"/>
      <c r="APC358" s="1"/>
      <c r="APD358" s="1"/>
      <c r="APE358" s="1"/>
      <c r="APF358" s="1"/>
      <c r="APG358" s="1"/>
      <c r="APH358" s="1"/>
      <c r="API358" s="1"/>
      <c r="APJ358" s="1"/>
      <c r="APK358" s="1"/>
      <c r="APL358" s="1"/>
      <c r="APM358" s="1"/>
      <c r="APN358" s="1"/>
      <c r="APO358" s="1"/>
      <c r="APP358" s="1"/>
      <c r="APQ358" s="1"/>
      <c r="APR358" s="1"/>
      <c r="APS358" s="1"/>
      <c r="APT358" s="1"/>
      <c r="APU358" s="1"/>
      <c r="APV358" s="1"/>
      <c r="APW358" s="1"/>
      <c r="APX358" s="1"/>
      <c r="APY358" s="1"/>
      <c r="APZ358" s="1"/>
      <c r="AQA358" s="1"/>
      <c r="AQB358" s="1"/>
      <c r="AQC358" s="1"/>
      <c r="AQD358" s="1"/>
      <c r="AQE358" s="1"/>
      <c r="AQF358" s="1"/>
      <c r="AQG358" s="1"/>
      <c r="AQH358" s="1"/>
      <c r="AQI358" s="1"/>
      <c r="AQJ358" s="1"/>
      <c r="AQK358" s="1"/>
      <c r="AQL358" s="1"/>
      <c r="AQM358" s="1"/>
      <c r="AQN358" s="1"/>
      <c r="AQO358" s="1"/>
      <c r="AQP358" s="1"/>
      <c r="AQQ358" s="1"/>
      <c r="AQR358" s="1"/>
      <c r="AQS358" s="1"/>
      <c r="AQT358" s="1"/>
      <c r="AQU358" s="1"/>
      <c r="AQV358" s="1"/>
      <c r="AQW358" s="1"/>
      <c r="AQX358" s="1"/>
      <c r="AQY358" s="1"/>
      <c r="AQZ358" s="1"/>
      <c r="ARA358" s="1"/>
      <c r="ARB358" s="1"/>
      <c r="ARC358" s="1"/>
      <c r="ARD358" s="1"/>
      <c r="ARE358" s="1"/>
      <c r="ARF358" s="1"/>
      <c r="ARG358" s="1"/>
      <c r="ARH358" s="1"/>
      <c r="ARI358" s="1"/>
      <c r="ARJ358" s="1"/>
      <c r="ARK358" s="1"/>
      <c r="ARL358" s="1"/>
      <c r="ARM358" s="1"/>
      <c r="ARN358" s="1"/>
      <c r="ARO358" s="1"/>
      <c r="ARP358" s="1"/>
      <c r="ARQ358" s="1"/>
      <c r="ARR358" s="1"/>
      <c r="ARS358" s="1"/>
      <c r="ART358" s="1"/>
      <c r="ARU358" s="1"/>
      <c r="ARV358" s="1"/>
      <c r="ARW358" s="1"/>
      <c r="ARX358" s="1"/>
      <c r="ARY358" s="1"/>
      <c r="ARZ358" s="1"/>
      <c r="ASA358" s="1"/>
      <c r="ASB358" s="1"/>
      <c r="ASC358" s="1"/>
      <c r="ASD358" s="1"/>
      <c r="ASE358" s="1"/>
      <c r="ASF358" s="1"/>
      <c r="ASG358" s="1"/>
      <c r="ASH358" s="1"/>
      <c r="ASI358" s="1"/>
      <c r="ASJ358" s="1"/>
      <c r="ASK358" s="1"/>
      <c r="ASL358" s="1"/>
      <c r="ASM358" s="1"/>
      <c r="ASN358" s="1"/>
      <c r="ASO358" s="1"/>
      <c r="ASP358" s="1"/>
      <c r="ASQ358" s="1"/>
      <c r="ASR358" s="1"/>
      <c r="ASS358" s="1"/>
      <c r="AST358" s="1"/>
      <c r="ASU358" s="1"/>
      <c r="ASV358" s="1"/>
      <c r="ASW358" s="1"/>
      <c r="ASX358" s="1"/>
      <c r="ASY358" s="1"/>
      <c r="ASZ358" s="1"/>
      <c r="ATA358" s="1"/>
      <c r="ATB358" s="1"/>
      <c r="ATC358" s="1"/>
      <c r="ATD358" s="1"/>
      <c r="ATE358" s="1"/>
      <c r="ATF358" s="1"/>
      <c r="ATG358" s="1"/>
      <c r="ATH358" s="1"/>
      <c r="ATI358" s="1"/>
      <c r="ATJ358" s="1"/>
      <c r="ATK358" s="1"/>
      <c r="ATL358" s="1"/>
      <c r="ATM358" s="1"/>
      <c r="ATN358" s="1"/>
      <c r="ATO358" s="1"/>
      <c r="ATP358" s="1"/>
      <c r="ATQ358" s="1"/>
      <c r="ATR358" s="1"/>
      <c r="ATS358" s="1"/>
      <c r="ATT358" s="1"/>
      <c r="ATU358" s="1"/>
      <c r="ATV358" s="1"/>
      <c r="ATW358" s="1"/>
      <c r="ATX358" s="1"/>
      <c r="ATY358" s="1"/>
      <c r="ATZ358" s="1"/>
      <c r="AUA358" s="1"/>
      <c r="AUB358" s="1"/>
      <c r="AUC358" s="1"/>
      <c r="AUD358" s="1"/>
      <c r="AUE358" s="1"/>
      <c r="AUF358" s="1"/>
      <c r="AUG358" s="1"/>
      <c r="AUH358" s="1"/>
      <c r="AUI358" s="1"/>
      <c r="AUJ358" s="1"/>
      <c r="AUK358" s="1"/>
      <c r="AUL358" s="1"/>
      <c r="AUM358" s="1"/>
      <c r="AUN358" s="1"/>
      <c r="AUO358" s="1"/>
      <c r="AUP358" s="1"/>
      <c r="AUQ358" s="1"/>
      <c r="AUR358" s="1"/>
      <c r="AUS358" s="1"/>
      <c r="AUT358" s="1"/>
      <c r="AUU358" s="1"/>
      <c r="AUV358" s="1"/>
      <c r="AUW358" s="1"/>
      <c r="AUX358" s="1"/>
      <c r="AUY358" s="1"/>
      <c r="AUZ358" s="1"/>
      <c r="AVA358" s="1"/>
      <c r="AVB358" s="1"/>
      <c r="AVC358" s="1"/>
      <c r="AVD358" s="1"/>
      <c r="AVE358" s="1"/>
      <c r="AVF358" s="1"/>
      <c r="AVG358" s="1"/>
      <c r="AVH358" s="1"/>
      <c r="AVI358" s="1"/>
      <c r="AVJ358" s="1"/>
      <c r="AVK358" s="1"/>
      <c r="AVL358" s="1"/>
      <c r="AVM358" s="1"/>
      <c r="AVN358" s="1"/>
      <c r="AVO358" s="1"/>
      <c r="AVP358" s="1"/>
      <c r="AVQ358" s="1"/>
      <c r="AVR358" s="1"/>
      <c r="AVS358" s="1"/>
      <c r="AVT358" s="1"/>
      <c r="AVU358" s="1"/>
      <c r="AVV358" s="1"/>
      <c r="AVW358" s="1"/>
      <c r="AVX358" s="1"/>
      <c r="AVY358" s="1"/>
      <c r="AVZ358" s="1"/>
      <c r="AWA358" s="1"/>
      <c r="AWB358" s="1"/>
      <c r="AWC358" s="1"/>
      <c r="AWD358" s="1"/>
      <c r="AWE358" s="1"/>
      <c r="AWF358" s="1"/>
      <c r="AWG358" s="1"/>
      <c r="AWH358" s="1"/>
      <c r="AWI358" s="1"/>
      <c r="AWJ358" s="1"/>
      <c r="AWK358" s="1"/>
      <c r="AWL358" s="1"/>
      <c r="AWM358" s="1"/>
      <c r="AWN358" s="1"/>
      <c r="AWO358" s="1"/>
      <c r="AWP358" s="1"/>
      <c r="AWQ358" s="1"/>
      <c r="AWR358" s="1"/>
      <c r="AWS358" s="1"/>
      <c r="AWT358" s="1"/>
      <c r="AWU358" s="1"/>
      <c r="AWV358" s="1"/>
      <c r="AWW358" s="1"/>
      <c r="AWX358" s="1"/>
      <c r="AWY358" s="1"/>
      <c r="AWZ358" s="1"/>
      <c r="AXA358" s="1"/>
      <c r="AXB358" s="1"/>
      <c r="AXC358" s="1"/>
      <c r="AXD358" s="1"/>
      <c r="AXE358" s="1"/>
      <c r="AXF358" s="1"/>
      <c r="AXG358" s="1"/>
      <c r="AXH358" s="1"/>
      <c r="AXI358" s="1"/>
      <c r="AXJ358" s="1"/>
      <c r="AXK358" s="1"/>
      <c r="AXL358" s="1"/>
      <c r="AXM358" s="1"/>
      <c r="AXN358" s="1"/>
      <c r="AXO358" s="1"/>
      <c r="AXP358" s="1"/>
      <c r="AXQ358" s="1"/>
      <c r="AXR358" s="1"/>
      <c r="AXS358" s="1"/>
      <c r="AXT358" s="1"/>
      <c r="AXU358" s="1"/>
      <c r="AXV358" s="1"/>
      <c r="AXW358" s="1"/>
      <c r="AXX358" s="1"/>
      <c r="AXY358" s="1"/>
      <c r="AXZ358" s="1"/>
      <c r="AYA358" s="1"/>
      <c r="AYB358" s="1"/>
      <c r="AYC358" s="1"/>
      <c r="AYD358" s="1"/>
      <c r="AYE358" s="1"/>
      <c r="AYF358" s="1"/>
      <c r="AYG358" s="1"/>
      <c r="AYH358" s="1"/>
      <c r="AYI358" s="1"/>
      <c r="AYJ358" s="1"/>
      <c r="AYK358" s="1"/>
      <c r="AYL358" s="1"/>
      <c r="AYM358" s="1"/>
      <c r="AYN358" s="1"/>
      <c r="AYO358" s="1"/>
      <c r="AYP358" s="1"/>
      <c r="AYQ358" s="1"/>
      <c r="AYR358" s="1"/>
      <c r="AYS358" s="1"/>
      <c r="AYT358" s="1"/>
      <c r="AYU358" s="1"/>
      <c r="AYV358" s="1"/>
      <c r="AYW358" s="1"/>
      <c r="AYX358" s="1"/>
      <c r="AYY358" s="1"/>
      <c r="AYZ358" s="1"/>
      <c r="AZA358" s="1"/>
      <c r="AZB358" s="1"/>
      <c r="AZC358" s="1"/>
      <c r="AZD358" s="1"/>
      <c r="AZE358" s="1"/>
      <c r="AZF358" s="1"/>
      <c r="AZG358" s="1"/>
      <c r="AZH358" s="1"/>
      <c r="AZI358" s="1"/>
      <c r="AZJ358" s="1"/>
      <c r="AZK358" s="1"/>
      <c r="AZL358" s="1"/>
      <c r="AZM358" s="1"/>
      <c r="AZN358" s="1"/>
      <c r="AZO358" s="1"/>
      <c r="AZP358" s="1"/>
      <c r="AZQ358" s="1"/>
      <c r="AZR358" s="1"/>
      <c r="AZS358" s="1"/>
      <c r="AZT358" s="1"/>
      <c r="AZU358" s="1"/>
      <c r="AZV358" s="1"/>
      <c r="AZW358" s="1"/>
      <c r="AZX358" s="1"/>
      <c r="AZY358" s="1"/>
      <c r="AZZ358" s="1"/>
      <c r="BAA358" s="1"/>
      <c r="BAB358" s="1"/>
      <c r="BAC358" s="1"/>
      <c r="BAD358" s="1"/>
      <c r="BAE358" s="1"/>
      <c r="BAF358" s="1"/>
      <c r="BAG358" s="1"/>
      <c r="BAH358" s="1"/>
      <c r="BAI358" s="1"/>
      <c r="BAJ358" s="1"/>
      <c r="BAK358" s="1"/>
      <c r="BAL358" s="1"/>
      <c r="BAM358" s="1"/>
      <c r="BAN358" s="1"/>
      <c r="BAO358" s="1"/>
      <c r="BAP358" s="1"/>
      <c r="BAQ358" s="1"/>
      <c r="BAR358" s="1"/>
      <c r="BAS358" s="1"/>
      <c r="BAT358" s="1"/>
      <c r="BAU358" s="1"/>
      <c r="BAV358" s="1"/>
      <c r="BAW358" s="1"/>
      <c r="BAX358" s="1"/>
      <c r="BAY358" s="1"/>
      <c r="BAZ358" s="1"/>
      <c r="BBA358" s="1"/>
      <c r="BBB358" s="1"/>
      <c r="BBC358" s="1"/>
      <c r="BBD358" s="1"/>
      <c r="BBE358" s="1"/>
      <c r="BBF358" s="1"/>
      <c r="BBG358" s="1"/>
      <c r="BBH358" s="1"/>
      <c r="BBI358" s="1"/>
      <c r="BBJ358" s="1"/>
      <c r="BBK358" s="1"/>
      <c r="BBL358" s="1"/>
      <c r="BBM358" s="1"/>
      <c r="BBN358" s="1"/>
      <c r="BBO358" s="1"/>
      <c r="BBP358" s="1"/>
      <c r="BBQ358" s="1"/>
      <c r="BBR358" s="1"/>
      <c r="BBS358" s="1"/>
      <c r="BBT358" s="1"/>
      <c r="BBU358" s="1"/>
      <c r="BBV358" s="1"/>
      <c r="BBW358" s="1"/>
      <c r="BBX358" s="1"/>
      <c r="BBY358" s="1"/>
      <c r="BBZ358" s="1"/>
      <c r="BCA358" s="1"/>
      <c r="BCB358" s="1"/>
      <c r="BCC358" s="1"/>
      <c r="BCD358" s="1"/>
      <c r="BCE358" s="1"/>
      <c r="BCF358" s="1"/>
      <c r="BCG358" s="1"/>
      <c r="BCH358" s="1"/>
      <c r="BCI358" s="1"/>
      <c r="BCJ358" s="1"/>
      <c r="BCK358" s="1"/>
      <c r="BCL358" s="1"/>
      <c r="BCM358" s="1"/>
      <c r="BCN358" s="1"/>
      <c r="BCO358" s="1"/>
      <c r="BCP358" s="1"/>
      <c r="BCQ358" s="1"/>
      <c r="BCR358" s="1"/>
      <c r="BCS358" s="1"/>
      <c r="BCT358" s="1"/>
      <c r="BCU358" s="1"/>
      <c r="BCV358" s="1"/>
      <c r="BCW358" s="1"/>
      <c r="BCX358" s="1"/>
      <c r="BCY358" s="1"/>
      <c r="BCZ358" s="1"/>
      <c r="BDA358" s="1"/>
      <c r="BDB358" s="1"/>
      <c r="BDC358" s="1"/>
      <c r="BDD358" s="1"/>
      <c r="BDE358" s="1"/>
      <c r="BDF358" s="1"/>
      <c r="BDG358" s="1"/>
      <c r="BDH358" s="1"/>
      <c r="BDI358" s="1"/>
      <c r="BDJ358" s="1"/>
      <c r="BDK358" s="1"/>
      <c r="BDL358" s="1"/>
      <c r="BDM358" s="1"/>
      <c r="BDN358" s="1"/>
      <c r="BDO358" s="1"/>
      <c r="BDP358" s="1"/>
      <c r="BDQ358" s="1"/>
      <c r="BDR358" s="1"/>
      <c r="BDS358" s="1"/>
      <c r="BDT358" s="1"/>
      <c r="BDU358" s="1"/>
      <c r="BDV358" s="1"/>
      <c r="BDW358" s="1"/>
      <c r="BDX358" s="1"/>
      <c r="BDY358" s="1"/>
      <c r="BDZ358" s="1"/>
      <c r="BEA358" s="1"/>
      <c r="BEB358" s="1"/>
      <c r="BEC358" s="1"/>
      <c r="BED358" s="1"/>
      <c r="BEE358" s="1"/>
      <c r="BEF358" s="1"/>
      <c r="BEG358" s="1"/>
      <c r="BEH358" s="1"/>
      <c r="BEI358" s="1"/>
      <c r="BEJ358" s="1"/>
      <c r="BEK358" s="1"/>
      <c r="BEL358" s="1"/>
      <c r="BEM358" s="1"/>
      <c r="BEN358" s="1"/>
      <c r="BEO358" s="1"/>
      <c r="BEP358" s="1"/>
      <c r="BEQ358" s="1"/>
      <c r="BER358" s="1"/>
      <c r="BES358" s="1"/>
      <c r="BET358" s="1"/>
      <c r="BEU358" s="1"/>
      <c r="BEV358" s="1"/>
      <c r="BEW358" s="1"/>
      <c r="BEX358" s="1"/>
      <c r="BEY358" s="1"/>
      <c r="BEZ358" s="1"/>
      <c r="BFA358" s="1"/>
      <c r="BFB358" s="1"/>
      <c r="BFC358" s="1"/>
      <c r="BFD358" s="1"/>
      <c r="BFE358" s="1"/>
      <c r="BFF358" s="1"/>
      <c r="BFG358" s="1"/>
      <c r="BFH358" s="1"/>
      <c r="BFI358" s="1"/>
      <c r="BFJ358" s="1"/>
      <c r="BFK358" s="1"/>
      <c r="BFL358" s="1"/>
      <c r="BFM358" s="1"/>
      <c r="BFN358" s="1"/>
      <c r="BFO358" s="1"/>
      <c r="BFP358" s="1"/>
      <c r="BFQ358" s="1"/>
      <c r="BFR358" s="1"/>
      <c r="BFS358" s="1"/>
      <c r="BFT358" s="1"/>
      <c r="BFU358" s="1"/>
      <c r="BFV358" s="1"/>
      <c r="BFW358" s="1"/>
      <c r="BFX358" s="1"/>
      <c r="BFY358" s="1"/>
      <c r="BFZ358" s="1"/>
      <c r="BGA358" s="1"/>
      <c r="BGB358" s="1"/>
      <c r="BGC358" s="1"/>
      <c r="BGD358" s="1"/>
      <c r="BGE358" s="1"/>
      <c r="BGF358" s="1"/>
      <c r="BGG358" s="1"/>
      <c r="BGH358" s="1"/>
      <c r="BGI358" s="1"/>
      <c r="BGJ358" s="1"/>
      <c r="BGK358" s="1"/>
      <c r="BGL358" s="1"/>
      <c r="BGM358" s="1"/>
      <c r="BGN358" s="1"/>
      <c r="BGO358" s="1"/>
      <c r="BGP358" s="1"/>
      <c r="BGQ358" s="1"/>
      <c r="BGR358" s="1"/>
      <c r="BGS358" s="1"/>
      <c r="BGT358" s="1"/>
      <c r="BGU358" s="1"/>
      <c r="BGV358" s="1"/>
      <c r="BGW358" s="1"/>
      <c r="BGX358" s="1"/>
      <c r="BGY358" s="1"/>
      <c r="BGZ358" s="1"/>
      <c r="BHA358" s="1"/>
      <c r="BHB358" s="1"/>
      <c r="BHC358" s="1"/>
      <c r="BHD358" s="1"/>
      <c r="BHE358" s="1"/>
      <c r="BHF358" s="1"/>
      <c r="BHG358" s="1"/>
      <c r="BHH358" s="1"/>
      <c r="BHI358" s="1"/>
      <c r="BHJ358" s="1"/>
      <c r="BHK358" s="1"/>
      <c r="BHL358" s="1"/>
      <c r="BHM358" s="1"/>
      <c r="BHN358" s="1"/>
      <c r="BHO358" s="1"/>
      <c r="BHP358" s="1"/>
      <c r="BHQ358" s="1"/>
      <c r="BHR358" s="1"/>
      <c r="BHS358" s="1"/>
      <c r="BHT358" s="1"/>
      <c r="BHU358" s="1"/>
      <c r="BHV358" s="1"/>
      <c r="BHW358" s="1"/>
      <c r="BHX358" s="1"/>
      <c r="BHY358" s="1"/>
      <c r="BHZ358" s="1"/>
      <c r="BIA358" s="1"/>
      <c r="BIB358" s="1"/>
      <c r="BIC358" s="1"/>
      <c r="BID358" s="1"/>
      <c r="BIE358" s="1"/>
      <c r="BIF358" s="1"/>
      <c r="BIG358" s="1"/>
      <c r="BIH358" s="1"/>
      <c r="BII358" s="1"/>
      <c r="BIJ358" s="1"/>
      <c r="BIK358" s="1"/>
      <c r="BIL358" s="1"/>
      <c r="BIM358" s="1"/>
      <c r="BIN358" s="1"/>
      <c r="BIO358" s="1"/>
      <c r="BIP358" s="1"/>
      <c r="BIQ358" s="1"/>
      <c r="BIR358" s="1"/>
      <c r="BIS358" s="1"/>
      <c r="BIT358" s="1"/>
      <c r="BIU358" s="1"/>
      <c r="BIV358" s="1"/>
      <c r="BIW358" s="1"/>
      <c r="BIX358" s="1"/>
      <c r="BIY358" s="1"/>
      <c r="BIZ358" s="1"/>
      <c r="BJA358" s="1"/>
      <c r="BJB358" s="1"/>
      <c r="BJC358" s="1"/>
      <c r="BJD358" s="1"/>
      <c r="BJE358" s="1"/>
      <c r="BJF358" s="1"/>
      <c r="BJG358" s="1"/>
      <c r="BJH358" s="1"/>
      <c r="BJI358" s="1"/>
      <c r="BJJ358" s="1"/>
      <c r="BJK358" s="1"/>
      <c r="BJL358" s="1"/>
      <c r="BJM358" s="1"/>
      <c r="BJN358" s="1"/>
      <c r="BJO358" s="1"/>
      <c r="BJP358" s="1"/>
      <c r="BJQ358" s="1"/>
      <c r="BJR358" s="1"/>
      <c r="BJS358" s="1"/>
      <c r="BJT358" s="1"/>
      <c r="BJU358" s="1"/>
      <c r="BJV358" s="1"/>
      <c r="BJW358" s="1"/>
      <c r="BJX358" s="1"/>
      <c r="BJY358" s="1"/>
      <c r="BJZ358" s="1"/>
      <c r="BKA358" s="1"/>
      <c r="BKB358" s="1"/>
      <c r="BKC358" s="1"/>
      <c r="BKD358" s="1"/>
      <c r="BKE358" s="1"/>
      <c r="BKF358" s="1"/>
      <c r="BKG358" s="1"/>
      <c r="BKH358" s="1"/>
      <c r="BKI358" s="1"/>
      <c r="BKJ358" s="1"/>
      <c r="BKK358" s="1"/>
      <c r="BKL358" s="1"/>
      <c r="BKM358" s="1"/>
      <c r="BKN358" s="1"/>
      <c r="BKO358" s="1"/>
      <c r="BKP358" s="1"/>
      <c r="BKQ358" s="1"/>
      <c r="BKR358" s="1"/>
      <c r="BKS358" s="1"/>
      <c r="BKT358" s="1"/>
      <c r="BKU358" s="1"/>
      <c r="BKV358" s="1"/>
      <c r="BKW358" s="1"/>
      <c r="BKX358" s="1"/>
      <c r="BKY358" s="1"/>
      <c r="BKZ358" s="1"/>
      <c r="BLA358" s="1"/>
      <c r="BLB358" s="1"/>
      <c r="BLC358" s="1"/>
      <c r="BLD358" s="1"/>
      <c r="BLE358" s="1"/>
      <c r="BLF358" s="1"/>
      <c r="BLG358" s="1"/>
      <c r="BLH358" s="1"/>
      <c r="BLI358" s="1"/>
      <c r="BLJ358" s="1"/>
      <c r="BLK358" s="1"/>
      <c r="BLL358" s="1"/>
      <c r="BLM358" s="1"/>
      <c r="BLN358" s="1"/>
      <c r="BLO358" s="1"/>
      <c r="BLP358" s="1"/>
      <c r="BLQ358" s="1"/>
      <c r="BLR358" s="1"/>
      <c r="BLS358" s="1"/>
      <c r="BLT358" s="1"/>
      <c r="BLU358" s="1"/>
      <c r="BLV358" s="1"/>
      <c r="BLW358" s="1"/>
      <c r="BLX358" s="1"/>
      <c r="BLY358" s="1"/>
      <c r="BLZ358" s="1"/>
      <c r="BMA358" s="1"/>
      <c r="BMB358" s="1"/>
      <c r="BMC358" s="1"/>
      <c r="BMD358" s="1"/>
      <c r="BME358" s="1"/>
      <c r="BMF358" s="1"/>
      <c r="BMG358" s="1"/>
      <c r="BMH358" s="1"/>
      <c r="BMI358" s="1"/>
      <c r="BMJ358" s="1"/>
      <c r="BMK358" s="1"/>
      <c r="BML358" s="1"/>
      <c r="BMM358" s="1"/>
      <c r="BMN358" s="1"/>
      <c r="BMO358" s="1"/>
      <c r="BMP358" s="1"/>
      <c r="BMQ358" s="1"/>
      <c r="BMR358" s="1"/>
      <c r="BMS358" s="1"/>
      <c r="BMT358" s="1"/>
      <c r="BMU358" s="1"/>
      <c r="BMV358" s="1"/>
      <c r="BMW358" s="1"/>
      <c r="BMX358" s="1"/>
      <c r="BMY358" s="1"/>
      <c r="BMZ358" s="1"/>
      <c r="BNA358" s="1"/>
      <c r="BNB358" s="1"/>
      <c r="BNC358" s="1"/>
      <c r="BND358" s="1"/>
      <c r="BNE358" s="1"/>
      <c r="BNF358" s="1"/>
      <c r="BNG358" s="1"/>
      <c r="BNH358" s="1"/>
      <c r="BNI358" s="1"/>
      <c r="BNJ358" s="1"/>
      <c r="BNK358" s="1"/>
      <c r="BNL358" s="1"/>
      <c r="BNM358" s="1"/>
      <c r="BNN358" s="1"/>
      <c r="BNO358" s="1"/>
      <c r="BNP358" s="1"/>
      <c r="BNQ358" s="1"/>
      <c r="BNR358" s="1"/>
      <c r="BNS358" s="1"/>
      <c r="BNT358" s="1"/>
      <c r="BNU358" s="1"/>
      <c r="BNV358" s="1"/>
      <c r="BNW358" s="1"/>
      <c r="BNX358" s="1"/>
      <c r="BNY358" s="1"/>
      <c r="BNZ358" s="1"/>
      <c r="BOA358" s="1"/>
      <c r="BOB358" s="1"/>
      <c r="BOC358" s="1"/>
      <c r="BOD358" s="1"/>
      <c r="BOE358" s="1"/>
      <c r="BOF358" s="1"/>
      <c r="BOG358" s="1"/>
      <c r="BOH358" s="1"/>
      <c r="BOI358" s="1"/>
      <c r="BOJ358" s="1"/>
      <c r="BOK358" s="1"/>
      <c r="BOL358" s="1"/>
      <c r="BOM358" s="1"/>
      <c r="BON358" s="1"/>
      <c r="BOO358" s="1"/>
      <c r="BOP358" s="1"/>
      <c r="BOQ358" s="1"/>
      <c r="BOR358" s="1"/>
      <c r="BOS358" s="1"/>
      <c r="BOT358" s="1"/>
      <c r="BOU358" s="1"/>
      <c r="BOV358" s="1"/>
      <c r="BOW358" s="1"/>
      <c r="BOX358" s="1"/>
      <c r="BOY358" s="1"/>
      <c r="BOZ358" s="1"/>
      <c r="BPA358" s="1"/>
      <c r="BPB358" s="1"/>
      <c r="BPC358" s="1"/>
      <c r="BPD358" s="1"/>
      <c r="BPE358" s="1"/>
      <c r="BPF358" s="1"/>
      <c r="BPG358" s="1"/>
      <c r="BPH358" s="1"/>
      <c r="BPI358" s="1"/>
      <c r="BPJ358" s="1"/>
      <c r="BPK358" s="1"/>
      <c r="BPL358" s="1"/>
      <c r="BPM358" s="1"/>
      <c r="BPN358" s="1"/>
      <c r="BPO358" s="1"/>
      <c r="BPP358" s="1"/>
      <c r="BPQ358" s="1"/>
      <c r="BPR358" s="1"/>
      <c r="BPS358" s="1"/>
      <c r="BPT358" s="1"/>
      <c r="BPU358" s="1"/>
      <c r="BPV358" s="1"/>
      <c r="BPW358" s="1"/>
      <c r="BPX358" s="1"/>
      <c r="BPY358" s="1"/>
      <c r="BPZ358" s="1"/>
      <c r="BQA358" s="1"/>
      <c r="BQB358" s="1"/>
      <c r="BQC358" s="1"/>
      <c r="BQD358" s="1"/>
      <c r="BQE358" s="1"/>
      <c r="BQF358" s="1"/>
      <c r="BQG358" s="1"/>
      <c r="BQH358" s="1"/>
      <c r="BQI358" s="1"/>
      <c r="BQJ358" s="1"/>
      <c r="BQK358" s="1"/>
      <c r="BQL358" s="1"/>
      <c r="BQM358" s="1"/>
      <c r="BQN358" s="1"/>
      <c r="BQO358" s="1"/>
      <c r="BQP358" s="1"/>
      <c r="BQQ358" s="1"/>
      <c r="BQR358" s="1"/>
      <c r="BQS358" s="1"/>
      <c r="BQT358" s="1"/>
      <c r="BQU358" s="1"/>
      <c r="BQV358" s="1"/>
      <c r="BQW358" s="1"/>
      <c r="BQX358" s="1"/>
      <c r="BQY358" s="1"/>
      <c r="BQZ358" s="1"/>
      <c r="BRA358" s="1"/>
      <c r="BRB358" s="1"/>
      <c r="BRC358" s="1"/>
      <c r="BRD358" s="1"/>
      <c r="BRE358" s="1"/>
      <c r="BRF358" s="1"/>
      <c r="BRG358" s="1"/>
      <c r="BRH358" s="1"/>
      <c r="BRI358" s="1"/>
      <c r="BRJ358" s="1"/>
      <c r="BRK358" s="1"/>
      <c r="BRL358" s="1"/>
      <c r="BRM358" s="1"/>
      <c r="BRN358" s="1"/>
      <c r="BRO358" s="1"/>
      <c r="BRP358" s="1"/>
      <c r="BRQ358" s="1"/>
      <c r="BRR358" s="1"/>
      <c r="BRS358" s="1"/>
      <c r="BRT358" s="1"/>
      <c r="BRU358" s="1"/>
      <c r="BRV358" s="1"/>
      <c r="BRW358" s="1"/>
      <c r="BRX358" s="1"/>
      <c r="BRY358" s="1"/>
      <c r="BRZ358" s="1"/>
      <c r="BSA358" s="1"/>
      <c r="BSB358" s="1"/>
      <c r="BSC358" s="1"/>
      <c r="BSD358" s="1"/>
      <c r="BSE358" s="1"/>
      <c r="BSF358" s="1"/>
      <c r="BSG358" s="1"/>
      <c r="BSH358" s="1"/>
      <c r="BSI358" s="1"/>
      <c r="BSJ358" s="1"/>
      <c r="BSK358" s="1"/>
      <c r="BSL358" s="1"/>
      <c r="BSM358" s="1"/>
      <c r="BSN358" s="1"/>
      <c r="BSO358" s="1"/>
      <c r="BSP358" s="1"/>
      <c r="BSQ358" s="1"/>
      <c r="BSR358" s="1"/>
      <c r="BSS358" s="1"/>
      <c r="BST358" s="1"/>
      <c r="BSU358" s="1"/>
      <c r="BSV358" s="1"/>
      <c r="BSW358" s="1"/>
      <c r="BSX358" s="1"/>
      <c r="BSY358" s="1"/>
      <c r="BSZ358" s="1"/>
      <c r="BTA358" s="1"/>
      <c r="BTB358" s="1"/>
      <c r="BTC358" s="1"/>
      <c r="BTD358" s="1"/>
      <c r="BTE358" s="1"/>
      <c r="BTF358" s="1"/>
      <c r="BTG358" s="1"/>
      <c r="BTH358" s="1"/>
      <c r="BTI358" s="1"/>
      <c r="BTJ358" s="1"/>
      <c r="BTK358" s="1"/>
      <c r="BTL358" s="1"/>
      <c r="BTM358" s="1"/>
      <c r="BTN358" s="1"/>
      <c r="BTO358" s="1"/>
      <c r="BTP358" s="1"/>
      <c r="BTQ358" s="1"/>
      <c r="BTR358" s="1"/>
      <c r="BTS358" s="1"/>
      <c r="BTT358" s="1"/>
      <c r="BTU358" s="1"/>
      <c r="BTV358" s="1"/>
      <c r="BTW358" s="1"/>
      <c r="BTX358" s="1"/>
      <c r="BTY358" s="1"/>
      <c r="BTZ358" s="1"/>
      <c r="BUA358" s="1"/>
      <c r="BUB358" s="1"/>
      <c r="BUC358" s="1"/>
      <c r="BUD358" s="1"/>
      <c r="BUE358" s="1"/>
      <c r="BUF358" s="1"/>
      <c r="BUG358" s="1"/>
      <c r="BUH358" s="1"/>
      <c r="BUI358" s="1"/>
      <c r="BUJ358" s="1"/>
      <c r="BUK358" s="1"/>
      <c r="BUL358" s="1"/>
      <c r="BUM358" s="1"/>
      <c r="BUN358" s="1"/>
      <c r="BUO358" s="1"/>
      <c r="BUP358" s="1"/>
      <c r="BUQ358" s="1"/>
      <c r="BUR358" s="1"/>
      <c r="BUS358" s="1"/>
      <c r="BUT358" s="1"/>
      <c r="BUU358" s="1"/>
      <c r="BUV358" s="1"/>
      <c r="BUW358" s="1"/>
      <c r="BUX358" s="1"/>
      <c r="BUY358" s="1"/>
      <c r="BUZ358" s="1"/>
      <c r="BVA358" s="1"/>
      <c r="BVB358" s="1"/>
      <c r="BVC358" s="1"/>
      <c r="BVD358" s="1"/>
      <c r="BVE358" s="1"/>
      <c r="BVF358" s="1"/>
      <c r="BVG358" s="1"/>
      <c r="BVH358" s="1"/>
      <c r="BVI358" s="1"/>
      <c r="BVJ358" s="1"/>
      <c r="BVK358" s="1"/>
      <c r="BVL358" s="1"/>
      <c r="BVM358" s="1"/>
      <c r="BVN358" s="1"/>
      <c r="BVO358" s="1"/>
      <c r="BVP358" s="1"/>
      <c r="BVQ358" s="1"/>
      <c r="BVR358" s="1"/>
      <c r="BVS358" s="1"/>
      <c r="BVT358" s="1"/>
      <c r="BVU358" s="1"/>
      <c r="BVV358" s="1"/>
      <c r="BVW358" s="1"/>
      <c r="BVX358" s="1"/>
      <c r="BVY358" s="1"/>
      <c r="BVZ358" s="1"/>
      <c r="BWA358" s="1"/>
      <c r="BWB358" s="1"/>
      <c r="BWC358" s="1"/>
      <c r="BWD358" s="1"/>
      <c r="BWE358" s="1"/>
      <c r="BWF358" s="1"/>
      <c r="BWG358" s="1"/>
      <c r="BWH358" s="1"/>
      <c r="BWI358" s="1"/>
      <c r="BWJ358" s="1"/>
      <c r="BWK358" s="1"/>
      <c r="BWL358" s="1"/>
      <c r="BWM358" s="1"/>
      <c r="BWN358" s="1"/>
      <c r="BWO358" s="1"/>
      <c r="BWP358" s="1"/>
      <c r="BWQ358" s="1"/>
      <c r="BWR358" s="1"/>
      <c r="BWS358" s="1"/>
      <c r="BWT358" s="1"/>
      <c r="BWU358" s="1"/>
      <c r="BWV358" s="1"/>
      <c r="BWW358" s="1"/>
      <c r="BWX358" s="1"/>
      <c r="BWY358" s="1"/>
      <c r="BWZ358" s="1"/>
      <c r="BXA358" s="1"/>
      <c r="BXB358" s="1"/>
      <c r="BXC358" s="1"/>
      <c r="BXD358" s="1"/>
      <c r="BXE358" s="1"/>
      <c r="BXF358" s="1"/>
      <c r="BXG358" s="1"/>
      <c r="BXH358" s="1"/>
      <c r="BXI358" s="1"/>
      <c r="BXJ358" s="1"/>
      <c r="BXK358" s="1"/>
      <c r="BXL358" s="1"/>
      <c r="BXM358" s="1"/>
      <c r="BXN358" s="1"/>
      <c r="BXO358" s="1"/>
      <c r="BXP358" s="1"/>
      <c r="BXQ358" s="1"/>
      <c r="BXR358" s="1"/>
      <c r="BXS358" s="1"/>
      <c r="BXT358" s="1"/>
      <c r="BXU358" s="1"/>
      <c r="BXV358" s="1"/>
      <c r="BXW358" s="1"/>
      <c r="BXX358" s="1"/>
      <c r="BXY358" s="1"/>
      <c r="BXZ358" s="1"/>
      <c r="BYA358" s="1"/>
      <c r="BYB358" s="1"/>
      <c r="BYC358" s="1"/>
      <c r="BYD358" s="1"/>
      <c r="BYE358" s="1"/>
      <c r="BYF358" s="1"/>
      <c r="BYG358" s="1"/>
      <c r="BYH358" s="1"/>
      <c r="BYI358" s="1"/>
      <c r="BYJ358" s="1"/>
      <c r="BYK358" s="1"/>
      <c r="BYL358" s="1"/>
      <c r="BYM358" s="1"/>
      <c r="BYN358" s="1"/>
      <c r="BYO358" s="1"/>
      <c r="BYP358" s="1"/>
      <c r="BYQ358" s="1"/>
      <c r="BYR358" s="1"/>
      <c r="BYS358" s="1"/>
      <c r="BYT358" s="1"/>
      <c r="BYU358" s="1"/>
      <c r="BYV358" s="1"/>
      <c r="BYW358" s="1"/>
      <c r="BYX358" s="1"/>
      <c r="BYY358" s="1"/>
      <c r="BYZ358" s="1"/>
      <c r="BZA358" s="1"/>
      <c r="BZB358" s="1"/>
      <c r="BZC358" s="1"/>
      <c r="BZD358" s="1"/>
      <c r="BZE358" s="1"/>
      <c r="BZF358" s="1"/>
      <c r="BZG358" s="1"/>
      <c r="BZH358" s="1"/>
      <c r="BZI358" s="1"/>
      <c r="BZJ358" s="1"/>
      <c r="BZK358" s="1"/>
      <c r="BZL358" s="1"/>
      <c r="BZM358" s="1"/>
      <c r="BZN358" s="1"/>
      <c r="BZO358" s="1"/>
      <c r="BZP358" s="1"/>
      <c r="BZQ358" s="1"/>
      <c r="BZR358" s="1"/>
      <c r="BZS358" s="1"/>
      <c r="BZT358" s="1"/>
      <c r="BZU358" s="1"/>
      <c r="BZV358" s="1"/>
      <c r="BZW358" s="1"/>
      <c r="BZX358" s="1"/>
      <c r="BZY358" s="1"/>
      <c r="BZZ358" s="1"/>
      <c r="CAA358" s="1"/>
      <c r="CAB358" s="1"/>
      <c r="CAC358" s="1"/>
      <c r="CAD358" s="1"/>
      <c r="CAE358" s="1"/>
      <c r="CAF358" s="1"/>
      <c r="CAG358" s="1"/>
      <c r="CAH358" s="1"/>
      <c r="CAI358" s="1"/>
      <c r="CAJ358" s="1"/>
      <c r="CAK358" s="1"/>
      <c r="CAL358" s="1"/>
      <c r="CAM358" s="1"/>
      <c r="CAN358" s="1"/>
      <c r="CAO358" s="1"/>
      <c r="CAP358" s="1"/>
      <c r="CAQ358" s="1"/>
      <c r="CAR358" s="1"/>
      <c r="CAS358" s="1"/>
      <c r="CAT358" s="1"/>
      <c r="CAU358" s="1"/>
      <c r="CAV358" s="1"/>
      <c r="CAW358" s="1"/>
      <c r="CAX358" s="1"/>
      <c r="CAY358" s="1"/>
      <c r="CAZ358" s="1"/>
      <c r="CBA358" s="1"/>
      <c r="CBB358" s="1"/>
      <c r="CBC358" s="1"/>
      <c r="CBD358" s="1"/>
      <c r="CBE358" s="1"/>
      <c r="CBF358" s="1"/>
      <c r="CBG358" s="1"/>
      <c r="CBH358" s="1"/>
      <c r="CBI358" s="1"/>
      <c r="CBJ358" s="1"/>
      <c r="CBK358" s="1"/>
      <c r="CBL358" s="1"/>
      <c r="CBM358" s="1"/>
      <c r="CBN358" s="1"/>
      <c r="CBO358" s="1"/>
      <c r="CBP358" s="1"/>
      <c r="CBQ358" s="1"/>
      <c r="CBR358" s="1"/>
      <c r="CBS358" s="1"/>
      <c r="CBT358" s="1"/>
      <c r="CBU358" s="1"/>
      <c r="CBV358" s="1"/>
      <c r="CBW358" s="1"/>
      <c r="CBX358" s="1"/>
      <c r="CBY358" s="1"/>
      <c r="CBZ358" s="1"/>
      <c r="CCA358" s="1"/>
      <c r="CCB358" s="1"/>
      <c r="CCC358" s="1"/>
      <c r="CCD358" s="1"/>
      <c r="CCE358" s="1"/>
      <c r="CCF358" s="1"/>
      <c r="CCG358" s="1"/>
      <c r="CCH358" s="1"/>
      <c r="CCI358" s="1"/>
      <c r="CCJ358" s="1"/>
      <c r="CCK358" s="1"/>
      <c r="CCL358" s="1"/>
      <c r="CCM358" s="1"/>
      <c r="CCN358" s="1"/>
      <c r="CCO358" s="1"/>
      <c r="CCP358" s="1"/>
      <c r="CCQ358" s="1"/>
      <c r="CCR358" s="1"/>
      <c r="CCS358" s="1"/>
      <c r="CCT358" s="1"/>
      <c r="CCU358" s="1"/>
      <c r="CCV358" s="1"/>
      <c r="CCW358" s="1"/>
      <c r="CCX358" s="1"/>
      <c r="CCY358" s="1"/>
      <c r="CCZ358" s="1"/>
      <c r="CDA358" s="1"/>
      <c r="CDB358" s="1"/>
      <c r="CDC358" s="1"/>
      <c r="CDD358" s="1"/>
      <c r="CDE358" s="1"/>
      <c r="CDF358" s="1"/>
      <c r="CDG358" s="1"/>
      <c r="CDH358" s="1"/>
      <c r="CDI358" s="1"/>
      <c r="CDJ358" s="1"/>
      <c r="CDK358" s="1"/>
      <c r="CDL358" s="1"/>
      <c r="CDM358" s="1"/>
      <c r="CDN358" s="1"/>
      <c r="CDO358" s="1"/>
      <c r="CDP358" s="1"/>
      <c r="CDQ358" s="1"/>
      <c r="CDR358" s="1"/>
      <c r="CDS358" s="1"/>
      <c r="CDT358" s="1"/>
      <c r="CDU358" s="1"/>
      <c r="CDV358" s="1"/>
      <c r="CDW358" s="1"/>
      <c r="CDX358" s="1"/>
      <c r="CDY358" s="1"/>
      <c r="CDZ358" s="1"/>
      <c r="CEA358" s="1"/>
      <c r="CEB358" s="1"/>
      <c r="CEC358" s="1"/>
      <c r="CED358" s="1"/>
      <c r="CEE358" s="1"/>
      <c r="CEF358" s="1"/>
      <c r="CEG358" s="1"/>
      <c r="CEH358" s="1"/>
      <c r="CEI358" s="1"/>
      <c r="CEJ358" s="1"/>
      <c r="CEK358" s="1"/>
      <c r="CEL358" s="1"/>
      <c r="CEM358" s="1"/>
      <c r="CEN358" s="1"/>
      <c r="CEO358" s="1"/>
      <c r="CEP358" s="1"/>
      <c r="CEQ358" s="1"/>
      <c r="CER358" s="1"/>
      <c r="CES358" s="1"/>
      <c r="CET358" s="1"/>
      <c r="CEU358" s="1"/>
      <c r="CEV358" s="1"/>
      <c r="CEW358" s="1"/>
      <c r="CEX358" s="1"/>
      <c r="CEY358" s="1"/>
      <c r="CEZ358" s="1"/>
      <c r="CFA358" s="1"/>
      <c r="CFB358" s="1"/>
      <c r="CFC358" s="1"/>
      <c r="CFD358" s="1"/>
      <c r="CFE358" s="1"/>
      <c r="CFF358" s="1"/>
      <c r="CFG358" s="1"/>
      <c r="CFH358" s="1"/>
      <c r="CFI358" s="1"/>
      <c r="CFJ358" s="1"/>
      <c r="CFK358" s="1"/>
      <c r="CFL358" s="1"/>
      <c r="CFM358" s="1"/>
      <c r="CFN358" s="1"/>
      <c r="CFO358" s="1"/>
      <c r="CFP358" s="1"/>
      <c r="CFQ358" s="1"/>
      <c r="CFR358" s="1"/>
      <c r="CFS358" s="1"/>
      <c r="CFT358" s="1"/>
      <c r="CFU358" s="1"/>
      <c r="CFV358" s="1"/>
      <c r="CFW358" s="1"/>
      <c r="CFX358" s="1"/>
      <c r="CFY358" s="1"/>
      <c r="CFZ358" s="1"/>
      <c r="CGA358" s="1"/>
      <c r="CGB358" s="1"/>
      <c r="CGC358" s="1"/>
      <c r="CGD358" s="1"/>
      <c r="CGE358" s="1"/>
      <c r="CGF358" s="1"/>
      <c r="CGG358" s="1"/>
      <c r="CGH358" s="1"/>
      <c r="CGI358" s="1"/>
      <c r="CGJ358" s="1"/>
      <c r="CGK358" s="1"/>
      <c r="CGL358" s="1"/>
      <c r="CGM358" s="1"/>
      <c r="CGN358" s="1"/>
      <c r="CGO358" s="1"/>
      <c r="CGP358" s="1"/>
      <c r="CGQ358" s="1"/>
      <c r="CGR358" s="1"/>
      <c r="CGS358" s="1"/>
      <c r="CGT358" s="1"/>
      <c r="CGU358" s="1"/>
      <c r="CGV358" s="1"/>
      <c r="CGW358" s="1"/>
      <c r="CGX358" s="1"/>
      <c r="CGY358" s="1"/>
      <c r="CGZ358" s="1"/>
      <c r="CHA358" s="1"/>
      <c r="CHB358" s="1"/>
      <c r="CHC358" s="1"/>
      <c r="CHD358" s="1"/>
      <c r="CHE358" s="1"/>
      <c r="CHF358" s="1"/>
      <c r="CHG358" s="1"/>
      <c r="CHH358" s="1"/>
      <c r="CHI358" s="1"/>
      <c r="CHJ358" s="1"/>
      <c r="CHK358" s="1"/>
      <c r="CHL358" s="1"/>
      <c r="CHM358" s="1"/>
      <c r="CHN358" s="1"/>
      <c r="CHO358" s="1"/>
      <c r="CHP358" s="1"/>
      <c r="CHQ358" s="1"/>
      <c r="CHR358" s="1"/>
      <c r="CHS358" s="1"/>
      <c r="CHT358" s="1"/>
      <c r="CHU358" s="1"/>
      <c r="CHV358" s="1"/>
      <c r="CHW358" s="1"/>
      <c r="CHX358" s="1"/>
      <c r="CHY358" s="1"/>
      <c r="CHZ358" s="1"/>
      <c r="CIA358" s="1"/>
      <c r="CIB358" s="1"/>
      <c r="CIC358" s="1"/>
      <c r="CID358" s="1"/>
      <c r="CIE358" s="1"/>
      <c r="CIF358" s="1"/>
      <c r="CIG358" s="1"/>
      <c r="CIH358" s="1"/>
      <c r="CII358" s="1"/>
      <c r="CIJ358" s="1"/>
      <c r="CIK358" s="1"/>
      <c r="CIL358" s="1"/>
      <c r="CIM358" s="1"/>
      <c r="CIN358" s="1"/>
      <c r="CIO358" s="1"/>
      <c r="CIP358" s="1"/>
      <c r="CIQ358" s="1"/>
      <c r="CIR358" s="1"/>
      <c r="CIS358" s="1"/>
      <c r="CIT358" s="1"/>
      <c r="CIU358" s="1"/>
      <c r="CIV358" s="1"/>
      <c r="CIW358" s="1"/>
      <c r="CIX358" s="1"/>
      <c r="CIY358" s="1"/>
      <c r="CIZ358" s="1"/>
      <c r="CJA358" s="1"/>
      <c r="CJB358" s="1"/>
      <c r="CJC358" s="1"/>
      <c r="CJD358" s="1"/>
      <c r="CJE358" s="1"/>
      <c r="CJF358" s="1"/>
      <c r="CJG358" s="1"/>
      <c r="CJH358" s="1"/>
      <c r="CJI358" s="1"/>
      <c r="CJJ358" s="1"/>
      <c r="CJK358" s="1"/>
      <c r="CJL358" s="1"/>
      <c r="CJM358" s="1"/>
      <c r="CJN358" s="1"/>
      <c r="CJO358" s="1"/>
      <c r="CJP358" s="1"/>
      <c r="CJQ358" s="1"/>
      <c r="CJR358" s="1"/>
      <c r="CJS358" s="1"/>
      <c r="CJT358" s="1"/>
      <c r="CJU358" s="1"/>
      <c r="CJV358" s="1"/>
      <c r="CJW358" s="1"/>
      <c r="CJX358" s="1"/>
      <c r="CJY358" s="1"/>
      <c r="CJZ358" s="1"/>
      <c r="CKA358" s="1"/>
      <c r="CKB358" s="1"/>
      <c r="CKC358" s="1"/>
      <c r="CKD358" s="1"/>
      <c r="CKE358" s="1"/>
      <c r="CKF358" s="1"/>
      <c r="CKG358" s="1"/>
      <c r="CKH358" s="1"/>
      <c r="CKI358" s="1"/>
      <c r="CKJ358" s="1"/>
      <c r="CKK358" s="1"/>
      <c r="CKL358" s="1"/>
      <c r="CKM358" s="1"/>
      <c r="CKN358" s="1"/>
      <c r="CKO358" s="1"/>
      <c r="CKP358" s="1"/>
      <c r="CKQ358" s="1"/>
      <c r="CKR358" s="1"/>
      <c r="CKS358" s="1"/>
      <c r="CKT358" s="1"/>
      <c r="CKU358" s="1"/>
      <c r="CKV358" s="1"/>
      <c r="CKW358" s="1"/>
      <c r="CKX358" s="1"/>
      <c r="CKY358" s="1"/>
      <c r="CKZ358" s="1"/>
      <c r="CLA358" s="1"/>
      <c r="CLB358" s="1"/>
      <c r="CLC358" s="1"/>
      <c r="CLD358" s="1"/>
      <c r="CLE358" s="1"/>
      <c r="CLF358" s="1"/>
      <c r="CLG358" s="1"/>
      <c r="CLH358" s="1"/>
      <c r="CLI358" s="1"/>
      <c r="CLJ358" s="1"/>
      <c r="CLK358" s="1"/>
      <c r="CLL358" s="1"/>
      <c r="CLM358" s="1"/>
      <c r="CLN358" s="1"/>
      <c r="CLO358" s="1"/>
      <c r="CLP358" s="1"/>
      <c r="CLQ358" s="1"/>
      <c r="CLR358" s="1"/>
      <c r="CLS358" s="1"/>
      <c r="CLT358" s="1"/>
      <c r="CLU358" s="1"/>
      <c r="CLV358" s="1"/>
      <c r="CLW358" s="1"/>
      <c r="CLX358" s="1"/>
      <c r="CLY358" s="1"/>
      <c r="CLZ358" s="1"/>
      <c r="CMA358" s="1"/>
      <c r="CMB358" s="1"/>
      <c r="CMC358" s="1"/>
      <c r="CMD358" s="1"/>
      <c r="CME358" s="1"/>
      <c r="CMF358" s="1"/>
      <c r="CMG358" s="1"/>
      <c r="CMH358" s="1"/>
      <c r="CMI358" s="1"/>
      <c r="CMJ358" s="1"/>
      <c r="CMK358" s="1"/>
      <c r="CML358" s="1"/>
      <c r="CMM358" s="1"/>
      <c r="CMN358" s="1"/>
      <c r="CMO358" s="1"/>
      <c r="CMP358" s="1"/>
      <c r="CMQ358" s="1"/>
      <c r="CMR358" s="1"/>
      <c r="CMS358" s="1"/>
      <c r="CMT358" s="1"/>
      <c r="CMU358" s="1"/>
      <c r="CMV358" s="1"/>
      <c r="CMW358" s="1"/>
      <c r="CMX358" s="1"/>
      <c r="CMY358" s="1"/>
      <c r="CMZ358" s="1"/>
      <c r="CNA358" s="1"/>
      <c r="CNB358" s="1"/>
      <c r="CNC358" s="1"/>
      <c r="CND358" s="1"/>
      <c r="CNE358" s="1"/>
      <c r="CNF358" s="1"/>
      <c r="CNG358" s="1"/>
      <c r="CNH358" s="1"/>
      <c r="CNI358" s="1"/>
      <c r="CNJ358" s="1"/>
      <c r="CNK358" s="1"/>
      <c r="CNL358" s="1"/>
      <c r="CNM358" s="1"/>
      <c r="CNN358" s="1"/>
      <c r="CNO358" s="1"/>
      <c r="CNP358" s="1"/>
      <c r="CNQ358" s="1"/>
      <c r="CNR358" s="1"/>
      <c r="CNS358" s="1"/>
      <c r="CNT358" s="1"/>
      <c r="CNU358" s="1"/>
      <c r="CNV358" s="1"/>
      <c r="CNW358" s="1"/>
      <c r="CNX358" s="1"/>
      <c r="CNY358" s="1"/>
      <c r="CNZ358" s="1"/>
      <c r="COA358" s="1"/>
      <c r="COB358" s="1"/>
      <c r="COC358" s="1"/>
      <c r="COD358" s="1"/>
      <c r="COE358" s="1"/>
      <c r="COF358" s="1"/>
      <c r="COG358" s="1"/>
      <c r="COH358" s="1"/>
      <c r="COI358" s="1"/>
      <c r="COJ358" s="1"/>
      <c r="COK358" s="1"/>
      <c r="COL358" s="1"/>
      <c r="COM358" s="1"/>
      <c r="CON358" s="1"/>
      <c r="COO358" s="1"/>
      <c r="COP358" s="1"/>
      <c r="COQ358" s="1"/>
      <c r="COR358" s="1"/>
      <c r="COS358" s="1"/>
      <c r="COT358" s="1"/>
      <c r="COU358" s="1"/>
      <c r="COV358" s="1"/>
      <c r="COW358" s="1"/>
      <c r="COX358" s="1"/>
      <c r="COY358" s="1"/>
      <c r="COZ358" s="1"/>
      <c r="CPA358" s="1"/>
      <c r="CPB358" s="1"/>
      <c r="CPC358" s="1"/>
      <c r="CPD358" s="1"/>
      <c r="CPE358" s="1"/>
      <c r="CPF358" s="1"/>
      <c r="CPG358" s="1"/>
      <c r="CPH358" s="1"/>
      <c r="CPI358" s="1"/>
      <c r="CPJ358" s="1"/>
      <c r="CPK358" s="1"/>
      <c r="CPL358" s="1"/>
      <c r="CPM358" s="1"/>
      <c r="CPN358" s="1"/>
      <c r="CPO358" s="1"/>
      <c r="CPP358" s="1"/>
      <c r="CPQ358" s="1"/>
      <c r="CPR358" s="1"/>
      <c r="CPS358" s="1"/>
      <c r="CPT358" s="1"/>
      <c r="CPU358" s="1"/>
      <c r="CPV358" s="1"/>
      <c r="CPW358" s="1"/>
      <c r="CPX358" s="1"/>
      <c r="CPY358" s="1"/>
      <c r="CPZ358" s="1"/>
      <c r="CQA358" s="1"/>
      <c r="CQB358" s="1"/>
      <c r="CQC358" s="1"/>
      <c r="CQD358" s="1"/>
      <c r="CQE358" s="1"/>
      <c r="CQF358" s="1"/>
      <c r="CQG358" s="1"/>
      <c r="CQH358" s="1"/>
      <c r="CQI358" s="1"/>
      <c r="CQJ358" s="1"/>
      <c r="CQK358" s="1"/>
      <c r="CQL358" s="1"/>
      <c r="CQM358" s="1"/>
      <c r="CQN358" s="1"/>
      <c r="CQO358" s="1"/>
      <c r="CQP358" s="1"/>
      <c r="CQQ358" s="1"/>
      <c r="CQR358" s="1"/>
      <c r="CQS358" s="1"/>
      <c r="CQT358" s="1"/>
      <c r="CQU358" s="1"/>
      <c r="CQV358" s="1"/>
      <c r="CQW358" s="1"/>
      <c r="CQX358" s="1"/>
      <c r="CQY358" s="1"/>
      <c r="CQZ358" s="1"/>
      <c r="CRA358" s="1"/>
      <c r="CRB358" s="1"/>
      <c r="CRC358" s="1"/>
      <c r="CRD358" s="1"/>
      <c r="CRE358" s="1"/>
      <c r="CRF358" s="1"/>
      <c r="CRG358" s="1"/>
      <c r="CRH358" s="1"/>
      <c r="CRI358" s="1"/>
      <c r="CRJ358" s="1"/>
      <c r="CRK358" s="1"/>
      <c r="CRL358" s="1"/>
      <c r="CRM358" s="1"/>
      <c r="CRN358" s="1"/>
      <c r="CRO358" s="1"/>
      <c r="CRP358" s="1"/>
      <c r="CRQ358" s="1"/>
      <c r="CRR358" s="1"/>
      <c r="CRS358" s="1"/>
      <c r="CRT358" s="1"/>
      <c r="CRU358" s="1"/>
      <c r="CRV358" s="1"/>
      <c r="CRW358" s="1"/>
      <c r="CRX358" s="1"/>
      <c r="CRY358" s="1"/>
      <c r="CRZ358" s="1"/>
      <c r="CSA358" s="1"/>
      <c r="CSB358" s="1"/>
      <c r="CSC358" s="1"/>
      <c r="CSD358" s="1"/>
      <c r="CSE358" s="1"/>
      <c r="CSF358" s="1"/>
      <c r="CSG358" s="1"/>
      <c r="CSH358" s="1"/>
      <c r="CSI358" s="1"/>
      <c r="CSJ358" s="1"/>
      <c r="CSK358" s="1"/>
      <c r="CSL358" s="1"/>
      <c r="CSM358" s="1"/>
      <c r="CSN358" s="1"/>
      <c r="CSO358" s="1"/>
      <c r="CSP358" s="1"/>
      <c r="CSQ358" s="1"/>
      <c r="CSR358" s="1"/>
      <c r="CSS358" s="1"/>
      <c r="CST358" s="1"/>
      <c r="CSU358" s="1"/>
      <c r="CSV358" s="1"/>
      <c r="CSW358" s="1"/>
      <c r="CSX358" s="1"/>
      <c r="CSY358" s="1"/>
      <c r="CSZ358" s="1"/>
      <c r="CTA358" s="1"/>
      <c r="CTB358" s="1"/>
      <c r="CTC358" s="1"/>
      <c r="CTD358" s="1"/>
      <c r="CTE358" s="1"/>
      <c r="CTF358" s="1"/>
      <c r="CTG358" s="1"/>
      <c r="CTH358" s="1"/>
      <c r="CTI358" s="1"/>
      <c r="CTJ358" s="1"/>
      <c r="CTK358" s="1"/>
      <c r="CTL358" s="1"/>
      <c r="CTM358" s="1"/>
      <c r="CTN358" s="1"/>
      <c r="CTO358" s="1"/>
      <c r="CTP358" s="1"/>
      <c r="CTQ358" s="1"/>
      <c r="CTR358" s="1"/>
      <c r="CTS358" s="1"/>
      <c r="CTT358" s="1"/>
      <c r="CTU358" s="1"/>
      <c r="CTV358" s="1"/>
      <c r="CTW358" s="1"/>
      <c r="CTX358" s="1"/>
      <c r="CTY358" s="1"/>
      <c r="CTZ358" s="1"/>
      <c r="CUA358" s="1"/>
      <c r="CUB358" s="1"/>
      <c r="CUC358" s="1"/>
      <c r="CUD358" s="1"/>
      <c r="CUE358" s="1"/>
      <c r="CUF358" s="1"/>
      <c r="CUG358" s="1"/>
      <c r="CUH358" s="1"/>
      <c r="CUI358" s="1"/>
      <c r="CUJ358" s="1"/>
      <c r="CUK358" s="1"/>
      <c r="CUL358" s="1"/>
      <c r="CUM358" s="1"/>
      <c r="CUN358" s="1"/>
      <c r="CUO358" s="1"/>
      <c r="CUP358" s="1"/>
      <c r="CUQ358" s="1"/>
      <c r="CUR358" s="1"/>
      <c r="CUS358" s="1"/>
      <c r="CUT358" s="1"/>
      <c r="CUU358" s="1"/>
      <c r="CUV358" s="1"/>
      <c r="CUW358" s="1"/>
      <c r="CUX358" s="1"/>
      <c r="CUY358" s="1"/>
      <c r="CUZ358" s="1"/>
      <c r="CVA358" s="1"/>
      <c r="CVB358" s="1"/>
      <c r="CVC358" s="1"/>
      <c r="CVD358" s="1"/>
      <c r="CVE358" s="1"/>
      <c r="CVF358" s="1"/>
      <c r="CVG358" s="1"/>
      <c r="CVH358" s="1"/>
      <c r="CVI358" s="1"/>
      <c r="CVJ358" s="1"/>
      <c r="CVK358" s="1"/>
      <c r="CVL358" s="1"/>
      <c r="CVM358" s="1"/>
      <c r="CVN358" s="1"/>
      <c r="CVO358" s="1"/>
      <c r="CVP358" s="1"/>
      <c r="CVQ358" s="1"/>
      <c r="CVR358" s="1"/>
      <c r="CVS358" s="1"/>
      <c r="CVT358" s="1"/>
      <c r="CVU358" s="1"/>
      <c r="CVV358" s="1"/>
      <c r="CVW358" s="1"/>
      <c r="CVX358" s="1"/>
      <c r="CVY358" s="1"/>
      <c r="CVZ358" s="1"/>
      <c r="CWA358" s="1"/>
      <c r="CWB358" s="1"/>
      <c r="CWC358" s="1"/>
      <c r="CWD358" s="1"/>
      <c r="CWE358" s="1"/>
      <c r="CWF358" s="1"/>
      <c r="CWG358" s="1"/>
      <c r="CWH358" s="1"/>
      <c r="CWI358" s="1"/>
      <c r="CWJ358" s="1"/>
      <c r="CWK358" s="1"/>
      <c r="CWL358" s="1"/>
      <c r="CWM358" s="1"/>
      <c r="CWN358" s="1"/>
      <c r="CWO358" s="1"/>
      <c r="CWP358" s="1"/>
      <c r="CWQ358" s="1"/>
      <c r="CWR358" s="1"/>
      <c r="CWS358" s="1"/>
      <c r="CWT358" s="1"/>
      <c r="CWU358" s="1"/>
      <c r="CWV358" s="1"/>
      <c r="CWW358" s="1"/>
      <c r="CWX358" s="1"/>
      <c r="CWY358" s="1"/>
      <c r="CWZ358" s="1"/>
      <c r="CXA358" s="1"/>
      <c r="CXB358" s="1"/>
      <c r="CXC358" s="1"/>
      <c r="CXD358" s="1"/>
      <c r="CXE358" s="1"/>
      <c r="CXF358" s="1"/>
      <c r="CXG358" s="1"/>
      <c r="CXH358" s="1"/>
      <c r="CXI358" s="1"/>
      <c r="CXJ358" s="1"/>
      <c r="CXK358" s="1"/>
      <c r="CXL358" s="1"/>
      <c r="CXM358" s="1"/>
      <c r="CXN358" s="1"/>
      <c r="CXO358" s="1"/>
      <c r="CXP358" s="1"/>
      <c r="CXQ358" s="1"/>
      <c r="CXR358" s="1"/>
      <c r="CXS358" s="1"/>
      <c r="CXT358" s="1"/>
      <c r="CXU358" s="1"/>
      <c r="CXV358" s="1"/>
      <c r="CXW358" s="1"/>
      <c r="CXX358" s="1"/>
      <c r="CXY358" s="1"/>
      <c r="CXZ358" s="1"/>
      <c r="CYA358" s="1"/>
      <c r="CYB358" s="1"/>
      <c r="CYC358" s="1"/>
      <c r="CYD358" s="1"/>
      <c r="CYE358" s="1"/>
      <c r="CYF358" s="1"/>
      <c r="CYG358" s="1"/>
      <c r="CYH358" s="1"/>
      <c r="CYI358" s="1"/>
      <c r="CYJ358" s="1"/>
      <c r="CYK358" s="1"/>
      <c r="CYL358" s="1"/>
      <c r="CYM358" s="1"/>
      <c r="CYN358" s="1"/>
      <c r="CYO358" s="1"/>
      <c r="CYP358" s="1"/>
      <c r="CYQ358" s="1"/>
      <c r="CYR358" s="1"/>
      <c r="CYS358" s="1"/>
      <c r="CYT358" s="1"/>
      <c r="CYU358" s="1"/>
      <c r="CYV358" s="1"/>
      <c r="CYW358" s="1"/>
      <c r="CYX358" s="1"/>
      <c r="CYY358" s="1"/>
      <c r="CYZ358" s="1"/>
      <c r="CZA358" s="1"/>
      <c r="CZB358" s="1"/>
      <c r="CZC358" s="1"/>
      <c r="CZD358" s="1"/>
      <c r="CZE358" s="1"/>
      <c r="CZF358" s="1"/>
      <c r="CZG358" s="1"/>
      <c r="CZH358" s="1"/>
      <c r="CZI358" s="1"/>
      <c r="CZJ358" s="1"/>
      <c r="CZK358" s="1"/>
      <c r="CZL358" s="1"/>
      <c r="CZM358" s="1"/>
      <c r="CZN358" s="1"/>
      <c r="CZO358" s="1"/>
      <c r="CZP358" s="1"/>
      <c r="CZQ358" s="1"/>
      <c r="CZR358" s="1"/>
      <c r="CZS358" s="1"/>
      <c r="CZT358" s="1"/>
      <c r="CZU358" s="1"/>
      <c r="CZV358" s="1"/>
      <c r="CZW358" s="1"/>
      <c r="CZX358" s="1"/>
      <c r="CZY358" s="1"/>
      <c r="CZZ358" s="1"/>
      <c r="DAA358" s="1"/>
      <c r="DAB358" s="1"/>
      <c r="DAC358" s="1"/>
      <c r="DAD358" s="1"/>
      <c r="DAE358" s="1"/>
      <c r="DAF358" s="1"/>
      <c r="DAG358" s="1"/>
      <c r="DAH358" s="1"/>
      <c r="DAI358" s="1"/>
      <c r="DAJ358" s="1"/>
      <c r="DAK358" s="1"/>
      <c r="DAL358" s="1"/>
      <c r="DAM358" s="1"/>
      <c r="DAN358" s="1"/>
      <c r="DAO358" s="1"/>
      <c r="DAP358" s="1"/>
      <c r="DAQ358" s="1"/>
      <c r="DAR358" s="1"/>
      <c r="DAS358" s="1"/>
      <c r="DAT358" s="1"/>
      <c r="DAU358" s="1"/>
      <c r="DAV358" s="1"/>
      <c r="DAW358" s="1"/>
      <c r="DAX358" s="1"/>
      <c r="DAY358" s="1"/>
      <c r="DAZ358" s="1"/>
      <c r="DBA358" s="1"/>
      <c r="DBB358" s="1"/>
      <c r="DBC358" s="1"/>
      <c r="DBD358" s="1"/>
      <c r="DBE358" s="1"/>
      <c r="DBF358" s="1"/>
      <c r="DBG358" s="1"/>
      <c r="DBH358" s="1"/>
      <c r="DBI358" s="1"/>
      <c r="DBJ358" s="1"/>
      <c r="DBK358" s="1"/>
      <c r="DBL358" s="1"/>
      <c r="DBM358" s="1"/>
      <c r="DBN358" s="1"/>
      <c r="DBO358" s="1"/>
      <c r="DBP358" s="1"/>
      <c r="DBQ358" s="1"/>
      <c r="DBR358" s="1"/>
      <c r="DBS358" s="1"/>
      <c r="DBT358" s="1"/>
      <c r="DBU358" s="1"/>
      <c r="DBV358" s="1"/>
      <c r="DBW358" s="1"/>
      <c r="DBX358" s="1"/>
      <c r="DBY358" s="1"/>
      <c r="DBZ358" s="1"/>
      <c r="DCA358" s="1"/>
      <c r="DCB358" s="1"/>
      <c r="DCC358" s="1"/>
      <c r="DCD358" s="1"/>
      <c r="DCE358" s="1"/>
      <c r="DCF358" s="1"/>
      <c r="DCG358" s="1"/>
      <c r="DCH358" s="1"/>
      <c r="DCI358" s="1"/>
      <c r="DCJ358" s="1"/>
      <c r="DCK358" s="1"/>
      <c r="DCL358" s="1"/>
      <c r="DCM358" s="1"/>
      <c r="DCN358" s="1"/>
      <c r="DCO358" s="1"/>
      <c r="DCP358" s="1"/>
      <c r="DCQ358" s="1"/>
      <c r="DCR358" s="1"/>
      <c r="DCS358" s="1"/>
      <c r="DCT358" s="1"/>
      <c r="DCU358" s="1"/>
      <c r="DCV358" s="1"/>
      <c r="DCW358" s="1"/>
      <c r="DCX358" s="1"/>
      <c r="DCY358" s="1"/>
      <c r="DCZ358" s="1"/>
      <c r="DDA358" s="1"/>
      <c r="DDB358" s="1"/>
      <c r="DDC358" s="1"/>
      <c r="DDD358" s="1"/>
      <c r="DDE358" s="1"/>
      <c r="DDF358" s="1"/>
      <c r="DDG358" s="1"/>
      <c r="DDH358" s="1"/>
      <c r="DDI358" s="1"/>
      <c r="DDJ358" s="1"/>
      <c r="DDK358" s="1"/>
      <c r="DDL358" s="1"/>
      <c r="DDM358" s="1"/>
      <c r="DDN358" s="1"/>
      <c r="DDO358" s="1"/>
      <c r="DDP358" s="1"/>
      <c r="DDQ358" s="1"/>
      <c r="DDR358" s="1"/>
      <c r="DDS358" s="1"/>
      <c r="DDT358" s="1"/>
      <c r="DDU358" s="1"/>
      <c r="DDV358" s="1"/>
      <c r="DDW358" s="1"/>
      <c r="DDX358" s="1"/>
      <c r="DDY358" s="1"/>
      <c r="DDZ358" s="1"/>
      <c r="DEA358" s="1"/>
      <c r="DEB358" s="1"/>
      <c r="DEC358" s="1"/>
      <c r="DED358" s="1"/>
      <c r="DEE358" s="1"/>
      <c r="DEF358" s="1"/>
      <c r="DEG358" s="1"/>
      <c r="DEH358" s="1"/>
      <c r="DEI358" s="1"/>
      <c r="DEJ358" s="1"/>
      <c r="DEK358" s="1"/>
      <c r="DEL358" s="1"/>
      <c r="DEM358" s="1"/>
      <c r="DEN358" s="1"/>
      <c r="DEO358" s="1"/>
      <c r="DEP358" s="1"/>
      <c r="DEQ358" s="1"/>
      <c r="DER358" s="1"/>
      <c r="DES358" s="1"/>
      <c r="DET358" s="1"/>
      <c r="DEU358" s="1"/>
      <c r="DEV358" s="1"/>
      <c r="DEW358" s="1"/>
      <c r="DEX358" s="1"/>
      <c r="DEY358" s="1"/>
      <c r="DEZ358" s="1"/>
      <c r="DFA358" s="1"/>
      <c r="DFB358" s="1"/>
      <c r="DFC358" s="1"/>
      <c r="DFD358" s="1"/>
      <c r="DFE358" s="1"/>
      <c r="DFF358" s="1"/>
      <c r="DFG358" s="1"/>
      <c r="DFH358" s="1"/>
      <c r="DFI358" s="1"/>
      <c r="DFJ358" s="1"/>
      <c r="DFK358" s="1"/>
      <c r="DFL358" s="1"/>
      <c r="DFM358" s="1"/>
      <c r="DFN358" s="1"/>
      <c r="DFO358" s="1"/>
      <c r="DFP358" s="1"/>
      <c r="DFQ358" s="1"/>
      <c r="DFR358" s="1"/>
      <c r="DFS358" s="1"/>
      <c r="DFT358" s="1"/>
      <c r="DFU358" s="1"/>
      <c r="DFV358" s="1"/>
      <c r="DFW358" s="1"/>
      <c r="DFX358" s="1"/>
      <c r="DFY358" s="1"/>
      <c r="DFZ358" s="1"/>
      <c r="DGA358" s="1"/>
      <c r="DGB358" s="1"/>
      <c r="DGC358" s="1"/>
      <c r="DGD358" s="1"/>
      <c r="DGE358" s="1"/>
      <c r="DGF358" s="1"/>
      <c r="DGG358" s="1"/>
      <c r="DGH358" s="1"/>
      <c r="DGI358" s="1"/>
      <c r="DGJ358" s="1"/>
      <c r="DGK358" s="1"/>
      <c r="DGL358" s="1"/>
      <c r="DGM358" s="1"/>
      <c r="DGN358" s="1"/>
      <c r="DGO358" s="1"/>
      <c r="DGP358" s="1"/>
      <c r="DGQ358" s="1"/>
      <c r="DGR358" s="1"/>
      <c r="DGS358" s="1"/>
      <c r="DGT358" s="1"/>
      <c r="DGU358" s="1"/>
      <c r="DGV358" s="1"/>
      <c r="DGW358" s="1"/>
      <c r="DGX358" s="1"/>
      <c r="DGY358" s="1"/>
      <c r="DGZ358" s="1"/>
      <c r="DHA358" s="1"/>
      <c r="DHB358" s="1"/>
      <c r="DHC358" s="1"/>
      <c r="DHD358" s="1"/>
      <c r="DHE358" s="1"/>
      <c r="DHF358" s="1"/>
      <c r="DHG358" s="1"/>
      <c r="DHH358" s="1"/>
      <c r="DHI358" s="1"/>
      <c r="DHJ358" s="1"/>
      <c r="DHK358" s="1"/>
      <c r="DHL358" s="1"/>
      <c r="DHM358" s="1"/>
      <c r="DHN358" s="1"/>
      <c r="DHO358" s="1"/>
      <c r="DHP358" s="1"/>
      <c r="DHQ358" s="1"/>
      <c r="DHR358" s="1"/>
      <c r="DHS358" s="1"/>
      <c r="DHT358" s="1"/>
      <c r="DHU358" s="1"/>
      <c r="DHV358" s="1"/>
      <c r="DHW358" s="1"/>
      <c r="DHX358" s="1"/>
      <c r="DHY358" s="1"/>
      <c r="DHZ358" s="1"/>
      <c r="DIA358" s="1"/>
      <c r="DIB358" s="1"/>
      <c r="DIC358" s="1"/>
      <c r="DID358" s="1"/>
      <c r="DIE358" s="1"/>
      <c r="DIF358" s="1"/>
      <c r="DIG358" s="1"/>
      <c r="DIH358" s="1"/>
      <c r="DII358" s="1"/>
      <c r="DIJ358" s="1"/>
      <c r="DIK358" s="1"/>
      <c r="DIL358" s="1"/>
      <c r="DIM358" s="1"/>
      <c r="DIN358" s="1"/>
      <c r="DIO358" s="1"/>
      <c r="DIP358" s="1"/>
      <c r="DIQ358" s="1"/>
      <c r="DIR358" s="1"/>
      <c r="DIS358" s="1"/>
      <c r="DIT358" s="1"/>
      <c r="DIU358" s="1"/>
      <c r="DIV358" s="1"/>
      <c r="DIW358" s="1"/>
      <c r="DIX358" s="1"/>
      <c r="DIY358" s="1"/>
      <c r="DIZ358" s="1"/>
      <c r="DJA358" s="1"/>
      <c r="DJB358" s="1"/>
      <c r="DJC358" s="1"/>
      <c r="DJD358" s="1"/>
      <c r="DJE358" s="1"/>
      <c r="DJF358" s="1"/>
      <c r="DJG358" s="1"/>
      <c r="DJH358" s="1"/>
      <c r="DJI358" s="1"/>
      <c r="DJJ358" s="1"/>
      <c r="DJK358" s="1"/>
      <c r="DJL358" s="1"/>
      <c r="DJM358" s="1"/>
      <c r="DJN358" s="1"/>
      <c r="DJO358" s="1"/>
      <c r="DJP358" s="1"/>
      <c r="DJQ358" s="1"/>
      <c r="DJR358" s="1"/>
      <c r="DJS358" s="1"/>
      <c r="DJT358" s="1"/>
      <c r="DJU358" s="1"/>
      <c r="DJV358" s="1"/>
      <c r="DJW358" s="1"/>
      <c r="DJX358" s="1"/>
      <c r="DJY358" s="1"/>
      <c r="DJZ358" s="1"/>
      <c r="DKA358" s="1"/>
      <c r="DKB358" s="1"/>
      <c r="DKC358" s="1"/>
      <c r="DKD358" s="1"/>
      <c r="DKE358" s="1"/>
      <c r="DKF358" s="1"/>
      <c r="DKG358" s="1"/>
      <c r="DKH358" s="1"/>
      <c r="DKI358" s="1"/>
      <c r="DKJ358" s="1"/>
      <c r="DKK358" s="1"/>
      <c r="DKL358" s="1"/>
      <c r="DKM358" s="1"/>
      <c r="DKN358" s="1"/>
      <c r="DKO358" s="1"/>
      <c r="DKP358" s="1"/>
      <c r="DKQ358" s="1"/>
      <c r="DKR358" s="1"/>
      <c r="DKS358" s="1"/>
      <c r="DKT358" s="1"/>
      <c r="DKU358" s="1"/>
      <c r="DKV358" s="1"/>
      <c r="DKW358" s="1"/>
      <c r="DKX358" s="1"/>
      <c r="DKY358" s="1"/>
      <c r="DKZ358" s="1"/>
      <c r="DLA358" s="1"/>
      <c r="DLB358" s="1"/>
      <c r="DLC358" s="1"/>
      <c r="DLD358" s="1"/>
      <c r="DLE358" s="1"/>
      <c r="DLF358" s="1"/>
      <c r="DLG358" s="1"/>
      <c r="DLH358" s="1"/>
      <c r="DLI358" s="1"/>
      <c r="DLJ358" s="1"/>
      <c r="DLK358" s="1"/>
      <c r="DLL358" s="1"/>
      <c r="DLM358" s="1"/>
      <c r="DLN358" s="1"/>
      <c r="DLO358" s="1"/>
      <c r="DLP358" s="1"/>
      <c r="DLQ358" s="1"/>
      <c r="DLR358" s="1"/>
      <c r="DLS358" s="1"/>
      <c r="DLT358" s="1"/>
      <c r="DLU358" s="1"/>
      <c r="DLV358" s="1"/>
      <c r="DLW358" s="1"/>
      <c r="DLX358" s="1"/>
      <c r="DLY358" s="1"/>
      <c r="DLZ358" s="1"/>
      <c r="DMA358" s="1"/>
      <c r="DMB358" s="1"/>
      <c r="DMC358" s="1"/>
      <c r="DMD358" s="1"/>
      <c r="DME358" s="1"/>
      <c r="DMF358" s="1"/>
      <c r="DMG358" s="1"/>
      <c r="DMH358" s="1"/>
      <c r="DMI358" s="1"/>
      <c r="DMJ358" s="1"/>
      <c r="DMK358" s="1"/>
      <c r="DML358" s="1"/>
      <c r="DMM358" s="1"/>
      <c r="DMN358" s="1"/>
      <c r="DMO358" s="1"/>
      <c r="DMP358" s="1"/>
      <c r="DMQ358" s="1"/>
      <c r="DMR358" s="1"/>
      <c r="DMS358" s="1"/>
      <c r="DMT358" s="1"/>
      <c r="DMU358" s="1"/>
      <c r="DMV358" s="1"/>
      <c r="DMW358" s="1"/>
      <c r="DMX358" s="1"/>
      <c r="DMY358" s="1"/>
      <c r="DMZ358" s="1"/>
      <c r="DNA358" s="1"/>
      <c r="DNB358" s="1"/>
      <c r="DNC358" s="1"/>
      <c r="DND358" s="1"/>
      <c r="DNE358" s="1"/>
      <c r="DNF358" s="1"/>
      <c r="DNG358" s="1"/>
      <c r="DNH358" s="1"/>
      <c r="DNI358" s="1"/>
      <c r="DNJ358" s="1"/>
      <c r="DNK358" s="1"/>
      <c r="DNL358" s="1"/>
      <c r="DNM358" s="1"/>
      <c r="DNN358" s="1"/>
      <c r="DNO358" s="1"/>
      <c r="DNP358" s="1"/>
      <c r="DNQ358" s="1"/>
      <c r="DNR358" s="1"/>
      <c r="DNS358" s="1"/>
      <c r="DNT358" s="1"/>
      <c r="DNU358" s="1"/>
      <c r="DNV358" s="1"/>
      <c r="DNW358" s="1"/>
      <c r="DNX358" s="1"/>
      <c r="DNY358" s="1"/>
      <c r="DNZ358" s="1"/>
      <c r="DOA358" s="1"/>
      <c r="DOB358" s="1"/>
      <c r="DOC358" s="1"/>
      <c r="DOD358" s="1"/>
      <c r="DOE358" s="1"/>
      <c r="DOF358" s="1"/>
      <c r="DOG358" s="1"/>
      <c r="DOH358" s="1"/>
      <c r="DOI358" s="1"/>
      <c r="DOJ358" s="1"/>
      <c r="DOK358" s="1"/>
      <c r="DOL358" s="1"/>
      <c r="DOM358" s="1"/>
      <c r="DON358" s="1"/>
      <c r="DOO358" s="1"/>
      <c r="DOP358" s="1"/>
      <c r="DOQ358" s="1"/>
      <c r="DOR358" s="1"/>
      <c r="DOS358" s="1"/>
      <c r="DOT358" s="1"/>
      <c r="DOU358" s="1"/>
      <c r="DOV358" s="1"/>
      <c r="DOW358" s="1"/>
      <c r="DOX358" s="1"/>
      <c r="DOY358" s="1"/>
      <c r="DOZ358" s="1"/>
      <c r="DPA358" s="1"/>
      <c r="DPB358" s="1"/>
      <c r="DPC358" s="1"/>
      <c r="DPD358" s="1"/>
      <c r="DPE358" s="1"/>
      <c r="DPF358" s="1"/>
      <c r="DPG358" s="1"/>
      <c r="DPH358" s="1"/>
      <c r="DPI358" s="1"/>
      <c r="DPJ358" s="1"/>
      <c r="DPK358" s="1"/>
      <c r="DPL358" s="1"/>
      <c r="DPM358" s="1"/>
      <c r="DPN358" s="1"/>
      <c r="DPO358" s="1"/>
      <c r="DPP358" s="1"/>
      <c r="DPQ358" s="1"/>
      <c r="DPR358" s="1"/>
      <c r="DPS358" s="1"/>
      <c r="DPT358" s="1"/>
      <c r="DPU358" s="1"/>
      <c r="DPV358" s="1"/>
      <c r="DPW358" s="1"/>
      <c r="DPX358" s="1"/>
      <c r="DPY358" s="1"/>
      <c r="DPZ358" s="1"/>
      <c r="DQA358" s="1"/>
      <c r="DQB358" s="1"/>
      <c r="DQC358" s="1"/>
      <c r="DQD358" s="1"/>
      <c r="DQE358" s="1"/>
      <c r="DQF358" s="1"/>
      <c r="DQG358" s="1"/>
      <c r="DQH358" s="1"/>
      <c r="DQI358" s="1"/>
      <c r="DQJ358" s="1"/>
      <c r="DQK358" s="1"/>
      <c r="DQL358" s="1"/>
      <c r="DQM358" s="1"/>
      <c r="DQN358" s="1"/>
      <c r="DQO358" s="1"/>
      <c r="DQP358" s="1"/>
      <c r="DQQ358" s="1"/>
      <c r="DQR358" s="1"/>
      <c r="DQS358" s="1"/>
      <c r="DQT358" s="1"/>
      <c r="DQU358" s="1"/>
      <c r="DQV358" s="1"/>
      <c r="DQW358" s="1"/>
      <c r="DQX358" s="1"/>
      <c r="DQY358" s="1"/>
      <c r="DQZ358" s="1"/>
      <c r="DRA358" s="1"/>
      <c r="DRB358" s="1"/>
      <c r="DRC358" s="1"/>
      <c r="DRD358" s="1"/>
      <c r="DRE358" s="1"/>
      <c r="DRF358" s="1"/>
      <c r="DRG358" s="1"/>
      <c r="DRH358" s="1"/>
      <c r="DRI358" s="1"/>
      <c r="DRJ358" s="1"/>
      <c r="DRK358" s="1"/>
      <c r="DRL358" s="1"/>
      <c r="DRM358" s="1"/>
      <c r="DRN358" s="1"/>
      <c r="DRO358" s="1"/>
      <c r="DRP358" s="1"/>
      <c r="DRQ358" s="1"/>
      <c r="DRR358" s="1"/>
      <c r="DRS358" s="1"/>
      <c r="DRT358" s="1"/>
      <c r="DRU358" s="1"/>
      <c r="DRV358" s="1"/>
      <c r="DRW358" s="1"/>
      <c r="DRX358" s="1"/>
      <c r="DRY358" s="1"/>
      <c r="DRZ358" s="1"/>
      <c r="DSA358" s="1"/>
      <c r="DSB358" s="1"/>
      <c r="DSC358" s="1"/>
      <c r="DSD358" s="1"/>
      <c r="DSE358" s="1"/>
      <c r="DSF358" s="1"/>
      <c r="DSG358" s="1"/>
      <c r="DSH358" s="1"/>
      <c r="DSI358" s="1"/>
      <c r="DSJ358" s="1"/>
      <c r="DSK358" s="1"/>
      <c r="DSL358" s="1"/>
      <c r="DSM358" s="1"/>
      <c r="DSN358" s="1"/>
      <c r="DSO358" s="1"/>
      <c r="DSP358" s="1"/>
      <c r="DSQ358" s="1"/>
      <c r="DSR358" s="1"/>
      <c r="DSS358" s="1"/>
      <c r="DST358" s="1"/>
      <c r="DSU358" s="1"/>
      <c r="DSV358" s="1"/>
      <c r="DSW358" s="1"/>
      <c r="DSX358" s="1"/>
      <c r="DSY358" s="1"/>
      <c r="DSZ358" s="1"/>
      <c r="DTA358" s="1"/>
      <c r="DTB358" s="1"/>
      <c r="DTC358" s="1"/>
      <c r="DTD358" s="1"/>
      <c r="DTE358" s="1"/>
      <c r="DTF358" s="1"/>
      <c r="DTG358" s="1"/>
      <c r="DTH358" s="1"/>
      <c r="DTI358" s="1"/>
      <c r="DTJ358" s="1"/>
      <c r="DTK358" s="1"/>
      <c r="DTL358" s="1"/>
      <c r="DTM358" s="1"/>
      <c r="DTN358" s="1"/>
      <c r="DTO358" s="1"/>
      <c r="DTP358" s="1"/>
      <c r="DTQ358" s="1"/>
      <c r="DTR358" s="1"/>
      <c r="DTS358" s="1"/>
      <c r="DTT358" s="1"/>
      <c r="DTU358" s="1"/>
      <c r="DTV358" s="1"/>
      <c r="DTW358" s="1"/>
      <c r="DTX358" s="1"/>
      <c r="DTY358" s="1"/>
      <c r="DTZ358" s="1"/>
      <c r="DUA358" s="1"/>
      <c r="DUB358" s="1"/>
      <c r="DUC358" s="1"/>
      <c r="DUD358" s="1"/>
      <c r="DUE358" s="1"/>
      <c r="DUF358" s="1"/>
      <c r="DUG358" s="1"/>
      <c r="DUH358" s="1"/>
      <c r="DUI358" s="1"/>
      <c r="DUJ358" s="1"/>
      <c r="DUK358" s="1"/>
      <c r="DUL358" s="1"/>
      <c r="DUM358" s="1"/>
      <c r="DUN358" s="1"/>
      <c r="DUO358" s="1"/>
      <c r="DUP358" s="1"/>
      <c r="DUQ358" s="1"/>
      <c r="DUR358" s="1"/>
      <c r="DUS358" s="1"/>
      <c r="DUT358" s="1"/>
      <c r="DUU358" s="1"/>
      <c r="DUV358" s="1"/>
      <c r="DUW358" s="1"/>
      <c r="DUX358" s="1"/>
      <c r="DUY358" s="1"/>
      <c r="DUZ358" s="1"/>
      <c r="DVA358" s="1"/>
      <c r="DVB358" s="1"/>
      <c r="DVC358" s="1"/>
      <c r="DVD358" s="1"/>
      <c r="DVE358" s="1"/>
      <c r="DVF358" s="1"/>
      <c r="DVG358" s="1"/>
      <c r="DVH358" s="1"/>
      <c r="DVI358" s="1"/>
      <c r="DVJ358" s="1"/>
      <c r="DVK358" s="1"/>
      <c r="DVL358" s="1"/>
      <c r="DVM358" s="1"/>
      <c r="DVN358" s="1"/>
      <c r="DVO358" s="1"/>
      <c r="DVP358" s="1"/>
      <c r="DVQ358" s="1"/>
      <c r="DVR358" s="1"/>
      <c r="DVS358" s="1"/>
      <c r="DVT358" s="1"/>
      <c r="DVU358" s="1"/>
      <c r="DVV358" s="1"/>
      <c r="DVW358" s="1"/>
      <c r="DVX358" s="1"/>
      <c r="DVY358" s="1"/>
      <c r="DVZ358" s="1"/>
      <c r="DWA358" s="1"/>
      <c r="DWB358" s="1"/>
      <c r="DWC358" s="1"/>
      <c r="DWD358" s="1"/>
      <c r="DWE358" s="1"/>
      <c r="DWF358" s="1"/>
      <c r="DWG358" s="1"/>
      <c r="DWH358" s="1"/>
      <c r="DWI358" s="1"/>
      <c r="DWJ358" s="1"/>
      <c r="DWK358" s="1"/>
      <c r="DWL358" s="1"/>
      <c r="DWM358" s="1"/>
      <c r="DWN358" s="1"/>
      <c r="DWO358" s="1"/>
      <c r="DWP358" s="1"/>
      <c r="DWQ358" s="1"/>
      <c r="DWR358" s="1"/>
      <c r="DWS358" s="1"/>
      <c r="DWT358" s="1"/>
      <c r="DWU358" s="1"/>
      <c r="DWV358" s="1"/>
      <c r="DWW358" s="1"/>
      <c r="DWX358" s="1"/>
      <c r="DWY358" s="1"/>
      <c r="DWZ358" s="1"/>
      <c r="DXA358" s="1"/>
      <c r="DXB358" s="1"/>
      <c r="DXC358" s="1"/>
      <c r="DXD358" s="1"/>
      <c r="DXE358" s="1"/>
      <c r="DXF358" s="1"/>
      <c r="DXG358" s="1"/>
      <c r="DXH358" s="1"/>
      <c r="DXI358" s="1"/>
      <c r="DXJ358" s="1"/>
      <c r="DXK358" s="1"/>
      <c r="DXL358" s="1"/>
      <c r="DXM358" s="1"/>
      <c r="DXN358" s="1"/>
      <c r="DXO358" s="1"/>
      <c r="DXP358" s="1"/>
      <c r="DXQ358" s="1"/>
      <c r="DXR358" s="1"/>
      <c r="DXS358" s="1"/>
      <c r="DXT358" s="1"/>
      <c r="DXU358" s="1"/>
      <c r="DXV358" s="1"/>
      <c r="DXW358" s="1"/>
      <c r="DXX358" s="1"/>
      <c r="DXY358" s="1"/>
      <c r="DXZ358" s="1"/>
      <c r="DYA358" s="1"/>
      <c r="DYB358" s="1"/>
      <c r="DYC358" s="1"/>
      <c r="DYD358" s="1"/>
      <c r="DYE358" s="1"/>
      <c r="DYF358" s="1"/>
      <c r="DYG358" s="1"/>
      <c r="DYH358" s="1"/>
      <c r="DYI358" s="1"/>
      <c r="DYJ358" s="1"/>
      <c r="DYK358" s="1"/>
      <c r="DYL358" s="1"/>
      <c r="DYM358" s="1"/>
      <c r="DYN358" s="1"/>
      <c r="DYO358" s="1"/>
      <c r="DYP358" s="1"/>
      <c r="DYQ358" s="1"/>
      <c r="DYR358" s="1"/>
      <c r="DYS358" s="1"/>
      <c r="DYT358" s="1"/>
      <c r="DYU358" s="1"/>
      <c r="DYV358" s="1"/>
      <c r="DYW358" s="1"/>
      <c r="DYX358" s="1"/>
      <c r="DYY358" s="1"/>
      <c r="DYZ358" s="1"/>
      <c r="DZA358" s="1"/>
      <c r="DZB358" s="1"/>
      <c r="DZC358" s="1"/>
      <c r="DZD358" s="1"/>
      <c r="DZE358" s="1"/>
      <c r="DZF358" s="1"/>
      <c r="DZG358" s="1"/>
      <c r="DZH358" s="1"/>
      <c r="DZI358" s="1"/>
      <c r="DZJ358" s="1"/>
      <c r="DZK358" s="1"/>
      <c r="DZL358" s="1"/>
      <c r="DZM358" s="1"/>
      <c r="DZN358" s="1"/>
      <c r="DZO358" s="1"/>
      <c r="DZP358" s="1"/>
      <c r="DZQ358" s="1"/>
      <c r="DZR358" s="1"/>
      <c r="DZS358" s="1"/>
      <c r="DZT358" s="1"/>
      <c r="DZU358" s="1"/>
      <c r="DZV358" s="1"/>
      <c r="DZW358" s="1"/>
      <c r="DZX358" s="1"/>
      <c r="DZY358" s="1"/>
      <c r="DZZ358" s="1"/>
      <c r="EAA358" s="1"/>
      <c r="EAB358" s="1"/>
      <c r="EAC358" s="1"/>
      <c r="EAD358" s="1"/>
      <c r="EAE358" s="1"/>
      <c r="EAF358" s="1"/>
      <c r="EAG358" s="1"/>
      <c r="EAH358" s="1"/>
      <c r="EAI358" s="1"/>
      <c r="EAJ358" s="1"/>
      <c r="EAK358" s="1"/>
      <c r="EAL358" s="1"/>
      <c r="EAM358" s="1"/>
      <c r="EAN358" s="1"/>
      <c r="EAO358" s="1"/>
      <c r="EAP358" s="1"/>
      <c r="EAQ358" s="1"/>
      <c r="EAR358" s="1"/>
      <c r="EAS358" s="1"/>
      <c r="EAT358" s="1"/>
      <c r="EAU358" s="1"/>
      <c r="EAV358" s="1"/>
      <c r="EAW358" s="1"/>
      <c r="EAX358" s="1"/>
      <c r="EAY358" s="1"/>
      <c r="EAZ358" s="1"/>
      <c r="EBA358" s="1"/>
      <c r="EBB358" s="1"/>
      <c r="EBC358" s="1"/>
      <c r="EBD358" s="1"/>
      <c r="EBE358" s="1"/>
      <c r="EBF358" s="1"/>
      <c r="EBG358" s="1"/>
      <c r="EBH358" s="1"/>
      <c r="EBI358" s="1"/>
      <c r="EBJ358" s="1"/>
      <c r="EBK358" s="1"/>
      <c r="EBL358" s="1"/>
      <c r="EBM358" s="1"/>
      <c r="EBN358" s="1"/>
      <c r="EBO358" s="1"/>
      <c r="EBP358" s="1"/>
      <c r="EBQ358" s="1"/>
      <c r="EBR358" s="1"/>
      <c r="EBS358" s="1"/>
      <c r="EBT358" s="1"/>
      <c r="EBU358" s="1"/>
      <c r="EBV358" s="1"/>
      <c r="EBW358" s="1"/>
      <c r="EBX358" s="1"/>
      <c r="EBY358" s="1"/>
      <c r="EBZ358" s="1"/>
      <c r="ECA358" s="1"/>
      <c r="ECB358" s="1"/>
      <c r="ECC358" s="1"/>
      <c r="ECD358" s="1"/>
      <c r="ECE358" s="1"/>
      <c r="ECF358" s="1"/>
      <c r="ECG358" s="1"/>
      <c r="ECH358" s="1"/>
      <c r="ECI358" s="1"/>
      <c r="ECJ358" s="1"/>
      <c r="ECK358" s="1"/>
      <c r="ECL358" s="1"/>
      <c r="ECM358" s="1"/>
      <c r="ECN358" s="1"/>
      <c r="ECO358" s="1"/>
      <c r="ECP358" s="1"/>
      <c r="ECQ358" s="1"/>
      <c r="ECR358" s="1"/>
      <c r="ECS358" s="1"/>
      <c r="ECT358" s="1"/>
      <c r="ECU358" s="1"/>
      <c r="ECV358" s="1"/>
      <c r="ECW358" s="1"/>
      <c r="ECX358" s="1"/>
      <c r="ECY358" s="1"/>
      <c r="ECZ358" s="1"/>
      <c r="EDA358" s="1"/>
      <c r="EDB358" s="1"/>
      <c r="EDC358" s="1"/>
      <c r="EDD358" s="1"/>
      <c r="EDE358" s="1"/>
      <c r="EDF358" s="1"/>
      <c r="EDG358" s="1"/>
      <c r="EDH358" s="1"/>
      <c r="EDI358" s="1"/>
      <c r="EDJ358" s="1"/>
      <c r="EDK358" s="1"/>
      <c r="EDL358" s="1"/>
      <c r="EDM358" s="1"/>
      <c r="EDN358" s="1"/>
      <c r="EDO358" s="1"/>
      <c r="EDP358" s="1"/>
      <c r="EDQ358" s="1"/>
      <c r="EDR358" s="1"/>
      <c r="EDS358" s="1"/>
      <c r="EDT358" s="1"/>
      <c r="EDU358" s="1"/>
      <c r="EDV358" s="1"/>
      <c r="EDW358" s="1"/>
      <c r="EDX358" s="1"/>
      <c r="EDY358" s="1"/>
      <c r="EDZ358" s="1"/>
      <c r="EEA358" s="1"/>
      <c r="EEB358" s="1"/>
      <c r="EEC358" s="1"/>
      <c r="EED358" s="1"/>
      <c r="EEE358" s="1"/>
      <c r="EEF358" s="1"/>
      <c r="EEG358" s="1"/>
      <c r="EEH358" s="1"/>
      <c r="EEI358" s="1"/>
      <c r="EEJ358" s="1"/>
      <c r="EEK358" s="1"/>
      <c r="EEL358" s="1"/>
      <c r="EEM358" s="1"/>
      <c r="EEN358" s="1"/>
      <c r="EEO358" s="1"/>
      <c r="EEP358" s="1"/>
      <c r="EEQ358" s="1"/>
      <c r="EER358" s="1"/>
      <c r="EES358" s="1"/>
      <c r="EET358" s="1"/>
      <c r="EEU358" s="1"/>
      <c r="EEV358" s="1"/>
      <c r="EEW358" s="1"/>
      <c r="EEX358" s="1"/>
      <c r="EEY358" s="1"/>
      <c r="EEZ358" s="1"/>
      <c r="EFA358" s="1"/>
      <c r="EFB358" s="1"/>
      <c r="EFC358" s="1"/>
      <c r="EFD358" s="1"/>
      <c r="EFE358" s="1"/>
      <c r="EFF358" s="1"/>
      <c r="EFG358" s="1"/>
      <c r="EFH358" s="1"/>
      <c r="EFI358" s="1"/>
      <c r="EFJ358" s="1"/>
      <c r="EFK358" s="1"/>
      <c r="EFL358" s="1"/>
      <c r="EFM358" s="1"/>
      <c r="EFN358" s="1"/>
      <c r="EFO358" s="1"/>
      <c r="EFP358" s="1"/>
      <c r="EFQ358" s="1"/>
      <c r="EFR358" s="1"/>
      <c r="EFS358" s="1"/>
      <c r="EFT358" s="1"/>
      <c r="EFU358" s="1"/>
      <c r="EFV358" s="1"/>
      <c r="EFW358" s="1"/>
      <c r="EFX358" s="1"/>
      <c r="EFY358" s="1"/>
      <c r="EFZ358" s="1"/>
      <c r="EGA358" s="1"/>
      <c r="EGB358" s="1"/>
      <c r="EGC358" s="1"/>
      <c r="EGD358" s="1"/>
      <c r="EGE358" s="1"/>
      <c r="EGF358" s="1"/>
      <c r="EGG358" s="1"/>
      <c r="EGH358" s="1"/>
      <c r="EGI358" s="1"/>
      <c r="EGJ358" s="1"/>
      <c r="EGK358" s="1"/>
      <c r="EGL358" s="1"/>
      <c r="EGM358" s="1"/>
      <c r="EGN358" s="1"/>
      <c r="EGO358" s="1"/>
      <c r="EGP358" s="1"/>
      <c r="EGQ358" s="1"/>
      <c r="EGR358" s="1"/>
      <c r="EGS358" s="1"/>
      <c r="EGT358" s="1"/>
      <c r="EGU358" s="1"/>
      <c r="EGV358" s="1"/>
      <c r="EGW358" s="1"/>
      <c r="EGX358" s="1"/>
      <c r="EGY358" s="1"/>
      <c r="EGZ358" s="1"/>
      <c r="EHA358" s="1"/>
      <c r="EHB358" s="1"/>
      <c r="EHC358" s="1"/>
      <c r="EHD358" s="1"/>
      <c r="EHE358" s="1"/>
      <c r="EHF358" s="1"/>
      <c r="EHG358" s="1"/>
      <c r="EHH358" s="1"/>
      <c r="EHI358" s="1"/>
      <c r="EHJ358" s="1"/>
      <c r="EHK358" s="1"/>
      <c r="EHL358" s="1"/>
      <c r="EHM358" s="1"/>
      <c r="EHN358" s="1"/>
      <c r="EHO358" s="1"/>
      <c r="EHP358" s="1"/>
      <c r="EHQ358" s="1"/>
      <c r="EHR358" s="1"/>
      <c r="EHS358" s="1"/>
      <c r="EHT358" s="1"/>
      <c r="EHU358" s="1"/>
      <c r="EHV358" s="1"/>
      <c r="EHW358" s="1"/>
      <c r="EHX358" s="1"/>
      <c r="EHY358" s="1"/>
      <c r="EHZ358" s="1"/>
      <c r="EIA358" s="1"/>
      <c r="EIB358" s="1"/>
      <c r="EIC358" s="1"/>
      <c r="EID358" s="1"/>
      <c r="EIE358" s="1"/>
      <c r="EIF358" s="1"/>
      <c r="EIG358" s="1"/>
      <c r="EIH358" s="1"/>
      <c r="EII358" s="1"/>
      <c r="EIJ358" s="1"/>
      <c r="EIK358" s="1"/>
      <c r="EIL358" s="1"/>
      <c r="EIM358" s="1"/>
      <c r="EIN358" s="1"/>
      <c r="EIO358" s="1"/>
      <c r="EIP358" s="1"/>
      <c r="EIQ358" s="1"/>
      <c r="EIR358" s="1"/>
      <c r="EIS358" s="1"/>
      <c r="EIT358" s="1"/>
      <c r="EIU358" s="1"/>
      <c r="EIV358" s="1"/>
      <c r="EIW358" s="1"/>
      <c r="EIX358" s="1"/>
      <c r="EIY358" s="1"/>
      <c r="EIZ358" s="1"/>
      <c r="EJA358" s="1"/>
      <c r="EJB358" s="1"/>
      <c r="EJC358" s="1"/>
      <c r="EJD358" s="1"/>
      <c r="EJE358" s="1"/>
      <c r="EJF358" s="1"/>
      <c r="EJG358" s="1"/>
      <c r="EJH358" s="1"/>
      <c r="EJI358" s="1"/>
      <c r="EJJ358" s="1"/>
      <c r="EJK358" s="1"/>
      <c r="EJL358" s="1"/>
      <c r="EJM358" s="1"/>
      <c r="EJN358" s="1"/>
      <c r="EJO358" s="1"/>
      <c r="EJP358" s="1"/>
      <c r="EJQ358" s="1"/>
      <c r="EJR358" s="1"/>
      <c r="EJS358" s="1"/>
      <c r="EJT358" s="1"/>
      <c r="EJU358" s="1"/>
      <c r="EJV358" s="1"/>
      <c r="EJW358" s="1"/>
      <c r="EJX358" s="1"/>
      <c r="EJY358" s="1"/>
      <c r="EJZ358" s="1"/>
      <c r="EKA358" s="1"/>
      <c r="EKB358" s="1"/>
      <c r="EKC358" s="1"/>
      <c r="EKD358" s="1"/>
      <c r="EKE358" s="1"/>
      <c r="EKF358" s="1"/>
      <c r="EKG358" s="1"/>
      <c r="EKH358" s="1"/>
      <c r="EKI358" s="1"/>
      <c r="EKJ358" s="1"/>
      <c r="EKK358" s="1"/>
      <c r="EKL358" s="1"/>
      <c r="EKM358" s="1"/>
      <c r="EKN358" s="1"/>
      <c r="EKO358" s="1"/>
      <c r="EKP358" s="1"/>
      <c r="EKQ358" s="1"/>
      <c r="EKR358" s="1"/>
      <c r="EKS358" s="1"/>
      <c r="EKT358" s="1"/>
      <c r="EKU358" s="1"/>
      <c r="EKV358" s="1"/>
      <c r="EKW358" s="1"/>
      <c r="EKX358" s="1"/>
      <c r="EKY358" s="1"/>
      <c r="EKZ358" s="1"/>
      <c r="ELA358" s="1"/>
      <c r="ELB358" s="1"/>
      <c r="ELC358" s="1"/>
      <c r="ELD358" s="1"/>
      <c r="ELE358" s="1"/>
      <c r="ELF358" s="1"/>
      <c r="ELG358" s="1"/>
      <c r="ELH358" s="1"/>
      <c r="ELI358" s="1"/>
      <c r="ELJ358" s="1"/>
      <c r="ELK358" s="1"/>
      <c r="ELL358" s="1"/>
      <c r="ELM358" s="1"/>
      <c r="ELN358" s="1"/>
      <c r="ELO358" s="1"/>
      <c r="ELP358" s="1"/>
      <c r="ELQ358" s="1"/>
      <c r="ELR358" s="1"/>
      <c r="ELS358" s="1"/>
      <c r="ELT358" s="1"/>
      <c r="ELU358" s="1"/>
      <c r="ELV358" s="1"/>
      <c r="ELW358" s="1"/>
      <c r="ELX358" s="1"/>
      <c r="ELY358" s="1"/>
      <c r="ELZ358" s="1"/>
      <c r="EMA358" s="1"/>
      <c r="EMB358" s="1"/>
      <c r="EMC358" s="1"/>
      <c r="EMD358" s="1"/>
      <c r="EME358" s="1"/>
      <c r="EMF358" s="1"/>
      <c r="EMG358" s="1"/>
      <c r="EMH358" s="1"/>
      <c r="EMI358" s="1"/>
      <c r="EMJ358" s="1"/>
      <c r="EMK358" s="1"/>
      <c r="EML358" s="1"/>
      <c r="EMM358" s="1"/>
      <c r="EMN358" s="1"/>
      <c r="EMO358" s="1"/>
      <c r="EMP358" s="1"/>
      <c r="EMQ358" s="1"/>
      <c r="EMR358" s="1"/>
      <c r="EMS358" s="1"/>
      <c r="EMT358" s="1"/>
      <c r="EMU358" s="1"/>
      <c r="EMV358" s="1"/>
      <c r="EMW358" s="1"/>
      <c r="EMX358" s="1"/>
      <c r="EMY358" s="1"/>
      <c r="EMZ358" s="1"/>
      <c r="ENA358" s="1"/>
      <c r="ENB358" s="1"/>
      <c r="ENC358" s="1"/>
      <c r="END358" s="1"/>
      <c r="ENE358" s="1"/>
      <c r="ENF358" s="1"/>
      <c r="ENG358" s="1"/>
      <c r="ENH358" s="1"/>
      <c r="ENI358" s="1"/>
      <c r="ENJ358" s="1"/>
      <c r="ENK358" s="1"/>
      <c r="ENL358" s="1"/>
      <c r="ENM358" s="1"/>
      <c r="ENN358" s="1"/>
      <c r="ENO358" s="1"/>
      <c r="ENP358" s="1"/>
      <c r="ENQ358" s="1"/>
      <c r="ENR358" s="1"/>
      <c r="ENS358" s="1"/>
      <c r="ENT358" s="1"/>
      <c r="ENU358" s="1"/>
      <c r="ENV358" s="1"/>
      <c r="ENW358" s="1"/>
      <c r="ENX358" s="1"/>
      <c r="ENY358" s="1"/>
      <c r="ENZ358" s="1"/>
      <c r="EOA358" s="1"/>
      <c r="EOB358" s="1"/>
      <c r="EOC358" s="1"/>
      <c r="EOD358" s="1"/>
      <c r="EOE358" s="1"/>
      <c r="EOF358" s="1"/>
      <c r="EOG358" s="1"/>
      <c r="EOH358" s="1"/>
      <c r="EOI358" s="1"/>
      <c r="EOJ358" s="1"/>
      <c r="EOK358" s="1"/>
      <c r="EOL358" s="1"/>
      <c r="EOM358" s="1"/>
      <c r="EON358" s="1"/>
      <c r="EOO358" s="1"/>
      <c r="EOP358" s="1"/>
      <c r="EOQ358" s="1"/>
      <c r="EOR358" s="1"/>
      <c r="EOS358" s="1"/>
      <c r="EOT358" s="1"/>
      <c r="EOU358" s="1"/>
      <c r="EOV358" s="1"/>
      <c r="EOW358" s="1"/>
      <c r="EOX358" s="1"/>
      <c r="EOY358" s="1"/>
      <c r="EOZ358" s="1"/>
      <c r="EPA358" s="1"/>
      <c r="EPB358" s="1"/>
      <c r="EPC358" s="1"/>
      <c r="EPD358" s="1"/>
      <c r="EPE358" s="1"/>
      <c r="EPF358" s="1"/>
      <c r="EPG358" s="1"/>
      <c r="EPH358" s="1"/>
      <c r="EPI358" s="1"/>
      <c r="EPJ358" s="1"/>
      <c r="EPK358" s="1"/>
      <c r="EPL358" s="1"/>
      <c r="EPM358" s="1"/>
      <c r="EPN358" s="1"/>
      <c r="EPO358" s="1"/>
      <c r="EPP358" s="1"/>
      <c r="EPQ358" s="1"/>
      <c r="EPR358" s="1"/>
      <c r="EPS358" s="1"/>
      <c r="EPT358" s="1"/>
      <c r="EPU358" s="1"/>
      <c r="EPV358" s="1"/>
      <c r="EPW358" s="1"/>
      <c r="EPX358" s="1"/>
      <c r="EPY358" s="1"/>
      <c r="EPZ358" s="1"/>
      <c r="EQA358" s="1"/>
      <c r="EQB358" s="1"/>
      <c r="EQC358" s="1"/>
      <c r="EQD358" s="1"/>
      <c r="EQE358" s="1"/>
      <c r="EQF358" s="1"/>
      <c r="EQG358" s="1"/>
      <c r="EQH358" s="1"/>
      <c r="EQI358" s="1"/>
      <c r="EQJ358" s="1"/>
      <c r="EQK358" s="1"/>
      <c r="EQL358" s="1"/>
      <c r="EQM358" s="1"/>
      <c r="EQN358" s="1"/>
      <c r="EQO358" s="1"/>
      <c r="EQP358" s="1"/>
      <c r="EQQ358" s="1"/>
      <c r="EQR358" s="1"/>
      <c r="EQS358" s="1"/>
      <c r="EQT358" s="1"/>
      <c r="EQU358" s="1"/>
      <c r="EQV358" s="1"/>
      <c r="EQW358" s="1"/>
      <c r="EQX358" s="1"/>
      <c r="EQY358" s="1"/>
      <c r="EQZ358" s="1"/>
      <c r="ERA358" s="1"/>
      <c r="ERB358" s="1"/>
      <c r="ERC358" s="1"/>
      <c r="ERD358" s="1"/>
      <c r="ERE358" s="1"/>
      <c r="ERF358" s="1"/>
      <c r="ERG358" s="1"/>
      <c r="ERH358" s="1"/>
      <c r="ERI358" s="1"/>
      <c r="ERJ358" s="1"/>
      <c r="ERK358" s="1"/>
      <c r="ERL358" s="1"/>
      <c r="ERM358" s="1"/>
      <c r="ERN358" s="1"/>
      <c r="ERO358" s="1"/>
      <c r="ERP358" s="1"/>
      <c r="ERQ358" s="1"/>
      <c r="ERR358" s="1"/>
      <c r="ERS358" s="1"/>
      <c r="ERT358" s="1"/>
      <c r="ERU358" s="1"/>
      <c r="ERV358" s="1"/>
      <c r="ERW358" s="1"/>
      <c r="ERX358" s="1"/>
      <c r="ERY358" s="1"/>
      <c r="ERZ358" s="1"/>
      <c r="ESA358" s="1"/>
      <c r="ESB358" s="1"/>
      <c r="ESC358" s="1"/>
      <c r="ESD358" s="1"/>
      <c r="ESE358" s="1"/>
      <c r="ESF358" s="1"/>
      <c r="ESG358" s="1"/>
      <c r="ESH358" s="1"/>
      <c r="ESI358" s="1"/>
      <c r="ESJ358" s="1"/>
      <c r="ESK358" s="1"/>
      <c r="ESL358" s="1"/>
      <c r="ESM358" s="1"/>
      <c r="ESN358" s="1"/>
      <c r="ESO358" s="1"/>
      <c r="ESP358" s="1"/>
      <c r="ESQ358" s="1"/>
      <c r="ESR358" s="1"/>
      <c r="ESS358" s="1"/>
      <c r="EST358" s="1"/>
      <c r="ESU358" s="1"/>
      <c r="ESV358" s="1"/>
      <c r="ESW358" s="1"/>
      <c r="ESX358" s="1"/>
      <c r="ESY358" s="1"/>
      <c r="ESZ358" s="1"/>
      <c r="ETA358" s="1"/>
      <c r="ETB358" s="1"/>
      <c r="ETC358" s="1"/>
      <c r="ETD358" s="1"/>
      <c r="ETE358" s="1"/>
      <c r="ETF358" s="1"/>
      <c r="ETG358" s="1"/>
      <c r="ETH358" s="1"/>
      <c r="ETI358" s="1"/>
      <c r="ETJ358" s="1"/>
      <c r="ETK358" s="1"/>
      <c r="ETL358" s="1"/>
      <c r="ETM358" s="1"/>
      <c r="ETN358" s="1"/>
      <c r="ETO358" s="1"/>
      <c r="ETP358" s="1"/>
      <c r="ETQ358" s="1"/>
      <c r="ETR358" s="1"/>
      <c r="ETS358" s="1"/>
      <c r="ETT358" s="1"/>
      <c r="ETU358" s="1"/>
      <c r="ETV358" s="1"/>
      <c r="ETW358" s="1"/>
      <c r="ETX358" s="1"/>
      <c r="ETY358" s="1"/>
      <c r="ETZ358" s="1"/>
      <c r="EUA358" s="1"/>
      <c r="EUB358" s="1"/>
      <c r="EUC358" s="1"/>
      <c r="EUD358" s="1"/>
      <c r="EUE358" s="1"/>
      <c r="EUF358" s="1"/>
      <c r="EUG358" s="1"/>
      <c r="EUH358" s="1"/>
      <c r="EUI358" s="1"/>
      <c r="EUJ358" s="1"/>
      <c r="EUK358" s="1"/>
      <c r="EUL358" s="1"/>
      <c r="EUM358" s="1"/>
      <c r="EUN358" s="1"/>
      <c r="EUO358" s="1"/>
      <c r="EUP358" s="1"/>
      <c r="EUQ358" s="1"/>
      <c r="EUR358" s="1"/>
      <c r="EUS358" s="1"/>
      <c r="EUT358" s="1"/>
      <c r="EUU358" s="1"/>
      <c r="EUV358" s="1"/>
      <c r="EUW358" s="1"/>
      <c r="EUX358" s="1"/>
      <c r="EUY358" s="1"/>
      <c r="EUZ358" s="1"/>
      <c r="EVA358" s="1"/>
      <c r="EVB358" s="1"/>
      <c r="EVC358" s="1"/>
      <c r="EVD358" s="1"/>
      <c r="EVE358" s="1"/>
      <c r="EVF358" s="1"/>
      <c r="EVG358" s="1"/>
      <c r="EVH358" s="1"/>
      <c r="EVI358" s="1"/>
      <c r="EVJ358" s="1"/>
      <c r="EVK358" s="1"/>
      <c r="EVL358" s="1"/>
      <c r="EVM358" s="1"/>
      <c r="EVN358" s="1"/>
      <c r="EVO358" s="1"/>
      <c r="EVP358" s="1"/>
      <c r="EVQ358" s="1"/>
      <c r="EVR358" s="1"/>
      <c r="EVS358" s="1"/>
      <c r="EVT358" s="1"/>
      <c r="EVU358" s="1"/>
      <c r="EVV358" s="1"/>
      <c r="EVW358" s="1"/>
      <c r="EVX358" s="1"/>
      <c r="EVY358" s="1"/>
      <c r="EVZ358" s="1"/>
      <c r="EWA358" s="1"/>
      <c r="EWB358" s="1"/>
      <c r="EWC358" s="1"/>
      <c r="EWD358" s="1"/>
      <c r="EWE358" s="1"/>
      <c r="EWF358" s="1"/>
      <c r="EWG358" s="1"/>
      <c r="EWH358" s="1"/>
      <c r="EWI358" s="1"/>
      <c r="EWJ358" s="1"/>
      <c r="EWK358" s="1"/>
      <c r="EWL358" s="1"/>
      <c r="EWM358" s="1"/>
      <c r="EWN358" s="1"/>
      <c r="EWO358" s="1"/>
      <c r="EWP358" s="1"/>
      <c r="EWQ358" s="1"/>
      <c r="EWR358" s="1"/>
      <c r="EWS358" s="1"/>
      <c r="EWT358" s="1"/>
      <c r="EWU358" s="1"/>
      <c r="EWV358" s="1"/>
      <c r="EWW358" s="1"/>
      <c r="EWX358" s="1"/>
      <c r="EWY358" s="1"/>
      <c r="EWZ358" s="1"/>
      <c r="EXA358" s="1"/>
      <c r="EXB358" s="1"/>
      <c r="EXC358" s="1"/>
      <c r="EXD358" s="1"/>
      <c r="EXE358" s="1"/>
      <c r="EXF358" s="1"/>
      <c r="EXG358" s="1"/>
      <c r="EXH358" s="1"/>
      <c r="EXI358" s="1"/>
      <c r="EXJ358" s="1"/>
      <c r="EXK358" s="1"/>
      <c r="EXL358" s="1"/>
      <c r="EXM358" s="1"/>
      <c r="EXN358" s="1"/>
      <c r="EXO358" s="1"/>
      <c r="EXP358" s="1"/>
      <c r="EXQ358" s="1"/>
      <c r="EXR358" s="1"/>
      <c r="EXS358" s="1"/>
      <c r="EXT358" s="1"/>
      <c r="EXU358" s="1"/>
      <c r="EXV358" s="1"/>
      <c r="EXW358" s="1"/>
      <c r="EXX358" s="1"/>
      <c r="EXY358" s="1"/>
      <c r="EXZ358" s="1"/>
      <c r="EYA358" s="1"/>
      <c r="EYB358" s="1"/>
      <c r="EYC358" s="1"/>
      <c r="EYD358" s="1"/>
      <c r="EYE358" s="1"/>
      <c r="EYF358" s="1"/>
      <c r="EYG358" s="1"/>
      <c r="EYH358" s="1"/>
      <c r="EYI358" s="1"/>
      <c r="EYJ358" s="1"/>
      <c r="EYK358" s="1"/>
      <c r="EYL358" s="1"/>
      <c r="EYM358" s="1"/>
      <c r="EYN358" s="1"/>
      <c r="EYO358" s="1"/>
      <c r="EYP358" s="1"/>
      <c r="EYQ358" s="1"/>
      <c r="EYR358" s="1"/>
      <c r="EYS358" s="1"/>
      <c r="EYT358" s="1"/>
      <c r="EYU358" s="1"/>
      <c r="EYV358" s="1"/>
      <c r="EYW358" s="1"/>
      <c r="EYX358" s="1"/>
      <c r="EYY358" s="1"/>
      <c r="EYZ358" s="1"/>
      <c r="EZA358" s="1"/>
      <c r="EZB358" s="1"/>
      <c r="EZC358" s="1"/>
      <c r="EZD358" s="1"/>
      <c r="EZE358" s="1"/>
      <c r="EZF358" s="1"/>
      <c r="EZG358" s="1"/>
      <c r="EZH358" s="1"/>
      <c r="EZI358" s="1"/>
      <c r="EZJ358" s="1"/>
      <c r="EZK358" s="1"/>
      <c r="EZL358" s="1"/>
      <c r="EZM358" s="1"/>
      <c r="EZN358" s="1"/>
      <c r="EZO358" s="1"/>
      <c r="EZP358" s="1"/>
      <c r="EZQ358" s="1"/>
      <c r="EZR358" s="1"/>
      <c r="EZS358" s="1"/>
      <c r="EZT358" s="1"/>
      <c r="EZU358" s="1"/>
      <c r="EZV358" s="1"/>
      <c r="EZW358" s="1"/>
      <c r="EZX358" s="1"/>
      <c r="EZY358" s="1"/>
      <c r="EZZ358" s="1"/>
      <c r="FAA358" s="1"/>
      <c r="FAB358" s="1"/>
      <c r="FAC358" s="1"/>
      <c r="FAD358" s="1"/>
      <c r="FAE358" s="1"/>
      <c r="FAF358" s="1"/>
      <c r="FAG358" s="1"/>
      <c r="FAH358" s="1"/>
      <c r="FAI358" s="1"/>
      <c r="FAJ358" s="1"/>
      <c r="FAK358" s="1"/>
      <c r="FAL358" s="1"/>
      <c r="FAM358" s="1"/>
      <c r="FAN358" s="1"/>
      <c r="FAO358" s="1"/>
      <c r="FAP358" s="1"/>
      <c r="FAQ358" s="1"/>
      <c r="FAR358" s="1"/>
      <c r="FAS358" s="1"/>
      <c r="FAT358" s="1"/>
      <c r="FAU358" s="1"/>
      <c r="FAV358" s="1"/>
      <c r="FAW358" s="1"/>
      <c r="FAX358" s="1"/>
      <c r="FAY358" s="1"/>
      <c r="FAZ358" s="1"/>
      <c r="FBA358" s="1"/>
      <c r="FBB358" s="1"/>
      <c r="FBC358" s="1"/>
      <c r="FBD358" s="1"/>
      <c r="FBE358" s="1"/>
      <c r="FBF358" s="1"/>
      <c r="FBG358" s="1"/>
      <c r="FBH358" s="1"/>
      <c r="FBI358" s="1"/>
      <c r="FBJ358" s="1"/>
      <c r="FBK358" s="1"/>
      <c r="FBL358" s="1"/>
      <c r="FBM358" s="1"/>
      <c r="FBN358" s="1"/>
      <c r="FBO358" s="1"/>
      <c r="FBP358" s="1"/>
      <c r="FBQ358" s="1"/>
      <c r="FBR358" s="1"/>
      <c r="FBS358" s="1"/>
      <c r="FBT358" s="1"/>
      <c r="FBU358" s="1"/>
      <c r="FBV358" s="1"/>
      <c r="FBW358" s="1"/>
      <c r="FBX358" s="1"/>
      <c r="FBY358" s="1"/>
      <c r="FBZ358" s="1"/>
      <c r="FCA358" s="1"/>
      <c r="FCB358" s="1"/>
      <c r="FCC358" s="1"/>
      <c r="FCD358" s="1"/>
      <c r="FCE358" s="1"/>
      <c r="FCF358" s="1"/>
      <c r="FCG358" s="1"/>
      <c r="FCH358" s="1"/>
      <c r="FCI358" s="1"/>
      <c r="FCJ358" s="1"/>
      <c r="FCK358" s="1"/>
      <c r="FCL358" s="1"/>
      <c r="FCM358" s="1"/>
      <c r="FCN358" s="1"/>
      <c r="FCO358" s="1"/>
      <c r="FCP358" s="1"/>
      <c r="FCQ358" s="1"/>
      <c r="FCR358" s="1"/>
      <c r="FCS358" s="1"/>
      <c r="FCT358" s="1"/>
      <c r="FCU358" s="1"/>
      <c r="FCV358" s="1"/>
      <c r="FCW358" s="1"/>
      <c r="FCX358" s="1"/>
      <c r="FCY358" s="1"/>
      <c r="FCZ358" s="1"/>
      <c r="FDA358" s="1"/>
      <c r="FDB358" s="1"/>
      <c r="FDC358" s="1"/>
      <c r="FDD358" s="1"/>
      <c r="FDE358" s="1"/>
      <c r="FDF358" s="1"/>
      <c r="FDG358" s="1"/>
      <c r="FDH358" s="1"/>
      <c r="FDI358" s="1"/>
      <c r="FDJ358" s="1"/>
      <c r="FDK358" s="1"/>
      <c r="FDL358" s="1"/>
      <c r="FDM358" s="1"/>
      <c r="FDN358" s="1"/>
      <c r="FDO358" s="1"/>
      <c r="FDP358" s="1"/>
      <c r="FDQ358" s="1"/>
      <c r="FDR358" s="1"/>
      <c r="FDS358" s="1"/>
      <c r="FDT358" s="1"/>
      <c r="FDU358" s="1"/>
      <c r="FDV358" s="1"/>
      <c r="FDW358" s="1"/>
      <c r="FDX358" s="1"/>
      <c r="FDY358" s="1"/>
      <c r="FDZ358" s="1"/>
      <c r="FEA358" s="1"/>
      <c r="FEB358" s="1"/>
      <c r="FEC358" s="1"/>
      <c r="FED358" s="1"/>
      <c r="FEE358" s="1"/>
      <c r="FEF358" s="1"/>
      <c r="FEG358" s="1"/>
      <c r="FEH358" s="1"/>
      <c r="FEI358" s="1"/>
      <c r="FEJ358" s="1"/>
      <c r="FEK358" s="1"/>
      <c r="FEL358" s="1"/>
      <c r="FEM358" s="1"/>
      <c r="FEN358" s="1"/>
      <c r="FEO358" s="1"/>
      <c r="FEP358" s="1"/>
      <c r="FEQ358" s="1"/>
      <c r="FER358" s="1"/>
      <c r="FES358" s="1"/>
      <c r="FET358" s="1"/>
      <c r="FEU358" s="1"/>
      <c r="FEV358" s="1"/>
      <c r="FEW358" s="1"/>
      <c r="FEX358" s="1"/>
      <c r="FEY358" s="1"/>
      <c r="FEZ358" s="1"/>
      <c r="FFA358" s="1"/>
      <c r="FFB358" s="1"/>
      <c r="FFC358" s="1"/>
      <c r="FFD358" s="1"/>
      <c r="FFE358" s="1"/>
      <c r="FFF358" s="1"/>
      <c r="FFG358" s="1"/>
      <c r="FFH358" s="1"/>
      <c r="FFI358" s="1"/>
      <c r="FFJ358" s="1"/>
      <c r="FFK358" s="1"/>
      <c r="FFL358" s="1"/>
      <c r="FFM358" s="1"/>
      <c r="FFN358" s="1"/>
      <c r="FFO358" s="1"/>
      <c r="FFP358" s="1"/>
      <c r="FFQ358" s="1"/>
      <c r="FFR358" s="1"/>
      <c r="FFS358" s="1"/>
      <c r="FFT358" s="1"/>
      <c r="FFU358" s="1"/>
      <c r="FFV358" s="1"/>
      <c r="FFW358" s="1"/>
      <c r="FFX358" s="1"/>
      <c r="FFY358" s="1"/>
      <c r="FFZ358" s="1"/>
      <c r="FGA358" s="1"/>
      <c r="FGB358" s="1"/>
      <c r="FGC358" s="1"/>
      <c r="FGD358" s="1"/>
      <c r="FGE358" s="1"/>
      <c r="FGF358" s="1"/>
      <c r="FGG358" s="1"/>
      <c r="FGH358" s="1"/>
      <c r="FGI358" s="1"/>
      <c r="FGJ358" s="1"/>
      <c r="FGK358" s="1"/>
      <c r="FGL358" s="1"/>
      <c r="FGM358" s="1"/>
      <c r="FGN358" s="1"/>
      <c r="FGO358" s="1"/>
      <c r="FGP358" s="1"/>
      <c r="FGQ358" s="1"/>
      <c r="FGR358" s="1"/>
      <c r="FGS358" s="1"/>
      <c r="FGT358" s="1"/>
      <c r="FGU358" s="1"/>
      <c r="FGV358" s="1"/>
      <c r="FGW358" s="1"/>
      <c r="FGX358" s="1"/>
      <c r="FGY358" s="1"/>
      <c r="FGZ358" s="1"/>
      <c r="FHA358" s="1"/>
      <c r="FHB358" s="1"/>
      <c r="FHC358" s="1"/>
      <c r="FHD358" s="1"/>
      <c r="FHE358" s="1"/>
      <c r="FHF358" s="1"/>
      <c r="FHG358" s="1"/>
      <c r="FHH358" s="1"/>
      <c r="FHI358" s="1"/>
      <c r="FHJ358" s="1"/>
      <c r="FHK358" s="1"/>
      <c r="FHL358" s="1"/>
      <c r="FHM358" s="1"/>
      <c r="FHN358" s="1"/>
      <c r="FHO358" s="1"/>
      <c r="FHP358" s="1"/>
      <c r="FHQ358" s="1"/>
      <c r="FHR358" s="1"/>
      <c r="FHS358" s="1"/>
      <c r="FHT358" s="1"/>
      <c r="FHU358" s="1"/>
      <c r="FHV358" s="1"/>
      <c r="FHW358" s="1"/>
      <c r="FHX358" s="1"/>
      <c r="FHY358" s="1"/>
      <c r="FHZ358" s="1"/>
      <c r="FIA358" s="1"/>
      <c r="FIB358" s="1"/>
      <c r="FIC358" s="1"/>
      <c r="FID358" s="1"/>
      <c r="FIE358" s="1"/>
      <c r="FIF358" s="1"/>
      <c r="FIG358" s="1"/>
      <c r="FIH358" s="1"/>
      <c r="FII358" s="1"/>
      <c r="FIJ358" s="1"/>
      <c r="FIK358" s="1"/>
      <c r="FIL358" s="1"/>
      <c r="FIM358" s="1"/>
      <c r="FIN358" s="1"/>
      <c r="FIO358" s="1"/>
      <c r="FIP358" s="1"/>
      <c r="FIQ358" s="1"/>
      <c r="FIR358" s="1"/>
      <c r="FIS358" s="1"/>
      <c r="FIT358" s="1"/>
      <c r="FIU358" s="1"/>
      <c r="FIV358" s="1"/>
      <c r="FIW358" s="1"/>
      <c r="FIX358" s="1"/>
      <c r="FIY358" s="1"/>
      <c r="FIZ358" s="1"/>
      <c r="FJA358" s="1"/>
      <c r="FJB358" s="1"/>
      <c r="FJC358" s="1"/>
      <c r="FJD358" s="1"/>
      <c r="FJE358" s="1"/>
      <c r="FJF358" s="1"/>
      <c r="FJG358" s="1"/>
      <c r="FJH358" s="1"/>
      <c r="FJI358" s="1"/>
      <c r="FJJ358" s="1"/>
      <c r="FJK358" s="1"/>
      <c r="FJL358" s="1"/>
      <c r="FJM358" s="1"/>
      <c r="FJN358" s="1"/>
      <c r="FJO358" s="1"/>
      <c r="FJP358" s="1"/>
      <c r="FJQ358" s="1"/>
      <c r="FJR358" s="1"/>
      <c r="FJS358" s="1"/>
      <c r="FJT358" s="1"/>
      <c r="FJU358" s="1"/>
      <c r="FJV358" s="1"/>
      <c r="FJW358" s="1"/>
      <c r="FJX358" s="1"/>
      <c r="FJY358" s="1"/>
      <c r="FJZ358" s="1"/>
      <c r="FKA358" s="1"/>
      <c r="FKB358" s="1"/>
      <c r="FKC358" s="1"/>
      <c r="FKD358" s="1"/>
      <c r="FKE358" s="1"/>
      <c r="FKF358" s="1"/>
      <c r="FKG358" s="1"/>
      <c r="FKH358" s="1"/>
      <c r="FKI358" s="1"/>
      <c r="FKJ358" s="1"/>
      <c r="FKK358" s="1"/>
      <c r="FKL358" s="1"/>
      <c r="FKM358" s="1"/>
      <c r="FKN358" s="1"/>
      <c r="FKO358" s="1"/>
      <c r="FKP358" s="1"/>
      <c r="FKQ358" s="1"/>
      <c r="FKR358" s="1"/>
      <c r="FKS358" s="1"/>
      <c r="FKT358" s="1"/>
      <c r="FKU358" s="1"/>
      <c r="FKV358" s="1"/>
      <c r="FKW358" s="1"/>
      <c r="FKX358" s="1"/>
      <c r="FKY358" s="1"/>
      <c r="FKZ358" s="1"/>
      <c r="FLA358" s="1"/>
      <c r="FLB358" s="1"/>
      <c r="FLC358" s="1"/>
      <c r="FLD358" s="1"/>
      <c r="FLE358" s="1"/>
      <c r="FLF358" s="1"/>
      <c r="FLG358" s="1"/>
      <c r="FLH358" s="1"/>
      <c r="FLI358" s="1"/>
      <c r="FLJ358" s="1"/>
      <c r="FLK358" s="1"/>
      <c r="FLL358" s="1"/>
      <c r="FLM358" s="1"/>
      <c r="FLN358" s="1"/>
      <c r="FLO358" s="1"/>
      <c r="FLP358" s="1"/>
      <c r="FLQ358" s="1"/>
      <c r="FLR358" s="1"/>
      <c r="FLS358" s="1"/>
      <c r="FLT358" s="1"/>
      <c r="FLU358" s="1"/>
      <c r="FLV358" s="1"/>
      <c r="FLW358" s="1"/>
      <c r="FLX358" s="1"/>
      <c r="FLY358" s="1"/>
      <c r="FLZ358" s="1"/>
      <c r="FMA358" s="1"/>
      <c r="FMB358" s="1"/>
      <c r="FMC358" s="1"/>
      <c r="FMD358" s="1"/>
      <c r="FME358" s="1"/>
      <c r="FMF358" s="1"/>
      <c r="FMG358" s="1"/>
      <c r="FMH358" s="1"/>
      <c r="FMI358" s="1"/>
      <c r="FMJ358" s="1"/>
      <c r="FMK358" s="1"/>
      <c r="FML358" s="1"/>
      <c r="FMM358" s="1"/>
      <c r="FMN358" s="1"/>
      <c r="FMO358" s="1"/>
      <c r="FMP358" s="1"/>
      <c r="FMQ358" s="1"/>
      <c r="FMR358" s="1"/>
      <c r="FMS358" s="1"/>
      <c r="FMT358" s="1"/>
      <c r="FMU358" s="1"/>
      <c r="FMV358" s="1"/>
      <c r="FMW358" s="1"/>
      <c r="FMX358" s="1"/>
      <c r="FMY358" s="1"/>
      <c r="FMZ358" s="1"/>
      <c r="FNA358" s="1"/>
      <c r="FNB358" s="1"/>
      <c r="FNC358" s="1"/>
      <c r="FND358" s="1"/>
      <c r="FNE358" s="1"/>
      <c r="FNF358" s="1"/>
      <c r="FNG358" s="1"/>
      <c r="FNH358" s="1"/>
      <c r="FNI358" s="1"/>
      <c r="FNJ358" s="1"/>
      <c r="FNK358" s="1"/>
      <c r="FNL358" s="1"/>
      <c r="FNM358" s="1"/>
      <c r="FNN358" s="1"/>
      <c r="FNO358" s="1"/>
      <c r="FNP358" s="1"/>
      <c r="FNQ358" s="1"/>
      <c r="FNR358" s="1"/>
      <c r="FNS358" s="1"/>
      <c r="FNT358" s="1"/>
      <c r="FNU358" s="1"/>
      <c r="FNV358" s="1"/>
      <c r="FNW358" s="1"/>
      <c r="FNX358" s="1"/>
      <c r="FNY358" s="1"/>
      <c r="FNZ358" s="1"/>
      <c r="FOA358" s="1"/>
      <c r="FOB358" s="1"/>
      <c r="FOC358" s="1"/>
      <c r="FOD358" s="1"/>
      <c r="FOE358" s="1"/>
      <c r="FOF358" s="1"/>
      <c r="FOG358" s="1"/>
      <c r="FOH358" s="1"/>
      <c r="FOI358" s="1"/>
      <c r="FOJ358" s="1"/>
      <c r="FOK358" s="1"/>
      <c r="FOL358" s="1"/>
      <c r="FOM358" s="1"/>
      <c r="FON358" s="1"/>
      <c r="FOO358" s="1"/>
      <c r="FOP358" s="1"/>
      <c r="FOQ358" s="1"/>
      <c r="FOR358" s="1"/>
      <c r="FOS358" s="1"/>
      <c r="FOT358" s="1"/>
      <c r="FOU358" s="1"/>
      <c r="FOV358" s="1"/>
      <c r="FOW358" s="1"/>
      <c r="FOX358" s="1"/>
      <c r="FOY358" s="1"/>
      <c r="FOZ358" s="1"/>
      <c r="FPA358" s="1"/>
      <c r="FPB358" s="1"/>
      <c r="FPC358" s="1"/>
      <c r="FPD358" s="1"/>
      <c r="FPE358" s="1"/>
      <c r="FPF358" s="1"/>
      <c r="FPG358" s="1"/>
      <c r="FPH358" s="1"/>
      <c r="FPI358" s="1"/>
      <c r="FPJ358" s="1"/>
      <c r="FPK358" s="1"/>
      <c r="FPL358" s="1"/>
      <c r="FPM358" s="1"/>
      <c r="FPN358" s="1"/>
      <c r="FPO358" s="1"/>
      <c r="FPP358" s="1"/>
      <c r="FPQ358" s="1"/>
      <c r="FPR358" s="1"/>
      <c r="FPS358" s="1"/>
      <c r="FPT358" s="1"/>
      <c r="FPU358" s="1"/>
      <c r="FPV358" s="1"/>
      <c r="FPW358" s="1"/>
      <c r="FPX358" s="1"/>
      <c r="FPY358" s="1"/>
      <c r="FPZ358" s="1"/>
      <c r="FQA358" s="1"/>
      <c r="FQB358" s="1"/>
      <c r="FQC358" s="1"/>
      <c r="FQD358" s="1"/>
      <c r="FQE358" s="1"/>
      <c r="FQF358" s="1"/>
      <c r="FQG358" s="1"/>
      <c r="FQH358" s="1"/>
      <c r="FQI358" s="1"/>
      <c r="FQJ358" s="1"/>
      <c r="FQK358" s="1"/>
      <c r="FQL358" s="1"/>
      <c r="FQM358" s="1"/>
      <c r="FQN358" s="1"/>
      <c r="FQO358" s="1"/>
      <c r="FQP358" s="1"/>
      <c r="FQQ358" s="1"/>
      <c r="FQR358" s="1"/>
      <c r="FQS358" s="1"/>
      <c r="FQT358" s="1"/>
      <c r="FQU358" s="1"/>
      <c r="FQV358" s="1"/>
      <c r="FQW358" s="1"/>
      <c r="FQX358" s="1"/>
      <c r="FQY358" s="1"/>
      <c r="FQZ358" s="1"/>
      <c r="FRA358" s="1"/>
      <c r="FRB358" s="1"/>
      <c r="FRC358" s="1"/>
      <c r="FRD358" s="1"/>
      <c r="FRE358" s="1"/>
      <c r="FRF358" s="1"/>
      <c r="FRG358" s="1"/>
      <c r="FRH358" s="1"/>
      <c r="FRI358" s="1"/>
      <c r="FRJ358" s="1"/>
      <c r="FRK358" s="1"/>
      <c r="FRL358" s="1"/>
      <c r="FRM358" s="1"/>
      <c r="FRN358" s="1"/>
      <c r="FRO358" s="1"/>
      <c r="FRP358" s="1"/>
      <c r="FRQ358" s="1"/>
      <c r="FRR358" s="1"/>
      <c r="FRS358" s="1"/>
      <c r="FRT358" s="1"/>
      <c r="FRU358" s="1"/>
      <c r="FRV358" s="1"/>
      <c r="FRW358" s="1"/>
      <c r="FRX358" s="1"/>
      <c r="FRY358" s="1"/>
      <c r="FRZ358" s="1"/>
      <c r="FSA358" s="1"/>
      <c r="FSB358" s="1"/>
      <c r="FSC358" s="1"/>
      <c r="FSD358" s="1"/>
      <c r="FSE358" s="1"/>
      <c r="FSF358" s="1"/>
      <c r="FSG358" s="1"/>
      <c r="FSH358" s="1"/>
      <c r="FSI358" s="1"/>
      <c r="FSJ358" s="1"/>
      <c r="FSK358" s="1"/>
      <c r="FSL358" s="1"/>
      <c r="FSM358" s="1"/>
      <c r="FSN358" s="1"/>
      <c r="FSO358" s="1"/>
      <c r="FSP358" s="1"/>
      <c r="FSQ358" s="1"/>
      <c r="FSR358" s="1"/>
      <c r="FSS358" s="1"/>
      <c r="FST358" s="1"/>
      <c r="FSU358" s="1"/>
      <c r="FSV358" s="1"/>
      <c r="FSW358" s="1"/>
      <c r="FSX358" s="1"/>
      <c r="FSY358" s="1"/>
      <c r="FSZ358" s="1"/>
      <c r="FTA358" s="1"/>
      <c r="FTB358" s="1"/>
      <c r="FTC358" s="1"/>
      <c r="FTD358" s="1"/>
      <c r="FTE358" s="1"/>
      <c r="FTF358" s="1"/>
      <c r="FTG358" s="1"/>
      <c r="FTH358" s="1"/>
      <c r="FTI358" s="1"/>
      <c r="FTJ358" s="1"/>
      <c r="FTK358" s="1"/>
      <c r="FTL358" s="1"/>
      <c r="FTM358" s="1"/>
      <c r="FTN358" s="1"/>
      <c r="FTO358" s="1"/>
      <c r="FTP358" s="1"/>
      <c r="FTQ358" s="1"/>
      <c r="FTR358" s="1"/>
      <c r="FTS358" s="1"/>
      <c r="FTT358" s="1"/>
      <c r="FTU358" s="1"/>
      <c r="FTV358" s="1"/>
      <c r="FTW358" s="1"/>
      <c r="FTX358" s="1"/>
      <c r="FTY358" s="1"/>
      <c r="FTZ358" s="1"/>
      <c r="FUA358" s="1"/>
      <c r="FUB358" s="1"/>
      <c r="FUC358" s="1"/>
      <c r="FUD358" s="1"/>
      <c r="FUE358" s="1"/>
      <c r="FUF358" s="1"/>
      <c r="FUG358" s="1"/>
      <c r="FUH358" s="1"/>
      <c r="FUI358" s="1"/>
      <c r="FUJ358" s="1"/>
      <c r="FUK358" s="1"/>
      <c r="FUL358" s="1"/>
      <c r="FUM358" s="1"/>
      <c r="FUN358" s="1"/>
      <c r="FUO358" s="1"/>
      <c r="FUP358" s="1"/>
      <c r="FUQ358" s="1"/>
      <c r="FUR358" s="1"/>
      <c r="FUS358" s="1"/>
      <c r="FUT358" s="1"/>
      <c r="FUU358" s="1"/>
      <c r="FUV358" s="1"/>
      <c r="FUW358" s="1"/>
      <c r="FUX358" s="1"/>
      <c r="FUY358" s="1"/>
      <c r="FUZ358" s="1"/>
      <c r="FVA358" s="1"/>
      <c r="FVB358" s="1"/>
      <c r="FVC358" s="1"/>
      <c r="FVD358" s="1"/>
      <c r="FVE358" s="1"/>
      <c r="FVF358" s="1"/>
      <c r="FVG358" s="1"/>
      <c r="FVH358" s="1"/>
      <c r="FVI358" s="1"/>
      <c r="FVJ358" s="1"/>
      <c r="FVK358" s="1"/>
      <c r="FVL358" s="1"/>
      <c r="FVM358" s="1"/>
      <c r="FVN358" s="1"/>
      <c r="FVO358" s="1"/>
      <c r="FVP358" s="1"/>
      <c r="FVQ358" s="1"/>
      <c r="FVR358" s="1"/>
      <c r="FVS358" s="1"/>
      <c r="FVT358" s="1"/>
      <c r="FVU358" s="1"/>
      <c r="FVV358" s="1"/>
      <c r="FVW358" s="1"/>
      <c r="FVX358" s="1"/>
      <c r="FVY358" s="1"/>
      <c r="FVZ358" s="1"/>
      <c r="FWA358" s="1"/>
      <c r="FWB358" s="1"/>
      <c r="FWC358" s="1"/>
      <c r="FWD358" s="1"/>
      <c r="FWE358" s="1"/>
      <c r="FWF358" s="1"/>
      <c r="FWG358" s="1"/>
      <c r="FWH358" s="1"/>
      <c r="FWI358" s="1"/>
      <c r="FWJ358" s="1"/>
      <c r="FWK358" s="1"/>
      <c r="FWL358" s="1"/>
      <c r="FWM358" s="1"/>
      <c r="FWN358" s="1"/>
      <c r="FWO358" s="1"/>
      <c r="FWP358" s="1"/>
      <c r="FWQ358" s="1"/>
      <c r="FWR358" s="1"/>
      <c r="FWS358" s="1"/>
      <c r="FWT358" s="1"/>
      <c r="FWU358" s="1"/>
      <c r="FWV358" s="1"/>
      <c r="FWW358" s="1"/>
      <c r="FWX358" s="1"/>
      <c r="FWY358" s="1"/>
      <c r="FWZ358" s="1"/>
      <c r="FXA358" s="1"/>
      <c r="FXB358" s="1"/>
      <c r="FXC358" s="1"/>
      <c r="FXD358" s="1"/>
      <c r="FXE358" s="1"/>
      <c r="FXF358" s="1"/>
      <c r="FXG358" s="1"/>
      <c r="FXH358" s="1"/>
      <c r="FXI358" s="1"/>
      <c r="FXJ358" s="1"/>
      <c r="FXK358" s="1"/>
      <c r="FXL358" s="1"/>
      <c r="FXM358" s="1"/>
      <c r="FXN358" s="1"/>
      <c r="FXO358" s="1"/>
      <c r="FXP358" s="1"/>
      <c r="FXQ358" s="1"/>
      <c r="FXR358" s="1"/>
      <c r="FXS358" s="1"/>
      <c r="FXT358" s="1"/>
      <c r="FXU358" s="1"/>
      <c r="FXV358" s="1"/>
      <c r="FXW358" s="1"/>
      <c r="FXX358" s="1"/>
      <c r="FXY358" s="1"/>
      <c r="FXZ358" s="1"/>
      <c r="FYA358" s="1"/>
      <c r="FYB358" s="1"/>
      <c r="FYC358" s="1"/>
      <c r="FYD358" s="1"/>
      <c r="FYE358" s="1"/>
      <c r="FYF358" s="1"/>
      <c r="FYG358" s="1"/>
      <c r="FYH358" s="1"/>
      <c r="FYI358" s="1"/>
      <c r="FYJ358" s="1"/>
      <c r="FYK358" s="1"/>
      <c r="FYL358" s="1"/>
      <c r="FYM358" s="1"/>
      <c r="FYN358" s="1"/>
      <c r="FYO358" s="1"/>
      <c r="FYP358" s="1"/>
      <c r="FYQ358" s="1"/>
      <c r="FYR358" s="1"/>
      <c r="FYS358" s="1"/>
      <c r="FYT358" s="1"/>
      <c r="FYU358" s="1"/>
      <c r="FYV358" s="1"/>
      <c r="FYW358" s="1"/>
      <c r="FYX358" s="1"/>
      <c r="FYY358" s="1"/>
      <c r="FYZ358" s="1"/>
      <c r="FZA358" s="1"/>
      <c r="FZB358" s="1"/>
      <c r="FZC358" s="1"/>
      <c r="FZD358" s="1"/>
      <c r="FZE358" s="1"/>
      <c r="FZF358" s="1"/>
      <c r="FZG358" s="1"/>
      <c r="FZH358" s="1"/>
      <c r="FZI358" s="1"/>
      <c r="FZJ358" s="1"/>
      <c r="FZK358" s="1"/>
      <c r="FZL358" s="1"/>
      <c r="FZM358" s="1"/>
      <c r="FZN358" s="1"/>
      <c r="FZO358" s="1"/>
      <c r="FZP358" s="1"/>
      <c r="FZQ358" s="1"/>
      <c r="FZR358" s="1"/>
      <c r="FZS358" s="1"/>
      <c r="FZT358" s="1"/>
      <c r="FZU358" s="1"/>
      <c r="FZV358" s="1"/>
      <c r="FZW358" s="1"/>
      <c r="FZX358" s="1"/>
      <c r="FZY358" s="1"/>
      <c r="FZZ358" s="1"/>
      <c r="GAA358" s="1"/>
      <c r="GAB358" s="1"/>
      <c r="GAC358" s="1"/>
      <c r="GAD358" s="1"/>
      <c r="GAE358" s="1"/>
      <c r="GAF358" s="1"/>
      <c r="GAG358" s="1"/>
      <c r="GAH358" s="1"/>
      <c r="GAI358" s="1"/>
      <c r="GAJ358" s="1"/>
      <c r="GAK358" s="1"/>
      <c r="GAL358" s="1"/>
      <c r="GAM358" s="1"/>
      <c r="GAN358" s="1"/>
      <c r="GAO358" s="1"/>
      <c r="GAP358" s="1"/>
      <c r="GAQ358" s="1"/>
      <c r="GAR358" s="1"/>
      <c r="GAS358" s="1"/>
      <c r="GAT358" s="1"/>
      <c r="GAU358" s="1"/>
      <c r="GAV358" s="1"/>
      <c r="GAW358" s="1"/>
      <c r="GAX358" s="1"/>
      <c r="GAY358" s="1"/>
      <c r="GAZ358" s="1"/>
      <c r="GBA358" s="1"/>
      <c r="GBB358" s="1"/>
      <c r="GBC358" s="1"/>
      <c r="GBD358" s="1"/>
      <c r="GBE358" s="1"/>
      <c r="GBF358" s="1"/>
      <c r="GBG358" s="1"/>
      <c r="GBH358" s="1"/>
      <c r="GBI358" s="1"/>
      <c r="GBJ358" s="1"/>
      <c r="GBK358" s="1"/>
      <c r="GBL358" s="1"/>
      <c r="GBM358" s="1"/>
      <c r="GBN358" s="1"/>
      <c r="GBO358" s="1"/>
      <c r="GBP358" s="1"/>
      <c r="GBQ358" s="1"/>
      <c r="GBR358" s="1"/>
      <c r="GBS358" s="1"/>
      <c r="GBT358" s="1"/>
      <c r="GBU358" s="1"/>
      <c r="GBV358" s="1"/>
      <c r="GBW358" s="1"/>
      <c r="GBX358" s="1"/>
      <c r="GBY358" s="1"/>
      <c r="GBZ358" s="1"/>
      <c r="GCA358" s="1"/>
      <c r="GCB358" s="1"/>
      <c r="GCC358" s="1"/>
      <c r="GCD358" s="1"/>
      <c r="GCE358" s="1"/>
      <c r="GCF358" s="1"/>
      <c r="GCG358" s="1"/>
      <c r="GCH358" s="1"/>
      <c r="GCI358" s="1"/>
      <c r="GCJ358" s="1"/>
      <c r="GCK358" s="1"/>
      <c r="GCL358" s="1"/>
      <c r="GCM358" s="1"/>
      <c r="GCN358" s="1"/>
      <c r="GCO358" s="1"/>
      <c r="GCP358" s="1"/>
      <c r="GCQ358" s="1"/>
      <c r="GCR358" s="1"/>
      <c r="GCS358" s="1"/>
      <c r="GCT358" s="1"/>
      <c r="GCU358" s="1"/>
      <c r="GCV358" s="1"/>
      <c r="GCW358" s="1"/>
      <c r="GCX358" s="1"/>
      <c r="GCY358" s="1"/>
      <c r="GCZ358" s="1"/>
      <c r="GDA358" s="1"/>
      <c r="GDB358" s="1"/>
      <c r="GDC358" s="1"/>
      <c r="GDD358" s="1"/>
      <c r="GDE358" s="1"/>
      <c r="GDF358" s="1"/>
      <c r="GDG358" s="1"/>
      <c r="GDH358" s="1"/>
      <c r="GDI358" s="1"/>
      <c r="GDJ358" s="1"/>
      <c r="GDK358" s="1"/>
      <c r="GDL358" s="1"/>
      <c r="GDM358" s="1"/>
      <c r="GDN358" s="1"/>
      <c r="GDO358" s="1"/>
      <c r="GDP358" s="1"/>
      <c r="GDQ358" s="1"/>
      <c r="GDR358" s="1"/>
      <c r="GDS358" s="1"/>
      <c r="GDT358" s="1"/>
      <c r="GDU358" s="1"/>
      <c r="GDV358" s="1"/>
      <c r="GDW358" s="1"/>
      <c r="GDX358" s="1"/>
      <c r="GDY358" s="1"/>
      <c r="GDZ358" s="1"/>
      <c r="GEA358" s="1"/>
      <c r="GEB358" s="1"/>
      <c r="GEC358" s="1"/>
      <c r="GED358" s="1"/>
      <c r="GEE358" s="1"/>
      <c r="GEF358" s="1"/>
      <c r="GEG358" s="1"/>
      <c r="GEH358" s="1"/>
      <c r="GEI358" s="1"/>
      <c r="GEJ358" s="1"/>
      <c r="GEK358" s="1"/>
      <c r="GEL358" s="1"/>
      <c r="GEM358" s="1"/>
      <c r="GEN358" s="1"/>
      <c r="GEO358" s="1"/>
      <c r="GEP358" s="1"/>
      <c r="GEQ358" s="1"/>
      <c r="GER358" s="1"/>
      <c r="GES358" s="1"/>
      <c r="GET358" s="1"/>
      <c r="GEU358" s="1"/>
      <c r="GEV358" s="1"/>
      <c r="GEW358" s="1"/>
      <c r="GEX358" s="1"/>
      <c r="GEY358" s="1"/>
      <c r="GEZ358" s="1"/>
      <c r="GFA358" s="1"/>
      <c r="GFB358" s="1"/>
      <c r="GFC358" s="1"/>
      <c r="GFD358" s="1"/>
      <c r="GFE358" s="1"/>
      <c r="GFF358" s="1"/>
      <c r="GFG358" s="1"/>
      <c r="GFH358" s="1"/>
      <c r="GFI358" s="1"/>
      <c r="GFJ358" s="1"/>
      <c r="GFK358" s="1"/>
      <c r="GFL358" s="1"/>
      <c r="GFM358" s="1"/>
      <c r="GFN358" s="1"/>
      <c r="GFO358" s="1"/>
      <c r="GFP358" s="1"/>
      <c r="GFQ358" s="1"/>
      <c r="GFR358" s="1"/>
      <c r="GFS358" s="1"/>
      <c r="GFT358" s="1"/>
      <c r="GFU358" s="1"/>
      <c r="GFV358" s="1"/>
      <c r="GFW358" s="1"/>
      <c r="GFX358" s="1"/>
      <c r="GFY358" s="1"/>
      <c r="GFZ358" s="1"/>
      <c r="GGA358" s="1"/>
      <c r="GGB358" s="1"/>
      <c r="GGC358" s="1"/>
      <c r="GGD358" s="1"/>
      <c r="GGE358" s="1"/>
      <c r="GGF358" s="1"/>
      <c r="GGG358" s="1"/>
      <c r="GGH358" s="1"/>
      <c r="GGI358" s="1"/>
      <c r="GGJ358" s="1"/>
      <c r="GGK358" s="1"/>
      <c r="GGL358" s="1"/>
      <c r="GGM358" s="1"/>
      <c r="GGN358" s="1"/>
      <c r="GGO358" s="1"/>
      <c r="GGP358" s="1"/>
      <c r="GGQ358" s="1"/>
      <c r="GGR358" s="1"/>
      <c r="GGS358" s="1"/>
      <c r="GGT358" s="1"/>
      <c r="GGU358" s="1"/>
      <c r="GGV358" s="1"/>
      <c r="GGW358" s="1"/>
      <c r="GGX358" s="1"/>
      <c r="GGY358" s="1"/>
      <c r="GGZ358" s="1"/>
      <c r="GHA358" s="1"/>
      <c r="GHB358" s="1"/>
      <c r="GHC358" s="1"/>
      <c r="GHD358" s="1"/>
      <c r="GHE358" s="1"/>
      <c r="GHF358" s="1"/>
      <c r="GHG358" s="1"/>
      <c r="GHH358" s="1"/>
      <c r="GHI358" s="1"/>
      <c r="GHJ358" s="1"/>
      <c r="GHK358" s="1"/>
      <c r="GHL358" s="1"/>
      <c r="GHM358" s="1"/>
      <c r="GHN358" s="1"/>
      <c r="GHO358" s="1"/>
      <c r="GHP358" s="1"/>
      <c r="GHQ358" s="1"/>
      <c r="GHR358" s="1"/>
      <c r="GHS358" s="1"/>
      <c r="GHT358" s="1"/>
      <c r="GHU358" s="1"/>
      <c r="GHV358" s="1"/>
      <c r="GHW358" s="1"/>
      <c r="GHX358" s="1"/>
      <c r="GHY358" s="1"/>
      <c r="GHZ358" s="1"/>
      <c r="GIA358" s="1"/>
      <c r="GIB358" s="1"/>
      <c r="GIC358" s="1"/>
      <c r="GID358" s="1"/>
      <c r="GIE358" s="1"/>
      <c r="GIF358" s="1"/>
      <c r="GIG358" s="1"/>
      <c r="GIH358" s="1"/>
      <c r="GII358" s="1"/>
      <c r="GIJ358" s="1"/>
      <c r="GIK358" s="1"/>
      <c r="GIL358" s="1"/>
      <c r="GIM358" s="1"/>
      <c r="GIN358" s="1"/>
      <c r="GIO358" s="1"/>
      <c r="GIP358" s="1"/>
      <c r="GIQ358" s="1"/>
      <c r="GIR358" s="1"/>
      <c r="GIS358" s="1"/>
      <c r="GIT358" s="1"/>
      <c r="GIU358" s="1"/>
      <c r="GIV358" s="1"/>
      <c r="GIW358" s="1"/>
      <c r="GIX358" s="1"/>
      <c r="GIY358" s="1"/>
      <c r="GIZ358" s="1"/>
      <c r="GJA358" s="1"/>
      <c r="GJB358" s="1"/>
      <c r="GJC358" s="1"/>
      <c r="GJD358" s="1"/>
      <c r="GJE358" s="1"/>
      <c r="GJF358" s="1"/>
      <c r="GJG358" s="1"/>
      <c r="GJH358" s="1"/>
      <c r="GJI358" s="1"/>
      <c r="GJJ358" s="1"/>
      <c r="GJK358" s="1"/>
      <c r="GJL358" s="1"/>
      <c r="GJM358" s="1"/>
      <c r="GJN358" s="1"/>
      <c r="GJO358" s="1"/>
      <c r="GJP358" s="1"/>
      <c r="GJQ358" s="1"/>
      <c r="GJR358" s="1"/>
      <c r="GJS358" s="1"/>
      <c r="GJT358" s="1"/>
      <c r="GJU358" s="1"/>
      <c r="GJV358" s="1"/>
      <c r="GJW358" s="1"/>
      <c r="GJX358" s="1"/>
      <c r="GJY358" s="1"/>
      <c r="GJZ358" s="1"/>
      <c r="GKA358" s="1"/>
      <c r="GKB358" s="1"/>
      <c r="GKC358" s="1"/>
      <c r="GKD358" s="1"/>
      <c r="GKE358" s="1"/>
      <c r="GKF358" s="1"/>
      <c r="GKG358" s="1"/>
      <c r="GKH358" s="1"/>
      <c r="GKI358" s="1"/>
      <c r="GKJ358" s="1"/>
      <c r="GKK358" s="1"/>
      <c r="GKL358" s="1"/>
      <c r="GKM358" s="1"/>
      <c r="GKN358" s="1"/>
      <c r="GKO358" s="1"/>
      <c r="GKP358" s="1"/>
      <c r="GKQ358" s="1"/>
      <c r="GKR358" s="1"/>
      <c r="GKS358" s="1"/>
      <c r="GKT358" s="1"/>
      <c r="GKU358" s="1"/>
      <c r="GKV358" s="1"/>
      <c r="GKW358" s="1"/>
      <c r="GKX358" s="1"/>
      <c r="GKY358" s="1"/>
      <c r="GKZ358" s="1"/>
      <c r="GLA358" s="1"/>
      <c r="GLB358" s="1"/>
      <c r="GLC358" s="1"/>
      <c r="GLD358" s="1"/>
      <c r="GLE358" s="1"/>
      <c r="GLF358" s="1"/>
      <c r="GLG358" s="1"/>
      <c r="GLH358" s="1"/>
      <c r="GLI358" s="1"/>
      <c r="GLJ358" s="1"/>
      <c r="GLK358" s="1"/>
      <c r="GLL358" s="1"/>
      <c r="GLM358" s="1"/>
      <c r="GLN358" s="1"/>
      <c r="GLO358" s="1"/>
      <c r="GLP358" s="1"/>
      <c r="GLQ358" s="1"/>
      <c r="GLR358" s="1"/>
      <c r="GLS358" s="1"/>
      <c r="GLT358" s="1"/>
      <c r="GLU358" s="1"/>
      <c r="GLV358" s="1"/>
      <c r="GLW358" s="1"/>
      <c r="GLX358" s="1"/>
      <c r="GLY358" s="1"/>
      <c r="GLZ358" s="1"/>
      <c r="GMA358" s="1"/>
      <c r="GMB358" s="1"/>
      <c r="GMC358" s="1"/>
      <c r="GMD358" s="1"/>
      <c r="GME358" s="1"/>
      <c r="GMF358" s="1"/>
      <c r="GMG358" s="1"/>
      <c r="GMH358" s="1"/>
      <c r="GMI358" s="1"/>
      <c r="GMJ358" s="1"/>
      <c r="GMK358" s="1"/>
      <c r="GML358" s="1"/>
      <c r="GMM358" s="1"/>
      <c r="GMN358" s="1"/>
      <c r="GMO358" s="1"/>
      <c r="GMP358" s="1"/>
      <c r="GMQ358" s="1"/>
      <c r="GMR358" s="1"/>
      <c r="GMS358" s="1"/>
      <c r="GMT358" s="1"/>
      <c r="GMU358" s="1"/>
      <c r="GMV358" s="1"/>
      <c r="GMW358" s="1"/>
      <c r="GMX358" s="1"/>
      <c r="GMY358" s="1"/>
      <c r="GMZ358" s="1"/>
      <c r="GNA358" s="1"/>
      <c r="GNB358" s="1"/>
      <c r="GNC358" s="1"/>
      <c r="GND358" s="1"/>
      <c r="GNE358" s="1"/>
      <c r="GNF358" s="1"/>
      <c r="GNG358" s="1"/>
      <c r="GNH358" s="1"/>
      <c r="GNI358" s="1"/>
      <c r="GNJ358" s="1"/>
      <c r="GNK358" s="1"/>
      <c r="GNL358" s="1"/>
      <c r="GNM358" s="1"/>
      <c r="GNN358" s="1"/>
      <c r="GNO358" s="1"/>
      <c r="GNP358" s="1"/>
      <c r="GNQ358" s="1"/>
      <c r="GNR358" s="1"/>
      <c r="GNS358" s="1"/>
      <c r="GNT358" s="1"/>
      <c r="GNU358" s="1"/>
      <c r="GNV358" s="1"/>
      <c r="GNW358" s="1"/>
      <c r="GNX358" s="1"/>
      <c r="GNY358" s="1"/>
      <c r="GNZ358" s="1"/>
      <c r="GOA358" s="1"/>
      <c r="GOB358" s="1"/>
      <c r="GOC358" s="1"/>
      <c r="GOD358" s="1"/>
      <c r="GOE358" s="1"/>
      <c r="GOF358" s="1"/>
      <c r="GOG358" s="1"/>
      <c r="GOH358" s="1"/>
      <c r="GOI358" s="1"/>
      <c r="GOJ358" s="1"/>
      <c r="GOK358" s="1"/>
      <c r="GOL358" s="1"/>
      <c r="GOM358" s="1"/>
      <c r="GON358" s="1"/>
      <c r="GOO358" s="1"/>
      <c r="GOP358" s="1"/>
      <c r="GOQ358" s="1"/>
      <c r="GOR358" s="1"/>
      <c r="GOS358" s="1"/>
      <c r="GOT358" s="1"/>
      <c r="GOU358" s="1"/>
      <c r="GOV358" s="1"/>
      <c r="GOW358" s="1"/>
      <c r="GOX358" s="1"/>
      <c r="GOY358" s="1"/>
      <c r="GOZ358" s="1"/>
      <c r="GPA358" s="1"/>
      <c r="GPB358" s="1"/>
      <c r="GPC358" s="1"/>
      <c r="GPD358" s="1"/>
      <c r="GPE358" s="1"/>
      <c r="GPF358" s="1"/>
      <c r="GPG358" s="1"/>
      <c r="GPH358" s="1"/>
      <c r="GPI358" s="1"/>
      <c r="GPJ358" s="1"/>
      <c r="GPK358" s="1"/>
      <c r="GPL358" s="1"/>
      <c r="GPM358" s="1"/>
      <c r="GPN358" s="1"/>
      <c r="GPO358" s="1"/>
      <c r="GPP358" s="1"/>
      <c r="GPQ358" s="1"/>
      <c r="GPR358" s="1"/>
      <c r="GPS358" s="1"/>
      <c r="GPT358" s="1"/>
      <c r="GPU358" s="1"/>
      <c r="GPV358" s="1"/>
      <c r="GPW358" s="1"/>
      <c r="GPX358" s="1"/>
      <c r="GPY358" s="1"/>
      <c r="GPZ358" s="1"/>
      <c r="GQA358" s="1"/>
      <c r="GQB358" s="1"/>
      <c r="GQC358" s="1"/>
      <c r="GQD358" s="1"/>
      <c r="GQE358" s="1"/>
      <c r="GQF358" s="1"/>
      <c r="GQG358" s="1"/>
      <c r="GQH358" s="1"/>
      <c r="GQI358" s="1"/>
      <c r="GQJ358" s="1"/>
      <c r="GQK358" s="1"/>
      <c r="GQL358" s="1"/>
      <c r="GQM358" s="1"/>
      <c r="GQN358" s="1"/>
      <c r="GQO358" s="1"/>
      <c r="GQP358" s="1"/>
      <c r="GQQ358" s="1"/>
      <c r="GQR358" s="1"/>
      <c r="GQS358" s="1"/>
      <c r="GQT358" s="1"/>
      <c r="GQU358" s="1"/>
      <c r="GQV358" s="1"/>
      <c r="GQW358" s="1"/>
      <c r="GQX358" s="1"/>
      <c r="GQY358" s="1"/>
      <c r="GQZ358" s="1"/>
      <c r="GRA358" s="1"/>
      <c r="GRB358" s="1"/>
      <c r="GRC358" s="1"/>
      <c r="GRD358" s="1"/>
      <c r="GRE358" s="1"/>
      <c r="GRF358" s="1"/>
      <c r="GRG358" s="1"/>
      <c r="GRH358" s="1"/>
      <c r="GRI358" s="1"/>
      <c r="GRJ358" s="1"/>
      <c r="GRK358" s="1"/>
      <c r="GRL358" s="1"/>
      <c r="GRM358" s="1"/>
      <c r="GRN358" s="1"/>
      <c r="GRO358" s="1"/>
      <c r="GRP358" s="1"/>
      <c r="GRQ358" s="1"/>
      <c r="GRR358" s="1"/>
      <c r="GRS358" s="1"/>
      <c r="GRT358" s="1"/>
      <c r="GRU358" s="1"/>
      <c r="GRV358" s="1"/>
      <c r="GRW358" s="1"/>
      <c r="GRX358" s="1"/>
      <c r="GRY358" s="1"/>
      <c r="GRZ358" s="1"/>
      <c r="GSA358" s="1"/>
      <c r="GSB358" s="1"/>
      <c r="GSC358" s="1"/>
      <c r="GSD358" s="1"/>
      <c r="GSE358" s="1"/>
      <c r="GSF358" s="1"/>
      <c r="GSG358" s="1"/>
      <c r="GSH358" s="1"/>
      <c r="GSI358" s="1"/>
      <c r="GSJ358" s="1"/>
      <c r="GSK358" s="1"/>
      <c r="GSL358" s="1"/>
      <c r="GSM358" s="1"/>
      <c r="GSN358" s="1"/>
      <c r="GSO358" s="1"/>
      <c r="GSP358" s="1"/>
      <c r="GSQ358" s="1"/>
      <c r="GSR358" s="1"/>
      <c r="GSS358" s="1"/>
      <c r="GST358" s="1"/>
      <c r="GSU358" s="1"/>
      <c r="GSV358" s="1"/>
      <c r="GSW358" s="1"/>
      <c r="GSX358" s="1"/>
      <c r="GSY358" s="1"/>
      <c r="GSZ358" s="1"/>
      <c r="GTA358" s="1"/>
      <c r="GTB358" s="1"/>
      <c r="GTC358" s="1"/>
      <c r="GTD358" s="1"/>
      <c r="GTE358" s="1"/>
      <c r="GTF358" s="1"/>
      <c r="GTG358" s="1"/>
      <c r="GTH358" s="1"/>
      <c r="GTI358" s="1"/>
      <c r="GTJ358" s="1"/>
      <c r="GTK358" s="1"/>
      <c r="GTL358" s="1"/>
      <c r="GTM358" s="1"/>
      <c r="GTN358" s="1"/>
      <c r="GTO358" s="1"/>
      <c r="GTP358" s="1"/>
      <c r="GTQ358" s="1"/>
      <c r="GTR358" s="1"/>
      <c r="GTS358" s="1"/>
      <c r="GTT358" s="1"/>
      <c r="GTU358" s="1"/>
      <c r="GTV358" s="1"/>
      <c r="GTW358" s="1"/>
      <c r="GTX358" s="1"/>
      <c r="GTY358" s="1"/>
      <c r="GTZ358" s="1"/>
      <c r="GUA358" s="1"/>
      <c r="GUB358" s="1"/>
      <c r="GUC358" s="1"/>
      <c r="GUD358" s="1"/>
      <c r="GUE358" s="1"/>
      <c r="GUF358" s="1"/>
      <c r="GUG358" s="1"/>
      <c r="GUH358" s="1"/>
      <c r="GUI358" s="1"/>
      <c r="GUJ358" s="1"/>
      <c r="GUK358" s="1"/>
      <c r="GUL358" s="1"/>
      <c r="GUM358" s="1"/>
      <c r="GUN358" s="1"/>
      <c r="GUO358" s="1"/>
      <c r="GUP358" s="1"/>
      <c r="GUQ358" s="1"/>
      <c r="GUR358" s="1"/>
      <c r="GUS358" s="1"/>
      <c r="GUT358" s="1"/>
      <c r="GUU358" s="1"/>
      <c r="GUV358" s="1"/>
      <c r="GUW358" s="1"/>
      <c r="GUX358" s="1"/>
      <c r="GUY358" s="1"/>
      <c r="GUZ358" s="1"/>
      <c r="GVA358" s="1"/>
      <c r="GVB358" s="1"/>
      <c r="GVC358" s="1"/>
      <c r="GVD358" s="1"/>
      <c r="GVE358" s="1"/>
      <c r="GVF358" s="1"/>
      <c r="GVG358" s="1"/>
      <c r="GVH358" s="1"/>
      <c r="GVI358" s="1"/>
      <c r="GVJ358" s="1"/>
      <c r="GVK358" s="1"/>
      <c r="GVL358" s="1"/>
      <c r="GVM358" s="1"/>
      <c r="GVN358" s="1"/>
      <c r="GVO358" s="1"/>
      <c r="GVP358" s="1"/>
      <c r="GVQ358" s="1"/>
      <c r="GVR358" s="1"/>
      <c r="GVS358" s="1"/>
      <c r="GVT358" s="1"/>
      <c r="GVU358" s="1"/>
      <c r="GVV358" s="1"/>
      <c r="GVW358" s="1"/>
      <c r="GVX358" s="1"/>
      <c r="GVY358" s="1"/>
      <c r="GVZ358" s="1"/>
      <c r="GWA358" s="1"/>
      <c r="GWB358" s="1"/>
      <c r="GWC358" s="1"/>
      <c r="GWD358" s="1"/>
      <c r="GWE358" s="1"/>
      <c r="GWF358" s="1"/>
      <c r="GWG358" s="1"/>
      <c r="GWH358" s="1"/>
      <c r="GWI358" s="1"/>
      <c r="GWJ358" s="1"/>
      <c r="GWK358" s="1"/>
      <c r="GWL358" s="1"/>
      <c r="GWM358" s="1"/>
      <c r="GWN358" s="1"/>
      <c r="GWO358" s="1"/>
      <c r="GWP358" s="1"/>
      <c r="GWQ358" s="1"/>
      <c r="GWR358" s="1"/>
      <c r="GWS358" s="1"/>
      <c r="GWT358" s="1"/>
      <c r="GWU358" s="1"/>
      <c r="GWV358" s="1"/>
      <c r="GWW358" s="1"/>
      <c r="GWX358" s="1"/>
      <c r="GWY358" s="1"/>
      <c r="GWZ358" s="1"/>
      <c r="GXA358" s="1"/>
      <c r="GXB358" s="1"/>
      <c r="GXC358" s="1"/>
      <c r="GXD358" s="1"/>
      <c r="GXE358" s="1"/>
      <c r="GXF358" s="1"/>
      <c r="GXG358" s="1"/>
      <c r="GXH358" s="1"/>
      <c r="GXI358" s="1"/>
      <c r="GXJ358" s="1"/>
      <c r="GXK358" s="1"/>
      <c r="GXL358" s="1"/>
      <c r="GXM358" s="1"/>
      <c r="GXN358" s="1"/>
      <c r="GXO358" s="1"/>
      <c r="GXP358" s="1"/>
      <c r="GXQ358" s="1"/>
      <c r="GXR358" s="1"/>
      <c r="GXS358" s="1"/>
      <c r="GXT358" s="1"/>
      <c r="GXU358" s="1"/>
      <c r="GXV358" s="1"/>
      <c r="GXW358" s="1"/>
      <c r="GXX358" s="1"/>
      <c r="GXY358" s="1"/>
      <c r="GXZ358" s="1"/>
      <c r="GYA358" s="1"/>
      <c r="GYB358" s="1"/>
      <c r="GYC358" s="1"/>
      <c r="GYD358" s="1"/>
      <c r="GYE358" s="1"/>
      <c r="GYF358" s="1"/>
      <c r="GYG358" s="1"/>
      <c r="GYH358" s="1"/>
      <c r="GYI358" s="1"/>
      <c r="GYJ358" s="1"/>
      <c r="GYK358" s="1"/>
      <c r="GYL358" s="1"/>
      <c r="GYM358" s="1"/>
      <c r="GYN358" s="1"/>
      <c r="GYO358" s="1"/>
      <c r="GYP358" s="1"/>
      <c r="GYQ358" s="1"/>
      <c r="GYR358" s="1"/>
      <c r="GYS358" s="1"/>
      <c r="GYT358" s="1"/>
      <c r="GYU358" s="1"/>
      <c r="GYV358" s="1"/>
      <c r="GYW358" s="1"/>
      <c r="GYX358" s="1"/>
      <c r="GYY358" s="1"/>
      <c r="GYZ358" s="1"/>
      <c r="GZA358" s="1"/>
      <c r="GZB358" s="1"/>
      <c r="GZC358" s="1"/>
      <c r="GZD358" s="1"/>
      <c r="GZE358" s="1"/>
      <c r="GZF358" s="1"/>
      <c r="GZG358" s="1"/>
      <c r="GZH358" s="1"/>
      <c r="GZI358" s="1"/>
      <c r="GZJ358" s="1"/>
      <c r="GZK358" s="1"/>
      <c r="GZL358" s="1"/>
      <c r="GZM358" s="1"/>
      <c r="GZN358" s="1"/>
      <c r="GZO358" s="1"/>
      <c r="GZP358" s="1"/>
      <c r="GZQ358" s="1"/>
      <c r="GZR358" s="1"/>
      <c r="GZS358" s="1"/>
      <c r="GZT358" s="1"/>
      <c r="GZU358" s="1"/>
      <c r="GZV358" s="1"/>
      <c r="GZW358" s="1"/>
      <c r="GZX358" s="1"/>
      <c r="GZY358" s="1"/>
      <c r="GZZ358" s="1"/>
      <c r="HAA358" s="1"/>
      <c r="HAB358" s="1"/>
      <c r="HAC358" s="1"/>
      <c r="HAD358" s="1"/>
      <c r="HAE358" s="1"/>
      <c r="HAF358" s="1"/>
      <c r="HAG358" s="1"/>
      <c r="HAH358" s="1"/>
      <c r="HAI358" s="1"/>
      <c r="HAJ358" s="1"/>
      <c r="HAK358" s="1"/>
      <c r="HAL358" s="1"/>
      <c r="HAM358" s="1"/>
      <c r="HAN358" s="1"/>
      <c r="HAO358" s="1"/>
      <c r="HAP358" s="1"/>
      <c r="HAQ358" s="1"/>
      <c r="HAR358" s="1"/>
      <c r="HAS358" s="1"/>
      <c r="HAT358" s="1"/>
      <c r="HAU358" s="1"/>
      <c r="HAV358" s="1"/>
      <c r="HAW358" s="1"/>
      <c r="HAX358" s="1"/>
      <c r="HAY358" s="1"/>
      <c r="HAZ358" s="1"/>
      <c r="HBA358" s="1"/>
      <c r="HBB358" s="1"/>
      <c r="HBC358" s="1"/>
      <c r="HBD358" s="1"/>
      <c r="HBE358" s="1"/>
      <c r="HBF358" s="1"/>
      <c r="HBG358" s="1"/>
      <c r="HBH358" s="1"/>
      <c r="HBI358" s="1"/>
      <c r="HBJ358" s="1"/>
      <c r="HBK358" s="1"/>
      <c r="HBL358" s="1"/>
      <c r="HBM358" s="1"/>
      <c r="HBN358" s="1"/>
      <c r="HBO358" s="1"/>
      <c r="HBP358" s="1"/>
      <c r="HBQ358" s="1"/>
      <c r="HBR358" s="1"/>
      <c r="HBS358" s="1"/>
      <c r="HBT358" s="1"/>
      <c r="HBU358" s="1"/>
      <c r="HBV358" s="1"/>
      <c r="HBW358" s="1"/>
      <c r="HBX358" s="1"/>
      <c r="HBY358" s="1"/>
      <c r="HBZ358" s="1"/>
      <c r="HCA358" s="1"/>
      <c r="HCB358" s="1"/>
      <c r="HCC358" s="1"/>
      <c r="HCD358" s="1"/>
      <c r="HCE358" s="1"/>
      <c r="HCF358" s="1"/>
      <c r="HCG358" s="1"/>
      <c r="HCH358" s="1"/>
      <c r="HCI358" s="1"/>
      <c r="HCJ358" s="1"/>
      <c r="HCK358" s="1"/>
      <c r="HCL358" s="1"/>
      <c r="HCM358" s="1"/>
      <c r="HCN358" s="1"/>
      <c r="HCO358" s="1"/>
      <c r="HCP358" s="1"/>
      <c r="HCQ358" s="1"/>
      <c r="HCR358" s="1"/>
      <c r="HCS358" s="1"/>
      <c r="HCT358" s="1"/>
      <c r="HCU358" s="1"/>
      <c r="HCV358" s="1"/>
      <c r="HCW358" s="1"/>
      <c r="HCX358" s="1"/>
      <c r="HCY358" s="1"/>
      <c r="HCZ358" s="1"/>
      <c r="HDA358" s="1"/>
      <c r="HDB358" s="1"/>
      <c r="HDC358" s="1"/>
      <c r="HDD358" s="1"/>
      <c r="HDE358" s="1"/>
      <c r="HDF358" s="1"/>
      <c r="HDG358" s="1"/>
      <c r="HDH358" s="1"/>
      <c r="HDI358" s="1"/>
      <c r="HDJ358" s="1"/>
      <c r="HDK358" s="1"/>
      <c r="HDL358" s="1"/>
      <c r="HDM358" s="1"/>
      <c r="HDN358" s="1"/>
      <c r="HDO358" s="1"/>
      <c r="HDP358" s="1"/>
      <c r="HDQ358" s="1"/>
      <c r="HDR358" s="1"/>
      <c r="HDS358" s="1"/>
      <c r="HDT358" s="1"/>
      <c r="HDU358" s="1"/>
      <c r="HDV358" s="1"/>
      <c r="HDW358" s="1"/>
      <c r="HDX358" s="1"/>
      <c r="HDY358" s="1"/>
      <c r="HDZ358" s="1"/>
      <c r="HEA358" s="1"/>
      <c r="HEB358" s="1"/>
      <c r="HEC358" s="1"/>
      <c r="HED358" s="1"/>
      <c r="HEE358" s="1"/>
      <c r="HEF358" s="1"/>
      <c r="HEG358" s="1"/>
      <c r="HEH358" s="1"/>
      <c r="HEI358" s="1"/>
      <c r="HEJ358" s="1"/>
      <c r="HEK358" s="1"/>
      <c r="HEL358" s="1"/>
      <c r="HEM358" s="1"/>
      <c r="HEN358" s="1"/>
      <c r="HEO358" s="1"/>
      <c r="HEP358" s="1"/>
      <c r="HEQ358" s="1"/>
      <c r="HER358" s="1"/>
      <c r="HES358" s="1"/>
      <c r="HET358" s="1"/>
      <c r="HEU358" s="1"/>
      <c r="HEV358" s="1"/>
      <c r="HEW358" s="1"/>
      <c r="HEX358" s="1"/>
      <c r="HEY358" s="1"/>
      <c r="HEZ358" s="1"/>
      <c r="HFA358" s="1"/>
      <c r="HFB358" s="1"/>
      <c r="HFC358" s="1"/>
      <c r="HFD358" s="1"/>
      <c r="HFE358" s="1"/>
      <c r="HFF358" s="1"/>
      <c r="HFG358" s="1"/>
      <c r="HFH358" s="1"/>
      <c r="HFI358" s="1"/>
      <c r="HFJ358" s="1"/>
      <c r="HFK358" s="1"/>
      <c r="HFL358" s="1"/>
      <c r="HFM358" s="1"/>
      <c r="HFN358" s="1"/>
      <c r="HFO358" s="1"/>
      <c r="HFP358" s="1"/>
      <c r="HFQ358" s="1"/>
      <c r="HFR358" s="1"/>
      <c r="HFS358" s="1"/>
      <c r="HFT358" s="1"/>
      <c r="HFU358" s="1"/>
      <c r="HFV358" s="1"/>
      <c r="HFW358" s="1"/>
      <c r="HFX358" s="1"/>
      <c r="HFY358" s="1"/>
      <c r="HFZ358" s="1"/>
      <c r="HGA358" s="1"/>
      <c r="HGB358" s="1"/>
      <c r="HGC358" s="1"/>
      <c r="HGD358" s="1"/>
      <c r="HGE358" s="1"/>
      <c r="HGF358" s="1"/>
      <c r="HGG358" s="1"/>
      <c r="HGH358" s="1"/>
      <c r="HGI358" s="1"/>
      <c r="HGJ358" s="1"/>
      <c r="HGK358" s="1"/>
      <c r="HGL358" s="1"/>
      <c r="HGM358" s="1"/>
      <c r="HGN358" s="1"/>
      <c r="HGO358" s="1"/>
      <c r="HGP358" s="1"/>
      <c r="HGQ358" s="1"/>
      <c r="HGR358" s="1"/>
      <c r="HGS358" s="1"/>
      <c r="HGT358" s="1"/>
      <c r="HGU358" s="1"/>
      <c r="HGV358" s="1"/>
      <c r="HGW358" s="1"/>
      <c r="HGX358" s="1"/>
      <c r="HGY358" s="1"/>
      <c r="HGZ358" s="1"/>
      <c r="HHA358" s="1"/>
      <c r="HHB358" s="1"/>
      <c r="HHC358" s="1"/>
      <c r="HHD358" s="1"/>
      <c r="HHE358" s="1"/>
      <c r="HHF358" s="1"/>
      <c r="HHG358" s="1"/>
      <c r="HHH358" s="1"/>
      <c r="HHI358" s="1"/>
      <c r="HHJ358" s="1"/>
      <c r="HHK358" s="1"/>
      <c r="HHL358" s="1"/>
      <c r="HHM358" s="1"/>
      <c r="HHN358" s="1"/>
      <c r="HHO358" s="1"/>
      <c r="HHP358" s="1"/>
      <c r="HHQ358" s="1"/>
      <c r="HHR358" s="1"/>
      <c r="HHS358" s="1"/>
      <c r="HHT358" s="1"/>
      <c r="HHU358" s="1"/>
      <c r="HHV358" s="1"/>
      <c r="HHW358" s="1"/>
      <c r="HHX358" s="1"/>
      <c r="HHY358" s="1"/>
      <c r="HHZ358" s="1"/>
      <c r="HIA358" s="1"/>
      <c r="HIB358" s="1"/>
      <c r="HIC358" s="1"/>
      <c r="HID358" s="1"/>
      <c r="HIE358" s="1"/>
      <c r="HIF358" s="1"/>
      <c r="HIG358" s="1"/>
      <c r="HIH358" s="1"/>
      <c r="HII358" s="1"/>
      <c r="HIJ358" s="1"/>
      <c r="HIK358" s="1"/>
      <c r="HIL358" s="1"/>
      <c r="HIM358" s="1"/>
      <c r="HIN358" s="1"/>
      <c r="HIO358" s="1"/>
      <c r="HIP358" s="1"/>
      <c r="HIQ358" s="1"/>
      <c r="HIR358" s="1"/>
      <c r="HIS358" s="1"/>
      <c r="HIT358" s="1"/>
      <c r="HIU358" s="1"/>
      <c r="HIV358" s="1"/>
      <c r="HIW358" s="1"/>
      <c r="HIX358" s="1"/>
      <c r="HIY358" s="1"/>
      <c r="HIZ358" s="1"/>
      <c r="HJA358" s="1"/>
      <c r="HJB358" s="1"/>
      <c r="HJC358" s="1"/>
      <c r="HJD358" s="1"/>
      <c r="HJE358" s="1"/>
      <c r="HJF358" s="1"/>
      <c r="HJG358" s="1"/>
      <c r="HJH358" s="1"/>
      <c r="HJI358" s="1"/>
      <c r="HJJ358" s="1"/>
      <c r="HJK358" s="1"/>
      <c r="HJL358" s="1"/>
      <c r="HJM358" s="1"/>
      <c r="HJN358" s="1"/>
      <c r="HJO358" s="1"/>
      <c r="HJP358" s="1"/>
      <c r="HJQ358" s="1"/>
      <c r="HJR358" s="1"/>
      <c r="HJS358" s="1"/>
      <c r="HJT358" s="1"/>
      <c r="HJU358" s="1"/>
      <c r="HJV358" s="1"/>
      <c r="HJW358" s="1"/>
      <c r="HJX358" s="1"/>
      <c r="HJY358" s="1"/>
      <c r="HJZ358" s="1"/>
      <c r="HKA358" s="1"/>
      <c r="HKB358" s="1"/>
      <c r="HKC358" s="1"/>
      <c r="HKD358" s="1"/>
      <c r="HKE358" s="1"/>
      <c r="HKF358" s="1"/>
      <c r="HKG358" s="1"/>
      <c r="HKH358" s="1"/>
      <c r="HKI358" s="1"/>
      <c r="HKJ358" s="1"/>
      <c r="HKK358" s="1"/>
      <c r="HKL358" s="1"/>
      <c r="HKM358" s="1"/>
      <c r="HKN358" s="1"/>
      <c r="HKO358" s="1"/>
      <c r="HKP358" s="1"/>
      <c r="HKQ358" s="1"/>
      <c r="HKR358" s="1"/>
      <c r="HKS358" s="1"/>
      <c r="HKT358" s="1"/>
      <c r="HKU358" s="1"/>
      <c r="HKV358" s="1"/>
      <c r="HKW358" s="1"/>
      <c r="HKX358" s="1"/>
      <c r="HKY358" s="1"/>
      <c r="HKZ358" s="1"/>
      <c r="HLA358" s="1"/>
      <c r="HLB358" s="1"/>
      <c r="HLC358" s="1"/>
      <c r="HLD358" s="1"/>
      <c r="HLE358" s="1"/>
      <c r="HLF358" s="1"/>
      <c r="HLG358" s="1"/>
      <c r="HLH358" s="1"/>
      <c r="HLI358" s="1"/>
      <c r="HLJ358" s="1"/>
      <c r="HLK358" s="1"/>
      <c r="HLL358" s="1"/>
      <c r="HLM358" s="1"/>
      <c r="HLN358" s="1"/>
      <c r="HLO358" s="1"/>
      <c r="HLP358" s="1"/>
      <c r="HLQ358" s="1"/>
      <c r="HLR358" s="1"/>
      <c r="HLS358" s="1"/>
      <c r="HLT358" s="1"/>
      <c r="HLU358" s="1"/>
      <c r="HLV358" s="1"/>
      <c r="HLW358" s="1"/>
      <c r="HLX358" s="1"/>
      <c r="HLY358" s="1"/>
      <c r="HLZ358" s="1"/>
      <c r="HMA358" s="1"/>
      <c r="HMB358" s="1"/>
      <c r="HMC358" s="1"/>
      <c r="HMD358" s="1"/>
      <c r="HME358" s="1"/>
      <c r="HMF358" s="1"/>
      <c r="HMG358" s="1"/>
      <c r="HMH358" s="1"/>
      <c r="HMI358" s="1"/>
      <c r="HMJ358" s="1"/>
      <c r="HMK358" s="1"/>
      <c r="HML358" s="1"/>
      <c r="HMM358" s="1"/>
      <c r="HMN358" s="1"/>
      <c r="HMO358" s="1"/>
      <c r="HMP358" s="1"/>
      <c r="HMQ358" s="1"/>
      <c r="HMR358" s="1"/>
      <c r="HMS358" s="1"/>
      <c r="HMT358" s="1"/>
      <c r="HMU358" s="1"/>
      <c r="HMV358" s="1"/>
      <c r="HMW358" s="1"/>
      <c r="HMX358" s="1"/>
      <c r="HMY358" s="1"/>
      <c r="HMZ358" s="1"/>
      <c r="HNA358" s="1"/>
      <c r="HNB358" s="1"/>
      <c r="HNC358" s="1"/>
      <c r="HND358" s="1"/>
      <c r="HNE358" s="1"/>
      <c r="HNF358" s="1"/>
      <c r="HNG358" s="1"/>
      <c r="HNH358" s="1"/>
      <c r="HNI358" s="1"/>
      <c r="HNJ358" s="1"/>
      <c r="HNK358" s="1"/>
      <c r="HNL358" s="1"/>
      <c r="HNM358" s="1"/>
      <c r="HNN358" s="1"/>
      <c r="HNO358" s="1"/>
      <c r="HNP358" s="1"/>
      <c r="HNQ358" s="1"/>
      <c r="HNR358" s="1"/>
      <c r="HNS358" s="1"/>
      <c r="HNT358" s="1"/>
      <c r="HNU358" s="1"/>
      <c r="HNV358" s="1"/>
      <c r="HNW358" s="1"/>
      <c r="HNX358" s="1"/>
      <c r="HNY358" s="1"/>
      <c r="HNZ358" s="1"/>
      <c r="HOA358" s="1"/>
      <c r="HOB358" s="1"/>
      <c r="HOC358" s="1"/>
      <c r="HOD358" s="1"/>
      <c r="HOE358" s="1"/>
      <c r="HOF358" s="1"/>
      <c r="HOG358" s="1"/>
      <c r="HOH358" s="1"/>
      <c r="HOI358" s="1"/>
      <c r="HOJ358" s="1"/>
      <c r="HOK358" s="1"/>
      <c r="HOL358" s="1"/>
      <c r="HOM358" s="1"/>
      <c r="HON358" s="1"/>
      <c r="HOO358" s="1"/>
      <c r="HOP358" s="1"/>
      <c r="HOQ358" s="1"/>
      <c r="HOR358" s="1"/>
      <c r="HOS358" s="1"/>
      <c r="HOT358" s="1"/>
      <c r="HOU358" s="1"/>
      <c r="HOV358" s="1"/>
      <c r="HOW358" s="1"/>
      <c r="HOX358" s="1"/>
      <c r="HOY358" s="1"/>
      <c r="HOZ358" s="1"/>
      <c r="HPA358" s="1"/>
      <c r="HPB358" s="1"/>
      <c r="HPC358" s="1"/>
      <c r="HPD358" s="1"/>
      <c r="HPE358" s="1"/>
      <c r="HPF358" s="1"/>
      <c r="HPG358" s="1"/>
      <c r="HPH358" s="1"/>
      <c r="HPI358" s="1"/>
      <c r="HPJ358" s="1"/>
      <c r="HPK358" s="1"/>
      <c r="HPL358" s="1"/>
      <c r="HPM358" s="1"/>
      <c r="HPN358" s="1"/>
      <c r="HPO358" s="1"/>
      <c r="HPP358" s="1"/>
      <c r="HPQ358" s="1"/>
      <c r="HPR358" s="1"/>
      <c r="HPS358" s="1"/>
      <c r="HPT358" s="1"/>
      <c r="HPU358" s="1"/>
      <c r="HPV358" s="1"/>
      <c r="HPW358" s="1"/>
      <c r="HPX358" s="1"/>
      <c r="HPY358" s="1"/>
      <c r="HPZ358" s="1"/>
      <c r="HQA358" s="1"/>
      <c r="HQB358" s="1"/>
      <c r="HQC358" s="1"/>
      <c r="HQD358" s="1"/>
      <c r="HQE358" s="1"/>
      <c r="HQF358" s="1"/>
      <c r="HQG358" s="1"/>
      <c r="HQH358" s="1"/>
      <c r="HQI358" s="1"/>
      <c r="HQJ358" s="1"/>
      <c r="HQK358" s="1"/>
      <c r="HQL358" s="1"/>
      <c r="HQM358" s="1"/>
      <c r="HQN358" s="1"/>
      <c r="HQO358" s="1"/>
      <c r="HQP358" s="1"/>
      <c r="HQQ358" s="1"/>
      <c r="HQR358" s="1"/>
      <c r="HQS358" s="1"/>
      <c r="HQT358" s="1"/>
      <c r="HQU358" s="1"/>
      <c r="HQV358" s="1"/>
      <c r="HQW358" s="1"/>
      <c r="HQX358" s="1"/>
      <c r="HQY358" s="1"/>
      <c r="HQZ358" s="1"/>
      <c r="HRA358" s="1"/>
      <c r="HRB358" s="1"/>
      <c r="HRC358" s="1"/>
      <c r="HRD358" s="1"/>
      <c r="HRE358" s="1"/>
      <c r="HRF358" s="1"/>
      <c r="HRG358" s="1"/>
      <c r="HRH358" s="1"/>
      <c r="HRI358" s="1"/>
      <c r="HRJ358" s="1"/>
      <c r="HRK358" s="1"/>
      <c r="HRL358" s="1"/>
      <c r="HRM358" s="1"/>
      <c r="HRN358" s="1"/>
      <c r="HRO358" s="1"/>
      <c r="HRP358" s="1"/>
      <c r="HRQ358" s="1"/>
      <c r="HRR358" s="1"/>
      <c r="HRS358" s="1"/>
      <c r="HRT358" s="1"/>
      <c r="HRU358" s="1"/>
      <c r="HRV358" s="1"/>
      <c r="HRW358" s="1"/>
      <c r="HRX358" s="1"/>
      <c r="HRY358" s="1"/>
      <c r="HRZ358" s="1"/>
      <c r="HSA358" s="1"/>
      <c r="HSB358" s="1"/>
      <c r="HSC358" s="1"/>
      <c r="HSD358" s="1"/>
      <c r="HSE358" s="1"/>
      <c r="HSF358" s="1"/>
      <c r="HSG358" s="1"/>
      <c r="HSH358" s="1"/>
      <c r="HSI358" s="1"/>
      <c r="HSJ358" s="1"/>
      <c r="HSK358" s="1"/>
      <c r="HSL358" s="1"/>
      <c r="HSM358" s="1"/>
      <c r="HSN358" s="1"/>
      <c r="HSO358" s="1"/>
      <c r="HSP358" s="1"/>
      <c r="HSQ358" s="1"/>
      <c r="HSR358" s="1"/>
      <c r="HSS358" s="1"/>
      <c r="HST358" s="1"/>
      <c r="HSU358" s="1"/>
      <c r="HSV358" s="1"/>
      <c r="HSW358" s="1"/>
      <c r="HSX358" s="1"/>
      <c r="HSY358" s="1"/>
      <c r="HSZ358" s="1"/>
      <c r="HTA358" s="1"/>
      <c r="HTB358" s="1"/>
      <c r="HTC358" s="1"/>
      <c r="HTD358" s="1"/>
      <c r="HTE358" s="1"/>
      <c r="HTF358" s="1"/>
      <c r="HTG358" s="1"/>
      <c r="HTH358" s="1"/>
      <c r="HTI358" s="1"/>
      <c r="HTJ358" s="1"/>
      <c r="HTK358" s="1"/>
      <c r="HTL358" s="1"/>
      <c r="HTM358" s="1"/>
      <c r="HTN358" s="1"/>
      <c r="HTO358" s="1"/>
      <c r="HTP358" s="1"/>
      <c r="HTQ358" s="1"/>
      <c r="HTR358" s="1"/>
      <c r="HTS358" s="1"/>
      <c r="HTT358" s="1"/>
      <c r="HTU358" s="1"/>
      <c r="HTV358" s="1"/>
      <c r="HTW358" s="1"/>
      <c r="HTX358" s="1"/>
      <c r="HTY358" s="1"/>
      <c r="HTZ358" s="1"/>
      <c r="HUA358" s="1"/>
      <c r="HUB358" s="1"/>
      <c r="HUC358" s="1"/>
      <c r="HUD358" s="1"/>
      <c r="HUE358" s="1"/>
      <c r="HUF358" s="1"/>
      <c r="HUG358" s="1"/>
      <c r="HUH358" s="1"/>
      <c r="HUI358" s="1"/>
      <c r="HUJ358" s="1"/>
      <c r="HUK358" s="1"/>
      <c r="HUL358" s="1"/>
      <c r="HUM358" s="1"/>
      <c r="HUN358" s="1"/>
      <c r="HUO358" s="1"/>
      <c r="HUP358" s="1"/>
      <c r="HUQ358" s="1"/>
      <c r="HUR358" s="1"/>
      <c r="HUS358" s="1"/>
      <c r="HUT358" s="1"/>
      <c r="HUU358" s="1"/>
      <c r="HUV358" s="1"/>
      <c r="HUW358" s="1"/>
      <c r="HUX358" s="1"/>
      <c r="HUY358" s="1"/>
      <c r="HUZ358" s="1"/>
      <c r="HVA358" s="1"/>
      <c r="HVB358" s="1"/>
      <c r="HVC358" s="1"/>
      <c r="HVD358" s="1"/>
      <c r="HVE358" s="1"/>
      <c r="HVF358" s="1"/>
      <c r="HVG358" s="1"/>
      <c r="HVH358" s="1"/>
      <c r="HVI358" s="1"/>
      <c r="HVJ358" s="1"/>
      <c r="HVK358" s="1"/>
      <c r="HVL358" s="1"/>
      <c r="HVM358" s="1"/>
      <c r="HVN358" s="1"/>
      <c r="HVO358" s="1"/>
      <c r="HVP358" s="1"/>
      <c r="HVQ358" s="1"/>
      <c r="HVR358" s="1"/>
      <c r="HVS358" s="1"/>
      <c r="HVT358" s="1"/>
      <c r="HVU358" s="1"/>
      <c r="HVV358" s="1"/>
      <c r="HVW358" s="1"/>
      <c r="HVX358" s="1"/>
      <c r="HVY358" s="1"/>
      <c r="HVZ358" s="1"/>
      <c r="HWA358" s="1"/>
      <c r="HWB358" s="1"/>
      <c r="HWC358" s="1"/>
      <c r="HWD358" s="1"/>
      <c r="HWE358" s="1"/>
      <c r="HWF358" s="1"/>
      <c r="HWG358" s="1"/>
      <c r="HWH358" s="1"/>
      <c r="HWI358" s="1"/>
      <c r="HWJ358" s="1"/>
      <c r="HWK358" s="1"/>
      <c r="HWL358" s="1"/>
      <c r="HWM358" s="1"/>
      <c r="HWN358" s="1"/>
      <c r="HWO358" s="1"/>
      <c r="HWP358" s="1"/>
      <c r="HWQ358" s="1"/>
      <c r="HWR358" s="1"/>
      <c r="HWS358" s="1"/>
      <c r="HWT358" s="1"/>
      <c r="HWU358" s="1"/>
      <c r="HWV358" s="1"/>
      <c r="HWW358" s="1"/>
      <c r="HWX358" s="1"/>
      <c r="HWY358" s="1"/>
      <c r="HWZ358" s="1"/>
      <c r="HXA358" s="1"/>
      <c r="HXB358" s="1"/>
      <c r="HXC358" s="1"/>
      <c r="HXD358" s="1"/>
      <c r="HXE358" s="1"/>
      <c r="HXF358" s="1"/>
      <c r="HXG358" s="1"/>
      <c r="HXH358" s="1"/>
      <c r="HXI358" s="1"/>
      <c r="HXJ358" s="1"/>
      <c r="HXK358" s="1"/>
      <c r="HXL358" s="1"/>
      <c r="HXM358" s="1"/>
      <c r="HXN358" s="1"/>
      <c r="HXO358" s="1"/>
      <c r="HXP358" s="1"/>
      <c r="HXQ358" s="1"/>
      <c r="HXR358" s="1"/>
      <c r="HXS358" s="1"/>
      <c r="HXT358" s="1"/>
      <c r="HXU358" s="1"/>
      <c r="HXV358" s="1"/>
      <c r="HXW358" s="1"/>
      <c r="HXX358" s="1"/>
      <c r="HXY358" s="1"/>
      <c r="HXZ358" s="1"/>
      <c r="HYA358" s="1"/>
      <c r="HYB358" s="1"/>
      <c r="HYC358" s="1"/>
      <c r="HYD358" s="1"/>
      <c r="HYE358" s="1"/>
      <c r="HYF358" s="1"/>
      <c r="HYG358" s="1"/>
      <c r="HYH358" s="1"/>
      <c r="HYI358" s="1"/>
      <c r="HYJ358" s="1"/>
      <c r="HYK358" s="1"/>
      <c r="HYL358" s="1"/>
      <c r="HYM358" s="1"/>
      <c r="HYN358" s="1"/>
      <c r="HYO358" s="1"/>
      <c r="HYP358" s="1"/>
      <c r="HYQ358" s="1"/>
      <c r="HYR358" s="1"/>
      <c r="HYS358" s="1"/>
      <c r="HYT358" s="1"/>
      <c r="HYU358" s="1"/>
      <c r="HYV358" s="1"/>
      <c r="HYW358" s="1"/>
      <c r="HYX358" s="1"/>
      <c r="HYY358" s="1"/>
      <c r="HYZ358" s="1"/>
      <c r="HZA358" s="1"/>
      <c r="HZB358" s="1"/>
      <c r="HZC358" s="1"/>
      <c r="HZD358" s="1"/>
      <c r="HZE358" s="1"/>
      <c r="HZF358" s="1"/>
      <c r="HZG358" s="1"/>
      <c r="HZH358" s="1"/>
      <c r="HZI358" s="1"/>
      <c r="HZJ358" s="1"/>
      <c r="HZK358" s="1"/>
      <c r="HZL358" s="1"/>
      <c r="HZM358" s="1"/>
      <c r="HZN358" s="1"/>
      <c r="HZO358" s="1"/>
      <c r="HZP358" s="1"/>
      <c r="HZQ358" s="1"/>
      <c r="HZR358" s="1"/>
      <c r="HZS358" s="1"/>
      <c r="HZT358" s="1"/>
      <c r="HZU358" s="1"/>
      <c r="HZV358" s="1"/>
      <c r="HZW358" s="1"/>
      <c r="HZX358" s="1"/>
      <c r="HZY358" s="1"/>
      <c r="HZZ358" s="1"/>
      <c r="IAA358" s="1"/>
      <c r="IAB358" s="1"/>
      <c r="IAC358" s="1"/>
      <c r="IAD358" s="1"/>
      <c r="IAE358" s="1"/>
      <c r="IAF358" s="1"/>
      <c r="IAG358" s="1"/>
      <c r="IAH358" s="1"/>
      <c r="IAI358" s="1"/>
      <c r="IAJ358" s="1"/>
      <c r="IAK358" s="1"/>
      <c r="IAL358" s="1"/>
      <c r="IAM358" s="1"/>
      <c r="IAN358" s="1"/>
      <c r="IAO358" s="1"/>
      <c r="IAP358" s="1"/>
      <c r="IAQ358" s="1"/>
      <c r="IAR358" s="1"/>
      <c r="IAS358" s="1"/>
      <c r="IAT358" s="1"/>
      <c r="IAU358" s="1"/>
      <c r="IAV358" s="1"/>
      <c r="IAW358" s="1"/>
      <c r="IAX358" s="1"/>
      <c r="IAY358" s="1"/>
      <c r="IAZ358" s="1"/>
      <c r="IBA358" s="1"/>
      <c r="IBB358" s="1"/>
      <c r="IBC358" s="1"/>
      <c r="IBD358" s="1"/>
      <c r="IBE358" s="1"/>
      <c r="IBF358" s="1"/>
      <c r="IBG358" s="1"/>
      <c r="IBH358" s="1"/>
      <c r="IBI358" s="1"/>
      <c r="IBJ358" s="1"/>
      <c r="IBK358" s="1"/>
      <c r="IBL358" s="1"/>
      <c r="IBM358" s="1"/>
      <c r="IBN358" s="1"/>
      <c r="IBO358" s="1"/>
      <c r="IBP358" s="1"/>
      <c r="IBQ358" s="1"/>
      <c r="IBR358" s="1"/>
      <c r="IBS358" s="1"/>
      <c r="IBT358" s="1"/>
      <c r="IBU358" s="1"/>
      <c r="IBV358" s="1"/>
      <c r="IBW358" s="1"/>
      <c r="IBX358" s="1"/>
      <c r="IBY358" s="1"/>
      <c r="IBZ358" s="1"/>
      <c r="ICA358" s="1"/>
      <c r="ICB358" s="1"/>
      <c r="ICC358" s="1"/>
      <c r="ICD358" s="1"/>
      <c r="ICE358" s="1"/>
      <c r="ICF358" s="1"/>
      <c r="ICG358" s="1"/>
      <c r="ICH358" s="1"/>
      <c r="ICI358" s="1"/>
      <c r="ICJ358" s="1"/>
      <c r="ICK358" s="1"/>
      <c r="ICL358" s="1"/>
      <c r="ICM358" s="1"/>
      <c r="ICN358" s="1"/>
      <c r="ICO358" s="1"/>
      <c r="ICP358" s="1"/>
      <c r="ICQ358" s="1"/>
      <c r="ICR358" s="1"/>
      <c r="ICS358" s="1"/>
      <c r="ICT358" s="1"/>
      <c r="ICU358" s="1"/>
      <c r="ICV358" s="1"/>
      <c r="ICW358" s="1"/>
      <c r="ICX358" s="1"/>
      <c r="ICY358" s="1"/>
      <c r="ICZ358" s="1"/>
      <c r="IDA358" s="1"/>
      <c r="IDB358" s="1"/>
      <c r="IDC358" s="1"/>
      <c r="IDD358" s="1"/>
      <c r="IDE358" s="1"/>
      <c r="IDF358" s="1"/>
      <c r="IDG358" s="1"/>
      <c r="IDH358" s="1"/>
      <c r="IDI358" s="1"/>
      <c r="IDJ358" s="1"/>
      <c r="IDK358" s="1"/>
      <c r="IDL358" s="1"/>
      <c r="IDM358" s="1"/>
      <c r="IDN358" s="1"/>
      <c r="IDO358" s="1"/>
      <c r="IDP358" s="1"/>
      <c r="IDQ358" s="1"/>
      <c r="IDR358" s="1"/>
      <c r="IDS358" s="1"/>
      <c r="IDT358" s="1"/>
      <c r="IDU358" s="1"/>
      <c r="IDV358" s="1"/>
      <c r="IDW358" s="1"/>
      <c r="IDX358" s="1"/>
      <c r="IDY358" s="1"/>
      <c r="IDZ358" s="1"/>
      <c r="IEA358" s="1"/>
      <c r="IEB358" s="1"/>
      <c r="IEC358" s="1"/>
      <c r="IED358" s="1"/>
      <c r="IEE358" s="1"/>
      <c r="IEF358" s="1"/>
      <c r="IEG358" s="1"/>
      <c r="IEH358" s="1"/>
      <c r="IEI358" s="1"/>
      <c r="IEJ358" s="1"/>
      <c r="IEK358" s="1"/>
      <c r="IEL358" s="1"/>
      <c r="IEM358" s="1"/>
      <c r="IEN358" s="1"/>
      <c r="IEO358" s="1"/>
      <c r="IEP358" s="1"/>
      <c r="IEQ358" s="1"/>
      <c r="IER358" s="1"/>
      <c r="IES358" s="1"/>
      <c r="IET358" s="1"/>
      <c r="IEU358" s="1"/>
      <c r="IEV358" s="1"/>
      <c r="IEW358" s="1"/>
      <c r="IEX358" s="1"/>
      <c r="IEY358" s="1"/>
      <c r="IEZ358" s="1"/>
      <c r="IFA358" s="1"/>
      <c r="IFB358" s="1"/>
      <c r="IFC358" s="1"/>
      <c r="IFD358" s="1"/>
      <c r="IFE358" s="1"/>
      <c r="IFF358" s="1"/>
      <c r="IFG358" s="1"/>
      <c r="IFH358" s="1"/>
      <c r="IFI358" s="1"/>
      <c r="IFJ358" s="1"/>
      <c r="IFK358" s="1"/>
      <c r="IFL358" s="1"/>
      <c r="IFM358" s="1"/>
      <c r="IFN358" s="1"/>
      <c r="IFO358" s="1"/>
      <c r="IFP358" s="1"/>
      <c r="IFQ358" s="1"/>
      <c r="IFR358" s="1"/>
      <c r="IFS358" s="1"/>
      <c r="IFT358" s="1"/>
      <c r="IFU358" s="1"/>
      <c r="IFV358" s="1"/>
      <c r="IFW358" s="1"/>
      <c r="IFX358" s="1"/>
      <c r="IFY358" s="1"/>
      <c r="IFZ358" s="1"/>
      <c r="IGA358" s="1"/>
      <c r="IGB358" s="1"/>
      <c r="IGC358" s="1"/>
      <c r="IGD358" s="1"/>
      <c r="IGE358" s="1"/>
      <c r="IGF358" s="1"/>
      <c r="IGG358" s="1"/>
      <c r="IGH358" s="1"/>
      <c r="IGI358" s="1"/>
      <c r="IGJ358" s="1"/>
      <c r="IGK358" s="1"/>
      <c r="IGL358" s="1"/>
      <c r="IGM358" s="1"/>
      <c r="IGN358" s="1"/>
      <c r="IGO358" s="1"/>
      <c r="IGP358" s="1"/>
      <c r="IGQ358" s="1"/>
      <c r="IGR358" s="1"/>
      <c r="IGS358" s="1"/>
      <c r="IGT358" s="1"/>
      <c r="IGU358" s="1"/>
      <c r="IGV358" s="1"/>
      <c r="IGW358" s="1"/>
      <c r="IGX358" s="1"/>
      <c r="IGY358" s="1"/>
      <c r="IGZ358" s="1"/>
      <c r="IHA358" s="1"/>
      <c r="IHB358" s="1"/>
      <c r="IHC358" s="1"/>
      <c r="IHD358" s="1"/>
      <c r="IHE358" s="1"/>
      <c r="IHF358" s="1"/>
      <c r="IHG358" s="1"/>
      <c r="IHH358" s="1"/>
      <c r="IHI358" s="1"/>
      <c r="IHJ358" s="1"/>
      <c r="IHK358" s="1"/>
      <c r="IHL358" s="1"/>
      <c r="IHM358" s="1"/>
      <c r="IHN358" s="1"/>
      <c r="IHO358" s="1"/>
      <c r="IHP358" s="1"/>
      <c r="IHQ358" s="1"/>
      <c r="IHR358" s="1"/>
      <c r="IHS358" s="1"/>
      <c r="IHT358" s="1"/>
      <c r="IHU358" s="1"/>
      <c r="IHV358" s="1"/>
      <c r="IHW358" s="1"/>
      <c r="IHX358" s="1"/>
      <c r="IHY358" s="1"/>
      <c r="IHZ358" s="1"/>
      <c r="IIA358" s="1"/>
      <c r="IIB358" s="1"/>
      <c r="IIC358" s="1"/>
      <c r="IID358" s="1"/>
      <c r="IIE358" s="1"/>
      <c r="IIF358" s="1"/>
      <c r="IIG358" s="1"/>
      <c r="IIH358" s="1"/>
      <c r="III358" s="1"/>
      <c r="IIJ358" s="1"/>
      <c r="IIK358" s="1"/>
      <c r="IIL358" s="1"/>
      <c r="IIM358" s="1"/>
      <c r="IIN358" s="1"/>
      <c r="IIO358" s="1"/>
      <c r="IIP358" s="1"/>
      <c r="IIQ358" s="1"/>
      <c r="IIR358" s="1"/>
      <c r="IIS358" s="1"/>
      <c r="IIT358" s="1"/>
      <c r="IIU358" s="1"/>
      <c r="IIV358" s="1"/>
      <c r="IIW358" s="1"/>
      <c r="IIX358" s="1"/>
      <c r="IIY358" s="1"/>
      <c r="IIZ358" s="1"/>
      <c r="IJA358" s="1"/>
      <c r="IJB358" s="1"/>
      <c r="IJC358" s="1"/>
      <c r="IJD358" s="1"/>
      <c r="IJE358" s="1"/>
      <c r="IJF358" s="1"/>
      <c r="IJG358" s="1"/>
      <c r="IJH358" s="1"/>
      <c r="IJI358" s="1"/>
      <c r="IJJ358" s="1"/>
      <c r="IJK358" s="1"/>
      <c r="IJL358" s="1"/>
      <c r="IJM358" s="1"/>
      <c r="IJN358" s="1"/>
      <c r="IJO358" s="1"/>
      <c r="IJP358" s="1"/>
      <c r="IJQ358" s="1"/>
      <c r="IJR358" s="1"/>
      <c r="IJS358" s="1"/>
      <c r="IJT358" s="1"/>
      <c r="IJU358" s="1"/>
      <c r="IJV358" s="1"/>
      <c r="IJW358" s="1"/>
      <c r="IJX358" s="1"/>
      <c r="IJY358" s="1"/>
      <c r="IJZ358" s="1"/>
      <c r="IKA358" s="1"/>
      <c r="IKB358" s="1"/>
      <c r="IKC358" s="1"/>
      <c r="IKD358" s="1"/>
      <c r="IKE358" s="1"/>
      <c r="IKF358" s="1"/>
      <c r="IKG358" s="1"/>
      <c r="IKH358" s="1"/>
      <c r="IKI358" s="1"/>
      <c r="IKJ358" s="1"/>
      <c r="IKK358" s="1"/>
      <c r="IKL358" s="1"/>
      <c r="IKM358" s="1"/>
      <c r="IKN358" s="1"/>
      <c r="IKO358" s="1"/>
      <c r="IKP358" s="1"/>
      <c r="IKQ358" s="1"/>
      <c r="IKR358" s="1"/>
      <c r="IKS358" s="1"/>
      <c r="IKT358" s="1"/>
      <c r="IKU358" s="1"/>
      <c r="IKV358" s="1"/>
      <c r="IKW358" s="1"/>
      <c r="IKX358" s="1"/>
      <c r="IKY358" s="1"/>
      <c r="IKZ358" s="1"/>
      <c r="ILA358" s="1"/>
      <c r="ILB358" s="1"/>
      <c r="ILC358" s="1"/>
      <c r="ILD358" s="1"/>
      <c r="ILE358" s="1"/>
      <c r="ILF358" s="1"/>
      <c r="ILG358" s="1"/>
      <c r="ILH358" s="1"/>
      <c r="ILI358" s="1"/>
      <c r="ILJ358" s="1"/>
      <c r="ILK358" s="1"/>
      <c r="ILL358" s="1"/>
      <c r="ILM358" s="1"/>
      <c r="ILN358" s="1"/>
      <c r="ILO358" s="1"/>
      <c r="ILP358" s="1"/>
      <c r="ILQ358" s="1"/>
      <c r="ILR358" s="1"/>
      <c r="ILS358" s="1"/>
      <c r="ILT358" s="1"/>
      <c r="ILU358" s="1"/>
      <c r="ILV358" s="1"/>
      <c r="ILW358" s="1"/>
      <c r="ILX358" s="1"/>
      <c r="ILY358" s="1"/>
      <c r="ILZ358" s="1"/>
      <c r="IMA358" s="1"/>
      <c r="IMB358" s="1"/>
      <c r="IMC358" s="1"/>
      <c r="IMD358" s="1"/>
      <c r="IME358" s="1"/>
      <c r="IMF358" s="1"/>
      <c r="IMG358" s="1"/>
      <c r="IMH358" s="1"/>
      <c r="IMI358" s="1"/>
      <c r="IMJ358" s="1"/>
      <c r="IMK358" s="1"/>
      <c r="IML358" s="1"/>
      <c r="IMM358" s="1"/>
      <c r="IMN358" s="1"/>
      <c r="IMO358" s="1"/>
      <c r="IMP358" s="1"/>
      <c r="IMQ358" s="1"/>
      <c r="IMR358" s="1"/>
      <c r="IMS358" s="1"/>
      <c r="IMT358" s="1"/>
      <c r="IMU358" s="1"/>
      <c r="IMV358" s="1"/>
      <c r="IMW358" s="1"/>
      <c r="IMX358" s="1"/>
      <c r="IMY358" s="1"/>
      <c r="IMZ358" s="1"/>
      <c r="INA358" s="1"/>
      <c r="INB358" s="1"/>
      <c r="INC358" s="1"/>
      <c r="IND358" s="1"/>
      <c r="INE358" s="1"/>
      <c r="INF358" s="1"/>
      <c r="ING358" s="1"/>
      <c r="INH358" s="1"/>
      <c r="INI358" s="1"/>
      <c r="INJ358" s="1"/>
      <c r="INK358" s="1"/>
      <c r="INL358" s="1"/>
      <c r="INM358" s="1"/>
      <c r="INN358" s="1"/>
      <c r="INO358" s="1"/>
      <c r="INP358" s="1"/>
      <c r="INQ358" s="1"/>
      <c r="INR358" s="1"/>
      <c r="INS358" s="1"/>
      <c r="INT358" s="1"/>
      <c r="INU358" s="1"/>
      <c r="INV358" s="1"/>
      <c r="INW358" s="1"/>
      <c r="INX358" s="1"/>
      <c r="INY358" s="1"/>
      <c r="INZ358" s="1"/>
      <c r="IOA358" s="1"/>
      <c r="IOB358" s="1"/>
      <c r="IOC358" s="1"/>
      <c r="IOD358" s="1"/>
      <c r="IOE358" s="1"/>
      <c r="IOF358" s="1"/>
      <c r="IOG358" s="1"/>
      <c r="IOH358" s="1"/>
      <c r="IOI358" s="1"/>
      <c r="IOJ358" s="1"/>
      <c r="IOK358" s="1"/>
      <c r="IOL358" s="1"/>
      <c r="IOM358" s="1"/>
      <c r="ION358" s="1"/>
      <c r="IOO358" s="1"/>
      <c r="IOP358" s="1"/>
      <c r="IOQ358" s="1"/>
      <c r="IOR358" s="1"/>
      <c r="IOS358" s="1"/>
      <c r="IOT358" s="1"/>
      <c r="IOU358" s="1"/>
      <c r="IOV358" s="1"/>
      <c r="IOW358" s="1"/>
      <c r="IOX358" s="1"/>
      <c r="IOY358" s="1"/>
      <c r="IOZ358" s="1"/>
      <c r="IPA358" s="1"/>
      <c r="IPB358" s="1"/>
      <c r="IPC358" s="1"/>
      <c r="IPD358" s="1"/>
      <c r="IPE358" s="1"/>
      <c r="IPF358" s="1"/>
      <c r="IPG358" s="1"/>
      <c r="IPH358" s="1"/>
      <c r="IPI358" s="1"/>
      <c r="IPJ358" s="1"/>
      <c r="IPK358" s="1"/>
      <c r="IPL358" s="1"/>
      <c r="IPM358" s="1"/>
      <c r="IPN358" s="1"/>
      <c r="IPO358" s="1"/>
      <c r="IPP358" s="1"/>
      <c r="IPQ358" s="1"/>
      <c r="IPR358" s="1"/>
      <c r="IPS358" s="1"/>
      <c r="IPT358" s="1"/>
      <c r="IPU358" s="1"/>
      <c r="IPV358" s="1"/>
      <c r="IPW358" s="1"/>
      <c r="IPX358" s="1"/>
      <c r="IPY358" s="1"/>
      <c r="IPZ358" s="1"/>
      <c r="IQA358" s="1"/>
      <c r="IQB358" s="1"/>
      <c r="IQC358" s="1"/>
      <c r="IQD358" s="1"/>
      <c r="IQE358" s="1"/>
      <c r="IQF358" s="1"/>
      <c r="IQG358" s="1"/>
      <c r="IQH358" s="1"/>
      <c r="IQI358" s="1"/>
      <c r="IQJ358" s="1"/>
      <c r="IQK358" s="1"/>
      <c r="IQL358" s="1"/>
      <c r="IQM358" s="1"/>
      <c r="IQN358" s="1"/>
      <c r="IQO358" s="1"/>
      <c r="IQP358" s="1"/>
      <c r="IQQ358" s="1"/>
      <c r="IQR358" s="1"/>
      <c r="IQS358" s="1"/>
      <c r="IQT358" s="1"/>
      <c r="IQU358" s="1"/>
      <c r="IQV358" s="1"/>
      <c r="IQW358" s="1"/>
      <c r="IQX358" s="1"/>
      <c r="IQY358" s="1"/>
      <c r="IQZ358" s="1"/>
      <c r="IRA358" s="1"/>
      <c r="IRB358" s="1"/>
      <c r="IRC358" s="1"/>
      <c r="IRD358" s="1"/>
      <c r="IRE358" s="1"/>
      <c r="IRF358" s="1"/>
      <c r="IRG358" s="1"/>
      <c r="IRH358" s="1"/>
      <c r="IRI358" s="1"/>
      <c r="IRJ358" s="1"/>
      <c r="IRK358" s="1"/>
      <c r="IRL358" s="1"/>
      <c r="IRM358" s="1"/>
      <c r="IRN358" s="1"/>
      <c r="IRO358" s="1"/>
      <c r="IRP358" s="1"/>
      <c r="IRQ358" s="1"/>
      <c r="IRR358" s="1"/>
      <c r="IRS358" s="1"/>
      <c r="IRT358" s="1"/>
      <c r="IRU358" s="1"/>
      <c r="IRV358" s="1"/>
      <c r="IRW358" s="1"/>
      <c r="IRX358" s="1"/>
      <c r="IRY358" s="1"/>
      <c r="IRZ358" s="1"/>
      <c r="ISA358" s="1"/>
      <c r="ISB358" s="1"/>
      <c r="ISC358" s="1"/>
      <c r="ISD358" s="1"/>
      <c r="ISE358" s="1"/>
      <c r="ISF358" s="1"/>
      <c r="ISG358" s="1"/>
      <c r="ISH358" s="1"/>
      <c r="ISI358" s="1"/>
      <c r="ISJ358" s="1"/>
      <c r="ISK358" s="1"/>
      <c r="ISL358" s="1"/>
      <c r="ISM358" s="1"/>
      <c r="ISN358" s="1"/>
      <c r="ISO358" s="1"/>
      <c r="ISP358" s="1"/>
      <c r="ISQ358" s="1"/>
      <c r="ISR358" s="1"/>
      <c r="ISS358" s="1"/>
      <c r="IST358" s="1"/>
      <c r="ISU358" s="1"/>
      <c r="ISV358" s="1"/>
      <c r="ISW358" s="1"/>
      <c r="ISX358" s="1"/>
      <c r="ISY358" s="1"/>
      <c r="ISZ358" s="1"/>
      <c r="ITA358" s="1"/>
      <c r="ITB358" s="1"/>
      <c r="ITC358" s="1"/>
      <c r="ITD358" s="1"/>
      <c r="ITE358" s="1"/>
      <c r="ITF358" s="1"/>
      <c r="ITG358" s="1"/>
      <c r="ITH358" s="1"/>
      <c r="ITI358" s="1"/>
      <c r="ITJ358" s="1"/>
      <c r="ITK358" s="1"/>
      <c r="ITL358" s="1"/>
      <c r="ITM358" s="1"/>
      <c r="ITN358" s="1"/>
      <c r="ITO358" s="1"/>
      <c r="ITP358" s="1"/>
      <c r="ITQ358" s="1"/>
      <c r="ITR358" s="1"/>
      <c r="ITS358" s="1"/>
      <c r="ITT358" s="1"/>
      <c r="ITU358" s="1"/>
      <c r="ITV358" s="1"/>
      <c r="ITW358" s="1"/>
      <c r="ITX358" s="1"/>
      <c r="ITY358" s="1"/>
      <c r="ITZ358" s="1"/>
      <c r="IUA358" s="1"/>
      <c r="IUB358" s="1"/>
      <c r="IUC358" s="1"/>
      <c r="IUD358" s="1"/>
      <c r="IUE358" s="1"/>
      <c r="IUF358" s="1"/>
      <c r="IUG358" s="1"/>
      <c r="IUH358" s="1"/>
      <c r="IUI358" s="1"/>
      <c r="IUJ358" s="1"/>
      <c r="IUK358" s="1"/>
      <c r="IUL358" s="1"/>
      <c r="IUM358" s="1"/>
      <c r="IUN358" s="1"/>
      <c r="IUO358" s="1"/>
      <c r="IUP358" s="1"/>
      <c r="IUQ358" s="1"/>
      <c r="IUR358" s="1"/>
      <c r="IUS358" s="1"/>
      <c r="IUT358" s="1"/>
      <c r="IUU358" s="1"/>
      <c r="IUV358" s="1"/>
      <c r="IUW358" s="1"/>
      <c r="IUX358" s="1"/>
      <c r="IUY358" s="1"/>
      <c r="IUZ358" s="1"/>
      <c r="IVA358" s="1"/>
      <c r="IVB358" s="1"/>
      <c r="IVC358" s="1"/>
      <c r="IVD358" s="1"/>
      <c r="IVE358" s="1"/>
      <c r="IVF358" s="1"/>
      <c r="IVG358" s="1"/>
      <c r="IVH358" s="1"/>
      <c r="IVI358" s="1"/>
      <c r="IVJ358" s="1"/>
      <c r="IVK358" s="1"/>
      <c r="IVL358" s="1"/>
      <c r="IVM358" s="1"/>
      <c r="IVN358" s="1"/>
      <c r="IVO358" s="1"/>
      <c r="IVP358" s="1"/>
      <c r="IVQ358" s="1"/>
      <c r="IVR358" s="1"/>
      <c r="IVS358" s="1"/>
      <c r="IVT358" s="1"/>
      <c r="IVU358" s="1"/>
      <c r="IVV358" s="1"/>
      <c r="IVW358" s="1"/>
      <c r="IVX358" s="1"/>
      <c r="IVY358" s="1"/>
      <c r="IVZ358" s="1"/>
      <c r="IWA358" s="1"/>
      <c r="IWB358" s="1"/>
      <c r="IWC358" s="1"/>
      <c r="IWD358" s="1"/>
      <c r="IWE358" s="1"/>
      <c r="IWF358" s="1"/>
      <c r="IWG358" s="1"/>
      <c r="IWH358" s="1"/>
      <c r="IWI358" s="1"/>
      <c r="IWJ358" s="1"/>
      <c r="IWK358" s="1"/>
      <c r="IWL358" s="1"/>
      <c r="IWM358" s="1"/>
      <c r="IWN358" s="1"/>
      <c r="IWO358" s="1"/>
      <c r="IWP358" s="1"/>
      <c r="IWQ358" s="1"/>
      <c r="IWR358" s="1"/>
      <c r="IWS358" s="1"/>
      <c r="IWT358" s="1"/>
      <c r="IWU358" s="1"/>
      <c r="IWV358" s="1"/>
      <c r="IWW358" s="1"/>
      <c r="IWX358" s="1"/>
      <c r="IWY358" s="1"/>
      <c r="IWZ358" s="1"/>
      <c r="IXA358" s="1"/>
      <c r="IXB358" s="1"/>
      <c r="IXC358" s="1"/>
      <c r="IXD358" s="1"/>
      <c r="IXE358" s="1"/>
      <c r="IXF358" s="1"/>
      <c r="IXG358" s="1"/>
      <c r="IXH358" s="1"/>
      <c r="IXI358" s="1"/>
      <c r="IXJ358" s="1"/>
      <c r="IXK358" s="1"/>
      <c r="IXL358" s="1"/>
      <c r="IXM358" s="1"/>
      <c r="IXN358" s="1"/>
      <c r="IXO358" s="1"/>
      <c r="IXP358" s="1"/>
      <c r="IXQ358" s="1"/>
      <c r="IXR358" s="1"/>
      <c r="IXS358" s="1"/>
      <c r="IXT358" s="1"/>
      <c r="IXU358" s="1"/>
      <c r="IXV358" s="1"/>
      <c r="IXW358" s="1"/>
      <c r="IXX358" s="1"/>
      <c r="IXY358" s="1"/>
      <c r="IXZ358" s="1"/>
      <c r="IYA358" s="1"/>
      <c r="IYB358" s="1"/>
      <c r="IYC358" s="1"/>
      <c r="IYD358" s="1"/>
      <c r="IYE358" s="1"/>
      <c r="IYF358" s="1"/>
      <c r="IYG358" s="1"/>
      <c r="IYH358" s="1"/>
      <c r="IYI358" s="1"/>
      <c r="IYJ358" s="1"/>
      <c r="IYK358" s="1"/>
      <c r="IYL358" s="1"/>
      <c r="IYM358" s="1"/>
      <c r="IYN358" s="1"/>
      <c r="IYO358" s="1"/>
      <c r="IYP358" s="1"/>
      <c r="IYQ358" s="1"/>
      <c r="IYR358" s="1"/>
      <c r="IYS358" s="1"/>
      <c r="IYT358" s="1"/>
      <c r="IYU358" s="1"/>
      <c r="IYV358" s="1"/>
      <c r="IYW358" s="1"/>
      <c r="IYX358" s="1"/>
      <c r="IYY358" s="1"/>
      <c r="IYZ358" s="1"/>
      <c r="IZA358" s="1"/>
      <c r="IZB358" s="1"/>
      <c r="IZC358" s="1"/>
      <c r="IZD358" s="1"/>
      <c r="IZE358" s="1"/>
      <c r="IZF358" s="1"/>
      <c r="IZG358" s="1"/>
      <c r="IZH358" s="1"/>
      <c r="IZI358" s="1"/>
      <c r="IZJ358" s="1"/>
      <c r="IZK358" s="1"/>
      <c r="IZL358" s="1"/>
      <c r="IZM358" s="1"/>
      <c r="IZN358" s="1"/>
      <c r="IZO358" s="1"/>
      <c r="IZP358" s="1"/>
      <c r="IZQ358" s="1"/>
      <c r="IZR358" s="1"/>
      <c r="IZS358" s="1"/>
      <c r="IZT358" s="1"/>
      <c r="IZU358" s="1"/>
      <c r="IZV358" s="1"/>
      <c r="IZW358" s="1"/>
      <c r="IZX358" s="1"/>
      <c r="IZY358" s="1"/>
      <c r="IZZ358" s="1"/>
      <c r="JAA358" s="1"/>
      <c r="JAB358" s="1"/>
      <c r="JAC358" s="1"/>
      <c r="JAD358" s="1"/>
      <c r="JAE358" s="1"/>
      <c r="JAF358" s="1"/>
      <c r="JAG358" s="1"/>
      <c r="JAH358" s="1"/>
      <c r="JAI358" s="1"/>
      <c r="JAJ358" s="1"/>
      <c r="JAK358" s="1"/>
      <c r="JAL358" s="1"/>
      <c r="JAM358" s="1"/>
      <c r="JAN358" s="1"/>
      <c r="JAO358" s="1"/>
      <c r="JAP358" s="1"/>
      <c r="JAQ358" s="1"/>
      <c r="JAR358" s="1"/>
      <c r="JAS358" s="1"/>
      <c r="JAT358" s="1"/>
      <c r="JAU358" s="1"/>
      <c r="JAV358" s="1"/>
      <c r="JAW358" s="1"/>
      <c r="JAX358" s="1"/>
      <c r="JAY358" s="1"/>
      <c r="JAZ358" s="1"/>
      <c r="JBA358" s="1"/>
      <c r="JBB358" s="1"/>
      <c r="JBC358" s="1"/>
      <c r="JBD358" s="1"/>
      <c r="JBE358" s="1"/>
      <c r="JBF358" s="1"/>
      <c r="JBG358" s="1"/>
      <c r="JBH358" s="1"/>
      <c r="JBI358" s="1"/>
      <c r="JBJ358" s="1"/>
      <c r="JBK358" s="1"/>
      <c r="JBL358" s="1"/>
      <c r="JBM358" s="1"/>
      <c r="JBN358" s="1"/>
      <c r="JBO358" s="1"/>
      <c r="JBP358" s="1"/>
      <c r="JBQ358" s="1"/>
      <c r="JBR358" s="1"/>
      <c r="JBS358" s="1"/>
      <c r="JBT358" s="1"/>
      <c r="JBU358" s="1"/>
      <c r="JBV358" s="1"/>
      <c r="JBW358" s="1"/>
      <c r="JBX358" s="1"/>
      <c r="JBY358" s="1"/>
      <c r="JBZ358" s="1"/>
      <c r="JCA358" s="1"/>
      <c r="JCB358" s="1"/>
      <c r="JCC358" s="1"/>
      <c r="JCD358" s="1"/>
      <c r="JCE358" s="1"/>
      <c r="JCF358" s="1"/>
      <c r="JCG358" s="1"/>
      <c r="JCH358" s="1"/>
      <c r="JCI358" s="1"/>
      <c r="JCJ358" s="1"/>
      <c r="JCK358" s="1"/>
      <c r="JCL358" s="1"/>
      <c r="JCM358" s="1"/>
      <c r="JCN358" s="1"/>
      <c r="JCO358" s="1"/>
      <c r="JCP358" s="1"/>
      <c r="JCQ358" s="1"/>
      <c r="JCR358" s="1"/>
      <c r="JCS358" s="1"/>
      <c r="JCT358" s="1"/>
      <c r="JCU358" s="1"/>
      <c r="JCV358" s="1"/>
      <c r="JCW358" s="1"/>
      <c r="JCX358" s="1"/>
      <c r="JCY358" s="1"/>
      <c r="JCZ358" s="1"/>
      <c r="JDA358" s="1"/>
      <c r="JDB358" s="1"/>
      <c r="JDC358" s="1"/>
      <c r="JDD358" s="1"/>
      <c r="JDE358" s="1"/>
      <c r="JDF358" s="1"/>
      <c r="JDG358" s="1"/>
      <c r="JDH358" s="1"/>
      <c r="JDI358" s="1"/>
      <c r="JDJ358" s="1"/>
      <c r="JDK358" s="1"/>
      <c r="JDL358" s="1"/>
      <c r="JDM358" s="1"/>
      <c r="JDN358" s="1"/>
      <c r="JDO358" s="1"/>
      <c r="JDP358" s="1"/>
      <c r="JDQ358" s="1"/>
      <c r="JDR358" s="1"/>
      <c r="JDS358" s="1"/>
      <c r="JDT358" s="1"/>
      <c r="JDU358" s="1"/>
      <c r="JDV358" s="1"/>
      <c r="JDW358" s="1"/>
      <c r="JDX358" s="1"/>
      <c r="JDY358" s="1"/>
      <c r="JDZ358" s="1"/>
      <c r="JEA358" s="1"/>
      <c r="JEB358" s="1"/>
      <c r="JEC358" s="1"/>
      <c r="JED358" s="1"/>
      <c r="JEE358" s="1"/>
      <c r="JEF358" s="1"/>
      <c r="JEG358" s="1"/>
      <c r="JEH358" s="1"/>
      <c r="JEI358" s="1"/>
      <c r="JEJ358" s="1"/>
      <c r="JEK358" s="1"/>
      <c r="JEL358" s="1"/>
      <c r="JEM358" s="1"/>
      <c r="JEN358" s="1"/>
      <c r="JEO358" s="1"/>
      <c r="JEP358" s="1"/>
      <c r="JEQ358" s="1"/>
      <c r="JER358" s="1"/>
      <c r="JES358" s="1"/>
      <c r="JET358" s="1"/>
      <c r="JEU358" s="1"/>
      <c r="JEV358" s="1"/>
      <c r="JEW358" s="1"/>
      <c r="JEX358" s="1"/>
      <c r="JEY358" s="1"/>
      <c r="JEZ358" s="1"/>
      <c r="JFA358" s="1"/>
      <c r="JFB358" s="1"/>
      <c r="JFC358" s="1"/>
      <c r="JFD358" s="1"/>
      <c r="JFE358" s="1"/>
      <c r="JFF358" s="1"/>
      <c r="JFG358" s="1"/>
      <c r="JFH358" s="1"/>
      <c r="JFI358" s="1"/>
      <c r="JFJ358" s="1"/>
      <c r="JFK358" s="1"/>
      <c r="JFL358" s="1"/>
      <c r="JFM358" s="1"/>
      <c r="JFN358" s="1"/>
      <c r="JFO358" s="1"/>
      <c r="JFP358" s="1"/>
      <c r="JFQ358" s="1"/>
      <c r="JFR358" s="1"/>
      <c r="JFS358" s="1"/>
      <c r="JFT358" s="1"/>
      <c r="JFU358" s="1"/>
      <c r="JFV358" s="1"/>
      <c r="JFW358" s="1"/>
      <c r="JFX358" s="1"/>
      <c r="JFY358" s="1"/>
      <c r="JFZ358" s="1"/>
      <c r="JGA358" s="1"/>
      <c r="JGB358" s="1"/>
      <c r="JGC358" s="1"/>
      <c r="JGD358" s="1"/>
      <c r="JGE358" s="1"/>
      <c r="JGF358" s="1"/>
      <c r="JGG358" s="1"/>
      <c r="JGH358" s="1"/>
      <c r="JGI358" s="1"/>
      <c r="JGJ358" s="1"/>
      <c r="JGK358" s="1"/>
      <c r="JGL358" s="1"/>
      <c r="JGM358" s="1"/>
      <c r="JGN358" s="1"/>
      <c r="JGO358" s="1"/>
      <c r="JGP358" s="1"/>
      <c r="JGQ358" s="1"/>
      <c r="JGR358" s="1"/>
      <c r="JGS358" s="1"/>
      <c r="JGT358" s="1"/>
      <c r="JGU358" s="1"/>
      <c r="JGV358" s="1"/>
      <c r="JGW358" s="1"/>
      <c r="JGX358" s="1"/>
      <c r="JGY358" s="1"/>
      <c r="JGZ358" s="1"/>
      <c r="JHA358" s="1"/>
      <c r="JHB358" s="1"/>
      <c r="JHC358" s="1"/>
      <c r="JHD358" s="1"/>
      <c r="JHE358" s="1"/>
      <c r="JHF358" s="1"/>
      <c r="JHG358" s="1"/>
      <c r="JHH358" s="1"/>
      <c r="JHI358" s="1"/>
      <c r="JHJ358" s="1"/>
      <c r="JHK358" s="1"/>
      <c r="JHL358" s="1"/>
      <c r="JHM358" s="1"/>
      <c r="JHN358" s="1"/>
      <c r="JHO358" s="1"/>
      <c r="JHP358" s="1"/>
      <c r="JHQ358" s="1"/>
      <c r="JHR358" s="1"/>
      <c r="JHS358" s="1"/>
      <c r="JHT358" s="1"/>
      <c r="JHU358" s="1"/>
      <c r="JHV358" s="1"/>
      <c r="JHW358" s="1"/>
      <c r="JHX358" s="1"/>
      <c r="JHY358" s="1"/>
      <c r="JHZ358" s="1"/>
      <c r="JIA358" s="1"/>
      <c r="JIB358" s="1"/>
      <c r="JIC358" s="1"/>
      <c r="JID358" s="1"/>
      <c r="JIE358" s="1"/>
      <c r="JIF358" s="1"/>
      <c r="JIG358" s="1"/>
      <c r="JIH358" s="1"/>
      <c r="JII358" s="1"/>
      <c r="JIJ358" s="1"/>
      <c r="JIK358" s="1"/>
      <c r="JIL358" s="1"/>
      <c r="JIM358" s="1"/>
      <c r="JIN358" s="1"/>
      <c r="JIO358" s="1"/>
      <c r="JIP358" s="1"/>
      <c r="JIQ358" s="1"/>
      <c r="JIR358" s="1"/>
      <c r="JIS358" s="1"/>
      <c r="JIT358" s="1"/>
      <c r="JIU358" s="1"/>
      <c r="JIV358" s="1"/>
      <c r="JIW358" s="1"/>
      <c r="JIX358" s="1"/>
      <c r="JIY358" s="1"/>
      <c r="JIZ358" s="1"/>
      <c r="JJA358" s="1"/>
      <c r="JJB358" s="1"/>
      <c r="JJC358" s="1"/>
      <c r="JJD358" s="1"/>
      <c r="JJE358" s="1"/>
      <c r="JJF358" s="1"/>
      <c r="JJG358" s="1"/>
      <c r="JJH358" s="1"/>
      <c r="JJI358" s="1"/>
      <c r="JJJ358" s="1"/>
      <c r="JJK358" s="1"/>
      <c r="JJL358" s="1"/>
      <c r="JJM358" s="1"/>
      <c r="JJN358" s="1"/>
      <c r="JJO358" s="1"/>
      <c r="JJP358" s="1"/>
      <c r="JJQ358" s="1"/>
      <c r="JJR358" s="1"/>
      <c r="JJS358" s="1"/>
      <c r="JJT358" s="1"/>
      <c r="JJU358" s="1"/>
      <c r="JJV358" s="1"/>
      <c r="JJW358" s="1"/>
      <c r="JJX358" s="1"/>
      <c r="JJY358" s="1"/>
      <c r="JJZ358" s="1"/>
      <c r="JKA358" s="1"/>
      <c r="JKB358" s="1"/>
      <c r="JKC358" s="1"/>
      <c r="JKD358" s="1"/>
      <c r="JKE358" s="1"/>
      <c r="JKF358" s="1"/>
      <c r="JKG358" s="1"/>
      <c r="JKH358" s="1"/>
      <c r="JKI358" s="1"/>
      <c r="JKJ358" s="1"/>
      <c r="JKK358" s="1"/>
      <c r="JKL358" s="1"/>
      <c r="JKM358" s="1"/>
      <c r="JKN358" s="1"/>
      <c r="JKO358" s="1"/>
      <c r="JKP358" s="1"/>
      <c r="JKQ358" s="1"/>
      <c r="JKR358" s="1"/>
      <c r="JKS358" s="1"/>
      <c r="JKT358" s="1"/>
      <c r="JKU358" s="1"/>
      <c r="JKV358" s="1"/>
      <c r="JKW358" s="1"/>
      <c r="JKX358" s="1"/>
      <c r="JKY358" s="1"/>
      <c r="JKZ358" s="1"/>
      <c r="JLA358" s="1"/>
      <c r="JLB358" s="1"/>
      <c r="JLC358" s="1"/>
      <c r="JLD358" s="1"/>
      <c r="JLE358" s="1"/>
      <c r="JLF358" s="1"/>
      <c r="JLG358" s="1"/>
      <c r="JLH358" s="1"/>
      <c r="JLI358" s="1"/>
      <c r="JLJ358" s="1"/>
      <c r="JLK358" s="1"/>
      <c r="JLL358" s="1"/>
      <c r="JLM358" s="1"/>
      <c r="JLN358" s="1"/>
      <c r="JLO358" s="1"/>
      <c r="JLP358" s="1"/>
      <c r="JLQ358" s="1"/>
      <c r="JLR358" s="1"/>
      <c r="JLS358" s="1"/>
      <c r="JLT358" s="1"/>
      <c r="JLU358" s="1"/>
      <c r="JLV358" s="1"/>
      <c r="JLW358" s="1"/>
      <c r="JLX358" s="1"/>
      <c r="JLY358" s="1"/>
      <c r="JLZ358" s="1"/>
      <c r="JMA358" s="1"/>
      <c r="JMB358" s="1"/>
      <c r="JMC358" s="1"/>
      <c r="JMD358" s="1"/>
      <c r="JME358" s="1"/>
      <c r="JMF358" s="1"/>
      <c r="JMG358" s="1"/>
      <c r="JMH358" s="1"/>
      <c r="JMI358" s="1"/>
      <c r="JMJ358" s="1"/>
      <c r="JMK358" s="1"/>
      <c r="JML358" s="1"/>
      <c r="JMM358" s="1"/>
      <c r="JMN358" s="1"/>
      <c r="JMO358" s="1"/>
      <c r="JMP358" s="1"/>
      <c r="JMQ358" s="1"/>
      <c r="JMR358" s="1"/>
      <c r="JMS358" s="1"/>
      <c r="JMT358" s="1"/>
      <c r="JMU358" s="1"/>
      <c r="JMV358" s="1"/>
      <c r="JMW358" s="1"/>
      <c r="JMX358" s="1"/>
      <c r="JMY358" s="1"/>
      <c r="JMZ358" s="1"/>
      <c r="JNA358" s="1"/>
      <c r="JNB358" s="1"/>
      <c r="JNC358" s="1"/>
      <c r="JND358" s="1"/>
      <c r="JNE358" s="1"/>
      <c r="JNF358" s="1"/>
      <c r="JNG358" s="1"/>
      <c r="JNH358" s="1"/>
      <c r="JNI358" s="1"/>
      <c r="JNJ358" s="1"/>
      <c r="JNK358" s="1"/>
      <c r="JNL358" s="1"/>
      <c r="JNM358" s="1"/>
      <c r="JNN358" s="1"/>
      <c r="JNO358" s="1"/>
      <c r="JNP358" s="1"/>
      <c r="JNQ358" s="1"/>
      <c r="JNR358" s="1"/>
      <c r="JNS358" s="1"/>
      <c r="JNT358" s="1"/>
      <c r="JNU358" s="1"/>
      <c r="JNV358" s="1"/>
      <c r="JNW358" s="1"/>
      <c r="JNX358" s="1"/>
      <c r="JNY358" s="1"/>
      <c r="JNZ358" s="1"/>
      <c r="JOA358" s="1"/>
      <c r="JOB358" s="1"/>
      <c r="JOC358" s="1"/>
      <c r="JOD358" s="1"/>
      <c r="JOE358" s="1"/>
      <c r="JOF358" s="1"/>
      <c r="JOG358" s="1"/>
      <c r="JOH358" s="1"/>
      <c r="JOI358" s="1"/>
      <c r="JOJ358" s="1"/>
      <c r="JOK358" s="1"/>
      <c r="JOL358" s="1"/>
      <c r="JOM358" s="1"/>
      <c r="JON358" s="1"/>
      <c r="JOO358" s="1"/>
      <c r="JOP358" s="1"/>
      <c r="JOQ358" s="1"/>
      <c r="JOR358" s="1"/>
      <c r="JOS358" s="1"/>
      <c r="JOT358" s="1"/>
      <c r="JOU358" s="1"/>
      <c r="JOV358" s="1"/>
      <c r="JOW358" s="1"/>
      <c r="JOX358" s="1"/>
      <c r="JOY358" s="1"/>
      <c r="JOZ358" s="1"/>
      <c r="JPA358" s="1"/>
      <c r="JPB358" s="1"/>
      <c r="JPC358" s="1"/>
      <c r="JPD358" s="1"/>
      <c r="JPE358" s="1"/>
      <c r="JPF358" s="1"/>
      <c r="JPG358" s="1"/>
      <c r="JPH358" s="1"/>
      <c r="JPI358" s="1"/>
      <c r="JPJ358" s="1"/>
      <c r="JPK358" s="1"/>
      <c r="JPL358" s="1"/>
      <c r="JPM358" s="1"/>
      <c r="JPN358" s="1"/>
      <c r="JPO358" s="1"/>
      <c r="JPP358" s="1"/>
      <c r="JPQ358" s="1"/>
      <c r="JPR358" s="1"/>
      <c r="JPS358" s="1"/>
      <c r="JPT358" s="1"/>
      <c r="JPU358" s="1"/>
      <c r="JPV358" s="1"/>
      <c r="JPW358" s="1"/>
      <c r="JPX358" s="1"/>
      <c r="JPY358" s="1"/>
      <c r="JPZ358" s="1"/>
      <c r="JQA358" s="1"/>
      <c r="JQB358" s="1"/>
      <c r="JQC358" s="1"/>
      <c r="JQD358" s="1"/>
      <c r="JQE358" s="1"/>
      <c r="JQF358" s="1"/>
      <c r="JQG358" s="1"/>
      <c r="JQH358" s="1"/>
      <c r="JQI358" s="1"/>
      <c r="JQJ358" s="1"/>
      <c r="JQK358" s="1"/>
      <c r="JQL358" s="1"/>
      <c r="JQM358" s="1"/>
      <c r="JQN358" s="1"/>
      <c r="JQO358" s="1"/>
      <c r="JQP358" s="1"/>
      <c r="JQQ358" s="1"/>
      <c r="JQR358" s="1"/>
      <c r="JQS358" s="1"/>
      <c r="JQT358" s="1"/>
      <c r="JQU358" s="1"/>
      <c r="JQV358" s="1"/>
      <c r="JQW358" s="1"/>
      <c r="JQX358" s="1"/>
      <c r="JQY358" s="1"/>
      <c r="JQZ358" s="1"/>
      <c r="JRA358" s="1"/>
      <c r="JRB358" s="1"/>
      <c r="JRC358" s="1"/>
      <c r="JRD358" s="1"/>
      <c r="JRE358" s="1"/>
      <c r="JRF358" s="1"/>
      <c r="JRG358" s="1"/>
      <c r="JRH358" s="1"/>
      <c r="JRI358" s="1"/>
      <c r="JRJ358" s="1"/>
      <c r="JRK358" s="1"/>
      <c r="JRL358" s="1"/>
      <c r="JRM358" s="1"/>
      <c r="JRN358" s="1"/>
      <c r="JRO358" s="1"/>
      <c r="JRP358" s="1"/>
      <c r="JRQ358" s="1"/>
      <c r="JRR358" s="1"/>
      <c r="JRS358" s="1"/>
      <c r="JRT358" s="1"/>
      <c r="JRU358" s="1"/>
      <c r="JRV358" s="1"/>
      <c r="JRW358" s="1"/>
      <c r="JRX358" s="1"/>
      <c r="JRY358" s="1"/>
      <c r="JRZ358" s="1"/>
      <c r="JSA358" s="1"/>
      <c r="JSB358" s="1"/>
      <c r="JSC358" s="1"/>
      <c r="JSD358" s="1"/>
      <c r="JSE358" s="1"/>
      <c r="JSF358" s="1"/>
      <c r="JSG358" s="1"/>
      <c r="JSH358" s="1"/>
      <c r="JSI358" s="1"/>
      <c r="JSJ358" s="1"/>
      <c r="JSK358" s="1"/>
      <c r="JSL358" s="1"/>
      <c r="JSM358" s="1"/>
      <c r="JSN358" s="1"/>
      <c r="JSO358" s="1"/>
      <c r="JSP358" s="1"/>
      <c r="JSQ358" s="1"/>
      <c r="JSR358" s="1"/>
      <c r="JSS358" s="1"/>
      <c r="JST358" s="1"/>
      <c r="JSU358" s="1"/>
      <c r="JSV358" s="1"/>
      <c r="JSW358" s="1"/>
      <c r="JSX358" s="1"/>
      <c r="JSY358" s="1"/>
      <c r="JSZ358" s="1"/>
      <c r="JTA358" s="1"/>
      <c r="JTB358" s="1"/>
      <c r="JTC358" s="1"/>
      <c r="JTD358" s="1"/>
      <c r="JTE358" s="1"/>
      <c r="JTF358" s="1"/>
      <c r="JTG358" s="1"/>
      <c r="JTH358" s="1"/>
      <c r="JTI358" s="1"/>
      <c r="JTJ358" s="1"/>
      <c r="JTK358" s="1"/>
      <c r="JTL358" s="1"/>
      <c r="JTM358" s="1"/>
      <c r="JTN358" s="1"/>
      <c r="JTO358" s="1"/>
      <c r="JTP358" s="1"/>
      <c r="JTQ358" s="1"/>
      <c r="JTR358" s="1"/>
      <c r="JTS358" s="1"/>
      <c r="JTT358" s="1"/>
      <c r="JTU358" s="1"/>
      <c r="JTV358" s="1"/>
      <c r="JTW358" s="1"/>
      <c r="JTX358" s="1"/>
      <c r="JTY358" s="1"/>
      <c r="JTZ358" s="1"/>
      <c r="JUA358" s="1"/>
      <c r="JUB358" s="1"/>
      <c r="JUC358" s="1"/>
      <c r="JUD358" s="1"/>
      <c r="JUE358" s="1"/>
      <c r="JUF358" s="1"/>
      <c r="JUG358" s="1"/>
      <c r="JUH358" s="1"/>
      <c r="JUI358" s="1"/>
      <c r="JUJ358" s="1"/>
      <c r="JUK358" s="1"/>
      <c r="JUL358" s="1"/>
      <c r="JUM358" s="1"/>
      <c r="JUN358" s="1"/>
      <c r="JUO358" s="1"/>
      <c r="JUP358" s="1"/>
      <c r="JUQ358" s="1"/>
      <c r="JUR358" s="1"/>
      <c r="JUS358" s="1"/>
      <c r="JUT358" s="1"/>
      <c r="JUU358" s="1"/>
      <c r="JUV358" s="1"/>
      <c r="JUW358" s="1"/>
      <c r="JUX358" s="1"/>
      <c r="JUY358" s="1"/>
      <c r="JUZ358" s="1"/>
      <c r="JVA358" s="1"/>
      <c r="JVB358" s="1"/>
      <c r="JVC358" s="1"/>
      <c r="JVD358" s="1"/>
      <c r="JVE358" s="1"/>
      <c r="JVF358" s="1"/>
      <c r="JVG358" s="1"/>
      <c r="JVH358" s="1"/>
      <c r="JVI358" s="1"/>
      <c r="JVJ358" s="1"/>
      <c r="JVK358" s="1"/>
      <c r="JVL358" s="1"/>
      <c r="JVM358" s="1"/>
      <c r="JVN358" s="1"/>
      <c r="JVO358" s="1"/>
      <c r="JVP358" s="1"/>
      <c r="JVQ358" s="1"/>
      <c r="JVR358" s="1"/>
      <c r="JVS358" s="1"/>
      <c r="JVT358" s="1"/>
      <c r="JVU358" s="1"/>
      <c r="JVV358" s="1"/>
      <c r="JVW358" s="1"/>
      <c r="JVX358" s="1"/>
      <c r="JVY358" s="1"/>
      <c r="JVZ358" s="1"/>
      <c r="JWA358" s="1"/>
      <c r="JWB358" s="1"/>
      <c r="JWC358" s="1"/>
      <c r="JWD358" s="1"/>
      <c r="JWE358" s="1"/>
      <c r="JWF358" s="1"/>
      <c r="JWG358" s="1"/>
      <c r="JWH358" s="1"/>
      <c r="JWI358" s="1"/>
      <c r="JWJ358" s="1"/>
      <c r="JWK358" s="1"/>
      <c r="JWL358" s="1"/>
      <c r="JWM358" s="1"/>
      <c r="JWN358" s="1"/>
      <c r="JWO358" s="1"/>
      <c r="JWP358" s="1"/>
      <c r="JWQ358" s="1"/>
      <c r="JWR358" s="1"/>
      <c r="JWS358" s="1"/>
      <c r="JWT358" s="1"/>
      <c r="JWU358" s="1"/>
      <c r="JWV358" s="1"/>
      <c r="JWW358" s="1"/>
      <c r="JWX358" s="1"/>
      <c r="JWY358" s="1"/>
      <c r="JWZ358" s="1"/>
      <c r="JXA358" s="1"/>
      <c r="JXB358" s="1"/>
      <c r="JXC358" s="1"/>
      <c r="JXD358" s="1"/>
      <c r="JXE358" s="1"/>
      <c r="JXF358" s="1"/>
      <c r="JXG358" s="1"/>
      <c r="JXH358" s="1"/>
      <c r="JXI358" s="1"/>
      <c r="JXJ358" s="1"/>
      <c r="JXK358" s="1"/>
      <c r="JXL358" s="1"/>
      <c r="JXM358" s="1"/>
      <c r="JXN358" s="1"/>
      <c r="JXO358" s="1"/>
      <c r="JXP358" s="1"/>
      <c r="JXQ358" s="1"/>
      <c r="JXR358" s="1"/>
      <c r="JXS358" s="1"/>
      <c r="JXT358" s="1"/>
      <c r="JXU358" s="1"/>
      <c r="JXV358" s="1"/>
      <c r="JXW358" s="1"/>
      <c r="JXX358" s="1"/>
      <c r="JXY358" s="1"/>
      <c r="JXZ358" s="1"/>
      <c r="JYA358" s="1"/>
      <c r="JYB358" s="1"/>
      <c r="JYC358" s="1"/>
      <c r="JYD358" s="1"/>
      <c r="JYE358" s="1"/>
      <c r="JYF358" s="1"/>
      <c r="JYG358" s="1"/>
      <c r="JYH358" s="1"/>
      <c r="JYI358" s="1"/>
      <c r="JYJ358" s="1"/>
      <c r="JYK358" s="1"/>
      <c r="JYL358" s="1"/>
      <c r="JYM358" s="1"/>
      <c r="JYN358" s="1"/>
      <c r="JYO358" s="1"/>
      <c r="JYP358" s="1"/>
      <c r="JYQ358" s="1"/>
      <c r="JYR358" s="1"/>
      <c r="JYS358" s="1"/>
      <c r="JYT358" s="1"/>
      <c r="JYU358" s="1"/>
      <c r="JYV358" s="1"/>
      <c r="JYW358" s="1"/>
      <c r="JYX358" s="1"/>
      <c r="JYY358" s="1"/>
      <c r="JYZ358" s="1"/>
      <c r="JZA358" s="1"/>
      <c r="JZB358" s="1"/>
      <c r="JZC358" s="1"/>
      <c r="JZD358" s="1"/>
      <c r="JZE358" s="1"/>
      <c r="JZF358" s="1"/>
      <c r="JZG358" s="1"/>
      <c r="JZH358" s="1"/>
      <c r="JZI358" s="1"/>
      <c r="JZJ358" s="1"/>
      <c r="JZK358" s="1"/>
      <c r="JZL358" s="1"/>
      <c r="JZM358" s="1"/>
      <c r="JZN358" s="1"/>
      <c r="JZO358" s="1"/>
      <c r="JZP358" s="1"/>
      <c r="JZQ358" s="1"/>
      <c r="JZR358" s="1"/>
      <c r="JZS358" s="1"/>
      <c r="JZT358" s="1"/>
      <c r="JZU358" s="1"/>
      <c r="JZV358" s="1"/>
      <c r="JZW358" s="1"/>
      <c r="JZX358" s="1"/>
      <c r="JZY358" s="1"/>
      <c r="JZZ358" s="1"/>
      <c r="KAA358" s="1"/>
      <c r="KAB358" s="1"/>
      <c r="KAC358" s="1"/>
      <c r="KAD358" s="1"/>
      <c r="KAE358" s="1"/>
      <c r="KAF358" s="1"/>
      <c r="KAG358" s="1"/>
      <c r="KAH358" s="1"/>
      <c r="KAI358" s="1"/>
      <c r="KAJ358" s="1"/>
      <c r="KAK358" s="1"/>
      <c r="KAL358" s="1"/>
      <c r="KAM358" s="1"/>
      <c r="KAN358" s="1"/>
      <c r="KAO358" s="1"/>
      <c r="KAP358" s="1"/>
      <c r="KAQ358" s="1"/>
      <c r="KAR358" s="1"/>
      <c r="KAS358" s="1"/>
      <c r="KAT358" s="1"/>
      <c r="KAU358" s="1"/>
      <c r="KAV358" s="1"/>
      <c r="KAW358" s="1"/>
      <c r="KAX358" s="1"/>
      <c r="KAY358" s="1"/>
      <c r="KAZ358" s="1"/>
      <c r="KBA358" s="1"/>
      <c r="KBB358" s="1"/>
      <c r="KBC358" s="1"/>
      <c r="KBD358" s="1"/>
      <c r="KBE358" s="1"/>
      <c r="KBF358" s="1"/>
      <c r="KBG358" s="1"/>
      <c r="KBH358" s="1"/>
      <c r="KBI358" s="1"/>
      <c r="KBJ358" s="1"/>
      <c r="KBK358" s="1"/>
      <c r="KBL358" s="1"/>
      <c r="KBM358" s="1"/>
      <c r="KBN358" s="1"/>
      <c r="KBO358" s="1"/>
      <c r="KBP358" s="1"/>
      <c r="KBQ358" s="1"/>
      <c r="KBR358" s="1"/>
      <c r="KBS358" s="1"/>
      <c r="KBT358" s="1"/>
      <c r="KBU358" s="1"/>
      <c r="KBV358" s="1"/>
      <c r="KBW358" s="1"/>
      <c r="KBX358" s="1"/>
      <c r="KBY358" s="1"/>
      <c r="KBZ358" s="1"/>
      <c r="KCA358" s="1"/>
      <c r="KCB358" s="1"/>
      <c r="KCC358" s="1"/>
      <c r="KCD358" s="1"/>
      <c r="KCE358" s="1"/>
      <c r="KCF358" s="1"/>
      <c r="KCG358" s="1"/>
      <c r="KCH358" s="1"/>
      <c r="KCI358" s="1"/>
      <c r="KCJ358" s="1"/>
      <c r="KCK358" s="1"/>
      <c r="KCL358" s="1"/>
      <c r="KCM358" s="1"/>
      <c r="KCN358" s="1"/>
      <c r="KCO358" s="1"/>
      <c r="KCP358" s="1"/>
      <c r="KCQ358" s="1"/>
      <c r="KCR358" s="1"/>
      <c r="KCS358" s="1"/>
      <c r="KCT358" s="1"/>
      <c r="KCU358" s="1"/>
      <c r="KCV358" s="1"/>
      <c r="KCW358" s="1"/>
      <c r="KCX358" s="1"/>
      <c r="KCY358" s="1"/>
      <c r="KCZ358" s="1"/>
      <c r="KDA358" s="1"/>
      <c r="KDB358" s="1"/>
      <c r="KDC358" s="1"/>
      <c r="KDD358" s="1"/>
      <c r="KDE358" s="1"/>
      <c r="KDF358" s="1"/>
      <c r="KDG358" s="1"/>
      <c r="KDH358" s="1"/>
      <c r="KDI358" s="1"/>
      <c r="KDJ358" s="1"/>
      <c r="KDK358" s="1"/>
      <c r="KDL358" s="1"/>
      <c r="KDM358" s="1"/>
      <c r="KDN358" s="1"/>
      <c r="KDO358" s="1"/>
      <c r="KDP358" s="1"/>
      <c r="KDQ358" s="1"/>
      <c r="KDR358" s="1"/>
      <c r="KDS358" s="1"/>
      <c r="KDT358" s="1"/>
      <c r="KDU358" s="1"/>
      <c r="KDV358" s="1"/>
      <c r="KDW358" s="1"/>
      <c r="KDX358" s="1"/>
      <c r="KDY358" s="1"/>
      <c r="KDZ358" s="1"/>
      <c r="KEA358" s="1"/>
      <c r="KEB358" s="1"/>
      <c r="KEC358" s="1"/>
      <c r="KED358" s="1"/>
      <c r="KEE358" s="1"/>
      <c r="KEF358" s="1"/>
      <c r="KEG358" s="1"/>
      <c r="KEH358" s="1"/>
      <c r="KEI358" s="1"/>
      <c r="KEJ358" s="1"/>
      <c r="KEK358" s="1"/>
      <c r="KEL358" s="1"/>
      <c r="KEM358" s="1"/>
      <c r="KEN358" s="1"/>
      <c r="KEO358" s="1"/>
      <c r="KEP358" s="1"/>
      <c r="KEQ358" s="1"/>
      <c r="KER358" s="1"/>
      <c r="KES358" s="1"/>
      <c r="KET358" s="1"/>
      <c r="KEU358" s="1"/>
      <c r="KEV358" s="1"/>
      <c r="KEW358" s="1"/>
      <c r="KEX358" s="1"/>
      <c r="KEY358" s="1"/>
      <c r="KEZ358" s="1"/>
      <c r="KFA358" s="1"/>
      <c r="KFB358" s="1"/>
      <c r="KFC358" s="1"/>
      <c r="KFD358" s="1"/>
      <c r="KFE358" s="1"/>
      <c r="KFF358" s="1"/>
      <c r="KFG358" s="1"/>
      <c r="KFH358" s="1"/>
      <c r="KFI358" s="1"/>
      <c r="KFJ358" s="1"/>
      <c r="KFK358" s="1"/>
      <c r="KFL358" s="1"/>
      <c r="KFM358" s="1"/>
      <c r="KFN358" s="1"/>
      <c r="KFO358" s="1"/>
      <c r="KFP358" s="1"/>
      <c r="KFQ358" s="1"/>
      <c r="KFR358" s="1"/>
      <c r="KFS358" s="1"/>
      <c r="KFT358" s="1"/>
      <c r="KFU358" s="1"/>
      <c r="KFV358" s="1"/>
      <c r="KFW358" s="1"/>
      <c r="KFX358" s="1"/>
      <c r="KFY358" s="1"/>
      <c r="KFZ358" s="1"/>
      <c r="KGA358" s="1"/>
      <c r="KGB358" s="1"/>
      <c r="KGC358" s="1"/>
      <c r="KGD358" s="1"/>
      <c r="KGE358" s="1"/>
      <c r="KGF358" s="1"/>
      <c r="KGG358" s="1"/>
      <c r="KGH358" s="1"/>
      <c r="KGI358" s="1"/>
      <c r="KGJ358" s="1"/>
      <c r="KGK358" s="1"/>
      <c r="KGL358" s="1"/>
      <c r="KGM358" s="1"/>
      <c r="KGN358" s="1"/>
      <c r="KGO358" s="1"/>
      <c r="KGP358" s="1"/>
      <c r="KGQ358" s="1"/>
      <c r="KGR358" s="1"/>
      <c r="KGS358" s="1"/>
      <c r="KGT358" s="1"/>
      <c r="KGU358" s="1"/>
      <c r="KGV358" s="1"/>
      <c r="KGW358" s="1"/>
      <c r="KGX358" s="1"/>
      <c r="KGY358" s="1"/>
      <c r="KGZ358" s="1"/>
      <c r="KHA358" s="1"/>
      <c r="KHB358" s="1"/>
      <c r="KHC358" s="1"/>
      <c r="KHD358" s="1"/>
      <c r="KHE358" s="1"/>
      <c r="KHF358" s="1"/>
      <c r="KHG358" s="1"/>
      <c r="KHH358" s="1"/>
      <c r="KHI358" s="1"/>
      <c r="KHJ358" s="1"/>
      <c r="KHK358" s="1"/>
      <c r="KHL358" s="1"/>
      <c r="KHM358" s="1"/>
      <c r="KHN358" s="1"/>
      <c r="KHO358" s="1"/>
      <c r="KHP358" s="1"/>
      <c r="KHQ358" s="1"/>
      <c r="KHR358" s="1"/>
      <c r="KHS358" s="1"/>
      <c r="KHT358" s="1"/>
      <c r="KHU358" s="1"/>
      <c r="KHV358" s="1"/>
      <c r="KHW358" s="1"/>
      <c r="KHX358" s="1"/>
      <c r="KHY358" s="1"/>
      <c r="KHZ358" s="1"/>
      <c r="KIA358" s="1"/>
      <c r="KIB358" s="1"/>
      <c r="KIC358" s="1"/>
      <c r="KID358" s="1"/>
      <c r="KIE358" s="1"/>
      <c r="KIF358" s="1"/>
      <c r="KIG358" s="1"/>
      <c r="KIH358" s="1"/>
      <c r="KII358" s="1"/>
      <c r="KIJ358" s="1"/>
      <c r="KIK358" s="1"/>
      <c r="KIL358" s="1"/>
      <c r="KIM358" s="1"/>
      <c r="KIN358" s="1"/>
      <c r="KIO358" s="1"/>
      <c r="KIP358" s="1"/>
      <c r="KIQ358" s="1"/>
      <c r="KIR358" s="1"/>
      <c r="KIS358" s="1"/>
      <c r="KIT358" s="1"/>
      <c r="KIU358" s="1"/>
      <c r="KIV358" s="1"/>
      <c r="KIW358" s="1"/>
      <c r="KIX358" s="1"/>
      <c r="KIY358" s="1"/>
      <c r="KIZ358" s="1"/>
      <c r="KJA358" s="1"/>
      <c r="KJB358" s="1"/>
      <c r="KJC358" s="1"/>
      <c r="KJD358" s="1"/>
      <c r="KJE358" s="1"/>
      <c r="KJF358" s="1"/>
      <c r="KJG358" s="1"/>
      <c r="KJH358" s="1"/>
      <c r="KJI358" s="1"/>
      <c r="KJJ358" s="1"/>
      <c r="KJK358" s="1"/>
      <c r="KJL358" s="1"/>
      <c r="KJM358" s="1"/>
      <c r="KJN358" s="1"/>
      <c r="KJO358" s="1"/>
      <c r="KJP358" s="1"/>
      <c r="KJQ358" s="1"/>
      <c r="KJR358" s="1"/>
      <c r="KJS358" s="1"/>
      <c r="KJT358" s="1"/>
      <c r="KJU358" s="1"/>
      <c r="KJV358" s="1"/>
      <c r="KJW358" s="1"/>
      <c r="KJX358" s="1"/>
      <c r="KJY358" s="1"/>
      <c r="KJZ358" s="1"/>
      <c r="KKA358" s="1"/>
      <c r="KKB358" s="1"/>
      <c r="KKC358" s="1"/>
      <c r="KKD358" s="1"/>
      <c r="KKE358" s="1"/>
      <c r="KKF358" s="1"/>
      <c r="KKG358" s="1"/>
      <c r="KKH358" s="1"/>
      <c r="KKI358" s="1"/>
      <c r="KKJ358" s="1"/>
      <c r="KKK358" s="1"/>
      <c r="KKL358" s="1"/>
      <c r="KKM358" s="1"/>
      <c r="KKN358" s="1"/>
      <c r="KKO358" s="1"/>
      <c r="KKP358" s="1"/>
      <c r="KKQ358" s="1"/>
      <c r="KKR358" s="1"/>
      <c r="KKS358" s="1"/>
      <c r="KKT358" s="1"/>
      <c r="KKU358" s="1"/>
      <c r="KKV358" s="1"/>
      <c r="KKW358" s="1"/>
      <c r="KKX358" s="1"/>
      <c r="KKY358" s="1"/>
      <c r="KKZ358" s="1"/>
      <c r="KLA358" s="1"/>
      <c r="KLB358" s="1"/>
      <c r="KLC358" s="1"/>
      <c r="KLD358" s="1"/>
      <c r="KLE358" s="1"/>
      <c r="KLF358" s="1"/>
      <c r="KLG358" s="1"/>
      <c r="KLH358" s="1"/>
      <c r="KLI358" s="1"/>
      <c r="KLJ358" s="1"/>
      <c r="KLK358" s="1"/>
      <c r="KLL358" s="1"/>
      <c r="KLM358" s="1"/>
      <c r="KLN358" s="1"/>
      <c r="KLO358" s="1"/>
      <c r="KLP358" s="1"/>
      <c r="KLQ358" s="1"/>
      <c r="KLR358" s="1"/>
      <c r="KLS358" s="1"/>
      <c r="KLT358" s="1"/>
      <c r="KLU358" s="1"/>
      <c r="KLV358" s="1"/>
      <c r="KLW358" s="1"/>
      <c r="KLX358" s="1"/>
      <c r="KLY358" s="1"/>
      <c r="KLZ358" s="1"/>
      <c r="KMA358" s="1"/>
      <c r="KMB358" s="1"/>
      <c r="KMC358" s="1"/>
      <c r="KMD358" s="1"/>
      <c r="KME358" s="1"/>
      <c r="KMF358" s="1"/>
      <c r="KMG358" s="1"/>
      <c r="KMH358" s="1"/>
      <c r="KMI358" s="1"/>
      <c r="KMJ358" s="1"/>
      <c r="KMK358" s="1"/>
      <c r="KML358" s="1"/>
      <c r="KMM358" s="1"/>
      <c r="KMN358" s="1"/>
      <c r="KMO358" s="1"/>
      <c r="KMP358" s="1"/>
      <c r="KMQ358" s="1"/>
      <c r="KMR358" s="1"/>
      <c r="KMS358" s="1"/>
      <c r="KMT358" s="1"/>
      <c r="KMU358" s="1"/>
      <c r="KMV358" s="1"/>
      <c r="KMW358" s="1"/>
      <c r="KMX358" s="1"/>
      <c r="KMY358" s="1"/>
      <c r="KMZ358" s="1"/>
      <c r="KNA358" s="1"/>
      <c r="KNB358" s="1"/>
      <c r="KNC358" s="1"/>
      <c r="KND358" s="1"/>
      <c r="KNE358" s="1"/>
      <c r="KNF358" s="1"/>
      <c r="KNG358" s="1"/>
      <c r="KNH358" s="1"/>
      <c r="KNI358" s="1"/>
      <c r="KNJ358" s="1"/>
      <c r="KNK358" s="1"/>
      <c r="KNL358" s="1"/>
      <c r="KNM358" s="1"/>
      <c r="KNN358" s="1"/>
      <c r="KNO358" s="1"/>
      <c r="KNP358" s="1"/>
      <c r="KNQ358" s="1"/>
      <c r="KNR358" s="1"/>
      <c r="KNS358" s="1"/>
      <c r="KNT358" s="1"/>
      <c r="KNU358" s="1"/>
      <c r="KNV358" s="1"/>
      <c r="KNW358" s="1"/>
      <c r="KNX358" s="1"/>
      <c r="KNY358" s="1"/>
      <c r="KNZ358" s="1"/>
      <c r="KOA358" s="1"/>
      <c r="KOB358" s="1"/>
      <c r="KOC358" s="1"/>
      <c r="KOD358" s="1"/>
      <c r="KOE358" s="1"/>
      <c r="KOF358" s="1"/>
      <c r="KOG358" s="1"/>
      <c r="KOH358" s="1"/>
      <c r="KOI358" s="1"/>
      <c r="KOJ358" s="1"/>
      <c r="KOK358" s="1"/>
      <c r="KOL358" s="1"/>
      <c r="KOM358" s="1"/>
      <c r="KON358" s="1"/>
      <c r="KOO358" s="1"/>
      <c r="KOP358" s="1"/>
      <c r="KOQ358" s="1"/>
      <c r="KOR358" s="1"/>
      <c r="KOS358" s="1"/>
      <c r="KOT358" s="1"/>
      <c r="KOU358" s="1"/>
      <c r="KOV358" s="1"/>
      <c r="KOW358" s="1"/>
      <c r="KOX358" s="1"/>
      <c r="KOY358" s="1"/>
      <c r="KOZ358" s="1"/>
      <c r="KPA358" s="1"/>
      <c r="KPB358" s="1"/>
      <c r="KPC358" s="1"/>
      <c r="KPD358" s="1"/>
      <c r="KPE358" s="1"/>
      <c r="KPF358" s="1"/>
      <c r="KPG358" s="1"/>
      <c r="KPH358" s="1"/>
      <c r="KPI358" s="1"/>
      <c r="KPJ358" s="1"/>
      <c r="KPK358" s="1"/>
      <c r="KPL358" s="1"/>
      <c r="KPM358" s="1"/>
      <c r="KPN358" s="1"/>
      <c r="KPO358" s="1"/>
      <c r="KPP358" s="1"/>
      <c r="KPQ358" s="1"/>
      <c r="KPR358" s="1"/>
      <c r="KPS358" s="1"/>
      <c r="KPT358" s="1"/>
      <c r="KPU358" s="1"/>
      <c r="KPV358" s="1"/>
      <c r="KPW358" s="1"/>
      <c r="KPX358" s="1"/>
      <c r="KPY358" s="1"/>
      <c r="KPZ358" s="1"/>
      <c r="KQA358" s="1"/>
      <c r="KQB358" s="1"/>
      <c r="KQC358" s="1"/>
      <c r="KQD358" s="1"/>
      <c r="KQE358" s="1"/>
      <c r="KQF358" s="1"/>
      <c r="KQG358" s="1"/>
      <c r="KQH358" s="1"/>
      <c r="KQI358" s="1"/>
      <c r="KQJ358" s="1"/>
      <c r="KQK358" s="1"/>
      <c r="KQL358" s="1"/>
      <c r="KQM358" s="1"/>
      <c r="KQN358" s="1"/>
      <c r="KQO358" s="1"/>
      <c r="KQP358" s="1"/>
      <c r="KQQ358" s="1"/>
      <c r="KQR358" s="1"/>
      <c r="KQS358" s="1"/>
      <c r="KQT358" s="1"/>
      <c r="KQU358" s="1"/>
      <c r="KQV358" s="1"/>
      <c r="KQW358" s="1"/>
      <c r="KQX358" s="1"/>
      <c r="KQY358" s="1"/>
      <c r="KQZ358" s="1"/>
      <c r="KRA358" s="1"/>
      <c r="KRB358" s="1"/>
      <c r="KRC358" s="1"/>
      <c r="KRD358" s="1"/>
      <c r="KRE358" s="1"/>
      <c r="KRF358" s="1"/>
      <c r="KRG358" s="1"/>
      <c r="KRH358" s="1"/>
      <c r="KRI358" s="1"/>
      <c r="KRJ358" s="1"/>
      <c r="KRK358" s="1"/>
      <c r="KRL358" s="1"/>
      <c r="KRM358" s="1"/>
      <c r="KRN358" s="1"/>
      <c r="KRO358" s="1"/>
      <c r="KRP358" s="1"/>
      <c r="KRQ358" s="1"/>
      <c r="KRR358" s="1"/>
      <c r="KRS358" s="1"/>
      <c r="KRT358" s="1"/>
      <c r="KRU358" s="1"/>
      <c r="KRV358" s="1"/>
      <c r="KRW358" s="1"/>
      <c r="KRX358" s="1"/>
      <c r="KRY358" s="1"/>
      <c r="KRZ358" s="1"/>
      <c r="KSA358" s="1"/>
      <c r="KSB358" s="1"/>
      <c r="KSC358" s="1"/>
      <c r="KSD358" s="1"/>
      <c r="KSE358" s="1"/>
      <c r="KSF358" s="1"/>
      <c r="KSG358" s="1"/>
      <c r="KSH358" s="1"/>
      <c r="KSI358" s="1"/>
      <c r="KSJ358" s="1"/>
      <c r="KSK358" s="1"/>
      <c r="KSL358" s="1"/>
      <c r="KSM358" s="1"/>
      <c r="KSN358" s="1"/>
      <c r="KSO358" s="1"/>
      <c r="KSP358" s="1"/>
      <c r="KSQ358" s="1"/>
      <c r="KSR358" s="1"/>
      <c r="KSS358" s="1"/>
      <c r="KST358" s="1"/>
      <c r="KSU358" s="1"/>
      <c r="KSV358" s="1"/>
      <c r="KSW358" s="1"/>
      <c r="KSX358" s="1"/>
      <c r="KSY358" s="1"/>
      <c r="KSZ358" s="1"/>
      <c r="KTA358" s="1"/>
      <c r="KTB358" s="1"/>
      <c r="KTC358" s="1"/>
      <c r="KTD358" s="1"/>
      <c r="KTE358" s="1"/>
      <c r="KTF358" s="1"/>
      <c r="KTG358" s="1"/>
      <c r="KTH358" s="1"/>
      <c r="KTI358" s="1"/>
      <c r="KTJ358" s="1"/>
      <c r="KTK358" s="1"/>
      <c r="KTL358" s="1"/>
      <c r="KTM358" s="1"/>
      <c r="KTN358" s="1"/>
      <c r="KTO358" s="1"/>
      <c r="KTP358" s="1"/>
      <c r="KTQ358" s="1"/>
      <c r="KTR358" s="1"/>
      <c r="KTS358" s="1"/>
      <c r="KTT358" s="1"/>
      <c r="KTU358" s="1"/>
      <c r="KTV358" s="1"/>
      <c r="KTW358" s="1"/>
      <c r="KTX358" s="1"/>
      <c r="KTY358" s="1"/>
      <c r="KTZ358" s="1"/>
      <c r="KUA358" s="1"/>
      <c r="KUB358" s="1"/>
      <c r="KUC358" s="1"/>
      <c r="KUD358" s="1"/>
      <c r="KUE358" s="1"/>
      <c r="KUF358" s="1"/>
      <c r="KUG358" s="1"/>
      <c r="KUH358" s="1"/>
      <c r="KUI358" s="1"/>
      <c r="KUJ358" s="1"/>
      <c r="KUK358" s="1"/>
      <c r="KUL358" s="1"/>
      <c r="KUM358" s="1"/>
      <c r="KUN358" s="1"/>
      <c r="KUO358" s="1"/>
      <c r="KUP358" s="1"/>
      <c r="KUQ358" s="1"/>
      <c r="KUR358" s="1"/>
      <c r="KUS358" s="1"/>
      <c r="KUT358" s="1"/>
      <c r="KUU358" s="1"/>
      <c r="KUV358" s="1"/>
      <c r="KUW358" s="1"/>
      <c r="KUX358" s="1"/>
      <c r="KUY358" s="1"/>
      <c r="KUZ358" s="1"/>
      <c r="KVA358" s="1"/>
      <c r="KVB358" s="1"/>
      <c r="KVC358" s="1"/>
      <c r="KVD358" s="1"/>
      <c r="KVE358" s="1"/>
      <c r="KVF358" s="1"/>
      <c r="KVG358" s="1"/>
      <c r="KVH358" s="1"/>
      <c r="KVI358" s="1"/>
      <c r="KVJ358" s="1"/>
      <c r="KVK358" s="1"/>
      <c r="KVL358" s="1"/>
      <c r="KVM358" s="1"/>
      <c r="KVN358" s="1"/>
      <c r="KVO358" s="1"/>
      <c r="KVP358" s="1"/>
      <c r="KVQ358" s="1"/>
      <c r="KVR358" s="1"/>
      <c r="KVS358" s="1"/>
      <c r="KVT358" s="1"/>
      <c r="KVU358" s="1"/>
      <c r="KVV358" s="1"/>
      <c r="KVW358" s="1"/>
      <c r="KVX358" s="1"/>
      <c r="KVY358" s="1"/>
      <c r="KVZ358" s="1"/>
      <c r="KWA358" s="1"/>
      <c r="KWB358" s="1"/>
      <c r="KWC358" s="1"/>
      <c r="KWD358" s="1"/>
      <c r="KWE358" s="1"/>
      <c r="KWF358" s="1"/>
      <c r="KWG358" s="1"/>
      <c r="KWH358" s="1"/>
      <c r="KWI358" s="1"/>
      <c r="KWJ358" s="1"/>
      <c r="KWK358" s="1"/>
      <c r="KWL358" s="1"/>
      <c r="KWM358" s="1"/>
      <c r="KWN358" s="1"/>
      <c r="KWO358" s="1"/>
      <c r="KWP358" s="1"/>
      <c r="KWQ358" s="1"/>
      <c r="KWR358" s="1"/>
      <c r="KWS358" s="1"/>
      <c r="KWT358" s="1"/>
      <c r="KWU358" s="1"/>
      <c r="KWV358" s="1"/>
      <c r="KWW358" s="1"/>
      <c r="KWX358" s="1"/>
      <c r="KWY358" s="1"/>
      <c r="KWZ358" s="1"/>
      <c r="KXA358" s="1"/>
      <c r="KXB358" s="1"/>
      <c r="KXC358" s="1"/>
      <c r="KXD358" s="1"/>
      <c r="KXE358" s="1"/>
      <c r="KXF358" s="1"/>
      <c r="KXG358" s="1"/>
      <c r="KXH358" s="1"/>
      <c r="KXI358" s="1"/>
      <c r="KXJ358" s="1"/>
      <c r="KXK358" s="1"/>
      <c r="KXL358" s="1"/>
      <c r="KXM358" s="1"/>
      <c r="KXN358" s="1"/>
      <c r="KXO358" s="1"/>
      <c r="KXP358" s="1"/>
      <c r="KXQ358" s="1"/>
      <c r="KXR358" s="1"/>
      <c r="KXS358" s="1"/>
      <c r="KXT358" s="1"/>
      <c r="KXU358" s="1"/>
      <c r="KXV358" s="1"/>
      <c r="KXW358" s="1"/>
      <c r="KXX358" s="1"/>
      <c r="KXY358" s="1"/>
      <c r="KXZ358" s="1"/>
      <c r="KYA358" s="1"/>
      <c r="KYB358" s="1"/>
      <c r="KYC358" s="1"/>
      <c r="KYD358" s="1"/>
      <c r="KYE358" s="1"/>
      <c r="KYF358" s="1"/>
      <c r="KYG358" s="1"/>
      <c r="KYH358" s="1"/>
      <c r="KYI358" s="1"/>
      <c r="KYJ358" s="1"/>
      <c r="KYK358" s="1"/>
      <c r="KYL358" s="1"/>
      <c r="KYM358" s="1"/>
      <c r="KYN358" s="1"/>
      <c r="KYO358" s="1"/>
      <c r="KYP358" s="1"/>
      <c r="KYQ358" s="1"/>
      <c r="KYR358" s="1"/>
      <c r="KYS358" s="1"/>
      <c r="KYT358" s="1"/>
      <c r="KYU358" s="1"/>
      <c r="KYV358" s="1"/>
      <c r="KYW358" s="1"/>
      <c r="KYX358" s="1"/>
      <c r="KYY358" s="1"/>
      <c r="KYZ358" s="1"/>
      <c r="KZA358" s="1"/>
      <c r="KZB358" s="1"/>
      <c r="KZC358" s="1"/>
      <c r="KZD358" s="1"/>
      <c r="KZE358" s="1"/>
      <c r="KZF358" s="1"/>
      <c r="KZG358" s="1"/>
      <c r="KZH358" s="1"/>
      <c r="KZI358" s="1"/>
      <c r="KZJ358" s="1"/>
      <c r="KZK358" s="1"/>
      <c r="KZL358" s="1"/>
      <c r="KZM358" s="1"/>
      <c r="KZN358" s="1"/>
      <c r="KZO358" s="1"/>
      <c r="KZP358" s="1"/>
      <c r="KZQ358" s="1"/>
      <c r="KZR358" s="1"/>
      <c r="KZS358" s="1"/>
      <c r="KZT358" s="1"/>
      <c r="KZU358" s="1"/>
      <c r="KZV358" s="1"/>
      <c r="KZW358" s="1"/>
      <c r="KZX358" s="1"/>
      <c r="KZY358" s="1"/>
      <c r="KZZ358" s="1"/>
      <c r="LAA358" s="1"/>
      <c r="LAB358" s="1"/>
      <c r="LAC358" s="1"/>
      <c r="LAD358" s="1"/>
      <c r="LAE358" s="1"/>
      <c r="LAF358" s="1"/>
      <c r="LAG358" s="1"/>
      <c r="LAH358" s="1"/>
      <c r="LAI358" s="1"/>
      <c r="LAJ358" s="1"/>
      <c r="LAK358" s="1"/>
      <c r="LAL358" s="1"/>
      <c r="LAM358" s="1"/>
      <c r="LAN358" s="1"/>
      <c r="LAO358" s="1"/>
      <c r="LAP358" s="1"/>
      <c r="LAQ358" s="1"/>
      <c r="LAR358" s="1"/>
      <c r="LAS358" s="1"/>
      <c r="LAT358" s="1"/>
      <c r="LAU358" s="1"/>
      <c r="LAV358" s="1"/>
      <c r="LAW358" s="1"/>
      <c r="LAX358" s="1"/>
      <c r="LAY358" s="1"/>
      <c r="LAZ358" s="1"/>
      <c r="LBA358" s="1"/>
      <c r="LBB358" s="1"/>
      <c r="LBC358" s="1"/>
      <c r="LBD358" s="1"/>
      <c r="LBE358" s="1"/>
      <c r="LBF358" s="1"/>
      <c r="LBG358" s="1"/>
      <c r="LBH358" s="1"/>
      <c r="LBI358" s="1"/>
      <c r="LBJ358" s="1"/>
      <c r="LBK358" s="1"/>
      <c r="LBL358" s="1"/>
      <c r="LBM358" s="1"/>
      <c r="LBN358" s="1"/>
      <c r="LBO358" s="1"/>
      <c r="LBP358" s="1"/>
      <c r="LBQ358" s="1"/>
      <c r="LBR358" s="1"/>
      <c r="LBS358" s="1"/>
      <c r="LBT358" s="1"/>
      <c r="LBU358" s="1"/>
      <c r="LBV358" s="1"/>
      <c r="LBW358" s="1"/>
      <c r="LBX358" s="1"/>
      <c r="LBY358" s="1"/>
      <c r="LBZ358" s="1"/>
      <c r="LCA358" s="1"/>
      <c r="LCB358" s="1"/>
      <c r="LCC358" s="1"/>
      <c r="LCD358" s="1"/>
      <c r="LCE358" s="1"/>
      <c r="LCF358" s="1"/>
      <c r="LCG358" s="1"/>
      <c r="LCH358" s="1"/>
      <c r="LCI358" s="1"/>
      <c r="LCJ358" s="1"/>
      <c r="LCK358" s="1"/>
      <c r="LCL358" s="1"/>
      <c r="LCM358" s="1"/>
      <c r="LCN358" s="1"/>
      <c r="LCO358" s="1"/>
      <c r="LCP358" s="1"/>
      <c r="LCQ358" s="1"/>
      <c r="LCR358" s="1"/>
      <c r="LCS358" s="1"/>
      <c r="LCT358" s="1"/>
      <c r="LCU358" s="1"/>
      <c r="LCV358" s="1"/>
      <c r="LCW358" s="1"/>
      <c r="LCX358" s="1"/>
      <c r="LCY358" s="1"/>
      <c r="LCZ358" s="1"/>
      <c r="LDA358" s="1"/>
      <c r="LDB358" s="1"/>
      <c r="LDC358" s="1"/>
      <c r="LDD358" s="1"/>
      <c r="LDE358" s="1"/>
      <c r="LDF358" s="1"/>
      <c r="LDG358" s="1"/>
      <c r="LDH358" s="1"/>
      <c r="LDI358" s="1"/>
      <c r="LDJ358" s="1"/>
      <c r="LDK358" s="1"/>
      <c r="LDL358" s="1"/>
      <c r="LDM358" s="1"/>
      <c r="LDN358" s="1"/>
      <c r="LDO358" s="1"/>
      <c r="LDP358" s="1"/>
      <c r="LDQ358" s="1"/>
      <c r="LDR358" s="1"/>
      <c r="LDS358" s="1"/>
      <c r="LDT358" s="1"/>
      <c r="LDU358" s="1"/>
      <c r="LDV358" s="1"/>
      <c r="LDW358" s="1"/>
      <c r="LDX358" s="1"/>
      <c r="LDY358" s="1"/>
      <c r="LDZ358" s="1"/>
      <c r="LEA358" s="1"/>
      <c r="LEB358" s="1"/>
      <c r="LEC358" s="1"/>
      <c r="LED358" s="1"/>
      <c r="LEE358" s="1"/>
      <c r="LEF358" s="1"/>
      <c r="LEG358" s="1"/>
      <c r="LEH358" s="1"/>
      <c r="LEI358" s="1"/>
      <c r="LEJ358" s="1"/>
      <c r="LEK358" s="1"/>
      <c r="LEL358" s="1"/>
      <c r="LEM358" s="1"/>
      <c r="LEN358" s="1"/>
      <c r="LEO358" s="1"/>
      <c r="LEP358" s="1"/>
      <c r="LEQ358" s="1"/>
      <c r="LER358" s="1"/>
      <c r="LES358" s="1"/>
      <c r="LET358" s="1"/>
      <c r="LEU358" s="1"/>
      <c r="LEV358" s="1"/>
      <c r="LEW358" s="1"/>
      <c r="LEX358" s="1"/>
      <c r="LEY358" s="1"/>
      <c r="LEZ358" s="1"/>
      <c r="LFA358" s="1"/>
      <c r="LFB358" s="1"/>
      <c r="LFC358" s="1"/>
      <c r="LFD358" s="1"/>
      <c r="LFE358" s="1"/>
      <c r="LFF358" s="1"/>
      <c r="LFG358" s="1"/>
      <c r="LFH358" s="1"/>
      <c r="LFI358" s="1"/>
      <c r="LFJ358" s="1"/>
      <c r="LFK358" s="1"/>
      <c r="LFL358" s="1"/>
      <c r="LFM358" s="1"/>
      <c r="LFN358" s="1"/>
      <c r="LFO358" s="1"/>
      <c r="LFP358" s="1"/>
      <c r="LFQ358" s="1"/>
      <c r="LFR358" s="1"/>
      <c r="LFS358" s="1"/>
      <c r="LFT358" s="1"/>
      <c r="LFU358" s="1"/>
      <c r="LFV358" s="1"/>
      <c r="LFW358" s="1"/>
      <c r="LFX358" s="1"/>
      <c r="LFY358" s="1"/>
      <c r="LFZ358" s="1"/>
      <c r="LGA358" s="1"/>
      <c r="LGB358" s="1"/>
      <c r="LGC358" s="1"/>
      <c r="LGD358" s="1"/>
      <c r="LGE358" s="1"/>
      <c r="LGF358" s="1"/>
      <c r="LGG358" s="1"/>
      <c r="LGH358" s="1"/>
      <c r="LGI358" s="1"/>
      <c r="LGJ358" s="1"/>
      <c r="LGK358" s="1"/>
      <c r="LGL358" s="1"/>
      <c r="LGM358" s="1"/>
      <c r="LGN358" s="1"/>
      <c r="LGO358" s="1"/>
      <c r="LGP358" s="1"/>
      <c r="LGQ358" s="1"/>
      <c r="LGR358" s="1"/>
      <c r="LGS358" s="1"/>
      <c r="LGT358" s="1"/>
      <c r="LGU358" s="1"/>
      <c r="LGV358" s="1"/>
      <c r="LGW358" s="1"/>
      <c r="LGX358" s="1"/>
      <c r="LGY358" s="1"/>
      <c r="LGZ358" s="1"/>
      <c r="LHA358" s="1"/>
      <c r="LHB358" s="1"/>
      <c r="LHC358" s="1"/>
      <c r="LHD358" s="1"/>
      <c r="LHE358" s="1"/>
      <c r="LHF358" s="1"/>
      <c r="LHG358" s="1"/>
      <c r="LHH358" s="1"/>
      <c r="LHI358" s="1"/>
      <c r="LHJ358" s="1"/>
      <c r="LHK358" s="1"/>
      <c r="LHL358" s="1"/>
      <c r="LHM358" s="1"/>
      <c r="LHN358" s="1"/>
      <c r="LHO358" s="1"/>
      <c r="LHP358" s="1"/>
      <c r="LHQ358" s="1"/>
      <c r="LHR358" s="1"/>
      <c r="LHS358" s="1"/>
      <c r="LHT358" s="1"/>
      <c r="LHU358" s="1"/>
      <c r="LHV358" s="1"/>
      <c r="LHW358" s="1"/>
      <c r="LHX358" s="1"/>
      <c r="LHY358" s="1"/>
      <c r="LHZ358" s="1"/>
      <c r="LIA358" s="1"/>
      <c r="LIB358" s="1"/>
      <c r="LIC358" s="1"/>
      <c r="LID358" s="1"/>
      <c r="LIE358" s="1"/>
      <c r="LIF358" s="1"/>
      <c r="LIG358" s="1"/>
      <c r="LIH358" s="1"/>
      <c r="LII358" s="1"/>
      <c r="LIJ358" s="1"/>
      <c r="LIK358" s="1"/>
      <c r="LIL358" s="1"/>
      <c r="LIM358" s="1"/>
      <c r="LIN358" s="1"/>
      <c r="LIO358" s="1"/>
      <c r="LIP358" s="1"/>
      <c r="LIQ358" s="1"/>
      <c r="LIR358" s="1"/>
      <c r="LIS358" s="1"/>
      <c r="LIT358" s="1"/>
      <c r="LIU358" s="1"/>
      <c r="LIV358" s="1"/>
      <c r="LIW358" s="1"/>
      <c r="LIX358" s="1"/>
      <c r="LIY358" s="1"/>
      <c r="LIZ358" s="1"/>
      <c r="LJA358" s="1"/>
      <c r="LJB358" s="1"/>
      <c r="LJC358" s="1"/>
      <c r="LJD358" s="1"/>
      <c r="LJE358" s="1"/>
      <c r="LJF358" s="1"/>
      <c r="LJG358" s="1"/>
      <c r="LJH358" s="1"/>
      <c r="LJI358" s="1"/>
      <c r="LJJ358" s="1"/>
      <c r="LJK358" s="1"/>
      <c r="LJL358" s="1"/>
      <c r="LJM358" s="1"/>
      <c r="LJN358" s="1"/>
      <c r="LJO358" s="1"/>
      <c r="LJP358" s="1"/>
      <c r="LJQ358" s="1"/>
      <c r="LJR358" s="1"/>
      <c r="LJS358" s="1"/>
      <c r="LJT358" s="1"/>
      <c r="LJU358" s="1"/>
      <c r="LJV358" s="1"/>
      <c r="LJW358" s="1"/>
      <c r="LJX358" s="1"/>
      <c r="LJY358" s="1"/>
      <c r="LJZ358" s="1"/>
      <c r="LKA358" s="1"/>
      <c r="LKB358" s="1"/>
      <c r="LKC358" s="1"/>
      <c r="LKD358" s="1"/>
      <c r="LKE358" s="1"/>
      <c r="LKF358" s="1"/>
      <c r="LKG358" s="1"/>
      <c r="LKH358" s="1"/>
      <c r="LKI358" s="1"/>
      <c r="LKJ358" s="1"/>
      <c r="LKK358" s="1"/>
      <c r="LKL358" s="1"/>
      <c r="LKM358" s="1"/>
      <c r="LKN358" s="1"/>
      <c r="LKO358" s="1"/>
      <c r="LKP358" s="1"/>
      <c r="LKQ358" s="1"/>
      <c r="LKR358" s="1"/>
      <c r="LKS358" s="1"/>
      <c r="LKT358" s="1"/>
      <c r="LKU358" s="1"/>
      <c r="LKV358" s="1"/>
      <c r="LKW358" s="1"/>
      <c r="LKX358" s="1"/>
      <c r="LKY358" s="1"/>
      <c r="LKZ358" s="1"/>
      <c r="LLA358" s="1"/>
      <c r="LLB358" s="1"/>
      <c r="LLC358" s="1"/>
      <c r="LLD358" s="1"/>
      <c r="LLE358" s="1"/>
      <c r="LLF358" s="1"/>
      <c r="LLG358" s="1"/>
      <c r="LLH358" s="1"/>
      <c r="LLI358" s="1"/>
      <c r="LLJ358" s="1"/>
      <c r="LLK358" s="1"/>
      <c r="LLL358" s="1"/>
      <c r="LLM358" s="1"/>
      <c r="LLN358" s="1"/>
      <c r="LLO358" s="1"/>
      <c r="LLP358" s="1"/>
      <c r="LLQ358" s="1"/>
      <c r="LLR358" s="1"/>
      <c r="LLS358" s="1"/>
      <c r="LLT358" s="1"/>
      <c r="LLU358" s="1"/>
      <c r="LLV358" s="1"/>
      <c r="LLW358" s="1"/>
      <c r="LLX358" s="1"/>
      <c r="LLY358" s="1"/>
      <c r="LLZ358" s="1"/>
      <c r="LMA358" s="1"/>
      <c r="LMB358" s="1"/>
      <c r="LMC358" s="1"/>
      <c r="LMD358" s="1"/>
      <c r="LME358" s="1"/>
      <c r="LMF358" s="1"/>
      <c r="LMG358" s="1"/>
      <c r="LMH358" s="1"/>
      <c r="LMI358" s="1"/>
      <c r="LMJ358" s="1"/>
      <c r="LMK358" s="1"/>
      <c r="LML358" s="1"/>
      <c r="LMM358" s="1"/>
      <c r="LMN358" s="1"/>
      <c r="LMO358" s="1"/>
      <c r="LMP358" s="1"/>
      <c r="LMQ358" s="1"/>
      <c r="LMR358" s="1"/>
      <c r="LMS358" s="1"/>
      <c r="LMT358" s="1"/>
      <c r="LMU358" s="1"/>
      <c r="LMV358" s="1"/>
      <c r="LMW358" s="1"/>
      <c r="LMX358" s="1"/>
      <c r="LMY358" s="1"/>
      <c r="LMZ358" s="1"/>
      <c r="LNA358" s="1"/>
      <c r="LNB358" s="1"/>
      <c r="LNC358" s="1"/>
      <c r="LND358" s="1"/>
      <c r="LNE358" s="1"/>
      <c r="LNF358" s="1"/>
      <c r="LNG358" s="1"/>
      <c r="LNH358" s="1"/>
      <c r="LNI358" s="1"/>
      <c r="LNJ358" s="1"/>
      <c r="LNK358" s="1"/>
      <c r="LNL358" s="1"/>
      <c r="LNM358" s="1"/>
      <c r="LNN358" s="1"/>
      <c r="LNO358" s="1"/>
      <c r="LNP358" s="1"/>
      <c r="LNQ358" s="1"/>
      <c r="LNR358" s="1"/>
      <c r="LNS358" s="1"/>
      <c r="LNT358" s="1"/>
      <c r="LNU358" s="1"/>
      <c r="LNV358" s="1"/>
      <c r="LNW358" s="1"/>
      <c r="LNX358" s="1"/>
      <c r="LNY358" s="1"/>
      <c r="LNZ358" s="1"/>
      <c r="LOA358" s="1"/>
      <c r="LOB358" s="1"/>
      <c r="LOC358" s="1"/>
      <c r="LOD358" s="1"/>
      <c r="LOE358" s="1"/>
      <c r="LOF358" s="1"/>
      <c r="LOG358" s="1"/>
      <c r="LOH358" s="1"/>
      <c r="LOI358" s="1"/>
      <c r="LOJ358" s="1"/>
      <c r="LOK358" s="1"/>
      <c r="LOL358" s="1"/>
      <c r="LOM358" s="1"/>
      <c r="LON358" s="1"/>
      <c r="LOO358" s="1"/>
      <c r="LOP358" s="1"/>
      <c r="LOQ358" s="1"/>
      <c r="LOR358" s="1"/>
      <c r="LOS358" s="1"/>
      <c r="LOT358" s="1"/>
      <c r="LOU358" s="1"/>
      <c r="LOV358" s="1"/>
      <c r="LOW358" s="1"/>
      <c r="LOX358" s="1"/>
      <c r="LOY358" s="1"/>
      <c r="LOZ358" s="1"/>
      <c r="LPA358" s="1"/>
      <c r="LPB358" s="1"/>
      <c r="LPC358" s="1"/>
      <c r="LPD358" s="1"/>
      <c r="LPE358" s="1"/>
      <c r="LPF358" s="1"/>
      <c r="LPG358" s="1"/>
      <c r="LPH358" s="1"/>
      <c r="LPI358" s="1"/>
      <c r="LPJ358" s="1"/>
      <c r="LPK358" s="1"/>
      <c r="LPL358" s="1"/>
      <c r="LPM358" s="1"/>
      <c r="LPN358" s="1"/>
      <c r="LPO358" s="1"/>
      <c r="LPP358" s="1"/>
      <c r="LPQ358" s="1"/>
      <c r="LPR358" s="1"/>
      <c r="LPS358" s="1"/>
      <c r="LPT358" s="1"/>
      <c r="LPU358" s="1"/>
      <c r="LPV358" s="1"/>
      <c r="LPW358" s="1"/>
      <c r="LPX358" s="1"/>
      <c r="LPY358" s="1"/>
      <c r="LPZ358" s="1"/>
      <c r="LQA358" s="1"/>
      <c r="LQB358" s="1"/>
      <c r="LQC358" s="1"/>
      <c r="LQD358" s="1"/>
      <c r="LQE358" s="1"/>
      <c r="LQF358" s="1"/>
      <c r="LQG358" s="1"/>
      <c r="LQH358" s="1"/>
      <c r="LQI358" s="1"/>
      <c r="LQJ358" s="1"/>
      <c r="LQK358" s="1"/>
      <c r="LQL358" s="1"/>
      <c r="LQM358" s="1"/>
      <c r="LQN358" s="1"/>
      <c r="LQO358" s="1"/>
      <c r="LQP358" s="1"/>
      <c r="LQQ358" s="1"/>
      <c r="LQR358" s="1"/>
      <c r="LQS358" s="1"/>
      <c r="LQT358" s="1"/>
      <c r="LQU358" s="1"/>
      <c r="LQV358" s="1"/>
      <c r="LQW358" s="1"/>
      <c r="LQX358" s="1"/>
      <c r="LQY358" s="1"/>
      <c r="LQZ358" s="1"/>
      <c r="LRA358" s="1"/>
      <c r="LRB358" s="1"/>
      <c r="LRC358" s="1"/>
      <c r="LRD358" s="1"/>
      <c r="LRE358" s="1"/>
      <c r="LRF358" s="1"/>
      <c r="LRG358" s="1"/>
      <c r="LRH358" s="1"/>
      <c r="LRI358" s="1"/>
      <c r="LRJ358" s="1"/>
      <c r="LRK358" s="1"/>
      <c r="LRL358" s="1"/>
      <c r="LRM358" s="1"/>
      <c r="LRN358" s="1"/>
      <c r="LRO358" s="1"/>
      <c r="LRP358" s="1"/>
      <c r="LRQ358" s="1"/>
      <c r="LRR358" s="1"/>
      <c r="LRS358" s="1"/>
      <c r="LRT358" s="1"/>
      <c r="LRU358" s="1"/>
      <c r="LRV358" s="1"/>
      <c r="LRW358" s="1"/>
      <c r="LRX358" s="1"/>
      <c r="LRY358" s="1"/>
      <c r="LRZ358" s="1"/>
      <c r="LSA358" s="1"/>
      <c r="LSB358" s="1"/>
      <c r="LSC358" s="1"/>
      <c r="LSD358" s="1"/>
      <c r="LSE358" s="1"/>
      <c r="LSF358" s="1"/>
      <c r="LSG358" s="1"/>
      <c r="LSH358" s="1"/>
      <c r="LSI358" s="1"/>
      <c r="LSJ358" s="1"/>
      <c r="LSK358" s="1"/>
      <c r="LSL358" s="1"/>
      <c r="LSM358" s="1"/>
      <c r="LSN358" s="1"/>
      <c r="LSO358" s="1"/>
      <c r="LSP358" s="1"/>
      <c r="LSQ358" s="1"/>
      <c r="LSR358" s="1"/>
      <c r="LSS358" s="1"/>
      <c r="LST358" s="1"/>
      <c r="LSU358" s="1"/>
      <c r="LSV358" s="1"/>
      <c r="LSW358" s="1"/>
      <c r="LSX358" s="1"/>
      <c r="LSY358" s="1"/>
      <c r="LSZ358" s="1"/>
      <c r="LTA358" s="1"/>
      <c r="LTB358" s="1"/>
      <c r="LTC358" s="1"/>
      <c r="LTD358" s="1"/>
      <c r="LTE358" s="1"/>
      <c r="LTF358" s="1"/>
      <c r="LTG358" s="1"/>
      <c r="LTH358" s="1"/>
      <c r="LTI358" s="1"/>
      <c r="LTJ358" s="1"/>
      <c r="LTK358" s="1"/>
      <c r="LTL358" s="1"/>
      <c r="LTM358" s="1"/>
      <c r="LTN358" s="1"/>
      <c r="LTO358" s="1"/>
      <c r="LTP358" s="1"/>
      <c r="LTQ358" s="1"/>
      <c r="LTR358" s="1"/>
      <c r="LTS358" s="1"/>
      <c r="LTT358" s="1"/>
      <c r="LTU358" s="1"/>
      <c r="LTV358" s="1"/>
      <c r="LTW358" s="1"/>
      <c r="LTX358" s="1"/>
      <c r="LTY358" s="1"/>
      <c r="LTZ358" s="1"/>
      <c r="LUA358" s="1"/>
      <c r="LUB358" s="1"/>
      <c r="LUC358" s="1"/>
      <c r="LUD358" s="1"/>
      <c r="LUE358" s="1"/>
      <c r="LUF358" s="1"/>
      <c r="LUG358" s="1"/>
      <c r="LUH358" s="1"/>
      <c r="LUI358" s="1"/>
      <c r="LUJ358" s="1"/>
      <c r="LUK358" s="1"/>
      <c r="LUL358" s="1"/>
      <c r="LUM358" s="1"/>
      <c r="LUN358" s="1"/>
      <c r="LUO358" s="1"/>
      <c r="LUP358" s="1"/>
      <c r="LUQ358" s="1"/>
      <c r="LUR358" s="1"/>
      <c r="LUS358" s="1"/>
      <c r="LUT358" s="1"/>
      <c r="LUU358" s="1"/>
      <c r="LUV358" s="1"/>
      <c r="LUW358" s="1"/>
      <c r="LUX358" s="1"/>
      <c r="LUY358" s="1"/>
      <c r="LUZ358" s="1"/>
      <c r="LVA358" s="1"/>
      <c r="LVB358" s="1"/>
      <c r="LVC358" s="1"/>
      <c r="LVD358" s="1"/>
      <c r="LVE358" s="1"/>
      <c r="LVF358" s="1"/>
      <c r="LVG358" s="1"/>
      <c r="LVH358" s="1"/>
      <c r="LVI358" s="1"/>
      <c r="LVJ358" s="1"/>
      <c r="LVK358" s="1"/>
      <c r="LVL358" s="1"/>
      <c r="LVM358" s="1"/>
      <c r="LVN358" s="1"/>
      <c r="LVO358" s="1"/>
      <c r="LVP358" s="1"/>
      <c r="LVQ358" s="1"/>
      <c r="LVR358" s="1"/>
      <c r="LVS358" s="1"/>
      <c r="LVT358" s="1"/>
      <c r="LVU358" s="1"/>
      <c r="LVV358" s="1"/>
      <c r="LVW358" s="1"/>
      <c r="LVX358" s="1"/>
      <c r="LVY358" s="1"/>
      <c r="LVZ358" s="1"/>
      <c r="LWA358" s="1"/>
      <c r="LWB358" s="1"/>
      <c r="LWC358" s="1"/>
      <c r="LWD358" s="1"/>
      <c r="LWE358" s="1"/>
      <c r="LWF358" s="1"/>
      <c r="LWG358" s="1"/>
      <c r="LWH358" s="1"/>
      <c r="LWI358" s="1"/>
      <c r="LWJ358" s="1"/>
      <c r="LWK358" s="1"/>
      <c r="LWL358" s="1"/>
      <c r="LWM358" s="1"/>
      <c r="LWN358" s="1"/>
      <c r="LWO358" s="1"/>
      <c r="LWP358" s="1"/>
      <c r="LWQ358" s="1"/>
      <c r="LWR358" s="1"/>
      <c r="LWS358" s="1"/>
      <c r="LWT358" s="1"/>
      <c r="LWU358" s="1"/>
      <c r="LWV358" s="1"/>
      <c r="LWW358" s="1"/>
      <c r="LWX358" s="1"/>
      <c r="LWY358" s="1"/>
      <c r="LWZ358" s="1"/>
      <c r="LXA358" s="1"/>
      <c r="LXB358" s="1"/>
      <c r="LXC358" s="1"/>
      <c r="LXD358" s="1"/>
      <c r="LXE358" s="1"/>
      <c r="LXF358" s="1"/>
      <c r="LXG358" s="1"/>
      <c r="LXH358" s="1"/>
      <c r="LXI358" s="1"/>
      <c r="LXJ358" s="1"/>
      <c r="LXK358" s="1"/>
      <c r="LXL358" s="1"/>
      <c r="LXM358" s="1"/>
      <c r="LXN358" s="1"/>
      <c r="LXO358" s="1"/>
      <c r="LXP358" s="1"/>
      <c r="LXQ358" s="1"/>
      <c r="LXR358" s="1"/>
      <c r="LXS358" s="1"/>
      <c r="LXT358" s="1"/>
      <c r="LXU358" s="1"/>
      <c r="LXV358" s="1"/>
      <c r="LXW358" s="1"/>
      <c r="LXX358" s="1"/>
      <c r="LXY358" s="1"/>
      <c r="LXZ358" s="1"/>
      <c r="LYA358" s="1"/>
      <c r="LYB358" s="1"/>
      <c r="LYC358" s="1"/>
      <c r="LYD358" s="1"/>
      <c r="LYE358" s="1"/>
      <c r="LYF358" s="1"/>
      <c r="LYG358" s="1"/>
      <c r="LYH358" s="1"/>
      <c r="LYI358" s="1"/>
      <c r="LYJ358" s="1"/>
      <c r="LYK358" s="1"/>
      <c r="LYL358" s="1"/>
      <c r="LYM358" s="1"/>
      <c r="LYN358" s="1"/>
      <c r="LYO358" s="1"/>
      <c r="LYP358" s="1"/>
      <c r="LYQ358" s="1"/>
      <c r="LYR358" s="1"/>
      <c r="LYS358" s="1"/>
      <c r="LYT358" s="1"/>
      <c r="LYU358" s="1"/>
      <c r="LYV358" s="1"/>
      <c r="LYW358" s="1"/>
      <c r="LYX358" s="1"/>
      <c r="LYY358" s="1"/>
      <c r="LYZ358" s="1"/>
      <c r="LZA358" s="1"/>
      <c r="LZB358" s="1"/>
      <c r="LZC358" s="1"/>
      <c r="LZD358" s="1"/>
      <c r="LZE358" s="1"/>
      <c r="LZF358" s="1"/>
      <c r="LZG358" s="1"/>
      <c r="LZH358" s="1"/>
      <c r="LZI358" s="1"/>
      <c r="LZJ358" s="1"/>
      <c r="LZK358" s="1"/>
      <c r="LZL358" s="1"/>
      <c r="LZM358" s="1"/>
      <c r="LZN358" s="1"/>
      <c r="LZO358" s="1"/>
      <c r="LZP358" s="1"/>
      <c r="LZQ358" s="1"/>
      <c r="LZR358" s="1"/>
      <c r="LZS358" s="1"/>
      <c r="LZT358" s="1"/>
      <c r="LZU358" s="1"/>
      <c r="LZV358" s="1"/>
      <c r="LZW358" s="1"/>
      <c r="LZX358" s="1"/>
      <c r="LZY358" s="1"/>
      <c r="LZZ358" s="1"/>
      <c r="MAA358" s="1"/>
      <c r="MAB358" s="1"/>
      <c r="MAC358" s="1"/>
      <c r="MAD358" s="1"/>
      <c r="MAE358" s="1"/>
      <c r="MAF358" s="1"/>
      <c r="MAG358" s="1"/>
      <c r="MAH358" s="1"/>
      <c r="MAI358" s="1"/>
      <c r="MAJ358" s="1"/>
      <c r="MAK358" s="1"/>
      <c r="MAL358" s="1"/>
      <c r="MAM358" s="1"/>
      <c r="MAN358" s="1"/>
      <c r="MAO358" s="1"/>
      <c r="MAP358" s="1"/>
      <c r="MAQ358" s="1"/>
      <c r="MAR358" s="1"/>
      <c r="MAS358" s="1"/>
      <c r="MAT358" s="1"/>
      <c r="MAU358" s="1"/>
      <c r="MAV358" s="1"/>
      <c r="MAW358" s="1"/>
      <c r="MAX358" s="1"/>
      <c r="MAY358" s="1"/>
      <c r="MAZ358" s="1"/>
      <c r="MBA358" s="1"/>
      <c r="MBB358" s="1"/>
      <c r="MBC358" s="1"/>
      <c r="MBD358" s="1"/>
      <c r="MBE358" s="1"/>
      <c r="MBF358" s="1"/>
      <c r="MBG358" s="1"/>
      <c r="MBH358" s="1"/>
      <c r="MBI358" s="1"/>
      <c r="MBJ358" s="1"/>
      <c r="MBK358" s="1"/>
      <c r="MBL358" s="1"/>
      <c r="MBM358" s="1"/>
      <c r="MBN358" s="1"/>
      <c r="MBO358" s="1"/>
      <c r="MBP358" s="1"/>
      <c r="MBQ358" s="1"/>
      <c r="MBR358" s="1"/>
      <c r="MBS358" s="1"/>
      <c r="MBT358" s="1"/>
      <c r="MBU358" s="1"/>
      <c r="MBV358" s="1"/>
      <c r="MBW358" s="1"/>
      <c r="MBX358" s="1"/>
      <c r="MBY358" s="1"/>
      <c r="MBZ358" s="1"/>
      <c r="MCA358" s="1"/>
      <c r="MCB358" s="1"/>
      <c r="MCC358" s="1"/>
      <c r="MCD358" s="1"/>
      <c r="MCE358" s="1"/>
      <c r="MCF358" s="1"/>
      <c r="MCG358" s="1"/>
      <c r="MCH358" s="1"/>
      <c r="MCI358" s="1"/>
      <c r="MCJ358" s="1"/>
      <c r="MCK358" s="1"/>
      <c r="MCL358" s="1"/>
      <c r="MCM358" s="1"/>
      <c r="MCN358" s="1"/>
      <c r="MCO358" s="1"/>
      <c r="MCP358" s="1"/>
      <c r="MCQ358" s="1"/>
      <c r="MCR358" s="1"/>
      <c r="MCS358" s="1"/>
      <c r="MCT358" s="1"/>
      <c r="MCU358" s="1"/>
      <c r="MCV358" s="1"/>
      <c r="MCW358" s="1"/>
      <c r="MCX358" s="1"/>
      <c r="MCY358" s="1"/>
      <c r="MCZ358" s="1"/>
      <c r="MDA358" s="1"/>
      <c r="MDB358" s="1"/>
      <c r="MDC358" s="1"/>
      <c r="MDD358" s="1"/>
      <c r="MDE358" s="1"/>
      <c r="MDF358" s="1"/>
      <c r="MDG358" s="1"/>
      <c r="MDH358" s="1"/>
      <c r="MDI358" s="1"/>
      <c r="MDJ358" s="1"/>
      <c r="MDK358" s="1"/>
      <c r="MDL358" s="1"/>
      <c r="MDM358" s="1"/>
      <c r="MDN358" s="1"/>
      <c r="MDO358" s="1"/>
      <c r="MDP358" s="1"/>
      <c r="MDQ358" s="1"/>
      <c r="MDR358" s="1"/>
      <c r="MDS358" s="1"/>
      <c r="MDT358" s="1"/>
      <c r="MDU358" s="1"/>
      <c r="MDV358" s="1"/>
      <c r="MDW358" s="1"/>
      <c r="MDX358" s="1"/>
      <c r="MDY358" s="1"/>
      <c r="MDZ358" s="1"/>
      <c r="MEA358" s="1"/>
      <c r="MEB358" s="1"/>
      <c r="MEC358" s="1"/>
      <c r="MED358" s="1"/>
      <c r="MEE358" s="1"/>
      <c r="MEF358" s="1"/>
      <c r="MEG358" s="1"/>
      <c r="MEH358" s="1"/>
      <c r="MEI358" s="1"/>
      <c r="MEJ358" s="1"/>
      <c r="MEK358" s="1"/>
      <c r="MEL358" s="1"/>
      <c r="MEM358" s="1"/>
      <c r="MEN358" s="1"/>
      <c r="MEO358" s="1"/>
      <c r="MEP358" s="1"/>
      <c r="MEQ358" s="1"/>
      <c r="MER358" s="1"/>
      <c r="MES358" s="1"/>
      <c r="MET358" s="1"/>
      <c r="MEU358" s="1"/>
      <c r="MEV358" s="1"/>
      <c r="MEW358" s="1"/>
      <c r="MEX358" s="1"/>
      <c r="MEY358" s="1"/>
      <c r="MEZ358" s="1"/>
      <c r="MFA358" s="1"/>
      <c r="MFB358" s="1"/>
      <c r="MFC358" s="1"/>
      <c r="MFD358" s="1"/>
      <c r="MFE358" s="1"/>
      <c r="MFF358" s="1"/>
      <c r="MFG358" s="1"/>
      <c r="MFH358" s="1"/>
      <c r="MFI358" s="1"/>
      <c r="MFJ358" s="1"/>
      <c r="MFK358" s="1"/>
      <c r="MFL358" s="1"/>
      <c r="MFM358" s="1"/>
      <c r="MFN358" s="1"/>
      <c r="MFO358" s="1"/>
      <c r="MFP358" s="1"/>
      <c r="MFQ358" s="1"/>
      <c r="MFR358" s="1"/>
      <c r="MFS358" s="1"/>
      <c r="MFT358" s="1"/>
      <c r="MFU358" s="1"/>
      <c r="MFV358" s="1"/>
      <c r="MFW358" s="1"/>
      <c r="MFX358" s="1"/>
      <c r="MFY358" s="1"/>
      <c r="MFZ358" s="1"/>
      <c r="MGA358" s="1"/>
      <c r="MGB358" s="1"/>
      <c r="MGC358" s="1"/>
      <c r="MGD358" s="1"/>
      <c r="MGE358" s="1"/>
      <c r="MGF358" s="1"/>
      <c r="MGG358" s="1"/>
      <c r="MGH358" s="1"/>
      <c r="MGI358" s="1"/>
      <c r="MGJ358" s="1"/>
      <c r="MGK358" s="1"/>
      <c r="MGL358" s="1"/>
      <c r="MGM358" s="1"/>
      <c r="MGN358" s="1"/>
      <c r="MGO358" s="1"/>
      <c r="MGP358" s="1"/>
      <c r="MGQ358" s="1"/>
      <c r="MGR358" s="1"/>
      <c r="MGS358" s="1"/>
      <c r="MGT358" s="1"/>
      <c r="MGU358" s="1"/>
      <c r="MGV358" s="1"/>
      <c r="MGW358" s="1"/>
      <c r="MGX358" s="1"/>
      <c r="MGY358" s="1"/>
      <c r="MGZ358" s="1"/>
      <c r="MHA358" s="1"/>
      <c r="MHB358" s="1"/>
      <c r="MHC358" s="1"/>
      <c r="MHD358" s="1"/>
      <c r="MHE358" s="1"/>
      <c r="MHF358" s="1"/>
      <c r="MHG358" s="1"/>
      <c r="MHH358" s="1"/>
      <c r="MHI358" s="1"/>
      <c r="MHJ358" s="1"/>
      <c r="MHK358" s="1"/>
      <c r="MHL358" s="1"/>
      <c r="MHM358" s="1"/>
      <c r="MHN358" s="1"/>
      <c r="MHO358" s="1"/>
      <c r="MHP358" s="1"/>
      <c r="MHQ358" s="1"/>
      <c r="MHR358" s="1"/>
      <c r="MHS358" s="1"/>
      <c r="MHT358" s="1"/>
      <c r="MHU358" s="1"/>
      <c r="MHV358" s="1"/>
      <c r="MHW358" s="1"/>
      <c r="MHX358" s="1"/>
      <c r="MHY358" s="1"/>
      <c r="MHZ358" s="1"/>
      <c r="MIA358" s="1"/>
      <c r="MIB358" s="1"/>
      <c r="MIC358" s="1"/>
      <c r="MID358" s="1"/>
      <c r="MIE358" s="1"/>
      <c r="MIF358" s="1"/>
      <c r="MIG358" s="1"/>
      <c r="MIH358" s="1"/>
      <c r="MII358" s="1"/>
      <c r="MIJ358" s="1"/>
      <c r="MIK358" s="1"/>
      <c r="MIL358" s="1"/>
      <c r="MIM358" s="1"/>
      <c r="MIN358" s="1"/>
      <c r="MIO358" s="1"/>
      <c r="MIP358" s="1"/>
      <c r="MIQ358" s="1"/>
      <c r="MIR358" s="1"/>
      <c r="MIS358" s="1"/>
      <c r="MIT358" s="1"/>
      <c r="MIU358" s="1"/>
      <c r="MIV358" s="1"/>
      <c r="MIW358" s="1"/>
      <c r="MIX358" s="1"/>
      <c r="MIY358" s="1"/>
      <c r="MIZ358" s="1"/>
      <c r="MJA358" s="1"/>
      <c r="MJB358" s="1"/>
      <c r="MJC358" s="1"/>
      <c r="MJD358" s="1"/>
      <c r="MJE358" s="1"/>
      <c r="MJF358" s="1"/>
      <c r="MJG358" s="1"/>
      <c r="MJH358" s="1"/>
      <c r="MJI358" s="1"/>
      <c r="MJJ358" s="1"/>
      <c r="MJK358" s="1"/>
      <c r="MJL358" s="1"/>
      <c r="MJM358" s="1"/>
      <c r="MJN358" s="1"/>
      <c r="MJO358" s="1"/>
      <c r="MJP358" s="1"/>
      <c r="MJQ358" s="1"/>
      <c r="MJR358" s="1"/>
      <c r="MJS358" s="1"/>
      <c r="MJT358" s="1"/>
      <c r="MJU358" s="1"/>
      <c r="MJV358" s="1"/>
      <c r="MJW358" s="1"/>
      <c r="MJX358" s="1"/>
      <c r="MJY358" s="1"/>
      <c r="MJZ358" s="1"/>
      <c r="MKA358" s="1"/>
      <c r="MKB358" s="1"/>
      <c r="MKC358" s="1"/>
      <c r="MKD358" s="1"/>
      <c r="MKE358" s="1"/>
      <c r="MKF358" s="1"/>
      <c r="MKG358" s="1"/>
      <c r="MKH358" s="1"/>
      <c r="MKI358" s="1"/>
      <c r="MKJ358" s="1"/>
      <c r="MKK358" s="1"/>
      <c r="MKL358" s="1"/>
      <c r="MKM358" s="1"/>
      <c r="MKN358" s="1"/>
      <c r="MKO358" s="1"/>
      <c r="MKP358" s="1"/>
      <c r="MKQ358" s="1"/>
      <c r="MKR358" s="1"/>
      <c r="MKS358" s="1"/>
      <c r="MKT358" s="1"/>
      <c r="MKU358" s="1"/>
      <c r="MKV358" s="1"/>
      <c r="MKW358" s="1"/>
      <c r="MKX358" s="1"/>
      <c r="MKY358" s="1"/>
      <c r="MKZ358" s="1"/>
      <c r="MLA358" s="1"/>
      <c r="MLB358" s="1"/>
      <c r="MLC358" s="1"/>
      <c r="MLD358" s="1"/>
      <c r="MLE358" s="1"/>
      <c r="MLF358" s="1"/>
      <c r="MLG358" s="1"/>
      <c r="MLH358" s="1"/>
      <c r="MLI358" s="1"/>
      <c r="MLJ358" s="1"/>
      <c r="MLK358" s="1"/>
      <c r="MLL358" s="1"/>
      <c r="MLM358" s="1"/>
      <c r="MLN358" s="1"/>
      <c r="MLO358" s="1"/>
      <c r="MLP358" s="1"/>
      <c r="MLQ358" s="1"/>
      <c r="MLR358" s="1"/>
      <c r="MLS358" s="1"/>
      <c r="MLT358" s="1"/>
      <c r="MLU358" s="1"/>
      <c r="MLV358" s="1"/>
      <c r="MLW358" s="1"/>
      <c r="MLX358" s="1"/>
      <c r="MLY358" s="1"/>
      <c r="MLZ358" s="1"/>
      <c r="MMA358" s="1"/>
      <c r="MMB358" s="1"/>
      <c r="MMC358" s="1"/>
      <c r="MMD358" s="1"/>
      <c r="MME358" s="1"/>
      <c r="MMF358" s="1"/>
      <c r="MMG358" s="1"/>
      <c r="MMH358" s="1"/>
      <c r="MMI358" s="1"/>
      <c r="MMJ358" s="1"/>
      <c r="MMK358" s="1"/>
      <c r="MML358" s="1"/>
      <c r="MMM358" s="1"/>
      <c r="MMN358" s="1"/>
      <c r="MMO358" s="1"/>
      <c r="MMP358" s="1"/>
      <c r="MMQ358" s="1"/>
      <c r="MMR358" s="1"/>
      <c r="MMS358" s="1"/>
      <c r="MMT358" s="1"/>
      <c r="MMU358" s="1"/>
      <c r="MMV358" s="1"/>
      <c r="MMW358" s="1"/>
      <c r="MMX358" s="1"/>
      <c r="MMY358" s="1"/>
      <c r="MMZ358" s="1"/>
      <c r="MNA358" s="1"/>
      <c r="MNB358" s="1"/>
      <c r="MNC358" s="1"/>
      <c r="MND358" s="1"/>
      <c r="MNE358" s="1"/>
      <c r="MNF358" s="1"/>
      <c r="MNG358" s="1"/>
      <c r="MNH358" s="1"/>
      <c r="MNI358" s="1"/>
      <c r="MNJ358" s="1"/>
      <c r="MNK358" s="1"/>
      <c r="MNL358" s="1"/>
      <c r="MNM358" s="1"/>
      <c r="MNN358" s="1"/>
      <c r="MNO358" s="1"/>
      <c r="MNP358" s="1"/>
      <c r="MNQ358" s="1"/>
      <c r="MNR358" s="1"/>
      <c r="MNS358" s="1"/>
      <c r="MNT358" s="1"/>
      <c r="MNU358" s="1"/>
      <c r="MNV358" s="1"/>
      <c r="MNW358" s="1"/>
      <c r="MNX358" s="1"/>
      <c r="MNY358" s="1"/>
      <c r="MNZ358" s="1"/>
      <c r="MOA358" s="1"/>
      <c r="MOB358" s="1"/>
      <c r="MOC358" s="1"/>
      <c r="MOD358" s="1"/>
      <c r="MOE358" s="1"/>
      <c r="MOF358" s="1"/>
      <c r="MOG358" s="1"/>
      <c r="MOH358" s="1"/>
      <c r="MOI358" s="1"/>
      <c r="MOJ358" s="1"/>
      <c r="MOK358" s="1"/>
      <c r="MOL358" s="1"/>
      <c r="MOM358" s="1"/>
      <c r="MON358" s="1"/>
      <c r="MOO358" s="1"/>
      <c r="MOP358" s="1"/>
      <c r="MOQ358" s="1"/>
      <c r="MOR358" s="1"/>
      <c r="MOS358" s="1"/>
      <c r="MOT358" s="1"/>
      <c r="MOU358" s="1"/>
      <c r="MOV358" s="1"/>
      <c r="MOW358" s="1"/>
      <c r="MOX358" s="1"/>
      <c r="MOY358" s="1"/>
      <c r="MOZ358" s="1"/>
      <c r="MPA358" s="1"/>
      <c r="MPB358" s="1"/>
      <c r="MPC358" s="1"/>
      <c r="MPD358" s="1"/>
      <c r="MPE358" s="1"/>
      <c r="MPF358" s="1"/>
      <c r="MPG358" s="1"/>
      <c r="MPH358" s="1"/>
      <c r="MPI358" s="1"/>
      <c r="MPJ358" s="1"/>
      <c r="MPK358" s="1"/>
      <c r="MPL358" s="1"/>
      <c r="MPM358" s="1"/>
      <c r="MPN358" s="1"/>
      <c r="MPO358" s="1"/>
      <c r="MPP358" s="1"/>
      <c r="MPQ358" s="1"/>
      <c r="MPR358" s="1"/>
      <c r="MPS358" s="1"/>
      <c r="MPT358" s="1"/>
      <c r="MPU358" s="1"/>
      <c r="MPV358" s="1"/>
      <c r="MPW358" s="1"/>
      <c r="MPX358" s="1"/>
      <c r="MPY358" s="1"/>
      <c r="MPZ358" s="1"/>
      <c r="MQA358" s="1"/>
      <c r="MQB358" s="1"/>
      <c r="MQC358" s="1"/>
      <c r="MQD358" s="1"/>
      <c r="MQE358" s="1"/>
      <c r="MQF358" s="1"/>
      <c r="MQG358" s="1"/>
      <c r="MQH358" s="1"/>
      <c r="MQI358" s="1"/>
      <c r="MQJ358" s="1"/>
      <c r="MQK358" s="1"/>
      <c r="MQL358" s="1"/>
      <c r="MQM358" s="1"/>
      <c r="MQN358" s="1"/>
      <c r="MQO358" s="1"/>
      <c r="MQP358" s="1"/>
      <c r="MQQ358" s="1"/>
      <c r="MQR358" s="1"/>
      <c r="MQS358" s="1"/>
      <c r="MQT358" s="1"/>
      <c r="MQU358" s="1"/>
      <c r="MQV358" s="1"/>
      <c r="MQW358" s="1"/>
      <c r="MQX358" s="1"/>
      <c r="MQY358" s="1"/>
      <c r="MQZ358" s="1"/>
      <c r="MRA358" s="1"/>
      <c r="MRB358" s="1"/>
      <c r="MRC358" s="1"/>
      <c r="MRD358" s="1"/>
      <c r="MRE358" s="1"/>
      <c r="MRF358" s="1"/>
      <c r="MRG358" s="1"/>
      <c r="MRH358" s="1"/>
      <c r="MRI358" s="1"/>
      <c r="MRJ358" s="1"/>
      <c r="MRK358" s="1"/>
      <c r="MRL358" s="1"/>
      <c r="MRM358" s="1"/>
      <c r="MRN358" s="1"/>
      <c r="MRO358" s="1"/>
      <c r="MRP358" s="1"/>
      <c r="MRQ358" s="1"/>
      <c r="MRR358" s="1"/>
      <c r="MRS358" s="1"/>
      <c r="MRT358" s="1"/>
      <c r="MRU358" s="1"/>
      <c r="MRV358" s="1"/>
      <c r="MRW358" s="1"/>
      <c r="MRX358" s="1"/>
      <c r="MRY358" s="1"/>
      <c r="MRZ358" s="1"/>
      <c r="MSA358" s="1"/>
      <c r="MSB358" s="1"/>
      <c r="MSC358" s="1"/>
      <c r="MSD358" s="1"/>
      <c r="MSE358" s="1"/>
      <c r="MSF358" s="1"/>
      <c r="MSG358" s="1"/>
      <c r="MSH358" s="1"/>
      <c r="MSI358" s="1"/>
      <c r="MSJ358" s="1"/>
      <c r="MSK358" s="1"/>
      <c r="MSL358" s="1"/>
      <c r="MSM358" s="1"/>
      <c r="MSN358" s="1"/>
      <c r="MSO358" s="1"/>
      <c r="MSP358" s="1"/>
      <c r="MSQ358" s="1"/>
      <c r="MSR358" s="1"/>
      <c r="MSS358" s="1"/>
      <c r="MST358" s="1"/>
      <c r="MSU358" s="1"/>
      <c r="MSV358" s="1"/>
      <c r="MSW358" s="1"/>
      <c r="MSX358" s="1"/>
      <c r="MSY358" s="1"/>
      <c r="MSZ358" s="1"/>
      <c r="MTA358" s="1"/>
      <c r="MTB358" s="1"/>
      <c r="MTC358" s="1"/>
      <c r="MTD358" s="1"/>
      <c r="MTE358" s="1"/>
      <c r="MTF358" s="1"/>
      <c r="MTG358" s="1"/>
      <c r="MTH358" s="1"/>
      <c r="MTI358" s="1"/>
      <c r="MTJ358" s="1"/>
      <c r="MTK358" s="1"/>
      <c r="MTL358" s="1"/>
      <c r="MTM358" s="1"/>
      <c r="MTN358" s="1"/>
      <c r="MTO358" s="1"/>
      <c r="MTP358" s="1"/>
      <c r="MTQ358" s="1"/>
      <c r="MTR358" s="1"/>
      <c r="MTS358" s="1"/>
      <c r="MTT358" s="1"/>
      <c r="MTU358" s="1"/>
      <c r="MTV358" s="1"/>
      <c r="MTW358" s="1"/>
      <c r="MTX358" s="1"/>
      <c r="MTY358" s="1"/>
      <c r="MTZ358" s="1"/>
      <c r="MUA358" s="1"/>
      <c r="MUB358" s="1"/>
      <c r="MUC358" s="1"/>
      <c r="MUD358" s="1"/>
      <c r="MUE358" s="1"/>
      <c r="MUF358" s="1"/>
      <c r="MUG358" s="1"/>
      <c r="MUH358" s="1"/>
      <c r="MUI358" s="1"/>
      <c r="MUJ358" s="1"/>
      <c r="MUK358" s="1"/>
      <c r="MUL358" s="1"/>
      <c r="MUM358" s="1"/>
      <c r="MUN358" s="1"/>
      <c r="MUO358" s="1"/>
      <c r="MUP358" s="1"/>
      <c r="MUQ358" s="1"/>
      <c r="MUR358" s="1"/>
      <c r="MUS358" s="1"/>
      <c r="MUT358" s="1"/>
      <c r="MUU358" s="1"/>
      <c r="MUV358" s="1"/>
      <c r="MUW358" s="1"/>
      <c r="MUX358" s="1"/>
      <c r="MUY358" s="1"/>
      <c r="MUZ358" s="1"/>
      <c r="MVA358" s="1"/>
      <c r="MVB358" s="1"/>
      <c r="MVC358" s="1"/>
      <c r="MVD358" s="1"/>
      <c r="MVE358" s="1"/>
      <c r="MVF358" s="1"/>
      <c r="MVG358" s="1"/>
      <c r="MVH358" s="1"/>
      <c r="MVI358" s="1"/>
      <c r="MVJ358" s="1"/>
      <c r="MVK358" s="1"/>
      <c r="MVL358" s="1"/>
      <c r="MVM358" s="1"/>
      <c r="MVN358" s="1"/>
      <c r="MVO358" s="1"/>
      <c r="MVP358" s="1"/>
      <c r="MVQ358" s="1"/>
      <c r="MVR358" s="1"/>
      <c r="MVS358" s="1"/>
      <c r="MVT358" s="1"/>
      <c r="MVU358" s="1"/>
      <c r="MVV358" s="1"/>
      <c r="MVW358" s="1"/>
      <c r="MVX358" s="1"/>
      <c r="MVY358" s="1"/>
      <c r="MVZ358" s="1"/>
      <c r="MWA358" s="1"/>
      <c r="MWB358" s="1"/>
      <c r="MWC358" s="1"/>
      <c r="MWD358" s="1"/>
      <c r="MWE358" s="1"/>
      <c r="MWF358" s="1"/>
      <c r="MWG358" s="1"/>
      <c r="MWH358" s="1"/>
      <c r="MWI358" s="1"/>
      <c r="MWJ358" s="1"/>
      <c r="MWK358" s="1"/>
      <c r="MWL358" s="1"/>
      <c r="MWM358" s="1"/>
      <c r="MWN358" s="1"/>
      <c r="MWO358" s="1"/>
      <c r="MWP358" s="1"/>
      <c r="MWQ358" s="1"/>
      <c r="MWR358" s="1"/>
      <c r="MWS358" s="1"/>
      <c r="MWT358" s="1"/>
      <c r="MWU358" s="1"/>
      <c r="MWV358" s="1"/>
      <c r="MWW358" s="1"/>
      <c r="MWX358" s="1"/>
      <c r="MWY358" s="1"/>
      <c r="MWZ358" s="1"/>
      <c r="MXA358" s="1"/>
      <c r="MXB358" s="1"/>
      <c r="MXC358" s="1"/>
      <c r="MXD358" s="1"/>
      <c r="MXE358" s="1"/>
      <c r="MXF358" s="1"/>
      <c r="MXG358" s="1"/>
      <c r="MXH358" s="1"/>
      <c r="MXI358" s="1"/>
      <c r="MXJ358" s="1"/>
      <c r="MXK358" s="1"/>
      <c r="MXL358" s="1"/>
      <c r="MXM358" s="1"/>
      <c r="MXN358" s="1"/>
      <c r="MXO358" s="1"/>
      <c r="MXP358" s="1"/>
      <c r="MXQ358" s="1"/>
      <c r="MXR358" s="1"/>
      <c r="MXS358" s="1"/>
      <c r="MXT358" s="1"/>
      <c r="MXU358" s="1"/>
      <c r="MXV358" s="1"/>
      <c r="MXW358" s="1"/>
      <c r="MXX358" s="1"/>
      <c r="MXY358" s="1"/>
      <c r="MXZ358" s="1"/>
      <c r="MYA358" s="1"/>
      <c r="MYB358" s="1"/>
      <c r="MYC358" s="1"/>
      <c r="MYD358" s="1"/>
      <c r="MYE358" s="1"/>
      <c r="MYF358" s="1"/>
      <c r="MYG358" s="1"/>
      <c r="MYH358" s="1"/>
      <c r="MYI358" s="1"/>
      <c r="MYJ358" s="1"/>
      <c r="MYK358" s="1"/>
      <c r="MYL358" s="1"/>
      <c r="MYM358" s="1"/>
      <c r="MYN358" s="1"/>
      <c r="MYO358" s="1"/>
      <c r="MYP358" s="1"/>
      <c r="MYQ358" s="1"/>
      <c r="MYR358" s="1"/>
      <c r="MYS358" s="1"/>
      <c r="MYT358" s="1"/>
      <c r="MYU358" s="1"/>
      <c r="MYV358" s="1"/>
      <c r="MYW358" s="1"/>
      <c r="MYX358" s="1"/>
      <c r="MYY358" s="1"/>
      <c r="MYZ358" s="1"/>
      <c r="MZA358" s="1"/>
      <c r="MZB358" s="1"/>
      <c r="MZC358" s="1"/>
      <c r="MZD358" s="1"/>
      <c r="MZE358" s="1"/>
      <c r="MZF358" s="1"/>
      <c r="MZG358" s="1"/>
      <c r="MZH358" s="1"/>
      <c r="MZI358" s="1"/>
      <c r="MZJ358" s="1"/>
      <c r="MZK358" s="1"/>
      <c r="MZL358" s="1"/>
      <c r="MZM358" s="1"/>
      <c r="MZN358" s="1"/>
      <c r="MZO358" s="1"/>
      <c r="MZP358" s="1"/>
      <c r="MZQ358" s="1"/>
      <c r="MZR358" s="1"/>
      <c r="MZS358" s="1"/>
      <c r="MZT358" s="1"/>
      <c r="MZU358" s="1"/>
      <c r="MZV358" s="1"/>
      <c r="MZW358" s="1"/>
      <c r="MZX358" s="1"/>
      <c r="MZY358" s="1"/>
      <c r="MZZ358" s="1"/>
      <c r="NAA358" s="1"/>
      <c r="NAB358" s="1"/>
      <c r="NAC358" s="1"/>
      <c r="NAD358" s="1"/>
      <c r="NAE358" s="1"/>
      <c r="NAF358" s="1"/>
      <c r="NAG358" s="1"/>
      <c r="NAH358" s="1"/>
      <c r="NAI358" s="1"/>
      <c r="NAJ358" s="1"/>
      <c r="NAK358" s="1"/>
      <c r="NAL358" s="1"/>
      <c r="NAM358" s="1"/>
      <c r="NAN358" s="1"/>
      <c r="NAO358" s="1"/>
      <c r="NAP358" s="1"/>
      <c r="NAQ358" s="1"/>
      <c r="NAR358" s="1"/>
      <c r="NAS358" s="1"/>
      <c r="NAT358" s="1"/>
      <c r="NAU358" s="1"/>
      <c r="NAV358" s="1"/>
      <c r="NAW358" s="1"/>
      <c r="NAX358" s="1"/>
      <c r="NAY358" s="1"/>
      <c r="NAZ358" s="1"/>
      <c r="NBA358" s="1"/>
      <c r="NBB358" s="1"/>
      <c r="NBC358" s="1"/>
      <c r="NBD358" s="1"/>
      <c r="NBE358" s="1"/>
      <c r="NBF358" s="1"/>
      <c r="NBG358" s="1"/>
      <c r="NBH358" s="1"/>
      <c r="NBI358" s="1"/>
      <c r="NBJ358" s="1"/>
      <c r="NBK358" s="1"/>
      <c r="NBL358" s="1"/>
      <c r="NBM358" s="1"/>
      <c r="NBN358" s="1"/>
      <c r="NBO358" s="1"/>
      <c r="NBP358" s="1"/>
      <c r="NBQ358" s="1"/>
      <c r="NBR358" s="1"/>
      <c r="NBS358" s="1"/>
      <c r="NBT358" s="1"/>
      <c r="NBU358" s="1"/>
      <c r="NBV358" s="1"/>
      <c r="NBW358" s="1"/>
      <c r="NBX358" s="1"/>
      <c r="NBY358" s="1"/>
      <c r="NBZ358" s="1"/>
      <c r="NCA358" s="1"/>
      <c r="NCB358" s="1"/>
      <c r="NCC358" s="1"/>
      <c r="NCD358" s="1"/>
      <c r="NCE358" s="1"/>
      <c r="NCF358" s="1"/>
      <c r="NCG358" s="1"/>
      <c r="NCH358" s="1"/>
      <c r="NCI358" s="1"/>
      <c r="NCJ358" s="1"/>
      <c r="NCK358" s="1"/>
      <c r="NCL358" s="1"/>
      <c r="NCM358" s="1"/>
      <c r="NCN358" s="1"/>
      <c r="NCO358" s="1"/>
      <c r="NCP358" s="1"/>
      <c r="NCQ358" s="1"/>
      <c r="NCR358" s="1"/>
      <c r="NCS358" s="1"/>
      <c r="NCT358" s="1"/>
      <c r="NCU358" s="1"/>
      <c r="NCV358" s="1"/>
      <c r="NCW358" s="1"/>
      <c r="NCX358" s="1"/>
      <c r="NCY358" s="1"/>
      <c r="NCZ358" s="1"/>
      <c r="NDA358" s="1"/>
      <c r="NDB358" s="1"/>
      <c r="NDC358" s="1"/>
      <c r="NDD358" s="1"/>
      <c r="NDE358" s="1"/>
      <c r="NDF358" s="1"/>
      <c r="NDG358" s="1"/>
      <c r="NDH358" s="1"/>
      <c r="NDI358" s="1"/>
      <c r="NDJ358" s="1"/>
      <c r="NDK358" s="1"/>
      <c r="NDL358" s="1"/>
      <c r="NDM358" s="1"/>
      <c r="NDN358" s="1"/>
      <c r="NDO358" s="1"/>
      <c r="NDP358" s="1"/>
      <c r="NDQ358" s="1"/>
      <c r="NDR358" s="1"/>
      <c r="NDS358" s="1"/>
      <c r="NDT358" s="1"/>
      <c r="NDU358" s="1"/>
      <c r="NDV358" s="1"/>
      <c r="NDW358" s="1"/>
      <c r="NDX358" s="1"/>
      <c r="NDY358" s="1"/>
      <c r="NDZ358" s="1"/>
      <c r="NEA358" s="1"/>
      <c r="NEB358" s="1"/>
      <c r="NEC358" s="1"/>
      <c r="NED358" s="1"/>
      <c r="NEE358" s="1"/>
      <c r="NEF358" s="1"/>
      <c r="NEG358" s="1"/>
      <c r="NEH358" s="1"/>
      <c r="NEI358" s="1"/>
      <c r="NEJ358" s="1"/>
      <c r="NEK358" s="1"/>
      <c r="NEL358" s="1"/>
      <c r="NEM358" s="1"/>
      <c r="NEN358" s="1"/>
      <c r="NEO358" s="1"/>
      <c r="NEP358" s="1"/>
      <c r="NEQ358" s="1"/>
      <c r="NER358" s="1"/>
      <c r="NES358" s="1"/>
      <c r="NET358" s="1"/>
      <c r="NEU358" s="1"/>
      <c r="NEV358" s="1"/>
      <c r="NEW358" s="1"/>
      <c r="NEX358" s="1"/>
      <c r="NEY358" s="1"/>
      <c r="NEZ358" s="1"/>
      <c r="NFA358" s="1"/>
      <c r="NFB358" s="1"/>
      <c r="NFC358" s="1"/>
      <c r="NFD358" s="1"/>
      <c r="NFE358" s="1"/>
      <c r="NFF358" s="1"/>
      <c r="NFG358" s="1"/>
      <c r="NFH358" s="1"/>
      <c r="NFI358" s="1"/>
      <c r="NFJ358" s="1"/>
      <c r="NFK358" s="1"/>
      <c r="NFL358" s="1"/>
      <c r="NFM358" s="1"/>
      <c r="NFN358" s="1"/>
      <c r="NFO358" s="1"/>
      <c r="NFP358" s="1"/>
      <c r="NFQ358" s="1"/>
      <c r="NFR358" s="1"/>
      <c r="NFS358" s="1"/>
      <c r="NFT358" s="1"/>
      <c r="NFU358" s="1"/>
      <c r="NFV358" s="1"/>
      <c r="NFW358" s="1"/>
      <c r="NFX358" s="1"/>
      <c r="NFY358" s="1"/>
      <c r="NFZ358" s="1"/>
      <c r="NGA358" s="1"/>
      <c r="NGB358" s="1"/>
      <c r="NGC358" s="1"/>
      <c r="NGD358" s="1"/>
      <c r="NGE358" s="1"/>
      <c r="NGF358" s="1"/>
      <c r="NGG358" s="1"/>
      <c r="NGH358" s="1"/>
      <c r="NGI358" s="1"/>
      <c r="NGJ358" s="1"/>
      <c r="NGK358" s="1"/>
      <c r="NGL358" s="1"/>
      <c r="NGM358" s="1"/>
      <c r="NGN358" s="1"/>
      <c r="NGO358" s="1"/>
      <c r="NGP358" s="1"/>
      <c r="NGQ358" s="1"/>
      <c r="NGR358" s="1"/>
      <c r="NGS358" s="1"/>
      <c r="NGT358" s="1"/>
      <c r="NGU358" s="1"/>
      <c r="NGV358" s="1"/>
      <c r="NGW358" s="1"/>
      <c r="NGX358" s="1"/>
      <c r="NGY358" s="1"/>
      <c r="NGZ358" s="1"/>
      <c r="NHA358" s="1"/>
      <c r="NHB358" s="1"/>
      <c r="NHC358" s="1"/>
      <c r="NHD358" s="1"/>
      <c r="NHE358" s="1"/>
      <c r="NHF358" s="1"/>
      <c r="NHG358" s="1"/>
      <c r="NHH358" s="1"/>
      <c r="NHI358" s="1"/>
      <c r="NHJ358" s="1"/>
      <c r="NHK358" s="1"/>
      <c r="NHL358" s="1"/>
      <c r="NHM358" s="1"/>
      <c r="NHN358" s="1"/>
      <c r="NHO358" s="1"/>
      <c r="NHP358" s="1"/>
      <c r="NHQ358" s="1"/>
      <c r="NHR358" s="1"/>
      <c r="NHS358" s="1"/>
      <c r="NHT358" s="1"/>
      <c r="NHU358" s="1"/>
      <c r="NHV358" s="1"/>
      <c r="NHW358" s="1"/>
      <c r="NHX358" s="1"/>
      <c r="NHY358" s="1"/>
      <c r="NHZ358" s="1"/>
      <c r="NIA358" s="1"/>
      <c r="NIB358" s="1"/>
      <c r="NIC358" s="1"/>
      <c r="NID358" s="1"/>
      <c r="NIE358" s="1"/>
      <c r="NIF358" s="1"/>
      <c r="NIG358" s="1"/>
      <c r="NIH358" s="1"/>
      <c r="NII358" s="1"/>
      <c r="NIJ358" s="1"/>
      <c r="NIK358" s="1"/>
      <c r="NIL358" s="1"/>
      <c r="NIM358" s="1"/>
      <c r="NIN358" s="1"/>
      <c r="NIO358" s="1"/>
      <c r="NIP358" s="1"/>
      <c r="NIQ358" s="1"/>
      <c r="NIR358" s="1"/>
      <c r="NIS358" s="1"/>
      <c r="NIT358" s="1"/>
      <c r="NIU358" s="1"/>
      <c r="NIV358" s="1"/>
      <c r="NIW358" s="1"/>
      <c r="NIX358" s="1"/>
      <c r="NIY358" s="1"/>
      <c r="NIZ358" s="1"/>
      <c r="NJA358" s="1"/>
      <c r="NJB358" s="1"/>
      <c r="NJC358" s="1"/>
      <c r="NJD358" s="1"/>
      <c r="NJE358" s="1"/>
      <c r="NJF358" s="1"/>
      <c r="NJG358" s="1"/>
      <c r="NJH358" s="1"/>
      <c r="NJI358" s="1"/>
      <c r="NJJ358" s="1"/>
      <c r="NJK358" s="1"/>
      <c r="NJL358" s="1"/>
      <c r="NJM358" s="1"/>
      <c r="NJN358" s="1"/>
      <c r="NJO358" s="1"/>
      <c r="NJP358" s="1"/>
      <c r="NJQ358" s="1"/>
      <c r="NJR358" s="1"/>
      <c r="NJS358" s="1"/>
      <c r="NJT358" s="1"/>
      <c r="NJU358" s="1"/>
      <c r="NJV358" s="1"/>
      <c r="NJW358" s="1"/>
      <c r="NJX358" s="1"/>
      <c r="NJY358" s="1"/>
      <c r="NJZ358" s="1"/>
      <c r="NKA358" s="1"/>
      <c r="NKB358" s="1"/>
      <c r="NKC358" s="1"/>
      <c r="NKD358" s="1"/>
      <c r="NKE358" s="1"/>
      <c r="NKF358" s="1"/>
      <c r="NKG358" s="1"/>
      <c r="NKH358" s="1"/>
      <c r="NKI358" s="1"/>
      <c r="NKJ358" s="1"/>
      <c r="NKK358" s="1"/>
      <c r="NKL358" s="1"/>
      <c r="NKM358" s="1"/>
      <c r="NKN358" s="1"/>
      <c r="NKO358" s="1"/>
      <c r="NKP358" s="1"/>
      <c r="NKQ358" s="1"/>
      <c r="NKR358" s="1"/>
      <c r="NKS358" s="1"/>
      <c r="NKT358" s="1"/>
      <c r="NKU358" s="1"/>
      <c r="NKV358" s="1"/>
      <c r="NKW358" s="1"/>
      <c r="NKX358" s="1"/>
      <c r="NKY358" s="1"/>
      <c r="NKZ358" s="1"/>
      <c r="NLA358" s="1"/>
      <c r="NLB358" s="1"/>
      <c r="NLC358" s="1"/>
      <c r="NLD358" s="1"/>
      <c r="NLE358" s="1"/>
      <c r="NLF358" s="1"/>
      <c r="NLG358" s="1"/>
      <c r="NLH358" s="1"/>
      <c r="NLI358" s="1"/>
      <c r="NLJ358" s="1"/>
      <c r="NLK358" s="1"/>
      <c r="NLL358" s="1"/>
      <c r="NLM358" s="1"/>
      <c r="NLN358" s="1"/>
      <c r="NLO358" s="1"/>
      <c r="NLP358" s="1"/>
      <c r="NLQ358" s="1"/>
      <c r="NLR358" s="1"/>
      <c r="NLS358" s="1"/>
      <c r="NLT358" s="1"/>
      <c r="NLU358" s="1"/>
      <c r="NLV358" s="1"/>
      <c r="NLW358" s="1"/>
      <c r="NLX358" s="1"/>
      <c r="NLY358" s="1"/>
      <c r="NLZ358" s="1"/>
      <c r="NMA358" s="1"/>
      <c r="NMB358" s="1"/>
      <c r="NMC358" s="1"/>
      <c r="NMD358" s="1"/>
      <c r="NME358" s="1"/>
      <c r="NMF358" s="1"/>
      <c r="NMG358" s="1"/>
      <c r="NMH358" s="1"/>
      <c r="NMI358" s="1"/>
      <c r="NMJ358" s="1"/>
      <c r="NMK358" s="1"/>
      <c r="NML358" s="1"/>
      <c r="NMM358" s="1"/>
      <c r="NMN358" s="1"/>
      <c r="NMO358" s="1"/>
      <c r="NMP358" s="1"/>
      <c r="NMQ358" s="1"/>
      <c r="NMR358" s="1"/>
      <c r="NMS358" s="1"/>
      <c r="NMT358" s="1"/>
      <c r="NMU358" s="1"/>
      <c r="NMV358" s="1"/>
      <c r="NMW358" s="1"/>
      <c r="NMX358" s="1"/>
      <c r="NMY358" s="1"/>
      <c r="NMZ358" s="1"/>
      <c r="NNA358" s="1"/>
      <c r="NNB358" s="1"/>
      <c r="NNC358" s="1"/>
      <c r="NND358" s="1"/>
      <c r="NNE358" s="1"/>
      <c r="NNF358" s="1"/>
      <c r="NNG358" s="1"/>
      <c r="NNH358" s="1"/>
      <c r="NNI358" s="1"/>
      <c r="NNJ358" s="1"/>
      <c r="NNK358" s="1"/>
      <c r="NNL358" s="1"/>
      <c r="NNM358" s="1"/>
      <c r="NNN358" s="1"/>
      <c r="NNO358" s="1"/>
      <c r="NNP358" s="1"/>
      <c r="NNQ358" s="1"/>
      <c r="NNR358" s="1"/>
      <c r="NNS358" s="1"/>
      <c r="NNT358" s="1"/>
      <c r="NNU358" s="1"/>
      <c r="NNV358" s="1"/>
      <c r="NNW358" s="1"/>
      <c r="NNX358" s="1"/>
      <c r="NNY358" s="1"/>
      <c r="NNZ358" s="1"/>
      <c r="NOA358" s="1"/>
      <c r="NOB358" s="1"/>
      <c r="NOC358" s="1"/>
      <c r="NOD358" s="1"/>
      <c r="NOE358" s="1"/>
      <c r="NOF358" s="1"/>
      <c r="NOG358" s="1"/>
      <c r="NOH358" s="1"/>
      <c r="NOI358" s="1"/>
      <c r="NOJ358" s="1"/>
      <c r="NOK358" s="1"/>
      <c r="NOL358" s="1"/>
      <c r="NOM358" s="1"/>
      <c r="NON358" s="1"/>
      <c r="NOO358" s="1"/>
      <c r="NOP358" s="1"/>
      <c r="NOQ358" s="1"/>
      <c r="NOR358" s="1"/>
      <c r="NOS358" s="1"/>
      <c r="NOT358" s="1"/>
      <c r="NOU358" s="1"/>
      <c r="NOV358" s="1"/>
      <c r="NOW358" s="1"/>
      <c r="NOX358" s="1"/>
      <c r="NOY358" s="1"/>
      <c r="NOZ358" s="1"/>
      <c r="NPA358" s="1"/>
      <c r="NPB358" s="1"/>
      <c r="NPC358" s="1"/>
      <c r="NPD358" s="1"/>
      <c r="NPE358" s="1"/>
      <c r="NPF358" s="1"/>
      <c r="NPG358" s="1"/>
      <c r="NPH358" s="1"/>
      <c r="NPI358" s="1"/>
      <c r="NPJ358" s="1"/>
      <c r="NPK358" s="1"/>
      <c r="NPL358" s="1"/>
      <c r="NPM358" s="1"/>
      <c r="NPN358" s="1"/>
      <c r="NPO358" s="1"/>
      <c r="NPP358" s="1"/>
      <c r="NPQ358" s="1"/>
      <c r="NPR358" s="1"/>
      <c r="NPS358" s="1"/>
      <c r="NPT358" s="1"/>
      <c r="NPU358" s="1"/>
      <c r="NPV358" s="1"/>
      <c r="NPW358" s="1"/>
      <c r="NPX358" s="1"/>
      <c r="NPY358" s="1"/>
      <c r="NPZ358" s="1"/>
      <c r="NQA358" s="1"/>
      <c r="NQB358" s="1"/>
      <c r="NQC358" s="1"/>
      <c r="NQD358" s="1"/>
      <c r="NQE358" s="1"/>
      <c r="NQF358" s="1"/>
      <c r="NQG358" s="1"/>
      <c r="NQH358" s="1"/>
      <c r="NQI358" s="1"/>
      <c r="NQJ358" s="1"/>
      <c r="NQK358" s="1"/>
      <c r="NQL358" s="1"/>
      <c r="NQM358" s="1"/>
      <c r="NQN358" s="1"/>
      <c r="NQO358" s="1"/>
      <c r="NQP358" s="1"/>
      <c r="NQQ358" s="1"/>
      <c r="NQR358" s="1"/>
      <c r="NQS358" s="1"/>
      <c r="NQT358" s="1"/>
      <c r="NQU358" s="1"/>
      <c r="NQV358" s="1"/>
      <c r="NQW358" s="1"/>
      <c r="NQX358" s="1"/>
      <c r="NQY358" s="1"/>
      <c r="NQZ358" s="1"/>
      <c r="NRA358" s="1"/>
      <c r="NRB358" s="1"/>
      <c r="NRC358" s="1"/>
      <c r="NRD358" s="1"/>
      <c r="NRE358" s="1"/>
      <c r="NRF358" s="1"/>
      <c r="NRG358" s="1"/>
      <c r="NRH358" s="1"/>
      <c r="NRI358" s="1"/>
      <c r="NRJ358" s="1"/>
      <c r="NRK358" s="1"/>
      <c r="NRL358" s="1"/>
      <c r="NRM358" s="1"/>
      <c r="NRN358" s="1"/>
      <c r="NRO358" s="1"/>
      <c r="NRP358" s="1"/>
      <c r="NRQ358" s="1"/>
      <c r="NRR358" s="1"/>
      <c r="NRS358" s="1"/>
      <c r="NRT358" s="1"/>
      <c r="NRU358" s="1"/>
      <c r="NRV358" s="1"/>
      <c r="NRW358" s="1"/>
      <c r="NRX358" s="1"/>
      <c r="NRY358" s="1"/>
      <c r="NRZ358" s="1"/>
      <c r="NSA358" s="1"/>
      <c r="NSB358" s="1"/>
      <c r="NSC358" s="1"/>
      <c r="NSD358" s="1"/>
      <c r="NSE358" s="1"/>
      <c r="NSF358" s="1"/>
      <c r="NSG358" s="1"/>
      <c r="NSH358" s="1"/>
      <c r="NSI358" s="1"/>
      <c r="NSJ358" s="1"/>
      <c r="NSK358" s="1"/>
      <c r="NSL358" s="1"/>
      <c r="NSM358" s="1"/>
      <c r="NSN358" s="1"/>
      <c r="NSO358" s="1"/>
      <c r="NSP358" s="1"/>
      <c r="NSQ358" s="1"/>
      <c r="NSR358" s="1"/>
      <c r="NSS358" s="1"/>
      <c r="NST358" s="1"/>
      <c r="NSU358" s="1"/>
      <c r="NSV358" s="1"/>
      <c r="NSW358" s="1"/>
      <c r="NSX358" s="1"/>
      <c r="NSY358" s="1"/>
      <c r="NSZ358" s="1"/>
      <c r="NTA358" s="1"/>
      <c r="NTB358" s="1"/>
      <c r="NTC358" s="1"/>
      <c r="NTD358" s="1"/>
      <c r="NTE358" s="1"/>
      <c r="NTF358" s="1"/>
      <c r="NTG358" s="1"/>
      <c r="NTH358" s="1"/>
      <c r="NTI358" s="1"/>
      <c r="NTJ358" s="1"/>
      <c r="NTK358" s="1"/>
      <c r="NTL358" s="1"/>
      <c r="NTM358" s="1"/>
      <c r="NTN358" s="1"/>
      <c r="NTO358" s="1"/>
      <c r="NTP358" s="1"/>
      <c r="NTQ358" s="1"/>
      <c r="NTR358" s="1"/>
      <c r="NTS358" s="1"/>
      <c r="NTT358" s="1"/>
      <c r="NTU358" s="1"/>
      <c r="NTV358" s="1"/>
      <c r="NTW358" s="1"/>
      <c r="NTX358" s="1"/>
      <c r="NTY358" s="1"/>
      <c r="NTZ358" s="1"/>
      <c r="NUA358" s="1"/>
      <c r="NUB358" s="1"/>
      <c r="NUC358" s="1"/>
      <c r="NUD358" s="1"/>
      <c r="NUE358" s="1"/>
      <c r="NUF358" s="1"/>
      <c r="NUG358" s="1"/>
      <c r="NUH358" s="1"/>
      <c r="NUI358" s="1"/>
      <c r="NUJ358" s="1"/>
      <c r="NUK358" s="1"/>
      <c r="NUL358" s="1"/>
      <c r="NUM358" s="1"/>
      <c r="NUN358" s="1"/>
      <c r="NUO358" s="1"/>
      <c r="NUP358" s="1"/>
      <c r="NUQ358" s="1"/>
      <c r="NUR358" s="1"/>
      <c r="NUS358" s="1"/>
      <c r="NUT358" s="1"/>
      <c r="NUU358" s="1"/>
      <c r="NUV358" s="1"/>
      <c r="NUW358" s="1"/>
      <c r="NUX358" s="1"/>
      <c r="NUY358" s="1"/>
      <c r="NUZ358" s="1"/>
      <c r="NVA358" s="1"/>
      <c r="NVB358" s="1"/>
      <c r="NVC358" s="1"/>
      <c r="NVD358" s="1"/>
      <c r="NVE358" s="1"/>
      <c r="NVF358" s="1"/>
      <c r="NVG358" s="1"/>
      <c r="NVH358" s="1"/>
      <c r="NVI358" s="1"/>
      <c r="NVJ358" s="1"/>
      <c r="NVK358" s="1"/>
      <c r="NVL358" s="1"/>
      <c r="NVM358" s="1"/>
      <c r="NVN358" s="1"/>
      <c r="NVO358" s="1"/>
      <c r="NVP358" s="1"/>
      <c r="NVQ358" s="1"/>
      <c r="NVR358" s="1"/>
      <c r="NVS358" s="1"/>
      <c r="NVT358" s="1"/>
      <c r="NVU358" s="1"/>
      <c r="NVV358" s="1"/>
      <c r="NVW358" s="1"/>
      <c r="NVX358" s="1"/>
      <c r="NVY358" s="1"/>
      <c r="NVZ358" s="1"/>
      <c r="NWA358" s="1"/>
      <c r="NWB358" s="1"/>
      <c r="NWC358" s="1"/>
      <c r="NWD358" s="1"/>
      <c r="NWE358" s="1"/>
      <c r="NWF358" s="1"/>
      <c r="NWG358" s="1"/>
      <c r="NWH358" s="1"/>
      <c r="NWI358" s="1"/>
      <c r="NWJ358" s="1"/>
      <c r="NWK358" s="1"/>
      <c r="NWL358" s="1"/>
      <c r="NWM358" s="1"/>
      <c r="NWN358" s="1"/>
      <c r="NWO358" s="1"/>
      <c r="NWP358" s="1"/>
      <c r="NWQ358" s="1"/>
      <c r="NWR358" s="1"/>
      <c r="NWS358" s="1"/>
      <c r="NWT358" s="1"/>
      <c r="NWU358" s="1"/>
      <c r="NWV358" s="1"/>
      <c r="NWW358" s="1"/>
      <c r="NWX358" s="1"/>
      <c r="NWY358" s="1"/>
      <c r="NWZ358" s="1"/>
      <c r="NXA358" s="1"/>
      <c r="NXB358" s="1"/>
      <c r="NXC358" s="1"/>
      <c r="NXD358" s="1"/>
      <c r="NXE358" s="1"/>
      <c r="NXF358" s="1"/>
      <c r="NXG358" s="1"/>
      <c r="NXH358" s="1"/>
      <c r="NXI358" s="1"/>
      <c r="NXJ358" s="1"/>
      <c r="NXK358" s="1"/>
      <c r="NXL358" s="1"/>
      <c r="NXM358" s="1"/>
      <c r="NXN358" s="1"/>
      <c r="NXO358" s="1"/>
      <c r="NXP358" s="1"/>
      <c r="NXQ358" s="1"/>
      <c r="NXR358" s="1"/>
      <c r="NXS358" s="1"/>
      <c r="NXT358" s="1"/>
      <c r="NXU358" s="1"/>
      <c r="NXV358" s="1"/>
      <c r="NXW358" s="1"/>
      <c r="NXX358" s="1"/>
      <c r="NXY358" s="1"/>
      <c r="NXZ358" s="1"/>
      <c r="NYA358" s="1"/>
      <c r="NYB358" s="1"/>
      <c r="NYC358" s="1"/>
      <c r="NYD358" s="1"/>
      <c r="NYE358" s="1"/>
      <c r="NYF358" s="1"/>
      <c r="NYG358" s="1"/>
      <c r="NYH358" s="1"/>
      <c r="NYI358" s="1"/>
      <c r="NYJ358" s="1"/>
      <c r="NYK358" s="1"/>
      <c r="NYL358" s="1"/>
      <c r="NYM358" s="1"/>
      <c r="NYN358" s="1"/>
      <c r="NYO358" s="1"/>
      <c r="NYP358" s="1"/>
      <c r="NYQ358" s="1"/>
      <c r="NYR358" s="1"/>
      <c r="NYS358" s="1"/>
      <c r="NYT358" s="1"/>
      <c r="NYU358" s="1"/>
      <c r="NYV358" s="1"/>
      <c r="NYW358" s="1"/>
      <c r="NYX358" s="1"/>
      <c r="NYY358" s="1"/>
      <c r="NYZ358" s="1"/>
      <c r="NZA358" s="1"/>
      <c r="NZB358" s="1"/>
      <c r="NZC358" s="1"/>
      <c r="NZD358" s="1"/>
      <c r="NZE358" s="1"/>
      <c r="NZF358" s="1"/>
      <c r="NZG358" s="1"/>
      <c r="NZH358" s="1"/>
      <c r="NZI358" s="1"/>
      <c r="NZJ358" s="1"/>
      <c r="NZK358" s="1"/>
      <c r="NZL358" s="1"/>
      <c r="NZM358" s="1"/>
      <c r="NZN358" s="1"/>
      <c r="NZO358" s="1"/>
      <c r="NZP358" s="1"/>
      <c r="NZQ358" s="1"/>
      <c r="NZR358" s="1"/>
      <c r="NZS358" s="1"/>
      <c r="NZT358" s="1"/>
      <c r="NZU358" s="1"/>
      <c r="NZV358" s="1"/>
      <c r="NZW358" s="1"/>
      <c r="NZX358" s="1"/>
      <c r="NZY358" s="1"/>
      <c r="NZZ358" s="1"/>
      <c r="OAA358" s="1"/>
      <c r="OAB358" s="1"/>
      <c r="OAC358" s="1"/>
      <c r="OAD358" s="1"/>
      <c r="OAE358" s="1"/>
      <c r="OAF358" s="1"/>
      <c r="OAG358" s="1"/>
      <c r="OAH358" s="1"/>
      <c r="OAI358" s="1"/>
      <c r="OAJ358" s="1"/>
      <c r="OAK358" s="1"/>
      <c r="OAL358" s="1"/>
      <c r="OAM358" s="1"/>
      <c r="OAN358" s="1"/>
      <c r="OAO358" s="1"/>
      <c r="OAP358" s="1"/>
      <c r="OAQ358" s="1"/>
      <c r="OAR358" s="1"/>
      <c r="OAS358" s="1"/>
      <c r="OAT358" s="1"/>
      <c r="OAU358" s="1"/>
      <c r="OAV358" s="1"/>
      <c r="OAW358" s="1"/>
      <c r="OAX358" s="1"/>
      <c r="OAY358" s="1"/>
      <c r="OAZ358" s="1"/>
      <c r="OBA358" s="1"/>
      <c r="OBB358" s="1"/>
      <c r="OBC358" s="1"/>
      <c r="OBD358" s="1"/>
      <c r="OBE358" s="1"/>
      <c r="OBF358" s="1"/>
      <c r="OBG358" s="1"/>
      <c r="OBH358" s="1"/>
      <c r="OBI358" s="1"/>
      <c r="OBJ358" s="1"/>
      <c r="OBK358" s="1"/>
      <c r="OBL358" s="1"/>
      <c r="OBM358" s="1"/>
      <c r="OBN358" s="1"/>
      <c r="OBO358" s="1"/>
      <c r="OBP358" s="1"/>
      <c r="OBQ358" s="1"/>
      <c r="OBR358" s="1"/>
      <c r="OBS358" s="1"/>
      <c r="OBT358" s="1"/>
      <c r="OBU358" s="1"/>
      <c r="OBV358" s="1"/>
      <c r="OBW358" s="1"/>
      <c r="OBX358" s="1"/>
      <c r="OBY358" s="1"/>
      <c r="OBZ358" s="1"/>
      <c r="OCA358" s="1"/>
      <c r="OCB358" s="1"/>
      <c r="OCC358" s="1"/>
      <c r="OCD358" s="1"/>
      <c r="OCE358" s="1"/>
      <c r="OCF358" s="1"/>
      <c r="OCG358" s="1"/>
      <c r="OCH358" s="1"/>
      <c r="OCI358" s="1"/>
      <c r="OCJ358" s="1"/>
      <c r="OCK358" s="1"/>
      <c r="OCL358" s="1"/>
      <c r="OCM358" s="1"/>
      <c r="OCN358" s="1"/>
      <c r="OCO358" s="1"/>
      <c r="OCP358" s="1"/>
      <c r="OCQ358" s="1"/>
      <c r="OCR358" s="1"/>
      <c r="OCS358" s="1"/>
      <c r="OCT358" s="1"/>
      <c r="OCU358" s="1"/>
      <c r="OCV358" s="1"/>
      <c r="OCW358" s="1"/>
      <c r="OCX358" s="1"/>
      <c r="OCY358" s="1"/>
      <c r="OCZ358" s="1"/>
      <c r="ODA358" s="1"/>
      <c r="ODB358" s="1"/>
      <c r="ODC358" s="1"/>
      <c r="ODD358" s="1"/>
      <c r="ODE358" s="1"/>
      <c r="ODF358" s="1"/>
      <c r="ODG358" s="1"/>
      <c r="ODH358" s="1"/>
      <c r="ODI358" s="1"/>
      <c r="ODJ358" s="1"/>
      <c r="ODK358" s="1"/>
      <c r="ODL358" s="1"/>
      <c r="ODM358" s="1"/>
      <c r="ODN358" s="1"/>
      <c r="ODO358" s="1"/>
      <c r="ODP358" s="1"/>
      <c r="ODQ358" s="1"/>
      <c r="ODR358" s="1"/>
      <c r="ODS358" s="1"/>
      <c r="ODT358" s="1"/>
      <c r="ODU358" s="1"/>
      <c r="ODV358" s="1"/>
      <c r="ODW358" s="1"/>
      <c r="ODX358" s="1"/>
      <c r="ODY358" s="1"/>
      <c r="ODZ358" s="1"/>
      <c r="OEA358" s="1"/>
      <c r="OEB358" s="1"/>
      <c r="OEC358" s="1"/>
      <c r="OED358" s="1"/>
      <c r="OEE358" s="1"/>
      <c r="OEF358" s="1"/>
      <c r="OEG358" s="1"/>
      <c r="OEH358" s="1"/>
      <c r="OEI358" s="1"/>
      <c r="OEJ358" s="1"/>
      <c r="OEK358" s="1"/>
      <c r="OEL358" s="1"/>
      <c r="OEM358" s="1"/>
      <c r="OEN358" s="1"/>
      <c r="OEO358" s="1"/>
      <c r="OEP358" s="1"/>
      <c r="OEQ358" s="1"/>
      <c r="OER358" s="1"/>
      <c r="OES358" s="1"/>
      <c r="OET358" s="1"/>
      <c r="OEU358" s="1"/>
      <c r="OEV358" s="1"/>
      <c r="OEW358" s="1"/>
      <c r="OEX358" s="1"/>
      <c r="OEY358" s="1"/>
      <c r="OEZ358" s="1"/>
      <c r="OFA358" s="1"/>
      <c r="OFB358" s="1"/>
      <c r="OFC358" s="1"/>
      <c r="OFD358" s="1"/>
      <c r="OFE358" s="1"/>
      <c r="OFF358" s="1"/>
      <c r="OFG358" s="1"/>
      <c r="OFH358" s="1"/>
      <c r="OFI358" s="1"/>
      <c r="OFJ358" s="1"/>
      <c r="OFK358" s="1"/>
      <c r="OFL358" s="1"/>
      <c r="OFM358" s="1"/>
      <c r="OFN358" s="1"/>
      <c r="OFO358" s="1"/>
      <c r="OFP358" s="1"/>
      <c r="OFQ358" s="1"/>
      <c r="OFR358" s="1"/>
      <c r="OFS358" s="1"/>
      <c r="OFT358" s="1"/>
      <c r="OFU358" s="1"/>
      <c r="OFV358" s="1"/>
      <c r="OFW358" s="1"/>
      <c r="OFX358" s="1"/>
      <c r="OFY358" s="1"/>
      <c r="OFZ358" s="1"/>
      <c r="OGA358" s="1"/>
      <c r="OGB358" s="1"/>
      <c r="OGC358" s="1"/>
      <c r="OGD358" s="1"/>
      <c r="OGE358" s="1"/>
      <c r="OGF358" s="1"/>
      <c r="OGG358" s="1"/>
      <c r="OGH358" s="1"/>
      <c r="OGI358" s="1"/>
      <c r="OGJ358" s="1"/>
      <c r="OGK358" s="1"/>
      <c r="OGL358" s="1"/>
      <c r="OGM358" s="1"/>
      <c r="OGN358" s="1"/>
      <c r="OGO358" s="1"/>
      <c r="OGP358" s="1"/>
      <c r="OGQ358" s="1"/>
      <c r="OGR358" s="1"/>
      <c r="OGS358" s="1"/>
      <c r="OGT358" s="1"/>
      <c r="OGU358" s="1"/>
      <c r="OGV358" s="1"/>
      <c r="OGW358" s="1"/>
      <c r="OGX358" s="1"/>
      <c r="OGY358" s="1"/>
      <c r="OGZ358" s="1"/>
      <c r="OHA358" s="1"/>
      <c r="OHB358" s="1"/>
      <c r="OHC358" s="1"/>
      <c r="OHD358" s="1"/>
      <c r="OHE358" s="1"/>
      <c r="OHF358" s="1"/>
      <c r="OHG358" s="1"/>
      <c r="OHH358" s="1"/>
      <c r="OHI358" s="1"/>
      <c r="OHJ358" s="1"/>
      <c r="OHK358" s="1"/>
      <c r="OHL358" s="1"/>
      <c r="OHM358" s="1"/>
      <c r="OHN358" s="1"/>
      <c r="OHO358" s="1"/>
      <c r="OHP358" s="1"/>
      <c r="OHQ358" s="1"/>
      <c r="OHR358" s="1"/>
      <c r="OHS358" s="1"/>
      <c r="OHT358" s="1"/>
      <c r="OHU358" s="1"/>
      <c r="OHV358" s="1"/>
      <c r="OHW358" s="1"/>
      <c r="OHX358" s="1"/>
      <c r="OHY358" s="1"/>
      <c r="OHZ358" s="1"/>
      <c r="OIA358" s="1"/>
      <c r="OIB358" s="1"/>
      <c r="OIC358" s="1"/>
      <c r="OID358" s="1"/>
      <c r="OIE358" s="1"/>
      <c r="OIF358" s="1"/>
      <c r="OIG358" s="1"/>
      <c r="OIH358" s="1"/>
      <c r="OII358" s="1"/>
      <c r="OIJ358" s="1"/>
      <c r="OIK358" s="1"/>
      <c r="OIL358" s="1"/>
      <c r="OIM358" s="1"/>
      <c r="OIN358" s="1"/>
      <c r="OIO358" s="1"/>
      <c r="OIP358" s="1"/>
      <c r="OIQ358" s="1"/>
      <c r="OIR358" s="1"/>
      <c r="OIS358" s="1"/>
      <c r="OIT358" s="1"/>
      <c r="OIU358" s="1"/>
      <c r="OIV358" s="1"/>
      <c r="OIW358" s="1"/>
      <c r="OIX358" s="1"/>
      <c r="OIY358" s="1"/>
      <c r="OIZ358" s="1"/>
      <c r="OJA358" s="1"/>
      <c r="OJB358" s="1"/>
      <c r="OJC358" s="1"/>
      <c r="OJD358" s="1"/>
      <c r="OJE358" s="1"/>
      <c r="OJF358" s="1"/>
      <c r="OJG358" s="1"/>
      <c r="OJH358" s="1"/>
      <c r="OJI358" s="1"/>
      <c r="OJJ358" s="1"/>
      <c r="OJK358" s="1"/>
      <c r="OJL358" s="1"/>
      <c r="OJM358" s="1"/>
      <c r="OJN358" s="1"/>
      <c r="OJO358" s="1"/>
      <c r="OJP358" s="1"/>
      <c r="OJQ358" s="1"/>
      <c r="OJR358" s="1"/>
      <c r="OJS358" s="1"/>
      <c r="OJT358" s="1"/>
      <c r="OJU358" s="1"/>
      <c r="OJV358" s="1"/>
      <c r="OJW358" s="1"/>
      <c r="OJX358" s="1"/>
      <c r="OJY358" s="1"/>
      <c r="OJZ358" s="1"/>
      <c r="OKA358" s="1"/>
      <c r="OKB358" s="1"/>
      <c r="OKC358" s="1"/>
      <c r="OKD358" s="1"/>
      <c r="OKE358" s="1"/>
      <c r="OKF358" s="1"/>
      <c r="OKG358" s="1"/>
      <c r="OKH358" s="1"/>
      <c r="OKI358" s="1"/>
      <c r="OKJ358" s="1"/>
      <c r="OKK358" s="1"/>
      <c r="OKL358" s="1"/>
      <c r="OKM358" s="1"/>
      <c r="OKN358" s="1"/>
      <c r="OKO358" s="1"/>
      <c r="OKP358" s="1"/>
      <c r="OKQ358" s="1"/>
      <c r="OKR358" s="1"/>
      <c r="OKS358" s="1"/>
      <c r="OKT358" s="1"/>
      <c r="OKU358" s="1"/>
      <c r="OKV358" s="1"/>
      <c r="OKW358" s="1"/>
      <c r="OKX358" s="1"/>
      <c r="OKY358" s="1"/>
      <c r="OKZ358" s="1"/>
      <c r="OLA358" s="1"/>
      <c r="OLB358" s="1"/>
      <c r="OLC358" s="1"/>
      <c r="OLD358" s="1"/>
      <c r="OLE358" s="1"/>
      <c r="OLF358" s="1"/>
      <c r="OLG358" s="1"/>
      <c r="OLH358" s="1"/>
      <c r="OLI358" s="1"/>
      <c r="OLJ358" s="1"/>
      <c r="OLK358" s="1"/>
      <c r="OLL358" s="1"/>
      <c r="OLM358" s="1"/>
      <c r="OLN358" s="1"/>
      <c r="OLO358" s="1"/>
      <c r="OLP358" s="1"/>
      <c r="OLQ358" s="1"/>
      <c r="OLR358" s="1"/>
      <c r="OLS358" s="1"/>
      <c r="OLT358" s="1"/>
      <c r="OLU358" s="1"/>
      <c r="OLV358" s="1"/>
      <c r="OLW358" s="1"/>
      <c r="OLX358" s="1"/>
      <c r="OLY358" s="1"/>
      <c r="OLZ358" s="1"/>
      <c r="OMA358" s="1"/>
      <c r="OMB358" s="1"/>
      <c r="OMC358" s="1"/>
      <c r="OMD358" s="1"/>
      <c r="OME358" s="1"/>
      <c r="OMF358" s="1"/>
      <c r="OMG358" s="1"/>
      <c r="OMH358" s="1"/>
      <c r="OMI358" s="1"/>
      <c r="OMJ358" s="1"/>
      <c r="OMK358" s="1"/>
      <c r="OML358" s="1"/>
      <c r="OMM358" s="1"/>
      <c r="OMN358" s="1"/>
      <c r="OMO358" s="1"/>
      <c r="OMP358" s="1"/>
      <c r="OMQ358" s="1"/>
      <c r="OMR358" s="1"/>
      <c r="OMS358" s="1"/>
      <c r="OMT358" s="1"/>
      <c r="OMU358" s="1"/>
      <c r="OMV358" s="1"/>
      <c r="OMW358" s="1"/>
      <c r="OMX358" s="1"/>
      <c r="OMY358" s="1"/>
      <c r="OMZ358" s="1"/>
      <c r="ONA358" s="1"/>
      <c r="ONB358" s="1"/>
      <c r="ONC358" s="1"/>
      <c r="OND358" s="1"/>
      <c r="ONE358" s="1"/>
      <c r="ONF358" s="1"/>
      <c r="ONG358" s="1"/>
      <c r="ONH358" s="1"/>
      <c r="ONI358" s="1"/>
      <c r="ONJ358" s="1"/>
      <c r="ONK358" s="1"/>
      <c r="ONL358" s="1"/>
      <c r="ONM358" s="1"/>
      <c r="ONN358" s="1"/>
      <c r="ONO358" s="1"/>
      <c r="ONP358" s="1"/>
      <c r="ONQ358" s="1"/>
      <c r="ONR358" s="1"/>
      <c r="ONS358" s="1"/>
      <c r="ONT358" s="1"/>
      <c r="ONU358" s="1"/>
      <c r="ONV358" s="1"/>
      <c r="ONW358" s="1"/>
      <c r="ONX358" s="1"/>
      <c r="ONY358" s="1"/>
      <c r="ONZ358" s="1"/>
      <c r="OOA358" s="1"/>
      <c r="OOB358" s="1"/>
      <c r="OOC358" s="1"/>
      <c r="OOD358" s="1"/>
      <c r="OOE358" s="1"/>
      <c r="OOF358" s="1"/>
      <c r="OOG358" s="1"/>
      <c r="OOH358" s="1"/>
      <c r="OOI358" s="1"/>
      <c r="OOJ358" s="1"/>
      <c r="OOK358" s="1"/>
      <c r="OOL358" s="1"/>
      <c r="OOM358" s="1"/>
      <c r="OON358" s="1"/>
      <c r="OOO358" s="1"/>
      <c r="OOP358" s="1"/>
      <c r="OOQ358" s="1"/>
      <c r="OOR358" s="1"/>
      <c r="OOS358" s="1"/>
      <c r="OOT358" s="1"/>
      <c r="OOU358" s="1"/>
      <c r="OOV358" s="1"/>
      <c r="OOW358" s="1"/>
      <c r="OOX358" s="1"/>
      <c r="OOY358" s="1"/>
      <c r="OOZ358" s="1"/>
      <c r="OPA358" s="1"/>
      <c r="OPB358" s="1"/>
      <c r="OPC358" s="1"/>
      <c r="OPD358" s="1"/>
      <c r="OPE358" s="1"/>
      <c r="OPF358" s="1"/>
      <c r="OPG358" s="1"/>
      <c r="OPH358" s="1"/>
      <c r="OPI358" s="1"/>
      <c r="OPJ358" s="1"/>
      <c r="OPK358" s="1"/>
      <c r="OPL358" s="1"/>
      <c r="OPM358" s="1"/>
      <c r="OPN358" s="1"/>
      <c r="OPO358" s="1"/>
      <c r="OPP358" s="1"/>
      <c r="OPQ358" s="1"/>
      <c r="OPR358" s="1"/>
      <c r="OPS358" s="1"/>
      <c r="OPT358" s="1"/>
      <c r="OPU358" s="1"/>
      <c r="OPV358" s="1"/>
      <c r="OPW358" s="1"/>
      <c r="OPX358" s="1"/>
      <c r="OPY358" s="1"/>
      <c r="OPZ358" s="1"/>
      <c r="OQA358" s="1"/>
      <c r="OQB358" s="1"/>
      <c r="OQC358" s="1"/>
      <c r="OQD358" s="1"/>
      <c r="OQE358" s="1"/>
      <c r="OQF358" s="1"/>
      <c r="OQG358" s="1"/>
      <c r="OQH358" s="1"/>
      <c r="OQI358" s="1"/>
      <c r="OQJ358" s="1"/>
      <c r="OQK358" s="1"/>
      <c r="OQL358" s="1"/>
      <c r="OQM358" s="1"/>
      <c r="OQN358" s="1"/>
      <c r="OQO358" s="1"/>
      <c r="OQP358" s="1"/>
      <c r="OQQ358" s="1"/>
      <c r="OQR358" s="1"/>
      <c r="OQS358" s="1"/>
      <c r="OQT358" s="1"/>
      <c r="OQU358" s="1"/>
      <c r="OQV358" s="1"/>
      <c r="OQW358" s="1"/>
      <c r="OQX358" s="1"/>
      <c r="OQY358" s="1"/>
      <c r="OQZ358" s="1"/>
      <c r="ORA358" s="1"/>
      <c r="ORB358" s="1"/>
      <c r="ORC358" s="1"/>
      <c r="ORD358" s="1"/>
      <c r="ORE358" s="1"/>
      <c r="ORF358" s="1"/>
      <c r="ORG358" s="1"/>
      <c r="ORH358" s="1"/>
      <c r="ORI358" s="1"/>
      <c r="ORJ358" s="1"/>
      <c r="ORK358" s="1"/>
      <c r="ORL358" s="1"/>
      <c r="ORM358" s="1"/>
      <c r="ORN358" s="1"/>
      <c r="ORO358" s="1"/>
      <c r="ORP358" s="1"/>
      <c r="ORQ358" s="1"/>
      <c r="ORR358" s="1"/>
      <c r="ORS358" s="1"/>
      <c r="ORT358" s="1"/>
      <c r="ORU358" s="1"/>
      <c r="ORV358" s="1"/>
      <c r="ORW358" s="1"/>
      <c r="ORX358" s="1"/>
      <c r="ORY358" s="1"/>
      <c r="ORZ358" s="1"/>
      <c r="OSA358" s="1"/>
      <c r="OSB358" s="1"/>
      <c r="OSC358" s="1"/>
      <c r="OSD358" s="1"/>
      <c r="OSE358" s="1"/>
      <c r="OSF358" s="1"/>
      <c r="OSG358" s="1"/>
      <c r="OSH358" s="1"/>
      <c r="OSI358" s="1"/>
      <c r="OSJ358" s="1"/>
      <c r="OSK358" s="1"/>
      <c r="OSL358" s="1"/>
      <c r="OSM358" s="1"/>
      <c r="OSN358" s="1"/>
      <c r="OSO358" s="1"/>
      <c r="OSP358" s="1"/>
      <c r="OSQ358" s="1"/>
      <c r="OSR358" s="1"/>
      <c r="OSS358" s="1"/>
      <c r="OST358" s="1"/>
      <c r="OSU358" s="1"/>
      <c r="OSV358" s="1"/>
      <c r="OSW358" s="1"/>
      <c r="OSX358" s="1"/>
      <c r="OSY358" s="1"/>
      <c r="OSZ358" s="1"/>
      <c r="OTA358" s="1"/>
      <c r="OTB358" s="1"/>
      <c r="OTC358" s="1"/>
      <c r="OTD358" s="1"/>
      <c r="OTE358" s="1"/>
      <c r="OTF358" s="1"/>
      <c r="OTG358" s="1"/>
      <c r="OTH358" s="1"/>
      <c r="OTI358" s="1"/>
      <c r="OTJ358" s="1"/>
      <c r="OTK358" s="1"/>
      <c r="OTL358" s="1"/>
      <c r="OTM358" s="1"/>
      <c r="OTN358" s="1"/>
      <c r="OTO358" s="1"/>
      <c r="OTP358" s="1"/>
      <c r="OTQ358" s="1"/>
      <c r="OTR358" s="1"/>
      <c r="OTS358" s="1"/>
      <c r="OTT358" s="1"/>
      <c r="OTU358" s="1"/>
      <c r="OTV358" s="1"/>
      <c r="OTW358" s="1"/>
      <c r="OTX358" s="1"/>
      <c r="OTY358" s="1"/>
      <c r="OTZ358" s="1"/>
      <c r="OUA358" s="1"/>
      <c r="OUB358" s="1"/>
      <c r="OUC358" s="1"/>
      <c r="OUD358" s="1"/>
      <c r="OUE358" s="1"/>
      <c r="OUF358" s="1"/>
      <c r="OUG358" s="1"/>
      <c r="OUH358" s="1"/>
      <c r="OUI358" s="1"/>
      <c r="OUJ358" s="1"/>
      <c r="OUK358" s="1"/>
      <c r="OUL358" s="1"/>
      <c r="OUM358" s="1"/>
      <c r="OUN358" s="1"/>
      <c r="OUO358" s="1"/>
      <c r="OUP358" s="1"/>
      <c r="OUQ358" s="1"/>
      <c r="OUR358" s="1"/>
      <c r="OUS358" s="1"/>
      <c r="OUT358" s="1"/>
      <c r="OUU358" s="1"/>
      <c r="OUV358" s="1"/>
      <c r="OUW358" s="1"/>
      <c r="OUX358" s="1"/>
      <c r="OUY358" s="1"/>
      <c r="OUZ358" s="1"/>
      <c r="OVA358" s="1"/>
      <c r="OVB358" s="1"/>
      <c r="OVC358" s="1"/>
      <c r="OVD358" s="1"/>
      <c r="OVE358" s="1"/>
      <c r="OVF358" s="1"/>
      <c r="OVG358" s="1"/>
      <c r="OVH358" s="1"/>
      <c r="OVI358" s="1"/>
      <c r="OVJ358" s="1"/>
      <c r="OVK358" s="1"/>
      <c r="OVL358" s="1"/>
      <c r="OVM358" s="1"/>
      <c r="OVN358" s="1"/>
      <c r="OVO358" s="1"/>
      <c r="OVP358" s="1"/>
      <c r="OVQ358" s="1"/>
      <c r="OVR358" s="1"/>
      <c r="OVS358" s="1"/>
      <c r="OVT358" s="1"/>
      <c r="OVU358" s="1"/>
      <c r="OVV358" s="1"/>
      <c r="OVW358" s="1"/>
      <c r="OVX358" s="1"/>
      <c r="OVY358" s="1"/>
      <c r="OVZ358" s="1"/>
      <c r="OWA358" s="1"/>
      <c r="OWB358" s="1"/>
      <c r="OWC358" s="1"/>
      <c r="OWD358" s="1"/>
      <c r="OWE358" s="1"/>
      <c r="OWF358" s="1"/>
      <c r="OWG358" s="1"/>
      <c r="OWH358" s="1"/>
      <c r="OWI358" s="1"/>
      <c r="OWJ358" s="1"/>
      <c r="OWK358" s="1"/>
      <c r="OWL358" s="1"/>
      <c r="OWM358" s="1"/>
      <c r="OWN358" s="1"/>
      <c r="OWO358" s="1"/>
      <c r="OWP358" s="1"/>
      <c r="OWQ358" s="1"/>
      <c r="OWR358" s="1"/>
      <c r="OWS358" s="1"/>
      <c r="OWT358" s="1"/>
      <c r="OWU358" s="1"/>
      <c r="OWV358" s="1"/>
      <c r="OWW358" s="1"/>
      <c r="OWX358" s="1"/>
      <c r="OWY358" s="1"/>
      <c r="OWZ358" s="1"/>
      <c r="OXA358" s="1"/>
      <c r="OXB358" s="1"/>
      <c r="OXC358" s="1"/>
      <c r="OXD358" s="1"/>
      <c r="OXE358" s="1"/>
      <c r="OXF358" s="1"/>
      <c r="OXG358" s="1"/>
      <c r="OXH358" s="1"/>
      <c r="OXI358" s="1"/>
      <c r="OXJ358" s="1"/>
      <c r="OXK358" s="1"/>
      <c r="OXL358" s="1"/>
      <c r="OXM358" s="1"/>
      <c r="OXN358" s="1"/>
      <c r="OXO358" s="1"/>
      <c r="OXP358" s="1"/>
      <c r="OXQ358" s="1"/>
      <c r="OXR358" s="1"/>
      <c r="OXS358" s="1"/>
      <c r="OXT358" s="1"/>
      <c r="OXU358" s="1"/>
      <c r="OXV358" s="1"/>
      <c r="OXW358" s="1"/>
      <c r="OXX358" s="1"/>
      <c r="OXY358" s="1"/>
      <c r="OXZ358" s="1"/>
      <c r="OYA358" s="1"/>
      <c r="OYB358" s="1"/>
      <c r="OYC358" s="1"/>
      <c r="OYD358" s="1"/>
      <c r="OYE358" s="1"/>
      <c r="OYF358" s="1"/>
      <c r="OYG358" s="1"/>
      <c r="OYH358" s="1"/>
      <c r="OYI358" s="1"/>
      <c r="OYJ358" s="1"/>
      <c r="OYK358" s="1"/>
      <c r="OYL358" s="1"/>
      <c r="OYM358" s="1"/>
      <c r="OYN358" s="1"/>
      <c r="OYO358" s="1"/>
      <c r="OYP358" s="1"/>
      <c r="OYQ358" s="1"/>
      <c r="OYR358" s="1"/>
      <c r="OYS358" s="1"/>
      <c r="OYT358" s="1"/>
      <c r="OYU358" s="1"/>
      <c r="OYV358" s="1"/>
      <c r="OYW358" s="1"/>
      <c r="OYX358" s="1"/>
      <c r="OYY358" s="1"/>
      <c r="OYZ358" s="1"/>
      <c r="OZA358" s="1"/>
      <c r="OZB358" s="1"/>
      <c r="OZC358" s="1"/>
      <c r="OZD358" s="1"/>
      <c r="OZE358" s="1"/>
      <c r="OZF358" s="1"/>
      <c r="OZG358" s="1"/>
      <c r="OZH358" s="1"/>
      <c r="OZI358" s="1"/>
      <c r="OZJ358" s="1"/>
      <c r="OZK358" s="1"/>
      <c r="OZL358" s="1"/>
      <c r="OZM358" s="1"/>
      <c r="OZN358" s="1"/>
      <c r="OZO358" s="1"/>
      <c r="OZP358" s="1"/>
      <c r="OZQ358" s="1"/>
      <c r="OZR358" s="1"/>
      <c r="OZS358" s="1"/>
      <c r="OZT358" s="1"/>
      <c r="OZU358" s="1"/>
      <c r="OZV358" s="1"/>
      <c r="OZW358" s="1"/>
      <c r="OZX358" s="1"/>
      <c r="OZY358" s="1"/>
      <c r="OZZ358" s="1"/>
      <c r="PAA358" s="1"/>
      <c r="PAB358" s="1"/>
      <c r="PAC358" s="1"/>
      <c r="PAD358" s="1"/>
      <c r="PAE358" s="1"/>
      <c r="PAF358" s="1"/>
      <c r="PAG358" s="1"/>
      <c r="PAH358" s="1"/>
      <c r="PAI358" s="1"/>
      <c r="PAJ358" s="1"/>
      <c r="PAK358" s="1"/>
      <c r="PAL358" s="1"/>
      <c r="PAM358" s="1"/>
      <c r="PAN358" s="1"/>
      <c r="PAO358" s="1"/>
      <c r="PAP358" s="1"/>
      <c r="PAQ358" s="1"/>
      <c r="PAR358" s="1"/>
      <c r="PAS358" s="1"/>
      <c r="PAT358" s="1"/>
      <c r="PAU358" s="1"/>
      <c r="PAV358" s="1"/>
      <c r="PAW358" s="1"/>
      <c r="PAX358" s="1"/>
      <c r="PAY358" s="1"/>
      <c r="PAZ358" s="1"/>
      <c r="PBA358" s="1"/>
      <c r="PBB358" s="1"/>
      <c r="PBC358" s="1"/>
      <c r="PBD358" s="1"/>
      <c r="PBE358" s="1"/>
      <c r="PBF358" s="1"/>
      <c r="PBG358" s="1"/>
      <c r="PBH358" s="1"/>
      <c r="PBI358" s="1"/>
      <c r="PBJ358" s="1"/>
      <c r="PBK358" s="1"/>
      <c r="PBL358" s="1"/>
      <c r="PBM358" s="1"/>
      <c r="PBN358" s="1"/>
      <c r="PBO358" s="1"/>
      <c r="PBP358" s="1"/>
      <c r="PBQ358" s="1"/>
      <c r="PBR358" s="1"/>
      <c r="PBS358" s="1"/>
      <c r="PBT358" s="1"/>
      <c r="PBU358" s="1"/>
      <c r="PBV358" s="1"/>
      <c r="PBW358" s="1"/>
      <c r="PBX358" s="1"/>
      <c r="PBY358" s="1"/>
      <c r="PBZ358" s="1"/>
      <c r="PCA358" s="1"/>
      <c r="PCB358" s="1"/>
      <c r="PCC358" s="1"/>
      <c r="PCD358" s="1"/>
      <c r="PCE358" s="1"/>
      <c r="PCF358" s="1"/>
      <c r="PCG358" s="1"/>
      <c r="PCH358" s="1"/>
      <c r="PCI358" s="1"/>
      <c r="PCJ358" s="1"/>
      <c r="PCK358" s="1"/>
      <c r="PCL358" s="1"/>
      <c r="PCM358" s="1"/>
      <c r="PCN358" s="1"/>
      <c r="PCO358" s="1"/>
      <c r="PCP358" s="1"/>
      <c r="PCQ358" s="1"/>
      <c r="PCR358" s="1"/>
      <c r="PCS358" s="1"/>
      <c r="PCT358" s="1"/>
      <c r="PCU358" s="1"/>
      <c r="PCV358" s="1"/>
      <c r="PCW358" s="1"/>
      <c r="PCX358" s="1"/>
      <c r="PCY358" s="1"/>
      <c r="PCZ358" s="1"/>
      <c r="PDA358" s="1"/>
      <c r="PDB358" s="1"/>
      <c r="PDC358" s="1"/>
      <c r="PDD358" s="1"/>
      <c r="PDE358" s="1"/>
      <c r="PDF358" s="1"/>
      <c r="PDG358" s="1"/>
      <c r="PDH358" s="1"/>
      <c r="PDI358" s="1"/>
      <c r="PDJ358" s="1"/>
      <c r="PDK358" s="1"/>
      <c r="PDL358" s="1"/>
      <c r="PDM358" s="1"/>
      <c r="PDN358" s="1"/>
      <c r="PDO358" s="1"/>
      <c r="PDP358" s="1"/>
      <c r="PDQ358" s="1"/>
      <c r="PDR358" s="1"/>
      <c r="PDS358" s="1"/>
      <c r="PDT358" s="1"/>
      <c r="PDU358" s="1"/>
      <c r="PDV358" s="1"/>
      <c r="PDW358" s="1"/>
      <c r="PDX358" s="1"/>
      <c r="PDY358" s="1"/>
      <c r="PDZ358" s="1"/>
      <c r="PEA358" s="1"/>
      <c r="PEB358" s="1"/>
      <c r="PEC358" s="1"/>
      <c r="PED358" s="1"/>
      <c r="PEE358" s="1"/>
      <c r="PEF358" s="1"/>
      <c r="PEG358" s="1"/>
      <c r="PEH358" s="1"/>
      <c r="PEI358" s="1"/>
      <c r="PEJ358" s="1"/>
      <c r="PEK358" s="1"/>
      <c r="PEL358" s="1"/>
      <c r="PEM358" s="1"/>
      <c r="PEN358" s="1"/>
      <c r="PEO358" s="1"/>
      <c r="PEP358" s="1"/>
      <c r="PEQ358" s="1"/>
      <c r="PER358" s="1"/>
      <c r="PES358" s="1"/>
      <c r="PET358" s="1"/>
      <c r="PEU358" s="1"/>
      <c r="PEV358" s="1"/>
      <c r="PEW358" s="1"/>
      <c r="PEX358" s="1"/>
      <c r="PEY358" s="1"/>
      <c r="PEZ358" s="1"/>
      <c r="PFA358" s="1"/>
      <c r="PFB358" s="1"/>
      <c r="PFC358" s="1"/>
      <c r="PFD358" s="1"/>
      <c r="PFE358" s="1"/>
      <c r="PFF358" s="1"/>
      <c r="PFG358" s="1"/>
      <c r="PFH358" s="1"/>
      <c r="PFI358" s="1"/>
      <c r="PFJ358" s="1"/>
      <c r="PFK358" s="1"/>
      <c r="PFL358" s="1"/>
      <c r="PFM358" s="1"/>
      <c r="PFN358" s="1"/>
      <c r="PFO358" s="1"/>
      <c r="PFP358" s="1"/>
      <c r="PFQ358" s="1"/>
      <c r="PFR358" s="1"/>
      <c r="PFS358" s="1"/>
      <c r="PFT358" s="1"/>
      <c r="PFU358" s="1"/>
      <c r="PFV358" s="1"/>
      <c r="PFW358" s="1"/>
      <c r="PFX358" s="1"/>
      <c r="PFY358" s="1"/>
      <c r="PFZ358" s="1"/>
      <c r="PGA358" s="1"/>
      <c r="PGB358" s="1"/>
      <c r="PGC358" s="1"/>
      <c r="PGD358" s="1"/>
      <c r="PGE358" s="1"/>
      <c r="PGF358" s="1"/>
      <c r="PGG358" s="1"/>
      <c r="PGH358" s="1"/>
      <c r="PGI358" s="1"/>
      <c r="PGJ358" s="1"/>
      <c r="PGK358" s="1"/>
      <c r="PGL358" s="1"/>
      <c r="PGM358" s="1"/>
      <c r="PGN358" s="1"/>
      <c r="PGO358" s="1"/>
      <c r="PGP358" s="1"/>
      <c r="PGQ358" s="1"/>
      <c r="PGR358" s="1"/>
      <c r="PGS358" s="1"/>
      <c r="PGT358" s="1"/>
      <c r="PGU358" s="1"/>
      <c r="PGV358" s="1"/>
      <c r="PGW358" s="1"/>
      <c r="PGX358" s="1"/>
      <c r="PGY358" s="1"/>
      <c r="PGZ358" s="1"/>
      <c r="PHA358" s="1"/>
      <c r="PHB358" s="1"/>
      <c r="PHC358" s="1"/>
      <c r="PHD358" s="1"/>
      <c r="PHE358" s="1"/>
      <c r="PHF358" s="1"/>
      <c r="PHG358" s="1"/>
      <c r="PHH358" s="1"/>
      <c r="PHI358" s="1"/>
      <c r="PHJ358" s="1"/>
      <c r="PHK358" s="1"/>
      <c r="PHL358" s="1"/>
      <c r="PHM358" s="1"/>
      <c r="PHN358" s="1"/>
      <c r="PHO358" s="1"/>
      <c r="PHP358" s="1"/>
      <c r="PHQ358" s="1"/>
      <c r="PHR358" s="1"/>
      <c r="PHS358" s="1"/>
      <c r="PHT358" s="1"/>
      <c r="PHU358" s="1"/>
      <c r="PHV358" s="1"/>
      <c r="PHW358" s="1"/>
      <c r="PHX358" s="1"/>
      <c r="PHY358" s="1"/>
      <c r="PHZ358" s="1"/>
      <c r="PIA358" s="1"/>
      <c r="PIB358" s="1"/>
      <c r="PIC358" s="1"/>
      <c r="PID358" s="1"/>
      <c r="PIE358" s="1"/>
      <c r="PIF358" s="1"/>
      <c r="PIG358" s="1"/>
      <c r="PIH358" s="1"/>
      <c r="PII358" s="1"/>
      <c r="PIJ358" s="1"/>
      <c r="PIK358" s="1"/>
      <c r="PIL358" s="1"/>
      <c r="PIM358" s="1"/>
      <c r="PIN358" s="1"/>
      <c r="PIO358" s="1"/>
      <c r="PIP358" s="1"/>
      <c r="PIQ358" s="1"/>
      <c r="PIR358" s="1"/>
      <c r="PIS358" s="1"/>
      <c r="PIT358" s="1"/>
      <c r="PIU358" s="1"/>
      <c r="PIV358" s="1"/>
      <c r="PIW358" s="1"/>
      <c r="PIX358" s="1"/>
      <c r="PIY358" s="1"/>
      <c r="PIZ358" s="1"/>
      <c r="PJA358" s="1"/>
      <c r="PJB358" s="1"/>
      <c r="PJC358" s="1"/>
      <c r="PJD358" s="1"/>
      <c r="PJE358" s="1"/>
      <c r="PJF358" s="1"/>
      <c r="PJG358" s="1"/>
      <c r="PJH358" s="1"/>
      <c r="PJI358" s="1"/>
      <c r="PJJ358" s="1"/>
      <c r="PJK358" s="1"/>
      <c r="PJL358" s="1"/>
      <c r="PJM358" s="1"/>
      <c r="PJN358" s="1"/>
      <c r="PJO358" s="1"/>
      <c r="PJP358" s="1"/>
      <c r="PJQ358" s="1"/>
      <c r="PJR358" s="1"/>
      <c r="PJS358" s="1"/>
      <c r="PJT358" s="1"/>
      <c r="PJU358" s="1"/>
      <c r="PJV358" s="1"/>
      <c r="PJW358" s="1"/>
      <c r="PJX358" s="1"/>
      <c r="PJY358" s="1"/>
      <c r="PJZ358" s="1"/>
      <c r="PKA358" s="1"/>
      <c r="PKB358" s="1"/>
      <c r="PKC358" s="1"/>
      <c r="PKD358" s="1"/>
      <c r="PKE358" s="1"/>
      <c r="PKF358" s="1"/>
      <c r="PKG358" s="1"/>
      <c r="PKH358" s="1"/>
      <c r="PKI358" s="1"/>
      <c r="PKJ358" s="1"/>
      <c r="PKK358" s="1"/>
      <c r="PKL358" s="1"/>
      <c r="PKM358" s="1"/>
      <c r="PKN358" s="1"/>
      <c r="PKO358" s="1"/>
      <c r="PKP358" s="1"/>
      <c r="PKQ358" s="1"/>
      <c r="PKR358" s="1"/>
      <c r="PKS358" s="1"/>
      <c r="PKT358" s="1"/>
      <c r="PKU358" s="1"/>
      <c r="PKV358" s="1"/>
      <c r="PKW358" s="1"/>
      <c r="PKX358" s="1"/>
      <c r="PKY358" s="1"/>
      <c r="PKZ358" s="1"/>
      <c r="PLA358" s="1"/>
      <c r="PLB358" s="1"/>
      <c r="PLC358" s="1"/>
      <c r="PLD358" s="1"/>
      <c r="PLE358" s="1"/>
      <c r="PLF358" s="1"/>
      <c r="PLG358" s="1"/>
      <c r="PLH358" s="1"/>
      <c r="PLI358" s="1"/>
      <c r="PLJ358" s="1"/>
      <c r="PLK358" s="1"/>
      <c r="PLL358" s="1"/>
      <c r="PLM358" s="1"/>
      <c r="PLN358" s="1"/>
      <c r="PLO358" s="1"/>
      <c r="PLP358" s="1"/>
      <c r="PLQ358" s="1"/>
      <c r="PLR358" s="1"/>
      <c r="PLS358" s="1"/>
      <c r="PLT358" s="1"/>
      <c r="PLU358" s="1"/>
      <c r="PLV358" s="1"/>
      <c r="PLW358" s="1"/>
      <c r="PLX358" s="1"/>
      <c r="PLY358" s="1"/>
      <c r="PLZ358" s="1"/>
      <c r="PMA358" s="1"/>
      <c r="PMB358" s="1"/>
      <c r="PMC358" s="1"/>
      <c r="PMD358" s="1"/>
      <c r="PME358" s="1"/>
      <c r="PMF358" s="1"/>
      <c r="PMG358" s="1"/>
      <c r="PMH358" s="1"/>
      <c r="PMI358" s="1"/>
      <c r="PMJ358" s="1"/>
      <c r="PMK358" s="1"/>
      <c r="PML358" s="1"/>
      <c r="PMM358" s="1"/>
      <c r="PMN358" s="1"/>
      <c r="PMO358" s="1"/>
      <c r="PMP358" s="1"/>
      <c r="PMQ358" s="1"/>
      <c r="PMR358" s="1"/>
      <c r="PMS358" s="1"/>
      <c r="PMT358" s="1"/>
      <c r="PMU358" s="1"/>
      <c r="PMV358" s="1"/>
      <c r="PMW358" s="1"/>
      <c r="PMX358" s="1"/>
      <c r="PMY358" s="1"/>
      <c r="PMZ358" s="1"/>
      <c r="PNA358" s="1"/>
      <c r="PNB358" s="1"/>
      <c r="PNC358" s="1"/>
      <c r="PND358" s="1"/>
      <c r="PNE358" s="1"/>
      <c r="PNF358" s="1"/>
      <c r="PNG358" s="1"/>
      <c r="PNH358" s="1"/>
      <c r="PNI358" s="1"/>
      <c r="PNJ358" s="1"/>
      <c r="PNK358" s="1"/>
      <c r="PNL358" s="1"/>
      <c r="PNM358" s="1"/>
      <c r="PNN358" s="1"/>
      <c r="PNO358" s="1"/>
      <c r="PNP358" s="1"/>
      <c r="PNQ358" s="1"/>
      <c r="PNR358" s="1"/>
      <c r="PNS358" s="1"/>
      <c r="PNT358" s="1"/>
      <c r="PNU358" s="1"/>
      <c r="PNV358" s="1"/>
      <c r="PNW358" s="1"/>
      <c r="PNX358" s="1"/>
      <c r="PNY358" s="1"/>
      <c r="PNZ358" s="1"/>
      <c r="POA358" s="1"/>
      <c r="POB358" s="1"/>
      <c r="POC358" s="1"/>
      <c r="POD358" s="1"/>
      <c r="POE358" s="1"/>
      <c r="POF358" s="1"/>
      <c r="POG358" s="1"/>
      <c r="POH358" s="1"/>
      <c r="POI358" s="1"/>
      <c r="POJ358" s="1"/>
      <c r="POK358" s="1"/>
      <c r="POL358" s="1"/>
      <c r="POM358" s="1"/>
      <c r="PON358" s="1"/>
      <c r="POO358" s="1"/>
      <c r="POP358" s="1"/>
      <c r="POQ358" s="1"/>
      <c r="POR358" s="1"/>
      <c r="POS358" s="1"/>
      <c r="POT358" s="1"/>
      <c r="POU358" s="1"/>
      <c r="POV358" s="1"/>
      <c r="POW358" s="1"/>
      <c r="POX358" s="1"/>
      <c r="POY358" s="1"/>
      <c r="POZ358" s="1"/>
      <c r="PPA358" s="1"/>
      <c r="PPB358" s="1"/>
      <c r="PPC358" s="1"/>
      <c r="PPD358" s="1"/>
      <c r="PPE358" s="1"/>
      <c r="PPF358" s="1"/>
      <c r="PPG358" s="1"/>
      <c r="PPH358" s="1"/>
      <c r="PPI358" s="1"/>
      <c r="PPJ358" s="1"/>
      <c r="PPK358" s="1"/>
      <c r="PPL358" s="1"/>
      <c r="PPM358" s="1"/>
      <c r="PPN358" s="1"/>
      <c r="PPO358" s="1"/>
      <c r="PPP358" s="1"/>
      <c r="PPQ358" s="1"/>
      <c r="PPR358" s="1"/>
      <c r="PPS358" s="1"/>
      <c r="PPT358" s="1"/>
      <c r="PPU358" s="1"/>
      <c r="PPV358" s="1"/>
      <c r="PPW358" s="1"/>
      <c r="PPX358" s="1"/>
      <c r="PPY358" s="1"/>
      <c r="PPZ358" s="1"/>
      <c r="PQA358" s="1"/>
      <c r="PQB358" s="1"/>
      <c r="PQC358" s="1"/>
      <c r="PQD358" s="1"/>
      <c r="PQE358" s="1"/>
      <c r="PQF358" s="1"/>
      <c r="PQG358" s="1"/>
      <c r="PQH358" s="1"/>
      <c r="PQI358" s="1"/>
      <c r="PQJ358" s="1"/>
      <c r="PQK358" s="1"/>
      <c r="PQL358" s="1"/>
      <c r="PQM358" s="1"/>
      <c r="PQN358" s="1"/>
      <c r="PQO358" s="1"/>
      <c r="PQP358" s="1"/>
      <c r="PQQ358" s="1"/>
      <c r="PQR358" s="1"/>
      <c r="PQS358" s="1"/>
      <c r="PQT358" s="1"/>
      <c r="PQU358" s="1"/>
      <c r="PQV358" s="1"/>
      <c r="PQW358" s="1"/>
      <c r="PQX358" s="1"/>
      <c r="PQY358" s="1"/>
      <c r="PQZ358" s="1"/>
      <c r="PRA358" s="1"/>
      <c r="PRB358" s="1"/>
      <c r="PRC358" s="1"/>
      <c r="PRD358" s="1"/>
      <c r="PRE358" s="1"/>
      <c r="PRF358" s="1"/>
      <c r="PRG358" s="1"/>
      <c r="PRH358" s="1"/>
      <c r="PRI358" s="1"/>
      <c r="PRJ358" s="1"/>
      <c r="PRK358" s="1"/>
      <c r="PRL358" s="1"/>
      <c r="PRM358" s="1"/>
      <c r="PRN358" s="1"/>
      <c r="PRO358" s="1"/>
      <c r="PRP358" s="1"/>
      <c r="PRQ358" s="1"/>
      <c r="PRR358" s="1"/>
      <c r="PRS358" s="1"/>
      <c r="PRT358" s="1"/>
      <c r="PRU358" s="1"/>
      <c r="PRV358" s="1"/>
      <c r="PRW358" s="1"/>
      <c r="PRX358" s="1"/>
      <c r="PRY358" s="1"/>
      <c r="PRZ358" s="1"/>
      <c r="PSA358" s="1"/>
      <c r="PSB358" s="1"/>
      <c r="PSC358" s="1"/>
      <c r="PSD358" s="1"/>
      <c r="PSE358" s="1"/>
      <c r="PSF358" s="1"/>
      <c r="PSG358" s="1"/>
      <c r="PSH358" s="1"/>
      <c r="PSI358" s="1"/>
      <c r="PSJ358" s="1"/>
      <c r="PSK358" s="1"/>
      <c r="PSL358" s="1"/>
      <c r="PSM358" s="1"/>
      <c r="PSN358" s="1"/>
      <c r="PSO358" s="1"/>
      <c r="PSP358" s="1"/>
      <c r="PSQ358" s="1"/>
      <c r="PSR358" s="1"/>
      <c r="PSS358" s="1"/>
      <c r="PST358" s="1"/>
      <c r="PSU358" s="1"/>
      <c r="PSV358" s="1"/>
      <c r="PSW358" s="1"/>
      <c r="PSX358" s="1"/>
      <c r="PSY358" s="1"/>
      <c r="PSZ358" s="1"/>
      <c r="PTA358" s="1"/>
      <c r="PTB358" s="1"/>
      <c r="PTC358" s="1"/>
      <c r="PTD358" s="1"/>
      <c r="PTE358" s="1"/>
      <c r="PTF358" s="1"/>
      <c r="PTG358" s="1"/>
      <c r="PTH358" s="1"/>
      <c r="PTI358" s="1"/>
      <c r="PTJ358" s="1"/>
      <c r="PTK358" s="1"/>
      <c r="PTL358" s="1"/>
      <c r="PTM358" s="1"/>
      <c r="PTN358" s="1"/>
      <c r="PTO358" s="1"/>
      <c r="PTP358" s="1"/>
      <c r="PTQ358" s="1"/>
      <c r="PTR358" s="1"/>
      <c r="PTS358" s="1"/>
      <c r="PTT358" s="1"/>
      <c r="PTU358" s="1"/>
      <c r="PTV358" s="1"/>
      <c r="PTW358" s="1"/>
      <c r="PTX358" s="1"/>
      <c r="PTY358" s="1"/>
      <c r="PTZ358" s="1"/>
      <c r="PUA358" s="1"/>
      <c r="PUB358" s="1"/>
      <c r="PUC358" s="1"/>
      <c r="PUD358" s="1"/>
      <c r="PUE358" s="1"/>
      <c r="PUF358" s="1"/>
      <c r="PUG358" s="1"/>
      <c r="PUH358" s="1"/>
      <c r="PUI358" s="1"/>
      <c r="PUJ358" s="1"/>
      <c r="PUK358" s="1"/>
      <c r="PUL358" s="1"/>
      <c r="PUM358" s="1"/>
      <c r="PUN358" s="1"/>
      <c r="PUO358" s="1"/>
      <c r="PUP358" s="1"/>
      <c r="PUQ358" s="1"/>
      <c r="PUR358" s="1"/>
      <c r="PUS358" s="1"/>
      <c r="PUT358" s="1"/>
      <c r="PUU358" s="1"/>
      <c r="PUV358" s="1"/>
      <c r="PUW358" s="1"/>
      <c r="PUX358" s="1"/>
      <c r="PUY358" s="1"/>
      <c r="PUZ358" s="1"/>
      <c r="PVA358" s="1"/>
      <c r="PVB358" s="1"/>
      <c r="PVC358" s="1"/>
      <c r="PVD358" s="1"/>
      <c r="PVE358" s="1"/>
      <c r="PVF358" s="1"/>
      <c r="PVG358" s="1"/>
      <c r="PVH358" s="1"/>
      <c r="PVI358" s="1"/>
      <c r="PVJ358" s="1"/>
      <c r="PVK358" s="1"/>
      <c r="PVL358" s="1"/>
      <c r="PVM358" s="1"/>
      <c r="PVN358" s="1"/>
      <c r="PVO358" s="1"/>
      <c r="PVP358" s="1"/>
      <c r="PVQ358" s="1"/>
      <c r="PVR358" s="1"/>
      <c r="PVS358" s="1"/>
      <c r="PVT358" s="1"/>
      <c r="PVU358" s="1"/>
      <c r="PVV358" s="1"/>
      <c r="PVW358" s="1"/>
      <c r="PVX358" s="1"/>
      <c r="PVY358" s="1"/>
      <c r="PVZ358" s="1"/>
      <c r="PWA358" s="1"/>
      <c r="PWB358" s="1"/>
      <c r="PWC358" s="1"/>
      <c r="PWD358" s="1"/>
      <c r="PWE358" s="1"/>
      <c r="PWF358" s="1"/>
      <c r="PWG358" s="1"/>
      <c r="PWH358" s="1"/>
      <c r="PWI358" s="1"/>
      <c r="PWJ358" s="1"/>
      <c r="PWK358" s="1"/>
      <c r="PWL358" s="1"/>
      <c r="PWM358" s="1"/>
      <c r="PWN358" s="1"/>
      <c r="PWO358" s="1"/>
      <c r="PWP358" s="1"/>
      <c r="PWQ358" s="1"/>
      <c r="PWR358" s="1"/>
      <c r="PWS358" s="1"/>
      <c r="PWT358" s="1"/>
      <c r="PWU358" s="1"/>
      <c r="PWV358" s="1"/>
      <c r="PWW358" s="1"/>
      <c r="PWX358" s="1"/>
      <c r="PWY358" s="1"/>
      <c r="PWZ358" s="1"/>
      <c r="PXA358" s="1"/>
      <c r="PXB358" s="1"/>
      <c r="PXC358" s="1"/>
      <c r="PXD358" s="1"/>
      <c r="PXE358" s="1"/>
      <c r="PXF358" s="1"/>
      <c r="PXG358" s="1"/>
      <c r="PXH358" s="1"/>
      <c r="PXI358" s="1"/>
      <c r="PXJ358" s="1"/>
      <c r="PXK358" s="1"/>
      <c r="PXL358" s="1"/>
      <c r="PXM358" s="1"/>
      <c r="PXN358" s="1"/>
      <c r="PXO358" s="1"/>
      <c r="PXP358" s="1"/>
      <c r="PXQ358" s="1"/>
      <c r="PXR358" s="1"/>
      <c r="PXS358" s="1"/>
      <c r="PXT358" s="1"/>
      <c r="PXU358" s="1"/>
      <c r="PXV358" s="1"/>
      <c r="PXW358" s="1"/>
      <c r="PXX358" s="1"/>
      <c r="PXY358" s="1"/>
      <c r="PXZ358" s="1"/>
      <c r="PYA358" s="1"/>
      <c r="PYB358" s="1"/>
      <c r="PYC358" s="1"/>
      <c r="PYD358" s="1"/>
      <c r="PYE358" s="1"/>
      <c r="PYF358" s="1"/>
      <c r="PYG358" s="1"/>
      <c r="PYH358" s="1"/>
      <c r="PYI358" s="1"/>
      <c r="PYJ358" s="1"/>
      <c r="PYK358" s="1"/>
      <c r="PYL358" s="1"/>
      <c r="PYM358" s="1"/>
      <c r="PYN358" s="1"/>
      <c r="PYO358" s="1"/>
      <c r="PYP358" s="1"/>
      <c r="PYQ358" s="1"/>
      <c r="PYR358" s="1"/>
      <c r="PYS358" s="1"/>
      <c r="PYT358" s="1"/>
      <c r="PYU358" s="1"/>
      <c r="PYV358" s="1"/>
      <c r="PYW358" s="1"/>
      <c r="PYX358" s="1"/>
      <c r="PYY358" s="1"/>
      <c r="PYZ358" s="1"/>
      <c r="PZA358" s="1"/>
      <c r="PZB358" s="1"/>
      <c r="PZC358" s="1"/>
      <c r="PZD358" s="1"/>
      <c r="PZE358" s="1"/>
      <c r="PZF358" s="1"/>
      <c r="PZG358" s="1"/>
      <c r="PZH358" s="1"/>
      <c r="PZI358" s="1"/>
      <c r="PZJ358" s="1"/>
      <c r="PZK358" s="1"/>
      <c r="PZL358" s="1"/>
      <c r="PZM358" s="1"/>
      <c r="PZN358" s="1"/>
      <c r="PZO358" s="1"/>
      <c r="PZP358" s="1"/>
      <c r="PZQ358" s="1"/>
      <c r="PZR358" s="1"/>
      <c r="PZS358" s="1"/>
      <c r="PZT358" s="1"/>
      <c r="PZU358" s="1"/>
      <c r="PZV358" s="1"/>
      <c r="PZW358" s="1"/>
      <c r="PZX358" s="1"/>
      <c r="PZY358" s="1"/>
      <c r="PZZ358" s="1"/>
      <c r="QAA358" s="1"/>
      <c r="QAB358" s="1"/>
      <c r="QAC358" s="1"/>
      <c r="QAD358" s="1"/>
      <c r="QAE358" s="1"/>
      <c r="QAF358" s="1"/>
      <c r="QAG358" s="1"/>
      <c r="QAH358" s="1"/>
      <c r="QAI358" s="1"/>
      <c r="QAJ358" s="1"/>
      <c r="QAK358" s="1"/>
      <c r="QAL358" s="1"/>
      <c r="QAM358" s="1"/>
      <c r="QAN358" s="1"/>
      <c r="QAO358" s="1"/>
      <c r="QAP358" s="1"/>
      <c r="QAQ358" s="1"/>
      <c r="QAR358" s="1"/>
      <c r="QAS358" s="1"/>
      <c r="QAT358" s="1"/>
      <c r="QAU358" s="1"/>
      <c r="QAV358" s="1"/>
      <c r="QAW358" s="1"/>
      <c r="QAX358" s="1"/>
      <c r="QAY358" s="1"/>
      <c r="QAZ358" s="1"/>
      <c r="QBA358" s="1"/>
      <c r="QBB358" s="1"/>
      <c r="QBC358" s="1"/>
      <c r="QBD358" s="1"/>
      <c r="QBE358" s="1"/>
      <c r="QBF358" s="1"/>
      <c r="QBG358" s="1"/>
      <c r="QBH358" s="1"/>
      <c r="QBI358" s="1"/>
      <c r="QBJ358" s="1"/>
      <c r="QBK358" s="1"/>
      <c r="QBL358" s="1"/>
      <c r="QBM358" s="1"/>
      <c r="QBN358" s="1"/>
      <c r="QBO358" s="1"/>
      <c r="QBP358" s="1"/>
      <c r="QBQ358" s="1"/>
      <c r="QBR358" s="1"/>
      <c r="QBS358" s="1"/>
      <c r="QBT358" s="1"/>
      <c r="QBU358" s="1"/>
      <c r="QBV358" s="1"/>
      <c r="QBW358" s="1"/>
      <c r="QBX358" s="1"/>
      <c r="QBY358" s="1"/>
      <c r="QBZ358" s="1"/>
      <c r="QCA358" s="1"/>
      <c r="QCB358" s="1"/>
      <c r="QCC358" s="1"/>
      <c r="QCD358" s="1"/>
      <c r="QCE358" s="1"/>
      <c r="QCF358" s="1"/>
      <c r="QCG358" s="1"/>
      <c r="QCH358" s="1"/>
      <c r="QCI358" s="1"/>
      <c r="QCJ358" s="1"/>
      <c r="QCK358" s="1"/>
      <c r="QCL358" s="1"/>
      <c r="QCM358" s="1"/>
      <c r="QCN358" s="1"/>
      <c r="QCO358" s="1"/>
      <c r="QCP358" s="1"/>
      <c r="QCQ358" s="1"/>
      <c r="QCR358" s="1"/>
      <c r="QCS358" s="1"/>
      <c r="QCT358" s="1"/>
      <c r="QCU358" s="1"/>
      <c r="QCV358" s="1"/>
      <c r="QCW358" s="1"/>
      <c r="QCX358" s="1"/>
      <c r="QCY358" s="1"/>
      <c r="QCZ358" s="1"/>
      <c r="QDA358" s="1"/>
      <c r="QDB358" s="1"/>
      <c r="QDC358" s="1"/>
      <c r="QDD358" s="1"/>
      <c r="QDE358" s="1"/>
      <c r="QDF358" s="1"/>
      <c r="QDG358" s="1"/>
      <c r="QDH358" s="1"/>
      <c r="QDI358" s="1"/>
      <c r="QDJ358" s="1"/>
      <c r="QDK358" s="1"/>
      <c r="QDL358" s="1"/>
      <c r="QDM358" s="1"/>
      <c r="QDN358" s="1"/>
      <c r="QDO358" s="1"/>
      <c r="QDP358" s="1"/>
      <c r="QDQ358" s="1"/>
      <c r="QDR358" s="1"/>
      <c r="QDS358" s="1"/>
      <c r="QDT358" s="1"/>
      <c r="QDU358" s="1"/>
      <c r="QDV358" s="1"/>
      <c r="QDW358" s="1"/>
      <c r="QDX358" s="1"/>
      <c r="QDY358" s="1"/>
      <c r="QDZ358" s="1"/>
      <c r="QEA358" s="1"/>
      <c r="QEB358" s="1"/>
      <c r="QEC358" s="1"/>
      <c r="QED358" s="1"/>
      <c r="QEE358" s="1"/>
      <c r="QEF358" s="1"/>
      <c r="QEG358" s="1"/>
      <c r="QEH358" s="1"/>
      <c r="QEI358" s="1"/>
      <c r="QEJ358" s="1"/>
      <c r="QEK358" s="1"/>
      <c r="QEL358" s="1"/>
      <c r="QEM358" s="1"/>
      <c r="QEN358" s="1"/>
      <c r="QEO358" s="1"/>
      <c r="QEP358" s="1"/>
      <c r="QEQ358" s="1"/>
      <c r="QER358" s="1"/>
      <c r="QES358" s="1"/>
      <c r="QET358" s="1"/>
      <c r="QEU358" s="1"/>
      <c r="QEV358" s="1"/>
      <c r="QEW358" s="1"/>
      <c r="QEX358" s="1"/>
      <c r="QEY358" s="1"/>
      <c r="QEZ358" s="1"/>
      <c r="QFA358" s="1"/>
      <c r="QFB358" s="1"/>
      <c r="QFC358" s="1"/>
      <c r="QFD358" s="1"/>
      <c r="QFE358" s="1"/>
      <c r="QFF358" s="1"/>
      <c r="QFG358" s="1"/>
      <c r="QFH358" s="1"/>
      <c r="QFI358" s="1"/>
      <c r="QFJ358" s="1"/>
      <c r="QFK358" s="1"/>
      <c r="QFL358" s="1"/>
      <c r="QFM358" s="1"/>
      <c r="QFN358" s="1"/>
      <c r="QFO358" s="1"/>
      <c r="QFP358" s="1"/>
      <c r="QFQ358" s="1"/>
      <c r="QFR358" s="1"/>
      <c r="QFS358" s="1"/>
      <c r="QFT358" s="1"/>
      <c r="QFU358" s="1"/>
      <c r="QFV358" s="1"/>
      <c r="QFW358" s="1"/>
      <c r="QFX358" s="1"/>
      <c r="QFY358" s="1"/>
      <c r="QFZ358" s="1"/>
      <c r="QGA358" s="1"/>
      <c r="QGB358" s="1"/>
      <c r="QGC358" s="1"/>
      <c r="QGD358" s="1"/>
      <c r="QGE358" s="1"/>
      <c r="QGF358" s="1"/>
      <c r="QGG358" s="1"/>
      <c r="QGH358" s="1"/>
      <c r="QGI358" s="1"/>
      <c r="QGJ358" s="1"/>
      <c r="QGK358" s="1"/>
      <c r="QGL358" s="1"/>
      <c r="QGM358" s="1"/>
      <c r="QGN358" s="1"/>
      <c r="QGO358" s="1"/>
      <c r="QGP358" s="1"/>
      <c r="QGQ358" s="1"/>
      <c r="QGR358" s="1"/>
      <c r="QGS358" s="1"/>
      <c r="QGT358" s="1"/>
      <c r="QGU358" s="1"/>
      <c r="QGV358" s="1"/>
      <c r="QGW358" s="1"/>
      <c r="QGX358" s="1"/>
      <c r="QGY358" s="1"/>
      <c r="QGZ358" s="1"/>
      <c r="QHA358" s="1"/>
      <c r="QHB358" s="1"/>
      <c r="QHC358" s="1"/>
      <c r="QHD358" s="1"/>
      <c r="QHE358" s="1"/>
      <c r="QHF358" s="1"/>
      <c r="QHG358" s="1"/>
      <c r="QHH358" s="1"/>
      <c r="QHI358" s="1"/>
      <c r="QHJ358" s="1"/>
      <c r="QHK358" s="1"/>
      <c r="QHL358" s="1"/>
      <c r="QHM358" s="1"/>
      <c r="QHN358" s="1"/>
      <c r="QHO358" s="1"/>
      <c r="QHP358" s="1"/>
      <c r="QHQ358" s="1"/>
      <c r="QHR358" s="1"/>
      <c r="QHS358" s="1"/>
      <c r="QHT358" s="1"/>
      <c r="QHU358" s="1"/>
      <c r="QHV358" s="1"/>
      <c r="QHW358" s="1"/>
      <c r="QHX358" s="1"/>
      <c r="QHY358" s="1"/>
      <c r="QHZ358" s="1"/>
      <c r="QIA358" s="1"/>
      <c r="QIB358" s="1"/>
      <c r="QIC358" s="1"/>
      <c r="QID358" s="1"/>
      <c r="QIE358" s="1"/>
      <c r="QIF358" s="1"/>
      <c r="QIG358" s="1"/>
      <c r="QIH358" s="1"/>
      <c r="QII358" s="1"/>
      <c r="QIJ358" s="1"/>
      <c r="QIK358" s="1"/>
      <c r="QIL358" s="1"/>
      <c r="QIM358" s="1"/>
      <c r="QIN358" s="1"/>
      <c r="QIO358" s="1"/>
      <c r="QIP358" s="1"/>
      <c r="QIQ358" s="1"/>
      <c r="QIR358" s="1"/>
      <c r="QIS358" s="1"/>
      <c r="QIT358" s="1"/>
      <c r="QIU358" s="1"/>
      <c r="QIV358" s="1"/>
      <c r="QIW358" s="1"/>
      <c r="QIX358" s="1"/>
      <c r="QIY358" s="1"/>
      <c r="QIZ358" s="1"/>
      <c r="QJA358" s="1"/>
      <c r="QJB358" s="1"/>
      <c r="QJC358" s="1"/>
      <c r="QJD358" s="1"/>
      <c r="QJE358" s="1"/>
      <c r="QJF358" s="1"/>
      <c r="QJG358" s="1"/>
      <c r="QJH358" s="1"/>
      <c r="QJI358" s="1"/>
      <c r="QJJ358" s="1"/>
      <c r="QJK358" s="1"/>
      <c r="QJL358" s="1"/>
      <c r="QJM358" s="1"/>
      <c r="QJN358" s="1"/>
      <c r="QJO358" s="1"/>
      <c r="QJP358" s="1"/>
      <c r="QJQ358" s="1"/>
      <c r="QJR358" s="1"/>
      <c r="QJS358" s="1"/>
      <c r="QJT358" s="1"/>
      <c r="QJU358" s="1"/>
      <c r="QJV358" s="1"/>
      <c r="QJW358" s="1"/>
      <c r="QJX358" s="1"/>
      <c r="QJY358" s="1"/>
      <c r="QJZ358" s="1"/>
      <c r="QKA358" s="1"/>
      <c r="QKB358" s="1"/>
      <c r="QKC358" s="1"/>
      <c r="QKD358" s="1"/>
      <c r="QKE358" s="1"/>
      <c r="QKF358" s="1"/>
      <c r="QKG358" s="1"/>
      <c r="QKH358" s="1"/>
      <c r="QKI358" s="1"/>
      <c r="QKJ358" s="1"/>
      <c r="QKK358" s="1"/>
      <c r="QKL358" s="1"/>
      <c r="QKM358" s="1"/>
      <c r="QKN358" s="1"/>
      <c r="QKO358" s="1"/>
      <c r="QKP358" s="1"/>
      <c r="QKQ358" s="1"/>
      <c r="QKR358" s="1"/>
      <c r="QKS358" s="1"/>
      <c r="QKT358" s="1"/>
      <c r="QKU358" s="1"/>
      <c r="QKV358" s="1"/>
      <c r="QKW358" s="1"/>
      <c r="QKX358" s="1"/>
      <c r="QKY358" s="1"/>
      <c r="QKZ358" s="1"/>
      <c r="QLA358" s="1"/>
      <c r="QLB358" s="1"/>
      <c r="QLC358" s="1"/>
      <c r="QLD358" s="1"/>
      <c r="QLE358" s="1"/>
      <c r="QLF358" s="1"/>
      <c r="QLG358" s="1"/>
      <c r="QLH358" s="1"/>
      <c r="QLI358" s="1"/>
      <c r="QLJ358" s="1"/>
      <c r="QLK358" s="1"/>
      <c r="QLL358" s="1"/>
      <c r="QLM358" s="1"/>
      <c r="QLN358" s="1"/>
      <c r="QLO358" s="1"/>
      <c r="QLP358" s="1"/>
      <c r="QLQ358" s="1"/>
      <c r="QLR358" s="1"/>
      <c r="QLS358" s="1"/>
      <c r="QLT358" s="1"/>
      <c r="QLU358" s="1"/>
      <c r="QLV358" s="1"/>
      <c r="QLW358" s="1"/>
      <c r="QLX358" s="1"/>
      <c r="QLY358" s="1"/>
      <c r="QLZ358" s="1"/>
      <c r="QMA358" s="1"/>
      <c r="QMB358" s="1"/>
      <c r="QMC358" s="1"/>
      <c r="QMD358" s="1"/>
      <c r="QME358" s="1"/>
      <c r="QMF358" s="1"/>
      <c r="QMG358" s="1"/>
      <c r="QMH358" s="1"/>
      <c r="QMI358" s="1"/>
      <c r="QMJ358" s="1"/>
      <c r="QMK358" s="1"/>
      <c r="QML358" s="1"/>
      <c r="QMM358" s="1"/>
      <c r="QMN358" s="1"/>
      <c r="QMO358" s="1"/>
      <c r="QMP358" s="1"/>
      <c r="QMQ358" s="1"/>
      <c r="QMR358" s="1"/>
      <c r="QMS358" s="1"/>
      <c r="QMT358" s="1"/>
      <c r="QMU358" s="1"/>
      <c r="QMV358" s="1"/>
      <c r="QMW358" s="1"/>
      <c r="QMX358" s="1"/>
      <c r="QMY358" s="1"/>
      <c r="QMZ358" s="1"/>
      <c r="QNA358" s="1"/>
      <c r="QNB358" s="1"/>
      <c r="QNC358" s="1"/>
      <c r="QND358" s="1"/>
      <c r="QNE358" s="1"/>
      <c r="QNF358" s="1"/>
      <c r="QNG358" s="1"/>
      <c r="QNH358" s="1"/>
      <c r="QNI358" s="1"/>
      <c r="QNJ358" s="1"/>
      <c r="QNK358" s="1"/>
      <c r="QNL358" s="1"/>
      <c r="QNM358" s="1"/>
      <c r="QNN358" s="1"/>
      <c r="QNO358" s="1"/>
      <c r="QNP358" s="1"/>
      <c r="QNQ358" s="1"/>
      <c r="QNR358" s="1"/>
      <c r="QNS358" s="1"/>
      <c r="QNT358" s="1"/>
      <c r="QNU358" s="1"/>
      <c r="QNV358" s="1"/>
      <c r="QNW358" s="1"/>
      <c r="QNX358" s="1"/>
      <c r="QNY358" s="1"/>
      <c r="QNZ358" s="1"/>
      <c r="QOA358" s="1"/>
      <c r="QOB358" s="1"/>
      <c r="QOC358" s="1"/>
      <c r="QOD358" s="1"/>
      <c r="QOE358" s="1"/>
      <c r="QOF358" s="1"/>
      <c r="QOG358" s="1"/>
      <c r="QOH358" s="1"/>
      <c r="QOI358" s="1"/>
      <c r="QOJ358" s="1"/>
      <c r="QOK358" s="1"/>
      <c r="QOL358" s="1"/>
      <c r="QOM358" s="1"/>
      <c r="QON358" s="1"/>
      <c r="QOO358" s="1"/>
      <c r="QOP358" s="1"/>
      <c r="QOQ358" s="1"/>
      <c r="QOR358" s="1"/>
      <c r="QOS358" s="1"/>
      <c r="QOT358" s="1"/>
      <c r="QOU358" s="1"/>
      <c r="QOV358" s="1"/>
      <c r="QOW358" s="1"/>
      <c r="QOX358" s="1"/>
      <c r="QOY358" s="1"/>
      <c r="QOZ358" s="1"/>
      <c r="QPA358" s="1"/>
      <c r="QPB358" s="1"/>
      <c r="QPC358" s="1"/>
      <c r="QPD358" s="1"/>
      <c r="QPE358" s="1"/>
      <c r="QPF358" s="1"/>
      <c r="QPG358" s="1"/>
      <c r="QPH358" s="1"/>
      <c r="QPI358" s="1"/>
      <c r="QPJ358" s="1"/>
      <c r="QPK358" s="1"/>
      <c r="QPL358" s="1"/>
      <c r="QPM358" s="1"/>
      <c r="QPN358" s="1"/>
      <c r="QPO358" s="1"/>
      <c r="QPP358" s="1"/>
      <c r="QPQ358" s="1"/>
      <c r="QPR358" s="1"/>
      <c r="QPS358" s="1"/>
      <c r="QPT358" s="1"/>
      <c r="QPU358" s="1"/>
      <c r="QPV358" s="1"/>
      <c r="QPW358" s="1"/>
      <c r="QPX358" s="1"/>
      <c r="QPY358" s="1"/>
      <c r="QPZ358" s="1"/>
      <c r="QQA358" s="1"/>
      <c r="QQB358" s="1"/>
      <c r="QQC358" s="1"/>
      <c r="QQD358" s="1"/>
      <c r="QQE358" s="1"/>
      <c r="QQF358" s="1"/>
      <c r="QQG358" s="1"/>
      <c r="QQH358" s="1"/>
      <c r="QQI358" s="1"/>
      <c r="QQJ358" s="1"/>
      <c r="QQK358" s="1"/>
      <c r="QQL358" s="1"/>
      <c r="QQM358" s="1"/>
      <c r="QQN358" s="1"/>
      <c r="QQO358" s="1"/>
      <c r="QQP358" s="1"/>
      <c r="QQQ358" s="1"/>
      <c r="QQR358" s="1"/>
      <c r="QQS358" s="1"/>
      <c r="QQT358" s="1"/>
      <c r="QQU358" s="1"/>
      <c r="QQV358" s="1"/>
      <c r="QQW358" s="1"/>
      <c r="QQX358" s="1"/>
      <c r="QQY358" s="1"/>
      <c r="QQZ358" s="1"/>
      <c r="QRA358" s="1"/>
      <c r="QRB358" s="1"/>
      <c r="QRC358" s="1"/>
      <c r="QRD358" s="1"/>
      <c r="QRE358" s="1"/>
      <c r="QRF358" s="1"/>
      <c r="QRG358" s="1"/>
      <c r="QRH358" s="1"/>
      <c r="QRI358" s="1"/>
      <c r="QRJ358" s="1"/>
      <c r="QRK358" s="1"/>
      <c r="QRL358" s="1"/>
      <c r="QRM358" s="1"/>
      <c r="QRN358" s="1"/>
      <c r="QRO358" s="1"/>
      <c r="QRP358" s="1"/>
      <c r="QRQ358" s="1"/>
      <c r="QRR358" s="1"/>
      <c r="QRS358" s="1"/>
      <c r="QRT358" s="1"/>
      <c r="QRU358" s="1"/>
      <c r="QRV358" s="1"/>
      <c r="QRW358" s="1"/>
      <c r="QRX358" s="1"/>
      <c r="QRY358" s="1"/>
      <c r="QRZ358" s="1"/>
      <c r="QSA358" s="1"/>
      <c r="QSB358" s="1"/>
      <c r="QSC358" s="1"/>
      <c r="QSD358" s="1"/>
      <c r="QSE358" s="1"/>
      <c r="QSF358" s="1"/>
      <c r="QSG358" s="1"/>
      <c r="QSH358" s="1"/>
      <c r="QSI358" s="1"/>
      <c r="QSJ358" s="1"/>
      <c r="QSK358" s="1"/>
      <c r="QSL358" s="1"/>
      <c r="QSM358" s="1"/>
      <c r="QSN358" s="1"/>
      <c r="QSO358" s="1"/>
      <c r="QSP358" s="1"/>
      <c r="QSQ358" s="1"/>
      <c r="QSR358" s="1"/>
      <c r="QSS358" s="1"/>
      <c r="QST358" s="1"/>
      <c r="QSU358" s="1"/>
      <c r="QSV358" s="1"/>
      <c r="QSW358" s="1"/>
      <c r="QSX358" s="1"/>
      <c r="QSY358" s="1"/>
      <c r="QSZ358" s="1"/>
      <c r="QTA358" s="1"/>
      <c r="QTB358" s="1"/>
      <c r="QTC358" s="1"/>
      <c r="QTD358" s="1"/>
      <c r="QTE358" s="1"/>
      <c r="QTF358" s="1"/>
      <c r="QTG358" s="1"/>
      <c r="QTH358" s="1"/>
      <c r="QTI358" s="1"/>
      <c r="QTJ358" s="1"/>
      <c r="QTK358" s="1"/>
      <c r="QTL358" s="1"/>
      <c r="QTM358" s="1"/>
      <c r="QTN358" s="1"/>
      <c r="QTO358" s="1"/>
      <c r="QTP358" s="1"/>
      <c r="QTQ358" s="1"/>
      <c r="QTR358" s="1"/>
      <c r="QTS358" s="1"/>
      <c r="QTT358" s="1"/>
      <c r="QTU358" s="1"/>
      <c r="QTV358" s="1"/>
      <c r="QTW358" s="1"/>
      <c r="QTX358" s="1"/>
      <c r="QTY358" s="1"/>
      <c r="QTZ358" s="1"/>
      <c r="QUA358" s="1"/>
      <c r="QUB358" s="1"/>
      <c r="QUC358" s="1"/>
      <c r="QUD358" s="1"/>
      <c r="QUE358" s="1"/>
      <c r="QUF358" s="1"/>
      <c r="QUG358" s="1"/>
      <c r="QUH358" s="1"/>
      <c r="QUI358" s="1"/>
      <c r="QUJ358" s="1"/>
      <c r="QUK358" s="1"/>
      <c r="QUL358" s="1"/>
      <c r="QUM358" s="1"/>
      <c r="QUN358" s="1"/>
      <c r="QUO358" s="1"/>
      <c r="QUP358" s="1"/>
      <c r="QUQ358" s="1"/>
      <c r="QUR358" s="1"/>
      <c r="QUS358" s="1"/>
      <c r="QUT358" s="1"/>
      <c r="QUU358" s="1"/>
      <c r="QUV358" s="1"/>
      <c r="QUW358" s="1"/>
      <c r="QUX358" s="1"/>
      <c r="QUY358" s="1"/>
      <c r="QUZ358" s="1"/>
      <c r="QVA358" s="1"/>
      <c r="QVB358" s="1"/>
      <c r="QVC358" s="1"/>
      <c r="QVD358" s="1"/>
      <c r="QVE358" s="1"/>
      <c r="QVF358" s="1"/>
      <c r="QVG358" s="1"/>
      <c r="QVH358" s="1"/>
      <c r="QVI358" s="1"/>
      <c r="QVJ358" s="1"/>
      <c r="QVK358" s="1"/>
      <c r="QVL358" s="1"/>
      <c r="QVM358" s="1"/>
      <c r="QVN358" s="1"/>
      <c r="QVO358" s="1"/>
      <c r="QVP358" s="1"/>
      <c r="QVQ358" s="1"/>
      <c r="QVR358" s="1"/>
      <c r="QVS358" s="1"/>
      <c r="QVT358" s="1"/>
      <c r="QVU358" s="1"/>
      <c r="QVV358" s="1"/>
      <c r="QVW358" s="1"/>
      <c r="QVX358" s="1"/>
      <c r="QVY358" s="1"/>
      <c r="QVZ358" s="1"/>
      <c r="QWA358" s="1"/>
      <c r="QWB358" s="1"/>
      <c r="QWC358" s="1"/>
      <c r="QWD358" s="1"/>
      <c r="QWE358" s="1"/>
      <c r="QWF358" s="1"/>
      <c r="QWG358" s="1"/>
      <c r="QWH358" s="1"/>
      <c r="QWI358" s="1"/>
      <c r="QWJ358" s="1"/>
      <c r="QWK358" s="1"/>
      <c r="QWL358" s="1"/>
      <c r="QWM358" s="1"/>
      <c r="QWN358" s="1"/>
      <c r="QWO358" s="1"/>
      <c r="QWP358" s="1"/>
      <c r="QWQ358" s="1"/>
      <c r="QWR358" s="1"/>
      <c r="QWS358" s="1"/>
      <c r="QWT358" s="1"/>
      <c r="QWU358" s="1"/>
      <c r="QWV358" s="1"/>
      <c r="QWW358" s="1"/>
      <c r="QWX358" s="1"/>
      <c r="QWY358" s="1"/>
      <c r="QWZ358" s="1"/>
      <c r="QXA358" s="1"/>
      <c r="QXB358" s="1"/>
      <c r="QXC358" s="1"/>
      <c r="QXD358" s="1"/>
      <c r="QXE358" s="1"/>
      <c r="QXF358" s="1"/>
      <c r="QXG358" s="1"/>
      <c r="QXH358" s="1"/>
      <c r="QXI358" s="1"/>
      <c r="QXJ358" s="1"/>
      <c r="QXK358" s="1"/>
      <c r="QXL358" s="1"/>
      <c r="QXM358" s="1"/>
      <c r="QXN358" s="1"/>
      <c r="QXO358" s="1"/>
      <c r="QXP358" s="1"/>
      <c r="QXQ358" s="1"/>
      <c r="QXR358" s="1"/>
      <c r="QXS358" s="1"/>
      <c r="QXT358" s="1"/>
      <c r="QXU358" s="1"/>
      <c r="QXV358" s="1"/>
      <c r="QXW358" s="1"/>
      <c r="QXX358" s="1"/>
      <c r="QXY358" s="1"/>
      <c r="QXZ358" s="1"/>
      <c r="QYA358" s="1"/>
      <c r="QYB358" s="1"/>
      <c r="QYC358" s="1"/>
      <c r="QYD358" s="1"/>
      <c r="QYE358" s="1"/>
      <c r="QYF358" s="1"/>
      <c r="QYG358" s="1"/>
      <c r="QYH358" s="1"/>
      <c r="QYI358" s="1"/>
      <c r="QYJ358" s="1"/>
      <c r="QYK358" s="1"/>
      <c r="QYL358" s="1"/>
      <c r="QYM358" s="1"/>
      <c r="QYN358" s="1"/>
      <c r="QYO358" s="1"/>
      <c r="QYP358" s="1"/>
      <c r="QYQ358" s="1"/>
      <c r="QYR358" s="1"/>
      <c r="QYS358" s="1"/>
      <c r="QYT358" s="1"/>
      <c r="QYU358" s="1"/>
      <c r="QYV358" s="1"/>
      <c r="QYW358" s="1"/>
      <c r="QYX358" s="1"/>
      <c r="QYY358" s="1"/>
      <c r="QYZ358" s="1"/>
      <c r="QZA358" s="1"/>
      <c r="QZB358" s="1"/>
      <c r="QZC358" s="1"/>
      <c r="QZD358" s="1"/>
      <c r="QZE358" s="1"/>
      <c r="QZF358" s="1"/>
      <c r="QZG358" s="1"/>
      <c r="QZH358" s="1"/>
      <c r="QZI358" s="1"/>
      <c r="QZJ358" s="1"/>
      <c r="QZK358" s="1"/>
      <c r="QZL358" s="1"/>
      <c r="QZM358" s="1"/>
      <c r="QZN358" s="1"/>
      <c r="QZO358" s="1"/>
      <c r="QZP358" s="1"/>
      <c r="QZQ358" s="1"/>
      <c r="QZR358" s="1"/>
      <c r="QZS358" s="1"/>
      <c r="QZT358" s="1"/>
      <c r="QZU358" s="1"/>
      <c r="QZV358" s="1"/>
      <c r="QZW358" s="1"/>
      <c r="QZX358" s="1"/>
      <c r="QZY358" s="1"/>
      <c r="QZZ358" s="1"/>
      <c r="RAA358" s="1"/>
      <c r="RAB358" s="1"/>
      <c r="RAC358" s="1"/>
      <c r="RAD358" s="1"/>
      <c r="RAE358" s="1"/>
      <c r="RAF358" s="1"/>
      <c r="RAG358" s="1"/>
      <c r="RAH358" s="1"/>
      <c r="RAI358" s="1"/>
      <c r="RAJ358" s="1"/>
      <c r="RAK358" s="1"/>
      <c r="RAL358" s="1"/>
      <c r="RAM358" s="1"/>
      <c r="RAN358" s="1"/>
      <c r="RAO358" s="1"/>
      <c r="RAP358" s="1"/>
      <c r="RAQ358" s="1"/>
      <c r="RAR358" s="1"/>
      <c r="RAS358" s="1"/>
      <c r="RAT358" s="1"/>
      <c r="RAU358" s="1"/>
      <c r="RAV358" s="1"/>
      <c r="RAW358" s="1"/>
      <c r="RAX358" s="1"/>
      <c r="RAY358" s="1"/>
      <c r="RAZ358" s="1"/>
      <c r="RBA358" s="1"/>
      <c r="RBB358" s="1"/>
      <c r="RBC358" s="1"/>
      <c r="RBD358" s="1"/>
      <c r="RBE358" s="1"/>
      <c r="RBF358" s="1"/>
      <c r="RBG358" s="1"/>
      <c r="RBH358" s="1"/>
      <c r="RBI358" s="1"/>
      <c r="RBJ358" s="1"/>
      <c r="RBK358" s="1"/>
      <c r="RBL358" s="1"/>
      <c r="RBM358" s="1"/>
      <c r="RBN358" s="1"/>
      <c r="RBO358" s="1"/>
      <c r="RBP358" s="1"/>
      <c r="RBQ358" s="1"/>
      <c r="RBR358" s="1"/>
      <c r="RBS358" s="1"/>
      <c r="RBT358" s="1"/>
      <c r="RBU358" s="1"/>
      <c r="RBV358" s="1"/>
      <c r="RBW358" s="1"/>
      <c r="RBX358" s="1"/>
      <c r="RBY358" s="1"/>
      <c r="RBZ358" s="1"/>
      <c r="RCA358" s="1"/>
      <c r="RCB358" s="1"/>
      <c r="RCC358" s="1"/>
      <c r="RCD358" s="1"/>
      <c r="RCE358" s="1"/>
      <c r="RCF358" s="1"/>
      <c r="RCG358" s="1"/>
      <c r="RCH358" s="1"/>
      <c r="RCI358" s="1"/>
      <c r="RCJ358" s="1"/>
      <c r="RCK358" s="1"/>
      <c r="RCL358" s="1"/>
      <c r="RCM358" s="1"/>
      <c r="RCN358" s="1"/>
      <c r="RCO358" s="1"/>
      <c r="RCP358" s="1"/>
      <c r="RCQ358" s="1"/>
      <c r="RCR358" s="1"/>
      <c r="RCS358" s="1"/>
      <c r="RCT358" s="1"/>
      <c r="RCU358" s="1"/>
      <c r="RCV358" s="1"/>
      <c r="RCW358" s="1"/>
      <c r="RCX358" s="1"/>
      <c r="RCY358" s="1"/>
      <c r="RCZ358" s="1"/>
      <c r="RDA358" s="1"/>
      <c r="RDB358" s="1"/>
      <c r="RDC358" s="1"/>
      <c r="RDD358" s="1"/>
      <c r="RDE358" s="1"/>
      <c r="RDF358" s="1"/>
      <c r="RDG358" s="1"/>
      <c r="RDH358" s="1"/>
      <c r="RDI358" s="1"/>
      <c r="RDJ358" s="1"/>
      <c r="RDK358" s="1"/>
      <c r="RDL358" s="1"/>
      <c r="RDM358" s="1"/>
      <c r="RDN358" s="1"/>
      <c r="RDO358" s="1"/>
      <c r="RDP358" s="1"/>
      <c r="RDQ358" s="1"/>
      <c r="RDR358" s="1"/>
      <c r="RDS358" s="1"/>
      <c r="RDT358" s="1"/>
      <c r="RDU358" s="1"/>
      <c r="RDV358" s="1"/>
      <c r="RDW358" s="1"/>
      <c r="RDX358" s="1"/>
      <c r="RDY358" s="1"/>
      <c r="RDZ358" s="1"/>
      <c r="REA358" s="1"/>
      <c r="REB358" s="1"/>
      <c r="REC358" s="1"/>
      <c r="RED358" s="1"/>
      <c r="REE358" s="1"/>
      <c r="REF358" s="1"/>
      <c r="REG358" s="1"/>
      <c r="REH358" s="1"/>
      <c r="REI358" s="1"/>
      <c r="REJ358" s="1"/>
      <c r="REK358" s="1"/>
      <c r="REL358" s="1"/>
      <c r="REM358" s="1"/>
      <c r="REN358" s="1"/>
      <c r="REO358" s="1"/>
      <c r="REP358" s="1"/>
      <c r="REQ358" s="1"/>
      <c r="RER358" s="1"/>
      <c r="RES358" s="1"/>
      <c r="RET358" s="1"/>
      <c r="REU358" s="1"/>
      <c r="REV358" s="1"/>
      <c r="REW358" s="1"/>
      <c r="REX358" s="1"/>
      <c r="REY358" s="1"/>
      <c r="REZ358" s="1"/>
      <c r="RFA358" s="1"/>
      <c r="RFB358" s="1"/>
      <c r="RFC358" s="1"/>
      <c r="RFD358" s="1"/>
      <c r="RFE358" s="1"/>
      <c r="RFF358" s="1"/>
      <c r="RFG358" s="1"/>
      <c r="RFH358" s="1"/>
      <c r="RFI358" s="1"/>
      <c r="RFJ358" s="1"/>
      <c r="RFK358" s="1"/>
      <c r="RFL358" s="1"/>
      <c r="RFM358" s="1"/>
      <c r="RFN358" s="1"/>
      <c r="RFO358" s="1"/>
      <c r="RFP358" s="1"/>
      <c r="RFQ358" s="1"/>
      <c r="RFR358" s="1"/>
      <c r="RFS358" s="1"/>
      <c r="RFT358" s="1"/>
      <c r="RFU358" s="1"/>
      <c r="RFV358" s="1"/>
      <c r="RFW358" s="1"/>
      <c r="RFX358" s="1"/>
      <c r="RFY358" s="1"/>
      <c r="RFZ358" s="1"/>
      <c r="RGA358" s="1"/>
      <c r="RGB358" s="1"/>
      <c r="RGC358" s="1"/>
      <c r="RGD358" s="1"/>
      <c r="RGE358" s="1"/>
      <c r="RGF358" s="1"/>
      <c r="RGG358" s="1"/>
      <c r="RGH358" s="1"/>
      <c r="RGI358" s="1"/>
      <c r="RGJ358" s="1"/>
      <c r="RGK358" s="1"/>
      <c r="RGL358" s="1"/>
      <c r="RGM358" s="1"/>
      <c r="RGN358" s="1"/>
      <c r="RGO358" s="1"/>
      <c r="RGP358" s="1"/>
      <c r="RGQ358" s="1"/>
      <c r="RGR358" s="1"/>
      <c r="RGS358" s="1"/>
      <c r="RGT358" s="1"/>
      <c r="RGU358" s="1"/>
      <c r="RGV358" s="1"/>
      <c r="RGW358" s="1"/>
      <c r="RGX358" s="1"/>
      <c r="RGY358" s="1"/>
      <c r="RGZ358" s="1"/>
      <c r="RHA358" s="1"/>
      <c r="RHB358" s="1"/>
      <c r="RHC358" s="1"/>
      <c r="RHD358" s="1"/>
      <c r="RHE358" s="1"/>
      <c r="RHF358" s="1"/>
      <c r="RHG358" s="1"/>
      <c r="RHH358" s="1"/>
      <c r="RHI358" s="1"/>
      <c r="RHJ358" s="1"/>
      <c r="RHK358" s="1"/>
      <c r="RHL358" s="1"/>
      <c r="RHM358" s="1"/>
      <c r="RHN358" s="1"/>
      <c r="RHO358" s="1"/>
      <c r="RHP358" s="1"/>
      <c r="RHQ358" s="1"/>
      <c r="RHR358" s="1"/>
      <c r="RHS358" s="1"/>
      <c r="RHT358" s="1"/>
      <c r="RHU358" s="1"/>
      <c r="RHV358" s="1"/>
      <c r="RHW358" s="1"/>
      <c r="RHX358" s="1"/>
      <c r="RHY358" s="1"/>
      <c r="RHZ358" s="1"/>
      <c r="RIA358" s="1"/>
      <c r="RIB358" s="1"/>
      <c r="RIC358" s="1"/>
      <c r="RID358" s="1"/>
      <c r="RIE358" s="1"/>
      <c r="RIF358" s="1"/>
      <c r="RIG358" s="1"/>
      <c r="RIH358" s="1"/>
      <c r="RII358" s="1"/>
      <c r="RIJ358" s="1"/>
      <c r="RIK358" s="1"/>
      <c r="RIL358" s="1"/>
      <c r="RIM358" s="1"/>
      <c r="RIN358" s="1"/>
      <c r="RIO358" s="1"/>
      <c r="RIP358" s="1"/>
      <c r="RIQ358" s="1"/>
      <c r="RIR358" s="1"/>
      <c r="RIS358" s="1"/>
      <c r="RIT358" s="1"/>
      <c r="RIU358" s="1"/>
      <c r="RIV358" s="1"/>
      <c r="RIW358" s="1"/>
      <c r="RIX358" s="1"/>
      <c r="RIY358" s="1"/>
      <c r="RIZ358" s="1"/>
      <c r="RJA358" s="1"/>
      <c r="RJB358" s="1"/>
      <c r="RJC358" s="1"/>
      <c r="RJD358" s="1"/>
      <c r="RJE358" s="1"/>
      <c r="RJF358" s="1"/>
      <c r="RJG358" s="1"/>
      <c r="RJH358" s="1"/>
      <c r="RJI358" s="1"/>
      <c r="RJJ358" s="1"/>
      <c r="RJK358" s="1"/>
      <c r="RJL358" s="1"/>
      <c r="RJM358" s="1"/>
      <c r="RJN358" s="1"/>
      <c r="RJO358" s="1"/>
      <c r="RJP358" s="1"/>
      <c r="RJQ358" s="1"/>
      <c r="RJR358" s="1"/>
      <c r="RJS358" s="1"/>
      <c r="RJT358" s="1"/>
      <c r="RJU358" s="1"/>
      <c r="RJV358" s="1"/>
      <c r="RJW358" s="1"/>
      <c r="RJX358" s="1"/>
      <c r="RJY358" s="1"/>
      <c r="RJZ358" s="1"/>
      <c r="RKA358" s="1"/>
      <c r="RKB358" s="1"/>
      <c r="RKC358" s="1"/>
      <c r="RKD358" s="1"/>
      <c r="RKE358" s="1"/>
      <c r="RKF358" s="1"/>
      <c r="RKG358" s="1"/>
      <c r="RKH358" s="1"/>
      <c r="RKI358" s="1"/>
      <c r="RKJ358" s="1"/>
      <c r="RKK358" s="1"/>
      <c r="RKL358" s="1"/>
      <c r="RKM358" s="1"/>
      <c r="RKN358" s="1"/>
      <c r="RKO358" s="1"/>
      <c r="RKP358" s="1"/>
      <c r="RKQ358" s="1"/>
      <c r="RKR358" s="1"/>
      <c r="RKS358" s="1"/>
      <c r="RKT358" s="1"/>
      <c r="RKU358" s="1"/>
      <c r="RKV358" s="1"/>
      <c r="RKW358" s="1"/>
      <c r="RKX358" s="1"/>
      <c r="RKY358" s="1"/>
      <c r="RKZ358" s="1"/>
      <c r="RLA358" s="1"/>
      <c r="RLB358" s="1"/>
      <c r="RLC358" s="1"/>
      <c r="RLD358" s="1"/>
      <c r="RLE358" s="1"/>
      <c r="RLF358" s="1"/>
      <c r="RLG358" s="1"/>
      <c r="RLH358" s="1"/>
      <c r="RLI358" s="1"/>
      <c r="RLJ358" s="1"/>
      <c r="RLK358" s="1"/>
      <c r="RLL358" s="1"/>
      <c r="RLM358" s="1"/>
      <c r="RLN358" s="1"/>
      <c r="RLO358" s="1"/>
      <c r="RLP358" s="1"/>
      <c r="RLQ358" s="1"/>
      <c r="RLR358" s="1"/>
      <c r="RLS358" s="1"/>
      <c r="RLT358" s="1"/>
      <c r="RLU358" s="1"/>
      <c r="RLV358" s="1"/>
      <c r="RLW358" s="1"/>
      <c r="RLX358" s="1"/>
      <c r="RLY358" s="1"/>
      <c r="RLZ358" s="1"/>
      <c r="RMA358" s="1"/>
      <c r="RMB358" s="1"/>
      <c r="RMC358" s="1"/>
      <c r="RMD358" s="1"/>
      <c r="RME358" s="1"/>
      <c r="RMF358" s="1"/>
      <c r="RMG358" s="1"/>
      <c r="RMH358" s="1"/>
      <c r="RMI358" s="1"/>
      <c r="RMJ358" s="1"/>
      <c r="RMK358" s="1"/>
      <c r="RML358" s="1"/>
      <c r="RMM358" s="1"/>
      <c r="RMN358" s="1"/>
      <c r="RMO358" s="1"/>
      <c r="RMP358" s="1"/>
      <c r="RMQ358" s="1"/>
      <c r="RMR358" s="1"/>
      <c r="RMS358" s="1"/>
      <c r="RMT358" s="1"/>
      <c r="RMU358" s="1"/>
      <c r="RMV358" s="1"/>
      <c r="RMW358" s="1"/>
      <c r="RMX358" s="1"/>
      <c r="RMY358" s="1"/>
      <c r="RMZ358" s="1"/>
      <c r="RNA358" s="1"/>
      <c r="RNB358" s="1"/>
      <c r="RNC358" s="1"/>
      <c r="RND358" s="1"/>
      <c r="RNE358" s="1"/>
      <c r="RNF358" s="1"/>
      <c r="RNG358" s="1"/>
      <c r="RNH358" s="1"/>
      <c r="RNI358" s="1"/>
      <c r="RNJ358" s="1"/>
      <c r="RNK358" s="1"/>
      <c r="RNL358" s="1"/>
      <c r="RNM358" s="1"/>
      <c r="RNN358" s="1"/>
      <c r="RNO358" s="1"/>
      <c r="RNP358" s="1"/>
      <c r="RNQ358" s="1"/>
      <c r="RNR358" s="1"/>
      <c r="RNS358" s="1"/>
      <c r="RNT358" s="1"/>
      <c r="RNU358" s="1"/>
      <c r="RNV358" s="1"/>
      <c r="RNW358" s="1"/>
      <c r="RNX358" s="1"/>
      <c r="RNY358" s="1"/>
      <c r="RNZ358" s="1"/>
      <c r="ROA358" s="1"/>
      <c r="ROB358" s="1"/>
      <c r="ROC358" s="1"/>
      <c r="ROD358" s="1"/>
      <c r="ROE358" s="1"/>
      <c r="ROF358" s="1"/>
      <c r="ROG358" s="1"/>
      <c r="ROH358" s="1"/>
      <c r="ROI358" s="1"/>
      <c r="ROJ358" s="1"/>
      <c r="ROK358" s="1"/>
      <c r="ROL358" s="1"/>
      <c r="ROM358" s="1"/>
      <c r="RON358" s="1"/>
      <c r="ROO358" s="1"/>
      <c r="ROP358" s="1"/>
      <c r="ROQ358" s="1"/>
      <c r="ROR358" s="1"/>
      <c r="ROS358" s="1"/>
      <c r="ROT358" s="1"/>
      <c r="ROU358" s="1"/>
      <c r="ROV358" s="1"/>
      <c r="ROW358" s="1"/>
      <c r="ROX358" s="1"/>
      <c r="ROY358" s="1"/>
      <c r="ROZ358" s="1"/>
      <c r="RPA358" s="1"/>
      <c r="RPB358" s="1"/>
      <c r="RPC358" s="1"/>
      <c r="RPD358" s="1"/>
      <c r="RPE358" s="1"/>
      <c r="RPF358" s="1"/>
      <c r="RPG358" s="1"/>
      <c r="RPH358" s="1"/>
      <c r="RPI358" s="1"/>
      <c r="RPJ358" s="1"/>
      <c r="RPK358" s="1"/>
      <c r="RPL358" s="1"/>
      <c r="RPM358" s="1"/>
      <c r="RPN358" s="1"/>
      <c r="RPO358" s="1"/>
      <c r="RPP358" s="1"/>
      <c r="RPQ358" s="1"/>
      <c r="RPR358" s="1"/>
      <c r="RPS358" s="1"/>
      <c r="RPT358" s="1"/>
      <c r="RPU358" s="1"/>
      <c r="RPV358" s="1"/>
      <c r="RPW358" s="1"/>
      <c r="RPX358" s="1"/>
      <c r="RPY358" s="1"/>
      <c r="RPZ358" s="1"/>
      <c r="RQA358" s="1"/>
      <c r="RQB358" s="1"/>
      <c r="RQC358" s="1"/>
      <c r="RQD358" s="1"/>
      <c r="RQE358" s="1"/>
      <c r="RQF358" s="1"/>
      <c r="RQG358" s="1"/>
      <c r="RQH358" s="1"/>
      <c r="RQI358" s="1"/>
      <c r="RQJ358" s="1"/>
      <c r="RQK358" s="1"/>
      <c r="RQL358" s="1"/>
      <c r="RQM358" s="1"/>
      <c r="RQN358" s="1"/>
      <c r="RQO358" s="1"/>
      <c r="RQP358" s="1"/>
      <c r="RQQ358" s="1"/>
      <c r="RQR358" s="1"/>
      <c r="RQS358" s="1"/>
      <c r="RQT358" s="1"/>
      <c r="RQU358" s="1"/>
      <c r="RQV358" s="1"/>
      <c r="RQW358" s="1"/>
      <c r="RQX358" s="1"/>
      <c r="RQY358" s="1"/>
      <c r="RQZ358" s="1"/>
      <c r="RRA358" s="1"/>
      <c r="RRB358" s="1"/>
      <c r="RRC358" s="1"/>
      <c r="RRD358" s="1"/>
      <c r="RRE358" s="1"/>
      <c r="RRF358" s="1"/>
      <c r="RRG358" s="1"/>
      <c r="RRH358" s="1"/>
      <c r="RRI358" s="1"/>
      <c r="RRJ358" s="1"/>
      <c r="RRK358" s="1"/>
      <c r="RRL358" s="1"/>
      <c r="RRM358" s="1"/>
      <c r="RRN358" s="1"/>
      <c r="RRO358" s="1"/>
      <c r="RRP358" s="1"/>
      <c r="RRQ358" s="1"/>
      <c r="RRR358" s="1"/>
      <c r="RRS358" s="1"/>
      <c r="RRT358" s="1"/>
      <c r="RRU358" s="1"/>
      <c r="RRV358" s="1"/>
      <c r="RRW358" s="1"/>
      <c r="RRX358" s="1"/>
      <c r="RRY358" s="1"/>
      <c r="RRZ358" s="1"/>
      <c r="RSA358" s="1"/>
      <c r="RSB358" s="1"/>
      <c r="RSC358" s="1"/>
      <c r="RSD358" s="1"/>
      <c r="RSE358" s="1"/>
      <c r="RSF358" s="1"/>
      <c r="RSG358" s="1"/>
      <c r="RSH358" s="1"/>
      <c r="RSI358" s="1"/>
      <c r="RSJ358" s="1"/>
      <c r="RSK358" s="1"/>
      <c r="RSL358" s="1"/>
      <c r="RSM358" s="1"/>
      <c r="RSN358" s="1"/>
      <c r="RSO358" s="1"/>
      <c r="RSP358" s="1"/>
      <c r="RSQ358" s="1"/>
      <c r="RSR358" s="1"/>
      <c r="RSS358" s="1"/>
      <c r="RST358" s="1"/>
      <c r="RSU358" s="1"/>
      <c r="RSV358" s="1"/>
      <c r="RSW358" s="1"/>
      <c r="RSX358" s="1"/>
      <c r="RSY358" s="1"/>
      <c r="RSZ358" s="1"/>
      <c r="RTA358" s="1"/>
      <c r="RTB358" s="1"/>
      <c r="RTC358" s="1"/>
      <c r="RTD358" s="1"/>
      <c r="RTE358" s="1"/>
      <c r="RTF358" s="1"/>
      <c r="RTG358" s="1"/>
      <c r="RTH358" s="1"/>
      <c r="RTI358" s="1"/>
      <c r="RTJ358" s="1"/>
      <c r="RTK358" s="1"/>
      <c r="RTL358" s="1"/>
      <c r="RTM358" s="1"/>
      <c r="RTN358" s="1"/>
      <c r="RTO358" s="1"/>
      <c r="RTP358" s="1"/>
      <c r="RTQ358" s="1"/>
      <c r="RTR358" s="1"/>
      <c r="RTS358" s="1"/>
      <c r="RTT358" s="1"/>
      <c r="RTU358" s="1"/>
      <c r="RTV358" s="1"/>
      <c r="RTW358" s="1"/>
      <c r="RTX358" s="1"/>
      <c r="RTY358" s="1"/>
      <c r="RTZ358" s="1"/>
      <c r="RUA358" s="1"/>
      <c r="RUB358" s="1"/>
      <c r="RUC358" s="1"/>
      <c r="RUD358" s="1"/>
      <c r="RUE358" s="1"/>
      <c r="RUF358" s="1"/>
      <c r="RUG358" s="1"/>
      <c r="RUH358" s="1"/>
      <c r="RUI358" s="1"/>
      <c r="RUJ358" s="1"/>
      <c r="RUK358" s="1"/>
      <c r="RUL358" s="1"/>
      <c r="RUM358" s="1"/>
      <c r="RUN358" s="1"/>
      <c r="RUO358" s="1"/>
      <c r="RUP358" s="1"/>
      <c r="RUQ358" s="1"/>
      <c r="RUR358" s="1"/>
      <c r="RUS358" s="1"/>
      <c r="RUT358" s="1"/>
      <c r="RUU358" s="1"/>
      <c r="RUV358" s="1"/>
      <c r="RUW358" s="1"/>
      <c r="RUX358" s="1"/>
      <c r="RUY358" s="1"/>
      <c r="RUZ358" s="1"/>
      <c r="RVA358" s="1"/>
      <c r="RVB358" s="1"/>
      <c r="RVC358" s="1"/>
      <c r="RVD358" s="1"/>
      <c r="RVE358" s="1"/>
      <c r="RVF358" s="1"/>
      <c r="RVG358" s="1"/>
      <c r="RVH358" s="1"/>
      <c r="RVI358" s="1"/>
      <c r="RVJ358" s="1"/>
      <c r="RVK358" s="1"/>
      <c r="RVL358" s="1"/>
      <c r="RVM358" s="1"/>
      <c r="RVN358" s="1"/>
      <c r="RVO358" s="1"/>
      <c r="RVP358" s="1"/>
      <c r="RVQ358" s="1"/>
      <c r="RVR358" s="1"/>
      <c r="RVS358" s="1"/>
      <c r="RVT358" s="1"/>
      <c r="RVU358" s="1"/>
      <c r="RVV358" s="1"/>
      <c r="RVW358" s="1"/>
      <c r="RVX358" s="1"/>
      <c r="RVY358" s="1"/>
      <c r="RVZ358" s="1"/>
      <c r="RWA358" s="1"/>
      <c r="RWB358" s="1"/>
      <c r="RWC358" s="1"/>
      <c r="RWD358" s="1"/>
      <c r="RWE358" s="1"/>
      <c r="RWF358" s="1"/>
      <c r="RWG358" s="1"/>
      <c r="RWH358" s="1"/>
      <c r="RWI358" s="1"/>
      <c r="RWJ358" s="1"/>
      <c r="RWK358" s="1"/>
      <c r="RWL358" s="1"/>
      <c r="RWM358" s="1"/>
      <c r="RWN358" s="1"/>
      <c r="RWO358" s="1"/>
      <c r="RWP358" s="1"/>
      <c r="RWQ358" s="1"/>
      <c r="RWR358" s="1"/>
      <c r="RWS358" s="1"/>
      <c r="RWT358" s="1"/>
      <c r="RWU358" s="1"/>
      <c r="RWV358" s="1"/>
      <c r="RWW358" s="1"/>
      <c r="RWX358" s="1"/>
      <c r="RWY358" s="1"/>
      <c r="RWZ358" s="1"/>
      <c r="RXA358" s="1"/>
      <c r="RXB358" s="1"/>
      <c r="RXC358" s="1"/>
      <c r="RXD358" s="1"/>
      <c r="RXE358" s="1"/>
      <c r="RXF358" s="1"/>
      <c r="RXG358" s="1"/>
      <c r="RXH358" s="1"/>
      <c r="RXI358" s="1"/>
      <c r="RXJ358" s="1"/>
      <c r="RXK358" s="1"/>
      <c r="RXL358" s="1"/>
      <c r="RXM358" s="1"/>
      <c r="RXN358" s="1"/>
      <c r="RXO358" s="1"/>
      <c r="RXP358" s="1"/>
      <c r="RXQ358" s="1"/>
      <c r="RXR358" s="1"/>
      <c r="RXS358" s="1"/>
      <c r="RXT358" s="1"/>
      <c r="RXU358" s="1"/>
      <c r="RXV358" s="1"/>
      <c r="RXW358" s="1"/>
      <c r="RXX358" s="1"/>
      <c r="RXY358" s="1"/>
      <c r="RXZ358" s="1"/>
      <c r="RYA358" s="1"/>
      <c r="RYB358" s="1"/>
      <c r="RYC358" s="1"/>
      <c r="RYD358" s="1"/>
      <c r="RYE358" s="1"/>
      <c r="RYF358" s="1"/>
      <c r="RYG358" s="1"/>
      <c r="RYH358" s="1"/>
      <c r="RYI358" s="1"/>
      <c r="RYJ358" s="1"/>
      <c r="RYK358" s="1"/>
      <c r="RYL358" s="1"/>
      <c r="RYM358" s="1"/>
      <c r="RYN358" s="1"/>
      <c r="RYO358" s="1"/>
      <c r="RYP358" s="1"/>
      <c r="RYQ358" s="1"/>
      <c r="RYR358" s="1"/>
      <c r="RYS358" s="1"/>
      <c r="RYT358" s="1"/>
      <c r="RYU358" s="1"/>
      <c r="RYV358" s="1"/>
      <c r="RYW358" s="1"/>
      <c r="RYX358" s="1"/>
      <c r="RYY358" s="1"/>
      <c r="RYZ358" s="1"/>
      <c r="RZA358" s="1"/>
      <c r="RZB358" s="1"/>
      <c r="RZC358" s="1"/>
      <c r="RZD358" s="1"/>
      <c r="RZE358" s="1"/>
      <c r="RZF358" s="1"/>
      <c r="RZG358" s="1"/>
      <c r="RZH358" s="1"/>
      <c r="RZI358" s="1"/>
      <c r="RZJ358" s="1"/>
      <c r="RZK358" s="1"/>
      <c r="RZL358" s="1"/>
      <c r="RZM358" s="1"/>
      <c r="RZN358" s="1"/>
      <c r="RZO358" s="1"/>
      <c r="RZP358" s="1"/>
      <c r="RZQ358" s="1"/>
      <c r="RZR358" s="1"/>
      <c r="RZS358" s="1"/>
      <c r="RZT358" s="1"/>
      <c r="RZU358" s="1"/>
      <c r="RZV358" s="1"/>
      <c r="RZW358" s="1"/>
      <c r="RZX358" s="1"/>
      <c r="RZY358" s="1"/>
      <c r="RZZ358" s="1"/>
      <c r="SAA358" s="1"/>
      <c r="SAB358" s="1"/>
      <c r="SAC358" s="1"/>
      <c r="SAD358" s="1"/>
      <c r="SAE358" s="1"/>
      <c r="SAF358" s="1"/>
      <c r="SAG358" s="1"/>
      <c r="SAH358" s="1"/>
      <c r="SAI358" s="1"/>
      <c r="SAJ358" s="1"/>
      <c r="SAK358" s="1"/>
      <c r="SAL358" s="1"/>
      <c r="SAM358" s="1"/>
      <c r="SAN358" s="1"/>
      <c r="SAO358" s="1"/>
      <c r="SAP358" s="1"/>
      <c r="SAQ358" s="1"/>
      <c r="SAR358" s="1"/>
      <c r="SAS358" s="1"/>
      <c r="SAT358" s="1"/>
      <c r="SAU358" s="1"/>
      <c r="SAV358" s="1"/>
      <c r="SAW358" s="1"/>
      <c r="SAX358" s="1"/>
      <c r="SAY358" s="1"/>
      <c r="SAZ358" s="1"/>
      <c r="SBA358" s="1"/>
      <c r="SBB358" s="1"/>
      <c r="SBC358" s="1"/>
      <c r="SBD358" s="1"/>
      <c r="SBE358" s="1"/>
      <c r="SBF358" s="1"/>
      <c r="SBG358" s="1"/>
      <c r="SBH358" s="1"/>
      <c r="SBI358" s="1"/>
      <c r="SBJ358" s="1"/>
      <c r="SBK358" s="1"/>
      <c r="SBL358" s="1"/>
      <c r="SBM358" s="1"/>
      <c r="SBN358" s="1"/>
      <c r="SBO358" s="1"/>
      <c r="SBP358" s="1"/>
      <c r="SBQ358" s="1"/>
      <c r="SBR358" s="1"/>
      <c r="SBS358" s="1"/>
      <c r="SBT358" s="1"/>
      <c r="SBU358" s="1"/>
      <c r="SBV358" s="1"/>
      <c r="SBW358" s="1"/>
      <c r="SBX358" s="1"/>
      <c r="SBY358" s="1"/>
      <c r="SBZ358" s="1"/>
      <c r="SCA358" s="1"/>
      <c r="SCB358" s="1"/>
      <c r="SCC358" s="1"/>
      <c r="SCD358" s="1"/>
      <c r="SCE358" s="1"/>
      <c r="SCF358" s="1"/>
      <c r="SCG358" s="1"/>
      <c r="SCH358" s="1"/>
      <c r="SCI358" s="1"/>
      <c r="SCJ358" s="1"/>
      <c r="SCK358" s="1"/>
      <c r="SCL358" s="1"/>
      <c r="SCM358" s="1"/>
      <c r="SCN358" s="1"/>
      <c r="SCO358" s="1"/>
      <c r="SCP358" s="1"/>
      <c r="SCQ358" s="1"/>
      <c r="SCR358" s="1"/>
      <c r="SCS358" s="1"/>
      <c r="SCT358" s="1"/>
      <c r="SCU358" s="1"/>
      <c r="SCV358" s="1"/>
      <c r="SCW358" s="1"/>
      <c r="SCX358" s="1"/>
      <c r="SCY358" s="1"/>
      <c r="SCZ358" s="1"/>
      <c r="SDA358" s="1"/>
      <c r="SDB358" s="1"/>
      <c r="SDC358" s="1"/>
      <c r="SDD358" s="1"/>
      <c r="SDE358" s="1"/>
      <c r="SDF358" s="1"/>
      <c r="SDG358" s="1"/>
      <c r="SDH358" s="1"/>
      <c r="SDI358" s="1"/>
      <c r="SDJ358" s="1"/>
      <c r="SDK358" s="1"/>
      <c r="SDL358" s="1"/>
      <c r="SDM358" s="1"/>
      <c r="SDN358" s="1"/>
      <c r="SDO358" s="1"/>
      <c r="SDP358" s="1"/>
      <c r="SDQ358" s="1"/>
      <c r="SDR358" s="1"/>
      <c r="SDS358" s="1"/>
      <c r="SDT358" s="1"/>
      <c r="SDU358" s="1"/>
      <c r="SDV358" s="1"/>
      <c r="SDW358" s="1"/>
      <c r="SDX358" s="1"/>
      <c r="SDY358" s="1"/>
      <c r="SDZ358" s="1"/>
      <c r="SEA358" s="1"/>
      <c r="SEB358" s="1"/>
      <c r="SEC358" s="1"/>
      <c r="SED358" s="1"/>
      <c r="SEE358" s="1"/>
      <c r="SEF358" s="1"/>
      <c r="SEG358" s="1"/>
      <c r="SEH358" s="1"/>
      <c r="SEI358" s="1"/>
      <c r="SEJ358" s="1"/>
      <c r="SEK358" s="1"/>
      <c r="SEL358" s="1"/>
      <c r="SEM358" s="1"/>
      <c r="SEN358" s="1"/>
      <c r="SEO358" s="1"/>
      <c r="SEP358" s="1"/>
      <c r="SEQ358" s="1"/>
      <c r="SER358" s="1"/>
      <c r="SES358" s="1"/>
      <c r="SET358" s="1"/>
      <c r="SEU358" s="1"/>
      <c r="SEV358" s="1"/>
      <c r="SEW358" s="1"/>
      <c r="SEX358" s="1"/>
      <c r="SEY358" s="1"/>
      <c r="SEZ358" s="1"/>
      <c r="SFA358" s="1"/>
      <c r="SFB358" s="1"/>
      <c r="SFC358" s="1"/>
      <c r="SFD358" s="1"/>
      <c r="SFE358" s="1"/>
      <c r="SFF358" s="1"/>
      <c r="SFG358" s="1"/>
      <c r="SFH358" s="1"/>
      <c r="SFI358" s="1"/>
      <c r="SFJ358" s="1"/>
      <c r="SFK358" s="1"/>
      <c r="SFL358" s="1"/>
      <c r="SFM358" s="1"/>
      <c r="SFN358" s="1"/>
      <c r="SFO358" s="1"/>
      <c r="SFP358" s="1"/>
      <c r="SFQ358" s="1"/>
      <c r="SFR358" s="1"/>
      <c r="SFS358" s="1"/>
      <c r="SFT358" s="1"/>
      <c r="SFU358" s="1"/>
      <c r="SFV358" s="1"/>
      <c r="SFW358" s="1"/>
      <c r="SFX358" s="1"/>
      <c r="SFY358" s="1"/>
      <c r="SFZ358" s="1"/>
      <c r="SGA358" s="1"/>
      <c r="SGB358" s="1"/>
      <c r="SGC358" s="1"/>
      <c r="SGD358" s="1"/>
      <c r="SGE358" s="1"/>
      <c r="SGF358" s="1"/>
      <c r="SGG358" s="1"/>
      <c r="SGH358" s="1"/>
      <c r="SGI358" s="1"/>
      <c r="SGJ358" s="1"/>
      <c r="SGK358" s="1"/>
      <c r="SGL358" s="1"/>
      <c r="SGM358" s="1"/>
      <c r="SGN358" s="1"/>
      <c r="SGO358" s="1"/>
      <c r="SGP358" s="1"/>
      <c r="SGQ358" s="1"/>
      <c r="SGR358" s="1"/>
      <c r="SGS358" s="1"/>
      <c r="SGT358" s="1"/>
      <c r="SGU358" s="1"/>
      <c r="SGV358" s="1"/>
      <c r="SGW358" s="1"/>
      <c r="SGX358" s="1"/>
      <c r="SGY358" s="1"/>
      <c r="SGZ358" s="1"/>
      <c r="SHA358" s="1"/>
      <c r="SHB358" s="1"/>
      <c r="SHC358" s="1"/>
      <c r="SHD358" s="1"/>
      <c r="SHE358" s="1"/>
      <c r="SHF358" s="1"/>
      <c r="SHG358" s="1"/>
      <c r="SHH358" s="1"/>
      <c r="SHI358" s="1"/>
      <c r="SHJ358" s="1"/>
      <c r="SHK358" s="1"/>
      <c r="SHL358" s="1"/>
      <c r="SHM358" s="1"/>
      <c r="SHN358" s="1"/>
      <c r="SHO358" s="1"/>
      <c r="SHP358" s="1"/>
      <c r="SHQ358" s="1"/>
      <c r="SHR358" s="1"/>
      <c r="SHS358" s="1"/>
      <c r="SHT358" s="1"/>
      <c r="SHU358" s="1"/>
      <c r="SHV358" s="1"/>
      <c r="SHW358" s="1"/>
      <c r="SHX358" s="1"/>
      <c r="SHY358" s="1"/>
      <c r="SHZ358" s="1"/>
      <c r="SIA358" s="1"/>
      <c r="SIB358" s="1"/>
      <c r="SIC358" s="1"/>
      <c r="SID358" s="1"/>
      <c r="SIE358" s="1"/>
      <c r="SIF358" s="1"/>
      <c r="SIG358" s="1"/>
      <c r="SIH358" s="1"/>
      <c r="SII358" s="1"/>
      <c r="SIJ358" s="1"/>
      <c r="SIK358" s="1"/>
      <c r="SIL358" s="1"/>
      <c r="SIM358" s="1"/>
      <c r="SIN358" s="1"/>
      <c r="SIO358" s="1"/>
      <c r="SIP358" s="1"/>
      <c r="SIQ358" s="1"/>
      <c r="SIR358" s="1"/>
      <c r="SIS358" s="1"/>
      <c r="SIT358" s="1"/>
      <c r="SIU358" s="1"/>
      <c r="SIV358" s="1"/>
      <c r="SIW358" s="1"/>
      <c r="SIX358" s="1"/>
      <c r="SIY358" s="1"/>
      <c r="SIZ358" s="1"/>
      <c r="SJA358" s="1"/>
      <c r="SJB358" s="1"/>
      <c r="SJC358" s="1"/>
      <c r="SJD358" s="1"/>
      <c r="SJE358" s="1"/>
      <c r="SJF358" s="1"/>
      <c r="SJG358" s="1"/>
      <c r="SJH358" s="1"/>
      <c r="SJI358" s="1"/>
      <c r="SJJ358" s="1"/>
      <c r="SJK358" s="1"/>
      <c r="SJL358" s="1"/>
      <c r="SJM358" s="1"/>
      <c r="SJN358" s="1"/>
      <c r="SJO358" s="1"/>
      <c r="SJP358" s="1"/>
      <c r="SJQ358" s="1"/>
      <c r="SJR358" s="1"/>
      <c r="SJS358" s="1"/>
      <c r="SJT358" s="1"/>
      <c r="SJU358" s="1"/>
      <c r="SJV358" s="1"/>
      <c r="SJW358" s="1"/>
      <c r="SJX358" s="1"/>
      <c r="SJY358" s="1"/>
      <c r="SJZ358" s="1"/>
      <c r="SKA358" s="1"/>
      <c r="SKB358" s="1"/>
      <c r="SKC358" s="1"/>
      <c r="SKD358" s="1"/>
      <c r="SKE358" s="1"/>
      <c r="SKF358" s="1"/>
      <c r="SKG358" s="1"/>
      <c r="SKH358" s="1"/>
      <c r="SKI358" s="1"/>
      <c r="SKJ358" s="1"/>
      <c r="SKK358" s="1"/>
      <c r="SKL358" s="1"/>
      <c r="SKM358" s="1"/>
      <c r="SKN358" s="1"/>
      <c r="SKO358" s="1"/>
      <c r="SKP358" s="1"/>
      <c r="SKQ358" s="1"/>
      <c r="SKR358" s="1"/>
      <c r="SKS358" s="1"/>
      <c r="SKT358" s="1"/>
      <c r="SKU358" s="1"/>
      <c r="SKV358" s="1"/>
      <c r="SKW358" s="1"/>
      <c r="SKX358" s="1"/>
      <c r="SKY358" s="1"/>
      <c r="SKZ358" s="1"/>
      <c r="SLA358" s="1"/>
      <c r="SLB358" s="1"/>
      <c r="SLC358" s="1"/>
      <c r="SLD358" s="1"/>
      <c r="SLE358" s="1"/>
      <c r="SLF358" s="1"/>
      <c r="SLG358" s="1"/>
      <c r="SLH358" s="1"/>
      <c r="SLI358" s="1"/>
      <c r="SLJ358" s="1"/>
      <c r="SLK358" s="1"/>
      <c r="SLL358" s="1"/>
      <c r="SLM358" s="1"/>
      <c r="SLN358" s="1"/>
      <c r="SLO358" s="1"/>
      <c r="SLP358" s="1"/>
      <c r="SLQ358" s="1"/>
      <c r="SLR358" s="1"/>
      <c r="SLS358" s="1"/>
      <c r="SLT358" s="1"/>
      <c r="SLU358" s="1"/>
      <c r="SLV358" s="1"/>
      <c r="SLW358" s="1"/>
      <c r="SLX358" s="1"/>
      <c r="SLY358" s="1"/>
      <c r="SLZ358" s="1"/>
      <c r="SMA358" s="1"/>
      <c r="SMB358" s="1"/>
      <c r="SMC358" s="1"/>
      <c r="SMD358" s="1"/>
      <c r="SME358" s="1"/>
      <c r="SMF358" s="1"/>
      <c r="SMG358" s="1"/>
      <c r="SMH358" s="1"/>
      <c r="SMI358" s="1"/>
      <c r="SMJ358" s="1"/>
      <c r="SMK358" s="1"/>
      <c r="SML358" s="1"/>
      <c r="SMM358" s="1"/>
      <c r="SMN358" s="1"/>
      <c r="SMO358" s="1"/>
      <c r="SMP358" s="1"/>
      <c r="SMQ358" s="1"/>
      <c r="SMR358" s="1"/>
      <c r="SMS358" s="1"/>
      <c r="SMT358" s="1"/>
      <c r="SMU358" s="1"/>
      <c r="SMV358" s="1"/>
      <c r="SMW358" s="1"/>
      <c r="SMX358" s="1"/>
      <c r="SMY358" s="1"/>
      <c r="SMZ358" s="1"/>
      <c r="SNA358" s="1"/>
      <c r="SNB358" s="1"/>
      <c r="SNC358" s="1"/>
      <c r="SND358" s="1"/>
      <c r="SNE358" s="1"/>
      <c r="SNF358" s="1"/>
      <c r="SNG358" s="1"/>
      <c r="SNH358" s="1"/>
      <c r="SNI358" s="1"/>
      <c r="SNJ358" s="1"/>
      <c r="SNK358" s="1"/>
      <c r="SNL358" s="1"/>
      <c r="SNM358" s="1"/>
      <c r="SNN358" s="1"/>
      <c r="SNO358" s="1"/>
      <c r="SNP358" s="1"/>
      <c r="SNQ358" s="1"/>
      <c r="SNR358" s="1"/>
      <c r="SNS358" s="1"/>
      <c r="SNT358" s="1"/>
      <c r="SNU358" s="1"/>
      <c r="SNV358" s="1"/>
      <c r="SNW358" s="1"/>
      <c r="SNX358" s="1"/>
      <c r="SNY358" s="1"/>
      <c r="SNZ358" s="1"/>
      <c r="SOA358" s="1"/>
      <c r="SOB358" s="1"/>
      <c r="SOC358" s="1"/>
      <c r="SOD358" s="1"/>
      <c r="SOE358" s="1"/>
      <c r="SOF358" s="1"/>
      <c r="SOG358" s="1"/>
      <c r="SOH358" s="1"/>
      <c r="SOI358" s="1"/>
      <c r="SOJ358" s="1"/>
      <c r="SOK358" s="1"/>
      <c r="SOL358" s="1"/>
      <c r="SOM358" s="1"/>
      <c r="SON358" s="1"/>
      <c r="SOO358" s="1"/>
      <c r="SOP358" s="1"/>
      <c r="SOQ358" s="1"/>
      <c r="SOR358" s="1"/>
      <c r="SOS358" s="1"/>
      <c r="SOT358" s="1"/>
      <c r="SOU358" s="1"/>
      <c r="SOV358" s="1"/>
      <c r="SOW358" s="1"/>
      <c r="SOX358" s="1"/>
      <c r="SOY358" s="1"/>
      <c r="SOZ358" s="1"/>
      <c r="SPA358" s="1"/>
      <c r="SPB358" s="1"/>
      <c r="SPC358" s="1"/>
      <c r="SPD358" s="1"/>
      <c r="SPE358" s="1"/>
      <c r="SPF358" s="1"/>
      <c r="SPG358" s="1"/>
      <c r="SPH358" s="1"/>
      <c r="SPI358" s="1"/>
      <c r="SPJ358" s="1"/>
      <c r="SPK358" s="1"/>
      <c r="SPL358" s="1"/>
      <c r="SPM358" s="1"/>
      <c r="SPN358" s="1"/>
      <c r="SPO358" s="1"/>
      <c r="SPP358" s="1"/>
      <c r="SPQ358" s="1"/>
      <c r="SPR358" s="1"/>
      <c r="SPS358" s="1"/>
      <c r="SPT358" s="1"/>
      <c r="SPU358" s="1"/>
      <c r="SPV358" s="1"/>
      <c r="SPW358" s="1"/>
      <c r="SPX358" s="1"/>
      <c r="SPY358" s="1"/>
      <c r="SPZ358" s="1"/>
      <c r="SQA358" s="1"/>
      <c r="SQB358" s="1"/>
      <c r="SQC358" s="1"/>
      <c r="SQD358" s="1"/>
      <c r="SQE358" s="1"/>
      <c r="SQF358" s="1"/>
      <c r="SQG358" s="1"/>
      <c r="SQH358" s="1"/>
      <c r="SQI358" s="1"/>
      <c r="SQJ358" s="1"/>
      <c r="SQK358" s="1"/>
      <c r="SQL358" s="1"/>
      <c r="SQM358" s="1"/>
      <c r="SQN358" s="1"/>
      <c r="SQO358" s="1"/>
      <c r="SQP358" s="1"/>
      <c r="SQQ358" s="1"/>
      <c r="SQR358" s="1"/>
      <c r="SQS358" s="1"/>
      <c r="SQT358" s="1"/>
      <c r="SQU358" s="1"/>
      <c r="SQV358" s="1"/>
      <c r="SQW358" s="1"/>
      <c r="SQX358" s="1"/>
      <c r="SQY358" s="1"/>
      <c r="SQZ358" s="1"/>
      <c r="SRA358" s="1"/>
      <c r="SRB358" s="1"/>
      <c r="SRC358" s="1"/>
      <c r="SRD358" s="1"/>
      <c r="SRE358" s="1"/>
      <c r="SRF358" s="1"/>
      <c r="SRG358" s="1"/>
      <c r="SRH358" s="1"/>
      <c r="SRI358" s="1"/>
      <c r="SRJ358" s="1"/>
      <c r="SRK358" s="1"/>
      <c r="SRL358" s="1"/>
      <c r="SRM358" s="1"/>
      <c r="SRN358" s="1"/>
      <c r="SRO358" s="1"/>
      <c r="SRP358" s="1"/>
      <c r="SRQ358" s="1"/>
      <c r="SRR358" s="1"/>
      <c r="SRS358" s="1"/>
      <c r="SRT358" s="1"/>
      <c r="SRU358" s="1"/>
      <c r="SRV358" s="1"/>
      <c r="SRW358" s="1"/>
      <c r="SRX358" s="1"/>
      <c r="SRY358" s="1"/>
      <c r="SRZ358" s="1"/>
      <c r="SSA358" s="1"/>
      <c r="SSB358" s="1"/>
      <c r="SSC358" s="1"/>
      <c r="SSD358" s="1"/>
      <c r="SSE358" s="1"/>
      <c r="SSF358" s="1"/>
      <c r="SSG358" s="1"/>
      <c r="SSH358" s="1"/>
      <c r="SSI358" s="1"/>
      <c r="SSJ358" s="1"/>
      <c r="SSK358" s="1"/>
      <c r="SSL358" s="1"/>
      <c r="SSM358" s="1"/>
      <c r="SSN358" s="1"/>
      <c r="SSO358" s="1"/>
      <c r="SSP358" s="1"/>
      <c r="SSQ358" s="1"/>
      <c r="SSR358" s="1"/>
      <c r="SSS358" s="1"/>
      <c r="SST358" s="1"/>
      <c r="SSU358" s="1"/>
      <c r="SSV358" s="1"/>
      <c r="SSW358" s="1"/>
      <c r="SSX358" s="1"/>
      <c r="SSY358" s="1"/>
      <c r="SSZ358" s="1"/>
      <c r="STA358" s="1"/>
      <c r="STB358" s="1"/>
      <c r="STC358" s="1"/>
      <c r="STD358" s="1"/>
      <c r="STE358" s="1"/>
      <c r="STF358" s="1"/>
      <c r="STG358" s="1"/>
      <c r="STH358" s="1"/>
      <c r="STI358" s="1"/>
      <c r="STJ358" s="1"/>
      <c r="STK358" s="1"/>
      <c r="STL358" s="1"/>
      <c r="STM358" s="1"/>
      <c r="STN358" s="1"/>
      <c r="STO358" s="1"/>
      <c r="STP358" s="1"/>
      <c r="STQ358" s="1"/>
      <c r="STR358" s="1"/>
      <c r="STS358" s="1"/>
      <c r="STT358" s="1"/>
      <c r="STU358" s="1"/>
      <c r="STV358" s="1"/>
      <c r="STW358" s="1"/>
      <c r="STX358" s="1"/>
      <c r="STY358" s="1"/>
      <c r="STZ358" s="1"/>
      <c r="SUA358" s="1"/>
      <c r="SUB358" s="1"/>
      <c r="SUC358" s="1"/>
      <c r="SUD358" s="1"/>
      <c r="SUE358" s="1"/>
      <c r="SUF358" s="1"/>
      <c r="SUG358" s="1"/>
      <c r="SUH358" s="1"/>
      <c r="SUI358" s="1"/>
      <c r="SUJ358" s="1"/>
      <c r="SUK358" s="1"/>
      <c r="SUL358" s="1"/>
      <c r="SUM358" s="1"/>
      <c r="SUN358" s="1"/>
      <c r="SUO358" s="1"/>
      <c r="SUP358" s="1"/>
      <c r="SUQ358" s="1"/>
      <c r="SUR358" s="1"/>
      <c r="SUS358" s="1"/>
      <c r="SUT358" s="1"/>
      <c r="SUU358" s="1"/>
      <c r="SUV358" s="1"/>
      <c r="SUW358" s="1"/>
      <c r="SUX358" s="1"/>
      <c r="SUY358" s="1"/>
      <c r="SUZ358" s="1"/>
      <c r="SVA358" s="1"/>
      <c r="SVB358" s="1"/>
      <c r="SVC358" s="1"/>
      <c r="SVD358" s="1"/>
      <c r="SVE358" s="1"/>
      <c r="SVF358" s="1"/>
      <c r="SVG358" s="1"/>
      <c r="SVH358" s="1"/>
      <c r="SVI358" s="1"/>
      <c r="SVJ358" s="1"/>
      <c r="SVK358" s="1"/>
      <c r="SVL358" s="1"/>
      <c r="SVM358" s="1"/>
      <c r="SVN358" s="1"/>
      <c r="SVO358" s="1"/>
      <c r="SVP358" s="1"/>
      <c r="SVQ358" s="1"/>
      <c r="SVR358" s="1"/>
      <c r="SVS358" s="1"/>
      <c r="SVT358" s="1"/>
      <c r="SVU358" s="1"/>
      <c r="SVV358" s="1"/>
      <c r="SVW358" s="1"/>
      <c r="SVX358" s="1"/>
      <c r="SVY358" s="1"/>
      <c r="SVZ358" s="1"/>
      <c r="SWA358" s="1"/>
      <c r="SWB358" s="1"/>
      <c r="SWC358" s="1"/>
      <c r="SWD358" s="1"/>
      <c r="SWE358" s="1"/>
      <c r="SWF358" s="1"/>
      <c r="SWG358" s="1"/>
      <c r="SWH358" s="1"/>
      <c r="SWI358" s="1"/>
      <c r="SWJ358" s="1"/>
      <c r="SWK358" s="1"/>
      <c r="SWL358" s="1"/>
      <c r="SWM358" s="1"/>
      <c r="SWN358" s="1"/>
      <c r="SWO358" s="1"/>
      <c r="SWP358" s="1"/>
      <c r="SWQ358" s="1"/>
      <c r="SWR358" s="1"/>
      <c r="SWS358" s="1"/>
      <c r="SWT358" s="1"/>
      <c r="SWU358" s="1"/>
      <c r="SWV358" s="1"/>
      <c r="SWW358" s="1"/>
      <c r="SWX358" s="1"/>
      <c r="SWY358" s="1"/>
      <c r="SWZ358" s="1"/>
      <c r="SXA358" s="1"/>
      <c r="SXB358" s="1"/>
      <c r="SXC358" s="1"/>
      <c r="SXD358" s="1"/>
      <c r="SXE358" s="1"/>
      <c r="SXF358" s="1"/>
      <c r="SXG358" s="1"/>
      <c r="SXH358" s="1"/>
      <c r="SXI358" s="1"/>
      <c r="SXJ358" s="1"/>
      <c r="SXK358" s="1"/>
      <c r="SXL358" s="1"/>
      <c r="SXM358" s="1"/>
      <c r="SXN358" s="1"/>
      <c r="SXO358" s="1"/>
      <c r="SXP358" s="1"/>
      <c r="SXQ358" s="1"/>
      <c r="SXR358" s="1"/>
      <c r="SXS358" s="1"/>
      <c r="SXT358" s="1"/>
      <c r="SXU358" s="1"/>
      <c r="SXV358" s="1"/>
      <c r="SXW358" s="1"/>
      <c r="SXX358" s="1"/>
      <c r="SXY358" s="1"/>
      <c r="SXZ358" s="1"/>
      <c r="SYA358" s="1"/>
      <c r="SYB358" s="1"/>
      <c r="SYC358" s="1"/>
      <c r="SYD358" s="1"/>
      <c r="SYE358" s="1"/>
      <c r="SYF358" s="1"/>
      <c r="SYG358" s="1"/>
      <c r="SYH358" s="1"/>
      <c r="SYI358" s="1"/>
      <c r="SYJ358" s="1"/>
      <c r="SYK358" s="1"/>
      <c r="SYL358" s="1"/>
      <c r="SYM358" s="1"/>
      <c r="SYN358" s="1"/>
      <c r="SYO358" s="1"/>
      <c r="SYP358" s="1"/>
      <c r="SYQ358" s="1"/>
      <c r="SYR358" s="1"/>
      <c r="SYS358" s="1"/>
      <c r="SYT358" s="1"/>
      <c r="SYU358" s="1"/>
      <c r="SYV358" s="1"/>
      <c r="SYW358" s="1"/>
      <c r="SYX358" s="1"/>
      <c r="SYY358" s="1"/>
      <c r="SYZ358" s="1"/>
      <c r="SZA358" s="1"/>
      <c r="SZB358" s="1"/>
      <c r="SZC358" s="1"/>
      <c r="SZD358" s="1"/>
      <c r="SZE358" s="1"/>
      <c r="SZF358" s="1"/>
      <c r="SZG358" s="1"/>
      <c r="SZH358" s="1"/>
      <c r="SZI358" s="1"/>
      <c r="SZJ358" s="1"/>
      <c r="SZK358" s="1"/>
      <c r="SZL358" s="1"/>
      <c r="SZM358" s="1"/>
      <c r="SZN358" s="1"/>
      <c r="SZO358" s="1"/>
      <c r="SZP358" s="1"/>
      <c r="SZQ358" s="1"/>
      <c r="SZR358" s="1"/>
      <c r="SZS358" s="1"/>
      <c r="SZT358" s="1"/>
      <c r="SZU358" s="1"/>
      <c r="SZV358" s="1"/>
      <c r="SZW358" s="1"/>
      <c r="SZX358" s="1"/>
      <c r="SZY358" s="1"/>
      <c r="SZZ358" s="1"/>
      <c r="TAA358" s="1"/>
      <c r="TAB358" s="1"/>
      <c r="TAC358" s="1"/>
      <c r="TAD358" s="1"/>
      <c r="TAE358" s="1"/>
      <c r="TAF358" s="1"/>
      <c r="TAG358" s="1"/>
      <c r="TAH358" s="1"/>
      <c r="TAI358" s="1"/>
      <c r="TAJ358" s="1"/>
      <c r="TAK358" s="1"/>
      <c r="TAL358" s="1"/>
      <c r="TAM358" s="1"/>
      <c r="TAN358" s="1"/>
      <c r="TAO358" s="1"/>
      <c r="TAP358" s="1"/>
      <c r="TAQ358" s="1"/>
      <c r="TAR358" s="1"/>
      <c r="TAS358" s="1"/>
      <c r="TAT358" s="1"/>
      <c r="TAU358" s="1"/>
      <c r="TAV358" s="1"/>
      <c r="TAW358" s="1"/>
      <c r="TAX358" s="1"/>
      <c r="TAY358" s="1"/>
      <c r="TAZ358" s="1"/>
      <c r="TBA358" s="1"/>
      <c r="TBB358" s="1"/>
      <c r="TBC358" s="1"/>
      <c r="TBD358" s="1"/>
      <c r="TBE358" s="1"/>
      <c r="TBF358" s="1"/>
      <c r="TBG358" s="1"/>
      <c r="TBH358" s="1"/>
      <c r="TBI358" s="1"/>
      <c r="TBJ358" s="1"/>
      <c r="TBK358" s="1"/>
      <c r="TBL358" s="1"/>
      <c r="TBM358" s="1"/>
      <c r="TBN358" s="1"/>
      <c r="TBO358" s="1"/>
      <c r="TBP358" s="1"/>
      <c r="TBQ358" s="1"/>
      <c r="TBR358" s="1"/>
      <c r="TBS358" s="1"/>
      <c r="TBT358" s="1"/>
      <c r="TBU358" s="1"/>
      <c r="TBV358" s="1"/>
      <c r="TBW358" s="1"/>
      <c r="TBX358" s="1"/>
      <c r="TBY358" s="1"/>
      <c r="TBZ358" s="1"/>
      <c r="TCA358" s="1"/>
      <c r="TCB358" s="1"/>
      <c r="TCC358" s="1"/>
      <c r="TCD358" s="1"/>
      <c r="TCE358" s="1"/>
      <c r="TCF358" s="1"/>
      <c r="TCG358" s="1"/>
      <c r="TCH358" s="1"/>
      <c r="TCI358" s="1"/>
      <c r="TCJ358" s="1"/>
      <c r="TCK358" s="1"/>
      <c r="TCL358" s="1"/>
      <c r="TCM358" s="1"/>
      <c r="TCN358" s="1"/>
      <c r="TCO358" s="1"/>
      <c r="TCP358" s="1"/>
      <c r="TCQ358" s="1"/>
      <c r="TCR358" s="1"/>
      <c r="TCS358" s="1"/>
      <c r="TCT358" s="1"/>
      <c r="TCU358" s="1"/>
      <c r="TCV358" s="1"/>
      <c r="TCW358" s="1"/>
      <c r="TCX358" s="1"/>
      <c r="TCY358" s="1"/>
      <c r="TCZ358" s="1"/>
      <c r="TDA358" s="1"/>
      <c r="TDB358" s="1"/>
      <c r="TDC358" s="1"/>
      <c r="TDD358" s="1"/>
      <c r="TDE358" s="1"/>
      <c r="TDF358" s="1"/>
      <c r="TDG358" s="1"/>
      <c r="TDH358" s="1"/>
      <c r="TDI358" s="1"/>
      <c r="TDJ358" s="1"/>
      <c r="TDK358" s="1"/>
      <c r="TDL358" s="1"/>
      <c r="TDM358" s="1"/>
      <c r="TDN358" s="1"/>
      <c r="TDO358" s="1"/>
      <c r="TDP358" s="1"/>
      <c r="TDQ358" s="1"/>
      <c r="TDR358" s="1"/>
      <c r="TDS358" s="1"/>
      <c r="TDT358" s="1"/>
      <c r="TDU358" s="1"/>
      <c r="TDV358" s="1"/>
      <c r="TDW358" s="1"/>
      <c r="TDX358" s="1"/>
      <c r="TDY358" s="1"/>
      <c r="TDZ358" s="1"/>
      <c r="TEA358" s="1"/>
      <c r="TEB358" s="1"/>
      <c r="TEC358" s="1"/>
      <c r="TED358" s="1"/>
      <c r="TEE358" s="1"/>
      <c r="TEF358" s="1"/>
      <c r="TEG358" s="1"/>
      <c r="TEH358" s="1"/>
      <c r="TEI358" s="1"/>
      <c r="TEJ358" s="1"/>
      <c r="TEK358" s="1"/>
      <c r="TEL358" s="1"/>
      <c r="TEM358" s="1"/>
      <c r="TEN358" s="1"/>
      <c r="TEO358" s="1"/>
      <c r="TEP358" s="1"/>
      <c r="TEQ358" s="1"/>
      <c r="TER358" s="1"/>
      <c r="TES358" s="1"/>
      <c r="TET358" s="1"/>
      <c r="TEU358" s="1"/>
      <c r="TEV358" s="1"/>
      <c r="TEW358" s="1"/>
      <c r="TEX358" s="1"/>
      <c r="TEY358" s="1"/>
      <c r="TEZ358" s="1"/>
      <c r="TFA358" s="1"/>
      <c r="TFB358" s="1"/>
      <c r="TFC358" s="1"/>
      <c r="TFD358" s="1"/>
      <c r="TFE358" s="1"/>
      <c r="TFF358" s="1"/>
      <c r="TFG358" s="1"/>
      <c r="TFH358" s="1"/>
      <c r="TFI358" s="1"/>
      <c r="TFJ358" s="1"/>
      <c r="TFK358" s="1"/>
      <c r="TFL358" s="1"/>
      <c r="TFM358" s="1"/>
      <c r="TFN358" s="1"/>
      <c r="TFO358" s="1"/>
      <c r="TFP358" s="1"/>
      <c r="TFQ358" s="1"/>
      <c r="TFR358" s="1"/>
      <c r="TFS358" s="1"/>
      <c r="TFT358" s="1"/>
      <c r="TFU358" s="1"/>
      <c r="TFV358" s="1"/>
      <c r="TFW358" s="1"/>
      <c r="TFX358" s="1"/>
      <c r="TFY358" s="1"/>
      <c r="TFZ358" s="1"/>
      <c r="TGA358" s="1"/>
      <c r="TGB358" s="1"/>
      <c r="TGC358" s="1"/>
      <c r="TGD358" s="1"/>
      <c r="TGE358" s="1"/>
      <c r="TGF358" s="1"/>
      <c r="TGG358" s="1"/>
      <c r="TGH358" s="1"/>
      <c r="TGI358" s="1"/>
      <c r="TGJ358" s="1"/>
      <c r="TGK358" s="1"/>
      <c r="TGL358" s="1"/>
      <c r="TGM358" s="1"/>
      <c r="TGN358" s="1"/>
      <c r="TGO358" s="1"/>
      <c r="TGP358" s="1"/>
      <c r="TGQ358" s="1"/>
      <c r="TGR358" s="1"/>
      <c r="TGS358" s="1"/>
      <c r="TGT358" s="1"/>
      <c r="TGU358" s="1"/>
      <c r="TGV358" s="1"/>
      <c r="TGW358" s="1"/>
      <c r="TGX358" s="1"/>
      <c r="TGY358" s="1"/>
      <c r="TGZ358" s="1"/>
      <c r="THA358" s="1"/>
      <c r="THB358" s="1"/>
      <c r="THC358" s="1"/>
      <c r="THD358" s="1"/>
      <c r="THE358" s="1"/>
      <c r="THF358" s="1"/>
      <c r="THG358" s="1"/>
      <c r="THH358" s="1"/>
      <c r="THI358" s="1"/>
      <c r="THJ358" s="1"/>
      <c r="THK358" s="1"/>
      <c r="THL358" s="1"/>
      <c r="THM358" s="1"/>
      <c r="THN358" s="1"/>
      <c r="THO358" s="1"/>
      <c r="THP358" s="1"/>
      <c r="THQ358" s="1"/>
      <c r="THR358" s="1"/>
      <c r="THS358" s="1"/>
      <c r="THT358" s="1"/>
      <c r="THU358" s="1"/>
      <c r="THV358" s="1"/>
      <c r="THW358" s="1"/>
      <c r="THX358" s="1"/>
      <c r="THY358" s="1"/>
      <c r="THZ358" s="1"/>
      <c r="TIA358" s="1"/>
      <c r="TIB358" s="1"/>
      <c r="TIC358" s="1"/>
      <c r="TID358" s="1"/>
      <c r="TIE358" s="1"/>
      <c r="TIF358" s="1"/>
      <c r="TIG358" s="1"/>
      <c r="TIH358" s="1"/>
      <c r="TII358" s="1"/>
      <c r="TIJ358" s="1"/>
      <c r="TIK358" s="1"/>
      <c r="TIL358" s="1"/>
      <c r="TIM358" s="1"/>
      <c r="TIN358" s="1"/>
      <c r="TIO358" s="1"/>
      <c r="TIP358" s="1"/>
      <c r="TIQ358" s="1"/>
      <c r="TIR358" s="1"/>
      <c r="TIS358" s="1"/>
      <c r="TIT358" s="1"/>
      <c r="TIU358" s="1"/>
      <c r="TIV358" s="1"/>
      <c r="TIW358" s="1"/>
      <c r="TIX358" s="1"/>
      <c r="TIY358" s="1"/>
      <c r="TIZ358" s="1"/>
      <c r="TJA358" s="1"/>
      <c r="TJB358" s="1"/>
      <c r="TJC358" s="1"/>
      <c r="TJD358" s="1"/>
      <c r="TJE358" s="1"/>
      <c r="TJF358" s="1"/>
      <c r="TJG358" s="1"/>
      <c r="TJH358" s="1"/>
      <c r="TJI358" s="1"/>
      <c r="TJJ358" s="1"/>
      <c r="TJK358" s="1"/>
      <c r="TJL358" s="1"/>
      <c r="TJM358" s="1"/>
      <c r="TJN358" s="1"/>
      <c r="TJO358" s="1"/>
      <c r="TJP358" s="1"/>
      <c r="TJQ358" s="1"/>
      <c r="TJR358" s="1"/>
      <c r="TJS358" s="1"/>
      <c r="TJT358" s="1"/>
      <c r="TJU358" s="1"/>
      <c r="TJV358" s="1"/>
      <c r="TJW358" s="1"/>
      <c r="TJX358" s="1"/>
      <c r="TJY358" s="1"/>
      <c r="TJZ358" s="1"/>
      <c r="TKA358" s="1"/>
      <c r="TKB358" s="1"/>
      <c r="TKC358" s="1"/>
      <c r="TKD358" s="1"/>
      <c r="TKE358" s="1"/>
      <c r="TKF358" s="1"/>
      <c r="TKG358" s="1"/>
      <c r="TKH358" s="1"/>
      <c r="TKI358" s="1"/>
      <c r="TKJ358" s="1"/>
      <c r="TKK358" s="1"/>
      <c r="TKL358" s="1"/>
      <c r="TKM358" s="1"/>
      <c r="TKN358" s="1"/>
      <c r="TKO358" s="1"/>
      <c r="TKP358" s="1"/>
      <c r="TKQ358" s="1"/>
      <c r="TKR358" s="1"/>
      <c r="TKS358" s="1"/>
      <c r="TKT358" s="1"/>
      <c r="TKU358" s="1"/>
      <c r="TKV358" s="1"/>
      <c r="TKW358" s="1"/>
      <c r="TKX358" s="1"/>
      <c r="TKY358" s="1"/>
      <c r="TKZ358" s="1"/>
      <c r="TLA358" s="1"/>
      <c r="TLB358" s="1"/>
      <c r="TLC358" s="1"/>
      <c r="TLD358" s="1"/>
      <c r="TLE358" s="1"/>
      <c r="TLF358" s="1"/>
      <c r="TLG358" s="1"/>
      <c r="TLH358" s="1"/>
      <c r="TLI358" s="1"/>
      <c r="TLJ358" s="1"/>
      <c r="TLK358" s="1"/>
      <c r="TLL358" s="1"/>
      <c r="TLM358" s="1"/>
      <c r="TLN358" s="1"/>
      <c r="TLO358" s="1"/>
      <c r="TLP358" s="1"/>
      <c r="TLQ358" s="1"/>
      <c r="TLR358" s="1"/>
      <c r="TLS358" s="1"/>
      <c r="TLT358" s="1"/>
      <c r="TLU358" s="1"/>
      <c r="TLV358" s="1"/>
      <c r="TLW358" s="1"/>
      <c r="TLX358" s="1"/>
      <c r="TLY358" s="1"/>
      <c r="TLZ358" s="1"/>
      <c r="TMA358" s="1"/>
      <c r="TMB358" s="1"/>
      <c r="TMC358" s="1"/>
      <c r="TMD358" s="1"/>
      <c r="TME358" s="1"/>
      <c r="TMF358" s="1"/>
      <c r="TMG358" s="1"/>
      <c r="TMH358" s="1"/>
      <c r="TMI358" s="1"/>
      <c r="TMJ358" s="1"/>
      <c r="TMK358" s="1"/>
      <c r="TML358" s="1"/>
      <c r="TMM358" s="1"/>
      <c r="TMN358" s="1"/>
      <c r="TMO358" s="1"/>
      <c r="TMP358" s="1"/>
      <c r="TMQ358" s="1"/>
      <c r="TMR358" s="1"/>
      <c r="TMS358" s="1"/>
      <c r="TMT358" s="1"/>
      <c r="TMU358" s="1"/>
      <c r="TMV358" s="1"/>
      <c r="TMW358" s="1"/>
      <c r="TMX358" s="1"/>
      <c r="TMY358" s="1"/>
      <c r="TMZ358" s="1"/>
      <c r="TNA358" s="1"/>
      <c r="TNB358" s="1"/>
      <c r="TNC358" s="1"/>
      <c r="TND358" s="1"/>
      <c r="TNE358" s="1"/>
      <c r="TNF358" s="1"/>
      <c r="TNG358" s="1"/>
      <c r="TNH358" s="1"/>
      <c r="TNI358" s="1"/>
      <c r="TNJ358" s="1"/>
      <c r="TNK358" s="1"/>
      <c r="TNL358" s="1"/>
      <c r="TNM358" s="1"/>
      <c r="TNN358" s="1"/>
      <c r="TNO358" s="1"/>
      <c r="TNP358" s="1"/>
      <c r="TNQ358" s="1"/>
      <c r="TNR358" s="1"/>
      <c r="TNS358" s="1"/>
      <c r="TNT358" s="1"/>
      <c r="TNU358" s="1"/>
      <c r="TNV358" s="1"/>
      <c r="TNW358" s="1"/>
      <c r="TNX358" s="1"/>
      <c r="TNY358" s="1"/>
      <c r="TNZ358" s="1"/>
      <c r="TOA358" s="1"/>
      <c r="TOB358" s="1"/>
      <c r="TOC358" s="1"/>
      <c r="TOD358" s="1"/>
      <c r="TOE358" s="1"/>
      <c r="TOF358" s="1"/>
      <c r="TOG358" s="1"/>
      <c r="TOH358" s="1"/>
      <c r="TOI358" s="1"/>
      <c r="TOJ358" s="1"/>
      <c r="TOK358" s="1"/>
      <c r="TOL358" s="1"/>
      <c r="TOM358" s="1"/>
      <c r="TON358" s="1"/>
      <c r="TOO358" s="1"/>
      <c r="TOP358" s="1"/>
      <c r="TOQ358" s="1"/>
      <c r="TOR358" s="1"/>
      <c r="TOS358" s="1"/>
      <c r="TOT358" s="1"/>
      <c r="TOU358" s="1"/>
      <c r="TOV358" s="1"/>
      <c r="TOW358" s="1"/>
      <c r="TOX358" s="1"/>
      <c r="TOY358" s="1"/>
      <c r="TOZ358" s="1"/>
      <c r="TPA358" s="1"/>
      <c r="TPB358" s="1"/>
      <c r="TPC358" s="1"/>
      <c r="TPD358" s="1"/>
      <c r="TPE358" s="1"/>
      <c r="TPF358" s="1"/>
      <c r="TPG358" s="1"/>
      <c r="TPH358" s="1"/>
      <c r="TPI358" s="1"/>
      <c r="TPJ358" s="1"/>
      <c r="TPK358" s="1"/>
      <c r="TPL358" s="1"/>
      <c r="TPM358" s="1"/>
      <c r="TPN358" s="1"/>
      <c r="TPO358" s="1"/>
      <c r="TPP358" s="1"/>
      <c r="TPQ358" s="1"/>
      <c r="TPR358" s="1"/>
      <c r="TPS358" s="1"/>
      <c r="TPT358" s="1"/>
      <c r="TPU358" s="1"/>
      <c r="TPV358" s="1"/>
      <c r="TPW358" s="1"/>
      <c r="TPX358" s="1"/>
      <c r="TPY358" s="1"/>
      <c r="TPZ358" s="1"/>
      <c r="TQA358" s="1"/>
      <c r="TQB358" s="1"/>
      <c r="TQC358" s="1"/>
      <c r="TQD358" s="1"/>
      <c r="TQE358" s="1"/>
      <c r="TQF358" s="1"/>
      <c r="TQG358" s="1"/>
      <c r="TQH358" s="1"/>
      <c r="TQI358" s="1"/>
      <c r="TQJ358" s="1"/>
      <c r="TQK358" s="1"/>
      <c r="TQL358" s="1"/>
      <c r="TQM358" s="1"/>
      <c r="TQN358" s="1"/>
      <c r="TQO358" s="1"/>
      <c r="TQP358" s="1"/>
      <c r="TQQ358" s="1"/>
      <c r="TQR358" s="1"/>
      <c r="TQS358" s="1"/>
      <c r="TQT358" s="1"/>
      <c r="TQU358" s="1"/>
      <c r="TQV358" s="1"/>
      <c r="TQW358" s="1"/>
      <c r="TQX358" s="1"/>
      <c r="TQY358" s="1"/>
      <c r="TQZ358" s="1"/>
      <c r="TRA358" s="1"/>
      <c r="TRB358" s="1"/>
      <c r="TRC358" s="1"/>
      <c r="TRD358" s="1"/>
      <c r="TRE358" s="1"/>
      <c r="TRF358" s="1"/>
      <c r="TRG358" s="1"/>
      <c r="TRH358" s="1"/>
      <c r="TRI358" s="1"/>
      <c r="TRJ358" s="1"/>
      <c r="TRK358" s="1"/>
      <c r="TRL358" s="1"/>
      <c r="TRM358" s="1"/>
      <c r="TRN358" s="1"/>
      <c r="TRO358" s="1"/>
      <c r="TRP358" s="1"/>
      <c r="TRQ358" s="1"/>
      <c r="TRR358" s="1"/>
      <c r="TRS358" s="1"/>
      <c r="TRT358" s="1"/>
      <c r="TRU358" s="1"/>
      <c r="TRV358" s="1"/>
      <c r="TRW358" s="1"/>
      <c r="TRX358" s="1"/>
      <c r="TRY358" s="1"/>
      <c r="TRZ358" s="1"/>
      <c r="TSA358" s="1"/>
      <c r="TSB358" s="1"/>
      <c r="TSC358" s="1"/>
      <c r="TSD358" s="1"/>
      <c r="TSE358" s="1"/>
      <c r="TSF358" s="1"/>
      <c r="TSG358" s="1"/>
      <c r="TSH358" s="1"/>
      <c r="TSI358" s="1"/>
      <c r="TSJ358" s="1"/>
      <c r="TSK358" s="1"/>
      <c r="TSL358" s="1"/>
      <c r="TSM358" s="1"/>
      <c r="TSN358" s="1"/>
      <c r="TSO358" s="1"/>
      <c r="TSP358" s="1"/>
      <c r="TSQ358" s="1"/>
      <c r="TSR358" s="1"/>
      <c r="TSS358" s="1"/>
      <c r="TST358" s="1"/>
      <c r="TSU358" s="1"/>
      <c r="TSV358" s="1"/>
      <c r="TSW358" s="1"/>
      <c r="TSX358" s="1"/>
      <c r="TSY358" s="1"/>
      <c r="TSZ358" s="1"/>
      <c r="TTA358" s="1"/>
      <c r="TTB358" s="1"/>
      <c r="TTC358" s="1"/>
      <c r="TTD358" s="1"/>
      <c r="TTE358" s="1"/>
      <c r="TTF358" s="1"/>
      <c r="TTG358" s="1"/>
      <c r="TTH358" s="1"/>
      <c r="TTI358" s="1"/>
      <c r="TTJ358" s="1"/>
      <c r="TTK358" s="1"/>
      <c r="TTL358" s="1"/>
      <c r="TTM358" s="1"/>
      <c r="TTN358" s="1"/>
      <c r="TTO358" s="1"/>
      <c r="TTP358" s="1"/>
      <c r="TTQ358" s="1"/>
      <c r="TTR358" s="1"/>
      <c r="TTS358" s="1"/>
      <c r="TTT358" s="1"/>
      <c r="TTU358" s="1"/>
      <c r="TTV358" s="1"/>
      <c r="TTW358" s="1"/>
      <c r="TTX358" s="1"/>
      <c r="TTY358" s="1"/>
      <c r="TTZ358" s="1"/>
      <c r="TUA358" s="1"/>
      <c r="TUB358" s="1"/>
      <c r="TUC358" s="1"/>
      <c r="TUD358" s="1"/>
      <c r="TUE358" s="1"/>
      <c r="TUF358" s="1"/>
      <c r="TUG358" s="1"/>
      <c r="TUH358" s="1"/>
      <c r="TUI358" s="1"/>
      <c r="TUJ358" s="1"/>
      <c r="TUK358" s="1"/>
      <c r="TUL358" s="1"/>
      <c r="TUM358" s="1"/>
      <c r="TUN358" s="1"/>
      <c r="TUO358" s="1"/>
      <c r="TUP358" s="1"/>
      <c r="TUQ358" s="1"/>
      <c r="TUR358" s="1"/>
      <c r="TUS358" s="1"/>
      <c r="TUT358" s="1"/>
      <c r="TUU358" s="1"/>
      <c r="TUV358" s="1"/>
      <c r="TUW358" s="1"/>
      <c r="TUX358" s="1"/>
      <c r="TUY358" s="1"/>
      <c r="TUZ358" s="1"/>
      <c r="TVA358" s="1"/>
      <c r="TVB358" s="1"/>
      <c r="TVC358" s="1"/>
      <c r="TVD358" s="1"/>
      <c r="TVE358" s="1"/>
      <c r="TVF358" s="1"/>
      <c r="TVG358" s="1"/>
      <c r="TVH358" s="1"/>
      <c r="TVI358" s="1"/>
      <c r="TVJ358" s="1"/>
      <c r="TVK358" s="1"/>
      <c r="TVL358" s="1"/>
      <c r="TVM358" s="1"/>
      <c r="TVN358" s="1"/>
      <c r="TVO358" s="1"/>
      <c r="TVP358" s="1"/>
      <c r="TVQ358" s="1"/>
      <c r="TVR358" s="1"/>
      <c r="TVS358" s="1"/>
      <c r="TVT358" s="1"/>
      <c r="TVU358" s="1"/>
      <c r="TVV358" s="1"/>
      <c r="TVW358" s="1"/>
      <c r="TVX358" s="1"/>
      <c r="TVY358" s="1"/>
      <c r="TVZ358" s="1"/>
      <c r="TWA358" s="1"/>
      <c r="TWB358" s="1"/>
      <c r="TWC358" s="1"/>
      <c r="TWD358" s="1"/>
      <c r="TWE358" s="1"/>
      <c r="TWF358" s="1"/>
      <c r="TWG358" s="1"/>
      <c r="TWH358" s="1"/>
      <c r="TWI358" s="1"/>
      <c r="TWJ358" s="1"/>
      <c r="TWK358" s="1"/>
      <c r="TWL358" s="1"/>
      <c r="TWM358" s="1"/>
      <c r="TWN358" s="1"/>
      <c r="TWO358" s="1"/>
      <c r="TWP358" s="1"/>
      <c r="TWQ358" s="1"/>
      <c r="TWR358" s="1"/>
      <c r="TWS358" s="1"/>
      <c r="TWT358" s="1"/>
      <c r="TWU358" s="1"/>
      <c r="TWV358" s="1"/>
      <c r="TWW358" s="1"/>
      <c r="TWX358" s="1"/>
      <c r="TWY358" s="1"/>
      <c r="TWZ358" s="1"/>
      <c r="TXA358" s="1"/>
      <c r="TXB358" s="1"/>
      <c r="TXC358" s="1"/>
      <c r="TXD358" s="1"/>
      <c r="TXE358" s="1"/>
      <c r="TXF358" s="1"/>
      <c r="TXG358" s="1"/>
      <c r="TXH358" s="1"/>
      <c r="TXI358" s="1"/>
      <c r="TXJ358" s="1"/>
      <c r="TXK358" s="1"/>
      <c r="TXL358" s="1"/>
      <c r="TXM358" s="1"/>
      <c r="TXN358" s="1"/>
      <c r="TXO358" s="1"/>
      <c r="TXP358" s="1"/>
      <c r="TXQ358" s="1"/>
      <c r="TXR358" s="1"/>
      <c r="TXS358" s="1"/>
      <c r="TXT358" s="1"/>
      <c r="TXU358" s="1"/>
      <c r="TXV358" s="1"/>
      <c r="TXW358" s="1"/>
      <c r="TXX358" s="1"/>
      <c r="TXY358" s="1"/>
      <c r="TXZ358" s="1"/>
      <c r="TYA358" s="1"/>
      <c r="TYB358" s="1"/>
      <c r="TYC358" s="1"/>
      <c r="TYD358" s="1"/>
      <c r="TYE358" s="1"/>
      <c r="TYF358" s="1"/>
      <c r="TYG358" s="1"/>
      <c r="TYH358" s="1"/>
      <c r="TYI358" s="1"/>
      <c r="TYJ358" s="1"/>
      <c r="TYK358" s="1"/>
      <c r="TYL358" s="1"/>
      <c r="TYM358" s="1"/>
      <c r="TYN358" s="1"/>
      <c r="TYO358" s="1"/>
      <c r="TYP358" s="1"/>
      <c r="TYQ358" s="1"/>
      <c r="TYR358" s="1"/>
      <c r="TYS358" s="1"/>
      <c r="TYT358" s="1"/>
      <c r="TYU358" s="1"/>
      <c r="TYV358" s="1"/>
      <c r="TYW358" s="1"/>
      <c r="TYX358" s="1"/>
      <c r="TYY358" s="1"/>
      <c r="TYZ358" s="1"/>
      <c r="TZA358" s="1"/>
      <c r="TZB358" s="1"/>
      <c r="TZC358" s="1"/>
      <c r="TZD358" s="1"/>
      <c r="TZE358" s="1"/>
      <c r="TZF358" s="1"/>
      <c r="TZG358" s="1"/>
      <c r="TZH358" s="1"/>
      <c r="TZI358" s="1"/>
      <c r="TZJ358" s="1"/>
      <c r="TZK358" s="1"/>
      <c r="TZL358" s="1"/>
      <c r="TZM358" s="1"/>
      <c r="TZN358" s="1"/>
      <c r="TZO358" s="1"/>
      <c r="TZP358" s="1"/>
      <c r="TZQ358" s="1"/>
      <c r="TZR358" s="1"/>
      <c r="TZS358" s="1"/>
      <c r="TZT358" s="1"/>
      <c r="TZU358" s="1"/>
      <c r="TZV358" s="1"/>
      <c r="TZW358" s="1"/>
      <c r="TZX358" s="1"/>
      <c r="TZY358" s="1"/>
      <c r="TZZ358" s="1"/>
      <c r="UAA358" s="1"/>
      <c r="UAB358" s="1"/>
      <c r="UAC358" s="1"/>
      <c r="UAD358" s="1"/>
      <c r="UAE358" s="1"/>
      <c r="UAF358" s="1"/>
      <c r="UAG358" s="1"/>
      <c r="UAH358" s="1"/>
      <c r="UAI358" s="1"/>
      <c r="UAJ358" s="1"/>
      <c r="UAK358" s="1"/>
      <c r="UAL358" s="1"/>
      <c r="UAM358" s="1"/>
      <c r="UAN358" s="1"/>
      <c r="UAO358" s="1"/>
      <c r="UAP358" s="1"/>
      <c r="UAQ358" s="1"/>
      <c r="UAR358" s="1"/>
      <c r="UAS358" s="1"/>
      <c r="UAT358" s="1"/>
      <c r="UAU358" s="1"/>
      <c r="UAV358" s="1"/>
      <c r="UAW358" s="1"/>
      <c r="UAX358" s="1"/>
      <c r="UAY358" s="1"/>
      <c r="UAZ358" s="1"/>
      <c r="UBA358" s="1"/>
      <c r="UBB358" s="1"/>
      <c r="UBC358" s="1"/>
      <c r="UBD358" s="1"/>
      <c r="UBE358" s="1"/>
      <c r="UBF358" s="1"/>
      <c r="UBG358" s="1"/>
      <c r="UBH358" s="1"/>
      <c r="UBI358" s="1"/>
      <c r="UBJ358" s="1"/>
      <c r="UBK358" s="1"/>
      <c r="UBL358" s="1"/>
      <c r="UBM358" s="1"/>
      <c r="UBN358" s="1"/>
      <c r="UBO358" s="1"/>
      <c r="UBP358" s="1"/>
      <c r="UBQ358" s="1"/>
      <c r="UBR358" s="1"/>
      <c r="UBS358" s="1"/>
      <c r="UBT358" s="1"/>
      <c r="UBU358" s="1"/>
      <c r="UBV358" s="1"/>
      <c r="UBW358" s="1"/>
      <c r="UBX358" s="1"/>
      <c r="UBY358" s="1"/>
      <c r="UBZ358" s="1"/>
      <c r="UCA358" s="1"/>
      <c r="UCB358" s="1"/>
      <c r="UCC358" s="1"/>
      <c r="UCD358" s="1"/>
      <c r="UCE358" s="1"/>
      <c r="UCF358" s="1"/>
      <c r="UCG358" s="1"/>
      <c r="UCH358" s="1"/>
      <c r="UCI358" s="1"/>
      <c r="UCJ358" s="1"/>
      <c r="UCK358" s="1"/>
      <c r="UCL358" s="1"/>
      <c r="UCM358" s="1"/>
      <c r="UCN358" s="1"/>
      <c r="UCO358" s="1"/>
      <c r="UCP358" s="1"/>
      <c r="UCQ358" s="1"/>
      <c r="UCR358" s="1"/>
      <c r="UCS358" s="1"/>
      <c r="UCT358" s="1"/>
      <c r="UCU358" s="1"/>
      <c r="UCV358" s="1"/>
      <c r="UCW358" s="1"/>
      <c r="UCX358" s="1"/>
      <c r="UCY358" s="1"/>
      <c r="UCZ358" s="1"/>
      <c r="UDA358" s="1"/>
      <c r="UDB358" s="1"/>
      <c r="UDC358" s="1"/>
      <c r="UDD358" s="1"/>
      <c r="UDE358" s="1"/>
      <c r="UDF358" s="1"/>
      <c r="UDG358" s="1"/>
      <c r="UDH358" s="1"/>
      <c r="UDI358" s="1"/>
      <c r="UDJ358" s="1"/>
      <c r="UDK358" s="1"/>
      <c r="UDL358" s="1"/>
      <c r="UDM358" s="1"/>
      <c r="UDN358" s="1"/>
      <c r="UDO358" s="1"/>
      <c r="UDP358" s="1"/>
      <c r="UDQ358" s="1"/>
      <c r="UDR358" s="1"/>
      <c r="UDS358" s="1"/>
      <c r="UDT358" s="1"/>
      <c r="UDU358" s="1"/>
      <c r="UDV358" s="1"/>
      <c r="UDW358" s="1"/>
      <c r="UDX358" s="1"/>
      <c r="UDY358" s="1"/>
      <c r="UDZ358" s="1"/>
      <c r="UEA358" s="1"/>
      <c r="UEB358" s="1"/>
      <c r="UEC358" s="1"/>
      <c r="UED358" s="1"/>
      <c r="UEE358" s="1"/>
      <c r="UEF358" s="1"/>
      <c r="UEG358" s="1"/>
      <c r="UEH358" s="1"/>
      <c r="UEI358" s="1"/>
      <c r="UEJ358" s="1"/>
      <c r="UEK358" s="1"/>
      <c r="UEL358" s="1"/>
      <c r="UEM358" s="1"/>
      <c r="UEN358" s="1"/>
      <c r="UEO358" s="1"/>
      <c r="UEP358" s="1"/>
      <c r="UEQ358" s="1"/>
      <c r="UER358" s="1"/>
      <c r="UES358" s="1"/>
      <c r="UET358" s="1"/>
      <c r="UEU358" s="1"/>
      <c r="UEV358" s="1"/>
      <c r="UEW358" s="1"/>
      <c r="UEX358" s="1"/>
      <c r="UEY358" s="1"/>
      <c r="UEZ358" s="1"/>
      <c r="UFA358" s="1"/>
      <c r="UFB358" s="1"/>
      <c r="UFC358" s="1"/>
      <c r="UFD358" s="1"/>
      <c r="UFE358" s="1"/>
      <c r="UFF358" s="1"/>
      <c r="UFG358" s="1"/>
      <c r="UFH358" s="1"/>
      <c r="UFI358" s="1"/>
      <c r="UFJ358" s="1"/>
      <c r="UFK358" s="1"/>
      <c r="UFL358" s="1"/>
      <c r="UFM358" s="1"/>
      <c r="UFN358" s="1"/>
      <c r="UFO358" s="1"/>
      <c r="UFP358" s="1"/>
      <c r="UFQ358" s="1"/>
      <c r="UFR358" s="1"/>
      <c r="UFS358" s="1"/>
      <c r="UFT358" s="1"/>
      <c r="UFU358" s="1"/>
      <c r="UFV358" s="1"/>
      <c r="UFW358" s="1"/>
      <c r="UFX358" s="1"/>
      <c r="UFY358" s="1"/>
      <c r="UFZ358" s="1"/>
      <c r="UGA358" s="1"/>
      <c r="UGB358" s="1"/>
      <c r="UGC358" s="1"/>
      <c r="UGD358" s="1"/>
      <c r="UGE358" s="1"/>
      <c r="UGF358" s="1"/>
      <c r="UGG358" s="1"/>
      <c r="UGH358" s="1"/>
      <c r="UGI358" s="1"/>
      <c r="UGJ358" s="1"/>
      <c r="UGK358" s="1"/>
      <c r="UGL358" s="1"/>
      <c r="UGM358" s="1"/>
      <c r="UGN358" s="1"/>
      <c r="UGO358" s="1"/>
      <c r="UGP358" s="1"/>
      <c r="UGQ358" s="1"/>
      <c r="UGR358" s="1"/>
      <c r="UGS358" s="1"/>
      <c r="UGT358" s="1"/>
      <c r="UGU358" s="1"/>
      <c r="UGV358" s="1"/>
      <c r="UGW358" s="1"/>
      <c r="UGX358" s="1"/>
      <c r="UGY358" s="1"/>
      <c r="UGZ358" s="1"/>
      <c r="UHA358" s="1"/>
      <c r="UHB358" s="1"/>
      <c r="UHC358" s="1"/>
      <c r="UHD358" s="1"/>
      <c r="UHE358" s="1"/>
      <c r="UHF358" s="1"/>
      <c r="UHG358" s="1"/>
      <c r="UHH358" s="1"/>
      <c r="UHI358" s="1"/>
      <c r="UHJ358" s="1"/>
      <c r="UHK358" s="1"/>
      <c r="UHL358" s="1"/>
      <c r="UHM358" s="1"/>
      <c r="UHN358" s="1"/>
      <c r="UHO358" s="1"/>
      <c r="UHP358" s="1"/>
      <c r="UHQ358" s="1"/>
      <c r="UHR358" s="1"/>
      <c r="UHS358" s="1"/>
      <c r="UHT358" s="1"/>
      <c r="UHU358" s="1"/>
      <c r="UHV358" s="1"/>
      <c r="UHW358" s="1"/>
      <c r="UHX358" s="1"/>
      <c r="UHY358" s="1"/>
      <c r="UHZ358" s="1"/>
      <c r="UIA358" s="1"/>
      <c r="UIB358" s="1"/>
      <c r="UIC358" s="1"/>
      <c r="UID358" s="1"/>
      <c r="UIE358" s="1"/>
      <c r="UIF358" s="1"/>
      <c r="UIG358" s="1"/>
      <c r="UIH358" s="1"/>
      <c r="UII358" s="1"/>
      <c r="UIJ358" s="1"/>
      <c r="UIK358" s="1"/>
      <c r="UIL358" s="1"/>
      <c r="UIM358" s="1"/>
      <c r="UIN358" s="1"/>
      <c r="UIO358" s="1"/>
      <c r="UIP358" s="1"/>
      <c r="UIQ358" s="1"/>
      <c r="UIR358" s="1"/>
      <c r="UIS358" s="1"/>
      <c r="UIT358" s="1"/>
      <c r="UIU358" s="1"/>
      <c r="UIV358" s="1"/>
      <c r="UIW358" s="1"/>
      <c r="UIX358" s="1"/>
      <c r="UIY358" s="1"/>
      <c r="UIZ358" s="1"/>
      <c r="UJA358" s="1"/>
      <c r="UJB358" s="1"/>
      <c r="UJC358" s="1"/>
      <c r="UJD358" s="1"/>
      <c r="UJE358" s="1"/>
      <c r="UJF358" s="1"/>
      <c r="UJG358" s="1"/>
      <c r="UJH358" s="1"/>
      <c r="UJI358" s="1"/>
      <c r="UJJ358" s="1"/>
      <c r="UJK358" s="1"/>
      <c r="UJL358" s="1"/>
      <c r="UJM358" s="1"/>
      <c r="UJN358" s="1"/>
      <c r="UJO358" s="1"/>
      <c r="UJP358" s="1"/>
      <c r="UJQ358" s="1"/>
      <c r="UJR358" s="1"/>
      <c r="UJS358" s="1"/>
      <c r="UJT358" s="1"/>
      <c r="UJU358" s="1"/>
      <c r="UJV358" s="1"/>
      <c r="UJW358" s="1"/>
      <c r="UJX358" s="1"/>
      <c r="UJY358" s="1"/>
      <c r="UJZ358" s="1"/>
      <c r="UKA358" s="1"/>
      <c r="UKB358" s="1"/>
      <c r="UKC358" s="1"/>
      <c r="UKD358" s="1"/>
      <c r="UKE358" s="1"/>
      <c r="UKF358" s="1"/>
      <c r="UKG358" s="1"/>
      <c r="UKH358" s="1"/>
      <c r="UKI358" s="1"/>
      <c r="UKJ358" s="1"/>
      <c r="UKK358" s="1"/>
      <c r="UKL358" s="1"/>
      <c r="UKM358" s="1"/>
      <c r="UKN358" s="1"/>
      <c r="UKO358" s="1"/>
      <c r="UKP358" s="1"/>
      <c r="UKQ358" s="1"/>
      <c r="UKR358" s="1"/>
      <c r="UKS358" s="1"/>
      <c r="UKT358" s="1"/>
      <c r="UKU358" s="1"/>
      <c r="UKV358" s="1"/>
      <c r="UKW358" s="1"/>
      <c r="UKX358" s="1"/>
      <c r="UKY358" s="1"/>
      <c r="UKZ358" s="1"/>
      <c r="ULA358" s="1"/>
      <c r="ULB358" s="1"/>
      <c r="ULC358" s="1"/>
      <c r="ULD358" s="1"/>
      <c r="ULE358" s="1"/>
      <c r="ULF358" s="1"/>
      <c r="ULG358" s="1"/>
      <c r="ULH358" s="1"/>
      <c r="ULI358" s="1"/>
      <c r="ULJ358" s="1"/>
      <c r="ULK358" s="1"/>
      <c r="ULL358" s="1"/>
      <c r="ULM358" s="1"/>
      <c r="ULN358" s="1"/>
      <c r="ULO358" s="1"/>
      <c r="ULP358" s="1"/>
      <c r="ULQ358" s="1"/>
      <c r="ULR358" s="1"/>
      <c r="ULS358" s="1"/>
      <c r="ULT358" s="1"/>
      <c r="ULU358" s="1"/>
      <c r="ULV358" s="1"/>
      <c r="ULW358" s="1"/>
      <c r="ULX358" s="1"/>
      <c r="ULY358" s="1"/>
      <c r="ULZ358" s="1"/>
      <c r="UMA358" s="1"/>
      <c r="UMB358" s="1"/>
      <c r="UMC358" s="1"/>
      <c r="UMD358" s="1"/>
      <c r="UME358" s="1"/>
      <c r="UMF358" s="1"/>
      <c r="UMG358" s="1"/>
      <c r="UMH358" s="1"/>
      <c r="UMI358" s="1"/>
      <c r="UMJ358" s="1"/>
      <c r="UMK358" s="1"/>
      <c r="UML358" s="1"/>
      <c r="UMM358" s="1"/>
      <c r="UMN358" s="1"/>
      <c r="UMO358" s="1"/>
      <c r="UMP358" s="1"/>
      <c r="UMQ358" s="1"/>
      <c r="UMR358" s="1"/>
      <c r="UMS358" s="1"/>
      <c r="UMT358" s="1"/>
      <c r="UMU358" s="1"/>
      <c r="UMV358" s="1"/>
      <c r="UMW358" s="1"/>
      <c r="UMX358" s="1"/>
      <c r="UMY358" s="1"/>
      <c r="UMZ358" s="1"/>
      <c r="UNA358" s="1"/>
      <c r="UNB358" s="1"/>
      <c r="UNC358" s="1"/>
      <c r="UND358" s="1"/>
      <c r="UNE358" s="1"/>
      <c r="UNF358" s="1"/>
      <c r="UNG358" s="1"/>
      <c r="UNH358" s="1"/>
      <c r="UNI358" s="1"/>
      <c r="UNJ358" s="1"/>
      <c r="UNK358" s="1"/>
      <c r="UNL358" s="1"/>
      <c r="UNM358" s="1"/>
      <c r="UNN358" s="1"/>
      <c r="UNO358" s="1"/>
      <c r="UNP358" s="1"/>
      <c r="UNQ358" s="1"/>
      <c r="UNR358" s="1"/>
      <c r="UNS358" s="1"/>
      <c r="UNT358" s="1"/>
      <c r="UNU358" s="1"/>
      <c r="UNV358" s="1"/>
      <c r="UNW358" s="1"/>
      <c r="UNX358" s="1"/>
      <c r="UNY358" s="1"/>
      <c r="UNZ358" s="1"/>
      <c r="UOA358" s="1"/>
      <c r="UOB358" s="1"/>
      <c r="UOC358" s="1"/>
      <c r="UOD358" s="1"/>
      <c r="UOE358" s="1"/>
      <c r="UOF358" s="1"/>
      <c r="UOG358" s="1"/>
      <c r="UOH358" s="1"/>
      <c r="UOI358" s="1"/>
      <c r="UOJ358" s="1"/>
      <c r="UOK358" s="1"/>
      <c r="UOL358" s="1"/>
      <c r="UOM358" s="1"/>
      <c r="UON358" s="1"/>
      <c r="UOO358" s="1"/>
      <c r="UOP358" s="1"/>
      <c r="UOQ358" s="1"/>
      <c r="UOR358" s="1"/>
      <c r="UOS358" s="1"/>
      <c r="UOT358" s="1"/>
      <c r="UOU358" s="1"/>
      <c r="UOV358" s="1"/>
      <c r="UOW358" s="1"/>
      <c r="UOX358" s="1"/>
      <c r="UOY358" s="1"/>
      <c r="UOZ358" s="1"/>
      <c r="UPA358" s="1"/>
      <c r="UPB358" s="1"/>
      <c r="UPC358" s="1"/>
      <c r="UPD358" s="1"/>
      <c r="UPE358" s="1"/>
      <c r="UPF358" s="1"/>
      <c r="UPG358" s="1"/>
      <c r="UPH358" s="1"/>
      <c r="UPI358" s="1"/>
      <c r="UPJ358" s="1"/>
      <c r="UPK358" s="1"/>
      <c r="UPL358" s="1"/>
      <c r="UPM358" s="1"/>
      <c r="UPN358" s="1"/>
      <c r="UPO358" s="1"/>
      <c r="UPP358" s="1"/>
      <c r="UPQ358" s="1"/>
      <c r="UPR358" s="1"/>
      <c r="UPS358" s="1"/>
      <c r="UPT358" s="1"/>
      <c r="UPU358" s="1"/>
      <c r="UPV358" s="1"/>
      <c r="UPW358" s="1"/>
      <c r="UPX358" s="1"/>
      <c r="UPY358" s="1"/>
      <c r="UPZ358" s="1"/>
      <c r="UQA358" s="1"/>
      <c r="UQB358" s="1"/>
      <c r="UQC358" s="1"/>
      <c r="UQD358" s="1"/>
      <c r="UQE358" s="1"/>
      <c r="UQF358" s="1"/>
      <c r="UQG358" s="1"/>
      <c r="UQH358" s="1"/>
      <c r="UQI358" s="1"/>
      <c r="UQJ358" s="1"/>
      <c r="UQK358" s="1"/>
      <c r="UQL358" s="1"/>
      <c r="UQM358" s="1"/>
      <c r="UQN358" s="1"/>
      <c r="UQO358" s="1"/>
      <c r="UQP358" s="1"/>
      <c r="UQQ358" s="1"/>
      <c r="UQR358" s="1"/>
      <c r="UQS358" s="1"/>
      <c r="UQT358" s="1"/>
      <c r="UQU358" s="1"/>
      <c r="UQV358" s="1"/>
      <c r="UQW358" s="1"/>
      <c r="UQX358" s="1"/>
      <c r="UQY358" s="1"/>
      <c r="UQZ358" s="1"/>
      <c r="URA358" s="1"/>
      <c r="URB358" s="1"/>
      <c r="URC358" s="1"/>
      <c r="URD358" s="1"/>
      <c r="URE358" s="1"/>
      <c r="URF358" s="1"/>
      <c r="URG358" s="1"/>
      <c r="URH358" s="1"/>
      <c r="URI358" s="1"/>
      <c r="URJ358" s="1"/>
      <c r="URK358" s="1"/>
      <c r="URL358" s="1"/>
      <c r="URM358" s="1"/>
      <c r="URN358" s="1"/>
      <c r="URO358" s="1"/>
      <c r="URP358" s="1"/>
      <c r="URQ358" s="1"/>
      <c r="URR358" s="1"/>
      <c r="URS358" s="1"/>
      <c r="URT358" s="1"/>
      <c r="URU358" s="1"/>
      <c r="URV358" s="1"/>
      <c r="URW358" s="1"/>
      <c r="URX358" s="1"/>
      <c r="URY358" s="1"/>
      <c r="URZ358" s="1"/>
      <c r="USA358" s="1"/>
      <c r="USB358" s="1"/>
      <c r="USC358" s="1"/>
      <c r="USD358" s="1"/>
      <c r="USE358" s="1"/>
      <c r="USF358" s="1"/>
      <c r="USG358" s="1"/>
      <c r="USH358" s="1"/>
      <c r="USI358" s="1"/>
      <c r="USJ358" s="1"/>
      <c r="USK358" s="1"/>
      <c r="USL358" s="1"/>
      <c r="USM358" s="1"/>
      <c r="USN358" s="1"/>
      <c r="USO358" s="1"/>
      <c r="USP358" s="1"/>
      <c r="USQ358" s="1"/>
      <c r="USR358" s="1"/>
      <c r="USS358" s="1"/>
      <c r="UST358" s="1"/>
      <c r="USU358" s="1"/>
      <c r="USV358" s="1"/>
      <c r="USW358" s="1"/>
      <c r="USX358" s="1"/>
      <c r="USY358" s="1"/>
      <c r="USZ358" s="1"/>
      <c r="UTA358" s="1"/>
      <c r="UTB358" s="1"/>
      <c r="UTC358" s="1"/>
      <c r="UTD358" s="1"/>
      <c r="UTE358" s="1"/>
      <c r="UTF358" s="1"/>
      <c r="UTG358" s="1"/>
      <c r="UTH358" s="1"/>
      <c r="UTI358" s="1"/>
      <c r="UTJ358" s="1"/>
      <c r="UTK358" s="1"/>
      <c r="UTL358" s="1"/>
      <c r="UTM358" s="1"/>
      <c r="UTN358" s="1"/>
      <c r="UTO358" s="1"/>
      <c r="UTP358" s="1"/>
      <c r="UTQ358" s="1"/>
      <c r="UTR358" s="1"/>
      <c r="UTS358" s="1"/>
      <c r="UTT358" s="1"/>
      <c r="UTU358" s="1"/>
      <c r="UTV358" s="1"/>
      <c r="UTW358" s="1"/>
      <c r="UTX358" s="1"/>
      <c r="UTY358" s="1"/>
      <c r="UTZ358" s="1"/>
      <c r="UUA358" s="1"/>
      <c r="UUB358" s="1"/>
      <c r="UUC358" s="1"/>
      <c r="UUD358" s="1"/>
      <c r="UUE358" s="1"/>
      <c r="UUF358" s="1"/>
      <c r="UUG358" s="1"/>
      <c r="UUH358" s="1"/>
      <c r="UUI358" s="1"/>
      <c r="UUJ358" s="1"/>
      <c r="UUK358" s="1"/>
      <c r="UUL358" s="1"/>
      <c r="UUM358" s="1"/>
      <c r="UUN358" s="1"/>
      <c r="UUO358" s="1"/>
      <c r="UUP358" s="1"/>
      <c r="UUQ358" s="1"/>
      <c r="UUR358" s="1"/>
      <c r="UUS358" s="1"/>
      <c r="UUT358" s="1"/>
      <c r="UUU358" s="1"/>
      <c r="UUV358" s="1"/>
      <c r="UUW358" s="1"/>
      <c r="UUX358" s="1"/>
      <c r="UUY358" s="1"/>
      <c r="UUZ358" s="1"/>
      <c r="UVA358" s="1"/>
      <c r="UVB358" s="1"/>
      <c r="UVC358" s="1"/>
      <c r="UVD358" s="1"/>
      <c r="UVE358" s="1"/>
      <c r="UVF358" s="1"/>
      <c r="UVG358" s="1"/>
      <c r="UVH358" s="1"/>
      <c r="UVI358" s="1"/>
      <c r="UVJ358" s="1"/>
      <c r="UVK358" s="1"/>
      <c r="UVL358" s="1"/>
      <c r="UVM358" s="1"/>
      <c r="UVN358" s="1"/>
      <c r="UVO358" s="1"/>
      <c r="UVP358" s="1"/>
      <c r="UVQ358" s="1"/>
      <c r="UVR358" s="1"/>
      <c r="UVS358" s="1"/>
      <c r="UVT358" s="1"/>
      <c r="UVU358" s="1"/>
      <c r="UVV358" s="1"/>
      <c r="UVW358" s="1"/>
      <c r="UVX358" s="1"/>
      <c r="UVY358" s="1"/>
      <c r="UVZ358" s="1"/>
      <c r="UWA358" s="1"/>
      <c r="UWB358" s="1"/>
      <c r="UWC358" s="1"/>
      <c r="UWD358" s="1"/>
      <c r="UWE358" s="1"/>
      <c r="UWF358" s="1"/>
      <c r="UWG358" s="1"/>
      <c r="UWH358" s="1"/>
      <c r="UWI358" s="1"/>
      <c r="UWJ358" s="1"/>
      <c r="UWK358" s="1"/>
      <c r="UWL358" s="1"/>
      <c r="UWM358" s="1"/>
      <c r="UWN358" s="1"/>
      <c r="UWO358" s="1"/>
      <c r="UWP358" s="1"/>
      <c r="UWQ358" s="1"/>
      <c r="UWR358" s="1"/>
      <c r="UWS358" s="1"/>
      <c r="UWT358" s="1"/>
      <c r="UWU358" s="1"/>
      <c r="UWV358" s="1"/>
      <c r="UWW358" s="1"/>
      <c r="UWX358" s="1"/>
      <c r="UWY358" s="1"/>
      <c r="UWZ358" s="1"/>
      <c r="UXA358" s="1"/>
      <c r="UXB358" s="1"/>
      <c r="UXC358" s="1"/>
      <c r="UXD358" s="1"/>
      <c r="UXE358" s="1"/>
      <c r="UXF358" s="1"/>
      <c r="UXG358" s="1"/>
      <c r="UXH358" s="1"/>
      <c r="UXI358" s="1"/>
      <c r="UXJ358" s="1"/>
      <c r="UXK358" s="1"/>
      <c r="UXL358" s="1"/>
      <c r="UXM358" s="1"/>
      <c r="UXN358" s="1"/>
      <c r="UXO358" s="1"/>
      <c r="UXP358" s="1"/>
      <c r="UXQ358" s="1"/>
      <c r="UXR358" s="1"/>
      <c r="UXS358" s="1"/>
      <c r="UXT358" s="1"/>
      <c r="UXU358" s="1"/>
      <c r="UXV358" s="1"/>
      <c r="UXW358" s="1"/>
      <c r="UXX358" s="1"/>
      <c r="UXY358" s="1"/>
      <c r="UXZ358" s="1"/>
      <c r="UYA358" s="1"/>
      <c r="UYB358" s="1"/>
      <c r="UYC358" s="1"/>
      <c r="UYD358" s="1"/>
      <c r="UYE358" s="1"/>
      <c r="UYF358" s="1"/>
      <c r="UYG358" s="1"/>
      <c r="UYH358" s="1"/>
      <c r="UYI358" s="1"/>
      <c r="UYJ358" s="1"/>
      <c r="UYK358" s="1"/>
      <c r="UYL358" s="1"/>
      <c r="UYM358" s="1"/>
      <c r="UYN358" s="1"/>
      <c r="UYO358" s="1"/>
      <c r="UYP358" s="1"/>
      <c r="UYQ358" s="1"/>
      <c r="UYR358" s="1"/>
      <c r="UYS358" s="1"/>
      <c r="UYT358" s="1"/>
      <c r="UYU358" s="1"/>
      <c r="UYV358" s="1"/>
      <c r="UYW358" s="1"/>
      <c r="UYX358" s="1"/>
      <c r="UYY358" s="1"/>
      <c r="UYZ358" s="1"/>
      <c r="UZA358" s="1"/>
      <c r="UZB358" s="1"/>
      <c r="UZC358" s="1"/>
      <c r="UZD358" s="1"/>
      <c r="UZE358" s="1"/>
      <c r="UZF358" s="1"/>
      <c r="UZG358" s="1"/>
      <c r="UZH358" s="1"/>
      <c r="UZI358" s="1"/>
      <c r="UZJ358" s="1"/>
      <c r="UZK358" s="1"/>
      <c r="UZL358" s="1"/>
      <c r="UZM358" s="1"/>
      <c r="UZN358" s="1"/>
      <c r="UZO358" s="1"/>
      <c r="UZP358" s="1"/>
      <c r="UZQ358" s="1"/>
      <c r="UZR358" s="1"/>
      <c r="UZS358" s="1"/>
      <c r="UZT358" s="1"/>
      <c r="UZU358" s="1"/>
      <c r="UZV358" s="1"/>
      <c r="UZW358" s="1"/>
      <c r="UZX358" s="1"/>
      <c r="UZY358" s="1"/>
      <c r="UZZ358" s="1"/>
      <c r="VAA358" s="1"/>
      <c r="VAB358" s="1"/>
      <c r="VAC358" s="1"/>
      <c r="VAD358" s="1"/>
      <c r="VAE358" s="1"/>
      <c r="VAF358" s="1"/>
      <c r="VAG358" s="1"/>
      <c r="VAH358" s="1"/>
      <c r="VAI358" s="1"/>
      <c r="VAJ358" s="1"/>
      <c r="VAK358" s="1"/>
      <c r="VAL358" s="1"/>
      <c r="VAM358" s="1"/>
      <c r="VAN358" s="1"/>
      <c r="VAO358" s="1"/>
      <c r="VAP358" s="1"/>
      <c r="VAQ358" s="1"/>
      <c r="VAR358" s="1"/>
      <c r="VAS358" s="1"/>
      <c r="VAT358" s="1"/>
      <c r="VAU358" s="1"/>
      <c r="VAV358" s="1"/>
      <c r="VAW358" s="1"/>
      <c r="VAX358" s="1"/>
      <c r="VAY358" s="1"/>
      <c r="VAZ358" s="1"/>
      <c r="VBA358" s="1"/>
      <c r="VBB358" s="1"/>
      <c r="VBC358" s="1"/>
      <c r="VBD358" s="1"/>
      <c r="VBE358" s="1"/>
      <c r="VBF358" s="1"/>
      <c r="VBG358" s="1"/>
      <c r="VBH358" s="1"/>
      <c r="VBI358" s="1"/>
      <c r="VBJ358" s="1"/>
      <c r="VBK358" s="1"/>
      <c r="VBL358" s="1"/>
      <c r="VBM358" s="1"/>
      <c r="VBN358" s="1"/>
      <c r="VBO358" s="1"/>
      <c r="VBP358" s="1"/>
      <c r="VBQ358" s="1"/>
      <c r="VBR358" s="1"/>
      <c r="VBS358" s="1"/>
      <c r="VBT358" s="1"/>
      <c r="VBU358" s="1"/>
      <c r="VBV358" s="1"/>
      <c r="VBW358" s="1"/>
      <c r="VBX358" s="1"/>
      <c r="VBY358" s="1"/>
      <c r="VBZ358" s="1"/>
      <c r="VCA358" s="1"/>
      <c r="VCB358" s="1"/>
      <c r="VCC358" s="1"/>
      <c r="VCD358" s="1"/>
      <c r="VCE358" s="1"/>
      <c r="VCF358" s="1"/>
      <c r="VCG358" s="1"/>
      <c r="VCH358" s="1"/>
      <c r="VCI358" s="1"/>
      <c r="VCJ358" s="1"/>
      <c r="VCK358" s="1"/>
      <c r="VCL358" s="1"/>
      <c r="VCM358" s="1"/>
      <c r="VCN358" s="1"/>
      <c r="VCO358" s="1"/>
      <c r="VCP358" s="1"/>
      <c r="VCQ358" s="1"/>
      <c r="VCR358" s="1"/>
      <c r="VCS358" s="1"/>
      <c r="VCT358" s="1"/>
      <c r="VCU358" s="1"/>
      <c r="VCV358" s="1"/>
      <c r="VCW358" s="1"/>
      <c r="VCX358" s="1"/>
      <c r="VCY358" s="1"/>
      <c r="VCZ358" s="1"/>
      <c r="VDA358" s="1"/>
      <c r="VDB358" s="1"/>
      <c r="VDC358" s="1"/>
      <c r="VDD358" s="1"/>
      <c r="VDE358" s="1"/>
      <c r="VDF358" s="1"/>
      <c r="VDG358" s="1"/>
      <c r="VDH358" s="1"/>
      <c r="VDI358" s="1"/>
      <c r="VDJ358" s="1"/>
      <c r="VDK358" s="1"/>
      <c r="VDL358" s="1"/>
      <c r="VDM358" s="1"/>
      <c r="VDN358" s="1"/>
      <c r="VDO358" s="1"/>
      <c r="VDP358" s="1"/>
      <c r="VDQ358" s="1"/>
      <c r="VDR358" s="1"/>
      <c r="VDS358" s="1"/>
      <c r="VDT358" s="1"/>
      <c r="VDU358" s="1"/>
      <c r="VDV358" s="1"/>
      <c r="VDW358" s="1"/>
      <c r="VDX358" s="1"/>
      <c r="VDY358" s="1"/>
      <c r="VDZ358" s="1"/>
      <c r="VEA358" s="1"/>
      <c r="VEB358" s="1"/>
      <c r="VEC358" s="1"/>
      <c r="VED358" s="1"/>
      <c r="VEE358" s="1"/>
      <c r="VEF358" s="1"/>
      <c r="VEG358" s="1"/>
      <c r="VEH358" s="1"/>
      <c r="VEI358" s="1"/>
      <c r="VEJ358" s="1"/>
      <c r="VEK358" s="1"/>
      <c r="VEL358" s="1"/>
      <c r="VEM358" s="1"/>
      <c r="VEN358" s="1"/>
      <c r="VEO358" s="1"/>
      <c r="VEP358" s="1"/>
      <c r="VEQ358" s="1"/>
      <c r="VER358" s="1"/>
      <c r="VES358" s="1"/>
      <c r="VET358" s="1"/>
      <c r="VEU358" s="1"/>
      <c r="VEV358" s="1"/>
      <c r="VEW358" s="1"/>
      <c r="VEX358" s="1"/>
      <c r="VEY358" s="1"/>
      <c r="VEZ358" s="1"/>
      <c r="VFA358" s="1"/>
      <c r="VFB358" s="1"/>
      <c r="VFC358" s="1"/>
      <c r="VFD358" s="1"/>
      <c r="VFE358" s="1"/>
      <c r="VFF358" s="1"/>
      <c r="VFG358" s="1"/>
      <c r="VFH358" s="1"/>
      <c r="VFI358" s="1"/>
      <c r="VFJ358" s="1"/>
      <c r="VFK358" s="1"/>
      <c r="VFL358" s="1"/>
      <c r="VFM358" s="1"/>
      <c r="VFN358" s="1"/>
      <c r="VFO358" s="1"/>
      <c r="VFP358" s="1"/>
      <c r="VFQ358" s="1"/>
      <c r="VFR358" s="1"/>
      <c r="VFS358" s="1"/>
      <c r="VFT358" s="1"/>
      <c r="VFU358" s="1"/>
      <c r="VFV358" s="1"/>
      <c r="VFW358" s="1"/>
      <c r="VFX358" s="1"/>
      <c r="VFY358" s="1"/>
      <c r="VFZ358" s="1"/>
      <c r="VGA358" s="1"/>
      <c r="VGB358" s="1"/>
      <c r="VGC358" s="1"/>
      <c r="VGD358" s="1"/>
      <c r="VGE358" s="1"/>
      <c r="VGF358" s="1"/>
      <c r="VGG358" s="1"/>
      <c r="VGH358" s="1"/>
      <c r="VGI358" s="1"/>
      <c r="VGJ358" s="1"/>
      <c r="VGK358" s="1"/>
      <c r="VGL358" s="1"/>
      <c r="VGM358" s="1"/>
      <c r="VGN358" s="1"/>
      <c r="VGO358" s="1"/>
      <c r="VGP358" s="1"/>
      <c r="VGQ358" s="1"/>
      <c r="VGR358" s="1"/>
      <c r="VGS358" s="1"/>
      <c r="VGT358" s="1"/>
      <c r="VGU358" s="1"/>
      <c r="VGV358" s="1"/>
      <c r="VGW358" s="1"/>
      <c r="VGX358" s="1"/>
      <c r="VGY358" s="1"/>
      <c r="VGZ358" s="1"/>
      <c r="VHA358" s="1"/>
      <c r="VHB358" s="1"/>
      <c r="VHC358" s="1"/>
      <c r="VHD358" s="1"/>
      <c r="VHE358" s="1"/>
      <c r="VHF358" s="1"/>
      <c r="VHG358" s="1"/>
      <c r="VHH358" s="1"/>
      <c r="VHI358" s="1"/>
      <c r="VHJ358" s="1"/>
      <c r="VHK358" s="1"/>
      <c r="VHL358" s="1"/>
      <c r="VHM358" s="1"/>
      <c r="VHN358" s="1"/>
      <c r="VHO358" s="1"/>
      <c r="VHP358" s="1"/>
      <c r="VHQ358" s="1"/>
      <c r="VHR358" s="1"/>
      <c r="VHS358" s="1"/>
      <c r="VHT358" s="1"/>
      <c r="VHU358" s="1"/>
      <c r="VHV358" s="1"/>
      <c r="VHW358" s="1"/>
      <c r="VHX358" s="1"/>
      <c r="VHY358" s="1"/>
      <c r="VHZ358" s="1"/>
      <c r="VIA358" s="1"/>
      <c r="VIB358" s="1"/>
      <c r="VIC358" s="1"/>
      <c r="VID358" s="1"/>
      <c r="VIE358" s="1"/>
      <c r="VIF358" s="1"/>
      <c r="VIG358" s="1"/>
      <c r="VIH358" s="1"/>
      <c r="VII358" s="1"/>
      <c r="VIJ358" s="1"/>
      <c r="VIK358" s="1"/>
      <c r="VIL358" s="1"/>
      <c r="VIM358" s="1"/>
      <c r="VIN358" s="1"/>
      <c r="VIO358" s="1"/>
      <c r="VIP358" s="1"/>
      <c r="VIQ358" s="1"/>
      <c r="VIR358" s="1"/>
      <c r="VIS358" s="1"/>
      <c r="VIT358" s="1"/>
      <c r="VIU358" s="1"/>
      <c r="VIV358" s="1"/>
      <c r="VIW358" s="1"/>
      <c r="VIX358" s="1"/>
      <c r="VIY358" s="1"/>
      <c r="VIZ358" s="1"/>
      <c r="VJA358" s="1"/>
      <c r="VJB358" s="1"/>
      <c r="VJC358" s="1"/>
      <c r="VJD358" s="1"/>
      <c r="VJE358" s="1"/>
      <c r="VJF358" s="1"/>
      <c r="VJG358" s="1"/>
      <c r="VJH358" s="1"/>
      <c r="VJI358" s="1"/>
      <c r="VJJ358" s="1"/>
      <c r="VJK358" s="1"/>
      <c r="VJL358" s="1"/>
      <c r="VJM358" s="1"/>
      <c r="VJN358" s="1"/>
      <c r="VJO358" s="1"/>
      <c r="VJP358" s="1"/>
      <c r="VJQ358" s="1"/>
      <c r="VJR358" s="1"/>
      <c r="VJS358" s="1"/>
      <c r="VJT358" s="1"/>
      <c r="VJU358" s="1"/>
      <c r="VJV358" s="1"/>
      <c r="VJW358" s="1"/>
      <c r="VJX358" s="1"/>
      <c r="VJY358" s="1"/>
      <c r="VJZ358" s="1"/>
      <c r="VKA358" s="1"/>
      <c r="VKB358" s="1"/>
      <c r="VKC358" s="1"/>
      <c r="VKD358" s="1"/>
      <c r="VKE358" s="1"/>
      <c r="VKF358" s="1"/>
      <c r="VKG358" s="1"/>
      <c r="VKH358" s="1"/>
      <c r="VKI358" s="1"/>
      <c r="VKJ358" s="1"/>
      <c r="VKK358" s="1"/>
      <c r="VKL358" s="1"/>
      <c r="VKM358" s="1"/>
      <c r="VKN358" s="1"/>
      <c r="VKO358" s="1"/>
      <c r="VKP358" s="1"/>
      <c r="VKQ358" s="1"/>
      <c r="VKR358" s="1"/>
      <c r="VKS358" s="1"/>
      <c r="VKT358" s="1"/>
      <c r="VKU358" s="1"/>
      <c r="VKV358" s="1"/>
      <c r="VKW358" s="1"/>
      <c r="VKX358" s="1"/>
      <c r="VKY358" s="1"/>
      <c r="VKZ358" s="1"/>
      <c r="VLA358" s="1"/>
      <c r="VLB358" s="1"/>
      <c r="VLC358" s="1"/>
      <c r="VLD358" s="1"/>
      <c r="VLE358" s="1"/>
      <c r="VLF358" s="1"/>
      <c r="VLG358" s="1"/>
      <c r="VLH358" s="1"/>
      <c r="VLI358" s="1"/>
      <c r="VLJ358" s="1"/>
      <c r="VLK358" s="1"/>
      <c r="VLL358" s="1"/>
      <c r="VLM358" s="1"/>
      <c r="VLN358" s="1"/>
      <c r="VLO358" s="1"/>
      <c r="VLP358" s="1"/>
      <c r="VLQ358" s="1"/>
      <c r="VLR358" s="1"/>
      <c r="VLS358" s="1"/>
      <c r="VLT358" s="1"/>
      <c r="VLU358" s="1"/>
      <c r="VLV358" s="1"/>
      <c r="VLW358" s="1"/>
      <c r="VLX358" s="1"/>
      <c r="VLY358" s="1"/>
      <c r="VLZ358" s="1"/>
      <c r="VMA358" s="1"/>
      <c r="VMB358" s="1"/>
      <c r="VMC358" s="1"/>
      <c r="VMD358" s="1"/>
      <c r="VME358" s="1"/>
      <c r="VMF358" s="1"/>
      <c r="VMG358" s="1"/>
      <c r="VMH358" s="1"/>
      <c r="VMI358" s="1"/>
      <c r="VMJ358" s="1"/>
      <c r="VMK358" s="1"/>
      <c r="VML358" s="1"/>
      <c r="VMM358" s="1"/>
      <c r="VMN358" s="1"/>
      <c r="VMO358" s="1"/>
      <c r="VMP358" s="1"/>
      <c r="VMQ358" s="1"/>
      <c r="VMR358" s="1"/>
      <c r="VMS358" s="1"/>
      <c r="VMT358" s="1"/>
      <c r="VMU358" s="1"/>
      <c r="VMV358" s="1"/>
      <c r="VMW358" s="1"/>
      <c r="VMX358" s="1"/>
      <c r="VMY358" s="1"/>
      <c r="VMZ358" s="1"/>
      <c r="VNA358" s="1"/>
      <c r="VNB358" s="1"/>
      <c r="VNC358" s="1"/>
      <c r="VND358" s="1"/>
      <c r="VNE358" s="1"/>
      <c r="VNF358" s="1"/>
      <c r="VNG358" s="1"/>
      <c r="VNH358" s="1"/>
      <c r="VNI358" s="1"/>
      <c r="VNJ358" s="1"/>
      <c r="VNK358" s="1"/>
      <c r="VNL358" s="1"/>
      <c r="VNM358" s="1"/>
      <c r="VNN358" s="1"/>
      <c r="VNO358" s="1"/>
      <c r="VNP358" s="1"/>
      <c r="VNQ358" s="1"/>
      <c r="VNR358" s="1"/>
      <c r="VNS358" s="1"/>
      <c r="VNT358" s="1"/>
      <c r="VNU358" s="1"/>
      <c r="VNV358" s="1"/>
      <c r="VNW358" s="1"/>
      <c r="VNX358" s="1"/>
      <c r="VNY358" s="1"/>
      <c r="VNZ358" s="1"/>
      <c r="VOA358" s="1"/>
      <c r="VOB358" s="1"/>
      <c r="VOC358" s="1"/>
      <c r="VOD358" s="1"/>
      <c r="VOE358" s="1"/>
      <c r="VOF358" s="1"/>
      <c r="VOG358" s="1"/>
      <c r="VOH358" s="1"/>
      <c r="VOI358" s="1"/>
      <c r="VOJ358" s="1"/>
      <c r="VOK358" s="1"/>
      <c r="VOL358" s="1"/>
      <c r="VOM358" s="1"/>
      <c r="VON358" s="1"/>
      <c r="VOO358" s="1"/>
      <c r="VOP358" s="1"/>
      <c r="VOQ358" s="1"/>
      <c r="VOR358" s="1"/>
      <c r="VOS358" s="1"/>
      <c r="VOT358" s="1"/>
      <c r="VOU358" s="1"/>
      <c r="VOV358" s="1"/>
      <c r="VOW358" s="1"/>
      <c r="VOX358" s="1"/>
      <c r="VOY358" s="1"/>
      <c r="VOZ358" s="1"/>
      <c r="VPA358" s="1"/>
      <c r="VPB358" s="1"/>
      <c r="VPC358" s="1"/>
      <c r="VPD358" s="1"/>
      <c r="VPE358" s="1"/>
      <c r="VPF358" s="1"/>
      <c r="VPG358" s="1"/>
      <c r="VPH358" s="1"/>
      <c r="VPI358" s="1"/>
      <c r="VPJ358" s="1"/>
      <c r="VPK358" s="1"/>
      <c r="VPL358" s="1"/>
      <c r="VPM358" s="1"/>
      <c r="VPN358" s="1"/>
      <c r="VPO358" s="1"/>
      <c r="VPP358" s="1"/>
      <c r="VPQ358" s="1"/>
      <c r="VPR358" s="1"/>
      <c r="VPS358" s="1"/>
      <c r="VPT358" s="1"/>
      <c r="VPU358" s="1"/>
      <c r="VPV358" s="1"/>
      <c r="VPW358" s="1"/>
      <c r="VPX358" s="1"/>
      <c r="VPY358" s="1"/>
      <c r="VPZ358" s="1"/>
      <c r="VQA358" s="1"/>
      <c r="VQB358" s="1"/>
      <c r="VQC358" s="1"/>
      <c r="VQD358" s="1"/>
      <c r="VQE358" s="1"/>
      <c r="VQF358" s="1"/>
      <c r="VQG358" s="1"/>
      <c r="VQH358" s="1"/>
      <c r="VQI358" s="1"/>
      <c r="VQJ358" s="1"/>
      <c r="VQK358" s="1"/>
      <c r="VQL358" s="1"/>
      <c r="VQM358" s="1"/>
      <c r="VQN358" s="1"/>
      <c r="VQO358" s="1"/>
      <c r="VQP358" s="1"/>
      <c r="VQQ358" s="1"/>
      <c r="VQR358" s="1"/>
      <c r="VQS358" s="1"/>
      <c r="VQT358" s="1"/>
      <c r="VQU358" s="1"/>
      <c r="VQV358" s="1"/>
      <c r="VQW358" s="1"/>
      <c r="VQX358" s="1"/>
      <c r="VQY358" s="1"/>
      <c r="VQZ358" s="1"/>
      <c r="VRA358" s="1"/>
      <c r="VRB358" s="1"/>
      <c r="VRC358" s="1"/>
      <c r="VRD358" s="1"/>
      <c r="VRE358" s="1"/>
      <c r="VRF358" s="1"/>
      <c r="VRG358" s="1"/>
      <c r="VRH358" s="1"/>
      <c r="VRI358" s="1"/>
      <c r="VRJ358" s="1"/>
      <c r="VRK358" s="1"/>
      <c r="VRL358" s="1"/>
      <c r="VRM358" s="1"/>
      <c r="VRN358" s="1"/>
      <c r="VRO358" s="1"/>
      <c r="VRP358" s="1"/>
      <c r="VRQ358" s="1"/>
      <c r="VRR358" s="1"/>
      <c r="VRS358" s="1"/>
      <c r="VRT358" s="1"/>
      <c r="VRU358" s="1"/>
      <c r="VRV358" s="1"/>
      <c r="VRW358" s="1"/>
      <c r="VRX358" s="1"/>
      <c r="VRY358" s="1"/>
      <c r="VRZ358" s="1"/>
      <c r="VSA358" s="1"/>
      <c r="VSB358" s="1"/>
      <c r="VSC358" s="1"/>
      <c r="VSD358" s="1"/>
      <c r="VSE358" s="1"/>
      <c r="VSF358" s="1"/>
      <c r="VSG358" s="1"/>
      <c r="VSH358" s="1"/>
      <c r="VSI358" s="1"/>
      <c r="VSJ358" s="1"/>
      <c r="VSK358" s="1"/>
      <c r="VSL358" s="1"/>
      <c r="VSM358" s="1"/>
      <c r="VSN358" s="1"/>
      <c r="VSO358" s="1"/>
      <c r="VSP358" s="1"/>
      <c r="VSQ358" s="1"/>
      <c r="VSR358" s="1"/>
      <c r="VSS358" s="1"/>
      <c r="VST358" s="1"/>
      <c r="VSU358" s="1"/>
      <c r="VSV358" s="1"/>
      <c r="VSW358" s="1"/>
      <c r="VSX358" s="1"/>
      <c r="VSY358" s="1"/>
      <c r="VSZ358" s="1"/>
      <c r="VTA358" s="1"/>
      <c r="VTB358" s="1"/>
      <c r="VTC358" s="1"/>
      <c r="VTD358" s="1"/>
      <c r="VTE358" s="1"/>
      <c r="VTF358" s="1"/>
      <c r="VTG358" s="1"/>
      <c r="VTH358" s="1"/>
      <c r="VTI358" s="1"/>
      <c r="VTJ358" s="1"/>
      <c r="VTK358" s="1"/>
      <c r="VTL358" s="1"/>
      <c r="VTM358" s="1"/>
      <c r="VTN358" s="1"/>
      <c r="VTO358" s="1"/>
      <c r="VTP358" s="1"/>
      <c r="VTQ358" s="1"/>
      <c r="VTR358" s="1"/>
      <c r="VTS358" s="1"/>
      <c r="VTT358" s="1"/>
      <c r="VTU358" s="1"/>
      <c r="VTV358" s="1"/>
      <c r="VTW358" s="1"/>
      <c r="VTX358" s="1"/>
      <c r="VTY358" s="1"/>
      <c r="VTZ358" s="1"/>
      <c r="VUA358" s="1"/>
      <c r="VUB358" s="1"/>
      <c r="VUC358" s="1"/>
      <c r="VUD358" s="1"/>
      <c r="VUE358" s="1"/>
      <c r="VUF358" s="1"/>
      <c r="VUG358" s="1"/>
      <c r="VUH358" s="1"/>
      <c r="VUI358" s="1"/>
      <c r="VUJ358" s="1"/>
      <c r="VUK358" s="1"/>
      <c r="VUL358" s="1"/>
      <c r="VUM358" s="1"/>
      <c r="VUN358" s="1"/>
      <c r="VUO358" s="1"/>
      <c r="VUP358" s="1"/>
      <c r="VUQ358" s="1"/>
      <c r="VUR358" s="1"/>
      <c r="VUS358" s="1"/>
      <c r="VUT358" s="1"/>
      <c r="VUU358" s="1"/>
      <c r="VUV358" s="1"/>
      <c r="VUW358" s="1"/>
      <c r="VUX358" s="1"/>
      <c r="VUY358" s="1"/>
      <c r="VUZ358" s="1"/>
      <c r="VVA358" s="1"/>
      <c r="VVB358" s="1"/>
      <c r="VVC358" s="1"/>
      <c r="VVD358" s="1"/>
      <c r="VVE358" s="1"/>
      <c r="VVF358" s="1"/>
      <c r="VVG358" s="1"/>
      <c r="VVH358" s="1"/>
      <c r="VVI358" s="1"/>
      <c r="VVJ358" s="1"/>
      <c r="VVK358" s="1"/>
      <c r="VVL358" s="1"/>
      <c r="VVM358" s="1"/>
      <c r="VVN358" s="1"/>
      <c r="VVO358" s="1"/>
      <c r="VVP358" s="1"/>
      <c r="VVQ358" s="1"/>
      <c r="VVR358" s="1"/>
      <c r="VVS358" s="1"/>
      <c r="VVT358" s="1"/>
      <c r="VVU358" s="1"/>
      <c r="VVV358" s="1"/>
      <c r="VVW358" s="1"/>
      <c r="VVX358" s="1"/>
      <c r="VVY358" s="1"/>
      <c r="VVZ358" s="1"/>
      <c r="VWA358" s="1"/>
      <c r="VWB358" s="1"/>
      <c r="VWC358" s="1"/>
      <c r="VWD358" s="1"/>
      <c r="VWE358" s="1"/>
      <c r="VWF358" s="1"/>
      <c r="VWG358" s="1"/>
      <c r="VWH358" s="1"/>
      <c r="VWI358" s="1"/>
      <c r="VWJ358" s="1"/>
      <c r="VWK358" s="1"/>
      <c r="VWL358" s="1"/>
      <c r="VWM358" s="1"/>
      <c r="VWN358" s="1"/>
      <c r="VWO358" s="1"/>
      <c r="VWP358" s="1"/>
      <c r="VWQ358" s="1"/>
      <c r="VWR358" s="1"/>
      <c r="VWS358" s="1"/>
      <c r="VWT358" s="1"/>
      <c r="VWU358" s="1"/>
      <c r="VWV358" s="1"/>
      <c r="VWW358" s="1"/>
      <c r="VWX358" s="1"/>
      <c r="VWY358" s="1"/>
      <c r="VWZ358" s="1"/>
      <c r="VXA358" s="1"/>
      <c r="VXB358" s="1"/>
      <c r="VXC358" s="1"/>
      <c r="VXD358" s="1"/>
      <c r="VXE358" s="1"/>
      <c r="VXF358" s="1"/>
      <c r="VXG358" s="1"/>
      <c r="VXH358" s="1"/>
      <c r="VXI358" s="1"/>
      <c r="VXJ358" s="1"/>
      <c r="VXK358" s="1"/>
      <c r="VXL358" s="1"/>
      <c r="VXM358" s="1"/>
      <c r="VXN358" s="1"/>
      <c r="VXO358" s="1"/>
      <c r="VXP358" s="1"/>
      <c r="VXQ358" s="1"/>
      <c r="VXR358" s="1"/>
      <c r="VXS358" s="1"/>
      <c r="VXT358" s="1"/>
      <c r="VXU358" s="1"/>
      <c r="VXV358" s="1"/>
      <c r="VXW358" s="1"/>
      <c r="VXX358" s="1"/>
      <c r="VXY358" s="1"/>
      <c r="VXZ358" s="1"/>
      <c r="VYA358" s="1"/>
      <c r="VYB358" s="1"/>
      <c r="VYC358" s="1"/>
      <c r="VYD358" s="1"/>
      <c r="VYE358" s="1"/>
      <c r="VYF358" s="1"/>
      <c r="VYG358" s="1"/>
      <c r="VYH358" s="1"/>
      <c r="VYI358" s="1"/>
      <c r="VYJ358" s="1"/>
      <c r="VYK358" s="1"/>
      <c r="VYL358" s="1"/>
      <c r="VYM358" s="1"/>
      <c r="VYN358" s="1"/>
      <c r="VYO358" s="1"/>
      <c r="VYP358" s="1"/>
      <c r="VYQ358" s="1"/>
      <c r="VYR358" s="1"/>
      <c r="VYS358" s="1"/>
      <c r="VYT358" s="1"/>
      <c r="VYU358" s="1"/>
      <c r="VYV358" s="1"/>
      <c r="VYW358" s="1"/>
      <c r="VYX358" s="1"/>
      <c r="VYY358" s="1"/>
      <c r="VYZ358" s="1"/>
      <c r="VZA358" s="1"/>
      <c r="VZB358" s="1"/>
      <c r="VZC358" s="1"/>
      <c r="VZD358" s="1"/>
      <c r="VZE358" s="1"/>
      <c r="VZF358" s="1"/>
      <c r="VZG358" s="1"/>
      <c r="VZH358" s="1"/>
      <c r="VZI358" s="1"/>
      <c r="VZJ358" s="1"/>
      <c r="VZK358" s="1"/>
      <c r="VZL358" s="1"/>
      <c r="VZM358" s="1"/>
      <c r="VZN358" s="1"/>
      <c r="VZO358" s="1"/>
      <c r="VZP358" s="1"/>
      <c r="VZQ358" s="1"/>
      <c r="VZR358" s="1"/>
      <c r="VZS358" s="1"/>
      <c r="VZT358" s="1"/>
      <c r="VZU358" s="1"/>
      <c r="VZV358" s="1"/>
      <c r="VZW358" s="1"/>
      <c r="VZX358" s="1"/>
      <c r="VZY358" s="1"/>
      <c r="VZZ358" s="1"/>
      <c r="WAA358" s="1"/>
      <c r="WAB358" s="1"/>
      <c r="WAC358" s="1"/>
      <c r="WAD358" s="1"/>
      <c r="WAE358" s="1"/>
      <c r="WAF358" s="1"/>
      <c r="WAG358" s="1"/>
      <c r="WAH358" s="1"/>
      <c r="WAI358" s="1"/>
      <c r="WAJ358" s="1"/>
      <c r="WAK358" s="1"/>
      <c r="WAL358" s="1"/>
      <c r="WAM358" s="1"/>
      <c r="WAN358" s="1"/>
      <c r="WAO358" s="1"/>
      <c r="WAP358" s="1"/>
      <c r="WAQ358" s="1"/>
      <c r="WAR358" s="1"/>
      <c r="WAS358" s="1"/>
      <c r="WAT358" s="1"/>
      <c r="WAU358" s="1"/>
      <c r="WAV358" s="1"/>
      <c r="WAW358" s="1"/>
      <c r="WAX358" s="1"/>
      <c r="WAY358" s="1"/>
      <c r="WAZ358" s="1"/>
      <c r="WBA358" s="1"/>
      <c r="WBB358" s="1"/>
      <c r="WBC358" s="1"/>
      <c r="WBD358" s="1"/>
      <c r="WBE358" s="1"/>
      <c r="WBF358" s="1"/>
      <c r="WBG358" s="1"/>
      <c r="WBH358" s="1"/>
      <c r="WBI358" s="1"/>
      <c r="WBJ358" s="1"/>
      <c r="WBK358" s="1"/>
      <c r="WBL358" s="1"/>
      <c r="WBM358" s="1"/>
      <c r="WBN358" s="1"/>
      <c r="WBO358" s="1"/>
      <c r="WBP358" s="1"/>
      <c r="WBQ358" s="1"/>
      <c r="WBR358" s="1"/>
      <c r="WBS358" s="1"/>
      <c r="WBT358" s="1"/>
      <c r="WBU358" s="1"/>
      <c r="WBV358" s="1"/>
      <c r="WBW358" s="1"/>
      <c r="WBX358" s="1"/>
      <c r="WBY358" s="1"/>
      <c r="WBZ358" s="1"/>
      <c r="WCA358" s="1"/>
      <c r="WCB358" s="1"/>
      <c r="WCC358" s="1"/>
      <c r="WCD358" s="1"/>
      <c r="WCE358" s="1"/>
      <c r="WCF358" s="1"/>
      <c r="WCG358" s="1"/>
      <c r="WCH358" s="1"/>
      <c r="WCI358" s="1"/>
      <c r="WCJ358" s="1"/>
      <c r="WCK358" s="1"/>
      <c r="WCL358" s="1"/>
      <c r="WCM358" s="1"/>
      <c r="WCN358" s="1"/>
      <c r="WCO358" s="1"/>
      <c r="WCP358" s="1"/>
      <c r="WCQ358" s="1"/>
      <c r="WCR358" s="1"/>
      <c r="WCS358" s="1"/>
      <c r="WCT358" s="1"/>
      <c r="WCU358" s="1"/>
      <c r="WCV358" s="1"/>
      <c r="WCW358" s="1"/>
      <c r="WCX358" s="1"/>
      <c r="WCY358" s="1"/>
      <c r="WCZ358" s="1"/>
      <c r="WDA358" s="1"/>
      <c r="WDB358" s="1"/>
      <c r="WDC358" s="1"/>
      <c r="WDD358" s="1"/>
      <c r="WDE358" s="1"/>
      <c r="WDF358" s="1"/>
      <c r="WDG358" s="1"/>
      <c r="WDH358" s="1"/>
      <c r="WDI358" s="1"/>
      <c r="WDJ358" s="1"/>
      <c r="WDK358" s="1"/>
      <c r="WDL358" s="1"/>
      <c r="WDM358" s="1"/>
      <c r="WDN358" s="1"/>
      <c r="WDO358" s="1"/>
      <c r="WDP358" s="1"/>
      <c r="WDQ358" s="1"/>
      <c r="WDR358" s="1"/>
      <c r="WDS358" s="1"/>
      <c r="WDT358" s="1"/>
      <c r="WDU358" s="1"/>
      <c r="WDV358" s="1"/>
      <c r="WDW358" s="1"/>
      <c r="WDX358" s="1"/>
      <c r="WDY358" s="1"/>
      <c r="WDZ358" s="1"/>
      <c r="WEA358" s="1"/>
      <c r="WEB358" s="1"/>
      <c r="WEC358" s="1"/>
      <c r="WED358" s="1"/>
      <c r="WEE358" s="1"/>
      <c r="WEF358" s="1"/>
      <c r="WEG358" s="1"/>
      <c r="WEH358" s="1"/>
      <c r="WEI358" s="1"/>
      <c r="WEJ358" s="1"/>
      <c r="WEK358" s="1"/>
      <c r="WEL358" s="1"/>
      <c r="WEM358" s="1"/>
      <c r="WEN358" s="1"/>
      <c r="WEO358" s="1"/>
      <c r="WEP358" s="1"/>
      <c r="WEQ358" s="1"/>
      <c r="WER358" s="1"/>
      <c r="WES358" s="1"/>
      <c r="WET358" s="1"/>
      <c r="WEU358" s="1"/>
      <c r="WEV358" s="1"/>
      <c r="WEW358" s="1"/>
      <c r="WEX358" s="1"/>
      <c r="WEY358" s="1"/>
      <c r="WEZ358" s="1"/>
      <c r="WFA358" s="1"/>
      <c r="WFB358" s="1"/>
      <c r="WFC358" s="1"/>
      <c r="WFD358" s="1"/>
      <c r="WFE358" s="1"/>
      <c r="WFF358" s="1"/>
      <c r="WFG358" s="1"/>
      <c r="WFH358" s="1"/>
      <c r="WFI358" s="1"/>
      <c r="WFJ358" s="1"/>
      <c r="WFK358" s="1"/>
      <c r="WFL358" s="1"/>
      <c r="WFM358" s="1"/>
      <c r="WFN358" s="1"/>
      <c r="WFO358" s="1"/>
      <c r="WFP358" s="1"/>
      <c r="WFQ358" s="1"/>
      <c r="WFR358" s="1"/>
      <c r="WFS358" s="1"/>
      <c r="WFT358" s="1"/>
      <c r="WFU358" s="1"/>
      <c r="WFV358" s="1"/>
      <c r="WFW358" s="1"/>
      <c r="WFX358" s="1"/>
      <c r="WFY358" s="1"/>
      <c r="WFZ358" s="1"/>
      <c r="WGA358" s="1"/>
      <c r="WGB358" s="1"/>
      <c r="WGC358" s="1"/>
      <c r="WGD358" s="1"/>
      <c r="WGE358" s="1"/>
      <c r="WGF358" s="1"/>
      <c r="WGG358" s="1"/>
      <c r="WGH358" s="1"/>
      <c r="WGI358" s="1"/>
      <c r="WGJ358" s="1"/>
      <c r="WGK358" s="1"/>
      <c r="WGL358" s="1"/>
      <c r="WGM358" s="1"/>
      <c r="WGN358" s="1"/>
      <c r="WGO358" s="1"/>
      <c r="WGP358" s="1"/>
      <c r="WGQ358" s="1"/>
      <c r="WGR358" s="1"/>
      <c r="WGS358" s="1"/>
      <c r="WGT358" s="1"/>
      <c r="WGU358" s="1"/>
      <c r="WGV358" s="1"/>
      <c r="WGW358" s="1"/>
      <c r="WGX358" s="1"/>
      <c r="WGY358" s="1"/>
      <c r="WGZ358" s="1"/>
      <c r="WHA358" s="1"/>
      <c r="WHB358" s="1"/>
      <c r="WHC358" s="1"/>
      <c r="WHD358" s="1"/>
      <c r="WHE358" s="1"/>
      <c r="WHF358" s="1"/>
      <c r="WHG358" s="1"/>
      <c r="WHH358" s="1"/>
      <c r="WHI358" s="1"/>
      <c r="WHJ358" s="1"/>
      <c r="WHK358" s="1"/>
      <c r="WHL358" s="1"/>
      <c r="WHM358" s="1"/>
      <c r="WHN358" s="1"/>
      <c r="WHO358" s="1"/>
      <c r="WHP358" s="1"/>
      <c r="WHQ358" s="1"/>
      <c r="WHR358" s="1"/>
      <c r="WHS358" s="1"/>
      <c r="WHT358" s="1"/>
      <c r="WHU358" s="1"/>
      <c r="WHV358" s="1"/>
      <c r="WHW358" s="1"/>
      <c r="WHX358" s="1"/>
      <c r="WHY358" s="1"/>
      <c r="WHZ358" s="1"/>
      <c r="WIA358" s="1"/>
      <c r="WIB358" s="1"/>
      <c r="WIC358" s="1"/>
      <c r="WID358" s="1"/>
      <c r="WIE358" s="1"/>
      <c r="WIF358" s="1"/>
      <c r="WIG358" s="1"/>
      <c r="WIH358" s="1"/>
      <c r="WII358" s="1"/>
      <c r="WIJ358" s="1"/>
      <c r="WIK358" s="1"/>
      <c r="WIL358" s="1"/>
      <c r="WIM358" s="1"/>
      <c r="WIN358" s="1"/>
      <c r="WIO358" s="1"/>
      <c r="WIP358" s="1"/>
      <c r="WIQ358" s="1"/>
      <c r="WIR358" s="1"/>
      <c r="WIS358" s="1"/>
      <c r="WIT358" s="1"/>
      <c r="WIU358" s="1"/>
      <c r="WIV358" s="1"/>
      <c r="WIW358" s="1"/>
      <c r="WIX358" s="1"/>
      <c r="WIY358" s="1"/>
      <c r="WIZ358" s="1"/>
      <c r="WJA358" s="1"/>
      <c r="WJB358" s="1"/>
      <c r="WJC358" s="1"/>
      <c r="WJD358" s="1"/>
      <c r="WJE358" s="1"/>
      <c r="WJF358" s="1"/>
      <c r="WJG358" s="1"/>
      <c r="WJH358" s="1"/>
      <c r="WJI358" s="1"/>
      <c r="WJJ358" s="1"/>
      <c r="WJK358" s="1"/>
      <c r="WJL358" s="1"/>
      <c r="WJM358" s="1"/>
      <c r="WJN358" s="1"/>
      <c r="WJO358" s="1"/>
      <c r="WJP358" s="1"/>
      <c r="WJQ358" s="1"/>
      <c r="WJR358" s="1"/>
      <c r="WJS358" s="1"/>
      <c r="WJT358" s="1"/>
      <c r="WJU358" s="1"/>
      <c r="WJV358" s="1"/>
      <c r="WJW358" s="1"/>
      <c r="WJX358" s="1"/>
      <c r="WJY358" s="1"/>
      <c r="WJZ358" s="1"/>
      <c r="WKA358" s="1"/>
      <c r="WKB358" s="1"/>
      <c r="WKC358" s="1"/>
      <c r="WKD358" s="1"/>
      <c r="WKE358" s="1"/>
      <c r="WKF358" s="1"/>
      <c r="WKG358" s="1"/>
      <c r="WKH358" s="1"/>
      <c r="WKI358" s="1"/>
      <c r="WKJ358" s="1"/>
      <c r="WKK358" s="1"/>
      <c r="WKL358" s="1"/>
      <c r="WKM358" s="1"/>
      <c r="WKN358" s="1"/>
      <c r="WKO358" s="1"/>
      <c r="WKP358" s="1"/>
      <c r="WKQ358" s="1"/>
      <c r="WKR358" s="1"/>
      <c r="WKS358" s="1"/>
      <c r="WKT358" s="1"/>
      <c r="WKU358" s="1"/>
      <c r="WKV358" s="1"/>
      <c r="WKW358" s="1"/>
      <c r="WKX358" s="1"/>
      <c r="WKY358" s="1"/>
      <c r="WKZ358" s="1"/>
      <c r="WLA358" s="1"/>
      <c r="WLB358" s="1"/>
      <c r="WLC358" s="1"/>
      <c r="WLD358" s="1"/>
      <c r="WLE358" s="1"/>
      <c r="WLF358" s="1"/>
      <c r="WLG358" s="1"/>
      <c r="WLH358" s="1"/>
      <c r="WLI358" s="1"/>
      <c r="WLJ358" s="1"/>
      <c r="WLK358" s="1"/>
      <c r="WLL358" s="1"/>
      <c r="WLM358" s="1"/>
      <c r="WLN358" s="1"/>
      <c r="WLO358" s="1"/>
      <c r="WLP358" s="1"/>
      <c r="WLQ358" s="1"/>
      <c r="WLR358" s="1"/>
      <c r="WLS358" s="1"/>
      <c r="WLT358" s="1"/>
      <c r="WLU358" s="1"/>
      <c r="WLV358" s="1"/>
      <c r="WLW358" s="1"/>
      <c r="WLX358" s="1"/>
      <c r="WLY358" s="1"/>
      <c r="WLZ358" s="1"/>
      <c r="WMA358" s="1"/>
      <c r="WMB358" s="1"/>
      <c r="WMC358" s="1"/>
      <c r="WMD358" s="1"/>
      <c r="WME358" s="1"/>
      <c r="WMF358" s="1"/>
      <c r="WMG358" s="1"/>
      <c r="WMH358" s="1"/>
      <c r="WMI358" s="1"/>
      <c r="WMJ358" s="1"/>
      <c r="WMK358" s="1"/>
      <c r="WML358" s="1"/>
      <c r="WMM358" s="1"/>
      <c r="WMN358" s="1"/>
      <c r="WMO358" s="1"/>
      <c r="WMP358" s="1"/>
      <c r="WMQ358" s="1"/>
      <c r="WMR358" s="1"/>
      <c r="WMS358" s="1"/>
      <c r="WMT358" s="1"/>
      <c r="WMU358" s="1"/>
      <c r="WMV358" s="1"/>
      <c r="WMW358" s="1"/>
      <c r="WMX358" s="1"/>
      <c r="WMY358" s="1"/>
      <c r="WMZ358" s="1"/>
      <c r="WNA358" s="1"/>
      <c r="WNB358" s="1"/>
      <c r="WNC358" s="1"/>
      <c r="WND358" s="1"/>
      <c r="WNE358" s="1"/>
      <c r="WNF358" s="1"/>
      <c r="WNG358" s="1"/>
      <c r="WNH358" s="1"/>
      <c r="WNI358" s="1"/>
      <c r="WNJ358" s="1"/>
      <c r="WNK358" s="1"/>
      <c r="WNL358" s="1"/>
      <c r="WNM358" s="1"/>
      <c r="WNN358" s="1"/>
      <c r="WNO358" s="1"/>
      <c r="WNP358" s="1"/>
      <c r="WNQ358" s="1"/>
      <c r="WNR358" s="1"/>
      <c r="WNS358" s="1"/>
      <c r="WNT358" s="1"/>
      <c r="WNU358" s="1"/>
      <c r="WNV358" s="1"/>
      <c r="WNW358" s="1"/>
      <c r="WNX358" s="1"/>
      <c r="WNY358" s="1"/>
      <c r="WNZ358" s="1"/>
      <c r="WOA358" s="1"/>
      <c r="WOB358" s="1"/>
      <c r="WOC358" s="1"/>
      <c r="WOD358" s="1"/>
      <c r="WOE358" s="1"/>
      <c r="WOF358" s="1"/>
      <c r="WOG358" s="1"/>
      <c r="WOH358" s="1"/>
      <c r="WOI358" s="1"/>
      <c r="WOJ358" s="1"/>
      <c r="WOK358" s="1"/>
      <c r="WOL358" s="1"/>
      <c r="WOM358" s="1"/>
      <c r="WON358" s="1"/>
      <c r="WOO358" s="1"/>
      <c r="WOP358" s="1"/>
      <c r="WOQ358" s="1"/>
      <c r="WOR358" s="1"/>
      <c r="WOS358" s="1"/>
      <c r="WOT358" s="1"/>
      <c r="WOU358" s="1"/>
      <c r="WOV358" s="1"/>
      <c r="WOW358" s="1"/>
      <c r="WOX358" s="1"/>
      <c r="WOY358" s="1"/>
      <c r="WOZ358" s="1"/>
      <c r="WPA358" s="1"/>
      <c r="WPB358" s="1"/>
      <c r="WPC358" s="1"/>
      <c r="WPD358" s="1"/>
      <c r="WPE358" s="1"/>
      <c r="WPF358" s="1"/>
      <c r="WPG358" s="1"/>
      <c r="WPH358" s="1"/>
      <c r="WPI358" s="1"/>
      <c r="WPJ358" s="1"/>
      <c r="WPK358" s="1"/>
      <c r="WPL358" s="1"/>
      <c r="WPM358" s="1"/>
      <c r="WPN358" s="1"/>
      <c r="WPO358" s="1"/>
      <c r="WPP358" s="1"/>
      <c r="WPQ358" s="1"/>
      <c r="WPR358" s="1"/>
      <c r="WPS358" s="1"/>
      <c r="WPT358" s="1"/>
      <c r="WPU358" s="1"/>
      <c r="WPV358" s="1"/>
      <c r="WPW358" s="1"/>
      <c r="WPX358" s="1"/>
      <c r="WPY358" s="1"/>
      <c r="WPZ358" s="1"/>
      <c r="WQA358" s="1"/>
      <c r="WQB358" s="1"/>
      <c r="WQC358" s="1"/>
      <c r="WQD358" s="1"/>
      <c r="WQE358" s="1"/>
      <c r="WQF358" s="1"/>
      <c r="WQG358" s="1"/>
      <c r="WQH358" s="1"/>
      <c r="WQI358" s="1"/>
      <c r="WQJ358" s="1"/>
      <c r="WQK358" s="1"/>
      <c r="WQL358" s="1"/>
      <c r="WQM358" s="1"/>
      <c r="WQN358" s="1"/>
      <c r="WQO358" s="1"/>
      <c r="WQP358" s="1"/>
      <c r="WQQ358" s="1"/>
      <c r="WQR358" s="1"/>
      <c r="WQS358" s="1"/>
      <c r="WQT358" s="1"/>
      <c r="WQU358" s="1"/>
      <c r="WQV358" s="1"/>
      <c r="WQW358" s="1"/>
      <c r="WQX358" s="1"/>
      <c r="WQY358" s="1"/>
      <c r="WQZ358" s="1"/>
      <c r="WRA358" s="1"/>
      <c r="WRB358" s="1"/>
      <c r="WRC358" s="1"/>
      <c r="WRD358" s="1"/>
      <c r="WRE358" s="1"/>
      <c r="WRF358" s="1"/>
      <c r="WRG358" s="1"/>
      <c r="WRH358" s="1"/>
      <c r="WRI358" s="1"/>
      <c r="WRJ358" s="1"/>
      <c r="WRK358" s="1"/>
      <c r="WRL358" s="1"/>
      <c r="WRM358" s="1"/>
      <c r="WRN358" s="1"/>
      <c r="WRO358" s="1"/>
      <c r="WRP358" s="1"/>
      <c r="WRQ358" s="1"/>
      <c r="WRR358" s="1"/>
      <c r="WRS358" s="1"/>
      <c r="WRT358" s="1"/>
      <c r="WRU358" s="1"/>
      <c r="WRV358" s="1"/>
      <c r="WRW358" s="1"/>
      <c r="WRX358" s="1"/>
      <c r="WRY358" s="1"/>
      <c r="WRZ358" s="1"/>
      <c r="WSA358" s="1"/>
      <c r="WSB358" s="1"/>
      <c r="WSC358" s="1"/>
      <c r="WSD358" s="1"/>
      <c r="WSE358" s="1"/>
      <c r="WSF358" s="1"/>
      <c r="WSG358" s="1"/>
      <c r="WSH358" s="1"/>
      <c r="WSI358" s="1"/>
      <c r="WSJ358" s="1"/>
      <c r="WSK358" s="1"/>
      <c r="WSL358" s="1"/>
      <c r="WSM358" s="1"/>
      <c r="WSN358" s="1"/>
      <c r="WSO358" s="1"/>
      <c r="WSP358" s="1"/>
      <c r="WSQ358" s="1"/>
      <c r="WSR358" s="1"/>
      <c r="WSS358" s="1"/>
      <c r="WST358" s="1"/>
      <c r="WSU358" s="1"/>
      <c r="WSV358" s="1"/>
      <c r="WSW358" s="1"/>
      <c r="WSX358" s="1"/>
      <c r="WSY358" s="1"/>
      <c r="WSZ358" s="1"/>
      <c r="WTA358" s="1"/>
      <c r="WTB358" s="1"/>
      <c r="WTC358" s="1"/>
      <c r="WTD358" s="1"/>
      <c r="WTE358" s="1"/>
      <c r="WTF358" s="1"/>
      <c r="WTG358" s="1"/>
      <c r="WTH358" s="1"/>
      <c r="WTI358" s="1"/>
      <c r="WTJ358" s="1"/>
      <c r="WTK358" s="1"/>
      <c r="WTL358" s="1"/>
      <c r="WTM358" s="1"/>
      <c r="WTN358" s="1"/>
      <c r="WTO358" s="1"/>
      <c r="WTP358" s="1"/>
      <c r="WTQ358" s="1"/>
      <c r="WTR358" s="1"/>
      <c r="WTS358" s="1"/>
      <c r="WTT358" s="1"/>
      <c r="WTU358" s="1"/>
      <c r="WTV358" s="1"/>
      <c r="WTW358" s="1"/>
      <c r="WTX358" s="1"/>
      <c r="WTY358" s="1"/>
      <c r="WTZ358" s="1"/>
      <c r="WUA358" s="1"/>
      <c r="WUB358" s="1"/>
      <c r="WUC358" s="1"/>
      <c r="WUD358" s="1"/>
      <c r="WUE358" s="1"/>
      <c r="WUF358" s="1"/>
      <c r="WUG358" s="1"/>
      <c r="WUH358" s="1"/>
      <c r="WUI358" s="1"/>
      <c r="WUJ358" s="1"/>
      <c r="WUK358" s="1"/>
      <c r="WUL358" s="1"/>
      <c r="WUM358" s="1"/>
      <c r="WUN358" s="1"/>
      <c r="WUO358" s="1"/>
      <c r="WUP358" s="1"/>
      <c r="WUQ358" s="1"/>
      <c r="WUR358" s="1"/>
      <c r="WUS358" s="1"/>
      <c r="WUT358" s="1"/>
      <c r="WUU358" s="1"/>
      <c r="WUV358" s="1"/>
      <c r="WUW358" s="1"/>
      <c r="WUX358" s="1"/>
      <c r="WUY358" s="1"/>
      <c r="WUZ358" s="1"/>
      <c r="WVA358" s="1"/>
      <c r="WVB358" s="1"/>
      <c r="WVC358" s="1"/>
      <c r="WVD358" s="1"/>
      <c r="WVE358" s="1"/>
      <c r="WVF358" s="1"/>
      <c r="WVG358" s="1"/>
      <c r="WVH358" s="1"/>
      <c r="WVI358" s="1"/>
      <c r="WVJ358" s="1"/>
      <c r="WVK358" s="1"/>
      <c r="WVL358" s="1"/>
      <c r="WVM358" s="1"/>
      <c r="WVN358" s="1"/>
      <c r="WVO358" s="1"/>
      <c r="WVP358" s="1"/>
      <c r="WVQ358" s="1"/>
      <c r="WVR358" s="1"/>
      <c r="WVS358" s="1"/>
      <c r="WVT358" s="1"/>
      <c r="WVU358" s="1"/>
    </row>
    <row r="359" spans="1:16141" s="5" customFormat="1" ht="35.1" customHeight="1">
      <c r="A359" s="2800"/>
      <c r="B359" s="3"/>
      <c r="C359" s="102"/>
      <c r="D359" s="102"/>
      <c r="E359" s="2666" t="s">
        <v>480</v>
      </c>
      <c r="F359" s="2696">
        <f>+'RES. GENERAL POR ÁREA'!F43/12</f>
        <v>115708.33333333333</v>
      </c>
      <c r="G359" s="2731">
        <v>12</v>
      </c>
      <c r="H359" s="2693">
        <f t="shared" ref="H359:H363" si="18">+F359*G359</f>
        <v>1388500</v>
      </c>
      <c r="I359" s="2790"/>
      <c r="J359" s="2775"/>
      <c r="L359" s="1"/>
      <c r="M359" s="84"/>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c r="ALX359" s="1"/>
      <c r="ALY359" s="1"/>
      <c r="ALZ359" s="1"/>
      <c r="AMA359" s="1"/>
      <c r="AMB359" s="1"/>
      <c r="AMC359" s="1"/>
      <c r="AMD359" s="1"/>
      <c r="AME359" s="1"/>
      <c r="AMF359" s="1"/>
      <c r="AMG359" s="1"/>
      <c r="AMH359" s="1"/>
      <c r="AMI359" s="1"/>
      <c r="AMJ359" s="1"/>
      <c r="AMK359" s="1"/>
      <c r="AML359" s="1"/>
      <c r="AMM359" s="1"/>
      <c r="AMN359" s="1"/>
      <c r="AMO359" s="1"/>
      <c r="AMP359" s="1"/>
      <c r="AMQ359" s="1"/>
      <c r="AMR359" s="1"/>
      <c r="AMS359" s="1"/>
      <c r="AMT359" s="1"/>
      <c r="AMU359" s="1"/>
      <c r="AMV359" s="1"/>
      <c r="AMW359" s="1"/>
      <c r="AMX359" s="1"/>
      <c r="AMY359" s="1"/>
      <c r="AMZ359" s="1"/>
      <c r="ANA359" s="1"/>
      <c r="ANB359" s="1"/>
      <c r="ANC359" s="1"/>
      <c r="AND359" s="1"/>
      <c r="ANE359" s="1"/>
      <c r="ANF359" s="1"/>
      <c r="ANG359" s="1"/>
      <c r="ANH359" s="1"/>
      <c r="ANI359" s="1"/>
      <c r="ANJ359" s="1"/>
      <c r="ANK359" s="1"/>
      <c r="ANL359" s="1"/>
      <c r="ANM359" s="1"/>
      <c r="ANN359" s="1"/>
      <c r="ANO359" s="1"/>
      <c r="ANP359" s="1"/>
      <c r="ANQ359" s="1"/>
      <c r="ANR359" s="1"/>
      <c r="ANS359" s="1"/>
      <c r="ANT359" s="1"/>
      <c r="ANU359" s="1"/>
      <c r="ANV359" s="1"/>
      <c r="ANW359" s="1"/>
      <c r="ANX359" s="1"/>
      <c r="ANY359" s="1"/>
      <c r="ANZ359" s="1"/>
      <c r="AOA359" s="1"/>
      <c r="AOB359" s="1"/>
      <c r="AOC359" s="1"/>
      <c r="AOD359" s="1"/>
      <c r="AOE359" s="1"/>
      <c r="AOF359" s="1"/>
      <c r="AOG359" s="1"/>
      <c r="AOH359" s="1"/>
      <c r="AOI359" s="1"/>
      <c r="AOJ359" s="1"/>
      <c r="AOK359" s="1"/>
      <c r="AOL359" s="1"/>
      <c r="AOM359" s="1"/>
      <c r="AON359" s="1"/>
      <c r="AOO359" s="1"/>
      <c r="AOP359" s="1"/>
      <c r="AOQ359" s="1"/>
      <c r="AOR359" s="1"/>
      <c r="AOS359" s="1"/>
      <c r="AOT359" s="1"/>
      <c r="AOU359" s="1"/>
      <c r="AOV359" s="1"/>
      <c r="AOW359" s="1"/>
      <c r="AOX359" s="1"/>
      <c r="AOY359" s="1"/>
      <c r="AOZ359" s="1"/>
      <c r="APA359" s="1"/>
      <c r="APB359" s="1"/>
      <c r="APC359" s="1"/>
      <c r="APD359" s="1"/>
      <c r="APE359" s="1"/>
      <c r="APF359" s="1"/>
      <c r="APG359" s="1"/>
      <c r="APH359" s="1"/>
      <c r="API359" s="1"/>
      <c r="APJ359" s="1"/>
      <c r="APK359" s="1"/>
      <c r="APL359" s="1"/>
      <c r="APM359" s="1"/>
      <c r="APN359" s="1"/>
      <c r="APO359" s="1"/>
      <c r="APP359" s="1"/>
      <c r="APQ359" s="1"/>
      <c r="APR359" s="1"/>
      <c r="APS359" s="1"/>
      <c r="APT359" s="1"/>
      <c r="APU359" s="1"/>
      <c r="APV359" s="1"/>
      <c r="APW359" s="1"/>
      <c r="APX359" s="1"/>
      <c r="APY359" s="1"/>
      <c r="APZ359" s="1"/>
      <c r="AQA359" s="1"/>
      <c r="AQB359" s="1"/>
      <c r="AQC359" s="1"/>
      <c r="AQD359" s="1"/>
      <c r="AQE359" s="1"/>
      <c r="AQF359" s="1"/>
      <c r="AQG359" s="1"/>
      <c r="AQH359" s="1"/>
      <c r="AQI359" s="1"/>
      <c r="AQJ359" s="1"/>
      <c r="AQK359" s="1"/>
      <c r="AQL359" s="1"/>
      <c r="AQM359" s="1"/>
      <c r="AQN359" s="1"/>
      <c r="AQO359" s="1"/>
      <c r="AQP359" s="1"/>
      <c r="AQQ359" s="1"/>
      <c r="AQR359" s="1"/>
      <c r="AQS359" s="1"/>
      <c r="AQT359" s="1"/>
      <c r="AQU359" s="1"/>
      <c r="AQV359" s="1"/>
      <c r="AQW359" s="1"/>
      <c r="AQX359" s="1"/>
      <c r="AQY359" s="1"/>
      <c r="AQZ359" s="1"/>
      <c r="ARA359" s="1"/>
      <c r="ARB359" s="1"/>
      <c r="ARC359" s="1"/>
      <c r="ARD359" s="1"/>
      <c r="ARE359" s="1"/>
      <c r="ARF359" s="1"/>
      <c r="ARG359" s="1"/>
      <c r="ARH359" s="1"/>
      <c r="ARI359" s="1"/>
      <c r="ARJ359" s="1"/>
      <c r="ARK359" s="1"/>
      <c r="ARL359" s="1"/>
      <c r="ARM359" s="1"/>
      <c r="ARN359" s="1"/>
      <c r="ARO359" s="1"/>
      <c r="ARP359" s="1"/>
      <c r="ARQ359" s="1"/>
      <c r="ARR359" s="1"/>
      <c r="ARS359" s="1"/>
      <c r="ART359" s="1"/>
      <c r="ARU359" s="1"/>
      <c r="ARV359" s="1"/>
      <c r="ARW359" s="1"/>
      <c r="ARX359" s="1"/>
      <c r="ARY359" s="1"/>
      <c r="ARZ359" s="1"/>
      <c r="ASA359" s="1"/>
      <c r="ASB359" s="1"/>
      <c r="ASC359" s="1"/>
      <c r="ASD359" s="1"/>
      <c r="ASE359" s="1"/>
      <c r="ASF359" s="1"/>
      <c r="ASG359" s="1"/>
      <c r="ASH359" s="1"/>
      <c r="ASI359" s="1"/>
      <c r="ASJ359" s="1"/>
      <c r="ASK359" s="1"/>
      <c r="ASL359" s="1"/>
      <c r="ASM359" s="1"/>
      <c r="ASN359" s="1"/>
      <c r="ASO359" s="1"/>
      <c r="ASP359" s="1"/>
      <c r="ASQ359" s="1"/>
      <c r="ASR359" s="1"/>
      <c r="ASS359" s="1"/>
      <c r="AST359" s="1"/>
      <c r="ASU359" s="1"/>
      <c r="ASV359" s="1"/>
      <c r="ASW359" s="1"/>
      <c r="ASX359" s="1"/>
      <c r="ASY359" s="1"/>
      <c r="ASZ359" s="1"/>
      <c r="ATA359" s="1"/>
      <c r="ATB359" s="1"/>
      <c r="ATC359" s="1"/>
      <c r="ATD359" s="1"/>
      <c r="ATE359" s="1"/>
      <c r="ATF359" s="1"/>
      <c r="ATG359" s="1"/>
      <c r="ATH359" s="1"/>
      <c r="ATI359" s="1"/>
      <c r="ATJ359" s="1"/>
      <c r="ATK359" s="1"/>
      <c r="ATL359" s="1"/>
      <c r="ATM359" s="1"/>
      <c r="ATN359" s="1"/>
      <c r="ATO359" s="1"/>
      <c r="ATP359" s="1"/>
      <c r="ATQ359" s="1"/>
      <c r="ATR359" s="1"/>
      <c r="ATS359" s="1"/>
      <c r="ATT359" s="1"/>
      <c r="ATU359" s="1"/>
      <c r="ATV359" s="1"/>
      <c r="ATW359" s="1"/>
      <c r="ATX359" s="1"/>
      <c r="ATY359" s="1"/>
      <c r="ATZ359" s="1"/>
      <c r="AUA359" s="1"/>
      <c r="AUB359" s="1"/>
      <c r="AUC359" s="1"/>
      <c r="AUD359" s="1"/>
      <c r="AUE359" s="1"/>
      <c r="AUF359" s="1"/>
      <c r="AUG359" s="1"/>
      <c r="AUH359" s="1"/>
      <c r="AUI359" s="1"/>
      <c r="AUJ359" s="1"/>
      <c r="AUK359" s="1"/>
      <c r="AUL359" s="1"/>
      <c r="AUM359" s="1"/>
      <c r="AUN359" s="1"/>
      <c r="AUO359" s="1"/>
      <c r="AUP359" s="1"/>
      <c r="AUQ359" s="1"/>
      <c r="AUR359" s="1"/>
      <c r="AUS359" s="1"/>
      <c r="AUT359" s="1"/>
      <c r="AUU359" s="1"/>
      <c r="AUV359" s="1"/>
      <c r="AUW359" s="1"/>
      <c r="AUX359" s="1"/>
      <c r="AUY359" s="1"/>
      <c r="AUZ359" s="1"/>
      <c r="AVA359" s="1"/>
      <c r="AVB359" s="1"/>
      <c r="AVC359" s="1"/>
      <c r="AVD359" s="1"/>
      <c r="AVE359" s="1"/>
      <c r="AVF359" s="1"/>
      <c r="AVG359" s="1"/>
      <c r="AVH359" s="1"/>
      <c r="AVI359" s="1"/>
      <c r="AVJ359" s="1"/>
      <c r="AVK359" s="1"/>
      <c r="AVL359" s="1"/>
      <c r="AVM359" s="1"/>
      <c r="AVN359" s="1"/>
      <c r="AVO359" s="1"/>
      <c r="AVP359" s="1"/>
      <c r="AVQ359" s="1"/>
      <c r="AVR359" s="1"/>
      <c r="AVS359" s="1"/>
      <c r="AVT359" s="1"/>
      <c r="AVU359" s="1"/>
      <c r="AVV359" s="1"/>
      <c r="AVW359" s="1"/>
      <c r="AVX359" s="1"/>
      <c r="AVY359" s="1"/>
      <c r="AVZ359" s="1"/>
      <c r="AWA359" s="1"/>
      <c r="AWB359" s="1"/>
      <c r="AWC359" s="1"/>
      <c r="AWD359" s="1"/>
      <c r="AWE359" s="1"/>
      <c r="AWF359" s="1"/>
      <c r="AWG359" s="1"/>
      <c r="AWH359" s="1"/>
      <c r="AWI359" s="1"/>
      <c r="AWJ359" s="1"/>
      <c r="AWK359" s="1"/>
      <c r="AWL359" s="1"/>
      <c r="AWM359" s="1"/>
      <c r="AWN359" s="1"/>
      <c r="AWO359" s="1"/>
      <c r="AWP359" s="1"/>
      <c r="AWQ359" s="1"/>
      <c r="AWR359" s="1"/>
      <c r="AWS359" s="1"/>
      <c r="AWT359" s="1"/>
      <c r="AWU359" s="1"/>
      <c r="AWV359" s="1"/>
      <c r="AWW359" s="1"/>
      <c r="AWX359" s="1"/>
      <c r="AWY359" s="1"/>
      <c r="AWZ359" s="1"/>
      <c r="AXA359" s="1"/>
      <c r="AXB359" s="1"/>
      <c r="AXC359" s="1"/>
      <c r="AXD359" s="1"/>
      <c r="AXE359" s="1"/>
      <c r="AXF359" s="1"/>
      <c r="AXG359" s="1"/>
      <c r="AXH359" s="1"/>
      <c r="AXI359" s="1"/>
      <c r="AXJ359" s="1"/>
      <c r="AXK359" s="1"/>
      <c r="AXL359" s="1"/>
      <c r="AXM359" s="1"/>
      <c r="AXN359" s="1"/>
      <c r="AXO359" s="1"/>
      <c r="AXP359" s="1"/>
      <c r="AXQ359" s="1"/>
      <c r="AXR359" s="1"/>
      <c r="AXS359" s="1"/>
      <c r="AXT359" s="1"/>
      <c r="AXU359" s="1"/>
      <c r="AXV359" s="1"/>
      <c r="AXW359" s="1"/>
      <c r="AXX359" s="1"/>
      <c r="AXY359" s="1"/>
      <c r="AXZ359" s="1"/>
      <c r="AYA359" s="1"/>
      <c r="AYB359" s="1"/>
      <c r="AYC359" s="1"/>
      <c r="AYD359" s="1"/>
      <c r="AYE359" s="1"/>
      <c r="AYF359" s="1"/>
      <c r="AYG359" s="1"/>
      <c r="AYH359" s="1"/>
      <c r="AYI359" s="1"/>
      <c r="AYJ359" s="1"/>
      <c r="AYK359" s="1"/>
      <c r="AYL359" s="1"/>
      <c r="AYM359" s="1"/>
      <c r="AYN359" s="1"/>
      <c r="AYO359" s="1"/>
      <c r="AYP359" s="1"/>
      <c r="AYQ359" s="1"/>
      <c r="AYR359" s="1"/>
      <c r="AYS359" s="1"/>
      <c r="AYT359" s="1"/>
      <c r="AYU359" s="1"/>
      <c r="AYV359" s="1"/>
      <c r="AYW359" s="1"/>
      <c r="AYX359" s="1"/>
      <c r="AYY359" s="1"/>
      <c r="AYZ359" s="1"/>
      <c r="AZA359" s="1"/>
      <c r="AZB359" s="1"/>
      <c r="AZC359" s="1"/>
      <c r="AZD359" s="1"/>
      <c r="AZE359" s="1"/>
      <c r="AZF359" s="1"/>
      <c r="AZG359" s="1"/>
      <c r="AZH359" s="1"/>
      <c r="AZI359" s="1"/>
      <c r="AZJ359" s="1"/>
      <c r="AZK359" s="1"/>
      <c r="AZL359" s="1"/>
      <c r="AZM359" s="1"/>
      <c r="AZN359" s="1"/>
      <c r="AZO359" s="1"/>
      <c r="AZP359" s="1"/>
      <c r="AZQ359" s="1"/>
      <c r="AZR359" s="1"/>
      <c r="AZS359" s="1"/>
      <c r="AZT359" s="1"/>
      <c r="AZU359" s="1"/>
      <c r="AZV359" s="1"/>
      <c r="AZW359" s="1"/>
      <c r="AZX359" s="1"/>
      <c r="AZY359" s="1"/>
      <c r="AZZ359" s="1"/>
      <c r="BAA359" s="1"/>
      <c r="BAB359" s="1"/>
      <c r="BAC359" s="1"/>
      <c r="BAD359" s="1"/>
      <c r="BAE359" s="1"/>
      <c r="BAF359" s="1"/>
      <c r="BAG359" s="1"/>
      <c r="BAH359" s="1"/>
      <c r="BAI359" s="1"/>
      <c r="BAJ359" s="1"/>
      <c r="BAK359" s="1"/>
      <c r="BAL359" s="1"/>
      <c r="BAM359" s="1"/>
      <c r="BAN359" s="1"/>
      <c r="BAO359" s="1"/>
      <c r="BAP359" s="1"/>
      <c r="BAQ359" s="1"/>
      <c r="BAR359" s="1"/>
      <c r="BAS359" s="1"/>
      <c r="BAT359" s="1"/>
      <c r="BAU359" s="1"/>
      <c r="BAV359" s="1"/>
      <c r="BAW359" s="1"/>
      <c r="BAX359" s="1"/>
      <c r="BAY359" s="1"/>
      <c r="BAZ359" s="1"/>
      <c r="BBA359" s="1"/>
      <c r="BBB359" s="1"/>
      <c r="BBC359" s="1"/>
      <c r="BBD359" s="1"/>
      <c r="BBE359" s="1"/>
      <c r="BBF359" s="1"/>
      <c r="BBG359" s="1"/>
      <c r="BBH359" s="1"/>
      <c r="BBI359" s="1"/>
      <c r="BBJ359" s="1"/>
      <c r="BBK359" s="1"/>
      <c r="BBL359" s="1"/>
      <c r="BBM359" s="1"/>
      <c r="BBN359" s="1"/>
      <c r="BBO359" s="1"/>
      <c r="BBP359" s="1"/>
      <c r="BBQ359" s="1"/>
      <c r="BBR359" s="1"/>
      <c r="BBS359" s="1"/>
      <c r="BBT359" s="1"/>
      <c r="BBU359" s="1"/>
      <c r="BBV359" s="1"/>
      <c r="BBW359" s="1"/>
      <c r="BBX359" s="1"/>
      <c r="BBY359" s="1"/>
      <c r="BBZ359" s="1"/>
      <c r="BCA359" s="1"/>
      <c r="BCB359" s="1"/>
      <c r="BCC359" s="1"/>
      <c r="BCD359" s="1"/>
      <c r="BCE359" s="1"/>
      <c r="BCF359" s="1"/>
      <c r="BCG359" s="1"/>
      <c r="BCH359" s="1"/>
      <c r="BCI359" s="1"/>
      <c r="BCJ359" s="1"/>
      <c r="BCK359" s="1"/>
      <c r="BCL359" s="1"/>
      <c r="BCM359" s="1"/>
      <c r="BCN359" s="1"/>
      <c r="BCO359" s="1"/>
      <c r="BCP359" s="1"/>
      <c r="BCQ359" s="1"/>
      <c r="BCR359" s="1"/>
      <c r="BCS359" s="1"/>
      <c r="BCT359" s="1"/>
      <c r="BCU359" s="1"/>
      <c r="BCV359" s="1"/>
      <c r="BCW359" s="1"/>
      <c r="BCX359" s="1"/>
      <c r="BCY359" s="1"/>
      <c r="BCZ359" s="1"/>
      <c r="BDA359" s="1"/>
      <c r="BDB359" s="1"/>
      <c r="BDC359" s="1"/>
      <c r="BDD359" s="1"/>
      <c r="BDE359" s="1"/>
      <c r="BDF359" s="1"/>
      <c r="BDG359" s="1"/>
      <c r="BDH359" s="1"/>
      <c r="BDI359" s="1"/>
      <c r="BDJ359" s="1"/>
      <c r="BDK359" s="1"/>
      <c r="BDL359" s="1"/>
      <c r="BDM359" s="1"/>
      <c r="BDN359" s="1"/>
      <c r="BDO359" s="1"/>
      <c r="BDP359" s="1"/>
      <c r="BDQ359" s="1"/>
      <c r="BDR359" s="1"/>
      <c r="BDS359" s="1"/>
      <c r="BDT359" s="1"/>
      <c r="BDU359" s="1"/>
      <c r="BDV359" s="1"/>
      <c r="BDW359" s="1"/>
      <c r="BDX359" s="1"/>
      <c r="BDY359" s="1"/>
      <c r="BDZ359" s="1"/>
      <c r="BEA359" s="1"/>
      <c r="BEB359" s="1"/>
      <c r="BEC359" s="1"/>
      <c r="BED359" s="1"/>
      <c r="BEE359" s="1"/>
      <c r="BEF359" s="1"/>
      <c r="BEG359" s="1"/>
      <c r="BEH359" s="1"/>
      <c r="BEI359" s="1"/>
      <c r="BEJ359" s="1"/>
      <c r="BEK359" s="1"/>
      <c r="BEL359" s="1"/>
      <c r="BEM359" s="1"/>
      <c r="BEN359" s="1"/>
      <c r="BEO359" s="1"/>
      <c r="BEP359" s="1"/>
      <c r="BEQ359" s="1"/>
      <c r="BER359" s="1"/>
      <c r="BES359" s="1"/>
      <c r="BET359" s="1"/>
      <c r="BEU359" s="1"/>
      <c r="BEV359" s="1"/>
      <c r="BEW359" s="1"/>
      <c r="BEX359" s="1"/>
      <c r="BEY359" s="1"/>
      <c r="BEZ359" s="1"/>
      <c r="BFA359" s="1"/>
      <c r="BFB359" s="1"/>
      <c r="BFC359" s="1"/>
      <c r="BFD359" s="1"/>
      <c r="BFE359" s="1"/>
      <c r="BFF359" s="1"/>
      <c r="BFG359" s="1"/>
      <c r="BFH359" s="1"/>
      <c r="BFI359" s="1"/>
      <c r="BFJ359" s="1"/>
      <c r="BFK359" s="1"/>
      <c r="BFL359" s="1"/>
      <c r="BFM359" s="1"/>
      <c r="BFN359" s="1"/>
      <c r="BFO359" s="1"/>
      <c r="BFP359" s="1"/>
      <c r="BFQ359" s="1"/>
      <c r="BFR359" s="1"/>
      <c r="BFS359" s="1"/>
      <c r="BFT359" s="1"/>
      <c r="BFU359" s="1"/>
      <c r="BFV359" s="1"/>
      <c r="BFW359" s="1"/>
      <c r="BFX359" s="1"/>
      <c r="BFY359" s="1"/>
      <c r="BFZ359" s="1"/>
      <c r="BGA359" s="1"/>
      <c r="BGB359" s="1"/>
      <c r="BGC359" s="1"/>
      <c r="BGD359" s="1"/>
      <c r="BGE359" s="1"/>
      <c r="BGF359" s="1"/>
      <c r="BGG359" s="1"/>
      <c r="BGH359" s="1"/>
      <c r="BGI359" s="1"/>
      <c r="BGJ359" s="1"/>
      <c r="BGK359" s="1"/>
      <c r="BGL359" s="1"/>
      <c r="BGM359" s="1"/>
      <c r="BGN359" s="1"/>
      <c r="BGO359" s="1"/>
      <c r="BGP359" s="1"/>
      <c r="BGQ359" s="1"/>
      <c r="BGR359" s="1"/>
      <c r="BGS359" s="1"/>
      <c r="BGT359" s="1"/>
      <c r="BGU359" s="1"/>
      <c r="BGV359" s="1"/>
      <c r="BGW359" s="1"/>
      <c r="BGX359" s="1"/>
      <c r="BGY359" s="1"/>
      <c r="BGZ359" s="1"/>
      <c r="BHA359" s="1"/>
      <c r="BHB359" s="1"/>
      <c r="BHC359" s="1"/>
      <c r="BHD359" s="1"/>
      <c r="BHE359" s="1"/>
      <c r="BHF359" s="1"/>
      <c r="BHG359" s="1"/>
      <c r="BHH359" s="1"/>
      <c r="BHI359" s="1"/>
      <c r="BHJ359" s="1"/>
      <c r="BHK359" s="1"/>
      <c r="BHL359" s="1"/>
      <c r="BHM359" s="1"/>
      <c r="BHN359" s="1"/>
      <c r="BHO359" s="1"/>
      <c r="BHP359" s="1"/>
      <c r="BHQ359" s="1"/>
      <c r="BHR359" s="1"/>
      <c r="BHS359" s="1"/>
      <c r="BHT359" s="1"/>
      <c r="BHU359" s="1"/>
      <c r="BHV359" s="1"/>
      <c r="BHW359" s="1"/>
      <c r="BHX359" s="1"/>
      <c r="BHY359" s="1"/>
      <c r="BHZ359" s="1"/>
      <c r="BIA359" s="1"/>
      <c r="BIB359" s="1"/>
      <c r="BIC359" s="1"/>
      <c r="BID359" s="1"/>
      <c r="BIE359" s="1"/>
      <c r="BIF359" s="1"/>
      <c r="BIG359" s="1"/>
      <c r="BIH359" s="1"/>
      <c r="BII359" s="1"/>
      <c r="BIJ359" s="1"/>
      <c r="BIK359" s="1"/>
      <c r="BIL359" s="1"/>
      <c r="BIM359" s="1"/>
      <c r="BIN359" s="1"/>
      <c r="BIO359" s="1"/>
      <c r="BIP359" s="1"/>
      <c r="BIQ359" s="1"/>
      <c r="BIR359" s="1"/>
      <c r="BIS359" s="1"/>
      <c r="BIT359" s="1"/>
      <c r="BIU359" s="1"/>
      <c r="BIV359" s="1"/>
      <c r="BIW359" s="1"/>
      <c r="BIX359" s="1"/>
      <c r="BIY359" s="1"/>
      <c r="BIZ359" s="1"/>
      <c r="BJA359" s="1"/>
      <c r="BJB359" s="1"/>
      <c r="BJC359" s="1"/>
      <c r="BJD359" s="1"/>
      <c r="BJE359" s="1"/>
      <c r="BJF359" s="1"/>
      <c r="BJG359" s="1"/>
      <c r="BJH359" s="1"/>
      <c r="BJI359" s="1"/>
      <c r="BJJ359" s="1"/>
      <c r="BJK359" s="1"/>
      <c r="BJL359" s="1"/>
      <c r="BJM359" s="1"/>
      <c r="BJN359" s="1"/>
      <c r="BJO359" s="1"/>
      <c r="BJP359" s="1"/>
      <c r="BJQ359" s="1"/>
      <c r="BJR359" s="1"/>
      <c r="BJS359" s="1"/>
      <c r="BJT359" s="1"/>
      <c r="BJU359" s="1"/>
      <c r="BJV359" s="1"/>
      <c r="BJW359" s="1"/>
      <c r="BJX359" s="1"/>
      <c r="BJY359" s="1"/>
      <c r="BJZ359" s="1"/>
      <c r="BKA359" s="1"/>
      <c r="BKB359" s="1"/>
      <c r="BKC359" s="1"/>
      <c r="BKD359" s="1"/>
      <c r="BKE359" s="1"/>
      <c r="BKF359" s="1"/>
      <c r="BKG359" s="1"/>
      <c r="BKH359" s="1"/>
      <c r="BKI359" s="1"/>
      <c r="BKJ359" s="1"/>
      <c r="BKK359" s="1"/>
      <c r="BKL359" s="1"/>
      <c r="BKM359" s="1"/>
      <c r="BKN359" s="1"/>
      <c r="BKO359" s="1"/>
      <c r="BKP359" s="1"/>
      <c r="BKQ359" s="1"/>
      <c r="BKR359" s="1"/>
      <c r="BKS359" s="1"/>
      <c r="BKT359" s="1"/>
      <c r="BKU359" s="1"/>
      <c r="BKV359" s="1"/>
      <c r="BKW359" s="1"/>
      <c r="BKX359" s="1"/>
      <c r="BKY359" s="1"/>
      <c r="BKZ359" s="1"/>
      <c r="BLA359" s="1"/>
      <c r="BLB359" s="1"/>
      <c r="BLC359" s="1"/>
      <c r="BLD359" s="1"/>
      <c r="BLE359" s="1"/>
      <c r="BLF359" s="1"/>
      <c r="BLG359" s="1"/>
      <c r="BLH359" s="1"/>
      <c r="BLI359" s="1"/>
      <c r="BLJ359" s="1"/>
      <c r="BLK359" s="1"/>
      <c r="BLL359" s="1"/>
      <c r="BLM359" s="1"/>
      <c r="BLN359" s="1"/>
      <c r="BLO359" s="1"/>
      <c r="BLP359" s="1"/>
      <c r="BLQ359" s="1"/>
      <c r="BLR359" s="1"/>
      <c r="BLS359" s="1"/>
      <c r="BLT359" s="1"/>
      <c r="BLU359" s="1"/>
      <c r="BLV359" s="1"/>
      <c r="BLW359" s="1"/>
      <c r="BLX359" s="1"/>
      <c r="BLY359" s="1"/>
      <c r="BLZ359" s="1"/>
      <c r="BMA359" s="1"/>
      <c r="BMB359" s="1"/>
      <c r="BMC359" s="1"/>
      <c r="BMD359" s="1"/>
      <c r="BME359" s="1"/>
      <c r="BMF359" s="1"/>
      <c r="BMG359" s="1"/>
      <c r="BMH359" s="1"/>
      <c r="BMI359" s="1"/>
      <c r="BMJ359" s="1"/>
      <c r="BMK359" s="1"/>
      <c r="BML359" s="1"/>
      <c r="BMM359" s="1"/>
      <c r="BMN359" s="1"/>
      <c r="BMO359" s="1"/>
      <c r="BMP359" s="1"/>
      <c r="BMQ359" s="1"/>
      <c r="BMR359" s="1"/>
      <c r="BMS359" s="1"/>
      <c r="BMT359" s="1"/>
      <c r="BMU359" s="1"/>
      <c r="BMV359" s="1"/>
      <c r="BMW359" s="1"/>
      <c r="BMX359" s="1"/>
      <c r="BMY359" s="1"/>
      <c r="BMZ359" s="1"/>
      <c r="BNA359" s="1"/>
      <c r="BNB359" s="1"/>
      <c r="BNC359" s="1"/>
      <c r="BND359" s="1"/>
      <c r="BNE359" s="1"/>
      <c r="BNF359" s="1"/>
      <c r="BNG359" s="1"/>
      <c r="BNH359" s="1"/>
      <c r="BNI359" s="1"/>
      <c r="BNJ359" s="1"/>
      <c r="BNK359" s="1"/>
      <c r="BNL359" s="1"/>
      <c r="BNM359" s="1"/>
      <c r="BNN359" s="1"/>
      <c r="BNO359" s="1"/>
      <c r="BNP359" s="1"/>
      <c r="BNQ359" s="1"/>
      <c r="BNR359" s="1"/>
      <c r="BNS359" s="1"/>
      <c r="BNT359" s="1"/>
      <c r="BNU359" s="1"/>
      <c r="BNV359" s="1"/>
      <c r="BNW359" s="1"/>
      <c r="BNX359" s="1"/>
      <c r="BNY359" s="1"/>
      <c r="BNZ359" s="1"/>
      <c r="BOA359" s="1"/>
      <c r="BOB359" s="1"/>
      <c r="BOC359" s="1"/>
      <c r="BOD359" s="1"/>
      <c r="BOE359" s="1"/>
      <c r="BOF359" s="1"/>
      <c r="BOG359" s="1"/>
      <c r="BOH359" s="1"/>
      <c r="BOI359" s="1"/>
      <c r="BOJ359" s="1"/>
      <c r="BOK359" s="1"/>
      <c r="BOL359" s="1"/>
      <c r="BOM359" s="1"/>
      <c r="BON359" s="1"/>
      <c r="BOO359" s="1"/>
      <c r="BOP359" s="1"/>
      <c r="BOQ359" s="1"/>
      <c r="BOR359" s="1"/>
      <c r="BOS359" s="1"/>
      <c r="BOT359" s="1"/>
      <c r="BOU359" s="1"/>
      <c r="BOV359" s="1"/>
      <c r="BOW359" s="1"/>
      <c r="BOX359" s="1"/>
      <c r="BOY359" s="1"/>
      <c r="BOZ359" s="1"/>
      <c r="BPA359" s="1"/>
      <c r="BPB359" s="1"/>
      <c r="BPC359" s="1"/>
      <c r="BPD359" s="1"/>
      <c r="BPE359" s="1"/>
      <c r="BPF359" s="1"/>
      <c r="BPG359" s="1"/>
      <c r="BPH359" s="1"/>
      <c r="BPI359" s="1"/>
      <c r="BPJ359" s="1"/>
      <c r="BPK359" s="1"/>
      <c r="BPL359" s="1"/>
      <c r="BPM359" s="1"/>
      <c r="BPN359" s="1"/>
      <c r="BPO359" s="1"/>
      <c r="BPP359" s="1"/>
      <c r="BPQ359" s="1"/>
      <c r="BPR359" s="1"/>
      <c r="BPS359" s="1"/>
      <c r="BPT359" s="1"/>
      <c r="BPU359" s="1"/>
      <c r="BPV359" s="1"/>
      <c r="BPW359" s="1"/>
      <c r="BPX359" s="1"/>
      <c r="BPY359" s="1"/>
      <c r="BPZ359" s="1"/>
      <c r="BQA359" s="1"/>
      <c r="BQB359" s="1"/>
      <c r="BQC359" s="1"/>
      <c r="BQD359" s="1"/>
      <c r="BQE359" s="1"/>
      <c r="BQF359" s="1"/>
      <c r="BQG359" s="1"/>
      <c r="BQH359" s="1"/>
      <c r="BQI359" s="1"/>
      <c r="BQJ359" s="1"/>
      <c r="BQK359" s="1"/>
      <c r="BQL359" s="1"/>
      <c r="BQM359" s="1"/>
      <c r="BQN359" s="1"/>
      <c r="BQO359" s="1"/>
      <c r="BQP359" s="1"/>
      <c r="BQQ359" s="1"/>
      <c r="BQR359" s="1"/>
      <c r="BQS359" s="1"/>
      <c r="BQT359" s="1"/>
      <c r="BQU359" s="1"/>
      <c r="BQV359" s="1"/>
      <c r="BQW359" s="1"/>
      <c r="BQX359" s="1"/>
      <c r="BQY359" s="1"/>
      <c r="BQZ359" s="1"/>
      <c r="BRA359" s="1"/>
      <c r="BRB359" s="1"/>
      <c r="BRC359" s="1"/>
      <c r="BRD359" s="1"/>
      <c r="BRE359" s="1"/>
      <c r="BRF359" s="1"/>
      <c r="BRG359" s="1"/>
      <c r="BRH359" s="1"/>
      <c r="BRI359" s="1"/>
      <c r="BRJ359" s="1"/>
      <c r="BRK359" s="1"/>
      <c r="BRL359" s="1"/>
      <c r="BRM359" s="1"/>
      <c r="BRN359" s="1"/>
      <c r="BRO359" s="1"/>
      <c r="BRP359" s="1"/>
      <c r="BRQ359" s="1"/>
      <c r="BRR359" s="1"/>
      <c r="BRS359" s="1"/>
      <c r="BRT359" s="1"/>
      <c r="BRU359" s="1"/>
      <c r="BRV359" s="1"/>
      <c r="BRW359" s="1"/>
      <c r="BRX359" s="1"/>
      <c r="BRY359" s="1"/>
      <c r="BRZ359" s="1"/>
      <c r="BSA359" s="1"/>
      <c r="BSB359" s="1"/>
      <c r="BSC359" s="1"/>
      <c r="BSD359" s="1"/>
      <c r="BSE359" s="1"/>
      <c r="BSF359" s="1"/>
      <c r="BSG359" s="1"/>
      <c r="BSH359" s="1"/>
      <c r="BSI359" s="1"/>
      <c r="BSJ359" s="1"/>
      <c r="BSK359" s="1"/>
      <c r="BSL359" s="1"/>
      <c r="BSM359" s="1"/>
      <c r="BSN359" s="1"/>
      <c r="BSO359" s="1"/>
      <c r="BSP359" s="1"/>
      <c r="BSQ359" s="1"/>
      <c r="BSR359" s="1"/>
      <c r="BSS359" s="1"/>
      <c r="BST359" s="1"/>
      <c r="BSU359" s="1"/>
      <c r="BSV359" s="1"/>
      <c r="BSW359" s="1"/>
      <c r="BSX359" s="1"/>
      <c r="BSY359" s="1"/>
      <c r="BSZ359" s="1"/>
      <c r="BTA359" s="1"/>
      <c r="BTB359" s="1"/>
      <c r="BTC359" s="1"/>
      <c r="BTD359" s="1"/>
      <c r="BTE359" s="1"/>
      <c r="BTF359" s="1"/>
      <c r="BTG359" s="1"/>
      <c r="BTH359" s="1"/>
      <c r="BTI359" s="1"/>
      <c r="BTJ359" s="1"/>
      <c r="BTK359" s="1"/>
      <c r="BTL359" s="1"/>
      <c r="BTM359" s="1"/>
      <c r="BTN359" s="1"/>
      <c r="BTO359" s="1"/>
      <c r="BTP359" s="1"/>
      <c r="BTQ359" s="1"/>
      <c r="BTR359" s="1"/>
      <c r="BTS359" s="1"/>
      <c r="BTT359" s="1"/>
      <c r="BTU359" s="1"/>
      <c r="BTV359" s="1"/>
      <c r="BTW359" s="1"/>
      <c r="BTX359" s="1"/>
      <c r="BTY359" s="1"/>
      <c r="BTZ359" s="1"/>
      <c r="BUA359" s="1"/>
      <c r="BUB359" s="1"/>
      <c r="BUC359" s="1"/>
      <c r="BUD359" s="1"/>
      <c r="BUE359" s="1"/>
      <c r="BUF359" s="1"/>
      <c r="BUG359" s="1"/>
      <c r="BUH359" s="1"/>
      <c r="BUI359" s="1"/>
      <c r="BUJ359" s="1"/>
      <c r="BUK359" s="1"/>
      <c r="BUL359" s="1"/>
      <c r="BUM359" s="1"/>
      <c r="BUN359" s="1"/>
      <c r="BUO359" s="1"/>
      <c r="BUP359" s="1"/>
      <c r="BUQ359" s="1"/>
      <c r="BUR359" s="1"/>
      <c r="BUS359" s="1"/>
      <c r="BUT359" s="1"/>
      <c r="BUU359" s="1"/>
      <c r="BUV359" s="1"/>
      <c r="BUW359" s="1"/>
      <c r="BUX359" s="1"/>
      <c r="BUY359" s="1"/>
      <c r="BUZ359" s="1"/>
      <c r="BVA359" s="1"/>
      <c r="BVB359" s="1"/>
      <c r="BVC359" s="1"/>
      <c r="BVD359" s="1"/>
      <c r="BVE359" s="1"/>
      <c r="BVF359" s="1"/>
      <c r="BVG359" s="1"/>
      <c r="BVH359" s="1"/>
      <c r="BVI359" s="1"/>
      <c r="BVJ359" s="1"/>
      <c r="BVK359" s="1"/>
      <c r="BVL359" s="1"/>
      <c r="BVM359" s="1"/>
      <c r="BVN359" s="1"/>
      <c r="BVO359" s="1"/>
      <c r="BVP359" s="1"/>
      <c r="BVQ359" s="1"/>
      <c r="BVR359" s="1"/>
      <c r="BVS359" s="1"/>
      <c r="BVT359" s="1"/>
      <c r="BVU359" s="1"/>
      <c r="BVV359" s="1"/>
      <c r="BVW359" s="1"/>
      <c r="BVX359" s="1"/>
      <c r="BVY359" s="1"/>
      <c r="BVZ359" s="1"/>
      <c r="BWA359" s="1"/>
      <c r="BWB359" s="1"/>
      <c r="BWC359" s="1"/>
      <c r="BWD359" s="1"/>
      <c r="BWE359" s="1"/>
      <c r="BWF359" s="1"/>
      <c r="BWG359" s="1"/>
      <c r="BWH359" s="1"/>
      <c r="BWI359" s="1"/>
      <c r="BWJ359" s="1"/>
      <c r="BWK359" s="1"/>
      <c r="BWL359" s="1"/>
      <c r="BWM359" s="1"/>
      <c r="BWN359" s="1"/>
      <c r="BWO359" s="1"/>
      <c r="BWP359" s="1"/>
      <c r="BWQ359" s="1"/>
      <c r="BWR359" s="1"/>
      <c r="BWS359" s="1"/>
      <c r="BWT359" s="1"/>
      <c r="BWU359" s="1"/>
      <c r="BWV359" s="1"/>
      <c r="BWW359" s="1"/>
      <c r="BWX359" s="1"/>
      <c r="BWY359" s="1"/>
      <c r="BWZ359" s="1"/>
      <c r="BXA359" s="1"/>
      <c r="BXB359" s="1"/>
      <c r="BXC359" s="1"/>
      <c r="BXD359" s="1"/>
      <c r="BXE359" s="1"/>
      <c r="BXF359" s="1"/>
      <c r="BXG359" s="1"/>
      <c r="BXH359" s="1"/>
      <c r="BXI359" s="1"/>
      <c r="BXJ359" s="1"/>
      <c r="BXK359" s="1"/>
      <c r="BXL359" s="1"/>
      <c r="BXM359" s="1"/>
      <c r="BXN359" s="1"/>
      <c r="BXO359" s="1"/>
      <c r="BXP359" s="1"/>
      <c r="BXQ359" s="1"/>
      <c r="BXR359" s="1"/>
      <c r="BXS359" s="1"/>
      <c r="BXT359" s="1"/>
      <c r="BXU359" s="1"/>
      <c r="BXV359" s="1"/>
      <c r="BXW359" s="1"/>
      <c r="BXX359" s="1"/>
      <c r="BXY359" s="1"/>
      <c r="BXZ359" s="1"/>
      <c r="BYA359" s="1"/>
      <c r="BYB359" s="1"/>
      <c r="BYC359" s="1"/>
      <c r="BYD359" s="1"/>
      <c r="BYE359" s="1"/>
      <c r="BYF359" s="1"/>
      <c r="BYG359" s="1"/>
      <c r="BYH359" s="1"/>
      <c r="BYI359" s="1"/>
      <c r="BYJ359" s="1"/>
      <c r="BYK359" s="1"/>
      <c r="BYL359" s="1"/>
      <c r="BYM359" s="1"/>
      <c r="BYN359" s="1"/>
      <c r="BYO359" s="1"/>
      <c r="BYP359" s="1"/>
      <c r="BYQ359" s="1"/>
      <c r="BYR359" s="1"/>
      <c r="BYS359" s="1"/>
      <c r="BYT359" s="1"/>
      <c r="BYU359" s="1"/>
      <c r="BYV359" s="1"/>
      <c r="BYW359" s="1"/>
      <c r="BYX359" s="1"/>
      <c r="BYY359" s="1"/>
      <c r="BYZ359" s="1"/>
      <c r="BZA359" s="1"/>
      <c r="BZB359" s="1"/>
      <c r="BZC359" s="1"/>
      <c r="BZD359" s="1"/>
      <c r="BZE359" s="1"/>
      <c r="BZF359" s="1"/>
      <c r="BZG359" s="1"/>
      <c r="BZH359" s="1"/>
      <c r="BZI359" s="1"/>
      <c r="BZJ359" s="1"/>
      <c r="BZK359" s="1"/>
      <c r="BZL359" s="1"/>
      <c r="BZM359" s="1"/>
      <c r="BZN359" s="1"/>
      <c r="BZO359" s="1"/>
      <c r="BZP359" s="1"/>
      <c r="BZQ359" s="1"/>
      <c r="BZR359" s="1"/>
      <c r="BZS359" s="1"/>
      <c r="BZT359" s="1"/>
      <c r="BZU359" s="1"/>
      <c r="BZV359" s="1"/>
      <c r="BZW359" s="1"/>
      <c r="BZX359" s="1"/>
      <c r="BZY359" s="1"/>
      <c r="BZZ359" s="1"/>
      <c r="CAA359" s="1"/>
      <c r="CAB359" s="1"/>
      <c r="CAC359" s="1"/>
      <c r="CAD359" s="1"/>
      <c r="CAE359" s="1"/>
      <c r="CAF359" s="1"/>
      <c r="CAG359" s="1"/>
      <c r="CAH359" s="1"/>
      <c r="CAI359" s="1"/>
      <c r="CAJ359" s="1"/>
      <c r="CAK359" s="1"/>
      <c r="CAL359" s="1"/>
      <c r="CAM359" s="1"/>
      <c r="CAN359" s="1"/>
      <c r="CAO359" s="1"/>
      <c r="CAP359" s="1"/>
      <c r="CAQ359" s="1"/>
      <c r="CAR359" s="1"/>
      <c r="CAS359" s="1"/>
      <c r="CAT359" s="1"/>
      <c r="CAU359" s="1"/>
      <c r="CAV359" s="1"/>
      <c r="CAW359" s="1"/>
      <c r="CAX359" s="1"/>
      <c r="CAY359" s="1"/>
      <c r="CAZ359" s="1"/>
      <c r="CBA359" s="1"/>
      <c r="CBB359" s="1"/>
      <c r="CBC359" s="1"/>
      <c r="CBD359" s="1"/>
      <c r="CBE359" s="1"/>
      <c r="CBF359" s="1"/>
      <c r="CBG359" s="1"/>
      <c r="CBH359" s="1"/>
      <c r="CBI359" s="1"/>
      <c r="CBJ359" s="1"/>
      <c r="CBK359" s="1"/>
      <c r="CBL359" s="1"/>
      <c r="CBM359" s="1"/>
      <c r="CBN359" s="1"/>
      <c r="CBO359" s="1"/>
      <c r="CBP359" s="1"/>
      <c r="CBQ359" s="1"/>
      <c r="CBR359" s="1"/>
      <c r="CBS359" s="1"/>
      <c r="CBT359" s="1"/>
      <c r="CBU359" s="1"/>
      <c r="CBV359" s="1"/>
      <c r="CBW359" s="1"/>
      <c r="CBX359" s="1"/>
      <c r="CBY359" s="1"/>
      <c r="CBZ359" s="1"/>
      <c r="CCA359" s="1"/>
      <c r="CCB359" s="1"/>
      <c r="CCC359" s="1"/>
      <c r="CCD359" s="1"/>
      <c r="CCE359" s="1"/>
      <c r="CCF359" s="1"/>
      <c r="CCG359" s="1"/>
      <c r="CCH359" s="1"/>
      <c r="CCI359" s="1"/>
      <c r="CCJ359" s="1"/>
      <c r="CCK359" s="1"/>
      <c r="CCL359" s="1"/>
      <c r="CCM359" s="1"/>
      <c r="CCN359" s="1"/>
      <c r="CCO359" s="1"/>
      <c r="CCP359" s="1"/>
      <c r="CCQ359" s="1"/>
      <c r="CCR359" s="1"/>
      <c r="CCS359" s="1"/>
      <c r="CCT359" s="1"/>
      <c r="CCU359" s="1"/>
      <c r="CCV359" s="1"/>
      <c r="CCW359" s="1"/>
      <c r="CCX359" s="1"/>
      <c r="CCY359" s="1"/>
      <c r="CCZ359" s="1"/>
      <c r="CDA359" s="1"/>
      <c r="CDB359" s="1"/>
      <c r="CDC359" s="1"/>
      <c r="CDD359" s="1"/>
      <c r="CDE359" s="1"/>
      <c r="CDF359" s="1"/>
      <c r="CDG359" s="1"/>
      <c r="CDH359" s="1"/>
      <c r="CDI359" s="1"/>
      <c r="CDJ359" s="1"/>
      <c r="CDK359" s="1"/>
      <c r="CDL359" s="1"/>
      <c r="CDM359" s="1"/>
      <c r="CDN359" s="1"/>
      <c r="CDO359" s="1"/>
      <c r="CDP359" s="1"/>
      <c r="CDQ359" s="1"/>
      <c r="CDR359" s="1"/>
      <c r="CDS359" s="1"/>
      <c r="CDT359" s="1"/>
      <c r="CDU359" s="1"/>
      <c r="CDV359" s="1"/>
      <c r="CDW359" s="1"/>
      <c r="CDX359" s="1"/>
      <c r="CDY359" s="1"/>
      <c r="CDZ359" s="1"/>
      <c r="CEA359" s="1"/>
      <c r="CEB359" s="1"/>
      <c r="CEC359" s="1"/>
      <c r="CED359" s="1"/>
      <c r="CEE359" s="1"/>
      <c r="CEF359" s="1"/>
      <c r="CEG359" s="1"/>
      <c r="CEH359" s="1"/>
      <c r="CEI359" s="1"/>
      <c r="CEJ359" s="1"/>
      <c r="CEK359" s="1"/>
      <c r="CEL359" s="1"/>
      <c r="CEM359" s="1"/>
      <c r="CEN359" s="1"/>
      <c r="CEO359" s="1"/>
      <c r="CEP359" s="1"/>
      <c r="CEQ359" s="1"/>
      <c r="CER359" s="1"/>
      <c r="CES359" s="1"/>
      <c r="CET359" s="1"/>
      <c r="CEU359" s="1"/>
      <c r="CEV359" s="1"/>
      <c r="CEW359" s="1"/>
      <c r="CEX359" s="1"/>
      <c r="CEY359" s="1"/>
      <c r="CEZ359" s="1"/>
      <c r="CFA359" s="1"/>
      <c r="CFB359" s="1"/>
      <c r="CFC359" s="1"/>
      <c r="CFD359" s="1"/>
      <c r="CFE359" s="1"/>
      <c r="CFF359" s="1"/>
      <c r="CFG359" s="1"/>
      <c r="CFH359" s="1"/>
      <c r="CFI359" s="1"/>
      <c r="CFJ359" s="1"/>
      <c r="CFK359" s="1"/>
      <c r="CFL359" s="1"/>
      <c r="CFM359" s="1"/>
      <c r="CFN359" s="1"/>
      <c r="CFO359" s="1"/>
      <c r="CFP359" s="1"/>
      <c r="CFQ359" s="1"/>
      <c r="CFR359" s="1"/>
      <c r="CFS359" s="1"/>
      <c r="CFT359" s="1"/>
      <c r="CFU359" s="1"/>
      <c r="CFV359" s="1"/>
      <c r="CFW359" s="1"/>
      <c r="CFX359" s="1"/>
      <c r="CFY359" s="1"/>
      <c r="CFZ359" s="1"/>
      <c r="CGA359" s="1"/>
      <c r="CGB359" s="1"/>
      <c r="CGC359" s="1"/>
      <c r="CGD359" s="1"/>
      <c r="CGE359" s="1"/>
      <c r="CGF359" s="1"/>
      <c r="CGG359" s="1"/>
      <c r="CGH359" s="1"/>
      <c r="CGI359" s="1"/>
      <c r="CGJ359" s="1"/>
      <c r="CGK359" s="1"/>
      <c r="CGL359" s="1"/>
      <c r="CGM359" s="1"/>
      <c r="CGN359" s="1"/>
      <c r="CGO359" s="1"/>
      <c r="CGP359" s="1"/>
      <c r="CGQ359" s="1"/>
      <c r="CGR359" s="1"/>
      <c r="CGS359" s="1"/>
      <c r="CGT359" s="1"/>
      <c r="CGU359" s="1"/>
      <c r="CGV359" s="1"/>
      <c r="CGW359" s="1"/>
      <c r="CGX359" s="1"/>
      <c r="CGY359" s="1"/>
      <c r="CGZ359" s="1"/>
      <c r="CHA359" s="1"/>
      <c r="CHB359" s="1"/>
      <c r="CHC359" s="1"/>
      <c r="CHD359" s="1"/>
      <c r="CHE359" s="1"/>
      <c r="CHF359" s="1"/>
      <c r="CHG359" s="1"/>
      <c r="CHH359" s="1"/>
      <c r="CHI359" s="1"/>
      <c r="CHJ359" s="1"/>
      <c r="CHK359" s="1"/>
      <c r="CHL359" s="1"/>
      <c r="CHM359" s="1"/>
      <c r="CHN359" s="1"/>
      <c r="CHO359" s="1"/>
      <c r="CHP359" s="1"/>
      <c r="CHQ359" s="1"/>
      <c r="CHR359" s="1"/>
      <c r="CHS359" s="1"/>
      <c r="CHT359" s="1"/>
      <c r="CHU359" s="1"/>
      <c r="CHV359" s="1"/>
      <c r="CHW359" s="1"/>
      <c r="CHX359" s="1"/>
      <c r="CHY359" s="1"/>
      <c r="CHZ359" s="1"/>
      <c r="CIA359" s="1"/>
      <c r="CIB359" s="1"/>
      <c r="CIC359" s="1"/>
      <c r="CID359" s="1"/>
      <c r="CIE359" s="1"/>
      <c r="CIF359" s="1"/>
      <c r="CIG359" s="1"/>
      <c r="CIH359" s="1"/>
      <c r="CII359" s="1"/>
      <c r="CIJ359" s="1"/>
      <c r="CIK359" s="1"/>
      <c r="CIL359" s="1"/>
      <c r="CIM359" s="1"/>
      <c r="CIN359" s="1"/>
      <c r="CIO359" s="1"/>
      <c r="CIP359" s="1"/>
      <c r="CIQ359" s="1"/>
      <c r="CIR359" s="1"/>
      <c r="CIS359" s="1"/>
      <c r="CIT359" s="1"/>
      <c r="CIU359" s="1"/>
      <c r="CIV359" s="1"/>
      <c r="CIW359" s="1"/>
      <c r="CIX359" s="1"/>
      <c r="CIY359" s="1"/>
      <c r="CIZ359" s="1"/>
      <c r="CJA359" s="1"/>
      <c r="CJB359" s="1"/>
      <c r="CJC359" s="1"/>
      <c r="CJD359" s="1"/>
      <c r="CJE359" s="1"/>
      <c r="CJF359" s="1"/>
      <c r="CJG359" s="1"/>
      <c r="CJH359" s="1"/>
      <c r="CJI359" s="1"/>
      <c r="CJJ359" s="1"/>
      <c r="CJK359" s="1"/>
      <c r="CJL359" s="1"/>
      <c r="CJM359" s="1"/>
      <c r="CJN359" s="1"/>
      <c r="CJO359" s="1"/>
      <c r="CJP359" s="1"/>
      <c r="CJQ359" s="1"/>
      <c r="CJR359" s="1"/>
      <c r="CJS359" s="1"/>
      <c r="CJT359" s="1"/>
      <c r="CJU359" s="1"/>
      <c r="CJV359" s="1"/>
      <c r="CJW359" s="1"/>
      <c r="CJX359" s="1"/>
      <c r="CJY359" s="1"/>
      <c r="CJZ359" s="1"/>
      <c r="CKA359" s="1"/>
      <c r="CKB359" s="1"/>
      <c r="CKC359" s="1"/>
      <c r="CKD359" s="1"/>
      <c r="CKE359" s="1"/>
      <c r="CKF359" s="1"/>
      <c r="CKG359" s="1"/>
      <c r="CKH359" s="1"/>
      <c r="CKI359" s="1"/>
      <c r="CKJ359" s="1"/>
      <c r="CKK359" s="1"/>
      <c r="CKL359" s="1"/>
      <c r="CKM359" s="1"/>
      <c r="CKN359" s="1"/>
      <c r="CKO359" s="1"/>
      <c r="CKP359" s="1"/>
      <c r="CKQ359" s="1"/>
      <c r="CKR359" s="1"/>
      <c r="CKS359" s="1"/>
      <c r="CKT359" s="1"/>
      <c r="CKU359" s="1"/>
      <c r="CKV359" s="1"/>
      <c r="CKW359" s="1"/>
      <c r="CKX359" s="1"/>
      <c r="CKY359" s="1"/>
      <c r="CKZ359" s="1"/>
      <c r="CLA359" s="1"/>
      <c r="CLB359" s="1"/>
      <c r="CLC359" s="1"/>
      <c r="CLD359" s="1"/>
      <c r="CLE359" s="1"/>
      <c r="CLF359" s="1"/>
      <c r="CLG359" s="1"/>
      <c r="CLH359" s="1"/>
      <c r="CLI359" s="1"/>
      <c r="CLJ359" s="1"/>
      <c r="CLK359" s="1"/>
      <c r="CLL359" s="1"/>
      <c r="CLM359" s="1"/>
      <c r="CLN359" s="1"/>
      <c r="CLO359" s="1"/>
      <c r="CLP359" s="1"/>
      <c r="CLQ359" s="1"/>
      <c r="CLR359" s="1"/>
      <c r="CLS359" s="1"/>
      <c r="CLT359" s="1"/>
      <c r="CLU359" s="1"/>
      <c r="CLV359" s="1"/>
      <c r="CLW359" s="1"/>
      <c r="CLX359" s="1"/>
      <c r="CLY359" s="1"/>
      <c r="CLZ359" s="1"/>
      <c r="CMA359" s="1"/>
      <c r="CMB359" s="1"/>
      <c r="CMC359" s="1"/>
      <c r="CMD359" s="1"/>
      <c r="CME359" s="1"/>
      <c r="CMF359" s="1"/>
      <c r="CMG359" s="1"/>
      <c r="CMH359" s="1"/>
      <c r="CMI359" s="1"/>
      <c r="CMJ359" s="1"/>
      <c r="CMK359" s="1"/>
      <c r="CML359" s="1"/>
      <c r="CMM359" s="1"/>
      <c r="CMN359" s="1"/>
      <c r="CMO359" s="1"/>
      <c r="CMP359" s="1"/>
      <c r="CMQ359" s="1"/>
      <c r="CMR359" s="1"/>
      <c r="CMS359" s="1"/>
      <c r="CMT359" s="1"/>
      <c r="CMU359" s="1"/>
      <c r="CMV359" s="1"/>
      <c r="CMW359" s="1"/>
      <c r="CMX359" s="1"/>
      <c r="CMY359" s="1"/>
      <c r="CMZ359" s="1"/>
      <c r="CNA359" s="1"/>
      <c r="CNB359" s="1"/>
      <c r="CNC359" s="1"/>
      <c r="CND359" s="1"/>
      <c r="CNE359" s="1"/>
      <c r="CNF359" s="1"/>
      <c r="CNG359" s="1"/>
      <c r="CNH359" s="1"/>
      <c r="CNI359" s="1"/>
      <c r="CNJ359" s="1"/>
      <c r="CNK359" s="1"/>
      <c r="CNL359" s="1"/>
      <c r="CNM359" s="1"/>
      <c r="CNN359" s="1"/>
      <c r="CNO359" s="1"/>
      <c r="CNP359" s="1"/>
      <c r="CNQ359" s="1"/>
      <c r="CNR359" s="1"/>
      <c r="CNS359" s="1"/>
      <c r="CNT359" s="1"/>
      <c r="CNU359" s="1"/>
      <c r="CNV359" s="1"/>
      <c r="CNW359" s="1"/>
      <c r="CNX359" s="1"/>
      <c r="CNY359" s="1"/>
      <c r="CNZ359" s="1"/>
      <c r="COA359" s="1"/>
      <c r="COB359" s="1"/>
      <c r="COC359" s="1"/>
      <c r="COD359" s="1"/>
      <c r="COE359" s="1"/>
      <c r="COF359" s="1"/>
      <c r="COG359" s="1"/>
      <c r="COH359" s="1"/>
      <c r="COI359" s="1"/>
      <c r="COJ359" s="1"/>
      <c r="COK359" s="1"/>
      <c r="COL359" s="1"/>
      <c r="COM359" s="1"/>
      <c r="CON359" s="1"/>
      <c r="COO359" s="1"/>
      <c r="COP359" s="1"/>
      <c r="COQ359" s="1"/>
      <c r="COR359" s="1"/>
      <c r="COS359" s="1"/>
      <c r="COT359" s="1"/>
      <c r="COU359" s="1"/>
      <c r="COV359" s="1"/>
      <c r="COW359" s="1"/>
      <c r="COX359" s="1"/>
      <c r="COY359" s="1"/>
      <c r="COZ359" s="1"/>
      <c r="CPA359" s="1"/>
      <c r="CPB359" s="1"/>
      <c r="CPC359" s="1"/>
      <c r="CPD359" s="1"/>
      <c r="CPE359" s="1"/>
      <c r="CPF359" s="1"/>
      <c r="CPG359" s="1"/>
      <c r="CPH359" s="1"/>
      <c r="CPI359" s="1"/>
      <c r="CPJ359" s="1"/>
      <c r="CPK359" s="1"/>
      <c r="CPL359" s="1"/>
      <c r="CPM359" s="1"/>
      <c r="CPN359" s="1"/>
      <c r="CPO359" s="1"/>
      <c r="CPP359" s="1"/>
      <c r="CPQ359" s="1"/>
      <c r="CPR359" s="1"/>
      <c r="CPS359" s="1"/>
      <c r="CPT359" s="1"/>
      <c r="CPU359" s="1"/>
      <c r="CPV359" s="1"/>
      <c r="CPW359" s="1"/>
      <c r="CPX359" s="1"/>
      <c r="CPY359" s="1"/>
      <c r="CPZ359" s="1"/>
      <c r="CQA359" s="1"/>
      <c r="CQB359" s="1"/>
      <c r="CQC359" s="1"/>
      <c r="CQD359" s="1"/>
      <c r="CQE359" s="1"/>
      <c r="CQF359" s="1"/>
      <c r="CQG359" s="1"/>
      <c r="CQH359" s="1"/>
      <c r="CQI359" s="1"/>
      <c r="CQJ359" s="1"/>
      <c r="CQK359" s="1"/>
      <c r="CQL359" s="1"/>
      <c r="CQM359" s="1"/>
      <c r="CQN359" s="1"/>
      <c r="CQO359" s="1"/>
      <c r="CQP359" s="1"/>
      <c r="CQQ359" s="1"/>
      <c r="CQR359" s="1"/>
      <c r="CQS359" s="1"/>
      <c r="CQT359" s="1"/>
      <c r="CQU359" s="1"/>
      <c r="CQV359" s="1"/>
      <c r="CQW359" s="1"/>
      <c r="CQX359" s="1"/>
      <c r="CQY359" s="1"/>
      <c r="CQZ359" s="1"/>
      <c r="CRA359" s="1"/>
      <c r="CRB359" s="1"/>
      <c r="CRC359" s="1"/>
      <c r="CRD359" s="1"/>
      <c r="CRE359" s="1"/>
      <c r="CRF359" s="1"/>
      <c r="CRG359" s="1"/>
      <c r="CRH359" s="1"/>
      <c r="CRI359" s="1"/>
      <c r="CRJ359" s="1"/>
      <c r="CRK359" s="1"/>
      <c r="CRL359" s="1"/>
      <c r="CRM359" s="1"/>
      <c r="CRN359" s="1"/>
      <c r="CRO359" s="1"/>
      <c r="CRP359" s="1"/>
      <c r="CRQ359" s="1"/>
      <c r="CRR359" s="1"/>
      <c r="CRS359" s="1"/>
      <c r="CRT359" s="1"/>
      <c r="CRU359" s="1"/>
      <c r="CRV359" s="1"/>
      <c r="CRW359" s="1"/>
      <c r="CRX359" s="1"/>
      <c r="CRY359" s="1"/>
      <c r="CRZ359" s="1"/>
      <c r="CSA359" s="1"/>
      <c r="CSB359" s="1"/>
      <c r="CSC359" s="1"/>
      <c r="CSD359" s="1"/>
      <c r="CSE359" s="1"/>
      <c r="CSF359" s="1"/>
      <c r="CSG359" s="1"/>
      <c r="CSH359" s="1"/>
      <c r="CSI359" s="1"/>
      <c r="CSJ359" s="1"/>
      <c r="CSK359" s="1"/>
      <c r="CSL359" s="1"/>
      <c r="CSM359" s="1"/>
      <c r="CSN359" s="1"/>
      <c r="CSO359" s="1"/>
      <c r="CSP359" s="1"/>
      <c r="CSQ359" s="1"/>
      <c r="CSR359" s="1"/>
      <c r="CSS359" s="1"/>
      <c r="CST359" s="1"/>
      <c r="CSU359" s="1"/>
      <c r="CSV359" s="1"/>
      <c r="CSW359" s="1"/>
      <c r="CSX359" s="1"/>
      <c r="CSY359" s="1"/>
      <c r="CSZ359" s="1"/>
      <c r="CTA359" s="1"/>
      <c r="CTB359" s="1"/>
      <c r="CTC359" s="1"/>
      <c r="CTD359" s="1"/>
      <c r="CTE359" s="1"/>
      <c r="CTF359" s="1"/>
      <c r="CTG359" s="1"/>
      <c r="CTH359" s="1"/>
      <c r="CTI359" s="1"/>
      <c r="CTJ359" s="1"/>
      <c r="CTK359" s="1"/>
      <c r="CTL359" s="1"/>
      <c r="CTM359" s="1"/>
      <c r="CTN359" s="1"/>
      <c r="CTO359" s="1"/>
      <c r="CTP359" s="1"/>
      <c r="CTQ359" s="1"/>
      <c r="CTR359" s="1"/>
      <c r="CTS359" s="1"/>
      <c r="CTT359" s="1"/>
      <c r="CTU359" s="1"/>
      <c r="CTV359" s="1"/>
      <c r="CTW359" s="1"/>
      <c r="CTX359" s="1"/>
      <c r="CTY359" s="1"/>
      <c r="CTZ359" s="1"/>
      <c r="CUA359" s="1"/>
      <c r="CUB359" s="1"/>
      <c r="CUC359" s="1"/>
      <c r="CUD359" s="1"/>
      <c r="CUE359" s="1"/>
      <c r="CUF359" s="1"/>
      <c r="CUG359" s="1"/>
      <c r="CUH359" s="1"/>
      <c r="CUI359" s="1"/>
      <c r="CUJ359" s="1"/>
      <c r="CUK359" s="1"/>
      <c r="CUL359" s="1"/>
      <c r="CUM359" s="1"/>
      <c r="CUN359" s="1"/>
      <c r="CUO359" s="1"/>
      <c r="CUP359" s="1"/>
      <c r="CUQ359" s="1"/>
      <c r="CUR359" s="1"/>
      <c r="CUS359" s="1"/>
      <c r="CUT359" s="1"/>
      <c r="CUU359" s="1"/>
      <c r="CUV359" s="1"/>
      <c r="CUW359" s="1"/>
      <c r="CUX359" s="1"/>
      <c r="CUY359" s="1"/>
      <c r="CUZ359" s="1"/>
      <c r="CVA359" s="1"/>
      <c r="CVB359" s="1"/>
      <c r="CVC359" s="1"/>
      <c r="CVD359" s="1"/>
      <c r="CVE359" s="1"/>
      <c r="CVF359" s="1"/>
      <c r="CVG359" s="1"/>
      <c r="CVH359" s="1"/>
      <c r="CVI359" s="1"/>
      <c r="CVJ359" s="1"/>
      <c r="CVK359" s="1"/>
      <c r="CVL359" s="1"/>
      <c r="CVM359" s="1"/>
      <c r="CVN359" s="1"/>
      <c r="CVO359" s="1"/>
      <c r="CVP359" s="1"/>
      <c r="CVQ359" s="1"/>
      <c r="CVR359" s="1"/>
      <c r="CVS359" s="1"/>
      <c r="CVT359" s="1"/>
      <c r="CVU359" s="1"/>
      <c r="CVV359" s="1"/>
      <c r="CVW359" s="1"/>
      <c r="CVX359" s="1"/>
      <c r="CVY359" s="1"/>
      <c r="CVZ359" s="1"/>
      <c r="CWA359" s="1"/>
      <c r="CWB359" s="1"/>
      <c r="CWC359" s="1"/>
      <c r="CWD359" s="1"/>
      <c r="CWE359" s="1"/>
      <c r="CWF359" s="1"/>
      <c r="CWG359" s="1"/>
      <c r="CWH359" s="1"/>
      <c r="CWI359" s="1"/>
      <c r="CWJ359" s="1"/>
      <c r="CWK359" s="1"/>
      <c r="CWL359" s="1"/>
      <c r="CWM359" s="1"/>
      <c r="CWN359" s="1"/>
      <c r="CWO359" s="1"/>
      <c r="CWP359" s="1"/>
      <c r="CWQ359" s="1"/>
      <c r="CWR359" s="1"/>
      <c r="CWS359" s="1"/>
      <c r="CWT359" s="1"/>
      <c r="CWU359" s="1"/>
      <c r="CWV359" s="1"/>
      <c r="CWW359" s="1"/>
      <c r="CWX359" s="1"/>
      <c r="CWY359" s="1"/>
      <c r="CWZ359" s="1"/>
      <c r="CXA359" s="1"/>
      <c r="CXB359" s="1"/>
      <c r="CXC359" s="1"/>
      <c r="CXD359" s="1"/>
      <c r="CXE359" s="1"/>
      <c r="CXF359" s="1"/>
      <c r="CXG359" s="1"/>
      <c r="CXH359" s="1"/>
      <c r="CXI359" s="1"/>
      <c r="CXJ359" s="1"/>
      <c r="CXK359" s="1"/>
      <c r="CXL359" s="1"/>
      <c r="CXM359" s="1"/>
      <c r="CXN359" s="1"/>
      <c r="CXO359" s="1"/>
      <c r="CXP359" s="1"/>
      <c r="CXQ359" s="1"/>
      <c r="CXR359" s="1"/>
      <c r="CXS359" s="1"/>
      <c r="CXT359" s="1"/>
      <c r="CXU359" s="1"/>
      <c r="CXV359" s="1"/>
      <c r="CXW359" s="1"/>
      <c r="CXX359" s="1"/>
      <c r="CXY359" s="1"/>
      <c r="CXZ359" s="1"/>
      <c r="CYA359" s="1"/>
      <c r="CYB359" s="1"/>
      <c r="CYC359" s="1"/>
      <c r="CYD359" s="1"/>
      <c r="CYE359" s="1"/>
      <c r="CYF359" s="1"/>
      <c r="CYG359" s="1"/>
      <c r="CYH359" s="1"/>
      <c r="CYI359" s="1"/>
      <c r="CYJ359" s="1"/>
      <c r="CYK359" s="1"/>
      <c r="CYL359" s="1"/>
      <c r="CYM359" s="1"/>
      <c r="CYN359" s="1"/>
      <c r="CYO359" s="1"/>
      <c r="CYP359" s="1"/>
      <c r="CYQ359" s="1"/>
      <c r="CYR359" s="1"/>
      <c r="CYS359" s="1"/>
      <c r="CYT359" s="1"/>
      <c r="CYU359" s="1"/>
      <c r="CYV359" s="1"/>
      <c r="CYW359" s="1"/>
      <c r="CYX359" s="1"/>
      <c r="CYY359" s="1"/>
      <c r="CYZ359" s="1"/>
      <c r="CZA359" s="1"/>
      <c r="CZB359" s="1"/>
      <c r="CZC359" s="1"/>
      <c r="CZD359" s="1"/>
      <c r="CZE359" s="1"/>
      <c r="CZF359" s="1"/>
      <c r="CZG359" s="1"/>
      <c r="CZH359" s="1"/>
      <c r="CZI359" s="1"/>
      <c r="CZJ359" s="1"/>
      <c r="CZK359" s="1"/>
      <c r="CZL359" s="1"/>
      <c r="CZM359" s="1"/>
      <c r="CZN359" s="1"/>
      <c r="CZO359" s="1"/>
      <c r="CZP359" s="1"/>
      <c r="CZQ359" s="1"/>
      <c r="CZR359" s="1"/>
      <c r="CZS359" s="1"/>
      <c r="CZT359" s="1"/>
      <c r="CZU359" s="1"/>
      <c r="CZV359" s="1"/>
      <c r="CZW359" s="1"/>
      <c r="CZX359" s="1"/>
      <c r="CZY359" s="1"/>
      <c r="CZZ359" s="1"/>
      <c r="DAA359" s="1"/>
      <c r="DAB359" s="1"/>
      <c r="DAC359" s="1"/>
      <c r="DAD359" s="1"/>
      <c r="DAE359" s="1"/>
      <c r="DAF359" s="1"/>
      <c r="DAG359" s="1"/>
      <c r="DAH359" s="1"/>
      <c r="DAI359" s="1"/>
      <c r="DAJ359" s="1"/>
      <c r="DAK359" s="1"/>
      <c r="DAL359" s="1"/>
      <c r="DAM359" s="1"/>
      <c r="DAN359" s="1"/>
      <c r="DAO359" s="1"/>
      <c r="DAP359" s="1"/>
      <c r="DAQ359" s="1"/>
      <c r="DAR359" s="1"/>
      <c r="DAS359" s="1"/>
      <c r="DAT359" s="1"/>
      <c r="DAU359" s="1"/>
      <c r="DAV359" s="1"/>
      <c r="DAW359" s="1"/>
      <c r="DAX359" s="1"/>
      <c r="DAY359" s="1"/>
      <c r="DAZ359" s="1"/>
      <c r="DBA359" s="1"/>
      <c r="DBB359" s="1"/>
      <c r="DBC359" s="1"/>
      <c r="DBD359" s="1"/>
      <c r="DBE359" s="1"/>
      <c r="DBF359" s="1"/>
      <c r="DBG359" s="1"/>
      <c r="DBH359" s="1"/>
      <c r="DBI359" s="1"/>
      <c r="DBJ359" s="1"/>
      <c r="DBK359" s="1"/>
      <c r="DBL359" s="1"/>
      <c r="DBM359" s="1"/>
      <c r="DBN359" s="1"/>
      <c r="DBO359" s="1"/>
      <c r="DBP359" s="1"/>
      <c r="DBQ359" s="1"/>
      <c r="DBR359" s="1"/>
      <c r="DBS359" s="1"/>
      <c r="DBT359" s="1"/>
      <c r="DBU359" s="1"/>
      <c r="DBV359" s="1"/>
      <c r="DBW359" s="1"/>
      <c r="DBX359" s="1"/>
      <c r="DBY359" s="1"/>
      <c r="DBZ359" s="1"/>
      <c r="DCA359" s="1"/>
      <c r="DCB359" s="1"/>
      <c r="DCC359" s="1"/>
      <c r="DCD359" s="1"/>
      <c r="DCE359" s="1"/>
      <c r="DCF359" s="1"/>
      <c r="DCG359" s="1"/>
      <c r="DCH359" s="1"/>
      <c r="DCI359" s="1"/>
      <c r="DCJ359" s="1"/>
      <c r="DCK359" s="1"/>
      <c r="DCL359" s="1"/>
      <c r="DCM359" s="1"/>
      <c r="DCN359" s="1"/>
      <c r="DCO359" s="1"/>
      <c r="DCP359" s="1"/>
      <c r="DCQ359" s="1"/>
      <c r="DCR359" s="1"/>
      <c r="DCS359" s="1"/>
      <c r="DCT359" s="1"/>
      <c r="DCU359" s="1"/>
      <c r="DCV359" s="1"/>
      <c r="DCW359" s="1"/>
      <c r="DCX359" s="1"/>
      <c r="DCY359" s="1"/>
      <c r="DCZ359" s="1"/>
      <c r="DDA359" s="1"/>
      <c r="DDB359" s="1"/>
      <c r="DDC359" s="1"/>
      <c r="DDD359" s="1"/>
      <c r="DDE359" s="1"/>
      <c r="DDF359" s="1"/>
      <c r="DDG359" s="1"/>
      <c r="DDH359" s="1"/>
      <c r="DDI359" s="1"/>
      <c r="DDJ359" s="1"/>
      <c r="DDK359" s="1"/>
      <c r="DDL359" s="1"/>
      <c r="DDM359" s="1"/>
      <c r="DDN359" s="1"/>
      <c r="DDO359" s="1"/>
      <c r="DDP359" s="1"/>
      <c r="DDQ359" s="1"/>
      <c r="DDR359" s="1"/>
      <c r="DDS359" s="1"/>
      <c r="DDT359" s="1"/>
      <c r="DDU359" s="1"/>
      <c r="DDV359" s="1"/>
      <c r="DDW359" s="1"/>
      <c r="DDX359" s="1"/>
      <c r="DDY359" s="1"/>
      <c r="DDZ359" s="1"/>
      <c r="DEA359" s="1"/>
      <c r="DEB359" s="1"/>
      <c r="DEC359" s="1"/>
      <c r="DED359" s="1"/>
      <c r="DEE359" s="1"/>
      <c r="DEF359" s="1"/>
      <c r="DEG359" s="1"/>
      <c r="DEH359" s="1"/>
      <c r="DEI359" s="1"/>
      <c r="DEJ359" s="1"/>
      <c r="DEK359" s="1"/>
      <c r="DEL359" s="1"/>
      <c r="DEM359" s="1"/>
      <c r="DEN359" s="1"/>
      <c r="DEO359" s="1"/>
      <c r="DEP359" s="1"/>
      <c r="DEQ359" s="1"/>
      <c r="DER359" s="1"/>
      <c r="DES359" s="1"/>
      <c r="DET359" s="1"/>
      <c r="DEU359" s="1"/>
      <c r="DEV359" s="1"/>
      <c r="DEW359" s="1"/>
      <c r="DEX359" s="1"/>
      <c r="DEY359" s="1"/>
      <c r="DEZ359" s="1"/>
      <c r="DFA359" s="1"/>
      <c r="DFB359" s="1"/>
      <c r="DFC359" s="1"/>
      <c r="DFD359" s="1"/>
      <c r="DFE359" s="1"/>
      <c r="DFF359" s="1"/>
      <c r="DFG359" s="1"/>
      <c r="DFH359" s="1"/>
      <c r="DFI359" s="1"/>
      <c r="DFJ359" s="1"/>
      <c r="DFK359" s="1"/>
      <c r="DFL359" s="1"/>
      <c r="DFM359" s="1"/>
      <c r="DFN359" s="1"/>
      <c r="DFO359" s="1"/>
      <c r="DFP359" s="1"/>
      <c r="DFQ359" s="1"/>
      <c r="DFR359" s="1"/>
      <c r="DFS359" s="1"/>
      <c r="DFT359" s="1"/>
      <c r="DFU359" s="1"/>
      <c r="DFV359" s="1"/>
      <c r="DFW359" s="1"/>
      <c r="DFX359" s="1"/>
      <c r="DFY359" s="1"/>
      <c r="DFZ359" s="1"/>
      <c r="DGA359" s="1"/>
      <c r="DGB359" s="1"/>
      <c r="DGC359" s="1"/>
      <c r="DGD359" s="1"/>
      <c r="DGE359" s="1"/>
      <c r="DGF359" s="1"/>
      <c r="DGG359" s="1"/>
      <c r="DGH359" s="1"/>
      <c r="DGI359" s="1"/>
      <c r="DGJ359" s="1"/>
      <c r="DGK359" s="1"/>
      <c r="DGL359" s="1"/>
      <c r="DGM359" s="1"/>
      <c r="DGN359" s="1"/>
      <c r="DGO359" s="1"/>
      <c r="DGP359" s="1"/>
      <c r="DGQ359" s="1"/>
      <c r="DGR359" s="1"/>
      <c r="DGS359" s="1"/>
      <c r="DGT359" s="1"/>
      <c r="DGU359" s="1"/>
      <c r="DGV359" s="1"/>
      <c r="DGW359" s="1"/>
      <c r="DGX359" s="1"/>
      <c r="DGY359" s="1"/>
      <c r="DGZ359" s="1"/>
      <c r="DHA359" s="1"/>
      <c r="DHB359" s="1"/>
      <c r="DHC359" s="1"/>
      <c r="DHD359" s="1"/>
      <c r="DHE359" s="1"/>
      <c r="DHF359" s="1"/>
      <c r="DHG359" s="1"/>
      <c r="DHH359" s="1"/>
      <c r="DHI359" s="1"/>
      <c r="DHJ359" s="1"/>
      <c r="DHK359" s="1"/>
      <c r="DHL359" s="1"/>
      <c r="DHM359" s="1"/>
      <c r="DHN359" s="1"/>
      <c r="DHO359" s="1"/>
      <c r="DHP359" s="1"/>
      <c r="DHQ359" s="1"/>
      <c r="DHR359" s="1"/>
      <c r="DHS359" s="1"/>
      <c r="DHT359" s="1"/>
      <c r="DHU359" s="1"/>
      <c r="DHV359" s="1"/>
      <c r="DHW359" s="1"/>
      <c r="DHX359" s="1"/>
      <c r="DHY359" s="1"/>
      <c r="DHZ359" s="1"/>
      <c r="DIA359" s="1"/>
      <c r="DIB359" s="1"/>
      <c r="DIC359" s="1"/>
      <c r="DID359" s="1"/>
      <c r="DIE359" s="1"/>
      <c r="DIF359" s="1"/>
      <c r="DIG359" s="1"/>
      <c r="DIH359" s="1"/>
      <c r="DII359" s="1"/>
      <c r="DIJ359" s="1"/>
      <c r="DIK359" s="1"/>
      <c r="DIL359" s="1"/>
      <c r="DIM359" s="1"/>
      <c r="DIN359" s="1"/>
      <c r="DIO359" s="1"/>
      <c r="DIP359" s="1"/>
      <c r="DIQ359" s="1"/>
      <c r="DIR359" s="1"/>
      <c r="DIS359" s="1"/>
      <c r="DIT359" s="1"/>
      <c r="DIU359" s="1"/>
      <c r="DIV359" s="1"/>
      <c r="DIW359" s="1"/>
      <c r="DIX359" s="1"/>
      <c r="DIY359" s="1"/>
      <c r="DIZ359" s="1"/>
      <c r="DJA359" s="1"/>
      <c r="DJB359" s="1"/>
      <c r="DJC359" s="1"/>
      <c r="DJD359" s="1"/>
      <c r="DJE359" s="1"/>
      <c r="DJF359" s="1"/>
      <c r="DJG359" s="1"/>
      <c r="DJH359" s="1"/>
      <c r="DJI359" s="1"/>
      <c r="DJJ359" s="1"/>
      <c r="DJK359" s="1"/>
      <c r="DJL359" s="1"/>
      <c r="DJM359" s="1"/>
      <c r="DJN359" s="1"/>
      <c r="DJO359" s="1"/>
      <c r="DJP359" s="1"/>
      <c r="DJQ359" s="1"/>
      <c r="DJR359" s="1"/>
      <c r="DJS359" s="1"/>
      <c r="DJT359" s="1"/>
      <c r="DJU359" s="1"/>
      <c r="DJV359" s="1"/>
      <c r="DJW359" s="1"/>
      <c r="DJX359" s="1"/>
      <c r="DJY359" s="1"/>
      <c r="DJZ359" s="1"/>
      <c r="DKA359" s="1"/>
      <c r="DKB359" s="1"/>
      <c r="DKC359" s="1"/>
      <c r="DKD359" s="1"/>
      <c r="DKE359" s="1"/>
      <c r="DKF359" s="1"/>
      <c r="DKG359" s="1"/>
      <c r="DKH359" s="1"/>
      <c r="DKI359" s="1"/>
      <c r="DKJ359" s="1"/>
      <c r="DKK359" s="1"/>
      <c r="DKL359" s="1"/>
      <c r="DKM359" s="1"/>
      <c r="DKN359" s="1"/>
      <c r="DKO359" s="1"/>
      <c r="DKP359" s="1"/>
      <c r="DKQ359" s="1"/>
      <c r="DKR359" s="1"/>
      <c r="DKS359" s="1"/>
      <c r="DKT359" s="1"/>
      <c r="DKU359" s="1"/>
      <c r="DKV359" s="1"/>
      <c r="DKW359" s="1"/>
      <c r="DKX359" s="1"/>
      <c r="DKY359" s="1"/>
      <c r="DKZ359" s="1"/>
      <c r="DLA359" s="1"/>
      <c r="DLB359" s="1"/>
      <c r="DLC359" s="1"/>
      <c r="DLD359" s="1"/>
      <c r="DLE359" s="1"/>
      <c r="DLF359" s="1"/>
      <c r="DLG359" s="1"/>
      <c r="DLH359" s="1"/>
      <c r="DLI359" s="1"/>
      <c r="DLJ359" s="1"/>
      <c r="DLK359" s="1"/>
      <c r="DLL359" s="1"/>
      <c r="DLM359" s="1"/>
      <c r="DLN359" s="1"/>
      <c r="DLO359" s="1"/>
      <c r="DLP359" s="1"/>
      <c r="DLQ359" s="1"/>
      <c r="DLR359" s="1"/>
      <c r="DLS359" s="1"/>
      <c r="DLT359" s="1"/>
      <c r="DLU359" s="1"/>
      <c r="DLV359" s="1"/>
      <c r="DLW359" s="1"/>
      <c r="DLX359" s="1"/>
      <c r="DLY359" s="1"/>
      <c r="DLZ359" s="1"/>
      <c r="DMA359" s="1"/>
      <c r="DMB359" s="1"/>
      <c r="DMC359" s="1"/>
      <c r="DMD359" s="1"/>
      <c r="DME359" s="1"/>
      <c r="DMF359" s="1"/>
      <c r="DMG359" s="1"/>
      <c r="DMH359" s="1"/>
      <c r="DMI359" s="1"/>
      <c r="DMJ359" s="1"/>
      <c r="DMK359" s="1"/>
      <c r="DML359" s="1"/>
      <c r="DMM359" s="1"/>
      <c r="DMN359" s="1"/>
      <c r="DMO359" s="1"/>
      <c r="DMP359" s="1"/>
      <c r="DMQ359" s="1"/>
      <c r="DMR359" s="1"/>
      <c r="DMS359" s="1"/>
      <c r="DMT359" s="1"/>
      <c r="DMU359" s="1"/>
      <c r="DMV359" s="1"/>
      <c r="DMW359" s="1"/>
      <c r="DMX359" s="1"/>
      <c r="DMY359" s="1"/>
      <c r="DMZ359" s="1"/>
      <c r="DNA359" s="1"/>
      <c r="DNB359" s="1"/>
      <c r="DNC359" s="1"/>
      <c r="DND359" s="1"/>
      <c r="DNE359" s="1"/>
      <c r="DNF359" s="1"/>
      <c r="DNG359" s="1"/>
      <c r="DNH359" s="1"/>
      <c r="DNI359" s="1"/>
      <c r="DNJ359" s="1"/>
      <c r="DNK359" s="1"/>
      <c r="DNL359" s="1"/>
      <c r="DNM359" s="1"/>
      <c r="DNN359" s="1"/>
      <c r="DNO359" s="1"/>
      <c r="DNP359" s="1"/>
      <c r="DNQ359" s="1"/>
      <c r="DNR359" s="1"/>
      <c r="DNS359" s="1"/>
      <c r="DNT359" s="1"/>
      <c r="DNU359" s="1"/>
      <c r="DNV359" s="1"/>
      <c r="DNW359" s="1"/>
      <c r="DNX359" s="1"/>
      <c r="DNY359" s="1"/>
      <c r="DNZ359" s="1"/>
      <c r="DOA359" s="1"/>
      <c r="DOB359" s="1"/>
      <c r="DOC359" s="1"/>
      <c r="DOD359" s="1"/>
      <c r="DOE359" s="1"/>
      <c r="DOF359" s="1"/>
      <c r="DOG359" s="1"/>
      <c r="DOH359" s="1"/>
      <c r="DOI359" s="1"/>
      <c r="DOJ359" s="1"/>
      <c r="DOK359" s="1"/>
      <c r="DOL359" s="1"/>
      <c r="DOM359" s="1"/>
      <c r="DON359" s="1"/>
      <c r="DOO359" s="1"/>
      <c r="DOP359" s="1"/>
      <c r="DOQ359" s="1"/>
      <c r="DOR359" s="1"/>
      <c r="DOS359" s="1"/>
      <c r="DOT359" s="1"/>
      <c r="DOU359" s="1"/>
      <c r="DOV359" s="1"/>
      <c r="DOW359" s="1"/>
      <c r="DOX359" s="1"/>
      <c r="DOY359" s="1"/>
      <c r="DOZ359" s="1"/>
      <c r="DPA359" s="1"/>
      <c r="DPB359" s="1"/>
      <c r="DPC359" s="1"/>
      <c r="DPD359" s="1"/>
      <c r="DPE359" s="1"/>
      <c r="DPF359" s="1"/>
      <c r="DPG359" s="1"/>
      <c r="DPH359" s="1"/>
      <c r="DPI359" s="1"/>
      <c r="DPJ359" s="1"/>
      <c r="DPK359" s="1"/>
      <c r="DPL359" s="1"/>
      <c r="DPM359" s="1"/>
      <c r="DPN359" s="1"/>
      <c r="DPO359" s="1"/>
      <c r="DPP359" s="1"/>
      <c r="DPQ359" s="1"/>
      <c r="DPR359" s="1"/>
      <c r="DPS359" s="1"/>
      <c r="DPT359" s="1"/>
      <c r="DPU359" s="1"/>
      <c r="DPV359" s="1"/>
      <c r="DPW359" s="1"/>
      <c r="DPX359" s="1"/>
      <c r="DPY359" s="1"/>
      <c r="DPZ359" s="1"/>
      <c r="DQA359" s="1"/>
      <c r="DQB359" s="1"/>
      <c r="DQC359" s="1"/>
      <c r="DQD359" s="1"/>
      <c r="DQE359" s="1"/>
      <c r="DQF359" s="1"/>
      <c r="DQG359" s="1"/>
      <c r="DQH359" s="1"/>
      <c r="DQI359" s="1"/>
      <c r="DQJ359" s="1"/>
      <c r="DQK359" s="1"/>
      <c r="DQL359" s="1"/>
      <c r="DQM359" s="1"/>
      <c r="DQN359" s="1"/>
      <c r="DQO359" s="1"/>
      <c r="DQP359" s="1"/>
      <c r="DQQ359" s="1"/>
      <c r="DQR359" s="1"/>
      <c r="DQS359" s="1"/>
      <c r="DQT359" s="1"/>
      <c r="DQU359" s="1"/>
      <c r="DQV359" s="1"/>
      <c r="DQW359" s="1"/>
      <c r="DQX359" s="1"/>
      <c r="DQY359" s="1"/>
      <c r="DQZ359" s="1"/>
      <c r="DRA359" s="1"/>
      <c r="DRB359" s="1"/>
      <c r="DRC359" s="1"/>
      <c r="DRD359" s="1"/>
      <c r="DRE359" s="1"/>
      <c r="DRF359" s="1"/>
      <c r="DRG359" s="1"/>
      <c r="DRH359" s="1"/>
      <c r="DRI359" s="1"/>
      <c r="DRJ359" s="1"/>
      <c r="DRK359" s="1"/>
      <c r="DRL359" s="1"/>
      <c r="DRM359" s="1"/>
      <c r="DRN359" s="1"/>
      <c r="DRO359" s="1"/>
      <c r="DRP359" s="1"/>
      <c r="DRQ359" s="1"/>
      <c r="DRR359" s="1"/>
      <c r="DRS359" s="1"/>
      <c r="DRT359" s="1"/>
      <c r="DRU359" s="1"/>
      <c r="DRV359" s="1"/>
      <c r="DRW359" s="1"/>
      <c r="DRX359" s="1"/>
      <c r="DRY359" s="1"/>
      <c r="DRZ359" s="1"/>
      <c r="DSA359" s="1"/>
      <c r="DSB359" s="1"/>
      <c r="DSC359" s="1"/>
      <c r="DSD359" s="1"/>
      <c r="DSE359" s="1"/>
      <c r="DSF359" s="1"/>
      <c r="DSG359" s="1"/>
      <c r="DSH359" s="1"/>
      <c r="DSI359" s="1"/>
      <c r="DSJ359" s="1"/>
      <c r="DSK359" s="1"/>
      <c r="DSL359" s="1"/>
      <c r="DSM359" s="1"/>
      <c r="DSN359" s="1"/>
      <c r="DSO359" s="1"/>
      <c r="DSP359" s="1"/>
      <c r="DSQ359" s="1"/>
      <c r="DSR359" s="1"/>
      <c r="DSS359" s="1"/>
      <c r="DST359" s="1"/>
      <c r="DSU359" s="1"/>
      <c r="DSV359" s="1"/>
      <c r="DSW359" s="1"/>
      <c r="DSX359" s="1"/>
      <c r="DSY359" s="1"/>
      <c r="DSZ359" s="1"/>
      <c r="DTA359" s="1"/>
      <c r="DTB359" s="1"/>
      <c r="DTC359" s="1"/>
      <c r="DTD359" s="1"/>
      <c r="DTE359" s="1"/>
      <c r="DTF359" s="1"/>
      <c r="DTG359" s="1"/>
      <c r="DTH359" s="1"/>
      <c r="DTI359" s="1"/>
      <c r="DTJ359" s="1"/>
      <c r="DTK359" s="1"/>
      <c r="DTL359" s="1"/>
      <c r="DTM359" s="1"/>
      <c r="DTN359" s="1"/>
      <c r="DTO359" s="1"/>
      <c r="DTP359" s="1"/>
      <c r="DTQ359" s="1"/>
      <c r="DTR359" s="1"/>
      <c r="DTS359" s="1"/>
      <c r="DTT359" s="1"/>
      <c r="DTU359" s="1"/>
      <c r="DTV359" s="1"/>
      <c r="DTW359" s="1"/>
      <c r="DTX359" s="1"/>
      <c r="DTY359" s="1"/>
      <c r="DTZ359" s="1"/>
      <c r="DUA359" s="1"/>
      <c r="DUB359" s="1"/>
      <c r="DUC359" s="1"/>
      <c r="DUD359" s="1"/>
      <c r="DUE359" s="1"/>
      <c r="DUF359" s="1"/>
      <c r="DUG359" s="1"/>
      <c r="DUH359" s="1"/>
      <c r="DUI359" s="1"/>
      <c r="DUJ359" s="1"/>
      <c r="DUK359" s="1"/>
      <c r="DUL359" s="1"/>
      <c r="DUM359" s="1"/>
      <c r="DUN359" s="1"/>
      <c r="DUO359" s="1"/>
      <c r="DUP359" s="1"/>
      <c r="DUQ359" s="1"/>
      <c r="DUR359" s="1"/>
      <c r="DUS359" s="1"/>
      <c r="DUT359" s="1"/>
      <c r="DUU359" s="1"/>
      <c r="DUV359" s="1"/>
      <c r="DUW359" s="1"/>
      <c r="DUX359" s="1"/>
      <c r="DUY359" s="1"/>
      <c r="DUZ359" s="1"/>
      <c r="DVA359" s="1"/>
      <c r="DVB359" s="1"/>
      <c r="DVC359" s="1"/>
      <c r="DVD359" s="1"/>
      <c r="DVE359" s="1"/>
      <c r="DVF359" s="1"/>
      <c r="DVG359" s="1"/>
      <c r="DVH359" s="1"/>
      <c r="DVI359" s="1"/>
      <c r="DVJ359" s="1"/>
      <c r="DVK359" s="1"/>
      <c r="DVL359" s="1"/>
      <c r="DVM359" s="1"/>
      <c r="DVN359" s="1"/>
      <c r="DVO359" s="1"/>
      <c r="DVP359" s="1"/>
      <c r="DVQ359" s="1"/>
      <c r="DVR359" s="1"/>
      <c r="DVS359" s="1"/>
      <c r="DVT359" s="1"/>
      <c r="DVU359" s="1"/>
      <c r="DVV359" s="1"/>
      <c r="DVW359" s="1"/>
      <c r="DVX359" s="1"/>
      <c r="DVY359" s="1"/>
      <c r="DVZ359" s="1"/>
      <c r="DWA359" s="1"/>
      <c r="DWB359" s="1"/>
      <c r="DWC359" s="1"/>
      <c r="DWD359" s="1"/>
      <c r="DWE359" s="1"/>
      <c r="DWF359" s="1"/>
      <c r="DWG359" s="1"/>
      <c r="DWH359" s="1"/>
      <c r="DWI359" s="1"/>
      <c r="DWJ359" s="1"/>
      <c r="DWK359" s="1"/>
      <c r="DWL359" s="1"/>
      <c r="DWM359" s="1"/>
      <c r="DWN359" s="1"/>
      <c r="DWO359" s="1"/>
      <c r="DWP359" s="1"/>
      <c r="DWQ359" s="1"/>
      <c r="DWR359" s="1"/>
      <c r="DWS359" s="1"/>
      <c r="DWT359" s="1"/>
      <c r="DWU359" s="1"/>
      <c r="DWV359" s="1"/>
      <c r="DWW359" s="1"/>
      <c r="DWX359" s="1"/>
      <c r="DWY359" s="1"/>
      <c r="DWZ359" s="1"/>
      <c r="DXA359" s="1"/>
      <c r="DXB359" s="1"/>
      <c r="DXC359" s="1"/>
      <c r="DXD359" s="1"/>
      <c r="DXE359" s="1"/>
      <c r="DXF359" s="1"/>
      <c r="DXG359" s="1"/>
      <c r="DXH359" s="1"/>
      <c r="DXI359" s="1"/>
      <c r="DXJ359" s="1"/>
      <c r="DXK359" s="1"/>
      <c r="DXL359" s="1"/>
      <c r="DXM359" s="1"/>
      <c r="DXN359" s="1"/>
      <c r="DXO359" s="1"/>
      <c r="DXP359" s="1"/>
      <c r="DXQ359" s="1"/>
      <c r="DXR359" s="1"/>
      <c r="DXS359" s="1"/>
      <c r="DXT359" s="1"/>
      <c r="DXU359" s="1"/>
      <c r="DXV359" s="1"/>
      <c r="DXW359" s="1"/>
      <c r="DXX359" s="1"/>
      <c r="DXY359" s="1"/>
      <c r="DXZ359" s="1"/>
      <c r="DYA359" s="1"/>
      <c r="DYB359" s="1"/>
      <c r="DYC359" s="1"/>
      <c r="DYD359" s="1"/>
      <c r="DYE359" s="1"/>
      <c r="DYF359" s="1"/>
      <c r="DYG359" s="1"/>
      <c r="DYH359" s="1"/>
      <c r="DYI359" s="1"/>
      <c r="DYJ359" s="1"/>
      <c r="DYK359" s="1"/>
      <c r="DYL359" s="1"/>
      <c r="DYM359" s="1"/>
      <c r="DYN359" s="1"/>
      <c r="DYO359" s="1"/>
      <c r="DYP359" s="1"/>
      <c r="DYQ359" s="1"/>
      <c r="DYR359" s="1"/>
      <c r="DYS359" s="1"/>
      <c r="DYT359" s="1"/>
      <c r="DYU359" s="1"/>
      <c r="DYV359" s="1"/>
      <c r="DYW359" s="1"/>
      <c r="DYX359" s="1"/>
      <c r="DYY359" s="1"/>
      <c r="DYZ359" s="1"/>
      <c r="DZA359" s="1"/>
      <c r="DZB359" s="1"/>
      <c r="DZC359" s="1"/>
      <c r="DZD359" s="1"/>
      <c r="DZE359" s="1"/>
      <c r="DZF359" s="1"/>
      <c r="DZG359" s="1"/>
      <c r="DZH359" s="1"/>
      <c r="DZI359" s="1"/>
      <c r="DZJ359" s="1"/>
      <c r="DZK359" s="1"/>
      <c r="DZL359" s="1"/>
      <c r="DZM359" s="1"/>
      <c r="DZN359" s="1"/>
      <c r="DZO359" s="1"/>
      <c r="DZP359" s="1"/>
      <c r="DZQ359" s="1"/>
      <c r="DZR359" s="1"/>
      <c r="DZS359" s="1"/>
      <c r="DZT359" s="1"/>
      <c r="DZU359" s="1"/>
      <c r="DZV359" s="1"/>
      <c r="DZW359" s="1"/>
      <c r="DZX359" s="1"/>
      <c r="DZY359" s="1"/>
      <c r="DZZ359" s="1"/>
      <c r="EAA359" s="1"/>
      <c r="EAB359" s="1"/>
      <c r="EAC359" s="1"/>
      <c r="EAD359" s="1"/>
      <c r="EAE359" s="1"/>
      <c r="EAF359" s="1"/>
      <c r="EAG359" s="1"/>
      <c r="EAH359" s="1"/>
      <c r="EAI359" s="1"/>
      <c r="EAJ359" s="1"/>
      <c r="EAK359" s="1"/>
      <c r="EAL359" s="1"/>
      <c r="EAM359" s="1"/>
      <c r="EAN359" s="1"/>
      <c r="EAO359" s="1"/>
      <c r="EAP359" s="1"/>
      <c r="EAQ359" s="1"/>
      <c r="EAR359" s="1"/>
      <c r="EAS359" s="1"/>
      <c r="EAT359" s="1"/>
      <c r="EAU359" s="1"/>
      <c r="EAV359" s="1"/>
      <c r="EAW359" s="1"/>
      <c r="EAX359" s="1"/>
      <c r="EAY359" s="1"/>
      <c r="EAZ359" s="1"/>
      <c r="EBA359" s="1"/>
      <c r="EBB359" s="1"/>
      <c r="EBC359" s="1"/>
      <c r="EBD359" s="1"/>
      <c r="EBE359" s="1"/>
      <c r="EBF359" s="1"/>
      <c r="EBG359" s="1"/>
      <c r="EBH359" s="1"/>
      <c r="EBI359" s="1"/>
      <c r="EBJ359" s="1"/>
      <c r="EBK359" s="1"/>
      <c r="EBL359" s="1"/>
      <c r="EBM359" s="1"/>
      <c r="EBN359" s="1"/>
      <c r="EBO359" s="1"/>
      <c r="EBP359" s="1"/>
      <c r="EBQ359" s="1"/>
      <c r="EBR359" s="1"/>
      <c r="EBS359" s="1"/>
      <c r="EBT359" s="1"/>
      <c r="EBU359" s="1"/>
      <c r="EBV359" s="1"/>
      <c r="EBW359" s="1"/>
      <c r="EBX359" s="1"/>
      <c r="EBY359" s="1"/>
      <c r="EBZ359" s="1"/>
      <c r="ECA359" s="1"/>
      <c r="ECB359" s="1"/>
      <c r="ECC359" s="1"/>
      <c r="ECD359" s="1"/>
      <c r="ECE359" s="1"/>
      <c r="ECF359" s="1"/>
      <c r="ECG359" s="1"/>
      <c r="ECH359" s="1"/>
      <c r="ECI359" s="1"/>
      <c r="ECJ359" s="1"/>
      <c r="ECK359" s="1"/>
      <c r="ECL359" s="1"/>
      <c r="ECM359" s="1"/>
      <c r="ECN359" s="1"/>
      <c r="ECO359" s="1"/>
      <c r="ECP359" s="1"/>
      <c r="ECQ359" s="1"/>
      <c r="ECR359" s="1"/>
      <c r="ECS359" s="1"/>
      <c r="ECT359" s="1"/>
      <c r="ECU359" s="1"/>
      <c r="ECV359" s="1"/>
      <c r="ECW359" s="1"/>
      <c r="ECX359" s="1"/>
      <c r="ECY359" s="1"/>
      <c r="ECZ359" s="1"/>
      <c r="EDA359" s="1"/>
      <c r="EDB359" s="1"/>
      <c r="EDC359" s="1"/>
      <c r="EDD359" s="1"/>
      <c r="EDE359" s="1"/>
      <c r="EDF359" s="1"/>
      <c r="EDG359" s="1"/>
      <c r="EDH359" s="1"/>
      <c r="EDI359" s="1"/>
      <c r="EDJ359" s="1"/>
      <c r="EDK359" s="1"/>
      <c r="EDL359" s="1"/>
      <c r="EDM359" s="1"/>
      <c r="EDN359" s="1"/>
      <c r="EDO359" s="1"/>
      <c r="EDP359" s="1"/>
      <c r="EDQ359" s="1"/>
      <c r="EDR359" s="1"/>
      <c r="EDS359" s="1"/>
      <c r="EDT359" s="1"/>
      <c r="EDU359" s="1"/>
      <c r="EDV359" s="1"/>
      <c r="EDW359" s="1"/>
      <c r="EDX359" s="1"/>
      <c r="EDY359" s="1"/>
      <c r="EDZ359" s="1"/>
      <c r="EEA359" s="1"/>
      <c r="EEB359" s="1"/>
      <c r="EEC359" s="1"/>
      <c r="EED359" s="1"/>
      <c r="EEE359" s="1"/>
      <c r="EEF359" s="1"/>
      <c r="EEG359" s="1"/>
      <c r="EEH359" s="1"/>
      <c r="EEI359" s="1"/>
      <c r="EEJ359" s="1"/>
      <c r="EEK359" s="1"/>
      <c r="EEL359" s="1"/>
      <c r="EEM359" s="1"/>
      <c r="EEN359" s="1"/>
      <c r="EEO359" s="1"/>
      <c r="EEP359" s="1"/>
      <c r="EEQ359" s="1"/>
      <c r="EER359" s="1"/>
      <c r="EES359" s="1"/>
      <c r="EET359" s="1"/>
      <c r="EEU359" s="1"/>
      <c r="EEV359" s="1"/>
      <c r="EEW359" s="1"/>
      <c r="EEX359" s="1"/>
      <c r="EEY359" s="1"/>
      <c r="EEZ359" s="1"/>
      <c r="EFA359" s="1"/>
      <c r="EFB359" s="1"/>
      <c r="EFC359" s="1"/>
      <c r="EFD359" s="1"/>
      <c r="EFE359" s="1"/>
      <c r="EFF359" s="1"/>
      <c r="EFG359" s="1"/>
      <c r="EFH359" s="1"/>
      <c r="EFI359" s="1"/>
      <c r="EFJ359" s="1"/>
      <c r="EFK359" s="1"/>
      <c r="EFL359" s="1"/>
      <c r="EFM359" s="1"/>
      <c r="EFN359" s="1"/>
      <c r="EFO359" s="1"/>
      <c r="EFP359" s="1"/>
      <c r="EFQ359" s="1"/>
      <c r="EFR359" s="1"/>
      <c r="EFS359" s="1"/>
      <c r="EFT359" s="1"/>
      <c r="EFU359" s="1"/>
      <c r="EFV359" s="1"/>
      <c r="EFW359" s="1"/>
      <c r="EFX359" s="1"/>
      <c r="EFY359" s="1"/>
      <c r="EFZ359" s="1"/>
      <c r="EGA359" s="1"/>
      <c r="EGB359" s="1"/>
      <c r="EGC359" s="1"/>
      <c r="EGD359" s="1"/>
      <c r="EGE359" s="1"/>
      <c r="EGF359" s="1"/>
      <c r="EGG359" s="1"/>
      <c r="EGH359" s="1"/>
      <c r="EGI359" s="1"/>
      <c r="EGJ359" s="1"/>
      <c r="EGK359" s="1"/>
      <c r="EGL359" s="1"/>
      <c r="EGM359" s="1"/>
      <c r="EGN359" s="1"/>
      <c r="EGO359" s="1"/>
      <c r="EGP359" s="1"/>
      <c r="EGQ359" s="1"/>
      <c r="EGR359" s="1"/>
      <c r="EGS359" s="1"/>
      <c r="EGT359" s="1"/>
      <c r="EGU359" s="1"/>
      <c r="EGV359" s="1"/>
      <c r="EGW359" s="1"/>
      <c r="EGX359" s="1"/>
      <c r="EGY359" s="1"/>
      <c r="EGZ359" s="1"/>
      <c r="EHA359" s="1"/>
      <c r="EHB359" s="1"/>
      <c r="EHC359" s="1"/>
      <c r="EHD359" s="1"/>
      <c r="EHE359" s="1"/>
      <c r="EHF359" s="1"/>
      <c r="EHG359" s="1"/>
      <c r="EHH359" s="1"/>
      <c r="EHI359" s="1"/>
      <c r="EHJ359" s="1"/>
      <c r="EHK359" s="1"/>
      <c r="EHL359" s="1"/>
      <c r="EHM359" s="1"/>
      <c r="EHN359" s="1"/>
      <c r="EHO359" s="1"/>
      <c r="EHP359" s="1"/>
      <c r="EHQ359" s="1"/>
      <c r="EHR359" s="1"/>
      <c r="EHS359" s="1"/>
      <c r="EHT359" s="1"/>
      <c r="EHU359" s="1"/>
      <c r="EHV359" s="1"/>
      <c r="EHW359" s="1"/>
      <c r="EHX359" s="1"/>
      <c r="EHY359" s="1"/>
      <c r="EHZ359" s="1"/>
      <c r="EIA359" s="1"/>
      <c r="EIB359" s="1"/>
      <c r="EIC359" s="1"/>
      <c r="EID359" s="1"/>
      <c r="EIE359" s="1"/>
      <c r="EIF359" s="1"/>
      <c r="EIG359" s="1"/>
      <c r="EIH359" s="1"/>
      <c r="EII359" s="1"/>
      <c r="EIJ359" s="1"/>
      <c r="EIK359" s="1"/>
      <c r="EIL359" s="1"/>
      <c r="EIM359" s="1"/>
      <c r="EIN359" s="1"/>
      <c r="EIO359" s="1"/>
      <c r="EIP359" s="1"/>
      <c r="EIQ359" s="1"/>
      <c r="EIR359" s="1"/>
      <c r="EIS359" s="1"/>
      <c r="EIT359" s="1"/>
      <c r="EIU359" s="1"/>
      <c r="EIV359" s="1"/>
      <c r="EIW359" s="1"/>
      <c r="EIX359" s="1"/>
      <c r="EIY359" s="1"/>
      <c r="EIZ359" s="1"/>
      <c r="EJA359" s="1"/>
      <c r="EJB359" s="1"/>
      <c r="EJC359" s="1"/>
      <c r="EJD359" s="1"/>
      <c r="EJE359" s="1"/>
      <c r="EJF359" s="1"/>
      <c r="EJG359" s="1"/>
      <c r="EJH359" s="1"/>
      <c r="EJI359" s="1"/>
      <c r="EJJ359" s="1"/>
      <c r="EJK359" s="1"/>
      <c r="EJL359" s="1"/>
      <c r="EJM359" s="1"/>
      <c r="EJN359" s="1"/>
      <c r="EJO359" s="1"/>
      <c r="EJP359" s="1"/>
      <c r="EJQ359" s="1"/>
      <c r="EJR359" s="1"/>
      <c r="EJS359" s="1"/>
      <c r="EJT359" s="1"/>
      <c r="EJU359" s="1"/>
      <c r="EJV359" s="1"/>
      <c r="EJW359" s="1"/>
      <c r="EJX359" s="1"/>
      <c r="EJY359" s="1"/>
      <c r="EJZ359" s="1"/>
      <c r="EKA359" s="1"/>
      <c r="EKB359" s="1"/>
      <c r="EKC359" s="1"/>
      <c r="EKD359" s="1"/>
      <c r="EKE359" s="1"/>
      <c r="EKF359" s="1"/>
      <c r="EKG359" s="1"/>
      <c r="EKH359" s="1"/>
      <c r="EKI359" s="1"/>
      <c r="EKJ359" s="1"/>
      <c r="EKK359" s="1"/>
      <c r="EKL359" s="1"/>
      <c r="EKM359" s="1"/>
      <c r="EKN359" s="1"/>
      <c r="EKO359" s="1"/>
      <c r="EKP359" s="1"/>
      <c r="EKQ359" s="1"/>
      <c r="EKR359" s="1"/>
      <c r="EKS359" s="1"/>
      <c r="EKT359" s="1"/>
      <c r="EKU359" s="1"/>
      <c r="EKV359" s="1"/>
      <c r="EKW359" s="1"/>
      <c r="EKX359" s="1"/>
      <c r="EKY359" s="1"/>
      <c r="EKZ359" s="1"/>
      <c r="ELA359" s="1"/>
      <c r="ELB359" s="1"/>
      <c r="ELC359" s="1"/>
      <c r="ELD359" s="1"/>
      <c r="ELE359" s="1"/>
      <c r="ELF359" s="1"/>
      <c r="ELG359" s="1"/>
      <c r="ELH359" s="1"/>
      <c r="ELI359" s="1"/>
      <c r="ELJ359" s="1"/>
      <c r="ELK359" s="1"/>
      <c r="ELL359" s="1"/>
      <c r="ELM359" s="1"/>
      <c r="ELN359" s="1"/>
      <c r="ELO359" s="1"/>
      <c r="ELP359" s="1"/>
      <c r="ELQ359" s="1"/>
      <c r="ELR359" s="1"/>
      <c r="ELS359" s="1"/>
      <c r="ELT359" s="1"/>
      <c r="ELU359" s="1"/>
      <c r="ELV359" s="1"/>
      <c r="ELW359" s="1"/>
      <c r="ELX359" s="1"/>
      <c r="ELY359" s="1"/>
      <c r="ELZ359" s="1"/>
      <c r="EMA359" s="1"/>
      <c r="EMB359" s="1"/>
      <c r="EMC359" s="1"/>
      <c r="EMD359" s="1"/>
      <c r="EME359" s="1"/>
      <c r="EMF359" s="1"/>
      <c r="EMG359" s="1"/>
      <c r="EMH359" s="1"/>
      <c r="EMI359" s="1"/>
      <c r="EMJ359" s="1"/>
      <c r="EMK359" s="1"/>
      <c r="EML359" s="1"/>
      <c r="EMM359" s="1"/>
      <c r="EMN359" s="1"/>
      <c r="EMO359" s="1"/>
      <c r="EMP359" s="1"/>
      <c r="EMQ359" s="1"/>
      <c r="EMR359" s="1"/>
      <c r="EMS359" s="1"/>
      <c r="EMT359" s="1"/>
      <c r="EMU359" s="1"/>
      <c r="EMV359" s="1"/>
      <c r="EMW359" s="1"/>
      <c r="EMX359" s="1"/>
      <c r="EMY359" s="1"/>
      <c r="EMZ359" s="1"/>
      <c r="ENA359" s="1"/>
      <c r="ENB359" s="1"/>
      <c r="ENC359" s="1"/>
      <c r="END359" s="1"/>
      <c r="ENE359" s="1"/>
      <c r="ENF359" s="1"/>
      <c r="ENG359" s="1"/>
      <c r="ENH359" s="1"/>
      <c r="ENI359" s="1"/>
      <c r="ENJ359" s="1"/>
      <c r="ENK359" s="1"/>
      <c r="ENL359" s="1"/>
      <c r="ENM359" s="1"/>
      <c r="ENN359" s="1"/>
      <c r="ENO359" s="1"/>
      <c r="ENP359" s="1"/>
      <c r="ENQ359" s="1"/>
      <c r="ENR359" s="1"/>
      <c r="ENS359" s="1"/>
      <c r="ENT359" s="1"/>
      <c r="ENU359" s="1"/>
      <c r="ENV359" s="1"/>
      <c r="ENW359" s="1"/>
      <c r="ENX359" s="1"/>
      <c r="ENY359" s="1"/>
      <c r="ENZ359" s="1"/>
      <c r="EOA359" s="1"/>
      <c r="EOB359" s="1"/>
      <c r="EOC359" s="1"/>
      <c r="EOD359" s="1"/>
      <c r="EOE359" s="1"/>
      <c r="EOF359" s="1"/>
      <c r="EOG359" s="1"/>
      <c r="EOH359" s="1"/>
      <c r="EOI359" s="1"/>
      <c r="EOJ359" s="1"/>
      <c r="EOK359" s="1"/>
      <c r="EOL359" s="1"/>
      <c r="EOM359" s="1"/>
      <c r="EON359" s="1"/>
      <c r="EOO359" s="1"/>
      <c r="EOP359" s="1"/>
      <c r="EOQ359" s="1"/>
      <c r="EOR359" s="1"/>
      <c r="EOS359" s="1"/>
      <c r="EOT359" s="1"/>
      <c r="EOU359" s="1"/>
      <c r="EOV359" s="1"/>
      <c r="EOW359" s="1"/>
      <c r="EOX359" s="1"/>
      <c r="EOY359" s="1"/>
      <c r="EOZ359" s="1"/>
      <c r="EPA359" s="1"/>
      <c r="EPB359" s="1"/>
      <c r="EPC359" s="1"/>
      <c r="EPD359" s="1"/>
      <c r="EPE359" s="1"/>
      <c r="EPF359" s="1"/>
      <c r="EPG359" s="1"/>
      <c r="EPH359" s="1"/>
      <c r="EPI359" s="1"/>
      <c r="EPJ359" s="1"/>
      <c r="EPK359" s="1"/>
      <c r="EPL359" s="1"/>
      <c r="EPM359" s="1"/>
      <c r="EPN359" s="1"/>
      <c r="EPO359" s="1"/>
      <c r="EPP359" s="1"/>
      <c r="EPQ359" s="1"/>
      <c r="EPR359" s="1"/>
      <c r="EPS359" s="1"/>
      <c r="EPT359" s="1"/>
      <c r="EPU359" s="1"/>
      <c r="EPV359" s="1"/>
      <c r="EPW359" s="1"/>
      <c r="EPX359" s="1"/>
      <c r="EPY359" s="1"/>
      <c r="EPZ359" s="1"/>
      <c r="EQA359" s="1"/>
      <c r="EQB359" s="1"/>
      <c r="EQC359" s="1"/>
      <c r="EQD359" s="1"/>
      <c r="EQE359" s="1"/>
      <c r="EQF359" s="1"/>
      <c r="EQG359" s="1"/>
      <c r="EQH359" s="1"/>
      <c r="EQI359" s="1"/>
      <c r="EQJ359" s="1"/>
      <c r="EQK359" s="1"/>
      <c r="EQL359" s="1"/>
      <c r="EQM359" s="1"/>
      <c r="EQN359" s="1"/>
      <c r="EQO359" s="1"/>
      <c r="EQP359" s="1"/>
      <c r="EQQ359" s="1"/>
      <c r="EQR359" s="1"/>
      <c r="EQS359" s="1"/>
      <c r="EQT359" s="1"/>
      <c r="EQU359" s="1"/>
      <c r="EQV359" s="1"/>
      <c r="EQW359" s="1"/>
      <c r="EQX359" s="1"/>
      <c r="EQY359" s="1"/>
      <c r="EQZ359" s="1"/>
      <c r="ERA359" s="1"/>
      <c r="ERB359" s="1"/>
      <c r="ERC359" s="1"/>
      <c r="ERD359" s="1"/>
      <c r="ERE359" s="1"/>
      <c r="ERF359" s="1"/>
      <c r="ERG359" s="1"/>
      <c r="ERH359" s="1"/>
      <c r="ERI359" s="1"/>
      <c r="ERJ359" s="1"/>
      <c r="ERK359" s="1"/>
      <c r="ERL359" s="1"/>
      <c r="ERM359" s="1"/>
      <c r="ERN359" s="1"/>
      <c r="ERO359" s="1"/>
      <c r="ERP359" s="1"/>
      <c r="ERQ359" s="1"/>
      <c r="ERR359" s="1"/>
      <c r="ERS359" s="1"/>
      <c r="ERT359" s="1"/>
      <c r="ERU359" s="1"/>
      <c r="ERV359" s="1"/>
      <c r="ERW359" s="1"/>
      <c r="ERX359" s="1"/>
      <c r="ERY359" s="1"/>
      <c r="ERZ359" s="1"/>
      <c r="ESA359" s="1"/>
      <c r="ESB359" s="1"/>
      <c r="ESC359" s="1"/>
      <c r="ESD359" s="1"/>
      <c r="ESE359" s="1"/>
      <c r="ESF359" s="1"/>
      <c r="ESG359" s="1"/>
      <c r="ESH359" s="1"/>
      <c r="ESI359" s="1"/>
      <c r="ESJ359" s="1"/>
      <c r="ESK359" s="1"/>
      <c r="ESL359" s="1"/>
      <c r="ESM359" s="1"/>
      <c r="ESN359" s="1"/>
      <c r="ESO359" s="1"/>
      <c r="ESP359" s="1"/>
      <c r="ESQ359" s="1"/>
      <c r="ESR359" s="1"/>
      <c r="ESS359" s="1"/>
      <c r="EST359" s="1"/>
      <c r="ESU359" s="1"/>
      <c r="ESV359" s="1"/>
      <c r="ESW359" s="1"/>
      <c r="ESX359" s="1"/>
      <c r="ESY359" s="1"/>
      <c r="ESZ359" s="1"/>
      <c r="ETA359" s="1"/>
      <c r="ETB359" s="1"/>
      <c r="ETC359" s="1"/>
      <c r="ETD359" s="1"/>
      <c r="ETE359" s="1"/>
      <c r="ETF359" s="1"/>
      <c r="ETG359" s="1"/>
      <c r="ETH359" s="1"/>
      <c r="ETI359" s="1"/>
      <c r="ETJ359" s="1"/>
      <c r="ETK359" s="1"/>
      <c r="ETL359" s="1"/>
      <c r="ETM359" s="1"/>
      <c r="ETN359" s="1"/>
      <c r="ETO359" s="1"/>
      <c r="ETP359" s="1"/>
      <c r="ETQ359" s="1"/>
      <c r="ETR359" s="1"/>
      <c r="ETS359" s="1"/>
      <c r="ETT359" s="1"/>
      <c r="ETU359" s="1"/>
      <c r="ETV359" s="1"/>
      <c r="ETW359" s="1"/>
      <c r="ETX359" s="1"/>
      <c r="ETY359" s="1"/>
      <c r="ETZ359" s="1"/>
      <c r="EUA359" s="1"/>
      <c r="EUB359" s="1"/>
      <c r="EUC359" s="1"/>
      <c r="EUD359" s="1"/>
      <c r="EUE359" s="1"/>
      <c r="EUF359" s="1"/>
      <c r="EUG359" s="1"/>
      <c r="EUH359" s="1"/>
      <c r="EUI359" s="1"/>
      <c r="EUJ359" s="1"/>
      <c r="EUK359" s="1"/>
      <c r="EUL359" s="1"/>
      <c r="EUM359" s="1"/>
      <c r="EUN359" s="1"/>
      <c r="EUO359" s="1"/>
      <c r="EUP359" s="1"/>
      <c r="EUQ359" s="1"/>
      <c r="EUR359" s="1"/>
      <c r="EUS359" s="1"/>
      <c r="EUT359" s="1"/>
      <c r="EUU359" s="1"/>
      <c r="EUV359" s="1"/>
      <c r="EUW359" s="1"/>
      <c r="EUX359" s="1"/>
      <c r="EUY359" s="1"/>
      <c r="EUZ359" s="1"/>
      <c r="EVA359" s="1"/>
      <c r="EVB359" s="1"/>
      <c r="EVC359" s="1"/>
      <c r="EVD359" s="1"/>
      <c r="EVE359" s="1"/>
      <c r="EVF359" s="1"/>
      <c r="EVG359" s="1"/>
      <c r="EVH359" s="1"/>
      <c r="EVI359" s="1"/>
      <c r="EVJ359" s="1"/>
      <c r="EVK359" s="1"/>
      <c r="EVL359" s="1"/>
      <c r="EVM359" s="1"/>
      <c r="EVN359" s="1"/>
      <c r="EVO359" s="1"/>
      <c r="EVP359" s="1"/>
      <c r="EVQ359" s="1"/>
      <c r="EVR359" s="1"/>
      <c r="EVS359" s="1"/>
      <c r="EVT359" s="1"/>
      <c r="EVU359" s="1"/>
      <c r="EVV359" s="1"/>
      <c r="EVW359" s="1"/>
      <c r="EVX359" s="1"/>
      <c r="EVY359" s="1"/>
      <c r="EVZ359" s="1"/>
      <c r="EWA359" s="1"/>
      <c r="EWB359" s="1"/>
      <c r="EWC359" s="1"/>
      <c r="EWD359" s="1"/>
      <c r="EWE359" s="1"/>
      <c r="EWF359" s="1"/>
      <c r="EWG359" s="1"/>
      <c r="EWH359" s="1"/>
      <c r="EWI359" s="1"/>
      <c r="EWJ359" s="1"/>
      <c r="EWK359" s="1"/>
      <c r="EWL359" s="1"/>
      <c r="EWM359" s="1"/>
      <c r="EWN359" s="1"/>
      <c r="EWO359" s="1"/>
      <c r="EWP359" s="1"/>
      <c r="EWQ359" s="1"/>
      <c r="EWR359" s="1"/>
      <c r="EWS359" s="1"/>
      <c r="EWT359" s="1"/>
      <c r="EWU359" s="1"/>
      <c r="EWV359" s="1"/>
      <c r="EWW359" s="1"/>
      <c r="EWX359" s="1"/>
      <c r="EWY359" s="1"/>
      <c r="EWZ359" s="1"/>
      <c r="EXA359" s="1"/>
      <c r="EXB359" s="1"/>
      <c r="EXC359" s="1"/>
      <c r="EXD359" s="1"/>
      <c r="EXE359" s="1"/>
      <c r="EXF359" s="1"/>
      <c r="EXG359" s="1"/>
      <c r="EXH359" s="1"/>
      <c r="EXI359" s="1"/>
      <c r="EXJ359" s="1"/>
      <c r="EXK359" s="1"/>
      <c r="EXL359" s="1"/>
      <c r="EXM359" s="1"/>
      <c r="EXN359" s="1"/>
      <c r="EXO359" s="1"/>
      <c r="EXP359" s="1"/>
      <c r="EXQ359" s="1"/>
      <c r="EXR359" s="1"/>
      <c r="EXS359" s="1"/>
      <c r="EXT359" s="1"/>
      <c r="EXU359" s="1"/>
      <c r="EXV359" s="1"/>
      <c r="EXW359" s="1"/>
      <c r="EXX359" s="1"/>
      <c r="EXY359" s="1"/>
      <c r="EXZ359" s="1"/>
      <c r="EYA359" s="1"/>
      <c r="EYB359" s="1"/>
      <c r="EYC359" s="1"/>
      <c r="EYD359" s="1"/>
      <c r="EYE359" s="1"/>
      <c r="EYF359" s="1"/>
      <c r="EYG359" s="1"/>
      <c r="EYH359" s="1"/>
      <c r="EYI359" s="1"/>
      <c r="EYJ359" s="1"/>
      <c r="EYK359" s="1"/>
      <c r="EYL359" s="1"/>
      <c r="EYM359" s="1"/>
      <c r="EYN359" s="1"/>
      <c r="EYO359" s="1"/>
      <c r="EYP359" s="1"/>
      <c r="EYQ359" s="1"/>
      <c r="EYR359" s="1"/>
      <c r="EYS359" s="1"/>
      <c r="EYT359" s="1"/>
      <c r="EYU359" s="1"/>
      <c r="EYV359" s="1"/>
      <c r="EYW359" s="1"/>
      <c r="EYX359" s="1"/>
      <c r="EYY359" s="1"/>
      <c r="EYZ359" s="1"/>
      <c r="EZA359" s="1"/>
      <c r="EZB359" s="1"/>
      <c r="EZC359" s="1"/>
      <c r="EZD359" s="1"/>
      <c r="EZE359" s="1"/>
      <c r="EZF359" s="1"/>
      <c r="EZG359" s="1"/>
      <c r="EZH359" s="1"/>
      <c r="EZI359" s="1"/>
      <c r="EZJ359" s="1"/>
      <c r="EZK359" s="1"/>
      <c r="EZL359" s="1"/>
      <c r="EZM359" s="1"/>
      <c r="EZN359" s="1"/>
      <c r="EZO359" s="1"/>
      <c r="EZP359" s="1"/>
      <c r="EZQ359" s="1"/>
      <c r="EZR359" s="1"/>
      <c r="EZS359" s="1"/>
      <c r="EZT359" s="1"/>
      <c r="EZU359" s="1"/>
      <c r="EZV359" s="1"/>
      <c r="EZW359" s="1"/>
      <c r="EZX359" s="1"/>
      <c r="EZY359" s="1"/>
      <c r="EZZ359" s="1"/>
      <c r="FAA359" s="1"/>
      <c r="FAB359" s="1"/>
      <c r="FAC359" s="1"/>
      <c r="FAD359" s="1"/>
      <c r="FAE359" s="1"/>
      <c r="FAF359" s="1"/>
      <c r="FAG359" s="1"/>
      <c r="FAH359" s="1"/>
      <c r="FAI359" s="1"/>
      <c r="FAJ359" s="1"/>
      <c r="FAK359" s="1"/>
      <c r="FAL359" s="1"/>
      <c r="FAM359" s="1"/>
      <c r="FAN359" s="1"/>
      <c r="FAO359" s="1"/>
      <c r="FAP359" s="1"/>
      <c r="FAQ359" s="1"/>
      <c r="FAR359" s="1"/>
      <c r="FAS359" s="1"/>
      <c r="FAT359" s="1"/>
      <c r="FAU359" s="1"/>
      <c r="FAV359" s="1"/>
      <c r="FAW359" s="1"/>
      <c r="FAX359" s="1"/>
      <c r="FAY359" s="1"/>
      <c r="FAZ359" s="1"/>
      <c r="FBA359" s="1"/>
      <c r="FBB359" s="1"/>
      <c r="FBC359" s="1"/>
      <c r="FBD359" s="1"/>
      <c r="FBE359" s="1"/>
      <c r="FBF359" s="1"/>
      <c r="FBG359" s="1"/>
      <c r="FBH359" s="1"/>
      <c r="FBI359" s="1"/>
      <c r="FBJ359" s="1"/>
      <c r="FBK359" s="1"/>
      <c r="FBL359" s="1"/>
      <c r="FBM359" s="1"/>
      <c r="FBN359" s="1"/>
      <c r="FBO359" s="1"/>
      <c r="FBP359" s="1"/>
      <c r="FBQ359" s="1"/>
      <c r="FBR359" s="1"/>
      <c r="FBS359" s="1"/>
      <c r="FBT359" s="1"/>
      <c r="FBU359" s="1"/>
      <c r="FBV359" s="1"/>
      <c r="FBW359" s="1"/>
      <c r="FBX359" s="1"/>
      <c r="FBY359" s="1"/>
      <c r="FBZ359" s="1"/>
      <c r="FCA359" s="1"/>
      <c r="FCB359" s="1"/>
      <c r="FCC359" s="1"/>
      <c r="FCD359" s="1"/>
      <c r="FCE359" s="1"/>
      <c r="FCF359" s="1"/>
      <c r="FCG359" s="1"/>
      <c r="FCH359" s="1"/>
      <c r="FCI359" s="1"/>
      <c r="FCJ359" s="1"/>
      <c r="FCK359" s="1"/>
      <c r="FCL359" s="1"/>
      <c r="FCM359" s="1"/>
      <c r="FCN359" s="1"/>
      <c r="FCO359" s="1"/>
      <c r="FCP359" s="1"/>
      <c r="FCQ359" s="1"/>
      <c r="FCR359" s="1"/>
      <c r="FCS359" s="1"/>
      <c r="FCT359" s="1"/>
      <c r="FCU359" s="1"/>
      <c r="FCV359" s="1"/>
      <c r="FCW359" s="1"/>
      <c r="FCX359" s="1"/>
      <c r="FCY359" s="1"/>
      <c r="FCZ359" s="1"/>
      <c r="FDA359" s="1"/>
      <c r="FDB359" s="1"/>
      <c r="FDC359" s="1"/>
      <c r="FDD359" s="1"/>
      <c r="FDE359" s="1"/>
      <c r="FDF359" s="1"/>
      <c r="FDG359" s="1"/>
      <c r="FDH359" s="1"/>
      <c r="FDI359" s="1"/>
      <c r="FDJ359" s="1"/>
      <c r="FDK359" s="1"/>
      <c r="FDL359" s="1"/>
      <c r="FDM359" s="1"/>
      <c r="FDN359" s="1"/>
      <c r="FDO359" s="1"/>
      <c r="FDP359" s="1"/>
      <c r="FDQ359" s="1"/>
      <c r="FDR359" s="1"/>
      <c r="FDS359" s="1"/>
      <c r="FDT359" s="1"/>
      <c r="FDU359" s="1"/>
      <c r="FDV359" s="1"/>
      <c r="FDW359" s="1"/>
      <c r="FDX359" s="1"/>
      <c r="FDY359" s="1"/>
      <c r="FDZ359" s="1"/>
      <c r="FEA359" s="1"/>
      <c r="FEB359" s="1"/>
      <c r="FEC359" s="1"/>
      <c r="FED359" s="1"/>
      <c r="FEE359" s="1"/>
      <c r="FEF359" s="1"/>
      <c r="FEG359" s="1"/>
      <c r="FEH359" s="1"/>
      <c r="FEI359" s="1"/>
      <c r="FEJ359" s="1"/>
      <c r="FEK359" s="1"/>
      <c r="FEL359" s="1"/>
      <c r="FEM359" s="1"/>
      <c r="FEN359" s="1"/>
      <c r="FEO359" s="1"/>
      <c r="FEP359" s="1"/>
      <c r="FEQ359" s="1"/>
      <c r="FER359" s="1"/>
      <c r="FES359" s="1"/>
      <c r="FET359" s="1"/>
      <c r="FEU359" s="1"/>
      <c r="FEV359" s="1"/>
      <c r="FEW359" s="1"/>
      <c r="FEX359" s="1"/>
      <c r="FEY359" s="1"/>
      <c r="FEZ359" s="1"/>
      <c r="FFA359" s="1"/>
      <c r="FFB359" s="1"/>
      <c r="FFC359" s="1"/>
      <c r="FFD359" s="1"/>
      <c r="FFE359" s="1"/>
      <c r="FFF359" s="1"/>
      <c r="FFG359" s="1"/>
      <c r="FFH359" s="1"/>
      <c r="FFI359" s="1"/>
      <c r="FFJ359" s="1"/>
      <c r="FFK359" s="1"/>
      <c r="FFL359" s="1"/>
      <c r="FFM359" s="1"/>
      <c r="FFN359" s="1"/>
      <c r="FFO359" s="1"/>
      <c r="FFP359" s="1"/>
      <c r="FFQ359" s="1"/>
      <c r="FFR359" s="1"/>
      <c r="FFS359" s="1"/>
      <c r="FFT359" s="1"/>
      <c r="FFU359" s="1"/>
      <c r="FFV359" s="1"/>
      <c r="FFW359" s="1"/>
      <c r="FFX359" s="1"/>
      <c r="FFY359" s="1"/>
      <c r="FFZ359" s="1"/>
      <c r="FGA359" s="1"/>
      <c r="FGB359" s="1"/>
      <c r="FGC359" s="1"/>
      <c r="FGD359" s="1"/>
      <c r="FGE359" s="1"/>
      <c r="FGF359" s="1"/>
      <c r="FGG359" s="1"/>
      <c r="FGH359" s="1"/>
      <c r="FGI359" s="1"/>
      <c r="FGJ359" s="1"/>
      <c r="FGK359" s="1"/>
      <c r="FGL359" s="1"/>
      <c r="FGM359" s="1"/>
      <c r="FGN359" s="1"/>
      <c r="FGO359" s="1"/>
      <c r="FGP359" s="1"/>
      <c r="FGQ359" s="1"/>
      <c r="FGR359" s="1"/>
      <c r="FGS359" s="1"/>
      <c r="FGT359" s="1"/>
      <c r="FGU359" s="1"/>
      <c r="FGV359" s="1"/>
      <c r="FGW359" s="1"/>
      <c r="FGX359" s="1"/>
      <c r="FGY359" s="1"/>
      <c r="FGZ359" s="1"/>
      <c r="FHA359" s="1"/>
      <c r="FHB359" s="1"/>
      <c r="FHC359" s="1"/>
      <c r="FHD359" s="1"/>
      <c r="FHE359" s="1"/>
      <c r="FHF359" s="1"/>
      <c r="FHG359" s="1"/>
      <c r="FHH359" s="1"/>
      <c r="FHI359" s="1"/>
      <c r="FHJ359" s="1"/>
      <c r="FHK359" s="1"/>
      <c r="FHL359" s="1"/>
      <c r="FHM359" s="1"/>
      <c r="FHN359" s="1"/>
      <c r="FHO359" s="1"/>
      <c r="FHP359" s="1"/>
      <c r="FHQ359" s="1"/>
      <c r="FHR359" s="1"/>
      <c r="FHS359" s="1"/>
      <c r="FHT359" s="1"/>
      <c r="FHU359" s="1"/>
      <c r="FHV359" s="1"/>
      <c r="FHW359" s="1"/>
      <c r="FHX359" s="1"/>
      <c r="FHY359" s="1"/>
      <c r="FHZ359" s="1"/>
      <c r="FIA359" s="1"/>
      <c r="FIB359" s="1"/>
      <c r="FIC359" s="1"/>
      <c r="FID359" s="1"/>
      <c r="FIE359" s="1"/>
      <c r="FIF359" s="1"/>
      <c r="FIG359" s="1"/>
      <c r="FIH359" s="1"/>
      <c r="FII359" s="1"/>
      <c r="FIJ359" s="1"/>
      <c r="FIK359" s="1"/>
      <c r="FIL359" s="1"/>
      <c r="FIM359" s="1"/>
      <c r="FIN359" s="1"/>
      <c r="FIO359" s="1"/>
      <c r="FIP359" s="1"/>
      <c r="FIQ359" s="1"/>
      <c r="FIR359" s="1"/>
      <c r="FIS359" s="1"/>
      <c r="FIT359" s="1"/>
      <c r="FIU359" s="1"/>
      <c r="FIV359" s="1"/>
      <c r="FIW359" s="1"/>
      <c r="FIX359" s="1"/>
      <c r="FIY359" s="1"/>
      <c r="FIZ359" s="1"/>
      <c r="FJA359" s="1"/>
      <c r="FJB359" s="1"/>
      <c r="FJC359" s="1"/>
      <c r="FJD359" s="1"/>
      <c r="FJE359" s="1"/>
      <c r="FJF359" s="1"/>
      <c r="FJG359" s="1"/>
      <c r="FJH359" s="1"/>
      <c r="FJI359" s="1"/>
      <c r="FJJ359" s="1"/>
      <c r="FJK359" s="1"/>
      <c r="FJL359" s="1"/>
      <c r="FJM359" s="1"/>
      <c r="FJN359" s="1"/>
      <c r="FJO359" s="1"/>
      <c r="FJP359" s="1"/>
      <c r="FJQ359" s="1"/>
      <c r="FJR359" s="1"/>
      <c r="FJS359" s="1"/>
      <c r="FJT359" s="1"/>
      <c r="FJU359" s="1"/>
      <c r="FJV359" s="1"/>
      <c r="FJW359" s="1"/>
      <c r="FJX359" s="1"/>
      <c r="FJY359" s="1"/>
      <c r="FJZ359" s="1"/>
      <c r="FKA359" s="1"/>
      <c r="FKB359" s="1"/>
      <c r="FKC359" s="1"/>
      <c r="FKD359" s="1"/>
      <c r="FKE359" s="1"/>
      <c r="FKF359" s="1"/>
      <c r="FKG359" s="1"/>
      <c r="FKH359" s="1"/>
      <c r="FKI359" s="1"/>
      <c r="FKJ359" s="1"/>
      <c r="FKK359" s="1"/>
      <c r="FKL359" s="1"/>
      <c r="FKM359" s="1"/>
      <c r="FKN359" s="1"/>
      <c r="FKO359" s="1"/>
      <c r="FKP359" s="1"/>
      <c r="FKQ359" s="1"/>
      <c r="FKR359" s="1"/>
      <c r="FKS359" s="1"/>
      <c r="FKT359" s="1"/>
      <c r="FKU359" s="1"/>
      <c r="FKV359" s="1"/>
      <c r="FKW359" s="1"/>
      <c r="FKX359" s="1"/>
      <c r="FKY359" s="1"/>
      <c r="FKZ359" s="1"/>
      <c r="FLA359" s="1"/>
      <c r="FLB359" s="1"/>
      <c r="FLC359" s="1"/>
      <c r="FLD359" s="1"/>
      <c r="FLE359" s="1"/>
      <c r="FLF359" s="1"/>
      <c r="FLG359" s="1"/>
      <c r="FLH359" s="1"/>
      <c r="FLI359" s="1"/>
      <c r="FLJ359" s="1"/>
      <c r="FLK359" s="1"/>
      <c r="FLL359" s="1"/>
      <c r="FLM359" s="1"/>
      <c r="FLN359" s="1"/>
      <c r="FLO359" s="1"/>
      <c r="FLP359" s="1"/>
      <c r="FLQ359" s="1"/>
      <c r="FLR359" s="1"/>
      <c r="FLS359" s="1"/>
      <c r="FLT359" s="1"/>
      <c r="FLU359" s="1"/>
      <c r="FLV359" s="1"/>
      <c r="FLW359" s="1"/>
      <c r="FLX359" s="1"/>
      <c r="FLY359" s="1"/>
      <c r="FLZ359" s="1"/>
      <c r="FMA359" s="1"/>
      <c r="FMB359" s="1"/>
      <c r="FMC359" s="1"/>
      <c r="FMD359" s="1"/>
      <c r="FME359" s="1"/>
      <c r="FMF359" s="1"/>
      <c r="FMG359" s="1"/>
      <c r="FMH359" s="1"/>
      <c r="FMI359" s="1"/>
      <c r="FMJ359" s="1"/>
      <c r="FMK359" s="1"/>
      <c r="FML359" s="1"/>
      <c r="FMM359" s="1"/>
      <c r="FMN359" s="1"/>
      <c r="FMO359" s="1"/>
      <c r="FMP359" s="1"/>
      <c r="FMQ359" s="1"/>
      <c r="FMR359" s="1"/>
      <c r="FMS359" s="1"/>
      <c r="FMT359" s="1"/>
      <c r="FMU359" s="1"/>
      <c r="FMV359" s="1"/>
      <c r="FMW359" s="1"/>
      <c r="FMX359" s="1"/>
      <c r="FMY359" s="1"/>
      <c r="FMZ359" s="1"/>
      <c r="FNA359" s="1"/>
      <c r="FNB359" s="1"/>
      <c r="FNC359" s="1"/>
      <c r="FND359" s="1"/>
      <c r="FNE359" s="1"/>
      <c r="FNF359" s="1"/>
      <c r="FNG359" s="1"/>
      <c r="FNH359" s="1"/>
      <c r="FNI359" s="1"/>
      <c r="FNJ359" s="1"/>
      <c r="FNK359" s="1"/>
      <c r="FNL359" s="1"/>
      <c r="FNM359" s="1"/>
      <c r="FNN359" s="1"/>
      <c r="FNO359" s="1"/>
      <c r="FNP359" s="1"/>
      <c r="FNQ359" s="1"/>
      <c r="FNR359" s="1"/>
      <c r="FNS359" s="1"/>
      <c r="FNT359" s="1"/>
      <c r="FNU359" s="1"/>
      <c r="FNV359" s="1"/>
      <c r="FNW359" s="1"/>
      <c r="FNX359" s="1"/>
      <c r="FNY359" s="1"/>
      <c r="FNZ359" s="1"/>
      <c r="FOA359" s="1"/>
      <c r="FOB359" s="1"/>
      <c r="FOC359" s="1"/>
      <c r="FOD359" s="1"/>
      <c r="FOE359" s="1"/>
      <c r="FOF359" s="1"/>
      <c r="FOG359" s="1"/>
      <c r="FOH359" s="1"/>
      <c r="FOI359" s="1"/>
      <c r="FOJ359" s="1"/>
      <c r="FOK359" s="1"/>
      <c r="FOL359" s="1"/>
      <c r="FOM359" s="1"/>
      <c r="FON359" s="1"/>
      <c r="FOO359" s="1"/>
      <c r="FOP359" s="1"/>
      <c r="FOQ359" s="1"/>
      <c r="FOR359" s="1"/>
      <c r="FOS359" s="1"/>
      <c r="FOT359" s="1"/>
      <c r="FOU359" s="1"/>
      <c r="FOV359" s="1"/>
      <c r="FOW359" s="1"/>
      <c r="FOX359" s="1"/>
      <c r="FOY359" s="1"/>
      <c r="FOZ359" s="1"/>
      <c r="FPA359" s="1"/>
      <c r="FPB359" s="1"/>
      <c r="FPC359" s="1"/>
      <c r="FPD359" s="1"/>
      <c r="FPE359" s="1"/>
      <c r="FPF359" s="1"/>
      <c r="FPG359" s="1"/>
      <c r="FPH359" s="1"/>
      <c r="FPI359" s="1"/>
      <c r="FPJ359" s="1"/>
      <c r="FPK359" s="1"/>
      <c r="FPL359" s="1"/>
      <c r="FPM359" s="1"/>
      <c r="FPN359" s="1"/>
      <c r="FPO359" s="1"/>
      <c r="FPP359" s="1"/>
      <c r="FPQ359" s="1"/>
      <c r="FPR359" s="1"/>
      <c r="FPS359" s="1"/>
      <c r="FPT359" s="1"/>
      <c r="FPU359" s="1"/>
      <c r="FPV359" s="1"/>
      <c r="FPW359" s="1"/>
      <c r="FPX359" s="1"/>
      <c r="FPY359" s="1"/>
      <c r="FPZ359" s="1"/>
      <c r="FQA359" s="1"/>
      <c r="FQB359" s="1"/>
      <c r="FQC359" s="1"/>
      <c r="FQD359" s="1"/>
      <c r="FQE359" s="1"/>
      <c r="FQF359" s="1"/>
      <c r="FQG359" s="1"/>
      <c r="FQH359" s="1"/>
      <c r="FQI359" s="1"/>
      <c r="FQJ359" s="1"/>
      <c r="FQK359" s="1"/>
      <c r="FQL359" s="1"/>
      <c r="FQM359" s="1"/>
      <c r="FQN359" s="1"/>
      <c r="FQO359" s="1"/>
      <c r="FQP359" s="1"/>
      <c r="FQQ359" s="1"/>
      <c r="FQR359" s="1"/>
      <c r="FQS359" s="1"/>
      <c r="FQT359" s="1"/>
      <c r="FQU359" s="1"/>
      <c r="FQV359" s="1"/>
      <c r="FQW359" s="1"/>
      <c r="FQX359" s="1"/>
      <c r="FQY359" s="1"/>
      <c r="FQZ359" s="1"/>
      <c r="FRA359" s="1"/>
      <c r="FRB359" s="1"/>
      <c r="FRC359" s="1"/>
      <c r="FRD359" s="1"/>
      <c r="FRE359" s="1"/>
      <c r="FRF359" s="1"/>
      <c r="FRG359" s="1"/>
      <c r="FRH359" s="1"/>
      <c r="FRI359" s="1"/>
      <c r="FRJ359" s="1"/>
      <c r="FRK359" s="1"/>
      <c r="FRL359" s="1"/>
      <c r="FRM359" s="1"/>
      <c r="FRN359" s="1"/>
      <c r="FRO359" s="1"/>
      <c r="FRP359" s="1"/>
      <c r="FRQ359" s="1"/>
      <c r="FRR359" s="1"/>
      <c r="FRS359" s="1"/>
      <c r="FRT359" s="1"/>
      <c r="FRU359" s="1"/>
      <c r="FRV359" s="1"/>
      <c r="FRW359" s="1"/>
      <c r="FRX359" s="1"/>
      <c r="FRY359" s="1"/>
      <c r="FRZ359" s="1"/>
      <c r="FSA359" s="1"/>
      <c r="FSB359" s="1"/>
      <c r="FSC359" s="1"/>
      <c r="FSD359" s="1"/>
      <c r="FSE359" s="1"/>
      <c r="FSF359" s="1"/>
      <c r="FSG359" s="1"/>
      <c r="FSH359" s="1"/>
      <c r="FSI359" s="1"/>
      <c r="FSJ359" s="1"/>
      <c r="FSK359" s="1"/>
      <c r="FSL359" s="1"/>
      <c r="FSM359" s="1"/>
      <c r="FSN359" s="1"/>
      <c r="FSO359" s="1"/>
      <c r="FSP359" s="1"/>
      <c r="FSQ359" s="1"/>
      <c r="FSR359" s="1"/>
      <c r="FSS359" s="1"/>
      <c r="FST359" s="1"/>
      <c r="FSU359" s="1"/>
      <c r="FSV359" s="1"/>
      <c r="FSW359" s="1"/>
      <c r="FSX359" s="1"/>
      <c r="FSY359" s="1"/>
      <c r="FSZ359" s="1"/>
      <c r="FTA359" s="1"/>
      <c r="FTB359" s="1"/>
      <c r="FTC359" s="1"/>
      <c r="FTD359" s="1"/>
      <c r="FTE359" s="1"/>
      <c r="FTF359" s="1"/>
      <c r="FTG359" s="1"/>
      <c r="FTH359" s="1"/>
      <c r="FTI359" s="1"/>
      <c r="FTJ359" s="1"/>
      <c r="FTK359" s="1"/>
      <c r="FTL359" s="1"/>
      <c r="FTM359" s="1"/>
      <c r="FTN359" s="1"/>
      <c r="FTO359" s="1"/>
      <c r="FTP359" s="1"/>
      <c r="FTQ359" s="1"/>
      <c r="FTR359" s="1"/>
      <c r="FTS359" s="1"/>
      <c r="FTT359" s="1"/>
      <c r="FTU359" s="1"/>
      <c r="FTV359" s="1"/>
      <c r="FTW359" s="1"/>
      <c r="FTX359" s="1"/>
      <c r="FTY359" s="1"/>
      <c r="FTZ359" s="1"/>
      <c r="FUA359" s="1"/>
      <c r="FUB359" s="1"/>
      <c r="FUC359" s="1"/>
      <c r="FUD359" s="1"/>
      <c r="FUE359" s="1"/>
      <c r="FUF359" s="1"/>
      <c r="FUG359" s="1"/>
      <c r="FUH359" s="1"/>
      <c r="FUI359" s="1"/>
      <c r="FUJ359" s="1"/>
      <c r="FUK359" s="1"/>
      <c r="FUL359" s="1"/>
      <c r="FUM359" s="1"/>
      <c r="FUN359" s="1"/>
      <c r="FUO359" s="1"/>
      <c r="FUP359" s="1"/>
      <c r="FUQ359" s="1"/>
      <c r="FUR359" s="1"/>
      <c r="FUS359" s="1"/>
      <c r="FUT359" s="1"/>
      <c r="FUU359" s="1"/>
      <c r="FUV359" s="1"/>
      <c r="FUW359" s="1"/>
      <c r="FUX359" s="1"/>
      <c r="FUY359" s="1"/>
      <c r="FUZ359" s="1"/>
      <c r="FVA359" s="1"/>
      <c r="FVB359" s="1"/>
      <c r="FVC359" s="1"/>
      <c r="FVD359" s="1"/>
      <c r="FVE359" s="1"/>
      <c r="FVF359" s="1"/>
      <c r="FVG359" s="1"/>
      <c r="FVH359" s="1"/>
      <c r="FVI359" s="1"/>
      <c r="FVJ359" s="1"/>
      <c r="FVK359" s="1"/>
      <c r="FVL359" s="1"/>
      <c r="FVM359" s="1"/>
      <c r="FVN359" s="1"/>
      <c r="FVO359" s="1"/>
      <c r="FVP359" s="1"/>
      <c r="FVQ359" s="1"/>
      <c r="FVR359" s="1"/>
      <c r="FVS359" s="1"/>
      <c r="FVT359" s="1"/>
      <c r="FVU359" s="1"/>
      <c r="FVV359" s="1"/>
      <c r="FVW359" s="1"/>
      <c r="FVX359" s="1"/>
      <c r="FVY359" s="1"/>
      <c r="FVZ359" s="1"/>
      <c r="FWA359" s="1"/>
      <c r="FWB359" s="1"/>
      <c r="FWC359" s="1"/>
      <c r="FWD359" s="1"/>
      <c r="FWE359" s="1"/>
      <c r="FWF359" s="1"/>
      <c r="FWG359" s="1"/>
      <c r="FWH359" s="1"/>
      <c r="FWI359" s="1"/>
      <c r="FWJ359" s="1"/>
      <c r="FWK359" s="1"/>
      <c r="FWL359" s="1"/>
      <c r="FWM359" s="1"/>
      <c r="FWN359" s="1"/>
      <c r="FWO359" s="1"/>
      <c r="FWP359" s="1"/>
      <c r="FWQ359" s="1"/>
      <c r="FWR359" s="1"/>
      <c r="FWS359" s="1"/>
      <c r="FWT359" s="1"/>
      <c r="FWU359" s="1"/>
      <c r="FWV359" s="1"/>
      <c r="FWW359" s="1"/>
      <c r="FWX359" s="1"/>
      <c r="FWY359" s="1"/>
      <c r="FWZ359" s="1"/>
      <c r="FXA359" s="1"/>
      <c r="FXB359" s="1"/>
      <c r="FXC359" s="1"/>
      <c r="FXD359" s="1"/>
      <c r="FXE359" s="1"/>
      <c r="FXF359" s="1"/>
      <c r="FXG359" s="1"/>
      <c r="FXH359" s="1"/>
      <c r="FXI359" s="1"/>
      <c r="FXJ359" s="1"/>
      <c r="FXK359" s="1"/>
      <c r="FXL359" s="1"/>
      <c r="FXM359" s="1"/>
      <c r="FXN359" s="1"/>
      <c r="FXO359" s="1"/>
      <c r="FXP359" s="1"/>
      <c r="FXQ359" s="1"/>
      <c r="FXR359" s="1"/>
      <c r="FXS359" s="1"/>
      <c r="FXT359" s="1"/>
      <c r="FXU359" s="1"/>
      <c r="FXV359" s="1"/>
      <c r="FXW359" s="1"/>
      <c r="FXX359" s="1"/>
      <c r="FXY359" s="1"/>
      <c r="FXZ359" s="1"/>
      <c r="FYA359" s="1"/>
      <c r="FYB359" s="1"/>
      <c r="FYC359" s="1"/>
      <c r="FYD359" s="1"/>
      <c r="FYE359" s="1"/>
      <c r="FYF359" s="1"/>
      <c r="FYG359" s="1"/>
      <c r="FYH359" s="1"/>
      <c r="FYI359" s="1"/>
      <c r="FYJ359" s="1"/>
      <c r="FYK359" s="1"/>
      <c r="FYL359" s="1"/>
      <c r="FYM359" s="1"/>
      <c r="FYN359" s="1"/>
      <c r="FYO359" s="1"/>
      <c r="FYP359" s="1"/>
      <c r="FYQ359" s="1"/>
      <c r="FYR359" s="1"/>
      <c r="FYS359" s="1"/>
      <c r="FYT359" s="1"/>
      <c r="FYU359" s="1"/>
      <c r="FYV359" s="1"/>
      <c r="FYW359" s="1"/>
      <c r="FYX359" s="1"/>
      <c r="FYY359" s="1"/>
      <c r="FYZ359" s="1"/>
      <c r="FZA359" s="1"/>
      <c r="FZB359" s="1"/>
      <c r="FZC359" s="1"/>
      <c r="FZD359" s="1"/>
      <c r="FZE359" s="1"/>
      <c r="FZF359" s="1"/>
      <c r="FZG359" s="1"/>
      <c r="FZH359" s="1"/>
      <c r="FZI359" s="1"/>
      <c r="FZJ359" s="1"/>
      <c r="FZK359" s="1"/>
      <c r="FZL359" s="1"/>
      <c r="FZM359" s="1"/>
      <c r="FZN359" s="1"/>
      <c r="FZO359" s="1"/>
      <c r="FZP359" s="1"/>
      <c r="FZQ359" s="1"/>
      <c r="FZR359" s="1"/>
      <c r="FZS359" s="1"/>
      <c r="FZT359" s="1"/>
      <c r="FZU359" s="1"/>
      <c r="FZV359" s="1"/>
      <c r="FZW359" s="1"/>
      <c r="FZX359" s="1"/>
      <c r="FZY359" s="1"/>
      <c r="FZZ359" s="1"/>
      <c r="GAA359" s="1"/>
      <c r="GAB359" s="1"/>
      <c r="GAC359" s="1"/>
      <c r="GAD359" s="1"/>
      <c r="GAE359" s="1"/>
      <c r="GAF359" s="1"/>
      <c r="GAG359" s="1"/>
      <c r="GAH359" s="1"/>
      <c r="GAI359" s="1"/>
      <c r="GAJ359" s="1"/>
      <c r="GAK359" s="1"/>
      <c r="GAL359" s="1"/>
      <c r="GAM359" s="1"/>
      <c r="GAN359" s="1"/>
      <c r="GAO359" s="1"/>
      <c r="GAP359" s="1"/>
      <c r="GAQ359" s="1"/>
      <c r="GAR359" s="1"/>
      <c r="GAS359" s="1"/>
      <c r="GAT359" s="1"/>
      <c r="GAU359" s="1"/>
      <c r="GAV359" s="1"/>
      <c r="GAW359" s="1"/>
      <c r="GAX359" s="1"/>
      <c r="GAY359" s="1"/>
      <c r="GAZ359" s="1"/>
      <c r="GBA359" s="1"/>
      <c r="GBB359" s="1"/>
      <c r="GBC359" s="1"/>
      <c r="GBD359" s="1"/>
      <c r="GBE359" s="1"/>
      <c r="GBF359" s="1"/>
      <c r="GBG359" s="1"/>
      <c r="GBH359" s="1"/>
      <c r="GBI359" s="1"/>
      <c r="GBJ359" s="1"/>
      <c r="GBK359" s="1"/>
      <c r="GBL359" s="1"/>
      <c r="GBM359" s="1"/>
      <c r="GBN359" s="1"/>
      <c r="GBO359" s="1"/>
      <c r="GBP359" s="1"/>
      <c r="GBQ359" s="1"/>
      <c r="GBR359" s="1"/>
      <c r="GBS359" s="1"/>
      <c r="GBT359" s="1"/>
      <c r="GBU359" s="1"/>
      <c r="GBV359" s="1"/>
      <c r="GBW359" s="1"/>
      <c r="GBX359" s="1"/>
      <c r="GBY359" s="1"/>
      <c r="GBZ359" s="1"/>
      <c r="GCA359" s="1"/>
      <c r="GCB359" s="1"/>
      <c r="GCC359" s="1"/>
      <c r="GCD359" s="1"/>
      <c r="GCE359" s="1"/>
      <c r="GCF359" s="1"/>
      <c r="GCG359" s="1"/>
      <c r="GCH359" s="1"/>
      <c r="GCI359" s="1"/>
      <c r="GCJ359" s="1"/>
      <c r="GCK359" s="1"/>
      <c r="GCL359" s="1"/>
      <c r="GCM359" s="1"/>
      <c r="GCN359" s="1"/>
      <c r="GCO359" s="1"/>
      <c r="GCP359" s="1"/>
      <c r="GCQ359" s="1"/>
      <c r="GCR359" s="1"/>
      <c r="GCS359" s="1"/>
      <c r="GCT359" s="1"/>
      <c r="GCU359" s="1"/>
      <c r="GCV359" s="1"/>
      <c r="GCW359" s="1"/>
      <c r="GCX359" s="1"/>
      <c r="GCY359" s="1"/>
      <c r="GCZ359" s="1"/>
      <c r="GDA359" s="1"/>
      <c r="GDB359" s="1"/>
      <c r="GDC359" s="1"/>
      <c r="GDD359" s="1"/>
      <c r="GDE359" s="1"/>
      <c r="GDF359" s="1"/>
      <c r="GDG359" s="1"/>
      <c r="GDH359" s="1"/>
      <c r="GDI359" s="1"/>
      <c r="GDJ359" s="1"/>
      <c r="GDK359" s="1"/>
      <c r="GDL359" s="1"/>
      <c r="GDM359" s="1"/>
      <c r="GDN359" s="1"/>
      <c r="GDO359" s="1"/>
      <c r="GDP359" s="1"/>
      <c r="GDQ359" s="1"/>
      <c r="GDR359" s="1"/>
      <c r="GDS359" s="1"/>
      <c r="GDT359" s="1"/>
      <c r="GDU359" s="1"/>
      <c r="GDV359" s="1"/>
      <c r="GDW359" s="1"/>
      <c r="GDX359" s="1"/>
      <c r="GDY359" s="1"/>
      <c r="GDZ359" s="1"/>
      <c r="GEA359" s="1"/>
      <c r="GEB359" s="1"/>
      <c r="GEC359" s="1"/>
      <c r="GED359" s="1"/>
      <c r="GEE359" s="1"/>
      <c r="GEF359" s="1"/>
      <c r="GEG359" s="1"/>
      <c r="GEH359" s="1"/>
      <c r="GEI359" s="1"/>
      <c r="GEJ359" s="1"/>
      <c r="GEK359" s="1"/>
      <c r="GEL359" s="1"/>
      <c r="GEM359" s="1"/>
      <c r="GEN359" s="1"/>
      <c r="GEO359" s="1"/>
      <c r="GEP359" s="1"/>
      <c r="GEQ359" s="1"/>
      <c r="GER359" s="1"/>
      <c r="GES359" s="1"/>
      <c r="GET359" s="1"/>
      <c r="GEU359" s="1"/>
      <c r="GEV359" s="1"/>
      <c r="GEW359" s="1"/>
      <c r="GEX359" s="1"/>
      <c r="GEY359" s="1"/>
      <c r="GEZ359" s="1"/>
      <c r="GFA359" s="1"/>
      <c r="GFB359" s="1"/>
      <c r="GFC359" s="1"/>
      <c r="GFD359" s="1"/>
      <c r="GFE359" s="1"/>
      <c r="GFF359" s="1"/>
      <c r="GFG359" s="1"/>
      <c r="GFH359" s="1"/>
      <c r="GFI359" s="1"/>
      <c r="GFJ359" s="1"/>
      <c r="GFK359" s="1"/>
      <c r="GFL359" s="1"/>
      <c r="GFM359" s="1"/>
      <c r="GFN359" s="1"/>
      <c r="GFO359" s="1"/>
      <c r="GFP359" s="1"/>
      <c r="GFQ359" s="1"/>
      <c r="GFR359" s="1"/>
      <c r="GFS359" s="1"/>
      <c r="GFT359" s="1"/>
      <c r="GFU359" s="1"/>
      <c r="GFV359" s="1"/>
      <c r="GFW359" s="1"/>
      <c r="GFX359" s="1"/>
      <c r="GFY359" s="1"/>
      <c r="GFZ359" s="1"/>
      <c r="GGA359" s="1"/>
      <c r="GGB359" s="1"/>
      <c r="GGC359" s="1"/>
      <c r="GGD359" s="1"/>
      <c r="GGE359" s="1"/>
      <c r="GGF359" s="1"/>
      <c r="GGG359" s="1"/>
      <c r="GGH359" s="1"/>
      <c r="GGI359" s="1"/>
      <c r="GGJ359" s="1"/>
      <c r="GGK359" s="1"/>
      <c r="GGL359" s="1"/>
      <c r="GGM359" s="1"/>
      <c r="GGN359" s="1"/>
      <c r="GGO359" s="1"/>
      <c r="GGP359" s="1"/>
      <c r="GGQ359" s="1"/>
      <c r="GGR359" s="1"/>
      <c r="GGS359" s="1"/>
      <c r="GGT359" s="1"/>
      <c r="GGU359" s="1"/>
      <c r="GGV359" s="1"/>
      <c r="GGW359" s="1"/>
      <c r="GGX359" s="1"/>
      <c r="GGY359" s="1"/>
      <c r="GGZ359" s="1"/>
      <c r="GHA359" s="1"/>
      <c r="GHB359" s="1"/>
      <c r="GHC359" s="1"/>
      <c r="GHD359" s="1"/>
      <c r="GHE359" s="1"/>
      <c r="GHF359" s="1"/>
      <c r="GHG359" s="1"/>
      <c r="GHH359" s="1"/>
      <c r="GHI359" s="1"/>
      <c r="GHJ359" s="1"/>
      <c r="GHK359" s="1"/>
      <c r="GHL359" s="1"/>
      <c r="GHM359" s="1"/>
      <c r="GHN359" s="1"/>
      <c r="GHO359" s="1"/>
      <c r="GHP359" s="1"/>
      <c r="GHQ359" s="1"/>
      <c r="GHR359" s="1"/>
      <c r="GHS359" s="1"/>
      <c r="GHT359" s="1"/>
      <c r="GHU359" s="1"/>
      <c r="GHV359" s="1"/>
      <c r="GHW359" s="1"/>
      <c r="GHX359" s="1"/>
      <c r="GHY359" s="1"/>
      <c r="GHZ359" s="1"/>
      <c r="GIA359" s="1"/>
      <c r="GIB359" s="1"/>
      <c r="GIC359" s="1"/>
      <c r="GID359" s="1"/>
      <c r="GIE359" s="1"/>
      <c r="GIF359" s="1"/>
      <c r="GIG359" s="1"/>
      <c r="GIH359" s="1"/>
      <c r="GII359" s="1"/>
      <c r="GIJ359" s="1"/>
      <c r="GIK359" s="1"/>
      <c r="GIL359" s="1"/>
      <c r="GIM359" s="1"/>
      <c r="GIN359" s="1"/>
      <c r="GIO359" s="1"/>
      <c r="GIP359" s="1"/>
      <c r="GIQ359" s="1"/>
      <c r="GIR359" s="1"/>
      <c r="GIS359" s="1"/>
      <c r="GIT359" s="1"/>
      <c r="GIU359" s="1"/>
      <c r="GIV359" s="1"/>
      <c r="GIW359" s="1"/>
      <c r="GIX359" s="1"/>
      <c r="GIY359" s="1"/>
      <c r="GIZ359" s="1"/>
      <c r="GJA359" s="1"/>
      <c r="GJB359" s="1"/>
      <c r="GJC359" s="1"/>
      <c r="GJD359" s="1"/>
      <c r="GJE359" s="1"/>
      <c r="GJF359" s="1"/>
      <c r="GJG359" s="1"/>
      <c r="GJH359" s="1"/>
      <c r="GJI359" s="1"/>
      <c r="GJJ359" s="1"/>
      <c r="GJK359" s="1"/>
      <c r="GJL359" s="1"/>
      <c r="GJM359" s="1"/>
      <c r="GJN359" s="1"/>
      <c r="GJO359" s="1"/>
      <c r="GJP359" s="1"/>
      <c r="GJQ359" s="1"/>
      <c r="GJR359" s="1"/>
      <c r="GJS359" s="1"/>
      <c r="GJT359" s="1"/>
      <c r="GJU359" s="1"/>
      <c r="GJV359" s="1"/>
      <c r="GJW359" s="1"/>
      <c r="GJX359" s="1"/>
      <c r="GJY359" s="1"/>
      <c r="GJZ359" s="1"/>
      <c r="GKA359" s="1"/>
      <c r="GKB359" s="1"/>
      <c r="GKC359" s="1"/>
      <c r="GKD359" s="1"/>
      <c r="GKE359" s="1"/>
      <c r="GKF359" s="1"/>
      <c r="GKG359" s="1"/>
      <c r="GKH359" s="1"/>
      <c r="GKI359" s="1"/>
      <c r="GKJ359" s="1"/>
      <c r="GKK359" s="1"/>
      <c r="GKL359" s="1"/>
      <c r="GKM359" s="1"/>
      <c r="GKN359" s="1"/>
      <c r="GKO359" s="1"/>
      <c r="GKP359" s="1"/>
      <c r="GKQ359" s="1"/>
      <c r="GKR359" s="1"/>
      <c r="GKS359" s="1"/>
      <c r="GKT359" s="1"/>
      <c r="GKU359" s="1"/>
      <c r="GKV359" s="1"/>
      <c r="GKW359" s="1"/>
      <c r="GKX359" s="1"/>
      <c r="GKY359" s="1"/>
      <c r="GKZ359" s="1"/>
      <c r="GLA359" s="1"/>
      <c r="GLB359" s="1"/>
      <c r="GLC359" s="1"/>
      <c r="GLD359" s="1"/>
      <c r="GLE359" s="1"/>
      <c r="GLF359" s="1"/>
      <c r="GLG359" s="1"/>
      <c r="GLH359" s="1"/>
      <c r="GLI359" s="1"/>
      <c r="GLJ359" s="1"/>
      <c r="GLK359" s="1"/>
      <c r="GLL359" s="1"/>
      <c r="GLM359" s="1"/>
      <c r="GLN359" s="1"/>
      <c r="GLO359" s="1"/>
      <c r="GLP359" s="1"/>
      <c r="GLQ359" s="1"/>
      <c r="GLR359" s="1"/>
      <c r="GLS359" s="1"/>
      <c r="GLT359" s="1"/>
      <c r="GLU359" s="1"/>
      <c r="GLV359" s="1"/>
      <c r="GLW359" s="1"/>
      <c r="GLX359" s="1"/>
      <c r="GLY359" s="1"/>
      <c r="GLZ359" s="1"/>
      <c r="GMA359" s="1"/>
      <c r="GMB359" s="1"/>
      <c r="GMC359" s="1"/>
      <c r="GMD359" s="1"/>
      <c r="GME359" s="1"/>
      <c r="GMF359" s="1"/>
      <c r="GMG359" s="1"/>
      <c r="GMH359" s="1"/>
      <c r="GMI359" s="1"/>
      <c r="GMJ359" s="1"/>
      <c r="GMK359" s="1"/>
      <c r="GML359" s="1"/>
      <c r="GMM359" s="1"/>
      <c r="GMN359" s="1"/>
      <c r="GMO359" s="1"/>
      <c r="GMP359" s="1"/>
      <c r="GMQ359" s="1"/>
      <c r="GMR359" s="1"/>
      <c r="GMS359" s="1"/>
      <c r="GMT359" s="1"/>
      <c r="GMU359" s="1"/>
      <c r="GMV359" s="1"/>
      <c r="GMW359" s="1"/>
      <c r="GMX359" s="1"/>
      <c r="GMY359" s="1"/>
      <c r="GMZ359" s="1"/>
      <c r="GNA359" s="1"/>
      <c r="GNB359" s="1"/>
      <c r="GNC359" s="1"/>
      <c r="GND359" s="1"/>
      <c r="GNE359" s="1"/>
      <c r="GNF359" s="1"/>
      <c r="GNG359" s="1"/>
      <c r="GNH359" s="1"/>
      <c r="GNI359" s="1"/>
      <c r="GNJ359" s="1"/>
      <c r="GNK359" s="1"/>
      <c r="GNL359" s="1"/>
      <c r="GNM359" s="1"/>
      <c r="GNN359" s="1"/>
      <c r="GNO359" s="1"/>
      <c r="GNP359" s="1"/>
      <c r="GNQ359" s="1"/>
      <c r="GNR359" s="1"/>
      <c r="GNS359" s="1"/>
      <c r="GNT359" s="1"/>
      <c r="GNU359" s="1"/>
      <c r="GNV359" s="1"/>
      <c r="GNW359" s="1"/>
      <c r="GNX359" s="1"/>
      <c r="GNY359" s="1"/>
      <c r="GNZ359" s="1"/>
      <c r="GOA359" s="1"/>
      <c r="GOB359" s="1"/>
      <c r="GOC359" s="1"/>
      <c r="GOD359" s="1"/>
      <c r="GOE359" s="1"/>
      <c r="GOF359" s="1"/>
      <c r="GOG359" s="1"/>
      <c r="GOH359" s="1"/>
      <c r="GOI359" s="1"/>
      <c r="GOJ359" s="1"/>
      <c r="GOK359" s="1"/>
      <c r="GOL359" s="1"/>
      <c r="GOM359" s="1"/>
      <c r="GON359" s="1"/>
      <c r="GOO359" s="1"/>
      <c r="GOP359" s="1"/>
      <c r="GOQ359" s="1"/>
      <c r="GOR359" s="1"/>
      <c r="GOS359" s="1"/>
      <c r="GOT359" s="1"/>
      <c r="GOU359" s="1"/>
      <c r="GOV359" s="1"/>
      <c r="GOW359" s="1"/>
      <c r="GOX359" s="1"/>
      <c r="GOY359" s="1"/>
      <c r="GOZ359" s="1"/>
      <c r="GPA359" s="1"/>
      <c r="GPB359" s="1"/>
      <c r="GPC359" s="1"/>
      <c r="GPD359" s="1"/>
      <c r="GPE359" s="1"/>
      <c r="GPF359" s="1"/>
      <c r="GPG359" s="1"/>
      <c r="GPH359" s="1"/>
      <c r="GPI359" s="1"/>
      <c r="GPJ359" s="1"/>
      <c r="GPK359" s="1"/>
      <c r="GPL359" s="1"/>
      <c r="GPM359" s="1"/>
      <c r="GPN359" s="1"/>
      <c r="GPO359" s="1"/>
      <c r="GPP359" s="1"/>
      <c r="GPQ359" s="1"/>
      <c r="GPR359" s="1"/>
      <c r="GPS359" s="1"/>
      <c r="GPT359" s="1"/>
      <c r="GPU359" s="1"/>
      <c r="GPV359" s="1"/>
      <c r="GPW359" s="1"/>
      <c r="GPX359" s="1"/>
      <c r="GPY359" s="1"/>
      <c r="GPZ359" s="1"/>
      <c r="GQA359" s="1"/>
      <c r="GQB359" s="1"/>
      <c r="GQC359" s="1"/>
      <c r="GQD359" s="1"/>
      <c r="GQE359" s="1"/>
      <c r="GQF359" s="1"/>
      <c r="GQG359" s="1"/>
      <c r="GQH359" s="1"/>
      <c r="GQI359" s="1"/>
      <c r="GQJ359" s="1"/>
      <c r="GQK359" s="1"/>
      <c r="GQL359" s="1"/>
      <c r="GQM359" s="1"/>
      <c r="GQN359" s="1"/>
      <c r="GQO359" s="1"/>
      <c r="GQP359" s="1"/>
      <c r="GQQ359" s="1"/>
      <c r="GQR359" s="1"/>
      <c r="GQS359" s="1"/>
      <c r="GQT359" s="1"/>
      <c r="GQU359" s="1"/>
      <c r="GQV359" s="1"/>
      <c r="GQW359" s="1"/>
      <c r="GQX359" s="1"/>
      <c r="GQY359" s="1"/>
      <c r="GQZ359" s="1"/>
      <c r="GRA359" s="1"/>
      <c r="GRB359" s="1"/>
      <c r="GRC359" s="1"/>
      <c r="GRD359" s="1"/>
      <c r="GRE359" s="1"/>
      <c r="GRF359" s="1"/>
      <c r="GRG359" s="1"/>
      <c r="GRH359" s="1"/>
      <c r="GRI359" s="1"/>
      <c r="GRJ359" s="1"/>
      <c r="GRK359" s="1"/>
      <c r="GRL359" s="1"/>
      <c r="GRM359" s="1"/>
      <c r="GRN359" s="1"/>
      <c r="GRO359" s="1"/>
      <c r="GRP359" s="1"/>
      <c r="GRQ359" s="1"/>
      <c r="GRR359" s="1"/>
      <c r="GRS359" s="1"/>
      <c r="GRT359" s="1"/>
      <c r="GRU359" s="1"/>
      <c r="GRV359" s="1"/>
      <c r="GRW359" s="1"/>
      <c r="GRX359" s="1"/>
      <c r="GRY359" s="1"/>
      <c r="GRZ359" s="1"/>
      <c r="GSA359" s="1"/>
      <c r="GSB359" s="1"/>
      <c r="GSC359" s="1"/>
      <c r="GSD359" s="1"/>
      <c r="GSE359" s="1"/>
      <c r="GSF359" s="1"/>
      <c r="GSG359" s="1"/>
      <c r="GSH359" s="1"/>
      <c r="GSI359" s="1"/>
      <c r="GSJ359" s="1"/>
      <c r="GSK359" s="1"/>
      <c r="GSL359" s="1"/>
      <c r="GSM359" s="1"/>
      <c r="GSN359" s="1"/>
      <c r="GSO359" s="1"/>
      <c r="GSP359" s="1"/>
      <c r="GSQ359" s="1"/>
      <c r="GSR359" s="1"/>
      <c r="GSS359" s="1"/>
      <c r="GST359" s="1"/>
      <c r="GSU359" s="1"/>
      <c r="GSV359" s="1"/>
      <c r="GSW359" s="1"/>
      <c r="GSX359" s="1"/>
      <c r="GSY359" s="1"/>
      <c r="GSZ359" s="1"/>
      <c r="GTA359" s="1"/>
      <c r="GTB359" s="1"/>
      <c r="GTC359" s="1"/>
      <c r="GTD359" s="1"/>
      <c r="GTE359" s="1"/>
      <c r="GTF359" s="1"/>
      <c r="GTG359" s="1"/>
      <c r="GTH359" s="1"/>
      <c r="GTI359" s="1"/>
      <c r="GTJ359" s="1"/>
      <c r="GTK359" s="1"/>
      <c r="GTL359" s="1"/>
      <c r="GTM359" s="1"/>
      <c r="GTN359" s="1"/>
      <c r="GTO359" s="1"/>
      <c r="GTP359" s="1"/>
      <c r="GTQ359" s="1"/>
      <c r="GTR359" s="1"/>
      <c r="GTS359" s="1"/>
      <c r="GTT359" s="1"/>
      <c r="GTU359" s="1"/>
      <c r="GTV359" s="1"/>
      <c r="GTW359" s="1"/>
      <c r="GTX359" s="1"/>
      <c r="GTY359" s="1"/>
      <c r="GTZ359" s="1"/>
      <c r="GUA359" s="1"/>
      <c r="GUB359" s="1"/>
      <c r="GUC359" s="1"/>
      <c r="GUD359" s="1"/>
      <c r="GUE359" s="1"/>
      <c r="GUF359" s="1"/>
      <c r="GUG359" s="1"/>
      <c r="GUH359" s="1"/>
      <c r="GUI359" s="1"/>
      <c r="GUJ359" s="1"/>
      <c r="GUK359" s="1"/>
      <c r="GUL359" s="1"/>
      <c r="GUM359" s="1"/>
      <c r="GUN359" s="1"/>
      <c r="GUO359" s="1"/>
      <c r="GUP359" s="1"/>
      <c r="GUQ359" s="1"/>
      <c r="GUR359" s="1"/>
      <c r="GUS359" s="1"/>
      <c r="GUT359" s="1"/>
      <c r="GUU359" s="1"/>
      <c r="GUV359" s="1"/>
      <c r="GUW359" s="1"/>
      <c r="GUX359" s="1"/>
      <c r="GUY359" s="1"/>
      <c r="GUZ359" s="1"/>
      <c r="GVA359" s="1"/>
      <c r="GVB359" s="1"/>
      <c r="GVC359" s="1"/>
      <c r="GVD359" s="1"/>
      <c r="GVE359" s="1"/>
      <c r="GVF359" s="1"/>
      <c r="GVG359" s="1"/>
      <c r="GVH359" s="1"/>
      <c r="GVI359" s="1"/>
      <c r="GVJ359" s="1"/>
      <c r="GVK359" s="1"/>
      <c r="GVL359" s="1"/>
      <c r="GVM359" s="1"/>
      <c r="GVN359" s="1"/>
      <c r="GVO359" s="1"/>
      <c r="GVP359" s="1"/>
      <c r="GVQ359" s="1"/>
      <c r="GVR359" s="1"/>
      <c r="GVS359" s="1"/>
      <c r="GVT359" s="1"/>
      <c r="GVU359" s="1"/>
      <c r="GVV359" s="1"/>
      <c r="GVW359" s="1"/>
      <c r="GVX359" s="1"/>
      <c r="GVY359" s="1"/>
      <c r="GVZ359" s="1"/>
      <c r="GWA359" s="1"/>
      <c r="GWB359" s="1"/>
      <c r="GWC359" s="1"/>
      <c r="GWD359" s="1"/>
      <c r="GWE359" s="1"/>
      <c r="GWF359" s="1"/>
      <c r="GWG359" s="1"/>
      <c r="GWH359" s="1"/>
      <c r="GWI359" s="1"/>
      <c r="GWJ359" s="1"/>
      <c r="GWK359" s="1"/>
      <c r="GWL359" s="1"/>
      <c r="GWM359" s="1"/>
      <c r="GWN359" s="1"/>
      <c r="GWO359" s="1"/>
      <c r="GWP359" s="1"/>
      <c r="GWQ359" s="1"/>
      <c r="GWR359" s="1"/>
      <c r="GWS359" s="1"/>
      <c r="GWT359" s="1"/>
      <c r="GWU359" s="1"/>
      <c r="GWV359" s="1"/>
      <c r="GWW359" s="1"/>
      <c r="GWX359" s="1"/>
      <c r="GWY359" s="1"/>
      <c r="GWZ359" s="1"/>
      <c r="GXA359" s="1"/>
      <c r="GXB359" s="1"/>
      <c r="GXC359" s="1"/>
      <c r="GXD359" s="1"/>
      <c r="GXE359" s="1"/>
      <c r="GXF359" s="1"/>
      <c r="GXG359" s="1"/>
      <c r="GXH359" s="1"/>
      <c r="GXI359" s="1"/>
      <c r="GXJ359" s="1"/>
      <c r="GXK359" s="1"/>
      <c r="GXL359" s="1"/>
      <c r="GXM359" s="1"/>
      <c r="GXN359" s="1"/>
      <c r="GXO359" s="1"/>
      <c r="GXP359" s="1"/>
      <c r="GXQ359" s="1"/>
      <c r="GXR359" s="1"/>
      <c r="GXS359" s="1"/>
      <c r="GXT359" s="1"/>
      <c r="GXU359" s="1"/>
      <c r="GXV359" s="1"/>
      <c r="GXW359" s="1"/>
      <c r="GXX359" s="1"/>
      <c r="GXY359" s="1"/>
      <c r="GXZ359" s="1"/>
      <c r="GYA359" s="1"/>
      <c r="GYB359" s="1"/>
      <c r="GYC359" s="1"/>
      <c r="GYD359" s="1"/>
      <c r="GYE359" s="1"/>
      <c r="GYF359" s="1"/>
      <c r="GYG359" s="1"/>
      <c r="GYH359" s="1"/>
      <c r="GYI359" s="1"/>
      <c r="GYJ359" s="1"/>
      <c r="GYK359" s="1"/>
      <c r="GYL359" s="1"/>
      <c r="GYM359" s="1"/>
      <c r="GYN359" s="1"/>
      <c r="GYO359" s="1"/>
      <c r="GYP359" s="1"/>
      <c r="GYQ359" s="1"/>
      <c r="GYR359" s="1"/>
      <c r="GYS359" s="1"/>
      <c r="GYT359" s="1"/>
      <c r="GYU359" s="1"/>
      <c r="GYV359" s="1"/>
      <c r="GYW359" s="1"/>
      <c r="GYX359" s="1"/>
      <c r="GYY359" s="1"/>
      <c r="GYZ359" s="1"/>
      <c r="GZA359" s="1"/>
      <c r="GZB359" s="1"/>
      <c r="GZC359" s="1"/>
      <c r="GZD359" s="1"/>
      <c r="GZE359" s="1"/>
      <c r="GZF359" s="1"/>
      <c r="GZG359" s="1"/>
      <c r="GZH359" s="1"/>
      <c r="GZI359" s="1"/>
      <c r="GZJ359" s="1"/>
      <c r="GZK359" s="1"/>
      <c r="GZL359" s="1"/>
      <c r="GZM359" s="1"/>
      <c r="GZN359" s="1"/>
      <c r="GZO359" s="1"/>
      <c r="GZP359" s="1"/>
      <c r="GZQ359" s="1"/>
      <c r="GZR359" s="1"/>
      <c r="GZS359" s="1"/>
      <c r="GZT359" s="1"/>
      <c r="GZU359" s="1"/>
      <c r="GZV359" s="1"/>
      <c r="GZW359" s="1"/>
      <c r="GZX359" s="1"/>
      <c r="GZY359" s="1"/>
      <c r="GZZ359" s="1"/>
      <c r="HAA359" s="1"/>
      <c r="HAB359" s="1"/>
      <c r="HAC359" s="1"/>
      <c r="HAD359" s="1"/>
      <c r="HAE359" s="1"/>
      <c r="HAF359" s="1"/>
      <c r="HAG359" s="1"/>
      <c r="HAH359" s="1"/>
      <c r="HAI359" s="1"/>
      <c r="HAJ359" s="1"/>
      <c r="HAK359" s="1"/>
      <c r="HAL359" s="1"/>
      <c r="HAM359" s="1"/>
      <c r="HAN359" s="1"/>
      <c r="HAO359" s="1"/>
      <c r="HAP359" s="1"/>
      <c r="HAQ359" s="1"/>
      <c r="HAR359" s="1"/>
      <c r="HAS359" s="1"/>
      <c r="HAT359" s="1"/>
      <c r="HAU359" s="1"/>
      <c r="HAV359" s="1"/>
      <c r="HAW359" s="1"/>
      <c r="HAX359" s="1"/>
      <c r="HAY359" s="1"/>
      <c r="HAZ359" s="1"/>
      <c r="HBA359" s="1"/>
      <c r="HBB359" s="1"/>
      <c r="HBC359" s="1"/>
      <c r="HBD359" s="1"/>
      <c r="HBE359" s="1"/>
      <c r="HBF359" s="1"/>
      <c r="HBG359" s="1"/>
      <c r="HBH359" s="1"/>
      <c r="HBI359" s="1"/>
      <c r="HBJ359" s="1"/>
      <c r="HBK359" s="1"/>
      <c r="HBL359" s="1"/>
      <c r="HBM359" s="1"/>
      <c r="HBN359" s="1"/>
      <c r="HBO359" s="1"/>
      <c r="HBP359" s="1"/>
      <c r="HBQ359" s="1"/>
      <c r="HBR359" s="1"/>
      <c r="HBS359" s="1"/>
      <c r="HBT359" s="1"/>
      <c r="HBU359" s="1"/>
      <c r="HBV359" s="1"/>
      <c r="HBW359" s="1"/>
      <c r="HBX359" s="1"/>
      <c r="HBY359" s="1"/>
      <c r="HBZ359" s="1"/>
      <c r="HCA359" s="1"/>
      <c r="HCB359" s="1"/>
      <c r="HCC359" s="1"/>
      <c r="HCD359" s="1"/>
      <c r="HCE359" s="1"/>
      <c r="HCF359" s="1"/>
      <c r="HCG359" s="1"/>
      <c r="HCH359" s="1"/>
      <c r="HCI359" s="1"/>
      <c r="HCJ359" s="1"/>
      <c r="HCK359" s="1"/>
      <c r="HCL359" s="1"/>
      <c r="HCM359" s="1"/>
      <c r="HCN359" s="1"/>
      <c r="HCO359" s="1"/>
      <c r="HCP359" s="1"/>
      <c r="HCQ359" s="1"/>
      <c r="HCR359" s="1"/>
      <c r="HCS359" s="1"/>
      <c r="HCT359" s="1"/>
      <c r="HCU359" s="1"/>
      <c r="HCV359" s="1"/>
      <c r="HCW359" s="1"/>
      <c r="HCX359" s="1"/>
      <c r="HCY359" s="1"/>
      <c r="HCZ359" s="1"/>
      <c r="HDA359" s="1"/>
      <c r="HDB359" s="1"/>
      <c r="HDC359" s="1"/>
      <c r="HDD359" s="1"/>
      <c r="HDE359" s="1"/>
      <c r="HDF359" s="1"/>
      <c r="HDG359" s="1"/>
      <c r="HDH359" s="1"/>
      <c r="HDI359" s="1"/>
      <c r="HDJ359" s="1"/>
      <c r="HDK359" s="1"/>
      <c r="HDL359" s="1"/>
      <c r="HDM359" s="1"/>
      <c r="HDN359" s="1"/>
      <c r="HDO359" s="1"/>
      <c r="HDP359" s="1"/>
      <c r="HDQ359" s="1"/>
      <c r="HDR359" s="1"/>
      <c r="HDS359" s="1"/>
      <c r="HDT359" s="1"/>
      <c r="HDU359" s="1"/>
      <c r="HDV359" s="1"/>
      <c r="HDW359" s="1"/>
      <c r="HDX359" s="1"/>
      <c r="HDY359" s="1"/>
      <c r="HDZ359" s="1"/>
      <c r="HEA359" s="1"/>
      <c r="HEB359" s="1"/>
      <c r="HEC359" s="1"/>
      <c r="HED359" s="1"/>
      <c r="HEE359" s="1"/>
      <c r="HEF359" s="1"/>
      <c r="HEG359" s="1"/>
      <c r="HEH359" s="1"/>
      <c r="HEI359" s="1"/>
      <c r="HEJ359" s="1"/>
      <c r="HEK359" s="1"/>
      <c r="HEL359" s="1"/>
      <c r="HEM359" s="1"/>
      <c r="HEN359" s="1"/>
      <c r="HEO359" s="1"/>
      <c r="HEP359" s="1"/>
      <c r="HEQ359" s="1"/>
      <c r="HER359" s="1"/>
      <c r="HES359" s="1"/>
      <c r="HET359" s="1"/>
      <c r="HEU359" s="1"/>
      <c r="HEV359" s="1"/>
      <c r="HEW359" s="1"/>
      <c r="HEX359" s="1"/>
      <c r="HEY359" s="1"/>
      <c r="HEZ359" s="1"/>
      <c r="HFA359" s="1"/>
      <c r="HFB359" s="1"/>
      <c r="HFC359" s="1"/>
      <c r="HFD359" s="1"/>
      <c r="HFE359" s="1"/>
      <c r="HFF359" s="1"/>
      <c r="HFG359" s="1"/>
      <c r="HFH359" s="1"/>
      <c r="HFI359" s="1"/>
      <c r="HFJ359" s="1"/>
      <c r="HFK359" s="1"/>
      <c r="HFL359" s="1"/>
      <c r="HFM359" s="1"/>
      <c r="HFN359" s="1"/>
      <c r="HFO359" s="1"/>
      <c r="HFP359" s="1"/>
      <c r="HFQ359" s="1"/>
      <c r="HFR359" s="1"/>
      <c r="HFS359" s="1"/>
      <c r="HFT359" s="1"/>
      <c r="HFU359" s="1"/>
      <c r="HFV359" s="1"/>
      <c r="HFW359" s="1"/>
      <c r="HFX359" s="1"/>
      <c r="HFY359" s="1"/>
      <c r="HFZ359" s="1"/>
      <c r="HGA359" s="1"/>
      <c r="HGB359" s="1"/>
      <c r="HGC359" s="1"/>
      <c r="HGD359" s="1"/>
      <c r="HGE359" s="1"/>
      <c r="HGF359" s="1"/>
      <c r="HGG359" s="1"/>
      <c r="HGH359" s="1"/>
      <c r="HGI359" s="1"/>
      <c r="HGJ359" s="1"/>
      <c r="HGK359" s="1"/>
      <c r="HGL359" s="1"/>
      <c r="HGM359" s="1"/>
      <c r="HGN359" s="1"/>
      <c r="HGO359" s="1"/>
      <c r="HGP359" s="1"/>
      <c r="HGQ359" s="1"/>
      <c r="HGR359" s="1"/>
      <c r="HGS359" s="1"/>
      <c r="HGT359" s="1"/>
      <c r="HGU359" s="1"/>
      <c r="HGV359" s="1"/>
      <c r="HGW359" s="1"/>
      <c r="HGX359" s="1"/>
      <c r="HGY359" s="1"/>
      <c r="HGZ359" s="1"/>
      <c r="HHA359" s="1"/>
      <c r="HHB359" s="1"/>
      <c r="HHC359" s="1"/>
      <c r="HHD359" s="1"/>
      <c r="HHE359" s="1"/>
      <c r="HHF359" s="1"/>
      <c r="HHG359" s="1"/>
      <c r="HHH359" s="1"/>
      <c r="HHI359" s="1"/>
      <c r="HHJ359" s="1"/>
      <c r="HHK359" s="1"/>
      <c r="HHL359" s="1"/>
      <c r="HHM359" s="1"/>
      <c r="HHN359" s="1"/>
      <c r="HHO359" s="1"/>
      <c r="HHP359" s="1"/>
      <c r="HHQ359" s="1"/>
      <c r="HHR359" s="1"/>
      <c r="HHS359" s="1"/>
      <c r="HHT359" s="1"/>
      <c r="HHU359" s="1"/>
      <c r="HHV359" s="1"/>
      <c r="HHW359" s="1"/>
      <c r="HHX359" s="1"/>
      <c r="HHY359" s="1"/>
      <c r="HHZ359" s="1"/>
      <c r="HIA359" s="1"/>
      <c r="HIB359" s="1"/>
      <c r="HIC359" s="1"/>
      <c r="HID359" s="1"/>
      <c r="HIE359" s="1"/>
      <c r="HIF359" s="1"/>
      <c r="HIG359" s="1"/>
      <c r="HIH359" s="1"/>
      <c r="HII359" s="1"/>
      <c r="HIJ359" s="1"/>
      <c r="HIK359" s="1"/>
      <c r="HIL359" s="1"/>
      <c r="HIM359" s="1"/>
      <c r="HIN359" s="1"/>
      <c r="HIO359" s="1"/>
      <c r="HIP359" s="1"/>
      <c r="HIQ359" s="1"/>
      <c r="HIR359" s="1"/>
      <c r="HIS359" s="1"/>
      <c r="HIT359" s="1"/>
      <c r="HIU359" s="1"/>
      <c r="HIV359" s="1"/>
      <c r="HIW359" s="1"/>
      <c r="HIX359" s="1"/>
      <c r="HIY359" s="1"/>
      <c r="HIZ359" s="1"/>
      <c r="HJA359" s="1"/>
      <c r="HJB359" s="1"/>
      <c r="HJC359" s="1"/>
      <c r="HJD359" s="1"/>
      <c r="HJE359" s="1"/>
      <c r="HJF359" s="1"/>
      <c r="HJG359" s="1"/>
      <c r="HJH359" s="1"/>
      <c r="HJI359" s="1"/>
      <c r="HJJ359" s="1"/>
      <c r="HJK359" s="1"/>
      <c r="HJL359" s="1"/>
      <c r="HJM359" s="1"/>
      <c r="HJN359" s="1"/>
      <c r="HJO359" s="1"/>
      <c r="HJP359" s="1"/>
      <c r="HJQ359" s="1"/>
      <c r="HJR359" s="1"/>
      <c r="HJS359" s="1"/>
      <c r="HJT359" s="1"/>
      <c r="HJU359" s="1"/>
      <c r="HJV359" s="1"/>
      <c r="HJW359" s="1"/>
      <c r="HJX359" s="1"/>
      <c r="HJY359" s="1"/>
      <c r="HJZ359" s="1"/>
      <c r="HKA359" s="1"/>
      <c r="HKB359" s="1"/>
      <c r="HKC359" s="1"/>
      <c r="HKD359" s="1"/>
      <c r="HKE359" s="1"/>
      <c r="HKF359" s="1"/>
      <c r="HKG359" s="1"/>
      <c r="HKH359" s="1"/>
      <c r="HKI359" s="1"/>
      <c r="HKJ359" s="1"/>
      <c r="HKK359" s="1"/>
      <c r="HKL359" s="1"/>
      <c r="HKM359" s="1"/>
      <c r="HKN359" s="1"/>
      <c r="HKO359" s="1"/>
      <c r="HKP359" s="1"/>
      <c r="HKQ359" s="1"/>
      <c r="HKR359" s="1"/>
      <c r="HKS359" s="1"/>
      <c r="HKT359" s="1"/>
      <c r="HKU359" s="1"/>
      <c r="HKV359" s="1"/>
      <c r="HKW359" s="1"/>
      <c r="HKX359" s="1"/>
      <c r="HKY359" s="1"/>
      <c r="HKZ359" s="1"/>
      <c r="HLA359" s="1"/>
      <c r="HLB359" s="1"/>
      <c r="HLC359" s="1"/>
      <c r="HLD359" s="1"/>
      <c r="HLE359" s="1"/>
      <c r="HLF359" s="1"/>
      <c r="HLG359" s="1"/>
      <c r="HLH359" s="1"/>
      <c r="HLI359" s="1"/>
      <c r="HLJ359" s="1"/>
      <c r="HLK359" s="1"/>
      <c r="HLL359" s="1"/>
      <c r="HLM359" s="1"/>
      <c r="HLN359" s="1"/>
      <c r="HLO359" s="1"/>
      <c r="HLP359" s="1"/>
      <c r="HLQ359" s="1"/>
      <c r="HLR359" s="1"/>
      <c r="HLS359" s="1"/>
      <c r="HLT359" s="1"/>
      <c r="HLU359" s="1"/>
      <c r="HLV359" s="1"/>
      <c r="HLW359" s="1"/>
      <c r="HLX359" s="1"/>
      <c r="HLY359" s="1"/>
      <c r="HLZ359" s="1"/>
      <c r="HMA359" s="1"/>
      <c r="HMB359" s="1"/>
      <c r="HMC359" s="1"/>
      <c r="HMD359" s="1"/>
      <c r="HME359" s="1"/>
      <c r="HMF359" s="1"/>
      <c r="HMG359" s="1"/>
      <c r="HMH359" s="1"/>
      <c r="HMI359" s="1"/>
      <c r="HMJ359" s="1"/>
      <c r="HMK359" s="1"/>
      <c r="HML359" s="1"/>
      <c r="HMM359" s="1"/>
      <c r="HMN359" s="1"/>
      <c r="HMO359" s="1"/>
      <c r="HMP359" s="1"/>
      <c r="HMQ359" s="1"/>
      <c r="HMR359" s="1"/>
      <c r="HMS359" s="1"/>
      <c r="HMT359" s="1"/>
      <c r="HMU359" s="1"/>
      <c r="HMV359" s="1"/>
      <c r="HMW359" s="1"/>
      <c r="HMX359" s="1"/>
      <c r="HMY359" s="1"/>
      <c r="HMZ359" s="1"/>
      <c r="HNA359" s="1"/>
      <c r="HNB359" s="1"/>
      <c r="HNC359" s="1"/>
      <c r="HND359" s="1"/>
      <c r="HNE359" s="1"/>
      <c r="HNF359" s="1"/>
      <c r="HNG359" s="1"/>
      <c r="HNH359" s="1"/>
      <c r="HNI359" s="1"/>
      <c r="HNJ359" s="1"/>
      <c r="HNK359" s="1"/>
      <c r="HNL359" s="1"/>
      <c r="HNM359" s="1"/>
      <c r="HNN359" s="1"/>
      <c r="HNO359" s="1"/>
      <c r="HNP359" s="1"/>
      <c r="HNQ359" s="1"/>
      <c r="HNR359" s="1"/>
      <c r="HNS359" s="1"/>
      <c r="HNT359" s="1"/>
      <c r="HNU359" s="1"/>
      <c r="HNV359" s="1"/>
      <c r="HNW359" s="1"/>
      <c r="HNX359" s="1"/>
      <c r="HNY359" s="1"/>
      <c r="HNZ359" s="1"/>
      <c r="HOA359" s="1"/>
      <c r="HOB359" s="1"/>
      <c r="HOC359" s="1"/>
      <c r="HOD359" s="1"/>
      <c r="HOE359" s="1"/>
      <c r="HOF359" s="1"/>
      <c r="HOG359" s="1"/>
      <c r="HOH359" s="1"/>
      <c r="HOI359" s="1"/>
      <c r="HOJ359" s="1"/>
      <c r="HOK359" s="1"/>
      <c r="HOL359" s="1"/>
      <c r="HOM359" s="1"/>
      <c r="HON359" s="1"/>
      <c r="HOO359" s="1"/>
      <c r="HOP359" s="1"/>
      <c r="HOQ359" s="1"/>
      <c r="HOR359" s="1"/>
      <c r="HOS359" s="1"/>
      <c r="HOT359" s="1"/>
      <c r="HOU359" s="1"/>
      <c r="HOV359" s="1"/>
      <c r="HOW359" s="1"/>
      <c r="HOX359" s="1"/>
      <c r="HOY359" s="1"/>
      <c r="HOZ359" s="1"/>
      <c r="HPA359" s="1"/>
      <c r="HPB359" s="1"/>
      <c r="HPC359" s="1"/>
      <c r="HPD359" s="1"/>
      <c r="HPE359" s="1"/>
      <c r="HPF359" s="1"/>
      <c r="HPG359" s="1"/>
      <c r="HPH359" s="1"/>
      <c r="HPI359" s="1"/>
      <c r="HPJ359" s="1"/>
      <c r="HPK359" s="1"/>
      <c r="HPL359" s="1"/>
      <c r="HPM359" s="1"/>
      <c r="HPN359" s="1"/>
      <c r="HPO359" s="1"/>
      <c r="HPP359" s="1"/>
      <c r="HPQ359" s="1"/>
      <c r="HPR359" s="1"/>
      <c r="HPS359" s="1"/>
      <c r="HPT359" s="1"/>
      <c r="HPU359" s="1"/>
      <c r="HPV359" s="1"/>
      <c r="HPW359" s="1"/>
      <c r="HPX359" s="1"/>
      <c r="HPY359" s="1"/>
      <c r="HPZ359" s="1"/>
      <c r="HQA359" s="1"/>
      <c r="HQB359" s="1"/>
      <c r="HQC359" s="1"/>
      <c r="HQD359" s="1"/>
      <c r="HQE359" s="1"/>
      <c r="HQF359" s="1"/>
      <c r="HQG359" s="1"/>
      <c r="HQH359" s="1"/>
      <c r="HQI359" s="1"/>
      <c r="HQJ359" s="1"/>
      <c r="HQK359" s="1"/>
      <c r="HQL359" s="1"/>
      <c r="HQM359" s="1"/>
      <c r="HQN359" s="1"/>
      <c r="HQO359" s="1"/>
      <c r="HQP359" s="1"/>
      <c r="HQQ359" s="1"/>
      <c r="HQR359" s="1"/>
      <c r="HQS359" s="1"/>
      <c r="HQT359" s="1"/>
      <c r="HQU359" s="1"/>
      <c r="HQV359" s="1"/>
      <c r="HQW359" s="1"/>
      <c r="HQX359" s="1"/>
      <c r="HQY359" s="1"/>
      <c r="HQZ359" s="1"/>
      <c r="HRA359" s="1"/>
      <c r="HRB359" s="1"/>
      <c r="HRC359" s="1"/>
      <c r="HRD359" s="1"/>
      <c r="HRE359" s="1"/>
      <c r="HRF359" s="1"/>
      <c r="HRG359" s="1"/>
      <c r="HRH359" s="1"/>
      <c r="HRI359" s="1"/>
      <c r="HRJ359" s="1"/>
      <c r="HRK359" s="1"/>
      <c r="HRL359" s="1"/>
      <c r="HRM359" s="1"/>
      <c r="HRN359" s="1"/>
      <c r="HRO359" s="1"/>
      <c r="HRP359" s="1"/>
      <c r="HRQ359" s="1"/>
      <c r="HRR359" s="1"/>
      <c r="HRS359" s="1"/>
      <c r="HRT359" s="1"/>
      <c r="HRU359" s="1"/>
      <c r="HRV359" s="1"/>
      <c r="HRW359" s="1"/>
      <c r="HRX359" s="1"/>
      <c r="HRY359" s="1"/>
      <c r="HRZ359" s="1"/>
      <c r="HSA359" s="1"/>
      <c r="HSB359" s="1"/>
      <c r="HSC359" s="1"/>
      <c r="HSD359" s="1"/>
      <c r="HSE359" s="1"/>
      <c r="HSF359" s="1"/>
      <c r="HSG359" s="1"/>
      <c r="HSH359" s="1"/>
      <c r="HSI359" s="1"/>
      <c r="HSJ359" s="1"/>
      <c r="HSK359" s="1"/>
      <c r="HSL359" s="1"/>
      <c r="HSM359" s="1"/>
      <c r="HSN359" s="1"/>
      <c r="HSO359" s="1"/>
      <c r="HSP359" s="1"/>
      <c r="HSQ359" s="1"/>
      <c r="HSR359" s="1"/>
      <c r="HSS359" s="1"/>
      <c r="HST359" s="1"/>
      <c r="HSU359" s="1"/>
      <c r="HSV359" s="1"/>
      <c r="HSW359" s="1"/>
      <c r="HSX359" s="1"/>
      <c r="HSY359" s="1"/>
      <c r="HSZ359" s="1"/>
      <c r="HTA359" s="1"/>
      <c r="HTB359" s="1"/>
      <c r="HTC359" s="1"/>
      <c r="HTD359" s="1"/>
      <c r="HTE359" s="1"/>
      <c r="HTF359" s="1"/>
      <c r="HTG359" s="1"/>
      <c r="HTH359" s="1"/>
      <c r="HTI359" s="1"/>
      <c r="HTJ359" s="1"/>
      <c r="HTK359" s="1"/>
      <c r="HTL359" s="1"/>
      <c r="HTM359" s="1"/>
      <c r="HTN359" s="1"/>
      <c r="HTO359" s="1"/>
      <c r="HTP359" s="1"/>
      <c r="HTQ359" s="1"/>
      <c r="HTR359" s="1"/>
      <c r="HTS359" s="1"/>
      <c r="HTT359" s="1"/>
      <c r="HTU359" s="1"/>
      <c r="HTV359" s="1"/>
      <c r="HTW359" s="1"/>
      <c r="HTX359" s="1"/>
      <c r="HTY359" s="1"/>
      <c r="HTZ359" s="1"/>
      <c r="HUA359" s="1"/>
      <c r="HUB359" s="1"/>
      <c r="HUC359" s="1"/>
      <c r="HUD359" s="1"/>
      <c r="HUE359" s="1"/>
      <c r="HUF359" s="1"/>
      <c r="HUG359" s="1"/>
      <c r="HUH359" s="1"/>
      <c r="HUI359" s="1"/>
      <c r="HUJ359" s="1"/>
      <c r="HUK359" s="1"/>
      <c r="HUL359" s="1"/>
      <c r="HUM359" s="1"/>
      <c r="HUN359" s="1"/>
      <c r="HUO359" s="1"/>
      <c r="HUP359" s="1"/>
      <c r="HUQ359" s="1"/>
      <c r="HUR359" s="1"/>
      <c r="HUS359" s="1"/>
      <c r="HUT359" s="1"/>
      <c r="HUU359" s="1"/>
      <c r="HUV359" s="1"/>
      <c r="HUW359" s="1"/>
      <c r="HUX359" s="1"/>
      <c r="HUY359" s="1"/>
      <c r="HUZ359" s="1"/>
      <c r="HVA359" s="1"/>
      <c r="HVB359" s="1"/>
      <c r="HVC359" s="1"/>
      <c r="HVD359" s="1"/>
      <c r="HVE359" s="1"/>
      <c r="HVF359" s="1"/>
      <c r="HVG359" s="1"/>
      <c r="HVH359" s="1"/>
      <c r="HVI359" s="1"/>
      <c r="HVJ359" s="1"/>
      <c r="HVK359" s="1"/>
      <c r="HVL359" s="1"/>
      <c r="HVM359" s="1"/>
      <c r="HVN359" s="1"/>
      <c r="HVO359" s="1"/>
      <c r="HVP359" s="1"/>
      <c r="HVQ359" s="1"/>
      <c r="HVR359" s="1"/>
      <c r="HVS359" s="1"/>
      <c r="HVT359" s="1"/>
      <c r="HVU359" s="1"/>
      <c r="HVV359" s="1"/>
      <c r="HVW359" s="1"/>
      <c r="HVX359" s="1"/>
      <c r="HVY359" s="1"/>
      <c r="HVZ359" s="1"/>
      <c r="HWA359" s="1"/>
      <c r="HWB359" s="1"/>
      <c r="HWC359" s="1"/>
      <c r="HWD359" s="1"/>
      <c r="HWE359" s="1"/>
      <c r="HWF359" s="1"/>
      <c r="HWG359" s="1"/>
      <c r="HWH359" s="1"/>
      <c r="HWI359" s="1"/>
      <c r="HWJ359" s="1"/>
      <c r="HWK359" s="1"/>
      <c r="HWL359" s="1"/>
      <c r="HWM359" s="1"/>
      <c r="HWN359" s="1"/>
      <c r="HWO359" s="1"/>
      <c r="HWP359" s="1"/>
      <c r="HWQ359" s="1"/>
      <c r="HWR359" s="1"/>
      <c r="HWS359" s="1"/>
      <c r="HWT359" s="1"/>
      <c r="HWU359" s="1"/>
      <c r="HWV359" s="1"/>
      <c r="HWW359" s="1"/>
      <c r="HWX359" s="1"/>
      <c r="HWY359" s="1"/>
      <c r="HWZ359" s="1"/>
      <c r="HXA359" s="1"/>
      <c r="HXB359" s="1"/>
      <c r="HXC359" s="1"/>
      <c r="HXD359" s="1"/>
      <c r="HXE359" s="1"/>
      <c r="HXF359" s="1"/>
      <c r="HXG359" s="1"/>
      <c r="HXH359" s="1"/>
      <c r="HXI359" s="1"/>
      <c r="HXJ359" s="1"/>
      <c r="HXK359" s="1"/>
      <c r="HXL359" s="1"/>
      <c r="HXM359" s="1"/>
      <c r="HXN359" s="1"/>
      <c r="HXO359" s="1"/>
      <c r="HXP359" s="1"/>
      <c r="HXQ359" s="1"/>
      <c r="HXR359" s="1"/>
      <c r="HXS359" s="1"/>
      <c r="HXT359" s="1"/>
      <c r="HXU359" s="1"/>
      <c r="HXV359" s="1"/>
      <c r="HXW359" s="1"/>
      <c r="HXX359" s="1"/>
      <c r="HXY359" s="1"/>
      <c r="HXZ359" s="1"/>
      <c r="HYA359" s="1"/>
      <c r="HYB359" s="1"/>
      <c r="HYC359" s="1"/>
      <c r="HYD359" s="1"/>
      <c r="HYE359" s="1"/>
      <c r="HYF359" s="1"/>
      <c r="HYG359" s="1"/>
      <c r="HYH359" s="1"/>
      <c r="HYI359" s="1"/>
      <c r="HYJ359" s="1"/>
      <c r="HYK359" s="1"/>
      <c r="HYL359" s="1"/>
      <c r="HYM359" s="1"/>
      <c r="HYN359" s="1"/>
      <c r="HYO359" s="1"/>
      <c r="HYP359" s="1"/>
      <c r="HYQ359" s="1"/>
      <c r="HYR359" s="1"/>
      <c r="HYS359" s="1"/>
      <c r="HYT359" s="1"/>
      <c r="HYU359" s="1"/>
      <c r="HYV359" s="1"/>
      <c r="HYW359" s="1"/>
      <c r="HYX359" s="1"/>
      <c r="HYY359" s="1"/>
      <c r="HYZ359" s="1"/>
      <c r="HZA359" s="1"/>
      <c r="HZB359" s="1"/>
      <c r="HZC359" s="1"/>
      <c r="HZD359" s="1"/>
      <c r="HZE359" s="1"/>
      <c r="HZF359" s="1"/>
      <c r="HZG359" s="1"/>
      <c r="HZH359" s="1"/>
      <c r="HZI359" s="1"/>
      <c r="HZJ359" s="1"/>
      <c r="HZK359" s="1"/>
      <c r="HZL359" s="1"/>
      <c r="HZM359" s="1"/>
      <c r="HZN359" s="1"/>
      <c r="HZO359" s="1"/>
      <c r="HZP359" s="1"/>
      <c r="HZQ359" s="1"/>
      <c r="HZR359" s="1"/>
      <c r="HZS359" s="1"/>
      <c r="HZT359" s="1"/>
      <c r="HZU359" s="1"/>
      <c r="HZV359" s="1"/>
      <c r="HZW359" s="1"/>
      <c r="HZX359" s="1"/>
      <c r="HZY359" s="1"/>
      <c r="HZZ359" s="1"/>
      <c r="IAA359" s="1"/>
      <c r="IAB359" s="1"/>
      <c r="IAC359" s="1"/>
      <c r="IAD359" s="1"/>
      <c r="IAE359" s="1"/>
      <c r="IAF359" s="1"/>
      <c r="IAG359" s="1"/>
      <c r="IAH359" s="1"/>
      <c r="IAI359" s="1"/>
      <c r="IAJ359" s="1"/>
      <c r="IAK359" s="1"/>
      <c r="IAL359" s="1"/>
      <c r="IAM359" s="1"/>
      <c r="IAN359" s="1"/>
      <c r="IAO359" s="1"/>
      <c r="IAP359" s="1"/>
      <c r="IAQ359" s="1"/>
      <c r="IAR359" s="1"/>
      <c r="IAS359" s="1"/>
      <c r="IAT359" s="1"/>
      <c r="IAU359" s="1"/>
      <c r="IAV359" s="1"/>
      <c r="IAW359" s="1"/>
      <c r="IAX359" s="1"/>
      <c r="IAY359" s="1"/>
      <c r="IAZ359" s="1"/>
      <c r="IBA359" s="1"/>
      <c r="IBB359" s="1"/>
      <c r="IBC359" s="1"/>
      <c r="IBD359" s="1"/>
      <c r="IBE359" s="1"/>
      <c r="IBF359" s="1"/>
      <c r="IBG359" s="1"/>
      <c r="IBH359" s="1"/>
      <c r="IBI359" s="1"/>
      <c r="IBJ359" s="1"/>
      <c r="IBK359" s="1"/>
      <c r="IBL359" s="1"/>
      <c r="IBM359" s="1"/>
      <c r="IBN359" s="1"/>
      <c r="IBO359" s="1"/>
      <c r="IBP359" s="1"/>
      <c r="IBQ359" s="1"/>
      <c r="IBR359" s="1"/>
      <c r="IBS359" s="1"/>
      <c r="IBT359" s="1"/>
      <c r="IBU359" s="1"/>
      <c r="IBV359" s="1"/>
      <c r="IBW359" s="1"/>
      <c r="IBX359" s="1"/>
      <c r="IBY359" s="1"/>
      <c r="IBZ359" s="1"/>
      <c r="ICA359" s="1"/>
      <c r="ICB359" s="1"/>
      <c r="ICC359" s="1"/>
      <c r="ICD359" s="1"/>
      <c r="ICE359" s="1"/>
      <c r="ICF359" s="1"/>
      <c r="ICG359" s="1"/>
      <c r="ICH359" s="1"/>
      <c r="ICI359" s="1"/>
      <c r="ICJ359" s="1"/>
      <c r="ICK359" s="1"/>
      <c r="ICL359" s="1"/>
      <c r="ICM359" s="1"/>
      <c r="ICN359" s="1"/>
      <c r="ICO359" s="1"/>
      <c r="ICP359" s="1"/>
      <c r="ICQ359" s="1"/>
      <c r="ICR359" s="1"/>
      <c r="ICS359" s="1"/>
      <c r="ICT359" s="1"/>
      <c r="ICU359" s="1"/>
      <c r="ICV359" s="1"/>
      <c r="ICW359" s="1"/>
      <c r="ICX359" s="1"/>
      <c r="ICY359" s="1"/>
      <c r="ICZ359" s="1"/>
      <c r="IDA359" s="1"/>
      <c r="IDB359" s="1"/>
      <c r="IDC359" s="1"/>
      <c r="IDD359" s="1"/>
      <c r="IDE359" s="1"/>
      <c r="IDF359" s="1"/>
      <c r="IDG359" s="1"/>
      <c r="IDH359" s="1"/>
      <c r="IDI359" s="1"/>
      <c r="IDJ359" s="1"/>
      <c r="IDK359" s="1"/>
      <c r="IDL359" s="1"/>
      <c r="IDM359" s="1"/>
      <c r="IDN359" s="1"/>
      <c r="IDO359" s="1"/>
      <c r="IDP359" s="1"/>
      <c r="IDQ359" s="1"/>
      <c r="IDR359" s="1"/>
      <c r="IDS359" s="1"/>
      <c r="IDT359" s="1"/>
      <c r="IDU359" s="1"/>
      <c r="IDV359" s="1"/>
      <c r="IDW359" s="1"/>
      <c r="IDX359" s="1"/>
      <c r="IDY359" s="1"/>
      <c r="IDZ359" s="1"/>
      <c r="IEA359" s="1"/>
      <c r="IEB359" s="1"/>
      <c r="IEC359" s="1"/>
      <c r="IED359" s="1"/>
      <c r="IEE359" s="1"/>
      <c r="IEF359" s="1"/>
      <c r="IEG359" s="1"/>
      <c r="IEH359" s="1"/>
      <c r="IEI359" s="1"/>
      <c r="IEJ359" s="1"/>
      <c r="IEK359" s="1"/>
      <c r="IEL359" s="1"/>
      <c r="IEM359" s="1"/>
      <c r="IEN359" s="1"/>
      <c r="IEO359" s="1"/>
      <c r="IEP359" s="1"/>
      <c r="IEQ359" s="1"/>
      <c r="IER359" s="1"/>
      <c r="IES359" s="1"/>
      <c r="IET359" s="1"/>
      <c r="IEU359" s="1"/>
      <c r="IEV359" s="1"/>
      <c r="IEW359" s="1"/>
      <c r="IEX359" s="1"/>
      <c r="IEY359" s="1"/>
      <c r="IEZ359" s="1"/>
      <c r="IFA359" s="1"/>
      <c r="IFB359" s="1"/>
      <c r="IFC359" s="1"/>
      <c r="IFD359" s="1"/>
      <c r="IFE359" s="1"/>
      <c r="IFF359" s="1"/>
      <c r="IFG359" s="1"/>
      <c r="IFH359" s="1"/>
      <c r="IFI359" s="1"/>
      <c r="IFJ359" s="1"/>
      <c r="IFK359" s="1"/>
      <c r="IFL359" s="1"/>
      <c r="IFM359" s="1"/>
      <c r="IFN359" s="1"/>
      <c r="IFO359" s="1"/>
      <c r="IFP359" s="1"/>
      <c r="IFQ359" s="1"/>
      <c r="IFR359" s="1"/>
      <c r="IFS359" s="1"/>
      <c r="IFT359" s="1"/>
      <c r="IFU359" s="1"/>
      <c r="IFV359" s="1"/>
      <c r="IFW359" s="1"/>
      <c r="IFX359" s="1"/>
      <c r="IFY359" s="1"/>
      <c r="IFZ359" s="1"/>
      <c r="IGA359" s="1"/>
      <c r="IGB359" s="1"/>
      <c r="IGC359" s="1"/>
      <c r="IGD359" s="1"/>
      <c r="IGE359" s="1"/>
      <c r="IGF359" s="1"/>
      <c r="IGG359" s="1"/>
      <c r="IGH359" s="1"/>
      <c r="IGI359" s="1"/>
      <c r="IGJ359" s="1"/>
      <c r="IGK359" s="1"/>
      <c r="IGL359" s="1"/>
      <c r="IGM359" s="1"/>
      <c r="IGN359" s="1"/>
      <c r="IGO359" s="1"/>
      <c r="IGP359" s="1"/>
      <c r="IGQ359" s="1"/>
      <c r="IGR359" s="1"/>
      <c r="IGS359" s="1"/>
      <c r="IGT359" s="1"/>
      <c r="IGU359" s="1"/>
      <c r="IGV359" s="1"/>
      <c r="IGW359" s="1"/>
      <c r="IGX359" s="1"/>
      <c r="IGY359" s="1"/>
      <c r="IGZ359" s="1"/>
      <c r="IHA359" s="1"/>
      <c r="IHB359" s="1"/>
      <c r="IHC359" s="1"/>
      <c r="IHD359" s="1"/>
      <c r="IHE359" s="1"/>
      <c r="IHF359" s="1"/>
      <c r="IHG359" s="1"/>
      <c r="IHH359" s="1"/>
      <c r="IHI359" s="1"/>
      <c r="IHJ359" s="1"/>
      <c r="IHK359" s="1"/>
      <c r="IHL359" s="1"/>
      <c r="IHM359" s="1"/>
      <c r="IHN359" s="1"/>
      <c r="IHO359" s="1"/>
      <c r="IHP359" s="1"/>
      <c r="IHQ359" s="1"/>
      <c r="IHR359" s="1"/>
      <c r="IHS359" s="1"/>
      <c r="IHT359" s="1"/>
      <c r="IHU359" s="1"/>
      <c r="IHV359" s="1"/>
      <c r="IHW359" s="1"/>
      <c r="IHX359" s="1"/>
      <c r="IHY359" s="1"/>
      <c r="IHZ359" s="1"/>
      <c r="IIA359" s="1"/>
      <c r="IIB359" s="1"/>
      <c r="IIC359" s="1"/>
      <c r="IID359" s="1"/>
      <c r="IIE359" s="1"/>
      <c r="IIF359" s="1"/>
      <c r="IIG359" s="1"/>
      <c r="IIH359" s="1"/>
      <c r="III359" s="1"/>
      <c r="IIJ359" s="1"/>
      <c r="IIK359" s="1"/>
      <c r="IIL359" s="1"/>
      <c r="IIM359" s="1"/>
      <c r="IIN359" s="1"/>
      <c r="IIO359" s="1"/>
      <c r="IIP359" s="1"/>
      <c r="IIQ359" s="1"/>
      <c r="IIR359" s="1"/>
      <c r="IIS359" s="1"/>
      <c r="IIT359" s="1"/>
      <c r="IIU359" s="1"/>
      <c r="IIV359" s="1"/>
      <c r="IIW359" s="1"/>
      <c r="IIX359" s="1"/>
      <c r="IIY359" s="1"/>
      <c r="IIZ359" s="1"/>
      <c r="IJA359" s="1"/>
      <c r="IJB359" s="1"/>
      <c r="IJC359" s="1"/>
      <c r="IJD359" s="1"/>
      <c r="IJE359" s="1"/>
      <c r="IJF359" s="1"/>
      <c r="IJG359" s="1"/>
      <c r="IJH359" s="1"/>
      <c r="IJI359" s="1"/>
      <c r="IJJ359" s="1"/>
      <c r="IJK359" s="1"/>
      <c r="IJL359" s="1"/>
      <c r="IJM359" s="1"/>
      <c r="IJN359" s="1"/>
      <c r="IJO359" s="1"/>
      <c r="IJP359" s="1"/>
      <c r="IJQ359" s="1"/>
      <c r="IJR359" s="1"/>
      <c r="IJS359" s="1"/>
      <c r="IJT359" s="1"/>
      <c r="IJU359" s="1"/>
      <c r="IJV359" s="1"/>
      <c r="IJW359" s="1"/>
      <c r="IJX359" s="1"/>
      <c r="IJY359" s="1"/>
      <c r="IJZ359" s="1"/>
      <c r="IKA359" s="1"/>
      <c r="IKB359" s="1"/>
      <c r="IKC359" s="1"/>
      <c r="IKD359" s="1"/>
      <c r="IKE359" s="1"/>
      <c r="IKF359" s="1"/>
      <c r="IKG359" s="1"/>
      <c r="IKH359" s="1"/>
      <c r="IKI359" s="1"/>
      <c r="IKJ359" s="1"/>
      <c r="IKK359" s="1"/>
      <c r="IKL359" s="1"/>
      <c r="IKM359" s="1"/>
      <c r="IKN359" s="1"/>
      <c r="IKO359" s="1"/>
      <c r="IKP359" s="1"/>
      <c r="IKQ359" s="1"/>
      <c r="IKR359" s="1"/>
      <c r="IKS359" s="1"/>
      <c r="IKT359" s="1"/>
      <c r="IKU359" s="1"/>
      <c r="IKV359" s="1"/>
      <c r="IKW359" s="1"/>
      <c r="IKX359" s="1"/>
      <c r="IKY359" s="1"/>
      <c r="IKZ359" s="1"/>
      <c r="ILA359" s="1"/>
      <c r="ILB359" s="1"/>
      <c r="ILC359" s="1"/>
      <c r="ILD359" s="1"/>
      <c r="ILE359" s="1"/>
      <c r="ILF359" s="1"/>
      <c r="ILG359" s="1"/>
      <c r="ILH359" s="1"/>
      <c r="ILI359" s="1"/>
      <c r="ILJ359" s="1"/>
      <c r="ILK359" s="1"/>
      <c r="ILL359" s="1"/>
      <c r="ILM359" s="1"/>
      <c r="ILN359" s="1"/>
      <c r="ILO359" s="1"/>
      <c r="ILP359" s="1"/>
      <c r="ILQ359" s="1"/>
      <c r="ILR359" s="1"/>
      <c r="ILS359" s="1"/>
      <c r="ILT359" s="1"/>
      <c r="ILU359" s="1"/>
      <c r="ILV359" s="1"/>
      <c r="ILW359" s="1"/>
      <c r="ILX359" s="1"/>
      <c r="ILY359" s="1"/>
      <c r="ILZ359" s="1"/>
      <c r="IMA359" s="1"/>
      <c r="IMB359" s="1"/>
      <c r="IMC359" s="1"/>
      <c r="IMD359" s="1"/>
      <c r="IME359" s="1"/>
      <c r="IMF359" s="1"/>
      <c r="IMG359" s="1"/>
      <c r="IMH359" s="1"/>
      <c r="IMI359" s="1"/>
      <c r="IMJ359" s="1"/>
      <c r="IMK359" s="1"/>
      <c r="IML359" s="1"/>
      <c r="IMM359" s="1"/>
      <c r="IMN359" s="1"/>
      <c r="IMO359" s="1"/>
      <c r="IMP359" s="1"/>
      <c r="IMQ359" s="1"/>
      <c r="IMR359" s="1"/>
      <c r="IMS359" s="1"/>
      <c r="IMT359" s="1"/>
      <c r="IMU359" s="1"/>
      <c r="IMV359" s="1"/>
      <c r="IMW359" s="1"/>
      <c r="IMX359" s="1"/>
      <c r="IMY359" s="1"/>
      <c r="IMZ359" s="1"/>
      <c r="INA359" s="1"/>
      <c r="INB359" s="1"/>
      <c r="INC359" s="1"/>
      <c r="IND359" s="1"/>
      <c r="INE359" s="1"/>
      <c r="INF359" s="1"/>
      <c r="ING359" s="1"/>
      <c r="INH359" s="1"/>
      <c r="INI359" s="1"/>
      <c r="INJ359" s="1"/>
      <c r="INK359" s="1"/>
      <c r="INL359" s="1"/>
      <c r="INM359" s="1"/>
      <c r="INN359" s="1"/>
      <c r="INO359" s="1"/>
      <c r="INP359" s="1"/>
      <c r="INQ359" s="1"/>
      <c r="INR359" s="1"/>
      <c r="INS359" s="1"/>
      <c r="INT359" s="1"/>
      <c r="INU359" s="1"/>
      <c r="INV359" s="1"/>
      <c r="INW359" s="1"/>
      <c r="INX359" s="1"/>
      <c r="INY359" s="1"/>
      <c r="INZ359" s="1"/>
      <c r="IOA359" s="1"/>
      <c r="IOB359" s="1"/>
      <c r="IOC359" s="1"/>
      <c r="IOD359" s="1"/>
      <c r="IOE359" s="1"/>
      <c r="IOF359" s="1"/>
      <c r="IOG359" s="1"/>
      <c r="IOH359" s="1"/>
      <c r="IOI359" s="1"/>
      <c r="IOJ359" s="1"/>
      <c r="IOK359" s="1"/>
      <c r="IOL359" s="1"/>
      <c r="IOM359" s="1"/>
      <c r="ION359" s="1"/>
      <c r="IOO359" s="1"/>
      <c r="IOP359" s="1"/>
      <c r="IOQ359" s="1"/>
      <c r="IOR359" s="1"/>
      <c r="IOS359" s="1"/>
      <c r="IOT359" s="1"/>
      <c r="IOU359" s="1"/>
      <c r="IOV359" s="1"/>
      <c r="IOW359" s="1"/>
      <c r="IOX359" s="1"/>
      <c r="IOY359" s="1"/>
      <c r="IOZ359" s="1"/>
      <c r="IPA359" s="1"/>
      <c r="IPB359" s="1"/>
      <c r="IPC359" s="1"/>
      <c r="IPD359" s="1"/>
      <c r="IPE359" s="1"/>
      <c r="IPF359" s="1"/>
      <c r="IPG359" s="1"/>
      <c r="IPH359" s="1"/>
      <c r="IPI359" s="1"/>
      <c r="IPJ359" s="1"/>
      <c r="IPK359" s="1"/>
      <c r="IPL359" s="1"/>
      <c r="IPM359" s="1"/>
      <c r="IPN359" s="1"/>
      <c r="IPO359" s="1"/>
      <c r="IPP359" s="1"/>
      <c r="IPQ359" s="1"/>
      <c r="IPR359" s="1"/>
      <c r="IPS359" s="1"/>
      <c r="IPT359" s="1"/>
      <c r="IPU359" s="1"/>
      <c r="IPV359" s="1"/>
      <c r="IPW359" s="1"/>
      <c r="IPX359" s="1"/>
      <c r="IPY359" s="1"/>
      <c r="IPZ359" s="1"/>
      <c r="IQA359" s="1"/>
      <c r="IQB359" s="1"/>
      <c r="IQC359" s="1"/>
      <c r="IQD359" s="1"/>
      <c r="IQE359" s="1"/>
      <c r="IQF359" s="1"/>
      <c r="IQG359" s="1"/>
      <c r="IQH359" s="1"/>
      <c r="IQI359" s="1"/>
      <c r="IQJ359" s="1"/>
      <c r="IQK359" s="1"/>
      <c r="IQL359" s="1"/>
      <c r="IQM359" s="1"/>
      <c r="IQN359" s="1"/>
      <c r="IQO359" s="1"/>
      <c r="IQP359" s="1"/>
      <c r="IQQ359" s="1"/>
      <c r="IQR359" s="1"/>
      <c r="IQS359" s="1"/>
      <c r="IQT359" s="1"/>
      <c r="IQU359" s="1"/>
      <c r="IQV359" s="1"/>
      <c r="IQW359" s="1"/>
      <c r="IQX359" s="1"/>
      <c r="IQY359" s="1"/>
      <c r="IQZ359" s="1"/>
      <c r="IRA359" s="1"/>
      <c r="IRB359" s="1"/>
      <c r="IRC359" s="1"/>
      <c r="IRD359" s="1"/>
      <c r="IRE359" s="1"/>
      <c r="IRF359" s="1"/>
      <c r="IRG359" s="1"/>
      <c r="IRH359" s="1"/>
      <c r="IRI359" s="1"/>
      <c r="IRJ359" s="1"/>
      <c r="IRK359" s="1"/>
      <c r="IRL359" s="1"/>
      <c r="IRM359" s="1"/>
      <c r="IRN359" s="1"/>
      <c r="IRO359" s="1"/>
      <c r="IRP359" s="1"/>
      <c r="IRQ359" s="1"/>
      <c r="IRR359" s="1"/>
      <c r="IRS359" s="1"/>
      <c r="IRT359" s="1"/>
      <c r="IRU359" s="1"/>
      <c r="IRV359" s="1"/>
      <c r="IRW359" s="1"/>
      <c r="IRX359" s="1"/>
      <c r="IRY359" s="1"/>
      <c r="IRZ359" s="1"/>
      <c r="ISA359" s="1"/>
      <c r="ISB359" s="1"/>
      <c r="ISC359" s="1"/>
      <c r="ISD359" s="1"/>
      <c r="ISE359" s="1"/>
      <c r="ISF359" s="1"/>
      <c r="ISG359" s="1"/>
      <c r="ISH359" s="1"/>
      <c r="ISI359" s="1"/>
      <c r="ISJ359" s="1"/>
      <c r="ISK359" s="1"/>
      <c r="ISL359" s="1"/>
      <c r="ISM359" s="1"/>
      <c r="ISN359" s="1"/>
      <c r="ISO359" s="1"/>
      <c r="ISP359" s="1"/>
      <c r="ISQ359" s="1"/>
      <c r="ISR359" s="1"/>
      <c r="ISS359" s="1"/>
      <c r="IST359" s="1"/>
      <c r="ISU359" s="1"/>
      <c r="ISV359" s="1"/>
      <c r="ISW359" s="1"/>
      <c r="ISX359" s="1"/>
      <c r="ISY359" s="1"/>
      <c r="ISZ359" s="1"/>
      <c r="ITA359" s="1"/>
      <c r="ITB359" s="1"/>
      <c r="ITC359" s="1"/>
      <c r="ITD359" s="1"/>
      <c r="ITE359" s="1"/>
      <c r="ITF359" s="1"/>
      <c r="ITG359" s="1"/>
      <c r="ITH359" s="1"/>
      <c r="ITI359" s="1"/>
      <c r="ITJ359" s="1"/>
      <c r="ITK359" s="1"/>
      <c r="ITL359" s="1"/>
      <c r="ITM359" s="1"/>
      <c r="ITN359" s="1"/>
      <c r="ITO359" s="1"/>
      <c r="ITP359" s="1"/>
      <c r="ITQ359" s="1"/>
      <c r="ITR359" s="1"/>
      <c r="ITS359" s="1"/>
      <c r="ITT359" s="1"/>
      <c r="ITU359" s="1"/>
      <c r="ITV359" s="1"/>
      <c r="ITW359" s="1"/>
      <c r="ITX359" s="1"/>
      <c r="ITY359" s="1"/>
      <c r="ITZ359" s="1"/>
      <c r="IUA359" s="1"/>
      <c r="IUB359" s="1"/>
      <c r="IUC359" s="1"/>
      <c r="IUD359" s="1"/>
      <c r="IUE359" s="1"/>
      <c r="IUF359" s="1"/>
      <c r="IUG359" s="1"/>
      <c r="IUH359" s="1"/>
      <c r="IUI359" s="1"/>
      <c r="IUJ359" s="1"/>
      <c r="IUK359" s="1"/>
      <c r="IUL359" s="1"/>
      <c r="IUM359" s="1"/>
      <c r="IUN359" s="1"/>
      <c r="IUO359" s="1"/>
      <c r="IUP359" s="1"/>
      <c r="IUQ359" s="1"/>
      <c r="IUR359" s="1"/>
      <c r="IUS359" s="1"/>
      <c r="IUT359" s="1"/>
      <c r="IUU359" s="1"/>
      <c r="IUV359" s="1"/>
      <c r="IUW359" s="1"/>
      <c r="IUX359" s="1"/>
      <c r="IUY359" s="1"/>
      <c r="IUZ359" s="1"/>
      <c r="IVA359" s="1"/>
      <c r="IVB359" s="1"/>
      <c r="IVC359" s="1"/>
      <c r="IVD359" s="1"/>
      <c r="IVE359" s="1"/>
      <c r="IVF359" s="1"/>
      <c r="IVG359" s="1"/>
      <c r="IVH359" s="1"/>
      <c r="IVI359" s="1"/>
      <c r="IVJ359" s="1"/>
      <c r="IVK359" s="1"/>
      <c r="IVL359" s="1"/>
      <c r="IVM359" s="1"/>
      <c r="IVN359" s="1"/>
      <c r="IVO359" s="1"/>
      <c r="IVP359" s="1"/>
      <c r="IVQ359" s="1"/>
      <c r="IVR359" s="1"/>
      <c r="IVS359" s="1"/>
      <c r="IVT359" s="1"/>
      <c r="IVU359" s="1"/>
      <c r="IVV359" s="1"/>
      <c r="IVW359" s="1"/>
      <c r="IVX359" s="1"/>
      <c r="IVY359" s="1"/>
      <c r="IVZ359" s="1"/>
      <c r="IWA359" s="1"/>
      <c r="IWB359" s="1"/>
      <c r="IWC359" s="1"/>
      <c r="IWD359" s="1"/>
      <c r="IWE359" s="1"/>
      <c r="IWF359" s="1"/>
      <c r="IWG359" s="1"/>
      <c r="IWH359" s="1"/>
      <c r="IWI359" s="1"/>
      <c r="IWJ359" s="1"/>
      <c r="IWK359" s="1"/>
      <c r="IWL359" s="1"/>
      <c r="IWM359" s="1"/>
      <c r="IWN359" s="1"/>
      <c r="IWO359" s="1"/>
      <c r="IWP359" s="1"/>
      <c r="IWQ359" s="1"/>
      <c r="IWR359" s="1"/>
      <c r="IWS359" s="1"/>
      <c r="IWT359" s="1"/>
      <c r="IWU359" s="1"/>
      <c r="IWV359" s="1"/>
      <c r="IWW359" s="1"/>
      <c r="IWX359" s="1"/>
      <c r="IWY359" s="1"/>
      <c r="IWZ359" s="1"/>
      <c r="IXA359" s="1"/>
      <c r="IXB359" s="1"/>
      <c r="IXC359" s="1"/>
      <c r="IXD359" s="1"/>
      <c r="IXE359" s="1"/>
      <c r="IXF359" s="1"/>
      <c r="IXG359" s="1"/>
      <c r="IXH359" s="1"/>
      <c r="IXI359" s="1"/>
      <c r="IXJ359" s="1"/>
      <c r="IXK359" s="1"/>
      <c r="IXL359" s="1"/>
      <c r="IXM359" s="1"/>
      <c r="IXN359" s="1"/>
      <c r="IXO359" s="1"/>
      <c r="IXP359" s="1"/>
      <c r="IXQ359" s="1"/>
      <c r="IXR359" s="1"/>
      <c r="IXS359" s="1"/>
      <c r="IXT359" s="1"/>
      <c r="IXU359" s="1"/>
      <c r="IXV359" s="1"/>
      <c r="IXW359" s="1"/>
      <c r="IXX359" s="1"/>
      <c r="IXY359" s="1"/>
      <c r="IXZ359" s="1"/>
      <c r="IYA359" s="1"/>
      <c r="IYB359" s="1"/>
      <c r="IYC359" s="1"/>
      <c r="IYD359" s="1"/>
      <c r="IYE359" s="1"/>
      <c r="IYF359" s="1"/>
      <c r="IYG359" s="1"/>
      <c r="IYH359" s="1"/>
      <c r="IYI359" s="1"/>
      <c r="IYJ359" s="1"/>
      <c r="IYK359" s="1"/>
      <c r="IYL359" s="1"/>
      <c r="IYM359" s="1"/>
      <c r="IYN359" s="1"/>
      <c r="IYO359" s="1"/>
      <c r="IYP359" s="1"/>
      <c r="IYQ359" s="1"/>
      <c r="IYR359" s="1"/>
      <c r="IYS359" s="1"/>
      <c r="IYT359" s="1"/>
      <c r="IYU359" s="1"/>
      <c r="IYV359" s="1"/>
      <c r="IYW359" s="1"/>
      <c r="IYX359" s="1"/>
      <c r="IYY359" s="1"/>
      <c r="IYZ359" s="1"/>
      <c r="IZA359" s="1"/>
      <c r="IZB359" s="1"/>
      <c r="IZC359" s="1"/>
      <c r="IZD359" s="1"/>
      <c r="IZE359" s="1"/>
      <c r="IZF359" s="1"/>
      <c r="IZG359" s="1"/>
      <c r="IZH359" s="1"/>
      <c r="IZI359" s="1"/>
      <c r="IZJ359" s="1"/>
      <c r="IZK359" s="1"/>
      <c r="IZL359" s="1"/>
      <c r="IZM359" s="1"/>
      <c r="IZN359" s="1"/>
      <c r="IZO359" s="1"/>
      <c r="IZP359" s="1"/>
      <c r="IZQ359" s="1"/>
      <c r="IZR359" s="1"/>
      <c r="IZS359" s="1"/>
      <c r="IZT359" s="1"/>
      <c r="IZU359" s="1"/>
      <c r="IZV359" s="1"/>
      <c r="IZW359" s="1"/>
      <c r="IZX359" s="1"/>
      <c r="IZY359" s="1"/>
      <c r="IZZ359" s="1"/>
      <c r="JAA359" s="1"/>
      <c r="JAB359" s="1"/>
      <c r="JAC359" s="1"/>
      <c r="JAD359" s="1"/>
      <c r="JAE359" s="1"/>
      <c r="JAF359" s="1"/>
      <c r="JAG359" s="1"/>
      <c r="JAH359" s="1"/>
      <c r="JAI359" s="1"/>
      <c r="JAJ359" s="1"/>
      <c r="JAK359" s="1"/>
      <c r="JAL359" s="1"/>
      <c r="JAM359" s="1"/>
      <c r="JAN359" s="1"/>
      <c r="JAO359" s="1"/>
      <c r="JAP359" s="1"/>
      <c r="JAQ359" s="1"/>
      <c r="JAR359" s="1"/>
      <c r="JAS359" s="1"/>
      <c r="JAT359" s="1"/>
      <c r="JAU359" s="1"/>
      <c r="JAV359" s="1"/>
      <c r="JAW359" s="1"/>
      <c r="JAX359" s="1"/>
      <c r="JAY359" s="1"/>
      <c r="JAZ359" s="1"/>
      <c r="JBA359" s="1"/>
      <c r="JBB359" s="1"/>
      <c r="JBC359" s="1"/>
      <c r="JBD359" s="1"/>
      <c r="JBE359" s="1"/>
      <c r="JBF359" s="1"/>
      <c r="JBG359" s="1"/>
      <c r="JBH359" s="1"/>
      <c r="JBI359" s="1"/>
      <c r="JBJ359" s="1"/>
      <c r="JBK359" s="1"/>
      <c r="JBL359" s="1"/>
      <c r="JBM359" s="1"/>
      <c r="JBN359" s="1"/>
      <c r="JBO359" s="1"/>
      <c r="JBP359" s="1"/>
      <c r="JBQ359" s="1"/>
      <c r="JBR359" s="1"/>
      <c r="JBS359" s="1"/>
      <c r="JBT359" s="1"/>
      <c r="JBU359" s="1"/>
      <c r="JBV359" s="1"/>
      <c r="JBW359" s="1"/>
      <c r="JBX359" s="1"/>
      <c r="JBY359" s="1"/>
      <c r="JBZ359" s="1"/>
      <c r="JCA359" s="1"/>
      <c r="JCB359" s="1"/>
      <c r="JCC359" s="1"/>
      <c r="JCD359" s="1"/>
      <c r="JCE359" s="1"/>
      <c r="JCF359" s="1"/>
      <c r="JCG359" s="1"/>
      <c r="JCH359" s="1"/>
      <c r="JCI359" s="1"/>
      <c r="JCJ359" s="1"/>
      <c r="JCK359" s="1"/>
      <c r="JCL359" s="1"/>
      <c r="JCM359" s="1"/>
      <c r="JCN359" s="1"/>
      <c r="JCO359" s="1"/>
      <c r="JCP359" s="1"/>
      <c r="JCQ359" s="1"/>
      <c r="JCR359" s="1"/>
      <c r="JCS359" s="1"/>
      <c r="JCT359" s="1"/>
      <c r="JCU359" s="1"/>
      <c r="JCV359" s="1"/>
      <c r="JCW359" s="1"/>
      <c r="JCX359" s="1"/>
      <c r="JCY359" s="1"/>
      <c r="JCZ359" s="1"/>
      <c r="JDA359" s="1"/>
      <c r="JDB359" s="1"/>
      <c r="JDC359" s="1"/>
      <c r="JDD359" s="1"/>
      <c r="JDE359" s="1"/>
      <c r="JDF359" s="1"/>
      <c r="JDG359" s="1"/>
      <c r="JDH359" s="1"/>
      <c r="JDI359" s="1"/>
      <c r="JDJ359" s="1"/>
      <c r="JDK359" s="1"/>
      <c r="JDL359" s="1"/>
      <c r="JDM359" s="1"/>
      <c r="JDN359" s="1"/>
      <c r="JDO359" s="1"/>
      <c r="JDP359" s="1"/>
      <c r="JDQ359" s="1"/>
      <c r="JDR359" s="1"/>
      <c r="JDS359" s="1"/>
      <c r="JDT359" s="1"/>
      <c r="JDU359" s="1"/>
      <c r="JDV359" s="1"/>
      <c r="JDW359" s="1"/>
      <c r="JDX359" s="1"/>
      <c r="JDY359" s="1"/>
      <c r="JDZ359" s="1"/>
      <c r="JEA359" s="1"/>
      <c r="JEB359" s="1"/>
      <c r="JEC359" s="1"/>
      <c r="JED359" s="1"/>
      <c r="JEE359" s="1"/>
      <c r="JEF359" s="1"/>
      <c r="JEG359" s="1"/>
      <c r="JEH359" s="1"/>
      <c r="JEI359" s="1"/>
      <c r="JEJ359" s="1"/>
      <c r="JEK359" s="1"/>
      <c r="JEL359" s="1"/>
      <c r="JEM359" s="1"/>
      <c r="JEN359" s="1"/>
      <c r="JEO359" s="1"/>
      <c r="JEP359" s="1"/>
      <c r="JEQ359" s="1"/>
      <c r="JER359" s="1"/>
      <c r="JES359" s="1"/>
      <c r="JET359" s="1"/>
      <c r="JEU359" s="1"/>
      <c r="JEV359" s="1"/>
      <c r="JEW359" s="1"/>
      <c r="JEX359" s="1"/>
      <c r="JEY359" s="1"/>
      <c r="JEZ359" s="1"/>
      <c r="JFA359" s="1"/>
      <c r="JFB359" s="1"/>
      <c r="JFC359" s="1"/>
      <c r="JFD359" s="1"/>
      <c r="JFE359" s="1"/>
      <c r="JFF359" s="1"/>
      <c r="JFG359" s="1"/>
      <c r="JFH359" s="1"/>
      <c r="JFI359" s="1"/>
      <c r="JFJ359" s="1"/>
      <c r="JFK359" s="1"/>
      <c r="JFL359" s="1"/>
      <c r="JFM359" s="1"/>
      <c r="JFN359" s="1"/>
      <c r="JFO359" s="1"/>
      <c r="JFP359" s="1"/>
      <c r="JFQ359" s="1"/>
      <c r="JFR359" s="1"/>
      <c r="JFS359" s="1"/>
      <c r="JFT359" s="1"/>
      <c r="JFU359" s="1"/>
      <c r="JFV359" s="1"/>
      <c r="JFW359" s="1"/>
      <c r="JFX359" s="1"/>
      <c r="JFY359" s="1"/>
      <c r="JFZ359" s="1"/>
      <c r="JGA359" s="1"/>
      <c r="JGB359" s="1"/>
      <c r="JGC359" s="1"/>
      <c r="JGD359" s="1"/>
      <c r="JGE359" s="1"/>
      <c r="JGF359" s="1"/>
      <c r="JGG359" s="1"/>
      <c r="JGH359" s="1"/>
      <c r="JGI359" s="1"/>
      <c r="JGJ359" s="1"/>
      <c r="JGK359" s="1"/>
      <c r="JGL359" s="1"/>
      <c r="JGM359" s="1"/>
      <c r="JGN359" s="1"/>
      <c r="JGO359" s="1"/>
      <c r="JGP359" s="1"/>
      <c r="JGQ359" s="1"/>
      <c r="JGR359" s="1"/>
      <c r="JGS359" s="1"/>
      <c r="JGT359" s="1"/>
      <c r="JGU359" s="1"/>
      <c r="JGV359" s="1"/>
      <c r="JGW359" s="1"/>
      <c r="JGX359" s="1"/>
      <c r="JGY359" s="1"/>
      <c r="JGZ359" s="1"/>
      <c r="JHA359" s="1"/>
      <c r="JHB359" s="1"/>
      <c r="JHC359" s="1"/>
      <c r="JHD359" s="1"/>
      <c r="JHE359" s="1"/>
      <c r="JHF359" s="1"/>
      <c r="JHG359" s="1"/>
      <c r="JHH359" s="1"/>
      <c r="JHI359" s="1"/>
      <c r="JHJ359" s="1"/>
      <c r="JHK359" s="1"/>
      <c r="JHL359" s="1"/>
      <c r="JHM359" s="1"/>
      <c r="JHN359" s="1"/>
      <c r="JHO359" s="1"/>
      <c r="JHP359" s="1"/>
      <c r="JHQ359" s="1"/>
      <c r="JHR359" s="1"/>
      <c r="JHS359" s="1"/>
      <c r="JHT359" s="1"/>
      <c r="JHU359" s="1"/>
      <c r="JHV359" s="1"/>
      <c r="JHW359" s="1"/>
      <c r="JHX359" s="1"/>
      <c r="JHY359" s="1"/>
      <c r="JHZ359" s="1"/>
      <c r="JIA359" s="1"/>
      <c r="JIB359" s="1"/>
      <c r="JIC359" s="1"/>
      <c r="JID359" s="1"/>
      <c r="JIE359" s="1"/>
      <c r="JIF359" s="1"/>
      <c r="JIG359" s="1"/>
      <c r="JIH359" s="1"/>
      <c r="JII359" s="1"/>
      <c r="JIJ359" s="1"/>
      <c r="JIK359" s="1"/>
      <c r="JIL359" s="1"/>
      <c r="JIM359" s="1"/>
      <c r="JIN359" s="1"/>
      <c r="JIO359" s="1"/>
      <c r="JIP359" s="1"/>
      <c r="JIQ359" s="1"/>
      <c r="JIR359" s="1"/>
      <c r="JIS359" s="1"/>
      <c r="JIT359" s="1"/>
      <c r="JIU359" s="1"/>
      <c r="JIV359" s="1"/>
      <c r="JIW359" s="1"/>
      <c r="JIX359" s="1"/>
      <c r="JIY359" s="1"/>
      <c r="JIZ359" s="1"/>
      <c r="JJA359" s="1"/>
      <c r="JJB359" s="1"/>
      <c r="JJC359" s="1"/>
      <c r="JJD359" s="1"/>
      <c r="JJE359" s="1"/>
      <c r="JJF359" s="1"/>
      <c r="JJG359" s="1"/>
      <c r="JJH359" s="1"/>
      <c r="JJI359" s="1"/>
      <c r="JJJ359" s="1"/>
      <c r="JJK359" s="1"/>
      <c r="JJL359" s="1"/>
      <c r="JJM359" s="1"/>
      <c r="JJN359" s="1"/>
      <c r="JJO359" s="1"/>
      <c r="JJP359" s="1"/>
      <c r="JJQ359" s="1"/>
      <c r="JJR359" s="1"/>
      <c r="JJS359" s="1"/>
      <c r="JJT359" s="1"/>
      <c r="JJU359" s="1"/>
      <c r="JJV359" s="1"/>
      <c r="JJW359" s="1"/>
      <c r="JJX359" s="1"/>
      <c r="JJY359" s="1"/>
      <c r="JJZ359" s="1"/>
      <c r="JKA359" s="1"/>
      <c r="JKB359" s="1"/>
      <c r="JKC359" s="1"/>
      <c r="JKD359" s="1"/>
      <c r="JKE359" s="1"/>
      <c r="JKF359" s="1"/>
      <c r="JKG359" s="1"/>
      <c r="JKH359" s="1"/>
      <c r="JKI359" s="1"/>
      <c r="JKJ359" s="1"/>
      <c r="JKK359" s="1"/>
      <c r="JKL359" s="1"/>
      <c r="JKM359" s="1"/>
      <c r="JKN359" s="1"/>
      <c r="JKO359" s="1"/>
      <c r="JKP359" s="1"/>
      <c r="JKQ359" s="1"/>
      <c r="JKR359" s="1"/>
      <c r="JKS359" s="1"/>
      <c r="JKT359" s="1"/>
      <c r="JKU359" s="1"/>
      <c r="JKV359" s="1"/>
      <c r="JKW359" s="1"/>
      <c r="JKX359" s="1"/>
      <c r="JKY359" s="1"/>
      <c r="JKZ359" s="1"/>
      <c r="JLA359" s="1"/>
      <c r="JLB359" s="1"/>
      <c r="JLC359" s="1"/>
      <c r="JLD359" s="1"/>
      <c r="JLE359" s="1"/>
      <c r="JLF359" s="1"/>
      <c r="JLG359" s="1"/>
      <c r="JLH359" s="1"/>
      <c r="JLI359" s="1"/>
      <c r="JLJ359" s="1"/>
      <c r="JLK359" s="1"/>
      <c r="JLL359" s="1"/>
      <c r="JLM359" s="1"/>
      <c r="JLN359" s="1"/>
      <c r="JLO359" s="1"/>
      <c r="JLP359" s="1"/>
      <c r="JLQ359" s="1"/>
      <c r="JLR359" s="1"/>
      <c r="JLS359" s="1"/>
      <c r="JLT359" s="1"/>
      <c r="JLU359" s="1"/>
      <c r="JLV359" s="1"/>
      <c r="JLW359" s="1"/>
      <c r="JLX359" s="1"/>
      <c r="JLY359" s="1"/>
      <c r="JLZ359" s="1"/>
      <c r="JMA359" s="1"/>
      <c r="JMB359" s="1"/>
      <c r="JMC359" s="1"/>
      <c r="JMD359" s="1"/>
      <c r="JME359" s="1"/>
      <c r="JMF359" s="1"/>
      <c r="JMG359" s="1"/>
      <c r="JMH359" s="1"/>
      <c r="JMI359" s="1"/>
      <c r="JMJ359" s="1"/>
      <c r="JMK359" s="1"/>
      <c r="JML359" s="1"/>
      <c r="JMM359" s="1"/>
      <c r="JMN359" s="1"/>
      <c r="JMO359" s="1"/>
      <c r="JMP359" s="1"/>
      <c r="JMQ359" s="1"/>
      <c r="JMR359" s="1"/>
      <c r="JMS359" s="1"/>
      <c r="JMT359" s="1"/>
      <c r="JMU359" s="1"/>
      <c r="JMV359" s="1"/>
      <c r="JMW359" s="1"/>
      <c r="JMX359" s="1"/>
      <c r="JMY359" s="1"/>
      <c r="JMZ359" s="1"/>
      <c r="JNA359" s="1"/>
      <c r="JNB359" s="1"/>
      <c r="JNC359" s="1"/>
      <c r="JND359" s="1"/>
      <c r="JNE359" s="1"/>
      <c r="JNF359" s="1"/>
      <c r="JNG359" s="1"/>
      <c r="JNH359" s="1"/>
      <c r="JNI359" s="1"/>
      <c r="JNJ359" s="1"/>
      <c r="JNK359" s="1"/>
      <c r="JNL359" s="1"/>
      <c r="JNM359" s="1"/>
      <c r="JNN359" s="1"/>
      <c r="JNO359" s="1"/>
      <c r="JNP359" s="1"/>
      <c r="JNQ359" s="1"/>
      <c r="JNR359" s="1"/>
      <c r="JNS359" s="1"/>
      <c r="JNT359" s="1"/>
      <c r="JNU359" s="1"/>
      <c r="JNV359" s="1"/>
      <c r="JNW359" s="1"/>
      <c r="JNX359" s="1"/>
      <c r="JNY359" s="1"/>
      <c r="JNZ359" s="1"/>
      <c r="JOA359" s="1"/>
      <c r="JOB359" s="1"/>
      <c r="JOC359" s="1"/>
      <c r="JOD359" s="1"/>
      <c r="JOE359" s="1"/>
      <c r="JOF359" s="1"/>
      <c r="JOG359" s="1"/>
      <c r="JOH359" s="1"/>
      <c r="JOI359" s="1"/>
      <c r="JOJ359" s="1"/>
      <c r="JOK359" s="1"/>
      <c r="JOL359" s="1"/>
      <c r="JOM359" s="1"/>
      <c r="JON359" s="1"/>
      <c r="JOO359" s="1"/>
      <c r="JOP359" s="1"/>
      <c r="JOQ359" s="1"/>
      <c r="JOR359" s="1"/>
      <c r="JOS359" s="1"/>
      <c r="JOT359" s="1"/>
      <c r="JOU359" s="1"/>
      <c r="JOV359" s="1"/>
      <c r="JOW359" s="1"/>
      <c r="JOX359" s="1"/>
      <c r="JOY359" s="1"/>
      <c r="JOZ359" s="1"/>
      <c r="JPA359" s="1"/>
      <c r="JPB359" s="1"/>
      <c r="JPC359" s="1"/>
      <c r="JPD359" s="1"/>
      <c r="JPE359" s="1"/>
      <c r="JPF359" s="1"/>
      <c r="JPG359" s="1"/>
      <c r="JPH359" s="1"/>
      <c r="JPI359" s="1"/>
      <c r="JPJ359" s="1"/>
      <c r="JPK359" s="1"/>
      <c r="JPL359" s="1"/>
      <c r="JPM359" s="1"/>
      <c r="JPN359" s="1"/>
      <c r="JPO359" s="1"/>
      <c r="JPP359" s="1"/>
      <c r="JPQ359" s="1"/>
      <c r="JPR359" s="1"/>
      <c r="JPS359" s="1"/>
      <c r="JPT359" s="1"/>
      <c r="JPU359" s="1"/>
      <c r="JPV359" s="1"/>
      <c r="JPW359" s="1"/>
      <c r="JPX359" s="1"/>
      <c r="JPY359" s="1"/>
      <c r="JPZ359" s="1"/>
      <c r="JQA359" s="1"/>
      <c r="JQB359" s="1"/>
      <c r="JQC359" s="1"/>
      <c r="JQD359" s="1"/>
      <c r="JQE359" s="1"/>
      <c r="JQF359" s="1"/>
      <c r="JQG359" s="1"/>
      <c r="JQH359" s="1"/>
      <c r="JQI359" s="1"/>
      <c r="JQJ359" s="1"/>
      <c r="JQK359" s="1"/>
      <c r="JQL359" s="1"/>
      <c r="JQM359" s="1"/>
      <c r="JQN359" s="1"/>
      <c r="JQO359" s="1"/>
      <c r="JQP359" s="1"/>
      <c r="JQQ359" s="1"/>
      <c r="JQR359" s="1"/>
      <c r="JQS359" s="1"/>
      <c r="JQT359" s="1"/>
      <c r="JQU359" s="1"/>
      <c r="JQV359" s="1"/>
      <c r="JQW359" s="1"/>
      <c r="JQX359" s="1"/>
      <c r="JQY359" s="1"/>
      <c r="JQZ359" s="1"/>
      <c r="JRA359" s="1"/>
      <c r="JRB359" s="1"/>
      <c r="JRC359" s="1"/>
      <c r="JRD359" s="1"/>
      <c r="JRE359" s="1"/>
      <c r="JRF359" s="1"/>
      <c r="JRG359" s="1"/>
      <c r="JRH359" s="1"/>
      <c r="JRI359" s="1"/>
      <c r="JRJ359" s="1"/>
      <c r="JRK359" s="1"/>
      <c r="JRL359" s="1"/>
      <c r="JRM359" s="1"/>
      <c r="JRN359" s="1"/>
      <c r="JRO359" s="1"/>
      <c r="JRP359" s="1"/>
      <c r="JRQ359" s="1"/>
      <c r="JRR359" s="1"/>
      <c r="JRS359" s="1"/>
      <c r="JRT359" s="1"/>
      <c r="JRU359" s="1"/>
      <c r="JRV359" s="1"/>
      <c r="JRW359" s="1"/>
      <c r="JRX359" s="1"/>
      <c r="JRY359" s="1"/>
      <c r="JRZ359" s="1"/>
      <c r="JSA359" s="1"/>
      <c r="JSB359" s="1"/>
      <c r="JSC359" s="1"/>
      <c r="JSD359" s="1"/>
      <c r="JSE359" s="1"/>
      <c r="JSF359" s="1"/>
      <c r="JSG359" s="1"/>
      <c r="JSH359" s="1"/>
      <c r="JSI359" s="1"/>
      <c r="JSJ359" s="1"/>
      <c r="JSK359" s="1"/>
      <c r="JSL359" s="1"/>
      <c r="JSM359" s="1"/>
      <c r="JSN359" s="1"/>
      <c r="JSO359" s="1"/>
      <c r="JSP359" s="1"/>
      <c r="JSQ359" s="1"/>
      <c r="JSR359" s="1"/>
      <c r="JSS359" s="1"/>
      <c r="JST359" s="1"/>
      <c r="JSU359" s="1"/>
      <c r="JSV359" s="1"/>
      <c r="JSW359" s="1"/>
      <c r="JSX359" s="1"/>
      <c r="JSY359" s="1"/>
      <c r="JSZ359" s="1"/>
      <c r="JTA359" s="1"/>
      <c r="JTB359" s="1"/>
      <c r="JTC359" s="1"/>
      <c r="JTD359" s="1"/>
      <c r="JTE359" s="1"/>
      <c r="JTF359" s="1"/>
      <c r="JTG359" s="1"/>
      <c r="JTH359" s="1"/>
      <c r="JTI359" s="1"/>
      <c r="JTJ359" s="1"/>
      <c r="JTK359" s="1"/>
      <c r="JTL359" s="1"/>
      <c r="JTM359" s="1"/>
      <c r="JTN359" s="1"/>
      <c r="JTO359" s="1"/>
      <c r="JTP359" s="1"/>
      <c r="JTQ359" s="1"/>
      <c r="JTR359" s="1"/>
      <c r="JTS359" s="1"/>
      <c r="JTT359" s="1"/>
      <c r="JTU359" s="1"/>
      <c r="JTV359" s="1"/>
      <c r="JTW359" s="1"/>
      <c r="JTX359" s="1"/>
      <c r="JTY359" s="1"/>
      <c r="JTZ359" s="1"/>
      <c r="JUA359" s="1"/>
      <c r="JUB359" s="1"/>
      <c r="JUC359" s="1"/>
      <c r="JUD359" s="1"/>
      <c r="JUE359" s="1"/>
      <c r="JUF359" s="1"/>
      <c r="JUG359" s="1"/>
      <c r="JUH359" s="1"/>
      <c r="JUI359" s="1"/>
      <c r="JUJ359" s="1"/>
      <c r="JUK359" s="1"/>
      <c r="JUL359" s="1"/>
      <c r="JUM359" s="1"/>
      <c r="JUN359" s="1"/>
      <c r="JUO359" s="1"/>
      <c r="JUP359" s="1"/>
      <c r="JUQ359" s="1"/>
      <c r="JUR359" s="1"/>
      <c r="JUS359" s="1"/>
      <c r="JUT359" s="1"/>
      <c r="JUU359" s="1"/>
      <c r="JUV359" s="1"/>
      <c r="JUW359" s="1"/>
      <c r="JUX359" s="1"/>
      <c r="JUY359" s="1"/>
      <c r="JUZ359" s="1"/>
      <c r="JVA359" s="1"/>
      <c r="JVB359" s="1"/>
      <c r="JVC359" s="1"/>
      <c r="JVD359" s="1"/>
      <c r="JVE359" s="1"/>
      <c r="JVF359" s="1"/>
      <c r="JVG359" s="1"/>
      <c r="JVH359" s="1"/>
      <c r="JVI359" s="1"/>
      <c r="JVJ359" s="1"/>
      <c r="JVK359" s="1"/>
      <c r="JVL359" s="1"/>
      <c r="JVM359" s="1"/>
      <c r="JVN359" s="1"/>
      <c r="JVO359" s="1"/>
      <c r="JVP359" s="1"/>
      <c r="JVQ359" s="1"/>
      <c r="JVR359" s="1"/>
      <c r="JVS359" s="1"/>
      <c r="JVT359" s="1"/>
      <c r="JVU359" s="1"/>
      <c r="JVV359" s="1"/>
      <c r="JVW359" s="1"/>
      <c r="JVX359" s="1"/>
      <c r="JVY359" s="1"/>
      <c r="JVZ359" s="1"/>
      <c r="JWA359" s="1"/>
      <c r="JWB359" s="1"/>
      <c r="JWC359" s="1"/>
      <c r="JWD359" s="1"/>
      <c r="JWE359" s="1"/>
      <c r="JWF359" s="1"/>
      <c r="JWG359" s="1"/>
      <c r="JWH359" s="1"/>
      <c r="JWI359" s="1"/>
      <c r="JWJ359" s="1"/>
      <c r="JWK359" s="1"/>
      <c r="JWL359" s="1"/>
      <c r="JWM359" s="1"/>
      <c r="JWN359" s="1"/>
      <c r="JWO359" s="1"/>
      <c r="JWP359" s="1"/>
      <c r="JWQ359" s="1"/>
      <c r="JWR359" s="1"/>
      <c r="JWS359" s="1"/>
      <c r="JWT359" s="1"/>
      <c r="JWU359" s="1"/>
      <c r="JWV359" s="1"/>
      <c r="JWW359" s="1"/>
      <c r="JWX359" s="1"/>
      <c r="JWY359" s="1"/>
      <c r="JWZ359" s="1"/>
      <c r="JXA359" s="1"/>
      <c r="JXB359" s="1"/>
      <c r="JXC359" s="1"/>
      <c r="JXD359" s="1"/>
      <c r="JXE359" s="1"/>
      <c r="JXF359" s="1"/>
      <c r="JXG359" s="1"/>
      <c r="JXH359" s="1"/>
      <c r="JXI359" s="1"/>
      <c r="JXJ359" s="1"/>
      <c r="JXK359" s="1"/>
      <c r="JXL359" s="1"/>
      <c r="JXM359" s="1"/>
      <c r="JXN359" s="1"/>
      <c r="JXO359" s="1"/>
      <c r="JXP359" s="1"/>
      <c r="JXQ359" s="1"/>
      <c r="JXR359" s="1"/>
      <c r="JXS359" s="1"/>
      <c r="JXT359" s="1"/>
      <c r="JXU359" s="1"/>
      <c r="JXV359" s="1"/>
      <c r="JXW359" s="1"/>
      <c r="JXX359" s="1"/>
      <c r="JXY359" s="1"/>
      <c r="JXZ359" s="1"/>
      <c r="JYA359" s="1"/>
      <c r="JYB359" s="1"/>
      <c r="JYC359" s="1"/>
      <c r="JYD359" s="1"/>
      <c r="JYE359" s="1"/>
      <c r="JYF359" s="1"/>
      <c r="JYG359" s="1"/>
      <c r="JYH359" s="1"/>
      <c r="JYI359" s="1"/>
      <c r="JYJ359" s="1"/>
      <c r="JYK359" s="1"/>
      <c r="JYL359" s="1"/>
      <c r="JYM359" s="1"/>
      <c r="JYN359" s="1"/>
      <c r="JYO359" s="1"/>
      <c r="JYP359" s="1"/>
      <c r="JYQ359" s="1"/>
      <c r="JYR359" s="1"/>
      <c r="JYS359" s="1"/>
      <c r="JYT359" s="1"/>
      <c r="JYU359" s="1"/>
      <c r="JYV359" s="1"/>
      <c r="JYW359" s="1"/>
      <c r="JYX359" s="1"/>
      <c r="JYY359" s="1"/>
      <c r="JYZ359" s="1"/>
      <c r="JZA359" s="1"/>
      <c r="JZB359" s="1"/>
      <c r="JZC359" s="1"/>
      <c r="JZD359" s="1"/>
      <c r="JZE359" s="1"/>
      <c r="JZF359" s="1"/>
      <c r="JZG359" s="1"/>
      <c r="JZH359" s="1"/>
      <c r="JZI359" s="1"/>
      <c r="JZJ359" s="1"/>
      <c r="JZK359" s="1"/>
      <c r="JZL359" s="1"/>
      <c r="JZM359" s="1"/>
      <c r="JZN359" s="1"/>
      <c r="JZO359" s="1"/>
      <c r="JZP359" s="1"/>
      <c r="JZQ359" s="1"/>
      <c r="JZR359" s="1"/>
      <c r="JZS359" s="1"/>
      <c r="JZT359" s="1"/>
      <c r="JZU359" s="1"/>
      <c r="JZV359" s="1"/>
      <c r="JZW359" s="1"/>
      <c r="JZX359" s="1"/>
      <c r="JZY359" s="1"/>
      <c r="JZZ359" s="1"/>
      <c r="KAA359" s="1"/>
      <c r="KAB359" s="1"/>
      <c r="KAC359" s="1"/>
      <c r="KAD359" s="1"/>
      <c r="KAE359" s="1"/>
      <c r="KAF359" s="1"/>
      <c r="KAG359" s="1"/>
      <c r="KAH359" s="1"/>
      <c r="KAI359" s="1"/>
      <c r="KAJ359" s="1"/>
      <c r="KAK359" s="1"/>
      <c r="KAL359" s="1"/>
      <c r="KAM359" s="1"/>
      <c r="KAN359" s="1"/>
      <c r="KAO359" s="1"/>
      <c r="KAP359" s="1"/>
      <c r="KAQ359" s="1"/>
      <c r="KAR359" s="1"/>
      <c r="KAS359" s="1"/>
      <c r="KAT359" s="1"/>
      <c r="KAU359" s="1"/>
      <c r="KAV359" s="1"/>
      <c r="KAW359" s="1"/>
      <c r="KAX359" s="1"/>
      <c r="KAY359" s="1"/>
      <c r="KAZ359" s="1"/>
      <c r="KBA359" s="1"/>
      <c r="KBB359" s="1"/>
      <c r="KBC359" s="1"/>
      <c r="KBD359" s="1"/>
      <c r="KBE359" s="1"/>
      <c r="KBF359" s="1"/>
      <c r="KBG359" s="1"/>
      <c r="KBH359" s="1"/>
      <c r="KBI359" s="1"/>
      <c r="KBJ359" s="1"/>
      <c r="KBK359" s="1"/>
      <c r="KBL359" s="1"/>
      <c r="KBM359" s="1"/>
      <c r="KBN359" s="1"/>
      <c r="KBO359" s="1"/>
      <c r="KBP359" s="1"/>
      <c r="KBQ359" s="1"/>
      <c r="KBR359" s="1"/>
      <c r="KBS359" s="1"/>
      <c r="KBT359" s="1"/>
      <c r="KBU359" s="1"/>
      <c r="KBV359" s="1"/>
      <c r="KBW359" s="1"/>
      <c r="KBX359" s="1"/>
      <c r="KBY359" s="1"/>
      <c r="KBZ359" s="1"/>
      <c r="KCA359" s="1"/>
      <c r="KCB359" s="1"/>
      <c r="KCC359" s="1"/>
      <c r="KCD359" s="1"/>
      <c r="KCE359" s="1"/>
      <c r="KCF359" s="1"/>
      <c r="KCG359" s="1"/>
      <c r="KCH359" s="1"/>
      <c r="KCI359" s="1"/>
      <c r="KCJ359" s="1"/>
      <c r="KCK359" s="1"/>
      <c r="KCL359" s="1"/>
      <c r="KCM359" s="1"/>
      <c r="KCN359" s="1"/>
      <c r="KCO359" s="1"/>
      <c r="KCP359" s="1"/>
      <c r="KCQ359" s="1"/>
      <c r="KCR359" s="1"/>
      <c r="KCS359" s="1"/>
      <c r="KCT359" s="1"/>
      <c r="KCU359" s="1"/>
      <c r="KCV359" s="1"/>
      <c r="KCW359" s="1"/>
      <c r="KCX359" s="1"/>
      <c r="KCY359" s="1"/>
      <c r="KCZ359" s="1"/>
      <c r="KDA359" s="1"/>
      <c r="KDB359" s="1"/>
      <c r="KDC359" s="1"/>
      <c r="KDD359" s="1"/>
      <c r="KDE359" s="1"/>
      <c r="KDF359" s="1"/>
      <c r="KDG359" s="1"/>
      <c r="KDH359" s="1"/>
      <c r="KDI359" s="1"/>
      <c r="KDJ359" s="1"/>
      <c r="KDK359" s="1"/>
      <c r="KDL359" s="1"/>
      <c r="KDM359" s="1"/>
      <c r="KDN359" s="1"/>
      <c r="KDO359" s="1"/>
      <c r="KDP359" s="1"/>
      <c r="KDQ359" s="1"/>
      <c r="KDR359" s="1"/>
      <c r="KDS359" s="1"/>
      <c r="KDT359" s="1"/>
      <c r="KDU359" s="1"/>
      <c r="KDV359" s="1"/>
      <c r="KDW359" s="1"/>
      <c r="KDX359" s="1"/>
      <c r="KDY359" s="1"/>
      <c r="KDZ359" s="1"/>
      <c r="KEA359" s="1"/>
      <c r="KEB359" s="1"/>
      <c r="KEC359" s="1"/>
      <c r="KED359" s="1"/>
      <c r="KEE359" s="1"/>
      <c r="KEF359" s="1"/>
      <c r="KEG359" s="1"/>
      <c r="KEH359" s="1"/>
      <c r="KEI359" s="1"/>
      <c r="KEJ359" s="1"/>
      <c r="KEK359" s="1"/>
      <c r="KEL359" s="1"/>
      <c r="KEM359" s="1"/>
      <c r="KEN359" s="1"/>
      <c r="KEO359" s="1"/>
      <c r="KEP359" s="1"/>
      <c r="KEQ359" s="1"/>
      <c r="KER359" s="1"/>
      <c r="KES359" s="1"/>
      <c r="KET359" s="1"/>
      <c r="KEU359" s="1"/>
      <c r="KEV359" s="1"/>
      <c r="KEW359" s="1"/>
      <c r="KEX359" s="1"/>
      <c r="KEY359" s="1"/>
      <c r="KEZ359" s="1"/>
      <c r="KFA359" s="1"/>
      <c r="KFB359" s="1"/>
      <c r="KFC359" s="1"/>
      <c r="KFD359" s="1"/>
      <c r="KFE359" s="1"/>
      <c r="KFF359" s="1"/>
      <c r="KFG359" s="1"/>
      <c r="KFH359" s="1"/>
      <c r="KFI359" s="1"/>
      <c r="KFJ359" s="1"/>
      <c r="KFK359" s="1"/>
      <c r="KFL359" s="1"/>
      <c r="KFM359" s="1"/>
      <c r="KFN359" s="1"/>
      <c r="KFO359" s="1"/>
      <c r="KFP359" s="1"/>
      <c r="KFQ359" s="1"/>
      <c r="KFR359" s="1"/>
      <c r="KFS359" s="1"/>
      <c r="KFT359" s="1"/>
      <c r="KFU359" s="1"/>
      <c r="KFV359" s="1"/>
      <c r="KFW359" s="1"/>
      <c r="KFX359" s="1"/>
      <c r="KFY359" s="1"/>
      <c r="KFZ359" s="1"/>
      <c r="KGA359" s="1"/>
      <c r="KGB359" s="1"/>
      <c r="KGC359" s="1"/>
      <c r="KGD359" s="1"/>
      <c r="KGE359" s="1"/>
      <c r="KGF359" s="1"/>
      <c r="KGG359" s="1"/>
      <c r="KGH359" s="1"/>
      <c r="KGI359" s="1"/>
      <c r="KGJ359" s="1"/>
      <c r="KGK359" s="1"/>
      <c r="KGL359" s="1"/>
      <c r="KGM359" s="1"/>
      <c r="KGN359" s="1"/>
      <c r="KGO359" s="1"/>
      <c r="KGP359" s="1"/>
      <c r="KGQ359" s="1"/>
      <c r="KGR359" s="1"/>
      <c r="KGS359" s="1"/>
      <c r="KGT359" s="1"/>
      <c r="KGU359" s="1"/>
      <c r="KGV359" s="1"/>
      <c r="KGW359" s="1"/>
      <c r="KGX359" s="1"/>
      <c r="KGY359" s="1"/>
      <c r="KGZ359" s="1"/>
      <c r="KHA359" s="1"/>
      <c r="KHB359" s="1"/>
      <c r="KHC359" s="1"/>
      <c r="KHD359" s="1"/>
      <c r="KHE359" s="1"/>
      <c r="KHF359" s="1"/>
      <c r="KHG359" s="1"/>
      <c r="KHH359" s="1"/>
      <c r="KHI359" s="1"/>
      <c r="KHJ359" s="1"/>
      <c r="KHK359" s="1"/>
      <c r="KHL359" s="1"/>
      <c r="KHM359" s="1"/>
      <c r="KHN359" s="1"/>
      <c r="KHO359" s="1"/>
      <c r="KHP359" s="1"/>
      <c r="KHQ359" s="1"/>
      <c r="KHR359" s="1"/>
      <c r="KHS359" s="1"/>
      <c r="KHT359" s="1"/>
      <c r="KHU359" s="1"/>
      <c r="KHV359" s="1"/>
      <c r="KHW359" s="1"/>
      <c r="KHX359" s="1"/>
      <c r="KHY359" s="1"/>
      <c r="KHZ359" s="1"/>
      <c r="KIA359" s="1"/>
      <c r="KIB359" s="1"/>
      <c r="KIC359" s="1"/>
      <c r="KID359" s="1"/>
      <c r="KIE359" s="1"/>
      <c r="KIF359" s="1"/>
      <c r="KIG359" s="1"/>
      <c r="KIH359" s="1"/>
      <c r="KII359" s="1"/>
      <c r="KIJ359" s="1"/>
      <c r="KIK359" s="1"/>
      <c r="KIL359" s="1"/>
      <c r="KIM359" s="1"/>
      <c r="KIN359" s="1"/>
      <c r="KIO359" s="1"/>
      <c r="KIP359" s="1"/>
      <c r="KIQ359" s="1"/>
      <c r="KIR359" s="1"/>
      <c r="KIS359" s="1"/>
      <c r="KIT359" s="1"/>
      <c r="KIU359" s="1"/>
      <c r="KIV359" s="1"/>
      <c r="KIW359" s="1"/>
      <c r="KIX359" s="1"/>
      <c r="KIY359" s="1"/>
      <c r="KIZ359" s="1"/>
      <c r="KJA359" s="1"/>
      <c r="KJB359" s="1"/>
      <c r="KJC359" s="1"/>
      <c r="KJD359" s="1"/>
      <c r="KJE359" s="1"/>
      <c r="KJF359" s="1"/>
      <c r="KJG359" s="1"/>
      <c r="KJH359" s="1"/>
      <c r="KJI359" s="1"/>
      <c r="KJJ359" s="1"/>
      <c r="KJK359" s="1"/>
      <c r="KJL359" s="1"/>
      <c r="KJM359" s="1"/>
      <c r="KJN359" s="1"/>
      <c r="KJO359" s="1"/>
      <c r="KJP359" s="1"/>
      <c r="KJQ359" s="1"/>
      <c r="KJR359" s="1"/>
      <c r="KJS359" s="1"/>
      <c r="KJT359" s="1"/>
      <c r="KJU359" s="1"/>
      <c r="KJV359" s="1"/>
      <c r="KJW359" s="1"/>
      <c r="KJX359" s="1"/>
      <c r="KJY359" s="1"/>
      <c r="KJZ359" s="1"/>
      <c r="KKA359" s="1"/>
      <c r="KKB359" s="1"/>
      <c r="KKC359" s="1"/>
      <c r="KKD359" s="1"/>
      <c r="KKE359" s="1"/>
      <c r="KKF359" s="1"/>
      <c r="KKG359" s="1"/>
      <c r="KKH359" s="1"/>
      <c r="KKI359" s="1"/>
      <c r="KKJ359" s="1"/>
      <c r="KKK359" s="1"/>
      <c r="KKL359" s="1"/>
      <c r="KKM359" s="1"/>
      <c r="KKN359" s="1"/>
      <c r="KKO359" s="1"/>
      <c r="KKP359" s="1"/>
      <c r="KKQ359" s="1"/>
      <c r="KKR359" s="1"/>
      <c r="KKS359" s="1"/>
      <c r="KKT359" s="1"/>
      <c r="KKU359" s="1"/>
      <c r="KKV359" s="1"/>
      <c r="KKW359" s="1"/>
      <c r="KKX359" s="1"/>
      <c r="KKY359" s="1"/>
      <c r="KKZ359" s="1"/>
      <c r="KLA359" s="1"/>
      <c r="KLB359" s="1"/>
      <c r="KLC359" s="1"/>
      <c r="KLD359" s="1"/>
      <c r="KLE359" s="1"/>
      <c r="KLF359" s="1"/>
      <c r="KLG359" s="1"/>
      <c r="KLH359" s="1"/>
      <c r="KLI359" s="1"/>
      <c r="KLJ359" s="1"/>
      <c r="KLK359" s="1"/>
      <c r="KLL359" s="1"/>
      <c r="KLM359" s="1"/>
      <c r="KLN359" s="1"/>
      <c r="KLO359" s="1"/>
      <c r="KLP359" s="1"/>
      <c r="KLQ359" s="1"/>
      <c r="KLR359" s="1"/>
      <c r="KLS359" s="1"/>
      <c r="KLT359" s="1"/>
      <c r="KLU359" s="1"/>
      <c r="KLV359" s="1"/>
      <c r="KLW359" s="1"/>
      <c r="KLX359" s="1"/>
      <c r="KLY359" s="1"/>
      <c r="KLZ359" s="1"/>
      <c r="KMA359" s="1"/>
      <c r="KMB359" s="1"/>
      <c r="KMC359" s="1"/>
      <c r="KMD359" s="1"/>
      <c r="KME359" s="1"/>
      <c r="KMF359" s="1"/>
      <c r="KMG359" s="1"/>
      <c r="KMH359" s="1"/>
      <c r="KMI359" s="1"/>
      <c r="KMJ359" s="1"/>
      <c r="KMK359" s="1"/>
      <c r="KML359" s="1"/>
      <c r="KMM359" s="1"/>
      <c r="KMN359" s="1"/>
      <c r="KMO359" s="1"/>
      <c r="KMP359" s="1"/>
      <c r="KMQ359" s="1"/>
      <c r="KMR359" s="1"/>
      <c r="KMS359" s="1"/>
      <c r="KMT359" s="1"/>
      <c r="KMU359" s="1"/>
      <c r="KMV359" s="1"/>
      <c r="KMW359" s="1"/>
      <c r="KMX359" s="1"/>
      <c r="KMY359" s="1"/>
      <c r="KMZ359" s="1"/>
      <c r="KNA359" s="1"/>
      <c r="KNB359" s="1"/>
      <c r="KNC359" s="1"/>
      <c r="KND359" s="1"/>
      <c r="KNE359" s="1"/>
      <c r="KNF359" s="1"/>
      <c r="KNG359" s="1"/>
      <c r="KNH359" s="1"/>
      <c r="KNI359" s="1"/>
      <c r="KNJ359" s="1"/>
      <c r="KNK359" s="1"/>
      <c r="KNL359" s="1"/>
      <c r="KNM359" s="1"/>
      <c r="KNN359" s="1"/>
      <c r="KNO359" s="1"/>
      <c r="KNP359" s="1"/>
      <c r="KNQ359" s="1"/>
      <c r="KNR359" s="1"/>
      <c r="KNS359" s="1"/>
      <c r="KNT359" s="1"/>
      <c r="KNU359" s="1"/>
      <c r="KNV359" s="1"/>
      <c r="KNW359" s="1"/>
      <c r="KNX359" s="1"/>
      <c r="KNY359" s="1"/>
      <c r="KNZ359" s="1"/>
      <c r="KOA359" s="1"/>
      <c r="KOB359" s="1"/>
      <c r="KOC359" s="1"/>
      <c r="KOD359" s="1"/>
      <c r="KOE359" s="1"/>
      <c r="KOF359" s="1"/>
      <c r="KOG359" s="1"/>
      <c r="KOH359" s="1"/>
      <c r="KOI359" s="1"/>
      <c r="KOJ359" s="1"/>
      <c r="KOK359" s="1"/>
      <c r="KOL359" s="1"/>
      <c r="KOM359" s="1"/>
      <c r="KON359" s="1"/>
      <c r="KOO359" s="1"/>
      <c r="KOP359" s="1"/>
      <c r="KOQ359" s="1"/>
      <c r="KOR359" s="1"/>
      <c r="KOS359" s="1"/>
      <c r="KOT359" s="1"/>
      <c r="KOU359" s="1"/>
      <c r="KOV359" s="1"/>
      <c r="KOW359" s="1"/>
      <c r="KOX359" s="1"/>
      <c r="KOY359" s="1"/>
      <c r="KOZ359" s="1"/>
      <c r="KPA359" s="1"/>
      <c r="KPB359" s="1"/>
      <c r="KPC359" s="1"/>
      <c r="KPD359" s="1"/>
      <c r="KPE359" s="1"/>
      <c r="KPF359" s="1"/>
      <c r="KPG359" s="1"/>
      <c r="KPH359" s="1"/>
      <c r="KPI359" s="1"/>
      <c r="KPJ359" s="1"/>
      <c r="KPK359" s="1"/>
      <c r="KPL359" s="1"/>
      <c r="KPM359" s="1"/>
      <c r="KPN359" s="1"/>
      <c r="KPO359" s="1"/>
      <c r="KPP359" s="1"/>
      <c r="KPQ359" s="1"/>
      <c r="KPR359" s="1"/>
      <c r="KPS359" s="1"/>
      <c r="KPT359" s="1"/>
      <c r="KPU359" s="1"/>
      <c r="KPV359" s="1"/>
      <c r="KPW359" s="1"/>
      <c r="KPX359" s="1"/>
      <c r="KPY359" s="1"/>
      <c r="KPZ359" s="1"/>
      <c r="KQA359" s="1"/>
      <c r="KQB359" s="1"/>
      <c r="KQC359" s="1"/>
      <c r="KQD359" s="1"/>
      <c r="KQE359" s="1"/>
      <c r="KQF359" s="1"/>
      <c r="KQG359" s="1"/>
      <c r="KQH359" s="1"/>
      <c r="KQI359" s="1"/>
      <c r="KQJ359" s="1"/>
      <c r="KQK359" s="1"/>
      <c r="KQL359" s="1"/>
      <c r="KQM359" s="1"/>
      <c r="KQN359" s="1"/>
      <c r="KQO359" s="1"/>
      <c r="KQP359" s="1"/>
      <c r="KQQ359" s="1"/>
      <c r="KQR359" s="1"/>
      <c r="KQS359" s="1"/>
      <c r="KQT359" s="1"/>
      <c r="KQU359" s="1"/>
      <c r="KQV359" s="1"/>
      <c r="KQW359" s="1"/>
      <c r="KQX359" s="1"/>
      <c r="KQY359" s="1"/>
      <c r="KQZ359" s="1"/>
      <c r="KRA359" s="1"/>
      <c r="KRB359" s="1"/>
      <c r="KRC359" s="1"/>
      <c r="KRD359" s="1"/>
      <c r="KRE359" s="1"/>
      <c r="KRF359" s="1"/>
      <c r="KRG359" s="1"/>
      <c r="KRH359" s="1"/>
      <c r="KRI359" s="1"/>
      <c r="KRJ359" s="1"/>
      <c r="KRK359" s="1"/>
      <c r="KRL359" s="1"/>
      <c r="KRM359" s="1"/>
      <c r="KRN359" s="1"/>
      <c r="KRO359" s="1"/>
      <c r="KRP359" s="1"/>
      <c r="KRQ359" s="1"/>
      <c r="KRR359" s="1"/>
      <c r="KRS359" s="1"/>
      <c r="KRT359" s="1"/>
      <c r="KRU359" s="1"/>
      <c r="KRV359" s="1"/>
      <c r="KRW359" s="1"/>
      <c r="KRX359" s="1"/>
      <c r="KRY359" s="1"/>
      <c r="KRZ359" s="1"/>
      <c r="KSA359" s="1"/>
      <c r="KSB359" s="1"/>
      <c r="KSC359" s="1"/>
      <c r="KSD359" s="1"/>
      <c r="KSE359" s="1"/>
      <c r="KSF359" s="1"/>
      <c r="KSG359" s="1"/>
      <c r="KSH359" s="1"/>
      <c r="KSI359" s="1"/>
      <c r="KSJ359" s="1"/>
      <c r="KSK359" s="1"/>
      <c r="KSL359" s="1"/>
      <c r="KSM359" s="1"/>
      <c r="KSN359" s="1"/>
      <c r="KSO359" s="1"/>
      <c r="KSP359" s="1"/>
      <c r="KSQ359" s="1"/>
      <c r="KSR359" s="1"/>
      <c r="KSS359" s="1"/>
      <c r="KST359" s="1"/>
      <c r="KSU359" s="1"/>
      <c r="KSV359" s="1"/>
      <c r="KSW359" s="1"/>
      <c r="KSX359" s="1"/>
      <c r="KSY359" s="1"/>
      <c r="KSZ359" s="1"/>
      <c r="KTA359" s="1"/>
      <c r="KTB359" s="1"/>
      <c r="KTC359" s="1"/>
      <c r="KTD359" s="1"/>
      <c r="KTE359" s="1"/>
      <c r="KTF359" s="1"/>
      <c r="KTG359" s="1"/>
      <c r="KTH359" s="1"/>
      <c r="KTI359" s="1"/>
      <c r="KTJ359" s="1"/>
      <c r="KTK359" s="1"/>
      <c r="KTL359" s="1"/>
      <c r="KTM359" s="1"/>
      <c r="KTN359" s="1"/>
      <c r="KTO359" s="1"/>
      <c r="KTP359" s="1"/>
      <c r="KTQ359" s="1"/>
      <c r="KTR359" s="1"/>
      <c r="KTS359" s="1"/>
      <c r="KTT359" s="1"/>
      <c r="KTU359" s="1"/>
      <c r="KTV359" s="1"/>
      <c r="KTW359" s="1"/>
      <c r="KTX359" s="1"/>
      <c r="KTY359" s="1"/>
      <c r="KTZ359" s="1"/>
      <c r="KUA359" s="1"/>
      <c r="KUB359" s="1"/>
      <c r="KUC359" s="1"/>
      <c r="KUD359" s="1"/>
      <c r="KUE359" s="1"/>
      <c r="KUF359" s="1"/>
      <c r="KUG359" s="1"/>
      <c r="KUH359" s="1"/>
      <c r="KUI359" s="1"/>
      <c r="KUJ359" s="1"/>
      <c r="KUK359" s="1"/>
      <c r="KUL359" s="1"/>
      <c r="KUM359" s="1"/>
      <c r="KUN359" s="1"/>
      <c r="KUO359" s="1"/>
      <c r="KUP359" s="1"/>
      <c r="KUQ359" s="1"/>
      <c r="KUR359" s="1"/>
      <c r="KUS359" s="1"/>
      <c r="KUT359" s="1"/>
      <c r="KUU359" s="1"/>
      <c r="KUV359" s="1"/>
      <c r="KUW359" s="1"/>
      <c r="KUX359" s="1"/>
      <c r="KUY359" s="1"/>
      <c r="KUZ359" s="1"/>
      <c r="KVA359" s="1"/>
      <c r="KVB359" s="1"/>
      <c r="KVC359" s="1"/>
      <c r="KVD359" s="1"/>
      <c r="KVE359" s="1"/>
      <c r="KVF359" s="1"/>
      <c r="KVG359" s="1"/>
      <c r="KVH359" s="1"/>
      <c r="KVI359" s="1"/>
      <c r="KVJ359" s="1"/>
      <c r="KVK359" s="1"/>
      <c r="KVL359" s="1"/>
      <c r="KVM359" s="1"/>
      <c r="KVN359" s="1"/>
      <c r="KVO359" s="1"/>
      <c r="KVP359" s="1"/>
      <c r="KVQ359" s="1"/>
      <c r="KVR359" s="1"/>
      <c r="KVS359" s="1"/>
      <c r="KVT359" s="1"/>
      <c r="KVU359" s="1"/>
      <c r="KVV359" s="1"/>
      <c r="KVW359" s="1"/>
      <c r="KVX359" s="1"/>
      <c r="KVY359" s="1"/>
      <c r="KVZ359" s="1"/>
      <c r="KWA359" s="1"/>
      <c r="KWB359" s="1"/>
      <c r="KWC359" s="1"/>
      <c r="KWD359" s="1"/>
      <c r="KWE359" s="1"/>
      <c r="KWF359" s="1"/>
      <c r="KWG359" s="1"/>
      <c r="KWH359" s="1"/>
      <c r="KWI359" s="1"/>
      <c r="KWJ359" s="1"/>
      <c r="KWK359" s="1"/>
      <c r="KWL359" s="1"/>
      <c r="KWM359" s="1"/>
      <c r="KWN359" s="1"/>
      <c r="KWO359" s="1"/>
      <c r="KWP359" s="1"/>
      <c r="KWQ359" s="1"/>
      <c r="KWR359" s="1"/>
      <c r="KWS359" s="1"/>
      <c r="KWT359" s="1"/>
      <c r="KWU359" s="1"/>
      <c r="KWV359" s="1"/>
      <c r="KWW359" s="1"/>
      <c r="KWX359" s="1"/>
      <c r="KWY359" s="1"/>
      <c r="KWZ359" s="1"/>
      <c r="KXA359" s="1"/>
      <c r="KXB359" s="1"/>
      <c r="KXC359" s="1"/>
      <c r="KXD359" s="1"/>
      <c r="KXE359" s="1"/>
      <c r="KXF359" s="1"/>
      <c r="KXG359" s="1"/>
      <c r="KXH359" s="1"/>
      <c r="KXI359" s="1"/>
      <c r="KXJ359" s="1"/>
      <c r="KXK359" s="1"/>
      <c r="KXL359" s="1"/>
      <c r="KXM359" s="1"/>
      <c r="KXN359" s="1"/>
      <c r="KXO359" s="1"/>
      <c r="KXP359" s="1"/>
      <c r="KXQ359" s="1"/>
      <c r="KXR359" s="1"/>
      <c r="KXS359" s="1"/>
      <c r="KXT359" s="1"/>
      <c r="KXU359" s="1"/>
      <c r="KXV359" s="1"/>
      <c r="KXW359" s="1"/>
      <c r="KXX359" s="1"/>
      <c r="KXY359" s="1"/>
      <c r="KXZ359" s="1"/>
      <c r="KYA359" s="1"/>
      <c r="KYB359" s="1"/>
      <c r="KYC359" s="1"/>
      <c r="KYD359" s="1"/>
      <c r="KYE359" s="1"/>
      <c r="KYF359" s="1"/>
      <c r="KYG359" s="1"/>
      <c r="KYH359" s="1"/>
      <c r="KYI359" s="1"/>
      <c r="KYJ359" s="1"/>
      <c r="KYK359" s="1"/>
      <c r="KYL359" s="1"/>
      <c r="KYM359" s="1"/>
      <c r="KYN359" s="1"/>
      <c r="KYO359" s="1"/>
      <c r="KYP359" s="1"/>
      <c r="KYQ359" s="1"/>
      <c r="KYR359" s="1"/>
      <c r="KYS359" s="1"/>
      <c r="KYT359" s="1"/>
      <c r="KYU359" s="1"/>
      <c r="KYV359" s="1"/>
      <c r="KYW359" s="1"/>
      <c r="KYX359" s="1"/>
      <c r="KYY359" s="1"/>
      <c r="KYZ359" s="1"/>
      <c r="KZA359" s="1"/>
      <c r="KZB359" s="1"/>
      <c r="KZC359" s="1"/>
      <c r="KZD359" s="1"/>
      <c r="KZE359" s="1"/>
      <c r="KZF359" s="1"/>
      <c r="KZG359" s="1"/>
      <c r="KZH359" s="1"/>
      <c r="KZI359" s="1"/>
      <c r="KZJ359" s="1"/>
      <c r="KZK359" s="1"/>
      <c r="KZL359" s="1"/>
      <c r="KZM359" s="1"/>
      <c r="KZN359" s="1"/>
      <c r="KZO359" s="1"/>
      <c r="KZP359" s="1"/>
      <c r="KZQ359" s="1"/>
      <c r="KZR359" s="1"/>
      <c r="KZS359" s="1"/>
      <c r="KZT359" s="1"/>
      <c r="KZU359" s="1"/>
      <c r="KZV359" s="1"/>
      <c r="KZW359" s="1"/>
      <c r="KZX359" s="1"/>
      <c r="KZY359" s="1"/>
      <c r="KZZ359" s="1"/>
      <c r="LAA359" s="1"/>
      <c r="LAB359" s="1"/>
      <c r="LAC359" s="1"/>
      <c r="LAD359" s="1"/>
      <c r="LAE359" s="1"/>
      <c r="LAF359" s="1"/>
      <c r="LAG359" s="1"/>
      <c r="LAH359" s="1"/>
      <c r="LAI359" s="1"/>
      <c r="LAJ359" s="1"/>
      <c r="LAK359" s="1"/>
      <c r="LAL359" s="1"/>
      <c r="LAM359" s="1"/>
      <c r="LAN359" s="1"/>
      <c r="LAO359" s="1"/>
      <c r="LAP359" s="1"/>
      <c r="LAQ359" s="1"/>
      <c r="LAR359" s="1"/>
      <c r="LAS359" s="1"/>
      <c r="LAT359" s="1"/>
      <c r="LAU359" s="1"/>
      <c r="LAV359" s="1"/>
      <c r="LAW359" s="1"/>
      <c r="LAX359" s="1"/>
      <c r="LAY359" s="1"/>
      <c r="LAZ359" s="1"/>
      <c r="LBA359" s="1"/>
      <c r="LBB359" s="1"/>
      <c r="LBC359" s="1"/>
      <c r="LBD359" s="1"/>
      <c r="LBE359" s="1"/>
      <c r="LBF359" s="1"/>
      <c r="LBG359" s="1"/>
      <c r="LBH359" s="1"/>
      <c r="LBI359" s="1"/>
      <c r="LBJ359" s="1"/>
      <c r="LBK359" s="1"/>
      <c r="LBL359" s="1"/>
      <c r="LBM359" s="1"/>
      <c r="LBN359" s="1"/>
      <c r="LBO359" s="1"/>
      <c r="LBP359" s="1"/>
      <c r="LBQ359" s="1"/>
      <c r="LBR359" s="1"/>
      <c r="LBS359" s="1"/>
      <c r="LBT359" s="1"/>
      <c r="LBU359" s="1"/>
      <c r="LBV359" s="1"/>
      <c r="LBW359" s="1"/>
      <c r="LBX359" s="1"/>
      <c r="LBY359" s="1"/>
      <c r="LBZ359" s="1"/>
      <c r="LCA359" s="1"/>
      <c r="LCB359" s="1"/>
      <c r="LCC359" s="1"/>
      <c r="LCD359" s="1"/>
      <c r="LCE359" s="1"/>
      <c r="LCF359" s="1"/>
      <c r="LCG359" s="1"/>
      <c r="LCH359" s="1"/>
      <c r="LCI359" s="1"/>
      <c r="LCJ359" s="1"/>
      <c r="LCK359" s="1"/>
      <c r="LCL359" s="1"/>
      <c r="LCM359" s="1"/>
      <c r="LCN359" s="1"/>
      <c r="LCO359" s="1"/>
      <c r="LCP359" s="1"/>
      <c r="LCQ359" s="1"/>
      <c r="LCR359" s="1"/>
      <c r="LCS359" s="1"/>
      <c r="LCT359" s="1"/>
      <c r="LCU359" s="1"/>
      <c r="LCV359" s="1"/>
      <c r="LCW359" s="1"/>
      <c r="LCX359" s="1"/>
      <c r="LCY359" s="1"/>
      <c r="LCZ359" s="1"/>
      <c r="LDA359" s="1"/>
      <c r="LDB359" s="1"/>
      <c r="LDC359" s="1"/>
      <c r="LDD359" s="1"/>
      <c r="LDE359" s="1"/>
      <c r="LDF359" s="1"/>
      <c r="LDG359" s="1"/>
      <c r="LDH359" s="1"/>
      <c r="LDI359" s="1"/>
      <c r="LDJ359" s="1"/>
      <c r="LDK359" s="1"/>
      <c r="LDL359" s="1"/>
      <c r="LDM359" s="1"/>
      <c r="LDN359" s="1"/>
      <c r="LDO359" s="1"/>
      <c r="LDP359" s="1"/>
      <c r="LDQ359" s="1"/>
      <c r="LDR359" s="1"/>
      <c r="LDS359" s="1"/>
      <c r="LDT359" s="1"/>
      <c r="LDU359" s="1"/>
      <c r="LDV359" s="1"/>
      <c r="LDW359" s="1"/>
      <c r="LDX359" s="1"/>
      <c r="LDY359" s="1"/>
      <c r="LDZ359" s="1"/>
      <c r="LEA359" s="1"/>
      <c r="LEB359" s="1"/>
      <c r="LEC359" s="1"/>
      <c r="LED359" s="1"/>
      <c r="LEE359" s="1"/>
      <c r="LEF359" s="1"/>
      <c r="LEG359" s="1"/>
      <c r="LEH359" s="1"/>
      <c r="LEI359" s="1"/>
      <c r="LEJ359" s="1"/>
      <c r="LEK359" s="1"/>
      <c r="LEL359" s="1"/>
      <c r="LEM359" s="1"/>
      <c r="LEN359" s="1"/>
      <c r="LEO359" s="1"/>
      <c r="LEP359" s="1"/>
      <c r="LEQ359" s="1"/>
      <c r="LER359" s="1"/>
      <c r="LES359" s="1"/>
      <c r="LET359" s="1"/>
      <c r="LEU359" s="1"/>
      <c r="LEV359" s="1"/>
      <c r="LEW359" s="1"/>
      <c r="LEX359" s="1"/>
      <c r="LEY359" s="1"/>
      <c r="LEZ359" s="1"/>
      <c r="LFA359" s="1"/>
      <c r="LFB359" s="1"/>
      <c r="LFC359" s="1"/>
      <c r="LFD359" s="1"/>
      <c r="LFE359" s="1"/>
      <c r="LFF359" s="1"/>
      <c r="LFG359" s="1"/>
      <c r="LFH359" s="1"/>
      <c r="LFI359" s="1"/>
      <c r="LFJ359" s="1"/>
      <c r="LFK359" s="1"/>
      <c r="LFL359" s="1"/>
      <c r="LFM359" s="1"/>
      <c r="LFN359" s="1"/>
      <c r="LFO359" s="1"/>
      <c r="LFP359" s="1"/>
      <c r="LFQ359" s="1"/>
      <c r="LFR359" s="1"/>
      <c r="LFS359" s="1"/>
      <c r="LFT359" s="1"/>
      <c r="LFU359" s="1"/>
      <c r="LFV359" s="1"/>
      <c r="LFW359" s="1"/>
      <c r="LFX359" s="1"/>
      <c r="LFY359" s="1"/>
      <c r="LFZ359" s="1"/>
      <c r="LGA359" s="1"/>
      <c r="LGB359" s="1"/>
      <c r="LGC359" s="1"/>
      <c r="LGD359" s="1"/>
      <c r="LGE359" s="1"/>
      <c r="LGF359" s="1"/>
      <c r="LGG359" s="1"/>
      <c r="LGH359" s="1"/>
      <c r="LGI359" s="1"/>
      <c r="LGJ359" s="1"/>
      <c r="LGK359" s="1"/>
      <c r="LGL359" s="1"/>
      <c r="LGM359" s="1"/>
      <c r="LGN359" s="1"/>
      <c r="LGO359" s="1"/>
      <c r="LGP359" s="1"/>
      <c r="LGQ359" s="1"/>
      <c r="LGR359" s="1"/>
      <c r="LGS359" s="1"/>
      <c r="LGT359" s="1"/>
      <c r="LGU359" s="1"/>
      <c r="LGV359" s="1"/>
      <c r="LGW359" s="1"/>
      <c r="LGX359" s="1"/>
      <c r="LGY359" s="1"/>
      <c r="LGZ359" s="1"/>
      <c r="LHA359" s="1"/>
      <c r="LHB359" s="1"/>
      <c r="LHC359" s="1"/>
      <c r="LHD359" s="1"/>
      <c r="LHE359" s="1"/>
      <c r="LHF359" s="1"/>
      <c r="LHG359" s="1"/>
      <c r="LHH359" s="1"/>
      <c r="LHI359" s="1"/>
      <c r="LHJ359" s="1"/>
      <c r="LHK359" s="1"/>
      <c r="LHL359" s="1"/>
      <c r="LHM359" s="1"/>
      <c r="LHN359" s="1"/>
      <c r="LHO359" s="1"/>
      <c r="LHP359" s="1"/>
      <c r="LHQ359" s="1"/>
      <c r="LHR359" s="1"/>
      <c r="LHS359" s="1"/>
      <c r="LHT359" s="1"/>
      <c r="LHU359" s="1"/>
      <c r="LHV359" s="1"/>
      <c r="LHW359" s="1"/>
      <c r="LHX359" s="1"/>
      <c r="LHY359" s="1"/>
      <c r="LHZ359" s="1"/>
      <c r="LIA359" s="1"/>
      <c r="LIB359" s="1"/>
      <c r="LIC359" s="1"/>
      <c r="LID359" s="1"/>
      <c r="LIE359" s="1"/>
      <c r="LIF359" s="1"/>
      <c r="LIG359" s="1"/>
      <c r="LIH359" s="1"/>
      <c r="LII359" s="1"/>
      <c r="LIJ359" s="1"/>
      <c r="LIK359" s="1"/>
      <c r="LIL359" s="1"/>
      <c r="LIM359" s="1"/>
      <c r="LIN359" s="1"/>
      <c r="LIO359" s="1"/>
      <c r="LIP359" s="1"/>
      <c r="LIQ359" s="1"/>
      <c r="LIR359" s="1"/>
      <c r="LIS359" s="1"/>
      <c r="LIT359" s="1"/>
      <c r="LIU359" s="1"/>
      <c r="LIV359" s="1"/>
      <c r="LIW359" s="1"/>
      <c r="LIX359" s="1"/>
      <c r="LIY359" s="1"/>
      <c r="LIZ359" s="1"/>
      <c r="LJA359" s="1"/>
      <c r="LJB359" s="1"/>
      <c r="LJC359" s="1"/>
      <c r="LJD359" s="1"/>
      <c r="LJE359" s="1"/>
      <c r="LJF359" s="1"/>
      <c r="LJG359" s="1"/>
      <c r="LJH359" s="1"/>
      <c r="LJI359" s="1"/>
      <c r="LJJ359" s="1"/>
      <c r="LJK359" s="1"/>
      <c r="LJL359" s="1"/>
      <c r="LJM359" s="1"/>
      <c r="LJN359" s="1"/>
      <c r="LJO359" s="1"/>
      <c r="LJP359" s="1"/>
      <c r="LJQ359" s="1"/>
      <c r="LJR359" s="1"/>
      <c r="LJS359" s="1"/>
      <c r="LJT359" s="1"/>
      <c r="LJU359" s="1"/>
      <c r="LJV359" s="1"/>
      <c r="LJW359" s="1"/>
      <c r="LJX359" s="1"/>
      <c r="LJY359" s="1"/>
      <c r="LJZ359" s="1"/>
      <c r="LKA359" s="1"/>
      <c r="LKB359" s="1"/>
      <c r="LKC359" s="1"/>
      <c r="LKD359" s="1"/>
      <c r="LKE359" s="1"/>
      <c r="LKF359" s="1"/>
      <c r="LKG359" s="1"/>
      <c r="LKH359" s="1"/>
      <c r="LKI359" s="1"/>
      <c r="LKJ359" s="1"/>
      <c r="LKK359" s="1"/>
      <c r="LKL359" s="1"/>
      <c r="LKM359" s="1"/>
      <c r="LKN359" s="1"/>
      <c r="LKO359" s="1"/>
      <c r="LKP359" s="1"/>
      <c r="LKQ359" s="1"/>
      <c r="LKR359" s="1"/>
      <c r="LKS359" s="1"/>
      <c r="LKT359" s="1"/>
      <c r="LKU359" s="1"/>
      <c r="LKV359" s="1"/>
      <c r="LKW359" s="1"/>
      <c r="LKX359" s="1"/>
      <c r="LKY359" s="1"/>
      <c r="LKZ359" s="1"/>
      <c r="LLA359" s="1"/>
      <c r="LLB359" s="1"/>
      <c r="LLC359" s="1"/>
      <c r="LLD359" s="1"/>
      <c r="LLE359" s="1"/>
      <c r="LLF359" s="1"/>
      <c r="LLG359" s="1"/>
      <c r="LLH359" s="1"/>
      <c r="LLI359" s="1"/>
      <c r="LLJ359" s="1"/>
      <c r="LLK359" s="1"/>
      <c r="LLL359" s="1"/>
      <c r="LLM359" s="1"/>
      <c r="LLN359" s="1"/>
      <c r="LLO359" s="1"/>
      <c r="LLP359" s="1"/>
      <c r="LLQ359" s="1"/>
      <c r="LLR359" s="1"/>
      <c r="LLS359" s="1"/>
      <c r="LLT359" s="1"/>
      <c r="LLU359" s="1"/>
      <c r="LLV359" s="1"/>
      <c r="LLW359" s="1"/>
      <c r="LLX359" s="1"/>
      <c r="LLY359" s="1"/>
      <c r="LLZ359" s="1"/>
      <c r="LMA359" s="1"/>
      <c r="LMB359" s="1"/>
      <c r="LMC359" s="1"/>
      <c r="LMD359" s="1"/>
      <c r="LME359" s="1"/>
      <c r="LMF359" s="1"/>
      <c r="LMG359" s="1"/>
      <c r="LMH359" s="1"/>
      <c r="LMI359" s="1"/>
      <c r="LMJ359" s="1"/>
      <c r="LMK359" s="1"/>
      <c r="LML359" s="1"/>
      <c r="LMM359" s="1"/>
      <c r="LMN359" s="1"/>
      <c r="LMO359" s="1"/>
      <c r="LMP359" s="1"/>
      <c r="LMQ359" s="1"/>
      <c r="LMR359" s="1"/>
      <c r="LMS359" s="1"/>
      <c r="LMT359" s="1"/>
      <c r="LMU359" s="1"/>
      <c r="LMV359" s="1"/>
      <c r="LMW359" s="1"/>
      <c r="LMX359" s="1"/>
      <c r="LMY359" s="1"/>
      <c r="LMZ359" s="1"/>
      <c r="LNA359" s="1"/>
      <c r="LNB359" s="1"/>
      <c r="LNC359" s="1"/>
      <c r="LND359" s="1"/>
      <c r="LNE359" s="1"/>
      <c r="LNF359" s="1"/>
      <c r="LNG359" s="1"/>
      <c r="LNH359" s="1"/>
      <c r="LNI359" s="1"/>
      <c r="LNJ359" s="1"/>
      <c r="LNK359" s="1"/>
      <c r="LNL359" s="1"/>
      <c r="LNM359" s="1"/>
      <c r="LNN359" s="1"/>
      <c r="LNO359" s="1"/>
      <c r="LNP359" s="1"/>
      <c r="LNQ359" s="1"/>
      <c r="LNR359" s="1"/>
      <c r="LNS359" s="1"/>
      <c r="LNT359" s="1"/>
      <c r="LNU359" s="1"/>
      <c r="LNV359" s="1"/>
      <c r="LNW359" s="1"/>
      <c r="LNX359" s="1"/>
      <c r="LNY359" s="1"/>
      <c r="LNZ359" s="1"/>
      <c r="LOA359" s="1"/>
      <c r="LOB359" s="1"/>
      <c r="LOC359" s="1"/>
      <c r="LOD359" s="1"/>
      <c r="LOE359" s="1"/>
      <c r="LOF359" s="1"/>
      <c r="LOG359" s="1"/>
      <c r="LOH359" s="1"/>
      <c r="LOI359" s="1"/>
      <c r="LOJ359" s="1"/>
      <c r="LOK359" s="1"/>
      <c r="LOL359" s="1"/>
      <c r="LOM359" s="1"/>
      <c r="LON359" s="1"/>
      <c r="LOO359" s="1"/>
      <c r="LOP359" s="1"/>
      <c r="LOQ359" s="1"/>
      <c r="LOR359" s="1"/>
      <c r="LOS359" s="1"/>
      <c r="LOT359" s="1"/>
      <c r="LOU359" s="1"/>
      <c r="LOV359" s="1"/>
      <c r="LOW359" s="1"/>
      <c r="LOX359" s="1"/>
      <c r="LOY359" s="1"/>
      <c r="LOZ359" s="1"/>
      <c r="LPA359" s="1"/>
      <c r="LPB359" s="1"/>
      <c r="LPC359" s="1"/>
      <c r="LPD359" s="1"/>
      <c r="LPE359" s="1"/>
      <c r="LPF359" s="1"/>
      <c r="LPG359" s="1"/>
      <c r="LPH359" s="1"/>
      <c r="LPI359" s="1"/>
      <c r="LPJ359" s="1"/>
      <c r="LPK359" s="1"/>
      <c r="LPL359" s="1"/>
      <c r="LPM359" s="1"/>
      <c r="LPN359" s="1"/>
      <c r="LPO359" s="1"/>
      <c r="LPP359" s="1"/>
      <c r="LPQ359" s="1"/>
      <c r="LPR359" s="1"/>
      <c r="LPS359" s="1"/>
      <c r="LPT359" s="1"/>
      <c r="LPU359" s="1"/>
      <c r="LPV359" s="1"/>
      <c r="LPW359" s="1"/>
      <c r="LPX359" s="1"/>
      <c r="LPY359" s="1"/>
      <c r="LPZ359" s="1"/>
      <c r="LQA359" s="1"/>
      <c r="LQB359" s="1"/>
      <c r="LQC359" s="1"/>
      <c r="LQD359" s="1"/>
      <c r="LQE359" s="1"/>
      <c r="LQF359" s="1"/>
      <c r="LQG359" s="1"/>
      <c r="LQH359" s="1"/>
      <c r="LQI359" s="1"/>
      <c r="LQJ359" s="1"/>
      <c r="LQK359" s="1"/>
      <c r="LQL359" s="1"/>
      <c r="LQM359" s="1"/>
      <c r="LQN359" s="1"/>
      <c r="LQO359" s="1"/>
      <c r="LQP359" s="1"/>
      <c r="LQQ359" s="1"/>
      <c r="LQR359" s="1"/>
      <c r="LQS359" s="1"/>
      <c r="LQT359" s="1"/>
      <c r="LQU359" s="1"/>
      <c r="LQV359" s="1"/>
      <c r="LQW359" s="1"/>
      <c r="LQX359" s="1"/>
      <c r="LQY359" s="1"/>
      <c r="LQZ359" s="1"/>
      <c r="LRA359" s="1"/>
      <c r="LRB359" s="1"/>
      <c r="LRC359" s="1"/>
      <c r="LRD359" s="1"/>
      <c r="LRE359" s="1"/>
      <c r="LRF359" s="1"/>
      <c r="LRG359" s="1"/>
      <c r="LRH359" s="1"/>
      <c r="LRI359" s="1"/>
      <c r="LRJ359" s="1"/>
      <c r="LRK359" s="1"/>
      <c r="LRL359" s="1"/>
      <c r="LRM359" s="1"/>
      <c r="LRN359" s="1"/>
      <c r="LRO359" s="1"/>
      <c r="LRP359" s="1"/>
      <c r="LRQ359" s="1"/>
      <c r="LRR359" s="1"/>
      <c r="LRS359" s="1"/>
      <c r="LRT359" s="1"/>
      <c r="LRU359" s="1"/>
      <c r="LRV359" s="1"/>
      <c r="LRW359" s="1"/>
      <c r="LRX359" s="1"/>
      <c r="LRY359" s="1"/>
      <c r="LRZ359" s="1"/>
      <c r="LSA359" s="1"/>
      <c r="LSB359" s="1"/>
      <c r="LSC359" s="1"/>
      <c r="LSD359" s="1"/>
      <c r="LSE359" s="1"/>
      <c r="LSF359" s="1"/>
      <c r="LSG359" s="1"/>
      <c r="LSH359" s="1"/>
      <c r="LSI359" s="1"/>
      <c r="LSJ359" s="1"/>
      <c r="LSK359" s="1"/>
      <c r="LSL359" s="1"/>
      <c r="LSM359" s="1"/>
      <c r="LSN359" s="1"/>
      <c r="LSO359" s="1"/>
      <c r="LSP359" s="1"/>
      <c r="LSQ359" s="1"/>
      <c r="LSR359" s="1"/>
      <c r="LSS359" s="1"/>
      <c r="LST359" s="1"/>
      <c r="LSU359" s="1"/>
      <c r="LSV359" s="1"/>
      <c r="LSW359" s="1"/>
      <c r="LSX359" s="1"/>
      <c r="LSY359" s="1"/>
      <c r="LSZ359" s="1"/>
      <c r="LTA359" s="1"/>
      <c r="LTB359" s="1"/>
      <c r="LTC359" s="1"/>
      <c r="LTD359" s="1"/>
      <c r="LTE359" s="1"/>
      <c r="LTF359" s="1"/>
      <c r="LTG359" s="1"/>
      <c r="LTH359" s="1"/>
      <c r="LTI359" s="1"/>
      <c r="LTJ359" s="1"/>
      <c r="LTK359" s="1"/>
      <c r="LTL359" s="1"/>
      <c r="LTM359" s="1"/>
      <c r="LTN359" s="1"/>
      <c r="LTO359" s="1"/>
      <c r="LTP359" s="1"/>
      <c r="LTQ359" s="1"/>
      <c r="LTR359" s="1"/>
      <c r="LTS359" s="1"/>
      <c r="LTT359" s="1"/>
      <c r="LTU359" s="1"/>
      <c r="LTV359" s="1"/>
      <c r="LTW359" s="1"/>
      <c r="LTX359" s="1"/>
      <c r="LTY359" s="1"/>
      <c r="LTZ359" s="1"/>
      <c r="LUA359" s="1"/>
      <c r="LUB359" s="1"/>
      <c r="LUC359" s="1"/>
      <c r="LUD359" s="1"/>
      <c r="LUE359" s="1"/>
      <c r="LUF359" s="1"/>
      <c r="LUG359" s="1"/>
      <c r="LUH359" s="1"/>
      <c r="LUI359" s="1"/>
      <c r="LUJ359" s="1"/>
      <c r="LUK359" s="1"/>
      <c r="LUL359" s="1"/>
      <c r="LUM359" s="1"/>
      <c r="LUN359" s="1"/>
      <c r="LUO359" s="1"/>
      <c r="LUP359" s="1"/>
      <c r="LUQ359" s="1"/>
      <c r="LUR359" s="1"/>
      <c r="LUS359" s="1"/>
      <c r="LUT359" s="1"/>
      <c r="LUU359" s="1"/>
      <c r="LUV359" s="1"/>
      <c r="LUW359" s="1"/>
      <c r="LUX359" s="1"/>
      <c r="LUY359" s="1"/>
      <c r="LUZ359" s="1"/>
      <c r="LVA359" s="1"/>
      <c r="LVB359" s="1"/>
      <c r="LVC359" s="1"/>
      <c r="LVD359" s="1"/>
      <c r="LVE359" s="1"/>
      <c r="LVF359" s="1"/>
      <c r="LVG359" s="1"/>
      <c r="LVH359" s="1"/>
      <c r="LVI359" s="1"/>
      <c r="LVJ359" s="1"/>
      <c r="LVK359" s="1"/>
      <c r="LVL359" s="1"/>
      <c r="LVM359" s="1"/>
      <c r="LVN359" s="1"/>
      <c r="LVO359" s="1"/>
      <c r="LVP359" s="1"/>
      <c r="LVQ359" s="1"/>
      <c r="LVR359" s="1"/>
      <c r="LVS359" s="1"/>
      <c r="LVT359" s="1"/>
      <c r="LVU359" s="1"/>
      <c r="LVV359" s="1"/>
      <c r="LVW359" s="1"/>
      <c r="LVX359" s="1"/>
      <c r="LVY359" s="1"/>
      <c r="LVZ359" s="1"/>
      <c r="LWA359" s="1"/>
      <c r="LWB359" s="1"/>
      <c r="LWC359" s="1"/>
      <c r="LWD359" s="1"/>
      <c r="LWE359" s="1"/>
      <c r="LWF359" s="1"/>
      <c r="LWG359" s="1"/>
      <c r="LWH359" s="1"/>
      <c r="LWI359" s="1"/>
      <c r="LWJ359" s="1"/>
      <c r="LWK359" s="1"/>
      <c r="LWL359" s="1"/>
      <c r="LWM359" s="1"/>
      <c r="LWN359" s="1"/>
      <c r="LWO359" s="1"/>
      <c r="LWP359" s="1"/>
      <c r="LWQ359" s="1"/>
      <c r="LWR359" s="1"/>
      <c r="LWS359" s="1"/>
      <c r="LWT359" s="1"/>
      <c r="LWU359" s="1"/>
      <c r="LWV359" s="1"/>
      <c r="LWW359" s="1"/>
      <c r="LWX359" s="1"/>
      <c r="LWY359" s="1"/>
      <c r="LWZ359" s="1"/>
      <c r="LXA359" s="1"/>
      <c r="LXB359" s="1"/>
      <c r="LXC359" s="1"/>
      <c r="LXD359" s="1"/>
      <c r="LXE359" s="1"/>
      <c r="LXF359" s="1"/>
      <c r="LXG359" s="1"/>
      <c r="LXH359" s="1"/>
      <c r="LXI359" s="1"/>
      <c r="LXJ359" s="1"/>
      <c r="LXK359" s="1"/>
      <c r="LXL359" s="1"/>
      <c r="LXM359" s="1"/>
      <c r="LXN359" s="1"/>
      <c r="LXO359" s="1"/>
      <c r="LXP359" s="1"/>
      <c r="LXQ359" s="1"/>
      <c r="LXR359" s="1"/>
      <c r="LXS359" s="1"/>
      <c r="LXT359" s="1"/>
      <c r="LXU359" s="1"/>
      <c r="LXV359" s="1"/>
      <c r="LXW359" s="1"/>
      <c r="LXX359" s="1"/>
      <c r="LXY359" s="1"/>
      <c r="LXZ359" s="1"/>
      <c r="LYA359" s="1"/>
      <c r="LYB359" s="1"/>
      <c r="LYC359" s="1"/>
      <c r="LYD359" s="1"/>
      <c r="LYE359" s="1"/>
      <c r="LYF359" s="1"/>
      <c r="LYG359" s="1"/>
      <c r="LYH359" s="1"/>
      <c r="LYI359" s="1"/>
      <c r="LYJ359" s="1"/>
      <c r="LYK359" s="1"/>
      <c r="LYL359" s="1"/>
      <c r="LYM359" s="1"/>
      <c r="LYN359" s="1"/>
      <c r="LYO359" s="1"/>
      <c r="LYP359" s="1"/>
      <c r="LYQ359" s="1"/>
      <c r="LYR359" s="1"/>
      <c r="LYS359" s="1"/>
      <c r="LYT359" s="1"/>
      <c r="LYU359" s="1"/>
      <c r="LYV359" s="1"/>
      <c r="LYW359" s="1"/>
      <c r="LYX359" s="1"/>
      <c r="LYY359" s="1"/>
      <c r="LYZ359" s="1"/>
      <c r="LZA359" s="1"/>
      <c r="LZB359" s="1"/>
      <c r="LZC359" s="1"/>
      <c r="LZD359" s="1"/>
      <c r="LZE359" s="1"/>
      <c r="LZF359" s="1"/>
      <c r="LZG359" s="1"/>
      <c r="LZH359" s="1"/>
      <c r="LZI359" s="1"/>
      <c r="LZJ359" s="1"/>
      <c r="LZK359" s="1"/>
      <c r="LZL359" s="1"/>
      <c r="LZM359" s="1"/>
      <c r="LZN359" s="1"/>
      <c r="LZO359" s="1"/>
      <c r="LZP359" s="1"/>
      <c r="LZQ359" s="1"/>
      <c r="LZR359" s="1"/>
      <c r="LZS359" s="1"/>
      <c r="LZT359" s="1"/>
      <c r="LZU359" s="1"/>
      <c r="LZV359" s="1"/>
      <c r="LZW359" s="1"/>
      <c r="LZX359" s="1"/>
      <c r="LZY359" s="1"/>
      <c r="LZZ359" s="1"/>
      <c r="MAA359" s="1"/>
      <c r="MAB359" s="1"/>
      <c r="MAC359" s="1"/>
      <c r="MAD359" s="1"/>
      <c r="MAE359" s="1"/>
      <c r="MAF359" s="1"/>
      <c r="MAG359" s="1"/>
      <c r="MAH359" s="1"/>
      <c r="MAI359" s="1"/>
      <c r="MAJ359" s="1"/>
      <c r="MAK359" s="1"/>
      <c r="MAL359" s="1"/>
      <c r="MAM359" s="1"/>
      <c r="MAN359" s="1"/>
      <c r="MAO359" s="1"/>
      <c r="MAP359" s="1"/>
      <c r="MAQ359" s="1"/>
      <c r="MAR359" s="1"/>
      <c r="MAS359" s="1"/>
      <c r="MAT359" s="1"/>
      <c r="MAU359" s="1"/>
      <c r="MAV359" s="1"/>
      <c r="MAW359" s="1"/>
      <c r="MAX359" s="1"/>
      <c r="MAY359" s="1"/>
      <c r="MAZ359" s="1"/>
      <c r="MBA359" s="1"/>
      <c r="MBB359" s="1"/>
      <c r="MBC359" s="1"/>
      <c r="MBD359" s="1"/>
      <c r="MBE359" s="1"/>
      <c r="MBF359" s="1"/>
      <c r="MBG359" s="1"/>
      <c r="MBH359" s="1"/>
      <c r="MBI359" s="1"/>
      <c r="MBJ359" s="1"/>
      <c r="MBK359" s="1"/>
      <c r="MBL359" s="1"/>
      <c r="MBM359" s="1"/>
      <c r="MBN359" s="1"/>
      <c r="MBO359" s="1"/>
      <c r="MBP359" s="1"/>
      <c r="MBQ359" s="1"/>
      <c r="MBR359" s="1"/>
      <c r="MBS359" s="1"/>
      <c r="MBT359" s="1"/>
      <c r="MBU359" s="1"/>
      <c r="MBV359" s="1"/>
      <c r="MBW359" s="1"/>
      <c r="MBX359" s="1"/>
      <c r="MBY359" s="1"/>
      <c r="MBZ359" s="1"/>
      <c r="MCA359" s="1"/>
      <c r="MCB359" s="1"/>
      <c r="MCC359" s="1"/>
      <c r="MCD359" s="1"/>
      <c r="MCE359" s="1"/>
      <c r="MCF359" s="1"/>
      <c r="MCG359" s="1"/>
      <c r="MCH359" s="1"/>
      <c r="MCI359" s="1"/>
      <c r="MCJ359" s="1"/>
      <c r="MCK359" s="1"/>
      <c r="MCL359" s="1"/>
      <c r="MCM359" s="1"/>
      <c r="MCN359" s="1"/>
      <c r="MCO359" s="1"/>
      <c r="MCP359" s="1"/>
      <c r="MCQ359" s="1"/>
      <c r="MCR359" s="1"/>
      <c r="MCS359" s="1"/>
      <c r="MCT359" s="1"/>
      <c r="MCU359" s="1"/>
      <c r="MCV359" s="1"/>
      <c r="MCW359" s="1"/>
      <c r="MCX359" s="1"/>
      <c r="MCY359" s="1"/>
      <c r="MCZ359" s="1"/>
      <c r="MDA359" s="1"/>
      <c r="MDB359" s="1"/>
      <c r="MDC359" s="1"/>
      <c r="MDD359" s="1"/>
      <c r="MDE359" s="1"/>
      <c r="MDF359" s="1"/>
      <c r="MDG359" s="1"/>
      <c r="MDH359" s="1"/>
      <c r="MDI359" s="1"/>
      <c r="MDJ359" s="1"/>
      <c r="MDK359" s="1"/>
      <c r="MDL359" s="1"/>
      <c r="MDM359" s="1"/>
      <c r="MDN359" s="1"/>
      <c r="MDO359" s="1"/>
      <c r="MDP359" s="1"/>
      <c r="MDQ359" s="1"/>
      <c r="MDR359" s="1"/>
      <c r="MDS359" s="1"/>
      <c r="MDT359" s="1"/>
      <c r="MDU359" s="1"/>
      <c r="MDV359" s="1"/>
      <c r="MDW359" s="1"/>
      <c r="MDX359" s="1"/>
      <c r="MDY359" s="1"/>
      <c r="MDZ359" s="1"/>
      <c r="MEA359" s="1"/>
      <c r="MEB359" s="1"/>
      <c r="MEC359" s="1"/>
      <c r="MED359" s="1"/>
      <c r="MEE359" s="1"/>
      <c r="MEF359" s="1"/>
      <c r="MEG359" s="1"/>
      <c r="MEH359" s="1"/>
      <c r="MEI359" s="1"/>
      <c r="MEJ359" s="1"/>
      <c r="MEK359" s="1"/>
      <c r="MEL359" s="1"/>
      <c r="MEM359" s="1"/>
      <c r="MEN359" s="1"/>
      <c r="MEO359" s="1"/>
      <c r="MEP359" s="1"/>
      <c r="MEQ359" s="1"/>
      <c r="MER359" s="1"/>
      <c r="MES359" s="1"/>
      <c r="MET359" s="1"/>
      <c r="MEU359" s="1"/>
      <c r="MEV359" s="1"/>
      <c r="MEW359" s="1"/>
      <c r="MEX359" s="1"/>
      <c r="MEY359" s="1"/>
      <c r="MEZ359" s="1"/>
      <c r="MFA359" s="1"/>
      <c r="MFB359" s="1"/>
      <c r="MFC359" s="1"/>
      <c r="MFD359" s="1"/>
      <c r="MFE359" s="1"/>
      <c r="MFF359" s="1"/>
      <c r="MFG359" s="1"/>
      <c r="MFH359" s="1"/>
      <c r="MFI359" s="1"/>
      <c r="MFJ359" s="1"/>
      <c r="MFK359" s="1"/>
      <c r="MFL359" s="1"/>
      <c r="MFM359" s="1"/>
      <c r="MFN359" s="1"/>
      <c r="MFO359" s="1"/>
      <c r="MFP359" s="1"/>
      <c r="MFQ359" s="1"/>
      <c r="MFR359" s="1"/>
      <c r="MFS359" s="1"/>
      <c r="MFT359" s="1"/>
      <c r="MFU359" s="1"/>
      <c r="MFV359" s="1"/>
      <c r="MFW359" s="1"/>
      <c r="MFX359" s="1"/>
      <c r="MFY359" s="1"/>
      <c r="MFZ359" s="1"/>
      <c r="MGA359" s="1"/>
      <c r="MGB359" s="1"/>
      <c r="MGC359" s="1"/>
      <c r="MGD359" s="1"/>
      <c r="MGE359" s="1"/>
      <c r="MGF359" s="1"/>
      <c r="MGG359" s="1"/>
      <c r="MGH359" s="1"/>
      <c r="MGI359" s="1"/>
      <c r="MGJ359" s="1"/>
      <c r="MGK359" s="1"/>
      <c r="MGL359" s="1"/>
      <c r="MGM359" s="1"/>
      <c r="MGN359" s="1"/>
      <c r="MGO359" s="1"/>
      <c r="MGP359" s="1"/>
      <c r="MGQ359" s="1"/>
      <c r="MGR359" s="1"/>
      <c r="MGS359" s="1"/>
      <c r="MGT359" s="1"/>
      <c r="MGU359" s="1"/>
      <c r="MGV359" s="1"/>
      <c r="MGW359" s="1"/>
      <c r="MGX359" s="1"/>
      <c r="MGY359" s="1"/>
      <c r="MGZ359" s="1"/>
      <c r="MHA359" s="1"/>
      <c r="MHB359" s="1"/>
      <c r="MHC359" s="1"/>
      <c r="MHD359" s="1"/>
      <c r="MHE359" s="1"/>
      <c r="MHF359" s="1"/>
      <c r="MHG359" s="1"/>
      <c r="MHH359" s="1"/>
      <c r="MHI359" s="1"/>
      <c r="MHJ359" s="1"/>
      <c r="MHK359" s="1"/>
      <c r="MHL359" s="1"/>
      <c r="MHM359" s="1"/>
      <c r="MHN359" s="1"/>
      <c r="MHO359" s="1"/>
      <c r="MHP359" s="1"/>
      <c r="MHQ359" s="1"/>
      <c r="MHR359" s="1"/>
      <c r="MHS359" s="1"/>
      <c r="MHT359" s="1"/>
      <c r="MHU359" s="1"/>
      <c r="MHV359" s="1"/>
      <c r="MHW359" s="1"/>
      <c r="MHX359" s="1"/>
      <c r="MHY359" s="1"/>
      <c r="MHZ359" s="1"/>
      <c r="MIA359" s="1"/>
      <c r="MIB359" s="1"/>
      <c r="MIC359" s="1"/>
      <c r="MID359" s="1"/>
      <c r="MIE359" s="1"/>
      <c r="MIF359" s="1"/>
      <c r="MIG359" s="1"/>
      <c r="MIH359" s="1"/>
      <c r="MII359" s="1"/>
      <c r="MIJ359" s="1"/>
      <c r="MIK359" s="1"/>
      <c r="MIL359" s="1"/>
      <c r="MIM359" s="1"/>
      <c r="MIN359" s="1"/>
      <c r="MIO359" s="1"/>
      <c r="MIP359" s="1"/>
      <c r="MIQ359" s="1"/>
      <c r="MIR359" s="1"/>
      <c r="MIS359" s="1"/>
      <c r="MIT359" s="1"/>
      <c r="MIU359" s="1"/>
      <c r="MIV359" s="1"/>
      <c r="MIW359" s="1"/>
      <c r="MIX359" s="1"/>
      <c r="MIY359" s="1"/>
      <c r="MIZ359" s="1"/>
      <c r="MJA359" s="1"/>
      <c r="MJB359" s="1"/>
      <c r="MJC359" s="1"/>
      <c r="MJD359" s="1"/>
      <c r="MJE359" s="1"/>
      <c r="MJF359" s="1"/>
      <c r="MJG359" s="1"/>
      <c r="MJH359" s="1"/>
      <c r="MJI359" s="1"/>
      <c r="MJJ359" s="1"/>
      <c r="MJK359" s="1"/>
      <c r="MJL359" s="1"/>
      <c r="MJM359" s="1"/>
      <c r="MJN359" s="1"/>
      <c r="MJO359" s="1"/>
      <c r="MJP359" s="1"/>
      <c r="MJQ359" s="1"/>
      <c r="MJR359" s="1"/>
      <c r="MJS359" s="1"/>
      <c r="MJT359" s="1"/>
      <c r="MJU359" s="1"/>
      <c r="MJV359" s="1"/>
      <c r="MJW359" s="1"/>
      <c r="MJX359" s="1"/>
      <c r="MJY359" s="1"/>
      <c r="MJZ359" s="1"/>
      <c r="MKA359" s="1"/>
      <c r="MKB359" s="1"/>
      <c r="MKC359" s="1"/>
      <c r="MKD359" s="1"/>
      <c r="MKE359" s="1"/>
      <c r="MKF359" s="1"/>
      <c r="MKG359" s="1"/>
      <c r="MKH359" s="1"/>
      <c r="MKI359" s="1"/>
      <c r="MKJ359" s="1"/>
      <c r="MKK359" s="1"/>
      <c r="MKL359" s="1"/>
      <c r="MKM359" s="1"/>
      <c r="MKN359" s="1"/>
      <c r="MKO359" s="1"/>
      <c r="MKP359" s="1"/>
      <c r="MKQ359" s="1"/>
      <c r="MKR359" s="1"/>
      <c r="MKS359" s="1"/>
      <c r="MKT359" s="1"/>
      <c r="MKU359" s="1"/>
      <c r="MKV359" s="1"/>
      <c r="MKW359" s="1"/>
      <c r="MKX359" s="1"/>
      <c r="MKY359" s="1"/>
      <c r="MKZ359" s="1"/>
      <c r="MLA359" s="1"/>
      <c r="MLB359" s="1"/>
      <c r="MLC359" s="1"/>
      <c r="MLD359" s="1"/>
      <c r="MLE359" s="1"/>
      <c r="MLF359" s="1"/>
      <c r="MLG359" s="1"/>
      <c r="MLH359" s="1"/>
      <c r="MLI359" s="1"/>
      <c r="MLJ359" s="1"/>
      <c r="MLK359" s="1"/>
      <c r="MLL359" s="1"/>
      <c r="MLM359" s="1"/>
      <c r="MLN359" s="1"/>
      <c r="MLO359" s="1"/>
      <c r="MLP359" s="1"/>
      <c r="MLQ359" s="1"/>
      <c r="MLR359" s="1"/>
      <c r="MLS359" s="1"/>
      <c r="MLT359" s="1"/>
      <c r="MLU359" s="1"/>
      <c r="MLV359" s="1"/>
      <c r="MLW359" s="1"/>
      <c r="MLX359" s="1"/>
      <c r="MLY359" s="1"/>
      <c r="MLZ359" s="1"/>
      <c r="MMA359" s="1"/>
      <c r="MMB359" s="1"/>
      <c r="MMC359" s="1"/>
      <c r="MMD359" s="1"/>
      <c r="MME359" s="1"/>
      <c r="MMF359" s="1"/>
      <c r="MMG359" s="1"/>
      <c r="MMH359" s="1"/>
      <c r="MMI359" s="1"/>
      <c r="MMJ359" s="1"/>
      <c r="MMK359" s="1"/>
      <c r="MML359" s="1"/>
      <c r="MMM359" s="1"/>
      <c r="MMN359" s="1"/>
      <c r="MMO359" s="1"/>
      <c r="MMP359" s="1"/>
      <c r="MMQ359" s="1"/>
      <c r="MMR359" s="1"/>
      <c r="MMS359" s="1"/>
      <c r="MMT359" s="1"/>
      <c r="MMU359" s="1"/>
      <c r="MMV359" s="1"/>
      <c r="MMW359" s="1"/>
      <c r="MMX359" s="1"/>
      <c r="MMY359" s="1"/>
      <c r="MMZ359" s="1"/>
      <c r="MNA359" s="1"/>
      <c r="MNB359" s="1"/>
      <c r="MNC359" s="1"/>
      <c r="MND359" s="1"/>
      <c r="MNE359" s="1"/>
      <c r="MNF359" s="1"/>
      <c r="MNG359" s="1"/>
      <c r="MNH359" s="1"/>
      <c r="MNI359" s="1"/>
      <c r="MNJ359" s="1"/>
      <c r="MNK359" s="1"/>
      <c r="MNL359" s="1"/>
      <c r="MNM359" s="1"/>
      <c r="MNN359" s="1"/>
      <c r="MNO359" s="1"/>
      <c r="MNP359" s="1"/>
      <c r="MNQ359" s="1"/>
      <c r="MNR359" s="1"/>
      <c r="MNS359" s="1"/>
      <c r="MNT359" s="1"/>
      <c r="MNU359" s="1"/>
      <c r="MNV359" s="1"/>
      <c r="MNW359" s="1"/>
      <c r="MNX359" s="1"/>
      <c r="MNY359" s="1"/>
      <c r="MNZ359" s="1"/>
      <c r="MOA359" s="1"/>
      <c r="MOB359" s="1"/>
      <c r="MOC359" s="1"/>
      <c r="MOD359" s="1"/>
      <c r="MOE359" s="1"/>
      <c r="MOF359" s="1"/>
      <c r="MOG359" s="1"/>
      <c r="MOH359" s="1"/>
      <c r="MOI359" s="1"/>
      <c r="MOJ359" s="1"/>
      <c r="MOK359" s="1"/>
      <c r="MOL359" s="1"/>
      <c r="MOM359" s="1"/>
      <c r="MON359" s="1"/>
      <c r="MOO359" s="1"/>
      <c r="MOP359" s="1"/>
      <c r="MOQ359" s="1"/>
      <c r="MOR359" s="1"/>
      <c r="MOS359" s="1"/>
      <c r="MOT359" s="1"/>
      <c r="MOU359" s="1"/>
      <c r="MOV359" s="1"/>
      <c r="MOW359" s="1"/>
      <c r="MOX359" s="1"/>
      <c r="MOY359" s="1"/>
      <c r="MOZ359" s="1"/>
      <c r="MPA359" s="1"/>
      <c r="MPB359" s="1"/>
      <c r="MPC359" s="1"/>
      <c r="MPD359" s="1"/>
      <c r="MPE359" s="1"/>
      <c r="MPF359" s="1"/>
      <c r="MPG359" s="1"/>
      <c r="MPH359" s="1"/>
      <c r="MPI359" s="1"/>
      <c r="MPJ359" s="1"/>
      <c r="MPK359" s="1"/>
      <c r="MPL359" s="1"/>
      <c r="MPM359" s="1"/>
      <c r="MPN359" s="1"/>
      <c r="MPO359" s="1"/>
      <c r="MPP359" s="1"/>
      <c r="MPQ359" s="1"/>
      <c r="MPR359" s="1"/>
      <c r="MPS359" s="1"/>
      <c r="MPT359" s="1"/>
      <c r="MPU359" s="1"/>
      <c r="MPV359" s="1"/>
      <c r="MPW359" s="1"/>
      <c r="MPX359" s="1"/>
      <c r="MPY359" s="1"/>
      <c r="MPZ359" s="1"/>
      <c r="MQA359" s="1"/>
      <c r="MQB359" s="1"/>
      <c r="MQC359" s="1"/>
      <c r="MQD359" s="1"/>
      <c r="MQE359" s="1"/>
      <c r="MQF359" s="1"/>
      <c r="MQG359" s="1"/>
      <c r="MQH359" s="1"/>
      <c r="MQI359" s="1"/>
      <c r="MQJ359" s="1"/>
      <c r="MQK359" s="1"/>
      <c r="MQL359" s="1"/>
      <c r="MQM359" s="1"/>
      <c r="MQN359" s="1"/>
      <c r="MQO359" s="1"/>
      <c r="MQP359" s="1"/>
      <c r="MQQ359" s="1"/>
      <c r="MQR359" s="1"/>
      <c r="MQS359" s="1"/>
      <c r="MQT359" s="1"/>
      <c r="MQU359" s="1"/>
      <c r="MQV359" s="1"/>
      <c r="MQW359" s="1"/>
      <c r="MQX359" s="1"/>
      <c r="MQY359" s="1"/>
      <c r="MQZ359" s="1"/>
      <c r="MRA359" s="1"/>
      <c r="MRB359" s="1"/>
      <c r="MRC359" s="1"/>
      <c r="MRD359" s="1"/>
      <c r="MRE359" s="1"/>
      <c r="MRF359" s="1"/>
      <c r="MRG359" s="1"/>
      <c r="MRH359" s="1"/>
      <c r="MRI359" s="1"/>
      <c r="MRJ359" s="1"/>
      <c r="MRK359" s="1"/>
      <c r="MRL359" s="1"/>
      <c r="MRM359" s="1"/>
      <c r="MRN359" s="1"/>
      <c r="MRO359" s="1"/>
      <c r="MRP359" s="1"/>
      <c r="MRQ359" s="1"/>
      <c r="MRR359" s="1"/>
      <c r="MRS359" s="1"/>
      <c r="MRT359" s="1"/>
      <c r="MRU359" s="1"/>
      <c r="MRV359" s="1"/>
      <c r="MRW359" s="1"/>
      <c r="MRX359" s="1"/>
      <c r="MRY359" s="1"/>
      <c r="MRZ359" s="1"/>
      <c r="MSA359" s="1"/>
      <c r="MSB359" s="1"/>
      <c r="MSC359" s="1"/>
      <c r="MSD359" s="1"/>
      <c r="MSE359" s="1"/>
      <c r="MSF359" s="1"/>
      <c r="MSG359" s="1"/>
      <c r="MSH359" s="1"/>
      <c r="MSI359" s="1"/>
      <c r="MSJ359" s="1"/>
      <c r="MSK359" s="1"/>
      <c r="MSL359" s="1"/>
      <c r="MSM359" s="1"/>
      <c r="MSN359" s="1"/>
      <c r="MSO359" s="1"/>
      <c r="MSP359" s="1"/>
      <c r="MSQ359" s="1"/>
      <c r="MSR359" s="1"/>
      <c r="MSS359" s="1"/>
      <c r="MST359" s="1"/>
      <c r="MSU359" s="1"/>
      <c r="MSV359" s="1"/>
      <c r="MSW359" s="1"/>
      <c r="MSX359" s="1"/>
      <c r="MSY359" s="1"/>
      <c r="MSZ359" s="1"/>
      <c r="MTA359" s="1"/>
      <c r="MTB359" s="1"/>
      <c r="MTC359" s="1"/>
      <c r="MTD359" s="1"/>
      <c r="MTE359" s="1"/>
      <c r="MTF359" s="1"/>
      <c r="MTG359" s="1"/>
      <c r="MTH359" s="1"/>
      <c r="MTI359" s="1"/>
      <c r="MTJ359" s="1"/>
      <c r="MTK359" s="1"/>
      <c r="MTL359" s="1"/>
      <c r="MTM359" s="1"/>
      <c r="MTN359" s="1"/>
      <c r="MTO359" s="1"/>
      <c r="MTP359" s="1"/>
      <c r="MTQ359" s="1"/>
      <c r="MTR359" s="1"/>
      <c r="MTS359" s="1"/>
      <c r="MTT359" s="1"/>
      <c r="MTU359" s="1"/>
      <c r="MTV359" s="1"/>
      <c r="MTW359" s="1"/>
      <c r="MTX359" s="1"/>
      <c r="MTY359" s="1"/>
      <c r="MTZ359" s="1"/>
      <c r="MUA359" s="1"/>
      <c r="MUB359" s="1"/>
      <c r="MUC359" s="1"/>
      <c r="MUD359" s="1"/>
      <c r="MUE359" s="1"/>
      <c r="MUF359" s="1"/>
      <c r="MUG359" s="1"/>
      <c r="MUH359" s="1"/>
      <c r="MUI359" s="1"/>
      <c r="MUJ359" s="1"/>
      <c r="MUK359" s="1"/>
      <c r="MUL359" s="1"/>
      <c r="MUM359" s="1"/>
      <c r="MUN359" s="1"/>
      <c r="MUO359" s="1"/>
      <c r="MUP359" s="1"/>
      <c r="MUQ359" s="1"/>
      <c r="MUR359" s="1"/>
      <c r="MUS359" s="1"/>
      <c r="MUT359" s="1"/>
      <c r="MUU359" s="1"/>
      <c r="MUV359" s="1"/>
      <c r="MUW359" s="1"/>
      <c r="MUX359" s="1"/>
      <c r="MUY359" s="1"/>
      <c r="MUZ359" s="1"/>
      <c r="MVA359" s="1"/>
      <c r="MVB359" s="1"/>
      <c r="MVC359" s="1"/>
      <c r="MVD359" s="1"/>
      <c r="MVE359" s="1"/>
      <c r="MVF359" s="1"/>
      <c r="MVG359" s="1"/>
      <c r="MVH359" s="1"/>
      <c r="MVI359" s="1"/>
      <c r="MVJ359" s="1"/>
      <c r="MVK359" s="1"/>
      <c r="MVL359" s="1"/>
      <c r="MVM359" s="1"/>
      <c r="MVN359" s="1"/>
      <c r="MVO359" s="1"/>
      <c r="MVP359" s="1"/>
      <c r="MVQ359" s="1"/>
      <c r="MVR359" s="1"/>
      <c r="MVS359" s="1"/>
      <c r="MVT359" s="1"/>
      <c r="MVU359" s="1"/>
      <c r="MVV359" s="1"/>
      <c r="MVW359" s="1"/>
      <c r="MVX359" s="1"/>
      <c r="MVY359" s="1"/>
      <c r="MVZ359" s="1"/>
      <c r="MWA359" s="1"/>
      <c r="MWB359" s="1"/>
      <c r="MWC359" s="1"/>
      <c r="MWD359" s="1"/>
      <c r="MWE359" s="1"/>
      <c r="MWF359" s="1"/>
      <c r="MWG359" s="1"/>
      <c r="MWH359" s="1"/>
      <c r="MWI359" s="1"/>
      <c r="MWJ359" s="1"/>
      <c r="MWK359" s="1"/>
      <c r="MWL359" s="1"/>
      <c r="MWM359" s="1"/>
      <c r="MWN359" s="1"/>
      <c r="MWO359" s="1"/>
      <c r="MWP359" s="1"/>
      <c r="MWQ359" s="1"/>
      <c r="MWR359" s="1"/>
      <c r="MWS359" s="1"/>
      <c r="MWT359" s="1"/>
      <c r="MWU359" s="1"/>
      <c r="MWV359" s="1"/>
      <c r="MWW359" s="1"/>
      <c r="MWX359" s="1"/>
      <c r="MWY359" s="1"/>
      <c r="MWZ359" s="1"/>
      <c r="MXA359" s="1"/>
      <c r="MXB359" s="1"/>
      <c r="MXC359" s="1"/>
      <c r="MXD359" s="1"/>
      <c r="MXE359" s="1"/>
      <c r="MXF359" s="1"/>
      <c r="MXG359" s="1"/>
      <c r="MXH359" s="1"/>
      <c r="MXI359" s="1"/>
      <c r="MXJ359" s="1"/>
      <c r="MXK359" s="1"/>
      <c r="MXL359" s="1"/>
      <c r="MXM359" s="1"/>
      <c r="MXN359" s="1"/>
      <c r="MXO359" s="1"/>
      <c r="MXP359" s="1"/>
      <c r="MXQ359" s="1"/>
      <c r="MXR359" s="1"/>
      <c r="MXS359" s="1"/>
      <c r="MXT359" s="1"/>
      <c r="MXU359" s="1"/>
      <c r="MXV359" s="1"/>
      <c r="MXW359" s="1"/>
      <c r="MXX359" s="1"/>
      <c r="MXY359" s="1"/>
      <c r="MXZ359" s="1"/>
      <c r="MYA359" s="1"/>
      <c r="MYB359" s="1"/>
      <c r="MYC359" s="1"/>
      <c r="MYD359" s="1"/>
      <c r="MYE359" s="1"/>
      <c r="MYF359" s="1"/>
      <c r="MYG359" s="1"/>
      <c r="MYH359" s="1"/>
      <c r="MYI359" s="1"/>
      <c r="MYJ359" s="1"/>
      <c r="MYK359" s="1"/>
      <c r="MYL359" s="1"/>
      <c r="MYM359" s="1"/>
      <c r="MYN359" s="1"/>
      <c r="MYO359" s="1"/>
      <c r="MYP359" s="1"/>
      <c r="MYQ359" s="1"/>
      <c r="MYR359" s="1"/>
      <c r="MYS359" s="1"/>
      <c r="MYT359" s="1"/>
      <c r="MYU359" s="1"/>
      <c r="MYV359" s="1"/>
      <c r="MYW359" s="1"/>
      <c r="MYX359" s="1"/>
      <c r="MYY359" s="1"/>
      <c r="MYZ359" s="1"/>
      <c r="MZA359" s="1"/>
      <c r="MZB359" s="1"/>
      <c r="MZC359" s="1"/>
      <c r="MZD359" s="1"/>
      <c r="MZE359" s="1"/>
      <c r="MZF359" s="1"/>
      <c r="MZG359" s="1"/>
      <c r="MZH359" s="1"/>
      <c r="MZI359" s="1"/>
      <c r="MZJ359" s="1"/>
      <c r="MZK359" s="1"/>
      <c r="MZL359" s="1"/>
      <c r="MZM359" s="1"/>
      <c r="MZN359" s="1"/>
      <c r="MZO359" s="1"/>
      <c r="MZP359" s="1"/>
      <c r="MZQ359" s="1"/>
      <c r="MZR359" s="1"/>
      <c r="MZS359" s="1"/>
      <c r="MZT359" s="1"/>
      <c r="MZU359" s="1"/>
      <c r="MZV359" s="1"/>
      <c r="MZW359" s="1"/>
      <c r="MZX359" s="1"/>
      <c r="MZY359" s="1"/>
      <c r="MZZ359" s="1"/>
      <c r="NAA359" s="1"/>
      <c r="NAB359" s="1"/>
      <c r="NAC359" s="1"/>
      <c r="NAD359" s="1"/>
      <c r="NAE359" s="1"/>
      <c r="NAF359" s="1"/>
      <c r="NAG359" s="1"/>
      <c r="NAH359" s="1"/>
      <c r="NAI359" s="1"/>
      <c r="NAJ359" s="1"/>
      <c r="NAK359" s="1"/>
      <c r="NAL359" s="1"/>
      <c r="NAM359" s="1"/>
      <c r="NAN359" s="1"/>
      <c r="NAO359" s="1"/>
      <c r="NAP359" s="1"/>
      <c r="NAQ359" s="1"/>
      <c r="NAR359" s="1"/>
      <c r="NAS359" s="1"/>
      <c r="NAT359" s="1"/>
      <c r="NAU359" s="1"/>
      <c r="NAV359" s="1"/>
      <c r="NAW359" s="1"/>
      <c r="NAX359" s="1"/>
      <c r="NAY359" s="1"/>
      <c r="NAZ359" s="1"/>
      <c r="NBA359" s="1"/>
      <c r="NBB359" s="1"/>
      <c r="NBC359" s="1"/>
      <c r="NBD359" s="1"/>
      <c r="NBE359" s="1"/>
      <c r="NBF359" s="1"/>
      <c r="NBG359" s="1"/>
      <c r="NBH359" s="1"/>
      <c r="NBI359" s="1"/>
      <c r="NBJ359" s="1"/>
      <c r="NBK359" s="1"/>
      <c r="NBL359" s="1"/>
      <c r="NBM359" s="1"/>
      <c r="NBN359" s="1"/>
      <c r="NBO359" s="1"/>
      <c r="NBP359" s="1"/>
      <c r="NBQ359" s="1"/>
      <c r="NBR359" s="1"/>
      <c r="NBS359" s="1"/>
      <c r="NBT359" s="1"/>
      <c r="NBU359" s="1"/>
      <c r="NBV359" s="1"/>
      <c r="NBW359" s="1"/>
      <c r="NBX359" s="1"/>
      <c r="NBY359" s="1"/>
      <c r="NBZ359" s="1"/>
      <c r="NCA359" s="1"/>
      <c r="NCB359" s="1"/>
      <c r="NCC359" s="1"/>
      <c r="NCD359" s="1"/>
      <c r="NCE359" s="1"/>
      <c r="NCF359" s="1"/>
      <c r="NCG359" s="1"/>
      <c r="NCH359" s="1"/>
      <c r="NCI359" s="1"/>
      <c r="NCJ359" s="1"/>
      <c r="NCK359" s="1"/>
      <c r="NCL359" s="1"/>
      <c r="NCM359" s="1"/>
      <c r="NCN359" s="1"/>
      <c r="NCO359" s="1"/>
      <c r="NCP359" s="1"/>
      <c r="NCQ359" s="1"/>
      <c r="NCR359" s="1"/>
      <c r="NCS359" s="1"/>
      <c r="NCT359" s="1"/>
      <c r="NCU359" s="1"/>
      <c r="NCV359" s="1"/>
      <c r="NCW359" s="1"/>
      <c r="NCX359" s="1"/>
      <c r="NCY359" s="1"/>
      <c r="NCZ359" s="1"/>
      <c r="NDA359" s="1"/>
      <c r="NDB359" s="1"/>
      <c r="NDC359" s="1"/>
      <c r="NDD359" s="1"/>
      <c r="NDE359" s="1"/>
      <c r="NDF359" s="1"/>
      <c r="NDG359" s="1"/>
      <c r="NDH359" s="1"/>
      <c r="NDI359" s="1"/>
      <c r="NDJ359" s="1"/>
      <c r="NDK359" s="1"/>
      <c r="NDL359" s="1"/>
      <c r="NDM359" s="1"/>
      <c r="NDN359" s="1"/>
      <c r="NDO359" s="1"/>
      <c r="NDP359" s="1"/>
      <c r="NDQ359" s="1"/>
      <c r="NDR359" s="1"/>
      <c r="NDS359" s="1"/>
      <c r="NDT359" s="1"/>
      <c r="NDU359" s="1"/>
      <c r="NDV359" s="1"/>
      <c r="NDW359" s="1"/>
      <c r="NDX359" s="1"/>
      <c r="NDY359" s="1"/>
      <c r="NDZ359" s="1"/>
      <c r="NEA359" s="1"/>
      <c r="NEB359" s="1"/>
      <c r="NEC359" s="1"/>
      <c r="NED359" s="1"/>
      <c r="NEE359" s="1"/>
      <c r="NEF359" s="1"/>
      <c r="NEG359" s="1"/>
      <c r="NEH359" s="1"/>
      <c r="NEI359" s="1"/>
      <c r="NEJ359" s="1"/>
      <c r="NEK359" s="1"/>
      <c r="NEL359" s="1"/>
      <c r="NEM359" s="1"/>
      <c r="NEN359" s="1"/>
      <c r="NEO359" s="1"/>
      <c r="NEP359" s="1"/>
      <c r="NEQ359" s="1"/>
      <c r="NER359" s="1"/>
      <c r="NES359" s="1"/>
      <c r="NET359" s="1"/>
      <c r="NEU359" s="1"/>
      <c r="NEV359" s="1"/>
      <c r="NEW359" s="1"/>
      <c r="NEX359" s="1"/>
      <c r="NEY359" s="1"/>
      <c r="NEZ359" s="1"/>
      <c r="NFA359" s="1"/>
      <c r="NFB359" s="1"/>
      <c r="NFC359" s="1"/>
      <c r="NFD359" s="1"/>
      <c r="NFE359" s="1"/>
      <c r="NFF359" s="1"/>
      <c r="NFG359" s="1"/>
      <c r="NFH359" s="1"/>
      <c r="NFI359" s="1"/>
      <c r="NFJ359" s="1"/>
      <c r="NFK359" s="1"/>
      <c r="NFL359" s="1"/>
      <c r="NFM359" s="1"/>
      <c r="NFN359" s="1"/>
      <c r="NFO359" s="1"/>
      <c r="NFP359" s="1"/>
      <c r="NFQ359" s="1"/>
      <c r="NFR359" s="1"/>
      <c r="NFS359" s="1"/>
      <c r="NFT359" s="1"/>
      <c r="NFU359" s="1"/>
      <c r="NFV359" s="1"/>
      <c r="NFW359" s="1"/>
      <c r="NFX359" s="1"/>
      <c r="NFY359" s="1"/>
      <c r="NFZ359" s="1"/>
      <c r="NGA359" s="1"/>
      <c r="NGB359" s="1"/>
      <c r="NGC359" s="1"/>
      <c r="NGD359" s="1"/>
      <c r="NGE359" s="1"/>
      <c r="NGF359" s="1"/>
      <c r="NGG359" s="1"/>
      <c r="NGH359" s="1"/>
      <c r="NGI359" s="1"/>
      <c r="NGJ359" s="1"/>
      <c r="NGK359" s="1"/>
      <c r="NGL359" s="1"/>
      <c r="NGM359" s="1"/>
      <c r="NGN359" s="1"/>
      <c r="NGO359" s="1"/>
      <c r="NGP359" s="1"/>
      <c r="NGQ359" s="1"/>
      <c r="NGR359" s="1"/>
      <c r="NGS359" s="1"/>
      <c r="NGT359" s="1"/>
      <c r="NGU359" s="1"/>
      <c r="NGV359" s="1"/>
      <c r="NGW359" s="1"/>
      <c r="NGX359" s="1"/>
      <c r="NGY359" s="1"/>
      <c r="NGZ359" s="1"/>
      <c r="NHA359" s="1"/>
      <c r="NHB359" s="1"/>
      <c r="NHC359" s="1"/>
      <c r="NHD359" s="1"/>
      <c r="NHE359" s="1"/>
      <c r="NHF359" s="1"/>
      <c r="NHG359" s="1"/>
      <c r="NHH359" s="1"/>
      <c r="NHI359" s="1"/>
      <c r="NHJ359" s="1"/>
      <c r="NHK359" s="1"/>
      <c r="NHL359" s="1"/>
      <c r="NHM359" s="1"/>
      <c r="NHN359" s="1"/>
      <c r="NHO359" s="1"/>
      <c r="NHP359" s="1"/>
      <c r="NHQ359" s="1"/>
      <c r="NHR359" s="1"/>
      <c r="NHS359" s="1"/>
      <c r="NHT359" s="1"/>
      <c r="NHU359" s="1"/>
      <c r="NHV359" s="1"/>
      <c r="NHW359" s="1"/>
      <c r="NHX359" s="1"/>
      <c r="NHY359" s="1"/>
      <c r="NHZ359" s="1"/>
      <c r="NIA359" s="1"/>
      <c r="NIB359" s="1"/>
      <c r="NIC359" s="1"/>
      <c r="NID359" s="1"/>
      <c r="NIE359" s="1"/>
      <c r="NIF359" s="1"/>
      <c r="NIG359" s="1"/>
      <c r="NIH359" s="1"/>
      <c r="NII359" s="1"/>
      <c r="NIJ359" s="1"/>
      <c r="NIK359" s="1"/>
      <c r="NIL359" s="1"/>
      <c r="NIM359" s="1"/>
      <c r="NIN359" s="1"/>
      <c r="NIO359" s="1"/>
      <c r="NIP359" s="1"/>
      <c r="NIQ359" s="1"/>
      <c r="NIR359" s="1"/>
      <c r="NIS359" s="1"/>
      <c r="NIT359" s="1"/>
      <c r="NIU359" s="1"/>
      <c r="NIV359" s="1"/>
      <c r="NIW359" s="1"/>
      <c r="NIX359" s="1"/>
      <c r="NIY359" s="1"/>
      <c r="NIZ359" s="1"/>
      <c r="NJA359" s="1"/>
      <c r="NJB359" s="1"/>
      <c r="NJC359" s="1"/>
      <c r="NJD359" s="1"/>
      <c r="NJE359" s="1"/>
      <c r="NJF359" s="1"/>
      <c r="NJG359" s="1"/>
      <c r="NJH359" s="1"/>
      <c r="NJI359" s="1"/>
      <c r="NJJ359" s="1"/>
      <c r="NJK359" s="1"/>
      <c r="NJL359" s="1"/>
      <c r="NJM359" s="1"/>
      <c r="NJN359" s="1"/>
      <c r="NJO359" s="1"/>
      <c r="NJP359" s="1"/>
      <c r="NJQ359" s="1"/>
      <c r="NJR359" s="1"/>
      <c r="NJS359" s="1"/>
      <c r="NJT359" s="1"/>
      <c r="NJU359" s="1"/>
      <c r="NJV359" s="1"/>
      <c r="NJW359" s="1"/>
      <c r="NJX359" s="1"/>
      <c r="NJY359" s="1"/>
      <c r="NJZ359" s="1"/>
      <c r="NKA359" s="1"/>
      <c r="NKB359" s="1"/>
      <c r="NKC359" s="1"/>
      <c r="NKD359" s="1"/>
      <c r="NKE359" s="1"/>
      <c r="NKF359" s="1"/>
      <c r="NKG359" s="1"/>
      <c r="NKH359" s="1"/>
      <c r="NKI359" s="1"/>
      <c r="NKJ359" s="1"/>
      <c r="NKK359" s="1"/>
      <c r="NKL359" s="1"/>
      <c r="NKM359" s="1"/>
      <c r="NKN359" s="1"/>
      <c r="NKO359" s="1"/>
      <c r="NKP359" s="1"/>
      <c r="NKQ359" s="1"/>
      <c r="NKR359" s="1"/>
      <c r="NKS359" s="1"/>
      <c r="NKT359" s="1"/>
      <c r="NKU359" s="1"/>
      <c r="NKV359" s="1"/>
      <c r="NKW359" s="1"/>
      <c r="NKX359" s="1"/>
      <c r="NKY359" s="1"/>
      <c r="NKZ359" s="1"/>
      <c r="NLA359" s="1"/>
      <c r="NLB359" s="1"/>
      <c r="NLC359" s="1"/>
      <c r="NLD359" s="1"/>
      <c r="NLE359" s="1"/>
      <c r="NLF359" s="1"/>
      <c r="NLG359" s="1"/>
      <c r="NLH359" s="1"/>
      <c r="NLI359" s="1"/>
      <c r="NLJ359" s="1"/>
      <c r="NLK359" s="1"/>
      <c r="NLL359" s="1"/>
      <c r="NLM359" s="1"/>
      <c r="NLN359" s="1"/>
      <c r="NLO359" s="1"/>
      <c r="NLP359" s="1"/>
      <c r="NLQ359" s="1"/>
      <c r="NLR359" s="1"/>
      <c r="NLS359" s="1"/>
      <c r="NLT359" s="1"/>
      <c r="NLU359" s="1"/>
      <c r="NLV359" s="1"/>
      <c r="NLW359" s="1"/>
      <c r="NLX359" s="1"/>
      <c r="NLY359" s="1"/>
      <c r="NLZ359" s="1"/>
      <c r="NMA359" s="1"/>
      <c r="NMB359" s="1"/>
      <c r="NMC359" s="1"/>
      <c r="NMD359" s="1"/>
      <c r="NME359" s="1"/>
      <c r="NMF359" s="1"/>
      <c r="NMG359" s="1"/>
      <c r="NMH359" s="1"/>
      <c r="NMI359" s="1"/>
      <c r="NMJ359" s="1"/>
      <c r="NMK359" s="1"/>
      <c r="NML359" s="1"/>
      <c r="NMM359" s="1"/>
      <c r="NMN359" s="1"/>
      <c r="NMO359" s="1"/>
      <c r="NMP359" s="1"/>
      <c r="NMQ359" s="1"/>
      <c r="NMR359" s="1"/>
      <c r="NMS359" s="1"/>
      <c r="NMT359" s="1"/>
      <c r="NMU359" s="1"/>
      <c r="NMV359" s="1"/>
      <c r="NMW359" s="1"/>
      <c r="NMX359" s="1"/>
      <c r="NMY359" s="1"/>
      <c r="NMZ359" s="1"/>
      <c r="NNA359" s="1"/>
      <c r="NNB359" s="1"/>
      <c r="NNC359" s="1"/>
      <c r="NND359" s="1"/>
      <c r="NNE359" s="1"/>
      <c r="NNF359" s="1"/>
      <c r="NNG359" s="1"/>
      <c r="NNH359" s="1"/>
      <c r="NNI359" s="1"/>
      <c r="NNJ359" s="1"/>
      <c r="NNK359" s="1"/>
      <c r="NNL359" s="1"/>
      <c r="NNM359" s="1"/>
      <c r="NNN359" s="1"/>
      <c r="NNO359" s="1"/>
      <c r="NNP359" s="1"/>
      <c r="NNQ359" s="1"/>
      <c r="NNR359" s="1"/>
      <c r="NNS359" s="1"/>
      <c r="NNT359" s="1"/>
      <c r="NNU359" s="1"/>
      <c r="NNV359" s="1"/>
      <c r="NNW359" s="1"/>
      <c r="NNX359" s="1"/>
      <c r="NNY359" s="1"/>
      <c r="NNZ359" s="1"/>
      <c r="NOA359" s="1"/>
      <c r="NOB359" s="1"/>
      <c r="NOC359" s="1"/>
      <c r="NOD359" s="1"/>
      <c r="NOE359" s="1"/>
      <c r="NOF359" s="1"/>
      <c r="NOG359" s="1"/>
      <c r="NOH359" s="1"/>
      <c r="NOI359" s="1"/>
      <c r="NOJ359" s="1"/>
      <c r="NOK359" s="1"/>
      <c r="NOL359" s="1"/>
      <c r="NOM359" s="1"/>
      <c r="NON359" s="1"/>
      <c r="NOO359" s="1"/>
      <c r="NOP359" s="1"/>
      <c r="NOQ359" s="1"/>
      <c r="NOR359" s="1"/>
      <c r="NOS359" s="1"/>
      <c r="NOT359" s="1"/>
      <c r="NOU359" s="1"/>
      <c r="NOV359" s="1"/>
      <c r="NOW359" s="1"/>
      <c r="NOX359" s="1"/>
      <c r="NOY359" s="1"/>
      <c r="NOZ359" s="1"/>
      <c r="NPA359" s="1"/>
      <c r="NPB359" s="1"/>
      <c r="NPC359" s="1"/>
      <c r="NPD359" s="1"/>
      <c r="NPE359" s="1"/>
      <c r="NPF359" s="1"/>
      <c r="NPG359" s="1"/>
      <c r="NPH359" s="1"/>
      <c r="NPI359" s="1"/>
      <c r="NPJ359" s="1"/>
      <c r="NPK359" s="1"/>
      <c r="NPL359" s="1"/>
      <c r="NPM359" s="1"/>
      <c r="NPN359" s="1"/>
      <c r="NPO359" s="1"/>
      <c r="NPP359" s="1"/>
      <c r="NPQ359" s="1"/>
      <c r="NPR359" s="1"/>
      <c r="NPS359" s="1"/>
      <c r="NPT359" s="1"/>
      <c r="NPU359" s="1"/>
      <c r="NPV359" s="1"/>
      <c r="NPW359" s="1"/>
      <c r="NPX359" s="1"/>
      <c r="NPY359" s="1"/>
      <c r="NPZ359" s="1"/>
      <c r="NQA359" s="1"/>
      <c r="NQB359" s="1"/>
      <c r="NQC359" s="1"/>
      <c r="NQD359" s="1"/>
      <c r="NQE359" s="1"/>
      <c r="NQF359" s="1"/>
      <c r="NQG359" s="1"/>
      <c r="NQH359" s="1"/>
      <c r="NQI359" s="1"/>
      <c r="NQJ359" s="1"/>
      <c r="NQK359" s="1"/>
      <c r="NQL359" s="1"/>
      <c r="NQM359" s="1"/>
      <c r="NQN359" s="1"/>
      <c r="NQO359" s="1"/>
      <c r="NQP359" s="1"/>
      <c r="NQQ359" s="1"/>
      <c r="NQR359" s="1"/>
      <c r="NQS359" s="1"/>
      <c r="NQT359" s="1"/>
      <c r="NQU359" s="1"/>
      <c r="NQV359" s="1"/>
      <c r="NQW359" s="1"/>
      <c r="NQX359" s="1"/>
      <c r="NQY359" s="1"/>
      <c r="NQZ359" s="1"/>
      <c r="NRA359" s="1"/>
      <c r="NRB359" s="1"/>
      <c r="NRC359" s="1"/>
      <c r="NRD359" s="1"/>
      <c r="NRE359" s="1"/>
      <c r="NRF359" s="1"/>
      <c r="NRG359" s="1"/>
      <c r="NRH359" s="1"/>
      <c r="NRI359" s="1"/>
      <c r="NRJ359" s="1"/>
      <c r="NRK359" s="1"/>
      <c r="NRL359" s="1"/>
      <c r="NRM359" s="1"/>
      <c r="NRN359" s="1"/>
      <c r="NRO359" s="1"/>
      <c r="NRP359" s="1"/>
      <c r="NRQ359" s="1"/>
      <c r="NRR359" s="1"/>
      <c r="NRS359" s="1"/>
      <c r="NRT359" s="1"/>
      <c r="NRU359" s="1"/>
      <c r="NRV359" s="1"/>
      <c r="NRW359" s="1"/>
      <c r="NRX359" s="1"/>
      <c r="NRY359" s="1"/>
      <c r="NRZ359" s="1"/>
      <c r="NSA359" s="1"/>
      <c r="NSB359" s="1"/>
      <c r="NSC359" s="1"/>
      <c r="NSD359" s="1"/>
      <c r="NSE359" s="1"/>
      <c r="NSF359" s="1"/>
      <c r="NSG359" s="1"/>
      <c r="NSH359" s="1"/>
      <c r="NSI359" s="1"/>
      <c r="NSJ359" s="1"/>
      <c r="NSK359" s="1"/>
      <c r="NSL359" s="1"/>
      <c r="NSM359" s="1"/>
      <c r="NSN359" s="1"/>
      <c r="NSO359" s="1"/>
      <c r="NSP359" s="1"/>
      <c r="NSQ359" s="1"/>
      <c r="NSR359" s="1"/>
      <c r="NSS359" s="1"/>
      <c r="NST359" s="1"/>
      <c r="NSU359" s="1"/>
      <c r="NSV359" s="1"/>
      <c r="NSW359" s="1"/>
      <c r="NSX359" s="1"/>
      <c r="NSY359" s="1"/>
      <c r="NSZ359" s="1"/>
      <c r="NTA359" s="1"/>
      <c r="NTB359" s="1"/>
      <c r="NTC359" s="1"/>
      <c r="NTD359" s="1"/>
      <c r="NTE359" s="1"/>
      <c r="NTF359" s="1"/>
      <c r="NTG359" s="1"/>
      <c r="NTH359" s="1"/>
      <c r="NTI359" s="1"/>
      <c r="NTJ359" s="1"/>
      <c r="NTK359" s="1"/>
      <c r="NTL359" s="1"/>
      <c r="NTM359" s="1"/>
      <c r="NTN359" s="1"/>
      <c r="NTO359" s="1"/>
      <c r="NTP359" s="1"/>
      <c r="NTQ359" s="1"/>
      <c r="NTR359" s="1"/>
      <c r="NTS359" s="1"/>
      <c r="NTT359" s="1"/>
      <c r="NTU359" s="1"/>
      <c r="NTV359" s="1"/>
      <c r="NTW359" s="1"/>
      <c r="NTX359" s="1"/>
      <c r="NTY359" s="1"/>
      <c r="NTZ359" s="1"/>
      <c r="NUA359" s="1"/>
      <c r="NUB359" s="1"/>
      <c r="NUC359" s="1"/>
      <c r="NUD359" s="1"/>
      <c r="NUE359" s="1"/>
      <c r="NUF359" s="1"/>
      <c r="NUG359" s="1"/>
      <c r="NUH359" s="1"/>
      <c r="NUI359" s="1"/>
      <c r="NUJ359" s="1"/>
      <c r="NUK359" s="1"/>
      <c r="NUL359" s="1"/>
      <c r="NUM359" s="1"/>
      <c r="NUN359" s="1"/>
      <c r="NUO359" s="1"/>
      <c r="NUP359" s="1"/>
      <c r="NUQ359" s="1"/>
      <c r="NUR359" s="1"/>
      <c r="NUS359" s="1"/>
      <c r="NUT359" s="1"/>
      <c r="NUU359" s="1"/>
      <c r="NUV359" s="1"/>
      <c r="NUW359" s="1"/>
      <c r="NUX359" s="1"/>
      <c r="NUY359" s="1"/>
      <c r="NUZ359" s="1"/>
      <c r="NVA359" s="1"/>
      <c r="NVB359" s="1"/>
      <c r="NVC359" s="1"/>
      <c r="NVD359" s="1"/>
      <c r="NVE359" s="1"/>
      <c r="NVF359" s="1"/>
      <c r="NVG359" s="1"/>
      <c r="NVH359" s="1"/>
      <c r="NVI359" s="1"/>
      <c r="NVJ359" s="1"/>
      <c r="NVK359" s="1"/>
      <c r="NVL359" s="1"/>
      <c r="NVM359" s="1"/>
      <c r="NVN359" s="1"/>
      <c r="NVO359" s="1"/>
      <c r="NVP359" s="1"/>
      <c r="NVQ359" s="1"/>
      <c r="NVR359" s="1"/>
      <c r="NVS359" s="1"/>
      <c r="NVT359" s="1"/>
      <c r="NVU359" s="1"/>
      <c r="NVV359" s="1"/>
      <c r="NVW359" s="1"/>
      <c r="NVX359" s="1"/>
      <c r="NVY359" s="1"/>
      <c r="NVZ359" s="1"/>
      <c r="NWA359" s="1"/>
      <c r="NWB359" s="1"/>
      <c r="NWC359" s="1"/>
      <c r="NWD359" s="1"/>
      <c r="NWE359" s="1"/>
      <c r="NWF359" s="1"/>
      <c r="NWG359" s="1"/>
      <c r="NWH359" s="1"/>
      <c r="NWI359" s="1"/>
      <c r="NWJ359" s="1"/>
      <c r="NWK359" s="1"/>
      <c r="NWL359" s="1"/>
      <c r="NWM359" s="1"/>
      <c r="NWN359" s="1"/>
      <c r="NWO359" s="1"/>
      <c r="NWP359" s="1"/>
      <c r="NWQ359" s="1"/>
      <c r="NWR359" s="1"/>
      <c r="NWS359" s="1"/>
      <c r="NWT359" s="1"/>
      <c r="NWU359" s="1"/>
      <c r="NWV359" s="1"/>
      <c r="NWW359" s="1"/>
      <c r="NWX359" s="1"/>
      <c r="NWY359" s="1"/>
      <c r="NWZ359" s="1"/>
      <c r="NXA359" s="1"/>
      <c r="NXB359" s="1"/>
      <c r="NXC359" s="1"/>
      <c r="NXD359" s="1"/>
      <c r="NXE359" s="1"/>
      <c r="NXF359" s="1"/>
      <c r="NXG359" s="1"/>
      <c r="NXH359" s="1"/>
      <c r="NXI359" s="1"/>
      <c r="NXJ359" s="1"/>
      <c r="NXK359" s="1"/>
      <c r="NXL359" s="1"/>
      <c r="NXM359" s="1"/>
      <c r="NXN359" s="1"/>
      <c r="NXO359" s="1"/>
      <c r="NXP359" s="1"/>
      <c r="NXQ359" s="1"/>
      <c r="NXR359" s="1"/>
      <c r="NXS359" s="1"/>
      <c r="NXT359" s="1"/>
      <c r="NXU359" s="1"/>
      <c r="NXV359" s="1"/>
      <c r="NXW359" s="1"/>
      <c r="NXX359" s="1"/>
      <c r="NXY359" s="1"/>
      <c r="NXZ359" s="1"/>
      <c r="NYA359" s="1"/>
      <c r="NYB359" s="1"/>
      <c r="NYC359" s="1"/>
      <c r="NYD359" s="1"/>
      <c r="NYE359" s="1"/>
      <c r="NYF359" s="1"/>
      <c r="NYG359" s="1"/>
      <c r="NYH359" s="1"/>
      <c r="NYI359" s="1"/>
      <c r="NYJ359" s="1"/>
      <c r="NYK359" s="1"/>
      <c r="NYL359" s="1"/>
      <c r="NYM359" s="1"/>
      <c r="NYN359" s="1"/>
      <c r="NYO359" s="1"/>
      <c r="NYP359" s="1"/>
      <c r="NYQ359" s="1"/>
      <c r="NYR359" s="1"/>
      <c r="NYS359" s="1"/>
      <c r="NYT359" s="1"/>
      <c r="NYU359" s="1"/>
      <c r="NYV359" s="1"/>
      <c r="NYW359" s="1"/>
      <c r="NYX359" s="1"/>
      <c r="NYY359" s="1"/>
      <c r="NYZ359" s="1"/>
      <c r="NZA359" s="1"/>
      <c r="NZB359" s="1"/>
      <c r="NZC359" s="1"/>
      <c r="NZD359" s="1"/>
      <c r="NZE359" s="1"/>
      <c r="NZF359" s="1"/>
      <c r="NZG359" s="1"/>
      <c r="NZH359" s="1"/>
      <c r="NZI359" s="1"/>
      <c r="NZJ359" s="1"/>
      <c r="NZK359" s="1"/>
      <c r="NZL359" s="1"/>
      <c r="NZM359" s="1"/>
      <c r="NZN359" s="1"/>
      <c r="NZO359" s="1"/>
      <c r="NZP359" s="1"/>
      <c r="NZQ359" s="1"/>
      <c r="NZR359" s="1"/>
      <c r="NZS359" s="1"/>
      <c r="NZT359" s="1"/>
      <c r="NZU359" s="1"/>
      <c r="NZV359" s="1"/>
      <c r="NZW359" s="1"/>
      <c r="NZX359" s="1"/>
      <c r="NZY359" s="1"/>
      <c r="NZZ359" s="1"/>
      <c r="OAA359" s="1"/>
      <c r="OAB359" s="1"/>
      <c r="OAC359" s="1"/>
      <c r="OAD359" s="1"/>
      <c r="OAE359" s="1"/>
      <c r="OAF359" s="1"/>
      <c r="OAG359" s="1"/>
      <c r="OAH359" s="1"/>
      <c r="OAI359" s="1"/>
      <c r="OAJ359" s="1"/>
      <c r="OAK359" s="1"/>
      <c r="OAL359" s="1"/>
      <c r="OAM359" s="1"/>
      <c r="OAN359" s="1"/>
      <c r="OAO359" s="1"/>
      <c r="OAP359" s="1"/>
      <c r="OAQ359" s="1"/>
      <c r="OAR359" s="1"/>
      <c r="OAS359" s="1"/>
      <c r="OAT359" s="1"/>
      <c r="OAU359" s="1"/>
      <c r="OAV359" s="1"/>
      <c r="OAW359" s="1"/>
      <c r="OAX359" s="1"/>
      <c r="OAY359" s="1"/>
      <c r="OAZ359" s="1"/>
      <c r="OBA359" s="1"/>
      <c r="OBB359" s="1"/>
      <c r="OBC359" s="1"/>
      <c r="OBD359" s="1"/>
      <c r="OBE359" s="1"/>
      <c r="OBF359" s="1"/>
      <c r="OBG359" s="1"/>
      <c r="OBH359" s="1"/>
      <c r="OBI359" s="1"/>
      <c r="OBJ359" s="1"/>
      <c r="OBK359" s="1"/>
      <c r="OBL359" s="1"/>
      <c r="OBM359" s="1"/>
      <c r="OBN359" s="1"/>
      <c r="OBO359" s="1"/>
      <c r="OBP359" s="1"/>
      <c r="OBQ359" s="1"/>
      <c r="OBR359" s="1"/>
      <c r="OBS359" s="1"/>
      <c r="OBT359" s="1"/>
      <c r="OBU359" s="1"/>
      <c r="OBV359" s="1"/>
      <c r="OBW359" s="1"/>
      <c r="OBX359" s="1"/>
      <c r="OBY359" s="1"/>
      <c r="OBZ359" s="1"/>
      <c r="OCA359" s="1"/>
      <c r="OCB359" s="1"/>
      <c r="OCC359" s="1"/>
      <c r="OCD359" s="1"/>
      <c r="OCE359" s="1"/>
      <c r="OCF359" s="1"/>
      <c r="OCG359" s="1"/>
      <c r="OCH359" s="1"/>
      <c r="OCI359" s="1"/>
      <c r="OCJ359" s="1"/>
      <c r="OCK359" s="1"/>
      <c r="OCL359" s="1"/>
      <c r="OCM359" s="1"/>
      <c r="OCN359" s="1"/>
      <c r="OCO359" s="1"/>
      <c r="OCP359" s="1"/>
      <c r="OCQ359" s="1"/>
      <c r="OCR359" s="1"/>
      <c r="OCS359" s="1"/>
      <c r="OCT359" s="1"/>
      <c r="OCU359" s="1"/>
      <c r="OCV359" s="1"/>
      <c r="OCW359" s="1"/>
      <c r="OCX359" s="1"/>
      <c r="OCY359" s="1"/>
      <c r="OCZ359" s="1"/>
      <c r="ODA359" s="1"/>
      <c r="ODB359" s="1"/>
      <c r="ODC359" s="1"/>
      <c r="ODD359" s="1"/>
      <c r="ODE359" s="1"/>
      <c r="ODF359" s="1"/>
      <c r="ODG359" s="1"/>
      <c r="ODH359" s="1"/>
      <c r="ODI359" s="1"/>
      <c r="ODJ359" s="1"/>
      <c r="ODK359" s="1"/>
      <c r="ODL359" s="1"/>
      <c r="ODM359" s="1"/>
      <c r="ODN359" s="1"/>
      <c r="ODO359" s="1"/>
      <c r="ODP359" s="1"/>
      <c r="ODQ359" s="1"/>
      <c r="ODR359" s="1"/>
      <c r="ODS359" s="1"/>
      <c r="ODT359" s="1"/>
      <c r="ODU359" s="1"/>
      <c r="ODV359" s="1"/>
      <c r="ODW359" s="1"/>
      <c r="ODX359" s="1"/>
      <c r="ODY359" s="1"/>
      <c r="ODZ359" s="1"/>
      <c r="OEA359" s="1"/>
      <c r="OEB359" s="1"/>
      <c r="OEC359" s="1"/>
      <c r="OED359" s="1"/>
      <c r="OEE359" s="1"/>
      <c r="OEF359" s="1"/>
      <c r="OEG359" s="1"/>
      <c r="OEH359" s="1"/>
      <c r="OEI359" s="1"/>
      <c r="OEJ359" s="1"/>
      <c r="OEK359" s="1"/>
      <c r="OEL359" s="1"/>
      <c r="OEM359" s="1"/>
      <c r="OEN359" s="1"/>
      <c r="OEO359" s="1"/>
      <c r="OEP359" s="1"/>
      <c r="OEQ359" s="1"/>
      <c r="OER359" s="1"/>
      <c r="OES359" s="1"/>
      <c r="OET359" s="1"/>
      <c r="OEU359" s="1"/>
      <c r="OEV359" s="1"/>
      <c r="OEW359" s="1"/>
      <c r="OEX359" s="1"/>
      <c r="OEY359" s="1"/>
      <c r="OEZ359" s="1"/>
      <c r="OFA359" s="1"/>
      <c r="OFB359" s="1"/>
      <c r="OFC359" s="1"/>
      <c r="OFD359" s="1"/>
      <c r="OFE359" s="1"/>
      <c r="OFF359" s="1"/>
      <c r="OFG359" s="1"/>
      <c r="OFH359" s="1"/>
      <c r="OFI359" s="1"/>
      <c r="OFJ359" s="1"/>
      <c r="OFK359" s="1"/>
      <c r="OFL359" s="1"/>
      <c r="OFM359" s="1"/>
      <c r="OFN359" s="1"/>
      <c r="OFO359" s="1"/>
      <c r="OFP359" s="1"/>
      <c r="OFQ359" s="1"/>
      <c r="OFR359" s="1"/>
      <c r="OFS359" s="1"/>
      <c r="OFT359" s="1"/>
      <c r="OFU359" s="1"/>
      <c r="OFV359" s="1"/>
      <c r="OFW359" s="1"/>
      <c r="OFX359" s="1"/>
      <c r="OFY359" s="1"/>
      <c r="OFZ359" s="1"/>
      <c r="OGA359" s="1"/>
      <c r="OGB359" s="1"/>
      <c r="OGC359" s="1"/>
      <c r="OGD359" s="1"/>
      <c r="OGE359" s="1"/>
      <c r="OGF359" s="1"/>
      <c r="OGG359" s="1"/>
      <c r="OGH359" s="1"/>
      <c r="OGI359" s="1"/>
      <c r="OGJ359" s="1"/>
      <c r="OGK359" s="1"/>
      <c r="OGL359" s="1"/>
      <c r="OGM359" s="1"/>
      <c r="OGN359" s="1"/>
      <c r="OGO359" s="1"/>
      <c r="OGP359" s="1"/>
      <c r="OGQ359" s="1"/>
      <c r="OGR359" s="1"/>
      <c r="OGS359" s="1"/>
      <c r="OGT359" s="1"/>
      <c r="OGU359" s="1"/>
      <c r="OGV359" s="1"/>
      <c r="OGW359" s="1"/>
      <c r="OGX359" s="1"/>
      <c r="OGY359" s="1"/>
      <c r="OGZ359" s="1"/>
      <c r="OHA359" s="1"/>
      <c r="OHB359" s="1"/>
      <c r="OHC359" s="1"/>
      <c r="OHD359" s="1"/>
      <c r="OHE359" s="1"/>
      <c r="OHF359" s="1"/>
      <c r="OHG359" s="1"/>
      <c r="OHH359" s="1"/>
      <c r="OHI359" s="1"/>
      <c r="OHJ359" s="1"/>
      <c r="OHK359" s="1"/>
      <c r="OHL359" s="1"/>
      <c r="OHM359" s="1"/>
      <c r="OHN359" s="1"/>
      <c r="OHO359" s="1"/>
      <c r="OHP359" s="1"/>
      <c r="OHQ359" s="1"/>
      <c r="OHR359" s="1"/>
      <c r="OHS359" s="1"/>
      <c r="OHT359" s="1"/>
      <c r="OHU359" s="1"/>
      <c r="OHV359" s="1"/>
      <c r="OHW359" s="1"/>
      <c r="OHX359" s="1"/>
      <c r="OHY359" s="1"/>
      <c r="OHZ359" s="1"/>
      <c r="OIA359" s="1"/>
      <c r="OIB359" s="1"/>
      <c r="OIC359" s="1"/>
      <c r="OID359" s="1"/>
      <c r="OIE359" s="1"/>
      <c r="OIF359" s="1"/>
      <c r="OIG359" s="1"/>
      <c r="OIH359" s="1"/>
      <c r="OII359" s="1"/>
      <c r="OIJ359" s="1"/>
      <c r="OIK359" s="1"/>
      <c r="OIL359" s="1"/>
      <c r="OIM359" s="1"/>
      <c r="OIN359" s="1"/>
      <c r="OIO359" s="1"/>
      <c r="OIP359" s="1"/>
      <c r="OIQ359" s="1"/>
      <c r="OIR359" s="1"/>
      <c r="OIS359" s="1"/>
      <c r="OIT359" s="1"/>
      <c r="OIU359" s="1"/>
      <c r="OIV359" s="1"/>
      <c r="OIW359" s="1"/>
      <c r="OIX359" s="1"/>
      <c r="OIY359" s="1"/>
      <c r="OIZ359" s="1"/>
      <c r="OJA359" s="1"/>
      <c r="OJB359" s="1"/>
      <c r="OJC359" s="1"/>
      <c r="OJD359" s="1"/>
      <c r="OJE359" s="1"/>
      <c r="OJF359" s="1"/>
      <c r="OJG359" s="1"/>
      <c r="OJH359" s="1"/>
      <c r="OJI359" s="1"/>
      <c r="OJJ359" s="1"/>
      <c r="OJK359" s="1"/>
      <c r="OJL359" s="1"/>
      <c r="OJM359" s="1"/>
      <c r="OJN359" s="1"/>
      <c r="OJO359" s="1"/>
      <c r="OJP359" s="1"/>
      <c r="OJQ359" s="1"/>
      <c r="OJR359" s="1"/>
      <c r="OJS359" s="1"/>
      <c r="OJT359" s="1"/>
      <c r="OJU359" s="1"/>
      <c r="OJV359" s="1"/>
      <c r="OJW359" s="1"/>
      <c r="OJX359" s="1"/>
      <c r="OJY359" s="1"/>
      <c r="OJZ359" s="1"/>
      <c r="OKA359" s="1"/>
      <c r="OKB359" s="1"/>
      <c r="OKC359" s="1"/>
      <c r="OKD359" s="1"/>
      <c r="OKE359" s="1"/>
      <c r="OKF359" s="1"/>
      <c r="OKG359" s="1"/>
      <c r="OKH359" s="1"/>
      <c r="OKI359" s="1"/>
      <c r="OKJ359" s="1"/>
      <c r="OKK359" s="1"/>
      <c r="OKL359" s="1"/>
      <c r="OKM359" s="1"/>
      <c r="OKN359" s="1"/>
      <c r="OKO359" s="1"/>
      <c r="OKP359" s="1"/>
      <c r="OKQ359" s="1"/>
      <c r="OKR359" s="1"/>
      <c r="OKS359" s="1"/>
      <c r="OKT359" s="1"/>
      <c r="OKU359" s="1"/>
      <c r="OKV359" s="1"/>
      <c r="OKW359" s="1"/>
      <c r="OKX359" s="1"/>
      <c r="OKY359" s="1"/>
      <c r="OKZ359" s="1"/>
      <c r="OLA359" s="1"/>
      <c r="OLB359" s="1"/>
      <c r="OLC359" s="1"/>
      <c r="OLD359" s="1"/>
      <c r="OLE359" s="1"/>
      <c r="OLF359" s="1"/>
      <c r="OLG359" s="1"/>
      <c r="OLH359" s="1"/>
      <c r="OLI359" s="1"/>
      <c r="OLJ359" s="1"/>
      <c r="OLK359" s="1"/>
      <c r="OLL359" s="1"/>
      <c r="OLM359" s="1"/>
      <c r="OLN359" s="1"/>
      <c r="OLO359" s="1"/>
      <c r="OLP359" s="1"/>
      <c r="OLQ359" s="1"/>
      <c r="OLR359" s="1"/>
      <c r="OLS359" s="1"/>
      <c r="OLT359" s="1"/>
      <c r="OLU359" s="1"/>
      <c r="OLV359" s="1"/>
      <c r="OLW359" s="1"/>
      <c r="OLX359" s="1"/>
      <c r="OLY359" s="1"/>
      <c r="OLZ359" s="1"/>
      <c r="OMA359" s="1"/>
      <c r="OMB359" s="1"/>
      <c r="OMC359" s="1"/>
      <c r="OMD359" s="1"/>
      <c r="OME359" s="1"/>
      <c r="OMF359" s="1"/>
      <c r="OMG359" s="1"/>
      <c r="OMH359" s="1"/>
      <c r="OMI359" s="1"/>
      <c r="OMJ359" s="1"/>
      <c r="OMK359" s="1"/>
      <c r="OML359" s="1"/>
      <c r="OMM359" s="1"/>
      <c r="OMN359" s="1"/>
      <c r="OMO359" s="1"/>
      <c r="OMP359" s="1"/>
      <c r="OMQ359" s="1"/>
      <c r="OMR359" s="1"/>
      <c r="OMS359" s="1"/>
      <c r="OMT359" s="1"/>
      <c r="OMU359" s="1"/>
      <c r="OMV359" s="1"/>
      <c r="OMW359" s="1"/>
      <c r="OMX359" s="1"/>
      <c r="OMY359" s="1"/>
      <c r="OMZ359" s="1"/>
      <c r="ONA359" s="1"/>
      <c r="ONB359" s="1"/>
      <c r="ONC359" s="1"/>
      <c r="OND359" s="1"/>
      <c r="ONE359" s="1"/>
      <c r="ONF359" s="1"/>
      <c r="ONG359" s="1"/>
      <c r="ONH359" s="1"/>
      <c r="ONI359" s="1"/>
      <c r="ONJ359" s="1"/>
      <c r="ONK359" s="1"/>
      <c r="ONL359" s="1"/>
      <c r="ONM359" s="1"/>
      <c r="ONN359" s="1"/>
      <c r="ONO359" s="1"/>
      <c r="ONP359" s="1"/>
      <c r="ONQ359" s="1"/>
      <c r="ONR359" s="1"/>
      <c r="ONS359" s="1"/>
      <c r="ONT359" s="1"/>
      <c r="ONU359" s="1"/>
      <c r="ONV359" s="1"/>
      <c r="ONW359" s="1"/>
      <c r="ONX359" s="1"/>
      <c r="ONY359" s="1"/>
      <c r="ONZ359" s="1"/>
      <c r="OOA359" s="1"/>
      <c r="OOB359" s="1"/>
      <c r="OOC359" s="1"/>
      <c r="OOD359" s="1"/>
      <c r="OOE359" s="1"/>
      <c r="OOF359" s="1"/>
      <c r="OOG359" s="1"/>
      <c r="OOH359" s="1"/>
      <c r="OOI359" s="1"/>
      <c r="OOJ359" s="1"/>
      <c r="OOK359" s="1"/>
      <c r="OOL359" s="1"/>
      <c r="OOM359" s="1"/>
      <c r="OON359" s="1"/>
      <c r="OOO359" s="1"/>
      <c r="OOP359" s="1"/>
      <c r="OOQ359" s="1"/>
      <c r="OOR359" s="1"/>
      <c r="OOS359" s="1"/>
      <c r="OOT359" s="1"/>
      <c r="OOU359" s="1"/>
      <c r="OOV359" s="1"/>
      <c r="OOW359" s="1"/>
      <c r="OOX359" s="1"/>
      <c r="OOY359" s="1"/>
      <c r="OOZ359" s="1"/>
      <c r="OPA359" s="1"/>
      <c r="OPB359" s="1"/>
      <c r="OPC359" s="1"/>
      <c r="OPD359" s="1"/>
      <c r="OPE359" s="1"/>
      <c r="OPF359" s="1"/>
      <c r="OPG359" s="1"/>
      <c r="OPH359" s="1"/>
      <c r="OPI359" s="1"/>
      <c r="OPJ359" s="1"/>
      <c r="OPK359" s="1"/>
      <c r="OPL359" s="1"/>
      <c r="OPM359" s="1"/>
      <c r="OPN359" s="1"/>
      <c r="OPO359" s="1"/>
      <c r="OPP359" s="1"/>
      <c r="OPQ359" s="1"/>
      <c r="OPR359" s="1"/>
      <c r="OPS359" s="1"/>
      <c r="OPT359" s="1"/>
      <c r="OPU359" s="1"/>
      <c r="OPV359" s="1"/>
      <c r="OPW359" s="1"/>
      <c r="OPX359" s="1"/>
      <c r="OPY359" s="1"/>
      <c r="OPZ359" s="1"/>
      <c r="OQA359" s="1"/>
      <c r="OQB359" s="1"/>
      <c r="OQC359" s="1"/>
      <c r="OQD359" s="1"/>
      <c r="OQE359" s="1"/>
      <c r="OQF359" s="1"/>
      <c r="OQG359" s="1"/>
      <c r="OQH359" s="1"/>
      <c r="OQI359" s="1"/>
      <c r="OQJ359" s="1"/>
      <c r="OQK359" s="1"/>
      <c r="OQL359" s="1"/>
      <c r="OQM359" s="1"/>
      <c r="OQN359" s="1"/>
      <c r="OQO359" s="1"/>
      <c r="OQP359" s="1"/>
      <c r="OQQ359" s="1"/>
      <c r="OQR359" s="1"/>
      <c r="OQS359" s="1"/>
      <c r="OQT359" s="1"/>
      <c r="OQU359" s="1"/>
      <c r="OQV359" s="1"/>
      <c r="OQW359" s="1"/>
      <c r="OQX359" s="1"/>
      <c r="OQY359" s="1"/>
      <c r="OQZ359" s="1"/>
      <c r="ORA359" s="1"/>
      <c r="ORB359" s="1"/>
      <c r="ORC359" s="1"/>
      <c r="ORD359" s="1"/>
      <c r="ORE359" s="1"/>
      <c r="ORF359" s="1"/>
      <c r="ORG359" s="1"/>
      <c r="ORH359" s="1"/>
      <c r="ORI359" s="1"/>
      <c r="ORJ359" s="1"/>
      <c r="ORK359" s="1"/>
      <c r="ORL359" s="1"/>
      <c r="ORM359" s="1"/>
      <c r="ORN359" s="1"/>
      <c r="ORO359" s="1"/>
      <c r="ORP359" s="1"/>
      <c r="ORQ359" s="1"/>
      <c r="ORR359" s="1"/>
      <c r="ORS359" s="1"/>
      <c r="ORT359" s="1"/>
      <c r="ORU359" s="1"/>
      <c r="ORV359" s="1"/>
      <c r="ORW359" s="1"/>
      <c r="ORX359" s="1"/>
      <c r="ORY359" s="1"/>
      <c r="ORZ359" s="1"/>
      <c r="OSA359" s="1"/>
      <c r="OSB359" s="1"/>
      <c r="OSC359" s="1"/>
      <c r="OSD359" s="1"/>
      <c r="OSE359" s="1"/>
      <c r="OSF359" s="1"/>
      <c r="OSG359" s="1"/>
      <c r="OSH359" s="1"/>
      <c r="OSI359" s="1"/>
      <c r="OSJ359" s="1"/>
      <c r="OSK359" s="1"/>
      <c r="OSL359" s="1"/>
      <c r="OSM359" s="1"/>
      <c r="OSN359" s="1"/>
      <c r="OSO359" s="1"/>
      <c r="OSP359" s="1"/>
      <c r="OSQ359" s="1"/>
      <c r="OSR359" s="1"/>
      <c r="OSS359" s="1"/>
      <c r="OST359" s="1"/>
      <c r="OSU359" s="1"/>
      <c r="OSV359" s="1"/>
      <c r="OSW359" s="1"/>
      <c r="OSX359" s="1"/>
      <c r="OSY359" s="1"/>
      <c r="OSZ359" s="1"/>
      <c r="OTA359" s="1"/>
      <c r="OTB359" s="1"/>
      <c r="OTC359" s="1"/>
      <c r="OTD359" s="1"/>
      <c r="OTE359" s="1"/>
      <c r="OTF359" s="1"/>
      <c r="OTG359" s="1"/>
      <c r="OTH359" s="1"/>
      <c r="OTI359" s="1"/>
      <c r="OTJ359" s="1"/>
      <c r="OTK359" s="1"/>
      <c r="OTL359" s="1"/>
      <c r="OTM359" s="1"/>
      <c r="OTN359" s="1"/>
      <c r="OTO359" s="1"/>
      <c r="OTP359" s="1"/>
      <c r="OTQ359" s="1"/>
      <c r="OTR359" s="1"/>
      <c r="OTS359" s="1"/>
      <c r="OTT359" s="1"/>
      <c r="OTU359" s="1"/>
      <c r="OTV359" s="1"/>
      <c r="OTW359" s="1"/>
      <c r="OTX359" s="1"/>
      <c r="OTY359" s="1"/>
      <c r="OTZ359" s="1"/>
      <c r="OUA359" s="1"/>
      <c r="OUB359" s="1"/>
      <c r="OUC359" s="1"/>
      <c r="OUD359" s="1"/>
      <c r="OUE359" s="1"/>
      <c r="OUF359" s="1"/>
      <c r="OUG359" s="1"/>
      <c r="OUH359" s="1"/>
      <c r="OUI359" s="1"/>
      <c r="OUJ359" s="1"/>
      <c r="OUK359" s="1"/>
      <c r="OUL359" s="1"/>
      <c r="OUM359" s="1"/>
      <c r="OUN359" s="1"/>
      <c r="OUO359" s="1"/>
      <c r="OUP359" s="1"/>
      <c r="OUQ359" s="1"/>
      <c r="OUR359" s="1"/>
      <c r="OUS359" s="1"/>
      <c r="OUT359" s="1"/>
      <c r="OUU359" s="1"/>
      <c r="OUV359" s="1"/>
      <c r="OUW359" s="1"/>
      <c r="OUX359" s="1"/>
      <c r="OUY359" s="1"/>
      <c r="OUZ359" s="1"/>
      <c r="OVA359" s="1"/>
      <c r="OVB359" s="1"/>
      <c r="OVC359" s="1"/>
      <c r="OVD359" s="1"/>
      <c r="OVE359" s="1"/>
      <c r="OVF359" s="1"/>
      <c r="OVG359" s="1"/>
      <c r="OVH359" s="1"/>
      <c r="OVI359" s="1"/>
      <c r="OVJ359" s="1"/>
      <c r="OVK359" s="1"/>
      <c r="OVL359" s="1"/>
      <c r="OVM359" s="1"/>
      <c r="OVN359" s="1"/>
      <c r="OVO359" s="1"/>
      <c r="OVP359" s="1"/>
      <c r="OVQ359" s="1"/>
      <c r="OVR359" s="1"/>
      <c r="OVS359" s="1"/>
      <c r="OVT359" s="1"/>
      <c r="OVU359" s="1"/>
      <c r="OVV359" s="1"/>
      <c r="OVW359" s="1"/>
      <c r="OVX359" s="1"/>
      <c r="OVY359" s="1"/>
      <c r="OVZ359" s="1"/>
      <c r="OWA359" s="1"/>
      <c r="OWB359" s="1"/>
      <c r="OWC359" s="1"/>
      <c r="OWD359" s="1"/>
      <c r="OWE359" s="1"/>
      <c r="OWF359" s="1"/>
      <c r="OWG359" s="1"/>
      <c r="OWH359" s="1"/>
      <c r="OWI359" s="1"/>
      <c r="OWJ359" s="1"/>
      <c r="OWK359" s="1"/>
      <c r="OWL359" s="1"/>
      <c r="OWM359" s="1"/>
      <c r="OWN359" s="1"/>
      <c r="OWO359" s="1"/>
      <c r="OWP359" s="1"/>
      <c r="OWQ359" s="1"/>
      <c r="OWR359" s="1"/>
      <c r="OWS359" s="1"/>
      <c r="OWT359" s="1"/>
      <c r="OWU359" s="1"/>
      <c r="OWV359" s="1"/>
      <c r="OWW359" s="1"/>
      <c r="OWX359" s="1"/>
      <c r="OWY359" s="1"/>
      <c r="OWZ359" s="1"/>
      <c r="OXA359" s="1"/>
      <c r="OXB359" s="1"/>
      <c r="OXC359" s="1"/>
      <c r="OXD359" s="1"/>
      <c r="OXE359" s="1"/>
      <c r="OXF359" s="1"/>
      <c r="OXG359" s="1"/>
      <c r="OXH359" s="1"/>
      <c r="OXI359" s="1"/>
      <c r="OXJ359" s="1"/>
      <c r="OXK359" s="1"/>
      <c r="OXL359" s="1"/>
      <c r="OXM359" s="1"/>
      <c r="OXN359" s="1"/>
      <c r="OXO359" s="1"/>
      <c r="OXP359" s="1"/>
      <c r="OXQ359" s="1"/>
      <c r="OXR359" s="1"/>
      <c r="OXS359" s="1"/>
      <c r="OXT359" s="1"/>
      <c r="OXU359" s="1"/>
      <c r="OXV359" s="1"/>
      <c r="OXW359" s="1"/>
      <c r="OXX359" s="1"/>
      <c r="OXY359" s="1"/>
      <c r="OXZ359" s="1"/>
      <c r="OYA359" s="1"/>
      <c r="OYB359" s="1"/>
      <c r="OYC359" s="1"/>
      <c r="OYD359" s="1"/>
      <c r="OYE359" s="1"/>
      <c r="OYF359" s="1"/>
      <c r="OYG359" s="1"/>
      <c r="OYH359" s="1"/>
      <c r="OYI359" s="1"/>
      <c r="OYJ359" s="1"/>
      <c r="OYK359" s="1"/>
      <c r="OYL359" s="1"/>
      <c r="OYM359" s="1"/>
      <c r="OYN359" s="1"/>
      <c r="OYO359" s="1"/>
      <c r="OYP359" s="1"/>
      <c r="OYQ359" s="1"/>
      <c r="OYR359" s="1"/>
      <c r="OYS359" s="1"/>
      <c r="OYT359" s="1"/>
      <c r="OYU359" s="1"/>
      <c r="OYV359" s="1"/>
      <c r="OYW359" s="1"/>
      <c r="OYX359" s="1"/>
      <c r="OYY359" s="1"/>
      <c r="OYZ359" s="1"/>
      <c r="OZA359" s="1"/>
      <c r="OZB359" s="1"/>
      <c r="OZC359" s="1"/>
      <c r="OZD359" s="1"/>
      <c r="OZE359" s="1"/>
      <c r="OZF359" s="1"/>
      <c r="OZG359" s="1"/>
      <c r="OZH359" s="1"/>
      <c r="OZI359" s="1"/>
      <c r="OZJ359" s="1"/>
      <c r="OZK359" s="1"/>
      <c r="OZL359" s="1"/>
      <c r="OZM359" s="1"/>
      <c r="OZN359" s="1"/>
      <c r="OZO359" s="1"/>
      <c r="OZP359" s="1"/>
      <c r="OZQ359" s="1"/>
      <c r="OZR359" s="1"/>
      <c r="OZS359" s="1"/>
      <c r="OZT359" s="1"/>
      <c r="OZU359" s="1"/>
      <c r="OZV359" s="1"/>
      <c r="OZW359" s="1"/>
      <c r="OZX359" s="1"/>
      <c r="OZY359" s="1"/>
      <c r="OZZ359" s="1"/>
      <c r="PAA359" s="1"/>
      <c r="PAB359" s="1"/>
      <c r="PAC359" s="1"/>
      <c r="PAD359" s="1"/>
      <c r="PAE359" s="1"/>
      <c r="PAF359" s="1"/>
      <c r="PAG359" s="1"/>
      <c r="PAH359" s="1"/>
      <c r="PAI359" s="1"/>
      <c r="PAJ359" s="1"/>
      <c r="PAK359" s="1"/>
      <c r="PAL359" s="1"/>
      <c r="PAM359" s="1"/>
      <c r="PAN359" s="1"/>
      <c r="PAO359" s="1"/>
      <c r="PAP359" s="1"/>
      <c r="PAQ359" s="1"/>
      <c r="PAR359" s="1"/>
      <c r="PAS359" s="1"/>
      <c r="PAT359" s="1"/>
      <c r="PAU359" s="1"/>
      <c r="PAV359" s="1"/>
      <c r="PAW359" s="1"/>
      <c r="PAX359" s="1"/>
      <c r="PAY359" s="1"/>
      <c r="PAZ359" s="1"/>
      <c r="PBA359" s="1"/>
      <c r="PBB359" s="1"/>
      <c r="PBC359" s="1"/>
      <c r="PBD359" s="1"/>
      <c r="PBE359" s="1"/>
      <c r="PBF359" s="1"/>
      <c r="PBG359" s="1"/>
      <c r="PBH359" s="1"/>
      <c r="PBI359" s="1"/>
      <c r="PBJ359" s="1"/>
      <c r="PBK359" s="1"/>
      <c r="PBL359" s="1"/>
      <c r="PBM359" s="1"/>
      <c r="PBN359" s="1"/>
      <c r="PBO359" s="1"/>
      <c r="PBP359" s="1"/>
      <c r="PBQ359" s="1"/>
      <c r="PBR359" s="1"/>
      <c r="PBS359" s="1"/>
      <c r="PBT359" s="1"/>
      <c r="PBU359" s="1"/>
      <c r="PBV359" s="1"/>
      <c r="PBW359" s="1"/>
      <c r="PBX359" s="1"/>
      <c r="PBY359" s="1"/>
      <c r="PBZ359" s="1"/>
      <c r="PCA359" s="1"/>
      <c r="PCB359" s="1"/>
      <c r="PCC359" s="1"/>
      <c r="PCD359" s="1"/>
      <c r="PCE359" s="1"/>
      <c r="PCF359" s="1"/>
      <c r="PCG359" s="1"/>
      <c r="PCH359" s="1"/>
      <c r="PCI359" s="1"/>
      <c r="PCJ359" s="1"/>
      <c r="PCK359" s="1"/>
      <c r="PCL359" s="1"/>
      <c r="PCM359" s="1"/>
      <c r="PCN359" s="1"/>
      <c r="PCO359" s="1"/>
      <c r="PCP359" s="1"/>
      <c r="PCQ359" s="1"/>
      <c r="PCR359" s="1"/>
      <c r="PCS359" s="1"/>
      <c r="PCT359" s="1"/>
      <c r="PCU359" s="1"/>
      <c r="PCV359" s="1"/>
      <c r="PCW359" s="1"/>
      <c r="PCX359" s="1"/>
      <c r="PCY359" s="1"/>
      <c r="PCZ359" s="1"/>
      <c r="PDA359" s="1"/>
      <c r="PDB359" s="1"/>
      <c r="PDC359" s="1"/>
      <c r="PDD359" s="1"/>
      <c r="PDE359" s="1"/>
      <c r="PDF359" s="1"/>
      <c r="PDG359" s="1"/>
      <c r="PDH359" s="1"/>
      <c r="PDI359" s="1"/>
      <c r="PDJ359" s="1"/>
      <c r="PDK359" s="1"/>
      <c r="PDL359" s="1"/>
      <c r="PDM359" s="1"/>
      <c r="PDN359" s="1"/>
      <c r="PDO359" s="1"/>
      <c r="PDP359" s="1"/>
      <c r="PDQ359" s="1"/>
      <c r="PDR359" s="1"/>
      <c r="PDS359" s="1"/>
      <c r="PDT359" s="1"/>
      <c r="PDU359" s="1"/>
      <c r="PDV359" s="1"/>
      <c r="PDW359" s="1"/>
      <c r="PDX359" s="1"/>
      <c r="PDY359" s="1"/>
      <c r="PDZ359" s="1"/>
      <c r="PEA359" s="1"/>
      <c r="PEB359" s="1"/>
      <c r="PEC359" s="1"/>
      <c r="PED359" s="1"/>
      <c r="PEE359" s="1"/>
      <c r="PEF359" s="1"/>
      <c r="PEG359" s="1"/>
      <c r="PEH359" s="1"/>
      <c r="PEI359" s="1"/>
      <c r="PEJ359" s="1"/>
      <c r="PEK359" s="1"/>
      <c r="PEL359" s="1"/>
      <c r="PEM359" s="1"/>
      <c r="PEN359" s="1"/>
      <c r="PEO359" s="1"/>
      <c r="PEP359" s="1"/>
      <c r="PEQ359" s="1"/>
      <c r="PER359" s="1"/>
      <c r="PES359" s="1"/>
      <c r="PET359" s="1"/>
      <c r="PEU359" s="1"/>
      <c r="PEV359" s="1"/>
      <c r="PEW359" s="1"/>
      <c r="PEX359" s="1"/>
      <c r="PEY359" s="1"/>
      <c r="PEZ359" s="1"/>
      <c r="PFA359" s="1"/>
      <c r="PFB359" s="1"/>
      <c r="PFC359" s="1"/>
      <c r="PFD359" s="1"/>
      <c r="PFE359" s="1"/>
      <c r="PFF359" s="1"/>
      <c r="PFG359" s="1"/>
      <c r="PFH359" s="1"/>
      <c r="PFI359" s="1"/>
      <c r="PFJ359" s="1"/>
      <c r="PFK359" s="1"/>
      <c r="PFL359" s="1"/>
      <c r="PFM359" s="1"/>
      <c r="PFN359" s="1"/>
      <c r="PFO359" s="1"/>
      <c r="PFP359" s="1"/>
      <c r="PFQ359" s="1"/>
      <c r="PFR359" s="1"/>
      <c r="PFS359" s="1"/>
      <c r="PFT359" s="1"/>
      <c r="PFU359" s="1"/>
      <c r="PFV359" s="1"/>
      <c r="PFW359" s="1"/>
      <c r="PFX359" s="1"/>
      <c r="PFY359" s="1"/>
      <c r="PFZ359" s="1"/>
      <c r="PGA359" s="1"/>
      <c r="PGB359" s="1"/>
      <c r="PGC359" s="1"/>
      <c r="PGD359" s="1"/>
      <c r="PGE359" s="1"/>
      <c r="PGF359" s="1"/>
      <c r="PGG359" s="1"/>
      <c r="PGH359" s="1"/>
      <c r="PGI359" s="1"/>
      <c r="PGJ359" s="1"/>
      <c r="PGK359" s="1"/>
      <c r="PGL359" s="1"/>
      <c r="PGM359" s="1"/>
      <c r="PGN359" s="1"/>
      <c r="PGO359" s="1"/>
      <c r="PGP359" s="1"/>
      <c r="PGQ359" s="1"/>
      <c r="PGR359" s="1"/>
      <c r="PGS359" s="1"/>
      <c r="PGT359" s="1"/>
      <c r="PGU359" s="1"/>
      <c r="PGV359" s="1"/>
      <c r="PGW359" s="1"/>
      <c r="PGX359" s="1"/>
      <c r="PGY359" s="1"/>
      <c r="PGZ359" s="1"/>
      <c r="PHA359" s="1"/>
      <c r="PHB359" s="1"/>
      <c r="PHC359" s="1"/>
      <c r="PHD359" s="1"/>
      <c r="PHE359" s="1"/>
      <c r="PHF359" s="1"/>
      <c r="PHG359" s="1"/>
      <c r="PHH359" s="1"/>
      <c r="PHI359" s="1"/>
      <c r="PHJ359" s="1"/>
      <c r="PHK359" s="1"/>
      <c r="PHL359" s="1"/>
      <c r="PHM359" s="1"/>
      <c r="PHN359" s="1"/>
      <c r="PHO359" s="1"/>
      <c r="PHP359" s="1"/>
      <c r="PHQ359" s="1"/>
      <c r="PHR359" s="1"/>
      <c r="PHS359" s="1"/>
      <c r="PHT359" s="1"/>
      <c r="PHU359" s="1"/>
      <c r="PHV359" s="1"/>
      <c r="PHW359" s="1"/>
      <c r="PHX359" s="1"/>
      <c r="PHY359" s="1"/>
      <c r="PHZ359" s="1"/>
      <c r="PIA359" s="1"/>
      <c r="PIB359" s="1"/>
      <c r="PIC359" s="1"/>
      <c r="PID359" s="1"/>
      <c r="PIE359" s="1"/>
      <c r="PIF359" s="1"/>
      <c r="PIG359" s="1"/>
      <c r="PIH359" s="1"/>
      <c r="PII359" s="1"/>
      <c r="PIJ359" s="1"/>
      <c r="PIK359" s="1"/>
      <c r="PIL359" s="1"/>
      <c r="PIM359" s="1"/>
      <c r="PIN359" s="1"/>
      <c r="PIO359" s="1"/>
      <c r="PIP359" s="1"/>
      <c r="PIQ359" s="1"/>
      <c r="PIR359" s="1"/>
      <c r="PIS359" s="1"/>
      <c r="PIT359" s="1"/>
      <c r="PIU359" s="1"/>
      <c r="PIV359" s="1"/>
      <c r="PIW359" s="1"/>
      <c r="PIX359" s="1"/>
      <c r="PIY359" s="1"/>
      <c r="PIZ359" s="1"/>
      <c r="PJA359" s="1"/>
      <c r="PJB359" s="1"/>
      <c r="PJC359" s="1"/>
      <c r="PJD359" s="1"/>
      <c r="PJE359" s="1"/>
      <c r="PJF359" s="1"/>
      <c r="PJG359" s="1"/>
      <c r="PJH359" s="1"/>
      <c r="PJI359" s="1"/>
      <c r="PJJ359" s="1"/>
      <c r="PJK359" s="1"/>
      <c r="PJL359" s="1"/>
      <c r="PJM359" s="1"/>
      <c r="PJN359" s="1"/>
      <c r="PJO359" s="1"/>
      <c r="PJP359" s="1"/>
      <c r="PJQ359" s="1"/>
      <c r="PJR359" s="1"/>
      <c r="PJS359" s="1"/>
      <c r="PJT359" s="1"/>
      <c r="PJU359" s="1"/>
      <c r="PJV359" s="1"/>
      <c r="PJW359" s="1"/>
      <c r="PJX359" s="1"/>
      <c r="PJY359" s="1"/>
      <c r="PJZ359" s="1"/>
      <c r="PKA359" s="1"/>
      <c r="PKB359" s="1"/>
      <c r="PKC359" s="1"/>
      <c r="PKD359" s="1"/>
      <c r="PKE359" s="1"/>
      <c r="PKF359" s="1"/>
      <c r="PKG359" s="1"/>
      <c r="PKH359" s="1"/>
      <c r="PKI359" s="1"/>
      <c r="PKJ359" s="1"/>
      <c r="PKK359" s="1"/>
      <c r="PKL359" s="1"/>
      <c r="PKM359" s="1"/>
      <c r="PKN359" s="1"/>
      <c r="PKO359" s="1"/>
      <c r="PKP359" s="1"/>
      <c r="PKQ359" s="1"/>
      <c r="PKR359" s="1"/>
      <c r="PKS359" s="1"/>
      <c r="PKT359" s="1"/>
      <c r="PKU359" s="1"/>
      <c r="PKV359" s="1"/>
      <c r="PKW359" s="1"/>
      <c r="PKX359" s="1"/>
      <c r="PKY359" s="1"/>
      <c r="PKZ359" s="1"/>
      <c r="PLA359" s="1"/>
      <c r="PLB359" s="1"/>
      <c r="PLC359" s="1"/>
      <c r="PLD359" s="1"/>
      <c r="PLE359" s="1"/>
      <c r="PLF359" s="1"/>
      <c r="PLG359" s="1"/>
      <c r="PLH359" s="1"/>
      <c r="PLI359" s="1"/>
      <c r="PLJ359" s="1"/>
      <c r="PLK359" s="1"/>
      <c r="PLL359" s="1"/>
      <c r="PLM359" s="1"/>
      <c r="PLN359" s="1"/>
      <c r="PLO359" s="1"/>
      <c r="PLP359" s="1"/>
      <c r="PLQ359" s="1"/>
      <c r="PLR359" s="1"/>
      <c r="PLS359" s="1"/>
      <c r="PLT359" s="1"/>
      <c r="PLU359" s="1"/>
      <c r="PLV359" s="1"/>
      <c r="PLW359" s="1"/>
      <c r="PLX359" s="1"/>
      <c r="PLY359" s="1"/>
      <c r="PLZ359" s="1"/>
      <c r="PMA359" s="1"/>
      <c r="PMB359" s="1"/>
      <c r="PMC359" s="1"/>
      <c r="PMD359" s="1"/>
      <c r="PME359" s="1"/>
      <c r="PMF359" s="1"/>
      <c r="PMG359" s="1"/>
      <c r="PMH359" s="1"/>
      <c r="PMI359" s="1"/>
      <c r="PMJ359" s="1"/>
      <c r="PMK359" s="1"/>
      <c r="PML359" s="1"/>
      <c r="PMM359" s="1"/>
      <c r="PMN359" s="1"/>
      <c r="PMO359" s="1"/>
      <c r="PMP359" s="1"/>
      <c r="PMQ359" s="1"/>
      <c r="PMR359" s="1"/>
      <c r="PMS359" s="1"/>
      <c r="PMT359" s="1"/>
      <c r="PMU359" s="1"/>
      <c r="PMV359" s="1"/>
      <c r="PMW359" s="1"/>
      <c r="PMX359" s="1"/>
      <c r="PMY359" s="1"/>
      <c r="PMZ359" s="1"/>
      <c r="PNA359" s="1"/>
      <c r="PNB359" s="1"/>
      <c r="PNC359" s="1"/>
      <c r="PND359" s="1"/>
      <c r="PNE359" s="1"/>
      <c r="PNF359" s="1"/>
      <c r="PNG359" s="1"/>
      <c r="PNH359" s="1"/>
      <c r="PNI359" s="1"/>
      <c r="PNJ359" s="1"/>
      <c r="PNK359" s="1"/>
      <c r="PNL359" s="1"/>
      <c r="PNM359" s="1"/>
      <c r="PNN359" s="1"/>
      <c r="PNO359" s="1"/>
      <c r="PNP359" s="1"/>
      <c r="PNQ359" s="1"/>
      <c r="PNR359" s="1"/>
      <c r="PNS359" s="1"/>
      <c r="PNT359" s="1"/>
      <c r="PNU359" s="1"/>
      <c r="PNV359" s="1"/>
      <c r="PNW359" s="1"/>
      <c r="PNX359" s="1"/>
      <c r="PNY359" s="1"/>
      <c r="PNZ359" s="1"/>
      <c r="POA359" s="1"/>
      <c r="POB359" s="1"/>
      <c r="POC359" s="1"/>
      <c r="POD359" s="1"/>
      <c r="POE359" s="1"/>
      <c r="POF359" s="1"/>
      <c r="POG359" s="1"/>
      <c r="POH359" s="1"/>
      <c r="POI359" s="1"/>
      <c r="POJ359" s="1"/>
      <c r="POK359" s="1"/>
      <c r="POL359" s="1"/>
      <c r="POM359" s="1"/>
      <c r="PON359" s="1"/>
      <c r="POO359" s="1"/>
      <c r="POP359" s="1"/>
      <c r="POQ359" s="1"/>
      <c r="POR359" s="1"/>
      <c r="POS359" s="1"/>
      <c r="POT359" s="1"/>
      <c r="POU359" s="1"/>
      <c r="POV359" s="1"/>
      <c r="POW359" s="1"/>
      <c r="POX359" s="1"/>
      <c r="POY359" s="1"/>
      <c r="POZ359" s="1"/>
      <c r="PPA359" s="1"/>
      <c r="PPB359" s="1"/>
      <c r="PPC359" s="1"/>
      <c r="PPD359" s="1"/>
      <c r="PPE359" s="1"/>
      <c r="PPF359" s="1"/>
      <c r="PPG359" s="1"/>
      <c r="PPH359" s="1"/>
      <c r="PPI359" s="1"/>
      <c r="PPJ359" s="1"/>
      <c r="PPK359" s="1"/>
      <c r="PPL359" s="1"/>
      <c r="PPM359" s="1"/>
      <c r="PPN359" s="1"/>
      <c r="PPO359" s="1"/>
      <c r="PPP359" s="1"/>
      <c r="PPQ359" s="1"/>
      <c r="PPR359" s="1"/>
      <c r="PPS359" s="1"/>
      <c r="PPT359" s="1"/>
      <c r="PPU359" s="1"/>
      <c r="PPV359" s="1"/>
      <c r="PPW359" s="1"/>
      <c r="PPX359" s="1"/>
      <c r="PPY359" s="1"/>
      <c r="PPZ359" s="1"/>
      <c r="PQA359" s="1"/>
      <c r="PQB359" s="1"/>
      <c r="PQC359" s="1"/>
      <c r="PQD359" s="1"/>
      <c r="PQE359" s="1"/>
      <c r="PQF359" s="1"/>
      <c r="PQG359" s="1"/>
      <c r="PQH359" s="1"/>
      <c r="PQI359" s="1"/>
      <c r="PQJ359" s="1"/>
      <c r="PQK359" s="1"/>
      <c r="PQL359" s="1"/>
      <c r="PQM359" s="1"/>
      <c r="PQN359" s="1"/>
      <c r="PQO359" s="1"/>
      <c r="PQP359" s="1"/>
      <c r="PQQ359" s="1"/>
      <c r="PQR359" s="1"/>
      <c r="PQS359" s="1"/>
      <c r="PQT359" s="1"/>
      <c r="PQU359" s="1"/>
      <c r="PQV359" s="1"/>
      <c r="PQW359" s="1"/>
      <c r="PQX359" s="1"/>
      <c r="PQY359" s="1"/>
      <c r="PQZ359" s="1"/>
      <c r="PRA359" s="1"/>
      <c r="PRB359" s="1"/>
      <c r="PRC359" s="1"/>
      <c r="PRD359" s="1"/>
      <c r="PRE359" s="1"/>
      <c r="PRF359" s="1"/>
      <c r="PRG359" s="1"/>
      <c r="PRH359" s="1"/>
      <c r="PRI359" s="1"/>
      <c r="PRJ359" s="1"/>
      <c r="PRK359" s="1"/>
      <c r="PRL359" s="1"/>
      <c r="PRM359" s="1"/>
      <c r="PRN359" s="1"/>
      <c r="PRO359" s="1"/>
      <c r="PRP359" s="1"/>
      <c r="PRQ359" s="1"/>
      <c r="PRR359" s="1"/>
      <c r="PRS359" s="1"/>
      <c r="PRT359" s="1"/>
      <c r="PRU359" s="1"/>
      <c r="PRV359" s="1"/>
      <c r="PRW359" s="1"/>
      <c r="PRX359" s="1"/>
      <c r="PRY359" s="1"/>
      <c r="PRZ359" s="1"/>
      <c r="PSA359" s="1"/>
      <c r="PSB359" s="1"/>
      <c r="PSC359" s="1"/>
      <c r="PSD359" s="1"/>
      <c r="PSE359" s="1"/>
      <c r="PSF359" s="1"/>
      <c r="PSG359" s="1"/>
      <c r="PSH359" s="1"/>
      <c r="PSI359" s="1"/>
      <c r="PSJ359" s="1"/>
      <c r="PSK359" s="1"/>
      <c r="PSL359" s="1"/>
      <c r="PSM359" s="1"/>
      <c r="PSN359" s="1"/>
      <c r="PSO359" s="1"/>
      <c r="PSP359" s="1"/>
      <c r="PSQ359" s="1"/>
      <c r="PSR359" s="1"/>
      <c r="PSS359" s="1"/>
      <c r="PST359" s="1"/>
      <c r="PSU359" s="1"/>
      <c r="PSV359" s="1"/>
      <c r="PSW359" s="1"/>
      <c r="PSX359" s="1"/>
      <c r="PSY359" s="1"/>
      <c r="PSZ359" s="1"/>
      <c r="PTA359" s="1"/>
      <c r="PTB359" s="1"/>
      <c r="PTC359" s="1"/>
      <c r="PTD359" s="1"/>
      <c r="PTE359" s="1"/>
      <c r="PTF359" s="1"/>
      <c r="PTG359" s="1"/>
      <c r="PTH359" s="1"/>
      <c r="PTI359" s="1"/>
      <c r="PTJ359" s="1"/>
      <c r="PTK359" s="1"/>
      <c r="PTL359" s="1"/>
      <c r="PTM359" s="1"/>
      <c r="PTN359" s="1"/>
      <c r="PTO359" s="1"/>
      <c r="PTP359" s="1"/>
      <c r="PTQ359" s="1"/>
      <c r="PTR359" s="1"/>
      <c r="PTS359" s="1"/>
      <c r="PTT359" s="1"/>
      <c r="PTU359" s="1"/>
      <c r="PTV359" s="1"/>
      <c r="PTW359" s="1"/>
      <c r="PTX359" s="1"/>
      <c r="PTY359" s="1"/>
      <c r="PTZ359" s="1"/>
      <c r="PUA359" s="1"/>
      <c r="PUB359" s="1"/>
      <c r="PUC359" s="1"/>
      <c r="PUD359" s="1"/>
      <c r="PUE359" s="1"/>
      <c r="PUF359" s="1"/>
      <c r="PUG359" s="1"/>
      <c r="PUH359" s="1"/>
      <c r="PUI359" s="1"/>
      <c r="PUJ359" s="1"/>
      <c r="PUK359" s="1"/>
      <c r="PUL359" s="1"/>
      <c r="PUM359" s="1"/>
      <c r="PUN359" s="1"/>
      <c r="PUO359" s="1"/>
      <c r="PUP359" s="1"/>
      <c r="PUQ359" s="1"/>
      <c r="PUR359" s="1"/>
      <c r="PUS359" s="1"/>
      <c r="PUT359" s="1"/>
      <c r="PUU359" s="1"/>
      <c r="PUV359" s="1"/>
      <c r="PUW359" s="1"/>
      <c r="PUX359" s="1"/>
      <c r="PUY359" s="1"/>
      <c r="PUZ359" s="1"/>
      <c r="PVA359" s="1"/>
      <c r="PVB359" s="1"/>
      <c r="PVC359" s="1"/>
      <c r="PVD359" s="1"/>
      <c r="PVE359" s="1"/>
      <c r="PVF359" s="1"/>
      <c r="PVG359" s="1"/>
      <c r="PVH359" s="1"/>
      <c r="PVI359" s="1"/>
      <c r="PVJ359" s="1"/>
      <c r="PVK359" s="1"/>
      <c r="PVL359" s="1"/>
      <c r="PVM359" s="1"/>
      <c r="PVN359" s="1"/>
      <c r="PVO359" s="1"/>
      <c r="PVP359" s="1"/>
      <c r="PVQ359" s="1"/>
      <c r="PVR359" s="1"/>
      <c r="PVS359" s="1"/>
      <c r="PVT359" s="1"/>
      <c r="PVU359" s="1"/>
      <c r="PVV359" s="1"/>
      <c r="PVW359" s="1"/>
      <c r="PVX359" s="1"/>
      <c r="PVY359" s="1"/>
      <c r="PVZ359" s="1"/>
      <c r="PWA359" s="1"/>
      <c r="PWB359" s="1"/>
      <c r="PWC359" s="1"/>
      <c r="PWD359" s="1"/>
      <c r="PWE359" s="1"/>
      <c r="PWF359" s="1"/>
      <c r="PWG359" s="1"/>
      <c r="PWH359" s="1"/>
      <c r="PWI359" s="1"/>
      <c r="PWJ359" s="1"/>
      <c r="PWK359" s="1"/>
      <c r="PWL359" s="1"/>
      <c r="PWM359" s="1"/>
      <c r="PWN359" s="1"/>
      <c r="PWO359" s="1"/>
      <c r="PWP359" s="1"/>
      <c r="PWQ359" s="1"/>
      <c r="PWR359" s="1"/>
      <c r="PWS359" s="1"/>
      <c r="PWT359" s="1"/>
      <c r="PWU359" s="1"/>
      <c r="PWV359" s="1"/>
      <c r="PWW359" s="1"/>
      <c r="PWX359" s="1"/>
      <c r="PWY359" s="1"/>
      <c r="PWZ359" s="1"/>
      <c r="PXA359" s="1"/>
      <c r="PXB359" s="1"/>
      <c r="PXC359" s="1"/>
      <c r="PXD359" s="1"/>
      <c r="PXE359" s="1"/>
      <c r="PXF359" s="1"/>
      <c r="PXG359" s="1"/>
      <c r="PXH359" s="1"/>
      <c r="PXI359" s="1"/>
      <c r="PXJ359" s="1"/>
      <c r="PXK359" s="1"/>
      <c r="PXL359" s="1"/>
      <c r="PXM359" s="1"/>
      <c r="PXN359" s="1"/>
      <c r="PXO359" s="1"/>
      <c r="PXP359" s="1"/>
      <c r="PXQ359" s="1"/>
      <c r="PXR359" s="1"/>
      <c r="PXS359" s="1"/>
      <c r="PXT359" s="1"/>
      <c r="PXU359" s="1"/>
      <c r="PXV359" s="1"/>
      <c r="PXW359" s="1"/>
      <c r="PXX359" s="1"/>
      <c r="PXY359" s="1"/>
      <c r="PXZ359" s="1"/>
      <c r="PYA359" s="1"/>
      <c r="PYB359" s="1"/>
      <c r="PYC359" s="1"/>
      <c r="PYD359" s="1"/>
      <c r="PYE359" s="1"/>
      <c r="PYF359" s="1"/>
      <c r="PYG359" s="1"/>
      <c r="PYH359" s="1"/>
      <c r="PYI359" s="1"/>
      <c r="PYJ359" s="1"/>
      <c r="PYK359" s="1"/>
      <c r="PYL359" s="1"/>
      <c r="PYM359" s="1"/>
      <c r="PYN359" s="1"/>
      <c r="PYO359" s="1"/>
      <c r="PYP359" s="1"/>
      <c r="PYQ359" s="1"/>
      <c r="PYR359" s="1"/>
      <c r="PYS359" s="1"/>
      <c r="PYT359" s="1"/>
      <c r="PYU359" s="1"/>
      <c r="PYV359" s="1"/>
      <c r="PYW359" s="1"/>
      <c r="PYX359" s="1"/>
      <c r="PYY359" s="1"/>
      <c r="PYZ359" s="1"/>
      <c r="PZA359" s="1"/>
      <c r="PZB359" s="1"/>
      <c r="PZC359" s="1"/>
      <c r="PZD359" s="1"/>
      <c r="PZE359" s="1"/>
      <c r="PZF359" s="1"/>
      <c r="PZG359" s="1"/>
      <c r="PZH359" s="1"/>
      <c r="PZI359" s="1"/>
      <c r="PZJ359" s="1"/>
      <c r="PZK359" s="1"/>
      <c r="PZL359" s="1"/>
      <c r="PZM359" s="1"/>
      <c r="PZN359" s="1"/>
      <c r="PZO359" s="1"/>
      <c r="PZP359" s="1"/>
      <c r="PZQ359" s="1"/>
      <c r="PZR359" s="1"/>
      <c r="PZS359" s="1"/>
      <c r="PZT359" s="1"/>
      <c r="PZU359" s="1"/>
      <c r="PZV359" s="1"/>
      <c r="PZW359" s="1"/>
      <c r="PZX359" s="1"/>
      <c r="PZY359" s="1"/>
      <c r="PZZ359" s="1"/>
      <c r="QAA359" s="1"/>
      <c r="QAB359" s="1"/>
      <c r="QAC359" s="1"/>
      <c r="QAD359" s="1"/>
      <c r="QAE359" s="1"/>
      <c r="QAF359" s="1"/>
      <c r="QAG359" s="1"/>
      <c r="QAH359" s="1"/>
      <c r="QAI359" s="1"/>
      <c r="QAJ359" s="1"/>
      <c r="QAK359" s="1"/>
      <c r="QAL359" s="1"/>
      <c r="QAM359" s="1"/>
      <c r="QAN359" s="1"/>
      <c r="QAO359" s="1"/>
      <c r="QAP359" s="1"/>
      <c r="QAQ359" s="1"/>
      <c r="QAR359" s="1"/>
      <c r="QAS359" s="1"/>
      <c r="QAT359" s="1"/>
      <c r="QAU359" s="1"/>
      <c r="QAV359" s="1"/>
      <c r="QAW359" s="1"/>
      <c r="QAX359" s="1"/>
      <c r="QAY359" s="1"/>
      <c r="QAZ359" s="1"/>
      <c r="QBA359" s="1"/>
      <c r="QBB359" s="1"/>
      <c r="QBC359" s="1"/>
      <c r="QBD359" s="1"/>
      <c r="QBE359" s="1"/>
      <c r="QBF359" s="1"/>
      <c r="QBG359" s="1"/>
      <c r="QBH359" s="1"/>
      <c r="QBI359" s="1"/>
      <c r="QBJ359" s="1"/>
      <c r="QBK359" s="1"/>
      <c r="QBL359" s="1"/>
      <c r="QBM359" s="1"/>
      <c r="QBN359" s="1"/>
      <c r="QBO359" s="1"/>
      <c r="QBP359" s="1"/>
      <c r="QBQ359" s="1"/>
      <c r="QBR359" s="1"/>
      <c r="QBS359" s="1"/>
      <c r="QBT359" s="1"/>
      <c r="QBU359" s="1"/>
      <c r="QBV359" s="1"/>
      <c r="QBW359" s="1"/>
      <c r="QBX359" s="1"/>
      <c r="QBY359" s="1"/>
      <c r="QBZ359" s="1"/>
      <c r="QCA359" s="1"/>
      <c r="QCB359" s="1"/>
      <c r="QCC359" s="1"/>
      <c r="QCD359" s="1"/>
      <c r="QCE359" s="1"/>
      <c r="QCF359" s="1"/>
      <c r="QCG359" s="1"/>
      <c r="QCH359" s="1"/>
      <c r="QCI359" s="1"/>
      <c r="QCJ359" s="1"/>
      <c r="QCK359" s="1"/>
      <c r="QCL359" s="1"/>
      <c r="QCM359" s="1"/>
      <c r="QCN359" s="1"/>
      <c r="QCO359" s="1"/>
      <c r="QCP359" s="1"/>
      <c r="QCQ359" s="1"/>
      <c r="QCR359" s="1"/>
      <c r="QCS359" s="1"/>
      <c r="QCT359" s="1"/>
      <c r="QCU359" s="1"/>
      <c r="QCV359" s="1"/>
      <c r="QCW359" s="1"/>
      <c r="QCX359" s="1"/>
      <c r="QCY359" s="1"/>
      <c r="QCZ359" s="1"/>
      <c r="QDA359" s="1"/>
      <c r="QDB359" s="1"/>
      <c r="QDC359" s="1"/>
      <c r="QDD359" s="1"/>
      <c r="QDE359" s="1"/>
      <c r="QDF359" s="1"/>
      <c r="QDG359" s="1"/>
      <c r="QDH359" s="1"/>
      <c r="QDI359" s="1"/>
      <c r="QDJ359" s="1"/>
      <c r="QDK359" s="1"/>
      <c r="QDL359" s="1"/>
      <c r="QDM359" s="1"/>
      <c r="QDN359" s="1"/>
      <c r="QDO359" s="1"/>
      <c r="QDP359" s="1"/>
      <c r="QDQ359" s="1"/>
      <c r="QDR359" s="1"/>
      <c r="QDS359" s="1"/>
      <c r="QDT359" s="1"/>
      <c r="QDU359" s="1"/>
      <c r="QDV359" s="1"/>
      <c r="QDW359" s="1"/>
      <c r="QDX359" s="1"/>
      <c r="QDY359" s="1"/>
      <c r="QDZ359" s="1"/>
      <c r="QEA359" s="1"/>
      <c r="QEB359" s="1"/>
      <c r="QEC359" s="1"/>
      <c r="QED359" s="1"/>
      <c r="QEE359" s="1"/>
      <c r="QEF359" s="1"/>
      <c r="QEG359" s="1"/>
      <c r="QEH359" s="1"/>
      <c r="QEI359" s="1"/>
      <c r="QEJ359" s="1"/>
      <c r="QEK359" s="1"/>
      <c r="QEL359" s="1"/>
      <c r="QEM359" s="1"/>
      <c r="QEN359" s="1"/>
      <c r="QEO359" s="1"/>
      <c r="QEP359" s="1"/>
      <c r="QEQ359" s="1"/>
      <c r="QER359" s="1"/>
      <c r="QES359" s="1"/>
      <c r="QET359" s="1"/>
      <c r="QEU359" s="1"/>
      <c r="QEV359" s="1"/>
      <c r="QEW359" s="1"/>
      <c r="QEX359" s="1"/>
      <c r="QEY359" s="1"/>
      <c r="QEZ359" s="1"/>
      <c r="QFA359" s="1"/>
      <c r="QFB359" s="1"/>
      <c r="QFC359" s="1"/>
      <c r="QFD359" s="1"/>
      <c r="QFE359" s="1"/>
      <c r="QFF359" s="1"/>
      <c r="QFG359" s="1"/>
      <c r="QFH359" s="1"/>
      <c r="QFI359" s="1"/>
      <c r="QFJ359" s="1"/>
      <c r="QFK359" s="1"/>
      <c r="QFL359" s="1"/>
      <c r="QFM359" s="1"/>
      <c r="QFN359" s="1"/>
      <c r="QFO359" s="1"/>
      <c r="QFP359" s="1"/>
      <c r="QFQ359" s="1"/>
      <c r="QFR359" s="1"/>
      <c r="QFS359" s="1"/>
      <c r="QFT359" s="1"/>
      <c r="QFU359" s="1"/>
      <c r="QFV359" s="1"/>
      <c r="QFW359" s="1"/>
      <c r="QFX359" s="1"/>
      <c r="QFY359" s="1"/>
      <c r="QFZ359" s="1"/>
      <c r="QGA359" s="1"/>
      <c r="QGB359" s="1"/>
      <c r="QGC359" s="1"/>
      <c r="QGD359" s="1"/>
      <c r="QGE359" s="1"/>
      <c r="QGF359" s="1"/>
      <c r="QGG359" s="1"/>
      <c r="QGH359" s="1"/>
      <c r="QGI359" s="1"/>
      <c r="QGJ359" s="1"/>
      <c r="QGK359" s="1"/>
      <c r="QGL359" s="1"/>
      <c r="QGM359" s="1"/>
      <c r="QGN359" s="1"/>
      <c r="QGO359" s="1"/>
      <c r="QGP359" s="1"/>
      <c r="QGQ359" s="1"/>
      <c r="QGR359" s="1"/>
      <c r="QGS359" s="1"/>
      <c r="QGT359" s="1"/>
      <c r="QGU359" s="1"/>
      <c r="QGV359" s="1"/>
      <c r="QGW359" s="1"/>
      <c r="QGX359" s="1"/>
      <c r="QGY359" s="1"/>
      <c r="QGZ359" s="1"/>
      <c r="QHA359" s="1"/>
      <c r="QHB359" s="1"/>
      <c r="QHC359" s="1"/>
      <c r="QHD359" s="1"/>
      <c r="QHE359" s="1"/>
      <c r="QHF359" s="1"/>
      <c r="QHG359" s="1"/>
      <c r="QHH359" s="1"/>
      <c r="QHI359" s="1"/>
      <c r="QHJ359" s="1"/>
      <c r="QHK359" s="1"/>
      <c r="QHL359" s="1"/>
      <c r="QHM359" s="1"/>
      <c r="QHN359" s="1"/>
      <c r="QHO359" s="1"/>
      <c r="QHP359" s="1"/>
      <c r="QHQ359" s="1"/>
      <c r="QHR359" s="1"/>
      <c r="QHS359" s="1"/>
      <c r="QHT359" s="1"/>
      <c r="QHU359" s="1"/>
      <c r="QHV359" s="1"/>
      <c r="QHW359" s="1"/>
      <c r="QHX359" s="1"/>
      <c r="QHY359" s="1"/>
      <c r="QHZ359" s="1"/>
      <c r="QIA359" s="1"/>
      <c r="QIB359" s="1"/>
      <c r="QIC359" s="1"/>
      <c r="QID359" s="1"/>
      <c r="QIE359" s="1"/>
      <c r="QIF359" s="1"/>
      <c r="QIG359" s="1"/>
      <c r="QIH359" s="1"/>
      <c r="QII359" s="1"/>
      <c r="QIJ359" s="1"/>
      <c r="QIK359" s="1"/>
      <c r="QIL359" s="1"/>
      <c r="QIM359" s="1"/>
      <c r="QIN359" s="1"/>
      <c r="QIO359" s="1"/>
      <c r="QIP359" s="1"/>
      <c r="QIQ359" s="1"/>
      <c r="QIR359" s="1"/>
      <c r="QIS359" s="1"/>
      <c r="QIT359" s="1"/>
      <c r="QIU359" s="1"/>
      <c r="QIV359" s="1"/>
      <c r="QIW359" s="1"/>
      <c r="QIX359" s="1"/>
      <c r="QIY359" s="1"/>
      <c r="QIZ359" s="1"/>
      <c r="QJA359" s="1"/>
      <c r="QJB359" s="1"/>
      <c r="QJC359" s="1"/>
      <c r="QJD359" s="1"/>
      <c r="QJE359" s="1"/>
      <c r="QJF359" s="1"/>
      <c r="QJG359" s="1"/>
      <c r="QJH359" s="1"/>
      <c r="QJI359" s="1"/>
      <c r="QJJ359" s="1"/>
      <c r="QJK359" s="1"/>
      <c r="QJL359" s="1"/>
      <c r="QJM359" s="1"/>
      <c r="QJN359" s="1"/>
      <c r="QJO359" s="1"/>
      <c r="QJP359" s="1"/>
      <c r="QJQ359" s="1"/>
      <c r="QJR359" s="1"/>
      <c r="QJS359" s="1"/>
      <c r="QJT359" s="1"/>
      <c r="QJU359" s="1"/>
      <c r="QJV359" s="1"/>
      <c r="QJW359" s="1"/>
      <c r="QJX359" s="1"/>
      <c r="QJY359" s="1"/>
      <c r="QJZ359" s="1"/>
      <c r="QKA359" s="1"/>
      <c r="QKB359" s="1"/>
      <c r="QKC359" s="1"/>
      <c r="QKD359" s="1"/>
      <c r="QKE359" s="1"/>
      <c r="QKF359" s="1"/>
      <c r="QKG359" s="1"/>
      <c r="QKH359" s="1"/>
      <c r="QKI359" s="1"/>
      <c r="QKJ359" s="1"/>
      <c r="QKK359" s="1"/>
      <c r="QKL359" s="1"/>
      <c r="QKM359" s="1"/>
      <c r="QKN359" s="1"/>
      <c r="QKO359" s="1"/>
      <c r="QKP359" s="1"/>
      <c r="QKQ359" s="1"/>
      <c r="QKR359" s="1"/>
      <c r="QKS359" s="1"/>
      <c r="QKT359" s="1"/>
      <c r="QKU359" s="1"/>
      <c r="QKV359" s="1"/>
      <c r="QKW359" s="1"/>
      <c r="QKX359" s="1"/>
      <c r="QKY359" s="1"/>
      <c r="QKZ359" s="1"/>
      <c r="QLA359" s="1"/>
      <c r="QLB359" s="1"/>
      <c r="QLC359" s="1"/>
      <c r="QLD359" s="1"/>
      <c r="QLE359" s="1"/>
      <c r="QLF359" s="1"/>
      <c r="QLG359" s="1"/>
      <c r="QLH359" s="1"/>
      <c r="QLI359" s="1"/>
      <c r="QLJ359" s="1"/>
      <c r="QLK359" s="1"/>
      <c r="QLL359" s="1"/>
      <c r="QLM359" s="1"/>
      <c r="QLN359" s="1"/>
      <c r="QLO359" s="1"/>
      <c r="QLP359" s="1"/>
      <c r="QLQ359" s="1"/>
      <c r="QLR359" s="1"/>
      <c r="QLS359" s="1"/>
      <c r="QLT359" s="1"/>
      <c r="QLU359" s="1"/>
      <c r="QLV359" s="1"/>
      <c r="QLW359" s="1"/>
      <c r="QLX359" s="1"/>
      <c r="QLY359" s="1"/>
      <c r="QLZ359" s="1"/>
      <c r="QMA359" s="1"/>
      <c r="QMB359" s="1"/>
      <c r="QMC359" s="1"/>
      <c r="QMD359" s="1"/>
      <c r="QME359" s="1"/>
      <c r="QMF359" s="1"/>
      <c r="QMG359" s="1"/>
      <c r="QMH359" s="1"/>
      <c r="QMI359" s="1"/>
      <c r="QMJ359" s="1"/>
      <c r="QMK359" s="1"/>
      <c r="QML359" s="1"/>
      <c r="QMM359" s="1"/>
      <c r="QMN359" s="1"/>
      <c r="QMO359" s="1"/>
      <c r="QMP359" s="1"/>
      <c r="QMQ359" s="1"/>
      <c r="QMR359" s="1"/>
      <c r="QMS359" s="1"/>
      <c r="QMT359" s="1"/>
      <c r="QMU359" s="1"/>
      <c r="QMV359" s="1"/>
      <c r="QMW359" s="1"/>
      <c r="QMX359" s="1"/>
      <c r="QMY359" s="1"/>
      <c r="QMZ359" s="1"/>
      <c r="QNA359" s="1"/>
      <c r="QNB359" s="1"/>
      <c r="QNC359" s="1"/>
      <c r="QND359" s="1"/>
      <c r="QNE359" s="1"/>
      <c r="QNF359" s="1"/>
      <c r="QNG359" s="1"/>
      <c r="QNH359" s="1"/>
      <c r="QNI359" s="1"/>
      <c r="QNJ359" s="1"/>
      <c r="QNK359" s="1"/>
      <c r="QNL359" s="1"/>
      <c r="QNM359" s="1"/>
      <c r="QNN359" s="1"/>
      <c r="QNO359" s="1"/>
      <c r="QNP359" s="1"/>
      <c r="QNQ359" s="1"/>
      <c r="QNR359" s="1"/>
      <c r="QNS359" s="1"/>
      <c r="QNT359" s="1"/>
      <c r="QNU359" s="1"/>
      <c r="QNV359" s="1"/>
      <c r="QNW359" s="1"/>
      <c r="QNX359" s="1"/>
      <c r="QNY359" s="1"/>
      <c r="QNZ359" s="1"/>
      <c r="QOA359" s="1"/>
      <c r="QOB359" s="1"/>
      <c r="QOC359" s="1"/>
      <c r="QOD359" s="1"/>
      <c r="QOE359" s="1"/>
      <c r="QOF359" s="1"/>
      <c r="QOG359" s="1"/>
      <c r="QOH359" s="1"/>
      <c r="QOI359" s="1"/>
      <c r="QOJ359" s="1"/>
      <c r="QOK359" s="1"/>
      <c r="QOL359" s="1"/>
      <c r="QOM359" s="1"/>
      <c r="QON359" s="1"/>
      <c r="QOO359" s="1"/>
      <c r="QOP359" s="1"/>
      <c r="QOQ359" s="1"/>
      <c r="QOR359" s="1"/>
      <c r="QOS359" s="1"/>
      <c r="QOT359" s="1"/>
      <c r="QOU359" s="1"/>
      <c r="QOV359" s="1"/>
      <c r="QOW359" s="1"/>
      <c r="QOX359" s="1"/>
      <c r="QOY359" s="1"/>
      <c r="QOZ359" s="1"/>
      <c r="QPA359" s="1"/>
      <c r="QPB359" s="1"/>
      <c r="QPC359" s="1"/>
      <c r="QPD359" s="1"/>
      <c r="QPE359" s="1"/>
      <c r="QPF359" s="1"/>
      <c r="QPG359" s="1"/>
      <c r="QPH359" s="1"/>
      <c r="QPI359" s="1"/>
      <c r="QPJ359" s="1"/>
      <c r="QPK359" s="1"/>
      <c r="QPL359" s="1"/>
      <c r="QPM359" s="1"/>
      <c r="QPN359" s="1"/>
      <c r="QPO359" s="1"/>
      <c r="QPP359" s="1"/>
      <c r="QPQ359" s="1"/>
      <c r="QPR359" s="1"/>
      <c r="QPS359" s="1"/>
      <c r="QPT359" s="1"/>
      <c r="QPU359" s="1"/>
      <c r="QPV359" s="1"/>
      <c r="QPW359" s="1"/>
      <c r="QPX359" s="1"/>
      <c r="QPY359" s="1"/>
      <c r="QPZ359" s="1"/>
      <c r="QQA359" s="1"/>
      <c r="QQB359" s="1"/>
      <c r="QQC359" s="1"/>
      <c r="QQD359" s="1"/>
      <c r="QQE359" s="1"/>
      <c r="QQF359" s="1"/>
      <c r="QQG359" s="1"/>
      <c r="QQH359" s="1"/>
      <c r="QQI359" s="1"/>
      <c r="QQJ359" s="1"/>
      <c r="QQK359" s="1"/>
      <c r="QQL359" s="1"/>
      <c r="QQM359" s="1"/>
      <c r="QQN359" s="1"/>
      <c r="QQO359" s="1"/>
      <c r="QQP359" s="1"/>
      <c r="QQQ359" s="1"/>
      <c r="QQR359" s="1"/>
      <c r="QQS359" s="1"/>
      <c r="QQT359" s="1"/>
      <c r="QQU359" s="1"/>
      <c r="QQV359" s="1"/>
      <c r="QQW359" s="1"/>
      <c r="QQX359" s="1"/>
      <c r="QQY359" s="1"/>
      <c r="QQZ359" s="1"/>
      <c r="QRA359" s="1"/>
      <c r="QRB359" s="1"/>
      <c r="QRC359" s="1"/>
      <c r="QRD359" s="1"/>
      <c r="QRE359" s="1"/>
      <c r="QRF359" s="1"/>
      <c r="QRG359" s="1"/>
      <c r="QRH359" s="1"/>
      <c r="QRI359" s="1"/>
      <c r="QRJ359" s="1"/>
      <c r="QRK359" s="1"/>
      <c r="QRL359" s="1"/>
      <c r="QRM359" s="1"/>
      <c r="QRN359" s="1"/>
      <c r="QRO359" s="1"/>
      <c r="QRP359" s="1"/>
      <c r="QRQ359" s="1"/>
      <c r="QRR359" s="1"/>
      <c r="QRS359" s="1"/>
      <c r="QRT359" s="1"/>
      <c r="QRU359" s="1"/>
      <c r="QRV359" s="1"/>
      <c r="QRW359" s="1"/>
      <c r="QRX359" s="1"/>
      <c r="QRY359" s="1"/>
      <c r="QRZ359" s="1"/>
      <c r="QSA359" s="1"/>
      <c r="QSB359" s="1"/>
      <c r="QSC359" s="1"/>
      <c r="QSD359" s="1"/>
      <c r="QSE359" s="1"/>
      <c r="QSF359" s="1"/>
      <c r="QSG359" s="1"/>
      <c r="QSH359" s="1"/>
      <c r="QSI359" s="1"/>
      <c r="QSJ359" s="1"/>
      <c r="QSK359" s="1"/>
      <c r="QSL359" s="1"/>
      <c r="QSM359" s="1"/>
      <c r="QSN359" s="1"/>
      <c r="QSO359" s="1"/>
      <c r="QSP359" s="1"/>
      <c r="QSQ359" s="1"/>
      <c r="QSR359" s="1"/>
      <c r="QSS359" s="1"/>
      <c r="QST359" s="1"/>
      <c r="QSU359" s="1"/>
      <c r="QSV359" s="1"/>
      <c r="QSW359" s="1"/>
      <c r="QSX359" s="1"/>
      <c r="QSY359" s="1"/>
      <c r="QSZ359" s="1"/>
      <c r="QTA359" s="1"/>
      <c r="QTB359" s="1"/>
      <c r="QTC359" s="1"/>
      <c r="QTD359" s="1"/>
      <c r="QTE359" s="1"/>
      <c r="QTF359" s="1"/>
      <c r="QTG359" s="1"/>
      <c r="QTH359" s="1"/>
      <c r="QTI359" s="1"/>
      <c r="QTJ359" s="1"/>
      <c r="QTK359" s="1"/>
      <c r="QTL359" s="1"/>
      <c r="QTM359" s="1"/>
      <c r="QTN359" s="1"/>
      <c r="QTO359" s="1"/>
      <c r="QTP359" s="1"/>
      <c r="QTQ359" s="1"/>
      <c r="QTR359" s="1"/>
      <c r="QTS359" s="1"/>
      <c r="QTT359" s="1"/>
      <c r="QTU359" s="1"/>
      <c r="QTV359" s="1"/>
      <c r="QTW359" s="1"/>
      <c r="QTX359" s="1"/>
      <c r="QTY359" s="1"/>
      <c r="QTZ359" s="1"/>
      <c r="QUA359" s="1"/>
      <c r="QUB359" s="1"/>
      <c r="QUC359" s="1"/>
      <c r="QUD359" s="1"/>
      <c r="QUE359" s="1"/>
      <c r="QUF359" s="1"/>
      <c r="QUG359" s="1"/>
      <c r="QUH359" s="1"/>
      <c r="QUI359" s="1"/>
      <c r="QUJ359" s="1"/>
      <c r="QUK359" s="1"/>
      <c r="QUL359" s="1"/>
      <c r="QUM359" s="1"/>
      <c r="QUN359" s="1"/>
      <c r="QUO359" s="1"/>
      <c r="QUP359" s="1"/>
      <c r="QUQ359" s="1"/>
      <c r="QUR359" s="1"/>
      <c r="QUS359" s="1"/>
      <c r="QUT359" s="1"/>
      <c r="QUU359" s="1"/>
      <c r="QUV359" s="1"/>
      <c r="QUW359" s="1"/>
      <c r="QUX359" s="1"/>
      <c r="QUY359" s="1"/>
      <c r="QUZ359" s="1"/>
      <c r="QVA359" s="1"/>
      <c r="QVB359" s="1"/>
      <c r="QVC359" s="1"/>
      <c r="QVD359" s="1"/>
      <c r="QVE359" s="1"/>
      <c r="QVF359" s="1"/>
      <c r="QVG359" s="1"/>
      <c r="QVH359" s="1"/>
      <c r="QVI359" s="1"/>
      <c r="QVJ359" s="1"/>
      <c r="QVK359" s="1"/>
      <c r="QVL359" s="1"/>
      <c r="QVM359" s="1"/>
      <c r="QVN359" s="1"/>
      <c r="QVO359" s="1"/>
      <c r="QVP359" s="1"/>
      <c r="QVQ359" s="1"/>
      <c r="QVR359" s="1"/>
      <c r="QVS359" s="1"/>
      <c r="QVT359" s="1"/>
      <c r="QVU359" s="1"/>
      <c r="QVV359" s="1"/>
      <c r="QVW359" s="1"/>
      <c r="QVX359" s="1"/>
      <c r="QVY359" s="1"/>
      <c r="QVZ359" s="1"/>
      <c r="QWA359" s="1"/>
      <c r="QWB359" s="1"/>
      <c r="QWC359" s="1"/>
      <c r="QWD359" s="1"/>
      <c r="QWE359" s="1"/>
      <c r="QWF359" s="1"/>
      <c r="QWG359" s="1"/>
      <c r="QWH359" s="1"/>
      <c r="QWI359" s="1"/>
      <c r="QWJ359" s="1"/>
      <c r="QWK359" s="1"/>
      <c r="QWL359" s="1"/>
      <c r="QWM359" s="1"/>
      <c r="QWN359" s="1"/>
      <c r="QWO359" s="1"/>
      <c r="QWP359" s="1"/>
      <c r="QWQ359" s="1"/>
      <c r="QWR359" s="1"/>
      <c r="QWS359" s="1"/>
      <c r="QWT359" s="1"/>
      <c r="QWU359" s="1"/>
      <c r="QWV359" s="1"/>
      <c r="QWW359" s="1"/>
      <c r="QWX359" s="1"/>
      <c r="QWY359" s="1"/>
      <c r="QWZ359" s="1"/>
      <c r="QXA359" s="1"/>
      <c r="QXB359" s="1"/>
      <c r="QXC359" s="1"/>
      <c r="QXD359" s="1"/>
      <c r="QXE359" s="1"/>
      <c r="QXF359" s="1"/>
      <c r="QXG359" s="1"/>
      <c r="QXH359" s="1"/>
      <c r="QXI359" s="1"/>
      <c r="QXJ359" s="1"/>
      <c r="QXK359" s="1"/>
      <c r="QXL359" s="1"/>
      <c r="QXM359" s="1"/>
      <c r="QXN359" s="1"/>
      <c r="QXO359" s="1"/>
      <c r="QXP359" s="1"/>
      <c r="QXQ359" s="1"/>
      <c r="QXR359" s="1"/>
      <c r="QXS359" s="1"/>
      <c r="QXT359" s="1"/>
      <c r="QXU359" s="1"/>
      <c r="QXV359" s="1"/>
      <c r="QXW359" s="1"/>
      <c r="QXX359" s="1"/>
      <c r="QXY359" s="1"/>
      <c r="QXZ359" s="1"/>
      <c r="QYA359" s="1"/>
      <c r="QYB359" s="1"/>
      <c r="QYC359" s="1"/>
      <c r="QYD359" s="1"/>
      <c r="QYE359" s="1"/>
      <c r="QYF359" s="1"/>
      <c r="QYG359" s="1"/>
      <c r="QYH359" s="1"/>
      <c r="QYI359" s="1"/>
      <c r="QYJ359" s="1"/>
      <c r="QYK359" s="1"/>
      <c r="QYL359" s="1"/>
      <c r="QYM359" s="1"/>
      <c r="QYN359" s="1"/>
      <c r="QYO359" s="1"/>
      <c r="QYP359" s="1"/>
      <c r="QYQ359" s="1"/>
      <c r="QYR359" s="1"/>
      <c r="QYS359" s="1"/>
      <c r="QYT359" s="1"/>
      <c r="QYU359" s="1"/>
      <c r="QYV359" s="1"/>
      <c r="QYW359" s="1"/>
      <c r="QYX359" s="1"/>
      <c r="QYY359" s="1"/>
      <c r="QYZ359" s="1"/>
      <c r="QZA359" s="1"/>
      <c r="QZB359" s="1"/>
      <c r="QZC359" s="1"/>
      <c r="QZD359" s="1"/>
      <c r="QZE359" s="1"/>
      <c r="QZF359" s="1"/>
      <c r="QZG359" s="1"/>
      <c r="QZH359" s="1"/>
      <c r="QZI359" s="1"/>
      <c r="QZJ359" s="1"/>
      <c r="QZK359" s="1"/>
      <c r="QZL359" s="1"/>
      <c r="QZM359" s="1"/>
      <c r="QZN359" s="1"/>
      <c r="QZO359" s="1"/>
      <c r="QZP359" s="1"/>
      <c r="QZQ359" s="1"/>
      <c r="QZR359" s="1"/>
      <c r="QZS359" s="1"/>
      <c r="QZT359" s="1"/>
      <c r="QZU359" s="1"/>
      <c r="QZV359" s="1"/>
      <c r="QZW359" s="1"/>
      <c r="QZX359" s="1"/>
      <c r="QZY359" s="1"/>
      <c r="QZZ359" s="1"/>
      <c r="RAA359" s="1"/>
      <c r="RAB359" s="1"/>
      <c r="RAC359" s="1"/>
      <c r="RAD359" s="1"/>
      <c r="RAE359" s="1"/>
      <c r="RAF359" s="1"/>
      <c r="RAG359" s="1"/>
      <c r="RAH359" s="1"/>
      <c r="RAI359" s="1"/>
      <c r="RAJ359" s="1"/>
      <c r="RAK359" s="1"/>
      <c r="RAL359" s="1"/>
      <c r="RAM359" s="1"/>
      <c r="RAN359" s="1"/>
      <c r="RAO359" s="1"/>
      <c r="RAP359" s="1"/>
      <c r="RAQ359" s="1"/>
      <c r="RAR359" s="1"/>
      <c r="RAS359" s="1"/>
      <c r="RAT359" s="1"/>
      <c r="RAU359" s="1"/>
      <c r="RAV359" s="1"/>
      <c r="RAW359" s="1"/>
      <c r="RAX359" s="1"/>
      <c r="RAY359" s="1"/>
      <c r="RAZ359" s="1"/>
      <c r="RBA359" s="1"/>
      <c r="RBB359" s="1"/>
      <c r="RBC359" s="1"/>
      <c r="RBD359" s="1"/>
      <c r="RBE359" s="1"/>
      <c r="RBF359" s="1"/>
      <c r="RBG359" s="1"/>
      <c r="RBH359" s="1"/>
      <c r="RBI359" s="1"/>
      <c r="RBJ359" s="1"/>
      <c r="RBK359" s="1"/>
      <c r="RBL359" s="1"/>
      <c r="RBM359" s="1"/>
      <c r="RBN359" s="1"/>
      <c r="RBO359" s="1"/>
      <c r="RBP359" s="1"/>
      <c r="RBQ359" s="1"/>
      <c r="RBR359" s="1"/>
      <c r="RBS359" s="1"/>
      <c r="RBT359" s="1"/>
      <c r="RBU359" s="1"/>
      <c r="RBV359" s="1"/>
      <c r="RBW359" s="1"/>
      <c r="RBX359" s="1"/>
      <c r="RBY359" s="1"/>
      <c r="RBZ359" s="1"/>
      <c r="RCA359" s="1"/>
      <c r="RCB359" s="1"/>
      <c r="RCC359" s="1"/>
      <c r="RCD359" s="1"/>
      <c r="RCE359" s="1"/>
      <c r="RCF359" s="1"/>
      <c r="RCG359" s="1"/>
      <c r="RCH359" s="1"/>
      <c r="RCI359" s="1"/>
      <c r="RCJ359" s="1"/>
      <c r="RCK359" s="1"/>
      <c r="RCL359" s="1"/>
      <c r="RCM359" s="1"/>
      <c r="RCN359" s="1"/>
      <c r="RCO359" s="1"/>
      <c r="RCP359" s="1"/>
      <c r="RCQ359" s="1"/>
      <c r="RCR359" s="1"/>
      <c r="RCS359" s="1"/>
      <c r="RCT359" s="1"/>
      <c r="RCU359" s="1"/>
      <c r="RCV359" s="1"/>
      <c r="RCW359" s="1"/>
      <c r="RCX359" s="1"/>
      <c r="RCY359" s="1"/>
      <c r="RCZ359" s="1"/>
      <c r="RDA359" s="1"/>
      <c r="RDB359" s="1"/>
      <c r="RDC359" s="1"/>
      <c r="RDD359" s="1"/>
      <c r="RDE359" s="1"/>
      <c r="RDF359" s="1"/>
      <c r="RDG359" s="1"/>
      <c r="RDH359" s="1"/>
      <c r="RDI359" s="1"/>
      <c r="RDJ359" s="1"/>
      <c r="RDK359" s="1"/>
      <c r="RDL359" s="1"/>
      <c r="RDM359" s="1"/>
      <c r="RDN359" s="1"/>
      <c r="RDO359" s="1"/>
      <c r="RDP359" s="1"/>
      <c r="RDQ359" s="1"/>
      <c r="RDR359" s="1"/>
      <c r="RDS359" s="1"/>
      <c r="RDT359" s="1"/>
      <c r="RDU359" s="1"/>
      <c r="RDV359" s="1"/>
      <c r="RDW359" s="1"/>
      <c r="RDX359" s="1"/>
      <c r="RDY359" s="1"/>
      <c r="RDZ359" s="1"/>
      <c r="REA359" s="1"/>
      <c r="REB359" s="1"/>
      <c r="REC359" s="1"/>
      <c r="RED359" s="1"/>
      <c r="REE359" s="1"/>
      <c r="REF359" s="1"/>
      <c r="REG359" s="1"/>
      <c r="REH359" s="1"/>
      <c r="REI359" s="1"/>
      <c r="REJ359" s="1"/>
      <c r="REK359" s="1"/>
      <c r="REL359" s="1"/>
      <c r="REM359" s="1"/>
      <c r="REN359" s="1"/>
      <c r="REO359" s="1"/>
      <c r="REP359" s="1"/>
      <c r="REQ359" s="1"/>
      <c r="RER359" s="1"/>
      <c r="RES359" s="1"/>
      <c r="RET359" s="1"/>
      <c r="REU359" s="1"/>
      <c r="REV359" s="1"/>
      <c r="REW359" s="1"/>
      <c r="REX359" s="1"/>
      <c r="REY359" s="1"/>
      <c r="REZ359" s="1"/>
      <c r="RFA359" s="1"/>
      <c r="RFB359" s="1"/>
      <c r="RFC359" s="1"/>
      <c r="RFD359" s="1"/>
      <c r="RFE359" s="1"/>
      <c r="RFF359" s="1"/>
      <c r="RFG359" s="1"/>
      <c r="RFH359" s="1"/>
      <c r="RFI359" s="1"/>
      <c r="RFJ359" s="1"/>
      <c r="RFK359" s="1"/>
      <c r="RFL359" s="1"/>
      <c r="RFM359" s="1"/>
      <c r="RFN359" s="1"/>
      <c r="RFO359" s="1"/>
      <c r="RFP359" s="1"/>
      <c r="RFQ359" s="1"/>
      <c r="RFR359" s="1"/>
      <c r="RFS359" s="1"/>
      <c r="RFT359" s="1"/>
      <c r="RFU359" s="1"/>
      <c r="RFV359" s="1"/>
      <c r="RFW359" s="1"/>
      <c r="RFX359" s="1"/>
      <c r="RFY359" s="1"/>
      <c r="RFZ359" s="1"/>
      <c r="RGA359" s="1"/>
      <c r="RGB359" s="1"/>
      <c r="RGC359" s="1"/>
      <c r="RGD359" s="1"/>
      <c r="RGE359" s="1"/>
      <c r="RGF359" s="1"/>
      <c r="RGG359" s="1"/>
      <c r="RGH359" s="1"/>
      <c r="RGI359" s="1"/>
      <c r="RGJ359" s="1"/>
      <c r="RGK359" s="1"/>
      <c r="RGL359" s="1"/>
      <c r="RGM359" s="1"/>
      <c r="RGN359" s="1"/>
      <c r="RGO359" s="1"/>
      <c r="RGP359" s="1"/>
      <c r="RGQ359" s="1"/>
      <c r="RGR359" s="1"/>
      <c r="RGS359" s="1"/>
      <c r="RGT359" s="1"/>
      <c r="RGU359" s="1"/>
      <c r="RGV359" s="1"/>
      <c r="RGW359" s="1"/>
      <c r="RGX359" s="1"/>
      <c r="RGY359" s="1"/>
      <c r="RGZ359" s="1"/>
      <c r="RHA359" s="1"/>
      <c r="RHB359" s="1"/>
      <c r="RHC359" s="1"/>
      <c r="RHD359" s="1"/>
      <c r="RHE359" s="1"/>
      <c r="RHF359" s="1"/>
      <c r="RHG359" s="1"/>
      <c r="RHH359" s="1"/>
      <c r="RHI359" s="1"/>
      <c r="RHJ359" s="1"/>
      <c r="RHK359" s="1"/>
      <c r="RHL359" s="1"/>
      <c r="RHM359" s="1"/>
      <c r="RHN359" s="1"/>
      <c r="RHO359" s="1"/>
      <c r="RHP359" s="1"/>
      <c r="RHQ359" s="1"/>
      <c r="RHR359" s="1"/>
      <c r="RHS359" s="1"/>
      <c r="RHT359" s="1"/>
      <c r="RHU359" s="1"/>
      <c r="RHV359" s="1"/>
      <c r="RHW359" s="1"/>
      <c r="RHX359" s="1"/>
      <c r="RHY359" s="1"/>
      <c r="RHZ359" s="1"/>
      <c r="RIA359" s="1"/>
      <c r="RIB359" s="1"/>
      <c r="RIC359" s="1"/>
      <c r="RID359" s="1"/>
      <c r="RIE359" s="1"/>
      <c r="RIF359" s="1"/>
      <c r="RIG359" s="1"/>
      <c r="RIH359" s="1"/>
      <c r="RII359" s="1"/>
      <c r="RIJ359" s="1"/>
      <c r="RIK359" s="1"/>
      <c r="RIL359" s="1"/>
      <c r="RIM359" s="1"/>
      <c r="RIN359" s="1"/>
      <c r="RIO359" s="1"/>
      <c r="RIP359" s="1"/>
      <c r="RIQ359" s="1"/>
      <c r="RIR359" s="1"/>
      <c r="RIS359" s="1"/>
      <c r="RIT359" s="1"/>
      <c r="RIU359" s="1"/>
      <c r="RIV359" s="1"/>
      <c r="RIW359" s="1"/>
      <c r="RIX359" s="1"/>
      <c r="RIY359" s="1"/>
      <c r="RIZ359" s="1"/>
      <c r="RJA359" s="1"/>
      <c r="RJB359" s="1"/>
      <c r="RJC359" s="1"/>
      <c r="RJD359" s="1"/>
      <c r="RJE359" s="1"/>
      <c r="RJF359" s="1"/>
      <c r="RJG359" s="1"/>
      <c r="RJH359" s="1"/>
      <c r="RJI359" s="1"/>
      <c r="RJJ359" s="1"/>
      <c r="RJK359" s="1"/>
      <c r="RJL359" s="1"/>
      <c r="RJM359" s="1"/>
      <c r="RJN359" s="1"/>
      <c r="RJO359" s="1"/>
      <c r="RJP359" s="1"/>
      <c r="RJQ359" s="1"/>
      <c r="RJR359" s="1"/>
      <c r="RJS359" s="1"/>
      <c r="RJT359" s="1"/>
      <c r="RJU359" s="1"/>
      <c r="RJV359" s="1"/>
      <c r="RJW359" s="1"/>
      <c r="RJX359" s="1"/>
      <c r="RJY359" s="1"/>
      <c r="RJZ359" s="1"/>
      <c r="RKA359" s="1"/>
      <c r="RKB359" s="1"/>
      <c r="RKC359" s="1"/>
      <c r="RKD359" s="1"/>
      <c r="RKE359" s="1"/>
      <c r="RKF359" s="1"/>
      <c r="RKG359" s="1"/>
      <c r="RKH359" s="1"/>
      <c r="RKI359" s="1"/>
      <c r="RKJ359" s="1"/>
      <c r="RKK359" s="1"/>
      <c r="RKL359" s="1"/>
      <c r="RKM359" s="1"/>
      <c r="RKN359" s="1"/>
      <c r="RKO359" s="1"/>
      <c r="RKP359" s="1"/>
      <c r="RKQ359" s="1"/>
      <c r="RKR359" s="1"/>
      <c r="RKS359" s="1"/>
      <c r="RKT359" s="1"/>
      <c r="RKU359" s="1"/>
      <c r="RKV359" s="1"/>
      <c r="RKW359" s="1"/>
      <c r="RKX359" s="1"/>
      <c r="RKY359" s="1"/>
      <c r="RKZ359" s="1"/>
      <c r="RLA359" s="1"/>
      <c r="RLB359" s="1"/>
      <c r="RLC359" s="1"/>
      <c r="RLD359" s="1"/>
      <c r="RLE359" s="1"/>
      <c r="RLF359" s="1"/>
      <c r="RLG359" s="1"/>
      <c r="RLH359" s="1"/>
      <c r="RLI359" s="1"/>
      <c r="RLJ359" s="1"/>
      <c r="RLK359" s="1"/>
      <c r="RLL359" s="1"/>
      <c r="RLM359" s="1"/>
      <c r="RLN359" s="1"/>
      <c r="RLO359" s="1"/>
      <c r="RLP359" s="1"/>
      <c r="RLQ359" s="1"/>
      <c r="RLR359" s="1"/>
      <c r="RLS359" s="1"/>
      <c r="RLT359" s="1"/>
      <c r="RLU359" s="1"/>
      <c r="RLV359" s="1"/>
      <c r="RLW359" s="1"/>
      <c r="RLX359" s="1"/>
      <c r="RLY359" s="1"/>
      <c r="RLZ359" s="1"/>
      <c r="RMA359" s="1"/>
      <c r="RMB359" s="1"/>
      <c r="RMC359" s="1"/>
      <c r="RMD359" s="1"/>
      <c r="RME359" s="1"/>
      <c r="RMF359" s="1"/>
      <c r="RMG359" s="1"/>
      <c r="RMH359" s="1"/>
      <c r="RMI359" s="1"/>
      <c r="RMJ359" s="1"/>
      <c r="RMK359" s="1"/>
      <c r="RML359" s="1"/>
      <c r="RMM359" s="1"/>
      <c r="RMN359" s="1"/>
      <c r="RMO359" s="1"/>
      <c r="RMP359" s="1"/>
      <c r="RMQ359" s="1"/>
      <c r="RMR359" s="1"/>
      <c r="RMS359" s="1"/>
      <c r="RMT359" s="1"/>
      <c r="RMU359" s="1"/>
      <c r="RMV359" s="1"/>
      <c r="RMW359" s="1"/>
      <c r="RMX359" s="1"/>
      <c r="RMY359" s="1"/>
      <c r="RMZ359" s="1"/>
      <c r="RNA359" s="1"/>
      <c r="RNB359" s="1"/>
      <c r="RNC359" s="1"/>
      <c r="RND359" s="1"/>
      <c r="RNE359" s="1"/>
      <c r="RNF359" s="1"/>
      <c r="RNG359" s="1"/>
      <c r="RNH359" s="1"/>
      <c r="RNI359" s="1"/>
      <c r="RNJ359" s="1"/>
      <c r="RNK359" s="1"/>
      <c r="RNL359" s="1"/>
      <c r="RNM359" s="1"/>
      <c r="RNN359" s="1"/>
      <c r="RNO359" s="1"/>
      <c r="RNP359" s="1"/>
      <c r="RNQ359" s="1"/>
      <c r="RNR359" s="1"/>
      <c r="RNS359" s="1"/>
      <c r="RNT359" s="1"/>
      <c r="RNU359" s="1"/>
      <c r="RNV359" s="1"/>
      <c r="RNW359" s="1"/>
      <c r="RNX359" s="1"/>
      <c r="RNY359" s="1"/>
      <c r="RNZ359" s="1"/>
      <c r="ROA359" s="1"/>
      <c r="ROB359" s="1"/>
      <c r="ROC359" s="1"/>
      <c r="ROD359" s="1"/>
      <c r="ROE359" s="1"/>
      <c r="ROF359" s="1"/>
      <c r="ROG359" s="1"/>
      <c r="ROH359" s="1"/>
      <c r="ROI359" s="1"/>
      <c r="ROJ359" s="1"/>
      <c r="ROK359" s="1"/>
      <c r="ROL359" s="1"/>
      <c r="ROM359" s="1"/>
      <c r="RON359" s="1"/>
      <c r="ROO359" s="1"/>
      <c r="ROP359" s="1"/>
      <c r="ROQ359" s="1"/>
      <c r="ROR359" s="1"/>
      <c r="ROS359" s="1"/>
      <c r="ROT359" s="1"/>
      <c r="ROU359" s="1"/>
      <c r="ROV359" s="1"/>
      <c r="ROW359" s="1"/>
      <c r="ROX359" s="1"/>
      <c r="ROY359" s="1"/>
      <c r="ROZ359" s="1"/>
      <c r="RPA359" s="1"/>
      <c r="RPB359" s="1"/>
      <c r="RPC359" s="1"/>
      <c r="RPD359" s="1"/>
      <c r="RPE359" s="1"/>
      <c r="RPF359" s="1"/>
      <c r="RPG359" s="1"/>
      <c r="RPH359" s="1"/>
      <c r="RPI359" s="1"/>
      <c r="RPJ359" s="1"/>
      <c r="RPK359" s="1"/>
      <c r="RPL359" s="1"/>
      <c r="RPM359" s="1"/>
      <c r="RPN359" s="1"/>
      <c r="RPO359" s="1"/>
      <c r="RPP359" s="1"/>
      <c r="RPQ359" s="1"/>
      <c r="RPR359" s="1"/>
      <c r="RPS359" s="1"/>
      <c r="RPT359" s="1"/>
      <c r="RPU359" s="1"/>
      <c r="RPV359" s="1"/>
      <c r="RPW359" s="1"/>
      <c r="RPX359" s="1"/>
      <c r="RPY359" s="1"/>
      <c r="RPZ359" s="1"/>
      <c r="RQA359" s="1"/>
      <c r="RQB359" s="1"/>
      <c r="RQC359" s="1"/>
      <c r="RQD359" s="1"/>
      <c r="RQE359" s="1"/>
      <c r="RQF359" s="1"/>
      <c r="RQG359" s="1"/>
      <c r="RQH359" s="1"/>
      <c r="RQI359" s="1"/>
      <c r="RQJ359" s="1"/>
      <c r="RQK359" s="1"/>
      <c r="RQL359" s="1"/>
      <c r="RQM359" s="1"/>
      <c r="RQN359" s="1"/>
      <c r="RQO359" s="1"/>
      <c r="RQP359" s="1"/>
      <c r="RQQ359" s="1"/>
      <c r="RQR359" s="1"/>
      <c r="RQS359" s="1"/>
      <c r="RQT359" s="1"/>
      <c r="RQU359" s="1"/>
      <c r="RQV359" s="1"/>
      <c r="RQW359" s="1"/>
      <c r="RQX359" s="1"/>
      <c r="RQY359" s="1"/>
      <c r="RQZ359" s="1"/>
      <c r="RRA359" s="1"/>
      <c r="RRB359" s="1"/>
      <c r="RRC359" s="1"/>
      <c r="RRD359" s="1"/>
      <c r="RRE359" s="1"/>
      <c r="RRF359" s="1"/>
      <c r="RRG359" s="1"/>
      <c r="RRH359" s="1"/>
      <c r="RRI359" s="1"/>
      <c r="RRJ359" s="1"/>
      <c r="RRK359" s="1"/>
      <c r="RRL359" s="1"/>
      <c r="RRM359" s="1"/>
      <c r="RRN359" s="1"/>
      <c r="RRO359" s="1"/>
      <c r="RRP359" s="1"/>
      <c r="RRQ359" s="1"/>
      <c r="RRR359" s="1"/>
      <c r="RRS359" s="1"/>
      <c r="RRT359" s="1"/>
      <c r="RRU359" s="1"/>
      <c r="RRV359" s="1"/>
      <c r="RRW359" s="1"/>
      <c r="RRX359" s="1"/>
      <c r="RRY359" s="1"/>
      <c r="RRZ359" s="1"/>
      <c r="RSA359" s="1"/>
      <c r="RSB359" s="1"/>
      <c r="RSC359" s="1"/>
      <c r="RSD359" s="1"/>
      <c r="RSE359" s="1"/>
      <c r="RSF359" s="1"/>
      <c r="RSG359" s="1"/>
      <c r="RSH359" s="1"/>
      <c r="RSI359" s="1"/>
      <c r="RSJ359" s="1"/>
      <c r="RSK359" s="1"/>
      <c r="RSL359" s="1"/>
      <c r="RSM359" s="1"/>
      <c r="RSN359" s="1"/>
      <c r="RSO359" s="1"/>
      <c r="RSP359" s="1"/>
      <c r="RSQ359" s="1"/>
      <c r="RSR359" s="1"/>
      <c r="RSS359" s="1"/>
      <c r="RST359" s="1"/>
      <c r="RSU359" s="1"/>
      <c r="RSV359" s="1"/>
      <c r="RSW359" s="1"/>
      <c r="RSX359" s="1"/>
      <c r="RSY359" s="1"/>
      <c r="RSZ359" s="1"/>
      <c r="RTA359" s="1"/>
      <c r="RTB359" s="1"/>
      <c r="RTC359" s="1"/>
      <c r="RTD359" s="1"/>
      <c r="RTE359" s="1"/>
      <c r="RTF359" s="1"/>
      <c r="RTG359" s="1"/>
      <c r="RTH359" s="1"/>
      <c r="RTI359" s="1"/>
      <c r="RTJ359" s="1"/>
      <c r="RTK359" s="1"/>
      <c r="RTL359" s="1"/>
      <c r="RTM359" s="1"/>
      <c r="RTN359" s="1"/>
      <c r="RTO359" s="1"/>
      <c r="RTP359" s="1"/>
      <c r="RTQ359" s="1"/>
      <c r="RTR359" s="1"/>
      <c r="RTS359" s="1"/>
      <c r="RTT359" s="1"/>
      <c r="RTU359" s="1"/>
      <c r="RTV359" s="1"/>
      <c r="RTW359" s="1"/>
      <c r="RTX359" s="1"/>
      <c r="RTY359" s="1"/>
      <c r="RTZ359" s="1"/>
      <c r="RUA359" s="1"/>
      <c r="RUB359" s="1"/>
      <c r="RUC359" s="1"/>
      <c r="RUD359" s="1"/>
      <c r="RUE359" s="1"/>
      <c r="RUF359" s="1"/>
      <c r="RUG359" s="1"/>
      <c r="RUH359" s="1"/>
      <c r="RUI359" s="1"/>
      <c r="RUJ359" s="1"/>
      <c r="RUK359" s="1"/>
      <c r="RUL359" s="1"/>
      <c r="RUM359" s="1"/>
      <c r="RUN359" s="1"/>
      <c r="RUO359" s="1"/>
      <c r="RUP359" s="1"/>
      <c r="RUQ359" s="1"/>
      <c r="RUR359" s="1"/>
      <c r="RUS359" s="1"/>
      <c r="RUT359" s="1"/>
      <c r="RUU359" s="1"/>
      <c r="RUV359" s="1"/>
      <c r="RUW359" s="1"/>
      <c r="RUX359" s="1"/>
      <c r="RUY359" s="1"/>
      <c r="RUZ359" s="1"/>
      <c r="RVA359" s="1"/>
      <c r="RVB359" s="1"/>
      <c r="RVC359" s="1"/>
      <c r="RVD359" s="1"/>
      <c r="RVE359" s="1"/>
      <c r="RVF359" s="1"/>
      <c r="RVG359" s="1"/>
      <c r="RVH359" s="1"/>
      <c r="RVI359" s="1"/>
      <c r="RVJ359" s="1"/>
      <c r="RVK359" s="1"/>
      <c r="RVL359" s="1"/>
      <c r="RVM359" s="1"/>
      <c r="RVN359" s="1"/>
      <c r="RVO359" s="1"/>
      <c r="RVP359" s="1"/>
      <c r="RVQ359" s="1"/>
      <c r="RVR359" s="1"/>
      <c r="RVS359" s="1"/>
      <c r="RVT359" s="1"/>
      <c r="RVU359" s="1"/>
      <c r="RVV359" s="1"/>
      <c r="RVW359" s="1"/>
      <c r="RVX359" s="1"/>
      <c r="RVY359" s="1"/>
      <c r="RVZ359" s="1"/>
      <c r="RWA359" s="1"/>
      <c r="RWB359" s="1"/>
      <c r="RWC359" s="1"/>
      <c r="RWD359" s="1"/>
      <c r="RWE359" s="1"/>
      <c r="RWF359" s="1"/>
      <c r="RWG359" s="1"/>
      <c r="RWH359" s="1"/>
      <c r="RWI359" s="1"/>
      <c r="RWJ359" s="1"/>
      <c r="RWK359" s="1"/>
      <c r="RWL359" s="1"/>
      <c r="RWM359" s="1"/>
      <c r="RWN359" s="1"/>
      <c r="RWO359" s="1"/>
      <c r="RWP359" s="1"/>
      <c r="RWQ359" s="1"/>
      <c r="RWR359" s="1"/>
      <c r="RWS359" s="1"/>
      <c r="RWT359" s="1"/>
      <c r="RWU359" s="1"/>
      <c r="RWV359" s="1"/>
      <c r="RWW359" s="1"/>
      <c r="RWX359" s="1"/>
      <c r="RWY359" s="1"/>
      <c r="RWZ359" s="1"/>
      <c r="RXA359" s="1"/>
      <c r="RXB359" s="1"/>
      <c r="RXC359" s="1"/>
      <c r="RXD359" s="1"/>
      <c r="RXE359" s="1"/>
      <c r="RXF359" s="1"/>
      <c r="RXG359" s="1"/>
      <c r="RXH359" s="1"/>
      <c r="RXI359" s="1"/>
      <c r="RXJ359" s="1"/>
      <c r="RXK359" s="1"/>
      <c r="RXL359" s="1"/>
      <c r="RXM359" s="1"/>
      <c r="RXN359" s="1"/>
      <c r="RXO359" s="1"/>
      <c r="RXP359" s="1"/>
      <c r="RXQ359" s="1"/>
      <c r="RXR359" s="1"/>
      <c r="RXS359" s="1"/>
      <c r="RXT359" s="1"/>
      <c r="RXU359" s="1"/>
      <c r="RXV359" s="1"/>
      <c r="RXW359" s="1"/>
      <c r="RXX359" s="1"/>
      <c r="RXY359" s="1"/>
      <c r="RXZ359" s="1"/>
      <c r="RYA359" s="1"/>
      <c r="RYB359" s="1"/>
      <c r="RYC359" s="1"/>
      <c r="RYD359" s="1"/>
      <c r="RYE359" s="1"/>
      <c r="RYF359" s="1"/>
      <c r="RYG359" s="1"/>
      <c r="RYH359" s="1"/>
      <c r="RYI359" s="1"/>
      <c r="RYJ359" s="1"/>
      <c r="RYK359" s="1"/>
      <c r="RYL359" s="1"/>
      <c r="RYM359" s="1"/>
      <c r="RYN359" s="1"/>
      <c r="RYO359" s="1"/>
      <c r="RYP359" s="1"/>
      <c r="RYQ359" s="1"/>
      <c r="RYR359" s="1"/>
      <c r="RYS359" s="1"/>
      <c r="RYT359" s="1"/>
      <c r="RYU359" s="1"/>
      <c r="RYV359" s="1"/>
      <c r="RYW359" s="1"/>
      <c r="RYX359" s="1"/>
      <c r="RYY359" s="1"/>
      <c r="RYZ359" s="1"/>
      <c r="RZA359" s="1"/>
      <c r="RZB359" s="1"/>
      <c r="RZC359" s="1"/>
      <c r="RZD359" s="1"/>
      <c r="RZE359" s="1"/>
      <c r="RZF359" s="1"/>
      <c r="RZG359" s="1"/>
      <c r="RZH359" s="1"/>
      <c r="RZI359" s="1"/>
      <c r="RZJ359" s="1"/>
      <c r="RZK359" s="1"/>
      <c r="RZL359" s="1"/>
      <c r="RZM359" s="1"/>
      <c r="RZN359" s="1"/>
      <c r="RZO359" s="1"/>
      <c r="RZP359" s="1"/>
      <c r="RZQ359" s="1"/>
      <c r="RZR359" s="1"/>
      <c r="RZS359" s="1"/>
      <c r="RZT359" s="1"/>
      <c r="RZU359" s="1"/>
      <c r="RZV359" s="1"/>
      <c r="RZW359" s="1"/>
      <c r="RZX359" s="1"/>
      <c r="RZY359" s="1"/>
      <c r="RZZ359" s="1"/>
      <c r="SAA359" s="1"/>
      <c r="SAB359" s="1"/>
      <c r="SAC359" s="1"/>
      <c r="SAD359" s="1"/>
      <c r="SAE359" s="1"/>
      <c r="SAF359" s="1"/>
      <c r="SAG359" s="1"/>
      <c r="SAH359" s="1"/>
      <c r="SAI359" s="1"/>
      <c r="SAJ359" s="1"/>
      <c r="SAK359" s="1"/>
      <c r="SAL359" s="1"/>
      <c r="SAM359" s="1"/>
      <c r="SAN359" s="1"/>
      <c r="SAO359" s="1"/>
      <c r="SAP359" s="1"/>
      <c r="SAQ359" s="1"/>
      <c r="SAR359" s="1"/>
      <c r="SAS359" s="1"/>
      <c r="SAT359" s="1"/>
      <c r="SAU359" s="1"/>
      <c r="SAV359" s="1"/>
      <c r="SAW359" s="1"/>
      <c r="SAX359" s="1"/>
      <c r="SAY359" s="1"/>
      <c r="SAZ359" s="1"/>
      <c r="SBA359" s="1"/>
      <c r="SBB359" s="1"/>
      <c r="SBC359" s="1"/>
      <c r="SBD359" s="1"/>
      <c r="SBE359" s="1"/>
      <c r="SBF359" s="1"/>
      <c r="SBG359" s="1"/>
      <c r="SBH359" s="1"/>
      <c r="SBI359" s="1"/>
      <c r="SBJ359" s="1"/>
      <c r="SBK359" s="1"/>
      <c r="SBL359" s="1"/>
      <c r="SBM359" s="1"/>
      <c r="SBN359" s="1"/>
      <c r="SBO359" s="1"/>
      <c r="SBP359" s="1"/>
      <c r="SBQ359" s="1"/>
      <c r="SBR359" s="1"/>
      <c r="SBS359" s="1"/>
      <c r="SBT359" s="1"/>
      <c r="SBU359" s="1"/>
      <c r="SBV359" s="1"/>
      <c r="SBW359" s="1"/>
      <c r="SBX359" s="1"/>
      <c r="SBY359" s="1"/>
      <c r="SBZ359" s="1"/>
      <c r="SCA359" s="1"/>
      <c r="SCB359" s="1"/>
      <c r="SCC359" s="1"/>
      <c r="SCD359" s="1"/>
      <c r="SCE359" s="1"/>
      <c r="SCF359" s="1"/>
      <c r="SCG359" s="1"/>
      <c r="SCH359" s="1"/>
      <c r="SCI359" s="1"/>
      <c r="SCJ359" s="1"/>
      <c r="SCK359" s="1"/>
      <c r="SCL359" s="1"/>
      <c r="SCM359" s="1"/>
      <c r="SCN359" s="1"/>
      <c r="SCO359" s="1"/>
      <c r="SCP359" s="1"/>
      <c r="SCQ359" s="1"/>
      <c r="SCR359" s="1"/>
      <c r="SCS359" s="1"/>
      <c r="SCT359" s="1"/>
      <c r="SCU359" s="1"/>
      <c r="SCV359" s="1"/>
      <c r="SCW359" s="1"/>
      <c r="SCX359" s="1"/>
      <c r="SCY359" s="1"/>
      <c r="SCZ359" s="1"/>
      <c r="SDA359" s="1"/>
      <c r="SDB359" s="1"/>
      <c r="SDC359" s="1"/>
      <c r="SDD359" s="1"/>
      <c r="SDE359" s="1"/>
      <c r="SDF359" s="1"/>
      <c r="SDG359" s="1"/>
      <c r="SDH359" s="1"/>
      <c r="SDI359" s="1"/>
      <c r="SDJ359" s="1"/>
      <c r="SDK359" s="1"/>
      <c r="SDL359" s="1"/>
      <c r="SDM359" s="1"/>
      <c r="SDN359" s="1"/>
      <c r="SDO359" s="1"/>
      <c r="SDP359" s="1"/>
      <c r="SDQ359" s="1"/>
      <c r="SDR359" s="1"/>
      <c r="SDS359" s="1"/>
      <c r="SDT359" s="1"/>
      <c r="SDU359" s="1"/>
      <c r="SDV359" s="1"/>
      <c r="SDW359" s="1"/>
      <c r="SDX359" s="1"/>
      <c r="SDY359" s="1"/>
      <c r="SDZ359" s="1"/>
      <c r="SEA359" s="1"/>
      <c r="SEB359" s="1"/>
      <c r="SEC359" s="1"/>
      <c r="SED359" s="1"/>
      <c r="SEE359" s="1"/>
      <c r="SEF359" s="1"/>
      <c r="SEG359" s="1"/>
      <c r="SEH359" s="1"/>
      <c r="SEI359" s="1"/>
      <c r="SEJ359" s="1"/>
      <c r="SEK359" s="1"/>
      <c r="SEL359" s="1"/>
      <c r="SEM359" s="1"/>
      <c r="SEN359" s="1"/>
      <c r="SEO359" s="1"/>
      <c r="SEP359" s="1"/>
      <c r="SEQ359" s="1"/>
      <c r="SER359" s="1"/>
      <c r="SES359" s="1"/>
      <c r="SET359" s="1"/>
      <c r="SEU359" s="1"/>
      <c r="SEV359" s="1"/>
      <c r="SEW359" s="1"/>
      <c r="SEX359" s="1"/>
      <c r="SEY359" s="1"/>
      <c r="SEZ359" s="1"/>
      <c r="SFA359" s="1"/>
      <c r="SFB359" s="1"/>
      <c r="SFC359" s="1"/>
      <c r="SFD359" s="1"/>
      <c r="SFE359" s="1"/>
      <c r="SFF359" s="1"/>
      <c r="SFG359" s="1"/>
      <c r="SFH359" s="1"/>
      <c r="SFI359" s="1"/>
      <c r="SFJ359" s="1"/>
      <c r="SFK359" s="1"/>
      <c r="SFL359" s="1"/>
      <c r="SFM359" s="1"/>
      <c r="SFN359" s="1"/>
      <c r="SFO359" s="1"/>
      <c r="SFP359" s="1"/>
      <c r="SFQ359" s="1"/>
      <c r="SFR359" s="1"/>
      <c r="SFS359" s="1"/>
      <c r="SFT359" s="1"/>
      <c r="SFU359" s="1"/>
      <c r="SFV359" s="1"/>
      <c r="SFW359" s="1"/>
      <c r="SFX359" s="1"/>
      <c r="SFY359" s="1"/>
      <c r="SFZ359" s="1"/>
      <c r="SGA359" s="1"/>
      <c r="SGB359" s="1"/>
      <c r="SGC359" s="1"/>
      <c r="SGD359" s="1"/>
      <c r="SGE359" s="1"/>
      <c r="SGF359" s="1"/>
      <c r="SGG359" s="1"/>
      <c r="SGH359" s="1"/>
      <c r="SGI359" s="1"/>
      <c r="SGJ359" s="1"/>
      <c r="SGK359" s="1"/>
      <c r="SGL359" s="1"/>
      <c r="SGM359" s="1"/>
      <c r="SGN359" s="1"/>
      <c r="SGO359" s="1"/>
      <c r="SGP359" s="1"/>
      <c r="SGQ359" s="1"/>
      <c r="SGR359" s="1"/>
      <c r="SGS359" s="1"/>
      <c r="SGT359" s="1"/>
      <c r="SGU359" s="1"/>
      <c r="SGV359" s="1"/>
      <c r="SGW359" s="1"/>
      <c r="SGX359" s="1"/>
      <c r="SGY359" s="1"/>
      <c r="SGZ359" s="1"/>
      <c r="SHA359" s="1"/>
      <c r="SHB359" s="1"/>
      <c r="SHC359" s="1"/>
      <c r="SHD359" s="1"/>
      <c r="SHE359" s="1"/>
      <c r="SHF359" s="1"/>
      <c r="SHG359" s="1"/>
      <c r="SHH359" s="1"/>
      <c r="SHI359" s="1"/>
      <c r="SHJ359" s="1"/>
      <c r="SHK359" s="1"/>
      <c r="SHL359" s="1"/>
      <c r="SHM359" s="1"/>
      <c r="SHN359" s="1"/>
      <c r="SHO359" s="1"/>
      <c r="SHP359" s="1"/>
      <c r="SHQ359" s="1"/>
      <c r="SHR359" s="1"/>
      <c r="SHS359" s="1"/>
      <c r="SHT359" s="1"/>
      <c r="SHU359" s="1"/>
      <c r="SHV359" s="1"/>
      <c r="SHW359" s="1"/>
      <c r="SHX359" s="1"/>
      <c r="SHY359" s="1"/>
      <c r="SHZ359" s="1"/>
      <c r="SIA359" s="1"/>
      <c r="SIB359" s="1"/>
      <c r="SIC359" s="1"/>
      <c r="SID359" s="1"/>
      <c r="SIE359" s="1"/>
      <c r="SIF359" s="1"/>
      <c r="SIG359" s="1"/>
      <c r="SIH359" s="1"/>
      <c r="SII359" s="1"/>
      <c r="SIJ359" s="1"/>
      <c r="SIK359" s="1"/>
      <c r="SIL359" s="1"/>
      <c r="SIM359" s="1"/>
      <c r="SIN359" s="1"/>
      <c r="SIO359" s="1"/>
      <c r="SIP359" s="1"/>
      <c r="SIQ359" s="1"/>
      <c r="SIR359" s="1"/>
      <c r="SIS359" s="1"/>
      <c r="SIT359" s="1"/>
      <c r="SIU359" s="1"/>
      <c r="SIV359" s="1"/>
      <c r="SIW359" s="1"/>
      <c r="SIX359" s="1"/>
      <c r="SIY359" s="1"/>
      <c r="SIZ359" s="1"/>
      <c r="SJA359" s="1"/>
      <c r="SJB359" s="1"/>
      <c r="SJC359" s="1"/>
      <c r="SJD359" s="1"/>
      <c r="SJE359" s="1"/>
      <c r="SJF359" s="1"/>
      <c r="SJG359" s="1"/>
      <c r="SJH359" s="1"/>
      <c r="SJI359" s="1"/>
      <c r="SJJ359" s="1"/>
      <c r="SJK359" s="1"/>
      <c r="SJL359" s="1"/>
      <c r="SJM359" s="1"/>
      <c r="SJN359" s="1"/>
      <c r="SJO359" s="1"/>
      <c r="SJP359" s="1"/>
      <c r="SJQ359" s="1"/>
      <c r="SJR359" s="1"/>
      <c r="SJS359" s="1"/>
      <c r="SJT359" s="1"/>
      <c r="SJU359" s="1"/>
      <c r="SJV359" s="1"/>
      <c r="SJW359" s="1"/>
      <c r="SJX359" s="1"/>
      <c r="SJY359" s="1"/>
      <c r="SJZ359" s="1"/>
      <c r="SKA359" s="1"/>
      <c r="SKB359" s="1"/>
      <c r="SKC359" s="1"/>
      <c r="SKD359" s="1"/>
      <c r="SKE359" s="1"/>
      <c r="SKF359" s="1"/>
      <c r="SKG359" s="1"/>
      <c r="SKH359" s="1"/>
      <c r="SKI359" s="1"/>
      <c r="SKJ359" s="1"/>
      <c r="SKK359" s="1"/>
      <c r="SKL359" s="1"/>
      <c r="SKM359" s="1"/>
      <c r="SKN359" s="1"/>
      <c r="SKO359" s="1"/>
      <c r="SKP359" s="1"/>
      <c r="SKQ359" s="1"/>
      <c r="SKR359" s="1"/>
      <c r="SKS359" s="1"/>
      <c r="SKT359" s="1"/>
      <c r="SKU359" s="1"/>
      <c r="SKV359" s="1"/>
      <c r="SKW359" s="1"/>
      <c r="SKX359" s="1"/>
      <c r="SKY359" s="1"/>
      <c r="SKZ359" s="1"/>
      <c r="SLA359" s="1"/>
      <c r="SLB359" s="1"/>
      <c r="SLC359" s="1"/>
      <c r="SLD359" s="1"/>
      <c r="SLE359" s="1"/>
      <c r="SLF359" s="1"/>
      <c r="SLG359" s="1"/>
      <c r="SLH359" s="1"/>
      <c r="SLI359" s="1"/>
      <c r="SLJ359" s="1"/>
      <c r="SLK359" s="1"/>
      <c r="SLL359" s="1"/>
      <c r="SLM359" s="1"/>
      <c r="SLN359" s="1"/>
      <c r="SLO359" s="1"/>
      <c r="SLP359" s="1"/>
      <c r="SLQ359" s="1"/>
      <c r="SLR359" s="1"/>
      <c r="SLS359" s="1"/>
      <c r="SLT359" s="1"/>
      <c r="SLU359" s="1"/>
      <c r="SLV359" s="1"/>
      <c r="SLW359" s="1"/>
      <c r="SLX359" s="1"/>
      <c r="SLY359" s="1"/>
      <c r="SLZ359" s="1"/>
      <c r="SMA359" s="1"/>
      <c r="SMB359" s="1"/>
      <c r="SMC359" s="1"/>
      <c r="SMD359" s="1"/>
      <c r="SME359" s="1"/>
      <c r="SMF359" s="1"/>
      <c r="SMG359" s="1"/>
      <c r="SMH359" s="1"/>
      <c r="SMI359" s="1"/>
      <c r="SMJ359" s="1"/>
      <c r="SMK359" s="1"/>
      <c r="SML359" s="1"/>
      <c r="SMM359" s="1"/>
      <c r="SMN359" s="1"/>
      <c r="SMO359" s="1"/>
      <c r="SMP359" s="1"/>
      <c r="SMQ359" s="1"/>
      <c r="SMR359" s="1"/>
      <c r="SMS359" s="1"/>
      <c r="SMT359" s="1"/>
      <c r="SMU359" s="1"/>
      <c r="SMV359" s="1"/>
      <c r="SMW359" s="1"/>
      <c r="SMX359" s="1"/>
      <c r="SMY359" s="1"/>
      <c r="SMZ359" s="1"/>
      <c r="SNA359" s="1"/>
      <c r="SNB359" s="1"/>
      <c r="SNC359" s="1"/>
      <c r="SND359" s="1"/>
      <c r="SNE359" s="1"/>
      <c r="SNF359" s="1"/>
      <c r="SNG359" s="1"/>
      <c r="SNH359" s="1"/>
      <c r="SNI359" s="1"/>
      <c r="SNJ359" s="1"/>
      <c r="SNK359" s="1"/>
      <c r="SNL359" s="1"/>
      <c r="SNM359" s="1"/>
      <c r="SNN359" s="1"/>
      <c r="SNO359" s="1"/>
      <c r="SNP359" s="1"/>
      <c r="SNQ359" s="1"/>
      <c r="SNR359" s="1"/>
      <c r="SNS359" s="1"/>
      <c r="SNT359" s="1"/>
      <c r="SNU359" s="1"/>
      <c r="SNV359" s="1"/>
      <c r="SNW359" s="1"/>
      <c r="SNX359" s="1"/>
      <c r="SNY359" s="1"/>
      <c r="SNZ359" s="1"/>
      <c r="SOA359" s="1"/>
      <c r="SOB359" s="1"/>
      <c r="SOC359" s="1"/>
      <c r="SOD359" s="1"/>
      <c r="SOE359" s="1"/>
      <c r="SOF359" s="1"/>
      <c r="SOG359" s="1"/>
      <c r="SOH359" s="1"/>
      <c r="SOI359" s="1"/>
      <c r="SOJ359" s="1"/>
      <c r="SOK359" s="1"/>
      <c r="SOL359" s="1"/>
      <c r="SOM359" s="1"/>
      <c r="SON359" s="1"/>
      <c r="SOO359" s="1"/>
      <c r="SOP359" s="1"/>
      <c r="SOQ359" s="1"/>
      <c r="SOR359" s="1"/>
      <c r="SOS359" s="1"/>
      <c r="SOT359" s="1"/>
      <c r="SOU359" s="1"/>
      <c r="SOV359" s="1"/>
      <c r="SOW359" s="1"/>
      <c r="SOX359" s="1"/>
      <c r="SOY359" s="1"/>
      <c r="SOZ359" s="1"/>
      <c r="SPA359" s="1"/>
      <c r="SPB359" s="1"/>
      <c r="SPC359" s="1"/>
      <c r="SPD359" s="1"/>
      <c r="SPE359" s="1"/>
      <c r="SPF359" s="1"/>
      <c r="SPG359" s="1"/>
      <c r="SPH359" s="1"/>
      <c r="SPI359" s="1"/>
      <c r="SPJ359" s="1"/>
      <c r="SPK359" s="1"/>
      <c r="SPL359" s="1"/>
      <c r="SPM359" s="1"/>
      <c r="SPN359" s="1"/>
      <c r="SPO359" s="1"/>
      <c r="SPP359" s="1"/>
      <c r="SPQ359" s="1"/>
      <c r="SPR359" s="1"/>
      <c r="SPS359" s="1"/>
      <c r="SPT359" s="1"/>
      <c r="SPU359" s="1"/>
      <c r="SPV359" s="1"/>
      <c r="SPW359" s="1"/>
      <c r="SPX359" s="1"/>
      <c r="SPY359" s="1"/>
      <c r="SPZ359" s="1"/>
      <c r="SQA359" s="1"/>
      <c r="SQB359" s="1"/>
      <c r="SQC359" s="1"/>
      <c r="SQD359" s="1"/>
      <c r="SQE359" s="1"/>
      <c r="SQF359" s="1"/>
      <c r="SQG359" s="1"/>
      <c r="SQH359" s="1"/>
      <c r="SQI359" s="1"/>
      <c r="SQJ359" s="1"/>
      <c r="SQK359" s="1"/>
      <c r="SQL359" s="1"/>
      <c r="SQM359" s="1"/>
      <c r="SQN359" s="1"/>
      <c r="SQO359" s="1"/>
      <c r="SQP359" s="1"/>
      <c r="SQQ359" s="1"/>
      <c r="SQR359" s="1"/>
      <c r="SQS359" s="1"/>
      <c r="SQT359" s="1"/>
      <c r="SQU359" s="1"/>
      <c r="SQV359" s="1"/>
      <c r="SQW359" s="1"/>
      <c r="SQX359" s="1"/>
      <c r="SQY359" s="1"/>
      <c r="SQZ359" s="1"/>
      <c r="SRA359" s="1"/>
      <c r="SRB359" s="1"/>
      <c r="SRC359" s="1"/>
      <c r="SRD359" s="1"/>
      <c r="SRE359" s="1"/>
      <c r="SRF359" s="1"/>
      <c r="SRG359" s="1"/>
      <c r="SRH359" s="1"/>
      <c r="SRI359" s="1"/>
      <c r="SRJ359" s="1"/>
      <c r="SRK359" s="1"/>
      <c r="SRL359" s="1"/>
      <c r="SRM359" s="1"/>
      <c r="SRN359" s="1"/>
      <c r="SRO359" s="1"/>
      <c r="SRP359" s="1"/>
      <c r="SRQ359" s="1"/>
      <c r="SRR359" s="1"/>
      <c r="SRS359" s="1"/>
      <c r="SRT359" s="1"/>
      <c r="SRU359" s="1"/>
      <c r="SRV359" s="1"/>
      <c r="SRW359" s="1"/>
      <c r="SRX359" s="1"/>
      <c r="SRY359" s="1"/>
      <c r="SRZ359" s="1"/>
      <c r="SSA359" s="1"/>
      <c r="SSB359" s="1"/>
      <c r="SSC359" s="1"/>
      <c r="SSD359" s="1"/>
      <c r="SSE359" s="1"/>
      <c r="SSF359" s="1"/>
      <c r="SSG359" s="1"/>
      <c r="SSH359" s="1"/>
      <c r="SSI359" s="1"/>
      <c r="SSJ359" s="1"/>
      <c r="SSK359" s="1"/>
      <c r="SSL359" s="1"/>
      <c r="SSM359" s="1"/>
      <c r="SSN359" s="1"/>
      <c r="SSO359" s="1"/>
      <c r="SSP359" s="1"/>
      <c r="SSQ359" s="1"/>
      <c r="SSR359" s="1"/>
      <c r="SSS359" s="1"/>
      <c r="SST359" s="1"/>
      <c r="SSU359" s="1"/>
      <c r="SSV359" s="1"/>
      <c r="SSW359" s="1"/>
      <c r="SSX359" s="1"/>
      <c r="SSY359" s="1"/>
      <c r="SSZ359" s="1"/>
      <c r="STA359" s="1"/>
      <c r="STB359" s="1"/>
      <c r="STC359" s="1"/>
      <c r="STD359" s="1"/>
      <c r="STE359" s="1"/>
      <c r="STF359" s="1"/>
      <c r="STG359" s="1"/>
      <c r="STH359" s="1"/>
      <c r="STI359" s="1"/>
      <c r="STJ359" s="1"/>
      <c r="STK359" s="1"/>
      <c r="STL359" s="1"/>
      <c r="STM359" s="1"/>
      <c r="STN359" s="1"/>
      <c r="STO359" s="1"/>
      <c r="STP359" s="1"/>
      <c r="STQ359" s="1"/>
      <c r="STR359" s="1"/>
      <c r="STS359" s="1"/>
      <c r="STT359" s="1"/>
      <c r="STU359" s="1"/>
      <c r="STV359" s="1"/>
      <c r="STW359" s="1"/>
      <c r="STX359" s="1"/>
      <c r="STY359" s="1"/>
      <c r="STZ359" s="1"/>
      <c r="SUA359" s="1"/>
      <c r="SUB359" s="1"/>
      <c r="SUC359" s="1"/>
      <c r="SUD359" s="1"/>
      <c r="SUE359" s="1"/>
      <c r="SUF359" s="1"/>
      <c r="SUG359" s="1"/>
      <c r="SUH359" s="1"/>
      <c r="SUI359" s="1"/>
      <c r="SUJ359" s="1"/>
      <c r="SUK359" s="1"/>
      <c r="SUL359" s="1"/>
      <c r="SUM359" s="1"/>
      <c r="SUN359" s="1"/>
      <c r="SUO359" s="1"/>
      <c r="SUP359" s="1"/>
      <c r="SUQ359" s="1"/>
      <c r="SUR359" s="1"/>
      <c r="SUS359" s="1"/>
      <c r="SUT359" s="1"/>
      <c r="SUU359" s="1"/>
      <c r="SUV359" s="1"/>
      <c r="SUW359" s="1"/>
      <c r="SUX359" s="1"/>
      <c r="SUY359" s="1"/>
      <c r="SUZ359" s="1"/>
      <c r="SVA359" s="1"/>
      <c r="SVB359" s="1"/>
      <c r="SVC359" s="1"/>
      <c r="SVD359" s="1"/>
      <c r="SVE359" s="1"/>
      <c r="SVF359" s="1"/>
      <c r="SVG359" s="1"/>
      <c r="SVH359" s="1"/>
      <c r="SVI359" s="1"/>
      <c r="SVJ359" s="1"/>
      <c r="SVK359" s="1"/>
      <c r="SVL359" s="1"/>
      <c r="SVM359" s="1"/>
      <c r="SVN359" s="1"/>
      <c r="SVO359" s="1"/>
      <c r="SVP359" s="1"/>
      <c r="SVQ359" s="1"/>
      <c r="SVR359" s="1"/>
      <c r="SVS359" s="1"/>
      <c r="SVT359" s="1"/>
      <c r="SVU359" s="1"/>
      <c r="SVV359" s="1"/>
      <c r="SVW359" s="1"/>
      <c r="SVX359" s="1"/>
      <c r="SVY359" s="1"/>
      <c r="SVZ359" s="1"/>
      <c r="SWA359" s="1"/>
      <c r="SWB359" s="1"/>
      <c r="SWC359" s="1"/>
      <c r="SWD359" s="1"/>
      <c r="SWE359" s="1"/>
      <c r="SWF359" s="1"/>
      <c r="SWG359" s="1"/>
      <c r="SWH359" s="1"/>
      <c r="SWI359" s="1"/>
      <c r="SWJ359" s="1"/>
      <c r="SWK359" s="1"/>
      <c r="SWL359" s="1"/>
      <c r="SWM359" s="1"/>
      <c r="SWN359" s="1"/>
      <c r="SWO359" s="1"/>
      <c r="SWP359" s="1"/>
      <c r="SWQ359" s="1"/>
      <c r="SWR359" s="1"/>
      <c r="SWS359" s="1"/>
      <c r="SWT359" s="1"/>
      <c r="SWU359" s="1"/>
      <c r="SWV359" s="1"/>
      <c r="SWW359" s="1"/>
      <c r="SWX359" s="1"/>
      <c r="SWY359" s="1"/>
      <c r="SWZ359" s="1"/>
      <c r="SXA359" s="1"/>
      <c r="SXB359" s="1"/>
      <c r="SXC359" s="1"/>
      <c r="SXD359" s="1"/>
      <c r="SXE359" s="1"/>
      <c r="SXF359" s="1"/>
      <c r="SXG359" s="1"/>
      <c r="SXH359" s="1"/>
      <c r="SXI359" s="1"/>
      <c r="SXJ359" s="1"/>
      <c r="SXK359" s="1"/>
      <c r="SXL359" s="1"/>
      <c r="SXM359" s="1"/>
      <c r="SXN359" s="1"/>
      <c r="SXO359" s="1"/>
      <c r="SXP359" s="1"/>
      <c r="SXQ359" s="1"/>
      <c r="SXR359" s="1"/>
      <c r="SXS359" s="1"/>
      <c r="SXT359" s="1"/>
      <c r="SXU359" s="1"/>
      <c r="SXV359" s="1"/>
      <c r="SXW359" s="1"/>
      <c r="SXX359" s="1"/>
      <c r="SXY359" s="1"/>
      <c r="SXZ359" s="1"/>
      <c r="SYA359" s="1"/>
      <c r="SYB359" s="1"/>
      <c r="SYC359" s="1"/>
      <c r="SYD359" s="1"/>
      <c r="SYE359" s="1"/>
      <c r="SYF359" s="1"/>
      <c r="SYG359" s="1"/>
      <c r="SYH359" s="1"/>
      <c r="SYI359" s="1"/>
      <c r="SYJ359" s="1"/>
      <c r="SYK359" s="1"/>
      <c r="SYL359" s="1"/>
      <c r="SYM359" s="1"/>
      <c r="SYN359" s="1"/>
      <c r="SYO359" s="1"/>
      <c r="SYP359" s="1"/>
      <c r="SYQ359" s="1"/>
      <c r="SYR359" s="1"/>
      <c r="SYS359" s="1"/>
      <c r="SYT359" s="1"/>
      <c r="SYU359" s="1"/>
      <c r="SYV359" s="1"/>
      <c r="SYW359" s="1"/>
      <c r="SYX359" s="1"/>
      <c r="SYY359" s="1"/>
      <c r="SYZ359" s="1"/>
      <c r="SZA359" s="1"/>
      <c r="SZB359" s="1"/>
      <c r="SZC359" s="1"/>
      <c r="SZD359" s="1"/>
      <c r="SZE359" s="1"/>
      <c r="SZF359" s="1"/>
      <c r="SZG359" s="1"/>
      <c r="SZH359" s="1"/>
      <c r="SZI359" s="1"/>
      <c r="SZJ359" s="1"/>
      <c r="SZK359" s="1"/>
      <c r="SZL359" s="1"/>
      <c r="SZM359" s="1"/>
      <c r="SZN359" s="1"/>
      <c r="SZO359" s="1"/>
      <c r="SZP359" s="1"/>
      <c r="SZQ359" s="1"/>
      <c r="SZR359" s="1"/>
      <c r="SZS359" s="1"/>
      <c r="SZT359" s="1"/>
      <c r="SZU359" s="1"/>
      <c r="SZV359" s="1"/>
      <c r="SZW359" s="1"/>
      <c r="SZX359" s="1"/>
      <c r="SZY359" s="1"/>
      <c r="SZZ359" s="1"/>
      <c r="TAA359" s="1"/>
      <c r="TAB359" s="1"/>
      <c r="TAC359" s="1"/>
      <c r="TAD359" s="1"/>
      <c r="TAE359" s="1"/>
      <c r="TAF359" s="1"/>
      <c r="TAG359" s="1"/>
      <c r="TAH359" s="1"/>
      <c r="TAI359" s="1"/>
      <c r="TAJ359" s="1"/>
      <c r="TAK359" s="1"/>
      <c r="TAL359" s="1"/>
      <c r="TAM359" s="1"/>
      <c r="TAN359" s="1"/>
      <c r="TAO359" s="1"/>
      <c r="TAP359" s="1"/>
      <c r="TAQ359" s="1"/>
      <c r="TAR359" s="1"/>
      <c r="TAS359" s="1"/>
      <c r="TAT359" s="1"/>
      <c r="TAU359" s="1"/>
      <c r="TAV359" s="1"/>
      <c r="TAW359" s="1"/>
      <c r="TAX359" s="1"/>
      <c r="TAY359" s="1"/>
      <c r="TAZ359" s="1"/>
      <c r="TBA359" s="1"/>
      <c r="TBB359" s="1"/>
      <c r="TBC359" s="1"/>
      <c r="TBD359" s="1"/>
      <c r="TBE359" s="1"/>
      <c r="TBF359" s="1"/>
      <c r="TBG359" s="1"/>
      <c r="TBH359" s="1"/>
      <c r="TBI359" s="1"/>
      <c r="TBJ359" s="1"/>
      <c r="TBK359" s="1"/>
      <c r="TBL359" s="1"/>
      <c r="TBM359" s="1"/>
      <c r="TBN359" s="1"/>
      <c r="TBO359" s="1"/>
      <c r="TBP359" s="1"/>
      <c r="TBQ359" s="1"/>
      <c r="TBR359" s="1"/>
      <c r="TBS359" s="1"/>
      <c r="TBT359" s="1"/>
      <c r="TBU359" s="1"/>
      <c r="TBV359" s="1"/>
      <c r="TBW359" s="1"/>
      <c r="TBX359" s="1"/>
      <c r="TBY359" s="1"/>
      <c r="TBZ359" s="1"/>
      <c r="TCA359" s="1"/>
      <c r="TCB359" s="1"/>
      <c r="TCC359" s="1"/>
      <c r="TCD359" s="1"/>
      <c r="TCE359" s="1"/>
      <c r="TCF359" s="1"/>
      <c r="TCG359" s="1"/>
      <c r="TCH359" s="1"/>
      <c r="TCI359" s="1"/>
      <c r="TCJ359" s="1"/>
      <c r="TCK359" s="1"/>
      <c r="TCL359" s="1"/>
      <c r="TCM359" s="1"/>
      <c r="TCN359" s="1"/>
      <c r="TCO359" s="1"/>
      <c r="TCP359" s="1"/>
      <c r="TCQ359" s="1"/>
      <c r="TCR359" s="1"/>
      <c r="TCS359" s="1"/>
      <c r="TCT359" s="1"/>
      <c r="TCU359" s="1"/>
      <c r="TCV359" s="1"/>
      <c r="TCW359" s="1"/>
      <c r="TCX359" s="1"/>
      <c r="TCY359" s="1"/>
      <c r="TCZ359" s="1"/>
      <c r="TDA359" s="1"/>
      <c r="TDB359" s="1"/>
      <c r="TDC359" s="1"/>
      <c r="TDD359" s="1"/>
      <c r="TDE359" s="1"/>
      <c r="TDF359" s="1"/>
      <c r="TDG359" s="1"/>
      <c r="TDH359" s="1"/>
      <c r="TDI359" s="1"/>
      <c r="TDJ359" s="1"/>
      <c r="TDK359" s="1"/>
      <c r="TDL359" s="1"/>
      <c r="TDM359" s="1"/>
      <c r="TDN359" s="1"/>
      <c r="TDO359" s="1"/>
      <c r="TDP359" s="1"/>
      <c r="TDQ359" s="1"/>
      <c r="TDR359" s="1"/>
      <c r="TDS359" s="1"/>
      <c r="TDT359" s="1"/>
      <c r="TDU359" s="1"/>
      <c r="TDV359" s="1"/>
      <c r="TDW359" s="1"/>
      <c r="TDX359" s="1"/>
      <c r="TDY359" s="1"/>
      <c r="TDZ359" s="1"/>
      <c r="TEA359" s="1"/>
      <c r="TEB359" s="1"/>
      <c r="TEC359" s="1"/>
      <c r="TED359" s="1"/>
      <c r="TEE359" s="1"/>
      <c r="TEF359" s="1"/>
      <c r="TEG359" s="1"/>
      <c r="TEH359" s="1"/>
      <c r="TEI359" s="1"/>
      <c r="TEJ359" s="1"/>
      <c r="TEK359" s="1"/>
      <c r="TEL359" s="1"/>
      <c r="TEM359" s="1"/>
      <c r="TEN359" s="1"/>
      <c r="TEO359" s="1"/>
      <c r="TEP359" s="1"/>
      <c r="TEQ359" s="1"/>
      <c r="TER359" s="1"/>
      <c r="TES359" s="1"/>
      <c r="TET359" s="1"/>
      <c r="TEU359" s="1"/>
      <c r="TEV359" s="1"/>
      <c r="TEW359" s="1"/>
      <c r="TEX359" s="1"/>
      <c r="TEY359" s="1"/>
      <c r="TEZ359" s="1"/>
      <c r="TFA359" s="1"/>
      <c r="TFB359" s="1"/>
      <c r="TFC359" s="1"/>
      <c r="TFD359" s="1"/>
      <c r="TFE359" s="1"/>
      <c r="TFF359" s="1"/>
      <c r="TFG359" s="1"/>
      <c r="TFH359" s="1"/>
      <c r="TFI359" s="1"/>
      <c r="TFJ359" s="1"/>
      <c r="TFK359" s="1"/>
      <c r="TFL359" s="1"/>
      <c r="TFM359" s="1"/>
      <c r="TFN359" s="1"/>
      <c r="TFO359" s="1"/>
      <c r="TFP359" s="1"/>
      <c r="TFQ359" s="1"/>
      <c r="TFR359" s="1"/>
      <c r="TFS359" s="1"/>
      <c r="TFT359" s="1"/>
      <c r="TFU359" s="1"/>
      <c r="TFV359" s="1"/>
      <c r="TFW359" s="1"/>
      <c r="TFX359" s="1"/>
      <c r="TFY359" s="1"/>
      <c r="TFZ359" s="1"/>
      <c r="TGA359" s="1"/>
      <c r="TGB359" s="1"/>
      <c r="TGC359" s="1"/>
      <c r="TGD359" s="1"/>
      <c r="TGE359" s="1"/>
      <c r="TGF359" s="1"/>
      <c r="TGG359" s="1"/>
      <c r="TGH359" s="1"/>
      <c r="TGI359" s="1"/>
      <c r="TGJ359" s="1"/>
      <c r="TGK359" s="1"/>
      <c r="TGL359" s="1"/>
      <c r="TGM359" s="1"/>
      <c r="TGN359" s="1"/>
      <c r="TGO359" s="1"/>
      <c r="TGP359" s="1"/>
      <c r="TGQ359" s="1"/>
      <c r="TGR359" s="1"/>
      <c r="TGS359" s="1"/>
      <c r="TGT359" s="1"/>
      <c r="TGU359" s="1"/>
      <c r="TGV359" s="1"/>
      <c r="TGW359" s="1"/>
      <c r="TGX359" s="1"/>
      <c r="TGY359" s="1"/>
      <c r="TGZ359" s="1"/>
      <c r="THA359" s="1"/>
      <c r="THB359" s="1"/>
      <c r="THC359" s="1"/>
      <c r="THD359" s="1"/>
      <c r="THE359" s="1"/>
      <c r="THF359" s="1"/>
      <c r="THG359" s="1"/>
      <c r="THH359" s="1"/>
      <c r="THI359" s="1"/>
      <c r="THJ359" s="1"/>
      <c r="THK359" s="1"/>
      <c r="THL359" s="1"/>
      <c r="THM359" s="1"/>
      <c r="THN359" s="1"/>
      <c r="THO359" s="1"/>
      <c r="THP359" s="1"/>
      <c r="THQ359" s="1"/>
      <c r="THR359" s="1"/>
      <c r="THS359" s="1"/>
      <c r="THT359" s="1"/>
      <c r="THU359" s="1"/>
      <c r="THV359" s="1"/>
      <c r="THW359" s="1"/>
      <c r="THX359" s="1"/>
      <c r="THY359" s="1"/>
      <c r="THZ359" s="1"/>
      <c r="TIA359" s="1"/>
      <c r="TIB359" s="1"/>
      <c r="TIC359" s="1"/>
      <c r="TID359" s="1"/>
      <c r="TIE359" s="1"/>
      <c r="TIF359" s="1"/>
      <c r="TIG359" s="1"/>
      <c r="TIH359" s="1"/>
      <c r="TII359" s="1"/>
      <c r="TIJ359" s="1"/>
      <c r="TIK359" s="1"/>
      <c r="TIL359" s="1"/>
      <c r="TIM359" s="1"/>
      <c r="TIN359" s="1"/>
      <c r="TIO359" s="1"/>
      <c r="TIP359" s="1"/>
      <c r="TIQ359" s="1"/>
      <c r="TIR359" s="1"/>
      <c r="TIS359" s="1"/>
      <c r="TIT359" s="1"/>
      <c r="TIU359" s="1"/>
      <c r="TIV359" s="1"/>
      <c r="TIW359" s="1"/>
      <c r="TIX359" s="1"/>
      <c r="TIY359" s="1"/>
      <c r="TIZ359" s="1"/>
      <c r="TJA359" s="1"/>
      <c r="TJB359" s="1"/>
      <c r="TJC359" s="1"/>
      <c r="TJD359" s="1"/>
      <c r="TJE359" s="1"/>
      <c r="TJF359" s="1"/>
      <c r="TJG359" s="1"/>
      <c r="TJH359" s="1"/>
      <c r="TJI359" s="1"/>
      <c r="TJJ359" s="1"/>
      <c r="TJK359" s="1"/>
      <c r="TJL359" s="1"/>
      <c r="TJM359" s="1"/>
      <c r="TJN359" s="1"/>
      <c r="TJO359" s="1"/>
      <c r="TJP359" s="1"/>
      <c r="TJQ359" s="1"/>
      <c r="TJR359" s="1"/>
      <c r="TJS359" s="1"/>
      <c r="TJT359" s="1"/>
      <c r="TJU359" s="1"/>
      <c r="TJV359" s="1"/>
      <c r="TJW359" s="1"/>
      <c r="TJX359" s="1"/>
      <c r="TJY359" s="1"/>
      <c r="TJZ359" s="1"/>
      <c r="TKA359" s="1"/>
      <c r="TKB359" s="1"/>
      <c r="TKC359" s="1"/>
      <c r="TKD359" s="1"/>
      <c r="TKE359" s="1"/>
      <c r="TKF359" s="1"/>
      <c r="TKG359" s="1"/>
      <c r="TKH359" s="1"/>
      <c r="TKI359" s="1"/>
      <c r="TKJ359" s="1"/>
      <c r="TKK359" s="1"/>
      <c r="TKL359" s="1"/>
      <c r="TKM359" s="1"/>
      <c r="TKN359" s="1"/>
      <c r="TKO359" s="1"/>
      <c r="TKP359" s="1"/>
      <c r="TKQ359" s="1"/>
      <c r="TKR359" s="1"/>
      <c r="TKS359" s="1"/>
      <c r="TKT359" s="1"/>
      <c r="TKU359" s="1"/>
      <c r="TKV359" s="1"/>
      <c r="TKW359" s="1"/>
      <c r="TKX359" s="1"/>
      <c r="TKY359" s="1"/>
      <c r="TKZ359" s="1"/>
      <c r="TLA359" s="1"/>
      <c r="TLB359" s="1"/>
      <c r="TLC359" s="1"/>
      <c r="TLD359" s="1"/>
      <c r="TLE359" s="1"/>
      <c r="TLF359" s="1"/>
      <c r="TLG359" s="1"/>
      <c r="TLH359" s="1"/>
      <c r="TLI359" s="1"/>
      <c r="TLJ359" s="1"/>
      <c r="TLK359" s="1"/>
      <c r="TLL359" s="1"/>
      <c r="TLM359" s="1"/>
      <c r="TLN359" s="1"/>
      <c r="TLO359" s="1"/>
      <c r="TLP359" s="1"/>
      <c r="TLQ359" s="1"/>
      <c r="TLR359" s="1"/>
      <c r="TLS359" s="1"/>
      <c r="TLT359" s="1"/>
      <c r="TLU359" s="1"/>
      <c r="TLV359" s="1"/>
      <c r="TLW359" s="1"/>
      <c r="TLX359" s="1"/>
      <c r="TLY359" s="1"/>
      <c r="TLZ359" s="1"/>
      <c r="TMA359" s="1"/>
      <c r="TMB359" s="1"/>
      <c r="TMC359" s="1"/>
      <c r="TMD359" s="1"/>
      <c r="TME359" s="1"/>
      <c r="TMF359" s="1"/>
      <c r="TMG359" s="1"/>
      <c r="TMH359" s="1"/>
      <c r="TMI359" s="1"/>
      <c r="TMJ359" s="1"/>
      <c r="TMK359" s="1"/>
      <c r="TML359" s="1"/>
      <c r="TMM359" s="1"/>
      <c r="TMN359" s="1"/>
      <c r="TMO359" s="1"/>
      <c r="TMP359" s="1"/>
      <c r="TMQ359" s="1"/>
      <c r="TMR359" s="1"/>
      <c r="TMS359" s="1"/>
      <c r="TMT359" s="1"/>
      <c r="TMU359" s="1"/>
      <c r="TMV359" s="1"/>
      <c r="TMW359" s="1"/>
      <c r="TMX359" s="1"/>
      <c r="TMY359" s="1"/>
      <c r="TMZ359" s="1"/>
      <c r="TNA359" s="1"/>
      <c r="TNB359" s="1"/>
      <c r="TNC359" s="1"/>
      <c r="TND359" s="1"/>
      <c r="TNE359" s="1"/>
      <c r="TNF359" s="1"/>
      <c r="TNG359" s="1"/>
      <c r="TNH359" s="1"/>
      <c r="TNI359" s="1"/>
      <c r="TNJ359" s="1"/>
      <c r="TNK359" s="1"/>
      <c r="TNL359" s="1"/>
      <c r="TNM359" s="1"/>
      <c r="TNN359" s="1"/>
      <c r="TNO359" s="1"/>
      <c r="TNP359" s="1"/>
      <c r="TNQ359" s="1"/>
      <c r="TNR359" s="1"/>
      <c r="TNS359" s="1"/>
      <c r="TNT359" s="1"/>
      <c r="TNU359" s="1"/>
      <c r="TNV359" s="1"/>
      <c r="TNW359" s="1"/>
      <c r="TNX359" s="1"/>
      <c r="TNY359" s="1"/>
      <c r="TNZ359" s="1"/>
      <c r="TOA359" s="1"/>
      <c r="TOB359" s="1"/>
      <c r="TOC359" s="1"/>
      <c r="TOD359" s="1"/>
      <c r="TOE359" s="1"/>
      <c r="TOF359" s="1"/>
      <c r="TOG359" s="1"/>
      <c r="TOH359" s="1"/>
      <c r="TOI359" s="1"/>
      <c r="TOJ359" s="1"/>
      <c r="TOK359" s="1"/>
      <c r="TOL359" s="1"/>
      <c r="TOM359" s="1"/>
      <c r="TON359" s="1"/>
      <c r="TOO359" s="1"/>
      <c r="TOP359" s="1"/>
      <c r="TOQ359" s="1"/>
      <c r="TOR359" s="1"/>
      <c r="TOS359" s="1"/>
      <c r="TOT359" s="1"/>
      <c r="TOU359" s="1"/>
      <c r="TOV359" s="1"/>
      <c r="TOW359" s="1"/>
      <c r="TOX359" s="1"/>
      <c r="TOY359" s="1"/>
      <c r="TOZ359" s="1"/>
      <c r="TPA359" s="1"/>
      <c r="TPB359" s="1"/>
      <c r="TPC359" s="1"/>
      <c r="TPD359" s="1"/>
      <c r="TPE359" s="1"/>
      <c r="TPF359" s="1"/>
      <c r="TPG359" s="1"/>
      <c r="TPH359" s="1"/>
      <c r="TPI359" s="1"/>
      <c r="TPJ359" s="1"/>
      <c r="TPK359" s="1"/>
      <c r="TPL359" s="1"/>
      <c r="TPM359" s="1"/>
      <c r="TPN359" s="1"/>
      <c r="TPO359" s="1"/>
      <c r="TPP359" s="1"/>
      <c r="TPQ359" s="1"/>
      <c r="TPR359" s="1"/>
      <c r="TPS359" s="1"/>
      <c r="TPT359" s="1"/>
      <c r="TPU359" s="1"/>
      <c r="TPV359" s="1"/>
      <c r="TPW359" s="1"/>
      <c r="TPX359" s="1"/>
      <c r="TPY359" s="1"/>
      <c r="TPZ359" s="1"/>
      <c r="TQA359" s="1"/>
      <c r="TQB359" s="1"/>
      <c r="TQC359" s="1"/>
      <c r="TQD359" s="1"/>
      <c r="TQE359" s="1"/>
      <c r="TQF359" s="1"/>
      <c r="TQG359" s="1"/>
      <c r="TQH359" s="1"/>
      <c r="TQI359" s="1"/>
      <c r="TQJ359" s="1"/>
      <c r="TQK359" s="1"/>
      <c r="TQL359" s="1"/>
      <c r="TQM359" s="1"/>
      <c r="TQN359" s="1"/>
      <c r="TQO359" s="1"/>
      <c r="TQP359" s="1"/>
      <c r="TQQ359" s="1"/>
      <c r="TQR359" s="1"/>
      <c r="TQS359" s="1"/>
      <c r="TQT359" s="1"/>
      <c r="TQU359" s="1"/>
      <c r="TQV359" s="1"/>
      <c r="TQW359" s="1"/>
      <c r="TQX359" s="1"/>
      <c r="TQY359" s="1"/>
      <c r="TQZ359" s="1"/>
      <c r="TRA359" s="1"/>
      <c r="TRB359" s="1"/>
      <c r="TRC359" s="1"/>
      <c r="TRD359" s="1"/>
      <c r="TRE359" s="1"/>
      <c r="TRF359" s="1"/>
      <c r="TRG359" s="1"/>
      <c r="TRH359" s="1"/>
      <c r="TRI359" s="1"/>
      <c r="TRJ359" s="1"/>
      <c r="TRK359" s="1"/>
      <c r="TRL359" s="1"/>
      <c r="TRM359" s="1"/>
      <c r="TRN359" s="1"/>
      <c r="TRO359" s="1"/>
      <c r="TRP359" s="1"/>
      <c r="TRQ359" s="1"/>
      <c r="TRR359" s="1"/>
      <c r="TRS359" s="1"/>
      <c r="TRT359" s="1"/>
      <c r="TRU359" s="1"/>
      <c r="TRV359" s="1"/>
      <c r="TRW359" s="1"/>
      <c r="TRX359" s="1"/>
      <c r="TRY359" s="1"/>
      <c r="TRZ359" s="1"/>
      <c r="TSA359" s="1"/>
      <c r="TSB359" s="1"/>
      <c r="TSC359" s="1"/>
      <c r="TSD359" s="1"/>
      <c r="TSE359" s="1"/>
      <c r="TSF359" s="1"/>
      <c r="TSG359" s="1"/>
      <c r="TSH359" s="1"/>
      <c r="TSI359" s="1"/>
      <c r="TSJ359" s="1"/>
      <c r="TSK359" s="1"/>
      <c r="TSL359" s="1"/>
      <c r="TSM359" s="1"/>
      <c r="TSN359" s="1"/>
      <c r="TSO359" s="1"/>
      <c r="TSP359" s="1"/>
      <c r="TSQ359" s="1"/>
      <c r="TSR359" s="1"/>
      <c r="TSS359" s="1"/>
      <c r="TST359" s="1"/>
      <c r="TSU359" s="1"/>
      <c r="TSV359" s="1"/>
      <c r="TSW359" s="1"/>
      <c r="TSX359" s="1"/>
      <c r="TSY359" s="1"/>
      <c r="TSZ359" s="1"/>
      <c r="TTA359" s="1"/>
      <c r="TTB359" s="1"/>
      <c r="TTC359" s="1"/>
      <c r="TTD359" s="1"/>
      <c r="TTE359" s="1"/>
      <c r="TTF359" s="1"/>
      <c r="TTG359" s="1"/>
      <c r="TTH359" s="1"/>
      <c r="TTI359" s="1"/>
      <c r="TTJ359" s="1"/>
      <c r="TTK359" s="1"/>
      <c r="TTL359" s="1"/>
      <c r="TTM359" s="1"/>
      <c r="TTN359" s="1"/>
      <c r="TTO359" s="1"/>
      <c r="TTP359" s="1"/>
      <c r="TTQ359" s="1"/>
      <c r="TTR359" s="1"/>
      <c r="TTS359" s="1"/>
      <c r="TTT359" s="1"/>
      <c r="TTU359" s="1"/>
      <c r="TTV359" s="1"/>
      <c r="TTW359" s="1"/>
      <c r="TTX359" s="1"/>
      <c r="TTY359" s="1"/>
      <c r="TTZ359" s="1"/>
      <c r="TUA359" s="1"/>
      <c r="TUB359" s="1"/>
      <c r="TUC359" s="1"/>
      <c r="TUD359" s="1"/>
      <c r="TUE359" s="1"/>
      <c r="TUF359" s="1"/>
      <c r="TUG359" s="1"/>
      <c r="TUH359" s="1"/>
      <c r="TUI359" s="1"/>
      <c r="TUJ359" s="1"/>
      <c r="TUK359" s="1"/>
      <c r="TUL359" s="1"/>
      <c r="TUM359" s="1"/>
      <c r="TUN359" s="1"/>
      <c r="TUO359" s="1"/>
      <c r="TUP359" s="1"/>
      <c r="TUQ359" s="1"/>
      <c r="TUR359" s="1"/>
      <c r="TUS359" s="1"/>
      <c r="TUT359" s="1"/>
      <c r="TUU359" s="1"/>
      <c r="TUV359" s="1"/>
      <c r="TUW359" s="1"/>
      <c r="TUX359" s="1"/>
      <c r="TUY359" s="1"/>
      <c r="TUZ359" s="1"/>
      <c r="TVA359" s="1"/>
      <c r="TVB359" s="1"/>
      <c r="TVC359" s="1"/>
      <c r="TVD359" s="1"/>
      <c r="TVE359" s="1"/>
      <c r="TVF359" s="1"/>
      <c r="TVG359" s="1"/>
      <c r="TVH359" s="1"/>
      <c r="TVI359" s="1"/>
      <c r="TVJ359" s="1"/>
      <c r="TVK359" s="1"/>
      <c r="TVL359" s="1"/>
      <c r="TVM359" s="1"/>
      <c r="TVN359" s="1"/>
      <c r="TVO359" s="1"/>
      <c r="TVP359" s="1"/>
      <c r="TVQ359" s="1"/>
      <c r="TVR359" s="1"/>
      <c r="TVS359" s="1"/>
      <c r="TVT359" s="1"/>
      <c r="TVU359" s="1"/>
      <c r="TVV359" s="1"/>
      <c r="TVW359" s="1"/>
      <c r="TVX359" s="1"/>
      <c r="TVY359" s="1"/>
      <c r="TVZ359" s="1"/>
      <c r="TWA359" s="1"/>
      <c r="TWB359" s="1"/>
      <c r="TWC359" s="1"/>
      <c r="TWD359" s="1"/>
      <c r="TWE359" s="1"/>
      <c r="TWF359" s="1"/>
      <c r="TWG359" s="1"/>
      <c r="TWH359" s="1"/>
      <c r="TWI359" s="1"/>
      <c r="TWJ359" s="1"/>
      <c r="TWK359" s="1"/>
      <c r="TWL359" s="1"/>
      <c r="TWM359" s="1"/>
      <c r="TWN359" s="1"/>
      <c r="TWO359" s="1"/>
      <c r="TWP359" s="1"/>
      <c r="TWQ359" s="1"/>
      <c r="TWR359" s="1"/>
      <c r="TWS359" s="1"/>
      <c r="TWT359" s="1"/>
      <c r="TWU359" s="1"/>
      <c r="TWV359" s="1"/>
      <c r="TWW359" s="1"/>
      <c r="TWX359" s="1"/>
      <c r="TWY359" s="1"/>
      <c r="TWZ359" s="1"/>
      <c r="TXA359" s="1"/>
      <c r="TXB359" s="1"/>
      <c r="TXC359" s="1"/>
      <c r="TXD359" s="1"/>
      <c r="TXE359" s="1"/>
      <c r="TXF359" s="1"/>
      <c r="TXG359" s="1"/>
      <c r="TXH359" s="1"/>
      <c r="TXI359" s="1"/>
      <c r="TXJ359" s="1"/>
      <c r="TXK359" s="1"/>
      <c r="TXL359" s="1"/>
      <c r="TXM359" s="1"/>
      <c r="TXN359" s="1"/>
      <c r="TXO359" s="1"/>
      <c r="TXP359" s="1"/>
      <c r="TXQ359" s="1"/>
      <c r="TXR359" s="1"/>
      <c r="TXS359" s="1"/>
      <c r="TXT359" s="1"/>
      <c r="TXU359" s="1"/>
      <c r="TXV359" s="1"/>
      <c r="TXW359" s="1"/>
      <c r="TXX359" s="1"/>
      <c r="TXY359" s="1"/>
      <c r="TXZ359" s="1"/>
      <c r="TYA359" s="1"/>
      <c r="TYB359" s="1"/>
      <c r="TYC359" s="1"/>
      <c r="TYD359" s="1"/>
      <c r="TYE359" s="1"/>
      <c r="TYF359" s="1"/>
      <c r="TYG359" s="1"/>
      <c r="TYH359" s="1"/>
      <c r="TYI359" s="1"/>
      <c r="TYJ359" s="1"/>
      <c r="TYK359" s="1"/>
      <c r="TYL359" s="1"/>
      <c r="TYM359" s="1"/>
      <c r="TYN359" s="1"/>
      <c r="TYO359" s="1"/>
      <c r="TYP359" s="1"/>
      <c r="TYQ359" s="1"/>
      <c r="TYR359" s="1"/>
      <c r="TYS359" s="1"/>
      <c r="TYT359" s="1"/>
      <c r="TYU359" s="1"/>
      <c r="TYV359" s="1"/>
      <c r="TYW359" s="1"/>
      <c r="TYX359" s="1"/>
      <c r="TYY359" s="1"/>
      <c r="TYZ359" s="1"/>
      <c r="TZA359" s="1"/>
      <c r="TZB359" s="1"/>
      <c r="TZC359" s="1"/>
      <c r="TZD359" s="1"/>
      <c r="TZE359" s="1"/>
      <c r="TZF359" s="1"/>
      <c r="TZG359" s="1"/>
      <c r="TZH359" s="1"/>
      <c r="TZI359" s="1"/>
      <c r="TZJ359" s="1"/>
      <c r="TZK359" s="1"/>
      <c r="TZL359" s="1"/>
      <c r="TZM359" s="1"/>
      <c r="TZN359" s="1"/>
      <c r="TZO359" s="1"/>
      <c r="TZP359" s="1"/>
      <c r="TZQ359" s="1"/>
      <c r="TZR359" s="1"/>
      <c r="TZS359" s="1"/>
      <c r="TZT359" s="1"/>
      <c r="TZU359" s="1"/>
      <c r="TZV359" s="1"/>
      <c r="TZW359" s="1"/>
      <c r="TZX359" s="1"/>
      <c r="TZY359" s="1"/>
      <c r="TZZ359" s="1"/>
      <c r="UAA359" s="1"/>
      <c r="UAB359" s="1"/>
      <c r="UAC359" s="1"/>
      <c r="UAD359" s="1"/>
      <c r="UAE359" s="1"/>
      <c r="UAF359" s="1"/>
      <c r="UAG359" s="1"/>
      <c r="UAH359" s="1"/>
      <c r="UAI359" s="1"/>
      <c r="UAJ359" s="1"/>
      <c r="UAK359" s="1"/>
      <c r="UAL359" s="1"/>
      <c r="UAM359" s="1"/>
      <c r="UAN359" s="1"/>
      <c r="UAO359" s="1"/>
      <c r="UAP359" s="1"/>
      <c r="UAQ359" s="1"/>
      <c r="UAR359" s="1"/>
      <c r="UAS359" s="1"/>
      <c r="UAT359" s="1"/>
      <c r="UAU359" s="1"/>
      <c r="UAV359" s="1"/>
      <c r="UAW359" s="1"/>
      <c r="UAX359" s="1"/>
      <c r="UAY359" s="1"/>
      <c r="UAZ359" s="1"/>
      <c r="UBA359" s="1"/>
      <c r="UBB359" s="1"/>
      <c r="UBC359" s="1"/>
      <c r="UBD359" s="1"/>
      <c r="UBE359" s="1"/>
      <c r="UBF359" s="1"/>
      <c r="UBG359" s="1"/>
      <c r="UBH359" s="1"/>
      <c r="UBI359" s="1"/>
      <c r="UBJ359" s="1"/>
      <c r="UBK359" s="1"/>
      <c r="UBL359" s="1"/>
      <c r="UBM359" s="1"/>
      <c r="UBN359" s="1"/>
      <c r="UBO359" s="1"/>
      <c r="UBP359" s="1"/>
      <c r="UBQ359" s="1"/>
      <c r="UBR359" s="1"/>
      <c r="UBS359" s="1"/>
      <c r="UBT359" s="1"/>
      <c r="UBU359" s="1"/>
      <c r="UBV359" s="1"/>
      <c r="UBW359" s="1"/>
      <c r="UBX359" s="1"/>
      <c r="UBY359" s="1"/>
      <c r="UBZ359" s="1"/>
      <c r="UCA359" s="1"/>
      <c r="UCB359" s="1"/>
      <c r="UCC359" s="1"/>
      <c r="UCD359" s="1"/>
      <c r="UCE359" s="1"/>
      <c r="UCF359" s="1"/>
      <c r="UCG359" s="1"/>
      <c r="UCH359" s="1"/>
      <c r="UCI359" s="1"/>
      <c r="UCJ359" s="1"/>
      <c r="UCK359" s="1"/>
      <c r="UCL359" s="1"/>
      <c r="UCM359" s="1"/>
      <c r="UCN359" s="1"/>
      <c r="UCO359" s="1"/>
      <c r="UCP359" s="1"/>
      <c r="UCQ359" s="1"/>
      <c r="UCR359" s="1"/>
      <c r="UCS359" s="1"/>
      <c r="UCT359" s="1"/>
      <c r="UCU359" s="1"/>
      <c r="UCV359" s="1"/>
      <c r="UCW359" s="1"/>
      <c r="UCX359" s="1"/>
      <c r="UCY359" s="1"/>
      <c r="UCZ359" s="1"/>
      <c r="UDA359" s="1"/>
      <c r="UDB359" s="1"/>
      <c r="UDC359" s="1"/>
      <c r="UDD359" s="1"/>
      <c r="UDE359" s="1"/>
      <c r="UDF359" s="1"/>
      <c r="UDG359" s="1"/>
      <c r="UDH359" s="1"/>
      <c r="UDI359" s="1"/>
      <c r="UDJ359" s="1"/>
      <c r="UDK359" s="1"/>
      <c r="UDL359" s="1"/>
      <c r="UDM359" s="1"/>
      <c r="UDN359" s="1"/>
      <c r="UDO359" s="1"/>
      <c r="UDP359" s="1"/>
      <c r="UDQ359" s="1"/>
      <c r="UDR359" s="1"/>
      <c r="UDS359" s="1"/>
      <c r="UDT359" s="1"/>
      <c r="UDU359" s="1"/>
      <c r="UDV359" s="1"/>
      <c r="UDW359" s="1"/>
      <c r="UDX359" s="1"/>
      <c r="UDY359" s="1"/>
      <c r="UDZ359" s="1"/>
      <c r="UEA359" s="1"/>
      <c r="UEB359" s="1"/>
      <c r="UEC359" s="1"/>
      <c r="UED359" s="1"/>
      <c r="UEE359" s="1"/>
      <c r="UEF359" s="1"/>
      <c r="UEG359" s="1"/>
      <c r="UEH359" s="1"/>
      <c r="UEI359" s="1"/>
      <c r="UEJ359" s="1"/>
      <c r="UEK359" s="1"/>
      <c r="UEL359" s="1"/>
      <c r="UEM359" s="1"/>
      <c r="UEN359" s="1"/>
      <c r="UEO359" s="1"/>
      <c r="UEP359" s="1"/>
      <c r="UEQ359" s="1"/>
      <c r="UER359" s="1"/>
      <c r="UES359" s="1"/>
      <c r="UET359" s="1"/>
      <c r="UEU359" s="1"/>
      <c r="UEV359" s="1"/>
      <c r="UEW359" s="1"/>
      <c r="UEX359" s="1"/>
      <c r="UEY359" s="1"/>
      <c r="UEZ359" s="1"/>
      <c r="UFA359" s="1"/>
      <c r="UFB359" s="1"/>
      <c r="UFC359" s="1"/>
      <c r="UFD359" s="1"/>
      <c r="UFE359" s="1"/>
      <c r="UFF359" s="1"/>
      <c r="UFG359" s="1"/>
      <c r="UFH359" s="1"/>
      <c r="UFI359" s="1"/>
      <c r="UFJ359" s="1"/>
      <c r="UFK359" s="1"/>
      <c r="UFL359" s="1"/>
      <c r="UFM359" s="1"/>
      <c r="UFN359" s="1"/>
      <c r="UFO359" s="1"/>
      <c r="UFP359" s="1"/>
      <c r="UFQ359" s="1"/>
      <c r="UFR359" s="1"/>
      <c r="UFS359" s="1"/>
      <c r="UFT359" s="1"/>
      <c r="UFU359" s="1"/>
      <c r="UFV359" s="1"/>
      <c r="UFW359" s="1"/>
      <c r="UFX359" s="1"/>
      <c r="UFY359" s="1"/>
      <c r="UFZ359" s="1"/>
      <c r="UGA359" s="1"/>
      <c r="UGB359" s="1"/>
      <c r="UGC359" s="1"/>
      <c r="UGD359" s="1"/>
      <c r="UGE359" s="1"/>
      <c r="UGF359" s="1"/>
      <c r="UGG359" s="1"/>
      <c r="UGH359" s="1"/>
      <c r="UGI359" s="1"/>
      <c r="UGJ359" s="1"/>
      <c r="UGK359" s="1"/>
      <c r="UGL359" s="1"/>
      <c r="UGM359" s="1"/>
      <c r="UGN359" s="1"/>
      <c r="UGO359" s="1"/>
      <c r="UGP359" s="1"/>
      <c r="UGQ359" s="1"/>
      <c r="UGR359" s="1"/>
      <c r="UGS359" s="1"/>
      <c r="UGT359" s="1"/>
      <c r="UGU359" s="1"/>
      <c r="UGV359" s="1"/>
      <c r="UGW359" s="1"/>
      <c r="UGX359" s="1"/>
      <c r="UGY359" s="1"/>
      <c r="UGZ359" s="1"/>
      <c r="UHA359" s="1"/>
      <c r="UHB359" s="1"/>
      <c r="UHC359" s="1"/>
      <c r="UHD359" s="1"/>
      <c r="UHE359" s="1"/>
      <c r="UHF359" s="1"/>
      <c r="UHG359" s="1"/>
      <c r="UHH359" s="1"/>
      <c r="UHI359" s="1"/>
      <c r="UHJ359" s="1"/>
      <c r="UHK359" s="1"/>
      <c r="UHL359" s="1"/>
      <c r="UHM359" s="1"/>
      <c r="UHN359" s="1"/>
      <c r="UHO359" s="1"/>
      <c r="UHP359" s="1"/>
      <c r="UHQ359" s="1"/>
      <c r="UHR359" s="1"/>
      <c r="UHS359" s="1"/>
      <c r="UHT359" s="1"/>
      <c r="UHU359" s="1"/>
      <c r="UHV359" s="1"/>
      <c r="UHW359" s="1"/>
      <c r="UHX359" s="1"/>
      <c r="UHY359" s="1"/>
      <c r="UHZ359" s="1"/>
      <c r="UIA359" s="1"/>
      <c r="UIB359" s="1"/>
      <c r="UIC359" s="1"/>
      <c r="UID359" s="1"/>
      <c r="UIE359" s="1"/>
      <c r="UIF359" s="1"/>
      <c r="UIG359" s="1"/>
      <c r="UIH359" s="1"/>
      <c r="UII359" s="1"/>
      <c r="UIJ359" s="1"/>
      <c r="UIK359" s="1"/>
      <c r="UIL359" s="1"/>
      <c r="UIM359" s="1"/>
      <c r="UIN359" s="1"/>
      <c r="UIO359" s="1"/>
      <c r="UIP359" s="1"/>
      <c r="UIQ359" s="1"/>
      <c r="UIR359" s="1"/>
      <c r="UIS359" s="1"/>
      <c r="UIT359" s="1"/>
      <c r="UIU359" s="1"/>
      <c r="UIV359" s="1"/>
      <c r="UIW359" s="1"/>
      <c r="UIX359" s="1"/>
      <c r="UIY359" s="1"/>
      <c r="UIZ359" s="1"/>
      <c r="UJA359" s="1"/>
      <c r="UJB359" s="1"/>
      <c r="UJC359" s="1"/>
      <c r="UJD359" s="1"/>
      <c r="UJE359" s="1"/>
      <c r="UJF359" s="1"/>
      <c r="UJG359" s="1"/>
      <c r="UJH359" s="1"/>
      <c r="UJI359" s="1"/>
      <c r="UJJ359" s="1"/>
      <c r="UJK359" s="1"/>
      <c r="UJL359" s="1"/>
      <c r="UJM359" s="1"/>
      <c r="UJN359" s="1"/>
      <c r="UJO359" s="1"/>
      <c r="UJP359" s="1"/>
      <c r="UJQ359" s="1"/>
      <c r="UJR359" s="1"/>
      <c r="UJS359" s="1"/>
      <c r="UJT359" s="1"/>
      <c r="UJU359" s="1"/>
      <c r="UJV359" s="1"/>
      <c r="UJW359" s="1"/>
      <c r="UJX359" s="1"/>
      <c r="UJY359" s="1"/>
      <c r="UJZ359" s="1"/>
      <c r="UKA359" s="1"/>
      <c r="UKB359" s="1"/>
      <c r="UKC359" s="1"/>
      <c r="UKD359" s="1"/>
      <c r="UKE359" s="1"/>
      <c r="UKF359" s="1"/>
      <c r="UKG359" s="1"/>
      <c r="UKH359" s="1"/>
      <c r="UKI359" s="1"/>
      <c r="UKJ359" s="1"/>
      <c r="UKK359" s="1"/>
      <c r="UKL359" s="1"/>
      <c r="UKM359" s="1"/>
      <c r="UKN359" s="1"/>
      <c r="UKO359" s="1"/>
      <c r="UKP359" s="1"/>
      <c r="UKQ359" s="1"/>
      <c r="UKR359" s="1"/>
      <c r="UKS359" s="1"/>
      <c r="UKT359" s="1"/>
      <c r="UKU359" s="1"/>
      <c r="UKV359" s="1"/>
      <c r="UKW359" s="1"/>
      <c r="UKX359" s="1"/>
      <c r="UKY359" s="1"/>
      <c r="UKZ359" s="1"/>
      <c r="ULA359" s="1"/>
      <c r="ULB359" s="1"/>
      <c r="ULC359" s="1"/>
      <c r="ULD359" s="1"/>
      <c r="ULE359" s="1"/>
      <c r="ULF359" s="1"/>
      <c r="ULG359" s="1"/>
      <c r="ULH359" s="1"/>
      <c r="ULI359" s="1"/>
      <c r="ULJ359" s="1"/>
      <c r="ULK359" s="1"/>
      <c r="ULL359" s="1"/>
      <c r="ULM359" s="1"/>
      <c r="ULN359" s="1"/>
      <c r="ULO359" s="1"/>
      <c r="ULP359" s="1"/>
      <c r="ULQ359" s="1"/>
      <c r="ULR359" s="1"/>
      <c r="ULS359" s="1"/>
      <c r="ULT359" s="1"/>
      <c r="ULU359" s="1"/>
      <c r="ULV359" s="1"/>
      <c r="ULW359" s="1"/>
      <c r="ULX359" s="1"/>
      <c r="ULY359" s="1"/>
      <c r="ULZ359" s="1"/>
      <c r="UMA359" s="1"/>
      <c r="UMB359" s="1"/>
      <c r="UMC359" s="1"/>
      <c r="UMD359" s="1"/>
      <c r="UME359" s="1"/>
      <c r="UMF359" s="1"/>
      <c r="UMG359" s="1"/>
      <c r="UMH359" s="1"/>
      <c r="UMI359" s="1"/>
      <c r="UMJ359" s="1"/>
      <c r="UMK359" s="1"/>
      <c r="UML359" s="1"/>
      <c r="UMM359" s="1"/>
      <c r="UMN359" s="1"/>
      <c r="UMO359" s="1"/>
      <c r="UMP359" s="1"/>
      <c r="UMQ359" s="1"/>
      <c r="UMR359" s="1"/>
      <c r="UMS359" s="1"/>
      <c r="UMT359" s="1"/>
      <c r="UMU359" s="1"/>
      <c r="UMV359" s="1"/>
      <c r="UMW359" s="1"/>
      <c r="UMX359" s="1"/>
      <c r="UMY359" s="1"/>
      <c r="UMZ359" s="1"/>
      <c r="UNA359" s="1"/>
      <c r="UNB359" s="1"/>
      <c r="UNC359" s="1"/>
      <c r="UND359" s="1"/>
      <c r="UNE359" s="1"/>
      <c r="UNF359" s="1"/>
      <c r="UNG359" s="1"/>
      <c r="UNH359" s="1"/>
      <c r="UNI359" s="1"/>
      <c r="UNJ359" s="1"/>
      <c r="UNK359" s="1"/>
      <c r="UNL359" s="1"/>
      <c r="UNM359" s="1"/>
      <c r="UNN359" s="1"/>
      <c r="UNO359" s="1"/>
      <c r="UNP359" s="1"/>
      <c r="UNQ359" s="1"/>
      <c r="UNR359" s="1"/>
      <c r="UNS359" s="1"/>
      <c r="UNT359" s="1"/>
      <c r="UNU359" s="1"/>
      <c r="UNV359" s="1"/>
      <c r="UNW359" s="1"/>
      <c r="UNX359" s="1"/>
      <c r="UNY359" s="1"/>
      <c r="UNZ359" s="1"/>
      <c r="UOA359" s="1"/>
      <c r="UOB359" s="1"/>
      <c r="UOC359" s="1"/>
      <c r="UOD359" s="1"/>
      <c r="UOE359" s="1"/>
      <c r="UOF359" s="1"/>
      <c r="UOG359" s="1"/>
      <c r="UOH359" s="1"/>
      <c r="UOI359" s="1"/>
      <c r="UOJ359" s="1"/>
      <c r="UOK359" s="1"/>
      <c r="UOL359" s="1"/>
      <c r="UOM359" s="1"/>
      <c r="UON359" s="1"/>
      <c r="UOO359" s="1"/>
      <c r="UOP359" s="1"/>
      <c r="UOQ359" s="1"/>
      <c r="UOR359" s="1"/>
      <c r="UOS359" s="1"/>
      <c r="UOT359" s="1"/>
      <c r="UOU359" s="1"/>
      <c r="UOV359" s="1"/>
      <c r="UOW359" s="1"/>
      <c r="UOX359" s="1"/>
      <c r="UOY359" s="1"/>
      <c r="UOZ359" s="1"/>
      <c r="UPA359" s="1"/>
      <c r="UPB359" s="1"/>
      <c r="UPC359" s="1"/>
      <c r="UPD359" s="1"/>
      <c r="UPE359" s="1"/>
      <c r="UPF359" s="1"/>
      <c r="UPG359" s="1"/>
      <c r="UPH359" s="1"/>
      <c r="UPI359" s="1"/>
      <c r="UPJ359" s="1"/>
      <c r="UPK359" s="1"/>
      <c r="UPL359" s="1"/>
      <c r="UPM359" s="1"/>
      <c r="UPN359" s="1"/>
      <c r="UPO359" s="1"/>
      <c r="UPP359" s="1"/>
      <c r="UPQ359" s="1"/>
      <c r="UPR359" s="1"/>
      <c r="UPS359" s="1"/>
      <c r="UPT359" s="1"/>
      <c r="UPU359" s="1"/>
      <c r="UPV359" s="1"/>
      <c r="UPW359" s="1"/>
      <c r="UPX359" s="1"/>
      <c r="UPY359" s="1"/>
      <c r="UPZ359" s="1"/>
      <c r="UQA359" s="1"/>
      <c r="UQB359" s="1"/>
      <c r="UQC359" s="1"/>
      <c r="UQD359" s="1"/>
      <c r="UQE359" s="1"/>
      <c r="UQF359" s="1"/>
      <c r="UQG359" s="1"/>
      <c r="UQH359" s="1"/>
      <c r="UQI359" s="1"/>
      <c r="UQJ359" s="1"/>
      <c r="UQK359" s="1"/>
      <c r="UQL359" s="1"/>
      <c r="UQM359" s="1"/>
      <c r="UQN359" s="1"/>
      <c r="UQO359" s="1"/>
      <c r="UQP359" s="1"/>
      <c r="UQQ359" s="1"/>
      <c r="UQR359" s="1"/>
      <c r="UQS359" s="1"/>
      <c r="UQT359" s="1"/>
      <c r="UQU359" s="1"/>
      <c r="UQV359" s="1"/>
      <c r="UQW359" s="1"/>
      <c r="UQX359" s="1"/>
      <c r="UQY359" s="1"/>
      <c r="UQZ359" s="1"/>
      <c r="URA359" s="1"/>
      <c r="URB359" s="1"/>
      <c r="URC359" s="1"/>
      <c r="URD359" s="1"/>
      <c r="URE359" s="1"/>
      <c r="URF359" s="1"/>
      <c r="URG359" s="1"/>
      <c r="URH359" s="1"/>
      <c r="URI359" s="1"/>
      <c r="URJ359" s="1"/>
      <c r="URK359" s="1"/>
      <c r="URL359" s="1"/>
      <c r="URM359" s="1"/>
      <c r="URN359" s="1"/>
      <c r="URO359" s="1"/>
      <c r="URP359" s="1"/>
      <c r="URQ359" s="1"/>
      <c r="URR359" s="1"/>
      <c r="URS359" s="1"/>
      <c r="URT359" s="1"/>
      <c r="URU359" s="1"/>
      <c r="URV359" s="1"/>
      <c r="URW359" s="1"/>
      <c r="URX359" s="1"/>
      <c r="URY359" s="1"/>
      <c r="URZ359" s="1"/>
      <c r="USA359" s="1"/>
      <c r="USB359" s="1"/>
      <c r="USC359" s="1"/>
      <c r="USD359" s="1"/>
      <c r="USE359" s="1"/>
      <c r="USF359" s="1"/>
      <c r="USG359" s="1"/>
      <c r="USH359" s="1"/>
      <c r="USI359" s="1"/>
      <c r="USJ359" s="1"/>
      <c r="USK359" s="1"/>
      <c r="USL359" s="1"/>
      <c r="USM359" s="1"/>
      <c r="USN359" s="1"/>
      <c r="USO359" s="1"/>
      <c r="USP359" s="1"/>
      <c r="USQ359" s="1"/>
      <c r="USR359" s="1"/>
      <c r="USS359" s="1"/>
      <c r="UST359" s="1"/>
      <c r="USU359" s="1"/>
      <c r="USV359" s="1"/>
      <c r="USW359" s="1"/>
      <c r="USX359" s="1"/>
      <c r="USY359" s="1"/>
      <c r="USZ359" s="1"/>
      <c r="UTA359" s="1"/>
      <c r="UTB359" s="1"/>
      <c r="UTC359" s="1"/>
      <c r="UTD359" s="1"/>
      <c r="UTE359" s="1"/>
      <c r="UTF359" s="1"/>
      <c r="UTG359" s="1"/>
      <c r="UTH359" s="1"/>
      <c r="UTI359" s="1"/>
      <c r="UTJ359" s="1"/>
      <c r="UTK359" s="1"/>
      <c r="UTL359" s="1"/>
      <c r="UTM359" s="1"/>
      <c r="UTN359" s="1"/>
      <c r="UTO359" s="1"/>
      <c r="UTP359" s="1"/>
      <c r="UTQ359" s="1"/>
      <c r="UTR359" s="1"/>
      <c r="UTS359" s="1"/>
      <c r="UTT359" s="1"/>
      <c r="UTU359" s="1"/>
      <c r="UTV359" s="1"/>
      <c r="UTW359" s="1"/>
      <c r="UTX359" s="1"/>
      <c r="UTY359" s="1"/>
      <c r="UTZ359" s="1"/>
      <c r="UUA359" s="1"/>
      <c r="UUB359" s="1"/>
      <c r="UUC359" s="1"/>
      <c r="UUD359" s="1"/>
      <c r="UUE359" s="1"/>
      <c r="UUF359" s="1"/>
      <c r="UUG359" s="1"/>
      <c r="UUH359" s="1"/>
      <c r="UUI359" s="1"/>
      <c r="UUJ359" s="1"/>
      <c r="UUK359" s="1"/>
      <c r="UUL359" s="1"/>
      <c r="UUM359" s="1"/>
      <c r="UUN359" s="1"/>
      <c r="UUO359" s="1"/>
      <c r="UUP359" s="1"/>
      <c r="UUQ359" s="1"/>
      <c r="UUR359" s="1"/>
      <c r="UUS359" s="1"/>
      <c r="UUT359" s="1"/>
      <c r="UUU359" s="1"/>
      <c r="UUV359" s="1"/>
      <c r="UUW359" s="1"/>
      <c r="UUX359" s="1"/>
      <c r="UUY359" s="1"/>
      <c r="UUZ359" s="1"/>
      <c r="UVA359" s="1"/>
      <c r="UVB359" s="1"/>
      <c r="UVC359" s="1"/>
      <c r="UVD359" s="1"/>
      <c r="UVE359" s="1"/>
      <c r="UVF359" s="1"/>
      <c r="UVG359" s="1"/>
      <c r="UVH359" s="1"/>
      <c r="UVI359" s="1"/>
      <c r="UVJ359" s="1"/>
      <c r="UVK359" s="1"/>
      <c r="UVL359" s="1"/>
      <c r="UVM359" s="1"/>
      <c r="UVN359" s="1"/>
      <c r="UVO359" s="1"/>
      <c r="UVP359" s="1"/>
      <c r="UVQ359" s="1"/>
      <c r="UVR359" s="1"/>
      <c r="UVS359" s="1"/>
      <c r="UVT359" s="1"/>
      <c r="UVU359" s="1"/>
      <c r="UVV359" s="1"/>
      <c r="UVW359" s="1"/>
      <c r="UVX359" s="1"/>
      <c r="UVY359" s="1"/>
      <c r="UVZ359" s="1"/>
      <c r="UWA359" s="1"/>
      <c r="UWB359" s="1"/>
      <c r="UWC359" s="1"/>
      <c r="UWD359" s="1"/>
      <c r="UWE359" s="1"/>
      <c r="UWF359" s="1"/>
      <c r="UWG359" s="1"/>
      <c r="UWH359" s="1"/>
      <c r="UWI359" s="1"/>
      <c r="UWJ359" s="1"/>
      <c r="UWK359" s="1"/>
      <c r="UWL359" s="1"/>
      <c r="UWM359" s="1"/>
      <c r="UWN359" s="1"/>
      <c r="UWO359" s="1"/>
      <c r="UWP359" s="1"/>
      <c r="UWQ359" s="1"/>
      <c r="UWR359" s="1"/>
      <c r="UWS359" s="1"/>
      <c r="UWT359" s="1"/>
      <c r="UWU359" s="1"/>
      <c r="UWV359" s="1"/>
      <c r="UWW359" s="1"/>
      <c r="UWX359" s="1"/>
      <c r="UWY359" s="1"/>
      <c r="UWZ359" s="1"/>
      <c r="UXA359" s="1"/>
      <c r="UXB359" s="1"/>
      <c r="UXC359" s="1"/>
      <c r="UXD359" s="1"/>
      <c r="UXE359" s="1"/>
      <c r="UXF359" s="1"/>
      <c r="UXG359" s="1"/>
      <c r="UXH359" s="1"/>
      <c r="UXI359" s="1"/>
      <c r="UXJ359" s="1"/>
      <c r="UXK359" s="1"/>
      <c r="UXL359" s="1"/>
      <c r="UXM359" s="1"/>
      <c r="UXN359" s="1"/>
      <c r="UXO359" s="1"/>
      <c r="UXP359" s="1"/>
      <c r="UXQ359" s="1"/>
      <c r="UXR359" s="1"/>
      <c r="UXS359" s="1"/>
      <c r="UXT359" s="1"/>
      <c r="UXU359" s="1"/>
      <c r="UXV359" s="1"/>
      <c r="UXW359" s="1"/>
      <c r="UXX359" s="1"/>
      <c r="UXY359" s="1"/>
      <c r="UXZ359" s="1"/>
      <c r="UYA359" s="1"/>
      <c r="UYB359" s="1"/>
      <c r="UYC359" s="1"/>
      <c r="UYD359" s="1"/>
      <c r="UYE359" s="1"/>
      <c r="UYF359" s="1"/>
      <c r="UYG359" s="1"/>
      <c r="UYH359" s="1"/>
      <c r="UYI359" s="1"/>
      <c r="UYJ359" s="1"/>
      <c r="UYK359" s="1"/>
      <c r="UYL359" s="1"/>
      <c r="UYM359" s="1"/>
      <c r="UYN359" s="1"/>
      <c r="UYO359" s="1"/>
      <c r="UYP359" s="1"/>
      <c r="UYQ359" s="1"/>
      <c r="UYR359" s="1"/>
      <c r="UYS359" s="1"/>
      <c r="UYT359" s="1"/>
      <c r="UYU359" s="1"/>
      <c r="UYV359" s="1"/>
      <c r="UYW359" s="1"/>
      <c r="UYX359" s="1"/>
      <c r="UYY359" s="1"/>
      <c r="UYZ359" s="1"/>
      <c r="UZA359" s="1"/>
      <c r="UZB359" s="1"/>
      <c r="UZC359" s="1"/>
      <c r="UZD359" s="1"/>
      <c r="UZE359" s="1"/>
      <c r="UZF359" s="1"/>
      <c r="UZG359" s="1"/>
      <c r="UZH359" s="1"/>
      <c r="UZI359" s="1"/>
      <c r="UZJ359" s="1"/>
      <c r="UZK359" s="1"/>
      <c r="UZL359" s="1"/>
      <c r="UZM359" s="1"/>
      <c r="UZN359" s="1"/>
      <c r="UZO359" s="1"/>
      <c r="UZP359" s="1"/>
      <c r="UZQ359" s="1"/>
      <c r="UZR359" s="1"/>
      <c r="UZS359" s="1"/>
      <c r="UZT359" s="1"/>
      <c r="UZU359" s="1"/>
      <c r="UZV359" s="1"/>
      <c r="UZW359" s="1"/>
      <c r="UZX359" s="1"/>
      <c r="UZY359" s="1"/>
      <c r="UZZ359" s="1"/>
      <c r="VAA359" s="1"/>
      <c r="VAB359" s="1"/>
      <c r="VAC359" s="1"/>
      <c r="VAD359" s="1"/>
      <c r="VAE359" s="1"/>
      <c r="VAF359" s="1"/>
      <c r="VAG359" s="1"/>
      <c r="VAH359" s="1"/>
      <c r="VAI359" s="1"/>
      <c r="VAJ359" s="1"/>
      <c r="VAK359" s="1"/>
      <c r="VAL359" s="1"/>
      <c r="VAM359" s="1"/>
      <c r="VAN359" s="1"/>
      <c r="VAO359" s="1"/>
      <c r="VAP359" s="1"/>
      <c r="VAQ359" s="1"/>
      <c r="VAR359" s="1"/>
      <c r="VAS359" s="1"/>
      <c r="VAT359" s="1"/>
      <c r="VAU359" s="1"/>
      <c r="VAV359" s="1"/>
      <c r="VAW359" s="1"/>
      <c r="VAX359" s="1"/>
      <c r="VAY359" s="1"/>
      <c r="VAZ359" s="1"/>
      <c r="VBA359" s="1"/>
      <c r="VBB359" s="1"/>
      <c r="VBC359" s="1"/>
      <c r="VBD359" s="1"/>
      <c r="VBE359" s="1"/>
      <c r="VBF359" s="1"/>
      <c r="VBG359" s="1"/>
      <c r="VBH359" s="1"/>
      <c r="VBI359" s="1"/>
      <c r="VBJ359" s="1"/>
      <c r="VBK359" s="1"/>
      <c r="VBL359" s="1"/>
      <c r="VBM359" s="1"/>
      <c r="VBN359" s="1"/>
      <c r="VBO359" s="1"/>
      <c r="VBP359" s="1"/>
      <c r="VBQ359" s="1"/>
      <c r="VBR359" s="1"/>
      <c r="VBS359" s="1"/>
      <c r="VBT359" s="1"/>
      <c r="VBU359" s="1"/>
      <c r="VBV359" s="1"/>
      <c r="VBW359" s="1"/>
      <c r="VBX359" s="1"/>
      <c r="VBY359" s="1"/>
      <c r="VBZ359" s="1"/>
      <c r="VCA359" s="1"/>
      <c r="VCB359" s="1"/>
      <c r="VCC359" s="1"/>
      <c r="VCD359" s="1"/>
      <c r="VCE359" s="1"/>
      <c r="VCF359" s="1"/>
      <c r="VCG359" s="1"/>
      <c r="VCH359" s="1"/>
      <c r="VCI359" s="1"/>
      <c r="VCJ359" s="1"/>
      <c r="VCK359" s="1"/>
      <c r="VCL359" s="1"/>
      <c r="VCM359" s="1"/>
      <c r="VCN359" s="1"/>
      <c r="VCO359" s="1"/>
      <c r="VCP359" s="1"/>
      <c r="VCQ359" s="1"/>
      <c r="VCR359" s="1"/>
      <c r="VCS359" s="1"/>
      <c r="VCT359" s="1"/>
      <c r="VCU359" s="1"/>
      <c r="VCV359" s="1"/>
      <c r="VCW359" s="1"/>
      <c r="VCX359" s="1"/>
      <c r="VCY359" s="1"/>
      <c r="VCZ359" s="1"/>
      <c r="VDA359" s="1"/>
      <c r="VDB359" s="1"/>
      <c r="VDC359" s="1"/>
      <c r="VDD359" s="1"/>
      <c r="VDE359" s="1"/>
      <c r="VDF359" s="1"/>
      <c r="VDG359" s="1"/>
      <c r="VDH359" s="1"/>
      <c r="VDI359" s="1"/>
      <c r="VDJ359" s="1"/>
      <c r="VDK359" s="1"/>
      <c r="VDL359" s="1"/>
      <c r="VDM359" s="1"/>
      <c r="VDN359" s="1"/>
      <c r="VDO359" s="1"/>
      <c r="VDP359" s="1"/>
      <c r="VDQ359" s="1"/>
      <c r="VDR359" s="1"/>
      <c r="VDS359" s="1"/>
      <c r="VDT359" s="1"/>
      <c r="VDU359" s="1"/>
      <c r="VDV359" s="1"/>
      <c r="VDW359" s="1"/>
      <c r="VDX359" s="1"/>
      <c r="VDY359" s="1"/>
      <c r="VDZ359" s="1"/>
      <c r="VEA359" s="1"/>
      <c r="VEB359" s="1"/>
      <c r="VEC359" s="1"/>
      <c r="VED359" s="1"/>
      <c r="VEE359" s="1"/>
      <c r="VEF359" s="1"/>
      <c r="VEG359" s="1"/>
      <c r="VEH359" s="1"/>
      <c r="VEI359" s="1"/>
      <c r="VEJ359" s="1"/>
      <c r="VEK359" s="1"/>
      <c r="VEL359" s="1"/>
      <c r="VEM359" s="1"/>
      <c r="VEN359" s="1"/>
      <c r="VEO359" s="1"/>
      <c r="VEP359" s="1"/>
      <c r="VEQ359" s="1"/>
      <c r="VER359" s="1"/>
      <c r="VES359" s="1"/>
      <c r="VET359" s="1"/>
      <c r="VEU359" s="1"/>
      <c r="VEV359" s="1"/>
      <c r="VEW359" s="1"/>
      <c r="VEX359" s="1"/>
      <c r="VEY359" s="1"/>
      <c r="VEZ359" s="1"/>
      <c r="VFA359" s="1"/>
      <c r="VFB359" s="1"/>
      <c r="VFC359" s="1"/>
      <c r="VFD359" s="1"/>
      <c r="VFE359" s="1"/>
      <c r="VFF359" s="1"/>
      <c r="VFG359" s="1"/>
      <c r="VFH359" s="1"/>
      <c r="VFI359" s="1"/>
      <c r="VFJ359" s="1"/>
      <c r="VFK359" s="1"/>
      <c r="VFL359" s="1"/>
      <c r="VFM359" s="1"/>
      <c r="VFN359" s="1"/>
      <c r="VFO359" s="1"/>
      <c r="VFP359" s="1"/>
      <c r="VFQ359" s="1"/>
      <c r="VFR359" s="1"/>
      <c r="VFS359" s="1"/>
      <c r="VFT359" s="1"/>
      <c r="VFU359" s="1"/>
      <c r="VFV359" s="1"/>
      <c r="VFW359" s="1"/>
      <c r="VFX359" s="1"/>
      <c r="VFY359" s="1"/>
      <c r="VFZ359" s="1"/>
      <c r="VGA359" s="1"/>
      <c r="VGB359" s="1"/>
      <c r="VGC359" s="1"/>
      <c r="VGD359" s="1"/>
      <c r="VGE359" s="1"/>
      <c r="VGF359" s="1"/>
      <c r="VGG359" s="1"/>
      <c r="VGH359" s="1"/>
      <c r="VGI359" s="1"/>
      <c r="VGJ359" s="1"/>
      <c r="VGK359" s="1"/>
      <c r="VGL359" s="1"/>
      <c r="VGM359" s="1"/>
      <c r="VGN359" s="1"/>
      <c r="VGO359" s="1"/>
      <c r="VGP359" s="1"/>
      <c r="VGQ359" s="1"/>
      <c r="VGR359" s="1"/>
      <c r="VGS359" s="1"/>
      <c r="VGT359" s="1"/>
      <c r="VGU359" s="1"/>
      <c r="VGV359" s="1"/>
      <c r="VGW359" s="1"/>
      <c r="VGX359" s="1"/>
      <c r="VGY359" s="1"/>
      <c r="VGZ359" s="1"/>
      <c r="VHA359" s="1"/>
      <c r="VHB359" s="1"/>
      <c r="VHC359" s="1"/>
      <c r="VHD359" s="1"/>
      <c r="VHE359" s="1"/>
      <c r="VHF359" s="1"/>
      <c r="VHG359" s="1"/>
      <c r="VHH359" s="1"/>
      <c r="VHI359" s="1"/>
      <c r="VHJ359" s="1"/>
      <c r="VHK359" s="1"/>
      <c r="VHL359" s="1"/>
      <c r="VHM359" s="1"/>
      <c r="VHN359" s="1"/>
      <c r="VHO359" s="1"/>
      <c r="VHP359" s="1"/>
      <c r="VHQ359" s="1"/>
      <c r="VHR359" s="1"/>
      <c r="VHS359" s="1"/>
      <c r="VHT359" s="1"/>
      <c r="VHU359" s="1"/>
      <c r="VHV359" s="1"/>
      <c r="VHW359" s="1"/>
      <c r="VHX359" s="1"/>
      <c r="VHY359" s="1"/>
      <c r="VHZ359" s="1"/>
      <c r="VIA359" s="1"/>
      <c r="VIB359" s="1"/>
      <c r="VIC359" s="1"/>
      <c r="VID359" s="1"/>
      <c r="VIE359" s="1"/>
      <c r="VIF359" s="1"/>
      <c r="VIG359" s="1"/>
      <c r="VIH359" s="1"/>
      <c r="VII359" s="1"/>
      <c r="VIJ359" s="1"/>
      <c r="VIK359" s="1"/>
      <c r="VIL359" s="1"/>
      <c r="VIM359" s="1"/>
      <c r="VIN359" s="1"/>
      <c r="VIO359" s="1"/>
      <c r="VIP359" s="1"/>
      <c r="VIQ359" s="1"/>
      <c r="VIR359" s="1"/>
      <c r="VIS359" s="1"/>
      <c r="VIT359" s="1"/>
      <c r="VIU359" s="1"/>
      <c r="VIV359" s="1"/>
      <c r="VIW359" s="1"/>
      <c r="VIX359" s="1"/>
      <c r="VIY359" s="1"/>
      <c r="VIZ359" s="1"/>
      <c r="VJA359" s="1"/>
      <c r="VJB359" s="1"/>
      <c r="VJC359" s="1"/>
      <c r="VJD359" s="1"/>
      <c r="VJE359" s="1"/>
      <c r="VJF359" s="1"/>
      <c r="VJG359" s="1"/>
      <c r="VJH359" s="1"/>
      <c r="VJI359" s="1"/>
      <c r="VJJ359" s="1"/>
      <c r="VJK359" s="1"/>
      <c r="VJL359" s="1"/>
      <c r="VJM359" s="1"/>
      <c r="VJN359" s="1"/>
      <c r="VJO359" s="1"/>
      <c r="VJP359" s="1"/>
      <c r="VJQ359" s="1"/>
      <c r="VJR359" s="1"/>
      <c r="VJS359" s="1"/>
      <c r="VJT359" s="1"/>
      <c r="VJU359" s="1"/>
      <c r="VJV359" s="1"/>
      <c r="VJW359" s="1"/>
      <c r="VJX359" s="1"/>
      <c r="VJY359" s="1"/>
      <c r="VJZ359" s="1"/>
      <c r="VKA359" s="1"/>
      <c r="VKB359" s="1"/>
      <c r="VKC359" s="1"/>
      <c r="VKD359" s="1"/>
      <c r="VKE359" s="1"/>
      <c r="VKF359" s="1"/>
      <c r="VKG359" s="1"/>
      <c r="VKH359" s="1"/>
      <c r="VKI359" s="1"/>
      <c r="VKJ359" s="1"/>
      <c r="VKK359" s="1"/>
      <c r="VKL359" s="1"/>
      <c r="VKM359" s="1"/>
      <c r="VKN359" s="1"/>
      <c r="VKO359" s="1"/>
      <c r="VKP359" s="1"/>
      <c r="VKQ359" s="1"/>
      <c r="VKR359" s="1"/>
      <c r="VKS359" s="1"/>
      <c r="VKT359" s="1"/>
      <c r="VKU359" s="1"/>
      <c r="VKV359" s="1"/>
      <c r="VKW359" s="1"/>
      <c r="VKX359" s="1"/>
      <c r="VKY359" s="1"/>
      <c r="VKZ359" s="1"/>
      <c r="VLA359" s="1"/>
      <c r="VLB359" s="1"/>
      <c r="VLC359" s="1"/>
      <c r="VLD359" s="1"/>
      <c r="VLE359" s="1"/>
      <c r="VLF359" s="1"/>
      <c r="VLG359" s="1"/>
      <c r="VLH359" s="1"/>
      <c r="VLI359" s="1"/>
      <c r="VLJ359" s="1"/>
      <c r="VLK359" s="1"/>
      <c r="VLL359" s="1"/>
      <c r="VLM359" s="1"/>
      <c r="VLN359" s="1"/>
      <c r="VLO359" s="1"/>
      <c r="VLP359" s="1"/>
      <c r="VLQ359" s="1"/>
      <c r="VLR359" s="1"/>
      <c r="VLS359" s="1"/>
      <c r="VLT359" s="1"/>
      <c r="VLU359" s="1"/>
      <c r="VLV359" s="1"/>
      <c r="VLW359" s="1"/>
      <c r="VLX359" s="1"/>
      <c r="VLY359" s="1"/>
      <c r="VLZ359" s="1"/>
      <c r="VMA359" s="1"/>
      <c r="VMB359" s="1"/>
      <c r="VMC359" s="1"/>
      <c r="VMD359" s="1"/>
      <c r="VME359" s="1"/>
      <c r="VMF359" s="1"/>
      <c r="VMG359" s="1"/>
      <c r="VMH359" s="1"/>
      <c r="VMI359" s="1"/>
      <c r="VMJ359" s="1"/>
      <c r="VMK359" s="1"/>
      <c r="VML359" s="1"/>
      <c r="VMM359" s="1"/>
      <c r="VMN359" s="1"/>
      <c r="VMO359" s="1"/>
      <c r="VMP359" s="1"/>
      <c r="VMQ359" s="1"/>
      <c r="VMR359" s="1"/>
      <c r="VMS359" s="1"/>
      <c r="VMT359" s="1"/>
      <c r="VMU359" s="1"/>
      <c r="VMV359" s="1"/>
      <c r="VMW359" s="1"/>
      <c r="VMX359" s="1"/>
      <c r="VMY359" s="1"/>
      <c r="VMZ359" s="1"/>
      <c r="VNA359" s="1"/>
      <c r="VNB359" s="1"/>
      <c r="VNC359" s="1"/>
      <c r="VND359" s="1"/>
      <c r="VNE359" s="1"/>
      <c r="VNF359" s="1"/>
      <c r="VNG359" s="1"/>
      <c r="VNH359" s="1"/>
      <c r="VNI359" s="1"/>
      <c r="VNJ359" s="1"/>
      <c r="VNK359" s="1"/>
      <c r="VNL359" s="1"/>
      <c r="VNM359" s="1"/>
      <c r="VNN359" s="1"/>
      <c r="VNO359" s="1"/>
      <c r="VNP359" s="1"/>
      <c r="VNQ359" s="1"/>
      <c r="VNR359" s="1"/>
      <c r="VNS359" s="1"/>
      <c r="VNT359" s="1"/>
      <c r="VNU359" s="1"/>
      <c r="VNV359" s="1"/>
      <c r="VNW359" s="1"/>
      <c r="VNX359" s="1"/>
      <c r="VNY359" s="1"/>
      <c r="VNZ359" s="1"/>
      <c r="VOA359" s="1"/>
      <c r="VOB359" s="1"/>
      <c r="VOC359" s="1"/>
      <c r="VOD359" s="1"/>
      <c r="VOE359" s="1"/>
      <c r="VOF359" s="1"/>
      <c r="VOG359" s="1"/>
      <c r="VOH359" s="1"/>
      <c r="VOI359" s="1"/>
      <c r="VOJ359" s="1"/>
      <c r="VOK359" s="1"/>
      <c r="VOL359" s="1"/>
      <c r="VOM359" s="1"/>
      <c r="VON359" s="1"/>
      <c r="VOO359" s="1"/>
      <c r="VOP359" s="1"/>
      <c r="VOQ359" s="1"/>
      <c r="VOR359" s="1"/>
      <c r="VOS359" s="1"/>
      <c r="VOT359" s="1"/>
      <c r="VOU359" s="1"/>
      <c r="VOV359" s="1"/>
      <c r="VOW359" s="1"/>
      <c r="VOX359" s="1"/>
      <c r="VOY359" s="1"/>
      <c r="VOZ359" s="1"/>
      <c r="VPA359" s="1"/>
      <c r="VPB359" s="1"/>
      <c r="VPC359" s="1"/>
      <c r="VPD359" s="1"/>
      <c r="VPE359" s="1"/>
      <c r="VPF359" s="1"/>
      <c r="VPG359" s="1"/>
      <c r="VPH359" s="1"/>
      <c r="VPI359" s="1"/>
      <c r="VPJ359" s="1"/>
      <c r="VPK359" s="1"/>
      <c r="VPL359" s="1"/>
      <c r="VPM359" s="1"/>
      <c r="VPN359" s="1"/>
      <c r="VPO359" s="1"/>
      <c r="VPP359" s="1"/>
      <c r="VPQ359" s="1"/>
      <c r="VPR359" s="1"/>
      <c r="VPS359" s="1"/>
      <c r="VPT359" s="1"/>
      <c r="VPU359" s="1"/>
      <c r="VPV359" s="1"/>
      <c r="VPW359" s="1"/>
      <c r="VPX359" s="1"/>
      <c r="VPY359" s="1"/>
      <c r="VPZ359" s="1"/>
      <c r="VQA359" s="1"/>
      <c r="VQB359" s="1"/>
      <c r="VQC359" s="1"/>
      <c r="VQD359" s="1"/>
      <c r="VQE359" s="1"/>
      <c r="VQF359" s="1"/>
      <c r="VQG359" s="1"/>
      <c r="VQH359" s="1"/>
      <c r="VQI359" s="1"/>
      <c r="VQJ359" s="1"/>
      <c r="VQK359" s="1"/>
      <c r="VQL359" s="1"/>
      <c r="VQM359" s="1"/>
      <c r="VQN359" s="1"/>
      <c r="VQO359" s="1"/>
      <c r="VQP359" s="1"/>
      <c r="VQQ359" s="1"/>
      <c r="VQR359" s="1"/>
      <c r="VQS359" s="1"/>
      <c r="VQT359" s="1"/>
      <c r="VQU359" s="1"/>
      <c r="VQV359" s="1"/>
      <c r="VQW359" s="1"/>
      <c r="VQX359" s="1"/>
      <c r="VQY359" s="1"/>
      <c r="VQZ359" s="1"/>
      <c r="VRA359" s="1"/>
      <c r="VRB359" s="1"/>
      <c r="VRC359" s="1"/>
      <c r="VRD359" s="1"/>
      <c r="VRE359" s="1"/>
      <c r="VRF359" s="1"/>
      <c r="VRG359" s="1"/>
      <c r="VRH359" s="1"/>
      <c r="VRI359" s="1"/>
      <c r="VRJ359" s="1"/>
      <c r="VRK359" s="1"/>
      <c r="VRL359" s="1"/>
      <c r="VRM359" s="1"/>
      <c r="VRN359" s="1"/>
      <c r="VRO359" s="1"/>
      <c r="VRP359" s="1"/>
      <c r="VRQ359" s="1"/>
      <c r="VRR359" s="1"/>
      <c r="VRS359" s="1"/>
      <c r="VRT359" s="1"/>
      <c r="VRU359" s="1"/>
      <c r="VRV359" s="1"/>
      <c r="VRW359" s="1"/>
      <c r="VRX359" s="1"/>
      <c r="VRY359" s="1"/>
      <c r="VRZ359" s="1"/>
      <c r="VSA359" s="1"/>
      <c r="VSB359" s="1"/>
      <c r="VSC359" s="1"/>
      <c r="VSD359" s="1"/>
      <c r="VSE359" s="1"/>
      <c r="VSF359" s="1"/>
      <c r="VSG359" s="1"/>
      <c r="VSH359" s="1"/>
      <c r="VSI359" s="1"/>
      <c r="VSJ359" s="1"/>
      <c r="VSK359" s="1"/>
      <c r="VSL359" s="1"/>
      <c r="VSM359" s="1"/>
      <c r="VSN359" s="1"/>
      <c r="VSO359" s="1"/>
      <c r="VSP359" s="1"/>
      <c r="VSQ359" s="1"/>
      <c r="VSR359" s="1"/>
      <c r="VSS359" s="1"/>
      <c r="VST359" s="1"/>
      <c r="VSU359" s="1"/>
      <c r="VSV359" s="1"/>
      <c r="VSW359" s="1"/>
      <c r="VSX359" s="1"/>
      <c r="VSY359" s="1"/>
      <c r="VSZ359" s="1"/>
      <c r="VTA359" s="1"/>
      <c r="VTB359" s="1"/>
      <c r="VTC359" s="1"/>
      <c r="VTD359" s="1"/>
      <c r="VTE359" s="1"/>
      <c r="VTF359" s="1"/>
      <c r="VTG359" s="1"/>
      <c r="VTH359" s="1"/>
      <c r="VTI359" s="1"/>
      <c r="VTJ359" s="1"/>
      <c r="VTK359" s="1"/>
      <c r="VTL359" s="1"/>
      <c r="VTM359" s="1"/>
      <c r="VTN359" s="1"/>
      <c r="VTO359" s="1"/>
      <c r="VTP359" s="1"/>
      <c r="VTQ359" s="1"/>
      <c r="VTR359" s="1"/>
      <c r="VTS359" s="1"/>
      <c r="VTT359" s="1"/>
      <c r="VTU359" s="1"/>
      <c r="VTV359" s="1"/>
      <c r="VTW359" s="1"/>
      <c r="VTX359" s="1"/>
      <c r="VTY359" s="1"/>
      <c r="VTZ359" s="1"/>
      <c r="VUA359" s="1"/>
      <c r="VUB359" s="1"/>
      <c r="VUC359" s="1"/>
      <c r="VUD359" s="1"/>
      <c r="VUE359" s="1"/>
      <c r="VUF359" s="1"/>
      <c r="VUG359" s="1"/>
      <c r="VUH359" s="1"/>
      <c r="VUI359" s="1"/>
      <c r="VUJ359" s="1"/>
      <c r="VUK359" s="1"/>
      <c r="VUL359" s="1"/>
      <c r="VUM359" s="1"/>
      <c r="VUN359" s="1"/>
      <c r="VUO359" s="1"/>
      <c r="VUP359" s="1"/>
      <c r="VUQ359" s="1"/>
      <c r="VUR359" s="1"/>
      <c r="VUS359" s="1"/>
      <c r="VUT359" s="1"/>
      <c r="VUU359" s="1"/>
      <c r="VUV359" s="1"/>
      <c r="VUW359" s="1"/>
      <c r="VUX359" s="1"/>
      <c r="VUY359" s="1"/>
      <c r="VUZ359" s="1"/>
      <c r="VVA359" s="1"/>
      <c r="VVB359" s="1"/>
      <c r="VVC359" s="1"/>
      <c r="VVD359" s="1"/>
      <c r="VVE359" s="1"/>
      <c r="VVF359" s="1"/>
      <c r="VVG359" s="1"/>
      <c r="VVH359" s="1"/>
      <c r="VVI359" s="1"/>
      <c r="VVJ359" s="1"/>
      <c r="VVK359" s="1"/>
      <c r="VVL359" s="1"/>
      <c r="VVM359" s="1"/>
      <c r="VVN359" s="1"/>
      <c r="VVO359" s="1"/>
      <c r="VVP359" s="1"/>
      <c r="VVQ359" s="1"/>
      <c r="VVR359" s="1"/>
      <c r="VVS359" s="1"/>
      <c r="VVT359" s="1"/>
      <c r="VVU359" s="1"/>
      <c r="VVV359" s="1"/>
      <c r="VVW359" s="1"/>
      <c r="VVX359" s="1"/>
      <c r="VVY359" s="1"/>
      <c r="VVZ359" s="1"/>
      <c r="VWA359" s="1"/>
      <c r="VWB359" s="1"/>
      <c r="VWC359" s="1"/>
      <c r="VWD359" s="1"/>
      <c r="VWE359" s="1"/>
      <c r="VWF359" s="1"/>
      <c r="VWG359" s="1"/>
      <c r="VWH359" s="1"/>
      <c r="VWI359" s="1"/>
      <c r="VWJ359" s="1"/>
      <c r="VWK359" s="1"/>
      <c r="VWL359" s="1"/>
      <c r="VWM359" s="1"/>
      <c r="VWN359" s="1"/>
      <c r="VWO359" s="1"/>
      <c r="VWP359" s="1"/>
      <c r="VWQ359" s="1"/>
      <c r="VWR359" s="1"/>
      <c r="VWS359" s="1"/>
      <c r="VWT359" s="1"/>
      <c r="VWU359" s="1"/>
      <c r="VWV359" s="1"/>
      <c r="VWW359" s="1"/>
      <c r="VWX359" s="1"/>
      <c r="VWY359" s="1"/>
      <c r="VWZ359" s="1"/>
      <c r="VXA359" s="1"/>
      <c r="VXB359" s="1"/>
      <c r="VXC359" s="1"/>
      <c r="VXD359" s="1"/>
      <c r="VXE359" s="1"/>
      <c r="VXF359" s="1"/>
      <c r="VXG359" s="1"/>
      <c r="VXH359" s="1"/>
      <c r="VXI359" s="1"/>
      <c r="VXJ359" s="1"/>
      <c r="VXK359" s="1"/>
      <c r="VXL359" s="1"/>
      <c r="VXM359" s="1"/>
      <c r="VXN359" s="1"/>
      <c r="VXO359" s="1"/>
      <c r="VXP359" s="1"/>
      <c r="VXQ359" s="1"/>
      <c r="VXR359" s="1"/>
      <c r="VXS359" s="1"/>
      <c r="VXT359" s="1"/>
      <c r="VXU359" s="1"/>
      <c r="VXV359" s="1"/>
      <c r="VXW359" s="1"/>
      <c r="VXX359" s="1"/>
      <c r="VXY359" s="1"/>
      <c r="VXZ359" s="1"/>
      <c r="VYA359" s="1"/>
      <c r="VYB359" s="1"/>
      <c r="VYC359" s="1"/>
      <c r="VYD359" s="1"/>
      <c r="VYE359" s="1"/>
      <c r="VYF359" s="1"/>
      <c r="VYG359" s="1"/>
      <c r="VYH359" s="1"/>
      <c r="VYI359" s="1"/>
      <c r="VYJ359" s="1"/>
      <c r="VYK359" s="1"/>
      <c r="VYL359" s="1"/>
      <c r="VYM359" s="1"/>
      <c r="VYN359" s="1"/>
      <c r="VYO359" s="1"/>
      <c r="VYP359" s="1"/>
      <c r="VYQ359" s="1"/>
      <c r="VYR359" s="1"/>
      <c r="VYS359" s="1"/>
      <c r="VYT359" s="1"/>
      <c r="VYU359" s="1"/>
      <c r="VYV359" s="1"/>
      <c r="VYW359" s="1"/>
      <c r="VYX359" s="1"/>
      <c r="VYY359" s="1"/>
      <c r="VYZ359" s="1"/>
      <c r="VZA359" s="1"/>
      <c r="VZB359" s="1"/>
      <c r="VZC359" s="1"/>
      <c r="VZD359" s="1"/>
      <c r="VZE359" s="1"/>
      <c r="VZF359" s="1"/>
      <c r="VZG359" s="1"/>
      <c r="VZH359" s="1"/>
      <c r="VZI359" s="1"/>
      <c r="VZJ359" s="1"/>
      <c r="VZK359" s="1"/>
      <c r="VZL359" s="1"/>
      <c r="VZM359" s="1"/>
      <c r="VZN359" s="1"/>
      <c r="VZO359" s="1"/>
      <c r="VZP359" s="1"/>
      <c r="VZQ359" s="1"/>
      <c r="VZR359" s="1"/>
      <c r="VZS359" s="1"/>
      <c r="VZT359" s="1"/>
      <c r="VZU359" s="1"/>
      <c r="VZV359" s="1"/>
      <c r="VZW359" s="1"/>
      <c r="VZX359" s="1"/>
      <c r="VZY359" s="1"/>
      <c r="VZZ359" s="1"/>
      <c r="WAA359" s="1"/>
      <c r="WAB359" s="1"/>
      <c r="WAC359" s="1"/>
      <c r="WAD359" s="1"/>
      <c r="WAE359" s="1"/>
      <c r="WAF359" s="1"/>
      <c r="WAG359" s="1"/>
      <c r="WAH359" s="1"/>
      <c r="WAI359" s="1"/>
      <c r="WAJ359" s="1"/>
      <c r="WAK359" s="1"/>
      <c r="WAL359" s="1"/>
      <c r="WAM359" s="1"/>
      <c r="WAN359" s="1"/>
      <c r="WAO359" s="1"/>
      <c r="WAP359" s="1"/>
      <c r="WAQ359" s="1"/>
      <c r="WAR359" s="1"/>
      <c r="WAS359" s="1"/>
      <c r="WAT359" s="1"/>
      <c r="WAU359" s="1"/>
      <c r="WAV359" s="1"/>
      <c r="WAW359" s="1"/>
      <c r="WAX359" s="1"/>
      <c r="WAY359" s="1"/>
      <c r="WAZ359" s="1"/>
      <c r="WBA359" s="1"/>
      <c r="WBB359" s="1"/>
      <c r="WBC359" s="1"/>
      <c r="WBD359" s="1"/>
      <c r="WBE359" s="1"/>
      <c r="WBF359" s="1"/>
      <c r="WBG359" s="1"/>
      <c r="WBH359" s="1"/>
      <c r="WBI359" s="1"/>
      <c r="WBJ359" s="1"/>
      <c r="WBK359" s="1"/>
      <c r="WBL359" s="1"/>
      <c r="WBM359" s="1"/>
      <c r="WBN359" s="1"/>
      <c r="WBO359" s="1"/>
      <c r="WBP359" s="1"/>
      <c r="WBQ359" s="1"/>
      <c r="WBR359" s="1"/>
      <c r="WBS359" s="1"/>
      <c r="WBT359" s="1"/>
      <c r="WBU359" s="1"/>
      <c r="WBV359" s="1"/>
      <c r="WBW359" s="1"/>
      <c r="WBX359" s="1"/>
      <c r="WBY359" s="1"/>
      <c r="WBZ359" s="1"/>
      <c r="WCA359" s="1"/>
      <c r="WCB359" s="1"/>
      <c r="WCC359" s="1"/>
      <c r="WCD359" s="1"/>
      <c r="WCE359" s="1"/>
      <c r="WCF359" s="1"/>
      <c r="WCG359" s="1"/>
      <c r="WCH359" s="1"/>
      <c r="WCI359" s="1"/>
      <c r="WCJ359" s="1"/>
      <c r="WCK359" s="1"/>
      <c r="WCL359" s="1"/>
      <c r="WCM359" s="1"/>
      <c r="WCN359" s="1"/>
      <c r="WCO359" s="1"/>
      <c r="WCP359" s="1"/>
      <c r="WCQ359" s="1"/>
      <c r="WCR359" s="1"/>
      <c r="WCS359" s="1"/>
      <c r="WCT359" s="1"/>
      <c r="WCU359" s="1"/>
      <c r="WCV359" s="1"/>
      <c r="WCW359" s="1"/>
      <c r="WCX359" s="1"/>
      <c r="WCY359" s="1"/>
      <c r="WCZ359" s="1"/>
      <c r="WDA359" s="1"/>
      <c r="WDB359" s="1"/>
      <c r="WDC359" s="1"/>
      <c r="WDD359" s="1"/>
      <c r="WDE359" s="1"/>
      <c r="WDF359" s="1"/>
      <c r="WDG359" s="1"/>
      <c r="WDH359" s="1"/>
      <c r="WDI359" s="1"/>
      <c r="WDJ359" s="1"/>
      <c r="WDK359" s="1"/>
      <c r="WDL359" s="1"/>
      <c r="WDM359" s="1"/>
      <c r="WDN359" s="1"/>
      <c r="WDO359" s="1"/>
      <c r="WDP359" s="1"/>
      <c r="WDQ359" s="1"/>
      <c r="WDR359" s="1"/>
      <c r="WDS359" s="1"/>
      <c r="WDT359" s="1"/>
      <c r="WDU359" s="1"/>
      <c r="WDV359" s="1"/>
      <c r="WDW359" s="1"/>
      <c r="WDX359" s="1"/>
      <c r="WDY359" s="1"/>
      <c r="WDZ359" s="1"/>
      <c r="WEA359" s="1"/>
      <c r="WEB359" s="1"/>
      <c r="WEC359" s="1"/>
      <c r="WED359" s="1"/>
      <c r="WEE359" s="1"/>
      <c r="WEF359" s="1"/>
      <c r="WEG359" s="1"/>
      <c r="WEH359" s="1"/>
      <c r="WEI359" s="1"/>
      <c r="WEJ359" s="1"/>
      <c r="WEK359" s="1"/>
      <c r="WEL359" s="1"/>
      <c r="WEM359" s="1"/>
      <c r="WEN359" s="1"/>
      <c r="WEO359" s="1"/>
      <c r="WEP359" s="1"/>
      <c r="WEQ359" s="1"/>
      <c r="WER359" s="1"/>
      <c r="WES359" s="1"/>
      <c r="WET359" s="1"/>
      <c r="WEU359" s="1"/>
      <c r="WEV359" s="1"/>
      <c r="WEW359" s="1"/>
      <c r="WEX359" s="1"/>
      <c r="WEY359" s="1"/>
      <c r="WEZ359" s="1"/>
      <c r="WFA359" s="1"/>
      <c r="WFB359" s="1"/>
      <c r="WFC359" s="1"/>
      <c r="WFD359" s="1"/>
      <c r="WFE359" s="1"/>
      <c r="WFF359" s="1"/>
      <c r="WFG359" s="1"/>
      <c r="WFH359" s="1"/>
      <c r="WFI359" s="1"/>
      <c r="WFJ359" s="1"/>
      <c r="WFK359" s="1"/>
      <c r="WFL359" s="1"/>
      <c r="WFM359" s="1"/>
      <c r="WFN359" s="1"/>
      <c r="WFO359" s="1"/>
      <c r="WFP359" s="1"/>
      <c r="WFQ359" s="1"/>
      <c r="WFR359" s="1"/>
      <c r="WFS359" s="1"/>
      <c r="WFT359" s="1"/>
      <c r="WFU359" s="1"/>
      <c r="WFV359" s="1"/>
      <c r="WFW359" s="1"/>
      <c r="WFX359" s="1"/>
      <c r="WFY359" s="1"/>
      <c r="WFZ359" s="1"/>
      <c r="WGA359" s="1"/>
      <c r="WGB359" s="1"/>
      <c r="WGC359" s="1"/>
      <c r="WGD359" s="1"/>
      <c r="WGE359" s="1"/>
      <c r="WGF359" s="1"/>
      <c r="WGG359" s="1"/>
      <c r="WGH359" s="1"/>
      <c r="WGI359" s="1"/>
      <c r="WGJ359" s="1"/>
      <c r="WGK359" s="1"/>
      <c r="WGL359" s="1"/>
      <c r="WGM359" s="1"/>
      <c r="WGN359" s="1"/>
      <c r="WGO359" s="1"/>
      <c r="WGP359" s="1"/>
      <c r="WGQ359" s="1"/>
      <c r="WGR359" s="1"/>
      <c r="WGS359" s="1"/>
      <c r="WGT359" s="1"/>
      <c r="WGU359" s="1"/>
      <c r="WGV359" s="1"/>
      <c r="WGW359" s="1"/>
      <c r="WGX359" s="1"/>
      <c r="WGY359" s="1"/>
      <c r="WGZ359" s="1"/>
      <c r="WHA359" s="1"/>
      <c r="WHB359" s="1"/>
      <c r="WHC359" s="1"/>
      <c r="WHD359" s="1"/>
      <c r="WHE359" s="1"/>
      <c r="WHF359" s="1"/>
      <c r="WHG359" s="1"/>
      <c r="WHH359" s="1"/>
      <c r="WHI359" s="1"/>
      <c r="WHJ359" s="1"/>
      <c r="WHK359" s="1"/>
      <c r="WHL359" s="1"/>
      <c r="WHM359" s="1"/>
      <c r="WHN359" s="1"/>
      <c r="WHO359" s="1"/>
      <c r="WHP359" s="1"/>
      <c r="WHQ359" s="1"/>
      <c r="WHR359" s="1"/>
      <c r="WHS359" s="1"/>
      <c r="WHT359" s="1"/>
      <c r="WHU359" s="1"/>
      <c r="WHV359" s="1"/>
      <c r="WHW359" s="1"/>
      <c r="WHX359" s="1"/>
      <c r="WHY359" s="1"/>
      <c r="WHZ359" s="1"/>
      <c r="WIA359" s="1"/>
      <c r="WIB359" s="1"/>
      <c r="WIC359" s="1"/>
      <c r="WID359" s="1"/>
      <c r="WIE359" s="1"/>
      <c r="WIF359" s="1"/>
      <c r="WIG359" s="1"/>
      <c r="WIH359" s="1"/>
      <c r="WII359" s="1"/>
      <c r="WIJ359" s="1"/>
      <c r="WIK359" s="1"/>
      <c r="WIL359" s="1"/>
      <c r="WIM359" s="1"/>
      <c r="WIN359" s="1"/>
      <c r="WIO359" s="1"/>
      <c r="WIP359" s="1"/>
      <c r="WIQ359" s="1"/>
      <c r="WIR359" s="1"/>
      <c r="WIS359" s="1"/>
      <c r="WIT359" s="1"/>
      <c r="WIU359" s="1"/>
      <c r="WIV359" s="1"/>
      <c r="WIW359" s="1"/>
      <c r="WIX359" s="1"/>
      <c r="WIY359" s="1"/>
      <c r="WIZ359" s="1"/>
      <c r="WJA359" s="1"/>
      <c r="WJB359" s="1"/>
      <c r="WJC359" s="1"/>
      <c r="WJD359" s="1"/>
      <c r="WJE359" s="1"/>
      <c r="WJF359" s="1"/>
      <c r="WJG359" s="1"/>
      <c r="WJH359" s="1"/>
      <c r="WJI359" s="1"/>
      <c r="WJJ359" s="1"/>
      <c r="WJK359" s="1"/>
      <c r="WJL359" s="1"/>
      <c r="WJM359" s="1"/>
      <c r="WJN359" s="1"/>
      <c r="WJO359" s="1"/>
      <c r="WJP359" s="1"/>
      <c r="WJQ359" s="1"/>
      <c r="WJR359" s="1"/>
      <c r="WJS359" s="1"/>
      <c r="WJT359" s="1"/>
      <c r="WJU359" s="1"/>
      <c r="WJV359" s="1"/>
      <c r="WJW359" s="1"/>
      <c r="WJX359" s="1"/>
      <c r="WJY359" s="1"/>
      <c r="WJZ359" s="1"/>
      <c r="WKA359" s="1"/>
      <c r="WKB359" s="1"/>
      <c r="WKC359" s="1"/>
      <c r="WKD359" s="1"/>
      <c r="WKE359" s="1"/>
      <c r="WKF359" s="1"/>
      <c r="WKG359" s="1"/>
      <c r="WKH359" s="1"/>
      <c r="WKI359" s="1"/>
      <c r="WKJ359" s="1"/>
      <c r="WKK359" s="1"/>
      <c r="WKL359" s="1"/>
      <c r="WKM359" s="1"/>
      <c r="WKN359" s="1"/>
      <c r="WKO359" s="1"/>
      <c r="WKP359" s="1"/>
      <c r="WKQ359" s="1"/>
      <c r="WKR359" s="1"/>
      <c r="WKS359" s="1"/>
      <c r="WKT359" s="1"/>
      <c r="WKU359" s="1"/>
      <c r="WKV359" s="1"/>
      <c r="WKW359" s="1"/>
      <c r="WKX359" s="1"/>
      <c r="WKY359" s="1"/>
      <c r="WKZ359" s="1"/>
      <c r="WLA359" s="1"/>
      <c r="WLB359" s="1"/>
      <c r="WLC359" s="1"/>
      <c r="WLD359" s="1"/>
      <c r="WLE359" s="1"/>
      <c r="WLF359" s="1"/>
      <c r="WLG359" s="1"/>
      <c r="WLH359" s="1"/>
      <c r="WLI359" s="1"/>
      <c r="WLJ359" s="1"/>
      <c r="WLK359" s="1"/>
      <c r="WLL359" s="1"/>
      <c r="WLM359" s="1"/>
      <c r="WLN359" s="1"/>
      <c r="WLO359" s="1"/>
      <c r="WLP359" s="1"/>
      <c r="WLQ359" s="1"/>
      <c r="WLR359" s="1"/>
      <c r="WLS359" s="1"/>
      <c r="WLT359" s="1"/>
      <c r="WLU359" s="1"/>
      <c r="WLV359" s="1"/>
      <c r="WLW359" s="1"/>
      <c r="WLX359" s="1"/>
      <c r="WLY359" s="1"/>
      <c r="WLZ359" s="1"/>
      <c r="WMA359" s="1"/>
      <c r="WMB359" s="1"/>
      <c r="WMC359" s="1"/>
      <c r="WMD359" s="1"/>
      <c r="WME359" s="1"/>
      <c r="WMF359" s="1"/>
      <c r="WMG359" s="1"/>
      <c r="WMH359" s="1"/>
      <c r="WMI359" s="1"/>
      <c r="WMJ359" s="1"/>
      <c r="WMK359" s="1"/>
      <c r="WML359" s="1"/>
      <c r="WMM359" s="1"/>
      <c r="WMN359" s="1"/>
      <c r="WMO359" s="1"/>
      <c r="WMP359" s="1"/>
      <c r="WMQ359" s="1"/>
      <c r="WMR359" s="1"/>
      <c r="WMS359" s="1"/>
      <c r="WMT359" s="1"/>
      <c r="WMU359" s="1"/>
      <c r="WMV359" s="1"/>
      <c r="WMW359" s="1"/>
      <c r="WMX359" s="1"/>
      <c r="WMY359" s="1"/>
      <c r="WMZ359" s="1"/>
      <c r="WNA359" s="1"/>
      <c r="WNB359" s="1"/>
      <c r="WNC359" s="1"/>
      <c r="WND359" s="1"/>
      <c r="WNE359" s="1"/>
      <c r="WNF359" s="1"/>
      <c r="WNG359" s="1"/>
      <c r="WNH359" s="1"/>
      <c r="WNI359" s="1"/>
      <c r="WNJ359" s="1"/>
      <c r="WNK359" s="1"/>
      <c r="WNL359" s="1"/>
      <c r="WNM359" s="1"/>
      <c r="WNN359" s="1"/>
      <c r="WNO359" s="1"/>
      <c r="WNP359" s="1"/>
      <c r="WNQ359" s="1"/>
      <c r="WNR359" s="1"/>
      <c r="WNS359" s="1"/>
      <c r="WNT359" s="1"/>
      <c r="WNU359" s="1"/>
      <c r="WNV359" s="1"/>
      <c r="WNW359" s="1"/>
      <c r="WNX359" s="1"/>
      <c r="WNY359" s="1"/>
      <c r="WNZ359" s="1"/>
      <c r="WOA359" s="1"/>
      <c r="WOB359" s="1"/>
      <c r="WOC359" s="1"/>
      <c r="WOD359" s="1"/>
      <c r="WOE359" s="1"/>
      <c r="WOF359" s="1"/>
      <c r="WOG359" s="1"/>
      <c r="WOH359" s="1"/>
      <c r="WOI359" s="1"/>
      <c r="WOJ359" s="1"/>
      <c r="WOK359" s="1"/>
      <c r="WOL359" s="1"/>
      <c r="WOM359" s="1"/>
      <c r="WON359" s="1"/>
      <c r="WOO359" s="1"/>
      <c r="WOP359" s="1"/>
      <c r="WOQ359" s="1"/>
      <c r="WOR359" s="1"/>
      <c r="WOS359" s="1"/>
      <c r="WOT359" s="1"/>
      <c r="WOU359" s="1"/>
      <c r="WOV359" s="1"/>
      <c r="WOW359" s="1"/>
      <c r="WOX359" s="1"/>
      <c r="WOY359" s="1"/>
      <c r="WOZ359" s="1"/>
      <c r="WPA359" s="1"/>
      <c r="WPB359" s="1"/>
      <c r="WPC359" s="1"/>
      <c r="WPD359" s="1"/>
      <c r="WPE359" s="1"/>
      <c r="WPF359" s="1"/>
      <c r="WPG359" s="1"/>
      <c r="WPH359" s="1"/>
      <c r="WPI359" s="1"/>
      <c r="WPJ359" s="1"/>
      <c r="WPK359" s="1"/>
      <c r="WPL359" s="1"/>
      <c r="WPM359" s="1"/>
      <c r="WPN359" s="1"/>
      <c r="WPO359" s="1"/>
      <c r="WPP359" s="1"/>
      <c r="WPQ359" s="1"/>
      <c r="WPR359" s="1"/>
      <c r="WPS359" s="1"/>
      <c r="WPT359" s="1"/>
      <c r="WPU359" s="1"/>
      <c r="WPV359" s="1"/>
      <c r="WPW359" s="1"/>
      <c r="WPX359" s="1"/>
      <c r="WPY359" s="1"/>
      <c r="WPZ359" s="1"/>
      <c r="WQA359" s="1"/>
      <c r="WQB359" s="1"/>
      <c r="WQC359" s="1"/>
      <c r="WQD359" s="1"/>
      <c r="WQE359" s="1"/>
      <c r="WQF359" s="1"/>
      <c r="WQG359" s="1"/>
      <c r="WQH359" s="1"/>
      <c r="WQI359" s="1"/>
      <c r="WQJ359" s="1"/>
      <c r="WQK359" s="1"/>
      <c r="WQL359" s="1"/>
      <c r="WQM359" s="1"/>
      <c r="WQN359" s="1"/>
      <c r="WQO359" s="1"/>
      <c r="WQP359" s="1"/>
      <c r="WQQ359" s="1"/>
      <c r="WQR359" s="1"/>
      <c r="WQS359" s="1"/>
      <c r="WQT359" s="1"/>
      <c r="WQU359" s="1"/>
      <c r="WQV359" s="1"/>
      <c r="WQW359" s="1"/>
      <c r="WQX359" s="1"/>
      <c r="WQY359" s="1"/>
      <c r="WQZ359" s="1"/>
      <c r="WRA359" s="1"/>
      <c r="WRB359" s="1"/>
      <c r="WRC359" s="1"/>
      <c r="WRD359" s="1"/>
      <c r="WRE359" s="1"/>
      <c r="WRF359" s="1"/>
      <c r="WRG359" s="1"/>
      <c r="WRH359" s="1"/>
      <c r="WRI359" s="1"/>
      <c r="WRJ359" s="1"/>
      <c r="WRK359" s="1"/>
      <c r="WRL359" s="1"/>
      <c r="WRM359" s="1"/>
      <c r="WRN359" s="1"/>
      <c r="WRO359" s="1"/>
      <c r="WRP359" s="1"/>
      <c r="WRQ359" s="1"/>
      <c r="WRR359" s="1"/>
      <c r="WRS359" s="1"/>
      <c r="WRT359" s="1"/>
      <c r="WRU359" s="1"/>
      <c r="WRV359" s="1"/>
      <c r="WRW359" s="1"/>
      <c r="WRX359" s="1"/>
      <c r="WRY359" s="1"/>
      <c r="WRZ359" s="1"/>
      <c r="WSA359" s="1"/>
      <c r="WSB359" s="1"/>
      <c r="WSC359" s="1"/>
      <c r="WSD359" s="1"/>
      <c r="WSE359" s="1"/>
      <c r="WSF359" s="1"/>
      <c r="WSG359" s="1"/>
      <c r="WSH359" s="1"/>
      <c r="WSI359" s="1"/>
      <c r="WSJ359" s="1"/>
      <c r="WSK359" s="1"/>
      <c r="WSL359" s="1"/>
      <c r="WSM359" s="1"/>
      <c r="WSN359" s="1"/>
      <c r="WSO359" s="1"/>
      <c r="WSP359" s="1"/>
      <c r="WSQ359" s="1"/>
      <c r="WSR359" s="1"/>
      <c r="WSS359" s="1"/>
      <c r="WST359" s="1"/>
      <c r="WSU359" s="1"/>
      <c r="WSV359" s="1"/>
      <c r="WSW359" s="1"/>
      <c r="WSX359" s="1"/>
      <c r="WSY359" s="1"/>
      <c r="WSZ359" s="1"/>
      <c r="WTA359" s="1"/>
      <c r="WTB359" s="1"/>
      <c r="WTC359" s="1"/>
      <c r="WTD359" s="1"/>
      <c r="WTE359" s="1"/>
      <c r="WTF359" s="1"/>
      <c r="WTG359" s="1"/>
      <c r="WTH359" s="1"/>
      <c r="WTI359" s="1"/>
      <c r="WTJ359" s="1"/>
      <c r="WTK359" s="1"/>
      <c r="WTL359" s="1"/>
      <c r="WTM359" s="1"/>
      <c r="WTN359" s="1"/>
      <c r="WTO359" s="1"/>
      <c r="WTP359" s="1"/>
      <c r="WTQ359" s="1"/>
      <c r="WTR359" s="1"/>
      <c r="WTS359" s="1"/>
      <c r="WTT359" s="1"/>
      <c r="WTU359" s="1"/>
      <c r="WTV359" s="1"/>
      <c r="WTW359" s="1"/>
      <c r="WTX359" s="1"/>
      <c r="WTY359" s="1"/>
      <c r="WTZ359" s="1"/>
      <c r="WUA359" s="1"/>
      <c r="WUB359" s="1"/>
      <c r="WUC359" s="1"/>
      <c r="WUD359" s="1"/>
      <c r="WUE359" s="1"/>
      <c r="WUF359" s="1"/>
      <c r="WUG359" s="1"/>
      <c r="WUH359" s="1"/>
      <c r="WUI359" s="1"/>
      <c r="WUJ359" s="1"/>
      <c r="WUK359" s="1"/>
      <c r="WUL359" s="1"/>
      <c r="WUM359" s="1"/>
      <c r="WUN359" s="1"/>
      <c r="WUO359" s="1"/>
      <c r="WUP359" s="1"/>
      <c r="WUQ359" s="1"/>
      <c r="WUR359" s="1"/>
      <c r="WUS359" s="1"/>
      <c r="WUT359" s="1"/>
      <c r="WUU359" s="1"/>
      <c r="WUV359" s="1"/>
      <c r="WUW359" s="1"/>
      <c r="WUX359" s="1"/>
      <c r="WUY359" s="1"/>
      <c r="WUZ359" s="1"/>
      <c r="WVA359" s="1"/>
      <c r="WVB359" s="1"/>
      <c r="WVC359" s="1"/>
      <c r="WVD359" s="1"/>
      <c r="WVE359" s="1"/>
      <c r="WVF359" s="1"/>
      <c r="WVG359" s="1"/>
      <c r="WVH359" s="1"/>
      <c r="WVI359" s="1"/>
      <c r="WVJ359" s="1"/>
      <c r="WVK359" s="1"/>
      <c r="WVL359" s="1"/>
      <c r="WVM359" s="1"/>
      <c r="WVN359" s="1"/>
      <c r="WVO359" s="1"/>
      <c r="WVP359" s="1"/>
      <c r="WVQ359" s="1"/>
      <c r="WVR359" s="1"/>
      <c r="WVS359" s="1"/>
      <c r="WVT359" s="1"/>
      <c r="WVU359" s="1"/>
    </row>
    <row r="360" spans="1:16141" s="5" customFormat="1" ht="35.1" customHeight="1">
      <c r="A360" s="2800"/>
      <c r="B360" s="3"/>
      <c r="C360" s="102"/>
      <c r="D360" s="102"/>
      <c r="E360" s="2666" t="s">
        <v>2255</v>
      </c>
      <c r="F360" s="2696">
        <f>+'RES. GENERAL POR ÁREA'!G43/12</f>
        <v>95455.807499999995</v>
      </c>
      <c r="G360" s="2731">
        <v>12</v>
      </c>
      <c r="H360" s="2693">
        <f t="shared" si="18"/>
        <v>1145469.69</v>
      </c>
      <c r="I360" s="2790"/>
      <c r="J360" s="2775"/>
      <c r="L360" s="1"/>
      <c r="M360" s="84"/>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c r="ALX360" s="1"/>
      <c r="ALY360" s="1"/>
      <c r="ALZ360" s="1"/>
      <c r="AMA360" s="1"/>
      <c r="AMB360" s="1"/>
      <c r="AMC360" s="1"/>
      <c r="AMD360" s="1"/>
      <c r="AME360" s="1"/>
      <c r="AMF360" s="1"/>
      <c r="AMG360" s="1"/>
      <c r="AMH360" s="1"/>
      <c r="AMI360" s="1"/>
      <c r="AMJ360" s="1"/>
      <c r="AMK360" s="1"/>
      <c r="AML360" s="1"/>
      <c r="AMM360" s="1"/>
      <c r="AMN360" s="1"/>
      <c r="AMO360" s="1"/>
      <c r="AMP360" s="1"/>
      <c r="AMQ360" s="1"/>
      <c r="AMR360" s="1"/>
      <c r="AMS360" s="1"/>
      <c r="AMT360" s="1"/>
      <c r="AMU360" s="1"/>
      <c r="AMV360" s="1"/>
      <c r="AMW360" s="1"/>
      <c r="AMX360" s="1"/>
      <c r="AMY360" s="1"/>
      <c r="AMZ360" s="1"/>
      <c r="ANA360" s="1"/>
      <c r="ANB360" s="1"/>
      <c r="ANC360" s="1"/>
      <c r="AND360" s="1"/>
      <c r="ANE360" s="1"/>
      <c r="ANF360" s="1"/>
      <c r="ANG360" s="1"/>
      <c r="ANH360" s="1"/>
      <c r="ANI360" s="1"/>
      <c r="ANJ360" s="1"/>
      <c r="ANK360" s="1"/>
      <c r="ANL360" s="1"/>
      <c r="ANM360" s="1"/>
      <c r="ANN360" s="1"/>
      <c r="ANO360" s="1"/>
      <c r="ANP360" s="1"/>
      <c r="ANQ360" s="1"/>
      <c r="ANR360" s="1"/>
      <c r="ANS360" s="1"/>
      <c r="ANT360" s="1"/>
      <c r="ANU360" s="1"/>
      <c r="ANV360" s="1"/>
      <c r="ANW360" s="1"/>
      <c r="ANX360" s="1"/>
      <c r="ANY360" s="1"/>
      <c r="ANZ360" s="1"/>
      <c r="AOA360" s="1"/>
      <c r="AOB360" s="1"/>
      <c r="AOC360" s="1"/>
      <c r="AOD360" s="1"/>
      <c r="AOE360" s="1"/>
      <c r="AOF360" s="1"/>
      <c r="AOG360" s="1"/>
      <c r="AOH360" s="1"/>
      <c r="AOI360" s="1"/>
      <c r="AOJ360" s="1"/>
      <c r="AOK360" s="1"/>
      <c r="AOL360" s="1"/>
      <c r="AOM360" s="1"/>
      <c r="AON360" s="1"/>
      <c r="AOO360" s="1"/>
      <c r="AOP360" s="1"/>
      <c r="AOQ360" s="1"/>
      <c r="AOR360" s="1"/>
      <c r="AOS360" s="1"/>
      <c r="AOT360" s="1"/>
      <c r="AOU360" s="1"/>
      <c r="AOV360" s="1"/>
      <c r="AOW360" s="1"/>
      <c r="AOX360" s="1"/>
      <c r="AOY360" s="1"/>
      <c r="AOZ360" s="1"/>
      <c r="APA360" s="1"/>
      <c r="APB360" s="1"/>
      <c r="APC360" s="1"/>
      <c r="APD360" s="1"/>
      <c r="APE360" s="1"/>
      <c r="APF360" s="1"/>
      <c r="APG360" s="1"/>
      <c r="APH360" s="1"/>
      <c r="API360" s="1"/>
      <c r="APJ360" s="1"/>
      <c r="APK360" s="1"/>
      <c r="APL360" s="1"/>
      <c r="APM360" s="1"/>
      <c r="APN360" s="1"/>
      <c r="APO360" s="1"/>
      <c r="APP360" s="1"/>
      <c r="APQ360" s="1"/>
      <c r="APR360" s="1"/>
      <c r="APS360" s="1"/>
      <c r="APT360" s="1"/>
      <c r="APU360" s="1"/>
      <c r="APV360" s="1"/>
      <c r="APW360" s="1"/>
      <c r="APX360" s="1"/>
      <c r="APY360" s="1"/>
      <c r="APZ360" s="1"/>
      <c r="AQA360" s="1"/>
      <c r="AQB360" s="1"/>
      <c r="AQC360" s="1"/>
      <c r="AQD360" s="1"/>
      <c r="AQE360" s="1"/>
      <c r="AQF360" s="1"/>
      <c r="AQG360" s="1"/>
      <c r="AQH360" s="1"/>
      <c r="AQI360" s="1"/>
      <c r="AQJ360" s="1"/>
      <c r="AQK360" s="1"/>
      <c r="AQL360" s="1"/>
      <c r="AQM360" s="1"/>
      <c r="AQN360" s="1"/>
      <c r="AQO360" s="1"/>
      <c r="AQP360" s="1"/>
      <c r="AQQ360" s="1"/>
      <c r="AQR360" s="1"/>
      <c r="AQS360" s="1"/>
      <c r="AQT360" s="1"/>
      <c r="AQU360" s="1"/>
      <c r="AQV360" s="1"/>
      <c r="AQW360" s="1"/>
      <c r="AQX360" s="1"/>
      <c r="AQY360" s="1"/>
      <c r="AQZ360" s="1"/>
      <c r="ARA360" s="1"/>
      <c r="ARB360" s="1"/>
      <c r="ARC360" s="1"/>
      <c r="ARD360" s="1"/>
      <c r="ARE360" s="1"/>
      <c r="ARF360" s="1"/>
      <c r="ARG360" s="1"/>
      <c r="ARH360" s="1"/>
      <c r="ARI360" s="1"/>
      <c r="ARJ360" s="1"/>
      <c r="ARK360" s="1"/>
      <c r="ARL360" s="1"/>
      <c r="ARM360" s="1"/>
      <c r="ARN360" s="1"/>
      <c r="ARO360" s="1"/>
      <c r="ARP360" s="1"/>
      <c r="ARQ360" s="1"/>
      <c r="ARR360" s="1"/>
      <c r="ARS360" s="1"/>
      <c r="ART360" s="1"/>
      <c r="ARU360" s="1"/>
      <c r="ARV360" s="1"/>
      <c r="ARW360" s="1"/>
      <c r="ARX360" s="1"/>
      <c r="ARY360" s="1"/>
      <c r="ARZ360" s="1"/>
      <c r="ASA360" s="1"/>
      <c r="ASB360" s="1"/>
      <c r="ASC360" s="1"/>
      <c r="ASD360" s="1"/>
      <c r="ASE360" s="1"/>
      <c r="ASF360" s="1"/>
      <c r="ASG360" s="1"/>
      <c r="ASH360" s="1"/>
      <c r="ASI360" s="1"/>
      <c r="ASJ360" s="1"/>
      <c r="ASK360" s="1"/>
      <c r="ASL360" s="1"/>
      <c r="ASM360" s="1"/>
      <c r="ASN360" s="1"/>
      <c r="ASO360" s="1"/>
      <c r="ASP360" s="1"/>
      <c r="ASQ360" s="1"/>
      <c r="ASR360" s="1"/>
      <c r="ASS360" s="1"/>
      <c r="AST360" s="1"/>
      <c r="ASU360" s="1"/>
      <c r="ASV360" s="1"/>
      <c r="ASW360" s="1"/>
      <c r="ASX360" s="1"/>
      <c r="ASY360" s="1"/>
      <c r="ASZ360" s="1"/>
      <c r="ATA360" s="1"/>
      <c r="ATB360" s="1"/>
      <c r="ATC360" s="1"/>
      <c r="ATD360" s="1"/>
      <c r="ATE360" s="1"/>
      <c r="ATF360" s="1"/>
      <c r="ATG360" s="1"/>
      <c r="ATH360" s="1"/>
      <c r="ATI360" s="1"/>
      <c r="ATJ360" s="1"/>
      <c r="ATK360" s="1"/>
      <c r="ATL360" s="1"/>
      <c r="ATM360" s="1"/>
      <c r="ATN360" s="1"/>
      <c r="ATO360" s="1"/>
      <c r="ATP360" s="1"/>
      <c r="ATQ360" s="1"/>
      <c r="ATR360" s="1"/>
      <c r="ATS360" s="1"/>
      <c r="ATT360" s="1"/>
      <c r="ATU360" s="1"/>
      <c r="ATV360" s="1"/>
      <c r="ATW360" s="1"/>
      <c r="ATX360" s="1"/>
      <c r="ATY360" s="1"/>
      <c r="ATZ360" s="1"/>
      <c r="AUA360" s="1"/>
      <c r="AUB360" s="1"/>
      <c r="AUC360" s="1"/>
      <c r="AUD360" s="1"/>
      <c r="AUE360" s="1"/>
      <c r="AUF360" s="1"/>
      <c r="AUG360" s="1"/>
      <c r="AUH360" s="1"/>
      <c r="AUI360" s="1"/>
      <c r="AUJ360" s="1"/>
      <c r="AUK360" s="1"/>
      <c r="AUL360" s="1"/>
      <c r="AUM360" s="1"/>
      <c r="AUN360" s="1"/>
      <c r="AUO360" s="1"/>
      <c r="AUP360" s="1"/>
      <c r="AUQ360" s="1"/>
      <c r="AUR360" s="1"/>
      <c r="AUS360" s="1"/>
      <c r="AUT360" s="1"/>
      <c r="AUU360" s="1"/>
      <c r="AUV360" s="1"/>
      <c r="AUW360" s="1"/>
      <c r="AUX360" s="1"/>
      <c r="AUY360" s="1"/>
      <c r="AUZ360" s="1"/>
      <c r="AVA360" s="1"/>
      <c r="AVB360" s="1"/>
      <c r="AVC360" s="1"/>
      <c r="AVD360" s="1"/>
      <c r="AVE360" s="1"/>
      <c r="AVF360" s="1"/>
      <c r="AVG360" s="1"/>
      <c r="AVH360" s="1"/>
      <c r="AVI360" s="1"/>
      <c r="AVJ360" s="1"/>
      <c r="AVK360" s="1"/>
      <c r="AVL360" s="1"/>
      <c r="AVM360" s="1"/>
      <c r="AVN360" s="1"/>
      <c r="AVO360" s="1"/>
      <c r="AVP360" s="1"/>
      <c r="AVQ360" s="1"/>
      <c r="AVR360" s="1"/>
      <c r="AVS360" s="1"/>
      <c r="AVT360" s="1"/>
      <c r="AVU360" s="1"/>
      <c r="AVV360" s="1"/>
      <c r="AVW360" s="1"/>
      <c r="AVX360" s="1"/>
      <c r="AVY360" s="1"/>
      <c r="AVZ360" s="1"/>
      <c r="AWA360" s="1"/>
      <c r="AWB360" s="1"/>
      <c r="AWC360" s="1"/>
      <c r="AWD360" s="1"/>
      <c r="AWE360" s="1"/>
      <c r="AWF360" s="1"/>
      <c r="AWG360" s="1"/>
      <c r="AWH360" s="1"/>
      <c r="AWI360" s="1"/>
      <c r="AWJ360" s="1"/>
      <c r="AWK360" s="1"/>
      <c r="AWL360" s="1"/>
      <c r="AWM360" s="1"/>
      <c r="AWN360" s="1"/>
      <c r="AWO360" s="1"/>
      <c r="AWP360" s="1"/>
      <c r="AWQ360" s="1"/>
      <c r="AWR360" s="1"/>
      <c r="AWS360" s="1"/>
      <c r="AWT360" s="1"/>
      <c r="AWU360" s="1"/>
      <c r="AWV360" s="1"/>
      <c r="AWW360" s="1"/>
      <c r="AWX360" s="1"/>
      <c r="AWY360" s="1"/>
      <c r="AWZ360" s="1"/>
      <c r="AXA360" s="1"/>
      <c r="AXB360" s="1"/>
      <c r="AXC360" s="1"/>
      <c r="AXD360" s="1"/>
      <c r="AXE360" s="1"/>
      <c r="AXF360" s="1"/>
      <c r="AXG360" s="1"/>
      <c r="AXH360" s="1"/>
      <c r="AXI360" s="1"/>
      <c r="AXJ360" s="1"/>
      <c r="AXK360" s="1"/>
      <c r="AXL360" s="1"/>
      <c r="AXM360" s="1"/>
      <c r="AXN360" s="1"/>
      <c r="AXO360" s="1"/>
      <c r="AXP360" s="1"/>
      <c r="AXQ360" s="1"/>
      <c r="AXR360" s="1"/>
      <c r="AXS360" s="1"/>
      <c r="AXT360" s="1"/>
      <c r="AXU360" s="1"/>
      <c r="AXV360" s="1"/>
      <c r="AXW360" s="1"/>
      <c r="AXX360" s="1"/>
      <c r="AXY360" s="1"/>
      <c r="AXZ360" s="1"/>
      <c r="AYA360" s="1"/>
      <c r="AYB360" s="1"/>
      <c r="AYC360" s="1"/>
      <c r="AYD360" s="1"/>
      <c r="AYE360" s="1"/>
      <c r="AYF360" s="1"/>
      <c r="AYG360" s="1"/>
      <c r="AYH360" s="1"/>
      <c r="AYI360" s="1"/>
      <c r="AYJ360" s="1"/>
      <c r="AYK360" s="1"/>
      <c r="AYL360" s="1"/>
      <c r="AYM360" s="1"/>
      <c r="AYN360" s="1"/>
      <c r="AYO360" s="1"/>
      <c r="AYP360" s="1"/>
      <c r="AYQ360" s="1"/>
      <c r="AYR360" s="1"/>
      <c r="AYS360" s="1"/>
      <c r="AYT360" s="1"/>
      <c r="AYU360" s="1"/>
      <c r="AYV360" s="1"/>
      <c r="AYW360" s="1"/>
      <c r="AYX360" s="1"/>
      <c r="AYY360" s="1"/>
      <c r="AYZ360" s="1"/>
      <c r="AZA360" s="1"/>
      <c r="AZB360" s="1"/>
      <c r="AZC360" s="1"/>
      <c r="AZD360" s="1"/>
      <c r="AZE360" s="1"/>
      <c r="AZF360" s="1"/>
      <c r="AZG360" s="1"/>
      <c r="AZH360" s="1"/>
      <c r="AZI360" s="1"/>
      <c r="AZJ360" s="1"/>
      <c r="AZK360" s="1"/>
      <c r="AZL360" s="1"/>
      <c r="AZM360" s="1"/>
      <c r="AZN360" s="1"/>
      <c r="AZO360" s="1"/>
      <c r="AZP360" s="1"/>
      <c r="AZQ360" s="1"/>
      <c r="AZR360" s="1"/>
      <c r="AZS360" s="1"/>
      <c r="AZT360" s="1"/>
      <c r="AZU360" s="1"/>
      <c r="AZV360" s="1"/>
      <c r="AZW360" s="1"/>
      <c r="AZX360" s="1"/>
      <c r="AZY360" s="1"/>
      <c r="AZZ360" s="1"/>
      <c r="BAA360" s="1"/>
      <c r="BAB360" s="1"/>
      <c r="BAC360" s="1"/>
      <c r="BAD360" s="1"/>
      <c r="BAE360" s="1"/>
      <c r="BAF360" s="1"/>
      <c r="BAG360" s="1"/>
      <c r="BAH360" s="1"/>
      <c r="BAI360" s="1"/>
      <c r="BAJ360" s="1"/>
      <c r="BAK360" s="1"/>
      <c r="BAL360" s="1"/>
      <c r="BAM360" s="1"/>
      <c r="BAN360" s="1"/>
      <c r="BAO360" s="1"/>
      <c r="BAP360" s="1"/>
      <c r="BAQ360" s="1"/>
      <c r="BAR360" s="1"/>
      <c r="BAS360" s="1"/>
      <c r="BAT360" s="1"/>
      <c r="BAU360" s="1"/>
      <c r="BAV360" s="1"/>
      <c r="BAW360" s="1"/>
      <c r="BAX360" s="1"/>
      <c r="BAY360" s="1"/>
      <c r="BAZ360" s="1"/>
      <c r="BBA360" s="1"/>
      <c r="BBB360" s="1"/>
      <c r="BBC360" s="1"/>
      <c r="BBD360" s="1"/>
      <c r="BBE360" s="1"/>
      <c r="BBF360" s="1"/>
      <c r="BBG360" s="1"/>
      <c r="BBH360" s="1"/>
      <c r="BBI360" s="1"/>
      <c r="BBJ360" s="1"/>
      <c r="BBK360" s="1"/>
      <c r="BBL360" s="1"/>
      <c r="BBM360" s="1"/>
      <c r="BBN360" s="1"/>
      <c r="BBO360" s="1"/>
      <c r="BBP360" s="1"/>
      <c r="BBQ360" s="1"/>
      <c r="BBR360" s="1"/>
      <c r="BBS360" s="1"/>
      <c r="BBT360" s="1"/>
      <c r="BBU360" s="1"/>
      <c r="BBV360" s="1"/>
      <c r="BBW360" s="1"/>
      <c r="BBX360" s="1"/>
      <c r="BBY360" s="1"/>
      <c r="BBZ360" s="1"/>
      <c r="BCA360" s="1"/>
      <c r="BCB360" s="1"/>
      <c r="BCC360" s="1"/>
      <c r="BCD360" s="1"/>
      <c r="BCE360" s="1"/>
      <c r="BCF360" s="1"/>
      <c r="BCG360" s="1"/>
      <c r="BCH360" s="1"/>
      <c r="BCI360" s="1"/>
      <c r="BCJ360" s="1"/>
      <c r="BCK360" s="1"/>
      <c r="BCL360" s="1"/>
      <c r="BCM360" s="1"/>
      <c r="BCN360" s="1"/>
      <c r="BCO360" s="1"/>
      <c r="BCP360" s="1"/>
      <c r="BCQ360" s="1"/>
      <c r="BCR360" s="1"/>
      <c r="BCS360" s="1"/>
      <c r="BCT360" s="1"/>
      <c r="BCU360" s="1"/>
      <c r="BCV360" s="1"/>
      <c r="BCW360" s="1"/>
      <c r="BCX360" s="1"/>
      <c r="BCY360" s="1"/>
      <c r="BCZ360" s="1"/>
      <c r="BDA360" s="1"/>
      <c r="BDB360" s="1"/>
      <c r="BDC360" s="1"/>
      <c r="BDD360" s="1"/>
      <c r="BDE360" s="1"/>
      <c r="BDF360" s="1"/>
      <c r="BDG360" s="1"/>
      <c r="BDH360" s="1"/>
      <c r="BDI360" s="1"/>
      <c r="BDJ360" s="1"/>
      <c r="BDK360" s="1"/>
      <c r="BDL360" s="1"/>
      <c r="BDM360" s="1"/>
      <c r="BDN360" s="1"/>
      <c r="BDO360" s="1"/>
      <c r="BDP360" s="1"/>
      <c r="BDQ360" s="1"/>
      <c r="BDR360" s="1"/>
      <c r="BDS360" s="1"/>
      <c r="BDT360" s="1"/>
      <c r="BDU360" s="1"/>
      <c r="BDV360" s="1"/>
      <c r="BDW360" s="1"/>
      <c r="BDX360" s="1"/>
      <c r="BDY360" s="1"/>
      <c r="BDZ360" s="1"/>
      <c r="BEA360" s="1"/>
      <c r="BEB360" s="1"/>
      <c r="BEC360" s="1"/>
      <c r="BED360" s="1"/>
      <c r="BEE360" s="1"/>
      <c r="BEF360" s="1"/>
      <c r="BEG360" s="1"/>
      <c r="BEH360" s="1"/>
      <c r="BEI360" s="1"/>
      <c r="BEJ360" s="1"/>
      <c r="BEK360" s="1"/>
      <c r="BEL360" s="1"/>
      <c r="BEM360" s="1"/>
      <c r="BEN360" s="1"/>
      <c r="BEO360" s="1"/>
      <c r="BEP360" s="1"/>
      <c r="BEQ360" s="1"/>
      <c r="BER360" s="1"/>
      <c r="BES360" s="1"/>
      <c r="BET360" s="1"/>
      <c r="BEU360" s="1"/>
      <c r="BEV360" s="1"/>
      <c r="BEW360" s="1"/>
      <c r="BEX360" s="1"/>
      <c r="BEY360" s="1"/>
      <c r="BEZ360" s="1"/>
      <c r="BFA360" s="1"/>
      <c r="BFB360" s="1"/>
      <c r="BFC360" s="1"/>
      <c r="BFD360" s="1"/>
      <c r="BFE360" s="1"/>
      <c r="BFF360" s="1"/>
      <c r="BFG360" s="1"/>
      <c r="BFH360" s="1"/>
      <c r="BFI360" s="1"/>
      <c r="BFJ360" s="1"/>
      <c r="BFK360" s="1"/>
      <c r="BFL360" s="1"/>
      <c r="BFM360" s="1"/>
      <c r="BFN360" s="1"/>
      <c r="BFO360" s="1"/>
      <c r="BFP360" s="1"/>
      <c r="BFQ360" s="1"/>
      <c r="BFR360" s="1"/>
      <c r="BFS360" s="1"/>
      <c r="BFT360" s="1"/>
      <c r="BFU360" s="1"/>
      <c r="BFV360" s="1"/>
      <c r="BFW360" s="1"/>
      <c r="BFX360" s="1"/>
      <c r="BFY360" s="1"/>
      <c r="BFZ360" s="1"/>
      <c r="BGA360" s="1"/>
      <c r="BGB360" s="1"/>
      <c r="BGC360" s="1"/>
      <c r="BGD360" s="1"/>
      <c r="BGE360" s="1"/>
      <c r="BGF360" s="1"/>
      <c r="BGG360" s="1"/>
      <c r="BGH360" s="1"/>
      <c r="BGI360" s="1"/>
      <c r="BGJ360" s="1"/>
      <c r="BGK360" s="1"/>
      <c r="BGL360" s="1"/>
      <c r="BGM360" s="1"/>
      <c r="BGN360" s="1"/>
      <c r="BGO360" s="1"/>
      <c r="BGP360" s="1"/>
      <c r="BGQ360" s="1"/>
      <c r="BGR360" s="1"/>
      <c r="BGS360" s="1"/>
      <c r="BGT360" s="1"/>
      <c r="BGU360" s="1"/>
      <c r="BGV360" s="1"/>
      <c r="BGW360" s="1"/>
      <c r="BGX360" s="1"/>
      <c r="BGY360" s="1"/>
      <c r="BGZ360" s="1"/>
      <c r="BHA360" s="1"/>
      <c r="BHB360" s="1"/>
      <c r="BHC360" s="1"/>
      <c r="BHD360" s="1"/>
      <c r="BHE360" s="1"/>
      <c r="BHF360" s="1"/>
      <c r="BHG360" s="1"/>
      <c r="BHH360" s="1"/>
      <c r="BHI360" s="1"/>
      <c r="BHJ360" s="1"/>
      <c r="BHK360" s="1"/>
      <c r="BHL360" s="1"/>
      <c r="BHM360" s="1"/>
      <c r="BHN360" s="1"/>
      <c r="BHO360" s="1"/>
      <c r="BHP360" s="1"/>
      <c r="BHQ360" s="1"/>
      <c r="BHR360" s="1"/>
      <c r="BHS360" s="1"/>
      <c r="BHT360" s="1"/>
      <c r="BHU360" s="1"/>
      <c r="BHV360" s="1"/>
      <c r="BHW360" s="1"/>
      <c r="BHX360" s="1"/>
      <c r="BHY360" s="1"/>
      <c r="BHZ360" s="1"/>
      <c r="BIA360" s="1"/>
      <c r="BIB360" s="1"/>
      <c r="BIC360" s="1"/>
      <c r="BID360" s="1"/>
      <c r="BIE360" s="1"/>
      <c r="BIF360" s="1"/>
      <c r="BIG360" s="1"/>
      <c r="BIH360" s="1"/>
      <c r="BII360" s="1"/>
      <c r="BIJ360" s="1"/>
      <c r="BIK360" s="1"/>
      <c r="BIL360" s="1"/>
      <c r="BIM360" s="1"/>
      <c r="BIN360" s="1"/>
      <c r="BIO360" s="1"/>
      <c r="BIP360" s="1"/>
      <c r="BIQ360" s="1"/>
      <c r="BIR360" s="1"/>
      <c r="BIS360" s="1"/>
      <c r="BIT360" s="1"/>
      <c r="BIU360" s="1"/>
      <c r="BIV360" s="1"/>
      <c r="BIW360" s="1"/>
      <c r="BIX360" s="1"/>
      <c r="BIY360" s="1"/>
      <c r="BIZ360" s="1"/>
      <c r="BJA360" s="1"/>
      <c r="BJB360" s="1"/>
      <c r="BJC360" s="1"/>
      <c r="BJD360" s="1"/>
      <c r="BJE360" s="1"/>
      <c r="BJF360" s="1"/>
      <c r="BJG360" s="1"/>
      <c r="BJH360" s="1"/>
      <c r="BJI360" s="1"/>
      <c r="BJJ360" s="1"/>
      <c r="BJK360" s="1"/>
      <c r="BJL360" s="1"/>
      <c r="BJM360" s="1"/>
      <c r="BJN360" s="1"/>
      <c r="BJO360" s="1"/>
      <c r="BJP360" s="1"/>
      <c r="BJQ360" s="1"/>
      <c r="BJR360" s="1"/>
      <c r="BJS360" s="1"/>
      <c r="BJT360" s="1"/>
      <c r="BJU360" s="1"/>
      <c r="BJV360" s="1"/>
      <c r="BJW360" s="1"/>
      <c r="BJX360" s="1"/>
      <c r="BJY360" s="1"/>
      <c r="BJZ360" s="1"/>
      <c r="BKA360" s="1"/>
      <c r="BKB360" s="1"/>
      <c r="BKC360" s="1"/>
      <c r="BKD360" s="1"/>
      <c r="BKE360" s="1"/>
      <c r="BKF360" s="1"/>
      <c r="BKG360" s="1"/>
      <c r="BKH360" s="1"/>
      <c r="BKI360" s="1"/>
      <c r="BKJ360" s="1"/>
      <c r="BKK360" s="1"/>
      <c r="BKL360" s="1"/>
      <c r="BKM360" s="1"/>
      <c r="BKN360" s="1"/>
      <c r="BKO360" s="1"/>
      <c r="BKP360" s="1"/>
      <c r="BKQ360" s="1"/>
      <c r="BKR360" s="1"/>
      <c r="BKS360" s="1"/>
      <c r="BKT360" s="1"/>
      <c r="BKU360" s="1"/>
      <c r="BKV360" s="1"/>
      <c r="BKW360" s="1"/>
      <c r="BKX360" s="1"/>
      <c r="BKY360" s="1"/>
      <c r="BKZ360" s="1"/>
      <c r="BLA360" s="1"/>
      <c r="BLB360" s="1"/>
      <c r="BLC360" s="1"/>
      <c r="BLD360" s="1"/>
      <c r="BLE360" s="1"/>
      <c r="BLF360" s="1"/>
      <c r="BLG360" s="1"/>
      <c r="BLH360" s="1"/>
      <c r="BLI360" s="1"/>
      <c r="BLJ360" s="1"/>
      <c r="BLK360" s="1"/>
      <c r="BLL360" s="1"/>
      <c r="BLM360" s="1"/>
      <c r="BLN360" s="1"/>
      <c r="BLO360" s="1"/>
      <c r="BLP360" s="1"/>
      <c r="BLQ360" s="1"/>
      <c r="BLR360" s="1"/>
      <c r="BLS360" s="1"/>
      <c r="BLT360" s="1"/>
      <c r="BLU360" s="1"/>
      <c r="BLV360" s="1"/>
      <c r="BLW360" s="1"/>
      <c r="BLX360" s="1"/>
      <c r="BLY360" s="1"/>
      <c r="BLZ360" s="1"/>
      <c r="BMA360" s="1"/>
      <c r="BMB360" s="1"/>
      <c r="BMC360" s="1"/>
      <c r="BMD360" s="1"/>
      <c r="BME360" s="1"/>
      <c r="BMF360" s="1"/>
      <c r="BMG360" s="1"/>
      <c r="BMH360" s="1"/>
      <c r="BMI360" s="1"/>
      <c r="BMJ360" s="1"/>
      <c r="BMK360" s="1"/>
      <c r="BML360" s="1"/>
      <c r="BMM360" s="1"/>
      <c r="BMN360" s="1"/>
      <c r="BMO360" s="1"/>
      <c r="BMP360" s="1"/>
      <c r="BMQ360" s="1"/>
      <c r="BMR360" s="1"/>
      <c r="BMS360" s="1"/>
      <c r="BMT360" s="1"/>
      <c r="BMU360" s="1"/>
      <c r="BMV360" s="1"/>
      <c r="BMW360" s="1"/>
      <c r="BMX360" s="1"/>
      <c r="BMY360" s="1"/>
      <c r="BMZ360" s="1"/>
      <c r="BNA360" s="1"/>
      <c r="BNB360" s="1"/>
      <c r="BNC360" s="1"/>
      <c r="BND360" s="1"/>
      <c r="BNE360" s="1"/>
      <c r="BNF360" s="1"/>
      <c r="BNG360" s="1"/>
      <c r="BNH360" s="1"/>
      <c r="BNI360" s="1"/>
      <c r="BNJ360" s="1"/>
      <c r="BNK360" s="1"/>
      <c r="BNL360" s="1"/>
      <c r="BNM360" s="1"/>
      <c r="BNN360" s="1"/>
      <c r="BNO360" s="1"/>
      <c r="BNP360" s="1"/>
      <c r="BNQ360" s="1"/>
      <c r="BNR360" s="1"/>
      <c r="BNS360" s="1"/>
      <c r="BNT360" s="1"/>
      <c r="BNU360" s="1"/>
      <c r="BNV360" s="1"/>
      <c r="BNW360" s="1"/>
      <c r="BNX360" s="1"/>
      <c r="BNY360" s="1"/>
      <c r="BNZ360" s="1"/>
      <c r="BOA360" s="1"/>
      <c r="BOB360" s="1"/>
      <c r="BOC360" s="1"/>
      <c r="BOD360" s="1"/>
      <c r="BOE360" s="1"/>
      <c r="BOF360" s="1"/>
      <c r="BOG360" s="1"/>
      <c r="BOH360" s="1"/>
      <c r="BOI360" s="1"/>
      <c r="BOJ360" s="1"/>
      <c r="BOK360" s="1"/>
      <c r="BOL360" s="1"/>
      <c r="BOM360" s="1"/>
      <c r="BON360" s="1"/>
      <c r="BOO360" s="1"/>
      <c r="BOP360" s="1"/>
      <c r="BOQ360" s="1"/>
      <c r="BOR360" s="1"/>
      <c r="BOS360" s="1"/>
      <c r="BOT360" s="1"/>
      <c r="BOU360" s="1"/>
      <c r="BOV360" s="1"/>
      <c r="BOW360" s="1"/>
      <c r="BOX360" s="1"/>
      <c r="BOY360" s="1"/>
      <c r="BOZ360" s="1"/>
      <c r="BPA360" s="1"/>
      <c r="BPB360" s="1"/>
      <c r="BPC360" s="1"/>
      <c r="BPD360" s="1"/>
      <c r="BPE360" s="1"/>
      <c r="BPF360" s="1"/>
      <c r="BPG360" s="1"/>
      <c r="BPH360" s="1"/>
      <c r="BPI360" s="1"/>
      <c r="BPJ360" s="1"/>
      <c r="BPK360" s="1"/>
      <c r="BPL360" s="1"/>
      <c r="BPM360" s="1"/>
      <c r="BPN360" s="1"/>
      <c r="BPO360" s="1"/>
      <c r="BPP360" s="1"/>
      <c r="BPQ360" s="1"/>
      <c r="BPR360" s="1"/>
      <c r="BPS360" s="1"/>
      <c r="BPT360" s="1"/>
      <c r="BPU360" s="1"/>
      <c r="BPV360" s="1"/>
      <c r="BPW360" s="1"/>
      <c r="BPX360" s="1"/>
      <c r="BPY360" s="1"/>
      <c r="BPZ360" s="1"/>
      <c r="BQA360" s="1"/>
      <c r="BQB360" s="1"/>
      <c r="BQC360" s="1"/>
      <c r="BQD360" s="1"/>
      <c r="BQE360" s="1"/>
      <c r="BQF360" s="1"/>
      <c r="BQG360" s="1"/>
      <c r="BQH360" s="1"/>
      <c r="BQI360" s="1"/>
      <c r="BQJ360" s="1"/>
      <c r="BQK360" s="1"/>
      <c r="BQL360" s="1"/>
      <c r="BQM360" s="1"/>
      <c r="BQN360" s="1"/>
      <c r="BQO360" s="1"/>
      <c r="BQP360" s="1"/>
      <c r="BQQ360" s="1"/>
      <c r="BQR360" s="1"/>
      <c r="BQS360" s="1"/>
      <c r="BQT360" s="1"/>
      <c r="BQU360" s="1"/>
      <c r="BQV360" s="1"/>
      <c r="BQW360" s="1"/>
      <c r="BQX360" s="1"/>
      <c r="BQY360" s="1"/>
      <c r="BQZ360" s="1"/>
      <c r="BRA360" s="1"/>
      <c r="BRB360" s="1"/>
      <c r="BRC360" s="1"/>
      <c r="BRD360" s="1"/>
      <c r="BRE360" s="1"/>
      <c r="BRF360" s="1"/>
      <c r="BRG360" s="1"/>
      <c r="BRH360" s="1"/>
      <c r="BRI360" s="1"/>
      <c r="BRJ360" s="1"/>
      <c r="BRK360" s="1"/>
      <c r="BRL360" s="1"/>
      <c r="BRM360" s="1"/>
      <c r="BRN360" s="1"/>
      <c r="BRO360" s="1"/>
      <c r="BRP360" s="1"/>
      <c r="BRQ360" s="1"/>
      <c r="BRR360" s="1"/>
      <c r="BRS360" s="1"/>
      <c r="BRT360" s="1"/>
      <c r="BRU360" s="1"/>
      <c r="BRV360" s="1"/>
      <c r="BRW360" s="1"/>
      <c r="BRX360" s="1"/>
      <c r="BRY360" s="1"/>
      <c r="BRZ360" s="1"/>
      <c r="BSA360" s="1"/>
      <c r="BSB360" s="1"/>
      <c r="BSC360" s="1"/>
      <c r="BSD360" s="1"/>
      <c r="BSE360" s="1"/>
      <c r="BSF360" s="1"/>
      <c r="BSG360" s="1"/>
      <c r="BSH360" s="1"/>
      <c r="BSI360" s="1"/>
      <c r="BSJ360" s="1"/>
      <c r="BSK360" s="1"/>
      <c r="BSL360" s="1"/>
      <c r="BSM360" s="1"/>
      <c r="BSN360" s="1"/>
      <c r="BSO360" s="1"/>
      <c r="BSP360" s="1"/>
      <c r="BSQ360" s="1"/>
      <c r="BSR360" s="1"/>
      <c r="BSS360" s="1"/>
      <c r="BST360" s="1"/>
      <c r="BSU360" s="1"/>
      <c r="BSV360" s="1"/>
      <c r="BSW360" s="1"/>
      <c r="BSX360" s="1"/>
      <c r="BSY360" s="1"/>
      <c r="BSZ360" s="1"/>
      <c r="BTA360" s="1"/>
      <c r="BTB360" s="1"/>
      <c r="BTC360" s="1"/>
      <c r="BTD360" s="1"/>
      <c r="BTE360" s="1"/>
      <c r="BTF360" s="1"/>
      <c r="BTG360" s="1"/>
      <c r="BTH360" s="1"/>
      <c r="BTI360" s="1"/>
      <c r="BTJ360" s="1"/>
      <c r="BTK360" s="1"/>
      <c r="BTL360" s="1"/>
      <c r="BTM360" s="1"/>
      <c r="BTN360" s="1"/>
      <c r="BTO360" s="1"/>
      <c r="BTP360" s="1"/>
      <c r="BTQ360" s="1"/>
      <c r="BTR360" s="1"/>
      <c r="BTS360" s="1"/>
      <c r="BTT360" s="1"/>
      <c r="BTU360" s="1"/>
      <c r="BTV360" s="1"/>
      <c r="BTW360" s="1"/>
      <c r="BTX360" s="1"/>
      <c r="BTY360" s="1"/>
      <c r="BTZ360" s="1"/>
      <c r="BUA360" s="1"/>
      <c r="BUB360" s="1"/>
      <c r="BUC360" s="1"/>
      <c r="BUD360" s="1"/>
      <c r="BUE360" s="1"/>
      <c r="BUF360" s="1"/>
      <c r="BUG360" s="1"/>
      <c r="BUH360" s="1"/>
      <c r="BUI360" s="1"/>
      <c r="BUJ360" s="1"/>
      <c r="BUK360" s="1"/>
      <c r="BUL360" s="1"/>
      <c r="BUM360" s="1"/>
      <c r="BUN360" s="1"/>
      <c r="BUO360" s="1"/>
      <c r="BUP360" s="1"/>
      <c r="BUQ360" s="1"/>
      <c r="BUR360" s="1"/>
      <c r="BUS360" s="1"/>
      <c r="BUT360" s="1"/>
      <c r="BUU360" s="1"/>
      <c r="BUV360" s="1"/>
      <c r="BUW360" s="1"/>
      <c r="BUX360" s="1"/>
      <c r="BUY360" s="1"/>
      <c r="BUZ360" s="1"/>
      <c r="BVA360" s="1"/>
      <c r="BVB360" s="1"/>
      <c r="BVC360" s="1"/>
      <c r="BVD360" s="1"/>
      <c r="BVE360" s="1"/>
      <c r="BVF360" s="1"/>
      <c r="BVG360" s="1"/>
      <c r="BVH360" s="1"/>
      <c r="BVI360" s="1"/>
      <c r="BVJ360" s="1"/>
      <c r="BVK360" s="1"/>
      <c r="BVL360" s="1"/>
      <c r="BVM360" s="1"/>
      <c r="BVN360" s="1"/>
      <c r="BVO360" s="1"/>
      <c r="BVP360" s="1"/>
      <c r="BVQ360" s="1"/>
      <c r="BVR360" s="1"/>
      <c r="BVS360" s="1"/>
      <c r="BVT360" s="1"/>
      <c r="BVU360" s="1"/>
      <c r="BVV360" s="1"/>
      <c r="BVW360" s="1"/>
      <c r="BVX360" s="1"/>
      <c r="BVY360" s="1"/>
      <c r="BVZ360" s="1"/>
      <c r="BWA360" s="1"/>
      <c r="BWB360" s="1"/>
      <c r="BWC360" s="1"/>
      <c r="BWD360" s="1"/>
      <c r="BWE360" s="1"/>
      <c r="BWF360" s="1"/>
      <c r="BWG360" s="1"/>
      <c r="BWH360" s="1"/>
      <c r="BWI360" s="1"/>
      <c r="BWJ360" s="1"/>
      <c r="BWK360" s="1"/>
      <c r="BWL360" s="1"/>
      <c r="BWM360" s="1"/>
      <c r="BWN360" s="1"/>
      <c r="BWO360" s="1"/>
      <c r="BWP360" s="1"/>
      <c r="BWQ360" s="1"/>
      <c r="BWR360" s="1"/>
      <c r="BWS360" s="1"/>
      <c r="BWT360" s="1"/>
      <c r="BWU360" s="1"/>
      <c r="BWV360" s="1"/>
      <c r="BWW360" s="1"/>
      <c r="BWX360" s="1"/>
      <c r="BWY360" s="1"/>
      <c r="BWZ360" s="1"/>
      <c r="BXA360" s="1"/>
      <c r="BXB360" s="1"/>
      <c r="BXC360" s="1"/>
      <c r="BXD360" s="1"/>
      <c r="BXE360" s="1"/>
      <c r="BXF360" s="1"/>
      <c r="BXG360" s="1"/>
      <c r="BXH360" s="1"/>
      <c r="BXI360" s="1"/>
      <c r="BXJ360" s="1"/>
      <c r="BXK360" s="1"/>
      <c r="BXL360" s="1"/>
      <c r="BXM360" s="1"/>
      <c r="BXN360" s="1"/>
      <c r="BXO360" s="1"/>
      <c r="BXP360" s="1"/>
      <c r="BXQ360" s="1"/>
      <c r="BXR360" s="1"/>
      <c r="BXS360" s="1"/>
      <c r="BXT360" s="1"/>
      <c r="BXU360" s="1"/>
      <c r="BXV360" s="1"/>
      <c r="BXW360" s="1"/>
      <c r="BXX360" s="1"/>
      <c r="BXY360" s="1"/>
      <c r="BXZ360" s="1"/>
      <c r="BYA360" s="1"/>
      <c r="BYB360" s="1"/>
      <c r="BYC360" s="1"/>
      <c r="BYD360" s="1"/>
      <c r="BYE360" s="1"/>
      <c r="BYF360" s="1"/>
      <c r="BYG360" s="1"/>
      <c r="BYH360" s="1"/>
      <c r="BYI360" s="1"/>
      <c r="BYJ360" s="1"/>
      <c r="BYK360" s="1"/>
      <c r="BYL360" s="1"/>
      <c r="BYM360" s="1"/>
      <c r="BYN360" s="1"/>
      <c r="BYO360" s="1"/>
      <c r="BYP360" s="1"/>
      <c r="BYQ360" s="1"/>
      <c r="BYR360" s="1"/>
      <c r="BYS360" s="1"/>
      <c r="BYT360" s="1"/>
      <c r="BYU360" s="1"/>
      <c r="BYV360" s="1"/>
      <c r="BYW360" s="1"/>
      <c r="BYX360" s="1"/>
      <c r="BYY360" s="1"/>
      <c r="BYZ360" s="1"/>
      <c r="BZA360" s="1"/>
      <c r="BZB360" s="1"/>
      <c r="BZC360" s="1"/>
      <c r="BZD360" s="1"/>
      <c r="BZE360" s="1"/>
      <c r="BZF360" s="1"/>
      <c r="BZG360" s="1"/>
      <c r="BZH360" s="1"/>
      <c r="BZI360" s="1"/>
      <c r="BZJ360" s="1"/>
      <c r="BZK360" s="1"/>
      <c r="BZL360" s="1"/>
      <c r="BZM360" s="1"/>
      <c r="BZN360" s="1"/>
      <c r="BZO360" s="1"/>
      <c r="BZP360" s="1"/>
      <c r="BZQ360" s="1"/>
      <c r="BZR360" s="1"/>
      <c r="BZS360" s="1"/>
      <c r="BZT360" s="1"/>
      <c r="BZU360" s="1"/>
      <c r="BZV360" s="1"/>
      <c r="BZW360" s="1"/>
      <c r="BZX360" s="1"/>
      <c r="BZY360" s="1"/>
      <c r="BZZ360" s="1"/>
      <c r="CAA360" s="1"/>
      <c r="CAB360" s="1"/>
      <c r="CAC360" s="1"/>
      <c r="CAD360" s="1"/>
      <c r="CAE360" s="1"/>
      <c r="CAF360" s="1"/>
      <c r="CAG360" s="1"/>
      <c r="CAH360" s="1"/>
      <c r="CAI360" s="1"/>
      <c r="CAJ360" s="1"/>
      <c r="CAK360" s="1"/>
      <c r="CAL360" s="1"/>
      <c r="CAM360" s="1"/>
      <c r="CAN360" s="1"/>
      <c r="CAO360" s="1"/>
      <c r="CAP360" s="1"/>
      <c r="CAQ360" s="1"/>
      <c r="CAR360" s="1"/>
      <c r="CAS360" s="1"/>
      <c r="CAT360" s="1"/>
      <c r="CAU360" s="1"/>
      <c r="CAV360" s="1"/>
      <c r="CAW360" s="1"/>
      <c r="CAX360" s="1"/>
      <c r="CAY360" s="1"/>
      <c r="CAZ360" s="1"/>
      <c r="CBA360" s="1"/>
      <c r="CBB360" s="1"/>
      <c r="CBC360" s="1"/>
      <c r="CBD360" s="1"/>
      <c r="CBE360" s="1"/>
      <c r="CBF360" s="1"/>
      <c r="CBG360" s="1"/>
      <c r="CBH360" s="1"/>
      <c r="CBI360" s="1"/>
      <c r="CBJ360" s="1"/>
      <c r="CBK360" s="1"/>
      <c r="CBL360" s="1"/>
      <c r="CBM360" s="1"/>
      <c r="CBN360" s="1"/>
      <c r="CBO360" s="1"/>
      <c r="CBP360" s="1"/>
      <c r="CBQ360" s="1"/>
      <c r="CBR360" s="1"/>
      <c r="CBS360" s="1"/>
      <c r="CBT360" s="1"/>
      <c r="CBU360" s="1"/>
      <c r="CBV360" s="1"/>
      <c r="CBW360" s="1"/>
      <c r="CBX360" s="1"/>
      <c r="CBY360" s="1"/>
      <c r="CBZ360" s="1"/>
      <c r="CCA360" s="1"/>
      <c r="CCB360" s="1"/>
      <c r="CCC360" s="1"/>
      <c r="CCD360" s="1"/>
      <c r="CCE360" s="1"/>
      <c r="CCF360" s="1"/>
      <c r="CCG360" s="1"/>
      <c r="CCH360" s="1"/>
      <c r="CCI360" s="1"/>
      <c r="CCJ360" s="1"/>
      <c r="CCK360" s="1"/>
      <c r="CCL360" s="1"/>
      <c r="CCM360" s="1"/>
      <c r="CCN360" s="1"/>
      <c r="CCO360" s="1"/>
      <c r="CCP360" s="1"/>
      <c r="CCQ360" s="1"/>
      <c r="CCR360" s="1"/>
      <c r="CCS360" s="1"/>
      <c r="CCT360" s="1"/>
      <c r="CCU360" s="1"/>
      <c r="CCV360" s="1"/>
      <c r="CCW360" s="1"/>
      <c r="CCX360" s="1"/>
      <c r="CCY360" s="1"/>
      <c r="CCZ360" s="1"/>
      <c r="CDA360" s="1"/>
      <c r="CDB360" s="1"/>
      <c r="CDC360" s="1"/>
      <c r="CDD360" s="1"/>
      <c r="CDE360" s="1"/>
      <c r="CDF360" s="1"/>
      <c r="CDG360" s="1"/>
      <c r="CDH360" s="1"/>
      <c r="CDI360" s="1"/>
      <c r="CDJ360" s="1"/>
      <c r="CDK360" s="1"/>
      <c r="CDL360" s="1"/>
      <c r="CDM360" s="1"/>
      <c r="CDN360" s="1"/>
      <c r="CDO360" s="1"/>
      <c r="CDP360" s="1"/>
      <c r="CDQ360" s="1"/>
      <c r="CDR360" s="1"/>
      <c r="CDS360" s="1"/>
      <c r="CDT360" s="1"/>
      <c r="CDU360" s="1"/>
      <c r="CDV360" s="1"/>
      <c r="CDW360" s="1"/>
      <c r="CDX360" s="1"/>
      <c r="CDY360" s="1"/>
      <c r="CDZ360" s="1"/>
      <c r="CEA360" s="1"/>
      <c r="CEB360" s="1"/>
      <c r="CEC360" s="1"/>
      <c r="CED360" s="1"/>
      <c r="CEE360" s="1"/>
      <c r="CEF360" s="1"/>
      <c r="CEG360" s="1"/>
      <c r="CEH360" s="1"/>
      <c r="CEI360" s="1"/>
      <c r="CEJ360" s="1"/>
      <c r="CEK360" s="1"/>
      <c r="CEL360" s="1"/>
      <c r="CEM360" s="1"/>
      <c r="CEN360" s="1"/>
      <c r="CEO360" s="1"/>
      <c r="CEP360" s="1"/>
      <c r="CEQ360" s="1"/>
      <c r="CER360" s="1"/>
      <c r="CES360" s="1"/>
      <c r="CET360" s="1"/>
      <c r="CEU360" s="1"/>
      <c r="CEV360" s="1"/>
      <c r="CEW360" s="1"/>
      <c r="CEX360" s="1"/>
      <c r="CEY360" s="1"/>
      <c r="CEZ360" s="1"/>
      <c r="CFA360" s="1"/>
      <c r="CFB360" s="1"/>
      <c r="CFC360" s="1"/>
      <c r="CFD360" s="1"/>
      <c r="CFE360" s="1"/>
      <c r="CFF360" s="1"/>
      <c r="CFG360" s="1"/>
      <c r="CFH360" s="1"/>
      <c r="CFI360" s="1"/>
      <c r="CFJ360" s="1"/>
      <c r="CFK360" s="1"/>
      <c r="CFL360" s="1"/>
      <c r="CFM360" s="1"/>
      <c r="CFN360" s="1"/>
      <c r="CFO360" s="1"/>
      <c r="CFP360" s="1"/>
      <c r="CFQ360" s="1"/>
      <c r="CFR360" s="1"/>
      <c r="CFS360" s="1"/>
      <c r="CFT360" s="1"/>
      <c r="CFU360" s="1"/>
      <c r="CFV360" s="1"/>
      <c r="CFW360" s="1"/>
      <c r="CFX360" s="1"/>
      <c r="CFY360" s="1"/>
      <c r="CFZ360" s="1"/>
      <c r="CGA360" s="1"/>
      <c r="CGB360" s="1"/>
      <c r="CGC360" s="1"/>
      <c r="CGD360" s="1"/>
      <c r="CGE360" s="1"/>
      <c r="CGF360" s="1"/>
      <c r="CGG360" s="1"/>
      <c r="CGH360" s="1"/>
      <c r="CGI360" s="1"/>
      <c r="CGJ360" s="1"/>
      <c r="CGK360" s="1"/>
      <c r="CGL360" s="1"/>
      <c r="CGM360" s="1"/>
      <c r="CGN360" s="1"/>
      <c r="CGO360" s="1"/>
      <c r="CGP360" s="1"/>
      <c r="CGQ360" s="1"/>
      <c r="CGR360" s="1"/>
      <c r="CGS360" s="1"/>
      <c r="CGT360" s="1"/>
      <c r="CGU360" s="1"/>
      <c r="CGV360" s="1"/>
      <c r="CGW360" s="1"/>
      <c r="CGX360" s="1"/>
      <c r="CGY360" s="1"/>
      <c r="CGZ360" s="1"/>
      <c r="CHA360" s="1"/>
      <c r="CHB360" s="1"/>
      <c r="CHC360" s="1"/>
      <c r="CHD360" s="1"/>
      <c r="CHE360" s="1"/>
      <c r="CHF360" s="1"/>
      <c r="CHG360" s="1"/>
      <c r="CHH360" s="1"/>
      <c r="CHI360" s="1"/>
      <c r="CHJ360" s="1"/>
      <c r="CHK360" s="1"/>
      <c r="CHL360" s="1"/>
      <c r="CHM360" s="1"/>
      <c r="CHN360" s="1"/>
      <c r="CHO360" s="1"/>
      <c r="CHP360" s="1"/>
      <c r="CHQ360" s="1"/>
      <c r="CHR360" s="1"/>
      <c r="CHS360" s="1"/>
      <c r="CHT360" s="1"/>
      <c r="CHU360" s="1"/>
      <c r="CHV360" s="1"/>
      <c r="CHW360" s="1"/>
      <c r="CHX360" s="1"/>
      <c r="CHY360" s="1"/>
      <c r="CHZ360" s="1"/>
      <c r="CIA360" s="1"/>
      <c r="CIB360" s="1"/>
      <c r="CIC360" s="1"/>
      <c r="CID360" s="1"/>
      <c r="CIE360" s="1"/>
      <c r="CIF360" s="1"/>
      <c r="CIG360" s="1"/>
      <c r="CIH360" s="1"/>
      <c r="CII360" s="1"/>
      <c r="CIJ360" s="1"/>
      <c r="CIK360" s="1"/>
      <c r="CIL360" s="1"/>
      <c r="CIM360" s="1"/>
      <c r="CIN360" s="1"/>
      <c r="CIO360" s="1"/>
      <c r="CIP360" s="1"/>
      <c r="CIQ360" s="1"/>
      <c r="CIR360" s="1"/>
      <c r="CIS360" s="1"/>
      <c r="CIT360" s="1"/>
      <c r="CIU360" s="1"/>
      <c r="CIV360" s="1"/>
      <c r="CIW360" s="1"/>
      <c r="CIX360" s="1"/>
      <c r="CIY360" s="1"/>
      <c r="CIZ360" s="1"/>
      <c r="CJA360" s="1"/>
      <c r="CJB360" s="1"/>
      <c r="CJC360" s="1"/>
      <c r="CJD360" s="1"/>
      <c r="CJE360" s="1"/>
      <c r="CJF360" s="1"/>
      <c r="CJG360" s="1"/>
      <c r="CJH360" s="1"/>
      <c r="CJI360" s="1"/>
      <c r="CJJ360" s="1"/>
      <c r="CJK360" s="1"/>
      <c r="CJL360" s="1"/>
      <c r="CJM360" s="1"/>
      <c r="CJN360" s="1"/>
      <c r="CJO360" s="1"/>
      <c r="CJP360" s="1"/>
      <c r="CJQ360" s="1"/>
      <c r="CJR360" s="1"/>
      <c r="CJS360" s="1"/>
      <c r="CJT360" s="1"/>
      <c r="CJU360" s="1"/>
      <c r="CJV360" s="1"/>
      <c r="CJW360" s="1"/>
      <c r="CJX360" s="1"/>
      <c r="CJY360" s="1"/>
      <c r="CJZ360" s="1"/>
      <c r="CKA360" s="1"/>
      <c r="CKB360" s="1"/>
      <c r="CKC360" s="1"/>
      <c r="CKD360" s="1"/>
      <c r="CKE360" s="1"/>
      <c r="CKF360" s="1"/>
      <c r="CKG360" s="1"/>
      <c r="CKH360" s="1"/>
      <c r="CKI360" s="1"/>
      <c r="CKJ360" s="1"/>
      <c r="CKK360" s="1"/>
      <c r="CKL360" s="1"/>
      <c r="CKM360" s="1"/>
      <c r="CKN360" s="1"/>
      <c r="CKO360" s="1"/>
      <c r="CKP360" s="1"/>
      <c r="CKQ360" s="1"/>
      <c r="CKR360" s="1"/>
      <c r="CKS360" s="1"/>
      <c r="CKT360" s="1"/>
      <c r="CKU360" s="1"/>
      <c r="CKV360" s="1"/>
      <c r="CKW360" s="1"/>
      <c r="CKX360" s="1"/>
      <c r="CKY360" s="1"/>
      <c r="CKZ360" s="1"/>
      <c r="CLA360" s="1"/>
      <c r="CLB360" s="1"/>
      <c r="CLC360" s="1"/>
      <c r="CLD360" s="1"/>
      <c r="CLE360" s="1"/>
      <c r="CLF360" s="1"/>
      <c r="CLG360" s="1"/>
      <c r="CLH360" s="1"/>
      <c r="CLI360" s="1"/>
      <c r="CLJ360" s="1"/>
      <c r="CLK360" s="1"/>
      <c r="CLL360" s="1"/>
      <c r="CLM360" s="1"/>
      <c r="CLN360" s="1"/>
      <c r="CLO360" s="1"/>
      <c r="CLP360" s="1"/>
      <c r="CLQ360" s="1"/>
      <c r="CLR360" s="1"/>
      <c r="CLS360" s="1"/>
      <c r="CLT360" s="1"/>
      <c r="CLU360" s="1"/>
      <c r="CLV360" s="1"/>
      <c r="CLW360" s="1"/>
      <c r="CLX360" s="1"/>
      <c r="CLY360" s="1"/>
      <c r="CLZ360" s="1"/>
      <c r="CMA360" s="1"/>
      <c r="CMB360" s="1"/>
      <c r="CMC360" s="1"/>
      <c r="CMD360" s="1"/>
      <c r="CME360" s="1"/>
      <c r="CMF360" s="1"/>
      <c r="CMG360" s="1"/>
      <c r="CMH360" s="1"/>
      <c r="CMI360" s="1"/>
      <c r="CMJ360" s="1"/>
      <c r="CMK360" s="1"/>
      <c r="CML360" s="1"/>
      <c r="CMM360" s="1"/>
      <c r="CMN360" s="1"/>
      <c r="CMO360" s="1"/>
      <c r="CMP360" s="1"/>
      <c r="CMQ360" s="1"/>
      <c r="CMR360" s="1"/>
      <c r="CMS360" s="1"/>
      <c r="CMT360" s="1"/>
      <c r="CMU360" s="1"/>
      <c r="CMV360" s="1"/>
      <c r="CMW360" s="1"/>
      <c r="CMX360" s="1"/>
      <c r="CMY360" s="1"/>
      <c r="CMZ360" s="1"/>
      <c r="CNA360" s="1"/>
      <c r="CNB360" s="1"/>
      <c r="CNC360" s="1"/>
      <c r="CND360" s="1"/>
      <c r="CNE360" s="1"/>
      <c r="CNF360" s="1"/>
      <c r="CNG360" s="1"/>
      <c r="CNH360" s="1"/>
      <c r="CNI360" s="1"/>
      <c r="CNJ360" s="1"/>
      <c r="CNK360" s="1"/>
      <c r="CNL360" s="1"/>
      <c r="CNM360" s="1"/>
      <c r="CNN360" s="1"/>
      <c r="CNO360" s="1"/>
      <c r="CNP360" s="1"/>
      <c r="CNQ360" s="1"/>
      <c r="CNR360" s="1"/>
      <c r="CNS360" s="1"/>
      <c r="CNT360" s="1"/>
      <c r="CNU360" s="1"/>
      <c r="CNV360" s="1"/>
      <c r="CNW360" s="1"/>
      <c r="CNX360" s="1"/>
      <c r="CNY360" s="1"/>
      <c r="CNZ360" s="1"/>
      <c r="COA360" s="1"/>
      <c r="COB360" s="1"/>
      <c r="COC360" s="1"/>
      <c r="COD360" s="1"/>
      <c r="COE360" s="1"/>
      <c r="COF360" s="1"/>
      <c r="COG360" s="1"/>
      <c r="COH360" s="1"/>
      <c r="COI360" s="1"/>
      <c r="COJ360" s="1"/>
      <c r="COK360" s="1"/>
      <c r="COL360" s="1"/>
      <c r="COM360" s="1"/>
      <c r="CON360" s="1"/>
      <c r="COO360" s="1"/>
      <c r="COP360" s="1"/>
      <c r="COQ360" s="1"/>
      <c r="COR360" s="1"/>
      <c r="COS360" s="1"/>
      <c r="COT360" s="1"/>
      <c r="COU360" s="1"/>
      <c r="COV360" s="1"/>
      <c r="COW360" s="1"/>
      <c r="COX360" s="1"/>
      <c r="COY360" s="1"/>
      <c r="COZ360" s="1"/>
      <c r="CPA360" s="1"/>
      <c r="CPB360" s="1"/>
      <c r="CPC360" s="1"/>
      <c r="CPD360" s="1"/>
      <c r="CPE360" s="1"/>
      <c r="CPF360" s="1"/>
      <c r="CPG360" s="1"/>
      <c r="CPH360" s="1"/>
      <c r="CPI360" s="1"/>
      <c r="CPJ360" s="1"/>
      <c r="CPK360" s="1"/>
      <c r="CPL360" s="1"/>
      <c r="CPM360" s="1"/>
      <c r="CPN360" s="1"/>
      <c r="CPO360" s="1"/>
      <c r="CPP360" s="1"/>
      <c r="CPQ360" s="1"/>
      <c r="CPR360" s="1"/>
      <c r="CPS360" s="1"/>
      <c r="CPT360" s="1"/>
      <c r="CPU360" s="1"/>
      <c r="CPV360" s="1"/>
      <c r="CPW360" s="1"/>
      <c r="CPX360" s="1"/>
      <c r="CPY360" s="1"/>
      <c r="CPZ360" s="1"/>
      <c r="CQA360" s="1"/>
      <c r="CQB360" s="1"/>
      <c r="CQC360" s="1"/>
      <c r="CQD360" s="1"/>
      <c r="CQE360" s="1"/>
      <c r="CQF360" s="1"/>
      <c r="CQG360" s="1"/>
      <c r="CQH360" s="1"/>
      <c r="CQI360" s="1"/>
      <c r="CQJ360" s="1"/>
      <c r="CQK360" s="1"/>
      <c r="CQL360" s="1"/>
      <c r="CQM360" s="1"/>
      <c r="CQN360" s="1"/>
      <c r="CQO360" s="1"/>
      <c r="CQP360" s="1"/>
      <c r="CQQ360" s="1"/>
      <c r="CQR360" s="1"/>
      <c r="CQS360" s="1"/>
      <c r="CQT360" s="1"/>
      <c r="CQU360" s="1"/>
      <c r="CQV360" s="1"/>
      <c r="CQW360" s="1"/>
      <c r="CQX360" s="1"/>
      <c r="CQY360" s="1"/>
      <c r="CQZ360" s="1"/>
      <c r="CRA360" s="1"/>
      <c r="CRB360" s="1"/>
      <c r="CRC360" s="1"/>
      <c r="CRD360" s="1"/>
      <c r="CRE360" s="1"/>
      <c r="CRF360" s="1"/>
      <c r="CRG360" s="1"/>
      <c r="CRH360" s="1"/>
      <c r="CRI360" s="1"/>
      <c r="CRJ360" s="1"/>
      <c r="CRK360" s="1"/>
      <c r="CRL360" s="1"/>
      <c r="CRM360" s="1"/>
      <c r="CRN360" s="1"/>
      <c r="CRO360" s="1"/>
      <c r="CRP360" s="1"/>
      <c r="CRQ360" s="1"/>
      <c r="CRR360" s="1"/>
      <c r="CRS360" s="1"/>
      <c r="CRT360" s="1"/>
      <c r="CRU360" s="1"/>
      <c r="CRV360" s="1"/>
      <c r="CRW360" s="1"/>
      <c r="CRX360" s="1"/>
      <c r="CRY360" s="1"/>
      <c r="CRZ360" s="1"/>
      <c r="CSA360" s="1"/>
      <c r="CSB360" s="1"/>
      <c r="CSC360" s="1"/>
      <c r="CSD360" s="1"/>
      <c r="CSE360" s="1"/>
      <c r="CSF360" s="1"/>
      <c r="CSG360" s="1"/>
      <c r="CSH360" s="1"/>
      <c r="CSI360" s="1"/>
      <c r="CSJ360" s="1"/>
      <c r="CSK360" s="1"/>
      <c r="CSL360" s="1"/>
      <c r="CSM360" s="1"/>
      <c r="CSN360" s="1"/>
      <c r="CSO360" s="1"/>
      <c r="CSP360" s="1"/>
      <c r="CSQ360" s="1"/>
      <c r="CSR360" s="1"/>
      <c r="CSS360" s="1"/>
      <c r="CST360" s="1"/>
      <c r="CSU360" s="1"/>
      <c r="CSV360" s="1"/>
      <c r="CSW360" s="1"/>
      <c r="CSX360" s="1"/>
      <c r="CSY360" s="1"/>
      <c r="CSZ360" s="1"/>
      <c r="CTA360" s="1"/>
      <c r="CTB360" s="1"/>
      <c r="CTC360" s="1"/>
      <c r="CTD360" s="1"/>
      <c r="CTE360" s="1"/>
      <c r="CTF360" s="1"/>
      <c r="CTG360" s="1"/>
      <c r="CTH360" s="1"/>
      <c r="CTI360" s="1"/>
      <c r="CTJ360" s="1"/>
      <c r="CTK360" s="1"/>
      <c r="CTL360" s="1"/>
      <c r="CTM360" s="1"/>
      <c r="CTN360" s="1"/>
      <c r="CTO360" s="1"/>
      <c r="CTP360" s="1"/>
      <c r="CTQ360" s="1"/>
      <c r="CTR360" s="1"/>
      <c r="CTS360" s="1"/>
      <c r="CTT360" s="1"/>
      <c r="CTU360" s="1"/>
      <c r="CTV360" s="1"/>
      <c r="CTW360" s="1"/>
      <c r="CTX360" s="1"/>
      <c r="CTY360" s="1"/>
      <c r="CTZ360" s="1"/>
      <c r="CUA360" s="1"/>
      <c r="CUB360" s="1"/>
      <c r="CUC360" s="1"/>
      <c r="CUD360" s="1"/>
      <c r="CUE360" s="1"/>
      <c r="CUF360" s="1"/>
      <c r="CUG360" s="1"/>
      <c r="CUH360" s="1"/>
      <c r="CUI360" s="1"/>
      <c r="CUJ360" s="1"/>
      <c r="CUK360" s="1"/>
      <c r="CUL360" s="1"/>
      <c r="CUM360" s="1"/>
      <c r="CUN360" s="1"/>
      <c r="CUO360" s="1"/>
      <c r="CUP360" s="1"/>
      <c r="CUQ360" s="1"/>
      <c r="CUR360" s="1"/>
      <c r="CUS360" s="1"/>
      <c r="CUT360" s="1"/>
      <c r="CUU360" s="1"/>
      <c r="CUV360" s="1"/>
      <c r="CUW360" s="1"/>
      <c r="CUX360" s="1"/>
      <c r="CUY360" s="1"/>
      <c r="CUZ360" s="1"/>
      <c r="CVA360" s="1"/>
      <c r="CVB360" s="1"/>
      <c r="CVC360" s="1"/>
      <c r="CVD360" s="1"/>
      <c r="CVE360" s="1"/>
      <c r="CVF360" s="1"/>
      <c r="CVG360" s="1"/>
      <c r="CVH360" s="1"/>
      <c r="CVI360" s="1"/>
      <c r="CVJ360" s="1"/>
      <c r="CVK360" s="1"/>
      <c r="CVL360" s="1"/>
      <c r="CVM360" s="1"/>
      <c r="CVN360" s="1"/>
      <c r="CVO360" s="1"/>
      <c r="CVP360" s="1"/>
      <c r="CVQ360" s="1"/>
      <c r="CVR360" s="1"/>
      <c r="CVS360" s="1"/>
      <c r="CVT360" s="1"/>
      <c r="CVU360" s="1"/>
      <c r="CVV360" s="1"/>
      <c r="CVW360" s="1"/>
      <c r="CVX360" s="1"/>
      <c r="CVY360" s="1"/>
      <c r="CVZ360" s="1"/>
      <c r="CWA360" s="1"/>
      <c r="CWB360" s="1"/>
      <c r="CWC360" s="1"/>
      <c r="CWD360" s="1"/>
      <c r="CWE360" s="1"/>
      <c r="CWF360" s="1"/>
      <c r="CWG360" s="1"/>
      <c r="CWH360" s="1"/>
      <c r="CWI360" s="1"/>
      <c r="CWJ360" s="1"/>
      <c r="CWK360" s="1"/>
      <c r="CWL360" s="1"/>
      <c r="CWM360" s="1"/>
      <c r="CWN360" s="1"/>
      <c r="CWO360" s="1"/>
      <c r="CWP360" s="1"/>
      <c r="CWQ360" s="1"/>
      <c r="CWR360" s="1"/>
      <c r="CWS360" s="1"/>
      <c r="CWT360" s="1"/>
      <c r="CWU360" s="1"/>
      <c r="CWV360" s="1"/>
      <c r="CWW360" s="1"/>
      <c r="CWX360" s="1"/>
      <c r="CWY360" s="1"/>
      <c r="CWZ360" s="1"/>
      <c r="CXA360" s="1"/>
      <c r="CXB360" s="1"/>
      <c r="CXC360" s="1"/>
      <c r="CXD360" s="1"/>
      <c r="CXE360" s="1"/>
      <c r="CXF360" s="1"/>
      <c r="CXG360" s="1"/>
      <c r="CXH360" s="1"/>
      <c r="CXI360" s="1"/>
      <c r="CXJ360" s="1"/>
      <c r="CXK360" s="1"/>
      <c r="CXL360" s="1"/>
      <c r="CXM360" s="1"/>
      <c r="CXN360" s="1"/>
      <c r="CXO360" s="1"/>
      <c r="CXP360" s="1"/>
      <c r="CXQ360" s="1"/>
      <c r="CXR360" s="1"/>
      <c r="CXS360" s="1"/>
      <c r="CXT360" s="1"/>
      <c r="CXU360" s="1"/>
      <c r="CXV360" s="1"/>
      <c r="CXW360" s="1"/>
      <c r="CXX360" s="1"/>
      <c r="CXY360" s="1"/>
      <c r="CXZ360" s="1"/>
      <c r="CYA360" s="1"/>
      <c r="CYB360" s="1"/>
      <c r="CYC360" s="1"/>
      <c r="CYD360" s="1"/>
      <c r="CYE360" s="1"/>
      <c r="CYF360" s="1"/>
      <c r="CYG360" s="1"/>
      <c r="CYH360" s="1"/>
      <c r="CYI360" s="1"/>
      <c r="CYJ360" s="1"/>
      <c r="CYK360" s="1"/>
      <c r="CYL360" s="1"/>
      <c r="CYM360" s="1"/>
      <c r="CYN360" s="1"/>
      <c r="CYO360" s="1"/>
      <c r="CYP360" s="1"/>
      <c r="CYQ360" s="1"/>
      <c r="CYR360" s="1"/>
      <c r="CYS360" s="1"/>
      <c r="CYT360" s="1"/>
      <c r="CYU360" s="1"/>
      <c r="CYV360" s="1"/>
      <c r="CYW360" s="1"/>
      <c r="CYX360" s="1"/>
      <c r="CYY360" s="1"/>
      <c r="CYZ360" s="1"/>
      <c r="CZA360" s="1"/>
      <c r="CZB360" s="1"/>
      <c r="CZC360" s="1"/>
      <c r="CZD360" s="1"/>
      <c r="CZE360" s="1"/>
      <c r="CZF360" s="1"/>
      <c r="CZG360" s="1"/>
      <c r="CZH360" s="1"/>
      <c r="CZI360" s="1"/>
      <c r="CZJ360" s="1"/>
      <c r="CZK360" s="1"/>
      <c r="CZL360" s="1"/>
      <c r="CZM360" s="1"/>
      <c r="CZN360" s="1"/>
      <c r="CZO360" s="1"/>
      <c r="CZP360" s="1"/>
      <c r="CZQ360" s="1"/>
      <c r="CZR360" s="1"/>
      <c r="CZS360" s="1"/>
      <c r="CZT360" s="1"/>
      <c r="CZU360" s="1"/>
      <c r="CZV360" s="1"/>
      <c r="CZW360" s="1"/>
      <c r="CZX360" s="1"/>
      <c r="CZY360" s="1"/>
      <c r="CZZ360" s="1"/>
      <c r="DAA360" s="1"/>
      <c r="DAB360" s="1"/>
      <c r="DAC360" s="1"/>
      <c r="DAD360" s="1"/>
      <c r="DAE360" s="1"/>
      <c r="DAF360" s="1"/>
      <c r="DAG360" s="1"/>
      <c r="DAH360" s="1"/>
      <c r="DAI360" s="1"/>
      <c r="DAJ360" s="1"/>
      <c r="DAK360" s="1"/>
      <c r="DAL360" s="1"/>
      <c r="DAM360" s="1"/>
      <c r="DAN360" s="1"/>
      <c r="DAO360" s="1"/>
      <c r="DAP360" s="1"/>
      <c r="DAQ360" s="1"/>
      <c r="DAR360" s="1"/>
      <c r="DAS360" s="1"/>
      <c r="DAT360" s="1"/>
      <c r="DAU360" s="1"/>
      <c r="DAV360" s="1"/>
      <c r="DAW360" s="1"/>
      <c r="DAX360" s="1"/>
      <c r="DAY360" s="1"/>
      <c r="DAZ360" s="1"/>
      <c r="DBA360" s="1"/>
      <c r="DBB360" s="1"/>
      <c r="DBC360" s="1"/>
      <c r="DBD360" s="1"/>
      <c r="DBE360" s="1"/>
      <c r="DBF360" s="1"/>
      <c r="DBG360" s="1"/>
      <c r="DBH360" s="1"/>
      <c r="DBI360" s="1"/>
      <c r="DBJ360" s="1"/>
      <c r="DBK360" s="1"/>
      <c r="DBL360" s="1"/>
      <c r="DBM360" s="1"/>
      <c r="DBN360" s="1"/>
      <c r="DBO360" s="1"/>
      <c r="DBP360" s="1"/>
      <c r="DBQ360" s="1"/>
      <c r="DBR360" s="1"/>
      <c r="DBS360" s="1"/>
      <c r="DBT360" s="1"/>
      <c r="DBU360" s="1"/>
      <c r="DBV360" s="1"/>
      <c r="DBW360" s="1"/>
      <c r="DBX360" s="1"/>
      <c r="DBY360" s="1"/>
      <c r="DBZ360" s="1"/>
      <c r="DCA360" s="1"/>
      <c r="DCB360" s="1"/>
      <c r="DCC360" s="1"/>
      <c r="DCD360" s="1"/>
      <c r="DCE360" s="1"/>
      <c r="DCF360" s="1"/>
      <c r="DCG360" s="1"/>
      <c r="DCH360" s="1"/>
      <c r="DCI360" s="1"/>
      <c r="DCJ360" s="1"/>
      <c r="DCK360" s="1"/>
      <c r="DCL360" s="1"/>
      <c r="DCM360" s="1"/>
      <c r="DCN360" s="1"/>
      <c r="DCO360" s="1"/>
      <c r="DCP360" s="1"/>
      <c r="DCQ360" s="1"/>
      <c r="DCR360" s="1"/>
      <c r="DCS360" s="1"/>
      <c r="DCT360" s="1"/>
      <c r="DCU360" s="1"/>
      <c r="DCV360" s="1"/>
      <c r="DCW360" s="1"/>
      <c r="DCX360" s="1"/>
      <c r="DCY360" s="1"/>
      <c r="DCZ360" s="1"/>
      <c r="DDA360" s="1"/>
      <c r="DDB360" s="1"/>
      <c r="DDC360" s="1"/>
      <c r="DDD360" s="1"/>
      <c r="DDE360" s="1"/>
      <c r="DDF360" s="1"/>
      <c r="DDG360" s="1"/>
      <c r="DDH360" s="1"/>
      <c r="DDI360" s="1"/>
      <c r="DDJ360" s="1"/>
      <c r="DDK360" s="1"/>
      <c r="DDL360" s="1"/>
      <c r="DDM360" s="1"/>
      <c r="DDN360" s="1"/>
      <c r="DDO360" s="1"/>
      <c r="DDP360" s="1"/>
      <c r="DDQ360" s="1"/>
      <c r="DDR360" s="1"/>
      <c r="DDS360" s="1"/>
      <c r="DDT360" s="1"/>
      <c r="DDU360" s="1"/>
      <c r="DDV360" s="1"/>
      <c r="DDW360" s="1"/>
      <c r="DDX360" s="1"/>
      <c r="DDY360" s="1"/>
      <c r="DDZ360" s="1"/>
      <c r="DEA360" s="1"/>
      <c r="DEB360" s="1"/>
      <c r="DEC360" s="1"/>
      <c r="DED360" s="1"/>
      <c r="DEE360" s="1"/>
      <c r="DEF360" s="1"/>
      <c r="DEG360" s="1"/>
      <c r="DEH360" s="1"/>
      <c r="DEI360" s="1"/>
      <c r="DEJ360" s="1"/>
      <c r="DEK360" s="1"/>
      <c r="DEL360" s="1"/>
      <c r="DEM360" s="1"/>
      <c r="DEN360" s="1"/>
      <c r="DEO360" s="1"/>
      <c r="DEP360" s="1"/>
      <c r="DEQ360" s="1"/>
      <c r="DER360" s="1"/>
      <c r="DES360" s="1"/>
      <c r="DET360" s="1"/>
      <c r="DEU360" s="1"/>
      <c r="DEV360" s="1"/>
      <c r="DEW360" s="1"/>
      <c r="DEX360" s="1"/>
      <c r="DEY360" s="1"/>
      <c r="DEZ360" s="1"/>
      <c r="DFA360" s="1"/>
      <c r="DFB360" s="1"/>
      <c r="DFC360" s="1"/>
      <c r="DFD360" s="1"/>
      <c r="DFE360" s="1"/>
      <c r="DFF360" s="1"/>
      <c r="DFG360" s="1"/>
      <c r="DFH360" s="1"/>
      <c r="DFI360" s="1"/>
      <c r="DFJ360" s="1"/>
      <c r="DFK360" s="1"/>
      <c r="DFL360" s="1"/>
      <c r="DFM360" s="1"/>
      <c r="DFN360" s="1"/>
      <c r="DFO360" s="1"/>
      <c r="DFP360" s="1"/>
      <c r="DFQ360" s="1"/>
      <c r="DFR360" s="1"/>
      <c r="DFS360" s="1"/>
      <c r="DFT360" s="1"/>
      <c r="DFU360" s="1"/>
      <c r="DFV360" s="1"/>
      <c r="DFW360" s="1"/>
      <c r="DFX360" s="1"/>
      <c r="DFY360" s="1"/>
      <c r="DFZ360" s="1"/>
      <c r="DGA360" s="1"/>
      <c r="DGB360" s="1"/>
      <c r="DGC360" s="1"/>
      <c r="DGD360" s="1"/>
      <c r="DGE360" s="1"/>
      <c r="DGF360" s="1"/>
      <c r="DGG360" s="1"/>
      <c r="DGH360" s="1"/>
      <c r="DGI360" s="1"/>
      <c r="DGJ360" s="1"/>
      <c r="DGK360" s="1"/>
      <c r="DGL360" s="1"/>
      <c r="DGM360" s="1"/>
      <c r="DGN360" s="1"/>
      <c r="DGO360" s="1"/>
      <c r="DGP360" s="1"/>
      <c r="DGQ360" s="1"/>
      <c r="DGR360" s="1"/>
      <c r="DGS360" s="1"/>
      <c r="DGT360" s="1"/>
      <c r="DGU360" s="1"/>
      <c r="DGV360" s="1"/>
      <c r="DGW360" s="1"/>
      <c r="DGX360" s="1"/>
      <c r="DGY360" s="1"/>
      <c r="DGZ360" s="1"/>
      <c r="DHA360" s="1"/>
      <c r="DHB360" s="1"/>
      <c r="DHC360" s="1"/>
      <c r="DHD360" s="1"/>
      <c r="DHE360" s="1"/>
      <c r="DHF360" s="1"/>
      <c r="DHG360" s="1"/>
      <c r="DHH360" s="1"/>
      <c r="DHI360" s="1"/>
      <c r="DHJ360" s="1"/>
      <c r="DHK360" s="1"/>
      <c r="DHL360" s="1"/>
      <c r="DHM360" s="1"/>
      <c r="DHN360" s="1"/>
      <c r="DHO360" s="1"/>
      <c r="DHP360" s="1"/>
      <c r="DHQ360" s="1"/>
      <c r="DHR360" s="1"/>
      <c r="DHS360" s="1"/>
      <c r="DHT360" s="1"/>
      <c r="DHU360" s="1"/>
      <c r="DHV360" s="1"/>
      <c r="DHW360" s="1"/>
      <c r="DHX360" s="1"/>
      <c r="DHY360" s="1"/>
      <c r="DHZ360" s="1"/>
      <c r="DIA360" s="1"/>
      <c r="DIB360" s="1"/>
      <c r="DIC360" s="1"/>
      <c r="DID360" s="1"/>
      <c r="DIE360" s="1"/>
      <c r="DIF360" s="1"/>
      <c r="DIG360" s="1"/>
      <c r="DIH360" s="1"/>
      <c r="DII360" s="1"/>
      <c r="DIJ360" s="1"/>
      <c r="DIK360" s="1"/>
      <c r="DIL360" s="1"/>
      <c r="DIM360" s="1"/>
      <c r="DIN360" s="1"/>
      <c r="DIO360" s="1"/>
      <c r="DIP360" s="1"/>
      <c r="DIQ360" s="1"/>
      <c r="DIR360" s="1"/>
      <c r="DIS360" s="1"/>
      <c r="DIT360" s="1"/>
      <c r="DIU360" s="1"/>
      <c r="DIV360" s="1"/>
      <c r="DIW360" s="1"/>
      <c r="DIX360" s="1"/>
      <c r="DIY360" s="1"/>
      <c r="DIZ360" s="1"/>
      <c r="DJA360" s="1"/>
      <c r="DJB360" s="1"/>
      <c r="DJC360" s="1"/>
      <c r="DJD360" s="1"/>
      <c r="DJE360" s="1"/>
      <c r="DJF360" s="1"/>
      <c r="DJG360" s="1"/>
      <c r="DJH360" s="1"/>
      <c r="DJI360" s="1"/>
      <c r="DJJ360" s="1"/>
      <c r="DJK360" s="1"/>
      <c r="DJL360" s="1"/>
      <c r="DJM360" s="1"/>
      <c r="DJN360" s="1"/>
      <c r="DJO360" s="1"/>
      <c r="DJP360" s="1"/>
      <c r="DJQ360" s="1"/>
      <c r="DJR360" s="1"/>
      <c r="DJS360" s="1"/>
      <c r="DJT360" s="1"/>
      <c r="DJU360" s="1"/>
      <c r="DJV360" s="1"/>
      <c r="DJW360" s="1"/>
      <c r="DJX360" s="1"/>
      <c r="DJY360" s="1"/>
      <c r="DJZ360" s="1"/>
      <c r="DKA360" s="1"/>
      <c r="DKB360" s="1"/>
      <c r="DKC360" s="1"/>
      <c r="DKD360" s="1"/>
      <c r="DKE360" s="1"/>
      <c r="DKF360" s="1"/>
      <c r="DKG360" s="1"/>
      <c r="DKH360" s="1"/>
      <c r="DKI360" s="1"/>
      <c r="DKJ360" s="1"/>
      <c r="DKK360" s="1"/>
      <c r="DKL360" s="1"/>
      <c r="DKM360" s="1"/>
      <c r="DKN360" s="1"/>
      <c r="DKO360" s="1"/>
      <c r="DKP360" s="1"/>
      <c r="DKQ360" s="1"/>
      <c r="DKR360" s="1"/>
      <c r="DKS360" s="1"/>
      <c r="DKT360" s="1"/>
      <c r="DKU360" s="1"/>
      <c r="DKV360" s="1"/>
      <c r="DKW360" s="1"/>
      <c r="DKX360" s="1"/>
      <c r="DKY360" s="1"/>
      <c r="DKZ360" s="1"/>
      <c r="DLA360" s="1"/>
      <c r="DLB360" s="1"/>
      <c r="DLC360" s="1"/>
      <c r="DLD360" s="1"/>
      <c r="DLE360" s="1"/>
      <c r="DLF360" s="1"/>
      <c r="DLG360" s="1"/>
      <c r="DLH360" s="1"/>
      <c r="DLI360" s="1"/>
      <c r="DLJ360" s="1"/>
      <c r="DLK360" s="1"/>
      <c r="DLL360" s="1"/>
      <c r="DLM360" s="1"/>
      <c r="DLN360" s="1"/>
      <c r="DLO360" s="1"/>
      <c r="DLP360" s="1"/>
      <c r="DLQ360" s="1"/>
      <c r="DLR360" s="1"/>
      <c r="DLS360" s="1"/>
      <c r="DLT360" s="1"/>
      <c r="DLU360" s="1"/>
      <c r="DLV360" s="1"/>
      <c r="DLW360" s="1"/>
      <c r="DLX360" s="1"/>
      <c r="DLY360" s="1"/>
      <c r="DLZ360" s="1"/>
      <c r="DMA360" s="1"/>
      <c r="DMB360" s="1"/>
      <c r="DMC360" s="1"/>
      <c r="DMD360" s="1"/>
      <c r="DME360" s="1"/>
      <c r="DMF360" s="1"/>
      <c r="DMG360" s="1"/>
      <c r="DMH360" s="1"/>
      <c r="DMI360" s="1"/>
      <c r="DMJ360" s="1"/>
      <c r="DMK360" s="1"/>
      <c r="DML360" s="1"/>
      <c r="DMM360" s="1"/>
      <c r="DMN360" s="1"/>
      <c r="DMO360" s="1"/>
      <c r="DMP360" s="1"/>
      <c r="DMQ360" s="1"/>
      <c r="DMR360" s="1"/>
      <c r="DMS360" s="1"/>
      <c r="DMT360" s="1"/>
      <c r="DMU360" s="1"/>
      <c r="DMV360" s="1"/>
      <c r="DMW360" s="1"/>
      <c r="DMX360" s="1"/>
      <c r="DMY360" s="1"/>
      <c r="DMZ360" s="1"/>
      <c r="DNA360" s="1"/>
      <c r="DNB360" s="1"/>
      <c r="DNC360" s="1"/>
      <c r="DND360" s="1"/>
      <c r="DNE360" s="1"/>
      <c r="DNF360" s="1"/>
      <c r="DNG360" s="1"/>
      <c r="DNH360" s="1"/>
      <c r="DNI360" s="1"/>
      <c r="DNJ360" s="1"/>
      <c r="DNK360" s="1"/>
      <c r="DNL360" s="1"/>
      <c r="DNM360" s="1"/>
      <c r="DNN360" s="1"/>
      <c r="DNO360" s="1"/>
      <c r="DNP360" s="1"/>
      <c r="DNQ360" s="1"/>
      <c r="DNR360" s="1"/>
      <c r="DNS360" s="1"/>
      <c r="DNT360" s="1"/>
      <c r="DNU360" s="1"/>
      <c r="DNV360" s="1"/>
      <c r="DNW360" s="1"/>
      <c r="DNX360" s="1"/>
      <c r="DNY360" s="1"/>
      <c r="DNZ360" s="1"/>
      <c r="DOA360" s="1"/>
      <c r="DOB360" s="1"/>
      <c r="DOC360" s="1"/>
      <c r="DOD360" s="1"/>
      <c r="DOE360" s="1"/>
      <c r="DOF360" s="1"/>
      <c r="DOG360" s="1"/>
      <c r="DOH360" s="1"/>
      <c r="DOI360" s="1"/>
      <c r="DOJ360" s="1"/>
      <c r="DOK360" s="1"/>
      <c r="DOL360" s="1"/>
      <c r="DOM360" s="1"/>
      <c r="DON360" s="1"/>
      <c r="DOO360" s="1"/>
      <c r="DOP360" s="1"/>
      <c r="DOQ360" s="1"/>
      <c r="DOR360" s="1"/>
      <c r="DOS360" s="1"/>
      <c r="DOT360" s="1"/>
      <c r="DOU360" s="1"/>
      <c r="DOV360" s="1"/>
      <c r="DOW360" s="1"/>
      <c r="DOX360" s="1"/>
      <c r="DOY360" s="1"/>
      <c r="DOZ360" s="1"/>
      <c r="DPA360" s="1"/>
      <c r="DPB360" s="1"/>
      <c r="DPC360" s="1"/>
      <c r="DPD360" s="1"/>
      <c r="DPE360" s="1"/>
      <c r="DPF360" s="1"/>
      <c r="DPG360" s="1"/>
      <c r="DPH360" s="1"/>
      <c r="DPI360" s="1"/>
      <c r="DPJ360" s="1"/>
      <c r="DPK360" s="1"/>
      <c r="DPL360" s="1"/>
      <c r="DPM360" s="1"/>
      <c r="DPN360" s="1"/>
      <c r="DPO360" s="1"/>
      <c r="DPP360" s="1"/>
      <c r="DPQ360" s="1"/>
      <c r="DPR360" s="1"/>
      <c r="DPS360" s="1"/>
      <c r="DPT360" s="1"/>
      <c r="DPU360" s="1"/>
      <c r="DPV360" s="1"/>
      <c r="DPW360" s="1"/>
      <c r="DPX360" s="1"/>
      <c r="DPY360" s="1"/>
      <c r="DPZ360" s="1"/>
      <c r="DQA360" s="1"/>
      <c r="DQB360" s="1"/>
      <c r="DQC360" s="1"/>
      <c r="DQD360" s="1"/>
      <c r="DQE360" s="1"/>
      <c r="DQF360" s="1"/>
      <c r="DQG360" s="1"/>
      <c r="DQH360" s="1"/>
      <c r="DQI360" s="1"/>
      <c r="DQJ360" s="1"/>
      <c r="DQK360" s="1"/>
      <c r="DQL360" s="1"/>
      <c r="DQM360" s="1"/>
      <c r="DQN360" s="1"/>
      <c r="DQO360" s="1"/>
      <c r="DQP360" s="1"/>
      <c r="DQQ360" s="1"/>
      <c r="DQR360" s="1"/>
      <c r="DQS360" s="1"/>
      <c r="DQT360" s="1"/>
      <c r="DQU360" s="1"/>
      <c r="DQV360" s="1"/>
      <c r="DQW360" s="1"/>
      <c r="DQX360" s="1"/>
      <c r="DQY360" s="1"/>
      <c r="DQZ360" s="1"/>
      <c r="DRA360" s="1"/>
      <c r="DRB360" s="1"/>
      <c r="DRC360" s="1"/>
      <c r="DRD360" s="1"/>
      <c r="DRE360" s="1"/>
      <c r="DRF360" s="1"/>
      <c r="DRG360" s="1"/>
      <c r="DRH360" s="1"/>
      <c r="DRI360" s="1"/>
      <c r="DRJ360" s="1"/>
      <c r="DRK360" s="1"/>
      <c r="DRL360" s="1"/>
      <c r="DRM360" s="1"/>
      <c r="DRN360" s="1"/>
      <c r="DRO360" s="1"/>
      <c r="DRP360" s="1"/>
      <c r="DRQ360" s="1"/>
      <c r="DRR360" s="1"/>
      <c r="DRS360" s="1"/>
      <c r="DRT360" s="1"/>
      <c r="DRU360" s="1"/>
      <c r="DRV360" s="1"/>
      <c r="DRW360" s="1"/>
      <c r="DRX360" s="1"/>
      <c r="DRY360" s="1"/>
      <c r="DRZ360" s="1"/>
      <c r="DSA360" s="1"/>
      <c r="DSB360" s="1"/>
      <c r="DSC360" s="1"/>
      <c r="DSD360" s="1"/>
      <c r="DSE360" s="1"/>
      <c r="DSF360" s="1"/>
      <c r="DSG360" s="1"/>
      <c r="DSH360" s="1"/>
      <c r="DSI360" s="1"/>
      <c r="DSJ360" s="1"/>
      <c r="DSK360" s="1"/>
      <c r="DSL360" s="1"/>
      <c r="DSM360" s="1"/>
      <c r="DSN360" s="1"/>
      <c r="DSO360" s="1"/>
      <c r="DSP360" s="1"/>
      <c r="DSQ360" s="1"/>
      <c r="DSR360" s="1"/>
      <c r="DSS360" s="1"/>
      <c r="DST360" s="1"/>
      <c r="DSU360" s="1"/>
      <c r="DSV360" s="1"/>
      <c r="DSW360" s="1"/>
      <c r="DSX360" s="1"/>
      <c r="DSY360" s="1"/>
      <c r="DSZ360" s="1"/>
      <c r="DTA360" s="1"/>
      <c r="DTB360" s="1"/>
      <c r="DTC360" s="1"/>
      <c r="DTD360" s="1"/>
      <c r="DTE360" s="1"/>
      <c r="DTF360" s="1"/>
      <c r="DTG360" s="1"/>
      <c r="DTH360" s="1"/>
      <c r="DTI360" s="1"/>
      <c r="DTJ360" s="1"/>
      <c r="DTK360" s="1"/>
      <c r="DTL360" s="1"/>
      <c r="DTM360" s="1"/>
      <c r="DTN360" s="1"/>
      <c r="DTO360" s="1"/>
      <c r="DTP360" s="1"/>
      <c r="DTQ360" s="1"/>
      <c r="DTR360" s="1"/>
      <c r="DTS360" s="1"/>
      <c r="DTT360" s="1"/>
      <c r="DTU360" s="1"/>
      <c r="DTV360" s="1"/>
      <c r="DTW360" s="1"/>
      <c r="DTX360" s="1"/>
      <c r="DTY360" s="1"/>
      <c r="DTZ360" s="1"/>
      <c r="DUA360" s="1"/>
      <c r="DUB360" s="1"/>
      <c r="DUC360" s="1"/>
      <c r="DUD360" s="1"/>
      <c r="DUE360" s="1"/>
      <c r="DUF360" s="1"/>
      <c r="DUG360" s="1"/>
      <c r="DUH360" s="1"/>
      <c r="DUI360" s="1"/>
      <c r="DUJ360" s="1"/>
      <c r="DUK360" s="1"/>
      <c r="DUL360" s="1"/>
      <c r="DUM360" s="1"/>
      <c r="DUN360" s="1"/>
      <c r="DUO360" s="1"/>
      <c r="DUP360" s="1"/>
      <c r="DUQ360" s="1"/>
      <c r="DUR360" s="1"/>
      <c r="DUS360" s="1"/>
      <c r="DUT360" s="1"/>
      <c r="DUU360" s="1"/>
      <c r="DUV360" s="1"/>
      <c r="DUW360" s="1"/>
      <c r="DUX360" s="1"/>
      <c r="DUY360" s="1"/>
      <c r="DUZ360" s="1"/>
      <c r="DVA360" s="1"/>
      <c r="DVB360" s="1"/>
      <c r="DVC360" s="1"/>
      <c r="DVD360" s="1"/>
      <c r="DVE360" s="1"/>
      <c r="DVF360" s="1"/>
      <c r="DVG360" s="1"/>
      <c r="DVH360" s="1"/>
      <c r="DVI360" s="1"/>
      <c r="DVJ360" s="1"/>
      <c r="DVK360" s="1"/>
      <c r="DVL360" s="1"/>
      <c r="DVM360" s="1"/>
      <c r="DVN360" s="1"/>
      <c r="DVO360" s="1"/>
      <c r="DVP360" s="1"/>
      <c r="DVQ360" s="1"/>
      <c r="DVR360" s="1"/>
      <c r="DVS360" s="1"/>
      <c r="DVT360" s="1"/>
      <c r="DVU360" s="1"/>
      <c r="DVV360" s="1"/>
      <c r="DVW360" s="1"/>
      <c r="DVX360" s="1"/>
      <c r="DVY360" s="1"/>
      <c r="DVZ360" s="1"/>
      <c r="DWA360" s="1"/>
      <c r="DWB360" s="1"/>
      <c r="DWC360" s="1"/>
      <c r="DWD360" s="1"/>
      <c r="DWE360" s="1"/>
      <c r="DWF360" s="1"/>
      <c r="DWG360" s="1"/>
      <c r="DWH360" s="1"/>
      <c r="DWI360" s="1"/>
      <c r="DWJ360" s="1"/>
      <c r="DWK360" s="1"/>
      <c r="DWL360" s="1"/>
      <c r="DWM360" s="1"/>
      <c r="DWN360" s="1"/>
      <c r="DWO360" s="1"/>
      <c r="DWP360" s="1"/>
      <c r="DWQ360" s="1"/>
      <c r="DWR360" s="1"/>
      <c r="DWS360" s="1"/>
      <c r="DWT360" s="1"/>
      <c r="DWU360" s="1"/>
      <c r="DWV360" s="1"/>
      <c r="DWW360" s="1"/>
      <c r="DWX360" s="1"/>
      <c r="DWY360" s="1"/>
      <c r="DWZ360" s="1"/>
      <c r="DXA360" s="1"/>
      <c r="DXB360" s="1"/>
      <c r="DXC360" s="1"/>
      <c r="DXD360" s="1"/>
      <c r="DXE360" s="1"/>
      <c r="DXF360" s="1"/>
      <c r="DXG360" s="1"/>
      <c r="DXH360" s="1"/>
      <c r="DXI360" s="1"/>
      <c r="DXJ360" s="1"/>
      <c r="DXK360" s="1"/>
      <c r="DXL360" s="1"/>
      <c r="DXM360" s="1"/>
      <c r="DXN360" s="1"/>
      <c r="DXO360" s="1"/>
      <c r="DXP360" s="1"/>
      <c r="DXQ360" s="1"/>
      <c r="DXR360" s="1"/>
      <c r="DXS360" s="1"/>
      <c r="DXT360" s="1"/>
      <c r="DXU360" s="1"/>
      <c r="DXV360" s="1"/>
      <c r="DXW360" s="1"/>
      <c r="DXX360" s="1"/>
      <c r="DXY360" s="1"/>
      <c r="DXZ360" s="1"/>
      <c r="DYA360" s="1"/>
      <c r="DYB360" s="1"/>
      <c r="DYC360" s="1"/>
      <c r="DYD360" s="1"/>
      <c r="DYE360" s="1"/>
      <c r="DYF360" s="1"/>
      <c r="DYG360" s="1"/>
      <c r="DYH360" s="1"/>
      <c r="DYI360" s="1"/>
      <c r="DYJ360" s="1"/>
      <c r="DYK360" s="1"/>
      <c r="DYL360" s="1"/>
      <c r="DYM360" s="1"/>
      <c r="DYN360" s="1"/>
      <c r="DYO360" s="1"/>
      <c r="DYP360" s="1"/>
      <c r="DYQ360" s="1"/>
      <c r="DYR360" s="1"/>
      <c r="DYS360" s="1"/>
      <c r="DYT360" s="1"/>
      <c r="DYU360" s="1"/>
      <c r="DYV360" s="1"/>
      <c r="DYW360" s="1"/>
      <c r="DYX360" s="1"/>
      <c r="DYY360" s="1"/>
      <c r="DYZ360" s="1"/>
      <c r="DZA360" s="1"/>
      <c r="DZB360" s="1"/>
      <c r="DZC360" s="1"/>
      <c r="DZD360" s="1"/>
      <c r="DZE360" s="1"/>
      <c r="DZF360" s="1"/>
      <c r="DZG360" s="1"/>
      <c r="DZH360" s="1"/>
      <c r="DZI360" s="1"/>
      <c r="DZJ360" s="1"/>
      <c r="DZK360" s="1"/>
      <c r="DZL360" s="1"/>
      <c r="DZM360" s="1"/>
      <c r="DZN360" s="1"/>
      <c r="DZO360" s="1"/>
      <c r="DZP360" s="1"/>
      <c r="DZQ360" s="1"/>
      <c r="DZR360" s="1"/>
      <c r="DZS360" s="1"/>
      <c r="DZT360" s="1"/>
      <c r="DZU360" s="1"/>
      <c r="DZV360" s="1"/>
      <c r="DZW360" s="1"/>
      <c r="DZX360" s="1"/>
      <c r="DZY360" s="1"/>
      <c r="DZZ360" s="1"/>
      <c r="EAA360" s="1"/>
      <c r="EAB360" s="1"/>
      <c r="EAC360" s="1"/>
      <c r="EAD360" s="1"/>
      <c r="EAE360" s="1"/>
      <c r="EAF360" s="1"/>
      <c r="EAG360" s="1"/>
      <c r="EAH360" s="1"/>
      <c r="EAI360" s="1"/>
      <c r="EAJ360" s="1"/>
      <c r="EAK360" s="1"/>
      <c r="EAL360" s="1"/>
      <c r="EAM360" s="1"/>
      <c r="EAN360" s="1"/>
      <c r="EAO360" s="1"/>
      <c r="EAP360" s="1"/>
      <c r="EAQ360" s="1"/>
      <c r="EAR360" s="1"/>
      <c r="EAS360" s="1"/>
      <c r="EAT360" s="1"/>
      <c r="EAU360" s="1"/>
      <c r="EAV360" s="1"/>
      <c r="EAW360" s="1"/>
      <c r="EAX360" s="1"/>
      <c r="EAY360" s="1"/>
      <c r="EAZ360" s="1"/>
      <c r="EBA360" s="1"/>
      <c r="EBB360" s="1"/>
      <c r="EBC360" s="1"/>
      <c r="EBD360" s="1"/>
      <c r="EBE360" s="1"/>
      <c r="EBF360" s="1"/>
      <c r="EBG360" s="1"/>
      <c r="EBH360" s="1"/>
      <c r="EBI360" s="1"/>
      <c r="EBJ360" s="1"/>
      <c r="EBK360" s="1"/>
      <c r="EBL360" s="1"/>
      <c r="EBM360" s="1"/>
      <c r="EBN360" s="1"/>
      <c r="EBO360" s="1"/>
      <c r="EBP360" s="1"/>
      <c r="EBQ360" s="1"/>
      <c r="EBR360" s="1"/>
      <c r="EBS360" s="1"/>
      <c r="EBT360" s="1"/>
      <c r="EBU360" s="1"/>
      <c r="EBV360" s="1"/>
      <c r="EBW360" s="1"/>
      <c r="EBX360" s="1"/>
      <c r="EBY360" s="1"/>
      <c r="EBZ360" s="1"/>
      <c r="ECA360" s="1"/>
      <c r="ECB360" s="1"/>
      <c r="ECC360" s="1"/>
      <c r="ECD360" s="1"/>
      <c r="ECE360" s="1"/>
      <c r="ECF360" s="1"/>
      <c r="ECG360" s="1"/>
      <c r="ECH360" s="1"/>
      <c r="ECI360" s="1"/>
      <c r="ECJ360" s="1"/>
      <c r="ECK360" s="1"/>
      <c r="ECL360" s="1"/>
      <c r="ECM360" s="1"/>
      <c r="ECN360" s="1"/>
      <c r="ECO360" s="1"/>
      <c r="ECP360" s="1"/>
      <c r="ECQ360" s="1"/>
      <c r="ECR360" s="1"/>
      <c r="ECS360" s="1"/>
      <c r="ECT360" s="1"/>
      <c r="ECU360" s="1"/>
      <c r="ECV360" s="1"/>
      <c r="ECW360" s="1"/>
      <c r="ECX360" s="1"/>
      <c r="ECY360" s="1"/>
      <c r="ECZ360" s="1"/>
      <c r="EDA360" s="1"/>
      <c r="EDB360" s="1"/>
      <c r="EDC360" s="1"/>
      <c r="EDD360" s="1"/>
      <c r="EDE360" s="1"/>
      <c r="EDF360" s="1"/>
      <c r="EDG360" s="1"/>
      <c r="EDH360" s="1"/>
      <c r="EDI360" s="1"/>
      <c r="EDJ360" s="1"/>
      <c r="EDK360" s="1"/>
      <c r="EDL360" s="1"/>
      <c r="EDM360" s="1"/>
      <c r="EDN360" s="1"/>
      <c r="EDO360" s="1"/>
      <c r="EDP360" s="1"/>
      <c r="EDQ360" s="1"/>
      <c r="EDR360" s="1"/>
      <c r="EDS360" s="1"/>
      <c r="EDT360" s="1"/>
      <c r="EDU360" s="1"/>
      <c r="EDV360" s="1"/>
      <c r="EDW360" s="1"/>
      <c r="EDX360" s="1"/>
      <c r="EDY360" s="1"/>
      <c r="EDZ360" s="1"/>
      <c r="EEA360" s="1"/>
      <c r="EEB360" s="1"/>
      <c r="EEC360" s="1"/>
      <c r="EED360" s="1"/>
      <c r="EEE360" s="1"/>
      <c r="EEF360" s="1"/>
      <c r="EEG360" s="1"/>
      <c r="EEH360" s="1"/>
      <c r="EEI360" s="1"/>
      <c r="EEJ360" s="1"/>
      <c r="EEK360" s="1"/>
      <c r="EEL360" s="1"/>
      <c r="EEM360" s="1"/>
      <c r="EEN360" s="1"/>
      <c r="EEO360" s="1"/>
      <c r="EEP360" s="1"/>
      <c r="EEQ360" s="1"/>
      <c r="EER360" s="1"/>
      <c r="EES360" s="1"/>
      <c r="EET360" s="1"/>
      <c r="EEU360" s="1"/>
      <c r="EEV360" s="1"/>
      <c r="EEW360" s="1"/>
      <c r="EEX360" s="1"/>
      <c r="EEY360" s="1"/>
      <c r="EEZ360" s="1"/>
      <c r="EFA360" s="1"/>
      <c r="EFB360" s="1"/>
      <c r="EFC360" s="1"/>
      <c r="EFD360" s="1"/>
      <c r="EFE360" s="1"/>
      <c r="EFF360" s="1"/>
      <c r="EFG360" s="1"/>
      <c r="EFH360" s="1"/>
      <c r="EFI360" s="1"/>
      <c r="EFJ360" s="1"/>
      <c r="EFK360" s="1"/>
      <c r="EFL360" s="1"/>
      <c r="EFM360" s="1"/>
      <c r="EFN360" s="1"/>
      <c r="EFO360" s="1"/>
      <c r="EFP360" s="1"/>
      <c r="EFQ360" s="1"/>
      <c r="EFR360" s="1"/>
      <c r="EFS360" s="1"/>
      <c r="EFT360" s="1"/>
      <c r="EFU360" s="1"/>
      <c r="EFV360" s="1"/>
      <c r="EFW360" s="1"/>
      <c r="EFX360" s="1"/>
      <c r="EFY360" s="1"/>
      <c r="EFZ360" s="1"/>
      <c r="EGA360" s="1"/>
      <c r="EGB360" s="1"/>
      <c r="EGC360" s="1"/>
      <c r="EGD360" s="1"/>
      <c r="EGE360" s="1"/>
      <c r="EGF360" s="1"/>
      <c r="EGG360" s="1"/>
      <c r="EGH360" s="1"/>
      <c r="EGI360" s="1"/>
      <c r="EGJ360" s="1"/>
      <c r="EGK360" s="1"/>
      <c r="EGL360" s="1"/>
      <c r="EGM360" s="1"/>
      <c r="EGN360" s="1"/>
      <c r="EGO360" s="1"/>
      <c r="EGP360" s="1"/>
      <c r="EGQ360" s="1"/>
      <c r="EGR360" s="1"/>
      <c r="EGS360" s="1"/>
      <c r="EGT360" s="1"/>
      <c r="EGU360" s="1"/>
      <c r="EGV360" s="1"/>
      <c r="EGW360" s="1"/>
      <c r="EGX360" s="1"/>
      <c r="EGY360" s="1"/>
      <c r="EGZ360" s="1"/>
      <c r="EHA360" s="1"/>
      <c r="EHB360" s="1"/>
      <c r="EHC360" s="1"/>
      <c r="EHD360" s="1"/>
      <c r="EHE360" s="1"/>
      <c r="EHF360" s="1"/>
      <c r="EHG360" s="1"/>
      <c r="EHH360" s="1"/>
      <c r="EHI360" s="1"/>
      <c r="EHJ360" s="1"/>
      <c r="EHK360" s="1"/>
      <c r="EHL360" s="1"/>
      <c r="EHM360" s="1"/>
      <c r="EHN360" s="1"/>
      <c r="EHO360" s="1"/>
      <c r="EHP360" s="1"/>
      <c r="EHQ360" s="1"/>
      <c r="EHR360" s="1"/>
      <c r="EHS360" s="1"/>
      <c r="EHT360" s="1"/>
      <c r="EHU360" s="1"/>
      <c r="EHV360" s="1"/>
      <c r="EHW360" s="1"/>
      <c r="EHX360" s="1"/>
      <c r="EHY360" s="1"/>
      <c r="EHZ360" s="1"/>
      <c r="EIA360" s="1"/>
      <c r="EIB360" s="1"/>
      <c r="EIC360" s="1"/>
      <c r="EID360" s="1"/>
      <c r="EIE360" s="1"/>
      <c r="EIF360" s="1"/>
      <c r="EIG360" s="1"/>
      <c r="EIH360" s="1"/>
      <c r="EII360" s="1"/>
      <c r="EIJ360" s="1"/>
      <c r="EIK360" s="1"/>
      <c r="EIL360" s="1"/>
      <c r="EIM360" s="1"/>
      <c r="EIN360" s="1"/>
      <c r="EIO360" s="1"/>
      <c r="EIP360" s="1"/>
      <c r="EIQ360" s="1"/>
      <c r="EIR360" s="1"/>
      <c r="EIS360" s="1"/>
      <c r="EIT360" s="1"/>
      <c r="EIU360" s="1"/>
      <c r="EIV360" s="1"/>
      <c r="EIW360" s="1"/>
      <c r="EIX360" s="1"/>
      <c r="EIY360" s="1"/>
      <c r="EIZ360" s="1"/>
      <c r="EJA360" s="1"/>
      <c r="EJB360" s="1"/>
      <c r="EJC360" s="1"/>
      <c r="EJD360" s="1"/>
      <c r="EJE360" s="1"/>
      <c r="EJF360" s="1"/>
      <c r="EJG360" s="1"/>
      <c r="EJH360" s="1"/>
      <c r="EJI360" s="1"/>
      <c r="EJJ360" s="1"/>
      <c r="EJK360" s="1"/>
      <c r="EJL360" s="1"/>
      <c r="EJM360" s="1"/>
      <c r="EJN360" s="1"/>
      <c r="EJO360" s="1"/>
      <c r="EJP360" s="1"/>
      <c r="EJQ360" s="1"/>
      <c r="EJR360" s="1"/>
      <c r="EJS360" s="1"/>
      <c r="EJT360" s="1"/>
      <c r="EJU360" s="1"/>
      <c r="EJV360" s="1"/>
      <c r="EJW360" s="1"/>
      <c r="EJX360" s="1"/>
      <c r="EJY360" s="1"/>
      <c r="EJZ360" s="1"/>
      <c r="EKA360" s="1"/>
      <c r="EKB360" s="1"/>
      <c r="EKC360" s="1"/>
      <c r="EKD360" s="1"/>
      <c r="EKE360" s="1"/>
      <c r="EKF360" s="1"/>
      <c r="EKG360" s="1"/>
      <c r="EKH360" s="1"/>
      <c r="EKI360" s="1"/>
      <c r="EKJ360" s="1"/>
      <c r="EKK360" s="1"/>
      <c r="EKL360" s="1"/>
      <c r="EKM360" s="1"/>
      <c r="EKN360" s="1"/>
      <c r="EKO360" s="1"/>
      <c r="EKP360" s="1"/>
      <c r="EKQ360" s="1"/>
      <c r="EKR360" s="1"/>
      <c r="EKS360" s="1"/>
      <c r="EKT360" s="1"/>
      <c r="EKU360" s="1"/>
      <c r="EKV360" s="1"/>
      <c r="EKW360" s="1"/>
      <c r="EKX360" s="1"/>
      <c r="EKY360" s="1"/>
      <c r="EKZ360" s="1"/>
      <c r="ELA360" s="1"/>
      <c r="ELB360" s="1"/>
      <c r="ELC360" s="1"/>
      <c r="ELD360" s="1"/>
      <c r="ELE360" s="1"/>
      <c r="ELF360" s="1"/>
      <c r="ELG360" s="1"/>
      <c r="ELH360" s="1"/>
      <c r="ELI360" s="1"/>
      <c r="ELJ360" s="1"/>
      <c r="ELK360" s="1"/>
      <c r="ELL360" s="1"/>
      <c r="ELM360" s="1"/>
      <c r="ELN360" s="1"/>
      <c r="ELO360" s="1"/>
      <c r="ELP360" s="1"/>
      <c r="ELQ360" s="1"/>
      <c r="ELR360" s="1"/>
      <c r="ELS360" s="1"/>
      <c r="ELT360" s="1"/>
      <c r="ELU360" s="1"/>
      <c r="ELV360" s="1"/>
      <c r="ELW360" s="1"/>
      <c r="ELX360" s="1"/>
      <c r="ELY360" s="1"/>
      <c r="ELZ360" s="1"/>
      <c r="EMA360" s="1"/>
      <c r="EMB360" s="1"/>
      <c r="EMC360" s="1"/>
      <c r="EMD360" s="1"/>
      <c r="EME360" s="1"/>
      <c r="EMF360" s="1"/>
      <c r="EMG360" s="1"/>
      <c r="EMH360" s="1"/>
      <c r="EMI360" s="1"/>
      <c r="EMJ360" s="1"/>
      <c r="EMK360" s="1"/>
      <c r="EML360" s="1"/>
      <c r="EMM360" s="1"/>
      <c r="EMN360" s="1"/>
      <c r="EMO360" s="1"/>
      <c r="EMP360" s="1"/>
      <c r="EMQ360" s="1"/>
      <c r="EMR360" s="1"/>
      <c r="EMS360" s="1"/>
      <c r="EMT360" s="1"/>
      <c r="EMU360" s="1"/>
      <c r="EMV360" s="1"/>
      <c r="EMW360" s="1"/>
      <c r="EMX360" s="1"/>
      <c r="EMY360" s="1"/>
      <c r="EMZ360" s="1"/>
      <c r="ENA360" s="1"/>
      <c r="ENB360" s="1"/>
      <c r="ENC360" s="1"/>
      <c r="END360" s="1"/>
      <c r="ENE360" s="1"/>
      <c r="ENF360" s="1"/>
      <c r="ENG360" s="1"/>
      <c r="ENH360" s="1"/>
      <c r="ENI360" s="1"/>
      <c r="ENJ360" s="1"/>
      <c r="ENK360" s="1"/>
      <c r="ENL360" s="1"/>
      <c r="ENM360" s="1"/>
      <c r="ENN360" s="1"/>
      <c r="ENO360" s="1"/>
      <c r="ENP360" s="1"/>
      <c r="ENQ360" s="1"/>
      <c r="ENR360" s="1"/>
      <c r="ENS360" s="1"/>
      <c r="ENT360" s="1"/>
      <c r="ENU360" s="1"/>
      <c r="ENV360" s="1"/>
      <c r="ENW360" s="1"/>
      <c r="ENX360" s="1"/>
      <c r="ENY360" s="1"/>
      <c r="ENZ360" s="1"/>
      <c r="EOA360" s="1"/>
      <c r="EOB360" s="1"/>
      <c r="EOC360" s="1"/>
      <c r="EOD360" s="1"/>
      <c r="EOE360" s="1"/>
      <c r="EOF360" s="1"/>
      <c r="EOG360" s="1"/>
      <c r="EOH360" s="1"/>
      <c r="EOI360" s="1"/>
      <c r="EOJ360" s="1"/>
      <c r="EOK360" s="1"/>
      <c r="EOL360" s="1"/>
      <c r="EOM360" s="1"/>
      <c r="EON360" s="1"/>
      <c r="EOO360" s="1"/>
      <c r="EOP360" s="1"/>
      <c r="EOQ360" s="1"/>
      <c r="EOR360" s="1"/>
      <c r="EOS360" s="1"/>
      <c r="EOT360" s="1"/>
      <c r="EOU360" s="1"/>
      <c r="EOV360" s="1"/>
      <c r="EOW360" s="1"/>
      <c r="EOX360" s="1"/>
      <c r="EOY360" s="1"/>
      <c r="EOZ360" s="1"/>
      <c r="EPA360" s="1"/>
      <c r="EPB360" s="1"/>
      <c r="EPC360" s="1"/>
      <c r="EPD360" s="1"/>
      <c r="EPE360" s="1"/>
      <c r="EPF360" s="1"/>
      <c r="EPG360" s="1"/>
      <c r="EPH360" s="1"/>
      <c r="EPI360" s="1"/>
      <c r="EPJ360" s="1"/>
      <c r="EPK360" s="1"/>
      <c r="EPL360" s="1"/>
      <c r="EPM360" s="1"/>
      <c r="EPN360" s="1"/>
      <c r="EPO360" s="1"/>
      <c r="EPP360" s="1"/>
      <c r="EPQ360" s="1"/>
      <c r="EPR360" s="1"/>
      <c r="EPS360" s="1"/>
      <c r="EPT360" s="1"/>
      <c r="EPU360" s="1"/>
      <c r="EPV360" s="1"/>
      <c r="EPW360" s="1"/>
      <c r="EPX360" s="1"/>
      <c r="EPY360" s="1"/>
      <c r="EPZ360" s="1"/>
      <c r="EQA360" s="1"/>
      <c r="EQB360" s="1"/>
      <c r="EQC360" s="1"/>
      <c r="EQD360" s="1"/>
      <c r="EQE360" s="1"/>
      <c r="EQF360" s="1"/>
      <c r="EQG360" s="1"/>
      <c r="EQH360" s="1"/>
      <c r="EQI360" s="1"/>
      <c r="EQJ360" s="1"/>
      <c r="EQK360" s="1"/>
      <c r="EQL360" s="1"/>
      <c r="EQM360" s="1"/>
      <c r="EQN360" s="1"/>
      <c r="EQO360" s="1"/>
      <c r="EQP360" s="1"/>
      <c r="EQQ360" s="1"/>
      <c r="EQR360" s="1"/>
      <c r="EQS360" s="1"/>
      <c r="EQT360" s="1"/>
      <c r="EQU360" s="1"/>
      <c r="EQV360" s="1"/>
      <c r="EQW360" s="1"/>
      <c r="EQX360" s="1"/>
      <c r="EQY360" s="1"/>
      <c r="EQZ360" s="1"/>
      <c r="ERA360" s="1"/>
      <c r="ERB360" s="1"/>
      <c r="ERC360" s="1"/>
      <c r="ERD360" s="1"/>
      <c r="ERE360" s="1"/>
      <c r="ERF360" s="1"/>
      <c r="ERG360" s="1"/>
      <c r="ERH360" s="1"/>
      <c r="ERI360" s="1"/>
      <c r="ERJ360" s="1"/>
      <c r="ERK360" s="1"/>
      <c r="ERL360" s="1"/>
      <c r="ERM360" s="1"/>
      <c r="ERN360" s="1"/>
      <c r="ERO360" s="1"/>
      <c r="ERP360" s="1"/>
      <c r="ERQ360" s="1"/>
      <c r="ERR360" s="1"/>
      <c r="ERS360" s="1"/>
      <c r="ERT360" s="1"/>
      <c r="ERU360" s="1"/>
      <c r="ERV360" s="1"/>
      <c r="ERW360" s="1"/>
      <c r="ERX360" s="1"/>
      <c r="ERY360" s="1"/>
      <c r="ERZ360" s="1"/>
      <c r="ESA360" s="1"/>
      <c r="ESB360" s="1"/>
      <c r="ESC360" s="1"/>
      <c r="ESD360" s="1"/>
      <c r="ESE360" s="1"/>
      <c r="ESF360" s="1"/>
      <c r="ESG360" s="1"/>
      <c r="ESH360" s="1"/>
      <c r="ESI360" s="1"/>
      <c r="ESJ360" s="1"/>
      <c r="ESK360" s="1"/>
      <c r="ESL360" s="1"/>
      <c r="ESM360" s="1"/>
      <c r="ESN360" s="1"/>
      <c r="ESO360" s="1"/>
      <c r="ESP360" s="1"/>
      <c r="ESQ360" s="1"/>
      <c r="ESR360" s="1"/>
      <c r="ESS360" s="1"/>
      <c r="EST360" s="1"/>
      <c r="ESU360" s="1"/>
      <c r="ESV360" s="1"/>
      <c r="ESW360" s="1"/>
      <c r="ESX360" s="1"/>
      <c r="ESY360" s="1"/>
      <c r="ESZ360" s="1"/>
      <c r="ETA360" s="1"/>
      <c r="ETB360" s="1"/>
      <c r="ETC360" s="1"/>
      <c r="ETD360" s="1"/>
      <c r="ETE360" s="1"/>
      <c r="ETF360" s="1"/>
      <c r="ETG360" s="1"/>
      <c r="ETH360" s="1"/>
      <c r="ETI360" s="1"/>
      <c r="ETJ360" s="1"/>
      <c r="ETK360" s="1"/>
      <c r="ETL360" s="1"/>
      <c r="ETM360" s="1"/>
      <c r="ETN360" s="1"/>
      <c r="ETO360" s="1"/>
      <c r="ETP360" s="1"/>
      <c r="ETQ360" s="1"/>
      <c r="ETR360" s="1"/>
      <c r="ETS360" s="1"/>
      <c r="ETT360" s="1"/>
      <c r="ETU360" s="1"/>
      <c r="ETV360" s="1"/>
      <c r="ETW360" s="1"/>
      <c r="ETX360" s="1"/>
      <c r="ETY360" s="1"/>
      <c r="ETZ360" s="1"/>
      <c r="EUA360" s="1"/>
      <c r="EUB360" s="1"/>
      <c r="EUC360" s="1"/>
      <c r="EUD360" s="1"/>
      <c r="EUE360" s="1"/>
      <c r="EUF360" s="1"/>
      <c r="EUG360" s="1"/>
      <c r="EUH360" s="1"/>
      <c r="EUI360" s="1"/>
      <c r="EUJ360" s="1"/>
      <c r="EUK360" s="1"/>
      <c r="EUL360" s="1"/>
      <c r="EUM360" s="1"/>
      <c r="EUN360" s="1"/>
      <c r="EUO360" s="1"/>
      <c r="EUP360" s="1"/>
      <c r="EUQ360" s="1"/>
      <c r="EUR360" s="1"/>
      <c r="EUS360" s="1"/>
      <c r="EUT360" s="1"/>
      <c r="EUU360" s="1"/>
      <c r="EUV360" s="1"/>
      <c r="EUW360" s="1"/>
      <c r="EUX360" s="1"/>
      <c r="EUY360" s="1"/>
      <c r="EUZ360" s="1"/>
      <c r="EVA360" s="1"/>
      <c r="EVB360" s="1"/>
      <c r="EVC360" s="1"/>
      <c r="EVD360" s="1"/>
      <c r="EVE360" s="1"/>
      <c r="EVF360" s="1"/>
      <c r="EVG360" s="1"/>
      <c r="EVH360" s="1"/>
      <c r="EVI360" s="1"/>
      <c r="EVJ360" s="1"/>
      <c r="EVK360" s="1"/>
      <c r="EVL360" s="1"/>
      <c r="EVM360" s="1"/>
      <c r="EVN360" s="1"/>
      <c r="EVO360" s="1"/>
      <c r="EVP360" s="1"/>
      <c r="EVQ360" s="1"/>
      <c r="EVR360" s="1"/>
      <c r="EVS360" s="1"/>
      <c r="EVT360" s="1"/>
      <c r="EVU360" s="1"/>
      <c r="EVV360" s="1"/>
      <c r="EVW360" s="1"/>
      <c r="EVX360" s="1"/>
      <c r="EVY360" s="1"/>
      <c r="EVZ360" s="1"/>
      <c r="EWA360" s="1"/>
      <c r="EWB360" s="1"/>
      <c r="EWC360" s="1"/>
      <c r="EWD360" s="1"/>
      <c r="EWE360" s="1"/>
      <c r="EWF360" s="1"/>
      <c r="EWG360" s="1"/>
      <c r="EWH360" s="1"/>
      <c r="EWI360" s="1"/>
      <c r="EWJ360" s="1"/>
      <c r="EWK360" s="1"/>
      <c r="EWL360" s="1"/>
      <c r="EWM360" s="1"/>
      <c r="EWN360" s="1"/>
      <c r="EWO360" s="1"/>
      <c r="EWP360" s="1"/>
      <c r="EWQ360" s="1"/>
      <c r="EWR360" s="1"/>
      <c r="EWS360" s="1"/>
      <c r="EWT360" s="1"/>
      <c r="EWU360" s="1"/>
      <c r="EWV360" s="1"/>
      <c r="EWW360" s="1"/>
      <c r="EWX360" s="1"/>
      <c r="EWY360" s="1"/>
      <c r="EWZ360" s="1"/>
      <c r="EXA360" s="1"/>
      <c r="EXB360" s="1"/>
      <c r="EXC360" s="1"/>
      <c r="EXD360" s="1"/>
      <c r="EXE360" s="1"/>
      <c r="EXF360" s="1"/>
      <c r="EXG360" s="1"/>
      <c r="EXH360" s="1"/>
      <c r="EXI360" s="1"/>
      <c r="EXJ360" s="1"/>
      <c r="EXK360" s="1"/>
      <c r="EXL360" s="1"/>
      <c r="EXM360" s="1"/>
      <c r="EXN360" s="1"/>
      <c r="EXO360" s="1"/>
      <c r="EXP360" s="1"/>
      <c r="EXQ360" s="1"/>
      <c r="EXR360" s="1"/>
      <c r="EXS360" s="1"/>
      <c r="EXT360" s="1"/>
      <c r="EXU360" s="1"/>
      <c r="EXV360" s="1"/>
      <c r="EXW360" s="1"/>
      <c r="EXX360" s="1"/>
      <c r="EXY360" s="1"/>
      <c r="EXZ360" s="1"/>
      <c r="EYA360" s="1"/>
      <c r="EYB360" s="1"/>
      <c r="EYC360" s="1"/>
      <c r="EYD360" s="1"/>
      <c r="EYE360" s="1"/>
      <c r="EYF360" s="1"/>
      <c r="EYG360" s="1"/>
      <c r="EYH360" s="1"/>
      <c r="EYI360" s="1"/>
      <c r="EYJ360" s="1"/>
      <c r="EYK360" s="1"/>
      <c r="EYL360" s="1"/>
      <c r="EYM360" s="1"/>
      <c r="EYN360" s="1"/>
      <c r="EYO360" s="1"/>
      <c r="EYP360" s="1"/>
      <c r="EYQ360" s="1"/>
      <c r="EYR360" s="1"/>
      <c r="EYS360" s="1"/>
      <c r="EYT360" s="1"/>
      <c r="EYU360" s="1"/>
      <c r="EYV360" s="1"/>
      <c r="EYW360" s="1"/>
      <c r="EYX360" s="1"/>
      <c r="EYY360" s="1"/>
      <c r="EYZ360" s="1"/>
      <c r="EZA360" s="1"/>
      <c r="EZB360" s="1"/>
      <c r="EZC360" s="1"/>
      <c r="EZD360" s="1"/>
      <c r="EZE360" s="1"/>
      <c r="EZF360" s="1"/>
      <c r="EZG360" s="1"/>
      <c r="EZH360" s="1"/>
      <c r="EZI360" s="1"/>
      <c r="EZJ360" s="1"/>
      <c r="EZK360" s="1"/>
      <c r="EZL360" s="1"/>
      <c r="EZM360" s="1"/>
      <c r="EZN360" s="1"/>
      <c r="EZO360" s="1"/>
      <c r="EZP360" s="1"/>
      <c r="EZQ360" s="1"/>
      <c r="EZR360" s="1"/>
      <c r="EZS360" s="1"/>
      <c r="EZT360" s="1"/>
      <c r="EZU360" s="1"/>
      <c r="EZV360" s="1"/>
      <c r="EZW360" s="1"/>
      <c r="EZX360" s="1"/>
      <c r="EZY360" s="1"/>
      <c r="EZZ360" s="1"/>
      <c r="FAA360" s="1"/>
      <c r="FAB360" s="1"/>
      <c r="FAC360" s="1"/>
      <c r="FAD360" s="1"/>
      <c r="FAE360" s="1"/>
      <c r="FAF360" s="1"/>
      <c r="FAG360" s="1"/>
      <c r="FAH360" s="1"/>
      <c r="FAI360" s="1"/>
      <c r="FAJ360" s="1"/>
      <c r="FAK360" s="1"/>
      <c r="FAL360" s="1"/>
      <c r="FAM360" s="1"/>
      <c r="FAN360" s="1"/>
      <c r="FAO360" s="1"/>
      <c r="FAP360" s="1"/>
      <c r="FAQ360" s="1"/>
      <c r="FAR360" s="1"/>
      <c r="FAS360" s="1"/>
      <c r="FAT360" s="1"/>
      <c r="FAU360" s="1"/>
      <c r="FAV360" s="1"/>
      <c r="FAW360" s="1"/>
      <c r="FAX360" s="1"/>
      <c r="FAY360" s="1"/>
      <c r="FAZ360" s="1"/>
      <c r="FBA360" s="1"/>
      <c r="FBB360" s="1"/>
      <c r="FBC360" s="1"/>
      <c r="FBD360" s="1"/>
      <c r="FBE360" s="1"/>
      <c r="FBF360" s="1"/>
      <c r="FBG360" s="1"/>
      <c r="FBH360" s="1"/>
      <c r="FBI360" s="1"/>
      <c r="FBJ360" s="1"/>
      <c r="FBK360" s="1"/>
      <c r="FBL360" s="1"/>
      <c r="FBM360" s="1"/>
      <c r="FBN360" s="1"/>
      <c r="FBO360" s="1"/>
      <c r="FBP360" s="1"/>
      <c r="FBQ360" s="1"/>
      <c r="FBR360" s="1"/>
      <c r="FBS360" s="1"/>
      <c r="FBT360" s="1"/>
      <c r="FBU360" s="1"/>
      <c r="FBV360" s="1"/>
      <c r="FBW360" s="1"/>
      <c r="FBX360" s="1"/>
      <c r="FBY360" s="1"/>
      <c r="FBZ360" s="1"/>
      <c r="FCA360" s="1"/>
      <c r="FCB360" s="1"/>
      <c r="FCC360" s="1"/>
      <c r="FCD360" s="1"/>
      <c r="FCE360" s="1"/>
      <c r="FCF360" s="1"/>
      <c r="FCG360" s="1"/>
      <c r="FCH360" s="1"/>
      <c r="FCI360" s="1"/>
      <c r="FCJ360" s="1"/>
      <c r="FCK360" s="1"/>
      <c r="FCL360" s="1"/>
      <c r="FCM360" s="1"/>
      <c r="FCN360" s="1"/>
      <c r="FCO360" s="1"/>
      <c r="FCP360" s="1"/>
      <c r="FCQ360" s="1"/>
      <c r="FCR360" s="1"/>
      <c r="FCS360" s="1"/>
      <c r="FCT360" s="1"/>
      <c r="FCU360" s="1"/>
      <c r="FCV360" s="1"/>
      <c r="FCW360" s="1"/>
      <c r="FCX360" s="1"/>
      <c r="FCY360" s="1"/>
      <c r="FCZ360" s="1"/>
      <c r="FDA360" s="1"/>
      <c r="FDB360" s="1"/>
      <c r="FDC360" s="1"/>
      <c r="FDD360" s="1"/>
      <c r="FDE360" s="1"/>
      <c r="FDF360" s="1"/>
      <c r="FDG360" s="1"/>
      <c r="FDH360" s="1"/>
      <c r="FDI360" s="1"/>
      <c r="FDJ360" s="1"/>
      <c r="FDK360" s="1"/>
      <c r="FDL360" s="1"/>
      <c r="FDM360" s="1"/>
      <c r="FDN360" s="1"/>
      <c r="FDO360" s="1"/>
      <c r="FDP360" s="1"/>
      <c r="FDQ360" s="1"/>
      <c r="FDR360" s="1"/>
      <c r="FDS360" s="1"/>
      <c r="FDT360" s="1"/>
      <c r="FDU360" s="1"/>
      <c r="FDV360" s="1"/>
      <c r="FDW360" s="1"/>
      <c r="FDX360" s="1"/>
      <c r="FDY360" s="1"/>
      <c r="FDZ360" s="1"/>
      <c r="FEA360" s="1"/>
      <c r="FEB360" s="1"/>
      <c r="FEC360" s="1"/>
      <c r="FED360" s="1"/>
      <c r="FEE360" s="1"/>
      <c r="FEF360" s="1"/>
      <c r="FEG360" s="1"/>
      <c r="FEH360" s="1"/>
      <c r="FEI360" s="1"/>
      <c r="FEJ360" s="1"/>
      <c r="FEK360" s="1"/>
      <c r="FEL360" s="1"/>
      <c r="FEM360" s="1"/>
      <c r="FEN360" s="1"/>
      <c r="FEO360" s="1"/>
      <c r="FEP360" s="1"/>
      <c r="FEQ360" s="1"/>
      <c r="FER360" s="1"/>
      <c r="FES360" s="1"/>
      <c r="FET360" s="1"/>
      <c r="FEU360" s="1"/>
      <c r="FEV360" s="1"/>
      <c r="FEW360" s="1"/>
      <c r="FEX360" s="1"/>
      <c r="FEY360" s="1"/>
      <c r="FEZ360" s="1"/>
      <c r="FFA360" s="1"/>
      <c r="FFB360" s="1"/>
      <c r="FFC360" s="1"/>
      <c r="FFD360" s="1"/>
      <c r="FFE360" s="1"/>
      <c r="FFF360" s="1"/>
      <c r="FFG360" s="1"/>
      <c r="FFH360" s="1"/>
      <c r="FFI360" s="1"/>
      <c r="FFJ360" s="1"/>
      <c r="FFK360" s="1"/>
      <c r="FFL360" s="1"/>
      <c r="FFM360" s="1"/>
      <c r="FFN360" s="1"/>
      <c r="FFO360" s="1"/>
      <c r="FFP360" s="1"/>
      <c r="FFQ360" s="1"/>
      <c r="FFR360" s="1"/>
      <c r="FFS360" s="1"/>
      <c r="FFT360" s="1"/>
      <c r="FFU360" s="1"/>
      <c r="FFV360" s="1"/>
      <c r="FFW360" s="1"/>
      <c r="FFX360" s="1"/>
      <c r="FFY360" s="1"/>
      <c r="FFZ360" s="1"/>
      <c r="FGA360" s="1"/>
      <c r="FGB360" s="1"/>
      <c r="FGC360" s="1"/>
      <c r="FGD360" s="1"/>
      <c r="FGE360" s="1"/>
      <c r="FGF360" s="1"/>
      <c r="FGG360" s="1"/>
      <c r="FGH360" s="1"/>
      <c r="FGI360" s="1"/>
      <c r="FGJ360" s="1"/>
      <c r="FGK360" s="1"/>
      <c r="FGL360" s="1"/>
      <c r="FGM360" s="1"/>
      <c r="FGN360" s="1"/>
      <c r="FGO360" s="1"/>
      <c r="FGP360" s="1"/>
      <c r="FGQ360" s="1"/>
      <c r="FGR360" s="1"/>
      <c r="FGS360" s="1"/>
      <c r="FGT360" s="1"/>
      <c r="FGU360" s="1"/>
      <c r="FGV360" s="1"/>
      <c r="FGW360" s="1"/>
      <c r="FGX360" s="1"/>
      <c r="FGY360" s="1"/>
      <c r="FGZ360" s="1"/>
      <c r="FHA360" s="1"/>
      <c r="FHB360" s="1"/>
      <c r="FHC360" s="1"/>
      <c r="FHD360" s="1"/>
      <c r="FHE360" s="1"/>
      <c r="FHF360" s="1"/>
      <c r="FHG360" s="1"/>
      <c r="FHH360" s="1"/>
      <c r="FHI360" s="1"/>
      <c r="FHJ360" s="1"/>
      <c r="FHK360" s="1"/>
      <c r="FHL360" s="1"/>
      <c r="FHM360" s="1"/>
      <c r="FHN360" s="1"/>
      <c r="FHO360" s="1"/>
      <c r="FHP360" s="1"/>
      <c r="FHQ360" s="1"/>
      <c r="FHR360" s="1"/>
      <c r="FHS360" s="1"/>
      <c r="FHT360" s="1"/>
      <c r="FHU360" s="1"/>
      <c r="FHV360" s="1"/>
      <c r="FHW360" s="1"/>
      <c r="FHX360" s="1"/>
      <c r="FHY360" s="1"/>
      <c r="FHZ360" s="1"/>
      <c r="FIA360" s="1"/>
      <c r="FIB360" s="1"/>
      <c r="FIC360" s="1"/>
      <c r="FID360" s="1"/>
      <c r="FIE360" s="1"/>
      <c r="FIF360" s="1"/>
      <c r="FIG360" s="1"/>
      <c r="FIH360" s="1"/>
      <c r="FII360" s="1"/>
      <c r="FIJ360" s="1"/>
      <c r="FIK360" s="1"/>
      <c r="FIL360" s="1"/>
      <c r="FIM360" s="1"/>
      <c r="FIN360" s="1"/>
      <c r="FIO360" s="1"/>
      <c r="FIP360" s="1"/>
      <c r="FIQ360" s="1"/>
      <c r="FIR360" s="1"/>
      <c r="FIS360" s="1"/>
      <c r="FIT360" s="1"/>
      <c r="FIU360" s="1"/>
      <c r="FIV360" s="1"/>
      <c r="FIW360" s="1"/>
      <c r="FIX360" s="1"/>
      <c r="FIY360" s="1"/>
      <c r="FIZ360" s="1"/>
      <c r="FJA360" s="1"/>
      <c r="FJB360" s="1"/>
      <c r="FJC360" s="1"/>
      <c r="FJD360" s="1"/>
      <c r="FJE360" s="1"/>
      <c r="FJF360" s="1"/>
      <c r="FJG360" s="1"/>
      <c r="FJH360" s="1"/>
      <c r="FJI360" s="1"/>
      <c r="FJJ360" s="1"/>
      <c r="FJK360" s="1"/>
      <c r="FJL360" s="1"/>
      <c r="FJM360" s="1"/>
      <c r="FJN360" s="1"/>
      <c r="FJO360" s="1"/>
      <c r="FJP360" s="1"/>
      <c r="FJQ360" s="1"/>
      <c r="FJR360" s="1"/>
      <c r="FJS360" s="1"/>
      <c r="FJT360" s="1"/>
      <c r="FJU360" s="1"/>
      <c r="FJV360" s="1"/>
      <c r="FJW360" s="1"/>
      <c r="FJX360" s="1"/>
      <c r="FJY360" s="1"/>
      <c r="FJZ360" s="1"/>
      <c r="FKA360" s="1"/>
      <c r="FKB360" s="1"/>
      <c r="FKC360" s="1"/>
      <c r="FKD360" s="1"/>
      <c r="FKE360" s="1"/>
      <c r="FKF360" s="1"/>
      <c r="FKG360" s="1"/>
      <c r="FKH360" s="1"/>
      <c r="FKI360" s="1"/>
      <c r="FKJ360" s="1"/>
      <c r="FKK360" s="1"/>
      <c r="FKL360" s="1"/>
      <c r="FKM360" s="1"/>
      <c r="FKN360" s="1"/>
      <c r="FKO360" s="1"/>
      <c r="FKP360" s="1"/>
      <c r="FKQ360" s="1"/>
      <c r="FKR360" s="1"/>
      <c r="FKS360" s="1"/>
      <c r="FKT360" s="1"/>
      <c r="FKU360" s="1"/>
      <c r="FKV360" s="1"/>
      <c r="FKW360" s="1"/>
      <c r="FKX360" s="1"/>
      <c r="FKY360" s="1"/>
      <c r="FKZ360" s="1"/>
      <c r="FLA360" s="1"/>
      <c r="FLB360" s="1"/>
      <c r="FLC360" s="1"/>
      <c r="FLD360" s="1"/>
      <c r="FLE360" s="1"/>
      <c r="FLF360" s="1"/>
      <c r="FLG360" s="1"/>
      <c r="FLH360" s="1"/>
      <c r="FLI360" s="1"/>
      <c r="FLJ360" s="1"/>
      <c r="FLK360" s="1"/>
      <c r="FLL360" s="1"/>
      <c r="FLM360" s="1"/>
      <c r="FLN360" s="1"/>
      <c r="FLO360" s="1"/>
      <c r="FLP360" s="1"/>
      <c r="FLQ360" s="1"/>
      <c r="FLR360" s="1"/>
      <c r="FLS360" s="1"/>
      <c r="FLT360" s="1"/>
      <c r="FLU360" s="1"/>
      <c r="FLV360" s="1"/>
      <c r="FLW360" s="1"/>
      <c r="FLX360" s="1"/>
      <c r="FLY360" s="1"/>
      <c r="FLZ360" s="1"/>
      <c r="FMA360" s="1"/>
      <c r="FMB360" s="1"/>
      <c r="FMC360" s="1"/>
      <c r="FMD360" s="1"/>
      <c r="FME360" s="1"/>
      <c r="FMF360" s="1"/>
      <c r="FMG360" s="1"/>
      <c r="FMH360" s="1"/>
      <c r="FMI360" s="1"/>
      <c r="FMJ360" s="1"/>
      <c r="FMK360" s="1"/>
      <c r="FML360" s="1"/>
      <c r="FMM360" s="1"/>
      <c r="FMN360" s="1"/>
      <c r="FMO360" s="1"/>
      <c r="FMP360" s="1"/>
      <c r="FMQ360" s="1"/>
      <c r="FMR360" s="1"/>
      <c r="FMS360" s="1"/>
      <c r="FMT360" s="1"/>
      <c r="FMU360" s="1"/>
      <c r="FMV360" s="1"/>
      <c r="FMW360" s="1"/>
      <c r="FMX360" s="1"/>
      <c r="FMY360" s="1"/>
      <c r="FMZ360" s="1"/>
      <c r="FNA360" s="1"/>
      <c r="FNB360" s="1"/>
      <c r="FNC360" s="1"/>
      <c r="FND360" s="1"/>
      <c r="FNE360" s="1"/>
      <c r="FNF360" s="1"/>
      <c r="FNG360" s="1"/>
      <c r="FNH360" s="1"/>
      <c r="FNI360" s="1"/>
      <c r="FNJ360" s="1"/>
      <c r="FNK360" s="1"/>
      <c r="FNL360" s="1"/>
      <c r="FNM360" s="1"/>
      <c r="FNN360" s="1"/>
      <c r="FNO360" s="1"/>
      <c r="FNP360" s="1"/>
      <c r="FNQ360" s="1"/>
      <c r="FNR360" s="1"/>
      <c r="FNS360" s="1"/>
      <c r="FNT360" s="1"/>
      <c r="FNU360" s="1"/>
      <c r="FNV360" s="1"/>
      <c r="FNW360" s="1"/>
      <c r="FNX360" s="1"/>
      <c r="FNY360" s="1"/>
      <c r="FNZ360" s="1"/>
      <c r="FOA360" s="1"/>
      <c r="FOB360" s="1"/>
      <c r="FOC360" s="1"/>
      <c r="FOD360" s="1"/>
      <c r="FOE360" s="1"/>
      <c r="FOF360" s="1"/>
      <c r="FOG360" s="1"/>
      <c r="FOH360" s="1"/>
      <c r="FOI360" s="1"/>
      <c r="FOJ360" s="1"/>
      <c r="FOK360" s="1"/>
      <c r="FOL360" s="1"/>
      <c r="FOM360" s="1"/>
      <c r="FON360" s="1"/>
      <c r="FOO360" s="1"/>
      <c r="FOP360" s="1"/>
      <c r="FOQ360" s="1"/>
      <c r="FOR360" s="1"/>
      <c r="FOS360" s="1"/>
      <c r="FOT360" s="1"/>
      <c r="FOU360" s="1"/>
      <c r="FOV360" s="1"/>
      <c r="FOW360" s="1"/>
      <c r="FOX360" s="1"/>
      <c r="FOY360" s="1"/>
      <c r="FOZ360" s="1"/>
      <c r="FPA360" s="1"/>
      <c r="FPB360" s="1"/>
      <c r="FPC360" s="1"/>
      <c r="FPD360" s="1"/>
      <c r="FPE360" s="1"/>
      <c r="FPF360" s="1"/>
      <c r="FPG360" s="1"/>
      <c r="FPH360" s="1"/>
      <c r="FPI360" s="1"/>
      <c r="FPJ360" s="1"/>
      <c r="FPK360" s="1"/>
      <c r="FPL360" s="1"/>
      <c r="FPM360" s="1"/>
      <c r="FPN360" s="1"/>
      <c r="FPO360" s="1"/>
      <c r="FPP360" s="1"/>
      <c r="FPQ360" s="1"/>
      <c r="FPR360" s="1"/>
      <c r="FPS360" s="1"/>
      <c r="FPT360" s="1"/>
      <c r="FPU360" s="1"/>
      <c r="FPV360" s="1"/>
      <c r="FPW360" s="1"/>
      <c r="FPX360" s="1"/>
      <c r="FPY360" s="1"/>
      <c r="FPZ360" s="1"/>
      <c r="FQA360" s="1"/>
      <c r="FQB360" s="1"/>
      <c r="FQC360" s="1"/>
      <c r="FQD360" s="1"/>
      <c r="FQE360" s="1"/>
      <c r="FQF360" s="1"/>
      <c r="FQG360" s="1"/>
      <c r="FQH360" s="1"/>
      <c r="FQI360" s="1"/>
      <c r="FQJ360" s="1"/>
      <c r="FQK360" s="1"/>
      <c r="FQL360" s="1"/>
      <c r="FQM360" s="1"/>
      <c r="FQN360" s="1"/>
      <c r="FQO360" s="1"/>
      <c r="FQP360" s="1"/>
      <c r="FQQ360" s="1"/>
      <c r="FQR360" s="1"/>
      <c r="FQS360" s="1"/>
      <c r="FQT360" s="1"/>
      <c r="FQU360" s="1"/>
      <c r="FQV360" s="1"/>
      <c r="FQW360" s="1"/>
      <c r="FQX360" s="1"/>
      <c r="FQY360" s="1"/>
      <c r="FQZ360" s="1"/>
      <c r="FRA360" s="1"/>
      <c r="FRB360" s="1"/>
      <c r="FRC360" s="1"/>
      <c r="FRD360" s="1"/>
      <c r="FRE360" s="1"/>
      <c r="FRF360" s="1"/>
      <c r="FRG360" s="1"/>
      <c r="FRH360" s="1"/>
      <c r="FRI360" s="1"/>
      <c r="FRJ360" s="1"/>
      <c r="FRK360" s="1"/>
      <c r="FRL360" s="1"/>
      <c r="FRM360" s="1"/>
      <c r="FRN360" s="1"/>
      <c r="FRO360" s="1"/>
      <c r="FRP360" s="1"/>
      <c r="FRQ360" s="1"/>
      <c r="FRR360" s="1"/>
      <c r="FRS360" s="1"/>
      <c r="FRT360" s="1"/>
      <c r="FRU360" s="1"/>
      <c r="FRV360" s="1"/>
      <c r="FRW360" s="1"/>
      <c r="FRX360" s="1"/>
      <c r="FRY360" s="1"/>
      <c r="FRZ360" s="1"/>
      <c r="FSA360" s="1"/>
      <c r="FSB360" s="1"/>
      <c r="FSC360" s="1"/>
      <c r="FSD360" s="1"/>
      <c r="FSE360" s="1"/>
      <c r="FSF360" s="1"/>
      <c r="FSG360" s="1"/>
      <c r="FSH360" s="1"/>
      <c r="FSI360" s="1"/>
      <c r="FSJ360" s="1"/>
      <c r="FSK360" s="1"/>
      <c r="FSL360" s="1"/>
      <c r="FSM360" s="1"/>
      <c r="FSN360" s="1"/>
      <c r="FSO360" s="1"/>
      <c r="FSP360" s="1"/>
      <c r="FSQ360" s="1"/>
      <c r="FSR360" s="1"/>
      <c r="FSS360" s="1"/>
      <c r="FST360" s="1"/>
      <c r="FSU360" s="1"/>
      <c r="FSV360" s="1"/>
      <c r="FSW360" s="1"/>
      <c r="FSX360" s="1"/>
      <c r="FSY360" s="1"/>
      <c r="FSZ360" s="1"/>
      <c r="FTA360" s="1"/>
      <c r="FTB360" s="1"/>
      <c r="FTC360" s="1"/>
      <c r="FTD360" s="1"/>
      <c r="FTE360" s="1"/>
      <c r="FTF360" s="1"/>
      <c r="FTG360" s="1"/>
      <c r="FTH360" s="1"/>
      <c r="FTI360" s="1"/>
      <c r="FTJ360" s="1"/>
      <c r="FTK360" s="1"/>
      <c r="FTL360" s="1"/>
      <c r="FTM360" s="1"/>
      <c r="FTN360" s="1"/>
      <c r="FTO360" s="1"/>
      <c r="FTP360" s="1"/>
      <c r="FTQ360" s="1"/>
      <c r="FTR360" s="1"/>
      <c r="FTS360" s="1"/>
      <c r="FTT360" s="1"/>
      <c r="FTU360" s="1"/>
      <c r="FTV360" s="1"/>
      <c r="FTW360" s="1"/>
      <c r="FTX360" s="1"/>
      <c r="FTY360" s="1"/>
      <c r="FTZ360" s="1"/>
      <c r="FUA360" s="1"/>
      <c r="FUB360" s="1"/>
      <c r="FUC360" s="1"/>
      <c r="FUD360" s="1"/>
      <c r="FUE360" s="1"/>
      <c r="FUF360" s="1"/>
      <c r="FUG360" s="1"/>
      <c r="FUH360" s="1"/>
      <c r="FUI360" s="1"/>
      <c r="FUJ360" s="1"/>
      <c r="FUK360" s="1"/>
      <c r="FUL360" s="1"/>
      <c r="FUM360" s="1"/>
      <c r="FUN360" s="1"/>
      <c r="FUO360" s="1"/>
      <c r="FUP360" s="1"/>
      <c r="FUQ360" s="1"/>
      <c r="FUR360" s="1"/>
      <c r="FUS360" s="1"/>
      <c r="FUT360" s="1"/>
      <c r="FUU360" s="1"/>
      <c r="FUV360" s="1"/>
      <c r="FUW360" s="1"/>
      <c r="FUX360" s="1"/>
      <c r="FUY360" s="1"/>
      <c r="FUZ360" s="1"/>
      <c r="FVA360" s="1"/>
      <c r="FVB360" s="1"/>
      <c r="FVC360" s="1"/>
      <c r="FVD360" s="1"/>
      <c r="FVE360" s="1"/>
      <c r="FVF360" s="1"/>
      <c r="FVG360" s="1"/>
      <c r="FVH360" s="1"/>
      <c r="FVI360" s="1"/>
      <c r="FVJ360" s="1"/>
      <c r="FVK360" s="1"/>
      <c r="FVL360" s="1"/>
      <c r="FVM360" s="1"/>
      <c r="FVN360" s="1"/>
      <c r="FVO360" s="1"/>
      <c r="FVP360" s="1"/>
      <c r="FVQ360" s="1"/>
      <c r="FVR360" s="1"/>
      <c r="FVS360" s="1"/>
      <c r="FVT360" s="1"/>
      <c r="FVU360" s="1"/>
      <c r="FVV360" s="1"/>
      <c r="FVW360" s="1"/>
      <c r="FVX360" s="1"/>
      <c r="FVY360" s="1"/>
      <c r="FVZ360" s="1"/>
      <c r="FWA360" s="1"/>
      <c r="FWB360" s="1"/>
      <c r="FWC360" s="1"/>
      <c r="FWD360" s="1"/>
      <c r="FWE360" s="1"/>
      <c r="FWF360" s="1"/>
      <c r="FWG360" s="1"/>
      <c r="FWH360" s="1"/>
      <c r="FWI360" s="1"/>
      <c r="FWJ360" s="1"/>
      <c r="FWK360" s="1"/>
      <c r="FWL360" s="1"/>
      <c r="FWM360" s="1"/>
      <c r="FWN360" s="1"/>
      <c r="FWO360" s="1"/>
      <c r="FWP360" s="1"/>
      <c r="FWQ360" s="1"/>
      <c r="FWR360" s="1"/>
      <c r="FWS360" s="1"/>
      <c r="FWT360" s="1"/>
      <c r="FWU360" s="1"/>
      <c r="FWV360" s="1"/>
      <c r="FWW360" s="1"/>
      <c r="FWX360" s="1"/>
      <c r="FWY360" s="1"/>
      <c r="FWZ360" s="1"/>
      <c r="FXA360" s="1"/>
      <c r="FXB360" s="1"/>
      <c r="FXC360" s="1"/>
      <c r="FXD360" s="1"/>
      <c r="FXE360" s="1"/>
      <c r="FXF360" s="1"/>
      <c r="FXG360" s="1"/>
      <c r="FXH360" s="1"/>
      <c r="FXI360" s="1"/>
      <c r="FXJ360" s="1"/>
      <c r="FXK360" s="1"/>
      <c r="FXL360" s="1"/>
      <c r="FXM360" s="1"/>
      <c r="FXN360" s="1"/>
      <c r="FXO360" s="1"/>
      <c r="FXP360" s="1"/>
      <c r="FXQ360" s="1"/>
      <c r="FXR360" s="1"/>
      <c r="FXS360" s="1"/>
      <c r="FXT360" s="1"/>
      <c r="FXU360" s="1"/>
      <c r="FXV360" s="1"/>
      <c r="FXW360" s="1"/>
      <c r="FXX360" s="1"/>
      <c r="FXY360" s="1"/>
      <c r="FXZ360" s="1"/>
      <c r="FYA360" s="1"/>
      <c r="FYB360" s="1"/>
      <c r="FYC360" s="1"/>
      <c r="FYD360" s="1"/>
      <c r="FYE360" s="1"/>
      <c r="FYF360" s="1"/>
      <c r="FYG360" s="1"/>
      <c r="FYH360" s="1"/>
      <c r="FYI360" s="1"/>
      <c r="FYJ360" s="1"/>
      <c r="FYK360" s="1"/>
      <c r="FYL360" s="1"/>
      <c r="FYM360" s="1"/>
      <c r="FYN360" s="1"/>
      <c r="FYO360" s="1"/>
      <c r="FYP360" s="1"/>
      <c r="FYQ360" s="1"/>
      <c r="FYR360" s="1"/>
      <c r="FYS360" s="1"/>
      <c r="FYT360" s="1"/>
      <c r="FYU360" s="1"/>
      <c r="FYV360" s="1"/>
      <c r="FYW360" s="1"/>
      <c r="FYX360" s="1"/>
      <c r="FYY360" s="1"/>
      <c r="FYZ360" s="1"/>
      <c r="FZA360" s="1"/>
      <c r="FZB360" s="1"/>
      <c r="FZC360" s="1"/>
      <c r="FZD360" s="1"/>
      <c r="FZE360" s="1"/>
      <c r="FZF360" s="1"/>
      <c r="FZG360" s="1"/>
      <c r="FZH360" s="1"/>
      <c r="FZI360" s="1"/>
      <c r="FZJ360" s="1"/>
      <c r="FZK360" s="1"/>
      <c r="FZL360" s="1"/>
      <c r="FZM360" s="1"/>
      <c r="FZN360" s="1"/>
      <c r="FZO360" s="1"/>
      <c r="FZP360" s="1"/>
      <c r="FZQ360" s="1"/>
      <c r="FZR360" s="1"/>
      <c r="FZS360" s="1"/>
      <c r="FZT360" s="1"/>
      <c r="FZU360" s="1"/>
      <c r="FZV360" s="1"/>
      <c r="FZW360" s="1"/>
      <c r="FZX360" s="1"/>
      <c r="FZY360" s="1"/>
      <c r="FZZ360" s="1"/>
      <c r="GAA360" s="1"/>
      <c r="GAB360" s="1"/>
      <c r="GAC360" s="1"/>
      <c r="GAD360" s="1"/>
      <c r="GAE360" s="1"/>
      <c r="GAF360" s="1"/>
      <c r="GAG360" s="1"/>
      <c r="GAH360" s="1"/>
      <c r="GAI360" s="1"/>
      <c r="GAJ360" s="1"/>
      <c r="GAK360" s="1"/>
      <c r="GAL360" s="1"/>
      <c r="GAM360" s="1"/>
      <c r="GAN360" s="1"/>
      <c r="GAO360" s="1"/>
      <c r="GAP360" s="1"/>
      <c r="GAQ360" s="1"/>
      <c r="GAR360" s="1"/>
      <c r="GAS360" s="1"/>
      <c r="GAT360" s="1"/>
      <c r="GAU360" s="1"/>
      <c r="GAV360" s="1"/>
      <c r="GAW360" s="1"/>
      <c r="GAX360" s="1"/>
      <c r="GAY360" s="1"/>
      <c r="GAZ360" s="1"/>
      <c r="GBA360" s="1"/>
      <c r="GBB360" s="1"/>
      <c r="GBC360" s="1"/>
      <c r="GBD360" s="1"/>
      <c r="GBE360" s="1"/>
      <c r="GBF360" s="1"/>
      <c r="GBG360" s="1"/>
      <c r="GBH360" s="1"/>
      <c r="GBI360" s="1"/>
      <c r="GBJ360" s="1"/>
      <c r="GBK360" s="1"/>
      <c r="GBL360" s="1"/>
      <c r="GBM360" s="1"/>
      <c r="GBN360" s="1"/>
      <c r="GBO360" s="1"/>
      <c r="GBP360" s="1"/>
      <c r="GBQ360" s="1"/>
      <c r="GBR360" s="1"/>
      <c r="GBS360" s="1"/>
      <c r="GBT360" s="1"/>
      <c r="GBU360" s="1"/>
      <c r="GBV360" s="1"/>
      <c r="GBW360" s="1"/>
      <c r="GBX360" s="1"/>
      <c r="GBY360" s="1"/>
      <c r="GBZ360" s="1"/>
      <c r="GCA360" s="1"/>
      <c r="GCB360" s="1"/>
      <c r="GCC360" s="1"/>
      <c r="GCD360" s="1"/>
      <c r="GCE360" s="1"/>
      <c r="GCF360" s="1"/>
      <c r="GCG360" s="1"/>
      <c r="GCH360" s="1"/>
      <c r="GCI360" s="1"/>
      <c r="GCJ360" s="1"/>
      <c r="GCK360" s="1"/>
      <c r="GCL360" s="1"/>
      <c r="GCM360" s="1"/>
      <c r="GCN360" s="1"/>
      <c r="GCO360" s="1"/>
      <c r="GCP360" s="1"/>
      <c r="GCQ360" s="1"/>
      <c r="GCR360" s="1"/>
      <c r="GCS360" s="1"/>
      <c r="GCT360" s="1"/>
      <c r="GCU360" s="1"/>
      <c r="GCV360" s="1"/>
      <c r="GCW360" s="1"/>
      <c r="GCX360" s="1"/>
      <c r="GCY360" s="1"/>
      <c r="GCZ360" s="1"/>
      <c r="GDA360" s="1"/>
      <c r="GDB360" s="1"/>
      <c r="GDC360" s="1"/>
      <c r="GDD360" s="1"/>
      <c r="GDE360" s="1"/>
      <c r="GDF360" s="1"/>
      <c r="GDG360" s="1"/>
      <c r="GDH360" s="1"/>
      <c r="GDI360" s="1"/>
      <c r="GDJ360" s="1"/>
      <c r="GDK360" s="1"/>
      <c r="GDL360" s="1"/>
      <c r="GDM360" s="1"/>
      <c r="GDN360" s="1"/>
      <c r="GDO360" s="1"/>
      <c r="GDP360" s="1"/>
      <c r="GDQ360" s="1"/>
      <c r="GDR360" s="1"/>
      <c r="GDS360" s="1"/>
      <c r="GDT360" s="1"/>
      <c r="GDU360" s="1"/>
      <c r="GDV360" s="1"/>
      <c r="GDW360" s="1"/>
      <c r="GDX360" s="1"/>
      <c r="GDY360" s="1"/>
      <c r="GDZ360" s="1"/>
      <c r="GEA360" s="1"/>
      <c r="GEB360" s="1"/>
      <c r="GEC360" s="1"/>
      <c r="GED360" s="1"/>
      <c r="GEE360" s="1"/>
      <c r="GEF360" s="1"/>
      <c r="GEG360" s="1"/>
      <c r="GEH360" s="1"/>
      <c r="GEI360" s="1"/>
      <c r="GEJ360" s="1"/>
      <c r="GEK360" s="1"/>
      <c r="GEL360" s="1"/>
      <c r="GEM360" s="1"/>
      <c r="GEN360" s="1"/>
      <c r="GEO360" s="1"/>
      <c r="GEP360" s="1"/>
      <c r="GEQ360" s="1"/>
      <c r="GER360" s="1"/>
      <c r="GES360" s="1"/>
      <c r="GET360" s="1"/>
      <c r="GEU360" s="1"/>
      <c r="GEV360" s="1"/>
      <c r="GEW360" s="1"/>
      <c r="GEX360" s="1"/>
      <c r="GEY360" s="1"/>
      <c r="GEZ360" s="1"/>
      <c r="GFA360" s="1"/>
      <c r="GFB360" s="1"/>
      <c r="GFC360" s="1"/>
      <c r="GFD360" s="1"/>
      <c r="GFE360" s="1"/>
      <c r="GFF360" s="1"/>
      <c r="GFG360" s="1"/>
      <c r="GFH360" s="1"/>
      <c r="GFI360" s="1"/>
      <c r="GFJ360" s="1"/>
      <c r="GFK360" s="1"/>
      <c r="GFL360" s="1"/>
      <c r="GFM360" s="1"/>
      <c r="GFN360" s="1"/>
      <c r="GFO360" s="1"/>
      <c r="GFP360" s="1"/>
      <c r="GFQ360" s="1"/>
      <c r="GFR360" s="1"/>
      <c r="GFS360" s="1"/>
      <c r="GFT360" s="1"/>
      <c r="GFU360" s="1"/>
      <c r="GFV360" s="1"/>
      <c r="GFW360" s="1"/>
      <c r="GFX360" s="1"/>
      <c r="GFY360" s="1"/>
      <c r="GFZ360" s="1"/>
      <c r="GGA360" s="1"/>
      <c r="GGB360" s="1"/>
      <c r="GGC360" s="1"/>
      <c r="GGD360" s="1"/>
      <c r="GGE360" s="1"/>
      <c r="GGF360" s="1"/>
      <c r="GGG360" s="1"/>
      <c r="GGH360" s="1"/>
      <c r="GGI360" s="1"/>
      <c r="GGJ360" s="1"/>
      <c r="GGK360" s="1"/>
      <c r="GGL360" s="1"/>
      <c r="GGM360" s="1"/>
      <c r="GGN360" s="1"/>
      <c r="GGO360" s="1"/>
      <c r="GGP360" s="1"/>
      <c r="GGQ360" s="1"/>
      <c r="GGR360" s="1"/>
      <c r="GGS360" s="1"/>
      <c r="GGT360" s="1"/>
      <c r="GGU360" s="1"/>
      <c r="GGV360" s="1"/>
      <c r="GGW360" s="1"/>
      <c r="GGX360" s="1"/>
      <c r="GGY360" s="1"/>
      <c r="GGZ360" s="1"/>
      <c r="GHA360" s="1"/>
      <c r="GHB360" s="1"/>
      <c r="GHC360" s="1"/>
      <c r="GHD360" s="1"/>
      <c r="GHE360" s="1"/>
      <c r="GHF360" s="1"/>
      <c r="GHG360" s="1"/>
      <c r="GHH360" s="1"/>
      <c r="GHI360" s="1"/>
      <c r="GHJ360" s="1"/>
      <c r="GHK360" s="1"/>
      <c r="GHL360" s="1"/>
      <c r="GHM360" s="1"/>
      <c r="GHN360" s="1"/>
      <c r="GHO360" s="1"/>
      <c r="GHP360" s="1"/>
      <c r="GHQ360" s="1"/>
      <c r="GHR360" s="1"/>
      <c r="GHS360" s="1"/>
      <c r="GHT360" s="1"/>
      <c r="GHU360" s="1"/>
      <c r="GHV360" s="1"/>
      <c r="GHW360" s="1"/>
      <c r="GHX360" s="1"/>
      <c r="GHY360" s="1"/>
      <c r="GHZ360" s="1"/>
      <c r="GIA360" s="1"/>
      <c r="GIB360" s="1"/>
      <c r="GIC360" s="1"/>
      <c r="GID360" s="1"/>
      <c r="GIE360" s="1"/>
      <c r="GIF360" s="1"/>
      <c r="GIG360" s="1"/>
      <c r="GIH360" s="1"/>
      <c r="GII360" s="1"/>
      <c r="GIJ360" s="1"/>
      <c r="GIK360" s="1"/>
      <c r="GIL360" s="1"/>
      <c r="GIM360" s="1"/>
      <c r="GIN360" s="1"/>
      <c r="GIO360" s="1"/>
      <c r="GIP360" s="1"/>
      <c r="GIQ360" s="1"/>
      <c r="GIR360" s="1"/>
      <c r="GIS360" s="1"/>
      <c r="GIT360" s="1"/>
      <c r="GIU360" s="1"/>
      <c r="GIV360" s="1"/>
      <c r="GIW360" s="1"/>
      <c r="GIX360" s="1"/>
      <c r="GIY360" s="1"/>
      <c r="GIZ360" s="1"/>
      <c r="GJA360" s="1"/>
      <c r="GJB360" s="1"/>
      <c r="GJC360" s="1"/>
      <c r="GJD360" s="1"/>
      <c r="GJE360" s="1"/>
      <c r="GJF360" s="1"/>
      <c r="GJG360" s="1"/>
      <c r="GJH360" s="1"/>
      <c r="GJI360" s="1"/>
      <c r="GJJ360" s="1"/>
      <c r="GJK360" s="1"/>
      <c r="GJL360" s="1"/>
      <c r="GJM360" s="1"/>
      <c r="GJN360" s="1"/>
      <c r="GJO360" s="1"/>
      <c r="GJP360" s="1"/>
      <c r="GJQ360" s="1"/>
      <c r="GJR360" s="1"/>
      <c r="GJS360" s="1"/>
      <c r="GJT360" s="1"/>
      <c r="GJU360" s="1"/>
      <c r="GJV360" s="1"/>
      <c r="GJW360" s="1"/>
      <c r="GJX360" s="1"/>
      <c r="GJY360" s="1"/>
      <c r="GJZ360" s="1"/>
      <c r="GKA360" s="1"/>
      <c r="GKB360" s="1"/>
      <c r="GKC360" s="1"/>
      <c r="GKD360" s="1"/>
      <c r="GKE360" s="1"/>
      <c r="GKF360" s="1"/>
      <c r="GKG360" s="1"/>
      <c r="GKH360" s="1"/>
      <c r="GKI360" s="1"/>
      <c r="GKJ360" s="1"/>
      <c r="GKK360" s="1"/>
      <c r="GKL360" s="1"/>
      <c r="GKM360" s="1"/>
      <c r="GKN360" s="1"/>
      <c r="GKO360" s="1"/>
      <c r="GKP360" s="1"/>
      <c r="GKQ360" s="1"/>
      <c r="GKR360" s="1"/>
      <c r="GKS360" s="1"/>
      <c r="GKT360" s="1"/>
      <c r="GKU360" s="1"/>
      <c r="GKV360" s="1"/>
      <c r="GKW360" s="1"/>
      <c r="GKX360" s="1"/>
      <c r="GKY360" s="1"/>
      <c r="GKZ360" s="1"/>
      <c r="GLA360" s="1"/>
      <c r="GLB360" s="1"/>
      <c r="GLC360" s="1"/>
      <c r="GLD360" s="1"/>
      <c r="GLE360" s="1"/>
      <c r="GLF360" s="1"/>
      <c r="GLG360" s="1"/>
      <c r="GLH360" s="1"/>
      <c r="GLI360" s="1"/>
      <c r="GLJ360" s="1"/>
      <c r="GLK360" s="1"/>
      <c r="GLL360" s="1"/>
      <c r="GLM360" s="1"/>
      <c r="GLN360" s="1"/>
      <c r="GLO360" s="1"/>
      <c r="GLP360" s="1"/>
      <c r="GLQ360" s="1"/>
      <c r="GLR360" s="1"/>
      <c r="GLS360" s="1"/>
      <c r="GLT360" s="1"/>
      <c r="GLU360" s="1"/>
      <c r="GLV360" s="1"/>
      <c r="GLW360" s="1"/>
      <c r="GLX360" s="1"/>
      <c r="GLY360" s="1"/>
      <c r="GLZ360" s="1"/>
      <c r="GMA360" s="1"/>
      <c r="GMB360" s="1"/>
      <c r="GMC360" s="1"/>
      <c r="GMD360" s="1"/>
      <c r="GME360" s="1"/>
      <c r="GMF360" s="1"/>
      <c r="GMG360" s="1"/>
      <c r="GMH360" s="1"/>
      <c r="GMI360" s="1"/>
      <c r="GMJ360" s="1"/>
      <c r="GMK360" s="1"/>
      <c r="GML360" s="1"/>
      <c r="GMM360" s="1"/>
      <c r="GMN360" s="1"/>
      <c r="GMO360" s="1"/>
      <c r="GMP360" s="1"/>
      <c r="GMQ360" s="1"/>
      <c r="GMR360" s="1"/>
      <c r="GMS360" s="1"/>
      <c r="GMT360" s="1"/>
      <c r="GMU360" s="1"/>
      <c r="GMV360" s="1"/>
      <c r="GMW360" s="1"/>
      <c r="GMX360" s="1"/>
      <c r="GMY360" s="1"/>
      <c r="GMZ360" s="1"/>
      <c r="GNA360" s="1"/>
      <c r="GNB360" s="1"/>
      <c r="GNC360" s="1"/>
      <c r="GND360" s="1"/>
      <c r="GNE360" s="1"/>
      <c r="GNF360" s="1"/>
      <c r="GNG360" s="1"/>
      <c r="GNH360" s="1"/>
      <c r="GNI360" s="1"/>
      <c r="GNJ360" s="1"/>
      <c r="GNK360" s="1"/>
      <c r="GNL360" s="1"/>
      <c r="GNM360" s="1"/>
      <c r="GNN360" s="1"/>
      <c r="GNO360" s="1"/>
      <c r="GNP360" s="1"/>
      <c r="GNQ360" s="1"/>
      <c r="GNR360" s="1"/>
      <c r="GNS360" s="1"/>
      <c r="GNT360" s="1"/>
      <c r="GNU360" s="1"/>
      <c r="GNV360" s="1"/>
      <c r="GNW360" s="1"/>
      <c r="GNX360" s="1"/>
      <c r="GNY360" s="1"/>
      <c r="GNZ360" s="1"/>
      <c r="GOA360" s="1"/>
      <c r="GOB360" s="1"/>
      <c r="GOC360" s="1"/>
      <c r="GOD360" s="1"/>
      <c r="GOE360" s="1"/>
      <c r="GOF360" s="1"/>
      <c r="GOG360" s="1"/>
      <c r="GOH360" s="1"/>
      <c r="GOI360" s="1"/>
      <c r="GOJ360" s="1"/>
      <c r="GOK360" s="1"/>
      <c r="GOL360" s="1"/>
      <c r="GOM360" s="1"/>
      <c r="GON360" s="1"/>
      <c r="GOO360" s="1"/>
      <c r="GOP360" s="1"/>
      <c r="GOQ360" s="1"/>
      <c r="GOR360" s="1"/>
      <c r="GOS360" s="1"/>
      <c r="GOT360" s="1"/>
      <c r="GOU360" s="1"/>
      <c r="GOV360" s="1"/>
      <c r="GOW360" s="1"/>
      <c r="GOX360" s="1"/>
      <c r="GOY360" s="1"/>
      <c r="GOZ360" s="1"/>
      <c r="GPA360" s="1"/>
      <c r="GPB360" s="1"/>
      <c r="GPC360" s="1"/>
      <c r="GPD360" s="1"/>
      <c r="GPE360" s="1"/>
      <c r="GPF360" s="1"/>
      <c r="GPG360" s="1"/>
      <c r="GPH360" s="1"/>
      <c r="GPI360" s="1"/>
      <c r="GPJ360" s="1"/>
      <c r="GPK360" s="1"/>
      <c r="GPL360" s="1"/>
      <c r="GPM360" s="1"/>
      <c r="GPN360" s="1"/>
      <c r="GPO360" s="1"/>
      <c r="GPP360" s="1"/>
      <c r="GPQ360" s="1"/>
      <c r="GPR360" s="1"/>
      <c r="GPS360" s="1"/>
      <c r="GPT360" s="1"/>
      <c r="GPU360" s="1"/>
      <c r="GPV360" s="1"/>
      <c r="GPW360" s="1"/>
      <c r="GPX360" s="1"/>
      <c r="GPY360" s="1"/>
      <c r="GPZ360" s="1"/>
      <c r="GQA360" s="1"/>
      <c r="GQB360" s="1"/>
      <c r="GQC360" s="1"/>
      <c r="GQD360" s="1"/>
      <c r="GQE360" s="1"/>
      <c r="GQF360" s="1"/>
      <c r="GQG360" s="1"/>
      <c r="GQH360" s="1"/>
      <c r="GQI360" s="1"/>
      <c r="GQJ360" s="1"/>
      <c r="GQK360" s="1"/>
      <c r="GQL360" s="1"/>
      <c r="GQM360" s="1"/>
      <c r="GQN360" s="1"/>
      <c r="GQO360" s="1"/>
      <c r="GQP360" s="1"/>
      <c r="GQQ360" s="1"/>
      <c r="GQR360" s="1"/>
      <c r="GQS360" s="1"/>
      <c r="GQT360" s="1"/>
      <c r="GQU360" s="1"/>
      <c r="GQV360" s="1"/>
      <c r="GQW360" s="1"/>
      <c r="GQX360" s="1"/>
      <c r="GQY360" s="1"/>
      <c r="GQZ360" s="1"/>
      <c r="GRA360" s="1"/>
      <c r="GRB360" s="1"/>
      <c r="GRC360" s="1"/>
      <c r="GRD360" s="1"/>
      <c r="GRE360" s="1"/>
      <c r="GRF360" s="1"/>
      <c r="GRG360" s="1"/>
      <c r="GRH360" s="1"/>
      <c r="GRI360" s="1"/>
      <c r="GRJ360" s="1"/>
      <c r="GRK360" s="1"/>
      <c r="GRL360" s="1"/>
      <c r="GRM360" s="1"/>
      <c r="GRN360" s="1"/>
      <c r="GRO360" s="1"/>
      <c r="GRP360" s="1"/>
      <c r="GRQ360" s="1"/>
      <c r="GRR360" s="1"/>
      <c r="GRS360" s="1"/>
      <c r="GRT360" s="1"/>
      <c r="GRU360" s="1"/>
      <c r="GRV360" s="1"/>
      <c r="GRW360" s="1"/>
      <c r="GRX360" s="1"/>
      <c r="GRY360" s="1"/>
      <c r="GRZ360" s="1"/>
      <c r="GSA360" s="1"/>
      <c r="GSB360" s="1"/>
      <c r="GSC360" s="1"/>
      <c r="GSD360" s="1"/>
      <c r="GSE360" s="1"/>
      <c r="GSF360" s="1"/>
      <c r="GSG360" s="1"/>
      <c r="GSH360" s="1"/>
      <c r="GSI360" s="1"/>
      <c r="GSJ360" s="1"/>
      <c r="GSK360" s="1"/>
      <c r="GSL360" s="1"/>
      <c r="GSM360" s="1"/>
      <c r="GSN360" s="1"/>
      <c r="GSO360" s="1"/>
      <c r="GSP360" s="1"/>
      <c r="GSQ360" s="1"/>
      <c r="GSR360" s="1"/>
      <c r="GSS360" s="1"/>
      <c r="GST360" s="1"/>
      <c r="GSU360" s="1"/>
      <c r="GSV360" s="1"/>
      <c r="GSW360" s="1"/>
      <c r="GSX360" s="1"/>
      <c r="GSY360" s="1"/>
      <c r="GSZ360" s="1"/>
      <c r="GTA360" s="1"/>
      <c r="GTB360" s="1"/>
      <c r="GTC360" s="1"/>
      <c r="GTD360" s="1"/>
      <c r="GTE360" s="1"/>
      <c r="GTF360" s="1"/>
      <c r="GTG360" s="1"/>
      <c r="GTH360" s="1"/>
      <c r="GTI360" s="1"/>
      <c r="GTJ360" s="1"/>
      <c r="GTK360" s="1"/>
      <c r="GTL360" s="1"/>
      <c r="GTM360" s="1"/>
      <c r="GTN360" s="1"/>
      <c r="GTO360" s="1"/>
      <c r="GTP360" s="1"/>
      <c r="GTQ360" s="1"/>
      <c r="GTR360" s="1"/>
      <c r="GTS360" s="1"/>
      <c r="GTT360" s="1"/>
      <c r="GTU360" s="1"/>
      <c r="GTV360" s="1"/>
      <c r="GTW360" s="1"/>
      <c r="GTX360" s="1"/>
      <c r="GTY360" s="1"/>
      <c r="GTZ360" s="1"/>
      <c r="GUA360" s="1"/>
      <c r="GUB360" s="1"/>
      <c r="GUC360" s="1"/>
      <c r="GUD360" s="1"/>
      <c r="GUE360" s="1"/>
      <c r="GUF360" s="1"/>
      <c r="GUG360" s="1"/>
      <c r="GUH360" s="1"/>
      <c r="GUI360" s="1"/>
      <c r="GUJ360" s="1"/>
      <c r="GUK360" s="1"/>
      <c r="GUL360" s="1"/>
      <c r="GUM360" s="1"/>
      <c r="GUN360" s="1"/>
      <c r="GUO360" s="1"/>
      <c r="GUP360" s="1"/>
      <c r="GUQ360" s="1"/>
      <c r="GUR360" s="1"/>
      <c r="GUS360" s="1"/>
      <c r="GUT360" s="1"/>
      <c r="GUU360" s="1"/>
      <c r="GUV360" s="1"/>
      <c r="GUW360" s="1"/>
      <c r="GUX360" s="1"/>
      <c r="GUY360" s="1"/>
      <c r="GUZ360" s="1"/>
      <c r="GVA360" s="1"/>
      <c r="GVB360" s="1"/>
      <c r="GVC360" s="1"/>
      <c r="GVD360" s="1"/>
      <c r="GVE360" s="1"/>
      <c r="GVF360" s="1"/>
      <c r="GVG360" s="1"/>
      <c r="GVH360" s="1"/>
      <c r="GVI360" s="1"/>
      <c r="GVJ360" s="1"/>
      <c r="GVK360" s="1"/>
      <c r="GVL360" s="1"/>
      <c r="GVM360" s="1"/>
      <c r="GVN360" s="1"/>
      <c r="GVO360" s="1"/>
      <c r="GVP360" s="1"/>
      <c r="GVQ360" s="1"/>
      <c r="GVR360" s="1"/>
      <c r="GVS360" s="1"/>
      <c r="GVT360" s="1"/>
      <c r="GVU360" s="1"/>
      <c r="GVV360" s="1"/>
      <c r="GVW360" s="1"/>
      <c r="GVX360" s="1"/>
      <c r="GVY360" s="1"/>
      <c r="GVZ360" s="1"/>
      <c r="GWA360" s="1"/>
      <c r="GWB360" s="1"/>
      <c r="GWC360" s="1"/>
      <c r="GWD360" s="1"/>
      <c r="GWE360" s="1"/>
      <c r="GWF360" s="1"/>
      <c r="GWG360" s="1"/>
      <c r="GWH360" s="1"/>
      <c r="GWI360" s="1"/>
      <c r="GWJ360" s="1"/>
      <c r="GWK360" s="1"/>
      <c r="GWL360" s="1"/>
      <c r="GWM360" s="1"/>
      <c r="GWN360" s="1"/>
      <c r="GWO360" s="1"/>
      <c r="GWP360" s="1"/>
      <c r="GWQ360" s="1"/>
      <c r="GWR360" s="1"/>
      <c r="GWS360" s="1"/>
      <c r="GWT360" s="1"/>
      <c r="GWU360" s="1"/>
      <c r="GWV360" s="1"/>
      <c r="GWW360" s="1"/>
      <c r="GWX360" s="1"/>
      <c r="GWY360" s="1"/>
      <c r="GWZ360" s="1"/>
      <c r="GXA360" s="1"/>
      <c r="GXB360" s="1"/>
      <c r="GXC360" s="1"/>
      <c r="GXD360" s="1"/>
      <c r="GXE360" s="1"/>
      <c r="GXF360" s="1"/>
      <c r="GXG360" s="1"/>
      <c r="GXH360" s="1"/>
      <c r="GXI360" s="1"/>
      <c r="GXJ360" s="1"/>
      <c r="GXK360" s="1"/>
      <c r="GXL360" s="1"/>
      <c r="GXM360" s="1"/>
      <c r="GXN360" s="1"/>
      <c r="GXO360" s="1"/>
      <c r="GXP360" s="1"/>
      <c r="GXQ360" s="1"/>
      <c r="GXR360" s="1"/>
      <c r="GXS360" s="1"/>
      <c r="GXT360" s="1"/>
      <c r="GXU360" s="1"/>
      <c r="GXV360" s="1"/>
      <c r="GXW360" s="1"/>
      <c r="GXX360" s="1"/>
      <c r="GXY360" s="1"/>
      <c r="GXZ360" s="1"/>
      <c r="GYA360" s="1"/>
      <c r="GYB360" s="1"/>
      <c r="GYC360" s="1"/>
      <c r="GYD360" s="1"/>
      <c r="GYE360" s="1"/>
      <c r="GYF360" s="1"/>
      <c r="GYG360" s="1"/>
      <c r="GYH360" s="1"/>
      <c r="GYI360" s="1"/>
      <c r="GYJ360" s="1"/>
      <c r="GYK360" s="1"/>
      <c r="GYL360" s="1"/>
      <c r="GYM360" s="1"/>
      <c r="GYN360" s="1"/>
      <c r="GYO360" s="1"/>
      <c r="GYP360" s="1"/>
      <c r="GYQ360" s="1"/>
      <c r="GYR360" s="1"/>
      <c r="GYS360" s="1"/>
      <c r="GYT360" s="1"/>
      <c r="GYU360" s="1"/>
      <c r="GYV360" s="1"/>
      <c r="GYW360" s="1"/>
      <c r="GYX360" s="1"/>
      <c r="GYY360" s="1"/>
      <c r="GYZ360" s="1"/>
      <c r="GZA360" s="1"/>
      <c r="GZB360" s="1"/>
      <c r="GZC360" s="1"/>
      <c r="GZD360" s="1"/>
      <c r="GZE360" s="1"/>
      <c r="GZF360" s="1"/>
      <c r="GZG360" s="1"/>
      <c r="GZH360" s="1"/>
      <c r="GZI360" s="1"/>
      <c r="GZJ360" s="1"/>
      <c r="GZK360" s="1"/>
      <c r="GZL360" s="1"/>
      <c r="GZM360" s="1"/>
      <c r="GZN360" s="1"/>
      <c r="GZO360" s="1"/>
      <c r="GZP360" s="1"/>
      <c r="GZQ360" s="1"/>
      <c r="GZR360" s="1"/>
      <c r="GZS360" s="1"/>
      <c r="GZT360" s="1"/>
      <c r="GZU360" s="1"/>
      <c r="GZV360" s="1"/>
      <c r="GZW360" s="1"/>
      <c r="GZX360" s="1"/>
      <c r="GZY360" s="1"/>
      <c r="GZZ360" s="1"/>
      <c r="HAA360" s="1"/>
      <c r="HAB360" s="1"/>
      <c r="HAC360" s="1"/>
      <c r="HAD360" s="1"/>
      <c r="HAE360" s="1"/>
      <c r="HAF360" s="1"/>
      <c r="HAG360" s="1"/>
      <c r="HAH360" s="1"/>
      <c r="HAI360" s="1"/>
      <c r="HAJ360" s="1"/>
      <c r="HAK360" s="1"/>
      <c r="HAL360" s="1"/>
      <c r="HAM360" s="1"/>
      <c r="HAN360" s="1"/>
      <c r="HAO360" s="1"/>
      <c r="HAP360" s="1"/>
      <c r="HAQ360" s="1"/>
      <c r="HAR360" s="1"/>
      <c r="HAS360" s="1"/>
      <c r="HAT360" s="1"/>
      <c r="HAU360" s="1"/>
      <c r="HAV360" s="1"/>
      <c r="HAW360" s="1"/>
      <c r="HAX360" s="1"/>
      <c r="HAY360" s="1"/>
      <c r="HAZ360" s="1"/>
      <c r="HBA360" s="1"/>
      <c r="HBB360" s="1"/>
      <c r="HBC360" s="1"/>
      <c r="HBD360" s="1"/>
      <c r="HBE360" s="1"/>
      <c r="HBF360" s="1"/>
      <c r="HBG360" s="1"/>
      <c r="HBH360" s="1"/>
      <c r="HBI360" s="1"/>
      <c r="HBJ360" s="1"/>
      <c r="HBK360" s="1"/>
      <c r="HBL360" s="1"/>
      <c r="HBM360" s="1"/>
      <c r="HBN360" s="1"/>
      <c r="HBO360" s="1"/>
      <c r="HBP360" s="1"/>
      <c r="HBQ360" s="1"/>
      <c r="HBR360" s="1"/>
      <c r="HBS360" s="1"/>
      <c r="HBT360" s="1"/>
      <c r="HBU360" s="1"/>
      <c r="HBV360" s="1"/>
      <c r="HBW360" s="1"/>
      <c r="HBX360" s="1"/>
      <c r="HBY360" s="1"/>
      <c r="HBZ360" s="1"/>
      <c r="HCA360" s="1"/>
      <c r="HCB360" s="1"/>
      <c r="HCC360" s="1"/>
      <c r="HCD360" s="1"/>
      <c r="HCE360" s="1"/>
      <c r="HCF360" s="1"/>
      <c r="HCG360" s="1"/>
      <c r="HCH360" s="1"/>
      <c r="HCI360" s="1"/>
      <c r="HCJ360" s="1"/>
      <c r="HCK360" s="1"/>
      <c r="HCL360" s="1"/>
      <c r="HCM360" s="1"/>
      <c r="HCN360" s="1"/>
      <c r="HCO360" s="1"/>
      <c r="HCP360" s="1"/>
      <c r="HCQ360" s="1"/>
      <c r="HCR360" s="1"/>
      <c r="HCS360" s="1"/>
      <c r="HCT360" s="1"/>
      <c r="HCU360" s="1"/>
      <c r="HCV360" s="1"/>
      <c r="HCW360" s="1"/>
      <c r="HCX360" s="1"/>
      <c r="HCY360" s="1"/>
      <c r="HCZ360" s="1"/>
      <c r="HDA360" s="1"/>
      <c r="HDB360" s="1"/>
      <c r="HDC360" s="1"/>
      <c r="HDD360" s="1"/>
      <c r="HDE360" s="1"/>
      <c r="HDF360" s="1"/>
      <c r="HDG360" s="1"/>
      <c r="HDH360" s="1"/>
      <c r="HDI360" s="1"/>
      <c r="HDJ360" s="1"/>
      <c r="HDK360" s="1"/>
      <c r="HDL360" s="1"/>
      <c r="HDM360" s="1"/>
      <c r="HDN360" s="1"/>
      <c r="HDO360" s="1"/>
      <c r="HDP360" s="1"/>
      <c r="HDQ360" s="1"/>
      <c r="HDR360" s="1"/>
      <c r="HDS360" s="1"/>
      <c r="HDT360" s="1"/>
      <c r="HDU360" s="1"/>
      <c r="HDV360" s="1"/>
      <c r="HDW360" s="1"/>
      <c r="HDX360" s="1"/>
      <c r="HDY360" s="1"/>
      <c r="HDZ360" s="1"/>
      <c r="HEA360" s="1"/>
      <c r="HEB360" s="1"/>
      <c r="HEC360" s="1"/>
      <c r="HED360" s="1"/>
      <c r="HEE360" s="1"/>
      <c r="HEF360" s="1"/>
      <c r="HEG360" s="1"/>
      <c r="HEH360" s="1"/>
      <c r="HEI360" s="1"/>
      <c r="HEJ360" s="1"/>
      <c r="HEK360" s="1"/>
      <c r="HEL360" s="1"/>
      <c r="HEM360" s="1"/>
      <c r="HEN360" s="1"/>
      <c r="HEO360" s="1"/>
      <c r="HEP360" s="1"/>
      <c r="HEQ360" s="1"/>
      <c r="HER360" s="1"/>
      <c r="HES360" s="1"/>
      <c r="HET360" s="1"/>
      <c r="HEU360" s="1"/>
      <c r="HEV360" s="1"/>
      <c r="HEW360" s="1"/>
      <c r="HEX360" s="1"/>
      <c r="HEY360" s="1"/>
      <c r="HEZ360" s="1"/>
      <c r="HFA360" s="1"/>
      <c r="HFB360" s="1"/>
      <c r="HFC360" s="1"/>
      <c r="HFD360" s="1"/>
      <c r="HFE360" s="1"/>
      <c r="HFF360" s="1"/>
      <c r="HFG360" s="1"/>
      <c r="HFH360" s="1"/>
      <c r="HFI360" s="1"/>
      <c r="HFJ360" s="1"/>
      <c r="HFK360" s="1"/>
      <c r="HFL360" s="1"/>
      <c r="HFM360" s="1"/>
      <c r="HFN360" s="1"/>
      <c r="HFO360" s="1"/>
      <c r="HFP360" s="1"/>
      <c r="HFQ360" s="1"/>
      <c r="HFR360" s="1"/>
      <c r="HFS360" s="1"/>
      <c r="HFT360" s="1"/>
      <c r="HFU360" s="1"/>
      <c r="HFV360" s="1"/>
      <c r="HFW360" s="1"/>
      <c r="HFX360" s="1"/>
      <c r="HFY360" s="1"/>
      <c r="HFZ360" s="1"/>
      <c r="HGA360" s="1"/>
      <c r="HGB360" s="1"/>
      <c r="HGC360" s="1"/>
      <c r="HGD360" s="1"/>
      <c r="HGE360" s="1"/>
      <c r="HGF360" s="1"/>
      <c r="HGG360" s="1"/>
      <c r="HGH360" s="1"/>
      <c r="HGI360" s="1"/>
      <c r="HGJ360" s="1"/>
      <c r="HGK360" s="1"/>
      <c r="HGL360" s="1"/>
      <c r="HGM360" s="1"/>
      <c r="HGN360" s="1"/>
      <c r="HGO360" s="1"/>
      <c r="HGP360" s="1"/>
      <c r="HGQ360" s="1"/>
      <c r="HGR360" s="1"/>
      <c r="HGS360" s="1"/>
      <c r="HGT360" s="1"/>
      <c r="HGU360" s="1"/>
      <c r="HGV360" s="1"/>
      <c r="HGW360" s="1"/>
      <c r="HGX360" s="1"/>
      <c r="HGY360" s="1"/>
      <c r="HGZ360" s="1"/>
      <c r="HHA360" s="1"/>
      <c r="HHB360" s="1"/>
      <c r="HHC360" s="1"/>
      <c r="HHD360" s="1"/>
      <c r="HHE360" s="1"/>
      <c r="HHF360" s="1"/>
      <c r="HHG360" s="1"/>
      <c r="HHH360" s="1"/>
      <c r="HHI360" s="1"/>
      <c r="HHJ360" s="1"/>
      <c r="HHK360" s="1"/>
      <c r="HHL360" s="1"/>
      <c r="HHM360" s="1"/>
      <c r="HHN360" s="1"/>
      <c r="HHO360" s="1"/>
      <c r="HHP360" s="1"/>
      <c r="HHQ360" s="1"/>
      <c r="HHR360" s="1"/>
      <c r="HHS360" s="1"/>
      <c r="HHT360" s="1"/>
      <c r="HHU360" s="1"/>
      <c r="HHV360" s="1"/>
      <c r="HHW360" s="1"/>
      <c r="HHX360" s="1"/>
      <c r="HHY360" s="1"/>
      <c r="HHZ360" s="1"/>
      <c r="HIA360" s="1"/>
      <c r="HIB360" s="1"/>
      <c r="HIC360" s="1"/>
      <c r="HID360" s="1"/>
      <c r="HIE360" s="1"/>
      <c r="HIF360" s="1"/>
      <c r="HIG360" s="1"/>
      <c r="HIH360" s="1"/>
      <c r="HII360" s="1"/>
      <c r="HIJ360" s="1"/>
      <c r="HIK360" s="1"/>
      <c r="HIL360" s="1"/>
      <c r="HIM360" s="1"/>
      <c r="HIN360" s="1"/>
      <c r="HIO360" s="1"/>
      <c r="HIP360" s="1"/>
      <c r="HIQ360" s="1"/>
      <c r="HIR360" s="1"/>
      <c r="HIS360" s="1"/>
      <c r="HIT360" s="1"/>
      <c r="HIU360" s="1"/>
      <c r="HIV360" s="1"/>
      <c r="HIW360" s="1"/>
      <c r="HIX360" s="1"/>
      <c r="HIY360" s="1"/>
      <c r="HIZ360" s="1"/>
      <c r="HJA360" s="1"/>
      <c r="HJB360" s="1"/>
      <c r="HJC360" s="1"/>
      <c r="HJD360" s="1"/>
      <c r="HJE360" s="1"/>
      <c r="HJF360" s="1"/>
      <c r="HJG360" s="1"/>
      <c r="HJH360" s="1"/>
      <c r="HJI360" s="1"/>
      <c r="HJJ360" s="1"/>
      <c r="HJK360" s="1"/>
      <c r="HJL360" s="1"/>
      <c r="HJM360" s="1"/>
      <c r="HJN360" s="1"/>
      <c r="HJO360" s="1"/>
      <c r="HJP360" s="1"/>
      <c r="HJQ360" s="1"/>
      <c r="HJR360" s="1"/>
      <c r="HJS360" s="1"/>
      <c r="HJT360" s="1"/>
      <c r="HJU360" s="1"/>
      <c r="HJV360" s="1"/>
      <c r="HJW360" s="1"/>
      <c r="HJX360" s="1"/>
      <c r="HJY360" s="1"/>
      <c r="HJZ360" s="1"/>
      <c r="HKA360" s="1"/>
      <c r="HKB360" s="1"/>
      <c r="HKC360" s="1"/>
      <c r="HKD360" s="1"/>
      <c r="HKE360" s="1"/>
      <c r="HKF360" s="1"/>
      <c r="HKG360" s="1"/>
      <c r="HKH360" s="1"/>
      <c r="HKI360" s="1"/>
      <c r="HKJ360" s="1"/>
      <c r="HKK360" s="1"/>
      <c r="HKL360" s="1"/>
      <c r="HKM360" s="1"/>
      <c r="HKN360" s="1"/>
      <c r="HKO360" s="1"/>
      <c r="HKP360" s="1"/>
      <c r="HKQ360" s="1"/>
      <c r="HKR360" s="1"/>
      <c r="HKS360" s="1"/>
      <c r="HKT360" s="1"/>
      <c r="HKU360" s="1"/>
      <c r="HKV360" s="1"/>
      <c r="HKW360" s="1"/>
      <c r="HKX360" s="1"/>
      <c r="HKY360" s="1"/>
      <c r="HKZ360" s="1"/>
      <c r="HLA360" s="1"/>
      <c r="HLB360" s="1"/>
      <c r="HLC360" s="1"/>
      <c r="HLD360" s="1"/>
      <c r="HLE360" s="1"/>
      <c r="HLF360" s="1"/>
      <c r="HLG360" s="1"/>
      <c r="HLH360" s="1"/>
      <c r="HLI360" s="1"/>
      <c r="HLJ360" s="1"/>
      <c r="HLK360" s="1"/>
      <c r="HLL360" s="1"/>
      <c r="HLM360" s="1"/>
      <c r="HLN360" s="1"/>
      <c r="HLO360" s="1"/>
      <c r="HLP360" s="1"/>
      <c r="HLQ360" s="1"/>
      <c r="HLR360" s="1"/>
      <c r="HLS360" s="1"/>
      <c r="HLT360" s="1"/>
      <c r="HLU360" s="1"/>
      <c r="HLV360" s="1"/>
      <c r="HLW360" s="1"/>
      <c r="HLX360" s="1"/>
      <c r="HLY360" s="1"/>
      <c r="HLZ360" s="1"/>
      <c r="HMA360" s="1"/>
      <c r="HMB360" s="1"/>
      <c r="HMC360" s="1"/>
      <c r="HMD360" s="1"/>
      <c r="HME360" s="1"/>
      <c r="HMF360" s="1"/>
      <c r="HMG360" s="1"/>
      <c r="HMH360" s="1"/>
      <c r="HMI360" s="1"/>
      <c r="HMJ360" s="1"/>
      <c r="HMK360" s="1"/>
      <c r="HML360" s="1"/>
      <c r="HMM360" s="1"/>
      <c r="HMN360" s="1"/>
      <c r="HMO360" s="1"/>
      <c r="HMP360" s="1"/>
      <c r="HMQ360" s="1"/>
      <c r="HMR360" s="1"/>
      <c r="HMS360" s="1"/>
      <c r="HMT360" s="1"/>
      <c r="HMU360" s="1"/>
      <c r="HMV360" s="1"/>
      <c r="HMW360" s="1"/>
      <c r="HMX360" s="1"/>
      <c r="HMY360" s="1"/>
      <c r="HMZ360" s="1"/>
      <c r="HNA360" s="1"/>
      <c r="HNB360" s="1"/>
      <c r="HNC360" s="1"/>
      <c r="HND360" s="1"/>
      <c r="HNE360" s="1"/>
      <c r="HNF360" s="1"/>
      <c r="HNG360" s="1"/>
      <c r="HNH360" s="1"/>
      <c r="HNI360" s="1"/>
      <c r="HNJ360" s="1"/>
      <c r="HNK360" s="1"/>
      <c r="HNL360" s="1"/>
      <c r="HNM360" s="1"/>
      <c r="HNN360" s="1"/>
      <c r="HNO360" s="1"/>
      <c r="HNP360" s="1"/>
      <c r="HNQ360" s="1"/>
      <c r="HNR360" s="1"/>
      <c r="HNS360" s="1"/>
      <c r="HNT360" s="1"/>
      <c r="HNU360" s="1"/>
      <c r="HNV360" s="1"/>
      <c r="HNW360" s="1"/>
      <c r="HNX360" s="1"/>
      <c r="HNY360" s="1"/>
      <c r="HNZ360" s="1"/>
      <c r="HOA360" s="1"/>
      <c r="HOB360" s="1"/>
      <c r="HOC360" s="1"/>
      <c r="HOD360" s="1"/>
      <c r="HOE360" s="1"/>
      <c r="HOF360" s="1"/>
      <c r="HOG360" s="1"/>
      <c r="HOH360" s="1"/>
      <c r="HOI360" s="1"/>
      <c r="HOJ360" s="1"/>
      <c r="HOK360" s="1"/>
      <c r="HOL360" s="1"/>
      <c r="HOM360" s="1"/>
      <c r="HON360" s="1"/>
      <c r="HOO360" s="1"/>
      <c r="HOP360" s="1"/>
      <c r="HOQ360" s="1"/>
      <c r="HOR360" s="1"/>
      <c r="HOS360" s="1"/>
      <c r="HOT360" s="1"/>
      <c r="HOU360" s="1"/>
      <c r="HOV360" s="1"/>
      <c r="HOW360" s="1"/>
      <c r="HOX360" s="1"/>
      <c r="HOY360" s="1"/>
      <c r="HOZ360" s="1"/>
      <c r="HPA360" s="1"/>
      <c r="HPB360" s="1"/>
      <c r="HPC360" s="1"/>
      <c r="HPD360" s="1"/>
      <c r="HPE360" s="1"/>
      <c r="HPF360" s="1"/>
      <c r="HPG360" s="1"/>
      <c r="HPH360" s="1"/>
      <c r="HPI360" s="1"/>
      <c r="HPJ360" s="1"/>
      <c r="HPK360" s="1"/>
      <c r="HPL360" s="1"/>
      <c r="HPM360" s="1"/>
      <c r="HPN360" s="1"/>
      <c r="HPO360" s="1"/>
      <c r="HPP360" s="1"/>
      <c r="HPQ360" s="1"/>
      <c r="HPR360" s="1"/>
      <c r="HPS360" s="1"/>
      <c r="HPT360" s="1"/>
      <c r="HPU360" s="1"/>
      <c r="HPV360" s="1"/>
      <c r="HPW360" s="1"/>
      <c r="HPX360" s="1"/>
      <c r="HPY360" s="1"/>
      <c r="HPZ360" s="1"/>
      <c r="HQA360" s="1"/>
      <c r="HQB360" s="1"/>
      <c r="HQC360" s="1"/>
      <c r="HQD360" s="1"/>
      <c r="HQE360" s="1"/>
      <c r="HQF360" s="1"/>
      <c r="HQG360" s="1"/>
      <c r="HQH360" s="1"/>
      <c r="HQI360" s="1"/>
      <c r="HQJ360" s="1"/>
      <c r="HQK360" s="1"/>
      <c r="HQL360" s="1"/>
      <c r="HQM360" s="1"/>
      <c r="HQN360" s="1"/>
      <c r="HQO360" s="1"/>
      <c r="HQP360" s="1"/>
      <c r="HQQ360" s="1"/>
      <c r="HQR360" s="1"/>
      <c r="HQS360" s="1"/>
      <c r="HQT360" s="1"/>
      <c r="HQU360" s="1"/>
      <c r="HQV360" s="1"/>
      <c r="HQW360" s="1"/>
      <c r="HQX360" s="1"/>
      <c r="HQY360" s="1"/>
      <c r="HQZ360" s="1"/>
      <c r="HRA360" s="1"/>
      <c r="HRB360" s="1"/>
      <c r="HRC360" s="1"/>
      <c r="HRD360" s="1"/>
      <c r="HRE360" s="1"/>
      <c r="HRF360" s="1"/>
      <c r="HRG360" s="1"/>
      <c r="HRH360" s="1"/>
      <c r="HRI360" s="1"/>
      <c r="HRJ360" s="1"/>
      <c r="HRK360" s="1"/>
      <c r="HRL360" s="1"/>
      <c r="HRM360" s="1"/>
      <c r="HRN360" s="1"/>
      <c r="HRO360" s="1"/>
      <c r="HRP360" s="1"/>
      <c r="HRQ360" s="1"/>
      <c r="HRR360" s="1"/>
      <c r="HRS360" s="1"/>
      <c r="HRT360" s="1"/>
      <c r="HRU360" s="1"/>
      <c r="HRV360" s="1"/>
      <c r="HRW360" s="1"/>
      <c r="HRX360" s="1"/>
      <c r="HRY360" s="1"/>
      <c r="HRZ360" s="1"/>
      <c r="HSA360" s="1"/>
      <c r="HSB360" s="1"/>
      <c r="HSC360" s="1"/>
      <c r="HSD360" s="1"/>
      <c r="HSE360" s="1"/>
      <c r="HSF360" s="1"/>
      <c r="HSG360" s="1"/>
      <c r="HSH360" s="1"/>
      <c r="HSI360" s="1"/>
      <c r="HSJ360" s="1"/>
      <c r="HSK360" s="1"/>
      <c r="HSL360" s="1"/>
      <c r="HSM360" s="1"/>
      <c r="HSN360" s="1"/>
      <c r="HSO360" s="1"/>
      <c r="HSP360" s="1"/>
      <c r="HSQ360" s="1"/>
      <c r="HSR360" s="1"/>
      <c r="HSS360" s="1"/>
      <c r="HST360" s="1"/>
      <c r="HSU360" s="1"/>
      <c r="HSV360" s="1"/>
      <c r="HSW360" s="1"/>
      <c r="HSX360" s="1"/>
      <c r="HSY360" s="1"/>
      <c r="HSZ360" s="1"/>
      <c r="HTA360" s="1"/>
      <c r="HTB360" s="1"/>
      <c r="HTC360" s="1"/>
      <c r="HTD360" s="1"/>
      <c r="HTE360" s="1"/>
      <c r="HTF360" s="1"/>
      <c r="HTG360" s="1"/>
      <c r="HTH360" s="1"/>
      <c r="HTI360" s="1"/>
      <c r="HTJ360" s="1"/>
      <c r="HTK360" s="1"/>
      <c r="HTL360" s="1"/>
      <c r="HTM360" s="1"/>
      <c r="HTN360" s="1"/>
      <c r="HTO360" s="1"/>
      <c r="HTP360" s="1"/>
      <c r="HTQ360" s="1"/>
      <c r="HTR360" s="1"/>
      <c r="HTS360" s="1"/>
      <c r="HTT360" s="1"/>
      <c r="HTU360" s="1"/>
      <c r="HTV360" s="1"/>
      <c r="HTW360" s="1"/>
      <c r="HTX360" s="1"/>
      <c r="HTY360" s="1"/>
      <c r="HTZ360" s="1"/>
      <c r="HUA360" s="1"/>
      <c r="HUB360" s="1"/>
      <c r="HUC360" s="1"/>
      <c r="HUD360" s="1"/>
      <c r="HUE360" s="1"/>
      <c r="HUF360" s="1"/>
      <c r="HUG360" s="1"/>
      <c r="HUH360" s="1"/>
      <c r="HUI360" s="1"/>
      <c r="HUJ360" s="1"/>
      <c r="HUK360" s="1"/>
      <c r="HUL360" s="1"/>
      <c r="HUM360" s="1"/>
      <c r="HUN360" s="1"/>
      <c r="HUO360" s="1"/>
      <c r="HUP360" s="1"/>
      <c r="HUQ360" s="1"/>
      <c r="HUR360" s="1"/>
      <c r="HUS360" s="1"/>
      <c r="HUT360" s="1"/>
      <c r="HUU360" s="1"/>
      <c r="HUV360" s="1"/>
      <c r="HUW360" s="1"/>
      <c r="HUX360" s="1"/>
      <c r="HUY360" s="1"/>
      <c r="HUZ360" s="1"/>
      <c r="HVA360" s="1"/>
      <c r="HVB360" s="1"/>
      <c r="HVC360" s="1"/>
      <c r="HVD360" s="1"/>
      <c r="HVE360" s="1"/>
      <c r="HVF360" s="1"/>
      <c r="HVG360" s="1"/>
      <c r="HVH360" s="1"/>
      <c r="HVI360" s="1"/>
      <c r="HVJ360" s="1"/>
      <c r="HVK360" s="1"/>
      <c r="HVL360" s="1"/>
      <c r="HVM360" s="1"/>
      <c r="HVN360" s="1"/>
      <c r="HVO360" s="1"/>
      <c r="HVP360" s="1"/>
      <c r="HVQ360" s="1"/>
      <c r="HVR360" s="1"/>
      <c r="HVS360" s="1"/>
      <c r="HVT360" s="1"/>
      <c r="HVU360" s="1"/>
      <c r="HVV360" s="1"/>
      <c r="HVW360" s="1"/>
      <c r="HVX360" s="1"/>
      <c r="HVY360" s="1"/>
      <c r="HVZ360" s="1"/>
      <c r="HWA360" s="1"/>
      <c r="HWB360" s="1"/>
      <c r="HWC360" s="1"/>
      <c r="HWD360" s="1"/>
      <c r="HWE360" s="1"/>
      <c r="HWF360" s="1"/>
      <c r="HWG360" s="1"/>
      <c r="HWH360" s="1"/>
      <c r="HWI360" s="1"/>
      <c r="HWJ360" s="1"/>
      <c r="HWK360" s="1"/>
      <c r="HWL360" s="1"/>
      <c r="HWM360" s="1"/>
      <c r="HWN360" s="1"/>
      <c r="HWO360" s="1"/>
      <c r="HWP360" s="1"/>
      <c r="HWQ360" s="1"/>
      <c r="HWR360" s="1"/>
      <c r="HWS360" s="1"/>
      <c r="HWT360" s="1"/>
      <c r="HWU360" s="1"/>
      <c r="HWV360" s="1"/>
      <c r="HWW360" s="1"/>
      <c r="HWX360" s="1"/>
      <c r="HWY360" s="1"/>
      <c r="HWZ360" s="1"/>
      <c r="HXA360" s="1"/>
      <c r="HXB360" s="1"/>
      <c r="HXC360" s="1"/>
      <c r="HXD360" s="1"/>
      <c r="HXE360" s="1"/>
      <c r="HXF360" s="1"/>
      <c r="HXG360" s="1"/>
      <c r="HXH360" s="1"/>
      <c r="HXI360" s="1"/>
      <c r="HXJ360" s="1"/>
      <c r="HXK360" s="1"/>
      <c r="HXL360" s="1"/>
      <c r="HXM360" s="1"/>
      <c r="HXN360" s="1"/>
      <c r="HXO360" s="1"/>
      <c r="HXP360" s="1"/>
      <c r="HXQ360" s="1"/>
      <c r="HXR360" s="1"/>
      <c r="HXS360" s="1"/>
      <c r="HXT360" s="1"/>
      <c r="HXU360" s="1"/>
      <c r="HXV360" s="1"/>
      <c r="HXW360" s="1"/>
      <c r="HXX360" s="1"/>
      <c r="HXY360" s="1"/>
      <c r="HXZ360" s="1"/>
      <c r="HYA360" s="1"/>
      <c r="HYB360" s="1"/>
      <c r="HYC360" s="1"/>
      <c r="HYD360" s="1"/>
      <c r="HYE360" s="1"/>
      <c r="HYF360" s="1"/>
      <c r="HYG360" s="1"/>
      <c r="HYH360" s="1"/>
      <c r="HYI360" s="1"/>
      <c r="HYJ360" s="1"/>
      <c r="HYK360" s="1"/>
      <c r="HYL360" s="1"/>
      <c r="HYM360" s="1"/>
      <c r="HYN360" s="1"/>
      <c r="HYO360" s="1"/>
      <c r="HYP360" s="1"/>
      <c r="HYQ360" s="1"/>
      <c r="HYR360" s="1"/>
      <c r="HYS360" s="1"/>
      <c r="HYT360" s="1"/>
      <c r="HYU360" s="1"/>
      <c r="HYV360" s="1"/>
      <c r="HYW360" s="1"/>
      <c r="HYX360" s="1"/>
      <c r="HYY360" s="1"/>
      <c r="HYZ360" s="1"/>
      <c r="HZA360" s="1"/>
      <c r="HZB360" s="1"/>
      <c r="HZC360" s="1"/>
      <c r="HZD360" s="1"/>
      <c r="HZE360" s="1"/>
      <c r="HZF360" s="1"/>
      <c r="HZG360" s="1"/>
      <c r="HZH360" s="1"/>
      <c r="HZI360" s="1"/>
      <c r="HZJ360" s="1"/>
      <c r="HZK360" s="1"/>
      <c r="HZL360" s="1"/>
      <c r="HZM360" s="1"/>
      <c r="HZN360" s="1"/>
      <c r="HZO360" s="1"/>
      <c r="HZP360" s="1"/>
      <c r="HZQ360" s="1"/>
      <c r="HZR360" s="1"/>
      <c r="HZS360" s="1"/>
      <c r="HZT360" s="1"/>
      <c r="HZU360" s="1"/>
      <c r="HZV360" s="1"/>
      <c r="HZW360" s="1"/>
      <c r="HZX360" s="1"/>
      <c r="HZY360" s="1"/>
      <c r="HZZ360" s="1"/>
      <c r="IAA360" s="1"/>
      <c r="IAB360" s="1"/>
      <c r="IAC360" s="1"/>
      <c r="IAD360" s="1"/>
      <c r="IAE360" s="1"/>
      <c r="IAF360" s="1"/>
      <c r="IAG360" s="1"/>
      <c r="IAH360" s="1"/>
      <c r="IAI360" s="1"/>
      <c r="IAJ360" s="1"/>
      <c r="IAK360" s="1"/>
      <c r="IAL360" s="1"/>
      <c r="IAM360" s="1"/>
      <c r="IAN360" s="1"/>
      <c r="IAO360" s="1"/>
      <c r="IAP360" s="1"/>
      <c r="IAQ360" s="1"/>
      <c r="IAR360" s="1"/>
      <c r="IAS360" s="1"/>
      <c r="IAT360" s="1"/>
      <c r="IAU360" s="1"/>
      <c r="IAV360" s="1"/>
      <c r="IAW360" s="1"/>
      <c r="IAX360" s="1"/>
      <c r="IAY360" s="1"/>
      <c r="IAZ360" s="1"/>
      <c r="IBA360" s="1"/>
      <c r="IBB360" s="1"/>
      <c r="IBC360" s="1"/>
      <c r="IBD360" s="1"/>
      <c r="IBE360" s="1"/>
      <c r="IBF360" s="1"/>
      <c r="IBG360" s="1"/>
      <c r="IBH360" s="1"/>
      <c r="IBI360" s="1"/>
      <c r="IBJ360" s="1"/>
      <c r="IBK360" s="1"/>
      <c r="IBL360" s="1"/>
      <c r="IBM360" s="1"/>
      <c r="IBN360" s="1"/>
      <c r="IBO360" s="1"/>
      <c r="IBP360" s="1"/>
      <c r="IBQ360" s="1"/>
      <c r="IBR360" s="1"/>
      <c r="IBS360" s="1"/>
      <c r="IBT360" s="1"/>
      <c r="IBU360" s="1"/>
      <c r="IBV360" s="1"/>
      <c r="IBW360" s="1"/>
      <c r="IBX360" s="1"/>
      <c r="IBY360" s="1"/>
      <c r="IBZ360" s="1"/>
      <c r="ICA360" s="1"/>
      <c r="ICB360" s="1"/>
      <c r="ICC360" s="1"/>
      <c r="ICD360" s="1"/>
      <c r="ICE360" s="1"/>
      <c r="ICF360" s="1"/>
      <c r="ICG360" s="1"/>
      <c r="ICH360" s="1"/>
      <c r="ICI360" s="1"/>
      <c r="ICJ360" s="1"/>
      <c r="ICK360" s="1"/>
      <c r="ICL360" s="1"/>
      <c r="ICM360" s="1"/>
      <c r="ICN360" s="1"/>
      <c r="ICO360" s="1"/>
      <c r="ICP360" s="1"/>
      <c r="ICQ360" s="1"/>
      <c r="ICR360" s="1"/>
      <c r="ICS360" s="1"/>
      <c r="ICT360" s="1"/>
      <c r="ICU360" s="1"/>
      <c r="ICV360" s="1"/>
      <c r="ICW360" s="1"/>
      <c r="ICX360" s="1"/>
      <c r="ICY360" s="1"/>
      <c r="ICZ360" s="1"/>
      <c r="IDA360" s="1"/>
      <c r="IDB360" s="1"/>
      <c r="IDC360" s="1"/>
      <c r="IDD360" s="1"/>
      <c r="IDE360" s="1"/>
      <c r="IDF360" s="1"/>
      <c r="IDG360" s="1"/>
      <c r="IDH360" s="1"/>
      <c r="IDI360" s="1"/>
      <c r="IDJ360" s="1"/>
      <c r="IDK360" s="1"/>
      <c r="IDL360" s="1"/>
      <c r="IDM360" s="1"/>
      <c r="IDN360" s="1"/>
      <c r="IDO360" s="1"/>
      <c r="IDP360" s="1"/>
      <c r="IDQ360" s="1"/>
      <c r="IDR360" s="1"/>
      <c r="IDS360" s="1"/>
      <c r="IDT360" s="1"/>
      <c r="IDU360" s="1"/>
      <c r="IDV360" s="1"/>
      <c r="IDW360" s="1"/>
      <c r="IDX360" s="1"/>
      <c r="IDY360" s="1"/>
      <c r="IDZ360" s="1"/>
      <c r="IEA360" s="1"/>
      <c r="IEB360" s="1"/>
      <c r="IEC360" s="1"/>
      <c r="IED360" s="1"/>
      <c r="IEE360" s="1"/>
      <c r="IEF360" s="1"/>
      <c r="IEG360" s="1"/>
      <c r="IEH360" s="1"/>
      <c r="IEI360" s="1"/>
      <c r="IEJ360" s="1"/>
      <c r="IEK360" s="1"/>
      <c r="IEL360" s="1"/>
      <c r="IEM360" s="1"/>
      <c r="IEN360" s="1"/>
      <c r="IEO360" s="1"/>
      <c r="IEP360" s="1"/>
      <c r="IEQ360" s="1"/>
      <c r="IER360" s="1"/>
      <c r="IES360" s="1"/>
      <c r="IET360" s="1"/>
      <c r="IEU360" s="1"/>
      <c r="IEV360" s="1"/>
      <c r="IEW360" s="1"/>
      <c r="IEX360" s="1"/>
      <c r="IEY360" s="1"/>
      <c r="IEZ360" s="1"/>
      <c r="IFA360" s="1"/>
      <c r="IFB360" s="1"/>
      <c r="IFC360" s="1"/>
      <c r="IFD360" s="1"/>
      <c r="IFE360" s="1"/>
      <c r="IFF360" s="1"/>
      <c r="IFG360" s="1"/>
      <c r="IFH360" s="1"/>
      <c r="IFI360" s="1"/>
      <c r="IFJ360" s="1"/>
      <c r="IFK360" s="1"/>
      <c r="IFL360" s="1"/>
      <c r="IFM360" s="1"/>
      <c r="IFN360" s="1"/>
      <c r="IFO360" s="1"/>
      <c r="IFP360" s="1"/>
      <c r="IFQ360" s="1"/>
      <c r="IFR360" s="1"/>
      <c r="IFS360" s="1"/>
      <c r="IFT360" s="1"/>
      <c r="IFU360" s="1"/>
      <c r="IFV360" s="1"/>
      <c r="IFW360" s="1"/>
      <c r="IFX360" s="1"/>
      <c r="IFY360" s="1"/>
      <c r="IFZ360" s="1"/>
      <c r="IGA360" s="1"/>
      <c r="IGB360" s="1"/>
      <c r="IGC360" s="1"/>
      <c r="IGD360" s="1"/>
      <c r="IGE360" s="1"/>
      <c r="IGF360" s="1"/>
      <c r="IGG360" s="1"/>
      <c r="IGH360" s="1"/>
      <c r="IGI360" s="1"/>
      <c r="IGJ360" s="1"/>
      <c r="IGK360" s="1"/>
      <c r="IGL360" s="1"/>
      <c r="IGM360" s="1"/>
      <c r="IGN360" s="1"/>
      <c r="IGO360" s="1"/>
      <c r="IGP360" s="1"/>
      <c r="IGQ360" s="1"/>
      <c r="IGR360" s="1"/>
      <c r="IGS360" s="1"/>
      <c r="IGT360" s="1"/>
      <c r="IGU360" s="1"/>
      <c r="IGV360" s="1"/>
      <c r="IGW360" s="1"/>
      <c r="IGX360" s="1"/>
      <c r="IGY360" s="1"/>
      <c r="IGZ360" s="1"/>
      <c r="IHA360" s="1"/>
      <c r="IHB360" s="1"/>
      <c r="IHC360" s="1"/>
      <c r="IHD360" s="1"/>
      <c r="IHE360" s="1"/>
      <c r="IHF360" s="1"/>
      <c r="IHG360" s="1"/>
      <c r="IHH360" s="1"/>
      <c r="IHI360" s="1"/>
      <c r="IHJ360" s="1"/>
      <c r="IHK360" s="1"/>
      <c r="IHL360" s="1"/>
      <c r="IHM360" s="1"/>
      <c r="IHN360" s="1"/>
      <c r="IHO360" s="1"/>
      <c r="IHP360" s="1"/>
      <c r="IHQ360" s="1"/>
      <c r="IHR360" s="1"/>
      <c r="IHS360" s="1"/>
      <c r="IHT360" s="1"/>
      <c r="IHU360" s="1"/>
      <c r="IHV360" s="1"/>
      <c r="IHW360" s="1"/>
      <c r="IHX360" s="1"/>
      <c r="IHY360" s="1"/>
      <c r="IHZ360" s="1"/>
      <c r="IIA360" s="1"/>
      <c r="IIB360" s="1"/>
      <c r="IIC360" s="1"/>
      <c r="IID360" s="1"/>
      <c r="IIE360" s="1"/>
      <c r="IIF360" s="1"/>
      <c r="IIG360" s="1"/>
      <c r="IIH360" s="1"/>
      <c r="III360" s="1"/>
      <c r="IIJ360" s="1"/>
      <c r="IIK360" s="1"/>
      <c r="IIL360" s="1"/>
      <c r="IIM360" s="1"/>
      <c r="IIN360" s="1"/>
      <c r="IIO360" s="1"/>
      <c r="IIP360" s="1"/>
      <c r="IIQ360" s="1"/>
      <c r="IIR360" s="1"/>
      <c r="IIS360" s="1"/>
      <c r="IIT360" s="1"/>
      <c r="IIU360" s="1"/>
      <c r="IIV360" s="1"/>
      <c r="IIW360" s="1"/>
      <c r="IIX360" s="1"/>
      <c r="IIY360" s="1"/>
      <c r="IIZ360" s="1"/>
      <c r="IJA360" s="1"/>
      <c r="IJB360" s="1"/>
      <c r="IJC360" s="1"/>
      <c r="IJD360" s="1"/>
      <c r="IJE360" s="1"/>
      <c r="IJF360" s="1"/>
      <c r="IJG360" s="1"/>
      <c r="IJH360" s="1"/>
      <c r="IJI360" s="1"/>
      <c r="IJJ360" s="1"/>
      <c r="IJK360" s="1"/>
      <c r="IJL360" s="1"/>
      <c r="IJM360" s="1"/>
      <c r="IJN360" s="1"/>
      <c r="IJO360" s="1"/>
      <c r="IJP360" s="1"/>
      <c r="IJQ360" s="1"/>
      <c r="IJR360" s="1"/>
      <c r="IJS360" s="1"/>
      <c r="IJT360" s="1"/>
      <c r="IJU360" s="1"/>
      <c r="IJV360" s="1"/>
      <c r="IJW360" s="1"/>
      <c r="IJX360" s="1"/>
      <c r="IJY360" s="1"/>
      <c r="IJZ360" s="1"/>
      <c r="IKA360" s="1"/>
      <c r="IKB360" s="1"/>
      <c r="IKC360" s="1"/>
      <c r="IKD360" s="1"/>
      <c r="IKE360" s="1"/>
      <c r="IKF360" s="1"/>
      <c r="IKG360" s="1"/>
      <c r="IKH360" s="1"/>
      <c r="IKI360" s="1"/>
      <c r="IKJ360" s="1"/>
      <c r="IKK360" s="1"/>
      <c r="IKL360" s="1"/>
      <c r="IKM360" s="1"/>
      <c r="IKN360" s="1"/>
      <c r="IKO360" s="1"/>
      <c r="IKP360" s="1"/>
      <c r="IKQ360" s="1"/>
      <c r="IKR360" s="1"/>
      <c r="IKS360" s="1"/>
      <c r="IKT360" s="1"/>
      <c r="IKU360" s="1"/>
      <c r="IKV360" s="1"/>
      <c r="IKW360" s="1"/>
      <c r="IKX360" s="1"/>
      <c r="IKY360" s="1"/>
      <c r="IKZ360" s="1"/>
      <c r="ILA360" s="1"/>
      <c r="ILB360" s="1"/>
      <c r="ILC360" s="1"/>
      <c r="ILD360" s="1"/>
      <c r="ILE360" s="1"/>
      <c r="ILF360" s="1"/>
      <c r="ILG360" s="1"/>
      <c r="ILH360" s="1"/>
      <c r="ILI360" s="1"/>
      <c r="ILJ360" s="1"/>
      <c r="ILK360" s="1"/>
      <c r="ILL360" s="1"/>
      <c r="ILM360" s="1"/>
      <c r="ILN360" s="1"/>
      <c r="ILO360" s="1"/>
      <c r="ILP360" s="1"/>
      <c r="ILQ360" s="1"/>
      <c r="ILR360" s="1"/>
      <c r="ILS360" s="1"/>
      <c r="ILT360" s="1"/>
      <c r="ILU360" s="1"/>
      <c r="ILV360" s="1"/>
      <c r="ILW360" s="1"/>
      <c r="ILX360" s="1"/>
      <c r="ILY360" s="1"/>
      <c r="ILZ360" s="1"/>
      <c r="IMA360" s="1"/>
      <c r="IMB360" s="1"/>
      <c r="IMC360" s="1"/>
      <c r="IMD360" s="1"/>
      <c r="IME360" s="1"/>
      <c r="IMF360" s="1"/>
      <c r="IMG360" s="1"/>
      <c r="IMH360" s="1"/>
      <c r="IMI360" s="1"/>
      <c r="IMJ360" s="1"/>
      <c r="IMK360" s="1"/>
      <c r="IML360" s="1"/>
      <c r="IMM360" s="1"/>
      <c r="IMN360" s="1"/>
      <c r="IMO360" s="1"/>
      <c r="IMP360" s="1"/>
      <c r="IMQ360" s="1"/>
      <c r="IMR360" s="1"/>
      <c r="IMS360" s="1"/>
      <c r="IMT360" s="1"/>
      <c r="IMU360" s="1"/>
      <c r="IMV360" s="1"/>
      <c r="IMW360" s="1"/>
      <c r="IMX360" s="1"/>
      <c r="IMY360" s="1"/>
      <c r="IMZ360" s="1"/>
      <c r="INA360" s="1"/>
      <c r="INB360" s="1"/>
      <c r="INC360" s="1"/>
      <c r="IND360" s="1"/>
      <c r="INE360" s="1"/>
      <c r="INF360" s="1"/>
      <c r="ING360" s="1"/>
      <c r="INH360" s="1"/>
      <c r="INI360" s="1"/>
      <c r="INJ360" s="1"/>
      <c r="INK360" s="1"/>
      <c r="INL360" s="1"/>
      <c r="INM360" s="1"/>
      <c r="INN360" s="1"/>
      <c r="INO360" s="1"/>
      <c r="INP360" s="1"/>
      <c r="INQ360" s="1"/>
      <c r="INR360" s="1"/>
      <c r="INS360" s="1"/>
      <c r="INT360" s="1"/>
      <c r="INU360" s="1"/>
      <c r="INV360" s="1"/>
      <c r="INW360" s="1"/>
      <c r="INX360" s="1"/>
      <c r="INY360" s="1"/>
      <c r="INZ360" s="1"/>
      <c r="IOA360" s="1"/>
      <c r="IOB360" s="1"/>
      <c r="IOC360" s="1"/>
      <c r="IOD360" s="1"/>
      <c r="IOE360" s="1"/>
      <c r="IOF360" s="1"/>
      <c r="IOG360" s="1"/>
      <c r="IOH360" s="1"/>
      <c r="IOI360" s="1"/>
      <c r="IOJ360" s="1"/>
      <c r="IOK360" s="1"/>
      <c r="IOL360" s="1"/>
      <c r="IOM360" s="1"/>
      <c r="ION360" s="1"/>
      <c r="IOO360" s="1"/>
      <c r="IOP360" s="1"/>
      <c r="IOQ360" s="1"/>
      <c r="IOR360" s="1"/>
      <c r="IOS360" s="1"/>
      <c r="IOT360" s="1"/>
      <c r="IOU360" s="1"/>
      <c r="IOV360" s="1"/>
      <c r="IOW360" s="1"/>
      <c r="IOX360" s="1"/>
      <c r="IOY360" s="1"/>
      <c r="IOZ360" s="1"/>
      <c r="IPA360" s="1"/>
      <c r="IPB360" s="1"/>
      <c r="IPC360" s="1"/>
      <c r="IPD360" s="1"/>
      <c r="IPE360" s="1"/>
      <c r="IPF360" s="1"/>
      <c r="IPG360" s="1"/>
      <c r="IPH360" s="1"/>
      <c r="IPI360" s="1"/>
      <c r="IPJ360" s="1"/>
      <c r="IPK360" s="1"/>
      <c r="IPL360" s="1"/>
      <c r="IPM360" s="1"/>
      <c r="IPN360" s="1"/>
      <c r="IPO360" s="1"/>
      <c r="IPP360" s="1"/>
      <c r="IPQ360" s="1"/>
      <c r="IPR360" s="1"/>
      <c r="IPS360" s="1"/>
      <c r="IPT360" s="1"/>
      <c r="IPU360" s="1"/>
      <c r="IPV360" s="1"/>
      <c r="IPW360" s="1"/>
      <c r="IPX360" s="1"/>
      <c r="IPY360" s="1"/>
      <c r="IPZ360" s="1"/>
      <c r="IQA360" s="1"/>
      <c r="IQB360" s="1"/>
      <c r="IQC360" s="1"/>
      <c r="IQD360" s="1"/>
      <c r="IQE360" s="1"/>
      <c r="IQF360" s="1"/>
      <c r="IQG360" s="1"/>
      <c r="IQH360" s="1"/>
      <c r="IQI360" s="1"/>
      <c r="IQJ360" s="1"/>
      <c r="IQK360" s="1"/>
      <c r="IQL360" s="1"/>
      <c r="IQM360" s="1"/>
      <c r="IQN360" s="1"/>
      <c r="IQO360" s="1"/>
      <c r="IQP360" s="1"/>
      <c r="IQQ360" s="1"/>
      <c r="IQR360" s="1"/>
      <c r="IQS360" s="1"/>
      <c r="IQT360" s="1"/>
      <c r="IQU360" s="1"/>
      <c r="IQV360" s="1"/>
      <c r="IQW360" s="1"/>
      <c r="IQX360" s="1"/>
      <c r="IQY360" s="1"/>
      <c r="IQZ360" s="1"/>
      <c r="IRA360" s="1"/>
      <c r="IRB360" s="1"/>
      <c r="IRC360" s="1"/>
      <c r="IRD360" s="1"/>
      <c r="IRE360" s="1"/>
      <c r="IRF360" s="1"/>
      <c r="IRG360" s="1"/>
      <c r="IRH360" s="1"/>
      <c r="IRI360" s="1"/>
      <c r="IRJ360" s="1"/>
      <c r="IRK360" s="1"/>
      <c r="IRL360" s="1"/>
      <c r="IRM360" s="1"/>
      <c r="IRN360" s="1"/>
      <c r="IRO360" s="1"/>
      <c r="IRP360" s="1"/>
      <c r="IRQ360" s="1"/>
      <c r="IRR360" s="1"/>
      <c r="IRS360" s="1"/>
      <c r="IRT360" s="1"/>
      <c r="IRU360" s="1"/>
      <c r="IRV360" s="1"/>
      <c r="IRW360" s="1"/>
      <c r="IRX360" s="1"/>
      <c r="IRY360" s="1"/>
      <c r="IRZ360" s="1"/>
      <c r="ISA360" s="1"/>
      <c r="ISB360" s="1"/>
      <c r="ISC360" s="1"/>
      <c r="ISD360" s="1"/>
      <c r="ISE360" s="1"/>
      <c r="ISF360" s="1"/>
      <c r="ISG360" s="1"/>
      <c r="ISH360" s="1"/>
      <c r="ISI360" s="1"/>
      <c r="ISJ360" s="1"/>
      <c r="ISK360" s="1"/>
      <c r="ISL360" s="1"/>
      <c r="ISM360" s="1"/>
      <c r="ISN360" s="1"/>
      <c r="ISO360" s="1"/>
      <c r="ISP360" s="1"/>
      <c r="ISQ360" s="1"/>
      <c r="ISR360" s="1"/>
      <c r="ISS360" s="1"/>
      <c r="IST360" s="1"/>
      <c r="ISU360" s="1"/>
      <c r="ISV360" s="1"/>
      <c r="ISW360" s="1"/>
      <c r="ISX360" s="1"/>
      <c r="ISY360" s="1"/>
      <c r="ISZ360" s="1"/>
      <c r="ITA360" s="1"/>
      <c r="ITB360" s="1"/>
      <c r="ITC360" s="1"/>
      <c r="ITD360" s="1"/>
      <c r="ITE360" s="1"/>
      <c r="ITF360" s="1"/>
      <c r="ITG360" s="1"/>
      <c r="ITH360" s="1"/>
      <c r="ITI360" s="1"/>
      <c r="ITJ360" s="1"/>
      <c r="ITK360" s="1"/>
      <c r="ITL360" s="1"/>
      <c r="ITM360" s="1"/>
      <c r="ITN360" s="1"/>
      <c r="ITO360" s="1"/>
      <c r="ITP360" s="1"/>
      <c r="ITQ360" s="1"/>
      <c r="ITR360" s="1"/>
      <c r="ITS360" s="1"/>
      <c r="ITT360" s="1"/>
      <c r="ITU360" s="1"/>
      <c r="ITV360" s="1"/>
      <c r="ITW360" s="1"/>
      <c r="ITX360" s="1"/>
      <c r="ITY360" s="1"/>
      <c r="ITZ360" s="1"/>
      <c r="IUA360" s="1"/>
      <c r="IUB360" s="1"/>
      <c r="IUC360" s="1"/>
      <c r="IUD360" s="1"/>
      <c r="IUE360" s="1"/>
      <c r="IUF360" s="1"/>
      <c r="IUG360" s="1"/>
      <c r="IUH360" s="1"/>
      <c r="IUI360" s="1"/>
      <c r="IUJ360" s="1"/>
      <c r="IUK360" s="1"/>
      <c r="IUL360" s="1"/>
      <c r="IUM360" s="1"/>
      <c r="IUN360" s="1"/>
      <c r="IUO360" s="1"/>
      <c r="IUP360" s="1"/>
      <c r="IUQ360" s="1"/>
      <c r="IUR360" s="1"/>
      <c r="IUS360" s="1"/>
      <c r="IUT360" s="1"/>
      <c r="IUU360" s="1"/>
      <c r="IUV360" s="1"/>
      <c r="IUW360" s="1"/>
      <c r="IUX360" s="1"/>
      <c r="IUY360" s="1"/>
      <c r="IUZ360" s="1"/>
      <c r="IVA360" s="1"/>
      <c r="IVB360" s="1"/>
      <c r="IVC360" s="1"/>
      <c r="IVD360" s="1"/>
      <c r="IVE360" s="1"/>
      <c r="IVF360" s="1"/>
      <c r="IVG360" s="1"/>
      <c r="IVH360" s="1"/>
      <c r="IVI360" s="1"/>
      <c r="IVJ360" s="1"/>
      <c r="IVK360" s="1"/>
      <c r="IVL360" s="1"/>
      <c r="IVM360" s="1"/>
      <c r="IVN360" s="1"/>
      <c r="IVO360" s="1"/>
      <c r="IVP360" s="1"/>
      <c r="IVQ360" s="1"/>
      <c r="IVR360" s="1"/>
      <c r="IVS360" s="1"/>
      <c r="IVT360" s="1"/>
      <c r="IVU360" s="1"/>
      <c r="IVV360" s="1"/>
      <c r="IVW360" s="1"/>
      <c r="IVX360" s="1"/>
      <c r="IVY360" s="1"/>
      <c r="IVZ360" s="1"/>
      <c r="IWA360" s="1"/>
      <c r="IWB360" s="1"/>
      <c r="IWC360" s="1"/>
      <c r="IWD360" s="1"/>
      <c r="IWE360" s="1"/>
      <c r="IWF360" s="1"/>
      <c r="IWG360" s="1"/>
      <c r="IWH360" s="1"/>
      <c r="IWI360" s="1"/>
      <c r="IWJ360" s="1"/>
      <c r="IWK360" s="1"/>
      <c r="IWL360" s="1"/>
      <c r="IWM360" s="1"/>
      <c r="IWN360" s="1"/>
      <c r="IWO360" s="1"/>
      <c r="IWP360" s="1"/>
      <c r="IWQ360" s="1"/>
      <c r="IWR360" s="1"/>
      <c r="IWS360" s="1"/>
      <c r="IWT360" s="1"/>
      <c r="IWU360" s="1"/>
      <c r="IWV360" s="1"/>
      <c r="IWW360" s="1"/>
      <c r="IWX360" s="1"/>
      <c r="IWY360" s="1"/>
      <c r="IWZ360" s="1"/>
      <c r="IXA360" s="1"/>
      <c r="IXB360" s="1"/>
      <c r="IXC360" s="1"/>
      <c r="IXD360" s="1"/>
      <c r="IXE360" s="1"/>
      <c r="IXF360" s="1"/>
      <c r="IXG360" s="1"/>
      <c r="IXH360" s="1"/>
      <c r="IXI360" s="1"/>
      <c r="IXJ360" s="1"/>
      <c r="IXK360" s="1"/>
      <c r="IXL360" s="1"/>
      <c r="IXM360" s="1"/>
      <c r="IXN360" s="1"/>
      <c r="IXO360" s="1"/>
      <c r="IXP360" s="1"/>
      <c r="IXQ360" s="1"/>
      <c r="IXR360" s="1"/>
      <c r="IXS360" s="1"/>
      <c r="IXT360" s="1"/>
      <c r="IXU360" s="1"/>
      <c r="IXV360" s="1"/>
      <c r="IXW360" s="1"/>
      <c r="IXX360" s="1"/>
      <c r="IXY360" s="1"/>
      <c r="IXZ360" s="1"/>
      <c r="IYA360" s="1"/>
      <c r="IYB360" s="1"/>
      <c r="IYC360" s="1"/>
      <c r="IYD360" s="1"/>
      <c r="IYE360" s="1"/>
      <c r="IYF360" s="1"/>
      <c r="IYG360" s="1"/>
      <c r="IYH360" s="1"/>
      <c r="IYI360" s="1"/>
      <c r="IYJ360" s="1"/>
      <c r="IYK360" s="1"/>
      <c r="IYL360" s="1"/>
      <c r="IYM360" s="1"/>
      <c r="IYN360" s="1"/>
      <c r="IYO360" s="1"/>
      <c r="IYP360" s="1"/>
      <c r="IYQ360" s="1"/>
      <c r="IYR360" s="1"/>
      <c r="IYS360" s="1"/>
      <c r="IYT360" s="1"/>
      <c r="IYU360" s="1"/>
      <c r="IYV360" s="1"/>
      <c r="IYW360" s="1"/>
      <c r="IYX360" s="1"/>
      <c r="IYY360" s="1"/>
      <c r="IYZ360" s="1"/>
      <c r="IZA360" s="1"/>
      <c r="IZB360" s="1"/>
      <c r="IZC360" s="1"/>
      <c r="IZD360" s="1"/>
      <c r="IZE360" s="1"/>
      <c r="IZF360" s="1"/>
      <c r="IZG360" s="1"/>
      <c r="IZH360" s="1"/>
      <c r="IZI360" s="1"/>
      <c r="IZJ360" s="1"/>
      <c r="IZK360" s="1"/>
      <c r="IZL360" s="1"/>
      <c r="IZM360" s="1"/>
      <c r="IZN360" s="1"/>
      <c r="IZO360" s="1"/>
      <c r="IZP360" s="1"/>
      <c r="IZQ360" s="1"/>
      <c r="IZR360" s="1"/>
      <c r="IZS360" s="1"/>
      <c r="IZT360" s="1"/>
      <c r="IZU360" s="1"/>
      <c r="IZV360" s="1"/>
      <c r="IZW360" s="1"/>
      <c r="IZX360" s="1"/>
      <c r="IZY360" s="1"/>
      <c r="IZZ360" s="1"/>
      <c r="JAA360" s="1"/>
      <c r="JAB360" s="1"/>
      <c r="JAC360" s="1"/>
      <c r="JAD360" s="1"/>
      <c r="JAE360" s="1"/>
      <c r="JAF360" s="1"/>
      <c r="JAG360" s="1"/>
      <c r="JAH360" s="1"/>
      <c r="JAI360" s="1"/>
      <c r="JAJ360" s="1"/>
      <c r="JAK360" s="1"/>
      <c r="JAL360" s="1"/>
      <c r="JAM360" s="1"/>
      <c r="JAN360" s="1"/>
      <c r="JAO360" s="1"/>
      <c r="JAP360" s="1"/>
      <c r="JAQ360" s="1"/>
      <c r="JAR360" s="1"/>
      <c r="JAS360" s="1"/>
      <c r="JAT360" s="1"/>
      <c r="JAU360" s="1"/>
      <c r="JAV360" s="1"/>
      <c r="JAW360" s="1"/>
      <c r="JAX360" s="1"/>
      <c r="JAY360" s="1"/>
      <c r="JAZ360" s="1"/>
      <c r="JBA360" s="1"/>
      <c r="JBB360" s="1"/>
      <c r="JBC360" s="1"/>
      <c r="JBD360" s="1"/>
      <c r="JBE360" s="1"/>
      <c r="JBF360" s="1"/>
      <c r="JBG360" s="1"/>
      <c r="JBH360" s="1"/>
      <c r="JBI360" s="1"/>
      <c r="JBJ360" s="1"/>
      <c r="JBK360" s="1"/>
      <c r="JBL360" s="1"/>
      <c r="JBM360" s="1"/>
      <c r="JBN360" s="1"/>
      <c r="JBO360" s="1"/>
      <c r="JBP360" s="1"/>
      <c r="JBQ360" s="1"/>
      <c r="JBR360" s="1"/>
      <c r="JBS360" s="1"/>
      <c r="JBT360" s="1"/>
      <c r="JBU360" s="1"/>
      <c r="JBV360" s="1"/>
      <c r="JBW360" s="1"/>
      <c r="JBX360" s="1"/>
      <c r="JBY360" s="1"/>
      <c r="JBZ360" s="1"/>
      <c r="JCA360" s="1"/>
      <c r="JCB360" s="1"/>
      <c r="JCC360" s="1"/>
      <c r="JCD360" s="1"/>
      <c r="JCE360" s="1"/>
      <c r="JCF360" s="1"/>
      <c r="JCG360" s="1"/>
      <c r="JCH360" s="1"/>
      <c r="JCI360" s="1"/>
      <c r="JCJ360" s="1"/>
      <c r="JCK360" s="1"/>
      <c r="JCL360" s="1"/>
      <c r="JCM360" s="1"/>
      <c r="JCN360" s="1"/>
      <c r="JCO360" s="1"/>
      <c r="JCP360" s="1"/>
      <c r="JCQ360" s="1"/>
      <c r="JCR360" s="1"/>
      <c r="JCS360" s="1"/>
      <c r="JCT360" s="1"/>
      <c r="JCU360" s="1"/>
      <c r="JCV360" s="1"/>
      <c r="JCW360" s="1"/>
      <c r="JCX360" s="1"/>
      <c r="JCY360" s="1"/>
      <c r="JCZ360" s="1"/>
      <c r="JDA360" s="1"/>
      <c r="JDB360" s="1"/>
      <c r="JDC360" s="1"/>
      <c r="JDD360" s="1"/>
      <c r="JDE360" s="1"/>
      <c r="JDF360" s="1"/>
      <c r="JDG360" s="1"/>
      <c r="JDH360" s="1"/>
      <c r="JDI360" s="1"/>
      <c r="JDJ360" s="1"/>
      <c r="JDK360" s="1"/>
      <c r="JDL360" s="1"/>
      <c r="JDM360" s="1"/>
      <c r="JDN360" s="1"/>
      <c r="JDO360" s="1"/>
      <c r="JDP360" s="1"/>
      <c r="JDQ360" s="1"/>
      <c r="JDR360" s="1"/>
      <c r="JDS360" s="1"/>
      <c r="JDT360" s="1"/>
      <c r="JDU360" s="1"/>
      <c r="JDV360" s="1"/>
      <c r="JDW360" s="1"/>
      <c r="JDX360" s="1"/>
      <c r="JDY360" s="1"/>
      <c r="JDZ360" s="1"/>
      <c r="JEA360" s="1"/>
      <c r="JEB360" s="1"/>
      <c r="JEC360" s="1"/>
      <c r="JED360" s="1"/>
      <c r="JEE360" s="1"/>
      <c r="JEF360" s="1"/>
      <c r="JEG360" s="1"/>
      <c r="JEH360" s="1"/>
      <c r="JEI360" s="1"/>
      <c r="JEJ360" s="1"/>
      <c r="JEK360" s="1"/>
      <c r="JEL360" s="1"/>
      <c r="JEM360" s="1"/>
      <c r="JEN360" s="1"/>
      <c r="JEO360" s="1"/>
      <c r="JEP360" s="1"/>
      <c r="JEQ360" s="1"/>
      <c r="JER360" s="1"/>
      <c r="JES360" s="1"/>
      <c r="JET360" s="1"/>
      <c r="JEU360" s="1"/>
      <c r="JEV360" s="1"/>
      <c r="JEW360" s="1"/>
      <c r="JEX360" s="1"/>
      <c r="JEY360" s="1"/>
      <c r="JEZ360" s="1"/>
      <c r="JFA360" s="1"/>
      <c r="JFB360" s="1"/>
      <c r="JFC360" s="1"/>
      <c r="JFD360" s="1"/>
      <c r="JFE360" s="1"/>
      <c r="JFF360" s="1"/>
      <c r="JFG360" s="1"/>
      <c r="JFH360" s="1"/>
      <c r="JFI360" s="1"/>
      <c r="JFJ360" s="1"/>
      <c r="JFK360" s="1"/>
      <c r="JFL360" s="1"/>
      <c r="JFM360" s="1"/>
      <c r="JFN360" s="1"/>
      <c r="JFO360" s="1"/>
      <c r="JFP360" s="1"/>
      <c r="JFQ360" s="1"/>
      <c r="JFR360" s="1"/>
      <c r="JFS360" s="1"/>
      <c r="JFT360" s="1"/>
      <c r="JFU360" s="1"/>
      <c r="JFV360" s="1"/>
      <c r="JFW360" s="1"/>
      <c r="JFX360" s="1"/>
      <c r="JFY360" s="1"/>
      <c r="JFZ360" s="1"/>
      <c r="JGA360" s="1"/>
      <c r="JGB360" s="1"/>
      <c r="JGC360" s="1"/>
      <c r="JGD360" s="1"/>
      <c r="JGE360" s="1"/>
      <c r="JGF360" s="1"/>
      <c r="JGG360" s="1"/>
      <c r="JGH360" s="1"/>
      <c r="JGI360" s="1"/>
      <c r="JGJ360" s="1"/>
      <c r="JGK360" s="1"/>
      <c r="JGL360" s="1"/>
      <c r="JGM360" s="1"/>
      <c r="JGN360" s="1"/>
      <c r="JGO360" s="1"/>
      <c r="JGP360" s="1"/>
      <c r="JGQ360" s="1"/>
      <c r="JGR360" s="1"/>
      <c r="JGS360" s="1"/>
      <c r="JGT360" s="1"/>
      <c r="JGU360" s="1"/>
      <c r="JGV360" s="1"/>
      <c r="JGW360" s="1"/>
      <c r="JGX360" s="1"/>
      <c r="JGY360" s="1"/>
      <c r="JGZ360" s="1"/>
      <c r="JHA360" s="1"/>
      <c r="JHB360" s="1"/>
      <c r="JHC360" s="1"/>
      <c r="JHD360" s="1"/>
      <c r="JHE360" s="1"/>
      <c r="JHF360" s="1"/>
      <c r="JHG360" s="1"/>
      <c r="JHH360" s="1"/>
      <c r="JHI360" s="1"/>
      <c r="JHJ360" s="1"/>
      <c r="JHK360" s="1"/>
      <c r="JHL360" s="1"/>
      <c r="JHM360" s="1"/>
      <c r="JHN360" s="1"/>
      <c r="JHO360" s="1"/>
      <c r="JHP360" s="1"/>
      <c r="JHQ360" s="1"/>
      <c r="JHR360" s="1"/>
      <c r="JHS360" s="1"/>
      <c r="JHT360" s="1"/>
      <c r="JHU360" s="1"/>
      <c r="JHV360" s="1"/>
      <c r="JHW360" s="1"/>
      <c r="JHX360" s="1"/>
      <c r="JHY360" s="1"/>
      <c r="JHZ360" s="1"/>
      <c r="JIA360" s="1"/>
      <c r="JIB360" s="1"/>
      <c r="JIC360" s="1"/>
      <c r="JID360" s="1"/>
      <c r="JIE360" s="1"/>
      <c r="JIF360" s="1"/>
      <c r="JIG360" s="1"/>
      <c r="JIH360" s="1"/>
      <c r="JII360" s="1"/>
      <c r="JIJ360" s="1"/>
      <c r="JIK360" s="1"/>
      <c r="JIL360" s="1"/>
      <c r="JIM360" s="1"/>
      <c r="JIN360" s="1"/>
      <c r="JIO360" s="1"/>
      <c r="JIP360" s="1"/>
      <c r="JIQ360" s="1"/>
      <c r="JIR360" s="1"/>
      <c r="JIS360" s="1"/>
      <c r="JIT360" s="1"/>
      <c r="JIU360" s="1"/>
      <c r="JIV360" s="1"/>
      <c r="JIW360" s="1"/>
      <c r="JIX360" s="1"/>
      <c r="JIY360" s="1"/>
      <c r="JIZ360" s="1"/>
      <c r="JJA360" s="1"/>
      <c r="JJB360" s="1"/>
      <c r="JJC360" s="1"/>
      <c r="JJD360" s="1"/>
      <c r="JJE360" s="1"/>
      <c r="JJF360" s="1"/>
      <c r="JJG360" s="1"/>
      <c r="JJH360" s="1"/>
      <c r="JJI360" s="1"/>
      <c r="JJJ360" s="1"/>
      <c r="JJK360" s="1"/>
      <c r="JJL360" s="1"/>
      <c r="JJM360" s="1"/>
      <c r="JJN360" s="1"/>
      <c r="JJO360" s="1"/>
      <c r="JJP360" s="1"/>
      <c r="JJQ360" s="1"/>
      <c r="JJR360" s="1"/>
      <c r="JJS360" s="1"/>
      <c r="JJT360" s="1"/>
      <c r="JJU360" s="1"/>
      <c r="JJV360" s="1"/>
      <c r="JJW360" s="1"/>
      <c r="JJX360" s="1"/>
      <c r="JJY360" s="1"/>
      <c r="JJZ360" s="1"/>
      <c r="JKA360" s="1"/>
      <c r="JKB360" s="1"/>
      <c r="JKC360" s="1"/>
      <c r="JKD360" s="1"/>
      <c r="JKE360" s="1"/>
      <c r="JKF360" s="1"/>
      <c r="JKG360" s="1"/>
      <c r="JKH360" s="1"/>
      <c r="JKI360" s="1"/>
      <c r="JKJ360" s="1"/>
      <c r="JKK360" s="1"/>
      <c r="JKL360" s="1"/>
      <c r="JKM360" s="1"/>
      <c r="JKN360" s="1"/>
      <c r="JKO360" s="1"/>
      <c r="JKP360" s="1"/>
      <c r="JKQ360" s="1"/>
      <c r="JKR360" s="1"/>
      <c r="JKS360" s="1"/>
      <c r="JKT360" s="1"/>
      <c r="JKU360" s="1"/>
      <c r="JKV360" s="1"/>
      <c r="JKW360" s="1"/>
      <c r="JKX360" s="1"/>
      <c r="JKY360" s="1"/>
      <c r="JKZ360" s="1"/>
      <c r="JLA360" s="1"/>
      <c r="JLB360" s="1"/>
      <c r="JLC360" s="1"/>
      <c r="JLD360" s="1"/>
      <c r="JLE360" s="1"/>
      <c r="JLF360" s="1"/>
      <c r="JLG360" s="1"/>
      <c r="JLH360" s="1"/>
      <c r="JLI360" s="1"/>
      <c r="JLJ360" s="1"/>
      <c r="JLK360" s="1"/>
      <c r="JLL360" s="1"/>
      <c r="JLM360" s="1"/>
      <c r="JLN360" s="1"/>
      <c r="JLO360" s="1"/>
      <c r="JLP360" s="1"/>
      <c r="JLQ360" s="1"/>
      <c r="JLR360" s="1"/>
      <c r="JLS360" s="1"/>
      <c r="JLT360" s="1"/>
      <c r="JLU360" s="1"/>
      <c r="JLV360" s="1"/>
      <c r="JLW360" s="1"/>
      <c r="JLX360" s="1"/>
      <c r="JLY360" s="1"/>
      <c r="JLZ360" s="1"/>
      <c r="JMA360" s="1"/>
      <c r="JMB360" s="1"/>
      <c r="JMC360" s="1"/>
      <c r="JMD360" s="1"/>
      <c r="JME360" s="1"/>
      <c r="JMF360" s="1"/>
      <c r="JMG360" s="1"/>
      <c r="JMH360" s="1"/>
      <c r="JMI360" s="1"/>
      <c r="JMJ360" s="1"/>
      <c r="JMK360" s="1"/>
      <c r="JML360" s="1"/>
      <c r="JMM360" s="1"/>
      <c r="JMN360" s="1"/>
      <c r="JMO360" s="1"/>
      <c r="JMP360" s="1"/>
      <c r="JMQ360" s="1"/>
      <c r="JMR360" s="1"/>
      <c r="JMS360" s="1"/>
      <c r="JMT360" s="1"/>
      <c r="JMU360" s="1"/>
      <c r="JMV360" s="1"/>
      <c r="JMW360" s="1"/>
      <c r="JMX360" s="1"/>
      <c r="JMY360" s="1"/>
      <c r="JMZ360" s="1"/>
      <c r="JNA360" s="1"/>
      <c r="JNB360" s="1"/>
      <c r="JNC360" s="1"/>
      <c r="JND360" s="1"/>
      <c r="JNE360" s="1"/>
      <c r="JNF360" s="1"/>
      <c r="JNG360" s="1"/>
      <c r="JNH360" s="1"/>
      <c r="JNI360" s="1"/>
      <c r="JNJ360" s="1"/>
      <c r="JNK360" s="1"/>
      <c r="JNL360" s="1"/>
      <c r="JNM360" s="1"/>
      <c r="JNN360" s="1"/>
      <c r="JNO360" s="1"/>
      <c r="JNP360" s="1"/>
      <c r="JNQ360" s="1"/>
      <c r="JNR360" s="1"/>
      <c r="JNS360" s="1"/>
      <c r="JNT360" s="1"/>
      <c r="JNU360" s="1"/>
      <c r="JNV360" s="1"/>
      <c r="JNW360" s="1"/>
      <c r="JNX360" s="1"/>
      <c r="JNY360" s="1"/>
      <c r="JNZ360" s="1"/>
      <c r="JOA360" s="1"/>
      <c r="JOB360" s="1"/>
      <c r="JOC360" s="1"/>
      <c r="JOD360" s="1"/>
      <c r="JOE360" s="1"/>
      <c r="JOF360" s="1"/>
      <c r="JOG360" s="1"/>
      <c r="JOH360" s="1"/>
      <c r="JOI360" s="1"/>
      <c r="JOJ360" s="1"/>
      <c r="JOK360" s="1"/>
      <c r="JOL360" s="1"/>
      <c r="JOM360" s="1"/>
      <c r="JON360" s="1"/>
      <c r="JOO360" s="1"/>
      <c r="JOP360" s="1"/>
      <c r="JOQ360" s="1"/>
      <c r="JOR360" s="1"/>
      <c r="JOS360" s="1"/>
      <c r="JOT360" s="1"/>
      <c r="JOU360" s="1"/>
      <c r="JOV360" s="1"/>
      <c r="JOW360" s="1"/>
      <c r="JOX360" s="1"/>
      <c r="JOY360" s="1"/>
      <c r="JOZ360" s="1"/>
      <c r="JPA360" s="1"/>
      <c r="JPB360" s="1"/>
      <c r="JPC360" s="1"/>
      <c r="JPD360" s="1"/>
      <c r="JPE360" s="1"/>
      <c r="JPF360" s="1"/>
      <c r="JPG360" s="1"/>
      <c r="JPH360" s="1"/>
      <c r="JPI360" s="1"/>
      <c r="JPJ360" s="1"/>
      <c r="JPK360" s="1"/>
      <c r="JPL360" s="1"/>
      <c r="JPM360" s="1"/>
      <c r="JPN360" s="1"/>
      <c r="JPO360" s="1"/>
      <c r="JPP360" s="1"/>
      <c r="JPQ360" s="1"/>
      <c r="JPR360" s="1"/>
      <c r="JPS360" s="1"/>
      <c r="JPT360" s="1"/>
      <c r="JPU360" s="1"/>
      <c r="JPV360" s="1"/>
      <c r="JPW360" s="1"/>
      <c r="JPX360" s="1"/>
      <c r="JPY360" s="1"/>
      <c r="JPZ360" s="1"/>
      <c r="JQA360" s="1"/>
      <c r="JQB360" s="1"/>
      <c r="JQC360" s="1"/>
      <c r="JQD360" s="1"/>
      <c r="JQE360" s="1"/>
      <c r="JQF360" s="1"/>
      <c r="JQG360" s="1"/>
      <c r="JQH360" s="1"/>
      <c r="JQI360" s="1"/>
      <c r="JQJ360" s="1"/>
      <c r="JQK360" s="1"/>
      <c r="JQL360" s="1"/>
      <c r="JQM360" s="1"/>
      <c r="JQN360" s="1"/>
      <c r="JQO360" s="1"/>
      <c r="JQP360" s="1"/>
      <c r="JQQ360" s="1"/>
      <c r="JQR360" s="1"/>
      <c r="JQS360" s="1"/>
      <c r="JQT360" s="1"/>
      <c r="JQU360" s="1"/>
      <c r="JQV360" s="1"/>
      <c r="JQW360" s="1"/>
      <c r="JQX360" s="1"/>
      <c r="JQY360" s="1"/>
      <c r="JQZ360" s="1"/>
      <c r="JRA360" s="1"/>
      <c r="JRB360" s="1"/>
      <c r="JRC360" s="1"/>
      <c r="JRD360" s="1"/>
      <c r="JRE360" s="1"/>
      <c r="JRF360" s="1"/>
      <c r="JRG360" s="1"/>
      <c r="JRH360" s="1"/>
      <c r="JRI360" s="1"/>
      <c r="JRJ360" s="1"/>
      <c r="JRK360" s="1"/>
      <c r="JRL360" s="1"/>
      <c r="JRM360" s="1"/>
      <c r="JRN360" s="1"/>
      <c r="JRO360" s="1"/>
      <c r="JRP360" s="1"/>
      <c r="JRQ360" s="1"/>
      <c r="JRR360" s="1"/>
      <c r="JRS360" s="1"/>
      <c r="JRT360" s="1"/>
      <c r="JRU360" s="1"/>
      <c r="JRV360" s="1"/>
      <c r="JRW360" s="1"/>
      <c r="JRX360" s="1"/>
      <c r="JRY360" s="1"/>
      <c r="JRZ360" s="1"/>
      <c r="JSA360" s="1"/>
      <c r="JSB360" s="1"/>
      <c r="JSC360" s="1"/>
      <c r="JSD360" s="1"/>
      <c r="JSE360" s="1"/>
      <c r="JSF360" s="1"/>
      <c r="JSG360" s="1"/>
      <c r="JSH360" s="1"/>
      <c r="JSI360" s="1"/>
      <c r="JSJ360" s="1"/>
      <c r="JSK360" s="1"/>
      <c r="JSL360" s="1"/>
      <c r="JSM360" s="1"/>
      <c r="JSN360" s="1"/>
      <c r="JSO360" s="1"/>
      <c r="JSP360" s="1"/>
      <c r="JSQ360" s="1"/>
      <c r="JSR360" s="1"/>
      <c r="JSS360" s="1"/>
      <c r="JST360" s="1"/>
      <c r="JSU360" s="1"/>
      <c r="JSV360" s="1"/>
      <c r="JSW360" s="1"/>
      <c r="JSX360" s="1"/>
      <c r="JSY360" s="1"/>
      <c r="JSZ360" s="1"/>
      <c r="JTA360" s="1"/>
      <c r="JTB360" s="1"/>
      <c r="JTC360" s="1"/>
      <c r="JTD360" s="1"/>
      <c r="JTE360" s="1"/>
      <c r="JTF360" s="1"/>
      <c r="JTG360" s="1"/>
      <c r="JTH360" s="1"/>
      <c r="JTI360" s="1"/>
      <c r="JTJ360" s="1"/>
      <c r="JTK360" s="1"/>
      <c r="JTL360" s="1"/>
      <c r="JTM360" s="1"/>
      <c r="JTN360" s="1"/>
      <c r="JTO360" s="1"/>
      <c r="JTP360" s="1"/>
      <c r="JTQ360" s="1"/>
      <c r="JTR360" s="1"/>
      <c r="JTS360" s="1"/>
      <c r="JTT360" s="1"/>
      <c r="JTU360" s="1"/>
      <c r="JTV360" s="1"/>
      <c r="JTW360" s="1"/>
      <c r="JTX360" s="1"/>
      <c r="JTY360" s="1"/>
      <c r="JTZ360" s="1"/>
      <c r="JUA360" s="1"/>
      <c r="JUB360" s="1"/>
      <c r="JUC360" s="1"/>
      <c r="JUD360" s="1"/>
      <c r="JUE360" s="1"/>
      <c r="JUF360" s="1"/>
      <c r="JUG360" s="1"/>
      <c r="JUH360" s="1"/>
      <c r="JUI360" s="1"/>
      <c r="JUJ360" s="1"/>
      <c r="JUK360" s="1"/>
      <c r="JUL360" s="1"/>
      <c r="JUM360" s="1"/>
      <c r="JUN360" s="1"/>
      <c r="JUO360" s="1"/>
      <c r="JUP360" s="1"/>
      <c r="JUQ360" s="1"/>
      <c r="JUR360" s="1"/>
      <c r="JUS360" s="1"/>
      <c r="JUT360" s="1"/>
      <c r="JUU360" s="1"/>
      <c r="JUV360" s="1"/>
      <c r="JUW360" s="1"/>
      <c r="JUX360" s="1"/>
      <c r="JUY360" s="1"/>
      <c r="JUZ360" s="1"/>
      <c r="JVA360" s="1"/>
      <c r="JVB360" s="1"/>
      <c r="JVC360" s="1"/>
      <c r="JVD360" s="1"/>
      <c r="JVE360" s="1"/>
      <c r="JVF360" s="1"/>
      <c r="JVG360" s="1"/>
      <c r="JVH360" s="1"/>
      <c r="JVI360" s="1"/>
      <c r="JVJ360" s="1"/>
      <c r="JVK360" s="1"/>
      <c r="JVL360" s="1"/>
      <c r="JVM360" s="1"/>
      <c r="JVN360" s="1"/>
      <c r="JVO360" s="1"/>
      <c r="JVP360" s="1"/>
      <c r="JVQ360" s="1"/>
      <c r="JVR360" s="1"/>
      <c r="JVS360" s="1"/>
      <c r="JVT360" s="1"/>
      <c r="JVU360" s="1"/>
      <c r="JVV360" s="1"/>
      <c r="JVW360" s="1"/>
      <c r="JVX360" s="1"/>
      <c r="JVY360" s="1"/>
      <c r="JVZ360" s="1"/>
      <c r="JWA360" s="1"/>
      <c r="JWB360" s="1"/>
      <c r="JWC360" s="1"/>
      <c r="JWD360" s="1"/>
      <c r="JWE360" s="1"/>
      <c r="JWF360" s="1"/>
      <c r="JWG360" s="1"/>
      <c r="JWH360" s="1"/>
      <c r="JWI360" s="1"/>
      <c r="JWJ360" s="1"/>
      <c r="JWK360" s="1"/>
      <c r="JWL360" s="1"/>
      <c r="JWM360" s="1"/>
      <c r="JWN360" s="1"/>
      <c r="JWO360" s="1"/>
      <c r="JWP360" s="1"/>
      <c r="JWQ360" s="1"/>
      <c r="JWR360" s="1"/>
      <c r="JWS360" s="1"/>
      <c r="JWT360" s="1"/>
      <c r="JWU360" s="1"/>
      <c r="JWV360" s="1"/>
      <c r="JWW360" s="1"/>
      <c r="JWX360" s="1"/>
      <c r="JWY360" s="1"/>
      <c r="JWZ360" s="1"/>
      <c r="JXA360" s="1"/>
      <c r="JXB360" s="1"/>
      <c r="JXC360" s="1"/>
      <c r="JXD360" s="1"/>
      <c r="JXE360" s="1"/>
      <c r="JXF360" s="1"/>
      <c r="JXG360" s="1"/>
      <c r="JXH360" s="1"/>
      <c r="JXI360" s="1"/>
      <c r="JXJ360" s="1"/>
      <c r="JXK360" s="1"/>
      <c r="JXL360" s="1"/>
      <c r="JXM360" s="1"/>
      <c r="JXN360" s="1"/>
      <c r="JXO360" s="1"/>
      <c r="JXP360" s="1"/>
      <c r="JXQ360" s="1"/>
      <c r="JXR360" s="1"/>
      <c r="JXS360" s="1"/>
      <c r="JXT360" s="1"/>
      <c r="JXU360" s="1"/>
      <c r="JXV360" s="1"/>
      <c r="JXW360" s="1"/>
      <c r="JXX360" s="1"/>
      <c r="JXY360" s="1"/>
      <c r="JXZ360" s="1"/>
      <c r="JYA360" s="1"/>
      <c r="JYB360" s="1"/>
      <c r="JYC360" s="1"/>
      <c r="JYD360" s="1"/>
      <c r="JYE360" s="1"/>
      <c r="JYF360" s="1"/>
      <c r="JYG360" s="1"/>
      <c r="JYH360" s="1"/>
      <c r="JYI360" s="1"/>
      <c r="JYJ360" s="1"/>
      <c r="JYK360" s="1"/>
      <c r="JYL360" s="1"/>
      <c r="JYM360" s="1"/>
      <c r="JYN360" s="1"/>
      <c r="JYO360" s="1"/>
      <c r="JYP360" s="1"/>
      <c r="JYQ360" s="1"/>
      <c r="JYR360" s="1"/>
      <c r="JYS360" s="1"/>
      <c r="JYT360" s="1"/>
      <c r="JYU360" s="1"/>
      <c r="JYV360" s="1"/>
      <c r="JYW360" s="1"/>
      <c r="JYX360" s="1"/>
      <c r="JYY360" s="1"/>
      <c r="JYZ360" s="1"/>
      <c r="JZA360" s="1"/>
      <c r="JZB360" s="1"/>
      <c r="JZC360" s="1"/>
      <c r="JZD360" s="1"/>
      <c r="JZE360" s="1"/>
      <c r="JZF360" s="1"/>
      <c r="JZG360" s="1"/>
      <c r="JZH360" s="1"/>
      <c r="JZI360" s="1"/>
      <c r="JZJ360" s="1"/>
      <c r="JZK360" s="1"/>
      <c r="JZL360" s="1"/>
      <c r="JZM360" s="1"/>
      <c r="JZN360" s="1"/>
      <c r="JZO360" s="1"/>
      <c r="JZP360" s="1"/>
      <c r="JZQ360" s="1"/>
      <c r="JZR360" s="1"/>
      <c r="JZS360" s="1"/>
      <c r="JZT360" s="1"/>
      <c r="JZU360" s="1"/>
      <c r="JZV360" s="1"/>
      <c r="JZW360" s="1"/>
      <c r="JZX360" s="1"/>
      <c r="JZY360" s="1"/>
      <c r="JZZ360" s="1"/>
      <c r="KAA360" s="1"/>
      <c r="KAB360" s="1"/>
      <c r="KAC360" s="1"/>
      <c r="KAD360" s="1"/>
      <c r="KAE360" s="1"/>
      <c r="KAF360" s="1"/>
      <c r="KAG360" s="1"/>
      <c r="KAH360" s="1"/>
      <c r="KAI360" s="1"/>
      <c r="KAJ360" s="1"/>
      <c r="KAK360" s="1"/>
      <c r="KAL360" s="1"/>
      <c r="KAM360" s="1"/>
      <c r="KAN360" s="1"/>
      <c r="KAO360" s="1"/>
      <c r="KAP360" s="1"/>
      <c r="KAQ360" s="1"/>
      <c r="KAR360" s="1"/>
      <c r="KAS360" s="1"/>
      <c r="KAT360" s="1"/>
      <c r="KAU360" s="1"/>
      <c r="KAV360" s="1"/>
      <c r="KAW360" s="1"/>
      <c r="KAX360" s="1"/>
      <c r="KAY360" s="1"/>
      <c r="KAZ360" s="1"/>
      <c r="KBA360" s="1"/>
      <c r="KBB360" s="1"/>
      <c r="KBC360" s="1"/>
      <c r="KBD360" s="1"/>
      <c r="KBE360" s="1"/>
      <c r="KBF360" s="1"/>
      <c r="KBG360" s="1"/>
      <c r="KBH360" s="1"/>
      <c r="KBI360" s="1"/>
      <c r="KBJ360" s="1"/>
      <c r="KBK360" s="1"/>
      <c r="KBL360" s="1"/>
      <c r="KBM360" s="1"/>
      <c r="KBN360" s="1"/>
      <c r="KBO360" s="1"/>
      <c r="KBP360" s="1"/>
      <c r="KBQ360" s="1"/>
      <c r="KBR360" s="1"/>
      <c r="KBS360" s="1"/>
      <c r="KBT360" s="1"/>
      <c r="KBU360" s="1"/>
      <c r="KBV360" s="1"/>
      <c r="KBW360" s="1"/>
      <c r="KBX360" s="1"/>
      <c r="KBY360" s="1"/>
      <c r="KBZ360" s="1"/>
      <c r="KCA360" s="1"/>
      <c r="KCB360" s="1"/>
      <c r="KCC360" s="1"/>
      <c r="KCD360" s="1"/>
      <c r="KCE360" s="1"/>
      <c r="KCF360" s="1"/>
      <c r="KCG360" s="1"/>
      <c r="KCH360" s="1"/>
      <c r="KCI360" s="1"/>
      <c r="KCJ360" s="1"/>
      <c r="KCK360" s="1"/>
      <c r="KCL360" s="1"/>
      <c r="KCM360" s="1"/>
      <c r="KCN360" s="1"/>
      <c r="KCO360" s="1"/>
      <c r="KCP360" s="1"/>
      <c r="KCQ360" s="1"/>
      <c r="KCR360" s="1"/>
      <c r="KCS360" s="1"/>
      <c r="KCT360" s="1"/>
      <c r="KCU360" s="1"/>
      <c r="KCV360" s="1"/>
      <c r="KCW360" s="1"/>
      <c r="KCX360" s="1"/>
      <c r="KCY360" s="1"/>
      <c r="KCZ360" s="1"/>
      <c r="KDA360" s="1"/>
      <c r="KDB360" s="1"/>
      <c r="KDC360" s="1"/>
      <c r="KDD360" s="1"/>
      <c r="KDE360" s="1"/>
      <c r="KDF360" s="1"/>
      <c r="KDG360" s="1"/>
      <c r="KDH360" s="1"/>
      <c r="KDI360" s="1"/>
      <c r="KDJ360" s="1"/>
      <c r="KDK360" s="1"/>
      <c r="KDL360" s="1"/>
      <c r="KDM360" s="1"/>
      <c r="KDN360" s="1"/>
      <c r="KDO360" s="1"/>
      <c r="KDP360" s="1"/>
      <c r="KDQ360" s="1"/>
      <c r="KDR360" s="1"/>
      <c r="KDS360" s="1"/>
      <c r="KDT360" s="1"/>
      <c r="KDU360" s="1"/>
      <c r="KDV360" s="1"/>
      <c r="KDW360" s="1"/>
      <c r="KDX360" s="1"/>
      <c r="KDY360" s="1"/>
      <c r="KDZ360" s="1"/>
      <c r="KEA360" s="1"/>
      <c r="KEB360" s="1"/>
      <c r="KEC360" s="1"/>
      <c r="KED360" s="1"/>
      <c r="KEE360" s="1"/>
      <c r="KEF360" s="1"/>
      <c r="KEG360" s="1"/>
      <c r="KEH360" s="1"/>
      <c r="KEI360" s="1"/>
      <c r="KEJ360" s="1"/>
      <c r="KEK360" s="1"/>
      <c r="KEL360" s="1"/>
      <c r="KEM360" s="1"/>
      <c r="KEN360" s="1"/>
      <c r="KEO360" s="1"/>
      <c r="KEP360" s="1"/>
      <c r="KEQ360" s="1"/>
      <c r="KER360" s="1"/>
      <c r="KES360" s="1"/>
      <c r="KET360" s="1"/>
      <c r="KEU360" s="1"/>
      <c r="KEV360" s="1"/>
      <c r="KEW360" s="1"/>
      <c r="KEX360" s="1"/>
      <c r="KEY360" s="1"/>
      <c r="KEZ360" s="1"/>
      <c r="KFA360" s="1"/>
      <c r="KFB360" s="1"/>
      <c r="KFC360" s="1"/>
      <c r="KFD360" s="1"/>
      <c r="KFE360" s="1"/>
      <c r="KFF360" s="1"/>
      <c r="KFG360" s="1"/>
      <c r="KFH360" s="1"/>
      <c r="KFI360" s="1"/>
      <c r="KFJ360" s="1"/>
      <c r="KFK360" s="1"/>
      <c r="KFL360" s="1"/>
      <c r="KFM360" s="1"/>
      <c r="KFN360" s="1"/>
      <c r="KFO360" s="1"/>
      <c r="KFP360" s="1"/>
      <c r="KFQ360" s="1"/>
      <c r="KFR360" s="1"/>
      <c r="KFS360" s="1"/>
      <c r="KFT360" s="1"/>
      <c r="KFU360" s="1"/>
      <c r="KFV360" s="1"/>
      <c r="KFW360" s="1"/>
      <c r="KFX360" s="1"/>
      <c r="KFY360" s="1"/>
      <c r="KFZ360" s="1"/>
      <c r="KGA360" s="1"/>
      <c r="KGB360" s="1"/>
      <c r="KGC360" s="1"/>
      <c r="KGD360" s="1"/>
      <c r="KGE360" s="1"/>
      <c r="KGF360" s="1"/>
      <c r="KGG360" s="1"/>
      <c r="KGH360" s="1"/>
      <c r="KGI360" s="1"/>
      <c r="KGJ360" s="1"/>
      <c r="KGK360" s="1"/>
      <c r="KGL360" s="1"/>
      <c r="KGM360" s="1"/>
      <c r="KGN360" s="1"/>
      <c r="KGO360" s="1"/>
      <c r="KGP360" s="1"/>
      <c r="KGQ360" s="1"/>
      <c r="KGR360" s="1"/>
      <c r="KGS360" s="1"/>
      <c r="KGT360" s="1"/>
      <c r="KGU360" s="1"/>
      <c r="KGV360" s="1"/>
      <c r="KGW360" s="1"/>
      <c r="KGX360" s="1"/>
      <c r="KGY360" s="1"/>
      <c r="KGZ360" s="1"/>
      <c r="KHA360" s="1"/>
      <c r="KHB360" s="1"/>
      <c r="KHC360" s="1"/>
      <c r="KHD360" s="1"/>
      <c r="KHE360" s="1"/>
      <c r="KHF360" s="1"/>
      <c r="KHG360" s="1"/>
      <c r="KHH360" s="1"/>
      <c r="KHI360" s="1"/>
      <c r="KHJ360" s="1"/>
      <c r="KHK360" s="1"/>
      <c r="KHL360" s="1"/>
      <c r="KHM360" s="1"/>
      <c r="KHN360" s="1"/>
      <c r="KHO360" s="1"/>
      <c r="KHP360" s="1"/>
      <c r="KHQ360" s="1"/>
      <c r="KHR360" s="1"/>
      <c r="KHS360" s="1"/>
      <c r="KHT360" s="1"/>
      <c r="KHU360" s="1"/>
      <c r="KHV360" s="1"/>
      <c r="KHW360" s="1"/>
      <c r="KHX360" s="1"/>
      <c r="KHY360" s="1"/>
      <c r="KHZ360" s="1"/>
      <c r="KIA360" s="1"/>
      <c r="KIB360" s="1"/>
      <c r="KIC360" s="1"/>
      <c r="KID360" s="1"/>
      <c r="KIE360" s="1"/>
      <c r="KIF360" s="1"/>
      <c r="KIG360" s="1"/>
      <c r="KIH360" s="1"/>
      <c r="KII360" s="1"/>
      <c r="KIJ360" s="1"/>
      <c r="KIK360" s="1"/>
      <c r="KIL360" s="1"/>
      <c r="KIM360" s="1"/>
      <c r="KIN360" s="1"/>
      <c r="KIO360" s="1"/>
      <c r="KIP360" s="1"/>
      <c r="KIQ360" s="1"/>
      <c r="KIR360" s="1"/>
      <c r="KIS360" s="1"/>
      <c r="KIT360" s="1"/>
      <c r="KIU360" s="1"/>
      <c r="KIV360" s="1"/>
      <c r="KIW360" s="1"/>
      <c r="KIX360" s="1"/>
      <c r="KIY360" s="1"/>
      <c r="KIZ360" s="1"/>
      <c r="KJA360" s="1"/>
      <c r="KJB360" s="1"/>
      <c r="KJC360" s="1"/>
      <c r="KJD360" s="1"/>
      <c r="KJE360" s="1"/>
      <c r="KJF360" s="1"/>
      <c r="KJG360" s="1"/>
      <c r="KJH360" s="1"/>
      <c r="KJI360" s="1"/>
      <c r="KJJ360" s="1"/>
      <c r="KJK360" s="1"/>
      <c r="KJL360" s="1"/>
      <c r="KJM360" s="1"/>
      <c r="KJN360" s="1"/>
      <c r="KJO360" s="1"/>
      <c r="KJP360" s="1"/>
      <c r="KJQ360" s="1"/>
      <c r="KJR360" s="1"/>
      <c r="KJS360" s="1"/>
      <c r="KJT360" s="1"/>
      <c r="KJU360" s="1"/>
      <c r="KJV360" s="1"/>
      <c r="KJW360" s="1"/>
      <c r="KJX360" s="1"/>
      <c r="KJY360" s="1"/>
      <c r="KJZ360" s="1"/>
      <c r="KKA360" s="1"/>
      <c r="KKB360" s="1"/>
      <c r="KKC360" s="1"/>
      <c r="KKD360" s="1"/>
      <c r="KKE360" s="1"/>
      <c r="KKF360" s="1"/>
      <c r="KKG360" s="1"/>
      <c r="KKH360" s="1"/>
      <c r="KKI360" s="1"/>
      <c r="KKJ360" s="1"/>
      <c r="KKK360" s="1"/>
      <c r="KKL360" s="1"/>
      <c r="KKM360" s="1"/>
      <c r="KKN360" s="1"/>
      <c r="KKO360" s="1"/>
      <c r="KKP360" s="1"/>
      <c r="KKQ360" s="1"/>
      <c r="KKR360" s="1"/>
      <c r="KKS360" s="1"/>
      <c r="KKT360" s="1"/>
      <c r="KKU360" s="1"/>
      <c r="KKV360" s="1"/>
      <c r="KKW360" s="1"/>
      <c r="KKX360" s="1"/>
      <c r="KKY360" s="1"/>
      <c r="KKZ360" s="1"/>
      <c r="KLA360" s="1"/>
      <c r="KLB360" s="1"/>
      <c r="KLC360" s="1"/>
      <c r="KLD360" s="1"/>
      <c r="KLE360" s="1"/>
      <c r="KLF360" s="1"/>
      <c r="KLG360" s="1"/>
      <c r="KLH360" s="1"/>
      <c r="KLI360" s="1"/>
      <c r="KLJ360" s="1"/>
      <c r="KLK360" s="1"/>
      <c r="KLL360" s="1"/>
      <c r="KLM360" s="1"/>
      <c r="KLN360" s="1"/>
      <c r="KLO360" s="1"/>
      <c r="KLP360" s="1"/>
      <c r="KLQ360" s="1"/>
      <c r="KLR360" s="1"/>
      <c r="KLS360" s="1"/>
      <c r="KLT360" s="1"/>
      <c r="KLU360" s="1"/>
      <c r="KLV360" s="1"/>
      <c r="KLW360" s="1"/>
      <c r="KLX360" s="1"/>
      <c r="KLY360" s="1"/>
      <c r="KLZ360" s="1"/>
      <c r="KMA360" s="1"/>
      <c r="KMB360" s="1"/>
      <c r="KMC360" s="1"/>
      <c r="KMD360" s="1"/>
      <c r="KME360" s="1"/>
      <c r="KMF360" s="1"/>
      <c r="KMG360" s="1"/>
      <c r="KMH360" s="1"/>
      <c r="KMI360" s="1"/>
      <c r="KMJ360" s="1"/>
      <c r="KMK360" s="1"/>
      <c r="KML360" s="1"/>
      <c r="KMM360" s="1"/>
      <c r="KMN360" s="1"/>
      <c r="KMO360" s="1"/>
      <c r="KMP360" s="1"/>
      <c r="KMQ360" s="1"/>
      <c r="KMR360" s="1"/>
      <c r="KMS360" s="1"/>
      <c r="KMT360" s="1"/>
      <c r="KMU360" s="1"/>
      <c r="KMV360" s="1"/>
      <c r="KMW360" s="1"/>
      <c r="KMX360" s="1"/>
      <c r="KMY360" s="1"/>
      <c r="KMZ360" s="1"/>
      <c r="KNA360" s="1"/>
      <c r="KNB360" s="1"/>
      <c r="KNC360" s="1"/>
      <c r="KND360" s="1"/>
      <c r="KNE360" s="1"/>
      <c r="KNF360" s="1"/>
      <c r="KNG360" s="1"/>
      <c r="KNH360" s="1"/>
      <c r="KNI360" s="1"/>
      <c r="KNJ360" s="1"/>
      <c r="KNK360" s="1"/>
      <c r="KNL360" s="1"/>
      <c r="KNM360" s="1"/>
      <c r="KNN360" s="1"/>
      <c r="KNO360" s="1"/>
      <c r="KNP360" s="1"/>
      <c r="KNQ360" s="1"/>
      <c r="KNR360" s="1"/>
      <c r="KNS360" s="1"/>
      <c r="KNT360" s="1"/>
      <c r="KNU360" s="1"/>
      <c r="KNV360" s="1"/>
      <c r="KNW360" s="1"/>
      <c r="KNX360" s="1"/>
      <c r="KNY360" s="1"/>
      <c r="KNZ360" s="1"/>
      <c r="KOA360" s="1"/>
      <c r="KOB360" s="1"/>
      <c r="KOC360" s="1"/>
      <c r="KOD360" s="1"/>
      <c r="KOE360" s="1"/>
      <c r="KOF360" s="1"/>
      <c r="KOG360" s="1"/>
      <c r="KOH360" s="1"/>
      <c r="KOI360" s="1"/>
      <c r="KOJ360" s="1"/>
      <c r="KOK360" s="1"/>
      <c r="KOL360" s="1"/>
      <c r="KOM360" s="1"/>
      <c r="KON360" s="1"/>
      <c r="KOO360" s="1"/>
      <c r="KOP360" s="1"/>
      <c r="KOQ360" s="1"/>
      <c r="KOR360" s="1"/>
      <c r="KOS360" s="1"/>
      <c r="KOT360" s="1"/>
      <c r="KOU360" s="1"/>
      <c r="KOV360" s="1"/>
      <c r="KOW360" s="1"/>
      <c r="KOX360" s="1"/>
      <c r="KOY360" s="1"/>
      <c r="KOZ360" s="1"/>
      <c r="KPA360" s="1"/>
      <c r="KPB360" s="1"/>
      <c r="KPC360" s="1"/>
      <c r="KPD360" s="1"/>
      <c r="KPE360" s="1"/>
      <c r="KPF360" s="1"/>
      <c r="KPG360" s="1"/>
      <c r="KPH360" s="1"/>
      <c r="KPI360" s="1"/>
      <c r="KPJ360" s="1"/>
      <c r="KPK360" s="1"/>
      <c r="KPL360" s="1"/>
      <c r="KPM360" s="1"/>
      <c r="KPN360" s="1"/>
      <c r="KPO360" s="1"/>
      <c r="KPP360" s="1"/>
      <c r="KPQ360" s="1"/>
      <c r="KPR360" s="1"/>
      <c r="KPS360" s="1"/>
      <c r="KPT360" s="1"/>
      <c r="KPU360" s="1"/>
      <c r="KPV360" s="1"/>
      <c r="KPW360" s="1"/>
      <c r="KPX360" s="1"/>
      <c r="KPY360" s="1"/>
      <c r="KPZ360" s="1"/>
      <c r="KQA360" s="1"/>
      <c r="KQB360" s="1"/>
      <c r="KQC360" s="1"/>
      <c r="KQD360" s="1"/>
      <c r="KQE360" s="1"/>
      <c r="KQF360" s="1"/>
      <c r="KQG360" s="1"/>
      <c r="KQH360" s="1"/>
      <c r="KQI360" s="1"/>
      <c r="KQJ360" s="1"/>
      <c r="KQK360" s="1"/>
      <c r="KQL360" s="1"/>
      <c r="KQM360" s="1"/>
      <c r="KQN360" s="1"/>
      <c r="KQO360" s="1"/>
      <c r="KQP360" s="1"/>
      <c r="KQQ360" s="1"/>
      <c r="KQR360" s="1"/>
      <c r="KQS360" s="1"/>
      <c r="KQT360" s="1"/>
      <c r="KQU360" s="1"/>
      <c r="KQV360" s="1"/>
      <c r="KQW360" s="1"/>
      <c r="KQX360" s="1"/>
      <c r="KQY360" s="1"/>
      <c r="KQZ360" s="1"/>
      <c r="KRA360" s="1"/>
      <c r="KRB360" s="1"/>
      <c r="KRC360" s="1"/>
      <c r="KRD360" s="1"/>
      <c r="KRE360" s="1"/>
      <c r="KRF360" s="1"/>
      <c r="KRG360" s="1"/>
      <c r="KRH360" s="1"/>
      <c r="KRI360" s="1"/>
      <c r="KRJ360" s="1"/>
      <c r="KRK360" s="1"/>
      <c r="KRL360" s="1"/>
      <c r="KRM360" s="1"/>
      <c r="KRN360" s="1"/>
      <c r="KRO360" s="1"/>
      <c r="KRP360" s="1"/>
      <c r="KRQ360" s="1"/>
      <c r="KRR360" s="1"/>
      <c r="KRS360" s="1"/>
      <c r="KRT360" s="1"/>
      <c r="KRU360" s="1"/>
      <c r="KRV360" s="1"/>
      <c r="KRW360" s="1"/>
      <c r="KRX360" s="1"/>
      <c r="KRY360" s="1"/>
      <c r="KRZ360" s="1"/>
      <c r="KSA360" s="1"/>
      <c r="KSB360" s="1"/>
      <c r="KSC360" s="1"/>
      <c r="KSD360" s="1"/>
      <c r="KSE360" s="1"/>
      <c r="KSF360" s="1"/>
      <c r="KSG360" s="1"/>
      <c r="KSH360" s="1"/>
      <c r="KSI360" s="1"/>
      <c r="KSJ360" s="1"/>
      <c r="KSK360" s="1"/>
      <c r="KSL360" s="1"/>
      <c r="KSM360" s="1"/>
      <c r="KSN360" s="1"/>
      <c r="KSO360" s="1"/>
      <c r="KSP360" s="1"/>
      <c r="KSQ360" s="1"/>
      <c r="KSR360" s="1"/>
      <c r="KSS360" s="1"/>
      <c r="KST360" s="1"/>
      <c r="KSU360" s="1"/>
      <c r="KSV360" s="1"/>
      <c r="KSW360" s="1"/>
      <c r="KSX360" s="1"/>
      <c r="KSY360" s="1"/>
      <c r="KSZ360" s="1"/>
      <c r="KTA360" s="1"/>
      <c r="KTB360" s="1"/>
      <c r="KTC360" s="1"/>
      <c r="KTD360" s="1"/>
      <c r="KTE360" s="1"/>
      <c r="KTF360" s="1"/>
      <c r="KTG360" s="1"/>
      <c r="KTH360" s="1"/>
      <c r="KTI360" s="1"/>
      <c r="KTJ360" s="1"/>
      <c r="KTK360" s="1"/>
      <c r="KTL360" s="1"/>
      <c r="KTM360" s="1"/>
      <c r="KTN360" s="1"/>
      <c r="KTO360" s="1"/>
      <c r="KTP360" s="1"/>
      <c r="KTQ360" s="1"/>
      <c r="KTR360" s="1"/>
      <c r="KTS360" s="1"/>
      <c r="KTT360" s="1"/>
      <c r="KTU360" s="1"/>
      <c r="KTV360" s="1"/>
      <c r="KTW360" s="1"/>
      <c r="KTX360" s="1"/>
      <c r="KTY360" s="1"/>
      <c r="KTZ360" s="1"/>
      <c r="KUA360" s="1"/>
      <c r="KUB360" s="1"/>
      <c r="KUC360" s="1"/>
      <c r="KUD360" s="1"/>
      <c r="KUE360" s="1"/>
      <c r="KUF360" s="1"/>
      <c r="KUG360" s="1"/>
      <c r="KUH360" s="1"/>
      <c r="KUI360" s="1"/>
      <c r="KUJ360" s="1"/>
      <c r="KUK360" s="1"/>
      <c r="KUL360" s="1"/>
      <c r="KUM360" s="1"/>
      <c r="KUN360" s="1"/>
      <c r="KUO360" s="1"/>
      <c r="KUP360" s="1"/>
      <c r="KUQ360" s="1"/>
      <c r="KUR360" s="1"/>
      <c r="KUS360" s="1"/>
      <c r="KUT360" s="1"/>
      <c r="KUU360" s="1"/>
      <c r="KUV360" s="1"/>
      <c r="KUW360" s="1"/>
      <c r="KUX360" s="1"/>
      <c r="KUY360" s="1"/>
      <c r="KUZ360" s="1"/>
      <c r="KVA360" s="1"/>
      <c r="KVB360" s="1"/>
      <c r="KVC360" s="1"/>
      <c r="KVD360" s="1"/>
      <c r="KVE360" s="1"/>
      <c r="KVF360" s="1"/>
      <c r="KVG360" s="1"/>
      <c r="KVH360" s="1"/>
      <c r="KVI360" s="1"/>
      <c r="KVJ360" s="1"/>
      <c r="KVK360" s="1"/>
      <c r="KVL360" s="1"/>
      <c r="KVM360" s="1"/>
      <c r="KVN360" s="1"/>
      <c r="KVO360" s="1"/>
      <c r="KVP360" s="1"/>
      <c r="KVQ360" s="1"/>
      <c r="KVR360" s="1"/>
      <c r="KVS360" s="1"/>
      <c r="KVT360" s="1"/>
      <c r="KVU360" s="1"/>
      <c r="KVV360" s="1"/>
      <c r="KVW360" s="1"/>
      <c r="KVX360" s="1"/>
      <c r="KVY360" s="1"/>
      <c r="KVZ360" s="1"/>
      <c r="KWA360" s="1"/>
      <c r="KWB360" s="1"/>
      <c r="KWC360" s="1"/>
      <c r="KWD360" s="1"/>
      <c r="KWE360" s="1"/>
      <c r="KWF360" s="1"/>
      <c r="KWG360" s="1"/>
      <c r="KWH360" s="1"/>
      <c r="KWI360" s="1"/>
      <c r="KWJ360" s="1"/>
      <c r="KWK360" s="1"/>
      <c r="KWL360" s="1"/>
      <c r="KWM360" s="1"/>
      <c r="KWN360" s="1"/>
      <c r="KWO360" s="1"/>
      <c r="KWP360" s="1"/>
      <c r="KWQ360" s="1"/>
      <c r="KWR360" s="1"/>
      <c r="KWS360" s="1"/>
      <c r="KWT360" s="1"/>
      <c r="KWU360" s="1"/>
      <c r="KWV360" s="1"/>
      <c r="KWW360" s="1"/>
      <c r="KWX360" s="1"/>
      <c r="KWY360" s="1"/>
      <c r="KWZ360" s="1"/>
      <c r="KXA360" s="1"/>
      <c r="KXB360" s="1"/>
      <c r="KXC360" s="1"/>
      <c r="KXD360" s="1"/>
      <c r="KXE360" s="1"/>
      <c r="KXF360" s="1"/>
      <c r="KXG360" s="1"/>
      <c r="KXH360" s="1"/>
      <c r="KXI360" s="1"/>
      <c r="KXJ360" s="1"/>
      <c r="KXK360" s="1"/>
      <c r="KXL360" s="1"/>
      <c r="KXM360" s="1"/>
      <c r="KXN360" s="1"/>
      <c r="KXO360" s="1"/>
      <c r="KXP360" s="1"/>
      <c r="KXQ360" s="1"/>
      <c r="KXR360" s="1"/>
      <c r="KXS360" s="1"/>
      <c r="KXT360" s="1"/>
      <c r="KXU360" s="1"/>
      <c r="KXV360" s="1"/>
      <c r="KXW360" s="1"/>
      <c r="KXX360" s="1"/>
      <c r="KXY360" s="1"/>
      <c r="KXZ360" s="1"/>
      <c r="KYA360" s="1"/>
      <c r="KYB360" s="1"/>
      <c r="KYC360" s="1"/>
      <c r="KYD360" s="1"/>
      <c r="KYE360" s="1"/>
      <c r="KYF360" s="1"/>
      <c r="KYG360" s="1"/>
      <c r="KYH360" s="1"/>
      <c r="KYI360" s="1"/>
      <c r="KYJ360" s="1"/>
      <c r="KYK360" s="1"/>
      <c r="KYL360" s="1"/>
      <c r="KYM360" s="1"/>
      <c r="KYN360" s="1"/>
      <c r="KYO360" s="1"/>
      <c r="KYP360" s="1"/>
      <c r="KYQ360" s="1"/>
      <c r="KYR360" s="1"/>
      <c r="KYS360" s="1"/>
      <c r="KYT360" s="1"/>
      <c r="KYU360" s="1"/>
      <c r="KYV360" s="1"/>
      <c r="KYW360" s="1"/>
      <c r="KYX360" s="1"/>
      <c r="KYY360" s="1"/>
      <c r="KYZ360" s="1"/>
      <c r="KZA360" s="1"/>
      <c r="KZB360" s="1"/>
      <c r="KZC360" s="1"/>
      <c r="KZD360" s="1"/>
      <c r="KZE360" s="1"/>
      <c r="KZF360" s="1"/>
      <c r="KZG360" s="1"/>
      <c r="KZH360" s="1"/>
      <c r="KZI360" s="1"/>
      <c r="KZJ360" s="1"/>
      <c r="KZK360" s="1"/>
      <c r="KZL360" s="1"/>
      <c r="KZM360" s="1"/>
      <c r="KZN360" s="1"/>
      <c r="KZO360" s="1"/>
      <c r="KZP360" s="1"/>
      <c r="KZQ360" s="1"/>
      <c r="KZR360" s="1"/>
      <c r="KZS360" s="1"/>
      <c r="KZT360" s="1"/>
      <c r="KZU360" s="1"/>
      <c r="KZV360" s="1"/>
      <c r="KZW360" s="1"/>
      <c r="KZX360" s="1"/>
      <c r="KZY360" s="1"/>
      <c r="KZZ360" s="1"/>
      <c r="LAA360" s="1"/>
      <c r="LAB360" s="1"/>
      <c r="LAC360" s="1"/>
      <c r="LAD360" s="1"/>
      <c r="LAE360" s="1"/>
      <c r="LAF360" s="1"/>
      <c r="LAG360" s="1"/>
      <c r="LAH360" s="1"/>
      <c r="LAI360" s="1"/>
      <c r="LAJ360" s="1"/>
      <c r="LAK360" s="1"/>
      <c r="LAL360" s="1"/>
      <c r="LAM360" s="1"/>
      <c r="LAN360" s="1"/>
      <c r="LAO360" s="1"/>
      <c r="LAP360" s="1"/>
      <c r="LAQ360" s="1"/>
      <c r="LAR360" s="1"/>
      <c r="LAS360" s="1"/>
      <c r="LAT360" s="1"/>
      <c r="LAU360" s="1"/>
      <c r="LAV360" s="1"/>
      <c r="LAW360" s="1"/>
      <c r="LAX360" s="1"/>
      <c r="LAY360" s="1"/>
      <c r="LAZ360" s="1"/>
      <c r="LBA360" s="1"/>
      <c r="LBB360" s="1"/>
      <c r="LBC360" s="1"/>
      <c r="LBD360" s="1"/>
      <c r="LBE360" s="1"/>
      <c r="LBF360" s="1"/>
      <c r="LBG360" s="1"/>
      <c r="LBH360" s="1"/>
      <c r="LBI360" s="1"/>
      <c r="LBJ360" s="1"/>
      <c r="LBK360" s="1"/>
      <c r="LBL360" s="1"/>
      <c r="LBM360" s="1"/>
      <c r="LBN360" s="1"/>
      <c r="LBO360" s="1"/>
      <c r="LBP360" s="1"/>
      <c r="LBQ360" s="1"/>
      <c r="LBR360" s="1"/>
      <c r="LBS360" s="1"/>
      <c r="LBT360" s="1"/>
      <c r="LBU360" s="1"/>
      <c r="LBV360" s="1"/>
      <c r="LBW360" s="1"/>
      <c r="LBX360" s="1"/>
      <c r="LBY360" s="1"/>
      <c r="LBZ360" s="1"/>
      <c r="LCA360" s="1"/>
      <c r="LCB360" s="1"/>
      <c r="LCC360" s="1"/>
      <c r="LCD360" s="1"/>
      <c r="LCE360" s="1"/>
      <c r="LCF360" s="1"/>
      <c r="LCG360" s="1"/>
      <c r="LCH360" s="1"/>
      <c r="LCI360" s="1"/>
      <c r="LCJ360" s="1"/>
      <c r="LCK360" s="1"/>
      <c r="LCL360" s="1"/>
      <c r="LCM360" s="1"/>
      <c r="LCN360" s="1"/>
      <c r="LCO360" s="1"/>
      <c r="LCP360" s="1"/>
      <c r="LCQ360" s="1"/>
      <c r="LCR360" s="1"/>
      <c r="LCS360" s="1"/>
      <c r="LCT360" s="1"/>
      <c r="LCU360" s="1"/>
      <c r="LCV360" s="1"/>
      <c r="LCW360" s="1"/>
      <c r="LCX360" s="1"/>
      <c r="LCY360" s="1"/>
      <c r="LCZ360" s="1"/>
      <c r="LDA360" s="1"/>
      <c r="LDB360" s="1"/>
      <c r="LDC360" s="1"/>
      <c r="LDD360" s="1"/>
      <c r="LDE360" s="1"/>
      <c r="LDF360" s="1"/>
      <c r="LDG360" s="1"/>
      <c r="LDH360" s="1"/>
      <c r="LDI360" s="1"/>
      <c r="LDJ360" s="1"/>
      <c r="LDK360" s="1"/>
      <c r="LDL360" s="1"/>
      <c r="LDM360" s="1"/>
      <c r="LDN360" s="1"/>
      <c r="LDO360" s="1"/>
      <c r="LDP360" s="1"/>
      <c r="LDQ360" s="1"/>
      <c r="LDR360" s="1"/>
      <c r="LDS360" s="1"/>
      <c r="LDT360" s="1"/>
      <c r="LDU360" s="1"/>
      <c r="LDV360" s="1"/>
      <c r="LDW360" s="1"/>
      <c r="LDX360" s="1"/>
      <c r="LDY360" s="1"/>
      <c r="LDZ360" s="1"/>
      <c r="LEA360" s="1"/>
      <c r="LEB360" s="1"/>
      <c r="LEC360" s="1"/>
      <c r="LED360" s="1"/>
      <c r="LEE360" s="1"/>
      <c r="LEF360" s="1"/>
      <c r="LEG360" s="1"/>
      <c r="LEH360" s="1"/>
      <c r="LEI360" s="1"/>
      <c r="LEJ360" s="1"/>
      <c r="LEK360" s="1"/>
      <c r="LEL360" s="1"/>
      <c r="LEM360" s="1"/>
      <c r="LEN360" s="1"/>
      <c r="LEO360" s="1"/>
      <c r="LEP360" s="1"/>
      <c r="LEQ360" s="1"/>
      <c r="LER360" s="1"/>
      <c r="LES360" s="1"/>
      <c r="LET360" s="1"/>
      <c r="LEU360" s="1"/>
      <c r="LEV360" s="1"/>
      <c r="LEW360" s="1"/>
      <c r="LEX360" s="1"/>
      <c r="LEY360" s="1"/>
      <c r="LEZ360" s="1"/>
      <c r="LFA360" s="1"/>
      <c r="LFB360" s="1"/>
      <c r="LFC360" s="1"/>
      <c r="LFD360" s="1"/>
      <c r="LFE360" s="1"/>
      <c r="LFF360" s="1"/>
      <c r="LFG360" s="1"/>
      <c r="LFH360" s="1"/>
      <c r="LFI360" s="1"/>
      <c r="LFJ360" s="1"/>
      <c r="LFK360" s="1"/>
      <c r="LFL360" s="1"/>
      <c r="LFM360" s="1"/>
      <c r="LFN360" s="1"/>
      <c r="LFO360" s="1"/>
      <c r="LFP360" s="1"/>
      <c r="LFQ360" s="1"/>
      <c r="LFR360" s="1"/>
      <c r="LFS360" s="1"/>
      <c r="LFT360" s="1"/>
      <c r="LFU360" s="1"/>
      <c r="LFV360" s="1"/>
      <c r="LFW360" s="1"/>
      <c r="LFX360" s="1"/>
      <c r="LFY360" s="1"/>
      <c r="LFZ360" s="1"/>
      <c r="LGA360" s="1"/>
      <c r="LGB360" s="1"/>
      <c r="LGC360" s="1"/>
      <c r="LGD360" s="1"/>
      <c r="LGE360" s="1"/>
      <c r="LGF360" s="1"/>
      <c r="LGG360" s="1"/>
      <c r="LGH360" s="1"/>
      <c r="LGI360" s="1"/>
      <c r="LGJ360" s="1"/>
      <c r="LGK360" s="1"/>
      <c r="LGL360" s="1"/>
      <c r="LGM360" s="1"/>
      <c r="LGN360" s="1"/>
      <c r="LGO360" s="1"/>
      <c r="LGP360" s="1"/>
      <c r="LGQ360" s="1"/>
      <c r="LGR360" s="1"/>
      <c r="LGS360" s="1"/>
      <c r="LGT360" s="1"/>
      <c r="LGU360" s="1"/>
      <c r="LGV360" s="1"/>
      <c r="LGW360" s="1"/>
      <c r="LGX360" s="1"/>
      <c r="LGY360" s="1"/>
      <c r="LGZ360" s="1"/>
      <c r="LHA360" s="1"/>
      <c r="LHB360" s="1"/>
      <c r="LHC360" s="1"/>
      <c r="LHD360" s="1"/>
      <c r="LHE360" s="1"/>
      <c r="LHF360" s="1"/>
      <c r="LHG360" s="1"/>
      <c r="LHH360" s="1"/>
      <c r="LHI360" s="1"/>
      <c r="LHJ360" s="1"/>
      <c r="LHK360" s="1"/>
      <c r="LHL360" s="1"/>
      <c r="LHM360" s="1"/>
      <c r="LHN360" s="1"/>
      <c r="LHO360" s="1"/>
      <c r="LHP360" s="1"/>
      <c r="LHQ360" s="1"/>
      <c r="LHR360" s="1"/>
      <c r="LHS360" s="1"/>
      <c r="LHT360" s="1"/>
      <c r="LHU360" s="1"/>
      <c r="LHV360" s="1"/>
      <c r="LHW360" s="1"/>
      <c r="LHX360" s="1"/>
      <c r="LHY360" s="1"/>
      <c r="LHZ360" s="1"/>
      <c r="LIA360" s="1"/>
      <c r="LIB360" s="1"/>
      <c r="LIC360" s="1"/>
      <c r="LID360" s="1"/>
      <c r="LIE360" s="1"/>
      <c r="LIF360" s="1"/>
      <c r="LIG360" s="1"/>
      <c r="LIH360" s="1"/>
      <c r="LII360" s="1"/>
      <c r="LIJ360" s="1"/>
      <c r="LIK360" s="1"/>
      <c r="LIL360" s="1"/>
      <c r="LIM360" s="1"/>
      <c r="LIN360" s="1"/>
      <c r="LIO360" s="1"/>
      <c r="LIP360" s="1"/>
      <c r="LIQ360" s="1"/>
      <c r="LIR360" s="1"/>
      <c r="LIS360" s="1"/>
      <c r="LIT360" s="1"/>
      <c r="LIU360" s="1"/>
      <c r="LIV360" s="1"/>
      <c r="LIW360" s="1"/>
      <c r="LIX360" s="1"/>
      <c r="LIY360" s="1"/>
      <c r="LIZ360" s="1"/>
      <c r="LJA360" s="1"/>
      <c r="LJB360" s="1"/>
      <c r="LJC360" s="1"/>
      <c r="LJD360" s="1"/>
      <c r="LJE360" s="1"/>
      <c r="LJF360" s="1"/>
      <c r="LJG360" s="1"/>
      <c r="LJH360" s="1"/>
      <c r="LJI360" s="1"/>
      <c r="LJJ360" s="1"/>
      <c r="LJK360" s="1"/>
      <c r="LJL360" s="1"/>
      <c r="LJM360" s="1"/>
      <c r="LJN360" s="1"/>
      <c r="LJO360" s="1"/>
      <c r="LJP360" s="1"/>
      <c r="LJQ360" s="1"/>
      <c r="LJR360" s="1"/>
      <c r="LJS360" s="1"/>
      <c r="LJT360" s="1"/>
      <c r="LJU360" s="1"/>
      <c r="LJV360" s="1"/>
      <c r="LJW360" s="1"/>
      <c r="LJX360" s="1"/>
      <c r="LJY360" s="1"/>
      <c r="LJZ360" s="1"/>
      <c r="LKA360" s="1"/>
      <c r="LKB360" s="1"/>
      <c r="LKC360" s="1"/>
      <c r="LKD360" s="1"/>
      <c r="LKE360" s="1"/>
      <c r="LKF360" s="1"/>
      <c r="LKG360" s="1"/>
      <c r="LKH360" s="1"/>
      <c r="LKI360" s="1"/>
      <c r="LKJ360" s="1"/>
      <c r="LKK360" s="1"/>
      <c r="LKL360" s="1"/>
      <c r="LKM360" s="1"/>
      <c r="LKN360" s="1"/>
      <c r="LKO360" s="1"/>
      <c r="LKP360" s="1"/>
      <c r="LKQ360" s="1"/>
      <c r="LKR360" s="1"/>
      <c r="LKS360" s="1"/>
      <c r="LKT360" s="1"/>
      <c r="LKU360" s="1"/>
      <c r="LKV360" s="1"/>
      <c r="LKW360" s="1"/>
      <c r="LKX360" s="1"/>
      <c r="LKY360" s="1"/>
      <c r="LKZ360" s="1"/>
      <c r="LLA360" s="1"/>
      <c r="LLB360" s="1"/>
      <c r="LLC360" s="1"/>
      <c r="LLD360" s="1"/>
      <c r="LLE360" s="1"/>
      <c r="LLF360" s="1"/>
      <c r="LLG360" s="1"/>
      <c r="LLH360" s="1"/>
      <c r="LLI360" s="1"/>
      <c r="LLJ360" s="1"/>
      <c r="LLK360" s="1"/>
      <c r="LLL360" s="1"/>
      <c r="LLM360" s="1"/>
      <c r="LLN360" s="1"/>
      <c r="LLO360" s="1"/>
      <c r="LLP360" s="1"/>
      <c r="LLQ360" s="1"/>
      <c r="LLR360" s="1"/>
      <c r="LLS360" s="1"/>
      <c r="LLT360" s="1"/>
      <c r="LLU360" s="1"/>
      <c r="LLV360" s="1"/>
      <c r="LLW360" s="1"/>
      <c r="LLX360" s="1"/>
      <c r="LLY360" s="1"/>
      <c r="LLZ360" s="1"/>
      <c r="LMA360" s="1"/>
      <c r="LMB360" s="1"/>
      <c r="LMC360" s="1"/>
      <c r="LMD360" s="1"/>
      <c r="LME360" s="1"/>
      <c r="LMF360" s="1"/>
      <c r="LMG360" s="1"/>
      <c r="LMH360" s="1"/>
      <c r="LMI360" s="1"/>
      <c r="LMJ360" s="1"/>
      <c r="LMK360" s="1"/>
      <c r="LML360" s="1"/>
      <c r="LMM360" s="1"/>
      <c r="LMN360" s="1"/>
      <c r="LMO360" s="1"/>
      <c r="LMP360" s="1"/>
      <c r="LMQ360" s="1"/>
      <c r="LMR360" s="1"/>
      <c r="LMS360" s="1"/>
      <c r="LMT360" s="1"/>
      <c r="LMU360" s="1"/>
      <c r="LMV360" s="1"/>
      <c r="LMW360" s="1"/>
      <c r="LMX360" s="1"/>
      <c r="LMY360" s="1"/>
      <c r="LMZ360" s="1"/>
      <c r="LNA360" s="1"/>
      <c r="LNB360" s="1"/>
      <c r="LNC360" s="1"/>
      <c r="LND360" s="1"/>
      <c r="LNE360" s="1"/>
      <c r="LNF360" s="1"/>
      <c r="LNG360" s="1"/>
      <c r="LNH360" s="1"/>
      <c r="LNI360" s="1"/>
      <c r="LNJ360" s="1"/>
      <c r="LNK360" s="1"/>
      <c r="LNL360" s="1"/>
      <c r="LNM360" s="1"/>
      <c r="LNN360" s="1"/>
      <c r="LNO360" s="1"/>
      <c r="LNP360" s="1"/>
      <c r="LNQ360" s="1"/>
      <c r="LNR360" s="1"/>
      <c r="LNS360" s="1"/>
      <c r="LNT360" s="1"/>
      <c r="LNU360" s="1"/>
      <c r="LNV360" s="1"/>
      <c r="LNW360" s="1"/>
      <c r="LNX360" s="1"/>
      <c r="LNY360" s="1"/>
      <c r="LNZ360" s="1"/>
      <c r="LOA360" s="1"/>
      <c r="LOB360" s="1"/>
      <c r="LOC360" s="1"/>
      <c r="LOD360" s="1"/>
      <c r="LOE360" s="1"/>
      <c r="LOF360" s="1"/>
      <c r="LOG360" s="1"/>
      <c r="LOH360" s="1"/>
      <c r="LOI360" s="1"/>
      <c r="LOJ360" s="1"/>
      <c r="LOK360" s="1"/>
      <c r="LOL360" s="1"/>
      <c r="LOM360" s="1"/>
      <c r="LON360" s="1"/>
      <c r="LOO360" s="1"/>
      <c r="LOP360" s="1"/>
      <c r="LOQ360" s="1"/>
      <c r="LOR360" s="1"/>
      <c r="LOS360" s="1"/>
      <c r="LOT360" s="1"/>
      <c r="LOU360" s="1"/>
      <c r="LOV360" s="1"/>
      <c r="LOW360" s="1"/>
      <c r="LOX360" s="1"/>
      <c r="LOY360" s="1"/>
      <c r="LOZ360" s="1"/>
      <c r="LPA360" s="1"/>
      <c r="LPB360" s="1"/>
      <c r="LPC360" s="1"/>
      <c r="LPD360" s="1"/>
      <c r="LPE360" s="1"/>
      <c r="LPF360" s="1"/>
      <c r="LPG360" s="1"/>
      <c r="LPH360" s="1"/>
      <c r="LPI360" s="1"/>
      <c r="LPJ360" s="1"/>
      <c r="LPK360" s="1"/>
      <c r="LPL360" s="1"/>
      <c r="LPM360" s="1"/>
      <c r="LPN360" s="1"/>
      <c r="LPO360" s="1"/>
      <c r="LPP360" s="1"/>
      <c r="LPQ360" s="1"/>
      <c r="LPR360" s="1"/>
      <c r="LPS360" s="1"/>
      <c r="LPT360" s="1"/>
      <c r="LPU360" s="1"/>
      <c r="LPV360" s="1"/>
      <c r="LPW360" s="1"/>
      <c r="LPX360" s="1"/>
      <c r="LPY360" s="1"/>
      <c r="LPZ360" s="1"/>
      <c r="LQA360" s="1"/>
      <c r="LQB360" s="1"/>
      <c r="LQC360" s="1"/>
      <c r="LQD360" s="1"/>
      <c r="LQE360" s="1"/>
      <c r="LQF360" s="1"/>
      <c r="LQG360" s="1"/>
      <c r="LQH360" s="1"/>
      <c r="LQI360" s="1"/>
      <c r="LQJ360" s="1"/>
      <c r="LQK360" s="1"/>
      <c r="LQL360" s="1"/>
      <c r="LQM360" s="1"/>
      <c r="LQN360" s="1"/>
      <c r="LQO360" s="1"/>
      <c r="LQP360" s="1"/>
      <c r="LQQ360" s="1"/>
      <c r="LQR360" s="1"/>
      <c r="LQS360" s="1"/>
      <c r="LQT360" s="1"/>
      <c r="LQU360" s="1"/>
      <c r="LQV360" s="1"/>
      <c r="LQW360" s="1"/>
      <c r="LQX360" s="1"/>
      <c r="LQY360" s="1"/>
      <c r="LQZ360" s="1"/>
      <c r="LRA360" s="1"/>
      <c r="LRB360" s="1"/>
      <c r="LRC360" s="1"/>
      <c r="LRD360" s="1"/>
      <c r="LRE360" s="1"/>
      <c r="LRF360" s="1"/>
      <c r="LRG360" s="1"/>
      <c r="LRH360" s="1"/>
      <c r="LRI360" s="1"/>
      <c r="LRJ360" s="1"/>
      <c r="LRK360" s="1"/>
      <c r="LRL360" s="1"/>
      <c r="LRM360" s="1"/>
      <c r="LRN360" s="1"/>
      <c r="LRO360" s="1"/>
      <c r="LRP360" s="1"/>
      <c r="LRQ360" s="1"/>
      <c r="LRR360" s="1"/>
      <c r="LRS360" s="1"/>
      <c r="LRT360" s="1"/>
      <c r="LRU360" s="1"/>
      <c r="LRV360" s="1"/>
      <c r="LRW360" s="1"/>
      <c r="LRX360" s="1"/>
      <c r="LRY360" s="1"/>
      <c r="LRZ360" s="1"/>
      <c r="LSA360" s="1"/>
      <c r="LSB360" s="1"/>
      <c r="LSC360" s="1"/>
      <c r="LSD360" s="1"/>
      <c r="LSE360" s="1"/>
      <c r="LSF360" s="1"/>
      <c r="LSG360" s="1"/>
      <c r="LSH360" s="1"/>
      <c r="LSI360" s="1"/>
      <c r="LSJ360" s="1"/>
      <c r="LSK360" s="1"/>
      <c r="LSL360" s="1"/>
      <c r="LSM360" s="1"/>
      <c r="LSN360" s="1"/>
      <c r="LSO360" s="1"/>
      <c r="LSP360" s="1"/>
      <c r="LSQ360" s="1"/>
      <c r="LSR360" s="1"/>
      <c r="LSS360" s="1"/>
      <c r="LST360" s="1"/>
      <c r="LSU360" s="1"/>
      <c r="LSV360" s="1"/>
      <c r="LSW360" s="1"/>
      <c r="LSX360" s="1"/>
      <c r="LSY360" s="1"/>
      <c r="LSZ360" s="1"/>
      <c r="LTA360" s="1"/>
      <c r="LTB360" s="1"/>
      <c r="LTC360" s="1"/>
      <c r="LTD360" s="1"/>
      <c r="LTE360" s="1"/>
      <c r="LTF360" s="1"/>
      <c r="LTG360" s="1"/>
      <c r="LTH360" s="1"/>
      <c r="LTI360" s="1"/>
      <c r="LTJ360" s="1"/>
      <c r="LTK360" s="1"/>
      <c r="LTL360" s="1"/>
      <c r="LTM360" s="1"/>
      <c r="LTN360" s="1"/>
      <c r="LTO360" s="1"/>
      <c r="LTP360" s="1"/>
      <c r="LTQ360" s="1"/>
      <c r="LTR360" s="1"/>
      <c r="LTS360" s="1"/>
      <c r="LTT360" s="1"/>
      <c r="LTU360" s="1"/>
      <c r="LTV360" s="1"/>
      <c r="LTW360" s="1"/>
      <c r="LTX360" s="1"/>
      <c r="LTY360" s="1"/>
      <c r="LTZ360" s="1"/>
      <c r="LUA360" s="1"/>
      <c r="LUB360" s="1"/>
      <c r="LUC360" s="1"/>
      <c r="LUD360" s="1"/>
      <c r="LUE360" s="1"/>
      <c r="LUF360" s="1"/>
      <c r="LUG360" s="1"/>
      <c r="LUH360" s="1"/>
      <c r="LUI360" s="1"/>
      <c r="LUJ360" s="1"/>
      <c r="LUK360" s="1"/>
      <c r="LUL360" s="1"/>
      <c r="LUM360" s="1"/>
      <c r="LUN360" s="1"/>
      <c r="LUO360" s="1"/>
      <c r="LUP360" s="1"/>
      <c r="LUQ360" s="1"/>
      <c r="LUR360" s="1"/>
      <c r="LUS360" s="1"/>
      <c r="LUT360" s="1"/>
      <c r="LUU360" s="1"/>
      <c r="LUV360" s="1"/>
      <c r="LUW360" s="1"/>
      <c r="LUX360" s="1"/>
      <c r="LUY360" s="1"/>
      <c r="LUZ360" s="1"/>
      <c r="LVA360" s="1"/>
      <c r="LVB360" s="1"/>
      <c r="LVC360" s="1"/>
      <c r="LVD360" s="1"/>
      <c r="LVE360" s="1"/>
      <c r="LVF360" s="1"/>
      <c r="LVG360" s="1"/>
      <c r="LVH360" s="1"/>
      <c r="LVI360" s="1"/>
      <c r="LVJ360" s="1"/>
      <c r="LVK360" s="1"/>
      <c r="LVL360" s="1"/>
      <c r="LVM360" s="1"/>
      <c r="LVN360" s="1"/>
      <c r="LVO360" s="1"/>
      <c r="LVP360" s="1"/>
      <c r="LVQ360" s="1"/>
      <c r="LVR360" s="1"/>
      <c r="LVS360" s="1"/>
      <c r="LVT360" s="1"/>
      <c r="LVU360" s="1"/>
      <c r="LVV360" s="1"/>
      <c r="LVW360" s="1"/>
      <c r="LVX360" s="1"/>
      <c r="LVY360" s="1"/>
      <c r="LVZ360" s="1"/>
      <c r="LWA360" s="1"/>
      <c r="LWB360" s="1"/>
      <c r="LWC360" s="1"/>
      <c r="LWD360" s="1"/>
      <c r="LWE360" s="1"/>
      <c r="LWF360" s="1"/>
      <c r="LWG360" s="1"/>
      <c r="LWH360" s="1"/>
      <c r="LWI360" s="1"/>
      <c r="LWJ360" s="1"/>
      <c r="LWK360" s="1"/>
      <c r="LWL360" s="1"/>
      <c r="LWM360" s="1"/>
      <c r="LWN360" s="1"/>
      <c r="LWO360" s="1"/>
      <c r="LWP360" s="1"/>
      <c r="LWQ360" s="1"/>
      <c r="LWR360" s="1"/>
      <c r="LWS360" s="1"/>
      <c r="LWT360" s="1"/>
      <c r="LWU360" s="1"/>
      <c r="LWV360" s="1"/>
      <c r="LWW360" s="1"/>
      <c r="LWX360" s="1"/>
      <c r="LWY360" s="1"/>
      <c r="LWZ360" s="1"/>
      <c r="LXA360" s="1"/>
      <c r="LXB360" s="1"/>
      <c r="LXC360" s="1"/>
      <c r="LXD360" s="1"/>
      <c r="LXE360" s="1"/>
      <c r="LXF360" s="1"/>
      <c r="LXG360" s="1"/>
      <c r="LXH360" s="1"/>
      <c r="LXI360" s="1"/>
      <c r="LXJ360" s="1"/>
      <c r="LXK360" s="1"/>
      <c r="LXL360" s="1"/>
      <c r="LXM360" s="1"/>
      <c r="LXN360" s="1"/>
      <c r="LXO360" s="1"/>
      <c r="LXP360" s="1"/>
      <c r="LXQ360" s="1"/>
      <c r="LXR360" s="1"/>
      <c r="LXS360" s="1"/>
      <c r="LXT360" s="1"/>
      <c r="LXU360" s="1"/>
      <c r="LXV360" s="1"/>
      <c r="LXW360" s="1"/>
      <c r="LXX360" s="1"/>
      <c r="LXY360" s="1"/>
      <c r="LXZ360" s="1"/>
      <c r="LYA360" s="1"/>
      <c r="LYB360" s="1"/>
      <c r="LYC360" s="1"/>
      <c r="LYD360" s="1"/>
      <c r="LYE360" s="1"/>
      <c r="LYF360" s="1"/>
      <c r="LYG360" s="1"/>
      <c r="LYH360" s="1"/>
      <c r="LYI360" s="1"/>
      <c r="LYJ360" s="1"/>
      <c r="LYK360" s="1"/>
      <c r="LYL360" s="1"/>
      <c r="LYM360" s="1"/>
      <c r="LYN360" s="1"/>
      <c r="LYO360" s="1"/>
      <c r="LYP360" s="1"/>
      <c r="LYQ360" s="1"/>
      <c r="LYR360" s="1"/>
      <c r="LYS360" s="1"/>
      <c r="LYT360" s="1"/>
      <c r="LYU360" s="1"/>
      <c r="LYV360" s="1"/>
      <c r="LYW360" s="1"/>
      <c r="LYX360" s="1"/>
      <c r="LYY360" s="1"/>
      <c r="LYZ360" s="1"/>
      <c r="LZA360" s="1"/>
      <c r="LZB360" s="1"/>
      <c r="LZC360" s="1"/>
      <c r="LZD360" s="1"/>
      <c r="LZE360" s="1"/>
      <c r="LZF360" s="1"/>
      <c r="LZG360" s="1"/>
      <c r="LZH360" s="1"/>
      <c r="LZI360" s="1"/>
      <c r="LZJ360" s="1"/>
      <c r="LZK360" s="1"/>
      <c r="LZL360" s="1"/>
      <c r="LZM360" s="1"/>
      <c r="LZN360" s="1"/>
      <c r="LZO360" s="1"/>
      <c r="LZP360" s="1"/>
      <c r="LZQ360" s="1"/>
      <c r="LZR360" s="1"/>
      <c r="LZS360" s="1"/>
      <c r="LZT360" s="1"/>
      <c r="LZU360" s="1"/>
      <c r="LZV360" s="1"/>
      <c r="LZW360" s="1"/>
      <c r="LZX360" s="1"/>
      <c r="LZY360" s="1"/>
      <c r="LZZ360" s="1"/>
      <c r="MAA360" s="1"/>
      <c r="MAB360" s="1"/>
      <c r="MAC360" s="1"/>
      <c r="MAD360" s="1"/>
      <c r="MAE360" s="1"/>
      <c r="MAF360" s="1"/>
      <c r="MAG360" s="1"/>
      <c r="MAH360" s="1"/>
      <c r="MAI360" s="1"/>
      <c r="MAJ360" s="1"/>
      <c r="MAK360" s="1"/>
      <c r="MAL360" s="1"/>
      <c r="MAM360" s="1"/>
      <c r="MAN360" s="1"/>
      <c r="MAO360" s="1"/>
      <c r="MAP360" s="1"/>
      <c r="MAQ360" s="1"/>
      <c r="MAR360" s="1"/>
      <c r="MAS360" s="1"/>
      <c r="MAT360" s="1"/>
      <c r="MAU360" s="1"/>
      <c r="MAV360" s="1"/>
      <c r="MAW360" s="1"/>
      <c r="MAX360" s="1"/>
      <c r="MAY360" s="1"/>
      <c r="MAZ360" s="1"/>
      <c r="MBA360" s="1"/>
      <c r="MBB360" s="1"/>
      <c r="MBC360" s="1"/>
      <c r="MBD360" s="1"/>
      <c r="MBE360" s="1"/>
      <c r="MBF360" s="1"/>
      <c r="MBG360" s="1"/>
      <c r="MBH360" s="1"/>
      <c r="MBI360" s="1"/>
      <c r="MBJ360" s="1"/>
      <c r="MBK360" s="1"/>
      <c r="MBL360" s="1"/>
      <c r="MBM360" s="1"/>
      <c r="MBN360" s="1"/>
      <c r="MBO360" s="1"/>
      <c r="MBP360" s="1"/>
      <c r="MBQ360" s="1"/>
      <c r="MBR360" s="1"/>
      <c r="MBS360" s="1"/>
      <c r="MBT360" s="1"/>
      <c r="MBU360" s="1"/>
      <c r="MBV360" s="1"/>
      <c r="MBW360" s="1"/>
      <c r="MBX360" s="1"/>
      <c r="MBY360" s="1"/>
      <c r="MBZ360" s="1"/>
      <c r="MCA360" s="1"/>
      <c r="MCB360" s="1"/>
      <c r="MCC360" s="1"/>
      <c r="MCD360" s="1"/>
      <c r="MCE360" s="1"/>
      <c r="MCF360" s="1"/>
      <c r="MCG360" s="1"/>
      <c r="MCH360" s="1"/>
      <c r="MCI360" s="1"/>
      <c r="MCJ360" s="1"/>
      <c r="MCK360" s="1"/>
      <c r="MCL360" s="1"/>
      <c r="MCM360" s="1"/>
      <c r="MCN360" s="1"/>
      <c r="MCO360" s="1"/>
      <c r="MCP360" s="1"/>
      <c r="MCQ360" s="1"/>
      <c r="MCR360" s="1"/>
      <c r="MCS360" s="1"/>
      <c r="MCT360" s="1"/>
      <c r="MCU360" s="1"/>
      <c r="MCV360" s="1"/>
      <c r="MCW360" s="1"/>
      <c r="MCX360" s="1"/>
      <c r="MCY360" s="1"/>
      <c r="MCZ360" s="1"/>
      <c r="MDA360" s="1"/>
      <c r="MDB360" s="1"/>
      <c r="MDC360" s="1"/>
      <c r="MDD360" s="1"/>
      <c r="MDE360" s="1"/>
      <c r="MDF360" s="1"/>
      <c r="MDG360" s="1"/>
      <c r="MDH360" s="1"/>
      <c r="MDI360" s="1"/>
      <c r="MDJ360" s="1"/>
      <c r="MDK360" s="1"/>
      <c r="MDL360" s="1"/>
      <c r="MDM360" s="1"/>
      <c r="MDN360" s="1"/>
      <c r="MDO360" s="1"/>
      <c r="MDP360" s="1"/>
      <c r="MDQ360" s="1"/>
      <c r="MDR360" s="1"/>
      <c r="MDS360" s="1"/>
      <c r="MDT360" s="1"/>
      <c r="MDU360" s="1"/>
      <c r="MDV360" s="1"/>
      <c r="MDW360" s="1"/>
      <c r="MDX360" s="1"/>
      <c r="MDY360" s="1"/>
      <c r="MDZ360" s="1"/>
      <c r="MEA360" s="1"/>
      <c r="MEB360" s="1"/>
      <c r="MEC360" s="1"/>
      <c r="MED360" s="1"/>
      <c r="MEE360" s="1"/>
      <c r="MEF360" s="1"/>
      <c r="MEG360" s="1"/>
      <c r="MEH360" s="1"/>
      <c r="MEI360" s="1"/>
      <c r="MEJ360" s="1"/>
      <c r="MEK360" s="1"/>
      <c r="MEL360" s="1"/>
      <c r="MEM360" s="1"/>
      <c r="MEN360" s="1"/>
      <c r="MEO360" s="1"/>
      <c r="MEP360" s="1"/>
      <c r="MEQ360" s="1"/>
      <c r="MER360" s="1"/>
      <c r="MES360" s="1"/>
      <c r="MET360" s="1"/>
      <c r="MEU360" s="1"/>
      <c r="MEV360" s="1"/>
      <c r="MEW360" s="1"/>
      <c r="MEX360" s="1"/>
      <c r="MEY360" s="1"/>
      <c r="MEZ360" s="1"/>
      <c r="MFA360" s="1"/>
      <c r="MFB360" s="1"/>
      <c r="MFC360" s="1"/>
      <c r="MFD360" s="1"/>
      <c r="MFE360" s="1"/>
      <c r="MFF360" s="1"/>
      <c r="MFG360" s="1"/>
      <c r="MFH360" s="1"/>
      <c r="MFI360" s="1"/>
      <c r="MFJ360" s="1"/>
      <c r="MFK360" s="1"/>
      <c r="MFL360" s="1"/>
      <c r="MFM360" s="1"/>
      <c r="MFN360" s="1"/>
      <c r="MFO360" s="1"/>
      <c r="MFP360" s="1"/>
      <c r="MFQ360" s="1"/>
      <c r="MFR360" s="1"/>
      <c r="MFS360" s="1"/>
      <c r="MFT360" s="1"/>
      <c r="MFU360" s="1"/>
      <c r="MFV360" s="1"/>
      <c r="MFW360" s="1"/>
      <c r="MFX360" s="1"/>
      <c r="MFY360" s="1"/>
      <c r="MFZ360" s="1"/>
      <c r="MGA360" s="1"/>
      <c r="MGB360" s="1"/>
      <c r="MGC360" s="1"/>
      <c r="MGD360" s="1"/>
      <c r="MGE360" s="1"/>
      <c r="MGF360" s="1"/>
      <c r="MGG360" s="1"/>
      <c r="MGH360" s="1"/>
      <c r="MGI360" s="1"/>
      <c r="MGJ360" s="1"/>
      <c r="MGK360" s="1"/>
      <c r="MGL360" s="1"/>
      <c r="MGM360" s="1"/>
      <c r="MGN360" s="1"/>
      <c r="MGO360" s="1"/>
      <c r="MGP360" s="1"/>
      <c r="MGQ360" s="1"/>
      <c r="MGR360" s="1"/>
      <c r="MGS360" s="1"/>
      <c r="MGT360" s="1"/>
      <c r="MGU360" s="1"/>
      <c r="MGV360" s="1"/>
      <c r="MGW360" s="1"/>
      <c r="MGX360" s="1"/>
      <c r="MGY360" s="1"/>
      <c r="MGZ360" s="1"/>
      <c r="MHA360" s="1"/>
      <c r="MHB360" s="1"/>
      <c r="MHC360" s="1"/>
      <c r="MHD360" s="1"/>
      <c r="MHE360" s="1"/>
      <c r="MHF360" s="1"/>
      <c r="MHG360" s="1"/>
      <c r="MHH360" s="1"/>
      <c r="MHI360" s="1"/>
      <c r="MHJ360" s="1"/>
      <c r="MHK360" s="1"/>
      <c r="MHL360" s="1"/>
      <c r="MHM360" s="1"/>
      <c r="MHN360" s="1"/>
      <c r="MHO360" s="1"/>
      <c r="MHP360" s="1"/>
      <c r="MHQ360" s="1"/>
      <c r="MHR360" s="1"/>
      <c r="MHS360" s="1"/>
      <c r="MHT360" s="1"/>
      <c r="MHU360" s="1"/>
      <c r="MHV360" s="1"/>
      <c r="MHW360" s="1"/>
      <c r="MHX360" s="1"/>
      <c r="MHY360" s="1"/>
      <c r="MHZ360" s="1"/>
      <c r="MIA360" s="1"/>
      <c r="MIB360" s="1"/>
      <c r="MIC360" s="1"/>
      <c r="MID360" s="1"/>
      <c r="MIE360" s="1"/>
      <c r="MIF360" s="1"/>
      <c r="MIG360" s="1"/>
      <c r="MIH360" s="1"/>
      <c r="MII360" s="1"/>
      <c r="MIJ360" s="1"/>
      <c r="MIK360" s="1"/>
      <c r="MIL360" s="1"/>
      <c r="MIM360" s="1"/>
      <c r="MIN360" s="1"/>
      <c r="MIO360" s="1"/>
      <c r="MIP360" s="1"/>
      <c r="MIQ360" s="1"/>
      <c r="MIR360" s="1"/>
      <c r="MIS360" s="1"/>
      <c r="MIT360" s="1"/>
      <c r="MIU360" s="1"/>
      <c r="MIV360" s="1"/>
      <c r="MIW360" s="1"/>
      <c r="MIX360" s="1"/>
      <c r="MIY360" s="1"/>
      <c r="MIZ360" s="1"/>
      <c r="MJA360" s="1"/>
      <c r="MJB360" s="1"/>
      <c r="MJC360" s="1"/>
      <c r="MJD360" s="1"/>
      <c r="MJE360" s="1"/>
      <c r="MJF360" s="1"/>
      <c r="MJG360" s="1"/>
      <c r="MJH360" s="1"/>
      <c r="MJI360" s="1"/>
      <c r="MJJ360" s="1"/>
      <c r="MJK360" s="1"/>
      <c r="MJL360" s="1"/>
      <c r="MJM360" s="1"/>
      <c r="MJN360" s="1"/>
      <c r="MJO360" s="1"/>
      <c r="MJP360" s="1"/>
      <c r="MJQ360" s="1"/>
      <c r="MJR360" s="1"/>
      <c r="MJS360" s="1"/>
      <c r="MJT360" s="1"/>
      <c r="MJU360" s="1"/>
      <c r="MJV360" s="1"/>
      <c r="MJW360" s="1"/>
      <c r="MJX360" s="1"/>
      <c r="MJY360" s="1"/>
      <c r="MJZ360" s="1"/>
      <c r="MKA360" s="1"/>
      <c r="MKB360" s="1"/>
      <c r="MKC360" s="1"/>
      <c r="MKD360" s="1"/>
      <c r="MKE360" s="1"/>
      <c r="MKF360" s="1"/>
      <c r="MKG360" s="1"/>
      <c r="MKH360" s="1"/>
      <c r="MKI360" s="1"/>
      <c r="MKJ360" s="1"/>
      <c r="MKK360" s="1"/>
      <c r="MKL360" s="1"/>
      <c r="MKM360" s="1"/>
      <c r="MKN360" s="1"/>
      <c r="MKO360" s="1"/>
      <c r="MKP360" s="1"/>
      <c r="MKQ360" s="1"/>
      <c r="MKR360" s="1"/>
      <c r="MKS360" s="1"/>
      <c r="MKT360" s="1"/>
      <c r="MKU360" s="1"/>
      <c r="MKV360" s="1"/>
      <c r="MKW360" s="1"/>
      <c r="MKX360" s="1"/>
      <c r="MKY360" s="1"/>
      <c r="MKZ360" s="1"/>
      <c r="MLA360" s="1"/>
      <c r="MLB360" s="1"/>
      <c r="MLC360" s="1"/>
      <c r="MLD360" s="1"/>
      <c r="MLE360" s="1"/>
      <c r="MLF360" s="1"/>
      <c r="MLG360" s="1"/>
      <c r="MLH360" s="1"/>
      <c r="MLI360" s="1"/>
      <c r="MLJ360" s="1"/>
      <c r="MLK360" s="1"/>
      <c r="MLL360" s="1"/>
      <c r="MLM360" s="1"/>
      <c r="MLN360" s="1"/>
      <c r="MLO360" s="1"/>
      <c r="MLP360" s="1"/>
      <c r="MLQ360" s="1"/>
      <c r="MLR360" s="1"/>
      <c r="MLS360" s="1"/>
      <c r="MLT360" s="1"/>
      <c r="MLU360" s="1"/>
      <c r="MLV360" s="1"/>
      <c r="MLW360" s="1"/>
      <c r="MLX360" s="1"/>
      <c r="MLY360" s="1"/>
      <c r="MLZ360" s="1"/>
      <c r="MMA360" s="1"/>
      <c r="MMB360" s="1"/>
      <c r="MMC360" s="1"/>
      <c r="MMD360" s="1"/>
      <c r="MME360" s="1"/>
      <c r="MMF360" s="1"/>
      <c r="MMG360" s="1"/>
      <c r="MMH360" s="1"/>
      <c r="MMI360" s="1"/>
      <c r="MMJ360" s="1"/>
      <c r="MMK360" s="1"/>
      <c r="MML360" s="1"/>
      <c r="MMM360" s="1"/>
      <c r="MMN360" s="1"/>
      <c r="MMO360" s="1"/>
      <c r="MMP360" s="1"/>
      <c r="MMQ360" s="1"/>
      <c r="MMR360" s="1"/>
      <c r="MMS360" s="1"/>
      <c r="MMT360" s="1"/>
      <c r="MMU360" s="1"/>
      <c r="MMV360" s="1"/>
      <c r="MMW360" s="1"/>
      <c r="MMX360" s="1"/>
      <c r="MMY360" s="1"/>
      <c r="MMZ360" s="1"/>
      <c r="MNA360" s="1"/>
      <c r="MNB360" s="1"/>
      <c r="MNC360" s="1"/>
      <c r="MND360" s="1"/>
      <c r="MNE360" s="1"/>
      <c r="MNF360" s="1"/>
      <c r="MNG360" s="1"/>
      <c r="MNH360" s="1"/>
      <c r="MNI360" s="1"/>
      <c r="MNJ360" s="1"/>
      <c r="MNK360" s="1"/>
      <c r="MNL360" s="1"/>
      <c r="MNM360" s="1"/>
      <c r="MNN360" s="1"/>
      <c r="MNO360" s="1"/>
      <c r="MNP360" s="1"/>
      <c r="MNQ360" s="1"/>
      <c r="MNR360" s="1"/>
      <c r="MNS360" s="1"/>
      <c r="MNT360" s="1"/>
      <c r="MNU360" s="1"/>
      <c r="MNV360" s="1"/>
      <c r="MNW360" s="1"/>
      <c r="MNX360" s="1"/>
      <c r="MNY360" s="1"/>
      <c r="MNZ360" s="1"/>
      <c r="MOA360" s="1"/>
      <c r="MOB360" s="1"/>
      <c r="MOC360" s="1"/>
      <c r="MOD360" s="1"/>
      <c r="MOE360" s="1"/>
      <c r="MOF360" s="1"/>
      <c r="MOG360" s="1"/>
      <c r="MOH360" s="1"/>
      <c r="MOI360" s="1"/>
      <c r="MOJ360" s="1"/>
      <c r="MOK360" s="1"/>
      <c r="MOL360" s="1"/>
      <c r="MOM360" s="1"/>
      <c r="MON360" s="1"/>
      <c r="MOO360" s="1"/>
      <c r="MOP360" s="1"/>
      <c r="MOQ360" s="1"/>
      <c r="MOR360" s="1"/>
      <c r="MOS360" s="1"/>
      <c r="MOT360" s="1"/>
      <c r="MOU360" s="1"/>
      <c r="MOV360" s="1"/>
      <c r="MOW360" s="1"/>
      <c r="MOX360" s="1"/>
      <c r="MOY360" s="1"/>
      <c r="MOZ360" s="1"/>
      <c r="MPA360" s="1"/>
      <c r="MPB360" s="1"/>
      <c r="MPC360" s="1"/>
      <c r="MPD360" s="1"/>
      <c r="MPE360" s="1"/>
      <c r="MPF360" s="1"/>
      <c r="MPG360" s="1"/>
      <c r="MPH360" s="1"/>
      <c r="MPI360" s="1"/>
      <c r="MPJ360" s="1"/>
      <c r="MPK360" s="1"/>
      <c r="MPL360" s="1"/>
      <c r="MPM360" s="1"/>
      <c r="MPN360" s="1"/>
      <c r="MPO360" s="1"/>
      <c r="MPP360" s="1"/>
      <c r="MPQ360" s="1"/>
      <c r="MPR360" s="1"/>
      <c r="MPS360" s="1"/>
      <c r="MPT360" s="1"/>
      <c r="MPU360" s="1"/>
      <c r="MPV360" s="1"/>
      <c r="MPW360" s="1"/>
      <c r="MPX360" s="1"/>
      <c r="MPY360" s="1"/>
      <c r="MPZ360" s="1"/>
      <c r="MQA360" s="1"/>
      <c r="MQB360" s="1"/>
      <c r="MQC360" s="1"/>
      <c r="MQD360" s="1"/>
      <c r="MQE360" s="1"/>
      <c r="MQF360" s="1"/>
      <c r="MQG360" s="1"/>
      <c r="MQH360" s="1"/>
      <c r="MQI360" s="1"/>
      <c r="MQJ360" s="1"/>
      <c r="MQK360" s="1"/>
      <c r="MQL360" s="1"/>
      <c r="MQM360" s="1"/>
      <c r="MQN360" s="1"/>
      <c r="MQO360" s="1"/>
      <c r="MQP360" s="1"/>
      <c r="MQQ360" s="1"/>
      <c r="MQR360" s="1"/>
      <c r="MQS360" s="1"/>
      <c r="MQT360" s="1"/>
      <c r="MQU360" s="1"/>
      <c r="MQV360" s="1"/>
      <c r="MQW360" s="1"/>
      <c r="MQX360" s="1"/>
      <c r="MQY360" s="1"/>
      <c r="MQZ360" s="1"/>
      <c r="MRA360" s="1"/>
      <c r="MRB360" s="1"/>
      <c r="MRC360" s="1"/>
      <c r="MRD360" s="1"/>
      <c r="MRE360" s="1"/>
      <c r="MRF360" s="1"/>
      <c r="MRG360" s="1"/>
      <c r="MRH360" s="1"/>
      <c r="MRI360" s="1"/>
      <c r="MRJ360" s="1"/>
      <c r="MRK360" s="1"/>
      <c r="MRL360" s="1"/>
      <c r="MRM360" s="1"/>
      <c r="MRN360" s="1"/>
      <c r="MRO360" s="1"/>
      <c r="MRP360" s="1"/>
      <c r="MRQ360" s="1"/>
      <c r="MRR360" s="1"/>
      <c r="MRS360" s="1"/>
      <c r="MRT360" s="1"/>
      <c r="MRU360" s="1"/>
      <c r="MRV360" s="1"/>
      <c r="MRW360" s="1"/>
      <c r="MRX360" s="1"/>
      <c r="MRY360" s="1"/>
      <c r="MRZ360" s="1"/>
      <c r="MSA360" s="1"/>
      <c r="MSB360" s="1"/>
      <c r="MSC360" s="1"/>
      <c r="MSD360" s="1"/>
      <c r="MSE360" s="1"/>
      <c r="MSF360" s="1"/>
      <c r="MSG360" s="1"/>
      <c r="MSH360" s="1"/>
      <c r="MSI360" s="1"/>
      <c r="MSJ360" s="1"/>
      <c r="MSK360" s="1"/>
      <c r="MSL360" s="1"/>
      <c r="MSM360" s="1"/>
      <c r="MSN360" s="1"/>
      <c r="MSO360" s="1"/>
      <c r="MSP360" s="1"/>
      <c r="MSQ360" s="1"/>
      <c r="MSR360" s="1"/>
      <c r="MSS360" s="1"/>
      <c r="MST360" s="1"/>
      <c r="MSU360" s="1"/>
      <c r="MSV360" s="1"/>
      <c r="MSW360" s="1"/>
      <c r="MSX360" s="1"/>
      <c r="MSY360" s="1"/>
      <c r="MSZ360" s="1"/>
      <c r="MTA360" s="1"/>
      <c r="MTB360" s="1"/>
      <c r="MTC360" s="1"/>
      <c r="MTD360" s="1"/>
      <c r="MTE360" s="1"/>
      <c r="MTF360" s="1"/>
      <c r="MTG360" s="1"/>
      <c r="MTH360" s="1"/>
      <c r="MTI360" s="1"/>
      <c r="MTJ360" s="1"/>
      <c r="MTK360" s="1"/>
      <c r="MTL360" s="1"/>
      <c r="MTM360" s="1"/>
      <c r="MTN360" s="1"/>
      <c r="MTO360" s="1"/>
      <c r="MTP360" s="1"/>
      <c r="MTQ360" s="1"/>
      <c r="MTR360" s="1"/>
      <c r="MTS360" s="1"/>
      <c r="MTT360" s="1"/>
      <c r="MTU360" s="1"/>
      <c r="MTV360" s="1"/>
      <c r="MTW360" s="1"/>
      <c r="MTX360" s="1"/>
      <c r="MTY360" s="1"/>
      <c r="MTZ360" s="1"/>
      <c r="MUA360" s="1"/>
      <c r="MUB360" s="1"/>
      <c r="MUC360" s="1"/>
      <c r="MUD360" s="1"/>
      <c r="MUE360" s="1"/>
      <c r="MUF360" s="1"/>
      <c r="MUG360" s="1"/>
      <c r="MUH360" s="1"/>
      <c r="MUI360" s="1"/>
      <c r="MUJ360" s="1"/>
      <c r="MUK360" s="1"/>
      <c r="MUL360" s="1"/>
      <c r="MUM360" s="1"/>
      <c r="MUN360" s="1"/>
      <c r="MUO360" s="1"/>
      <c r="MUP360" s="1"/>
      <c r="MUQ360" s="1"/>
      <c r="MUR360" s="1"/>
      <c r="MUS360" s="1"/>
      <c r="MUT360" s="1"/>
      <c r="MUU360" s="1"/>
      <c r="MUV360" s="1"/>
      <c r="MUW360" s="1"/>
      <c r="MUX360" s="1"/>
      <c r="MUY360" s="1"/>
      <c r="MUZ360" s="1"/>
      <c r="MVA360" s="1"/>
      <c r="MVB360" s="1"/>
      <c r="MVC360" s="1"/>
      <c r="MVD360" s="1"/>
      <c r="MVE360" s="1"/>
      <c r="MVF360" s="1"/>
      <c r="MVG360" s="1"/>
      <c r="MVH360" s="1"/>
      <c r="MVI360" s="1"/>
      <c r="MVJ360" s="1"/>
      <c r="MVK360" s="1"/>
      <c r="MVL360" s="1"/>
      <c r="MVM360" s="1"/>
      <c r="MVN360" s="1"/>
      <c r="MVO360" s="1"/>
      <c r="MVP360" s="1"/>
      <c r="MVQ360" s="1"/>
      <c r="MVR360" s="1"/>
      <c r="MVS360" s="1"/>
      <c r="MVT360" s="1"/>
      <c r="MVU360" s="1"/>
      <c r="MVV360" s="1"/>
      <c r="MVW360" s="1"/>
      <c r="MVX360" s="1"/>
      <c r="MVY360" s="1"/>
      <c r="MVZ360" s="1"/>
      <c r="MWA360" s="1"/>
      <c r="MWB360" s="1"/>
      <c r="MWC360" s="1"/>
      <c r="MWD360" s="1"/>
      <c r="MWE360" s="1"/>
      <c r="MWF360" s="1"/>
      <c r="MWG360" s="1"/>
      <c r="MWH360" s="1"/>
      <c r="MWI360" s="1"/>
      <c r="MWJ360" s="1"/>
      <c r="MWK360" s="1"/>
      <c r="MWL360" s="1"/>
      <c r="MWM360" s="1"/>
      <c r="MWN360" s="1"/>
      <c r="MWO360" s="1"/>
      <c r="MWP360" s="1"/>
      <c r="MWQ360" s="1"/>
      <c r="MWR360" s="1"/>
      <c r="MWS360" s="1"/>
      <c r="MWT360" s="1"/>
      <c r="MWU360" s="1"/>
      <c r="MWV360" s="1"/>
      <c r="MWW360" s="1"/>
      <c r="MWX360" s="1"/>
      <c r="MWY360" s="1"/>
      <c r="MWZ360" s="1"/>
      <c r="MXA360" s="1"/>
      <c r="MXB360" s="1"/>
      <c r="MXC360" s="1"/>
      <c r="MXD360" s="1"/>
      <c r="MXE360" s="1"/>
      <c r="MXF360" s="1"/>
      <c r="MXG360" s="1"/>
      <c r="MXH360" s="1"/>
      <c r="MXI360" s="1"/>
      <c r="MXJ360" s="1"/>
      <c r="MXK360" s="1"/>
      <c r="MXL360" s="1"/>
      <c r="MXM360" s="1"/>
      <c r="MXN360" s="1"/>
      <c r="MXO360" s="1"/>
      <c r="MXP360" s="1"/>
      <c r="MXQ360" s="1"/>
      <c r="MXR360" s="1"/>
      <c r="MXS360" s="1"/>
      <c r="MXT360" s="1"/>
      <c r="MXU360" s="1"/>
      <c r="MXV360" s="1"/>
      <c r="MXW360" s="1"/>
      <c r="MXX360" s="1"/>
      <c r="MXY360" s="1"/>
      <c r="MXZ360" s="1"/>
      <c r="MYA360" s="1"/>
      <c r="MYB360" s="1"/>
      <c r="MYC360" s="1"/>
      <c r="MYD360" s="1"/>
      <c r="MYE360" s="1"/>
      <c r="MYF360" s="1"/>
      <c r="MYG360" s="1"/>
      <c r="MYH360" s="1"/>
      <c r="MYI360" s="1"/>
      <c r="MYJ360" s="1"/>
      <c r="MYK360" s="1"/>
      <c r="MYL360" s="1"/>
      <c r="MYM360" s="1"/>
      <c r="MYN360" s="1"/>
      <c r="MYO360" s="1"/>
      <c r="MYP360" s="1"/>
      <c r="MYQ360" s="1"/>
      <c r="MYR360" s="1"/>
      <c r="MYS360" s="1"/>
      <c r="MYT360" s="1"/>
      <c r="MYU360" s="1"/>
      <c r="MYV360" s="1"/>
      <c r="MYW360" s="1"/>
      <c r="MYX360" s="1"/>
      <c r="MYY360" s="1"/>
      <c r="MYZ360" s="1"/>
      <c r="MZA360" s="1"/>
      <c r="MZB360" s="1"/>
      <c r="MZC360" s="1"/>
      <c r="MZD360" s="1"/>
      <c r="MZE360" s="1"/>
      <c r="MZF360" s="1"/>
      <c r="MZG360" s="1"/>
      <c r="MZH360" s="1"/>
      <c r="MZI360" s="1"/>
      <c r="MZJ360" s="1"/>
      <c r="MZK360" s="1"/>
      <c r="MZL360" s="1"/>
      <c r="MZM360" s="1"/>
      <c r="MZN360" s="1"/>
      <c r="MZO360" s="1"/>
      <c r="MZP360" s="1"/>
      <c r="MZQ360" s="1"/>
      <c r="MZR360" s="1"/>
      <c r="MZS360" s="1"/>
      <c r="MZT360" s="1"/>
      <c r="MZU360" s="1"/>
      <c r="MZV360" s="1"/>
      <c r="MZW360" s="1"/>
      <c r="MZX360" s="1"/>
      <c r="MZY360" s="1"/>
      <c r="MZZ360" s="1"/>
      <c r="NAA360" s="1"/>
      <c r="NAB360" s="1"/>
      <c r="NAC360" s="1"/>
      <c r="NAD360" s="1"/>
      <c r="NAE360" s="1"/>
      <c r="NAF360" s="1"/>
      <c r="NAG360" s="1"/>
      <c r="NAH360" s="1"/>
      <c r="NAI360" s="1"/>
      <c r="NAJ360" s="1"/>
      <c r="NAK360" s="1"/>
      <c r="NAL360" s="1"/>
      <c r="NAM360" s="1"/>
      <c r="NAN360" s="1"/>
      <c r="NAO360" s="1"/>
      <c r="NAP360" s="1"/>
      <c r="NAQ360" s="1"/>
      <c r="NAR360" s="1"/>
      <c r="NAS360" s="1"/>
      <c r="NAT360" s="1"/>
      <c r="NAU360" s="1"/>
      <c r="NAV360" s="1"/>
      <c r="NAW360" s="1"/>
      <c r="NAX360" s="1"/>
      <c r="NAY360" s="1"/>
      <c r="NAZ360" s="1"/>
      <c r="NBA360" s="1"/>
      <c r="NBB360" s="1"/>
      <c r="NBC360" s="1"/>
      <c r="NBD360" s="1"/>
      <c r="NBE360" s="1"/>
      <c r="NBF360" s="1"/>
      <c r="NBG360" s="1"/>
      <c r="NBH360" s="1"/>
      <c r="NBI360" s="1"/>
      <c r="NBJ360" s="1"/>
      <c r="NBK360" s="1"/>
      <c r="NBL360" s="1"/>
      <c r="NBM360" s="1"/>
      <c r="NBN360" s="1"/>
      <c r="NBO360" s="1"/>
      <c r="NBP360" s="1"/>
      <c r="NBQ360" s="1"/>
      <c r="NBR360" s="1"/>
      <c r="NBS360" s="1"/>
      <c r="NBT360" s="1"/>
      <c r="NBU360" s="1"/>
      <c r="NBV360" s="1"/>
      <c r="NBW360" s="1"/>
      <c r="NBX360" s="1"/>
      <c r="NBY360" s="1"/>
      <c r="NBZ360" s="1"/>
      <c r="NCA360" s="1"/>
      <c r="NCB360" s="1"/>
      <c r="NCC360" s="1"/>
      <c r="NCD360" s="1"/>
      <c r="NCE360" s="1"/>
      <c r="NCF360" s="1"/>
      <c r="NCG360" s="1"/>
      <c r="NCH360" s="1"/>
      <c r="NCI360" s="1"/>
      <c r="NCJ360" s="1"/>
      <c r="NCK360" s="1"/>
      <c r="NCL360" s="1"/>
      <c r="NCM360" s="1"/>
      <c r="NCN360" s="1"/>
      <c r="NCO360" s="1"/>
      <c r="NCP360" s="1"/>
      <c r="NCQ360" s="1"/>
      <c r="NCR360" s="1"/>
      <c r="NCS360" s="1"/>
      <c r="NCT360" s="1"/>
      <c r="NCU360" s="1"/>
      <c r="NCV360" s="1"/>
      <c r="NCW360" s="1"/>
      <c r="NCX360" s="1"/>
      <c r="NCY360" s="1"/>
      <c r="NCZ360" s="1"/>
      <c r="NDA360" s="1"/>
      <c r="NDB360" s="1"/>
      <c r="NDC360" s="1"/>
      <c r="NDD360" s="1"/>
      <c r="NDE360" s="1"/>
      <c r="NDF360" s="1"/>
      <c r="NDG360" s="1"/>
      <c r="NDH360" s="1"/>
      <c r="NDI360" s="1"/>
      <c r="NDJ360" s="1"/>
      <c r="NDK360" s="1"/>
      <c r="NDL360" s="1"/>
      <c r="NDM360" s="1"/>
      <c r="NDN360" s="1"/>
      <c r="NDO360" s="1"/>
      <c r="NDP360" s="1"/>
      <c r="NDQ360" s="1"/>
      <c r="NDR360" s="1"/>
      <c r="NDS360" s="1"/>
      <c r="NDT360" s="1"/>
      <c r="NDU360" s="1"/>
      <c r="NDV360" s="1"/>
      <c r="NDW360" s="1"/>
      <c r="NDX360" s="1"/>
      <c r="NDY360" s="1"/>
      <c r="NDZ360" s="1"/>
      <c r="NEA360" s="1"/>
      <c r="NEB360" s="1"/>
      <c r="NEC360" s="1"/>
      <c r="NED360" s="1"/>
      <c r="NEE360" s="1"/>
      <c r="NEF360" s="1"/>
      <c r="NEG360" s="1"/>
      <c r="NEH360" s="1"/>
      <c r="NEI360" s="1"/>
      <c r="NEJ360" s="1"/>
      <c r="NEK360" s="1"/>
      <c r="NEL360" s="1"/>
      <c r="NEM360" s="1"/>
      <c r="NEN360" s="1"/>
      <c r="NEO360" s="1"/>
      <c r="NEP360" s="1"/>
      <c r="NEQ360" s="1"/>
      <c r="NER360" s="1"/>
      <c r="NES360" s="1"/>
      <c r="NET360" s="1"/>
      <c r="NEU360" s="1"/>
      <c r="NEV360" s="1"/>
      <c r="NEW360" s="1"/>
      <c r="NEX360" s="1"/>
      <c r="NEY360" s="1"/>
      <c r="NEZ360" s="1"/>
      <c r="NFA360" s="1"/>
      <c r="NFB360" s="1"/>
      <c r="NFC360" s="1"/>
      <c r="NFD360" s="1"/>
      <c r="NFE360" s="1"/>
      <c r="NFF360" s="1"/>
      <c r="NFG360" s="1"/>
      <c r="NFH360" s="1"/>
      <c r="NFI360" s="1"/>
      <c r="NFJ360" s="1"/>
      <c r="NFK360" s="1"/>
      <c r="NFL360" s="1"/>
      <c r="NFM360" s="1"/>
      <c r="NFN360" s="1"/>
      <c r="NFO360" s="1"/>
      <c r="NFP360" s="1"/>
      <c r="NFQ360" s="1"/>
      <c r="NFR360" s="1"/>
      <c r="NFS360" s="1"/>
      <c r="NFT360" s="1"/>
      <c r="NFU360" s="1"/>
      <c r="NFV360" s="1"/>
      <c r="NFW360" s="1"/>
      <c r="NFX360" s="1"/>
      <c r="NFY360" s="1"/>
      <c r="NFZ360" s="1"/>
      <c r="NGA360" s="1"/>
      <c r="NGB360" s="1"/>
      <c r="NGC360" s="1"/>
      <c r="NGD360" s="1"/>
      <c r="NGE360" s="1"/>
      <c r="NGF360" s="1"/>
      <c r="NGG360" s="1"/>
      <c r="NGH360" s="1"/>
      <c r="NGI360" s="1"/>
      <c r="NGJ360" s="1"/>
      <c r="NGK360" s="1"/>
      <c r="NGL360" s="1"/>
      <c r="NGM360" s="1"/>
      <c r="NGN360" s="1"/>
      <c r="NGO360" s="1"/>
      <c r="NGP360" s="1"/>
      <c r="NGQ360" s="1"/>
      <c r="NGR360" s="1"/>
      <c r="NGS360" s="1"/>
      <c r="NGT360" s="1"/>
      <c r="NGU360" s="1"/>
      <c r="NGV360" s="1"/>
      <c r="NGW360" s="1"/>
      <c r="NGX360" s="1"/>
      <c r="NGY360" s="1"/>
      <c r="NGZ360" s="1"/>
      <c r="NHA360" s="1"/>
      <c r="NHB360" s="1"/>
      <c r="NHC360" s="1"/>
      <c r="NHD360" s="1"/>
      <c r="NHE360" s="1"/>
      <c r="NHF360" s="1"/>
      <c r="NHG360" s="1"/>
      <c r="NHH360" s="1"/>
      <c r="NHI360" s="1"/>
      <c r="NHJ360" s="1"/>
      <c r="NHK360" s="1"/>
      <c r="NHL360" s="1"/>
      <c r="NHM360" s="1"/>
      <c r="NHN360" s="1"/>
      <c r="NHO360" s="1"/>
      <c r="NHP360" s="1"/>
      <c r="NHQ360" s="1"/>
      <c r="NHR360" s="1"/>
      <c r="NHS360" s="1"/>
      <c r="NHT360" s="1"/>
      <c r="NHU360" s="1"/>
      <c r="NHV360" s="1"/>
      <c r="NHW360" s="1"/>
      <c r="NHX360" s="1"/>
      <c r="NHY360" s="1"/>
      <c r="NHZ360" s="1"/>
      <c r="NIA360" s="1"/>
      <c r="NIB360" s="1"/>
      <c r="NIC360" s="1"/>
      <c r="NID360" s="1"/>
      <c r="NIE360" s="1"/>
      <c r="NIF360" s="1"/>
      <c r="NIG360" s="1"/>
      <c r="NIH360" s="1"/>
      <c r="NII360" s="1"/>
      <c r="NIJ360" s="1"/>
      <c r="NIK360" s="1"/>
      <c r="NIL360" s="1"/>
      <c r="NIM360" s="1"/>
      <c r="NIN360" s="1"/>
      <c r="NIO360" s="1"/>
      <c r="NIP360" s="1"/>
      <c r="NIQ360" s="1"/>
      <c r="NIR360" s="1"/>
      <c r="NIS360" s="1"/>
      <c r="NIT360" s="1"/>
      <c r="NIU360" s="1"/>
      <c r="NIV360" s="1"/>
      <c r="NIW360" s="1"/>
      <c r="NIX360" s="1"/>
      <c r="NIY360" s="1"/>
      <c r="NIZ360" s="1"/>
      <c r="NJA360" s="1"/>
      <c r="NJB360" s="1"/>
      <c r="NJC360" s="1"/>
      <c r="NJD360" s="1"/>
      <c r="NJE360" s="1"/>
      <c r="NJF360" s="1"/>
      <c r="NJG360" s="1"/>
      <c r="NJH360" s="1"/>
      <c r="NJI360" s="1"/>
      <c r="NJJ360" s="1"/>
      <c r="NJK360" s="1"/>
      <c r="NJL360" s="1"/>
      <c r="NJM360" s="1"/>
      <c r="NJN360" s="1"/>
      <c r="NJO360" s="1"/>
      <c r="NJP360" s="1"/>
      <c r="NJQ360" s="1"/>
      <c r="NJR360" s="1"/>
      <c r="NJS360" s="1"/>
      <c r="NJT360" s="1"/>
      <c r="NJU360" s="1"/>
      <c r="NJV360" s="1"/>
      <c r="NJW360" s="1"/>
      <c r="NJX360" s="1"/>
      <c r="NJY360" s="1"/>
      <c r="NJZ360" s="1"/>
      <c r="NKA360" s="1"/>
      <c r="NKB360" s="1"/>
      <c r="NKC360" s="1"/>
      <c r="NKD360" s="1"/>
      <c r="NKE360" s="1"/>
      <c r="NKF360" s="1"/>
      <c r="NKG360" s="1"/>
      <c r="NKH360" s="1"/>
      <c r="NKI360" s="1"/>
      <c r="NKJ360" s="1"/>
      <c r="NKK360" s="1"/>
      <c r="NKL360" s="1"/>
      <c r="NKM360" s="1"/>
      <c r="NKN360" s="1"/>
      <c r="NKO360" s="1"/>
      <c r="NKP360" s="1"/>
      <c r="NKQ360" s="1"/>
      <c r="NKR360" s="1"/>
      <c r="NKS360" s="1"/>
      <c r="NKT360" s="1"/>
      <c r="NKU360" s="1"/>
      <c r="NKV360" s="1"/>
      <c r="NKW360" s="1"/>
      <c r="NKX360" s="1"/>
      <c r="NKY360" s="1"/>
      <c r="NKZ360" s="1"/>
      <c r="NLA360" s="1"/>
      <c r="NLB360" s="1"/>
      <c r="NLC360" s="1"/>
      <c r="NLD360" s="1"/>
      <c r="NLE360" s="1"/>
      <c r="NLF360" s="1"/>
      <c r="NLG360" s="1"/>
      <c r="NLH360" s="1"/>
      <c r="NLI360" s="1"/>
      <c r="NLJ360" s="1"/>
      <c r="NLK360" s="1"/>
      <c r="NLL360" s="1"/>
      <c r="NLM360" s="1"/>
      <c r="NLN360" s="1"/>
      <c r="NLO360" s="1"/>
      <c r="NLP360" s="1"/>
      <c r="NLQ360" s="1"/>
      <c r="NLR360" s="1"/>
      <c r="NLS360" s="1"/>
      <c r="NLT360" s="1"/>
      <c r="NLU360" s="1"/>
      <c r="NLV360" s="1"/>
      <c r="NLW360" s="1"/>
      <c r="NLX360" s="1"/>
      <c r="NLY360" s="1"/>
      <c r="NLZ360" s="1"/>
      <c r="NMA360" s="1"/>
      <c r="NMB360" s="1"/>
      <c r="NMC360" s="1"/>
      <c r="NMD360" s="1"/>
      <c r="NME360" s="1"/>
      <c r="NMF360" s="1"/>
      <c r="NMG360" s="1"/>
      <c r="NMH360" s="1"/>
      <c r="NMI360" s="1"/>
      <c r="NMJ360" s="1"/>
      <c r="NMK360" s="1"/>
      <c r="NML360" s="1"/>
      <c r="NMM360" s="1"/>
      <c r="NMN360" s="1"/>
      <c r="NMO360" s="1"/>
      <c r="NMP360" s="1"/>
      <c r="NMQ360" s="1"/>
      <c r="NMR360" s="1"/>
      <c r="NMS360" s="1"/>
      <c r="NMT360" s="1"/>
      <c r="NMU360" s="1"/>
      <c r="NMV360" s="1"/>
      <c r="NMW360" s="1"/>
      <c r="NMX360" s="1"/>
      <c r="NMY360" s="1"/>
      <c r="NMZ360" s="1"/>
      <c r="NNA360" s="1"/>
      <c r="NNB360" s="1"/>
      <c r="NNC360" s="1"/>
      <c r="NND360" s="1"/>
      <c r="NNE360" s="1"/>
      <c r="NNF360" s="1"/>
      <c r="NNG360" s="1"/>
      <c r="NNH360" s="1"/>
      <c r="NNI360" s="1"/>
      <c r="NNJ360" s="1"/>
      <c r="NNK360" s="1"/>
      <c r="NNL360" s="1"/>
      <c r="NNM360" s="1"/>
      <c r="NNN360" s="1"/>
      <c r="NNO360" s="1"/>
      <c r="NNP360" s="1"/>
      <c r="NNQ360" s="1"/>
      <c r="NNR360" s="1"/>
      <c r="NNS360" s="1"/>
      <c r="NNT360" s="1"/>
      <c r="NNU360" s="1"/>
      <c r="NNV360" s="1"/>
      <c r="NNW360" s="1"/>
      <c r="NNX360" s="1"/>
      <c r="NNY360" s="1"/>
      <c r="NNZ360" s="1"/>
      <c r="NOA360" s="1"/>
      <c r="NOB360" s="1"/>
      <c r="NOC360" s="1"/>
      <c r="NOD360" s="1"/>
      <c r="NOE360" s="1"/>
      <c r="NOF360" s="1"/>
      <c r="NOG360" s="1"/>
      <c r="NOH360" s="1"/>
      <c r="NOI360" s="1"/>
      <c r="NOJ360" s="1"/>
      <c r="NOK360" s="1"/>
      <c r="NOL360" s="1"/>
      <c r="NOM360" s="1"/>
      <c r="NON360" s="1"/>
      <c r="NOO360" s="1"/>
      <c r="NOP360" s="1"/>
      <c r="NOQ360" s="1"/>
      <c r="NOR360" s="1"/>
      <c r="NOS360" s="1"/>
      <c r="NOT360" s="1"/>
      <c r="NOU360" s="1"/>
      <c r="NOV360" s="1"/>
      <c r="NOW360" s="1"/>
      <c r="NOX360" s="1"/>
      <c r="NOY360" s="1"/>
      <c r="NOZ360" s="1"/>
      <c r="NPA360" s="1"/>
      <c r="NPB360" s="1"/>
      <c r="NPC360" s="1"/>
      <c r="NPD360" s="1"/>
      <c r="NPE360" s="1"/>
      <c r="NPF360" s="1"/>
      <c r="NPG360" s="1"/>
      <c r="NPH360" s="1"/>
      <c r="NPI360" s="1"/>
      <c r="NPJ360" s="1"/>
      <c r="NPK360" s="1"/>
      <c r="NPL360" s="1"/>
      <c r="NPM360" s="1"/>
      <c r="NPN360" s="1"/>
      <c r="NPO360" s="1"/>
      <c r="NPP360" s="1"/>
      <c r="NPQ360" s="1"/>
      <c r="NPR360" s="1"/>
      <c r="NPS360" s="1"/>
      <c r="NPT360" s="1"/>
      <c r="NPU360" s="1"/>
      <c r="NPV360" s="1"/>
      <c r="NPW360" s="1"/>
      <c r="NPX360" s="1"/>
      <c r="NPY360" s="1"/>
      <c r="NPZ360" s="1"/>
      <c r="NQA360" s="1"/>
      <c r="NQB360" s="1"/>
      <c r="NQC360" s="1"/>
      <c r="NQD360" s="1"/>
      <c r="NQE360" s="1"/>
      <c r="NQF360" s="1"/>
      <c r="NQG360" s="1"/>
      <c r="NQH360" s="1"/>
      <c r="NQI360" s="1"/>
      <c r="NQJ360" s="1"/>
      <c r="NQK360" s="1"/>
      <c r="NQL360" s="1"/>
      <c r="NQM360" s="1"/>
      <c r="NQN360" s="1"/>
      <c r="NQO360" s="1"/>
      <c r="NQP360" s="1"/>
      <c r="NQQ360" s="1"/>
      <c r="NQR360" s="1"/>
      <c r="NQS360" s="1"/>
      <c r="NQT360" s="1"/>
      <c r="NQU360" s="1"/>
      <c r="NQV360" s="1"/>
      <c r="NQW360" s="1"/>
      <c r="NQX360" s="1"/>
      <c r="NQY360" s="1"/>
      <c r="NQZ360" s="1"/>
      <c r="NRA360" s="1"/>
      <c r="NRB360" s="1"/>
      <c r="NRC360" s="1"/>
      <c r="NRD360" s="1"/>
      <c r="NRE360" s="1"/>
      <c r="NRF360" s="1"/>
      <c r="NRG360" s="1"/>
      <c r="NRH360" s="1"/>
      <c r="NRI360" s="1"/>
      <c r="NRJ360" s="1"/>
      <c r="NRK360" s="1"/>
      <c r="NRL360" s="1"/>
      <c r="NRM360" s="1"/>
      <c r="NRN360" s="1"/>
      <c r="NRO360" s="1"/>
      <c r="NRP360" s="1"/>
      <c r="NRQ360" s="1"/>
      <c r="NRR360" s="1"/>
      <c r="NRS360" s="1"/>
      <c r="NRT360" s="1"/>
      <c r="NRU360" s="1"/>
      <c r="NRV360" s="1"/>
      <c r="NRW360" s="1"/>
      <c r="NRX360" s="1"/>
      <c r="NRY360" s="1"/>
      <c r="NRZ360" s="1"/>
      <c r="NSA360" s="1"/>
      <c r="NSB360" s="1"/>
      <c r="NSC360" s="1"/>
      <c r="NSD360" s="1"/>
      <c r="NSE360" s="1"/>
      <c r="NSF360" s="1"/>
      <c r="NSG360" s="1"/>
      <c r="NSH360" s="1"/>
      <c r="NSI360" s="1"/>
      <c r="NSJ360" s="1"/>
      <c r="NSK360" s="1"/>
      <c r="NSL360" s="1"/>
      <c r="NSM360" s="1"/>
      <c r="NSN360" s="1"/>
      <c r="NSO360" s="1"/>
      <c r="NSP360" s="1"/>
      <c r="NSQ360" s="1"/>
      <c r="NSR360" s="1"/>
      <c r="NSS360" s="1"/>
      <c r="NST360" s="1"/>
      <c r="NSU360" s="1"/>
      <c r="NSV360" s="1"/>
      <c r="NSW360" s="1"/>
      <c r="NSX360" s="1"/>
      <c r="NSY360" s="1"/>
      <c r="NSZ360" s="1"/>
      <c r="NTA360" s="1"/>
      <c r="NTB360" s="1"/>
      <c r="NTC360" s="1"/>
      <c r="NTD360" s="1"/>
      <c r="NTE360" s="1"/>
      <c r="NTF360" s="1"/>
      <c r="NTG360" s="1"/>
      <c r="NTH360" s="1"/>
      <c r="NTI360" s="1"/>
      <c r="NTJ360" s="1"/>
      <c r="NTK360" s="1"/>
      <c r="NTL360" s="1"/>
      <c r="NTM360" s="1"/>
      <c r="NTN360" s="1"/>
      <c r="NTO360" s="1"/>
      <c r="NTP360" s="1"/>
      <c r="NTQ360" s="1"/>
      <c r="NTR360" s="1"/>
      <c r="NTS360" s="1"/>
      <c r="NTT360" s="1"/>
      <c r="NTU360" s="1"/>
      <c r="NTV360" s="1"/>
      <c r="NTW360" s="1"/>
      <c r="NTX360" s="1"/>
      <c r="NTY360" s="1"/>
      <c r="NTZ360" s="1"/>
      <c r="NUA360" s="1"/>
      <c r="NUB360" s="1"/>
      <c r="NUC360" s="1"/>
      <c r="NUD360" s="1"/>
      <c r="NUE360" s="1"/>
      <c r="NUF360" s="1"/>
      <c r="NUG360" s="1"/>
      <c r="NUH360" s="1"/>
      <c r="NUI360" s="1"/>
      <c r="NUJ360" s="1"/>
      <c r="NUK360" s="1"/>
      <c r="NUL360" s="1"/>
      <c r="NUM360" s="1"/>
      <c r="NUN360" s="1"/>
      <c r="NUO360" s="1"/>
      <c r="NUP360" s="1"/>
      <c r="NUQ360" s="1"/>
      <c r="NUR360" s="1"/>
      <c r="NUS360" s="1"/>
      <c r="NUT360" s="1"/>
      <c r="NUU360" s="1"/>
      <c r="NUV360" s="1"/>
      <c r="NUW360" s="1"/>
      <c r="NUX360" s="1"/>
      <c r="NUY360" s="1"/>
      <c r="NUZ360" s="1"/>
      <c r="NVA360" s="1"/>
      <c r="NVB360" s="1"/>
      <c r="NVC360" s="1"/>
      <c r="NVD360" s="1"/>
      <c r="NVE360" s="1"/>
      <c r="NVF360" s="1"/>
      <c r="NVG360" s="1"/>
      <c r="NVH360" s="1"/>
      <c r="NVI360" s="1"/>
      <c r="NVJ360" s="1"/>
      <c r="NVK360" s="1"/>
      <c r="NVL360" s="1"/>
      <c r="NVM360" s="1"/>
      <c r="NVN360" s="1"/>
      <c r="NVO360" s="1"/>
      <c r="NVP360" s="1"/>
      <c r="NVQ360" s="1"/>
      <c r="NVR360" s="1"/>
      <c r="NVS360" s="1"/>
      <c r="NVT360" s="1"/>
      <c r="NVU360" s="1"/>
      <c r="NVV360" s="1"/>
      <c r="NVW360" s="1"/>
      <c r="NVX360" s="1"/>
      <c r="NVY360" s="1"/>
      <c r="NVZ360" s="1"/>
      <c r="NWA360" s="1"/>
      <c r="NWB360" s="1"/>
      <c r="NWC360" s="1"/>
      <c r="NWD360" s="1"/>
      <c r="NWE360" s="1"/>
      <c r="NWF360" s="1"/>
      <c r="NWG360" s="1"/>
      <c r="NWH360" s="1"/>
      <c r="NWI360" s="1"/>
      <c r="NWJ360" s="1"/>
      <c r="NWK360" s="1"/>
      <c r="NWL360" s="1"/>
      <c r="NWM360" s="1"/>
      <c r="NWN360" s="1"/>
      <c r="NWO360" s="1"/>
      <c r="NWP360" s="1"/>
      <c r="NWQ360" s="1"/>
      <c r="NWR360" s="1"/>
      <c r="NWS360" s="1"/>
      <c r="NWT360" s="1"/>
      <c r="NWU360" s="1"/>
      <c r="NWV360" s="1"/>
      <c r="NWW360" s="1"/>
      <c r="NWX360" s="1"/>
      <c r="NWY360" s="1"/>
      <c r="NWZ360" s="1"/>
      <c r="NXA360" s="1"/>
      <c r="NXB360" s="1"/>
      <c r="NXC360" s="1"/>
      <c r="NXD360" s="1"/>
      <c r="NXE360" s="1"/>
      <c r="NXF360" s="1"/>
      <c r="NXG360" s="1"/>
      <c r="NXH360" s="1"/>
      <c r="NXI360" s="1"/>
      <c r="NXJ360" s="1"/>
      <c r="NXK360" s="1"/>
      <c r="NXL360" s="1"/>
      <c r="NXM360" s="1"/>
      <c r="NXN360" s="1"/>
      <c r="NXO360" s="1"/>
      <c r="NXP360" s="1"/>
      <c r="NXQ360" s="1"/>
      <c r="NXR360" s="1"/>
      <c r="NXS360" s="1"/>
      <c r="NXT360" s="1"/>
      <c r="NXU360" s="1"/>
      <c r="NXV360" s="1"/>
      <c r="NXW360" s="1"/>
      <c r="NXX360" s="1"/>
      <c r="NXY360" s="1"/>
      <c r="NXZ360" s="1"/>
      <c r="NYA360" s="1"/>
      <c r="NYB360" s="1"/>
      <c r="NYC360" s="1"/>
      <c r="NYD360" s="1"/>
      <c r="NYE360" s="1"/>
      <c r="NYF360" s="1"/>
      <c r="NYG360" s="1"/>
      <c r="NYH360" s="1"/>
      <c r="NYI360" s="1"/>
      <c r="NYJ360" s="1"/>
      <c r="NYK360" s="1"/>
      <c r="NYL360" s="1"/>
      <c r="NYM360" s="1"/>
      <c r="NYN360" s="1"/>
      <c r="NYO360" s="1"/>
      <c r="NYP360" s="1"/>
      <c r="NYQ360" s="1"/>
      <c r="NYR360" s="1"/>
      <c r="NYS360" s="1"/>
      <c r="NYT360" s="1"/>
      <c r="NYU360" s="1"/>
      <c r="NYV360" s="1"/>
      <c r="NYW360" s="1"/>
      <c r="NYX360" s="1"/>
      <c r="NYY360" s="1"/>
      <c r="NYZ360" s="1"/>
      <c r="NZA360" s="1"/>
      <c r="NZB360" s="1"/>
      <c r="NZC360" s="1"/>
      <c r="NZD360" s="1"/>
      <c r="NZE360" s="1"/>
      <c r="NZF360" s="1"/>
      <c r="NZG360" s="1"/>
      <c r="NZH360" s="1"/>
      <c r="NZI360" s="1"/>
      <c r="NZJ360" s="1"/>
      <c r="NZK360" s="1"/>
      <c r="NZL360" s="1"/>
      <c r="NZM360" s="1"/>
      <c r="NZN360" s="1"/>
      <c r="NZO360" s="1"/>
      <c r="NZP360" s="1"/>
      <c r="NZQ360" s="1"/>
      <c r="NZR360" s="1"/>
      <c r="NZS360" s="1"/>
      <c r="NZT360" s="1"/>
      <c r="NZU360" s="1"/>
      <c r="NZV360" s="1"/>
      <c r="NZW360" s="1"/>
      <c r="NZX360" s="1"/>
      <c r="NZY360" s="1"/>
      <c r="NZZ360" s="1"/>
      <c r="OAA360" s="1"/>
      <c r="OAB360" s="1"/>
      <c r="OAC360" s="1"/>
      <c r="OAD360" s="1"/>
      <c r="OAE360" s="1"/>
      <c r="OAF360" s="1"/>
      <c r="OAG360" s="1"/>
      <c r="OAH360" s="1"/>
      <c r="OAI360" s="1"/>
      <c r="OAJ360" s="1"/>
      <c r="OAK360" s="1"/>
      <c r="OAL360" s="1"/>
      <c r="OAM360" s="1"/>
      <c r="OAN360" s="1"/>
      <c r="OAO360" s="1"/>
      <c r="OAP360" s="1"/>
      <c r="OAQ360" s="1"/>
      <c r="OAR360" s="1"/>
      <c r="OAS360" s="1"/>
      <c r="OAT360" s="1"/>
      <c r="OAU360" s="1"/>
      <c r="OAV360" s="1"/>
      <c r="OAW360" s="1"/>
      <c r="OAX360" s="1"/>
      <c r="OAY360" s="1"/>
      <c r="OAZ360" s="1"/>
      <c r="OBA360" s="1"/>
      <c r="OBB360" s="1"/>
      <c r="OBC360" s="1"/>
      <c r="OBD360" s="1"/>
      <c r="OBE360" s="1"/>
      <c r="OBF360" s="1"/>
      <c r="OBG360" s="1"/>
      <c r="OBH360" s="1"/>
      <c r="OBI360" s="1"/>
      <c r="OBJ360" s="1"/>
      <c r="OBK360" s="1"/>
      <c r="OBL360" s="1"/>
      <c r="OBM360" s="1"/>
      <c r="OBN360" s="1"/>
      <c r="OBO360" s="1"/>
      <c r="OBP360" s="1"/>
      <c r="OBQ360" s="1"/>
      <c r="OBR360" s="1"/>
      <c r="OBS360" s="1"/>
      <c r="OBT360" s="1"/>
      <c r="OBU360" s="1"/>
      <c r="OBV360" s="1"/>
      <c r="OBW360" s="1"/>
      <c r="OBX360" s="1"/>
      <c r="OBY360" s="1"/>
      <c r="OBZ360" s="1"/>
      <c r="OCA360" s="1"/>
      <c r="OCB360" s="1"/>
      <c r="OCC360" s="1"/>
      <c r="OCD360" s="1"/>
      <c r="OCE360" s="1"/>
      <c r="OCF360" s="1"/>
      <c r="OCG360" s="1"/>
      <c r="OCH360" s="1"/>
      <c r="OCI360" s="1"/>
      <c r="OCJ360" s="1"/>
      <c r="OCK360" s="1"/>
      <c r="OCL360" s="1"/>
      <c r="OCM360" s="1"/>
      <c r="OCN360" s="1"/>
      <c r="OCO360" s="1"/>
      <c r="OCP360" s="1"/>
      <c r="OCQ360" s="1"/>
      <c r="OCR360" s="1"/>
      <c r="OCS360" s="1"/>
      <c r="OCT360" s="1"/>
      <c r="OCU360" s="1"/>
      <c r="OCV360" s="1"/>
      <c r="OCW360" s="1"/>
      <c r="OCX360" s="1"/>
      <c r="OCY360" s="1"/>
      <c r="OCZ360" s="1"/>
      <c r="ODA360" s="1"/>
      <c r="ODB360" s="1"/>
      <c r="ODC360" s="1"/>
      <c r="ODD360" s="1"/>
      <c r="ODE360" s="1"/>
      <c r="ODF360" s="1"/>
      <c r="ODG360" s="1"/>
      <c r="ODH360" s="1"/>
      <c r="ODI360" s="1"/>
      <c r="ODJ360" s="1"/>
      <c r="ODK360" s="1"/>
      <c r="ODL360" s="1"/>
      <c r="ODM360" s="1"/>
      <c r="ODN360" s="1"/>
      <c r="ODO360" s="1"/>
      <c r="ODP360" s="1"/>
      <c r="ODQ360" s="1"/>
      <c r="ODR360" s="1"/>
      <c r="ODS360" s="1"/>
      <c r="ODT360" s="1"/>
      <c r="ODU360" s="1"/>
      <c r="ODV360" s="1"/>
      <c r="ODW360" s="1"/>
      <c r="ODX360" s="1"/>
      <c r="ODY360" s="1"/>
      <c r="ODZ360" s="1"/>
      <c r="OEA360" s="1"/>
      <c r="OEB360" s="1"/>
      <c r="OEC360" s="1"/>
      <c r="OED360" s="1"/>
      <c r="OEE360" s="1"/>
      <c r="OEF360" s="1"/>
      <c r="OEG360" s="1"/>
      <c r="OEH360" s="1"/>
      <c r="OEI360" s="1"/>
      <c r="OEJ360" s="1"/>
      <c r="OEK360" s="1"/>
      <c r="OEL360" s="1"/>
      <c r="OEM360" s="1"/>
      <c r="OEN360" s="1"/>
      <c r="OEO360" s="1"/>
      <c r="OEP360" s="1"/>
      <c r="OEQ360" s="1"/>
      <c r="OER360" s="1"/>
      <c r="OES360" s="1"/>
      <c r="OET360" s="1"/>
      <c r="OEU360" s="1"/>
      <c r="OEV360" s="1"/>
      <c r="OEW360" s="1"/>
      <c r="OEX360" s="1"/>
      <c r="OEY360" s="1"/>
      <c r="OEZ360" s="1"/>
      <c r="OFA360" s="1"/>
      <c r="OFB360" s="1"/>
      <c r="OFC360" s="1"/>
      <c r="OFD360" s="1"/>
      <c r="OFE360" s="1"/>
      <c r="OFF360" s="1"/>
      <c r="OFG360" s="1"/>
      <c r="OFH360" s="1"/>
      <c r="OFI360" s="1"/>
      <c r="OFJ360" s="1"/>
      <c r="OFK360" s="1"/>
      <c r="OFL360" s="1"/>
      <c r="OFM360" s="1"/>
      <c r="OFN360" s="1"/>
      <c r="OFO360" s="1"/>
      <c r="OFP360" s="1"/>
      <c r="OFQ360" s="1"/>
      <c r="OFR360" s="1"/>
      <c r="OFS360" s="1"/>
      <c r="OFT360" s="1"/>
      <c r="OFU360" s="1"/>
      <c r="OFV360" s="1"/>
      <c r="OFW360" s="1"/>
      <c r="OFX360" s="1"/>
      <c r="OFY360" s="1"/>
      <c r="OFZ360" s="1"/>
      <c r="OGA360" s="1"/>
      <c r="OGB360" s="1"/>
      <c r="OGC360" s="1"/>
      <c r="OGD360" s="1"/>
      <c r="OGE360" s="1"/>
      <c r="OGF360" s="1"/>
      <c r="OGG360" s="1"/>
      <c r="OGH360" s="1"/>
      <c r="OGI360" s="1"/>
      <c r="OGJ360" s="1"/>
      <c r="OGK360" s="1"/>
      <c r="OGL360" s="1"/>
      <c r="OGM360" s="1"/>
      <c r="OGN360" s="1"/>
      <c r="OGO360" s="1"/>
      <c r="OGP360" s="1"/>
      <c r="OGQ360" s="1"/>
      <c r="OGR360" s="1"/>
      <c r="OGS360" s="1"/>
      <c r="OGT360" s="1"/>
      <c r="OGU360" s="1"/>
      <c r="OGV360" s="1"/>
      <c r="OGW360" s="1"/>
      <c r="OGX360" s="1"/>
      <c r="OGY360" s="1"/>
      <c r="OGZ360" s="1"/>
      <c r="OHA360" s="1"/>
      <c r="OHB360" s="1"/>
      <c r="OHC360" s="1"/>
      <c r="OHD360" s="1"/>
      <c r="OHE360" s="1"/>
      <c r="OHF360" s="1"/>
      <c r="OHG360" s="1"/>
      <c r="OHH360" s="1"/>
      <c r="OHI360" s="1"/>
      <c r="OHJ360" s="1"/>
      <c r="OHK360" s="1"/>
      <c r="OHL360" s="1"/>
      <c r="OHM360" s="1"/>
      <c r="OHN360" s="1"/>
      <c r="OHO360" s="1"/>
      <c r="OHP360" s="1"/>
      <c r="OHQ360" s="1"/>
      <c r="OHR360" s="1"/>
      <c r="OHS360" s="1"/>
      <c r="OHT360" s="1"/>
      <c r="OHU360" s="1"/>
      <c r="OHV360" s="1"/>
      <c r="OHW360" s="1"/>
      <c r="OHX360" s="1"/>
      <c r="OHY360" s="1"/>
      <c r="OHZ360" s="1"/>
      <c r="OIA360" s="1"/>
      <c r="OIB360" s="1"/>
      <c r="OIC360" s="1"/>
      <c r="OID360" s="1"/>
      <c r="OIE360" s="1"/>
      <c r="OIF360" s="1"/>
      <c r="OIG360" s="1"/>
      <c r="OIH360" s="1"/>
      <c r="OII360" s="1"/>
      <c r="OIJ360" s="1"/>
      <c r="OIK360" s="1"/>
      <c r="OIL360" s="1"/>
      <c r="OIM360" s="1"/>
      <c r="OIN360" s="1"/>
      <c r="OIO360" s="1"/>
      <c r="OIP360" s="1"/>
      <c r="OIQ360" s="1"/>
      <c r="OIR360" s="1"/>
      <c r="OIS360" s="1"/>
      <c r="OIT360" s="1"/>
      <c r="OIU360" s="1"/>
      <c r="OIV360" s="1"/>
      <c r="OIW360" s="1"/>
      <c r="OIX360" s="1"/>
      <c r="OIY360" s="1"/>
      <c r="OIZ360" s="1"/>
      <c r="OJA360" s="1"/>
      <c r="OJB360" s="1"/>
      <c r="OJC360" s="1"/>
      <c r="OJD360" s="1"/>
      <c r="OJE360" s="1"/>
      <c r="OJF360" s="1"/>
      <c r="OJG360" s="1"/>
      <c r="OJH360" s="1"/>
      <c r="OJI360" s="1"/>
      <c r="OJJ360" s="1"/>
      <c r="OJK360" s="1"/>
      <c r="OJL360" s="1"/>
      <c r="OJM360" s="1"/>
      <c r="OJN360" s="1"/>
      <c r="OJO360" s="1"/>
      <c r="OJP360" s="1"/>
      <c r="OJQ360" s="1"/>
      <c r="OJR360" s="1"/>
      <c r="OJS360" s="1"/>
      <c r="OJT360" s="1"/>
      <c r="OJU360" s="1"/>
      <c r="OJV360" s="1"/>
      <c r="OJW360" s="1"/>
      <c r="OJX360" s="1"/>
      <c r="OJY360" s="1"/>
      <c r="OJZ360" s="1"/>
      <c r="OKA360" s="1"/>
      <c r="OKB360" s="1"/>
      <c r="OKC360" s="1"/>
      <c r="OKD360" s="1"/>
      <c r="OKE360" s="1"/>
      <c r="OKF360" s="1"/>
      <c r="OKG360" s="1"/>
      <c r="OKH360" s="1"/>
      <c r="OKI360" s="1"/>
      <c r="OKJ360" s="1"/>
      <c r="OKK360" s="1"/>
      <c r="OKL360" s="1"/>
      <c r="OKM360" s="1"/>
      <c r="OKN360" s="1"/>
      <c r="OKO360" s="1"/>
      <c r="OKP360" s="1"/>
      <c r="OKQ360" s="1"/>
      <c r="OKR360" s="1"/>
      <c r="OKS360" s="1"/>
      <c r="OKT360" s="1"/>
      <c r="OKU360" s="1"/>
      <c r="OKV360" s="1"/>
      <c r="OKW360" s="1"/>
      <c r="OKX360" s="1"/>
      <c r="OKY360" s="1"/>
      <c r="OKZ360" s="1"/>
      <c r="OLA360" s="1"/>
      <c r="OLB360" s="1"/>
      <c r="OLC360" s="1"/>
      <c r="OLD360" s="1"/>
      <c r="OLE360" s="1"/>
      <c r="OLF360" s="1"/>
      <c r="OLG360" s="1"/>
      <c r="OLH360" s="1"/>
      <c r="OLI360" s="1"/>
      <c r="OLJ360" s="1"/>
      <c r="OLK360" s="1"/>
      <c r="OLL360" s="1"/>
      <c r="OLM360" s="1"/>
      <c r="OLN360" s="1"/>
      <c r="OLO360" s="1"/>
      <c r="OLP360" s="1"/>
      <c r="OLQ360" s="1"/>
      <c r="OLR360" s="1"/>
      <c r="OLS360" s="1"/>
      <c r="OLT360" s="1"/>
      <c r="OLU360" s="1"/>
      <c r="OLV360" s="1"/>
      <c r="OLW360" s="1"/>
      <c r="OLX360" s="1"/>
      <c r="OLY360" s="1"/>
      <c r="OLZ360" s="1"/>
      <c r="OMA360" s="1"/>
      <c r="OMB360" s="1"/>
      <c r="OMC360" s="1"/>
      <c r="OMD360" s="1"/>
      <c r="OME360" s="1"/>
      <c r="OMF360" s="1"/>
      <c r="OMG360" s="1"/>
      <c r="OMH360" s="1"/>
      <c r="OMI360" s="1"/>
      <c r="OMJ360" s="1"/>
      <c r="OMK360" s="1"/>
      <c r="OML360" s="1"/>
      <c r="OMM360" s="1"/>
      <c r="OMN360" s="1"/>
      <c r="OMO360" s="1"/>
      <c r="OMP360" s="1"/>
      <c r="OMQ360" s="1"/>
      <c r="OMR360" s="1"/>
      <c r="OMS360" s="1"/>
      <c r="OMT360" s="1"/>
      <c r="OMU360" s="1"/>
      <c r="OMV360" s="1"/>
      <c r="OMW360" s="1"/>
      <c r="OMX360" s="1"/>
      <c r="OMY360" s="1"/>
      <c r="OMZ360" s="1"/>
      <c r="ONA360" s="1"/>
      <c r="ONB360" s="1"/>
      <c r="ONC360" s="1"/>
      <c r="OND360" s="1"/>
      <c r="ONE360" s="1"/>
      <c r="ONF360" s="1"/>
      <c r="ONG360" s="1"/>
      <c r="ONH360" s="1"/>
      <c r="ONI360" s="1"/>
      <c r="ONJ360" s="1"/>
      <c r="ONK360" s="1"/>
      <c r="ONL360" s="1"/>
      <c r="ONM360" s="1"/>
      <c r="ONN360" s="1"/>
      <c r="ONO360" s="1"/>
      <c r="ONP360" s="1"/>
      <c r="ONQ360" s="1"/>
      <c r="ONR360" s="1"/>
      <c r="ONS360" s="1"/>
      <c r="ONT360" s="1"/>
      <c r="ONU360" s="1"/>
      <c r="ONV360" s="1"/>
      <c r="ONW360" s="1"/>
      <c r="ONX360" s="1"/>
      <c r="ONY360" s="1"/>
      <c r="ONZ360" s="1"/>
      <c r="OOA360" s="1"/>
      <c r="OOB360" s="1"/>
      <c r="OOC360" s="1"/>
      <c r="OOD360" s="1"/>
      <c r="OOE360" s="1"/>
      <c r="OOF360" s="1"/>
      <c r="OOG360" s="1"/>
      <c r="OOH360" s="1"/>
      <c r="OOI360" s="1"/>
      <c r="OOJ360" s="1"/>
      <c r="OOK360" s="1"/>
      <c r="OOL360" s="1"/>
      <c r="OOM360" s="1"/>
      <c r="OON360" s="1"/>
      <c r="OOO360" s="1"/>
      <c r="OOP360" s="1"/>
      <c r="OOQ360" s="1"/>
      <c r="OOR360" s="1"/>
      <c r="OOS360" s="1"/>
      <c r="OOT360" s="1"/>
      <c r="OOU360" s="1"/>
      <c r="OOV360" s="1"/>
      <c r="OOW360" s="1"/>
      <c r="OOX360" s="1"/>
      <c r="OOY360" s="1"/>
      <c r="OOZ360" s="1"/>
      <c r="OPA360" s="1"/>
      <c r="OPB360" s="1"/>
      <c r="OPC360" s="1"/>
      <c r="OPD360" s="1"/>
      <c r="OPE360" s="1"/>
      <c r="OPF360" s="1"/>
      <c r="OPG360" s="1"/>
      <c r="OPH360" s="1"/>
      <c r="OPI360" s="1"/>
      <c r="OPJ360" s="1"/>
      <c r="OPK360" s="1"/>
      <c r="OPL360" s="1"/>
      <c r="OPM360" s="1"/>
      <c r="OPN360" s="1"/>
      <c r="OPO360" s="1"/>
      <c r="OPP360" s="1"/>
      <c r="OPQ360" s="1"/>
      <c r="OPR360" s="1"/>
      <c r="OPS360" s="1"/>
      <c r="OPT360" s="1"/>
      <c r="OPU360" s="1"/>
      <c r="OPV360" s="1"/>
      <c r="OPW360" s="1"/>
      <c r="OPX360" s="1"/>
      <c r="OPY360" s="1"/>
      <c r="OPZ360" s="1"/>
      <c r="OQA360" s="1"/>
      <c r="OQB360" s="1"/>
      <c r="OQC360" s="1"/>
      <c r="OQD360" s="1"/>
      <c r="OQE360" s="1"/>
      <c r="OQF360" s="1"/>
      <c r="OQG360" s="1"/>
      <c r="OQH360" s="1"/>
      <c r="OQI360" s="1"/>
      <c r="OQJ360" s="1"/>
      <c r="OQK360" s="1"/>
      <c r="OQL360" s="1"/>
      <c r="OQM360" s="1"/>
      <c r="OQN360" s="1"/>
      <c r="OQO360" s="1"/>
      <c r="OQP360" s="1"/>
      <c r="OQQ360" s="1"/>
      <c r="OQR360" s="1"/>
      <c r="OQS360" s="1"/>
      <c r="OQT360" s="1"/>
      <c r="OQU360" s="1"/>
      <c r="OQV360" s="1"/>
      <c r="OQW360" s="1"/>
      <c r="OQX360" s="1"/>
      <c r="OQY360" s="1"/>
      <c r="OQZ360" s="1"/>
      <c r="ORA360" s="1"/>
      <c r="ORB360" s="1"/>
      <c r="ORC360" s="1"/>
      <c r="ORD360" s="1"/>
      <c r="ORE360" s="1"/>
      <c r="ORF360" s="1"/>
      <c r="ORG360" s="1"/>
      <c r="ORH360" s="1"/>
      <c r="ORI360" s="1"/>
      <c r="ORJ360" s="1"/>
      <c r="ORK360" s="1"/>
      <c r="ORL360" s="1"/>
      <c r="ORM360" s="1"/>
      <c r="ORN360" s="1"/>
      <c r="ORO360" s="1"/>
      <c r="ORP360" s="1"/>
      <c r="ORQ360" s="1"/>
      <c r="ORR360" s="1"/>
      <c r="ORS360" s="1"/>
      <c r="ORT360" s="1"/>
      <c r="ORU360" s="1"/>
      <c r="ORV360" s="1"/>
      <c r="ORW360" s="1"/>
      <c r="ORX360" s="1"/>
      <c r="ORY360" s="1"/>
      <c r="ORZ360" s="1"/>
      <c r="OSA360" s="1"/>
      <c r="OSB360" s="1"/>
      <c r="OSC360" s="1"/>
      <c r="OSD360" s="1"/>
      <c r="OSE360" s="1"/>
      <c r="OSF360" s="1"/>
      <c r="OSG360" s="1"/>
      <c r="OSH360" s="1"/>
      <c r="OSI360" s="1"/>
      <c r="OSJ360" s="1"/>
      <c r="OSK360" s="1"/>
      <c r="OSL360" s="1"/>
      <c r="OSM360" s="1"/>
      <c r="OSN360" s="1"/>
      <c r="OSO360" s="1"/>
      <c r="OSP360" s="1"/>
      <c r="OSQ360" s="1"/>
      <c r="OSR360" s="1"/>
      <c r="OSS360" s="1"/>
      <c r="OST360" s="1"/>
      <c r="OSU360" s="1"/>
      <c r="OSV360" s="1"/>
      <c r="OSW360" s="1"/>
      <c r="OSX360" s="1"/>
      <c r="OSY360" s="1"/>
      <c r="OSZ360" s="1"/>
      <c r="OTA360" s="1"/>
      <c r="OTB360" s="1"/>
      <c r="OTC360" s="1"/>
      <c r="OTD360" s="1"/>
      <c r="OTE360" s="1"/>
      <c r="OTF360" s="1"/>
      <c r="OTG360" s="1"/>
      <c r="OTH360" s="1"/>
      <c r="OTI360" s="1"/>
      <c r="OTJ360" s="1"/>
      <c r="OTK360" s="1"/>
      <c r="OTL360" s="1"/>
      <c r="OTM360" s="1"/>
      <c r="OTN360" s="1"/>
      <c r="OTO360" s="1"/>
      <c r="OTP360" s="1"/>
      <c r="OTQ360" s="1"/>
      <c r="OTR360" s="1"/>
      <c r="OTS360" s="1"/>
      <c r="OTT360" s="1"/>
      <c r="OTU360" s="1"/>
      <c r="OTV360" s="1"/>
      <c r="OTW360" s="1"/>
      <c r="OTX360" s="1"/>
      <c r="OTY360" s="1"/>
      <c r="OTZ360" s="1"/>
      <c r="OUA360" s="1"/>
      <c r="OUB360" s="1"/>
      <c r="OUC360" s="1"/>
      <c r="OUD360" s="1"/>
      <c r="OUE360" s="1"/>
      <c r="OUF360" s="1"/>
      <c r="OUG360" s="1"/>
      <c r="OUH360" s="1"/>
      <c r="OUI360" s="1"/>
      <c r="OUJ360" s="1"/>
      <c r="OUK360" s="1"/>
      <c r="OUL360" s="1"/>
      <c r="OUM360" s="1"/>
      <c r="OUN360" s="1"/>
      <c r="OUO360" s="1"/>
      <c r="OUP360" s="1"/>
      <c r="OUQ360" s="1"/>
      <c r="OUR360" s="1"/>
      <c r="OUS360" s="1"/>
      <c r="OUT360" s="1"/>
      <c r="OUU360" s="1"/>
      <c r="OUV360" s="1"/>
      <c r="OUW360" s="1"/>
      <c r="OUX360" s="1"/>
      <c r="OUY360" s="1"/>
      <c r="OUZ360" s="1"/>
      <c r="OVA360" s="1"/>
      <c r="OVB360" s="1"/>
      <c r="OVC360" s="1"/>
      <c r="OVD360" s="1"/>
      <c r="OVE360" s="1"/>
      <c r="OVF360" s="1"/>
      <c r="OVG360" s="1"/>
      <c r="OVH360" s="1"/>
      <c r="OVI360" s="1"/>
      <c r="OVJ360" s="1"/>
      <c r="OVK360" s="1"/>
      <c r="OVL360" s="1"/>
      <c r="OVM360" s="1"/>
      <c r="OVN360" s="1"/>
      <c r="OVO360" s="1"/>
      <c r="OVP360" s="1"/>
      <c r="OVQ360" s="1"/>
      <c r="OVR360" s="1"/>
      <c r="OVS360" s="1"/>
      <c r="OVT360" s="1"/>
      <c r="OVU360" s="1"/>
      <c r="OVV360" s="1"/>
      <c r="OVW360" s="1"/>
      <c r="OVX360" s="1"/>
      <c r="OVY360" s="1"/>
      <c r="OVZ360" s="1"/>
      <c r="OWA360" s="1"/>
      <c r="OWB360" s="1"/>
      <c r="OWC360" s="1"/>
      <c r="OWD360" s="1"/>
      <c r="OWE360" s="1"/>
      <c r="OWF360" s="1"/>
      <c r="OWG360" s="1"/>
      <c r="OWH360" s="1"/>
      <c r="OWI360" s="1"/>
      <c r="OWJ360" s="1"/>
      <c r="OWK360" s="1"/>
      <c r="OWL360" s="1"/>
      <c r="OWM360" s="1"/>
      <c r="OWN360" s="1"/>
      <c r="OWO360" s="1"/>
      <c r="OWP360" s="1"/>
      <c r="OWQ360" s="1"/>
      <c r="OWR360" s="1"/>
      <c r="OWS360" s="1"/>
      <c r="OWT360" s="1"/>
      <c r="OWU360" s="1"/>
      <c r="OWV360" s="1"/>
      <c r="OWW360" s="1"/>
      <c r="OWX360" s="1"/>
      <c r="OWY360" s="1"/>
      <c r="OWZ360" s="1"/>
      <c r="OXA360" s="1"/>
      <c r="OXB360" s="1"/>
      <c r="OXC360" s="1"/>
      <c r="OXD360" s="1"/>
      <c r="OXE360" s="1"/>
      <c r="OXF360" s="1"/>
      <c r="OXG360" s="1"/>
      <c r="OXH360" s="1"/>
      <c r="OXI360" s="1"/>
      <c r="OXJ360" s="1"/>
      <c r="OXK360" s="1"/>
      <c r="OXL360" s="1"/>
      <c r="OXM360" s="1"/>
      <c r="OXN360" s="1"/>
      <c r="OXO360" s="1"/>
      <c r="OXP360" s="1"/>
      <c r="OXQ360" s="1"/>
      <c r="OXR360" s="1"/>
      <c r="OXS360" s="1"/>
      <c r="OXT360" s="1"/>
      <c r="OXU360" s="1"/>
      <c r="OXV360" s="1"/>
      <c r="OXW360" s="1"/>
      <c r="OXX360" s="1"/>
      <c r="OXY360" s="1"/>
      <c r="OXZ360" s="1"/>
      <c r="OYA360" s="1"/>
      <c r="OYB360" s="1"/>
      <c r="OYC360" s="1"/>
      <c r="OYD360" s="1"/>
      <c r="OYE360" s="1"/>
      <c r="OYF360" s="1"/>
      <c r="OYG360" s="1"/>
      <c r="OYH360" s="1"/>
      <c r="OYI360" s="1"/>
      <c r="OYJ360" s="1"/>
      <c r="OYK360" s="1"/>
      <c r="OYL360" s="1"/>
      <c r="OYM360" s="1"/>
      <c r="OYN360" s="1"/>
      <c r="OYO360" s="1"/>
      <c r="OYP360" s="1"/>
      <c r="OYQ360" s="1"/>
      <c r="OYR360" s="1"/>
      <c r="OYS360" s="1"/>
      <c r="OYT360" s="1"/>
      <c r="OYU360" s="1"/>
      <c r="OYV360" s="1"/>
      <c r="OYW360" s="1"/>
      <c r="OYX360" s="1"/>
      <c r="OYY360" s="1"/>
      <c r="OYZ360" s="1"/>
      <c r="OZA360" s="1"/>
      <c r="OZB360" s="1"/>
      <c r="OZC360" s="1"/>
      <c r="OZD360" s="1"/>
      <c r="OZE360" s="1"/>
      <c r="OZF360" s="1"/>
      <c r="OZG360" s="1"/>
      <c r="OZH360" s="1"/>
      <c r="OZI360" s="1"/>
      <c r="OZJ360" s="1"/>
      <c r="OZK360" s="1"/>
      <c r="OZL360" s="1"/>
      <c r="OZM360" s="1"/>
      <c r="OZN360" s="1"/>
      <c r="OZO360" s="1"/>
      <c r="OZP360" s="1"/>
      <c r="OZQ360" s="1"/>
      <c r="OZR360" s="1"/>
      <c r="OZS360" s="1"/>
      <c r="OZT360" s="1"/>
      <c r="OZU360" s="1"/>
      <c r="OZV360" s="1"/>
      <c r="OZW360" s="1"/>
      <c r="OZX360" s="1"/>
      <c r="OZY360" s="1"/>
      <c r="OZZ360" s="1"/>
      <c r="PAA360" s="1"/>
      <c r="PAB360" s="1"/>
      <c r="PAC360" s="1"/>
      <c r="PAD360" s="1"/>
      <c r="PAE360" s="1"/>
      <c r="PAF360" s="1"/>
      <c r="PAG360" s="1"/>
      <c r="PAH360" s="1"/>
      <c r="PAI360" s="1"/>
      <c r="PAJ360" s="1"/>
      <c r="PAK360" s="1"/>
      <c r="PAL360" s="1"/>
      <c r="PAM360" s="1"/>
      <c r="PAN360" s="1"/>
      <c r="PAO360" s="1"/>
      <c r="PAP360" s="1"/>
      <c r="PAQ360" s="1"/>
      <c r="PAR360" s="1"/>
      <c r="PAS360" s="1"/>
      <c r="PAT360" s="1"/>
      <c r="PAU360" s="1"/>
      <c r="PAV360" s="1"/>
      <c r="PAW360" s="1"/>
      <c r="PAX360" s="1"/>
      <c r="PAY360" s="1"/>
      <c r="PAZ360" s="1"/>
      <c r="PBA360" s="1"/>
      <c r="PBB360" s="1"/>
      <c r="PBC360" s="1"/>
      <c r="PBD360" s="1"/>
      <c r="PBE360" s="1"/>
      <c r="PBF360" s="1"/>
      <c r="PBG360" s="1"/>
      <c r="PBH360" s="1"/>
      <c r="PBI360" s="1"/>
      <c r="PBJ360" s="1"/>
      <c r="PBK360" s="1"/>
      <c r="PBL360" s="1"/>
      <c r="PBM360" s="1"/>
      <c r="PBN360" s="1"/>
      <c r="PBO360" s="1"/>
      <c r="PBP360" s="1"/>
      <c r="PBQ360" s="1"/>
      <c r="PBR360" s="1"/>
      <c r="PBS360" s="1"/>
      <c r="PBT360" s="1"/>
      <c r="PBU360" s="1"/>
      <c r="PBV360" s="1"/>
      <c r="PBW360" s="1"/>
      <c r="PBX360" s="1"/>
      <c r="PBY360" s="1"/>
      <c r="PBZ360" s="1"/>
      <c r="PCA360" s="1"/>
      <c r="PCB360" s="1"/>
      <c r="PCC360" s="1"/>
      <c r="PCD360" s="1"/>
      <c r="PCE360" s="1"/>
      <c r="PCF360" s="1"/>
      <c r="PCG360" s="1"/>
      <c r="PCH360" s="1"/>
      <c r="PCI360" s="1"/>
      <c r="PCJ360" s="1"/>
      <c r="PCK360" s="1"/>
      <c r="PCL360" s="1"/>
      <c r="PCM360" s="1"/>
      <c r="PCN360" s="1"/>
      <c r="PCO360" s="1"/>
      <c r="PCP360" s="1"/>
      <c r="PCQ360" s="1"/>
      <c r="PCR360" s="1"/>
      <c r="PCS360" s="1"/>
      <c r="PCT360" s="1"/>
      <c r="PCU360" s="1"/>
      <c r="PCV360" s="1"/>
      <c r="PCW360" s="1"/>
      <c r="PCX360" s="1"/>
      <c r="PCY360" s="1"/>
      <c r="PCZ360" s="1"/>
      <c r="PDA360" s="1"/>
      <c r="PDB360" s="1"/>
      <c r="PDC360" s="1"/>
      <c r="PDD360" s="1"/>
      <c r="PDE360" s="1"/>
      <c r="PDF360" s="1"/>
      <c r="PDG360" s="1"/>
      <c r="PDH360" s="1"/>
      <c r="PDI360" s="1"/>
      <c r="PDJ360" s="1"/>
      <c r="PDK360" s="1"/>
      <c r="PDL360" s="1"/>
      <c r="PDM360" s="1"/>
      <c r="PDN360" s="1"/>
      <c r="PDO360" s="1"/>
      <c r="PDP360" s="1"/>
      <c r="PDQ360" s="1"/>
      <c r="PDR360" s="1"/>
      <c r="PDS360" s="1"/>
      <c r="PDT360" s="1"/>
      <c r="PDU360" s="1"/>
      <c r="PDV360" s="1"/>
      <c r="PDW360" s="1"/>
      <c r="PDX360" s="1"/>
      <c r="PDY360" s="1"/>
      <c r="PDZ360" s="1"/>
      <c r="PEA360" s="1"/>
      <c r="PEB360" s="1"/>
      <c r="PEC360" s="1"/>
      <c r="PED360" s="1"/>
      <c r="PEE360" s="1"/>
      <c r="PEF360" s="1"/>
      <c r="PEG360" s="1"/>
      <c r="PEH360" s="1"/>
      <c r="PEI360" s="1"/>
      <c r="PEJ360" s="1"/>
      <c r="PEK360" s="1"/>
      <c r="PEL360" s="1"/>
      <c r="PEM360" s="1"/>
      <c r="PEN360" s="1"/>
      <c r="PEO360" s="1"/>
      <c r="PEP360" s="1"/>
      <c r="PEQ360" s="1"/>
      <c r="PER360" s="1"/>
      <c r="PES360" s="1"/>
      <c r="PET360" s="1"/>
      <c r="PEU360" s="1"/>
      <c r="PEV360" s="1"/>
      <c r="PEW360" s="1"/>
      <c r="PEX360" s="1"/>
      <c r="PEY360" s="1"/>
      <c r="PEZ360" s="1"/>
      <c r="PFA360" s="1"/>
      <c r="PFB360" s="1"/>
      <c r="PFC360" s="1"/>
      <c r="PFD360" s="1"/>
      <c r="PFE360" s="1"/>
      <c r="PFF360" s="1"/>
      <c r="PFG360" s="1"/>
      <c r="PFH360" s="1"/>
      <c r="PFI360" s="1"/>
      <c r="PFJ360" s="1"/>
      <c r="PFK360" s="1"/>
      <c r="PFL360" s="1"/>
      <c r="PFM360" s="1"/>
      <c r="PFN360" s="1"/>
      <c r="PFO360" s="1"/>
      <c r="PFP360" s="1"/>
      <c r="PFQ360" s="1"/>
      <c r="PFR360" s="1"/>
      <c r="PFS360" s="1"/>
      <c r="PFT360" s="1"/>
      <c r="PFU360" s="1"/>
      <c r="PFV360" s="1"/>
      <c r="PFW360" s="1"/>
      <c r="PFX360" s="1"/>
      <c r="PFY360" s="1"/>
      <c r="PFZ360" s="1"/>
      <c r="PGA360" s="1"/>
      <c r="PGB360" s="1"/>
      <c r="PGC360" s="1"/>
      <c r="PGD360" s="1"/>
      <c r="PGE360" s="1"/>
      <c r="PGF360" s="1"/>
      <c r="PGG360" s="1"/>
      <c r="PGH360" s="1"/>
      <c r="PGI360" s="1"/>
      <c r="PGJ360" s="1"/>
      <c r="PGK360" s="1"/>
      <c r="PGL360" s="1"/>
      <c r="PGM360" s="1"/>
      <c r="PGN360" s="1"/>
      <c r="PGO360" s="1"/>
      <c r="PGP360" s="1"/>
      <c r="PGQ360" s="1"/>
      <c r="PGR360" s="1"/>
      <c r="PGS360" s="1"/>
      <c r="PGT360" s="1"/>
      <c r="PGU360" s="1"/>
      <c r="PGV360" s="1"/>
      <c r="PGW360" s="1"/>
      <c r="PGX360" s="1"/>
      <c r="PGY360" s="1"/>
      <c r="PGZ360" s="1"/>
      <c r="PHA360" s="1"/>
      <c r="PHB360" s="1"/>
      <c r="PHC360" s="1"/>
      <c r="PHD360" s="1"/>
      <c r="PHE360" s="1"/>
      <c r="PHF360" s="1"/>
      <c r="PHG360" s="1"/>
      <c r="PHH360" s="1"/>
      <c r="PHI360" s="1"/>
      <c r="PHJ360" s="1"/>
      <c r="PHK360" s="1"/>
      <c r="PHL360" s="1"/>
      <c r="PHM360" s="1"/>
      <c r="PHN360" s="1"/>
      <c r="PHO360" s="1"/>
      <c r="PHP360" s="1"/>
      <c r="PHQ360" s="1"/>
      <c r="PHR360" s="1"/>
      <c r="PHS360" s="1"/>
      <c r="PHT360" s="1"/>
      <c r="PHU360" s="1"/>
      <c r="PHV360" s="1"/>
      <c r="PHW360" s="1"/>
      <c r="PHX360" s="1"/>
      <c r="PHY360" s="1"/>
      <c r="PHZ360" s="1"/>
      <c r="PIA360" s="1"/>
      <c r="PIB360" s="1"/>
      <c r="PIC360" s="1"/>
      <c r="PID360" s="1"/>
      <c r="PIE360" s="1"/>
      <c r="PIF360" s="1"/>
      <c r="PIG360" s="1"/>
      <c r="PIH360" s="1"/>
      <c r="PII360" s="1"/>
      <c r="PIJ360" s="1"/>
      <c r="PIK360" s="1"/>
      <c r="PIL360" s="1"/>
      <c r="PIM360" s="1"/>
      <c r="PIN360" s="1"/>
      <c r="PIO360" s="1"/>
      <c r="PIP360" s="1"/>
      <c r="PIQ360" s="1"/>
      <c r="PIR360" s="1"/>
      <c r="PIS360" s="1"/>
      <c r="PIT360" s="1"/>
      <c r="PIU360" s="1"/>
      <c r="PIV360" s="1"/>
      <c r="PIW360" s="1"/>
      <c r="PIX360" s="1"/>
      <c r="PIY360" s="1"/>
      <c r="PIZ360" s="1"/>
      <c r="PJA360" s="1"/>
      <c r="PJB360" s="1"/>
      <c r="PJC360" s="1"/>
      <c r="PJD360" s="1"/>
      <c r="PJE360" s="1"/>
      <c r="PJF360" s="1"/>
      <c r="PJG360" s="1"/>
      <c r="PJH360" s="1"/>
      <c r="PJI360" s="1"/>
      <c r="PJJ360" s="1"/>
      <c r="PJK360" s="1"/>
      <c r="PJL360" s="1"/>
      <c r="PJM360" s="1"/>
      <c r="PJN360" s="1"/>
      <c r="PJO360" s="1"/>
      <c r="PJP360" s="1"/>
      <c r="PJQ360" s="1"/>
      <c r="PJR360" s="1"/>
      <c r="PJS360" s="1"/>
      <c r="PJT360" s="1"/>
      <c r="PJU360" s="1"/>
      <c r="PJV360" s="1"/>
      <c r="PJW360" s="1"/>
      <c r="PJX360" s="1"/>
      <c r="PJY360" s="1"/>
      <c r="PJZ360" s="1"/>
      <c r="PKA360" s="1"/>
      <c r="PKB360" s="1"/>
      <c r="PKC360" s="1"/>
      <c r="PKD360" s="1"/>
      <c r="PKE360" s="1"/>
      <c r="PKF360" s="1"/>
      <c r="PKG360" s="1"/>
      <c r="PKH360" s="1"/>
      <c r="PKI360" s="1"/>
      <c r="PKJ360" s="1"/>
      <c r="PKK360" s="1"/>
      <c r="PKL360" s="1"/>
      <c r="PKM360" s="1"/>
      <c r="PKN360" s="1"/>
      <c r="PKO360" s="1"/>
      <c r="PKP360" s="1"/>
      <c r="PKQ360" s="1"/>
      <c r="PKR360" s="1"/>
      <c r="PKS360" s="1"/>
      <c r="PKT360" s="1"/>
      <c r="PKU360" s="1"/>
      <c r="PKV360" s="1"/>
      <c r="PKW360" s="1"/>
      <c r="PKX360" s="1"/>
      <c r="PKY360" s="1"/>
      <c r="PKZ360" s="1"/>
      <c r="PLA360" s="1"/>
      <c r="PLB360" s="1"/>
      <c r="PLC360" s="1"/>
      <c r="PLD360" s="1"/>
      <c r="PLE360" s="1"/>
      <c r="PLF360" s="1"/>
      <c r="PLG360" s="1"/>
      <c r="PLH360" s="1"/>
      <c r="PLI360" s="1"/>
      <c r="PLJ360" s="1"/>
      <c r="PLK360" s="1"/>
      <c r="PLL360" s="1"/>
      <c r="PLM360" s="1"/>
      <c r="PLN360" s="1"/>
      <c r="PLO360" s="1"/>
      <c r="PLP360" s="1"/>
      <c r="PLQ360" s="1"/>
      <c r="PLR360" s="1"/>
      <c r="PLS360" s="1"/>
      <c r="PLT360" s="1"/>
      <c r="PLU360" s="1"/>
      <c r="PLV360" s="1"/>
      <c r="PLW360" s="1"/>
      <c r="PLX360" s="1"/>
      <c r="PLY360" s="1"/>
      <c r="PLZ360" s="1"/>
      <c r="PMA360" s="1"/>
      <c r="PMB360" s="1"/>
      <c r="PMC360" s="1"/>
      <c r="PMD360" s="1"/>
      <c r="PME360" s="1"/>
      <c r="PMF360" s="1"/>
      <c r="PMG360" s="1"/>
      <c r="PMH360" s="1"/>
      <c r="PMI360" s="1"/>
      <c r="PMJ360" s="1"/>
      <c r="PMK360" s="1"/>
      <c r="PML360" s="1"/>
      <c r="PMM360" s="1"/>
      <c r="PMN360" s="1"/>
      <c r="PMO360" s="1"/>
      <c r="PMP360" s="1"/>
      <c r="PMQ360" s="1"/>
      <c r="PMR360" s="1"/>
      <c r="PMS360" s="1"/>
      <c r="PMT360" s="1"/>
      <c r="PMU360" s="1"/>
      <c r="PMV360" s="1"/>
      <c r="PMW360" s="1"/>
      <c r="PMX360" s="1"/>
      <c r="PMY360" s="1"/>
      <c r="PMZ360" s="1"/>
      <c r="PNA360" s="1"/>
      <c r="PNB360" s="1"/>
      <c r="PNC360" s="1"/>
      <c r="PND360" s="1"/>
      <c r="PNE360" s="1"/>
      <c r="PNF360" s="1"/>
      <c r="PNG360" s="1"/>
      <c r="PNH360" s="1"/>
      <c r="PNI360" s="1"/>
      <c r="PNJ360" s="1"/>
      <c r="PNK360" s="1"/>
      <c r="PNL360" s="1"/>
      <c r="PNM360" s="1"/>
      <c r="PNN360" s="1"/>
      <c r="PNO360" s="1"/>
      <c r="PNP360" s="1"/>
      <c r="PNQ360" s="1"/>
      <c r="PNR360" s="1"/>
      <c r="PNS360" s="1"/>
      <c r="PNT360" s="1"/>
      <c r="PNU360" s="1"/>
      <c r="PNV360" s="1"/>
      <c r="PNW360" s="1"/>
      <c r="PNX360" s="1"/>
      <c r="PNY360" s="1"/>
      <c r="PNZ360" s="1"/>
      <c r="POA360" s="1"/>
      <c r="POB360" s="1"/>
      <c r="POC360" s="1"/>
      <c r="POD360" s="1"/>
      <c r="POE360" s="1"/>
      <c r="POF360" s="1"/>
      <c r="POG360" s="1"/>
      <c r="POH360" s="1"/>
      <c r="POI360" s="1"/>
      <c r="POJ360" s="1"/>
      <c r="POK360" s="1"/>
      <c r="POL360" s="1"/>
      <c r="POM360" s="1"/>
      <c r="PON360" s="1"/>
      <c r="POO360" s="1"/>
      <c r="POP360" s="1"/>
      <c r="POQ360" s="1"/>
      <c r="POR360" s="1"/>
      <c r="POS360" s="1"/>
      <c r="POT360" s="1"/>
      <c r="POU360" s="1"/>
      <c r="POV360" s="1"/>
      <c r="POW360" s="1"/>
      <c r="POX360" s="1"/>
      <c r="POY360" s="1"/>
      <c r="POZ360" s="1"/>
      <c r="PPA360" s="1"/>
      <c r="PPB360" s="1"/>
      <c r="PPC360" s="1"/>
      <c r="PPD360" s="1"/>
      <c r="PPE360" s="1"/>
      <c r="PPF360" s="1"/>
      <c r="PPG360" s="1"/>
      <c r="PPH360" s="1"/>
      <c r="PPI360" s="1"/>
      <c r="PPJ360" s="1"/>
      <c r="PPK360" s="1"/>
      <c r="PPL360" s="1"/>
      <c r="PPM360" s="1"/>
      <c r="PPN360" s="1"/>
      <c r="PPO360" s="1"/>
      <c r="PPP360" s="1"/>
      <c r="PPQ360" s="1"/>
      <c r="PPR360" s="1"/>
      <c r="PPS360" s="1"/>
      <c r="PPT360" s="1"/>
      <c r="PPU360" s="1"/>
      <c r="PPV360" s="1"/>
      <c r="PPW360" s="1"/>
      <c r="PPX360" s="1"/>
      <c r="PPY360" s="1"/>
      <c r="PPZ360" s="1"/>
      <c r="PQA360" s="1"/>
      <c r="PQB360" s="1"/>
      <c r="PQC360" s="1"/>
      <c r="PQD360" s="1"/>
      <c r="PQE360" s="1"/>
      <c r="PQF360" s="1"/>
      <c r="PQG360" s="1"/>
      <c r="PQH360" s="1"/>
      <c r="PQI360" s="1"/>
      <c r="PQJ360" s="1"/>
      <c r="PQK360" s="1"/>
      <c r="PQL360" s="1"/>
      <c r="PQM360" s="1"/>
      <c r="PQN360" s="1"/>
      <c r="PQO360" s="1"/>
      <c r="PQP360" s="1"/>
      <c r="PQQ360" s="1"/>
      <c r="PQR360" s="1"/>
      <c r="PQS360" s="1"/>
      <c r="PQT360" s="1"/>
      <c r="PQU360" s="1"/>
      <c r="PQV360" s="1"/>
      <c r="PQW360" s="1"/>
      <c r="PQX360" s="1"/>
      <c r="PQY360" s="1"/>
      <c r="PQZ360" s="1"/>
      <c r="PRA360" s="1"/>
      <c r="PRB360" s="1"/>
      <c r="PRC360" s="1"/>
      <c r="PRD360" s="1"/>
      <c r="PRE360" s="1"/>
      <c r="PRF360" s="1"/>
      <c r="PRG360" s="1"/>
      <c r="PRH360" s="1"/>
      <c r="PRI360" s="1"/>
      <c r="PRJ360" s="1"/>
      <c r="PRK360" s="1"/>
      <c r="PRL360" s="1"/>
      <c r="PRM360" s="1"/>
      <c r="PRN360" s="1"/>
      <c r="PRO360" s="1"/>
      <c r="PRP360" s="1"/>
      <c r="PRQ360" s="1"/>
      <c r="PRR360" s="1"/>
      <c r="PRS360" s="1"/>
      <c r="PRT360" s="1"/>
      <c r="PRU360" s="1"/>
      <c r="PRV360" s="1"/>
      <c r="PRW360" s="1"/>
      <c r="PRX360" s="1"/>
      <c r="PRY360" s="1"/>
      <c r="PRZ360" s="1"/>
      <c r="PSA360" s="1"/>
      <c r="PSB360" s="1"/>
      <c r="PSC360" s="1"/>
      <c r="PSD360" s="1"/>
      <c r="PSE360" s="1"/>
      <c r="PSF360" s="1"/>
      <c r="PSG360" s="1"/>
      <c r="PSH360" s="1"/>
      <c r="PSI360" s="1"/>
      <c r="PSJ360" s="1"/>
      <c r="PSK360" s="1"/>
      <c r="PSL360" s="1"/>
      <c r="PSM360" s="1"/>
      <c r="PSN360" s="1"/>
      <c r="PSO360" s="1"/>
      <c r="PSP360" s="1"/>
      <c r="PSQ360" s="1"/>
      <c r="PSR360" s="1"/>
      <c r="PSS360" s="1"/>
      <c r="PST360" s="1"/>
      <c r="PSU360" s="1"/>
      <c r="PSV360" s="1"/>
      <c r="PSW360" s="1"/>
      <c r="PSX360" s="1"/>
      <c r="PSY360" s="1"/>
      <c r="PSZ360" s="1"/>
      <c r="PTA360" s="1"/>
      <c r="PTB360" s="1"/>
      <c r="PTC360" s="1"/>
      <c r="PTD360" s="1"/>
      <c r="PTE360" s="1"/>
      <c r="PTF360" s="1"/>
      <c r="PTG360" s="1"/>
      <c r="PTH360" s="1"/>
      <c r="PTI360" s="1"/>
      <c r="PTJ360" s="1"/>
      <c r="PTK360" s="1"/>
      <c r="PTL360" s="1"/>
      <c r="PTM360" s="1"/>
      <c r="PTN360" s="1"/>
      <c r="PTO360" s="1"/>
      <c r="PTP360" s="1"/>
      <c r="PTQ360" s="1"/>
      <c r="PTR360" s="1"/>
      <c r="PTS360" s="1"/>
      <c r="PTT360" s="1"/>
      <c r="PTU360" s="1"/>
      <c r="PTV360" s="1"/>
      <c r="PTW360" s="1"/>
      <c r="PTX360" s="1"/>
      <c r="PTY360" s="1"/>
      <c r="PTZ360" s="1"/>
      <c r="PUA360" s="1"/>
      <c r="PUB360" s="1"/>
      <c r="PUC360" s="1"/>
      <c r="PUD360" s="1"/>
      <c r="PUE360" s="1"/>
      <c r="PUF360" s="1"/>
      <c r="PUG360" s="1"/>
      <c r="PUH360" s="1"/>
      <c r="PUI360" s="1"/>
      <c r="PUJ360" s="1"/>
      <c r="PUK360" s="1"/>
      <c r="PUL360" s="1"/>
      <c r="PUM360" s="1"/>
      <c r="PUN360" s="1"/>
      <c r="PUO360" s="1"/>
      <c r="PUP360" s="1"/>
      <c r="PUQ360" s="1"/>
      <c r="PUR360" s="1"/>
      <c r="PUS360" s="1"/>
      <c r="PUT360" s="1"/>
      <c r="PUU360" s="1"/>
      <c r="PUV360" s="1"/>
      <c r="PUW360" s="1"/>
      <c r="PUX360" s="1"/>
      <c r="PUY360" s="1"/>
      <c r="PUZ360" s="1"/>
      <c r="PVA360" s="1"/>
      <c r="PVB360" s="1"/>
      <c r="PVC360" s="1"/>
      <c r="PVD360" s="1"/>
      <c r="PVE360" s="1"/>
      <c r="PVF360" s="1"/>
      <c r="PVG360" s="1"/>
      <c r="PVH360" s="1"/>
      <c r="PVI360" s="1"/>
      <c r="PVJ360" s="1"/>
      <c r="PVK360" s="1"/>
      <c r="PVL360" s="1"/>
      <c r="PVM360" s="1"/>
      <c r="PVN360" s="1"/>
      <c r="PVO360" s="1"/>
      <c r="PVP360" s="1"/>
      <c r="PVQ360" s="1"/>
      <c r="PVR360" s="1"/>
      <c r="PVS360" s="1"/>
      <c r="PVT360" s="1"/>
      <c r="PVU360" s="1"/>
      <c r="PVV360" s="1"/>
      <c r="PVW360" s="1"/>
      <c r="PVX360" s="1"/>
      <c r="PVY360" s="1"/>
      <c r="PVZ360" s="1"/>
      <c r="PWA360" s="1"/>
      <c r="PWB360" s="1"/>
      <c r="PWC360" s="1"/>
      <c r="PWD360" s="1"/>
      <c r="PWE360" s="1"/>
      <c r="PWF360" s="1"/>
      <c r="PWG360" s="1"/>
      <c r="PWH360" s="1"/>
      <c r="PWI360" s="1"/>
      <c r="PWJ360" s="1"/>
      <c r="PWK360" s="1"/>
      <c r="PWL360" s="1"/>
      <c r="PWM360" s="1"/>
      <c r="PWN360" s="1"/>
      <c r="PWO360" s="1"/>
      <c r="PWP360" s="1"/>
      <c r="PWQ360" s="1"/>
      <c r="PWR360" s="1"/>
      <c r="PWS360" s="1"/>
      <c r="PWT360" s="1"/>
      <c r="PWU360" s="1"/>
      <c r="PWV360" s="1"/>
      <c r="PWW360" s="1"/>
      <c r="PWX360" s="1"/>
      <c r="PWY360" s="1"/>
      <c r="PWZ360" s="1"/>
      <c r="PXA360" s="1"/>
      <c r="PXB360" s="1"/>
      <c r="PXC360" s="1"/>
      <c r="PXD360" s="1"/>
      <c r="PXE360" s="1"/>
      <c r="PXF360" s="1"/>
      <c r="PXG360" s="1"/>
      <c r="PXH360" s="1"/>
      <c r="PXI360" s="1"/>
      <c r="PXJ360" s="1"/>
      <c r="PXK360" s="1"/>
      <c r="PXL360" s="1"/>
      <c r="PXM360" s="1"/>
      <c r="PXN360" s="1"/>
      <c r="PXO360" s="1"/>
      <c r="PXP360" s="1"/>
      <c r="PXQ360" s="1"/>
      <c r="PXR360" s="1"/>
      <c r="PXS360" s="1"/>
      <c r="PXT360" s="1"/>
      <c r="PXU360" s="1"/>
      <c r="PXV360" s="1"/>
      <c r="PXW360" s="1"/>
      <c r="PXX360" s="1"/>
      <c r="PXY360" s="1"/>
      <c r="PXZ360" s="1"/>
      <c r="PYA360" s="1"/>
      <c r="PYB360" s="1"/>
      <c r="PYC360" s="1"/>
      <c r="PYD360" s="1"/>
      <c r="PYE360" s="1"/>
      <c r="PYF360" s="1"/>
      <c r="PYG360" s="1"/>
      <c r="PYH360" s="1"/>
      <c r="PYI360" s="1"/>
      <c r="PYJ360" s="1"/>
      <c r="PYK360" s="1"/>
      <c r="PYL360" s="1"/>
      <c r="PYM360" s="1"/>
      <c r="PYN360" s="1"/>
      <c r="PYO360" s="1"/>
      <c r="PYP360" s="1"/>
      <c r="PYQ360" s="1"/>
      <c r="PYR360" s="1"/>
      <c r="PYS360" s="1"/>
      <c r="PYT360" s="1"/>
      <c r="PYU360" s="1"/>
      <c r="PYV360" s="1"/>
      <c r="PYW360" s="1"/>
      <c r="PYX360" s="1"/>
      <c r="PYY360" s="1"/>
      <c r="PYZ360" s="1"/>
      <c r="PZA360" s="1"/>
      <c r="PZB360" s="1"/>
      <c r="PZC360" s="1"/>
      <c r="PZD360" s="1"/>
      <c r="PZE360" s="1"/>
      <c r="PZF360" s="1"/>
      <c r="PZG360" s="1"/>
      <c r="PZH360" s="1"/>
      <c r="PZI360" s="1"/>
      <c r="PZJ360" s="1"/>
      <c r="PZK360" s="1"/>
      <c r="PZL360" s="1"/>
      <c r="PZM360" s="1"/>
      <c r="PZN360" s="1"/>
      <c r="PZO360" s="1"/>
      <c r="PZP360" s="1"/>
      <c r="PZQ360" s="1"/>
      <c r="PZR360" s="1"/>
      <c r="PZS360" s="1"/>
      <c r="PZT360" s="1"/>
      <c r="PZU360" s="1"/>
      <c r="PZV360" s="1"/>
      <c r="PZW360" s="1"/>
      <c r="PZX360" s="1"/>
      <c r="PZY360" s="1"/>
      <c r="PZZ360" s="1"/>
      <c r="QAA360" s="1"/>
      <c r="QAB360" s="1"/>
      <c r="QAC360" s="1"/>
      <c r="QAD360" s="1"/>
      <c r="QAE360" s="1"/>
      <c r="QAF360" s="1"/>
      <c r="QAG360" s="1"/>
      <c r="QAH360" s="1"/>
      <c r="QAI360" s="1"/>
      <c r="QAJ360" s="1"/>
      <c r="QAK360" s="1"/>
      <c r="QAL360" s="1"/>
      <c r="QAM360" s="1"/>
      <c r="QAN360" s="1"/>
      <c r="QAO360" s="1"/>
      <c r="QAP360" s="1"/>
      <c r="QAQ360" s="1"/>
      <c r="QAR360" s="1"/>
      <c r="QAS360" s="1"/>
      <c r="QAT360" s="1"/>
      <c r="QAU360" s="1"/>
      <c r="QAV360" s="1"/>
      <c r="QAW360" s="1"/>
      <c r="QAX360" s="1"/>
      <c r="QAY360" s="1"/>
      <c r="QAZ360" s="1"/>
      <c r="QBA360" s="1"/>
      <c r="QBB360" s="1"/>
      <c r="QBC360" s="1"/>
      <c r="QBD360" s="1"/>
      <c r="QBE360" s="1"/>
      <c r="QBF360" s="1"/>
      <c r="QBG360" s="1"/>
      <c r="QBH360" s="1"/>
      <c r="QBI360" s="1"/>
      <c r="QBJ360" s="1"/>
      <c r="QBK360" s="1"/>
      <c r="QBL360" s="1"/>
      <c r="QBM360" s="1"/>
      <c r="QBN360" s="1"/>
      <c r="QBO360" s="1"/>
      <c r="QBP360" s="1"/>
      <c r="QBQ360" s="1"/>
      <c r="QBR360" s="1"/>
      <c r="QBS360" s="1"/>
      <c r="QBT360" s="1"/>
      <c r="QBU360" s="1"/>
      <c r="QBV360" s="1"/>
      <c r="QBW360" s="1"/>
      <c r="QBX360" s="1"/>
      <c r="QBY360" s="1"/>
      <c r="QBZ360" s="1"/>
      <c r="QCA360" s="1"/>
      <c r="QCB360" s="1"/>
      <c r="QCC360" s="1"/>
      <c r="QCD360" s="1"/>
      <c r="QCE360" s="1"/>
      <c r="QCF360" s="1"/>
      <c r="QCG360" s="1"/>
      <c r="QCH360" s="1"/>
      <c r="QCI360" s="1"/>
      <c r="QCJ360" s="1"/>
      <c r="QCK360" s="1"/>
      <c r="QCL360" s="1"/>
      <c r="QCM360" s="1"/>
      <c r="QCN360" s="1"/>
      <c r="QCO360" s="1"/>
      <c r="QCP360" s="1"/>
      <c r="QCQ360" s="1"/>
      <c r="QCR360" s="1"/>
      <c r="QCS360" s="1"/>
      <c r="QCT360" s="1"/>
      <c r="QCU360" s="1"/>
      <c r="QCV360" s="1"/>
      <c r="QCW360" s="1"/>
      <c r="QCX360" s="1"/>
      <c r="QCY360" s="1"/>
      <c r="QCZ360" s="1"/>
      <c r="QDA360" s="1"/>
      <c r="QDB360" s="1"/>
      <c r="QDC360" s="1"/>
      <c r="QDD360" s="1"/>
      <c r="QDE360" s="1"/>
      <c r="QDF360" s="1"/>
      <c r="QDG360" s="1"/>
      <c r="QDH360" s="1"/>
      <c r="QDI360" s="1"/>
      <c r="QDJ360" s="1"/>
      <c r="QDK360" s="1"/>
      <c r="QDL360" s="1"/>
      <c r="QDM360" s="1"/>
      <c r="QDN360" s="1"/>
      <c r="QDO360" s="1"/>
      <c r="QDP360" s="1"/>
      <c r="QDQ360" s="1"/>
      <c r="QDR360" s="1"/>
      <c r="QDS360" s="1"/>
      <c r="QDT360" s="1"/>
      <c r="QDU360" s="1"/>
      <c r="QDV360" s="1"/>
      <c r="QDW360" s="1"/>
      <c r="QDX360" s="1"/>
      <c r="QDY360" s="1"/>
      <c r="QDZ360" s="1"/>
      <c r="QEA360" s="1"/>
      <c r="QEB360" s="1"/>
      <c r="QEC360" s="1"/>
      <c r="QED360" s="1"/>
      <c r="QEE360" s="1"/>
      <c r="QEF360" s="1"/>
      <c r="QEG360" s="1"/>
      <c r="QEH360" s="1"/>
      <c r="QEI360" s="1"/>
      <c r="QEJ360" s="1"/>
      <c r="QEK360" s="1"/>
      <c r="QEL360" s="1"/>
      <c r="QEM360" s="1"/>
      <c r="QEN360" s="1"/>
      <c r="QEO360" s="1"/>
      <c r="QEP360" s="1"/>
      <c r="QEQ360" s="1"/>
      <c r="QER360" s="1"/>
      <c r="QES360" s="1"/>
      <c r="QET360" s="1"/>
      <c r="QEU360" s="1"/>
      <c r="QEV360" s="1"/>
      <c r="QEW360" s="1"/>
      <c r="QEX360" s="1"/>
      <c r="QEY360" s="1"/>
      <c r="QEZ360" s="1"/>
      <c r="QFA360" s="1"/>
      <c r="QFB360" s="1"/>
      <c r="QFC360" s="1"/>
      <c r="QFD360" s="1"/>
      <c r="QFE360" s="1"/>
      <c r="QFF360" s="1"/>
      <c r="QFG360" s="1"/>
      <c r="QFH360" s="1"/>
      <c r="QFI360" s="1"/>
      <c r="QFJ360" s="1"/>
      <c r="QFK360" s="1"/>
      <c r="QFL360" s="1"/>
      <c r="QFM360" s="1"/>
      <c r="QFN360" s="1"/>
      <c r="QFO360" s="1"/>
      <c r="QFP360" s="1"/>
      <c r="QFQ360" s="1"/>
      <c r="QFR360" s="1"/>
      <c r="QFS360" s="1"/>
      <c r="QFT360" s="1"/>
      <c r="QFU360" s="1"/>
      <c r="QFV360" s="1"/>
      <c r="QFW360" s="1"/>
      <c r="QFX360" s="1"/>
      <c r="QFY360" s="1"/>
      <c r="QFZ360" s="1"/>
      <c r="QGA360" s="1"/>
      <c r="QGB360" s="1"/>
      <c r="QGC360" s="1"/>
      <c r="QGD360" s="1"/>
      <c r="QGE360" s="1"/>
      <c r="QGF360" s="1"/>
      <c r="QGG360" s="1"/>
      <c r="QGH360" s="1"/>
      <c r="QGI360" s="1"/>
      <c r="QGJ360" s="1"/>
      <c r="QGK360" s="1"/>
      <c r="QGL360" s="1"/>
      <c r="QGM360" s="1"/>
      <c r="QGN360" s="1"/>
      <c r="QGO360" s="1"/>
      <c r="QGP360" s="1"/>
      <c r="QGQ360" s="1"/>
      <c r="QGR360" s="1"/>
      <c r="QGS360" s="1"/>
      <c r="QGT360" s="1"/>
      <c r="QGU360" s="1"/>
      <c r="QGV360" s="1"/>
      <c r="QGW360" s="1"/>
      <c r="QGX360" s="1"/>
      <c r="QGY360" s="1"/>
      <c r="QGZ360" s="1"/>
      <c r="QHA360" s="1"/>
      <c r="QHB360" s="1"/>
      <c r="QHC360" s="1"/>
      <c r="QHD360" s="1"/>
      <c r="QHE360" s="1"/>
      <c r="QHF360" s="1"/>
      <c r="QHG360" s="1"/>
      <c r="QHH360" s="1"/>
      <c r="QHI360" s="1"/>
      <c r="QHJ360" s="1"/>
      <c r="QHK360" s="1"/>
      <c r="QHL360" s="1"/>
      <c r="QHM360" s="1"/>
      <c r="QHN360" s="1"/>
      <c r="QHO360" s="1"/>
      <c r="QHP360" s="1"/>
      <c r="QHQ360" s="1"/>
      <c r="QHR360" s="1"/>
      <c r="QHS360" s="1"/>
      <c r="QHT360" s="1"/>
      <c r="QHU360" s="1"/>
      <c r="QHV360" s="1"/>
      <c r="QHW360" s="1"/>
      <c r="QHX360" s="1"/>
      <c r="QHY360" s="1"/>
      <c r="QHZ360" s="1"/>
      <c r="QIA360" s="1"/>
      <c r="QIB360" s="1"/>
      <c r="QIC360" s="1"/>
      <c r="QID360" s="1"/>
      <c r="QIE360" s="1"/>
      <c r="QIF360" s="1"/>
      <c r="QIG360" s="1"/>
      <c r="QIH360" s="1"/>
      <c r="QII360" s="1"/>
      <c r="QIJ360" s="1"/>
      <c r="QIK360" s="1"/>
      <c r="QIL360" s="1"/>
      <c r="QIM360" s="1"/>
      <c r="QIN360" s="1"/>
      <c r="QIO360" s="1"/>
      <c r="QIP360" s="1"/>
      <c r="QIQ360" s="1"/>
      <c r="QIR360" s="1"/>
      <c r="QIS360" s="1"/>
      <c r="QIT360" s="1"/>
      <c r="QIU360" s="1"/>
      <c r="QIV360" s="1"/>
      <c r="QIW360" s="1"/>
      <c r="QIX360" s="1"/>
      <c r="QIY360" s="1"/>
      <c r="QIZ360" s="1"/>
      <c r="QJA360" s="1"/>
      <c r="QJB360" s="1"/>
      <c r="QJC360" s="1"/>
      <c r="QJD360" s="1"/>
      <c r="QJE360" s="1"/>
      <c r="QJF360" s="1"/>
      <c r="QJG360" s="1"/>
      <c r="QJH360" s="1"/>
      <c r="QJI360" s="1"/>
      <c r="QJJ360" s="1"/>
      <c r="QJK360" s="1"/>
      <c r="QJL360" s="1"/>
      <c r="QJM360" s="1"/>
      <c r="QJN360" s="1"/>
      <c r="QJO360" s="1"/>
      <c r="QJP360" s="1"/>
      <c r="QJQ360" s="1"/>
      <c r="QJR360" s="1"/>
      <c r="QJS360" s="1"/>
      <c r="QJT360" s="1"/>
      <c r="QJU360" s="1"/>
      <c r="QJV360" s="1"/>
      <c r="QJW360" s="1"/>
      <c r="QJX360" s="1"/>
      <c r="QJY360" s="1"/>
      <c r="QJZ360" s="1"/>
      <c r="QKA360" s="1"/>
      <c r="QKB360" s="1"/>
      <c r="QKC360" s="1"/>
      <c r="QKD360" s="1"/>
      <c r="QKE360" s="1"/>
      <c r="QKF360" s="1"/>
      <c r="QKG360" s="1"/>
      <c r="QKH360" s="1"/>
      <c r="QKI360" s="1"/>
      <c r="QKJ360" s="1"/>
      <c r="QKK360" s="1"/>
      <c r="QKL360" s="1"/>
      <c r="QKM360" s="1"/>
      <c r="QKN360" s="1"/>
      <c r="QKO360" s="1"/>
      <c r="QKP360" s="1"/>
      <c r="QKQ360" s="1"/>
      <c r="QKR360" s="1"/>
      <c r="QKS360" s="1"/>
      <c r="QKT360" s="1"/>
      <c r="QKU360" s="1"/>
      <c r="QKV360" s="1"/>
      <c r="QKW360" s="1"/>
      <c r="QKX360" s="1"/>
      <c r="QKY360" s="1"/>
      <c r="QKZ360" s="1"/>
      <c r="QLA360" s="1"/>
      <c r="QLB360" s="1"/>
      <c r="QLC360" s="1"/>
      <c r="QLD360" s="1"/>
      <c r="QLE360" s="1"/>
      <c r="QLF360" s="1"/>
      <c r="QLG360" s="1"/>
      <c r="QLH360" s="1"/>
      <c r="QLI360" s="1"/>
      <c r="QLJ360" s="1"/>
      <c r="QLK360" s="1"/>
      <c r="QLL360" s="1"/>
      <c r="QLM360" s="1"/>
      <c r="QLN360" s="1"/>
      <c r="QLO360" s="1"/>
      <c r="QLP360" s="1"/>
      <c r="QLQ360" s="1"/>
      <c r="QLR360" s="1"/>
      <c r="QLS360" s="1"/>
      <c r="QLT360" s="1"/>
      <c r="QLU360" s="1"/>
      <c r="QLV360" s="1"/>
      <c r="QLW360" s="1"/>
      <c r="QLX360" s="1"/>
      <c r="QLY360" s="1"/>
      <c r="QLZ360" s="1"/>
      <c r="QMA360" s="1"/>
      <c r="QMB360" s="1"/>
      <c r="QMC360" s="1"/>
      <c r="QMD360" s="1"/>
      <c r="QME360" s="1"/>
      <c r="QMF360" s="1"/>
      <c r="QMG360" s="1"/>
      <c r="QMH360" s="1"/>
      <c r="QMI360" s="1"/>
      <c r="QMJ360" s="1"/>
      <c r="QMK360" s="1"/>
      <c r="QML360" s="1"/>
      <c r="QMM360" s="1"/>
      <c r="QMN360" s="1"/>
      <c r="QMO360" s="1"/>
      <c r="QMP360" s="1"/>
      <c r="QMQ360" s="1"/>
      <c r="QMR360" s="1"/>
      <c r="QMS360" s="1"/>
      <c r="QMT360" s="1"/>
      <c r="QMU360" s="1"/>
      <c r="QMV360" s="1"/>
      <c r="QMW360" s="1"/>
      <c r="QMX360" s="1"/>
      <c r="QMY360" s="1"/>
      <c r="QMZ360" s="1"/>
      <c r="QNA360" s="1"/>
      <c r="QNB360" s="1"/>
      <c r="QNC360" s="1"/>
      <c r="QND360" s="1"/>
      <c r="QNE360" s="1"/>
      <c r="QNF360" s="1"/>
      <c r="QNG360" s="1"/>
      <c r="QNH360" s="1"/>
      <c r="QNI360" s="1"/>
      <c r="QNJ360" s="1"/>
      <c r="QNK360" s="1"/>
      <c r="QNL360" s="1"/>
      <c r="QNM360" s="1"/>
      <c r="QNN360" s="1"/>
      <c r="QNO360" s="1"/>
      <c r="QNP360" s="1"/>
      <c r="QNQ360" s="1"/>
      <c r="QNR360" s="1"/>
      <c r="QNS360" s="1"/>
      <c r="QNT360" s="1"/>
      <c r="QNU360" s="1"/>
      <c r="QNV360" s="1"/>
      <c r="QNW360" s="1"/>
      <c r="QNX360" s="1"/>
      <c r="QNY360" s="1"/>
      <c r="QNZ360" s="1"/>
      <c r="QOA360" s="1"/>
      <c r="QOB360" s="1"/>
      <c r="QOC360" s="1"/>
      <c r="QOD360" s="1"/>
      <c r="QOE360" s="1"/>
      <c r="QOF360" s="1"/>
      <c r="QOG360" s="1"/>
      <c r="QOH360" s="1"/>
      <c r="QOI360" s="1"/>
      <c r="QOJ360" s="1"/>
      <c r="QOK360" s="1"/>
      <c r="QOL360" s="1"/>
      <c r="QOM360" s="1"/>
      <c r="QON360" s="1"/>
      <c r="QOO360" s="1"/>
      <c r="QOP360" s="1"/>
      <c r="QOQ360" s="1"/>
      <c r="QOR360" s="1"/>
      <c r="QOS360" s="1"/>
      <c r="QOT360" s="1"/>
      <c r="QOU360" s="1"/>
      <c r="QOV360" s="1"/>
      <c r="QOW360" s="1"/>
      <c r="QOX360" s="1"/>
      <c r="QOY360" s="1"/>
      <c r="QOZ360" s="1"/>
      <c r="QPA360" s="1"/>
      <c r="QPB360" s="1"/>
      <c r="QPC360" s="1"/>
      <c r="QPD360" s="1"/>
      <c r="QPE360" s="1"/>
      <c r="QPF360" s="1"/>
      <c r="QPG360" s="1"/>
      <c r="QPH360" s="1"/>
      <c r="QPI360" s="1"/>
      <c r="QPJ360" s="1"/>
      <c r="QPK360" s="1"/>
      <c r="QPL360" s="1"/>
      <c r="QPM360" s="1"/>
      <c r="QPN360" s="1"/>
      <c r="QPO360" s="1"/>
      <c r="QPP360" s="1"/>
      <c r="QPQ360" s="1"/>
      <c r="QPR360" s="1"/>
      <c r="QPS360" s="1"/>
      <c r="QPT360" s="1"/>
      <c r="QPU360" s="1"/>
      <c r="QPV360" s="1"/>
      <c r="QPW360" s="1"/>
      <c r="QPX360" s="1"/>
      <c r="QPY360" s="1"/>
      <c r="QPZ360" s="1"/>
      <c r="QQA360" s="1"/>
      <c r="QQB360" s="1"/>
      <c r="QQC360" s="1"/>
      <c r="QQD360" s="1"/>
      <c r="QQE360" s="1"/>
      <c r="QQF360" s="1"/>
      <c r="QQG360" s="1"/>
      <c r="QQH360" s="1"/>
      <c r="QQI360" s="1"/>
      <c r="QQJ360" s="1"/>
      <c r="QQK360" s="1"/>
      <c r="QQL360" s="1"/>
      <c r="QQM360" s="1"/>
      <c r="QQN360" s="1"/>
      <c r="QQO360" s="1"/>
      <c r="QQP360" s="1"/>
      <c r="QQQ360" s="1"/>
      <c r="QQR360" s="1"/>
      <c r="QQS360" s="1"/>
      <c r="QQT360" s="1"/>
      <c r="QQU360" s="1"/>
      <c r="QQV360" s="1"/>
      <c r="QQW360" s="1"/>
      <c r="QQX360" s="1"/>
      <c r="QQY360" s="1"/>
      <c r="QQZ360" s="1"/>
      <c r="QRA360" s="1"/>
      <c r="QRB360" s="1"/>
      <c r="QRC360" s="1"/>
      <c r="QRD360" s="1"/>
      <c r="QRE360" s="1"/>
      <c r="QRF360" s="1"/>
      <c r="QRG360" s="1"/>
      <c r="QRH360" s="1"/>
      <c r="QRI360" s="1"/>
      <c r="QRJ360" s="1"/>
      <c r="QRK360" s="1"/>
      <c r="QRL360" s="1"/>
      <c r="QRM360" s="1"/>
      <c r="QRN360" s="1"/>
      <c r="QRO360" s="1"/>
      <c r="QRP360" s="1"/>
      <c r="QRQ360" s="1"/>
      <c r="QRR360" s="1"/>
      <c r="QRS360" s="1"/>
      <c r="QRT360" s="1"/>
      <c r="QRU360" s="1"/>
      <c r="QRV360" s="1"/>
      <c r="QRW360" s="1"/>
      <c r="QRX360" s="1"/>
      <c r="QRY360" s="1"/>
      <c r="QRZ360" s="1"/>
      <c r="QSA360" s="1"/>
      <c r="QSB360" s="1"/>
      <c r="QSC360" s="1"/>
      <c r="QSD360" s="1"/>
      <c r="QSE360" s="1"/>
      <c r="QSF360" s="1"/>
      <c r="QSG360" s="1"/>
      <c r="QSH360" s="1"/>
      <c r="QSI360" s="1"/>
      <c r="QSJ360" s="1"/>
      <c r="QSK360" s="1"/>
      <c r="QSL360" s="1"/>
      <c r="QSM360" s="1"/>
      <c r="QSN360" s="1"/>
      <c r="QSO360" s="1"/>
      <c r="QSP360" s="1"/>
      <c r="QSQ360" s="1"/>
      <c r="QSR360" s="1"/>
      <c r="QSS360" s="1"/>
      <c r="QST360" s="1"/>
      <c r="QSU360" s="1"/>
      <c r="QSV360" s="1"/>
      <c r="QSW360" s="1"/>
      <c r="QSX360" s="1"/>
      <c r="QSY360" s="1"/>
      <c r="QSZ360" s="1"/>
      <c r="QTA360" s="1"/>
      <c r="QTB360" s="1"/>
      <c r="QTC360" s="1"/>
      <c r="QTD360" s="1"/>
      <c r="QTE360" s="1"/>
      <c r="QTF360" s="1"/>
      <c r="QTG360" s="1"/>
      <c r="QTH360" s="1"/>
      <c r="QTI360" s="1"/>
      <c r="QTJ360" s="1"/>
      <c r="QTK360" s="1"/>
      <c r="QTL360" s="1"/>
      <c r="QTM360" s="1"/>
      <c r="QTN360" s="1"/>
      <c r="QTO360" s="1"/>
      <c r="QTP360" s="1"/>
      <c r="QTQ360" s="1"/>
      <c r="QTR360" s="1"/>
      <c r="QTS360" s="1"/>
      <c r="QTT360" s="1"/>
      <c r="QTU360" s="1"/>
      <c r="QTV360" s="1"/>
      <c r="QTW360" s="1"/>
      <c r="QTX360" s="1"/>
      <c r="QTY360" s="1"/>
      <c r="QTZ360" s="1"/>
      <c r="QUA360" s="1"/>
      <c r="QUB360" s="1"/>
      <c r="QUC360" s="1"/>
      <c r="QUD360" s="1"/>
      <c r="QUE360" s="1"/>
      <c r="QUF360" s="1"/>
      <c r="QUG360" s="1"/>
      <c r="QUH360" s="1"/>
      <c r="QUI360" s="1"/>
      <c r="QUJ360" s="1"/>
      <c r="QUK360" s="1"/>
      <c r="QUL360" s="1"/>
      <c r="QUM360" s="1"/>
      <c r="QUN360" s="1"/>
      <c r="QUO360" s="1"/>
      <c r="QUP360" s="1"/>
      <c r="QUQ360" s="1"/>
      <c r="QUR360" s="1"/>
      <c r="QUS360" s="1"/>
      <c r="QUT360" s="1"/>
      <c r="QUU360" s="1"/>
      <c r="QUV360" s="1"/>
      <c r="QUW360" s="1"/>
      <c r="QUX360" s="1"/>
      <c r="QUY360" s="1"/>
      <c r="QUZ360" s="1"/>
      <c r="QVA360" s="1"/>
      <c r="QVB360" s="1"/>
      <c r="QVC360" s="1"/>
      <c r="QVD360" s="1"/>
      <c r="QVE360" s="1"/>
      <c r="QVF360" s="1"/>
      <c r="QVG360" s="1"/>
      <c r="QVH360" s="1"/>
      <c r="QVI360" s="1"/>
      <c r="QVJ360" s="1"/>
      <c r="QVK360" s="1"/>
      <c r="QVL360" s="1"/>
      <c r="QVM360" s="1"/>
      <c r="QVN360" s="1"/>
      <c r="QVO360" s="1"/>
      <c r="QVP360" s="1"/>
      <c r="QVQ360" s="1"/>
      <c r="QVR360" s="1"/>
      <c r="QVS360" s="1"/>
      <c r="QVT360" s="1"/>
      <c r="QVU360" s="1"/>
      <c r="QVV360" s="1"/>
      <c r="QVW360" s="1"/>
      <c r="QVX360" s="1"/>
      <c r="QVY360" s="1"/>
      <c r="QVZ360" s="1"/>
      <c r="QWA360" s="1"/>
      <c r="QWB360" s="1"/>
      <c r="QWC360" s="1"/>
      <c r="QWD360" s="1"/>
      <c r="QWE360" s="1"/>
      <c r="QWF360" s="1"/>
      <c r="QWG360" s="1"/>
      <c r="QWH360" s="1"/>
      <c r="QWI360" s="1"/>
      <c r="QWJ360" s="1"/>
      <c r="QWK360" s="1"/>
      <c r="QWL360" s="1"/>
      <c r="QWM360" s="1"/>
      <c r="QWN360" s="1"/>
      <c r="QWO360" s="1"/>
      <c r="QWP360" s="1"/>
      <c r="QWQ360" s="1"/>
      <c r="QWR360" s="1"/>
      <c r="QWS360" s="1"/>
      <c r="QWT360" s="1"/>
      <c r="QWU360" s="1"/>
      <c r="QWV360" s="1"/>
      <c r="QWW360" s="1"/>
      <c r="QWX360" s="1"/>
      <c r="QWY360" s="1"/>
      <c r="QWZ360" s="1"/>
      <c r="QXA360" s="1"/>
      <c r="QXB360" s="1"/>
      <c r="QXC360" s="1"/>
      <c r="QXD360" s="1"/>
      <c r="QXE360" s="1"/>
      <c r="QXF360" s="1"/>
      <c r="QXG360" s="1"/>
      <c r="QXH360" s="1"/>
      <c r="QXI360" s="1"/>
      <c r="QXJ360" s="1"/>
      <c r="QXK360" s="1"/>
      <c r="QXL360" s="1"/>
      <c r="QXM360" s="1"/>
      <c r="QXN360" s="1"/>
      <c r="QXO360" s="1"/>
      <c r="QXP360" s="1"/>
      <c r="QXQ360" s="1"/>
      <c r="QXR360" s="1"/>
      <c r="QXS360" s="1"/>
      <c r="QXT360" s="1"/>
      <c r="QXU360" s="1"/>
      <c r="QXV360" s="1"/>
      <c r="QXW360" s="1"/>
      <c r="QXX360" s="1"/>
      <c r="QXY360" s="1"/>
      <c r="QXZ360" s="1"/>
      <c r="QYA360" s="1"/>
      <c r="QYB360" s="1"/>
      <c r="QYC360" s="1"/>
      <c r="QYD360" s="1"/>
      <c r="QYE360" s="1"/>
      <c r="QYF360" s="1"/>
      <c r="QYG360" s="1"/>
      <c r="QYH360" s="1"/>
      <c r="QYI360" s="1"/>
      <c r="QYJ360" s="1"/>
      <c r="QYK360" s="1"/>
      <c r="QYL360" s="1"/>
      <c r="QYM360" s="1"/>
      <c r="QYN360" s="1"/>
      <c r="QYO360" s="1"/>
      <c r="QYP360" s="1"/>
      <c r="QYQ360" s="1"/>
      <c r="QYR360" s="1"/>
      <c r="QYS360" s="1"/>
      <c r="QYT360" s="1"/>
      <c r="QYU360" s="1"/>
      <c r="QYV360" s="1"/>
      <c r="QYW360" s="1"/>
      <c r="QYX360" s="1"/>
      <c r="QYY360" s="1"/>
      <c r="QYZ360" s="1"/>
      <c r="QZA360" s="1"/>
      <c r="QZB360" s="1"/>
      <c r="QZC360" s="1"/>
      <c r="QZD360" s="1"/>
      <c r="QZE360" s="1"/>
      <c r="QZF360" s="1"/>
      <c r="QZG360" s="1"/>
      <c r="QZH360" s="1"/>
      <c r="QZI360" s="1"/>
      <c r="QZJ360" s="1"/>
      <c r="QZK360" s="1"/>
      <c r="QZL360" s="1"/>
      <c r="QZM360" s="1"/>
      <c r="QZN360" s="1"/>
      <c r="QZO360" s="1"/>
      <c r="QZP360" s="1"/>
      <c r="QZQ360" s="1"/>
      <c r="QZR360" s="1"/>
      <c r="QZS360" s="1"/>
      <c r="QZT360" s="1"/>
      <c r="QZU360" s="1"/>
      <c r="QZV360" s="1"/>
      <c r="QZW360" s="1"/>
      <c r="QZX360" s="1"/>
      <c r="QZY360" s="1"/>
      <c r="QZZ360" s="1"/>
      <c r="RAA360" s="1"/>
      <c r="RAB360" s="1"/>
      <c r="RAC360" s="1"/>
      <c r="RAD360" s="1"/>
      <c r="RAE360" s="1"/>
      <c r="RAF360" s="1"/>
      <c r="RAG360" s="1"/>
      <c r="RAH360" s="1"/>
      <c r="RAI360" s="1"/>
      <c r="RAJ360" s="1"/>
      <c r="RAK360" s="1"/>
      <c r="RAL360" s="1"/>
      <c r="RAM360" s="1"/>
      <c r="RAN360" s="1"/>
      <c r="RAO360" s="1"/>
      <c r="RAP360" s="1"/>
      <c r="RAQ360" s="1"/>
      <c r="RAR360" s="1"/>
      <c r="RAS360" s="1"/>
      <c r="RAT360" s="1"/>
      <c r="RAU360" s="1"/>
      <c r="RAV360" s="1"/>
      <c r="RAW360" s="1"/>
      <c r="RAX360" s="1"/>
      <c r="RAY360" s="1"/>
      <c r="RAZ360" s="1"/>
      <c r="RBA360" s="1"/>
      <c r="RBB360" s="1"/>
      <c r="RBC360" s="1"/>
      <c r="RBD360" s="1"/>
      <c r="RBE360" s="1"/>
      <c r="RBF360" s="1"/>
      <c r="RBG360" s="1"/>
      <c r="RBH360" s="1"/>
      <c r="RBI360" s="1"/>
      <c r="RBJ360" s="1"/>
      <c r="RBK360" s="1"/>
      <c r="RBL360" s="1"/>
      <c r="RBM360" s="1"/>
      <c r="RBN360" s="1"/>
      <c r="RBO360" s="1"/>
      <c r="RBP360" s="1"/>
      <c r="RBQ360" s="1"/>
      <c r="RBR360" s="1"/>
      <c r="RBS360" s="1"/>
      <c r="RBT360" s="1"/>
      <c r="RBU360" s="1"/>
      <c r="RBV360" s="1"/>
      <c r="RBW360" s="1"/>
      <c r="RBX360" s="1"/>
      <c r="RBY360" s="1"/>
      <c r="RBZ360" s="1"/>
      <c r="RCA360" s="1"/>
      <c r="RCB360" s="1"/>
      <c r="RCC360" s="1"/>
      <c r="RCD360" s="1"/>
      <c r="RCE360" s="1"/>
      <c r="RCF360" s="1"/>
      <c r="RCG360" s="1"/>
      <c r="RCH360" s="1"/>
      <c r="RCI360" s="1"/>
      <c r="RCJ360" s="1"/>
      <c r="RCK360" s="1"/>
      <c r="RCL360" s="1"/>
      <c r="RCM360" s="1"/>
      <c r="RCN360" s="1"/>
      <c r="RCO360" s="1"/>
      <c r="RCP360" s="1"/>
      <c r="RCQ360" s="1"/>
      <c r="RCR360" s="1"/>
      <c r="RCS360" s="1"/>
      <c r="RCT360" s="1"/>
      <c r="RCU360" s="1"/>
      <c r="RCV360" s="1"/>
      <c r="RCW360" s="1"/>
      <c r="RCX360" s="1"/>
      <c r="RCY360" s="1"/>
      <c r="RCZ360" s="1"/>
      <c r="RDA360" s="1"/>
      <c r="RDB360" s="1"/>
      <c r="RDC360" s="1"/>
      <c r="RDD360" s="1"/>
      <c r="RDE360" s="1"/>
      <c r="RDF360" s="1"/>
      <c r="RDG360" s="1"/>
      <c r="RDH360" s="1"/>
      <c r="RDI360" s="1"/>
      <c r="RDJ360" s="1"/>
      <c r="RDK360" s="1"/>
      <c r="RDL360" s="1"/>
      <c r="RDM360" s="1"/>
      <c r="RDN360" s="1"/>
      <c r="RDO360" s="1"/>
      <c r="RDP360" s="1"/>
      <c r="RDQ360" s="1"/>
      <c r="RDR360" s="1"/>
      <c r="RDS360" s="1"/>
      <c r="RDT360" s="1"/>
      <c r="RDU360" s="1"/>
      <c r="RDV360" s="1"/>
      <c r="RDW360" s="1"/>
      <c r="RDX360" s="1"/>
      <c r="RDY360" s="1"/>
      <c r="RDZ360" s="1"/>
      <c r="REA360" s="1"/>
      <c r="REB360" s="1"/>
      <c r="REC360" s="1"/>
      <c r="RED360" s="1"/>
      <c r="REE360" s="1"/>
      <c r="REF360" s="1"/>
      <c r="REG360" s="1"/>
      <c r="REH360" s="1"/>
      <c r="REI360" s="1"/>
      <c r="REJ360" s="1"/>
      <c r="REK360" s="1"/>
      <c r="REL360" s="1"/>
      <c r="REM360" s="1"/>
      <c r="REN360" s="1"/>
      <c r="REO360" s="1"/>
      <c r="REP360" s="1"/>
      <c r="REQ360" s="1"/>
      <c r="RER360" s="1"/>
      <c r="RES360" s="1"/>
      <c r="RET360" s="1"/>
      <c r="REU360" s="1"/>
      <c r="REV360" s="1"/>
      <c r="REW360" s="1"/>
      <c r="REX360" s="1"/>
      <c r="REY360" s="1"/>
      <c r="REZ360" s="1"/>
      <c r="RFA360" s="1"/>
      <c r="RFB360" s="1"/>
      <c r="RFC360" s="1"/>
      <c r="RFD360" s="1"/>
      <c r="RFE360" s="1"/>
      <c r="RFF360" s="1"/>
      <c r="RFG360" s="1"/>
      <c r="RFH360" s="1"/>
      <c r="RFI360" s="1"/>
      <c r="RFJ360" s="1"/>
      <c r="RFK360" s="1"/>
      <c r="RFL360" s="1"/>
      <c r="RFM360" s="1"/>
      <c r="RFN360" s="1"/>
      <c r="RFO360" s="1"/>
      <c r="RFP360" s="1"/>
      <c r="RFQ360" s="1"/>
      <c r="RFR360" s="1"/>
      <c r="RFS360" s="1"/>
      <c r="RFT360" s="1"/>
      <c r="RFU360" s="1"/>
      <c r="RFV360" s="1"/>
      <c r="RFW360" s="1"/>
      <c r="RFX360" s="1"/>
      <c r="RFY360" s="1"/>
      <c r="RFZ360" s="1"/>
      <c r="RGA360" s="1"/>
      <c r="RGB360" s="1"/>
      <c r="RGC360" s="1"/>
      <c r="RGD360" s="1"/>
      <c r="RGE360" s="1"/>
      <c r="RGF360" s="1"/>
      <c r="RGG360" s="1"/>
      <c r="RGH360" s="1"/>
      <c r="RGI360" s="1"/>
      <c r="RGJ360" s="1"/>
      <c r="RGK360" s="1"/>
      <c r="RGL360" s="1"/>
      <c r="RGM360" s="1"/>
      <c r="RGN360" s="1"/>
      <c r="RGO360" s="1"/>
      <c r="RGP360" s="1"/>
      <c r="RGQ360" s="1"/>
      <c r="RGR360" s="1"/>
      <c r="RGS360" s="1"/>
      <c r="RGT360" s="1"/>
      <c r="RGU360" s="1"/>
      <c r="RGV360" s="1"/>
      <c r="RGW360" s="1"/>
      <c r="RGX360" s="1"/>
      <c r="RGY360" s="1"/>
      <c r="RGZ360" s="1"/>
      <c r="RHA360" s="1"/>
      <c r="RHB360" s="1"/>
      <c r="RHC360" s="1"/>
      <c r="RHD360" s="1"/>
      <c r="RHE360" s="1"/>
      <c r="RHF360" s="1"/>
      <c r="RHG360" s="1"/>
      <c r="RHH360" s="1"/>
      <c r="RHI360" s="1"/>
      <c r="RHJ360" s="1"/>
      <c r="RHK360" s="1"/>
      <c r="RHL360" s="1"/>
      <c r="RHM360" s="1"/>
      <c r="RHN360" s="1"/>
      <c r="RHO360" s="1"/>
      <c r="RHP360" s="1"/>
      <c r="RHQ360" s="1"/>
      <c r="RHR360" s="1"/>
      <c r="RHS360" s="1"/>
      <c r="RHT360" s="1"/>
      <c r="RHU360" s="1"/>
      <c r="RHV360" s="1"/>
      <c r="RHW360" s="1"/>
      <c r="RHX360" s="1"/>
      <c r="RHY360" s="1"/>
      <c r="RHZ360" s="1"/>
      <c r="RIA360" s="1"/>
      <c r="RIB360" s="1"/>
      <c r="RIC360" s="1"/>
      <c r="RID360" s="1"/>
      <c r="RIE360" s="1"/>
      <c r="RIF360" s="1"/>
      <c r="RIG360" s="1"/>
      <c r="RIH360" s="1"/>
      <c r="RII360" s="1"/>
      <c r="RIJ360" s="1"/>
      <c r="RIK360" s="1"/>
      <c r="RIL360" s="1"/>
      <c r="RIM360" s="1"/>
      <c r="RIN360" s="1"/>
      <c r="RIO360" s="1"/>
      <c r="RIP360" s="1"/>
      <c r="RIQ360" s="1"/>
      <c r="RIR360" s="1"/>
      <c r="RIS360" s="1"/>
      <c r="RIT360" s="1"/>
      <c r="RIU360" s="1"/>
      <c r="RIV360" s="1"/>
      <c r="RIW360" s="1"/>
      <c r="RIX360" s="1"/>
      <c r="RIY360" s="1"/>
      <c r="RIZ360" s="1"/>
      <c r="RJA360" s="1"/>
      <c r="RJB360" s="1"/>
      <c r="RJC360" s="1"/>
      <c r="RJD360" s="1"/>
      <c r="RJE360" s="1"/>
      <c r="RJF360" s="1"/>
      <c r="RJG360" s="1"/>
      <c r="RJH360" s="1"/>
      <c r="RJI360" s="1"/>
      <c r="RJJ360" s="1"/>
      <c r="RJK360" s="1"/>
      <c r="RJL360" s="1"/>
      <c r="RJM360" s="1"/>
      <c r="RJN360" s="1"/>
      <c r="RJO360" s="1"/>
      <c r="RJP360" s="1"/>
      <c r="RJQ360" s="1"/>
      <c r="RJR360" s="1"/>
      <c r="RJS360" s="1"/>
      <c r="RJT360" s="1"/>
      <c r="RJU360" s="1"/>
      <c r="RJV360" s="1"/>
      <c r="RJW360" s="1"/>
      <c r="RJX360" s="1"/>
      <c r="RJY360" s="1"/>
      <c r="RJZ360" s="1"/>
      <c r="RKA360" s="1"/>
      <c r="RKB360" s="1"/>
      <c r="RKC360" s="1"/>
      <c r="RKD360" s="1"/>
      <c r="RKE360" s="1"/>
      <c r="RKF360" s="1"/>
      <c r="RKG360" s="1"/>
      <c r="RKH360" s="1"/>
      <c r="RKI360" s="1"/>
      <c r="RKJ360" s="1"/>
      <c r="RKK360" s="1"/>
      <c r="RKL360" s="1"/>
      <c r="RKM360" s="1"/>
      <c r="RKN360" s="1"/>
      <c r="RKO360" s="1"/>
      <c r="RKP360" s="1"/>
      <c r="RKQ360" s="1"/>
      <c r="RKR360" s="1"/>
      <c r="RKS360" s="1"/>
      <c r="RKT360" s="1"/>
      <c r="RKU360" s="1"/>
      <c r="RKV360" s="1"/>
      <c r="RKW360" s="1"/>
      <c r="RKX360" s="1"/>
      <c r="RKY360" s="1"/>
      <c r="RKZ360" s="1"/>
      <c r="RLA360" s="1"/>
      <c r="RLB360" s="1"/>
      <c r="RLC360" s="1"/>
      <c r="RLD360" s="1"/>
      <c r="RLE360" s="1"/>
      <c r="RLF360" s="1"/>
      <c r="RLG360" s="1"/>
      <c r="RLH360" s="1"/>
      <c r="RLI360" s="1"/>
      <c r="RLJ360" s="1"/>
      <c r="RLK360" s="1"/>
      <c r="RLL360" s="1"/>
      <c r="RLM360" s="1"/>
      <c r="RLN360" s="1"/>
      <c r="RLO360" s="1"/>
      <c r="RLP360" s="1"/>
      <c r="RLQ360" s="1"/>
      <c r="RLR360" s="1"/>
      <c r="RLS360" s="1"/>
      <c r="RLT360" s="1"/>
      <c r="RLU360" s="1"/>
      <c r="RLV360" s="1"/>
      <c r="RLW360" s="1"/>
      <c r="RLX360" s="1"/>
      <c r="RLY360" s="1"/>
      <c r="RLZ360" s="1"/>
      <c r="RMA360" s="1"/>
      <c r="RMB360" s="1"/>
      <c r="RMC360" s="1"/>
      <c r="RMD360" s="1"/>
      <c r="RME360" s="1"/>
      <c r="RMF360" s="1"/>
      <c r="RMG360" s="1"/>
      <c r="RMH360" s="1"/>
      <c r="RMI360" s="1"/>
      <c r="RMJ360" s="1"/>
      <c r="RMK360" s="1"/>
      <c r="RML360" s="1"/>
      <c r="RMM360" s="1"/>
      <c r="RMN360" s="1"/>
      <c r="RMO360" s="1"/>
      <c r="RMP360" s="1"/>
      <c r="RMQ360" s="1"/>
      <c r="RMR360" s="1"/>
      <c r="RMS360" s="1"/>
      <c r="RMT360" s="1"/>
      <c r="RMU360" s="1"/>
      <c r="RMV360" s="1"/>
      <c r="RMW360" s="1"/>
      <c r="RMX360" s="1"/>
      <c r="RMY360" s="1"/>
      <c r="RMZ360" s="1"/>
      <c r="RNA360" s="1"/>
      <c r="RNB360" s="1"/>
      <c r="RNC360" s="1"/>
      <c r="RND360" s="1"/>
      <c r="RNE360" s="1"/>
      <c r="RNF360" s="1"/>
      <c r="RNG360" s="1"/>
      <c r="RNH360" s="1"/>
      <c r="RNI360" s="1"/>
      <c r="RNJ360" s="1"/>
      <c r="RNK360" s="1"/>
      <c r="RNL360" s="1"/>
      <c r="RNM360" s="1"/>
      <c r="RNN360" s="1"/>
      <c r="RNO360" s="1"/>
      <c r="RNP360" s="1"/>
      <c r="RNQ360" s="1"/>
      <c r="RNR360" s="1"/>
      <c r="RNS360" s="1"/>
      <c r="RNT360" s="1"/>
      <c r="RNU360" s="1"/>
      <c r="RNV360" s="1"/>
      <c r="RNW360" s="1"/>
      <c r="RNX360" s="1"/>
      <c r="RNY360" s="1"/>
      <c r="RNZ360" s="1"/>
      <c r="ROA360" s="1"/>
      <c r="ROB360" s="1"/>
      <c r="ROC360" s="1"/>
      <c r="ROD360" s="1"/>
      <c r="ROE360" s="1"/>
      <c r="ROF360" s="1"/>
      <c r="ROG360" s="1"/>
      <c r="ROH360" s="1"/>
      <c r="ROI360" s="1"/>
      <c r="ROJ360" s="1"/>
      <c r="ROK360" s="1"/>
      <c r="ROL360" s="1"/>
      <c r="ROM360" s="1"/>
      <c r="RON360" s="1"/>
      <c r="ROO360" s="1"/>
      <c r="ROP360" s="1"/>
      <c r="ROQ360" s="1"/>
      <c r="ROR360" s="1"/>
      <c r="ROS360" s="1"/>
      <c r="ROT360" s="1"/>
      <c r="ROU360" s="1"/>
      <c r="ROV360" s="1"/>
      <c r="ROW360" s="1"/>
      <c r="ROX360" s="1"/>
      <c r="ROY360" s="1"/>
      <c r="ROZ360" s="1"/>
      <c r="RPA360" s="1"/>
      <c r="RPB360" s="1"/>
      <c r="RPC360" s="1"/>
      <c r="RPD360" s="1"/>
      <c r="RPE360" s="1"/>
      <c r="RPF360" s="1"/>
      <c r="RPG360" s="1"/>
      <c r="RPH360" s="1"/>
      <c r="RPI360" s="1"/>
      <c r="RPJ360" s="1"/>
      <c r="RPK360" s="1"/>
      <c r="RPL360" s="1"/>
      <c r="RPM360" s="1"/>
      <c r="RPN360" s="1"/>
      <c r="RPO360" s="1"/>
      <c r="RPP360" s="1"/>
      <c r="RPQ360" s="1"/>
      <c r="RPR360" s="1"/>
      <c r="RPS360" s="1"/>
      <c r="RPT360" s="1"/>
      <c r="RPU360" s="1"/>
      <c r="RPV360" s="1"/>
      <c r="RPW360" s="1"/>
      <c r="RPX360" s="1"/>
      <c r="RPY360" s="1"/>
      <c r="RPZ360" s="1"/>
      <c r="RQA360" s="1"/>
      <c r="RQB360" s="1"/>
      <c r="RQC360" s="1"/>
      <c r="RQD360" s="1"/>
      <c r="RQE360" s="1"/>
      <c r="RQF360" s="1"/>
      <c r="RQG360" s="1"/>
      <c r="RQH360" s="1"/>
      <c r="RQI360" s="1"/>
      <c r="RQJ360" s="1"/>
      <c r="RQK360" s="1"/>
      <c r="RQL360" s="1"/>
      <c r="RQM360" s="1"/>
      <c r="RQN360" s="1"/>
      <c r="RQO360" s="1"/>
      <c r="RQP360" s="1"/>
      <c r="RQQ360" s="1"/>
      <c r="RQR360" s="1"/>
      <c r="RQS360" s="1"/>
      <c r="RQT360" s="1"/>
      <c r="RQU360" s="1"/>
      <c r="RQV360" s="1"/>
      <c r="RQW360" s="1"/>
      <c r="RQX360" s="1"/>
      <c r="RQY360" s="1"/>
      <c r="RQZ360" s="1"/>
      <c r="RRA360" s="1"/>
      <c r="RRB360" s="1"/>
      <c r="RRC360" s="1"/>
      <c r="RRD360" s="1"/>
      <c r="RRE360" s="1"/>
      <c r="RRF360" s="1"/>
      <c r="RRG360" s="1"/>
      <c r="RRH360" s="1"/>
      <c r="RRI360" s="1"/>
      <c r="RRJ360" s="1"/>
      <c r="RRK360" s="1"/>
      <c r="RRL360" s="1"/>
      <c r="RRM360" s="1"/>
      <c r="RRN360" s="1"/>
      <c r="RRO360" s="1"/>
      <c r="RRP360" s="1"/>
      <c r="RRQ360" s="1"/>
      <c r="RRR360" s="1"/>
      <c r="RRS360" s="1"/>
      <c r="RRT360" s="1"/>
      <c r="RRU360" s="1"/>
      <c r="RRV360" s="1"/>
      <c r="RRW360" s="1"/>
      <c r="RRX360" s="1"/>
      <c r="RRY360" s="1"/>
      <c r="RRZ360" s="1"/>
      <c r="RSA360" s="1"/>
      <c r="RSB360" s="1"/>
      <c r="RSC360" s="1"/>
      <c r="RSD360" s="1"/>
      <c r="RSE360" s="1"/>
      <c r="RSF360" s="1"/>
      <c r="RSG360" s="1"/>
      <c r="RSH360" s="1"/>
      <c r="RSI360" s="1"/>
      <c r="RSJ360" s="1"/>
      <c r="RSK360" s="1"/>
      <c r="RSL360" s="1"/>
      <c r="RSM360" s="1"/>
      <c r="RSN360" s="1"/>
      <c r="RSO360" s="1"/>
      <c r="RSP360" s="1"/>
      <c r="RSQ360" s="1"/>
      <c r="RSR360" s="1"/>
      <c r="RSS360" s="1"/>
      <c r="RST360" s="1"/>
      <c r="RSU360" s="1"/>
      <c r="RSV360" s="1"/>
      <c r="RSW360" s="1"/>
      <c r="RSX360" s="1"/>
      <c r="RSY360" s="1"/>
      <c r="RSZ360" s="1"/>
      <c r="RTA360" s="1"/>
      <c r="RTB360" s="1"/>
      <c r="RTC360" s="1"/>
      <c r="RTD360" s="1"/>
      <c r="RTE360" s="1"/>
      <c r="RTF360" s="1"/>
      <c r="RTG360" s="1"/>
      <c r="RTH360" s="1"/>
      <c r="RTI360" s="1"/>
      <c r="RTJ360" s="1"/>
      <c r="RTK360" s="1"/>
      <c r="RTL360" s="1"/>
      <c r="RTM360" s="1"/>
      <c r="RTN360" s="1"/>
      <c r="RTO360" s="1"/>
      <c r="RTP360" s="1"/>
      <c r="RTQ360" s="1"/>
      <c r="RTR360" s="1"/>
      <c r="RTS360" s="1"/>
      <c r="RTT360" s="1"/>
      <c r="RTU360" s="1"/>
      <c r="RTV360" s="1"/>
      <c r="RTW360" s="1"/>
      <c r="RTX360" s="1"/>
      <c r="RTY360" s="1"/>
      <c r="RTZ360" s="1"/>
      <c r="RUA360" s="1"/>
      <c r="RUB360" s="1"/>
      <c r="RUC360" s="1"/>
      <c r="RUD360" s="1"/>
      <c r="RUE360" s="1"/>
      <c r="RUF360" s="1"/>
      <c r="RUG360" s="1"/>
      <c r="RUH360" s="1"/>
      <c r="RUI360" s="1"/>
      <c r="RUJ360" s="1"/>
      <c r="RUK360" s="1"/>
      <c r="RUL360" s="1"/>
      <c r="RUM360" s="1"/>
      <c r="RUN360" s="1"/>
      <c r="RUO360" s="1"/>
      <c r="RUP360" s="1"/>
      <c r="RUQ360" s="1"/>
      <c r="RUR360" s="1"/>
      <c r="RUS360" s="1"/>
      <c r="RUT360" s="1"/>
      <c r="RUU360" s="1"/>
      <c r="RUV360" s="1"/>
      <c r="RUW360" s="1"/>
      <c r="RUX360" s="1"/>
      <c r="RUY360" s="1"/>
      <c r="RUZ360" s="1"/>
      <c r="RVA360" s="1"/>
      <c r="RVB360" s="1"/>
      <c r="RVC360" s="1"/>
      <c r="RVD360" s="1"/>
      <c r="RVE360" s="1"/>
      <c r="RVF360" s="1"/>
      <c r="RVG360" s="1"/>
      <c r="RVH360" s="1"/>
      <c r="RVI360" s="1"/>
      <c r="RVJ360" s="1"/>
      <c r="RVK360" s="1"/>
      <c r="RVL360" s="1"/>
      <c r="RVM360" s="1"/>
      <c r="RVN360" s="1"/>
      <c r="RVO360" s="1"/>
      <c r="RVP360" s="1"/>
      <c r="RVQ360" s="1"/>
      <c r="RVR360" s="1"/>
      <c r="RVS360" s="1"/>
      <c r="RVT360" s="1"/>
      <c r="RVU360" s="1"/>
      <c r="RVV360" s="1"/>
      <c r="RVW360" s="1"/>
      <c r="RVX360" s="1"/>
      <c r="RVY360" s="1"/>
      <c r="RVZ360" s="1"/>
      <c r="RWA360" s="1"/>
      <c r="RWB360" s="1"/>
      <c r="RWC360" s="1"/>
      <c r="RWD360" s="1"/>
      <c r="RWE360" s="1"/>
      <c r="RWF360" s="1"/>
      <c r="RWG360" s="1"/>
      <c r="RWH360" s="1"/>
      <c r="RWI360" s="1"/>
      <c r="RWJ360" s="1"/>
      <c r="RWK360" s="1"/>
      <c r="RWL360" s="1"/>
      <c r="RWM360" s="1"/>
      <c r="RWN360" s="1"/>
      <c r="RWO360" s="1"/>
      <c r="RWP360" s="1"/>
      <c r="RWQ360" s="1"/>
      <c r="RWR360" s="1"/>
      <c r="RWS360" s="1"/>
      <c r="RWT360" s="1"/>
      <c r="RWU360" s="1"/>
      <c r="RWV360" s="1"/>
      <c r="RWW360" s="1"/>
      <c r="RWX360" s="1"/>
      <c r="RWY360" s="1"/>
      <c r="RWZ360" s="1"/>
      <c r="RXA360" s="1"/>
      <c r="RXB360" s="1"/>
      <c r="RXC360" s="1"/>
      <c r="RXD360" s="1"/>
      <c r="RXE360" s="1"/>
      <c r="RXF360" s="1"/>
      <c r="RXG360" s="1"/>
      <c r="RXH360" s="1"/>
      <c r="RXI360" s="1"/>
      <c r="RXJ360" s="1"/>
      <c r="RXK360" s="1"/>
      <c r="RXL360" s="1"/>
      <c r="RXM360" s="1"/>
      <c r="RXN360" s="1"/>
      <c r="RXO360" s="1"/>
      <c r="RXP360" s="1"/>
      <c r="RXQ360" s="1"/>
      <c r="RXR360" s="1"/>
      <c r="RXS360" s="1"/>
      <c r="RXT360" s="1"/>
      <c r="RXU360" s="1"/>
      <c r="RXV360" s="1"/>
      <c r="RXW360" s="1"/>
      <c r="RXX360" s="1"/>
      <c r="RXY360" s="1"/>
      <c r="RXZ360" s="1"/>
      <c r="RYA360" s="1"/>
      <c r="RYB360" s="1"/>
      <c r="RYC360" s="1"/>
      <c r="RYD360" s="1"/>
      <c r="RYE360" s="1"/>
      <c r="RYF360" s="1"/>
      <c r="RYG360" s="1"/>
      <c r="RYH360" s="1"/>
      <c r="RYI360" s="1"/>
      <c r="RYJ360" s="1"/>
      <c r="RYK360" s="1"/>
      <c r="RYL360" s="1"/>
      <c r="RYM360" s="1"/>
      <c r="RYN360" s="1"/>
      <c r="RYO360" s="1"/>
      <c r="RYP360" s="1"/>
      <c r="RYQ360" s="1"/>
      <c r="RYR360" s="1"/>
      <c r="RYS360" s="1"/>
      <c r="RYT360" s="1"/>
      <c r="RYU360" s="1"/>
      <c r="RYV360" s="1"/>
      <c r="RYW360" s="1"/>
      <c r="RYX360" s="1"/>
      <c r="RYY360" s="1"/>
      <c r="RYZ360" s="1"/>
      <c r="RZA360" s="1"/>
      <c r="RZB360" s="1"/>
      <c r="RZC360" s="1"/>
      <c r="RZD360" s="1"/>
      <c r="RZE360" s="1"/>
      <c r="RZF360" s="1"/>
      <c r="RZG360" s="1"/>
      <c r="RZH360" s="1"/>
      <c r="RZI360" s="1"/>
      <c r="RZJ360" s="1"/>
      <c r="RZK360" s="1"/>
      <c r="RZL360" s="1"/>
      <c r="RZM360" s="1"/>
      <c r="RZN360" s="1"/>
      <c r="RZO360" s="1"/>
      <c r="RZP360" s="1"/>
      <c r="RZQ360" s="1"/>
      <c r="RZR360" s="1"/>
      <c r="RZS360" s="1"/>
      <c r="RZT360" s="1"/>
      <c r="RZU360" s="1"/>
      <c r="RZV360" s="1"/>
      <c r="RZW360" s="1"/>
      <c r="RZX360" s="1"/>
      <c r="RZY360" s="1"/>
      <c r="RZZ360" s="1"/>
      <c r="SAA360" s="1"/>
      <c r="SAB360" s="1"/>
      <c r="SAC360" s="1"/>
      <c r="SAD360" s="1"/>
      <c r="SAE360" s="1"/>
      <c r="SAF360" s="1"/>
      <c r="SAG360" s="1"/>
      <c r="SAH360" s="1"/>
      <c r="SAI360" s="1"/>
      <c r="SAJ360" s="1"/>
      <c r="SAK360" s="1"/>
      <c r="SAL360" s="1"/>
      <c r="SAM360" s="1"/>
      <c r="SAN360" s="1"/>
      <c r="SAO360" s="1"/>
      <c r="SAP360" s="1"/>
      <c r="SAQ360" s="1"/>
      <c r="SAR360" s="1"/>
      <c r="SAS360" s="1"/>
      <c r="SAT360" s="1"/>
      <c r="SAU360" s="1"/>
      <c r="SAV360" s="1"/>
      <c r="SAW360" s="1"/>
      <c r="SAX360" s="1"/>
      <c r="SAY360" s="1"/>
      <c r="SAZ360" s="1"/>
      <c r="SBA360" s="1"/>
      <c r="SBB360" s="1"/>
      <c r="SBC360" s="1"/>
      <c r="SBD360" s="1"/>
      <c r="SBE360" s="1"/>
      <c r="SBF360" s="1"/>
      <c r="SBG360" s="1"/>
      <c r="SBH360" s="1"/>
      <c r="SBI360" s="1"/>
      <c r="SBJ360" s="1"/>
      <c r="SBK360" s="1"/>
      <c r="SBL360" s="1"/>
      <c r="SBM360" s="1"/>
      <c r="SBN360" s="1"/>
      <c r="SBO360" s="1"/>
      <c r="SBP360" s="1"/>
      <c r="SBQ360" s="1"/>
      <c r="SBR360" s="1"/>
      <c r="SBS360" s="1"/>
      <c r="SBT360" s="1"/>
      <c r="SBU360" s="1"/>
      <c r="SBV360" s="1"/>
      <c r="SBW360" s="1"/>
      <c r="SBX360" s="1"/>
      <c r="SBY360" s="1"/>
      <c r="SBZ360" s="1"/>
      <c r="SCA360" s="1"/>
      <c r="SCB360" s="1"/>
      <c r="SCC360" s="1"/>
      <c r="SCD360" s="1"/>
      <c r="SCE360" s="1"/>
      <c r="SCF360" s="1"/>
      <c r="SCG360" s="1"/>
      <c r="SCH360" s="1"/>
      <c r="SCI360" s="1"/>
      <c r="SCJ360" s="1"/>
      <c r="SCK360" s="1"/>
      <c r="SCL360" s="1"/>
      <c r="SCM360" s="1"/>
      <c r="SCN360" s="1"/>
      <c r="SCO360" s="1"/>
      <c r="SCP360" s="1"/>
      <c r="SCQ360" s="1"/>
      <c r="SCR360" s="1"/>
      <c r="SCS360" s="1"/>
      <c r="SCT360" s="1"/>
      <c r="SCU360" s="1"/>
      <c r="SCV360" s="1"/>
      <c r="SCW360" s="1"/>
      <c r="SCX360" s="1"/>
      <c r="SCY360" s="1"/>
      <c r="SCZ360" s="1"/>
      <c r="SDA360" s="1"/>
      <c r="SDB360" s="1"/>
      <c r="SDC360" s="1"/>
      <c r="SDD360" s="1"/>
      <c r="SDE360" s="1"/>
      <c r="SDF360" s="1"/>
      <c r="SDG360" s="1"/>
      <c r="SDH360" s="1"/>
      <c r="SDI360" s="1"/>
      <c r="SDJ360" s="1"/>
      <c r="SDK360" s="1"/>
      <c r="SDL360" s="1"/>
      <c r="SDM360" s="1"/>
      <c r="SDN360" s="1"/>
      <c r="SDO360" s="1"/>
      <c r="SDP360" s="1"/>
      <c r="SDQ360" s="1"/>
      <c r="SDR360" s="1"/>
      <c r="SDS360" s="1"/>
      <c r="SDT360" s="1"/>
      <c r="SDU360" s="1"/>
      <c r="SDV360" s="1"/>
      <c r="SDW360" s="1"/>
      <c r="SDX360" s="1"/>
      <c r="SDY360" s="1"/>
      <c r="SDZ360" s="1"/>
      <c r="SEA360" s="1"/>
      <c r="SEB360" s="1"/>
      <c r="SEC360" s="1"/>
      <c r="SED360" s="1"/>
      <c r="SEE360" s="1"/>
      <c r="SEF360" s="1"/>
      <c r="SEG360" s="1"/>
      <c r="SEH360" s="1"/>
      <c r="SEI360" s="1"/>
      <c r="SEJ360" s="1"/>
      <c r="SEK360" s="1"/>
      <c r="SEL360" s="1"/>
      <c r="SEM360" s="1"/>
      <c r="SEN360" s="1"/>
      <c r="SEO360" s="1"/>
      <c r="SEP360" s="1"/>
      <c r="SEQ360" s="1"/>
      <c r="SER360" s="1"/>
      <c r="SES360" s="1"/>
      <c r="SET360" s="1"/>
      <c r="SEU360" s="1"/>
      <c r="SEV360" s="1"/>
      <c r="SEW360" s="1"/>
      <c r="SEX360" s="1"/>
      <c r="SEY360" s="1"/>
      <c r="SEZ360" s="1"/>
      <c r="SFA360" s="1"/>
      <c r="SFB360" s="1"/>
      <c r="SFC360" s="1"/>
      <c r="SFD360" s="1"/>
      <c r="SFE360" s="1"/>
      <c r="SFF360" s="1"/>
      <c r="SFG360" s="1"/>
      <c r="SFH360" s="1"/>
      <c r="SFI360" s="1"/>
      <c r="SFJ360" s="1"/>
      <c r="SFK360" s="1"/>
      <c r="SFL360" s="1"/>
      <c r="SFM360" s="1"/>
      <c r="SFN360" s="1"/>
      <c r="SFO360" s="1"/>
      <c r="SFP360" s="1"/>
      <c r="SFQ360" s="1"/>
      <c r="SFR360" s="1"/>
      <c r="SFS360" s="1"/>
      <c r="SFT360" s="1"/>
      <c r="SFU360" s="1"/>
      <c r="SFV360" s="1"/>
      <c r="SFW360" s="1"/>
      <c r="SFX360" s="1"/>
      <c r="SFY360" s="1"/>
      <c r="SFZ360" s="1"/>
      <c r="SGA360" s="1"/>
      <c r="SGB360" s="1"/>
      <c r="SGC360" s="1"/>
      <c r="SGD360" s="1"/>
      <c r="SGE360" s="1"/>
      <c r="SGF360" s="1"/>
      <c r="SGG360" s="1"/>
      <c r="SGH360" s="1"/>
      <c r="SGI360" s="1"/>
      <c r="SGJ360" s="1"/>
      <c r="SGK360" s="1"/>
      <c r="SGL360" s="1"/>
      <c r="SGM360" s="1"/>
      <c r="SGN360" s="1"/>
      <c r="SGO360" s="1"/>
      <c r="SGP360" s="1"/>
      <c r="SGQ360" s="1"/>
      <c r="SGR360" s="1"/>
      <c r="SGS360" s="1"/>
      <c r="SGT360" s="1"/>
      <c r="SGU360" s="1"/>
      <c r="SGV360" s="1"/>
      <c r="SGW360" s="1"/>
      <c r="SGX360" s="1"/>
      <c r="SGY360" s="1"/>
      <c r="SGZ360" s="1"/>
      <c r="SHA360" s="1"/>
      <c r="SHB360" s="1"/>
      <c r="SHC360" s="1"/>
      <c r="SHD360" s="1"/>
      <c r="SHE360" s="1"/>
      <c r="SHF360" s="1"/>
      <c r="SHG360" s="1"/>
      <c r="SHH360" s="1"/>
      <c r="SHI360" s="1"/>
      <c r="SHJ360" s="1"/>
      <c r="SHK360" s="1"/>
      <c r="SHL360" s="1"/>
      <c r="SHM360" s="1"/>
      <c r="SHN360" s="1"/>
      <c r="SHO360" s="1"/>
      <c r="SHP360" s="1"/>
      <c r="SHQ360" s="1"/>
      <c r="SHR360" s="1"/>
      <c r="SHS360" s="1"/>
      <c r="SHT360" s="1"/>
      <c r="SHU360" s="1"/>
      <c r="SHV360" s="1"/>
      <c r="SHW360" s="1"/>
      <c r="SHX360" s="1"/>
      <c r="SHY360" s="1"/>
      <c r="SHZ360" s="1"/>
      <c r="SIA360" s="1"/>
      <c r="SIB360" s="1"/>
      <c r="SIC360" s="1"/>
      <c r="SID360" s="1"/>
      <c r="SIE360" s="1"/>
      <c r="SIF360" s="1"/>
      <c r="SIG360" s="1"/>
      <c r="SIH360" s="1"/>
      <c r="SII360" s="1"/>
      <c r="SIJ360" s="1"/>
      <c r="SIK360" s="1"/>
      <c r="SIL360" s="1"/>
      <c r="SIM360" s="1"/>
      <c r="SIN360" s="1"/>
      <c r="SIO360" s="1"/>
      <c r="SIP360" s="1"/>
      <c r="SIQ360" s="1"/>
      <c r="SIR360" s="1"/>
      <c r="SIS360" s="1"/>
      <c r="SIT360" s="1"/>
      <c r="SIU360" s="1"/>
      <c r="SIV360" s="1"/>
      <c r="SIW360" s="1"/>
      <c r="SIX360" s="1"/>
      <c r="SIY360" s="1"/>
      <c r="SIZ360" s="1"/>
      <c r="SJA360" s="1"/>
      <c r="SJB360" s="1"/>
      <c r="SJC360" s="1"/>
      <c r="SJD360" s="1"/>
      <c r="SJE360" s="1"/>
      <c r="SJF360" s="1"/>
      <c r="SJG360" s="1"/>
      <c r="SJH360" s="1"/>
      <c r="SJI360" s="1"/>
      <c r="SJJ360" s="1"/>
      <c r="SJK360" s="1"/>
      <c r="SJL360" s="1"/>
      <c r="SJM360" s="1"/>
      <c r="SJN360" s="1"/>
      <c r="SJO360" s="1"/>
      <c r="SJP360" s="1"/>
      <c r="SJQ360" s="1"/>
      <c r="SJR360" s="1"/>
      <c r="SJS360" s="1"/>
      <c r="SJT360" s="1"/>
      <c r="SJU360" s="1"/>
      <c r="SJV360" s="1"/>
      <c r="SJW360" s="1"/>
      <c r="SJX360" s="1"/>
      <c r="SJY360" s="1"/>
      <c r="SJZ360" s="1"/>
      <c r="SKA360" s="1"/>
      <c r="SKB360" s="1"/>
      <c r="SKC360" s="1"/>
      <c r="SKD360" s="1"/>
      <c r="SKE360" s="1"/>
      <c r="SKF360" s="1"/>
      <c r="SKG360" s="1"/>
      <c r="SKH360" s="1"/>
      <c r="SKI360" s="1"/>
      <c r="SKJ360" s="1"/>
      <c r="SKK360" s="1"/>
      <c r="SKL360" s="1"/>
      <c r="SKM360" s="1"/>
      <c r="SKN360" s="1"/>
      <c r="SKO360" s="1"/>
      <c r="SKP360" s="1"/>
      <c r="SKQ360" s="1"/>
      <c r="SKR360" s="1"/>
      <c r="SKS360" s="1"/>
      <c r="SKT360" s="1"/>
      <c r="SKU360" s="1"/>
      <c r="SKV360" s="1"/>
      <c r="SKW360" s="1"/>
      <c r="SKX360" s="1"/>
      <c r="SKY360" s="1"/>
      <c r="SKZ360" s="1"/>
      <c r="SLA360" s="1"/>
      <c r="SLB360" s="1"/>
      <c r="SLC360" s="1"/>
      <c r="SLD360" s="1"/>
      <c r="SLE360" s="1"/>
      <c r="SLF360" s="1"/>
      <c r="SLG360" s="1"/>
      <c r="SLH360" s="1"/>
      <c r="SLI360" s="1"/>
      <c r="SLJ360" s="1"/>
      <c r="SLK360" s="1"/>
      <c r="SLL360" s="1"/>
      <c r="SLM360" s="1"/>
      <c r="SLN360" s="1"/>
      <c r="SLO360" s="1"/>
      <c r="SLP360" s="1"/>
      <c r="SLQ360" s="1"/>
      <c r="SLR360" s="1"/>
      <c r="SLS360" s="1"/>
      <c r="SLT360" s="1"/>
      <c r="SLU360" s="1"/>
      <c r="SLV360" s="1"/>
      <c r="SLW360" s="1"/>
      <c r="SLX360" s="1"/>
      <c r="SLY360" s="1"/>
      <c r="SLZ360" s="1"/>
      <c r="SMA360" s="1"/>
      <c r="SMB360" s="1"/>
      <c r="SMC360" s="1"/>
      <c r="SMD360" s="1"/>
      <c r="SME360" s="1"/>
      <c r="SMF360" s="1"/>
      <c r="SMG360" s="1"/>
      <c r="SMH360" s="1"/>
      <c r="SMI360" s="1"/>
      <c r="SMJ360" s="1"/>
      <c r="SMK360" s="1"/>
      <c r="SML360" s="1"/>
      <c r="SMM360" s="1"/>
      <c r="SMN360" s="1"/>
      <c r="SMO360" s="1"/>
      <c r="SMP360" s="1"/>
      <c r="SMQ360" s="1"/>
      <c r="SMR360" s="1"/>
      <c r="SMS360" s="1"/>
      <c r="SMT360" s="1"/>
      <c r="SMU360" s="1"/>
      <c r="SMV360" s="1"/>
      <c r="SMW360" s="1"/>
      <c r="SMX360" s="1"/>
      <c r="SMY360" s="1"/>
      <c r="SMZ360" s="1"/>
      <c r="SNA360" s="1"/>
      <c r="SNB360" s="1"/>
      <c r="SNC360" s="1"/>
      <c r="SND360" s="1"/>
      <c r="SNE360" s="1"/>
      <c r="SNF360" s="1"/>
      <c r="SNG360" s="1"/>
      <c r="SNH360" s="1"/>
      <c r="SNI360" s="1"/>
      <c r="SNJ360" s="1"/>
      <c r="SNK360" s="1"/>
      <c r="SNL360" s="1"/>
      <c r="SNM360" s="1"/>
      <c r="SNN360" s="1"/>
      <c r="SNO360" s="1"/>
      <c r="SNP360" s="1"/>
      <c r="SNQ360" s="1"/>
      <c r="SNR360" s="1"/>
      <c r="SNS360" s="1"/>
      <c r="SNT360" s="1"/>
      <c r="SNU360" s="1"/>
      <c r="SNV360" s="1"/>
      <c r="SNW360" s="1"/>
      <c r="SNX360" s="1"/>
      <c r="SNY360" s="1"/>
      <c r="SNZ360" s="1"/>
      <c r="SOA360" s="1"/>
      <c r="SOB360" s="1"/>
      <c r="SOC360" s="1"/>
      <c r="SOD360" s="1"/>
      <c r="SOE360" s="1"/>
      <c r="SOF360" s="1"/>
      <c r="SOG360" s="1"/>
      <c r="SOH360" s="1"/>
      <c r="SOI360" s="1"/>
      <c r="SOJ360" s="1"/>
      <c r="SOK360" s="1"/>
      <c r="SOL360" s="1"/>
      <c r="SOM360" s="1"/>
      <c r="SON360" s="1"/>
      <c r="SOO360" s="1"/>
      <c r="SOP360" s="1"/>
      <c r="SOQ360" s="1"/>
      <c r="SOR360" s="1"/>
      <c r="SOS360" s="1"/>
      <c r="SOT360" s="1"/>
      <c r="SOU360" s="1"/>
      <c r="SOV360" s="1"/>
      <c r="SOW360" s="1"/>
      <c r="SOX360" s="1"/>
      <c r="SOY360" s="1"/>
      <c r="SOZ360" s="1"/>
      <c r="SPA360" s="1"/>
      <c r="SPB360" s="1"/>
      <c r="SPC360" s="1"/>
      <c r="SPD360" s="1"/>
      <c r="SPE360" s="1"/>
      <c r="SPF360" s="1"/>
      <c r="SPG360" s="1"/>
      <c r="SPH360" s="1"/>
      <c r="SPI360" s="1"/>
      <c r="SPJ360" s="1"/>
      <c r="SPK360" s="1"/>
      <c r="SPL360" s="1"/>
      <c r="SPM360" s="1"/>
      <c r="SPN360" s="1"/>
      <c r="SPO360" s="1"/>
      <c r="SPP360" s="1"/>
      <c r="SPQ360" s="1"/>
      <c r="SPR360" s="1"/>
      <c r="SPS360" s="1"/>
      <c r="SPT360" s="1"/>
      <c r="SPU360" s="1"/>
      <c r="SPV360" s="1"/>
      <c r="SPW360" s="1"/>
      <c r="SPX360" s="1"/>
      <c r="SPY360" s="1"/>
      <c r="SPZ360" s="1"/>
      <c r="SQA360" s="1"/>
      <c r="SQB360" s="1"/>
      <c r="SQC360" s="1"/>
      <c r="SQD360" s="1"/>
      <c r="SQE360" s="1"/>
      <c r="SQF360" s="1"/>
      <c r="SQG360" s="1"/>
      <c r="SQH360" s="1"/>
      <c r="SQI360" s="1"/>
      <c r="SQJ360" s="1"/>
      <c r="SQK360" s="1"/>
      <c r="SQL360" s="1"/>
      <c r="SQM360" s="1"/>
      <c r="SQN360" s="1"/>
      <c r="SQO360" s="1"/>
      <c r="SQP360" s="1"/>
      <c r="SQQ360" s="1"/>
      <c r="SQR360" s="1"/>
      <c r="SQS360" s="1"/>
      <c r="SQT360" s="1"/>
      <c r="SQU360" s="1"/>
      <c r="SQV360" s="1"/>
      <c r="SQW360" s="1"/>
      <c r="SQX360" s="1"/>
      <c r="SQY360" s="1"/>
      <c r="SQZ360" s="1"/>
      <c r="SRA360" s="1"/>
      <c r="SRB360" s="1"/>
      <c r="SRC360" s="1"/>
      <c r="SRD360" s="1"/>
      <c r="SRE360" s="1"/>
      <c r="SRF360" s="1"/>
      <c r="SRG360" s="1"/>
      <c r="SRH360" s="1"/>
      <c r="SRI360" s="1"/>
      <c r="SRJ360" s="1"/>
      <c r="SRK360" s="1"/>
      <c r="SRL360" s="1"/>
      <c r="SRM360" s="1"/>
      <c r="SRN360" s="1"/>
      <c r="SRO360" s="1"/>
      <c r="SRP360" s="1"/>
      <c r="SRQ360" s="1"/>
      <c r="SRR360" s="1"/>
      <c r="SRS360" s="1"/>
      <c r="SRT360" s="1"/>
      <c r="SRU360" s="1"/>
      <c r="SRV360" s="1"/>
      <c r="SRW360" s="1"/>
      <c r="SRX360" s="1"/>
      <c r="SRY360" s="1"/>
      <c r="SRZ360" s="1"/>
      <c r="SSA360" s="1"/>
      <c r="SSB360" s="1"/>
      <c r="SSC360" s="1"/>
      <c r="SSD360" s="1"/>
      <c r="SSE360" s="1"/>
      <c r="SSF360" s="1"/>
      <c r="SSG360" s="1"/>
      <c r="SSH360" s="1"/>
      <c r="SSI360" s="1"/>
      <c r="SSJ360" s="1"/>
      <c r="SSK360" s="1"/>
      <c r="SSL360" s="1"/>
      <c r="SSM360" s="1"/>
      <c r="SSN360" s="1"/>
      <c r="SSO360" s="1"/>
      <c r="SSP360" s="1"/>
      <c r="SSQ360" s="1"/>
      <c r="SSR360" s="1"/>
      <c r="SSS360" s="1"/>
      <c r="SST360" s="1"/>
      <c r="SSU360" s="1"/>
      <c r="SSV360" s="1"/>
      <c r="SSW360" s="1"/>
      <c r="SSX360" s="1"/>
      <c r="SSY360" s="1"/>
      <c r="SSZ360" s="1"/>
      <c r="STA360" s="1"/>
      <c r="STB360" s="1"/>
      <c r="STC360" s="1"/>
      <c r="STD360" s="1"/>
      <c r="STE360" s="1"/>
      <c r="STF360" s="1"/>
      <c r="STG360" s="1"/>
      <c r="STH360" s="1"/>
      <c r="STI360" s="1"/>
      <c r="STJ360" s="1"/>
      <c r="STK360" s="1"/>
      <c r="STL360" s="1"/>
      <c r="STM360" s="1"/>
      <c r="STN360" s="1"/>
      <c r="STO360" s="1"/>
      <c r="STP360" s="1"/>
      <c r="STQ360" s="1"/>
      <c r="STR360" s="1"/>
      <c r="STS360" s="1"/>
      <c r="STT360" s="1"/>
      <c r="STU360" s="1"/>
      <c r="STV360" s="1"/>
      <c r="STW360" s="1"/>
      <c r="STX360" s="1"/>
      <c r="STY360" s="1"/>
      <c r="STZ360" s="1"/>
      <c r="SUA360" s="1"/>
      <c r="SUB360" s="1"/>
      <c r="SUC360" s="1"/>
      <c r="SUD360" s="1"/>
      <c r="SUE360" s="1"/>
      <c r="SUF360" s="1"/>
      <c r="SUG360" s="1"/>
      <c r="SUH360" s="1"/>
      <c r="SUI360" s="1"/>
      <c r="SUJ360" s="1"/>
      <c r="SUK360" s="1"/>
      <c r="SUL360" s="1"/>
      <c r="SUM360" s="1"/>
      <c r="SUN360" s="1"/>
      <c r="SUO360" s="1"/>
      <c r="SUP360" s="1"/>
      <c r="SUQ360" s="1"/>
      <c r="SUR360" s="1"/>
      <c r="SUS360" s="1"/>
      <c r="SUT360" s="1"/>
      <c r="SUU360" s="1"/>
      <c r="SUV360" s="1"/>
      <c r="SUW360" s="1"/>
      <c r="SUX360" s="1"/>
      <c r="SUY360" s="1"/>
      <c r="SUZ360" s="1"/>
      <c r="SVA360" s="1"/>
      <c r="SVB360" s="1"/>
      <c r="SVC360" s="1"/>
      <c r="SVD360" s="1"/>
      <c r="SVE360" s="1"/>
      <c r="SVF360" s="1"/>
      <c r="SVG360" s="1"/>
      <c r="SVH360" s="1"/>
      <c r="SVI360" s="1"/>
      <c r="SVJ360" s="1"/>
      <c r="SVK360" s="1"/>
      <c r="SVL360" s="1"/>
      <c r="SVM360" s="1"/>
      <c r="SVN360" s="1"/>
      <c r="SVO360" s="1"/>
      <c r="SVP360" s="1"/>
      <c r="SVQ360" s="1"/>
      <c r="SVR360" s="1"/>
      <c r="SVS360" s="1"/>
      <c r="SVT360" s="1"/>
      <c r="SVU360" s="1"/>
      <c r="SVV360" s="1"/>
      <c r="SVW360" s="1"/>
      <c r="SVX360" s="1"/>
      <c r="SVY360" s="1"/>
      <c r="SVZ360" s="1"/>
      <c r="SWA360" s="1"/>
      <c r="SWB360" s="1"/>
      <c r="SWC360" s="1"/>
      <c r="SWD360" s="1"/>
      <c r="SWE360" s="1"/>
      <c r="SWF360" s="1"/>
      <c r="SWG360" s="1"/>
      <c r="SWH360" s="1"/>
      <c r="SWI360" s="1"/>
      <c r="SWJ360" s="1"/>
      <c r="SWK360" s="1"/>
      <c r="SWL360" s="1"/>
      <c r="SWM360" s="1"/>
      <c r="SWN360" s="1"/>
      <c r="SWO360" s="1"/>
      <c r="SWP360" s="1"/>
      <c r="SWQ360" s="1"/>
      <c r="SWR360" s="1"/>
      <c r="SWS360" s="1"/>
      <c r="SWT360" s="1"/>
      <c r="SWU360" s="1"/>
      <c r="SWV360" s="1"/>
      <c r="SWW360" s="1"/>
      <c r="SWX360" s="1"/>
      <c r="SWY360" s="1"/>
      <c r="SWZ360" s="1"/>
      <c r="SXA360" s="1"/>
      <c r="SXB360" s="1"/>
      <c r="SXC360" s="1"/>
      <c r="SXD360" s="1"/>
      <c r="SXE360" s="1"/>
      <c r="SXF360" s="1"/>
      <c r="SXG360" s="1"/>
      <c r="SXH360" s="1"/>
      <c r="SXI360" s="1"/>
      <c r="SXJ360" s="1"/>
      <c r="SXK360" s="1"/>
      <c r="SXL360" s="1"/>
      <c r="SXM360" s="1"/>
      <c r="SXN360" s="1"/>
      <c r="SXO360" s="1"/>
      <c r="SXP360" s="1"/>
      <c r="SXQ360" s="1"/>
      <c r="SXR360" s="1"/>
      <c r="SXS360" s="1"/>
      <c r="SXT360" s="1"/>
      <c r="SXU360" s="1"/>
      <c r="SXV360" s="1"/>
      <c r="SXW360" s="1"/>
      <c r="SXX360" s="1"/>
      <c r="SXY360" s="1"/>
      <c r="SXZ360" s="1"/>
      <c r="SYA360" s="1"/>
      <c r="SYB360" s="1"/>
      <c r="SYC360" s="1"/>
      <c r="SYD360" s="1"/>
      <c r="SYE360" s="1"/>
      <c r="SYF360" s="1"/>
      <c r="SYG360" s="1"/>
      <c r="SYH360" s="1"/>
      <c r="SYI360" s="1"/>
      <c r="SYJ360" s="1"/>
      <c r="SYK360" s="1"/>
      <c r="SYL360" s="1"/>
      <c r="SYM360" s="1"/>
      <c r="SYN360" s="1"/>
      <c r="SYO360" s="1"/>
      <c r="SYP360" s="1"/>
      <c r="SYQ360" s="1"/>
      <c r="SYR360" s="1"/>
      <c r="SYS360" s="1"/>
      <c r="SYT360" s="1"/>
      <c r="SYU360" s="1"/>
      <c r="SYV360" s="1"/>
      <c r="SYW360" s="1"/>
      <c r="SYX360" s="1"/>
      <c r="SYY360" s="1"/>
      <c r="SYZ360" s="1"/>
      <c r="SZA360" s="1"/>
      <c r="SZB360" s="1"/>
      <c r="SZC360" s="1"/>
      <c r="SZD360" s="1"/>
      <c r="SZE360" s="1"/>
      <c r="SZF360" s="1"/>
      <c r="SZG360" s="1"/>
      <c r="SZH360" s="1"/>
      <c r="SZI360" s="1"/>
      <c r="SZJ360" s="1"/>
      <c r="SZK360" s="1"/>
      <c r="SZL360" s="1"/>
      <c r="SZM360" s="1"/>
      <c r="SZN360" s="1"/>
      <c r="SZO360" s="1"/>
      <c r="SZP360" s="1"/>
      <c r="SZQ360" s="1"/>
      <c r="SZR360" s="1"/>
      <c r="SZS360" s="1"/>
      <c r="SZT360" s="1"/>
      <c r="SZU360" s="1"/>
      <c r="SZV360" s="1"/>
      <c r="SZW360" s="1"/>
      <c r="SZX360" s="1"/>
      <c r="SZY360" s="1"/>
      <c r="SZZ360" s="1"/>
      <c r="TAA360" s="1"/>
      <c r="TAB360" s="1"/>
      <c r="TAC360" s="1"/>
      <c r="TAD360" s="1"/>
      <c r="TAE360" s="1"/>
      <c r="TAF360" s="1"/>
      <c r="TAG360" s="1"/>
      <c r="TAH360" s="1"/>
      <c r="TAI360" s="1"/>
      <c r="TAJ360" s="1"/>
      <c r="TAK360" s="1"/>
      <c r="TAL360" s="1"/>
      <c r="TAM360" s="1"/>
      <c r="TAN360" s="1"/>
      <c r="TAO360" s="1"/>
      <c r="TAP360" s="1"/>
      <c r="TAQ360" s="1"/>
      <c r="TAR360" s="1"/>
      <c r="TAS360" s="1"/>
      <c r="TAT360" s="1"/>
      <c r="TAU360" s="1"/>
      <c r="TAV360" s="1"/>
      <c r="TAW360" s="1"/>
      <c r="TAX360" s="1"/>
      <c r="TAY360" s="1"/>
      <c r="TAZ360" s="1"/>
      <c r="TBA360" s="1"/>
      <c r="TBB360" s="1"/>
      <c r="TBC360" s="1"/>
      <c r="TBD360" s="1"/>
      <c r="TBE360" s="1"/>
      <c r="TBF360" s="1"/>
      <c r="TBG360" s="1"/>
      <c r="TBH360" s="1"/>
      <c r="TBI360" s="1"/>
      <c r="TBJ360" s="1"/>
      <c r="TBK360" s="1"/>
      <c r="TBL360" s="1"/>
      <c r="TBM360" s="1"/>
      <c r="TBN360" s="1"/>
      <c r="TBO360" s="1"/>
      <c r="TBP360" s="1"/>
      <c r="TBQ360" s="1"/>
      <c r="TBR360" s="1"/>
      <c r="TBS360" s="1"/>
      <c r="TBT360" s="1"/>
      <c r="TBU360" s="1"/>
      <c r="TBV360" s="1"/>
      <c r="TBW360" s="1"/>
      <c r="TBX360" s="1"/>
      <c r="TBY360" s="1"/>
      <c r="TBZ360" s="1"/>
      <c r="TCA360" s="1"/>
      <c r="TCB360" s="1"/>
      <c r="TCC360" s="1"/>
      <c r="TCD360" s="1"/>
      <c r="TCE360" s="1"/>
      <c r="TCF360" s="1"/>
      <c r="TCG360" s="1"/>
      <c r="TCH360" s="1"/>
      <c r="TCI360" s="1"/>
      <c r="TCJ360" s="1"/>
      <c r="TCK360" s="1"/>
      <c r="TCL360" s="1"/>
      <c r="TCM360" s="1"/>
      <c r="TCN360" s="1"/>
      <c r="TCO360" s="1"/>
      <c r="TCP360" s="1"/>
      <c r="TCQ360" s="1"/>
      <c r="TCR360" s="1"/>
      <c r="TCS360" s="1"/>
      <c r="TCT360" s="1"/>
      <c r="TCU360" s="1"/>
      <c r="TCV360" s="1"/>
      <c r="TCW360" s="1"/>
      <c r="TCX360" s="1"/>
      <c r="TCY360" s="1"/>
      <c r="TCZ360" s="1"/>
      <c r="TDA360" s="1"/>
      <c r="TDB360" s="1"/>
      <c r="TDC360" s="1"/>
      <c r="TDD360" s="1"/>
      <c r="TDE360" s="1"/>
      <c r="TDF360" s="1"/>
      <c r="TDG360" s="1"/>
      <c r="TDH360" s="1"/>
      <c r="TDI360" s="1"/>
      <c r="TDJ360" s="1"/>
      <c r="TDK360" s="1"/>
      <c r="TDL360" s="1"/>
      <c r="TDM360" s="1"/>
      <c r="TDN360" s="1"/>
      <c r="TDO360" s="1"/>
      <c r="TDP360" s="1"/>
      <c r="TDQ360" s="1"/>
      <c r="TDR360" s="1"/>
      <c r="TDS360" s="1"/>
      <c r="TDT360" s="1"/>
      <c r="TDU360" s="1"/>
      <c r="TDV360" s="1"/>
      <c r="TDW360" s="1"/>
      <c r="TDX360" s="1"/>
      <c r="TDY360" s="1"/>
      <c r="TDZ360" s="1"/>
      <c r="TEA360" s="1"/>
      <c r="TEB360" s="1"/>
      <c r="TEC360" s="1"/>
      <c r="TED360" s="1"/>
      <c r="TEE360" s="1"/>
      <c r="TEF360" s="1"/>
      <c r="TEG360" s="1"/>
      <c r="TEH360" s="1"/>
      <c r="TEI360" s="1"/>
      <c r="TEJ360" s="1"/>
      <c r="TEK360" s="1"/>
      <c r="TEL360" s="1"/>
      <c r="TEM360" s="1"/>
      <c r="TEN360" s="1"/>
      <c r="TEO360" s="1"/>
      <c r="TEP360" s="1"/>
      <c r="TEQ360" s="1"/>
      <c r="TER360" s="1"/>
      <c r="TES360" s="1"/>
      <c r="TET360" s="1"/>
      <c r="TEU360" s="1"/>
      <c r="TEV360" s="1"/>
      <c r="TEW360" s="1"/>
      <c r="TEX360" s="1"/>
      <c r="TEY360" s="1"/>
      <c r="TEZ360" s="1"/>
      <c r="TFA360" s="1"/>
      <c r="TFB360" s="1"/>
      <c r="TFC360" s="1"/>
      <c r="TFD360" s="1"/>
      <c r="TFE360" s="1"/>
      <c r="TFF360" s="1"/>
      <c r="TFG360" s="1"/>
      <c r="TFH360" s="1"/>
      <c r="TFI360" s="1"/>
      <c r="TFJ360" s="1"/>
      <c r="TFK360" s="1"/>
      <c r="TFL360" s="1"/>
      <c r="TFM360" s="1"/>
      <c r="TFN360" s="1"/>
      <c r="TFO360" s="1"/>
      <c r="TFP360" s="1"/>
      <c r="TFQ360" s="1"/>
      <c r="TFR360" s="1"/>
      <c r="TFS360" s="1"/>
      <c r="TFT360" s="1"/>
      <c r="TFU360" s="1"/>
      <c r="TFV360" s="1"/>
      <c r="TFW360" s="1"/>
      <c r="TFX360" s="1"/>
      <c r="TFY360" s="1"/>
      <c r="TFZ360" s="1"/>
      <c r="TGA360" s="1"/>
      <c r="TGB360" s="1"/>
      <c r="TGC360" s="1"/>
      <c r="TGD360" s="1"/>
      <c r="TGE360" s="1"/>
      <c r="TGF360" s="1"/>
      <c r="TGG360" s="1"/>
      <c r="TGH360" s="1"/>
      <c r="TGI360" s="1"/>
      <c r="TGJ360" s="1"/>
      <c r="TGK360" s="1"/>
      <c r="TGL360" s="1"/>
      <c r="TGM360" s="1"/>
      <c r="TGN360" s="1"/>
      <c r="TGO360" s="1"/>
      <c r="TGP360" s="1"/>
      <c r="TGQ360" s="1"/>
      <c r="TGR360" s="1"/>
      <c r="TGS360" s="1"/>
      <c r="TGT360" s="1"/>
      <c r="TGU360" s="1"/>
      <c r="TGV360" s="1"/>
      <c r="TGW360" s="1"/>
      <c r="TGX360" s="1"/>
      <c r="TGY360" s="1"/>
      <c r="TGZ360" s="1"/>
      <c r="THA360" s="1"/>
      <c r="THB360" s="1"/>
      <c r="THC360" s="1"/>
      <c r="THD360" s="1"/>
      <c r="THE360" s="1"/>
      <c r="THF360" s="1"/>
      <c r="THG360" s="1"/>
      <c r="THH360" s="1"/>
      <c r="THI360" s="1"/>
      <c r="THJ360" s="1"/>
      <c r="THK360" s="1"/>
      <c r="THL360" s="1"/>
      <c r="THM360" s="1"/>
      <c r="THN360" s="1"/>
      <c r="THO360" s="1"/>
      <c r="THP360" s="1"/>
      <c r="THQ360" s="1"/>
      <c r="THR360" s="1"/>
      <c r="THS360" s="1"/>
      <c r="THT360" s="1"/>
      <c r="THU360" s="1"/>
      <c r="THV360" s="1"/>
      <c r="THW360" s="1"/>
      <c r="THX360" s="1"/>
      <c r="THY360" s="1"/>
      <c r="THZ360" s="1"/>
      <c r="TIA360" s="1"/>
      <c r="TIB360" s="1"/>
      <c r="TIC360" s="1"/>
      <c r="TID360" s="1"/>
      <c r="TIE360" s="1"/>
      <c r="TIF360" s="1"/>
      <c r="TIG360" s="1"/>
      <c r="TIH360" s="1"/>
      <c r="TII360" s="1"/>
      <c r="TIJ360" s="1"/>
      <c r="TIK360" s="1"/>
      <c r="TIL360" s="1"/>
      <c r="TIM360" s="1"/>
      <c r="TIN360" s="1"/>
      <c r="TIO360" s="1"/>
      <c r="TIP360" s="1"/>
      <c r="TIQ360" s="1"/>
      <c r="TIR360" s="1"/>
      <c r="TIS360" s="1"/>
      <c r="TIT360" s="1"/>
      <c r="TIU360" s="1"/>
      <c r="TIV360" s="1"/>
      <c r="TIW360" s="1"/>
      <c r="TIX360" s="1"/>
      <c r="TIY360" s="1"/>
      <c r="TIZ360" s="1"/>
      <c r="TJA360" s="1"/>
      <c r="TJB360" s="1"/>
      <c r="TJC360" s="1"/>
      <c r="TJD360" s="1"/>
      <c r="TJE360" s="1"/>
      <c r="TJF360" s="1"/>
      <c r="TJG360" s="1"/>
      <c r="TJH360" s="1"/>
      <c r="TJI360" s="1"/>
      <c r="TJJ360" s="1"/>
      <c r="TJK360" s="1"/>
      <c r="TJL360" s="1"/>
      <c r="TJM360" s="1"/>
      <c r="TJN360" s="1"/>
      <c r="TJO360" s="1"/>
      <c r="TJP360" s="1"/>
      <c r="TJQ360" s="1"/>
      <c r="TJR360" s="1"/>
      <c r="TJS360" s="1"/>
      <c r="TJT360" s="1"/>
      <c r="TJU360" s="1"/>
      <c r="TJV360" s="1"/>
      <c r="TJW360" s="1"/>
      <c r="TJX360" s="1"/>
      <c r="TJY360" s="1"/>
      <c r="TJZ360" s="1"/>
      <c r="TKA360" s="1"/>
      <c r="TKB360" s="1"/>
      <c r="TKC360" s="1"/>
      <c r="TKD360" s="1"/>
      <c r="TKE360" s="1"/>
      <c r="TKF360" s="1"/>
      <c r="TKG360" s="1"/>
      <c r="TKH360" s="1"/>
      <c r="TKI360" s="1"/>
      <c r="TKJ360" s="1"/>
      <c r="TKK360" s="1"/>
      <c r="TKL360" s="1"/>
      <c r="TKM360" s="1"/>
      <c r="TKN360" s="1"/>
      <c r="TKO360" s="1"/>
      <c r="TKP360" s="1"/>
      <c r="TKQ360" s="1"/>
      <c r="TKR360" s="1"/>
      <c r="TKS360" s="1"/>
      <c r="TKT360" s="1"/>
      <c r="TKU360" s="1"/>
      <c r="TKV360" s="1"/>
      <c r="TKW360" s="1"/>
      <c r="TKX360" s="1"/>
      <c r="TKY360" s="1"/>
      <c r="TKZ360" s="1"/>
      <c r="TLA360" s="1"/>
      <c r="TLB360" s="1"/>
      <c r="TLC360" s="1"/>
      <c r="TLD360" s="1"/>
      <c r="TLE360" s="1"/>
      <c r="TLF360" s="1"/>
      <c r="TLG360" s="1"/>
      <c r="TLH360" s="1"/>
      <c r="TLI360" s="1"/>
      <c r="TLJ360" s="1"/>
      <c r="TLK360" s="1"/>
      <c r="TLL360" s="1"/>
      <c r="TLM360" s="1"/>
      <c r="TLN360" s="1"/>
      <c r="TLO360" s="1"/>
      <c r="TLP360" s="1"/>
      <c r="TLQ360" s="1"/>
      <c r="TLR360" s="1"/>
      <c r="TLS360" s="1"/>
      <c r="TLT360" s="1"/>
      <c r="TLU360" s="1"/>
      <c r="TLV360" s="1"/>
      <c r="TLW360" s="1"/>
      <c r="TLX360" s="1"/>
      <c r="TLY360" s="1"/>
      <c r="TLZ360" s="1"/>
      <c r="TMA360" s="1"/>
      <c r="TMB360" s="1"/>
      <c r="TMC360" s="1"/>
      <c r="TMD360" s="1"/>
      <c r="TME360" s="1"/>
      <c r="TMF360" s="1"/>
      <c r="TMG360" s="1"/>
      <c r="TMH360" s="1"/>
      <c r="TMI360" s="1"/>
      <c r="TMJ360" s="1"/>
      <c r="TMK360" s="1"/>
      <c r="TML360" s="1"/>
      <c r="TMM360" s="1"/>
      <c r="TMN360" s="1"/>
      <c r="TMO360" s="1"/>
      <c r="TMP360" s="1"/>
      <c r="TMQ360" s="1"/>
      <c r="TMR360" s="1"/>
      <c r="TMS360" s="1"/>
      <c r="TMT360" s="1"/>
      <c r="TMU360" s="1"/>
      <c r="TMV360" s="1"/>
      <c r="TMW360" s="1"/>
      <c r="TMX360" s="1"/>
      <c r="TMY360" s="1"/>
      <c r="TMZ360" s="1"/>
      <c r="TNA360" s="1"/>
      <c r="TNB360" s="1"/>
      <c r="TNC360" s="1"/>
      <c r="TND360" s="1"/>
      <c r="TNE360" s="1"/>
      <c r="TNF360" s="1"/>
      <c r="TNG360" s="1"/>
      <c r="TNH360" s="1"/>
      <c r="TNI360" s="1"/>
      <c r="TNJ360" s="1"/>
      <c r="TNK360" s="1"/>
      <c r="TNL360" s="1"/>
      <c r="TNM360" s="1"/>
      <c r="TNN360" s="1"/>
      <c r="TNO360" s="1"/>
      <c r="TNP360" s="1"/>
      <c r="TNQ360" s="1"/>
      <c r="TNR360" s="1"/>
      <c r="TNS360" s="1"/>
      <c r="TNT360" s="1"/>
      <c r="TNU360" s="1"/>
      <c r="TNV360" s="1"/>
      <c r="TNW360" s="1"/>
      <c r="TNX360" s="1"/>
      <c r="TNY360" s="1"/>
      <c r="TNZ360" s="1"/>
      <c r="TOA360" s="1"/>
      <c r="TOB360" s="1"/>
      <c r="TOC360" s="1"/>
      <c r="TOD360" s="1"/>
      <c r="TOE360" s="1"/>
      <c r="TOF360" s="1"/>
      <c r="TOG360" s="1"/>
      <c r="TOH360" s="1"/>
      <c r="TOI360" s="1"/>
      <c r="TOJ360" s="1"/>
      <c r="TOK360" s="1"/>
      <c r="TOL360" s="1"/>
      <c r="TOM360" s="1"/>
      <c r="TON360" s="1"/>
      <c r="TOO360" s="1"/>
      <c r="TOP360" s="1"/>
      <c r="TOQ360" s="1"/>
      <c r="TOR360" s="1"/>
      <c r="TOS360" s="1"/>
      <c r="TOT360" s="1"/>
      <c r="TOU360" s="1"/>
      <c r="TOV360" s="1"/>
      <c r="TOW360" s="1"/>
      <c r="TOX360" s="1"/>
      <c r="TOY360" s="1"/>
      <c r="TOZ360" s="1"/>
      <c r="TPA360" s="1"/>
      <c r="TPB360" s="1"/>
      <c r="TPC360" s="1"/>
      <c r="TPD360" s="1"/>
      <c r="TPE360" s="1"/>
      <c r="TPF360" s="1"/>
      <c r="TPG360" s="1"/>
      <c r="TPH360" s="1"/>
      <c r="TPI360" s="1"/>
      <c r="TPJ360" s="1"/>
      <c r="TPK360" s="1"/>
      <c r="TPL360" s="1"/>
      <c r="TPM360" s="1"/>
      <c r="TPN360" s="1"/>
      <c r="TPO360" s="1"/>
      <c r="TPP360" s="1"/>
      <c r="TPQ360" s="1"/>
      <c r="TPR360" s="1"/>
      <c r="TPS360" s="1"/>
      <c r="TPT360" s="1"/>
      <c r="TPU360" s="1"/>
      <c r="TPV360" s="1"/>
      <c r="TPW360" s="1"/>
      <c r="TPX360" s="1"/>
      <c r="TPY360" s="1"/>
      <c r="TPZ360" s="1"/>
      <c r="TQA360" s="1"/>
      <c r="TQB360" s="1"/>
      <c r="TQC360" s="1"/>
      <c r="TQD360" s="1"/>
      <c r="TQE360" s="1"/>
      <c r="TQF360" s="1"/>
      <c r="TQG360" s="1"/>
      <c r="TQH360" s="1"/>
      <c r="TQI360" s="1"/>
      <c r="TQJ360" s="1"/>
      <c r="TQK360" s="1"/>
      <c r="TQL360" s="1"/>
      <c r="TQM360" s="1"/>
      <c r="TQN360" s="1"/>
      <c r="TQO360" s="1"/>
      <c r="TQP360" s="1"/>
      <c r="TQQ360" s="1"/>
      <c r="TQR360" s="1"/>
      <c r="TQS360" s="1"/>
      <c r="TQT360" s="1"/>
      <c r="TQU360" s="1"/>
      <c r="TQV360" s="1"/>
      <c r="TQW360" s="1"/>
      <c r="TQX360" s="1"/>
      <c r="TQY360" s="1"/>
      <c r="TQZ360" s="1"/>
      <c r="TRA360" s="1"/>
      <c r="TRB360" s="1"/>
      <c r="TRC360" s="1"/>
      <c r="TRD360" s="1"/>
      <c r="TRE360" s="1"/>
      <c r="TRF360" s="1"/>
      <c r="TRG360" s="1"/>
      <c r="TRH360" s="1"/>
      <c r="TRI360" s="1"/>
      <c r="TRJ360" s="1"/>
      <c r="TRK360" s="1"/>
      <c r="TRL360" s="1"/>
      <c r="TRM360" s="1"/>
      <c r="TRN360" s="1"/>
      <c r="TRO360" s="1"/>
      <c r="TRP360" s="1"/>
      <c r="TRQ360" s="1"/>
      <c r="TRR360" s="1"/>
      <c r="TRS360" s="1"/>
      <c r="TRT360" s="1"/>
      <c r="TRU360" s="1"/>
      <c r="TRV360" s="1"/>
      <c r="TRW360" s="1"/>
      <c r="TRX360" s="1"/>
      <c r="TRY360" s="1"/>
      <c r="TRZ360" s="1"/>
      <c r="TSA360" s="1"/>
      <c r="TSB360" s="1"/>
      <c r="TSC360" s="1"/>
      <c r="TSD360" s="1"/>
      <c r="TSE360" s="1"/>
      <c r="TSF360" s="1"/>
      <c r="TSG360" s="1"/>
      <c r="TSH360" s="1"/>
      <c r="TSI360" s="1"/>
      <c r="TSJ360" s="1"/>
      <c r="TSK360" s="1"/>
      <c r="TSL360" s="1"/>
      <c r="TSM360" s="1"/>
      <c r="TSN360" s="1"/>
      <c r="TSO360" s="1"/>
      <c r="TSP360" s="1"/>
      <c r="TSQ360" s="1"/>
      <c r="TSR360" s="1"/>
      <c r="TSS360" s="1"/>
      <c r="TST360" s="1"/>
      <c r="TSU360" s="1"/>
      <c r="TSV360" s="1"/>
      <c r="TSW360" s="1"/>
      <c r="TSX360" s="1"/>
      <c r="TSY360" s="1"/>
      <c r="TSZ360" s="1"/>
      <c r="TTA360" s="1"/>
      <c r="TTB360" s="1"/>
      <c r="TTC360" s="1"/>
      <c r="TTD360" s="1"/>
      <c r="TTE360" s="1"/>
      <c r="TTF360" s="1"/>
      <c r="TTG360" s="1"/>
      <c r="TTH360" s="1"/>
      <c r="TTI360" s="1"/>
      <c r="TTJ360" s="1"/>
      <c r="TTK360" s="1"/>
      <c r="TTL360" s="1"/>
      <c r="TTM360" s="1"/>
      <c r="TTN360" s="1"/>
      <c r="TTO360" s="1"/>
      <c r="TTP360" s="1"/>
      <c r="TTQ360" s="1"/>
      <c r="TTR360" s="1"/>
      <c r="TTS360" s="1"/>
      <c r="TTT360" s="1"/>
      <c r="TTU360" s="1"/>
      <c r="TTV360" s="1"/>
      <c r="TTW360" s="1"/>
      <c r="TTX360" s="1"/>
      <c r="TTY360" s="1"/>
      <c r="TTZ360" s="1"/>
      <c r="TUA360" s="1"/>
      <c r="TUB360" s="1"/>
      <c r="TUC360" s="1"/>
      <c r="TUD360" s="1"/>
      <c r="TUE360" s="1"/>
      <c r="TUF360" s="1"/>
      <c r="TUG360" s="1"/>
      <c r="TUH360" s="1"/>
      <c r="TUI360" s="1"/>
      <c r="TUJ360" s="1"/>
      <c r="TUK360" s="1"/>
      <c r="TUL360" s="1"/>
      <c r="TUM360" s="1"/>
      <c r="TUN360" s="1"/>
      <c r="TUO360" s="1"/>
      <c r="TUP360" s="1"/>
      <c r="TUQ360" s="1"/>
      <c r="TUR360" s="1"/>
      <c r="TUS360" s="1"/>
      <c r="TUT360" s="1"/>
      <c r="TUU360" s="1"/>
      <c r="TUV360" s="1"/>
      <c r="TUW360" s="1"/>
      <c r="TUX360" s="1"/>
      <c r="TUY360" s="1"/>
      <c r="TUZ360" s="1"/>
      <c r="TVA360" s="1"/>
      <c r="TVB360" s="1"/>
      <c r="TVC360" s="1"/>
      <c r="TVD360" s="1"/>
      <c r="TVE360" s="1"/>
      <c r="TVF360" s="1"/>
      <c r="TVG360" s="1"/>
      <c r="TVH360" s="1"/>
      <c r="TVI360" s="1"/>
      <c r="TVJ360" s="1"/>
      <c r="TVK360" s="1"/>
      <c r="TVL360" s="1"/>
      <c r="TVM360" s="1"/>
      <c r="TVN360" s="1"/>
      <c r="TVO360" s="1"/>
      <c r="TVP360" s="1"/>
      <c r="TVQ360" s="1"/>
      <c r="TVR360" s="1"/>
      <c r="TVS360" s="1"/>
      <c r="TVT360" s="1"/>
      <c r="TVU360" s="1"/>
      <c r="TVV360" s="1"/>
      <c r="TVW360" s="1"/>
      <c r="TVX360" s="1"/>
      <c r="TVY360" s="1"/>
      <c r="TVZ360" s="1"/>
      <c r="TWA360" s="1"/>
      <c r="TWB360" s="1"/>
      <c r="TWC360" s="1"/>
      <c r="TWD360" s="1"/>
      <c r="TWE360" s="1"/>
      <c r="TWF360" s="1"/>
      <c r="TWG360" s="1"/>
      <c r="TWH360" s="1"/>
      <c r="TWI360" s="1"/>
      <c r="TWJ360" s="1"/>
      <c r="TWK360" s="1"/>
      <c r="TWL360" s="1"/>
      <c r="TWM360" s="1"/>
      <c r="TWN360" s="1"/>
      <c r="TWO360" s="1"/>
      <c r="TWP360" s="1"/>
      <c r="TWQ360" s="1"/>
      <c r="TWR360" s="1"/>
      <c r="TWS360" s="1"/>
      <c r="TWT360" s="1"/>
      <c r="TWU360" s="1"/>
      <c r="TWV360" s="1"/>
      <c r="TWW360" s="1"/>
      <c r="TWX360" s="1"/>
      <c r="TWY360" s="1"/>
      <c r="TWZ360" s="1"/>
      <c r="TXA360" s="1"/>
      <c r="TXB360" s="1"/>
      <c r="TXC360" s="1"/>
      <c r="TXD360" s="1"/>
      <c r="TXE360" s="1"/>
      <c r="TXF360" s="1"/>
      <c r="TXG360" s="1"/>
      <c r="TXH360" s="1"/>
      <c r="TXI360" s="1"/>
      <c r="TXJ360" s="1"/>
      <c r="TXK360" s="1"/>
      <c r="TXL360" s="1"/>
      <c r="TXM360" s="1"/>
      <c r="TXN360" s="1"/>
      <c r="TXO360" s="1"/>
      <c r="TXP360" s="1"/>
      <c r="TXQ360" s="1"/>
      <c r="TXR360" s="1"/>
      <c r="TXS360" s="1"/>
      <c r="TXT360" s="1"/>
      <c r="TXU360" s="1"/>
      <c r="TXV360" s="1"/>
      <c r="TXW360" s="1"/>
      <c r="TXX360" s="1"/>
      <c r="TXY360" s="1"/>
      <c r="TXZ360" s="1"/>
      <c r="TYA360" s="1"/>
      <c r="TYB360" s="1"/>
      <c r="TYC360" s="1"/>
      <c r="TYD360" s="1"/>
      <c r="TYE360" s="1"/>
      <c r="TYF360" s="1"/>
      <c r="TYG360" s="1"/>
      <c r="TYH360" s="1"/>
      <c r="TYI360" s="1"/>
      <c r="TYJ360" s="1"/>
      <c r="TYK360" s="1"/>
      <c r="TYL360" s="1"/>
      <c r="TYM360" s="1"/>
      <c r="TYN360" s="1"/>
      <c r="TYO360" s="1"/>
      <c r="TYP360" s="1"/>
      <c r="TYQ360" s="1"/>
      <c r="TYR360" s="1"/>
      <c r="TYS360" s="1"/>
      <c r="TYT360" s="1"/>
      <c r="TYU360" s="1"/>
      <c r="TYV360" s="1"/>
      <c r="TYW360" s="1"/>
      <c r="TYX360" s="1"/>
      <c r="TYY360" s="1"/>
      <c r="TYZ360" s="1"/>
      <c r="TZA360" s="1"/>
      <c r="TZB360" s="1"/>
      <c r="TZC360" s="1"/>
      <c r="TZD360" s="1"/>
      <c r="TZE360" s="1"/>
      <c r="TZF360" s="1"/>
      <c r="TZG360" s="1"/>
      <c r="TZH360" s="1"/>
      <c r="TZI360" s="1"/>
      <c r="TZJ360" s="1"/>
      <c r="TZK360" s="1"/>
      <c r="TZL360" s="1"/>
      <c r="TZM360" s="1"/>
      <c r="TZN360" s="1"/>
      <c r="TZO360" s="1"/>
      <c r="TZP360" s="1"/>
      <c r="TZQ360" s="1"/>
      <c r="TZR360" s="1"/>
      <c r="TZS360" s="1"/>
      <c r="TZT360" s="1"/>
      <c r="TZU360" s="1"/>
      <c r="TZV360" s="1"/>
      <c r="TZW360" s="1"/>
      <c r="TZX360" s="1"/>
      <c r="TZY360" s="1"/>
      <c r="TZZ360" s="1"/>
      <c r="UAA360" s="1"/>
      <c r="UAB360" s="1"/>
      <c r="UAC360" s="1"/>
      <c r="UAD360" s="1"/>
      <c r="UAE360" s="1"/>
      <c r="UAF360" s="1"/>
      <c r="UAG360" s="1"/>
      <c r="UAH360" s="1"/>
      <c r="UAI360" s="1"/>
      <c r="UAJ360" s="1"/>
      <c r="UAK360" s="1"/>
      <c r="UAL360" s="1"/>
      <c r="UAM360" s="1"/>
      <c r="UAN360" s="1"/>
      <c r="UAO360" s="1"/>
      <c r="UAP360" s="1"/>
      <c r="UAQ360" s="1"/>
      <c r="UAR360" s="1"/>
      <c r="UAS360" s="1"/>
      <c r="UAT360" s="1"/>
      <c r="UAU360" s="1"/>
      <c r="UAV360" s="1"/>
      <c r="UAW360" s="1"/>
      <c r="UAX360" s="1"/>
      <c r="UAY360" s="1"/>
      <c r="UAZ360" s="1"/>
      <c r="UBA360" s="1"/>
      <c r="UBB360" s="1"/>
      <c r="UBC360" s="1"/>
      <c r="UBD360" s="1"/>
      <c r="UBE360" s="1"/>
      <c r="UBF360" s="1"/>
      <c r="UBG360" s="1"/>
      <c r="UBH360" s="1"/>
      <c r="UBI360" s="1"/>
      <c r="UBJ360" s="1"/>
      <c r="UBK360" s="1"/>
      <c r="UBL360" s="1"/>
      <c r="UBM360" s="1"/>
      <c r="UBN360" s="1"/>
      <c r="UBO360" s="1"/>
      <c r="UBP360" s="1"/>
      <c r="UBQ360" s="1"/>
      <c r="UBR360" s="1"/>
      <c r="UBS360" s="1"/>
      <c r="UBT360" s="1"/>
      <c r="UBU360" s="1"/>
      <c r="UBV360" s="1"/>
      <c r="UBW360" s="1"/>
      <c r="UBX360" s="1"/>
      <c r="UBY360" s="1"/>
      <c r="UBZ360" s="1"/>
      <c r="UCA360" s="1"/>
      <c r="UCB360" s="1"/>
      <c r="UCC360" s="1"/>
      <c r="UCD360" s="1"/>
      <c r="UCE360" s="1"/>
      <c r="UCF360" s="1"/>
      <c r="UCG360" s="1"/>
      <c r="UCH360" s="1"/>
      <c r="UCI360" s="1"/>
      <c r="UCJ360" s="1"/>
      <c r="UCK360" s="1"/>
      <c r="UCL360" s="1"/>
      <c r="UCM360" s="1"/>
      <c r="UCN360" s="1"/>
      <c r="UCO360" s="1"/>
      <c r="UCP360" s="1"/>
      <c r="UCQ360" s="1"/>
      <c r="UCR360" s="1"/>
      <c r="UCS360" s="1"/>
      <c r="UCT360" s="1"/>
      <c r="UCU360" s="1"/>
      <c r="UCV360" s="1"/>
      <c r="UCW360" s="1"/>
      <c r="UCX360" s="1"/>
      <c r="UCY360" s="1"/>
      <c r="UCZ360" s="1"/>
      <c r="UDA360" s="1"/>
      <c r="UDB360" s="1"/>
      <c r="UDC360" s="1"/>
      <c r="UDD360" s="1"/>
      <c r="UDE360" s="1"/>
      <c r="UDF360" s="1"/>
      <c r="UDG360" s="1"/>
      <c r="UDH360" s="1"/>
      <c r="UDI360" s="1"/>
      <c r="UDJ360" s="1"/>
      <c r="UDK360" s="1"/>
      <c r="UDL360" s="1"/>
      <c r="UDM360" s="1"/>
      <c r="UDN360" s="1"/>
      <c r="UDO360" s="1"/>
      <c r="UDP360" s="1"/>
      <c r="UDQ360" s="1"/>
      <c r="UDR360" s="1"/>
      <c r="UDS360" s="1"/>
      <c r="UDT360" s="1"/>
      <c r="UDU360" s="1"/>
      <c r="UDV360" s="1"/>
      <c r="UDW360" s="1"/>
      <c r="UDX360" s="1"/>
      <c r="UDY360" s="1"/>
      <c r="UDZ360" s="1"/>
      <c r="UEA360" s="1"/>
      <c r="UEB360" s="1"/>
      <c r="UEC360" s="1"/>
      <c r="UED360" s="1"/>
      <c r="UEE360" s="1"/>
      <c r="UEF360" s="1"/>
      <c r="UEG360" s="1"/>
      <c r="UEH360" s="1"/>
      <c r="UEI360" s="1"/>
      <c r="UEJ360" s="1"/>
      <c r="UEK360" s="1"/>
      <c r="UEL360" s="1"/>
      <c r="UEM360" s="1"/>
      <c r="UEN360" s="1"/>
      <c r="UEO360" s="1"/>
      <c r="UEP360" s="1"/>
      <c r="UEQ360" s="1"/>
      <c r="UER360" s="1"/>
      <c r="UES360" s="1"/>
      <c r="UET360" s="1"/>
      <c r="UEU360" s="1"/>
      <c r="UEV360" s="1"/>
      <c r="UEW360" s="1"/>
      <c r="UEX360" s="1"/>
      <c r="UEY360" s="1"/>
      <c r="UEZ360" s="1"/>
      <c r="UFA360" s="1"/>
      <c r="UFB360" s="1"/>
      <c r="UFC360" s="1"/>
      <c r="UFD360" s="1"/>
      <c r="UFE360" s="1"/>
      <c r="UFF360" s="1"/>
      <c r="UFG360" s="1"/>
      <c r="UFH360" s="1"/>
      <c r="UFI360" s="1"/>
      <c r="UFJ360" s="1"/>
      <c r="UFK360" s="1"/>
      <c r="UFL360" s="1"/>
      <c r="UFM360" s="1"/>
      <c r="UFN360" s="1"/>
      <c r="UFO360" s="1"/>
      <c r="UFP360" s="1"/>
      <c r="UFQ360" s="1"/>
      <c r="UFR360" s="1"/>
      <c r="UFS360" s="1"/>
      <c r="UFT360" s="1"/>
      <c r="UFU360" s="1"/>
      <c r="UFV360" s="1"/>
      <c r="UFW360" s="1"/>
      <c r="UFX360" s="1"/>
      <c r="UFY360" s="1"/>
      <c r="UFZ360" s="1"/>
      <c r="UGA360" s="1"/>
      <c r="UGB360" s="1"/>
      <c r="UGC360" s="1"/>
      <c r="UGD360" s="1"/>
      <c r="UGE360" s="1"/>
      <c r="UGF360" s="1"/>
      <c r="UGG360" s="1"/>
      <c r="UGH360" s="1"/>
      <c r="UGI360" s="1"/>
      <c r="UGJ360" s="1"/>
      <c r="UGK360" s="1"/>
      <c r="UGL360" s="1"/>
      <c r="UGM360" s="1"/>
      <c r="UGN360" s="1"/>
      <c r="UGO360" s="1"/>
      <c r="UGP360" s="1"/>
      <c r="UGQ360" s="1"/>
      <c r="UGR360" s="1"/>
      <c r="UGS360" s="1"/>
      <c r="UGT360" s="1"/>
      <c r="UGU360" s="1"/>
      <c r="UGV360" s="1"/>
      <c r="UGW360" s="1"/>
      <c r="UGX360" s="1"/>
      <c r="UGY360" s="1"/>
      <c r="UGZ360" s="1"/>
      <c r="UHA360" s="1"/>
      <c r="UHB360" s="1"/>
      <c r="UHC360" s="1"/>
      <c r="UHD360" s="1"/>
      <c r="UHE360" s="1"/>
      <c r="UHF360" s="1"/>
      <c r="UHG360" s="1"/>
      <c r="UHH360" s="1"/>
      <c r="UHI360" s="1"/>
      <c r="UHJ360" s="1"/>
      <c r="UHK360" s="1"/>
      <c r="UHL360" s="1"/>
      <c r="UHM360" s="1"/>
      <c r="UHN360" s="1"/>
      <c r="UHO360" s="1"/>
      <c r="UHP360" s="1"/>
      <c r="UHQ360" s="1"/>
      <c r="UHR360" s="1"/>
      <c r="UHS360" s="1"/>
      <c r="UHT360" s="1"/>
      <c r="UHU360" s="1"/>
      <c r="UHV360" s="1"/>
      <c r="UHW360" s="1"/>
      <c r="UHX360" s="1"/>
      <c r="UHY360" s="1"/>
      <c r="UHZ360" s="1"/>
      <c r="UIA360" s="1"/>
      <c r="UIB360" s="1"/>
      <c r="UIC360" s="1"/>
      <c r="UID360" s="1"/>
      <c r="UIE360" s="1"/>
      <c r="UIF360" s="1"/>
      <c r="UIG360" s="1"/>
      <c r="UIH360" s="1"/>
      <c r="UII360" s="1"/>
      <c r="UIJ360" s="1"/>
      <c r="UIK360" s="1"/>
      <c r="UIL360" s="1"/>
      <c r="UIM360" s="1"/>
      <c r="UIN360" s="1"/>
      <c r="UIO360" s="1"/>
      <c r="UIP360" s="1"/>
      <c r="UIQ360" s="1"/>
      <c r="UIR360" s="1"/>
      <c r="UIS360" s="1"/>
      <c r="UIT360" s="1"/>
      <c r="UIU360" s="1"/>
      <c r="UIV360" s="1"/>
      <c r="UIW360" s="1"/>
      <c r="UIX360" s="1"/>
      <c r="UIY360" s="1"/>
      <c r="UIZ360" s="1"/>
      <c r="UJA360" s="1"/>
      <c r="UJB360" s="1"/>
      <c r="UJC360" s="1"/>
      <c r="UJD360" s="1"/>
      <c r="UJE360" s="1"/>
      <c r="UJF360" s="1"/>
      <c r="UJG360" s="1"/>
      <c r="UJH360" s="1"/>
      <c r="UJI360" s="1"/>
      <c r="UJJ360" s="1"/>
      <c r="UJK360" s="1"/>
      <c r="UJL360" s="1"/>
      <c r="UJM360" s="1"/>
      <c r="UJN360" s="1"/>
      <c r="UJO360" s="1"/>
      <c r="UJP360" s="1"/>
      <c r="UJQ360" s="1"/>
      <c r="UJR360" s="1"/>
      <c r="UJS360" s="1"/>
      <c r="UJT360" s="1"/>
      <c r="UJU360" s="1"/>
      <c r="UJV360" s="1"/>
      <c r="UJW360" s="1"/>
      <c r="UJX360" s="1"/>
      <c r="UJY360" s="1"/>
      <c r="UJZ360" s="1"/>
      <c r="UKA360" s="1"/>
      <c r="UKB360" s="1"/>
      <c r="UKC360" s="1"/>
      <c r="UKD360" s="1"/>
      <c r="UKE360" s="1"/>
      <c r="UKF360" s="1"/>
      <c r="UKG360" s="1"/>
      <c r="UKH360" s="1"/>
      <c r="UKI360" s="1"/>
      <c r="UKJ360" s="1"/>
      <c r="UKK360" s="1"/>
      <c r="UKL360" s="1"/>
      <c r="UKM360" s="1"/>
      <c r="UKN360" s="1"/>
      <c r="UKO360" s="1"/>
      <c r="UKP360" s="1"/>
      <c r="UKQ360" s="1"/>
      <c r="UKR360" s="1"/>
      <c r="UKS360" s="1"/>
      <c r="UKT360" s="1"/>
      <c r="UKU360" s="1"/>
      <c r="UKV360" s="1"/>
      <c r="UKW360" s="1"/>
      <c r="UKX360" s="1"/>
      <c r="UKY360" s="1"/>
      <c r="UKZ360" s="1"/>
      <c r="ULA360" s="1"/>
      <c r="ULB360" s="1"/>
      <c r="ULC360" s="1"/>
      <c r="ULD360" s="1"/>
      <c r="ULE360" s="1"/>
      <c r="ULF360" s="1"/>
      <c r="ULG360" s="1"/>
      <c r="ULH360" s="1"/>
      <c r="ULI360" s="1"/>
      <c r="ULJ360" s="1"/>
      <c r="ULK360" s="1"/>
      <c r="ULL360" s="1"/>
      <c r="ULM360" s="1"/>
      <c r="ULN360" s="1"/>
      <c r="ULO360" s="1"/>
      <c r="ULP360" s="1"/>
      <c r="ULQ360" s="1"/>
      <c r="ULR360" s="1"/>
      <c r="ULS360" s="1"/>
      <c r="ULT360" s="1"/>
      <c r="ULU360" s="1"/>
      <c r="ULV360" s="1"/>
      <c r="ULW360" s="1"/>
      <c r="ULX360" s="1"/>
      <c r="ULY360" s="1"/>
      <c r="ULZ360" s="1"/>
      <c r="UMA360" s="1"/>
      <c r="UMB360" s="1"/>
      <c r="UMC360" s="1"/>
      <c r="UMD360" s="1"/>
      <c r="UME360" s="1"/>
      <c r="UMF360" s="1"/>
      <c r="UMG360" s="1"/>
      <c r="UMH360" s="1"/>
      <c r="UMI360" s="1"/>
      <c r="UMJ360" s="1"/>
      <c r="UMK360" s="1"/>
      <c r="UML360" s="1"/>
      <c r="UMM360" s="1"/>
      <c r="UMN360" s="1"/>
      <c r="UMO360" s="1"/>
      <c r="UMP360" s="1"/>
      <c r="UMQ360" s="1"/>
      <c r="UMR360" s="1"/>
      <c r="UMS360" s="1"/>
      <c r="UMT360" s="1"/>
      <c r="UMU360" s="1"/>
      <c r="UMV360" s="1"/>
      <c r="UMW360" s="1"/>
      <c r="UMX360" s="1"/>
      <c r="UMY360" s="1"/>
      <c r="UMZ360" s="1"/>
      <c r="UNA360" s="1"/>
      <c r="UNB360" s="1"/>
      <c r="UNC360" s="1"/>
      <c r="UND360" s="1"/>
      <c r="UNE360" s="1"/>
      <c r="UNF360" s="1"/>
      <c r="UNG360" s="1"/>
      <c r="UNH360" s="1"/>
      <c r="UNI360" s="1"/>
      <c r="UNJ360" s="1"/>
      <c r="UNK360" s="1"/>
      <c r="UNL360" s="1"/>
      <c r="UNM360" s="1"/>
      <c r="UNN360" s="1"/>
      <c r="UNO360" s="1"/>
      <c r="UNP360" s="1"/>
      <c r="UNQ360" s="1"/>
      <c r="UNR360" s="1"/>
      <c r="UNS360" s="1"/>
      <c r="UNT360" s="1"/>
      <c r="UNU360" s="1"/>
      <c r="UNV360" s="1"/>
      <c r="UNW360" s="1"/>
      <c r="UNX360" s="1"/>
      <c r="UNY360" s="1"/>
      <c r="UNZ360" s="1"/>
      <c r="UOA360" s="1"/>
      <c r="UOB360" s="1"/>
      <c r="UOC360" s="1"/>
      <c r="UOD360" s="1"/>
      <c r="UOE360" s="1"/>
      <c r="UOF360" s="1"/>
      <c r="UOG360" s="1"/>
      <c r="UOH360" s="1"/>
      <c r="UOI360" s="1"/>
      <c r="UOJ360" s="1"/>
      <c r="UOK360" s="1"/>
      <c r="UOL360" s="1"/>
      <c r="UOM360" s="1"/>
      <c r="UON360" s="1"/>
      <c r="UOO360" s="1"/>
      <c r="UOP360" s="1"/>
      <c r="UOQ360" s="1"/>
      <c r="UOR360" s="1"/>
      <c r="UOS360" s="1"/>
      <c r="UOT360" s="1"/>
      <c r="UOU360" s="1"/>
      <c r="UOV360" s="1"/>
      <c r="UOW360" s="1"/>
      <c r="UOX360" s="1"/>
      <c r="UOY360" s="1"/>
      <c r="UOZ360" s="1"/>
      <c r="UPA360" s="1"/>
      <c r="UPB360" s="1"/>
      <c r="UPC360" s="1"/>
      <c r="UPD360" s="1"/>
      <c r="UPE360" s="1"/>
      <c r="UPF360" s="1"/>
      <c r="UPG360" s="1"/>
      <c r="UPH360" s="1"/>
      <c r="UPI360" s="1"/>
      <c r="UPJ360" s="1"/>
      <c r="UPK360" s="1"/>
      <c r="UPL360" s="1"/>
      <c r="UPM360" s="1"/>
      <c r="UPN360" s="1"/>
      <c r="UPO360" s="1"/>
      <c r="UPP360" s="1"/>
      <c r="UPQ360" s="1"/>
      <c r="UPR360" s="1"/>
      <c r="UPS360" s="1"/>
      <c r="UPT360" s="1"/>
      <c r="UPU360" s="1"/>
      <c r="UPV360" s="1"/>
      <c r="UPW360" s="1"/>
      <c r="UPX360" s="1"/>
      <c r="UPY360" s="1"/>
      <c r="UPZ360" s="1"/>
      <c r="UQA360" s="1"/>
      <c r="UQB360" s="1"/>
      <c r="UQC360" s="1"/>
      <c r="UQD360" s="1"/>
      <c r="UQE360" s="1"/>
      <c r="UQF360" s="1"/>
      <c r="UQG360" s="1"/>
      <c r="UQH360" s="1"/>
      <c r="UQI360" s="1"/>
      <c r="UQJ360" s="1"/>
      <c r="UQK360" s="1"/>
      <c r="UQL360" s="1"/>
      <c r="UQM360" s="1"/>
      <c r="UQN360" s="1"/>
      <c r="UQO360" s="1"/>
      <c r="UQP360" s="1"/>
      <c r="UQQ360" s="1"/>
      <c r="UQR360" s="1"/>
      <c r="UQS360" s="1"/>
      <c r="UQT360" s="1"/>
      <c r="UQU360" s="1"/>
      <c r="UQV360" s="1"/>
      <c r="UQW360" s="1"/>
      <c r="UQX360" s="1"/>
      <c r="UQY360" s="1"/>
      <c r="UQZ360" s="1"/>
      <c r="URA360" s="1"/>
      <c r="URB360" s="1"/>
      <c r="URC360" s="1"/>
      <c r="URD360" s="1"/>
      <c r="URE360" s="1"/>
      <c r="URF360" s="1"/>
      <c r="URG360" s="1"/>
      <c r="URH360" s="1"/>
      <c r="URI360" s="1"/>
      <c r="URJ360" s="1"/>
      <c r="URK360" s="1"/>
      <c r="URL360" s="1"/>
      <c r="URM360" s="1"/>
      <c r="URN360" s="1"/>
      <c r="URO360" s="1"/>
      <c r="URP360" s="1"/>
      <c r="URQ360" s="1"/>
      <c r="URR360" s="1"/>
      <c r="URS360" s="1"/>
      <c r="URT360" s="1"/>
      <c r="URU360" s="1"/>
      <c r="URV360" s="1"/>
      <c r="URW360" s="1"/>
      <c r="URX360" s="1"/>
      <c r="URY360" s="1"/>
      <c r="URZ360" s="1"/>
      <c r="USA360" s="1"/>
      <c r="USB360" s="1"/>
      <c r="USC360" s="1"/>
      <c r="USD360" s="1"/>
      <c r="USE360" s="1"/>
      <c r="USF360" s="1"/>
      <c r="USG360" s="1"/>
      <c r="USH360" s="1"/>
      <c r="USI360" s="1"/>
      <c r="USJ360" s="1"/>
      <c r="USK360" s="1"/>
      <c r="USL360" s="1"/>
      <c r="USM360" s="1"/>
      <c r="USN360" s="1"/>
      <c r="USO360" s="1"/>
      <c r="USP360" s="1"/>
      <c r="USQ360" s="1"/>
      <c r="USR360" s="1"/>
      <c r="USS360" s="1"/>
      <c r="UST360" s="1"/>
      <c r="USU360" s="1"/>
      <c r="USV360" s="1"/>
      <c r="USW360" s="1"/>
      <c r="USX360" s="1"/>
      <c r="USY360" s="1"/>
      <c r="USZ360" s="1"/>
      <c r="UTA360" s="1"/>
      <c r="UTB360" s="1"/>
      <c r="UTC360" s="1"/>
      <c r="UTD360" s="1"/>
      <c r="UTE360" s="1"/>
      <c r="UTF360" s="1"/>
      <c r="UTG360" s="1"/>
      <c r="UTH360" s="1"/>
      <c r="UTI360" s="1"/>
      <c r="UTJ360" s="1"/>
      <c r="UTK360" s="1"/>
      <c r="UTL360" s="1"/>
      <c r="UTM360" s="1"/>
      <c r="UTN360" s="1"/>
      <c r="UTO360" s="1"/>
      <c r="UTP360" s="1"/>
      <c r="UTQ360" s="1"/>
      <c r="UTR360" s="1"/>
      <c r="UTS360" s="1"/>
      <c r="UTT360" s="1"/>
      <c r="UTU360" s="1"/>
      <c r="UTV360" s="1"/>
      <c r="UTW360" s="1"/>
      <c r="UTX360" s="1"/>
      <c r="UTY360" s="1"/>
      <c r="UTZ360" s="1"/>
      <c r="UUA360" s="1"/>
      <c r="UUB360" s="1"/>
      <c r="UUC360" s="1"/>
      <c r="UUD360" s="1"/>
      <c r="UUE360" s="1"/>
      <c r="UUF360" s="1"/>
      <c r="UUG360" s="1"/>
      <c r="UUH360" s="1"/>
      <c r="UUI360" s="1"/>
      <c r="UUJ360" s="1"/>
      <c r="UUK360" s="1"/>
      <c r="UUL360" s="1"/>
      <c r="UUM360" s="1"/>
      <c r="UUN360" s="1"/>
      <c r="UUO360" s="1"/>
      <c r="UUP360" s="1"/>
      <c r="UUQ360" s="1"/>
      <c r="UUR360" s="1"/>
      <c r="UUS360" s="1"/>
      <c r="UUT360" s="1"/>
      <c r="UUU360" s="1"/>
      <c r="UUV360" s="1"/>
      <c r="UUW360" s="1"/>
      <c r="UUX360" s="1"/>
      <c r="UUY360" s="1"/>
      <c r="UUZ360" s="1"/>
      <c r="UVA360" s="1"/>
      <c r="UVB360" s="1"/>
      <c r="UVC360" s="1"/>
      <c r="UVD360" s="1"/>
      <c r="UVE360" s="1"/>
      <c r="UVF360" s="1"/>
      <c r="UVG360" s="1"/>
      <c r="UVH360" s="1"/>
      <c r="UVI360" s="1"/>
      <c r="UVJ360" s="1"/>
      <c r="UVK360" s="1"/>
      <c r="UVL360" s="1"/>
      <c r="UVM360" s="1"/>
      <c r="UVN360" s="1"/>
      <c r="UVO360" s="1"/>
      <c r="UVP360" s="1"/>
      <c r="UVQ360" s="1"/>
      <c r="UVR360" s="1"/>
      <c r="UVS360" s="1"/>
      <c r="UVT360" s="1"/>
      <c r="UVU360" s="1"/>
      <c r="UVV360" s="1"/>
      <c r="UVW360" s="1"/>
      <c r="UVX360" s="1"/>
      <c r="UVY360" s="1"/>
      <c r="UVZ360" s="1"/>
      <c r="UWA360" s="1"/>
      <c r="UWB360" s="1"/>
      <c r="UWC360" s="1"/>
      <c r="UWD360" s="1"/>
      <c r="UWE360" s="1"/>
      <c r="UWF360" s="1"/>
      <c r="UWG360" s="1"/>
      <c r="UWH360" s="1"/>
      <c r="UWI360" s="1"/>
      <c r="UWJ360" s="1"/>
      <c r="UWK360" s="1"/>
      <c r="UWL360" s="1"/>
      <c r="UWM360" s="1"/>
      <c r="UWN360" s="1"/>
      <c r="UWO360" s="1"/>
      <c r="UWP360" s="1"/>
      <c r="UWQ360" s="1"/>
      <c r="UWR360" s="1"/>
      <c r="UWS360" s="1"/>
      <c r="UWT360" s="1"/>
      <c r="UWU360" s="1"/>
      <c r="UWV360" s="1"/>
      <c r="UWW360" s="1"/>
      <c r="UWX360" s="1"/>
      <c r="UWY360" s="1"/>
      <c r="UWZ360" s="1"/>
      <c r="UXA360" s="1"/>
      <c r="UXB360" s="1"/>
      <c r="UXC360" s="1"/>
      <c r="UXD360" s="1"/>
      <c r="UXE360" s="1"/>
      <c r="UXF360" s="1"/>
      <c r="UXG360" s="1"/>
      <c r="UXH360" s="1"/>
      <c r="UXI360" s="1"/>
      <c r="UXJ360" s="1"/>
      <c r="UXK360" s="1"/>
      <c r="UXL360" s="1"/>
      <c r="UXM360" s="1"/>
      <c r="UXN360" s="1"/>
      <c r="UXO360" s="1"/>
      <c r="UXP360" s="1"/>
      <c r="UXQ360" s="1"/>
      <c r="UXR360" s="1"/>
      <c r="UXS360" s="1"/>
      <c r="UXT360" s="1"/>
      <c r="UXU360" s="1"/>
      <c r="UXV360" s="1"/>
      <c r="UXW360" s="1"/>
      <c r="UXX360" s="1"/>
      <c r="UXY360" s="1"/>
      <c r="UXZ360" s="1"/>
      <c r="UYA360" s="1"/>
      <c r="UYB360" s="1"/>
      <c r="UYC360" s="1"/>
      <c r="UYD360" s="1"/>
      <c r="UYE360" s="1"/>
      <c r="UYF360" s="1"/>
      <c r="UYG360" s="1"/>
      <c r="UYH360" s="1"/>
      <c r="UYI360" s="1"/>
      <c r="UYJ360" s="1"/>
      <c r="UYK360" s="1"/>
      <c r="UYL360" s="1"/>
      <c r="UYM360" s="1"/>
      <c r="UYN360" s="1"/>
      <c r="UYO360" s="1"/>
      <c r="UYP360" s="1"/>
      <c r="UYQ360" s="1"/>
      <c r="UYR360" s="1"/>
      <c r="UYS360" s="1"/>
      <c r="UYT360" s="1"/>
      <c r="UYU360" s="1"/>
      <c r="UYV360" s="1"/>
      <c r="UYW360" s="1"/>
      <c r="UYX360" s="1"/>
      <c r="UYY360" s="1"/>
      <c r="UYZ360" s="1"/>
      <c r="UZA360" s="1"/>
      <c r="UZB360" s="1"/>
      <c r="UZC360" s="1"/>
      <c r="UZD360" s="1"/>
      <c r="UZE360" s="1"/>
      <c r="UZF360" s="1"/>
      <c r="UZG360" s="1"/>
      <c r="UZH360" s="1"/>
      <c r="UZI360" s="1"/>
      <c r="UZJ360" s="1"/>
      <c r="UZK360" s="1"/>
      <c r="UZL360" s="1"/>
      <c r="UZM360" s="1"/>
      <c r="UZN360" s="1"/>
      <c r="UZO360" s="1"/>
      <c r="UZP360" s="1"/>
      <c r="UZQ360" s="1"/>
      <c r="UZR360" s="1"/>
      <c r="UZS360" s="1"/>
      <c r="UZT360" s="1"/>
      <c r="UZU360" s="1"/>
      <c r="UZV360" s="1"/>
      <c r="UZW360" s="1"/>
      <c r="UZX360" s="1"/>
      <c r="UZY360" s="1"/>
      <c r="UZZ360" s="1"/>
      <c r="VAA360" s="1"/>
      <c r="VAB360" s="1"/>
      <c r="VAC360" s="1"/>
      <c r="VAD360" s="1"/>
      <c r="VAE360" s="1"/>
      <c r="VAF360" s="1"/>
      <c r="VAG360" s="1"/>
      <c r="VAH360" s="1"/>
      <c r="VAI360" s="1"/>
      <c r="VAJ360" s="1"/>
      <c r="VAK360" s="1"/>
      <c r="VAL360" s="1"/>
      <c r="VAM360" s="1"/>
      <c r="VAN360" s="1"/>
      <c r="VAO360" s="1"/>
      <c r="VAP360" s="1"/>
      <c r="VAQ360" s="1"/>
      <c r="VAR360" s="1"/>
      <c r="VAS360" s="1"/>
      <c r="VAT360" s="1"/>
      <c r="VAU360" s="1"/>
      <c r="VAV360" s="1"/>
      <c r="VAW360" s="1"/>
      <c r="VAX360" s="1"/>
      <c r="VAY360" s="1"/>
      <c r="VAZ360" s="1"/>
      <c r="VBA360" s="1"/>
      <c r="VBB360" s="1"/>
      <c r="VBC360" s="1"/>
      <c r="VBD360" s="1"/>
      <c r="VBE360" s="1"/>
      <c r="VBF360" s="1"/>
      <c r="VBG360" s="1"/>
      <c r="VBH360" s="1"/>
      <c r="VBI360" s="1"/>
      <c r="VBJ360" s="1"/>
      <c r="VBK360" s="1"/>
      <c r="VBL360" s="1"/>
      <c r="VBM360" s="1"/>
      <c r="VBN360" s="1"/>
      <c r="VBO360" s="1"/>
      <c r="VBP360" s="1"/>
      <c r="VBQ360" s="1"/>
      <c r="VBR360" s="1"/>
      <c r="VBS360" s="1"/>
      <c r="VBT360" s="1"/>
      <c r="VBU360" s="1"/>
      <c r="VBV360" s="1"/>
      <c r="VBW360" s="1"/>
      <c r="VBX360" s="1"/>
      <c r="VBY360" s="1"/>
      <c r="VBZ360" s="1"/>
      <c r="VCA360" s="1"/>
      <c r="VCB360" s="1"/>
      <c r="VCC360" s="1"/>
      <c r="VCD360" s="1"/>
      <c r="VCE360" s="1"/>
      <c r="VCF360" s="1"/>
      <c r="VCG360" s="1"/>
      <c r="VCH360" s="1"/>
      <c r="VCI360" s="1"/>
      <c r="VCJ360" s="1"/>
      <c r="VCK360" s="1"/>
      <c r="VCL360" s="1"/>
      <c r="VCM360" s="1"/>
      <c r="VCN360" s="1"/>
      <c r="VCO360" s="1"/>
      <c r="VCP360" s="1"/>
      <c r="VCQ360" s="1"/>
      <c r="VCR360" s="1"/>
      <c r="VCS360" s="1"/>
      <c r="VCT360" s="1"/>
      <c r="VCU360" s="1"/>
      <c r="VCV360" s="1"/>
      <c r="VCW360" s="1"/>
      <c r="VCX360" s="1"/>
      <c r="VCY360" s="1"/>
      <c r="VCZ360" s="1"/>
      <c r="VDA360" s="1"/>
      <c r="VDB360" s="1"/>
      <c r="VDC360" s="1"/>
      <c r="VDD360" s="1"/>
      <c r="VDE360" s="1"/>
      <c r="VDF360" s="1"/>
      <c r="VDG360" s="1"/>
      <c r="VDH360" s="1"/>
      <c r="VDI360" s="1"/>
      <c r="VDJ360" s="1"/>
      <c r="VDK360" s="1"/>
      <c r="VDL360" s="1"/>
      <c r="VDM360" s="1"/>
      <c r="VDN360" s="1"/>
      <c r="VDO360" s="1"/>
      <c r="VDP360" s="1"/>
      <c r="VDQ360" s="1"/>
      <c r="VDR360" s="1"/>
      <c r="VDS360" s="1"/>
      <c r="VDT360" s="1"/>
      <c r="VDU360" s="1"/>
      <c r="VDV360" s="1"/>
      <c r="VDW360" s="1"/>
      <c r="VDX360" s="1"/>
      <c r="VDY360" s="1"/>
      <c r="VDZ360" s="1"/>
      <c r="VEA360" s="1"/>
      <c r="VEB360" s="1"/>
      <c r="VEC360" s="1"/>
      <c r="VED360" s="1"/>
      <c r="VEE360" s="1"/>
      <c r="VEF360" s="1"/>
      <c r="VEG360" s="1"/>
      <c r="VEH360" s="1"/>
      <c r="VEI360" s="1"/>
      <c r="VEJ360" s="1"/>
      <c r="VEK360" s="1"/>
      <c r="VEL360" s="1"/>
      <c r="VEM360" s="1"/>
      <c r="VEN360" s="1"/>
      <c r="VEO360" s="1"/>
      <c r="VEP360" s="1"/>
      <c r="VEQ360" s="1"/>
      <c r="VER360" s="1"/>
      <c r="VES360" s="1"/>
      <c r="VET360" s="1"/>
      <c r="VEU360" s="1"/>
      <c r="VEV360" s="1"/>
      <c r="VEW360" s="1"/>
      <c r="VEX360" s="1"/>
      <c r="VEY360" s="1"/>
      <c r="VEZ360" s="1"/>
      <c r="VFA360" s="1"/>
      <c r="VFB360" s="1"/>
      <c r="VFC360" s="1"/>
      <c r="VFD360" s="1"/>
      <c r="VFE360" s="1"/>
      <c r="VFF360" s="1"/>
      <c r="VFG360" s="1"/>
      <c r="VFH360" s="1"/>
      <c r="VFI360" s="1"/>
      <c r="VFJ360" s="1"/>
      <c r="VFK360" s="1"/>
      <c r="VFL360" s="1"/>
      <c r="VFM360" s="1"/>
      <c r="VFN360" s="1"/>
      <c r="VFO360" s="1"/>
      <c r="VFP360" s="1"/>
      <c r="VFQ360" s="1"/>
      <c r="VFR360" s="1"/>
      <c r="VFS360" s="1"/>
      <c r="VFT360" s="1"/>
      <c r="VFU360" s="1"/>
      <c r="VFV360" s="1"/>
      <c r="VFW360" s="1"/>
      <c r="VFX360" s="1"/>
      <c r="VFY360" s="1"/>
      <c r="VFZ360" s="1"/>
      <c r="VGA360" s="1"/>
      <c r="VGB360" s="1"/>
      <c r="VGC360" s="1"/>
      <c r="VGD360" s="1"/>
      <c r="VGE360" s="1"/>
      <c r="VGF360" s="1"/>
      <c r="VGG360" s="1"/>
      <c r="VGH360" s="1"/>
      <c r="VGI360" s="1"/>
      <c r="VGJ360" s="1"/>
      <c r="VGK360" s="1"/>
      <c r="VGL360" s="1"/>
      <c r="VGM360" s="1"/>
      <c r="VGN360" s="1"/>
      <c r="VGO360" s="1"/>
      <c r="VGP360" s="1"/>
      <c r="VGQ360" s="1"/>
      <c r="VGR360" s="1"/>
      <c r="VGS360" s="1"/>
      <c r="VGT360" s="1"/>
      <c r="VGU360" s="1"/>
      <c r="VGV360" s="1"/>
      <c r="VGW360" s="1"/>
      <c r="VGX360" s="1"/>
      <c r="VGY360" s="1"/>
      <c r="VGZ360" s="1"/>
      <c r="VHA360" s="1"/>
      <c r="VHB360" s="1"/>
      <c r="VHC360" s="1"/>
      <c r="VHD360" s="1"/>
      <c r="VHE360" s="1"/>
      <c r="VHF360" s="1"/>
      <c r="VHG360" s="1"/>
      <c r="VHH360" s="1"/>
      <c r="VHI360" s="1"/>
      <c r="VHJ360" s="1"/>
      <c r="VHK360" s="1"/>
      <c r="VHL360" s="1"/>
      <c r="VHM360" s="1"/>
      <c r="VHN360" s="1"/>
      <c r="VHO360" s="1"/>
      <c r="VHP360" s="1"/>
      <c r="VHQ360" s="1"/>
      <c r="VHR360" s="1"/>
      <c r="VHS360" s="1"/>
      <c r="VHT360" s="1"/>
      <c r="VHU360" s="1"/>
      <c r="VHV360" s="1"/>
      <c r="VHW360" s="1"/>
      <c r="VHX360" s="1"/>
      <c r="VHY360" s="1"/>
      <c r="VHZ360" s="1"/>
      <c r="VIA360" s="1"/>
      <c r="VIB360" s="1"/>
      <c r="VIC360" s="1"/>
      <c r="VID360" s="1"/>
      <c r="VIE360" s="1"/>
      <c r="VIF360" s="1"/>
      <c r="VIG360" s="1"/>
      <c r="VIH360" s="1"/>
      <c r="VII360" s="1"/>
      <c r="VIJ360" s="1"/>
      <c r="VIK360" s="1"/>
      <c r="VIL360" s="1"/>
      <c r="VIM360" s="1"/>
      <c r="VIN360" s="1"/>
      <c r="VIO360" s="1"/>
      <c r="VIP360" s="1"/>
      <c r="VIQ360" s="1"/>
      <c r="VIR360" s="1"/>
      <c r="VIS360" s="1"/>
      <c r="VIT360" s="1"/>
      <c r="VIU360" s="1"/>
      <c r="VIV360" s="1"/>
      <c r="VIW360" s="1"/>
      <c r="VIX360" s="1"/>
      <c r="VIY360" s="1"/>
      <c r="VIZ360" s="1"/>
      <c r="VJA360" s="1"/>
      <c r="VJB360" s="1"/>
      <c r="VJC360" s="1"/>
      <c r="VJD360" s="1"/>
      <c r="VJE360" s="1"/>
      <c r="VJF360" s="1"/>
      <c r="VJG360" s="1"/>
      <c r="VJH360" s="1"/>
      <c r="VJI360" s="1"/>
      <c r="VJJ360" s="1"/>
      <c r="VJK360" s="1"/>
      <c r="VJL360" s="1"/>
      <c r="VJM360" s="1"/>
      <c r="VJN360" s="1"/>
      <c r="VJO360" s="1"/>
      <c r="VJP360" s="1"/>
      <c r="VJQ360" s="1"/>
      <c r="VJR360" s="1"/>
      <c r="VJS360" s="1"/>
      <c r="VJT360" s="1"/>
      <c r="VJU360" s="1"/>
      <c r="VJV360" s="1"/>
      <c r="VJW360" s="1"/>
      <c r="VJX360" s="1"/>
      <c r="VJY360" s="1"/>
      <c r="VJZ360" s="1"/>
      <c r="VKA360" s="1"/>
      <c r="VKB360" s="1"/>
      <c r="VKC360" s="1"/>
      <c r="VKD360" s="1"/>
      <c r="VKE360" s="1"/>
      <c r="VKF360" s="1"/>
      <c r="VKG360" s="1"/>
      <c r="VKH360" s="1"/>
      <c r="VKI360" s="1"/>
      <c r="VKJ360" s="1"/>
      <c r="VKK360" s="1"/>
      <c r="VKL360" s="1"/>
      <c r="VKM360" s="1"/>
      <c r="VKN360" s="1"/>
      <c r="VKO360" s="1"/>
      <c r="VKP360" s="1"/>
      <c r="VKQ360" s="1"/>
      <c r="VKR360" s="1"/>
      <c r="VKS360" s="1"/>
      <c r="VKT360" s="1"/>
      <c r="VKU360" s="1"/>
      <c r="VKV360" s="1"/>
      <c r="VKW360" s="1"/>
      <c r="VKX360" s="1"/>
      <c r="VKY360" s="1"/>
      <c r="VKZ360" s="1"/>
      <c r="VLA360" s="1"/>
      <c r="VLB360" s="1"/>
      <c r="VLC360" s="1"/>
      <c r="VLD360" s="1"/>
      <c r="VLE360" s="1"/>
      <c r="VLF360" s="1"/>
      <c r="VLG360" s="1"/>
      <c r="VLH360" s="1"/>
      <c r="VLI360" s="1"/>
      <c r="VLJ360" s="1"/>
      <c r="VLK360" s="1"/>
      <c r="VLL360" s="1"/>
      <c r="VLM360" s="1"/>
      <c r="VLN360" s="1"/>
      <c r="VLO360" s="1"/>
      <c r="VLP360" s="1"/>
      <c r="VLQ360" s="1"/>
      <c r="VLR360" s="1"/>
      <c r="VLS360" s="1"/>
      <c r="VLT360" s="1"/>
      <c r="VLU360" s="1"/>
      <c r="VLV360" s="1"/>
      <c r="VLW360" s="1"/>
      <c r="VLX360" s="1"/>
      <c r="VLY360" s="1"/>
      <c r="VLZ360" s="1"/>
      <c r="VMA360" s="1"/>
      <c r="VMB360" s="1"/>
      <c r="VMC360" s="1"/>
      <c r="VMD360" s="1"/>
      <c r="VME360" s="1"/>
      <c r="VMF360" s="1"/>
      <c r="VMG360" s="1"/>
      <c r="VMH360" s="1"/>
      <c r="VMI360" s="1"/>
      <c r="VMJ360" s="1"/>
      <c r="VMK360" s="1"/>
      <c r="VML360" s="1"/>
      <c r="VMM360" s="1"/>
      <c r="VMN360" s="1"/>
      <c r="VMO360" s="1"/>
      <c r="VMP360" s="1"/>
      <c r="VMQ360" s="1"/>
      <c r="VMR360" s="1"/>
      <c r="VMS360" s="1"/>
      <c r="VMT360" s="1"/>
      <c r="VMU360" s="1"/>
      <c r="VMV360" s="1"/>
      <c r="VMW360" s="1"/>
      <c r="VMX360" s="1"/>
      <c r="VMY360" s="1"/>
      <c r="VMZ360" s="1"/>
      <c r="VNA360" s="1"/>
      <c r="VNB360" s="1"/>
      <c r="VNC360" s="1"/>
      <c r="VND360" s="1"/>
      <c r="VNE360" s="1"/>
      <c r="VNF360" s="1"/>
      <c r="VNG360" s="1"/>
      <c r="VNH360" s="1"/>
      <c r="VNI360" s="1"/>
      <c r="VNJ360" s="1"/>
      <c r="VNK360" s="1"/>
      <c r="VNL360" s="1"/>
      <c r="VNM360" s="1"/>
      <c r="VNN360" s="1"/>
      <c r="VNO360" s="1"/>
      <c r="VNP360" s="1"/>
      <c r="VNQ360" s="1"/>
      <c r="VNR360" s="1"/>
      <c r="VNS360" s="1"/>
      <c r="VNT360" s="1"/>
      <c r="VNU360" s="1"/>
      <c r="VNV360" s="1"/>
      <c r="VNW360" s="1"/>
      <c r="VNX360" s="1"/>
      <c r="VNY360" s="1"/>
      <c r="VNZ360" s="1"/>
      <c r="VOA360" s="1"/>
      <c r="VOB360" s="1"/>
      <c r="VOC360" s="1"/>
      <c r="VOD360" s="1"/>
      <c r="VOE360" s="1"/>
      <c r="VOF360" s="1"/>
      <c r="VOG360" s="1"/>
      <c r="VOH360" s="1"/>
      <c r="VOI360" s="1"/>
      <c r="VOJ360" s="1"/>
      <c r="VOK360" s="1"/>
      <c r="VOL360" s="1"/>
      <c r="VOM360" s="1"/>
      <c r="VON360" s="1"/>
      <c r="VOO360" s="1"/>
      <c r="VOP360" s="1"/>
      <c r="VOQ360" s="1"/>
      <c r="VOR360" s="1"/>
      <c r="VOS360" s="1"/>
      <c r="VOT360" s="1"/>
      <c r="VOU360" s="1"/>
      <c r="VOV360" s="1"/>
      <c r="VOW360" s="1"/>
      <c r="VOX360" s="1"/>
      <c r="VOY360" s="1"/>
      <c r="VOZ360" s="1"/>
      <c r="VPA360" s="1"/>
      <c r="VPB360" s="1"/>
      <c r="VPC360" s="1"/>
      <c r="VPD360" s="1"/>
      <c r="VPE360" s="1"/>
      <c r="VPF360" s="1"/>
      <c r="VPG360" s="1"/>
      <c r="VPH360" s="1"/>
      <c r="VPI360" s="1"/>
      <c r="VPJ360" s="1"/>
      <c r="VPK360" s="1"/>
      <c r="VPL360" s="1"/>
      <c r="VPM360" s="1"/>
      <c r="VPN360" s="1"/>
      <c r="VPO360" s="1"/>
      <c r="VPP360" s="1"/>
      <c r="VPQ360" s="1"/>
      <c r="VPR360" s="1"/>
      <c r="VPS360" s="1"/>
      <c r="VPT360" s="1"/>
      <c r="VPU360" s="1"/>
      <c r="VPV360" s="1"/>
      <c r="VPW360" s="1"/>
      <c r="VPX360" s="1"/>
      <c r="VPY360" s="1"/>
      <c r="VPZ360" s="1"/>
      <c r="VQA360" s="1"/>
      <c r="VQB360" s="1"/>
      <c r="VQC360" s="1"/>
      <c r="VQD360" s="1"/>
      <c r="VQE360" s="1"/>
      <c r="VQF360" s="1"/>
      <c r="VQG360" s="1"/>
      <c r="VQH360" s="1"/>
      <c r="VQI360" s="1"/>
      <c r="VQJ360" s="1"/>
      <c r="VQK360" s="1"/>
      <c r="VQL360" s="1"/>
      <c r="VQM360" s="1"/>
      <c r="VQN360" s="1"/>
      <c r="VQO360" s="1"/>
      <c r="VQP360" s="1"/>
      <c r="VQQ360" s="1"/>
      <c r="VQR360" s="1"/>
      <c r="VQS360" s="1"/>
      <c r="VQT360" s="1"/>
      <c r="VQU360" s="1"/>
      <c r="VQV360" s="1"/>
      <c r="VQW360" s="1"/>
      <c r="VQX360" s="1"/>
      <c r="VQY360" s="1"/>
      <c r="VQZ360" s="1"/>
      <c r="VRA360" s="1"/>
      <c r="VRB360" s="1"/>
      <c r="VRC360" s="1"/>
      <c r="VRD360" s="1"/>
      <c r="VRE360" s="1"/>
      <c r="VRF360" s="1"/>
      <c r="VRG360" s="1"/>
      <c r="VRH360" s="1"/>
      <c r="VRI360" s="1"/>
      <c r="VRJ360" s="1"/>
      <c r="VRK360" s="1"/>
      <c r="VRL360" s="1"/>
      <c r="VRM360" s="1"/>
      <c r="VRN360" s="1"/>
      <c r="VRO360" s="1"/>
      <c r="VRP360" s="1"/>
      <c r="VRQ360" s="1"/>
      <c r="VRR360" s="1"/>
      <c r="VRS360" s="1"/>
      <c r="VRT360" s="1"/>
      <c r="VRU360" s="1"/>
      <c r="VRV360" s="1"/>
      <c r="VRW360" s="1"/>
      <c r="VRX360" s="1"/>
      <c r="VRY360" s="1"/>
      <c r="VRZ360" s="1"/>
      <c r="VSA360" s="1"/>
      <c r="VSB360" s="1"/>
      <c r="VSC360" s="1"/>
      <c r="VSD360" s="1"/>
      <c r="VSE360" s="1"/>
      <c r="VSF360" s="1"/>
      <c r="VSG360" s="1"/>
      <c r="VSH360" s="1"/>
      <c r="VSI360" s="1"/>
      <c r="VSJ360" s="1"/>
      <c r="VSK360" s="1"/>
      <c r="VSL360" s="1"/>
      <c r="VSM360" s="1"/>
      <c r="VSN360" s="1"/>
      <c r="VSO360" s="1"/>
      <c r="VSP360" s="1"/>
      <c r="VSQ360" s="1"/>
      <c r="VSR360" s="1"/>
      <c r="VSS360" s="1"/>
      <c r="VST360" s="1"/>
      <c r="VSU360" s="1"/>
      <c r="VSV360" s="1"/>
      <c r="VSW360" s="1"/>
      <c r="VSX360" s="1"/>
      <c r="VSY360" s="1"/>
      <c r="VSZ360" s="1"/>
      <c r="VTA360" s="1"/>
      <c r="VTB360" s="1"/>
      <c r="VTC360" s="1"/>
      <c r="VTD360" s="1"/>
      <c r="VTE360" s="1"/>
      <c r="VTF360" s="1"/>
      <c r="VTG360" s="1"/>
      <c r="VTH360" s="1"/>
      <c r="VTI360" s="1"/>
      <c r="VTJ360" s="1"/>
      <c r="VTK360" s="1"/>
      <c r="VTL360" s="1"/>
      <c r="VTM360" s="1"/>
      <c r="VTN360" s="1"/>
      <c r="VTO360" s="1"/>
      <c r="VTP360" s="1"/>
      <c r="VTQ360" s="1"/>
      <c r="VTR360" s="1"/>
      <c r="VTS360" s="1"/>
      <c r="VTT360" s="1"/>
      <c r="VTU360" s="1"/>
      <c r="VTV360" s="1"/>
      <c r="VTW360" s="1"/>
      <c r="VTX360" s="1"/>
      <c r="VTY360" s="1"/>
      <c r="VTZ360" s="1"/>
      <c r="VUA360" s="1"/>
      <c r="VUB360" s="1"/>
      <c r="VUC360" s="1"/>
      <c r="VUD360" s="1"/>
      <c r="VUE360" s="1"/>
      <c r="VUF360" s="1"/>
      <c r="VUG360" s="1"/>
      <c r="VUH360" s="1"/>
      <c r="VUI360" s="1"/>
      <c r="VUJ360" s="1"/>
      <c r="VUK360" s="1"/>
      <c r="VUL360" s="1"/>
      <c r="VUM360" s="1"/>
      <c r="VUN360" s="1"/>
      <c r="VUO360" s="1"/>
      <c r="VUP360" s="1"/>
      <c r="VUQ360" s="1"/>
      <c r="VUR360" s="1"/>
      <c r="VUS360" s="1"/>
      <c r="VUT360" s="1"/>
      <c r="VUU360" s="1"/>
      <c r="VUV360" s="1"/>
      <c r="VUW360" s="1"/>
      <c r="VUX360" s="1"/>
      <c r="VUY360" s="1"/>
      <c r="VUZ360" s="1"/>
      <c r="VVA360" s="1"/>
      <c r="VVB360" s="1"/>
      <c r="VVC360" s="1"/>
      <c r="VVD360" s="1"/>
      <c r="VVE360" s="1"/>
      <c r="VVF360" s="1"/>
      <c r="VVG360" s="1"/>
      <c r="VVH360" s="1"/>
      <c r="VVI360" s="1"/>
      <c r="VVJ360" s="1"/>
      <c r="VVK360" s="1"/>
      <c r="VVL360" s="1"/>
      <c r="VVM360" s="1"/>
      <c r="VVN360" s="1"/>
      <c r="VVO360" s="1"/>
      <c r="VVP360" s="1"/>
      <c r="VVQ360" s="1"/>
      <c r="VVR360" s="1"/>
      <c r="VVS360" s="1"/>
      <c r="VVT360" s="1"/>
      <c r="VVU360" s="1"/>
      <c r="VVV360" s="1"/>
      <c r="VVW360" s="1"/>
      <c r="VVX360" s="1"/>
      <c r="VVY360" s="1"/>
      <c r="VVZ360" s="1"/>
      <c r="VWA360" s="1"/>
      <c r="VWB360" s="1"/>
      <c r="VWC360" s="1"/>
      <c r="VWD360" s="1"/>
      <c r="VWE360" s="1"/>
      <c r="VWF360" s="1"/>
      <c r="VWG360" s="1"/>
      <c r="VWH360" s="1"/>
      <c r="VWI360" s="1"/>
      <c r="VWJ360" s="1"/>
      <c r="VWK360" s="1"/>
      <c r="VWL360" s="1"/>
      <c r="VWM360" s="1"/>
      <c r="VWN360" s="1"/>
      <c r="VWO360" s="1"/>
      <c r="VWP360" s="1"/>
      <c r="VWQ360" s="1"/>
      <c r="VWR360" s="1"/>
      <c r="VWS360" s="1"/>
      <c r="VWT360" s="1"/>
      <c r="VWU360" s="1"/>
      <c r="VWV360" s="1"/>
      <c r="VWW360" s="1"/>
      <c r="VWX360" s="1"/>
      <c r="VWY360" s="1"/>
      <c r="VWZ360" s="1"/>
      <c r="VXA360" s="1"/>
      <c r="VXB360" s="1"/>
      <c r="VXC360" s="1"/>
      <c r="VXD360" s="1"/>
      <c r="VXE360" s="1"/>
      <c r="VXF360" s="1"/>
      <c r="VXG360" s="1"/>
      <c r="VXH360" s="1"/>
      <c r="VXI360" s="1"/>
      <c r="VXJ360" s="1"/>
      <c r="VXK360" s="1"/>
      <c r="VXL360" s="1"/>
      <c r="VXM360" s="1"/>
      <c r="VXN360" s="1"/>
      <c r="VXO360" s="1"/>
      <c r="VXP360" s="1"/>
      <c r="VXQ360" s="1"/>
      <c r="VXR360" s="1"/>
      <c r="VXS360" s="1"/>
      <c r="VXT360" s="1"/>
      <c r="VXU360" s="1"/>
      <c r="VXV360" s="1"/>
      <c r="VXW360" s="1"/>
      <c r="VXX360" s="1"/>
      <c r="VXY360" s="1"/>
      <c r="VXZ360" s="1"/>
      <c r="VYA360" s="1"/>
      <c r="VYB360" s="1"/>
      <c r="VYC360" s="1"/>
      <c r="VYD360" s="1"/>
      <c r="VYE360" s="1"/>
      <c r="VYF360" s="1"/>
      <c r="VYG360" s="1"/>
      <c r="VYH360" s="1"/>
      <c r="VYI360" s="1"/>
      <c r="VYJ360" s="1"/>
      <c r="VYK360" s="1"/>
      <c r="VYL360" s="1"/>
      <c r="VYM360" s="1"/>
      <c r="VYN360" s="1"/>
      <c r="VYO360" s="1"/>
      <c r="VYP360" s="1"/>
      <c r="VYQ360" s="1"/>
      <c r="VYR360" s="1"/>
      <c r="VYS360" s="1"/>
      <c r="VYT360" s="1"/>
      <c r="VYU360" s="1"/>
      <c r="VYV360" s="1"/>
      <c r="VYW360" s="1"/>
      <c r="VYX360" s="1"/>
      <c r="VYY360" s="1"/>
      <c r="VYZ360" s="1"/>
      <c r="VZA360" s="1"/>
      <c r="VZB360" s="1"/>
      <c r="VZC360" s="1"/>
      <c r="VZD360" s="1"/>
      <c r="VZE360" s="1"/>
      <c r="VZF360" s="1"/>
      <c r="VZG360" s="1"/>
      <c r="VZH360" s="1"/>
      <c r="VZI360" s="1"/>
      <c r="VZJ360" s="1"/>
      <c r="VZK360" s="1"/>
      <c r="VZL360" s="1"/>
      <c r="VZM360" s="1"/>
      <c r="VZN360" s="1"/>
      <c r="VZO360" s="1"/>
      <c r="VZP360" s="1"/>
      <c r="VZQ360" s="1"/>
      <c r="VZR360" s="1"/>
      <c r="VZS360" s="1"/>
      <c r="VZT360" s="1"/>
      <c r="VZU360" s="1"/>
      <c r="VZV360" s="1"/>
      <c r="VZW360" s="1"/>
      <c r="VZX360" s="1"/>
      <c r="VZY360" s="1"/>
      <c r="VZZ360" s="1"/>
      <c r="WAA360" s="1"/>
      <c r="WAB360" s="1"/>
      <c r="WAC360" s="1"/>
      <c r="WAD360" s="1"/>
      <c r="WAE360" s="1"/>
      <c r="WAF360" s="1"/>
      <c r="WAG360" s="1"/>
      <c r="WAH360" s="1"/>
      <c r="WAI360" s="1"/>
      <c r="WAJ360" s="1"/>
      <c r="WAK360" s="1"/>
      <c r="WAL360" s="1"/>
      <c r="WAM360" s="1"/>
      <c r="WAN360" s="1"/>
      <c r="WAO360" s="1"/>
      <c r="WAP360" s="1"/>
      <c r="WAQ360" s="1"/>
      <c r="WAR360" s="1"/>
      <c r="WAS360" s="1"/>
      <c r="WAT360" s="1"/>
      <c r="WAU360" s="1"/>
      <c r="WAV360" s="1"/>
      <c r="WAW360" s="1"/>
      <c r="WAX360" s="1"/>
      <c r="WAY360" s="1"/>
      <c r="WAZ360" s="1"/>
      <c r="WBA360" s="1"/>
      <c r="WBB360" s="1"/>
      <c r="WBC360" s="1"/>
      <c r="WBD360" s="1"/>
      <c r="WBE360" s="1"/>
      <c r="WBF360" s="1"/>
      <c r="WBG360" s="1"/>
      <c r="WBH360" s="1"/>
      <c r="WBI360" s="1"/>
      <c r="WBJ360" s="1"/>
      <c r="WBK360" s="1"/>
      <c r="WBL360" s="1"/>
      <c r="WBM360" s="1"/>
      <c r="WBN360" s="1"/>
      <c r="WBO360" s="1"/>
      <c r="WBP360" s="1"/>
      <c r="WBQ360" s="1"/>
      <c r="WBR360" s="1"/>
      <c r="WBS360" s="1"/>
      <c r="WBT360" s="1"/>
      <c r="WBU360" s="1"/>
      <c r="WBV360" s="1"/>
      <c r="WBW360" s="1"/>
      <c r="WBX360" s="1"/>
      <c r="WBY360" s="1"/>
      <c r="WBZ360" s="1"/>
      <c r="WCA360" s="1"/>
      <c r="WCB360" s="1"/>
      <c r="WCC360" s="1"/>
      <c r="WCD360" s="1"/>
      <c r="WCE360" s="1"/>
      <c r="WCF360" s="1"/>
      <c r="WCG360" s="1"/>
      <c r="WCH360" s="1"/>
      <c r="WCI360" s="1"/>
      <c r="WCJ360" s="1"/>
      <c r="WCK360" s="1"/>
      <c r="WCL360" s="1"/>
      <c r="WCM360" s="1"/>
      <c r="WCN360" s="1"/>
      <c r="WCO360" s="1"/>
      <c r="WCP360" s="1"/>
      <c r="WCQ360" s="1"/>
      <c r="WCR360" s="1"/>
      <c r="WCS360" s="1"/>
      <c r="WCT360" s="1"/>
      <c r="WCU360" s="1"/>
      <c r="WCV360" s="1"/>
      <c r="WCW360" s="1"/>
      <c r="WCX360" s="1"/>
      <c r="WCY360" s="1"/>
      <c r="WCZ360" s="1"/>
      <c r="WDA360" s="1"/>
      <c r="WDB360" s="1"/>
      <c r="WDC360" s="1"/>
      <c r="WDD360" s="1"/>
      <c r="WDE360" s="1"/>
      <c r="WDF360" s="1"/>
      <c r="WDG360" s="1"/>
      <c r="WDH360" s="1"/>
      <c r="WDI360" s="1"/>
      <c r="WDJ360" s="1"/>
      <c r="WDK360" s="1"/>
      <c r="WDL360" s="1"/>
      <c r="WDM360" s="1"/>
      <c r="WDN360" s="1"/>
      <c r="WDO360" s="1"/>
      <c r="WDP360" s="1"/>
      <c r="WDQ360" s="1"/>
      <c r="WDR360" s="1"/>
      <c r="WDS360" s="1"/>
      <c r="WDT360" s="1"/>
      <c r="WDU360" s="1"/>
      <c r="WDV360" s="1"/>
      <c r="WDW360" s="1"/>
      <c r="WDX360" s="1"/>
      <c r="WDY360" s="1"/>
      <c r="WDZ360" s="1"/>
      <c r="WEA360" s="1"/>
      <c r="WEB360" s="1"/>
      <c r="WEC360" s="1"/>
      <c r="WED360" s="1"/>
      <c r="WEE360" s="1"/>
      <c r="WEF360" s="1"/>
      <c r="WEG360" s="1"/>
      <c r="WEH360" s="1"/>
      <c r="WEI360" s="1"/>
      <c r="WEJ360" s="1"/>
      <c r="WEK360" s="1"/>
      <c r="WEL360" s="1"/>
      <c r="WEM360" s="1"/>
      <c r="WEN360" s="1"/>
      <c r="WEO360" s="1"/>
      <c r="WEP360" s="1"/>
      <c r="WEQ360" s="1"/>
      <c r="WER360" s="1"/>
      <c r="WES360" s="1"/>
      <c r="WET360" s="1"/>
      <c r="WEU360" s="1"/>
      <c r="WEV360" s="1"/>
      <c r="WEW360" s="1"/>
      <c r="WEX360" s="1"/>
      <c r="WEY360" s="1"/>
      <c r="WEZ360" s="1"/>
      <c r="WFA360" s="1"/>
      <c r="WFB360" s="1"/>
      <c r="WFC360" s="1"/>
      <c r="WFD360" s="1"/>
      <c r="WFE360" s="1"/>
      <c r="WFF360" s="1"/>
      <c r="WFG360" s="1"/>
      <c r="WFH360" s="1"/>
      <c r="WFI360" s="1"/>
      <c r="WFJ360" s="1"/>
      <c r="WFK360" s="1"/>
      <c r="WFL360" s="1"/>
      <c r="WFM360" s="1"/>
      <c r="WFN360" s="1"/>
      <c r="WFO360" s="1"/>
      <c r="WFP360" s="1"/>
      <c r="WFQ360" s="1"/>
      <c r="WFR360" s="1"/>
      <c r="WFS360" s="1"/>
      <c r="WFT360" s="1"/>
      <c r="WFU360" s="1"/>
      <c r="WFV360" s="1"/>
      <c r="WFW360" s="1"/>
      <c r="WFX360" s="1"/>
      <c r="WFY360" s="1"/>
      <c r="WFZ360" s="1"/>
      <c r="WGA360" s="1"/>
      <c r="WGB360" s="1"/>
      <c r="WGC360" s="1"/>
      <c r="WGD360" s="1"/>
      <c r="WGE360" s="1"/>
      <c r="WGF360" s="1"/>
      <c r="WGG360" s="1"/>
      <c r="WGH360" s="1"/>
      <c r="WGI360" s="1"/>
      <c r="WGJ360" s="1"/>
      <c r="WGK360" s="1"/>
      <c r="WGL360" s="1"/>
      <c r="WGM360" s="1"/>
      <c r="WGN360" s="1"/>
      <c r="WGO360" s="1"/>
      <c r="WGP360" s="1"/>
      <c r="WGQ360" s="1"/>
      <c r="WGR360" s="1"/>
      <c r="WGS360" s="1"/>
      <c r="WGT360" s="1"/>
      <c r="WGU360" s="1"/>
      <c r="WGV360" s="1"/>
      <c r="WGW360" s="1"/>
      <c r="WGX360" s="1"/>
      <c r="WGY360" s="1"/>
      <c r="WGZ360" s="1"/>
      <c r="WHA360" s="1"/>
      <c r="WHB360" s="1"/>
      <c r="WHC360" s="1"/>
      <c r="WHD360" s="1"/>
      <c r="WHE360" s="1"/>
      <c r="WHF360" s="1"/>
      <c r="WHG360" s="1"/>
      <c r="WHH360" s="1"/>
      <c r="WHI360" s="1"/>
      <c r="WHJ360" s="1"/>
      <c r="WHK360" s="1"/>
      <c r="WHL360" s="1"/>
      <c r="WHM360" s="1"/>
      <c r="WHN360" s="1"/>
      <c r="WHO360" s="1"/>
      <c r="WHP360" s="1"/>
      <c r="WHQ360" s="1"/>
      <c r="WHR360" s="1"/>
      <c r="WHS360" s="1"/>
      <c r="WHT360" s="1"/>
      <c r="WHU360" s="1"/>
      <c r="WHV360" s="1"/>
      <c r="WHW360" s="1"/>
      <c r="WHX360" s="1"/>
      <c r="WHY360" s="1"/>
      <c r="WHZ360" s="1"/>
      <c r="WIA360" s="1"/>
      <c r="WIB360" s="1"/>
      <c r="WIC360" s="1"/>
      <c r="WID360" s="1"/>
      <c r="WIE360" s="1"/>
      <c r="WIF360" s="1"/>
      <c r="WIG360" s="1"/>
      <c r="WIH360" s="1"/>
      <c r="WII360" s="1"/>
      <c r="WIJ360" s="1"/>
      <c r="WIK360" s="1"/>
      <c r="WIL360" s="1"/>
      <c r="WIM360" s="1"/>
      <c r="WIN360" s="1"/>
      <c r="WIO360" s="1"/>
      <c r="WIP360" s="1"/>
      <c r="WIQ360" s="1"/>
      <c r="WIR360" s="1"/>
      <c r="WIS360" s="1"/>
      <c r="WIT360" s="1"/>
      <c r="WIU360" s="1"/>
      <c r="WIV360" s="1"/>
      <c r="WIW360" s="1"/>
      <c r="WIX360" s="1"/>
      <c r="WIY360" s="1"/>
      <c r="WIZ360" s="1"/>
      <c r="WJA360" s="1"/>
      <c r="WJB360" s="1"/>
      <c r="WJC360" s="1"/>
      <c r="WJD360" s="1"/>
      <c r="WJE360" s="1"/>
      <c r="WJF360" s="1"/>
      <c r="WJG360" s="1"/>
      <c r="WJH360" s="1"/>
      <c r="WJI360" s="1"/>
      <c r="WJJ360" s="1"/>
      <c r="WJK360" s="1"/>
      <c r="WJL360" s="1"/>
      <c r="WJM360" s="1"/>
      <c r="WJN360" s="1"/>
      <c r="WJO360" s="1"/>
      <c r="WJP360" s="1"/>
      <c r="WJQ360" s="1"/>
      <c r="WJR360" s="1"/>
      <c r="WJS360" s="1"/>
      <c r="WJT360" s="1"/>
      <c r="WJU360" s="1"/>
      <c r="WJV360" s="1"/>
      <c r="WJW360" s="1"/>
      <c r="WJX360" s="1"/>
      <c r="WJY360" s="1"/>
      <c r="WJZ360" s="1"/>
      <c r="WKA360" s="1"/>
      <c r="WKB360" s="1"/>
      <c r="WKC360" s="1"/>
      <c r="WKD360" s="1"/>
      <c r="WKE360" s="1"/>
      <c r="WKF360" s="1"/>
      <c r="WKG360" s="1"/>
      <c r="WKH360" s="1"/>
      <c r="WKI360" s="1"/>
      <c r="WKJ360" s="1"/>
      <c r="WKK360" s="1"/>
      <c r="WKL360" s="1"/>
      <c r="WKM360" s="1"/>
      <c r="WKN360" s="1"/>
      <c r="WKO360" s="1"/>
      <c r="WKP360" s="1"/>
      <c r="WKQ360" s="1"/>
      <c r="WKR360" s="1"/>
      <c r="WKS360" s="1"/>
      <c r="WKT360" s="1"/>
      <c r="WKU360" s="1"/>
      <c r="WKV360" s="1"/>
      <c r="WKW360" s="1"/>
      <c r="WKX360" s="1"/>
      <c r="WKY360" s="1"/>
      <c r="WKZ360" s="1"/>
      <c r="WLA360" s="1"/>
      <c r="WLB360" s="1"/>
      <c r="WLC360" s="1"/>
      <c r="WLD360" s="1"/>
      <c r="WLE360" s="1"/>
      <c r="WLF360" s="1"/>
      <c r="WLG360" s="1"/>
      <c r="WLH360" s="1"/>
      <c r="WLI360" s="1"/>
      <c r="WLJ360" s="1"/>
      <c r="WLK360" s="1"/>
      <c r="WLL360" s="1"/>
      <c r="WLM360" s="1"/>
      <c r="WLN360" s="1"/>
      <c r="WLO360" s="1"/>
      <c r="WLP360" s="1"/>
      <c r="WLQ360" s="1"/>
      <c r="WLR360" s="1"/>
      <c r="WLS360" s="1"/>
      <c r="WLT360" s="1"/>
      <c r="WLU360" s="1"/>
      <c r="WLV360" s="1"/>
      <c r="WLW360" s="1"/>
      <c r="WLX360" s="1"/>
      <c r="WLY360" s="1"/>
      <c r="WLZ360" s="1"/>
      <c r="WMA360" s="1"/>
      <c r="WMB360" s="1"/>
      <c r="WMC360" s="1"/>
      <c r="WMD360" s="1"/>
      <c r="WME360" s="1"/>
      <c r="WMF360" s="1"/>
      <c r="WMG360" s="1"/>
      <c r="WMH360" s="1"/>
      <c r="WMI360" s="1"/>
      <c r="WMJ360" s="1"/>
      <c r="WMK360" s="1"/>
      <c r="WML360" s="1"/>
      <c r="WMM360" s="1"/>
      <c r="WMN360" s="1"/>
      <c r="WMO360" s="1"/>
      <c r="WMP360" s="1"/>
      <c r="WMQ360" s="1"/>
      <c r="WMR360" s="1"/>
      <c r="WMS360" s="1"/>
      <c r="WMT360" s="1"/>
      <c r="WMU360" s="1"/>
      <c r="WMV360" s="1"/>
      <c r="WMW360" s="1"/>
      <c r="WMX360" s="1"/>
      <c r="WMY360" s="1"/>
      <c r="WMZ360" s="1"/>
      <c r="WNA360" s="1"/>
      <c r="WNB360" s="1"/>
      <c r="WNC360" s="1"/>
      <c r="WND360" s="1"/>
      <c r="WNE360" s="1"/>
      <c r="WNF360" s="1"/>
      <c r="WNG360" s="1"/>
      <c r="WNH360" s="1"/>
      <c r="WNI360" s="1"/>
      <c r="WNJ360" s="1"/>
      <c r="WNK360" s="1"/>
      <c r="WNL360" s="1"/>
      <c r="WNM360" s="1"/>
      <c r="WNN360" s="1"/>
      <c r="WNO360" s="1"/>
      <c r="WNP360" s="1"/>
      <c r="WNQ360" s="1"/>
      <c r="WNR360" s="1"/>
      <c r="WNS360" s="1"/>
      <c r="WNT360" s="1"/>
      <c r="WNU360" s="1"/>
      <c r="WNV360" s="1"/>
      <c r="WNW360" s="1"/>
      <c r="WNX360" s="1"/>
      <c r="WNY360" s="1"/>
      <c r="WNZ360" s="1"/>
      <c r="WOA360" s="1"/>
      <c r="WOB360" s="1"/>
      <c r="WOC360" s="1"/>
      <c r="WOD360" s="1"/>
      <c r="WOE360" s="1"/>
      <c r="WOF360" s="1"/>
      <c r="WOG360" s="1"/>
      <c r="WOH360" s="1"/>
      <c r="WOI360" s="1"/>
      <c r="WOJ360" s="1"/>
      <c r="WOK360" s="1"/>
      <c r="WOL360" s="1"/>
      <c r="WOM360" s="1"/>
      <c r="WON360" s="1"/>
      <c r="WOO360" s="1"/>
      <c r="WOP360" s="1"/>
      <c r="WOQ360" s="1"/>
      <c r="WOR360" s="1"/>
      <c r="WOS360" s="1"/>
      <c r="WOT360" s="1"/>
      <c r="WOU360" s="1"/>
      <c r="WOV360" s="1"/>
      <c r="WOW360" s="1"/>
      <c r="WOX360" s="1"/>
      <c r="WOY360" s="1"/>
      <c r="WOZ360" s="1"/>
      <c r="WPA360" s="1"/>
      <c r="WPB360" s="1"/>
      <c r="WPC360" s="1"/>
      <c r="WPD360" s="1"/>
      <c r="WPE360" s="1"/>
      <c r="WPF360" s="1"/>
      <c r="WPG360" s="1"/>
      <c r="WPH360" s="1"/>
      <c r="WPI360" s="1"/>
      <c r="WPJ360" s="1"/>
      <c r="WPK360" s="1"/>
      <c r="WPL360" s="1"/>
      <c r="WPM360" s="1"/>
      <c r="WPN360" s="1"/>
      <c r="WPO360" s="1"/>
      <c r="WPP360" s="1"/>
      <c r="WPQ360" s="1"/>
      <c r="WPR360" s="1"/>
      <c r="WPS360" s="1"/>
      <c r="WPT360" s="1"/>
      <c r="WPU360" s="1"/>
      <c r="WPV360" s="1"/>
      <c r="WPW360" s="1"/>
      <c r="WPX360" s="1"/>
      <c r="WPY360" s="1"/>
      <c r="WPZ360" s="1"/>
      <c r="WQA360" s="1"/>
      <c r="WQB360" s="1"/>
      <c r="WQC360" s="1"/>
      <c r="WQD360" s="1"/>
      <c r="WQE360" s="1"/>
      <c r="WQF360" s="1"/>
      <c r="WQG360" s="1"/>
      <c r="WQH360" s="1"/>
      <c r="WQI360" s="1"/>
      <c r="WQJ360" s="1"/>
      <c r="WQK360" s="1"/>
      <c r="WQL360" s="1"/>
      <c r="WQM360" s="1"/>
      <c r="WQN360" s="1"/>
      <c r="WQO360" s="1"/>
      <c r="WQP360" s="1"/>
      <c r="WQQ360" s="1"/>
      <c r="WQR360" s="1"/>
      <c r="WQS360" s="1"/>
      <c r="WQT360" s="1"/>
      <c r="WQU360" s="1"/>
      <c r="WQV360" s="1"/>
      <c r="WQW360" s="1"/>
      <c r="WQX360" s="1"/>
      <c r="WQY360" s="1"/>
      <c r="WQZ360" s="1"/>
      <c r="WRA360" s="1"/>
      <c r="WRB360" s="1"/>
      <c r="WRC360" s="1"/>
      <c r="WRD360" s="1"/>
      <c r="WRE360" s="1"/>
      <c r="WRF360" s="1"/>
      <c r="WRG360" s="1"/>
      <c r="WRH360" s="1"/>
      <c r="WRI360" s="1"/>
      <c r="WRJ360" s="1"/>
      <c r="WRK360" s="1"/>
      <c r="WRL360" s="1"/>
      <c r="WRM360" s="1"/>
      <c r="WRN360" s="1"/>
      <c r="WRO360" s="1"/>
      <c r="WRP360" s="1"/>
      <c r="WRQ360" s="1"/>
      <c r="WRR360" s="1"/>
      <c r="WRS360" s="1"/>
      <c r="WRT360" s="1"/>
      <c r="WRU360" s="1"/>
      <c r="WRV360" s="1"/>
      <c r="WRW360" s="1"/>
      <c r="WRX360" s="1"/>
      <c r="WRY360" s="1"/>
      <c r="WRZ360" s="1"/>
      <c r="WSA360" s="1"/>
      <c r="WSB360" s="1"/>
      <c r="WSC360" s="1"/>
      <c r="WSD360" s="1"/>
      <c r="WSE360" s="1"/>
      <c r="WSF360" s="1"/>
      <c r="WSG360" s="1"/>
      <c r="WSH360" s="1"/>
      <c r="WSI360" s="1"/>
      <c r="WSJ360" s="1"/>
      <c r="WSK360" s="1"/>
      <c r="WSL360" s="1"/>
      <c r="WSM360" s="1"/>
      <c r="WSN360" s="1"/>
      <c r="WSO360" s="1"/>
      <c r="WSP360" s="1"/>
      <c r="WSQ360" s="1"/>
      <c r="WSR360" s="1"/>
      <c r="WSS360" s="1"/>
      <c r="WST360" s="1"/>
      <c r="WSU360" s="1"/>
      <c r="WSV360" s="1"/>
      <c r="WSW360" s="1"/>
      <c r="WSX360" s="1"/>
      <c r="WSY360" s="1"/>
      <c r="WSZ360" s="1"/>
      <c r="WTA360" s="1"/>
      <c r="WTB360" s="1"/>
      <c r="WTC360" s="1"/>
      <c r="WTD360" s="1"/>
      <c r="WTE360" s="1"/>
      <c r="WTF360" s="1"/>
      <c r="WTG360" s="1"/>
      <c r="WTH360" s="1"/>
      <c r="WTI360" s="1"/>
      <c r="WTJ360" s="1"/>
      <c r="WTK360" s="1"/>
      <c r="WTL360" s="1"/>
      <c r="WTM360" s="1"/>
      <c r="WTN360" s="1"/>
      <c r="WTO360" s="1"/>
      <c r="WTP360" s="1"/>
      <c r="WTQ360" s="1"/>
      <c r="WTR360" s="1"/>
      <c r="WTS360" s="1"/>
      <c r="WTT360" s="1"/>
      <c r="WTU360" s="1"/>
      <c r="WTV360" s="1"/>
      <c r="WTW360" s="1"/>
      <c r="WTX360" s="1"/>
      <c r="WTY360" s="1"/>
      <c r="WTZ360" s="1"/>
      <c r="WUA360" s="1"/>
      <c r="WUB360" s="1"/>
      <c r="WUC360" s="1"/>
      <c r="WUD360" s="1"/>
      <c r="WUE360" s="1"/>
      <c r="WUF360" s="1"/>
      <c r="WUG360" s="1"/>
      <c r="WUH360" s="1"/>
      <c r="WUI360" s="1"/>
      <c r="WUJ360" s="1"/>
      <c r="WUK360" s="1"/>
      <c r="WUL360" s="1"/>
      <c r="WUM360" s="1"/>
      <c r="WUN360" s="1"/>
      <c r="WUO360" s="1"/>
      <c r="WUP360" s="1"/>
      <c r="WUQ360" s="1"/>
      <c r="WUR360" s="1"/>
      <c r="WUS360" s="1"/>
      <c r="WUT360" s="1"/>
      <c r="WUU360" s="1"/>
      <c r="WUV360" s="1"/>
      <c r="WUW360" s="1"/>
      <c r="WUX360" s="1"/>
      <c r="WUY360" s="1"/>
      <c r="WUZ360" s="1"/>
      <c r="WVA360" s="1"/>
      <c r="WVB360" s="1"/>
      <c r="WVC360" s="1"/>
      <c r="WVD360" s="1"/>
      <c r="WVE360" s="1"/>
      <c r="WVF360" s="1"/>
      <c r="WVG360" s="1"/>
      <c r="WVH360" s="1"/>
      <c r="WVI360" s="1"/>
      <c r="WVJ360" s="1"/>
      <c r="WVK360" s="1"/>
      <c r="WVL360" s="1"/>
      <c r="WVM360" s="1"/>
      <c r="WVN360" s="1"/>
      <c r="WVO360" s="1"/>
      <c r="WVP360" s="1"/>
      <c r="WVQ360" s="1"/>
      <c r="WVR360" s="1"/>
      <c r="WVS360" s="1"/>
      <c r="WVT360" s="1"/>
      <c r="WVU360" s="1"/>
    </row>
    <row r="361" spans="1:16141" s="5" customFormat="1" ht="35.1" customHeight="1">
      <c r="A361" s="2800"/>
      <c r="B361" s="3"/>
      <c r="C361" s="102"/>
      <c r="D361" s="102"/>
      <c r="E361" s="2666" t="s">
        <v>2358</v>
      </c>
      <c r="F361" s="2696">
        <f>+'RES. GENERAL POR ÁREA'!I43/12</f>
        <v>57583.333333333336</v>
      </c>
      <c r="G361" s="2731">
        <v>12</v>
      </c>
      <c r="H361" s="2693">
        <f>+F361*G361</f>
        <v>691000</v>
      </c>
      <c r="I361" s="2790"/>
      <c r="J361" s="2775"/>
      <c r="L361" s="1"/>
      <c r="M361" s="84"/>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c r="ALX361" s="1"/>
      <c r="ALY361" s="1"/>
      <c r="ALZ361" s="1"/>
      <c r="AMA361" s="1"/>
      <c r="AMB361" s="1"/>
      <c r="AMC361" s="1"/>
      <c r="AMD361" s="1"/>
      <c r="AME361" s="1"/>
      <c r="AMF361" s="1"/>
      <c r="AMG361" s="1"/>
      <c r="AMH361" s="1"/>
      <c r="AMI361" s="1"/>
      <c r="AMJ361" s="1"/>
      <c r="AMK361" s="1"/>
      <c r="AML361" s="1"/>
      <c r="AMM361" s="1"/>
      <c r="AMN361" s="1"/>
      <c r="AMO361" s="1"/>
      <c r="AMP361" s="1"/>
      <c r="AMQ361" s="1"/>
      <c r="AMR361" s="1"/>
      <c r="AMS361" s="1"/>
      <c r="AMT361" s="1"/>
      <c r="AMU361" s="1"/>
      <c r="AMV361" s="1"/>
      <c r="AMW361" s="1"/>
      <c r="AMX361" s="1"/>
      <c r="AMY361" s="1"/>
      <c r="AMZ361" s="1"/>
      <c r="ANA361" s="1"/>
      <c r="ANB361" s="1"/>
      <c r="ANC361" s="1"/>
      <c r="AND361" s="1"/>
      <c r="ANE361" s="1"/>
      <c r="ANF361" s="1"/>
      <c r="ANG361" s="1"/>
      <c r="ANH361" s="1"/>
      <c r="ANI361" s="1"/>
      <c r="ANJ361" s="1"/>
      <c r="ANK361" s="1"/>
      <c r="ANL361" s="1"/>
      <c r="ANM361" s="1"/>
      <c r="ANN361" s="1"/>
      <c r="ANO361" s="1"/>
      <c r="ANP361" s="1"/>
      <c r="ANQ361" s="1"/>
      <c r="ANR361" s="1"/>
      <c r="ANS361" s="1"/>
      <c r="ANT361" s="1"/>
      <c r="ANU361" s="1"/>
      <c r="ANV361" s="1"/>
      <c r="ANW361" s="1"/>
      <c r="ANX361" s="1"/>
      <c r="ANY361" s="1"/>
      <c r="ANZ361" s="1"/>
      <c r="AOA361" s="1"/>
      <c r="AOB361" s="1"/>
      <c r="AOC361" s="1"/>
      <c r="AOD361" s="1"/>
      <c r="AOE361" s="1"/>
      <c r="AOF361" s="1"/>
      <c r="AOG361" s="1"/>
      <c r="AOH361" s="1"/>
      <c r="AOI361" s="1"/>
      <c r="AOJ361" s="1"/>
      <c r="AOK361" s="1"/>
      <c r="AOL361" s="1"/>
      <c r="AOM361" s="1"/>
      <c r="AON361" s="1"/>
      <c r="AOO361" s="1"/>
      <c r="AOP361" s="1"/>
      <c r="AOQ361" s="1"/>
      <c r="AOR361" s="1"/>
      <c r="AOS361" s="1"/>
      <c r="AOT361" s="1"/>
      <c r="AOU361" s="1"/>
      <c r="AOV361" s="1"/>
      <c r="AOW361" s="1"/>
      <c r="AOX361" s="1"/>
      <c r="AOY361" s="1"/>
      <c r="AOZ361" s="1"/>
      <c r="APA361" s="1"/>
      <c r="APB361" s="1"/>
      <c r="APC361" s="1"/>
      <c r="APD361" s="1"/>
      <c r="APE361" s="1"/>
      <c r="APF361" s="1"/>
      <c r="APG361" s="1"/>
      <c r="APH361" s="1"/>
      <c r="API361" s="1"/>
      <c r="APJ361" s="1"/>
      <c r="APK361" s="1"/>
      <c r="APL361" s="1"/>
      <c r="APM361" s="1"/>
      <c r="APN361" s="1"/>
      <c r="APO361" s="1"/>
      <c r="APP361" s="1"/>
      <c r="APQ361" s="1"/>
      <c r="APR361" s="1"/>
      <c r="APS361" s="1"/>
      <c r="APT361" s="1"/>
      <c r="APU361" s="1"/>
      <c r="APV361" s="1"/>
      <c r="APW361" s="1"/>
      <c r="APX361" s="1"/>
      <c r="APY361" s="1"/>
      <c r="APZ361" s="1"/>
      <c r="AQA361" s="1"/>
      <c r="AQB361" s="1"/>
      <c r="AQC361" s="1"/>
      <c r="AQD361" s="1"/>
      <c r="AQE361" s="1"/>
      <c r="AQF361" s="1"/>
      <c r="AQG361" s="1"/>
      <c r="AQH361" s="1"/>
      <c r="AQI361" s="1"/>
      <c r="AQJ361" s="1"/>
      <c r="AQK361" s="1"/>
      <c r="AQL361" s="1"/>
      <c r="AQM361" s="1"/>
      <c r="AQN361" s="1"/>
      <c r="AQO361" s="1"/>
      <c r="AQP361" s="1"/>
      <c r="AQQ361" s="1"/>
      <c r="AQR361" s="1"/>
      <c r="AQS361" s="1"/>
      <c r="AQT361" s="1"/>
      <c r="AQU361" s="1"/>
      <c r="AQV361" s="1"/>
      <c r="AQW361" s="1"/>
      <c r="AQX361" s="1"/>
      <c r="AQY361" s="1"/>
      <c r="AQZ361" s="1"/>
      <c r="ARA361" s="1"/>
      <c r="ARB361" s="1"/>
      <c r="ARC361" s="1"/>
      <c r="ARD361" s="1"/>
      <c r="ARE361" s="1"/>
      <c r="ARF361" s="1"/>
      <c r="ARG361" s="1"/>
      <c r="ARH361" s="1"/>
      <c r="ARI361" s="1"/>
      <c r="ARJ361" s="1"/>
      <c r="ARK361" s="1"/>
      <c r="ARL361" s="1"/>
      <c r="ARM361" s="1"/>
      <c r="ARN361" s="1"/>
      <c r="ARO361" s="1"/>
      <c r="ARP361" s="1"/>
      <c r="ARQ361" s="1"/>
      <c r="ARR361" s="1"/>
      <c r="ARS361" s="1"/>
      <c r="ART361" s="1"/>
      <c r="ARU361" s="1"/>
      <c r="ARV361" s="1"/>
      <c r="ARW361" s="1"/>
      <c r="ARX361" s="1"/>
      <c r="ARY361" s="1"/>
      <c r="ARZ361" s="1"/>
      <c r="ASA361" s="1"/>
      <c r="ASB361" s="1"/>
      <c r="ASC361" s="1"/>
      <c r="ASD361" s="1"/>
      <c r="ASE361" s="1"/>
      <c r="ASF361" s="1"/>
      <c r="ASG361" s="1"/>
      <c r="ASH361" s="1"/>
      <c r="ASI361" s="1"/>
      <c r="ASJ361" s="1"/>
      <c r="ASK361" s="1"/>
      <c r="ASL361" s="1"/>
      <c r="ASM361" s="1"/>
      <c r="ASN361" s="1"/>
      <c r="ASO361" s="1"/>
      <c r="ASP361" s="1"/>
      <c r="ASQ361" s="1"/>
      <c r="ASR361" s="1"/>
      <c r="ASS361" s="1"/>
      <c r="AST361" s="1"/>
      <c r="ASU361" s="1"/>
      <c r="ASV361" s="1"/>
      <c r="ASW361" s="1"/>
      <c r="ASX361" s="1"/>
      <c r="ASY361" s="1"/>
      <c r="ASZ361" s="1"/>
      <c r="ATA361" s="1"/>
      <c r="ATB361" s="1"/>
      <c r="ATC361" s="1"/>
      <c r="ATD361" s="1"/>
      <c r="ATE361" s="1"/>
      <c r="ATF361" s="1"/>
      <c r="ATG361" s="1"/>
      <c r="ATH361" s="1"/>
      <c r="ATI361" s="1"/>
      <c r="ATJ361" s="1"/>
      <c r="ATK361" s="1"/>
      <c r="ATL361" s="1"/>
      <c r="ATM361" s="1"/>
      <c r="ATN361" s="1"/>
      <c r="ATO361" s="1"/>
      <c r="ATP361" s="1"/>
      <c r="ATQ361" s="1"/>
      <c r="ATR361" s="1"/>
      <c r="ATS361" s="1"/>
      <c r="ATT361" s="1"/>
      <c r="ATU361" s="1"/>
      <c r="ATV361" s="1"/>
      <c r="ATW361" s="1"/>
      <c r="ATX361" s="1"/>
      <c r="ATY361" s="1"/>
      <c r="ATZ361" s="1"/>
      <c r="AUA361" s="1"/>
      <c r="AUB361" s="1"/>
      <c r="AUC361" s="1"/>
      <c r="AUD361" s="1"/>
      <c r="AUE361" s="1"/>
      <c r="AUF361" s="1"/>
      <c r="AUG361" s="1"/>
      <c r="AUH361" s="1"/>
      <c r="AUI361" s="1"/>
      <c r="AUJ361" s="1"/>
      <c r="AUK361" s="1"/>
      <c r="AUL361" s="1"/>
      <c r="AUM361" s="1"/>
      <c r="AUN361" s="1"/>
      <c r="AUO361" s="1"/>
      <c r="AUP361" s="1"/>
      <c r="AUQ361" s="1"/>
      <c r="AUR361" s="1"/>
      <c r="AUS361" s="1"/>
      <c r="AUT361" s="1"/>
      <c r="AUU361" s="1"/>
      <c r="AUV361" s="1"/>
      <c r="AUW361" s="1"/>
      <c r="AUX361" s="1"/>
      <c r="AUY361" s="1"/>
      <c r="AUZ361" s="1"/>
      <c r="AVA361" s="1"/>
      <c r="AVB361" s="1"/>
      <c r="AVC361" s="1"/>
      <c r="AVD361" s="1"/>
      <c r="AVE361" s="1"/>
      <c r="AVF361" s="1"/>
      <c r="AVG361" s="1"/>
      <c r="AVH361" s="1"/>
      <c r="AVI361" s="1"/>
      <c r="AVJ361" s="1"/>
      <c r="AVK361" s="1"/>
      <c r="AVL361" s="1"/>
      <c r="AVM361" s="1"/>
      <c r="AVN361" s="1"/>
      <c r="AVO361" s="1"/>
      <c r="AVP361" s="1"/>
      <c r="AVQ361" s="1"/>
      <c r="AVR361" s="1"/>
      <c r="AVS361" s="1"/>
      <c r="AVT361" s="1"/>
      <c r="AVU361" s="1"/>
      <c r="AVV361" s="1"/>
      <c r="AVW361" s="1"/>
      <c r="AVX361" s="1"/>
      <c r="AVY361" s="1"/>
      <c r="AVZ361" s="1"/>
      <c r="AWA361" s="1"/>
      <c r="AWB361" s="1"/>
      <c r="AWC361" s="1"/>
      <c r="AWD361" s="1"/>
      <c r="AWE361" s="1"/>
      <c r="AWF361" s="1"/>
      <c r="AWG361" s="1"/>
      <c r="AWH361" s="1"/>
      <c r="AWI361" s="1"/>
      <c r="AWJ361" s="1"/>
      <c r="AWK361" s="1"/>
      <c r="AWL361" s="1"/>
      <c r="AWM361" s="1"/>
      <c r="AWN361" s="1"/>
      <c r="AWO361" s="1"/>
      <c r="AWP361" s="1"/>
      <c r="AWQ361" s="1"/>
      <c r="AWR361" s="1"/>
      <c r="AWS361" s="1"/>
      <c r="AWT361" s="1"/>
      <c r="AWU361" s="1"/>
      <c r="AWV361" s="1"/>
      <c r="AWW361" s="1"/>
      <c r="AWX361" s="1"/>
      <c r="AWY361" s="1"/>
      <c r="AWZ361" s="1"/>
      <c r="AXA361" s="1"/>
      <c r="AXB361" s="1"/>
      <c r="AXC361" s="1"/>
      <c r="AXD361" s="1"/>
      <c r="AXE361" s="1"/>
      <c r="AXF361" s="1"/>
      <c r="AXG361" s="1"/>
      <c r="AXH361" s="1"/>
      <c r="AXI361" s="1"/>
      <c r="AXJ361" s="1"/>
      <c r="AXK361" s="1"/>
      <c r="AXL361" s="1"/>
      <c r="AXM361" s="1"/>
      <c r="AXN361" s="1"/>
      <c r="AXO361" s="1"/>
      <c r="AXP361" s="1"/>
      <c r="AXQ361" s="1"/>
      <c r="AXR361" s="1"/>
      <c r="AXS361" s="1"/>
      <c r="AXT361" s="1"/>
      <c r="AXU361" s="1"/>
      <c r="AXV361" s="1"/>
      <c r="AXW361" s="1"/>
      <c r="AXX361" s="1"/>
      <c r="AXY361" s="1"/>
      <c r="AXZ361" s="1"/>
      <c r="AYA361" s="1"/>
      <c r="AYB361" s="1"/>
      <c r="AYC361" s="1"/>
      <c r="AYD361" s="1"/>
      <c r="AYE361" s="1"/>
      <c r="AYF361" s="1"/>
      <c r="AYG361" s="1"/>
      <c r="AYH361" s="1"/>
      <c r="AYI361" s="1"/>
      <c r="AYJ361" s="1"/>
      <c r="AYK361" s="1"/>
      <c r="AYL361" s="1"/>
      <c r="AYM361" s="1"/>
      <c r="AYN361" s="1"/>
      <c r="AYO361" s="1"/>
      <c r="AYP361" s="1"/>
      <c r="AYQ361" s="1"/>
      <c r="AYR361" s="1"/>
      <c r="AYS361" s="1"/>
      <c r="AYT361" s="1"/>
      <c r="AYU361" s="1"/>
      <c r="AYV361" s="1"/>
      <c r="AYW361" s="1"/>
      <c r="AYX361" s="1"/>
      <c r="AYY361" s="1"/>
      <c r="AYZ361" s="1"/>
      <c r="AZA361" s="1"/>
      <c r="AZB361" s="1"/>
      <c r="AZC361" s="1"/>
      <c r="AZD361" s="1"/>
      <c r="AZE361" s="1"/>
      <c r="AZF361" s="1"/>
      <c r="AZG361" s="1"/>
      <c r="AZH361" s="1"/>
      <c r="AZI361" s="1"/>
      <c r="AZJ361" s="1"/>
      <c r="AZK361" s="1"/>
      <c r="AZL361" s="1"/>
      <c r="AZM361" s="1"/>
      <c r="AZN361" s="1"/>
      <c r="AZO361" s="1"/>
      <c r="AZP361" s="1"/>
      <c r="AZQ361" s="1"/>
      <c r="AZR361" s="1"/>
      <c r="AZS361" s="1"/>
      <c r="AZT361" s="1"/>
      <c r="AZU361" s="1"/>
      <c r="AZV361" s="1"/>
      <c r="AZW361" s="1"/>
      <c r="AZX361" s="1"/>
      <c r="AZY361" s="1"/>
      <c r="AZZ361" s="1"/>
      <c r="BAA361" s="1"/>
      <c r="BAB361" s="1"/>
      <c r="BAC361" s="1"/>
      <c r="BAD361" s="1"/>
      <c r="BAE361" s="1"/>
      <c r="BAF361" s="1"/>
      <c r="BAG361" s="1"/>
      <c r="BAH361" s="1"/>
      <c r="BAI361" s="1"/>
      <c r="BAJ361" s="1"/>
      <c r="BAK361" s="1"/>
      <c r="BAL361" s="1"/>
      <c r="BAM361" s="1"/>
      <c r="BAN361" s="1"/>
      <c r="BAO361" s="1"/>
      <c r="BAP361" s="1"/>
      <c r="BAQ361" s="1"/>
      <c r="BAR361" s="1"/>
      <c r="BAS361" s="1"/>
      <c r="BAT361" s="1"/>
      <c r="BAU361" s="1"/>
      <c r="BAV361" s="1"/>
      <c r="BAW361" s="1"/>
      <c r="BAX361" s="1"/>
      <c r="BAY361" s="1"/>
      <c r="BAZ361" s="1"/>
      <c r="BBA361" s="1"/>
      <c r="BBB361" s="1"/>
      <c r="BBC361" s="1"/>
      <c r="BBD361" s="1"/>
      <c r="BBE361" s="1"/>
      <c r="BBF361" s="1"/>
      <c r="BBG361" s="1"/>
      <c r="BBH361" s="1"/>
      <c r="BBI361" s="1"/>
      <c r="BBJ361" s="1"/>
      <c r="BBK361" s="1"/>
      <c r="BBL361" s="1"/>
      <c r="BBM361" s="1"/>
      <c r="BBN361" s="1"/>
      <c r="BBO361" s="1"/>
      <c r="BBP361" s="1"/>
      <c r="BBQ361" s="1"/>
      <c r="BBR361" s="1"/>
      <c r="BBS361" s="1"/>
      <c r="BBT361" s="1"/>
      <c r="BBU361" s="1"/>
      <c r="BBV361" s="1"/>
      <c r="BBW361" s="1"/>
      <c r="BBX361" s="1"/>
      <c r="BBY361" s="1"/>
      <c r="BBZ361" s="1"/>
      <c r="BCA361" s="1"/>
      <c r="BCB361" s="1"/>
      <c r="BCC361" s="1"/>
      <c r="BCD361" s="1"/>
      <c r="BCE361" s="1"/>
      <c r="BCF361" s="1"/>
      <c r="BCG361" s="1"/>
      <c r="BCH361" s="1"/>
      <c r="BCI361" s="1"/>
      <c r="BCJ361" s="1"/>
      <c r="BCK361" s="1"/>
      <c r="BCL361" s="1"/>
      <c r="BCM361" s="1"/>
      <c r="BCN361" s="1"/>
      <c r="BCO361" s="1"/>
      <c r="BCP361" s="1"/>
      <c r="BCQ361" s="1"/>
      <c r="BCR361" s="1"/>
      <c r="BCS361" s="1"/>
      <c r="BCT361" s="1"/>
      <c r="BCU361" s="1"/>
      <c r="BCV361" s="1"/>
      <c r="BCW361" s="1"/>
      <c r="BCX361" s="1"/>
      <c r="BCY361" s="1"/>
      <c r="BCZ361" s="1"/>
      <c r="BDA361" s="1"/>
      <c r="BDB361" s="1"/>
      <c r="BDC361" s="1"/>
      <c r="BDD361" s="1"/>
      <c r="BDE361" s="1"/>
      <c r="BDF361" s="1"/>
      <c r="BDG361" s="1"/>
      <c r="BDH361" s="1"/>
      <c r="BDI361" s="1"/>
      <c r="BDJ361" s="1"/>
      <c r="BDK361" s="1"/>
      <c r="BDL361" s="1"/>
      <c r="BDM361" s="1"/>
      <c r="BDN361" s="1"/>
      <c r="BDO361" s="1"/>
      <c r="BDP361" s="1"/>
      <c r="BDQ361" s="1"/>
      <c r="BDR361" s="1"/>
      <c r="BDS361" s="1"/>
      <c r="BDT361" s="1"/>
      <c r="BDU361" s="1"/>
      <c r="BDV361" s="1"/>
      <c r="BDW361" s="1"/>
      <c r="BDX361" s="1"/>
      <c r="BDY361" s="1"/>
      <c r="BDZ361" s="1"/>
      <c r="BEA361" s="1"/>
      <c r="BEB361" s="1"/>
      <c r="BEC361" s="1"/>
      <c r="BED361" s="1"/>
      <c r="BEE361" s="1"/>
      <c r="BEF361" s="1"/>
      <c r="BEG361" s="1"/>
      <c r="BEH361" s="1"/>
      <c r="BEI361" s="1"/>
      <c r="BEJ361" s="1"/>
      <c r="BEK361" s="1"/>
      <c r="BEL361" s="1"/>
      <c r="BEM361" s="1"/>
      <c r="BEN361" s="1"/>
      <c r="BEO361" s="1"/>
      <c r="BEP361" s="1"/>
      <c r="BEQ361" s="1"/>
      <c r="BER361" s="1"/>
      <c r="BES361" s="1"/>
      <c r="BET361" s="1"/>
      <c r="BEU361" s="1"/>
      <c r="BEV361" s="1"/>
      <c r="BEW361" s="1"/>
      <c r="BEX361" s="1"/>
      <c r="BEY361" s="1"/>
      <c r="BEZ361" s="1"/>
      <c r="BFA361" s="1"/>
      <c r="BFB361" s="1"/>
      <c r="BFC361" s="1"/>
      <c r="BFD361" s="1"/>
      <c r="BFE361" s="1"/>
      <c r="BFF361" s="1"/>
      <c r="BFG361" s="1"/>
      <c r="BFH361" s="1"/>
      <c r="BFI361" s="1"/>
      <c r="BFJ361" s="1"/>
      <c r="BFK361" s="1"/>
      <c r="BFL361" s="1"/>
      <c r="BFM361" s="1"/>
      <c r="BFN361" s="1"/>
      <c r="BFO361" s="1"/>
      <c r="BFP361" s="1"/>
      <c r="BFQ361" s="1"/>
      <c r="BFR361" s="1"/>
      <c r="BFS361" s="1"/>
      <c r="BFT361" s="1"/>
      <c r="BFU361" s="1"/>
      <c r="BFV361" s="1"/>
      <c r="BFW361" s="1"/>
      <c r="BFX361" s="1"/>
      <c r="BFY361" s="1"/>
      <c r="BFZ361" s="1"/>
      <c r="BGA361" s="1"/>
      <c r="BGB361" s="1"/>
      <c r="BGC361" s="1"/>
      <c r="BGD361" s="1"/>
      <c r="BGE361" s="1"/>
      <c r="BGF361" s="1"/>
      <c r="BGG361" s="1"/>
      <c r="BGH361" s="1"/>
      <c r="BGI361" s="1"/>
      <c r="BGJ361" s="1"/>
      <c r="BGK361" s="1"/>
      <c r="BGL361" s="1"/>
      <c r="BGM361" s="1"/>
      <c r="BGN361" s="1"/>
      <c r="BGO361" s="1"/>
      <c r="BGP361" s="1"/>
      <c r="BGQ361" s="1"/>
      <c r="BGR361" s="1"/>
      <c r="BGS361" s="1"/>
      <c r="BGT361" s="1"/>
      <c r="BGU361" s="1"/>
      <c r="BGV361" s="1"/>
      <c r="BGW361" s="1"/>
      <c r="BGX361" s="1"/>
      <c r="BGY361" s="1"/>
      <c r="BGZ361" s="1"/>
      <c r="BHA361" s="1"/>
      <c r="BHB361" s="1"/>
      <c r="BHC361" s="1"/>
      <c r="BHD361" s="1"/>
      <c r="BHE361" s="1"/>
      <c r="BHF361" s="1"/>
      <c r="BHG361" s="1"/>
      <c r="BHH361" s="1"/>
      <c r="BHI361" s="1"/>
      <c r="BHJ361" s="1"/>
      <c r="BHK361" s="1"/>
      <c r="BHL361" s="1"/>
      <c r="BHM361" s="1"/>
      <c r="BHN361" s="1"/>
      <c r="BHO361" s="1"/>
      <c r="BHP361" s="1"/>
      <c r="BHQ361" s="1"/>
      <c r="BHR361" s="1"/>
      <c r="BHS361" s="1"/>
      <c r="BHT361" s="1"/>
      <c r="BHU361" s="1"/>
      <c r="BHV361" s="1"/>
      <c r="BHW361" s="1"/>
      <c r="BHX361" s="1"/>
      <c r="BHY361" s="1"/>
      <c r="BHZ361" s="1"/>
      <c r="BIA361" s="1"/>
      <c r="BIB361" s="1"/>
      <c r="BIC361" s="1"/>
      <c r="BID361" s="1"/>
      <c r="BIE361" s="1"/>
      <c r="BIF361" s="1"/>
      <c r="BIG361" s="1"/>
      <c r="BIH361" s="1"/>
      <c r="BII361" s="1"/>
      <c r="BIJ361" s="1"/>
      <c r="BIK361" s="1"/>
      <c r="BIL361" s="1"/>
      <c r="BIM361" s="1"/>
      <c r="BIN361" s="1"/>
      <c r="BIO361" s="1"/>
      <c r="BIP361" s="1"/>
      <c r="BIQ361" s="1"/>
      <c r="BIR361" s="1"/>
      <c r="BIS361" s="1"/>
      <c r="BIT361" s="1"/>
      <c r="BIU361" s="1"/>
      <c r="BIV361" s="1"/>
      <c r="BIW361" s="1"/>
      <c r="BIX361" s="1"/>
      <c r="BIY361" s="1"/>
      <c r="BIZ361" s="1"/>
      <c r="BJA361" s="1"/>
      <c r="BJB361" s="1"/>
      <c r="BJC361" s="1"/>
      <c r="BJD361" s="1"/>
      <c r="BJE361" s="1"/>
      <c r="BJF361" s="1"/>
      <c r="BJG361" s="1"/>
      <c r="BJH361" s="1"/>
      <c r="BJI361" s="1"/>
      <c r="BJJ361" s="1"/>
      <c r="BJK361" s="1"/>
      <c r="BJL361" s="1"/>
      <c r="BJM361" s="1"/>
      <c r="BJN361" s="1"/>
      <c r="BJO361" s="1"/>
      <c r="BJP361" s="1"/>
      <c r="BJQ361" s="1"/>
      <c r="BJR361" s="1"/>
      <c r="BJS361" s="1"/>
      <c r="BJT361" s="1"/>
      <c r="BJU361" s="1"/>
      <c r="BJV361" s="1"/>
      <c r="BJW361" s="1"/>
      <c r="BJX361" s="1"/>
      <c r="BJY361" s="1"/>
      <c r="BJZ361" s="1"/>
      <c r="BKA361" s="1"/>
      <c r="BKB361" s="1"/>
      <c r="BKC361" s="1"/>
      <c r="BKD361" s="1"/>
      <c r="BKE361" s="1"/>
      <c r="BKF361" s="1"/>
      <c r="BKG361" s="1"/>
      <c r="BKH361" s="1"/>
      <c r="BKI361" s="1"/>
      <c r="BKJ361" s="1"/>
      <c r="BKK361" s="1"/>
      <c r="BKL361" s="1"/>
      <c r="BKM361" s="1"/>
      <c r="BKN361" s="1"/>
      <c r="BKO361" s="1"/>
      <c r="BKP361" s="1"/>
      <c r="BKQ361" s="1"/>
      <c r="BKR361" s="1"/>
      <c r="BKS361" s="1"/>
      <c r="BKT361" s="1"/>
      <c r="BKU361" s="1"/>
      <c r="BKV361" s="1"/>
      <c r="BKW361" s="1"/>
      <c r="BKX361" s="1"/>
      <c r="BKY361" s="1"/>
      <c r="BKZ361" s="1"/>
      <c r="BLA361" s="1"/>
      <c r="BLB361" s="1"/>
      <c r="BLC361" s="1"/>
      <c r="BLD361" s="1"/>
      <c r="BLE361" s="1"/>
      <c r="BLF361" s="1"/>
      <c r="BLG361" s="1"/>
      <c r="BLH361" s="1"/>
      <c r="BLI361" s="1"/>
      <c r="BLJ361" s="1"/>
      <c r="BLK361" s="1"/>
      <c r="BLL361" s="1"/>
      <c r="BLM361" s="1"/>
      <c r="BLN361" s="1"/>
      <c r="BLO361" s="1"/>
      <c r="BLP361" s="1"/>
      <c r="BLQ361" s="1"/>
      <c r="BLR361" s="1"/>
      <c r="BLS361" s="1"/>
      <c r="BLT361" s="1"/>
      <c r="BLU361" s="1"/>
      <c r="BLV361" s="1"/>
      <c r="BLW361" s="1"/>
      <c r="BLX361" s="1"/>
      <c r="BLY361" s="1"/>
      <c r="BLZ361" s="1"/>
      <c r="BMA361" s="1"/>
      <c r="BMB361" s="1"/>
      <c r="BMC361" s="1"/>
      <c r="BMD361" s="1"/>
      <c r="BME361" s="1"/>
      <c r="BMF361" s="1"/>
      <c r="BMG361" s="1"/>
      <c r="BMH361" s="1"/>
      <c r="BMI361" s="1"/>
      <c r="BMJ361" s="1"/>
      <c r="BMK361" s="1"/>
      <c r="BML361" s="1"/>
      <c r="BMM361" s="1"/>
      <c r="BMN361" s="1"/>
      <c r="BMO361" s="1"/>
      <c r="BMP361" s="1"/>
      <c r="BMQ361" s="1"/>
      <c r="BMR361" s="1"/>
      <c r="BMS361" s="1"/>
      <c r="BMT361" s="1"/>
      <c r="BMU361" s="1"/>
      <c r="BMV361" s="1"/>
      <c r="BMW361" s="1"/>
      <c r="BMX361" s="1"/>
      <c r="BMY361" s="1"/>
      <c r="BMZ361" s="1"/>
      <c r="BNA361" s="1"/>
      <c r="BNB361" s="1"/>
      <c r="BNC361" s="1"/>
      <c r="BND361" s="1"/>
      <c r="BNE361" s="1"/>
      <c r="BNF361" s="1"/>
      <c r="BNG361" s="1"/>
      <c r="BNH361" s="1"/>
      <c r="BNI361" s="1"/>
      <c r="BNJ361" s="1"/>
      <c r="BNK361" s="1"/>
      <c r="BNL361" s="1"/>
      <c r="BNM361" s="1"/>
      <c r="BNN361" s="1"/>
      <c r="BNO361" s="1"/>
      <c r="BNP361" s="1"/>
      <c r="BNQ361" s="1"/>
      <c r="BNR361" s="1"/>
      <c r="BNS361" s="1"/>
      <c r="BNT361" s="1"/>
      <c r="BNU361" s="1"/>
      <c r="BNV361" s="1"/>
      <c r="BNW361" s="1"/>
      <c r="BNX361" s="1"/>
      <c r="BNY361" s="1"/>
      <c r="BNZ361" s="1"/>
      <c r="BOA361" s="1"/>
      <c r="BOB361" s="1"/>
      <c r="BOC361" s="1"/>
      <c r="BOD361" s="1"/>
      <c r="BOE361" s="1"/>
      <c r="BOF361" s="1"/>
      <c r="BOG361" s="1"/>
      <c r="BOH361" s="1"/>
      <c r="BOI361" s="1"/>
      <c r="BOJ361" s="1"/>
      <c r="BOK361" s="1"/>
      <c r="BOL361" s="1"/>
      <c r="BOM361" s="1"/>
      <c r="BON361" s="1"/>
      <c r="BOO361" s="1"/>
      <c r="BOP361" s="1"/>
      <c r="BOQ361" s="1"/>
      <c r="BOR361" s="1"/>
      <c r="BOS361" s="1"/>
      <c r="BOT361" s="1"/>
      <c r="BOU361" s="1"/>
      <c r="BOV361" s="1"/>
      <c r="BOW361" s="1"/>
      <c r="BOX361" s="1"/>
      <c r="BOY361" s="1"/>
      <c r="BOZ361" s="1"/>
      <c r="BPA361" s="1"/>
      <c r="BPB361" s="1"/>
      <c r="BPC361" s="1"/>
      <c r="BPD361" s="1"/>
      <c r="BPE361" s="1"/>
      <c r="BPF361" s="1"/>
      <c r="BPG361" s="1"/>
      <c r="BPH361" s="1"/>
      <c r="BPI361" s="1"/>
      <c r="BPJ361" s="1"/>
      <c r="BPK361" s="1"/>
      <c r="BPL361" s="1"/>
      <c r="BPM361" s="1"/>
      <c r="BPN361" s="1"/>
      <c r="BPO361" s="1"/>
      <c r="BPP361" s="1"/>
      <c r="BPQ361" s="1"/>
      <c r="BPR361" s="1"/>
      <c r="BPS361" s="1"/>
      <c r="BPT361" s="1"/>
      <c r="BPU361" s="1"/>
      <c r="BPV361" s="1"/>
      <c r="BPW361" s="1"/>
      <c r="BPX361" s="1"/>
      <c r="BPY361" s="1"/>
      <c r="BPZ361" s="1"/>
      <c r="BQA361" s="1"/>
      <c r="BQB361" s="1"/>
      <c r="BQC361" s="1"/>
      <c r="BQD361" s="1"/>
      <c r="BQE361" s="1"/>
      <c r="BQF361" s="1"/>
      <c r="BQG361" s="1"/>
      <c r="BQH361" s="1"/>
      <c r="BQI361" s="1"/>
      <c r="BQJ361" s="1"/>
      <c r="BQK361" s="1"/>
      <c r="BQL361" s="1"/>
      <c r="BQM361" s="1"/>
      <c r="BQN361" s="1"/>
      <c r="BQO361" s="1"/>
      <c r="BQP361" s="1"/>
      <c r="BQQ361" s="1"/>
      <c r="BQR361" s="1"/>
      <c r="BQS361" s="1"/>
      <c r="BQT361" s="1"/>
      <c r="BQU361" s="1"/>
      <c r="BQV361" s="1"/>
      <c r="BQW361" s="1"/>
      <c r="BQX361" s="1"/>
      <c r="BQY361" s="1"/>
      <c r="BQZ361" s="1"/>
      <c r="BRA361" s="1"/>
      <c r="BRB361" s="1"/>
      <c r="BRC361" s="1"/>
      <c r="BRD361" s="1"/>
      <c r="BRE361" s="1"/>
      <c r="BRF361" s="1"/>
      <c r="BRG361" s="1"/>
      <c r="BRH361" s="1"/>
      <c r="BRI361" s="1"/>
      <c r="BRJ361" s="1"/>
      <c r="BRK361" s="1"/>
      <c r="BRL361" s="1"/>
      <c r="BRM361" s="1"/>
      <c r="BRN361" s="1"/>
      <c r="BRO361" s="1"/>
      <c r="BRP361" s="1"/>
      <c r="BRQ361" s="1"/>
      <c r="BRR361" s="1"/>
      <c r="BRS361" s="1"/>
      <c r="BRT361" s="1"/>
      <c r="BRU361" s="1"/>
      <c r="BRV361" s="1"/>
      <c r="BRW361" s="1"/>
      <c r="BRX361" s="1"/>
      <c r="BRY361" s="1"/>
      <c r="BRZ361" s="1"/>
      <c r="BSA361" s="1"/>
      <c r="BSB361" s="1"/>
      <c r="BSC361" s="1"/>
      <c r="BSD361" s="1"/>
      <c r="BSE361" s="1"/>
      <c r="BSF361" s="1"/>
      <c r="BSG361" s="1"/>
      <c r="BSH361" s="1"/>
      <c r="BSI361" s="1"/>
      <c r="BSJ361" s="1"/>
      <c r="BSK361" s="1"/>
      <c r="BSL361" s="1"/>
      <c r="BSM361" s="1"/>
      <c r="BSN361" s="1"/>
      <c r="BSO361" s="1"/>
      <c r="BSP361" s="1"/>
      <c r="BSQ361" s="1"/>
      <c r="BSR361" s="1"/>
      <c r="BSS361" s="1"/>
      <c r="BST361" s="1"/>
      <c r="BSU361" s="1"/>
      <c r="BSV361" s="1"/>
      <c r="BSW361" s="1"/>
      <c r="BSX361" s="1"/>
      <c r="BSY361" s="1"/>
      <c r="BSZ361" s="1"/>
      <c r="BTA361" s="1"/>
      <c r="BTB361" s="1"/>
      <c r="BTC361" s="1"/>
      <c r="BTD361" s="1"/>
      <c r="BTE361" s="1"/>
      <c r="BTF361" s="1"/>
      <c r="BTG361" s="1"/>
      <c r="BTH361" s="1"/>
      <c r="BTI361" s="1"/>
      <c r="BTJ361" s="1"/>
      <c r="BTK361" s="1"/>
      <c r="BTL361" s="1"/>
      <c r="BTM361" s="1"/>
      <c r="BTN361" s="1"/>
      <c r="BTO361" s="1"/>
      <c r="BTP361" s="1"/>
      <c r="BTQ361" s="1"/>
      <c r="BTR361" s="1"/>
      <c r="BTS361" s="1"/>
      <c r="BTT361" s="1"/>
      <c r="BTU361" s="1"/>
      <c r="BTV361" s="1"/>
      <c r="BTW361" s="1"/>
      <c r="BTX361" s="1"/>
      <c r="BTY361" s="1"/>
      <c r="BTZ361" s="1"/>
      <c r="BUA361" s="1"/>
      <c r="BUB361" s="1"/>
      <c r="BUC361" s="1"/>
      <c r="BUD361" s="1"/>
      <c r="BUE361" s="1"/>
      <c r="BUF361" s="1"/>
      <c r="BUG361" s="1"/>
      <c r="BUH361" s="1"/>
      <c r="BUI361" s="1"/>
      <c r="BUJ361" s="1"/>
      <c r="BUK361" s="1"/>
      <c r="BUL361" s="1"/>
      <c r="BUM361" s="1"/>
      <c r="BUN361" s="1"/>
      <c r="BUO361" s="1"/>
      <c r="BUP361" s="1"/>
      <c r="BUQ361" s="1"/>
      <c r="BUR361" s="1"/>
      <c r="BUS361" s="1"/>
      <c r="BUT361" s="1"/>
      <c r="BUU361" s="1"/>
      <c r="BUV361" s="1"/>
      <c r="BUW361" s="1"/>
      <c r="BUX361" s="1"/>
      <c r="BUY361" s="1"/>
      <c r="BUZ361" s="1"/>
      <c r="BVA361" s="1"/>
      <c r="BVB361" s="1"/>
      <c r="BVC361" s="1"/>
      <c r="BVD361" s="1"/>
      <c r="BVE361" s="1"/>
      <c r="BVF361" s="1"/>
      <c r="BVG361" s="1"/>
      <c r="BVH361" s="1"/>
      <c r="BVI361" s="1"/>
      <c r="BVJ361" s="1"/>
      <c r="BVK361" s="1"/>
      <c r="BVL361" s="1"/>
      <c r="BVM361" s="1"/>
      <c r="BVN361" s="1"/>
      <c r="BVO361" s="1"/>
      <c r="BVP361" s="1"/>
      <c r="BVQ361" s="1"/>
      <c r="BVR361" s="1"/>
      <c r="BVS361" s="1"/>
      <c r="BVT361" s="1"/>
      <c r="BVU361" s="1"/>
      <c r="BVV361" s="1"/>
      <c r="BVW361" s="1"/>
      <c r="BVX361" s="1"/>
      <c r="BVY361" s="1"/>
      <c r="BVZ361" s="1"/>
      <c r="BWA361" s="1"/>
      <c r="BWB361" s="1"/>
      <c r="BWC361" s="1"/>
      <c r="BWD361" s="1"/>
      <c r="BWE361" s="1"/>
      <c r="BWF361" s="1"/>
      <c r="BWG361" s="1"/>
      <c r="BWH361" s="1"/>
      <c r="BWI361" s="1"/>
      <c r="BWJ361" s="1"/>
      <c r="BWK361" s="1"/>
      <c r="BWL361" s="1"/>
      <c r="BWM361" s="1"/>
      <c r="BWN361" s="1"/>
      <c r="BWO361" s="1"/>
      <c r="BWP361" s="1"/>
      <c r="BWQ361" s="1"/>
      <c r="BWR361" s="1"/>
      <c r="BWS361" s="1"/>
      <c r="BWT361" s="1"/>
      <c r="BWU361" s="1"/>
      <c r="BWV361" s="1"/>
      <c r="BWW361" s="1"/>
      <c r="BWX361" s="1"/>
      <c r="BWY361" s="1"/>
      <c r="BWZ361" s="1"/>
      <c r="BXA361" s="1"/>
      <c r="BXB361" s="1"/>
      <c r="BXC361" s="1"/>
      <c r="BXD361" s="1"/>
      <c r="BXE361" s="1"/>
      <c r="BXF361" s="1"/>
      <c r="BXG361" s="1"/>
      <c r="BXH361" s="1"/>
      <c r="BXI361" s="1"/>
      <c r="BXJ361" s="1"/>
      <c r="BXK361" s="1"/>
      <c r="BXL361" s="1"/>
      <c r="BXM361" s="1"/>
      <c r="BXN361" s="1"/>
      <c r="BXO361" s="1"/>
      <c r="BXP361" s="1"/>
      <c r="BXQ361" s="1"/>
      <c r="BXR361" s="1"/>
      <c r="BXS361" s="1"/>
      <c r="BXT361" s="1"/>
      <c r="BXU361" s="1"/>
      <c r="BXV361" s="1"/>
      <c r="BXW361" s="1"/>
      <c r="BXX361" s="1"/>
      <c r="BXY361" s="1"/>
      <c r="BXZ361" s="1"/>
      <c r="BYA361" s="1"/>
      <c r="BYB361" s="1"/>
      <c r="BYC361" s="1"/>
      <c r="BYD361" s="1"/>
      <c r="BYE361" s="1"/>
      <c r="BYF361" s="1"/>
      <c r="BYG361" s="1"/>
      <c r="BYH361" s="1"/>
      <c r="BYI361" s="1"/>
      <c r="BYJ361" s="1"/>
      <c r="BYK361" s="1"/>
      <c r="BYL361" s="1"/>
      <c r="BYM361" s="1"/>
      <c r="BYN361" s="1"/>
      <c r="BYO361" s="1"/>
      <c r="BYP361" s="1"/>
      <c r="BYQ361" s="1"/>
      <c r="BYR361" s="1"/>
      <c r="BYS361" s="1"/>
      <c r="BYT361" s="1"/>
      <c r="BYU361" s="1"/>
      <c r="BYV361" s="1"/>
      <c r="BYW361" s="1"/>
      <c r="BYX361" s="1"/>
      <c r="BYY361" s="1"/>
      <c r="BYZ361" s="1"/>
      <c r="BZA361" s="1"/>
      <c r="BZB361" s="1"/>
      <c r="BZC361" s="1"/>
      <c r="BZD361" s="1"/>
      <c r="BZE361" s="1"/>
      <c r="BZF361" s="1"/>
      <c r="BZG361" s="1"/>
      <c r="BZH361" s="1"/>
      <c r="BZI361" s="1"/>
      <c r="BZJ361" s="1"/>
      <c r="BZK361" s="1"/>
      <c r="BZL361" s="1"/>
      <c r="BZM361" s="1"/>
      <c r="BZN361" s="1"/>
      <c r="BZO361" s="1"/>
      <c r="BZP361" s="1"/>
      <c r="BZQ361" s="1"/>
      <c r="BZR361" s="1"/>
      <c r="BZS361" s="1"/>
      <c r="BZT361" s="1"/>
      <c r="BZU361" s="1"/>
      <c r="BZV361" s="1"/>
      <c r="BZW361" s="1"/>
      <c r="BZX361" s="1"/>
      <c r="BZY361" s="1"/>
      <c r="BZZ361" s="1"/>
      <c r="CAA361" s="1"/>
      <c r="CAB361" s="1"/>
      <c r="CAC361" s="1"/>
      <c r="CAD361" s="1"/>
      <c r="CAE361" s="1"/>
      <c r="CAF361" s="1"/>
      <c r="CAG361" s="1"/>
      <c r="CAH361" s="1"/>
      <c r="CAI361" s="1"/>
      <c r="CAJ361" s="1"/>
      <c r="CAK361" s="1"/>
      <c r="CAL361" s="1"/>
      <c r="CAM361" s="1"/>
      <c r="CAN361" s="1"/>
      <c r="CAO361" s="1"/>
      <c r="CAP361" s="1"/>
      <c r="CAQ361" s="1"/>
      <c r="CAR361" s="1"/>
      <c r="CAS361" s="1"/>
      <c r="CAT361" s="1"/>
      <c r="CAU361" s="1"/>
      <c r="CAV361" s="1"/>
      <c r="CAW361" s="1"/>
      <c r="CAX361" s="1"/>
      <c r="CAY361" s="1"/>
      <c r="CAZ361" s="1"/>
      <c r="CBA361" s="1"/>
      <c r="CBB361" s="1"/>
      <c r="CBC361" s="1"/>
      <c r="CBD361" s="1"/>
      <c r="CBE361" s="1"/>
      <c r="CBF361" s="1"/>
      <c r="CBG361" s="1"/>
      <c r="CBH361" s="1"/>
      <c r="CBI361" s="1"/>
      <c r="CBJ361" s="1"/>
      <c r="CBK361" s="1"/>
      <c r="CBL361" s="1"/>
      <c r="CBM361" s="1"/>
      <c r="CBN361" s="1"/>
      <c r="CBO361" s="1"/>
      <c r="CBP361" s="1"/>
      <c r="CBQ361" s="1"/>
      <c r="CBR361" s="1"/>
      <c r="CBS361" s="1"/>
      <c r="CBT361" s="1"/>
      <c r="CBU361" s="1"/>
      <c r="CBV361" s="1"/>
      <c r="CBW361" s="1"/>
      <c r="CBX361" s="1"/>
      <c r="CBY361" s="1"/>
      <c r="CBZ361" s="1"/>
      <c r="CCA361" s="1"/>
      <c r="CCB361" s="1"/>
      <c r="CCC361" s="1"/>
      <c r="CCD361" s="1"/>
      <c r="CCE361" s="1"/>
      <c r="CCF361" s="1"/>
      <c r="CCG361" s="1"/>
      <c r="CCH361" s="1"/>
      <c r="CCI361" s="1"/>
      <c r="CCJ361" s="1"/>
      <c r="CCK361" s="1"/>
      <c r="CCL361" s="1"/>
      <c r="CCM361" s="1"/>
      <c r="CCN361" s="1"/>
      <c r="CCO361" s="1"/>
      <c r="CCP361" s="1"/>
      <c r="CCQ361" s="1"/>
      <c r="CCR361" s="1"/>
      <c r="CCS361" s="1"/>
      <c r="CCT361" s="1"/>
      <c r="CCU361" s="1"/>
      <c r="CCV361" s="1"/>
      <c r="CCW361" s="1"/>
      <c r="CCX361" s="1"/>
      <c r="CCY361" s="1"/>
      <c r="CCZ361" s="1"/>
      <c r="CDA361" s="1"/>
      <c r="CDB361" s="1"/>
      <c r="CDC361" s="1"/>
      <c r="CDD361" s="1"/>
      <c r="CDE361" s="1"/>
      <c r="CDF361" s="1"/>
      <c r="CDG361" s="1"/>
      <c r="CDH361" s="1"/>
      <c r="CDI361" s="1"/>
      <c r="CDJ361" s="1"/>
      <c r="CDK361" s="1"/>
      <c r="CDL361" s="1"/>
      <c r="CDM361" s="1"/>
      <c r="CDN361" s="1"/>
      <c r="CDO361" s="1"/>
      <c r="CDP361" s="1"/>
      <c r="CDQ361" s="1"/>
      <c r="CDR361" s="1"/>
      <c r="CDS361" s="1"/>
      <c r="CDT361" s="1"/>
      <c r="CDU361" s="1"/>
      <c r="CDV361" s="1"/>
      <c r="CDW361" s="1"/>
      <c r="CDX361" s="1"/>
      <c r="CDY361" s="1"/>
      <c r="CDZ361" s="1"/>
      <c r="CEA361" s="1"/>
      <c r="CEB361" s="1"/>
      <c r="CEC361" s="1"/>
      <c r="CED361" s="1"/>
      <c r="CEE361" s="1"/>
      <c r="CEF361" s="1"/>
      <c r="CEG361" s="1"/>
      <c r="CEH361" s="1"/>
      <c r="CEI361" s="1"/>
      <c r="CEJ361" s="1"/>
      <c r="CEK361" s="1"/>
      <c r="CEL361" s="1"/>
      <c r="CEM361" s="1"/>
      <c r="CEN361" s="1"/>
      <c r="CEO361" s="1"/>
      <c r="CEP361" s="1"/>
      <c r="CEQ361" s="1"/>
      <c r="CER361" s="1"/>
      <c r="CES361" s="1"/>
      <c r="CET361" s="1"/>
      <c r="CEU361" s="1"/>
      <c r="CEV361" s="1"/>
      <c r="CEW361" s="1"/>
      <c r="CEX361" s="1"/>
      <c r="CEY361" s="1"/>
      <c r="CEZ361" s="1"/>
      <c r="CFA361" s="1"/>
      <c r="CFB361" s="1"/>
      <c r="CFC361" s="1"/>
      <c r="CFD361" s="1"/>
      <c r="CFE361" s="1"/>
      <c r="CFF361" s="1"/>
      <c r="CFG361" s="1"/>
      <c r="CFH361" s="1"/>
      <c r="CFI361" s="1"/>
      <c r="CFJ361" s="1"/>
      <c r="CFK361" s="1"/>
      <c r="CFL361" s="1"/>
      <c r="CFM361" s="1"/>
      <c r="CFN361" s="1"/>
      <c r="CFO361" s="1"/>
      <c r="CFP361" s="1"/>
      <c r="CFQ361" s="1"/>
      <c r="CFR361" s="1"/>
      <c r="CFS361" s="1"/>
      <c r="CFT361" s="1"/>
      <c r="CFU361" s="1"/>
      <c r="CFV361" s="1"/>
      <c r="CFW361" s="1"/>
      <c r="CFX361" s="1"/>
      <c r="CFY361" s="1"/>
      <c r="CFZ361" s="1"/>
      <c r="CGA361" s="1"/>
      <c r="CGB361" s="1"/>
      <c r="CGC361" s="1"/>
      <c r="CGD361" s="1"/>
      <c r="CGE361" s="1"/>
      <c r="CGF361" s="1"/>
      <c r="CGG361" s="1"/>
      <c r="CGH361" s="1"/>
      <c r="CGI361" s="1"/>
      <c r="CGJ361" s="1"/>
      <c r="CGK361" s="1"/>
      <c r="CGL361" s="1"/>
      <c r="CGM361" s="1"/>
      <c r="CGN361" s="1"/>
      <c r="CGO361" s="1"/>
      <c r="CGP361" s="1"/>
      <c r="CGQ361" s="1"/>
      <c r="CGR361" s="1"/>
      <c r="CGS361" s="1"/>
      <c r="CGT361" s="1"/>
      <c r="CGU361" s="1"/>
      <c r="CGV361" s="1"/>
      <c r="CGW361" s="1"/>
      <c r="CGX361" s="1"/>
      <c r="CGY361" s="1"/>
      <c r="CGZ361" s="1"/>
      <c r="CHA361" s="1"/>
      <c r="CHB361" s="1"/>
      <c r="CHC361" s="1"/>
      <c r="CHD361" s="1"/>
      <c r="CHE361" s="1"/>
      <c r="CHF361" s="1"/>
      <c r="CHG361" s="1"/>
      <c r="CHH361" s="1"/>
      <c r="CHI361" s="1"/>
      <c r="CHJ361" s="1"/>
      <c r="CHK361" s="1"/>
      <c r="CHL361" s="1"/>
      <c r="CHM361" s="1"/>
      <c r="CHN361" s="1"/>
      <c r="CHO361" s="1"/>
      <c r="CHP361" s="1"/>
      <c r="CHQ361" s="1"/>
      <c r="CHR361" s="1"/>
      <c r="CHS361" s="1"/>
      <c r="CHT361" s="1"/>
      <c r="CHU361" s="1"/>
      <c r="CHV361" s="1"/>
      <c r="CHW361" s="1"/>
      <c r="CHX361" s="1"/>
      <c r="CHY361" s="1"/>
      <c r="CHZ361" s="1"/>
      <c r="CIA361" s="1"/>
      <c r="CIB361" s="1"/>
      <c r="CIC361" s="1"/>
      <c r="CID361" s="1"/>
      <c r="CIE361" s="1"/>
      <c r="CIF361" s="1"/>
      <c r="CIG361" s="1"/>
      <c r="CIH361" s="1"/>
      <c r="CII361" s="1"/>
      <c r="CIJ361" s="1"/>
      <c r="CIK361" s="1"/>
      <c r="CIL361" s="1"/>
      <c r="CIM361" s="1"/>
      <c r="CIN361" s="1"/>
      <c r="CIO361" s="1"/>
      <c r="CIP361" s="1"/>
      <c r="CIQ361" s="1"/>
      <c r="CIR361" s="1"/>
      <c r="CIS361" s="1"/>
      <c r="CIT361" s="1"/>
      <c r="CIU361" s="1"/>
      <c r="CIV361" s="1"/>
      <c r="CIW361" s="1"/>
      <c r="CIX361" s="1"/>
      <c r="CIY361" s="1"/>
      <c r="CIZ361" s="1"/>
      <c r="CJA361" s="1"/>
      <c r="CJB361" s="1"/>
      <c r="CJC361" s="1"/>
      <c r="CJD361" s="1"/>
      <c r="CJE361" s="1"/>
      <c r="CJF361" s="1"/>
      <c r="CJG361" s="1"/>
      <c r="CJH361" s="1"/>
      <c r="CJI361" s="1"/>
      <c r="CJJ361" s="1"/>
      <c r="CJK361" s="1"/>
      <c r="CJL361" s="1"/>
      <c r="CJM361" s="1"/>
      <c r="CJN361" s="1"/>
      <c r="CJO361" s="1"/>
      <c r="CJP361" s="1"/>
      <c r="CJQ361" s="1"/>
      <c r="CJR361" s="1"/>
      <c r="CJS361" s="1"/>
      <c r="CJT361" s="1"/>
      <c r="CJU361" s="1"/>
      <c r="CJV361" s="1"/>
      <c r="CJW361" s="1"/>
      <c r="CJX361" s="1"/>
      <c r="CJY361" s="1"/>
      <c r="CJZ361" s="1"/>
      <c r="CKA361" s="1"/>
      <c r="CKB361" s="1"/>
      <c r="CKC361" s="1"/>
      <c r="CKD361" s="1"/>
      <c r="CKE361" s="1"/>
      <c r="CKF361" s="1"/>
      <c r="CKG361" s="1"/>
      <c r="CKH361" s="1"/>
      <c r="CKI361" s="1"/>
      <c r="CKJ361" s="1"/>
      <c r="CKK361" s="1"/>
      <c r="CKL361" s="1"/>
      <c r="CKM361" s="1"/>
      <c r="CKN361" s="1"/>
      <c r="CKO361" s="1"/>
      <c r="CKP361" s="1"/>
      <c r="CKQ361" s="1"/>
      <c r="CKR361" s="1"/>
      <c r="CKS361" s="1"/>
      <c r="CKT361" s="1"/>
      <c r="CKU361" s="1"/>
      <c r="CKV361" s="1"/>
      <c r="CKW361" s="1"/>
      <c r="CKX361" s="1"/>
      <c r="CKY361" s="1"/>
      <c r="CKZ361" s="1"/>
      <c r="CLA361" s="1"/>
      <c r="CLB361" s="1"/>
      <c r="CLC361" s="1"/>
      <c r="CLD361" s="1"/>
      <c r="CLE361" s="1"/>
      <c r="CLF361" s="1"/>
      <c r="CLG361" s="1"/>
      <c r="CLH361" s="1"/>
      <c r="CLI361" s="1"/>
      <c r="CLJ361" s="1"/>
      <c r="CLK361" s="1"/>
      <c r="CLL361" s="1"/>
      <c r="CLM361" s="1"/>
      <c r="CLN361" s="1"/>
      <c r="CLO361" s="1"/>
      <c r="CLP361" s="1"/>
      <c r="CLQ361" s="1"/>
      <c r="CLR361" s="1"/>
      <c r="CLS361" s="1"/>
      <c r="CLT361" s="1"/>
      <c r="CLU361" s="1"/>
      <c r="CLV361" s="1"/>
      <c r="CLW361" s="1"/>
      <c r="CLX361" s="1"/>
      <c r="CLY361" s="1"/>
      <c r="CLZ361" s="1"/>
      <c r="CMA361" s="1"/>
      <c r="CMB361" s="1"/>
      <c r="CMC361" s="1"/>
      <c r="CMD361" s="1"/>
      <c r="CME361" s="1"/>
      <c r="CMF361" s="1"/>
      <c r="CMG361" s="1"/>
      <c r="CMH361" s="1"/>
      <c r="CMI361" s="1"/>
      <c r="CMJ361" s="1"/>
      <c r="CMK361" s="1"/>
      <c r="CML361" s="1"/>
      <c r="CMM361" s="1"/>
      <c r="CMN361" s="1"/>
      <c r="CMO361" s="1"/>
      <c r="CMP361" s="1"/>
      <c r="CMQ361" s="1"/>
      <c r="CMR361" s="1"/>
      <c r="CMS361" s="1"/>
      <c r="CMT361" s="1"/>
      <c r="CMU361" s="1"/>
      <c r="CMV361" s="1"/>
      <c r="CMW361" s="1"/>
      <c r="CMX361" s="1"/>
      <c r="CMY361" s="1"/>
      <c r="CMZ361" s="1"/>
      <c r="CNA361" s="1"/>
      <c r="CNB361" s="1"/>
      <c r="CNC361" s="1"/>
      <c r="CND361" s="1"/>
      <c r="CNE361" s="1"/>
      <c r="CNF361" s="1"/>
      <c r="CNG361" s="1"/>
      <c r="CNH361" s="1"/>
      <c r="CNI361" s="1"/>
      <c r="CNJ361" s="1"/>
      <c r="CNK361" s="1"/>
      <c r="CNL361" s="1"/>
      <c r="CNM361" s="1"/>
      <c r="CNN361" s="1"/>
      <c r="CNO361" s="1"/>
      <c r="CNP361" s="1"/>
      <c r="CNQ361" s="1"/>
      <c r="CNR361" s="1"/>
      <c r="CNS361" s="1"/>
      <c r="CNT361" s="1"/>
      <c r="CNU361" s="1"/>
      <c r="CNV361" s="1"/>
      <c r="CNW361" s="1"/>
      <c r="CNX361" s="1"/>
      <c r="CNY361" s="1"/>
      <c r="CNZ361" s="1"/>
      <c r="COA361" s="1"/>
      <c r="COB361" s="1"/>
      <c r="COC361" s="1"/>
      <c r="COD361" s="1"/>
      <c r="COE361" s="1"/>
      <c r="COF361" s="1"/>
      <c r="COG361" s="1"/>
      <c r="COH361" s="1"/>
      <c r="COI361" s="1"/>
      <c r="COJ361" s="1"/>
      <c r="COK361" s="1"/>
      <c r="COL361" s="1"/>
      <c r="COM361" s="1"/>
      <c r="CON361" s="1"/>
      <c r="COO361" s="1"/>
      <c r="COP361" s="1"/>
      <c r="COQ361" s="1"/>
      <c r="COR361" s="1"/>
      <c r="COS361" s="1"/>
      <c r="COT361" s="1"/>
      <c r="COU361" s="1"/>
      <c r="COV361" s="1"/>
      <c r="COW361" s="1"/>
      <c r="COX361" s="1"/>
      <c r="COY361" s="1"/>
      <c r="COZ361" s="1"/>
      <c r="CPA361" s="1"/>
      <c r="CPB361" s="1"/>
      <c r="CPC361" s="1"/>
      <c r="CPD361" s="1"/>
      <c r="CPE361" s="1"/>
      <c r="CPF361" s="1"/>
      <c r="CPG361" s="1"/>
      <c r="CPH361" s="1"/>
      <c r="CPI361" s="1"/>
      <c r="CPJ361" s="1"/>
      <c r="CPK361" s="1"/>
      <c r="CPL361" s="1"/>
      <c r="CPM361" s="1"/>
      <c r="CPN361" s="1"/>
      <c r="CPO361" s="1"/>
      <c r="CPP361" s="1"/>
      <c r="CPQ361" s="1"/>
      <c r="CPR361" s="1"/>
      <c r="CPS361" s="1"/>
      <c r="CPT361" s="1"/>
      <c r="CPU361" s="1"/>
      <c r="CPV361" s="1"/>
      <c r="CPW361" s="1"/>
      <c r="CPX361" s="1"/>
      <c r="CPY361" s="1"/>
      <c r="CPZ361" s="1"/>
      <c r="CQA361" s="1"/>
      <c r="CQB361" s="1"/>
      <c r="CQC361" s="1"/>
      <c r="CQD361" s="1"/>
      <c r="CQE361" s="1"/>
      <c r="CQF361" s="1"/>
      <c r="CQG361" s="1"/>
      <c r="CQH361" s="1"/>
      <c r="CQI361" s="1"/>
      <c r="CQJ361" s="1"/>
      <c r="CQK361" s="1"/>
      <c r="CQL361" s="1"/>
      <c r="CQM361" s="1"/>
      <c r="CQN361" s="1"/>
      <c r="CQO361" s="1"/>
      <c r="CQP361" s="1"/>
      <c r="CQQ361" s="1"/>
      <c r="CQR361" s="1"/>
      <c r="CQS361" s="1"/>
      <c r="CQT361" s="1"/>
      <c r="CQU361" s="1"/>
      <c r="CQV361" s="1"/>
      <c r="CQW361" s="1"/>
      <c r="CQX361" s="1"/>
      <c r="CQY361" s="1"/>
      <c r="CQZ361" s="1"/>
      <c r="CRA361" s="1"/>
      <c r="CRB361" s="1"/>
      <c r="CRC361" s="1"/>
      <c r="CRD361" s="1"/>
      <c r="CRE361" s="1"/>
      <c r="CRF361" s="1"/>
      <c r="CRG361" s="1"/>
      <c r="CRH361" s="1"/>
      <c r="CRI361" s="1"/>
      <c r="CRJ361" s="1"/>
      <c r="CRK361" s="1"/>
      <c r="CRL361" s="1"/>
      <c r="CRM361" s="1"/>
      <c r="CRN361" s="1"/>
      <c r="CRO361" s="1"/>
      <c r="CRP361" s="1"/>
      <c r="CRQ361" s="1"/>
      <c r="CRR361" s="1"/>
      <c r="CRS361" s="1"/>
      <c r="CRT361" s="1"/>
      <c r="CRU361" s="1"/>
      <c r="CRV361" s="1"/>
      <c r="CRW361" s="1"/>
      <c r="CRX361" s="1"/>
      <c r="CRY361" s="1"/>
      <c r="CRZ361" s="1"/>
      <c r="CSA361" s="1"/>
      <c r="CSB361" s="1"/>
      <c r="CSC361" s="1"/>
      <c r="CSD361" s="1"/>
      <c r="CSE361" s="1"/>
      <c r="CSF361" s="1"/>
      <c r="CSG361" s="1"/>
      <c r="CSH361" s="1"/>
      <c r="CSI361" s="1"/>
      <c r="CSJ361" s="1"/>
      <c r="CSK361" s="1"/>
      <c r="CSL361" s="1"/>
      <c r="CSM361" s="1"/>
      <c r="CSN361" s="1"/>
      <c r="CSO361" s="1"/>
      <c r="CSP361" s="1"/>
      <c r="CSQ361" s="1"/>
      <c r="CSR361" s="1"/>
      <c r="CSS361" s="1"/>
      <c r="CST361" s="1"/>
      <c r="CSU361" s="1"/>
      <c r="CSV361" s="1"/>
      <c r="CSW361" s="1"/>
      <c r="CSX361" s="1"/>
      <c r="CSY361" s="1"/>
      <c r="CSZ361" s="1"/>
      <c r="CTA361" s="1"/>
      <c r="CTB361" s="1"/>
      <c r="CTC361" s="1"/>
      <c r="CTD361" s="1"/>
      <c r="CTE361" s="1"/>
      <c r="CTF361" s="1"/>
      <c r="CTG361" s="1"/>
      <c r="CTH361" s="1"/>
      <c r="CTI361" s="1"/>
      <c r="CTJ361" s="1"/>
      <c r="CTK361" s="1"/>
      <c r="CTL361" s="1"/>
      <c r="CTM361" s="1"/>
      <c r="CTN361" s="1"/>
      <c r="CTO361" s="1"/>
      <c r="CTP361" s="1"/>
      <c r="CTQ361" s="1"/>
      <c r="CTR361" s="1"/>
      <c r="CTS361" s="1"/>
      <c r="CTT361" s="1"/>
      <c r="CTU361" s="1"/>
      <c r="CTV361" s="1"/>
      <c r="CTW361" s="1"/>
      <c r="CTX361" s="1"/>
      <c r="CTY361" s="1"/>
      <c r="CTZ361" s="1"/>
      <c r="CUA361" s="1"/>
      <c r="CUB361" s="1"/>
      <c r="CUC361" s="1"/>
      <c r="CUD361" s="1"/>
      <c r="CUE361" s="1"/>
      <c r="CUF361" s="1"/>
      <c r="CUG361" s="1"/>
      <c r="CUH361" s="1"/>
      <c r="CUI361" s="1"/>
      <c r="CUJ361" s="1"/>
      <c r="CUK361" s="1"/>
      <c r="CUL361" s="1"/>
      <c r="CUM361" s="1"/>
      <c r="CUN361" s="1"/>
      <c r="CUO361" s="1"/>
      <c r="CUP361" s="1"/>
      <c r="CUQ361" s="1"/>
      <c r="CUR361" s="1"/>
      <c r="CUS361" s="1"/>
      <c r="CUT361" s="1"/>
      <c r="CUU361" s="1"/>
      <c r="CUV361" s="1"/>
      <c r="CUW361" s="1"/>
      <c r="CUX361" s="1"/>
      <c r="CUY361" s="1"/>
      <c r="CUZ361" s="1"/>
      <c r="CVA361" s="1"/>
      <c r="CVB361" s="1"/>
      <c r="CVC361" s="1"/>
      <c r="CVD361" s="1"/>
      <c r="CVE361" s="1"/>
      <c r="CVF361" s="1"/>
      <c r="CVG361" s="1"/>
      <c r="CVH361" s="1"/>
      <c r="CVI361" s="1"/>
      <c r="CVJ361" s="1"/>
      <c r="CVK361" s="1"/>
      <c r="CVL361" s="1"/>
      <c r="CVM361" s="1"/>
      <c r="CVN361" s="1"/>
      <c r="CVO361" s="1"/>
      <c r="CVP361" s="1"/>
      <c r="CVQ361" s="1"/>
      <c r="CVR361" s="1"/>
      <c r="CVS361" s="1"/>
      <c r="CVT361" s="1"/>
      <c r="CVU361" s="1"/>
      <c r="CVV361" s="1"/>
      <c r="CVW361" s="1"/>
      <c r="CVX361" s="1"/>
      <c r="CVY361" s="1"/>
      <c r="CVZ361" s="1"/>
      <c r="CWA361" s="1"/>
      <c r="CWB361" s="1"/>
      <c r="CWC361" s="1"/>
      <c r="CWD361" s="1"/>
      <c r="CWE361" s="1"/>
      <c r="CWF361" s="1"/>
      <c r="CWG361" s="1"/>
      <c r="CWH361" s="1"/>
      <c r="CWI361" s="1"/>
      <c r="CWJ361" s="1"/>
      <c r="CWK361" s="1"/>
      <c r="CWL361" s="1"/>
      <c r="CWM361" s="1"/>
      <c r="CWN361" s="1"/>
      <c r="CWO361" s="1"/>
      <c r="CWP361" s="1"/>
      <c r="CWQ361" s="1"/>
      <c r="CWR361" s="1"/>
      <c r="CWS361" s="1"/>
      <c r="CWT361" s="1"/>
      <c r="CWU361" s="1"/>
      <c r="CWV361" s="1"/>
      <c r="CWW361" s="1"/>
      <c r="CWX361" s="1"/>
      <c r="CWY361" s="1"/>
      <c r="CWZ361" s="1"/>
      <c r="CXA361" s="1"/>
      <c r="CXB361" s="1"/>
      <c r="CXC361" s="1"/>
      <c r="CXD361" s="1"/>
      <c r="CXE361" s="1"/>
      <c r="CXF361" s="1"/>
      <c r="CXG361" s="1"/>
      <c r="CXH361" s="1"/>
      <c r="CXI361" s="1"/>
      <c r="CXJ361" s="1"/>
      <c r="CXK361" s="1"/>
      <c r="CXL361" s="1"/>
      <c r="CXM361" s="1"/>
      <c r="CXN361" s="1"/>
      <c r="CXO361" s="1"/>
      <c r="CXP361" s="1"/>
      <c r="CXQ361" s="1"/>
      <c r="CXR361" s="1"/>
      <c r="CXS361" s="1"/>
      <c r="CXT361" s="1"/>
      <c r="CXU361" s="1"/>
      <c r="CXV361" s="1"/>
      <c r="CXW361" s="1"/>
      <c r="CXX361" s="1"/>
      <c r="CXY361" s="1"/>
      <c r="CXZ361" s="1"/>
      <c r="CYA361" s="1"/>
      <c r="CYB361" s="1"/>
      <c r="CYC361" s="1"/>
      <c r="CYD361" s="1"/>
      <c r="CYE361" s="1"/>
      <c r="CYF361" s="1"/>
      <c r="CYG361" s="1"/>
      <c r="CYH361" s="1"/>
      <c r="CYI361" s="1"/>
      <c r="CYJ361" s="1"/>
      <c r="CYK361" s="1"/>
      <c r="CYL361" s="1"/>
      <c r="CYM361" s="1"/>
      <c r="CYN361" s="1"/>
      <c r="CYO361" s="1"/>
      <c r="CYP361" s="1"/>
      <c r="CYQ361" s="1"/>
      <c r="CYR361" s="1"/>
      <c r="CYS361" s="1"/>
      <c r="CYT361" s="1"/>
      <c r="CYU361" s="1"/>
      <c r="CYV361" s="1"/>
      <c r="CYW361" s="1"/>
      <c r="CYX361" s="1"/>
      <c r="CYY361" s="1"/>
      <c r="CYZ361" s="1"/>
      <c r="CZA361" s="1"/>
      <c r="CZB361" s="1"/>
      <c r="CZC361" s="1"/>
      <c r="CZD361" s="1"/>
      <c r="CZE361" s="1"/>
      <c r="CZF361" s="1"/>
      <c r="CZG361" s="1"/>
      <c r="CZH361" s="1"/>
      <c r="CZI361" s="1"/>
      <c r="CZJ361" s="1"/>
      <c r="CZK361" s="1"/>
      <c r="CZL361" s="1"/>
      <c r="CZM361" s="1"/>
      <c r="CZN361" s="1"/>
      <c r="CZO361" s="1"/>
      <c r="CZP361" s="1"/>
      <c r="CZQ361" s="1"/>
      <c r="CZR361" s="1"/>
      <c r="CZS361" s="1"/>
      <c r="CZT361" s="1"/>
      <c r="CZU361" s="1"/>
      <c r="CZV361" s="1"/>
      <c r="CZW361" s="1"/>
      <c r="CZX361" s="1"/>
      <c r="CZY361" s="1"/>
      <c r="CZZ361" s="1"/>
      <c r="DAA361" s="1"/>
      <c r="DAB361" s="1"/>
      <c r="DAC361" s="1"/>
      <c r="DAD361" s="1"/>
      <c r="DAE361" s="1"/>
      <c r="DAF361" s="1"/>
      <c r="DAG361" s="1"/>
      <c r="DAH361" s="1"/>
      <c r="DAI361" s="1"/>
      <c r="DAJ361" s="1"/>
      <c r="DAK361" s="1"/>
      <c r="DAL361" s="1"/>
      <c r="DAM361" s="1"/>
      <c r="DAN361" s="1"/>
      <c r="DAO361" s="1"/>
      <c r="DAP361" s="1"/>
      <c r="DAQ361" s="1"/>
      <c r="DAR361" s="1"/>
      <c r="DAS361" s="1"/>
      <c r="DAT361" s="1"/>
      <c r="DAU361" s="1"/>
      <c r="DAV361" s="1"/>
      <c r="DAW361" s="1"/>
      <c r="DAX361" s="1"/>
      <c r="DAY361" s="1"/>
      <c r="DAZ361" s="1"/>
      <c r="DBA361" s="1"/>
      <c r="DBB361" s="1"/>
      <c r="DBC361" s="1"/>
      <c r="DBD361" s="1"/>
      <c r="DBE361" s="1"/>
      <c r="DBF361" s="1"/>
      <c r="DBG361" s="1"/>
      <c r="DBH361" s="1"/>
      <c r="DBI361" s="1"/>
      <c r="DBJ361" s="1"/>
      <c r="DBK361" s="1"/>
      <c r="DBL361" s="1"/>
      <c r="DBM361" s="1"/>
      <c r="DBN361" s="1"/>
      <c r="DBO361" s="1"/>
      <c r="DBP361" s="1"/>
      <c r="DBQ361" s="1"/>
      <c r="DBR361" s="1"/>
      <c r="DBS361" s="1"/>
      <c r="DBT361" s="1"/>
      <c r="DBU361" s="1"/>
      <c r="DBV361" s="1"/>
      <c r="DBW361" s="1"/>
      <c r="DBX361" s="1"/>
      <c r="DBY361" s="1"/>
      <c r="DBZ361" s="1"/>
      <c r="DCA361" s="1"/>
      <c r="DCB361" s="1"/>
      <c r="DCC361" s="1"/>
      <c r="DCD361" s="1"/>
      <c r="DCE361" s="1"/>
      <c r="DCF361" s="1"/>
      <c r="DCG361" s="1"/>
      <c r="DCH361" s="1"/>
      <c r="DCI361" s="1"/>
      <c r="DCJ361" s="1"/>
      <c r="DCK361" s="1"/>
      <c r="DCL361" s="1"/>
      <c r="DCM361" s="1"/>
      <c r="DCN361" s="1"/>
      <c r="DCO361" s="1"/>
      <c r="DCP361" s="1"/>
      <c r="DCQ361" s="1"/>
      <c r="DCR361" s="1"/>
      <c r="DCS361" s="1"/>
      <c r="DCT361" s="1"/>
      <c r="DCU361" s="1"/>
      <c r="DCV361" s="1"/>
      <c r="DCW361" s="1"/>
      <c r="DCX361" s="1"/>
      <c r="DCY361" s="1"/>
      <c r="DCZ361" s="1"/>
      <c r="DDA361" s="1"/>
      <c r="DDB361" s="1"/>
      <c r="DDC361" s="1"/>
      <c r="DDD361" s="1"/>
      <c r="DDE361" s="1"/>
      <c r="DDF361" s="1"/>
      <c r="DDG361" s="1"/>
      <c r="DDH361" s="1"/>
      <c r="DDI361" s="1"/>
      <c r="DDJ361" s="1"/>
      <c r="DDK361" s="1"/>
      <c r="DDL361" s="1"/>
      <c r="DDM361" s="1"/>
      <c r="DDN361" s="1"/>
      <c r="DDO361" s="1"/>
      <c r="DDP361" s="1"/>
      <c r="DDQ361" s="1"/>
      <c r="DDR361" s="1"/>
      <c r="DDS361" s="1"/>
      <c r="DDT361" s="1"/>
      <c r="DDU361" s="1"/>
      <c r="DDV361" s="1"/>
      <c r="DDW361" s="1"/>
      <c r="DDX361" s="1"/>
      <c r="DDY361" s="1"/>
      <c r="DDZ361" s="1"/>
      <c r="DEA361" s="1"/>
      <c r="DEB361" s="1"/>
      <c r="DEC361" s="1"/>
      <c r="DED361" s="1"/>
      <c r="DEE361" s="1"/>
      <c r="DEF361" s="1"/>
      <c r="DEG361" s="1"/>
      <c r="DEH361" s="1"/>
      <c r="DEI361" s="1"/>
      <c r="DEJ361" s="1"/>
      <c r="DEK361" s="1"/>
      <c r="DEL361" s="1"/>
      <c r="DEM361" s="1"/>
      <c r="DEN361" s="1"/>
      <c r="DEO361" s="1"/>
      <c r="DEP361" s="1"/>
      <c r="DEQ361" s="1"/>
      <c r="DER361" s="1"/>
      <c r="DES361" s="1"/>
      <c r="DET361" s="1"/>
      <c r="DEU361" s="1"/>
      <c r="DEV361" s="1"/>
      <c r="DEW361" s="1"/>
      <c r="DEX361" s="1"/>
      <c r="DEY361" s="1"/>
      <c r="DEZ361" s="1"/>
      <c r="DFA361" s="1"/>
      <c r="DFB361" s="1"/>
      <c r="DFC361" s="1"/>
      <c r="DFD361" s="1"/>
      <c r="DFE361" s="1"/>
      <c r="DFF361" s="1"/>
      <c r="DFG361" s="1"/>
      <c r="DFH361" s="1"/>
      <c r="DFI361" s="1"/>
      <c r="DFJ361" s="1"/>
      <c r="DFK361" s="1"/>
      <c r="DFL361" s="1"/>
      <c r="DFM361" s="1"/>
      <c r="DFN361" s="1"/>
      <c r="DFO361" s="1"/>
      <c r="DFP361" s="1"/>
      <c r="DFQ361" s="1"/>
      <c r="DFR361" s="1"/>
      <c r="DFS361" s="1"/>
      <c r="DFT361" s="1"/>
      <c r="DFU361" s="1"/>
      <c r="DFV361" s="1"/>
      <c r="DFW361" s="1"/>
      <c r="DFX361" s="1"/>
      <c r="DFY361" s="1"/>
      <c r="DFZ361" s="1"/>
      <c r="DGA361" s="1"/>
      <c r="DGB361" s="1"/>
      <c r="DGC361" s="1"/>
      <c r="DGD361" s="1"/>
      <c r="DGE361" s="1"/>
      <c r="DGF361" s="1"/>
      <c r="DGG361" s="1"/>
      <c r="DGH361" s="1"/>
      <c r="DGI361" s="1"/>
      <c r="DGJ361" s="1"/>
      <c r="DGK361" s="1"/>
      <c r="DGL361" s="1"/>
      <c r="DGM361" s="1"/>
      <c r="DGN361" s="1"/>
      <c r="DGO361" s="1"/>
      <c r="DGP361" s="1"/>
      <c r="DGQ361" s="1"/>
      <c r="DGR361" s="1"/>
      <c r="DGS361" s="1"/>
      <c r="DGT361" s="1"/>
      <c r="DGU361" s="1"/>
      <c r="DGV361" s="1"/>
      <c r="DGW361" s="1"/>
      <c r="DGX361" s="1"/>
      <c r="DGY361" s="1"/>
      <c r="DGZ361" s="1"/>
      <c r="DHA361" s="1"/>
      <c r="DHB361" s="1"/>
      <c r="DHC361" s="1"/>
      <c r="DHD361" s="1"/>
      <c r="DHE361" s="1"/>
      <c r="DHF361" s="1"/>
      <c r="DHG361" s="1"/>
      <c r="DHH361" s="1"/>
      <c r="DHI361" s="1"/>
      <c r="DHJ361" s="1"/>
      <c r="DHK361" s="1"/>
      <c r="DHL361" s="1"/>
      <c r="DHM361" s="1"/>
      <c r="DHN361" s="1"/>
      <c r="DHO361" s="1"/>
      <c r="DHP361" s="1"/>
      <c r="DHQ361" s="1"/>
      <c r="DHR361" s="1"/>
      <c r="DHS361" s="1"/>
      <c r="DHT361" s="1"/>
      <c r="DHU361" s="1"/>
      <c r="DHV361" s="1"/>
      <c r="DHW361" s="1"/>
      <c r="DHX361" s="1"/>
      <c r="DHY361" s="1"/>
      <c r="DHZ361" s="1"/>
      <c r="DIA361" s="1"/>
      <c r="DIB361" s="1"/>
      <c r="DIC361" s="1"/>
      <c r="DID361" s="1"/>
      <c r="DIE361" s="1"/>
      <c r="DIF361" s="1"/>
      <c r="DIG361" s="1"/>
      <c r="DIH361" s="1"/>
      <c r="DII361" s="1"/>
      <c r="DIJ361" s="1"/>
      <c r="DIK361" s="1"/>
      <c r="DIL361" s="1"/>
      <c r="DIM361" s="1"/>
      <c r="DIN361" s="1"/>
      <c r="DIO361" s="1"/>
      <c r="DIP361" s="1"/>
      <c r="DIQ361" s="1"/>
      <c r="DIR361" s="1"/>
      <c r="DIS361" s="1"/>
      <c r="DIT361" s="1"/>
      <c r="DIU361" s="1"/>
      <c r="DIV361" s="1"/>
      <c r="DIW361" s="1"/>
      <c r="DIX361" s="1"/>
      <c r="DIY361" s="1"/>
      <c r="DIZ361" s="1"/>
      <c r="DJA361" s="1"/>
      <c r="DJB361" s="1"/>
      <c r="DJC361" s="1"/>
      <c r="DJD361" s="1"/>
      <c r="DJE361" s="1"/>
      <c r="DJF361" s="1"/>
      <c r="DJG361" s="1"/>
      <c r="DJH361" s="1"/>
      <c r="DJI361" s="1"/>
      <c r="DJJ361" s="1"/>
      <c r="DJK361" s="1"/>
      <c r="DJL361" s="1"/>
      <c r="DJM361" s="1"/>
      <c r="DJN361" s="1"/>
      <c r="DJO361" s="1"/>
      <c r="DJP361" s="1"/>
      <c r="DJQ361" s="1"/>
      <c r="DJR361" s="1"/>
      <c r="DJS361" s="1"/>
      <c r="DJT361" s="1"/>
      <c r="DJU361" s="1"/>
      <c r="DJV361" s="1"/>
      <c r="DJW361" s="1"/>
      <c r="DJX361" s="1"/>
      <c r="DJY361" s="1"/>
      <c r="DJZ361" s="1"/>
      <c r="DKA361" s="1"/>
      <c r="DKB361" s="1"/>
      <c r="DKC361" s="1"/>
      <c r="DKD361" s="1"/>
      <c r="DKE361" s="1"/>
      <c r="DKF361" s="1"/>
      <c r="DKG361" s="1"/>
      <c r="DKH361" s="1"/>
      <c r="DKI361" s="1"/>
      <c r="DKJ361" s="1"/>
      <c r="DKK361" s="1"/>
      <c r="DKL361" s="1"/>
      <c r="DKM361" s="1"/>
      <c r="DKN361" s="1"/>
      <c r="DKO361" s="1"/>
      <c r="DKP361" s="1"/>
      <c r="DKQ361" s="1"/>
      <c r="DKR361" s="1"/>
      <c r="DKS361" s="1"/>
      <c r="DKT361" s="1"/>
      <c r="DKU361" s="1"/>
      <c r="DKV361" s="1"/>
      <c r="DKW361" s="1"/>
      <c r="DKX361" s="1"/>
      <c r="DKY361" s="1"/>
      <c r="DKZ361" s="1"/>
      <c r="DLA361" s="1"/>
      <c r="DLB361" s="1"/>
      <c r="DLC361" s="1"/>
      <c r="DLD361" s="1"/>
      <c r="DLE361" s="1"/>
      <c r="DLF361" s="1"/>
      <c r="DLG361" s="1"/>
      <c r="DLH361" s="1"/>
      <c r="DLI361" s="1"/>
      <c r="DLJ361" s="1"/>
      <c r="DLK361" s="1"/>
      <c r="DLL361" s="1"/>
      <c r="DLM361" s="1"/>
      <c r="DLN361" s="1"/>
      <c r="DLO361" s="1"/>
      <c r="DLP361" s="1"/>
      <c r="DLQ361" s="1"/>
      <c r="DLR361" s="1"/>
      <c r="DLS361" s="1"/>
      <c r="DLT361" s="1"/>
      <c r="DLU361" s="1"/>
      <c r="DLV361" s="1"/>
      <c r="DLW361" s="1"/>
      <c r="DLX361" s="1"/>
      <c r="DLY361" s="1"/>
      <c r="DLZ361" s="1"/>
      <c r="DMA361" s="1"/>
      <c r="DMB361" s="1"/>
      <c r="DMC361" s="1"/>
      <c r="DMD361" s="1"/>
      <c r="DME361" s="1"/>
      <c r="DMF361" s="1"/>
      <c r="DMG361" s="1"/>
      <c r="DMH361" s="1"/>
      <c r="DMI361" s="1"/>
      <c r="DMJ361" s="1"/>
      <c r="DMK361" s="1"/>
      <c r="DML361" s="1"/>
      <c r="DMM361" s="1"/>
      <c r="DMN361" s="1"/>
      <c r="DMO361" s="1"/>
      <c r="DMP361" s="1"/>
      <c r="DMQ361" s="1"/>
      <c r="DMR361" s="1"/>
      <c r="DMS361" s="1"/>
      <c r="DMT361" s="1"/>
      <c r="DMU361" s="1"/>
      <c r="DMV361" s="1"/>
      <c r="DMW361" s="1"/>
      <c r="DMX361" s="1"/>
      <c r="DMY361" s="1"/>
      <c r="DMZ361" s="1"/>
      <c r="DNA361" s="1"/>
      <c r="DNB361" s="1"/>
      <c r="DNC361" s="1"/>
      <c r="DND361" s="1"/>
      <c r="DNE361" s="1"/>
      <c r="DNF361" s="1"/>
      <c r="DNG361" s="1"/>
      <c r="DNH361" s="1"/>
      <c r="DNI361" s="1"/>
      <c r="DNJ361" s="1"/>
      <c r="DNK361" s="1"/>
      <c r="DNL361" s="1"/>
      <c r="DNM361" s="1"/>
      <c r="DNN361" s="1"/>
      <c r="DNO361" s="1"/>
      <c r="DNP361" s="1"/>
      <c r="DNQ361" s="1"/>
      <c r="DNR361" s="1"/>
      <c r="DNS361" s="1"/>
      <c r="DNT361" s="1"/>
      <c r="DNU361" s="1"/>
      <c r="DNV361" s="1"/>
      <c r="DNW361" s="1"/>
      <c r="DNX361" s="1"/>
      <c r="DNY361" s="1"/>
      <c r="DNZ361" s="1"/>
      <c r="DOA361" s="1"/>
      <c r="DOB361" s="1"/>
      <c r="DOC361" s="1"/>
      <c r="DOD361" s="1"/>
      <c r="DOE361" s="1"/>
      <c r="DOF361" s="1"/>
      <c r="DOG361" s="1"/>
      <c r="DOH361" s="1"/>
      <c r="DOI361" s="1"/>
      <c r="DOJ361" s="1"/>
      <c r="DOK361" s="1"/>
      <c r="DOL361" s="1"/>
      <c r="DOM361" s="1"/>
      <c r="DON361" s="1"/>
      <c r="DOO361" s="1"/>
      <c r="DOP361" s="1"/>
      <c r="DOQ361" s="1"/>
      <c r="DOR361" s="1"/>
      <c r="DOS361" s="1"/>
      <c r="DOT361" s="1"/>
      <c r="DOU361" s="1"/>
      <c r="DOV361" s="1"/>
      <c r="DOW361" s="1"/>
      <c r="DOX361" s="1"/>
      <c r="DOY361" s="1"/>
      <c r="DOZ361" s="1"/>
      <c r="DPA361" s="1"/>
      <c r="DPB361" s="1"/>
      <c r="DPC361" s="1"/>
      <c r="DPD361" s="1"/>
      <c r="DPE361" s="1"/>
      <c r="DPF361" s="1"/>
      <c r="DPG361" s="1"/>
      <c r="DPH361" s="1"/>
      <c r="DPI361" s="1"/>
      <c r="DPJ361" s="1"/>
      <c r="DPK361" s="1"/>
      <c r="DPL361" s="1"/>
      <c r="DPM361" s="1"/>
      <c r="DPN361" s="1"/>
      <c r="DPO361" s="1"/>
      <c r="DPP361" s="1"/>
      <c r="DPQ361" s="1"/>
      <c r="DPR361" s="1"/>
      <c r="DPS361" s="1"/>
      <c r="DPT361" s="1"/>
      <c r="DPU361" s="1"/>
      <c r="DPV361" s="1"/>
      <c r="DPW361" s="1"/>
      <c r="DPX361" s="1"/>
      <c r="DPY361" s="1"/>
      <c r="DPZ361" s="1"/>
      <c r="DQA361" s="1"/>
      <c r="DQB361" s="1"/>
      <c r="DQC361" s="1"/>
      <c r="DQD361" s="1"/>
      <c r="DQE361" s="1"/>
      <c r="DQF361" s="1"/>
      <c r="DQG361" s="1"/>
      <c r="DQH361" s="1"/>
      <c r="DQI361" s="1"/>
      <c r="DQJ361" s="1"/>
      <c r="DQK361" s="1"/>
      <c r="DQL361" s="1"/>
      <c r="DQM361" s="1"/>
      <c r="DQN361" s="1"/>
      <c r="DQO361" s="1"/>
      <c r="DQP361" s="1"/>
      <c r="DQQ361" s="1"/>
      <c r="DQR361" s="1"/>
      <c r="DQS361" s="1"/>
      <c r="DQT361" s="1"/>
      <c r="DQU361" s="1"/>
      <c r="DQV361" s="1"/>
      <c r="DQW361" s="1"/>
      <c r="DQX361" s="1"/>
      <c r="DQY361" s="1"/>
      <c r="DQZ361" s="1"/>
      <c r="DRA361" s="1"/>
      <c r="DRB361" s="1"/>
      <c r="DRC361" s="1"/>
      <c r="DRD361" s="1"/>
      <c r="DRE361" s="1"/>
      <c r="DRF361" s="1"/>
      <c r="DRG361" s="1"/>
      <c r="DRH361" s="1"/>
      <c r="DRI361" s="1"/>
      <c r="DRJ361" s="1"/>
      <c r="DRK361" s="1"/>
      <c r="DRL361" s="1"/>
      <c r="DRM361" s="1"/>
      <c r="DRN361" s="1"/>
      <c r="DRO361" s="1"/>
      <c r="DRP361" s="1"/>
      <c r="DRQ361" s="1"/>
      <c r="DRR361" s="1"/>
      <c r="DRS361" s="1"/>
      <c r="DRT361" s="1"/>
      <c r="DRU361" s="1"/>
      <c r="DRV361" s="1"/>
      <c r="DRW361" s="1"/>
      <c r="DRX361" s="1"/>
      <c r="DRY361" s="1"/>
      <c r="DRZ361" s="1"/>
      <c r="DSA361" s="1"/>
      <c r="DSB361" s="1"/>
      <c r="DSC361" s="1"/>
      <c r="DSD361" s="1"/>
      <c r="DSE361" s="1"/>
      <c r="DSF361" s="1"/>
      <c r="DSG361" s="1"/>
      <c r="DSH361" s="1"/>
      <c r="DSI361" s="1"/>
      <c r="DSJ361" s="1"/>
      <c r="DSK361" s="1"/>
      <c r="DSL361" s="1"/>
      <c r="DSM361" s="1"/>
      <c r="DSN361" s="1"/>
      <c r="DSO361" s="1"/>
      <c r="DSP361" s="1"/>
      <c r="DSQ361" s="1"/>
      <c r="DSR361" s="1"/>
      <c r="DSS361" s="1"/>
      <c r="DST361" s="1"/>
      <c r="DSU361" s="1"/>
      <c r="DSV361" s="1"/>
      <c r="DSW361" s="1"/>
      <c r="DSX361" s="1"/>
      <c r="DSY361" s="1"/>
      <c r="DSZ361" s="1"/>
      <c r="DTA361" s="1"/>
      <c r="DTB361" s="1"/>
      <c r="DTC361" s="1"/>
      <c r="DTD361" s="1"/>
      <c r="DTE361" s="1"/>
      <c r="DTF361" s="1"/>
      <c r="DTG361" s="1"/>
      <c r="DTH361" s="1"/>
      <c r="DTI361" s="1"/>
      <c r="DTJ361" s="1"/>
      <c r="DTK361" s="1"/>
      <c r="DTL361" s="1"/>
      <c r="DTM361" s="1"/>
      <c r="DTN361" s="1"/>
      <c r="DTO361" s="1"/>
      <c r="DTP361" s="1"/>
      <c r="DTQ361" s="1"/>
      <c r="DTR361" s="1"/>
      <c r="DTS361" s="1"/>
      <c r="DTT361" s="1"/>
      <c r="DTU361" s="1"/>
      <c r="DTV361" s="1"/>
      <c r="DTW361" s="1"/>
      <c r="DTX361" s="1"/>
      <c r="DTY361" s="1"/>
      <c r="DTZ361" s="1"/>
      <c r="DUA361" s="1"/>
      <c r="DUB361" s="1"/>
      <c r="DUC361" s="1"/>
      <c r="DUD361" s="1"/>
      <c r="DUE361" s="1"/>
      <c r="DUF361" s="1"/>
      <c r="DUG361" s="1"/>
      <c r="DUH361" s="1"/>
      <c r="DUI361" s="1"/>
      <c r="DUJ361" s="1"/>
      <c r="DUK361" s="1"/>
      <c r="DUL361" s="1"/>
      <c r="DUM361" s="1"/>
      <c r="DUN361" s="1"/>
      <c r="DUO361" s="1"/>
      <c r="DUP361" s="1"/>
      <c r="DUQ361" s="1"/>
      <c r="DUR361" s="1"/>
      <c r="DUS361" s="1"/>
      <c r="DUT361" s="1"/>
      <c r="DUU361" s="1"/>
      <c r="DUV361" s="1"/>
      <c r="DUW361" s="1"/>
      <c r="DUX361" s="1"/>
      <c r="DUY361" s="1"/>
      <c r="DUZ361" s="1"/>
      <c r="DVA361" s="1"/>
      <c r="DVB361" s="1"/>
      <c r="DVC361" s="1"/>
      <c r="DVD361" s="1"/>
      <c r="DVE361" s="1"/>
      <c r="DVF361" s="1"/>
      <c r="DVG361" s="1"/>
      <c r="DVH361" s="1"/>
      <c r="DVI361" s="1"/>
      <c r="DVJ361" s="1"/>
      <c r="DVK361" s="1"/>
      <c r="DVL361" s="1"/>
      <c r="DVM361" s="1"/>
      <c r="DVN361" s="1"/>
      <c r="DVO361" s="1"/>
      <c r="DVP361" s="1"/>
      <c r="DVQ361" s="1"/>
      <c r="DVR361" s="1"/>
      <c r="DVS361" s="1"/>
      <c r="DVT361" s="1"/>
      <c r="DVU361" s="1"/>
      <c r="DVV361" s="1"/>
      <c r="DVW361" s="1"/>
      <c r="DVX361" s="1"/>
      <c r="DVY361" s="1"/>
      <c r="DVZ361" s="1"/>
      <c r="DWA361" s="1"/>
      <c r="DWB361" s="1"/>
      <c r="DWC361" s="1"/>
      <c r="DWD361" s="1"/>
      <c r="DWE361" s="1"/>
      <c r="DWF361" s="1"/>
      <c r="DWG361" s="1"/>
      <c r="DWH361" s="1"/>
      <c r="DWI361" s="1"/>
      <c r="DWJ361" s="1"/>
      <c r="DWK361" s="1"/>
      <c r="DWL361" s="1"/>
      <c r="DWM361" s="1"/>
      <c r="DWN361" s="1"/>
      <c r="DWO361" s="1"/>
      <c r="DWP361" s="1"/>
      <c r="DWQ361" s="1"/>
      <c r="DWR361" s="1"/>
      <c r="DWS361" s="1"/>
      <c r="DWT361" s="1"/>
      <c r="DWU361" s="1"/>
      <c r="DWV361" s="1"/>
      <c r="DWW361" s="1"/>
      <c r="DWX361" s="1"/>
      <c r="DWY361" s="1"/>
      <c r="DWZ361" s="1"/>
      <c r="DXA361" s="1"/>
      <c r="DXB361" s="1"/>
      <c r="DXC361" s="1"/>
      <c r="DXD361" s="1"/>
      <c r="DXE361" s="1"/>
      <c r="DXF361" s="1"/>
      <c r="DXG361" s="1"/>
      <c r="DXH361" s="1"/>
      <c r="DXI361" s="1"/>
      <c r="DXJ361" s="1"/>
      <c r="DXK361" s="1"/>
      <c r="DXL361" s="1"/>
      <c r="DXM361" s="1"/>
      <c r="DXN361" s="1"/>
      <c r="DXO361" s="1"/>
      <c r="DXP361" s="1"/>
      <c r="DXQ361" s="1"/>
      <c r="DXR361" s="1"/>
      <c r="DXS361" s="1"/>
      <c r="DXT361" s="1"/>
      <c r="DXU361" s="1"/>
      <c r="DXV361" s="1"/>
      <c r="DXW361" s="1"/>
      <c r="DXX361" s="1"/>
      <c r="DXY361" s="1"/>
      <c r="DXZ361" s="1"/>
      <c r="DYA361" s="1"/>
      <c r="DYB361" s="1"/>
      <c r="DYC361" s="1"/>
      <c r="DYD361" s="1"/>
      <c r="DYE361" s="1"/>
      <c r="DYF361" s="1"/>
      <c r="DYG361" s="1"/>
      <c r="DYH361" s="1"/>
      <c r="DYI361" s="1"/>
      <c r="DYJ361" s="1"/>
      <c r="DYK361" s="1"/>
      <c r="DYL361" s="1"/>
      <c r="DYM361" s="1"/>
      <c r="DYN361" s="1"/>
      <c r="DYO361" s="1"/>
      <c r="DYP361" s="1"/>
      <c r="DYQ361" s="1"/>
      <c r="DYR361" s="1"/>
      <c r="DYS361" s="1"/>
      <c r="DYT361" s="1"/>
      <c r="DYU361" s="1"/>
      <c r="DYV361" s="1"/>
      <c r="DYW361" s="1"/>
      <c r="DYX361" s="1"/>
      <c r="DYY361" s="1"/>
      <c r="DYZ361" s="1"/>
      <c r="DZA361" s="1"/>
      <c r="DZB361" s="1"/>
      <c r="DZC361" s="1"/>
      <c r="DZD361" s="1"/>
      <c r="DZE361" s="1"/>
      <c r="DZF361" s="1"/>
      <c r="DZG361" s="1"/>
      <c r="DZH361" s="1"/>
      <c r="DZI361" s="1"/>
      <c r="DZJ361" s="1"/>
      <c r="DZK361" s="1"/>
      <c r="DZL361" s="1"/>
      <c r="DZM361" s="1"/>
      <c r="DZN361" s="1"/>
      <c r="DZO361" s="1"/>
      <c r="DZP361" s="1"/>
      <c r="DZQ361" s="1"/>
      <c r="DZR361" s="1"/>
      <c r="DZS361" s="1"/>
      <c r="DZT361" s="1"/>
      <c r="DZU361" s="1"/>
      <c r="DZV361" s="1"/>
      <c r="DZW361" s="1"/>
      <c r="DZX361" s="1"/>
      <c r="DZY361" s="1"/>
      <c r="DZZ361" s="1"/>
      <c r="EAA361" s="1"/>
      <c r="EAB361" s="1"/>
      <c r="EAC361" s="1"/>
      <c r="EAD361" s="1"/>
      <c r="EAE361" s="1"/>
      <c r="EAF361" s="1"/>
      <c r="EAG361" s="1"/>
      <c r="EAH361" s="1"/>
      <c r="EAI361" s="1"/>
      <c r="EAJ361" s="1"/>
      <c r="EAK361" s="1"/>
      <c r="EAL361" s="1"/>
      <c r="EAM361" s="1"/>
      <c r="EAN361" s="1"/>
      <c r="EAO361" s="1"/>
      <c r="EAP361" s="1"/>
      <c r="EAQ361" s="1"/>
      <c r="EAR361" s="1"/>
      <c r="EAS361" s="1"/>
      <c r="EAT361" s="1"/>
      <c r="EAU361" s="1"/>
      <c r="EAV361" s="1"/>
      <c r="EAW361" s="1"/>
      <c r="EAX361" s="1"/>
      <c r="EAY361" s="1"/>
      <c r="EAZ361" s="1"/>
      <c r="EBA361" s="1"/>
      <c r="EBB361" s="1"/>
      <c r="EBC361" s="1"/>
      <c r="EBD361" s="1"/>
      <c r="EBE361" s="1"/>
      <c r="EBF361" s="1"/>
      <c r="EBG361" s="1"/>
      <c r="EBH361" s="1"/>
      <c r="EBI361" s="1"/>
      <c r="EBJ361" s="1"/>
      <c r="EBK361" s="1"/>
      <c r="EBL361" s="1"/>
      <c r="EBM361" s="1"/>
      <c r="EBN361" s="1"/>
      <c r="EBO361" s="1"/>
      <c r="EBP361" s="1"/>
      <c r="EBQ361" s="1"/>
      <c r="EBR361" s="1"/>
      <c r="EBS361" s="1"/>
      <c r="EBT361" s="1"/>
      <c r="EBU361" s="1"/>
      <c r="EBV361" s="1"/>
      <c r="EBW361" s="1"/>
      <c r="EBX361" s="1"/>
      <c r="EBY361" s="1"/>
      <c r="EBZ361" s="1"/>
      <c r="ECA361" s="1"/>
      <c r="ECB361" s="1"/>
      <c r="ECC361" s="1"/>
      <c r="ECD361" s="1"/>
      <c r="ECE361" s="1"/>
      <c r="ECF361" s="1"/>
      <c r="ECG361" s="1"/>
      <c r="ECH361" s="1"/>
      <c r="ECI361" s="1"/>
      <c r="ECJ361" s="1"/>
      <c r="ECK361" s="1"/>
      <c r="ECL361" s="1"/>
      <c r="ECM361" s="1"/>
      <c r="ECN361" s="1"/>
      <c r="ECO361" s="1"/>
      <c r="ECP361" s="1"/>
      <c r="ECQ361" s="1"/>
      <c r="ECR361" s="1"/>
      <c r="ECS361" s="1"/>
      <c r="ECT361" s="1"/>
      <c r="ECU361" s="1"/>
      <c r="ECV361" s="1"/>
      <c r="ECW361" s="1"/>
      <c r="ECX361" s="1"/>
      <c r="ECY361" s="1"/>
      <c r="ECZ361" s="1"/>
      <c r="EDA361" s="1"/>
      <c r="EDB361" s="1"/>
      <c r="EDC361" s="1"/>
      <c r="EDD361" s="1"/>
      <c r="EDE361" s="1"/>
      <c r="EDF361" s="1"/>
      <c r="EDG361" s="1"/>
      <c r="EDH361" s="1"/>
      <c r="EDI361" s="1"/>
      <c r="EDJ361" s="1"/>
      <c r="EDK361" s="1"/>
      <c r="EDL361" s="1"/>
      <c r="EDM361" s="1"/>
      <c r="EDN361" s="1"/>
      <c r="EDO361" s="1"/>
      <c r="EDP361" s="1"/>
      <c r="EDQ361" s="1"/>
      <c r="EDR361" s="1"/>
      <c r="EDS361" s="1"/>
      <c r="EDT361" s="1"/>
      <c r="EDU361" s="1"/>
      <c r="EDV361" s="1"/>
      <c r="EDW361" s="1"/>
      <c r="EDX361" s="1"/>
      <c r="EDY361" s="1"/>
      <c r="EDZ361" s="1"/>
      <c r="EEA361" s="1"/>
      <c r="EEB361" s="1"/>
      <c r="EEC361" s="1"/>
      <c r="EED361" s="1"/>
      <c r="EEE361" s="1"/>
      <c r="EEF361" s="1"/>
      <c r="EEG361" s="1"/>
      <c r="EEH361" s="1"/>
      <c r="EEI361" s="1"/>
      <c r="EEJ361" s="1"/>
      <c r="EEK361" s="1"/>
      <c r="EEL361" s="1"/>
      <c r="EEM361" s="1"/>
      <c r="EEN361" s="1"/>
      <c r="EEO361" s="1"/>
      <c r="EEP361" s="1"/>
      <c r="EEQ361" s="1"/>
      <c r="EER361" s="1"/>
      <c r="EES361" s="1"/>
      <c r="EET361" s="1"/>
      <c r="EEU361" s="1"/>
      <c r="EEV361" s="1"/>
      <c r="EEW361" s="1"/>
      <c r="EEX361" s="1"/>
      <c r="EEY361" s="1"/>
      <c r="EEZ361" s="1"/>
      <c r="EFA361" s="1"/>
      <c r="EFB361" s="1"/>
      <c r="EFC361" s="1"/>
      <c r="EFD361" s="1"/>
      <c r="EFE361" s="1"/>
      <c r="EFF361" s="1"/>
      <c r="EFG361" s="1"/>
      <c r="EFH361" s="1"/>
      <c r="EFI361" s="1"/>
      <c r="EFJ361" s="1"/>
      <c r="EFK361" s="1"/>
      <c r="EFL361" s="1"/>
      <c r="EFM361" s="1"/>
      <c r="EFN361" s="1"/>
      <c r="EFO361" s="1"/>
      <c r="EFP361" s="1"/>
      <c r="EFQ361" s="1"/>
      <c r="EFR361" s="1"/>
      <c r="EFS361" s="1"/>
      <c r="EFT361" s="1"/>
      <c r="EFU361" s="1"/>
      <c r="EFV361" s="1"/>
      <c r="EFW361" s="1"/>
      <c r="EFX361" s="1"/>
      <c r="EFY361" s="1"/>
      <c r="EFZ361" s="1"/>
      <c r="EGA361" s="1"/>
      <c r="EGB361" s="1"/>
      <c r="EGC361" s="1"/>
      <c r="EGD361" s="1"/>
      <c r="EGE361" s="1"/>
      <c r="EGF361" s="1"/>
      <c r="EGG361" s="1"/>
      <c r="EGH361" s="1"/>
      <c r="EGI361" s="1"/>
      <c r="EGJ361" s="1"/>
      <c r="EGK361" s="1"/>
      <c r="EGL361" s="1"/>
      <c r="EGM361" s="1"/>
      <c r="EGN361" s="1"/>
      <c r="EGO361" s="1"/>
      <c r="EGP361" s="1"/>
      <c r="EGQ361" s="1"/>
      <c r="EGR361" s="1"/>
      <c r="EGS361" s="1"/>
      <c r="EGT361" s="1"/>
      <c r="EGU361" s="1"/>
      <c r="EGV361" s="1"/>
      <c r="EGW361" s="1"/>
      <c r="EGX361" s="1"/>
      <c r="EGY361" s="1"/>
      <c r="EGZ361" s="1"/>
      <c r="EHA361" s="1"/>
      <c r="EHB361" s="1"/>
      <c r="EHC361" s="1"/>
      <c r="EHD361" s="1"/>
      <c r="EHE361" s="1"/>
      <c r="EHF361" s="1"/>
      <c r="EHG361" s="1"/>
      <c r="EHH361" s="1"/>
      <c r="EHI361" s="1"/>
      <c r="EHJ361" s="1"/>
      <c r="EHK361" s="1"/>
      <c r="EHL361" s="1"/>
      <c r="EHM361" s="1"/>
      <c r="EHN361" s="1"/>
      <c r="EHO361" s="1"/>
      <c r="EHP361" s="1"/>
      <c r="EHQ361" s="1"/>
      <c r="EHR361" s="1"/>
      <c r="EHS361" s="1"/>
      <c r="EHT361" s="1"/>
      <c r="EHU361" s="1"/>
      <c r="EHV361" s="1"/>
      <c r="EHW361" s="1"/>
      <c r="EHX361" s="1"/>
      <c r="EHY361" s="1"/>
      <c r="EHZ361" s="1"/>
      <c r="EIA361" s="1"/>
      <c r="EIB361" s="1"/>
      <c r="EIC361" s="1"/>
      <c r="EID361" s="1"/>
      <c r="EIE361" s="1"/>
      <c r="EIF361" s="1"/>
      <c r="EIG361" s="1"/>
      <c r="EIH361" s="1"/>
      <c r="EII361" s="1"/>
      <c r="EIJ361" s="1"/>
      <c r="EIK361" s="1"/>
      <c r="EIL361" s="1"/>
      <c r="EIM361" s="1"/>
      <c r="EIN361" s="1"/>
      <c r="EIO361" s="1"/>
      <c r="EIP361" s="1"/>
      <c r="EIQ361" s="1"/>
      <c r="EIR361" s="1"/>
      <c r="EIS361" s="1"/>
      <c r="EIT361" s="1"/>
      <c r="EIU361" s="1"/>
      <c r="EIV361" s="1"/>
      <c r="EIW361" s="1"/>
      <c r="EIX361" s="1"/>
      <c r="EIY361" s="1"/>
      <c r="EIZ361" s="1"/>
      <c r="EJA361" s="1"/>
      <c r="EJB361" s="1"/>
      <c r="EJC361" s="1"/>
      <c r="EJD361" s="1"/>
      <c r="EJE361" s="1"/>
      <c r="EJF361" s="1"/>
      <c r="EJG361" s="1"/>
      <c r="EJH361" s="1"/>
      <c r="EJI361" s="1"/>
      <c r="EJJ361" s="1"/>
      <c r="EJK361" s="1"/>
      <c r="EJL361" s="1"/>
      <c r="EJM361" s="1"/>
      <c r="EJN361" s="1"/>
      <c r="EJO361" s="1"/>
      <c r="EJP361" s="1"/>
      <c r="EJQ361" s="1"/>
      <c r="EJR361" s="1"/>
      <c r="EJS361" s="1"/>
      <c r="EJT361" s="1"/>
      <c r="EJU361" s="1"/>
      <c r="EJV361" s="1"/>
      <c r="EJW361" s="1"/>
      <c r="EJX361" s="1"/>
      <c r="EJY361" s="1"/>
      <c r="EJZ361" s="1"/>
      <c r="EKA361" s="1"/>
      <c r="EKB361" s="1"/>
      <c r="EKC361" s="1"/>
      <c r="EKD361" s="1"/>
      <c r="EKE361" s="1"/>
      <c r="EKF361" s="1"/>
      <c r="EKG361" s="1"/>
      <c r="EKH361" s="1"/>
      <c r="EKI361" s="1"/>
      <c r="EKJ361" s="1"/>
      <c r="EKK361" s="1"/>
      <c r="EKL361" s="1"/>
      <c r="EKM361" s="1"/>
      <c r="EKN361" s="1"/>
      <c r="EKO361" s="1"/>
      <c r="EKP361" s="1"/>
      <c r="EKQ361" s="1"/>
      <c r="EKR361" s="1"/>
      <c r="EKS361" s="1"/>
      <c r="EKT361" s="1"/>
      <c r="EKU361" s="1"/>
      <c r="EKV361" s="1"/>
      <c r="EKW361" s="1"/>
      <c r="EKX361" s="1"/>
      <c r="EKY361" s="1"/>
      <c r="EKZ361" s="1"/>
      <c r="ELA361" s="1"/>
      <c r="ELB361" s="1"/>
      <c r="ELC361" s="1"/>
      <c r="ELD361" s="1"/>
      <c r="ELE361" s="1"/>
      <c r="ELF361" s="1"/>
      <c r="ELG361" s="1"/>
      <c r="ELH361" s="1"/>
      <c r="ELI361" s="1"/>
      <c r="ELJ361" s="1"/>
      <c r="ELK361" s="1"/>
      <c r="ELL361" s="1"/>
      <c r="ELM361" s="1"/>
      <c r="ELN361" s="1"/>
      <c r="ELO361" s="1"/>
      <c r="ELP361" s="1"/>
      <c r="ELQ361" s="1"/>
      <c r="ELR361" s="1"/>
      <c r="ELS361" s="1"/>
      <c r="ELT361" s="1"/>
      <c r="ELU361" s="1"/>
      <c r="ELV361" s="1"/>
      <c r="ELW361" s="1"/>
      <c r="ELX361" s="1"/>
      <c r="ELY361" s="1"/>
      <c r="ELZ361" s="1"/>
      <c r="EMA361" s="1"/>
      <c r="EMB361" s="1"/>
      <c r="EMC361" s="1"/>
      <c r="EMD361" s="1"/>
      <c r="EME361" s="1"/>
      <c r="EMF361" s="1"/>
      <c r="EMG361" s="1"/>
      <c r="EMH361" s="1"/>
      <c r="EMI361" s="1"/>
      <c r="EMJ361" s="1"/>
      <c r="EMK361" s="1"/>
      <c r="EML361" s="1"/>
      <c r="EMM361" s="1"/>
      <c r="EMN361" s="1"/>
      <c r="EMO361" s="1"/>
      <c r="EMP361" s="1"/>
      <c r="EMQ361" s="1"/>
      <c r="EMR361" s="1"/>
      <c r="EMS361" s="1"/>
      <c r="EMT361" s="1"/>
      <c r="EMU361" s="1"/>
      <c r="EMV361" s="1"/>
      <c r="EMW361" s="1"/>
      <c r="EMX361" s="1"/>
      <c r="EMY361" s="1"/>
      <c r="EMZ361" s="1"/>
      <c r="ENA361" s="1"/>
      <c r="ENB361" s="1"/>
      <c r="ENC361" s="1"/>
      <c r="END361" s="1"/>
      <c r="ENE361" s="1"/>
      <c r="ENF361" s="1"/>
      <c r="ENG361" s="1"/>
      <c r="ENH361" s="1"/>
      <c r="ENI361" s="1"/>
      <c r="ENJ361" s="1"/>
      <c r="ENK361" s="1"/>
      <c r="ENL361" s="1"/>
      <c r="ENM361" s="1"/>
      <c r="ENN361" s="1"/>
      <c r="ENO361" s="1"/>
      <c r="ENP361" s="1"/>
      <c r="ENQ361" s="1"/>
      <c r="ENR361" s="1"/>
      <c r="ENS361" s="1"/>
      <c r="ENT361" s="1"/>
      <c r="ENU361" s="1"/>
      <c r="ENV361" s="1"/>
      <c r="ENW361" s="1"/>
      <c r="ENX361" s="1"/>
      <c r="ENY361" s="1"/>
      <c r="ENZ361" s="1"/>
      <c r="EOA361" s="1"/>
      <c r="EOB361" s="1"/>
      <c r="EOC361" s="1"/>
      <c r="EOD361" s="1"/>
      <c r="EOE361" s="1"/>
      <c r="EOF361" s="1"/>
      <c r="EOG361" s="1"/>
      <c r="EOH361" s="1"/>
      <c r="EOI361" s="1"/>
      <c r="EOJ361" s="1"/>
      <c r="EOK361" s="1"/>
      <c r="EOL361" s="1"/>
      <c r="EOM361" s="1"/>
      <c r="EON361" s="1"/>
      <c r="EOO361" s="1"/>
      <c r="EOP361" s="1"/>
      <c r="EOQ361" s="1"/>
      <c r="EOR361" s="1"/>
      <c r="EOS361" s="1"/>
      <c r="EOT361" s="1"/>
      <c r="EOU361" s="1"/>
      <c r="EOV361" s="1"/>
      <c r="EOW361" s="1"/>
      <c r="EOX361" s="1"/>
      <c r="EOY361" s="1"/>
      <c r="EOZ361" s="1"/>
      <c r="EPA361" s="1"/>
      <c r="EPB361" s="1"/>
      <c r="EPC361" s="1"/>
      <c r="EPD361" s="1"/>
      <c r="EPE361" s="1"/>
      <c r="EPF361" s="1"/>
      <c r="EPG361" s="1"/>
      <c r="EPH361" s="1"/>
      <c r="EPI361" s="1"/>
      <c r="EPJ361" s="1"/>
      <c r="EPK361" s="1"/>
      <c r="EPL361" s="1"/>
      <c r="EPM361" s="1"/>
      <c r="EPN361" s="1"/>
      <c r="EPO361" s="1"/>
      <c r="EPP361" s="1"/>
      <c r="EPQ361" s="1"/>
      <c r="EPR361" s="1"/>
      <c r="EPS361" s="1"/>
      <c r="EPT361" s="1"/>
      <c r="EPU361" s="1"/>
      <c r="EPV361" s="1"/>
      <c r="EPW361" s="1"/>
      <c r="EPX361" s="1"/>
      <c r="EPY361" s="1"/>
      <c r="EPZ361" s="1"/>
      <c r="EQA361" s="1"/>
      <c r="EQB361" s="1"/>
      <c r="EQC361" s="1"/>
      <c r="EQD361" s="1"/>
      <c r="EQE361" s="1"/>
      <c r="EQF361" s="1"/>
      <c r="EQG361" s="1"/>
      <c r="EQH361" s="1"/>
      <c r="EQI361" s="1"/>
      <c r="EQJ361" s="1"/>
      <c r="EQK361" s="1"/>
      <c r="EQL361" s="1"/>
      <c r="EQM361" s="1"/>
      <c r="EQN361" s="1"/>
      <c r="EQO361" s="1"/>
      <c r="EQP361" s="1"/>
      <c r="EQQ361" s="1"/>
      <c r="EQR361" s="1"/>
      <c r="EQS361" s="1"/>
      <c r="EQT361" s="1"/>
      <c r="EQU361" s="1"/>
      <c r="EQV361" s="1"/>
      <c r="EQW361" s="1"/>
      <c r="EQX361" s="1"/>
      <c r="EQY361" s="1"/>
      <c r="EQZ361" s="1"/>
      <c r="ERA361" s="1"/>
      <c r="ERB361" s="1"/>
      <c r="ERC361" s="1"/>
      <c r="ERD361" s="1"/>
      <c r="ERE361" s="1"/>
      <c r="ERF361" s="1"/>
      <c r="ERG361" s="1"/>
      <c r="ERH361" s="1"/>
      <c r="ERI361" s="1"/>
      <c r="ERJ361" s="1"/>
      <c r="ERK361" s="1"/>
      <c r="ERL361" s="1"/>
      <c r="ERM361" s="1"/>
      <c r="ERN361" s="1"/>
      <c r="ERO361" s="1"/>
      <c r="ERP361" s="1"/>
      <c r="ERQ361" s="1"/>
      <c r="ERR361" s="1"/>
      <c r="ERS361" s="1"/>
      <c r="ERT361" s="1"/>
      <c r="ERU361" s="1"/>
      <c r="ERV361" s="1"/>
      <c r="ERW361" s="1"/>
      <c r="ERX361" s="1"/>
      <c r="ERY361" s="1"/>
      <c r="ERZ361" s="1"/>
      <c r="ESA361" s="1"/>
      <c r="ESB361" s="1"/>
      <c r="ESC361" s="1"/>
      <c r="ESD361" s="1"/>
      <c r="ESE361" s="1"/>
      <c r="ESF361" s="1"/>
      <c r="ESG361" s="1"/>
      <c r="ESH361" s="1"/>
      <c r="ESI361" s="1"/>
      <c r="ESJ361" s="1"/>
      <c r="ESK361" s="1"/>
      <c r="ESL361" s="1"/>
      <c r="ESM361" s="1"/>
      <c r="ESN361" s="1"/>
      <c r="ESO361" s="1"/>
      <c r="ESP361" s="1"/>
      <c r="ESQ361" s="1"/>
      <c r="ESR361" s="1"/>
      <c r="ESS361" s="1"/>
      <c r="EST361" s="1"/>
      <c r="ESU361" s="1"/>
      <c r="ESV361" s="1"/>
      <c r="ESW361" s="1"/>
      <c r="ESX361" s="1"/>
      <c r="ESY361" s="1"/>
      <c r="ESZ361" s="1"/>
      <c r="ETA361" s="1"/>
      <c r="ETB361" s="1"/>
      <c r="ETC361" s="1"/>
      <c r="ETD361" s="1"/>
      <c r="ETE361" s="1"/>
      <c r="ETF361" s="1"/>
      <c r="ETG361" s="1"/>
      <c r="ETH361" s="1"/>
      <c r="ETI361" s="1"/>
      <c r="ETJ361" s="1"/>
      <c r="ETK361" s="1"/>
      <c r="ETL361" s="1"/>
      <c r="ETM361" s="1"/>
      <c r="ETN361" s="1"/>
      <c r="ETO361" s="1"/>
      <c r="ETP361" s="1"/>
      <c r="ETQ361" s="1"/>
      <c r="ETR361" s="1"/>
      <c r="ETS361" s="1"/>
      <c r="ETT361" s="1"/>
      <c r="ETU361" s="1"/>
      <c r="ETV361" s="1"/>
      <c r="ETW361" s="1"/>
      <c r="ETX361" s="1"/>
      <c r="ETY361" s="1"/>
      <c r="ETZ361" s="1"/>
      <c r="EUA361" s="1"/>
      <c r="EUB361" s="1"/>
      <c r="EUC361" s="1"/>
      <c r="EUD361" s="1"/>
      <c r="EUE361" s="1"/>
      <c r="EUF361" s="1"/>
      <c r="EUG361" s="1"/>
      <c r="EUH361" s="1"/>
      <c r="EUI361" s="1"/>
      <c r="EUJ361" s="1"/>
      <c r="EUK361" s="1"/>
      <c r="EUL361" s="1"/>
      <c r="EUM361" s="1"/>
      <c r="EUN361" s="1"/>
      <c r="EUO361" s="1"/>
      <c r="EUP361" s="1"/>
      <c r="EUQ361" s="1"/>
      <c r="EUR361" s="1"/>
      <c r="EUS361" s="1"/>
      <c r="EUT361" s="1"/>
      <c r="EUU361" s="1"/>
      <c r="EUV361" s="1"/>
      <c r="EUW361" s="1"/>
      <c r="EUX361" s="1"/>
      <c r="EUY361" s="1"/>
      <c r="EUZ361" s="1"/>
      <c r="EVA361" s="1"/>
      <c r="EVB361" s="1"/>
      <c r="EVC361" s="1"/>
      <c r="EVD361" s="1"/>
      <c r="EVE361" s="1"/>
      <c r="EVF361" s="1"/>
      <c r="EVG361" s="1"/>
      <c r="EVH361" s="1"/>
      <c r="EVI361" s="1"/>
      <c r="EVJ361" s="1"/>
      <c r="EVK361" s="1"/>
      <c r="EVL361" s="1"/>
      <c r="EVM361" s="1"/>
      <c r="EVN361" s="1"/>
      <c r="EVO361" s="1"/>
      <c r="EVP361" s="1"/>
      <c r="EVQ361" s="1"/>
      <c r="EVR361" s="1"/>
      <c r="EVS361" s="1"/>
      <c r="EVT361" s="1"/>
      <c r="EVU361" s="1"/>
      <c r="EVV361" s="1"/>
      <c r="EVW361" s="1"/>
      <c r="EVX361" s="1"/>
      <c r="EVY361" s="1"/>
      <c r="EVZ361" s="1"/>
      <c r="EWA361" s="1"/>
      <c r="EWB361" s="1"/>
      <c r="EWC361" s="1"/>
      <c r="EWD361" s="1"/>
      <c r="EWE361" s="1"/>
      <c r="EWF361" s="1"/>
      <c r="EWG361" s="1"/>
      <c r="EWH361" s="1"/>
      <c r="EWI361" s="1"/>
      <c r="EWJ361" s="1"/>
      <c r="EWK361" s="1"/>
      <c r="EWL361" s="1"/>
      <c r="EWM361" s="1"/>
      <c r="EWN361" s="1"/>
      <c r="EWO361" s="1"/>
      <c r="EWP361" s="1"/>
      <c r="EWQ361" s="1"/>
      <c r="EWR361" s="1"/>
      <c r="EWS361" s="1"/>
      <c r="EWT361" s="1"/>
      <c r="EWU361" s="1"/>
      <c r="EWV361" s="1"/>
      <c r="EWW361" s="1"/>
      <c r="EWX361" s="1"/>
      <c r="EWY361" s="1"/>
      <c r="EWZ361" s="1"/>
      <c r="EXA361" s="1"/>
      <c r="EXB361" s="1"/>
      <c r="EXC361" s="1"/>
      <c r="EXD361" s="1"/>
      <c r="EXE361" s="1"/>
      <c r="EXF361" s="1"/>
      <c r="EXG361" s="1"/>
      <c r="EXH361" s="1"/>
      <c r="EXI361" s="1"/>
      <c r="EXJ361" s="1"/>
      <c r="EXK361" s="1"/>
      <c r="EXL361" s="1"/>
      <c r="EXM361" s="1"/>
      <c r="EXN361" s="1"/>
      <c r="EXO361" s="1"/>
      <c r="EXP361" s="1"/>
      <c r="EXQ361" s="1"/>
      <c r="EXR361" s="1"/>
      <c r="EXS361" s="1"/>
      <c r="EXT361" s="1"/>
      <c r="EXU361" s="1"/>
      <c r="EXV361" s="1"/>
      <c r="EXW361" s="1"/>
      <c r="EXX361" s="1"/>
      <c r="EXY361" s="1"/>
      <c r="EXZ361" s="1"/>
      <c r="EYA361" s="1"/>
      <c r="EYB361" s="1"/>
      <c r="EYC361" s="1"/>
      <c r="EYD361" s="1"/>
      <c r="EYE361" s="1"/>
      <c r="EYF361" s="1"/>
      <c r="EYG361" s="1"/>
      <c r="EYH361" s="1"/>
      <c r="EYI361" s="1"/>
      <c r="EYJ361" s="1"/>
      <c r="EYK361" s="1"/>
      <c r="EYL361" s="1"/>
      <c r="EYM361" s="1"/>
      <c r="EYN361" s="1"/>
      <c r="EYO361" s="1"/>
      <c r="EYP361" s="1"/>
      <c r="EYQ361" s="1"/>
      <c r="EYR361" s="1"/>
      <c r="EYS361" s="1"/>
      <c r="EYT361" s="1"/>
      <c r="EYU361" s="1"/>
      <c r="EYV361" s="1"/>
      <c r="EYW361" s="1"/>
      <c r="EYX361" s="1"/>
      <c r="EYY361" s="1"/>
      <c r="EYZ361" s="1"/>
      <c r="EZA361" s="1"/>
      <c r="EZB361" s="1"/>
      <c r="EZC361" s="1"/>
      <c r="EZD361" s="1"/>
      <c r="EZE361" s="1"/>
      <c r="EZF361" s="1"/>
      <c r="EZG361" s="1"/>
      <c r="EZH361" s="1"/>
      <c r="EZI361" s="1"/>
      <c r="EZJ361" s="1"/>
      <c r="EZK361" s="1"/>
      <c r="EZL361" s="1"/>
      <c r="EZM361" s="1"/>
      <c r="EZN361" s="1"/>
      <c r="EZO361" s="1"/>
      <c r="EZP361" s="1"/>
      <c r="EZQ361" s="1"/>
      <c r="EZR361" s="1"/>
      <c r="EZS361" s="1"/>
      <c r="EZT361" s="1"/>
      <c r="EZU361" s="1"/>
      <c r="EZV361" s="1"/>
      <c r="EZW361" s="1"/>
      <c r="EZX361" s="1"/>
      <c r="EZY361" s="1"/>
      <c r="EZZ361" s="1"/>
      <c r="FAA361" s="1"/>
      <c r="FAB361" s="1"/>
      <c r="FAC361" s="1"/>
      <c r="FAD361" s="1"/>
      <c r="FAE361" s="1"/>
      <c r="FAF361" s="1"/>
      <c r="FAG361" s="1"/>
      <c r="FAH361" s="1"/>
      <c r="FAI361" s="1"/>
      <c r="FAJ361" s="1"/>
      <c r="FAK361" s="1"/>
      <c r="FAL361" s="1"/>
      <c r="FAM361" s="1"/>
      <c r="FAN361" s="1"/>
      <c r="FAO361" s="1"/>
      <c r="FAP361" s="1"/>
      <c r="FAQ361" s="1"/>
      <c r="FAR361" s="1"/>
      <c r="FAS361" s="1"/>
      <c r="FAT361" s="1"/>
      <c r="FAU361" s="1"/>
      <c r="FAV361" s="1"/>
      <c r="FAW361" s="1"/>
      <c r="FAX361" s="1"/>
      <c r="FAY361" s="1"/>
      <c r="FAZ361" s="1"/>
      <c r="FBA361" s="1"/>
      <c r="FBB361" s="1"/>
      <c r="FBC361" s="1"/>
      <c r="FBD361" s="1"/>
      <c r="FBE361" s="1"/>
      <c r="FBF361" s="1"/>
      <c r="FBG361" s="1"/>
      <c r="FBH361" s="1"/>
      <c r="FBI361" s="1"/>
      <c r="FBJ361" s="1"/>
      <c r="FBK361" s="1"/>
      <c r="FBL361" s="1"/>
      <c r="FBM361" s="1"/>
      <c r="FBN361" s="1"/>
      <c r="FBO361" s="1"/>
      <c r="FBP361" s="1"/>
      <c r="FBQ361" s="1"/>
      <c r="FBR361" s="1"/>
      <c r="FBS361" s="1"/>
      <c r="FBT361" s="1"/>
      <c r="FBU361" s="1"/>
      <c r="FBV361" s="1"/>
      <c r="FBW361" s="1"/>
      <c r="FBX361" s="1"/>
      <c r="FBY361" s="1"/>
      <c r="FBZ361" s="1"/>
      <c r="FCA361" s="1"/>
      <c r="FCB361" s="1"/>
      <c r="FCC361" s="1"/>
      <c r="FCD361" s="1"/>
      <c r="FCE361" s="1"/>
      <c r="FCF361" s="1"/>
      <c r="FCG361" s="1"/>
      <c r="FCH361" s="1"/>
      <c r="FCI361" s="1"/>
      <c r="FCJ361" s="1"/>
      <c r="FCK361" s="1"/>
      <c r="FCL361" s="1"/>
      <c r="FCM361" s="1"/>
      <c r="FCN361" s="1"/>
      <c r="FCO361" s="1"/>
      <c r="FCP361" s="1"/>
      <c r="FCQ361" s="1"/>
      <c r="FCR361" s="1"/>
      <c r="FCS361" s="1"/>
      <c r="FCT361" s="1"/>
      <c r="FCU361" s="1"/>
      <c r="FCV361" s="1"/>
      <c r="FCW361" s="1"/>
      <c r="FCX361" s="1"/>
      <c r="FCY361" s="1"/>
      <c r="FCZ361" s="1"/>
      <c r="FDA361" s="1"/>
      <c r="FDB361" s="1"/>
      <c r="FDC361" s="1"/>
      <c r="FDD361" s="1"/>
      <c r="FDE361" s="1"/>
      <c r="FDF361" s="1"/>
      <c r="FDG361" s="1"/>
      <c r="FDH361" s="1"/>
      <c r="FDI361" s="1"/>
      <c r="FDJ361" s="1"/>
      <c r="FDK361" s="1"/>
      <c r="FDL361" s="1"/>
      <c r="FDM361" s="1"/>
      <c r="FDN361" s="1"/>
      <c r="FDO361" s="1"/>
      <c r="FDP361" s="1"/>
      <c r="FDQ361" s="1"/>
      <c r="FDR361" s="1"/>
      <c r="FDS361" s="1"/>
      <c r="FDT361" s="1"/>
      <c r="FDU361" s="1"/>
      <c r="FDV361" s="1"/>
      <c r="FDW361" s="1"/>
      <c r="FDX361" s="1"/>
      <c r="FDY361" s="1"/>
      <c r="FDZ361" s="1"/>
      <c r="FEA361" s="1"/>
      <c r="FEB361" s="1"/>
      <c r="FEC361" s="1"/>
      <c r="FED361" s="1"/>
      <c r="FEE361" s="1"/>
      <c r="FEF361" s="1"/>
      <c r="FEG361" s="1"/>
      <c r="FEH361" s="1"/>
      <c r="FEI361" s="1"/>
      <c r="FEJ361" s="1"/>
      <c r="FEK361" s="1"/>
      <c r="FEL361" s="1"/>
      <c r="FEM361" s="1"/>
      <c r="FEN361" s="1"/>
      <c r="FEO361" s="1"/>
      <c r="FEP361" s="1"/>
      <c r="FEQ361" s="1"/>
      <c r="FER361" s="1"/>
      <c r="FES361" s="1"/>
      <c r="FET361" s="1"/>
      <c r="FEU361" s="1"/>
      <c r="FEV361" s="1"/>
      <c r="FEW361" s="1"/>
      <c r="FEX361" s="1"/>
      <c r="FEY361" s="1"/>
      <c r="FEZ361" s="1"/>
      <c r="FFA361" s="1"/>
      <c r="FFB361" s="1"/>
      <c r="FFC361" s="1"/>
      <c r="FFD361" s="1"/>
      <c r="FFE361" s="1"/>
      <c r="FFF361" s="1"/>
      <c r="FFG361" s="1"/>
      <c r="FFH361" s="1"/>
      <c r="FFI361" s="1"/>
      <c r="FFJ361" s="1"/>
      <c r="FFK361" s="1"/>
      <c r="FFL361" s="1"/>
      <c r="FFM361" s="1"/>
      <c r="FFN361" s="1"/>
      <c r="FFO361" s="1"/>
      <c r="FFP361" s="1"/>
      <c r="FFQ361" s="1"/>
      <c r="FFR361" s="1"/>
      <c r="FFS361" s="1"/>
      <c r="FFT361" s="1"/>
      <c r="FFU361" s="1"/>
      <c r="FFV361" s="1"/>
      <c r="FFW361" s="1"/>
      <c r="FFX361" s="1"/>
      <c r="FFY361" s="1"/>
      <c r="FFZ361" s="1"/>
      <c r="FGA361" s="1"/>
      <c r="FGB361" s="1"/>
      <c r="FGC361" s="1"/>
      <c r="FGD361" s="1"/>
      <c r="FGE361" s="1"/>
      <c r="FGF361" s="1"/>
      <c r="FGG361" s="1"/>
      <c r="FGH361" s="1"/>
      <c r="FGI361" s="1"/>
      <c r="FGJ361" s="1"/>
      <c r="FGK361" s="1"/>
      <c r="FGL361" s="1"/>
      <c r="FGM361" s="1"/>
      <c r="FGN361" s="1"/>
      <c r="FGO361" s="1"/>
      <c r="FGP361" s="1"/>
      <c r="FGQ361" s="1"/>
      <c r="FGR361" s="1"/>
      <c r="FGS361" s="1"/>
      <c r="FGT361" s="1"/>
      <c r="FGU361" s="1"/>
      <c r="FGV361" s="1"/>
      <c r="FGW361" s="1"/>
      <c r="FGX361" s="1"/>
      <c r="FGY361" s="1"/>
      <c r="FGZ361" s="1"/>
      <c r="FHA361" s="1"/>
      <c r="FHB361" s="1"/>
      <c r="FHC361" s="1"/>
      <c r="FHD361" s="1"/>
      <c r="FHE361" s="1"/>
      <c r="FHF361" s="1"/>
      <c r="FHG361" s="1"/>
      <c r="FHH361" s="1"/>
      <c r="FHI361" s="1"/>
      <c r="FHJ361" s="1"/>
      <c r="FHK361" s="1"/>
      <c r="FHL361" s="1"/>
      <c r="FHM361" s="1"/>
      <c r="FHN361" s="1"/>
      <c r="FHO361" s="1"/>
      <c r="FHP361" s="1"/>
      <c r="FHQ361" s="1"/>
      <c r="FHR361" s="1"/>
      <c r="FHS361" s="1"/>
      <c r="FHT361" s="1"/>
      <c r="FHU361" s="1"/>
      <c r="FHV361" s="1"/>
      <c r="FHW361" s="1"/>
      <c r="FHX361" s="1"/>
      <c r="FHY361" s="1"/>
      <c r="FHZ361" s="1"/>
      <c r="FIA361" s="1"/>
      <c r="FIB361" s="1"/>
      <c r="FIC361" s="1"/>
      <c r="FID361" s="1"/>
      <c r="FIE361" s="1"/>
      <c r="FIF361" s="1"/>
      <c r="FIG361" s="1"/>
      <c r="FIH361" s="1"/>
      <c r="FII361" s="1"/>
      <c r="FIJ361" s="1"/>
      <c r="FIK361" s="1"/>
      <c r="FIL361" s="1"/>
      <c r="FIM361" s="1"/>
      <c r="FIN361" s="1"/>
      <c r="FIO361" s="1"/>
      <c r="FIP361" s="1"/>
      <c r="FIQ361" s="1"/>
      <c r="FIR361" s="1"/>
      <c r="FIS361" s="1"/>
      <c r="FIT361" s="1"/>
      <c r="FIU361" s="1"/>
      <c r="FIV361" s="1"/>
      <c r="FIW361" s="1"/>
      <c r="FIX361" s="1"/>
      <c r="FIY361" s="1"/>
      <c r="FIZ361" s="1"/>
      <c r="FJA361" s="1"/>
      <c r="FJB361" s="1"/>
      <c r="FJC361" s="1"/>
      <c r="FJD361" s="1"/>
      <c r="FJE361" s="1"/>
      <c r="FJF361" s="1"/>
      <c r="FJG361" s="1"/>
      <c r="FJH361" s="1"/>
      <c r="FJI361" s="1"/>
      <c r="FJJ361" s="1"/>
      <c r="FJK361" s="1"/>
      <c r="FJL361" s="1"/>
      <c r="FJM361" s="1"/>
      <c r="FJN361" s="1"/>
      <c r="FJO361" s="1"/>
      <c r="FJP361" s="1"/>
      <c r="FJQ361" s="1"/>
      <c r="FJR361" s="1"/>
      <c r="FJS361" s="1"/>
      <c r="FJT361" s="1"/>
      <c r="FJU361" s="1"/>
      <c r="FJV361" s="1"/>
      <c r="FJW361" s="1"/>
      <c r="FJX361" s="1"/>
      <c r="FJY361" s="1"/>
      <c r="FJZ361" s="1"/>
      <c r="FKA361" s="1"/>
      <c r="FKB361" s="1"/>
      <c r="FKC361" s="1"/>
      <c r="FKD361" s="1"/>
      <c r="FKE361" s="1"/>
      <c r="FKF361" s="1"/>
      <c r="FKG361" s="1"/>
      <c r="FKH361" s="1"/>
      <c r="FKI361" s="1"/>
      <c r="FKJ361" s="1"/>
      <c r="FKK361" s="1"/>
      <c r="FKL361" s="1"/>
      <c r="FKM361" s="1"/>
      <c r="FKN361" s="1"/>
      <c r="FKO361" s="1"/>
      <c r="FKP361" s="1"/>
      <c r="FKQ361" s="1"/>
      <c r="FKR361" s="1"/>
      <c r="FKS361" s="1"/>
      <c r="FKT361" s="1"/>
      <c r="FKU361" s="1"/>
      <c r="FKV361" s="1"/>
      <c r="FKW361" s="1"/>
      <c r="FKX361" s="1"/>
      <c r="FKY361" s="1"/>
      <c r="FKZ361" s="1"/>
      <c r="FLA361" s="1"/>
      <c r="FLB361" s="1"/>
      <c r="FLC361" s="1"/>
      <c r="FLD361" s="1"/>
      <c r="FLE361" s="1"/>
      <c r="FLF361" s="1"/>
      <c r="FLG361" s="1"/>
      <c r="FLH361" s="1"/>
      <c r="FLI361" s="1"/>
      <c r="FLJ361" s="1"/>
      <c r="FLK361" s="1"/>
      <c r="FLL361" s="1"/>
      <c r="FLM361" s="1"/>
      <c r="FLN361" s="1"/>
      <c r="FLO361" s="1"/>
      <c r="FLP361" s="1"/>
      <c r="FLQ361" s="1"/>
      <c r="FLR361" s="1"/>
      <c r="FLS361" s="1"/>
      <c r="FLT361" s="1"/>
      <c r="FLU361" s="1"/>
      <c r="FLV361" s="1"/>
      <c r="FLW361" s="1"/>
      <c r="FLX361" s="1"/>
      <c r="FLY361" s="1"/>
      <c r="FLZ361" s="1"/>
      <c r="FMA361" s="1"/>
      <c r="FMB361" s="1"/>
      <c r="FMC361" s="1"/>
      <c r="FMD361" s="1"/>
      <c r="FME361" s="1"/>
      <c r="FMF361" s="1"/>
      <c r="FMG361" s="1"/>
      <c r="FMH361" s="1"/>
      <c r="FMI361" s="1"/>
      <c r="FMJ361" s="1"/>
      <c r="FMK361" s="1"/>
      <c r="FML361" s="1"/>
      <c r="FMM361" s="1"/>
      <c r="FMN361" s="1"/>
      <c r="FMO361" s="1"/>
      <c r="FMP361" s="1"/>
      <c r="FMQ361" s="1"/>
      <c r="FMR361" s="1"/>
      <c r="FMS361" s="1"/>
      <c r="FMT361" s="1"/>
      <c r="FMU361" s="1"/>
      <c r="FMV361" s="1"/>
      <c r="FMW361" s="1"/>
      <c r="FMX361" s="1"/>
      <c r="FMY361" s="1"/>
      <c r="FMZ361" s="1"/>
      <c r="FNA361" s="1"/>
      <c r="FNB361" s="1"/>
      <c r="FNC361" s="1"/>
      <c r="FND361" s="1"/>
      <c r="FNE361" s="1"/>
      <c r="FNF361" s="1"/>
      <c r="FNG361" s="1"/>
      <c r="FNH361" s="1"/>
      <c r="FNI361" s="1"/>
      <c r="FNJ361" s="1"/>
      <c r="FNK361" s="1"/>
      <c r="FNL361" s="1"/>
      <c r="FNM361" s="1"/>
      <c r="FNN361" s="1"/>
      <c r="FNO361" s="1"/>
      <c r="FNP361" s="1"/>
      <c r="FNQ361" s="1"/>
      <c r="FNR361" s="1"/>
      <c r="FNS361" s="1"/>
      <c r="FNT361" s="1"/>
      <c r="FNU361" s="1"/>
      <c r="FNV361" s="1"/>
      <c r="FNW361" s="1"/>
      <c r="FNX361" s="1"/>
      <c r="FNY361" s="1"/>
      <c r="FNZ361" s="1"/>
      <c r="FOA361" s="1"/>
      <c r="FOB361" s="1"/>
      <c r="FOC361" s="1"/>
      <c r="FOD361" s="1"/>
      <c r="FOE361" s="1"/>
      <c r="FOF361" s="1"/>
      <c r="FOG361" s="1"/>
      <c r="FOH361" s="1"/>
      <c r="FOI361" s="1"/>
      <c r="FOJ361" s="1"/>
      <c r="FOK361" s="1"/>
      <c r="FOL361" s="1"/>
      <c r="FOM361" s="1"/>
      <c r="FON361" s="1"/>
      <c r="FOO361" s="1"/>
      <c r="FOP361" s="1"/>
      <c r="FOQ361" s="1"/>
      <c r="FOR361" s="1"/>
      <c r="FOS361" s="1"/>
      <c r="FOT361" s="1"/>
      <c r="FOU361" s="1"/>
      <c r="FOV361" s="1"/>
      <c r="FOW361" s="1"/>
      <c r="FOX361" s="1"/>
      <c r="FOY361" s="1"/>
      <c r="FOZ361" s="1"/>
      <c r="FPA361" s="1"/>
      <c r="FPB361" s="1"/>
      <c r="FPC361" s="1"/>
      <c r="FPD361" s="1"/>
      <c r="FPE361" s="1"/>
      <c r="FPF361" s="1"/>
      <c r="FPG361" s="1"/>
      <c r="FPH361" s="1"/>
      <c r="FPI361" s="1"/>
      <c r="FPJ361" s="1"/>
      <c r="FPK361" s="1"/>
      <c r="FPL361" s="1"/>
      <c r="FPM361" s="1"/>
      <c r="FPN361" s="1"/>
      <c r="FPO361" s="1"/>
      <c r="FPP361" s="1"/>
      <c r="FPQ361" s="1"/>
      <c r="FPR361" s="1"/>
      <c r="FPS361" s="1"/>
      <c r="FPT361" s="1"/>
      <c r="FPU361" s="1"/>
      <c r="FPV361" s="1"/>
      <c r="FPW361" s="1"/>
      <c r="FPX361" s="1"/>
      <c r="FPY361" s="1"/>
      <c r="FPZ361" s="1"/>
      <c r="FQA361" s="1"/>
      <c r="FQB361" s="1"/>
      <c r="FQC361" s="1"/>
      <c r="FQD361" s="1"/>
      <c r="FQE361" s="1"/>
      <c r="FQF361" s="1"/>
      <c r="FQG361" s="1"/>
      <c r="FQH361" s="1"/>
      <c r="FQI361" s="1"/>
      <c r="FQJ361" s="1"/>
      <c r="FQK361" s="1"/>
      <c r="FQL361" s="1"/>
      <c r="FQM361" s="1"/>
      <c r="FQN361" s="1"/>
      <c r="FQO361" s="1"/>
      <c r="FQP361" s="1"/>
      <c r="FQQ361" s="1"/>
      <c r="FQR361" s="1"/>
      <c r="FQS361" s="1"/>
      <c r="FQT361" s="1"/>
      <c r="FQU361" s="1"/>
      <c r="FQV361" s="1"/>
      <c r="FQW361" s="1"/>
      <c r="FQX361" s="1"/>
      <c r="FQY361" s="1"/>
      <c r="FQZ361" s="1"/>
      <c r="FRA361" s="1"/>
      <c r="FRB361" s="1"/>
      <c r="FRC361" s="1"/>
      <c r="FRD361" s="1"/>
      <c r="FRE361" s="1"/>
      <c r="FRF361" s="1"/>
      <c r="FRG361" s="1"/>
      <c r="FRH361" s="1"/>
      <c r="FRI361" s="1"/>
      <c r="FRJ361" s="1"/>
      <c r="FRK361" s="1"/>
      <c r="FRL361" s="1"/>
      <c r="FRM361" s="1"/>
      <c r="FRN361" s="1"/>
      <c r="FRO361" s="1"/>
      <c r="FRP361" s="1"/>
      <c r="FRQ361" s="1"/>
      <c r="FRR361" s="1"/>
      <c r="FRS361" s="1"/>
      <c r="FRT361" s="1"/>
      <c r="FRU361" s="1"/>
      <c r="FRV361" s="1"/>
      <c r="FRW361" s="1"/>
      <c r="FRX361" s="1"/>
      <c r="FRY361" s="1"/>
      <c r="FRZ361" s="1"/>
      <c r="FSA361" s="1"/>
      <c r="FSB361" s="1"/>
      <c r="FSC361" s="1"/>
      <c r="FSD361" s="1"/>
      <c r="FSE361" s="1"/>
      <c r="FSF361" s="1"/>
      <c r="FSG361" s="1"/>
      <c r="FSH361" s="1"/>
      <c r="FSI361" s="1"/>
      <c r="FSJ361" s="1"/>
      <c r="FSK361" s="1"/>
      <c r="FSL361" s="1"/>
      <c r="FSM361" s="1"/>
      <c r="FSN361" s="1"/>
      <c r="FSO361" s="1"/>
      <c r="FSP361" s="1"/>
      <c r="FSQ361" s="1"/>
      <c r="FSR361" s="1"/>
      <c r="FSS361" s="1"/>
      <c r="FST361" s="1"/>
      <c r="FSU361" s="1"/>
      <c r="FSV361" s="1"/>
      <c r="FSW361" s="1"/>
      <c r="FSX361" s="1"/>
      <c r="FSY361" s="1"/>
      <c r="FSZ361" s="1"/>
      <c r="FTA361" s="1"/>
      <c r="FTB361" s="1"/>
      <c r="FTC361" s="1"/>
      <c r="FTD361" s="1"/>
      <c r="FTE361" s="1"/>
      <c r="FTF361" s="1"/>
      <c r="FTG361" s="1"/>
      <c r="FTH361" s="1"/>
      <c r="FTI361" s="1"/>
      <c r="FTJ361" s="1"/>
      <c r="FTK361" s="1"/>
      <c r="FTL361" s="1"/>
      <c r="FTM361" s="1"/>
      <c r="FTN361" s="1"/>
      <c r="FTO361" s="1"/>
      <c r="FTP361" s="1"/>
      <c r="FTQ361" s="1"/>
      <c r="FTR361" s="1"/>
      <c r="FTS361" s="1"/>
      <c r="FTT361" s="1"/>
      <c r="FTU361" s="1"/>
      <c r="FTV361" s="1"/>
      <c r="FTW361" s="1"/>
      <c r="FTX361" s="1"/>
      <c r="FTY361" s="1"/>
      <c r="FTZ361" s="1"/>
      <c r="FUA361" s="1"/>
      <c r="FUB361" s="1"/>
      <c r="FUC361" s="1"/>
      <c r="FUD361" s="1"/>
      <c r="FUE361" s="1"/>
      <c r="FUF361" s="1"/>
      <c r="FUG361" s="1"/>
      <c r="FUH361" s="1"/>
      <c r="FUI361" s="1"/>
      <c r="FUJ361" s="1"/>
      <c r="FUK361" s="1"/>
      <c r="FUL361" s="1"/>
      <c r="FUM361" s="1"/>
      <c r="FUN361" s="1"/>
      <c r="FUO361" s="1"/>
      <c r="FUP361" s="1"/>
      <c r="FUQ361" s="1"/>
      <c r="FUR361" s="1"/>
      <c r="FUS361" s="1"/>
      <c r="FUT361" s="1"/>
      <c r="FUU361" s="1"/>
      <c r="FUV361" s="1"/>
      <c r="FUW361" s="1"/>
      <c r="FUX361" s="1"/>
      <c r="FUY361" s="1"/>
      <c r="FUZ361" s="1"/>
      <c r="FVA361" s="1"/>
      <c r="FVB361" s="1"/>
      <c r="FVC361" s="1"/>
      <c r="FVD361" s="1"/>
      <c r="FVE361" s="1"/>
      <c r="FVF361" s="1"/>
      <c r="FVG361" s="1"/>
      <c r="FVH361" s="1"/>
      <c r="FVI361" s="1"/>
      <c r="FVJ361" s="1"/>
      <c r="FVK361" s="1"/>
      <c r="FVL361" s="1"/>
      <c r="FVM361" s="1"/>
      <c r="FVN361" s="1"/>
      <c r="FVO361" s="1"/>
      <c r="FVP361" s="1"/>
      <c r="FVQ361" s="1"/>
      <c r="FVR361" s="1"/>
      <c r="FVS361" s="1"/>
      <c r="FVT361" s="1"/>
      <c r="FVU361" s="1"/>
      <c r="FVV361" s="1"/>
      <c r="FVW361" s="1"/>
      <c r="FVX361" s="1"/>
      <c r="FVY361" s="1"/>
      <c r="FVZ361" s="1"/>
      <c r="FWA361" s="1"/>
      <c r="FWB361" s="1"/>
      <c r="FWC361" s="1"/>
      <c r="FWD361" s="1"/>
      <c r="FWE361" s="1"/>
      <c r="FWF361" s="1"/>
      <c r="FWG361" s="1"/>
      <c r="FWH361" s="1"/>
      <c r="FWI361" s="1"/>
      <c r="FWJ361" s="1"/>
      <c r="FWK361" s="1"/>
      <c r="FWL361" s="1"/>
      <c r="FWM361" s="1"/>
      <c r="FWN361" s="1"/>
      <c r="FWO361" s="1"/>
      <c r="FWP361" s="1"/>
      <c r="FWQ361" s="1"/>
      <c r="FWR361" s="1"/>
      <c r="FWS361" s="1"/>
      <c r="FWT361" s="1"/>
      <c r="FWU361" s="1"/>
      <c r="FWV361" s="1"/>
      <c r="FWW361" s="1"/>
      <c r="FWX361" s="1"/>
      <c r="FWY361" s="1"/>
      <c r="FWZ361" s="1"/>
      <c r="FXA361" s="1"/>
      <c r="FXB361" s="1"/>
      <c r="FXC361" s="1"/>
      <c r="FXD361" s="1"/>
      <c r="FXE361" s="1"/>
      <c r="FXF361" s="1"/>
      <c r="FXG361" s="1"/>
      <c r="FXH361" s="1"/>
      <c r="FXI361" s="1"/>
      <c r="FXJ361" s="1"/>
      <c r="FXK361" s="1"/>
      <c r="FXL361" s="1"/>
      <c r="FXM361" s="1"/>
      <c r="FXN361" s="1"/>
      <c r="FXO361" s="1"/>
      <c r="FXP361" s="1"/>
      <c r="FXQ361" s="1"/>
      <c r="FXR361" s="1"/>
      <c r="FXS361" s="1"/>
      <c r="FXT361" s="1"/>
      <c r="FXU361" s="1"/>
      <c r="FXV361" s="1"/>
      <c r="FXW361" s="1"/>
      <c r="FXX361" s="1"/>
      <c r="FXY361" s="1"/>
      <c r="FXZ361" s="1"/>
      <c r="FYA361" s="1"/>
      <c r="FYB361" s="1"/>
      <c r="FYC361" s="1"/>
      <c r="FYD361" s="1"/>
      <c r="FYE361" s="1"/>
      <c r="FYF361" s="1"/>
      <c r="FYG361" s="1"/>
      <c r="FYH361" s="1"/>
      <c r="FYI361" s="1"/>
      <c r="FYJ361" s="1"/>
      <c r="FYK361" s="1"/>
      <c r="FYL361" s="1"/>
      <c r="FYM361" s="1"/>
      <c r="FYN361" s="1"/>
      <c r="FYO361" s="1"/>
      <c r="FYP361" s="1"/>
      <c r="FYQ361" s="1"/>
      <c r="FYR361" s="1"/>
      <c r="FYS361" s="1"/>
      <c r="FYT361" s="1"/>
      <c r="FYU361" s="1"/>
      <c r="FYV361" s="1"/>
      <c r="FYW361" s="1"/>
      <c r="FYX361" s="1"/>
      <c r="FYY361" s="1"/>
      <c r="FYZ361" s="1"/>
      <c r="FZA361" s="1"/>
      <c r="FZB361" s="1"/>
      <c r="FZC361" s="1"/>
      <c r="FZD361" s="1"/>
      <c r="FZE361" s="1"/>
      <c r="FZF361" s="1"/>
      <c r="FZG361" s="1"/>
      <c r="FZH361" s="1"/>
      <c r="FZI361" s="1"/>
      <c r="FZJ361" s="1"/>
      <c r="FZK361" s="1"/>
      <c r="FZL361" s="1"/>
      <c r="FZM361" s="1"/>
      <c r="FZN361" s="1"/>
      <c r="FZO361" s="1"/>
      <c r="FZP361" s="1"/>
      <c r="FZQ361" s="1"/>
      <c r="FZR361" s="1"/>
      <c r="FZS361" s="1"/>
      <c r="FZT361" s="1"/>
      <c r="FZU361" s="1"/>
      <c r="FZV361" s="1"/>
      <c r="FZW361" s="1"/>
      <c r="FZX361" s="1"/>
      <c r="FZY361" s="1"/>
      <c r="FZZ361" s="1"/>
      <c r="GAA361" s="1"/>
      <c r="GAB361" s="1"/>
      <c r="GAC361" s="1"/>
      <c r="GAD361" s="1"/>
      <c r="GAE361" s="1"/>
      <c r="GAF361" s="1"/>
      <c r="GAG361" s="1"/>
      <c r="GAH361" s="1"/>
      <c r="GAI361" s="1"/>
      <c r="GAJ361" s="1"/>
      <c r="GAK361" s="1"/>
      <c r="GAL361" s="1"/>
      <c r="GAM361" s="1"/>
      <c r="GAN361" s="1"/>
      <c r="GAO361" s="1"/>
      <c r="GAP361" s="1"/>
      <c r="GAQ361" s="1"/>
      <c r="GAR361" s="1"/>
      <c r="GAS361" s="1"/>
      <c r="GAT361" s="1"/>
      <c r="GAU361" s="1"/>
      <c r="GAV361" s="1"/>
      <c r="GAW361" s="1"/>
      <c r="GAX361" s="1"/>
      <c r="GAY361" s="1"/>
      <c r="GAZ361" s="1"/>
      <c r="GBA361" s="1"/>
      <c r="GBB361" s="1"/>
      <c r="GBC361" s="1"/>
      <c r="GBD361" s="1"/>
      <c r="GBE361" s="1"/>
      <c r="GBF361" s="1"/>
      <c r="GBG361" s="1"/>
      <c r="GBH361" s="1"/>
      <c r="GBI361" s="1"/>
      <c r="GBJ361" s="1"/>
      <c r="GBK361" s="1"/>
      <c r="GBL361" s="1"/>
      <c r="GBM361" s="1"/>
      <c r="GBN361" s="1"/>
      <c r="GBO361" s="1"/>
      <c r="GBP361" s="1"/>
      <c r="GBQ361" s="1"/>
      <c r="GBR361" s="1"/>
      <c r="GBS361" s="1"/>
      <c r="GBT361" s="1"/>
      <c r="GBU361" s="1"/>
      <c r="GBV361" s="1"/>
      <c r="GBW361" s="1"/>
      <c r="GBX361" s="1"/>
      <c r="GBY361" s="1"/>
      <c r="GBZ361" s="1"/>
      <c r="GCA361" s="1"/>
      <c r="GCB361" s="1"/>
      <c r="GCC361" s="1"/>
      <c r="GCD361" s="1"/>
      <c r="GCE361" s="1"/>
      <c r="GCF361" s="1"/>
      <c r="GCG361" s="1"/>
      <c r="GCH361" s="1"/>
      <c r="GCI361" s="1"/>
      <c r="GCJ361" s="1"/>
      <c r="GCK361" s="1"/>
      <c r="GCL361" s="1"/>
      <c r="GCM361" s="1"/>
      <c r="GCN361" s="1"/>
      <c r="GCO361" s="1"/>
      <c r="GCP361" s="1"/>
      <c r="GCQ361" s="1"/>
      <c r="GCR361" s="1"/>
      <c r="GCS361" s="1"/>
      <c r="GCT361" s="1"/>
      <c r="GCU361" s="1"/>
      <c r="GCV361" s="1"/>
      <c r="GCW361" s="1"/>
      <c r="GCX361" s="1"/>
      <c r="GCY361" s="1"/>
      <c r="GCZ361" s="1"/>
      <c r="GDA361" s="1"/>
      <c r="GDB361" s="1"/>
      <c r="GDC361" s="1"/>
      <c r="GDD361" s="1"/>
      <c r="GDE361" s="1"/>
      <c r="GDF361" s="1"/>
      <c r="GDG361" s="1"/>
      <c r="GDH361" s="1"/>
      <c r="GDI361" s="1"/>
      <c r="GDJ361" s="1"/>
      <c r="GDK361" s="1"/>
      <c r="GDL361" s="1"/>
      <c r="GDM361" s="1"/>
      <c r="GDN361" s="1"/>
      <c r="GDO361" s="1"/>
      <c r="GDP361" s="1"/>
      <c r="GDQ361" s="1"/>
      <c r="GDR361" s="1"/>
      <c r="GDS361" s="1"/>
      <c r="GDT361" s="1"/>
      <c r="GDU361" s="1"/>
      <c r="GDV361" s="1"/>
      <c r="GDW361" s="1"/>
      <c r="GDX361" s="1"/>
      <c r="GDY361" s="1"/>
      <c r="GDZ361" s="1"/>
      <c r="GEA361" s="1"/>
      <c r="GEB361" s="1"/>
      <c r="GEC361" s="1"/>
      <c r="GED361" s="1"/>
      <c r="GEE361" s="1"/>
      <c r="GEF361" s="1"/>
      <c r="GEG361" s="1"/>
      <c r="GEH361" s="1"/>
      <c r="GEI361" s="1"/>
      <c r="GEJ361" s="1"/>
      <c r="GEK361" s="1"/>
      <c r="GEL361" s="1"/>
      <c r="GEM361" s="1"/>
      <c r="GEN361" s="1"/>
      <c r="GEO361" s="1"/>
      <c r="GEP361" s="1"/>
      <c r="GEQ361" s="1"/>
      <c r="GER361" s="1"/>
      <c r="GES361" s="1"/>
      <c r="GET361" s="1"/>
      <c r="GEU361" s="1"/>
      <c r="GEV361" s="1"/>
      <c r="GEW361" s="1"/>
      <c r="GEX361" s="1"/>
      <c r="GEY361" s="1"/>
      <c r="GEZ361" s="1"/>
      <c r="GFA361" s="1"/>
      <c r="GFB361" s="1"/>
      <c r="GFC361" s="1"/>
      <c r="GFD361" s="1"/>
      <c r="GFE361" s="1"/>
      <c r="GFF361" s="1"/>
      <c r="GFG361" s="1"/>
      <c r="GFH361" s="1"/>
      <c r="GFI361" s="1"/>
      <c r="GFJ361" s="1"/>
      <c r="GFK361" s="1"/>
      <c r="GFL361" s="1"/>
      <c r="GFM361" s="1"/>
      <c r="GFN361" s="1"/>
      <c r="GFO361" s="1"/>
      <c r="GFP361" s="1"/>
      <c r="GFQ361" s="1"/>
      <c r="GFR361" s="1"/>
      <c r="GFS361" s="1"/>
      <c r="GFT361" s="1"/>
      <c r="GFU361" s="1"/>
      <c r="GFV361" s="1"/>
      <c r="GFW361" s="1"/>
      <c r="GFX361" s="1"/>
      <c r="GFY361" s="1"/>
      <c r="GFZ361" s="1"/>
      <c r="GGA361" s="1"/>
      <c r="GGB361" s="1"/>
      <c r="GGC361" s="1"/>
      <c r="GGD361" s="1"/>
      <c r="GGE361" s="1"/>
      <c r="GGF361" s="1"/>
      <c r="GGG361" s="1"/>
      <c r="GGH361" s="1"/>
      <c r="GGI361" s="1"/>
      <c r="GGJ361" s="1"/>
      <c r="GGK361" s="1"/>
      <c r="GGL361" s="1"/>
      <c r="GGM361" s="1"/>
      <c r="GGN361" s="1"/>
      <c r="GGO361" s="1"/>
      <c r="GGP361" s="1"/>
      <c r="GGQ361" s="1"/>
      <c r="GGR361" s="1"/>
      <c r="GGS361" s="1"/>
      <c r="GGT361" s="1"/>
      <c r="GGU361" s="1"/>
      <c r="GGV361" s="1"/>
      <c r="GGW361" s="1"/>
      <c r="GGX361" s="1"/>
      <c r="GGY361" s="1"/>
      <c r="GGZ361" s="1"/>
      <c r="GHA361" s="1"/>
      <c r="GHB361" s="1"/>
      <c r="GHC361" s="1"/>
      <c r="GHD361" s="1"/>
      <c r="GHE361" s="1"/>
      <c r="GHF361" s="1"/>
      <c r="GHG361" s="1"/>
      <c r="GHH361" s="1"/>
      <c r="GHI361" s="1"/>
      <c r="GHJ361" s="1"/>
      <c r="GHK361" s="1"/>
      <c r="GHL361" s="1"/>
      <c r="GHM361" s="1"/>
      <c r="GHN361" s="1"/>
      <c r="GHO361" s="1"/>
      <c r="GHP361" s="1"/>
      <c r="GHQ361" s="1"/>
      <c r="GHR361" s="1"/>
      <c r="GHS361" s="1"/>
      <c r="GHT361" s="1"/>
      <c r="GHU361" s="1"/>
      <c r="GHV361" s="1"/>
      <c r="GHW361" s="1"/>
      <c r="GHX361" s="1"/>
      <c r="GHY361" s="1"/>
      <c r="GHZ361" s="1"/>
      <c r="GIA361" s="1"/>
      <c r="GIB361" s="1"/>
      <c r="GIC361" s="1"/>
      <c r="GID361" s="1"/>
      <c r="GIE361" s="1"/>
      <c r="GIF361" s="1"/>
      <c r="GIG361" s="1"/>
      <c r="GIH361" s="1"/>
      <c r="GII361" s="1"/>
      <c r="GIJ361" s="1"/>
      <c r="GIK361" s="1"/>
      <c r="GIL361" s="1"/>
      <c r="GIM361" s="1"/>
      <c r="GIN361" s="1"/>
      <c r="GIO361" s="1"/>
      <c r="GIP361" s="1"/>
      <c r="GIQ361" s="1"/>
      <c r="GIR361" s="1"/>
      <c r="GIS361" s="1"/>
      <c r="GIT361" s="1"/>
      <c r="GIU361" s="1"/>
      <c r="GIV361" s="1"/>
      <c r="GIW361" s="1"/>
      <c r="GIX361" s="1"/>
      <c r="GIY361" s="1"/>
      <c r="GIZ361" s="1"/>
      <c r="GJA361" s="1"/>
      <c r="GJB361" s="1"/>
      <c r="GJC361" s="1"/>
      <c r="GJD361" s="1"/>
      <c r="GJE361" s="1"/>
      <c r="GJF361" s="1"/>
      <c r="GJG361" s="1"/>
      <c r="GJH361" s="1"/>
      <c r="GJI361" s="1"/>
      <c r="GJJ361" s="1"/>
      <c r="GJK361" s="1"/>
      <c r="GJL361" s="1"/>
      <c r="GJM361" s="1"/>
      <c r="GJN361" s="1"/>
      <c r="GJO361" s="1"/>
      <c r="GJP361" s="1"/>
      <c r="GJQ361" s="1"/>
      <c r="GJR361" s="1"/>
      <c r="GJS361" s="1"/>
      <c r="GJT361" s="1"/>
      <c r="GJU361" s="1"/>
      <c r="GJV361" s="1"/>
      <c r="GJW361" s="1"/>
      <c r="GJX361" s="1"/>
      <c r="GJY361" s="1"/>
      <c r="GJZ361" s="1"/>
      <c r="GKA361" s="1"/>
      <c r="GKB361" s="1"/>
      <c r="GKC361" s="1"/>
      <c r="GKD361" s="1"/>
      <c r="GKE361" s="1"/>
      <c r="GKF361" s="1"/>
      <c r="GKG361" s="1"/>
      <c r="GKH361" s="1"/>
      <c r="GKI361" s="1"/>
      <c r="GKJ361" s="1"/>
      <c r="GKK361" s="1"/>
      <c r="GKL361" s="1"/>
      <c r="GKM361" s="1"/>
      <c r="GKN361" s="1"/>
      <c r="GKO361" s="1"/>
      <c r="GKP361" s="1"/>
      <c r="GKQ361" s="1"/>
      <c r="GKR361" s="1"/>
      <c r="GKS361" s="1"/>
      <c r="GKT361" s="1"/>
      <c r="GKU361" s="1"/>
      <c r="GKV361" s="1"/>
      <c r="GKW361" s="1"/>
      <c r="GKX361" s="1"/>
      <c r="GKY361" s="1"/>
      <c r="GKZ361" s="1"/>
      <c r="GLA361" s="1"/>
      <c r="GLB361" s="1"/>
      <c r="GLC361" s="1"/>
      <c r="GLD361" s="1"/>
      <c r="GLE361" s="1"/>
      <c r="GLF361" s="1"/>
      <c r="GLG361" s="1"/>
      <c r="GLH361" s="1"/>
      <c r="GLI361" s="1"/>
      <c r="GLJ361" s="1"/>
      <c r="GLK361" s="1"/>
      <c r="GLL361" s="1"/>
      <c r="GLM361" s="1"/>
      <c r="GLN361" s="1"/>
      <c r="GLO361" s="1"/>
      <c r="GLP361" s="1"/>
      <c r="GLQ361" s="1"/>
      <c r="GLR361" s="1"/>
      <c r="GLS361" s="1"/>
      <c r="GLT361" s="1"/>
      <c r="GLU361" s="1"/>
      <c r="GLV361" s="1"/>
      <c r="GLW361" s="1"/>
      <c r="GLX361" s="1"/>
      <c r="GLY361" s="1"/>
      <c r="GLZ361" s="1"/>
      <c r="GMA361" s="1"/>
      <c r="GMB361" s="1"/>
      <c r="GMC361" s="1"/>
      <c r="GMD361" s="1"/>
      <c r="GME361" s="1"/>
      <c r="GMF361" s="1"/>
      <c r="GMG361" s="1"/>
      <c r="GMH361" s="1"/>
      <c r="GMI361" s="1"/>
      <c r="GMJ361" s="1"/>
      <c r="GMK361" s="1"/>
      <c r="GML361" s="1"/>
      <c r="GMM361" s="1"/>
      <c r="GMN361" s="1"/>
      <c r="GMO361" s="1"/>
      <c r="GMP361" s="1"/>
      <c r="GMQ361" s="1"/>
      <c r="GMR361" s="1"/>
      <c r="GMS361" s="1"/>
      <c r="GMT361" s="1"/>
      <c r="GMU361" s="1"/>
      <c r="GMV361" s="1"/>
      <c r="GMW361" s="1"/>
      <c r="GMX361" s="1"/>
      <c r="GMY361" s="1"/>
      <c r="GMZ361" s="1"/>
      <c r="GNA361" s="1"/>
      <c r="GNB361" s="1"/>
      <c r="GNC361" s="1"/>
      <c r="GND361" s="1"/>
      <c r="GNE361" s="1"/>
      <c r="GNF361" s="1"/>
      <c r="GNG361" s="1"/>
      <c r="GNH361" s="1"/>
      <c r="GNI361" s="1"/>
      <c r="GNJ361" s="1"/>
      <c r="GNK361" s="1"/>
      <c r="GNL361" s="1"/>
      <c r="GNM361" s="1"/>
      <c r="GNN361" s="1"/>
      <c r="GNO361" s="1"/>
      <c r="GNP361" s="1"/>
      <c r="GNQ361" s="1"/>
      <c r="GNR361" s="1"/>
      <c r="GNS361" s="1"/>
      <c r="GNT361" s="1"/>
      <c r="GNU361" s="1"/>
      <c r="GNV361" s="1"/>
      <c r="GNW361" s="1"/>
      <c r="GNX361" s="1"/>
      <c r="GNY361" s="1"/>
      <c r="GNZ361" s="1"/>
      <c r="GOA361" s="1"/>
      <c r="GOB361" s="1"/>
      <c r="GOC361" s="1"/>
      <c r="GOD361" s="1"/>
      <c r="GOE361" s="1"/>
      <c r="GOF361" s="1"/>
      <c r="GOG361" s="1"/>
      <c r="GOH361" s="1"/>
      <c r="GOI361" s="1"/>
      <c r="GOJ361" s="1"/>
      <c r="GOK361" s="1"/>
      <c r="GOL361" s="1"/>
      <c r="GOM361" s="1"/>
      <c r="GON361" s="1"/>
      <c r="GOO361" s="1"/>
      <c r="GOP361" s="1"/>
      <c r="GOQ361" s="1"/>
      <c r="GOR361" s="1"/>
      <c r="GOS361" s="1"/>
      <c r="GOT361" s="1"/>
      <c r="GOU361" s="1"/>
      <c r="GOV361" s="1"/>
      <c r="GOW361" s="1"/>
      <c r="GOX361" s="1"/>
      <c r="GOY361" s="1"/>
      <c r="GOZ361" s="1"/>
      <c r="GPA361" s="1"/>
      <c r="GPB361" s="1"/>
      <c r="GPC361" s="1"/>
      <c r="GPD361" s="1"/>
      <c r="GPE361" s="1"/>
      <c r="GPF361" s="1"/>
      <c r="GPG361" s="1"/>
      <c r="GPH361" s="1"/>
      <c r="GPI361" s="1"/>
      <c r="GPJ361" s="1"/>
      <c r="GPK361" s="1"/>
      <c r="GPL361" s="1"/>
      <c r="GPM361" s="1"/>
      <c r="GPN361" s="1"/>
      <c r="GPO361" s="1"/>
      <c r="GPP361" s="1"/>
      <c r="GPQ361" s="1"/>
      <c r="GPR361" s="1"/>
      <c r="GPS361" s="1"/>
      <c r="GPT361" s="1"/>
      <c r="GPU361" s="1"/>
      <c r="GPV361" s="1"/>
      <c r="GPW361" s="1"/>
      <c r="GPX361" s="1"/>
      <c r="GPY361" s="1"/>
      <c r="GPZ361" s="1"/>
      <c r="GQA361" s="1"/>
      <c r="GQB361" s="1"/>
      <c r="GQC361" s="1"/>
      <c r="GQD361" s="1"/>
      <c r="GQE361" s="1"/>
      <c r="GQF361" s="1"/>
      <c r="GQG361" s="1"/>
      <c r="GQH361" s="1"/>
      <c r="GQI361" s="1"/>
      <c r="GQJ361" s="1"/>
      <c r="GQK361" s="1"/>
      <c r="GQL361" s="1"/>
      <c r="GQM361" s="1"/>
      <c r="GQN361" s="1"/>
      <c r="GQO361" s="1"/>
      <c r="GQP361" s="1"/>
      <c r="GQQ361" s="1"/>
      <c r="GQR361" s="1"/>
      <c r="GQS361" s="1"/>
      <c r="GQT361" s="1"/>
      <c r="GQU361" s="1"/>
      <c r="GQV361" s="1"/>
      <c r="GQW361" s="1"/>
      <c r="GQX361" s="1"/>
      <c r="GQY361" s="1"/>
      <c r="GQZ361" s="1"/>
      <c r="GRA361" s="1"/>
      <c r="GRB361" s="1"/>
      <c r="GRC361" s="1"/>
      <c r="GRD361" s="1"/>
      <c r="GRE361" s="1"/>
      <c r="GRF361" s="1"/>
      <c r="GRG361" s="1"/>
      <c r="GRH361" s="1"/>
      <c r="GRI361" s="1"/>
      <c r="GRJ361" s="1"/>
      <c r="GRK361" s="1"/>
      <c r="GRL361" s="1"/>
      <c r="GRM361" s="1"/>
      <c r="GRN361" s="1"/>
      <c r="GRO361" s="1"/>
      <c r="GRP361" s="1"/>
      <c r="GRQ361" s="1"/>
      <c r="GRR361" s="1"/>
      <c r="GRS361" s="1"/>
      <c r="GRT361" s="1"/>
      <c r="GRU361" s="1"/>
      <c r="GRV361" s="1"/>
      <c r="GRW361" s="1"/>
      <c r="GRX361" s="1"/>
      <c r="GRY361" s="1"/>
      <c r="GRZ361" s="1"/>
      <c r="GSA361" s="1"/>
      <c r="GSB361" s="1"/>
      <c r="GSC361" s="1"/>
      <c r="GSD361" s="1"/>
      <c r="GSE361" s="1"/>
      <c r="GSF361" s="1"/>
      <c r="GSG361" s="1"/>
      <c r="GSH361" s="1"/>
      <c r="GSI361" s="1"/>
      <c r="GSJ361" s="1"/>
      <c r="GSK361" s="1"/>
      <c r="GSL361" s="1"/>
      <c r="GSM361" s="1"/>
      <c r="GSN361" s="1"/>
      <c r="GSO361" s="1"/>
      <c r="GSP361" s="1"/>
      <c r="GSQ361" s="1"/>
      <c r="GSR361" s="1"/>
      <c r="GSS361" s="1"/>
      <c r="GST361" s="1"/>
      <c r="GSU361" s="1"/>
      <c r="GSV361" s="1"/>
      <c r="GSW361" s="1"/>
      <c r="GSX361" s="1"/>
      <c r="GSY361" s="1"/>
      <c r="GSZ361" s="1"/>
      <c r="GTA361" s="1"/>
      <c r="GTB361" s="1"/>
      <c r="GTC361" s="1"/>
      <c r="GTD361" s="1"/>
      <c r="GTE361" s="1"/>
      <c r="GTF361" s="1"/>
      <c r="GTG361" s="1"/>
      <c r="GTH361" s="1"/>
      <c r="GTI361" s="1"/>
      <c r="GTJ361" s="1"/>
      <c r="GTK361" s="1"/>
      <c r="GTL361" s="1"/>
      <c r="GTM361" s="1"/>
      <c r="GTN361" s="1"/>
      <c r="GTO361" s="1"/>
      <c r="GTP361" s="1"/>
      <c r="GTQ361" s="1"/>
      <c r="GTR361" s="1"/>
      <c r="GTS361" s="1"/>
      <c r="GTT361" s="1"/>
      <c r="GTU361" s="1"/>
      <c r="GTV361" s="1"/>
      <c r="GTW361" s="1"/>
      <c r="GTX361" s="1"/>
      <c r="GTY361" s="1"/>
      <c r="GTZ361" s="1"/>
      <c r="GUA361" s="1"/>
      <c r="GUB361" s="1"/>
      <c r="GUC361" s="1"/>
      <c r="GUD361" s="1"/>
      <c r="GUE361" s="1"/>
      <c r="GUF361" s="1"/>
      <c r="GUG361" s="1"/>
      <c r="GUH361" s="1"/>
      <c r="GUI361" s="1"/>
      <c r="GUJ361" s="1"/>
      <c r="GUK361" s="1"/>
      <c r="GUL361" s="1"/>
      <c r="GUM361" s="1"/>
      <c r="GUN361" s="1"/>
      <c r="GUO361" s="1"/>
      <c r="GUP361" s="1"/>
      <c r="GUQ361" s="1"/>
      <c r="GUR361" s="1"/>
      <c r="GUS361" s="1"/>
      <c r="GUT361" s="1"/>
      <c r="GUU361" s="1"/>
      <c r="GUV361" s="1"/>
      <c r="GUW361" s="1"/>
      <c r="GUX361" s="1"/>
      <c r="GUY361" s="1"/>
      <c r="GUZ361" s="1"/>
      <c r="GVA361" s="1"/>
      <c r="GVB361" s="1"/>
      <c r="GVC361" s="1"/>
      <c r="GVD361" s="1"/>
      <c r="GVE361" s="1"/>
      <c r="GVF361" s="1"/>
      <c r="GVG361" s="1"/>
      <c r="GVH361" s="1"/>
      <c r="GVI361" s="1"/>
      <c r="GVJ361" s="1"/>
      <c r="GVK361" s="1"/>
      <c r="GVL361" s="1"/>
      <c r="GVM361" s="1"/>
      <c r="GVN361" s="1"/>
      <c r="GVO361" s="1"/>
      <c r="GVP361" s="1"/>
      <c r="GVQ361" s="1"/>
      <c r="GVR361" s="1"/>
      <c r="GVS361" s="1"/>
      <c r="GVT361" s="1"/>
      <c r="GVU361" s="1"/>
      <c r="GVV361" s="1"/>
      <c r="GVW361" s="1"/>
      <c r="GVX361" s="1"/>
      <c r="GVY361" s="1"/>
      <c r="GVZ361" s="1"/>
      <c r="GWA361" s="1"/>
      <c r="GWB361" s="1"/>
      <c r="GWC361" s="1"/>
      <c r="GWD361" s="1"/>
      <c r="GWE361" s="1"/>
      <c r="GWF361" s="1"/>
      <c r="GWG361" s="1"/>
      <c r="GWH361" s="1"/>
      <c r="GWI361" s="1"/>
      <c r="GWJ361" s="1"/>
      <c r="GWK361" s="1"/>
      <c r="GWL361" s="1"/>
      <c r="GWM361" s="1"/>
      <c r="GWN361" s="1"/>
      <c r="GWO361" s="1"/>
      <c r="GWP361" s="1"/>
      <c r="GWQ361" s="1"/>
      <c r="GWR361" s="1"/>
      <c r="GWS361" s="1"/>
      <c r="GWT361" s="1"/>
      <c r="GWU361" s="1"/>
      <c r="GWV361" s="1"/>
      <c r="GWW361" s="1"/>
      <c r="GWX361" s="1"/>
      <c r="GWY361" s="1"/>
      <c r="GWZ361" s="1"/>
      <c r="GXA361" s="1"/>
      <c r="GXB361" s="1"/>
      <c r="GXC361" s="1"/>
      <c r="GXD361" s="1"/>
      <c r="GXE361" s="1"/>
      <c r="GXF361" s="1"/>
      <c r="GXG361" s="1"/>
      <c r="GXH361" s="1"/>
      <c r="GXI361" s="1"/>
      <c r="GXJ361" s="1"/>
      <c r="GXK361" s="1"/>
      <c r="GXL361" s="1"/>
      <c r="GXM361" s="1"/>
      <c r="GXN361" s="1"/>
      <c r="GXO361" s="1"/>
      <c r="GXP361" s="1"/>
      <c r="GXQ361" s="1"/>
      <c r="GXR361" s="1"/>
      <c r="GXS361" s="1"/>
      <c r="GXT361" s="1"/>
      <c r="GXU361" s="1"/>
      <c r="GXV361" s="1"/>
      <c r="GXW361" s="1"/>
      <c r="GXX361" s="1"/>
      <c r="GXY361" s="1"/>
      <c r="GXZ361" s="1"/>
      <c r="GYA361" s="1"/>
      <c r="GYB361" s="1"/>
      <c r="GYC361" s="1"/>
      <c r="GYD361" s="1"/>
      <c r="GYE361" s="1"/>
      <c r="GYF361" s="1"/>
      <c r="GYG361" s="1"/>
      <c r="GYH361" s="1"/>
      <c r="GYI361" s="1"/>
      <c r="GYJ361" s="1"/>
      <c r="GYK361" s="1"/>
      <c r="GYL361" s="1"/>
      <c r="GYM361" s="1"/>
      <c r="GYN361" s="1"/>
      <c r="GYO361" s="1"/>
      <c r="GYP361" s="1"/>
      <c r="GYQ361" s="1"/>
      <c r="GYR361" s="1"/>
      <c r="GYS361" s="1"/>
      <c r="GYT361" s="1"/>
      <c r="GYU361" s="1"/>
      <c r="GYV361" s="1"/>
      <c r="GYW361" s="1"/>
      <c r="GYX361" s="1"/>
      <c r="GYY361" s="1"/>
      <c r="GYZ361" s="1"/>
      <c r="GZA361" s="1"/>
      <c r="GZB361" s="1"/>
      <c r="GZC361" s="1"/>
      <c r="GZD361" s="1"/>
      <c r="GZE361" s="1"/>
      <c r="GZF361" s="1"/>
      <c r="GZG361" s="1"/>
      <c r="GZH361" s="1"/>
      <c r="GZI361" s="1"/>
      <c r="GZJ361" s="1"/>
      <c r="GZK361" s="1"/>
      <c r="GZL361" s="1"/>
      <c r="GZM361" s="1"/>
      <c r="GZN361" s="1"/>
      <c r="GZO361" s="1"/>
      <c r="GZP361" s="1"/>
      <c r="GZQ361" s="1"/>
      <c r="GZR361" s="1"/>
      <c r="GZS361" s="1"/>
      <c r="GZT361" s="1"/>
      <c r="GZU361" s="1"/>
      <c r="GZV361" s="1"/>
      <c r="GZW361" s="1"/>
      <c r="GZX361" s="1"/>
      <c r="GZY361" s="1"/>
      <c r="GZZ361" s="1"/>
      <c r="HAA361" s="1"/>
      <c r="HAB361" s="1"/>
      <c r="HAC361" s="1"/>
      <c r="HAD361" s="1"/>
      <c r="HAE361" s="1"/>
      <c r="HAF361" s="1"/>
      <c r="HAG361" s="1"/>
      <c r="HAH361" s="1"/>
      <c r="HAI361" s="1"/>
      <c r="HAJ361" s="1"/>
      <c r="HAK361" s="1"/>
      <c r="HAL361" s="1"/>
      <c r="HAM361" s="1"/>
      <c r="HAN361" s="1"/>
      <c r="HAO361" s="1"/>
      <c r="HAP361" s="1"/>
      <c r="HAQ361" s="1"/>
      <c r="HAR361" s="1"/>
      <c r="HAS361" s="1"/>
      <c r="HAT361" s="1"/>
      <c r="HAU361" s="1"/>
      <c r="HAV361" s="1"/>
      <c r="HAW361" s="1"/>
      <c r="HAX361" s="1"/>
      <c r="HAY361" s="1"/>
      <c r="HAZ361" s="1"/>
      <c r="HBA361" s="1"/>
      <c r="HBB361" s="1"/>
      <c r="HBC361" s="1"/>
      <c r="HBD361" s="1"/>
      <c r="HBE361" s="1"/>
      <c r="HBF361" s="1"/>
      <c r="HBG361" s="1"/>
      <c r="HBH361" s="1"/>
      <c r="HBI361" s="1"/>
      <c r="HBJ361" s="1"/>
      <c r="HBK361" s="1"/>
      <c r="HBL361" s="1"/>
      <c r="HBM361" s="1"/>
      <c r="HBN361" s="1"/>
      <c r="HBO361" s="1"/>
      <c r="HBP361" s="1"/>
      <c r="HBQ361" s="1"/>
      <c r="HBR361" s="1"/>
      <c r="HBS361" s="1"/>
      <c r="HBT361" s="1"/>
      <c r="HBU361" s="1"/>
      <c r="HBV361" s="1"/>
      <c r="HBW361" s="1"/>
      <c r="HBX361" s="1"/>
      <c r="HBY361" s="1"/>
      <c r="HBZ361" s="1"/>
      <c r="HCA361" s="1"/>
      <c r="HCB361" s="1"/>
      <c r="HCC361" s="1"/>
      <c r="HCD361" s="1"/>
      <c r="HCE361" s="1"/>
      <c r="HCF361" s="1"/>
      <c r="HCG361" s="1"/>
      <c r="HCH361" s="1"/>
      <c r="HCI361" s="1"/>
      <c r="HCJ361" s="1"/>
      <c r="HCK361" s="1"/>
      <c r="HCL361" s="1"/>
      <c r="HCM361" s="1"/>
      <c r="HCN361" s="1"/>
      <c r="HCO361" s="1"/>
      <c r="HCP361" s="1"/>
      <c r="HCQ361" s="1"/>
      <c r="HCR361" s="1"/>
      <c r="HCS361" s="1"/>
      <c r="HCT361" s="1"/>
      <c r="HCU361" s="1"/>
      <c r="HCV361" s="1"/>
      <c r="HCW361" s="1"/>
      <c r="HCX361" s="1"/>
      <c r="HCY361" s="1"/>
      <c r="HCZ361" s="1"/>
      <c r="HDA361" s="1"/>
      <c r="HDB361" s="1"/>
      <c r="HDC361" s="1"/>
      <c r="HDD361" s="1"/>
      <c r="HDE361" s="1"/>
      <c r="HDF361" s="1"/>
      <c r="HDG361" s="1"/>
      <c r="HDH361" s="1"/>
      <c r="HDI361" s="1"/>
      <c r="HDJ361" s="1"/>
      <c r="HDK361" s="1"/>
      <c r="HDL361" s="1"/>
      <c r="HDM361" s="1"/>
      <c r="HDN361" s="1"/>
      <c r="HDO361" s="1"/>
      <c r="HDP361" s="1"/>
      <c r="HDQ361" s="1"/>
      <c r="HDR361" s="1"/>
      <c r="HDS361" s="1"/>
      <c r="HDT361" s="1"/>
      <c r="HDU361" s="1"/>
      <c r="HDV361" s="1"/>
      <c r="HDW361" s="1"/>
      <c r="HDX361" s="1"/>
      <c r="HDY361" s="1"/>
      <c r="HDZ361" s="1"/>
      <c r="HEA361" s="1"/>
      <c r="HEB361" s="1"/>
      <c r="HEC361" s="1"/>
      <c r="HED361" s="1"/>
      <c r="HEE361" s="1"/>
      <c r="HEF361" s="1"/>
      <c r="HEG361" s="1"/>
      <c r="HEH361" s="1"/>
      <c r="HEI361" s="1"/>
      <c r="HEJ361" s="1"/>
      <c r="HEK361" s="1"/>
      <c r="HEL361" s="1"/>
      <c r="HEM361" s="1"/>
      <c r="HEN361" s="1"/>
      <c r="HEO361" s="1"/>
      <c r="HEP361" s="1"/>
      <c r="HEQ361" s="1"/>
      <c r="HER361" s="1"/>
      <c r="HES361" s="1"/>
      <c r="HET361" s="1"/>
      <c r="HEU361" s="1"/>
      <c r="HEV361" s="1"/>
      <c r="HEW361" s="1"/>
      <c r="HEX361" s="1"/>
      <c r="HEY361" s="1"/>
      <c r="HEZ361" s="1"/>
      <c r="HFA361" s="1"/>
      <c r="HFB361" s="1"/>
      <c r="HFC361" s="1"/>
      <c r="HFD361" s="1"/>
      <c r="HFE361" s="1"/>
      <c r="HFF361" s="1"/>
      <c r="HFG361" s="1"/>
      <c r="HFH361" s="1"/>
      <c r="HFI361" s="1"/>
      <c r="HFJ361" s="1"/>
      <c r="HFK361" s="1"/>
      <c r="HFL361" s="1"/>
      <c r="HFM361" s="1"/>
      <c r="HFN361" s="1"/>
      <c r="HFO361" s="1"/>
      <c r="HFP361" s="1"/>
      <c r="HFQ361" s="1"/>
      <c r="HFR361" s="1"/>
      <c r="HFS361" s="1"/>
      <c r="HFT361" s="1"/>
      <c r="HFU361" s="1"/>
      <c r="HFV361" s="1"/>
      <c r="HFW361" s="1"/>
      <c r="HFX361" s="1"/>
      <c r="HFY361" s="1"/>
      <c r="HFZ361" s="1"/>
      <c r="HGA361" s="1"/>
      <c r="HGB361" s="1"/>
      <c r="HGC361" s="1"/>
      <c r="HGD361" s="1"/>
      <c r="HGE361" s="1"/>
      <c r="HGF361" s="1"/>
      <c r="HGG361" s="1"/>
      <c r="HGH361" s="1"/>
      <c r="HGI361" s="1"/>
      <c r="HGJ361" s="1"/>
      <c r="HGK361" s="1"/>
      <c r="HGL361" s="1"/>
      <c r="HGM361" s="1"/>
      <c r="HGN361" s="1"/>
      <c r="HGO361" s="1"/>
      <c r="HGP361" s="1"/>
      <c r="HGQ361" s="1"/>
      <c r="HGR361" s="1"/>
      <c r="HGS361" s="1"/>
      <c r="HGT361" s="1"/>
      <c r="HGU361" s="1"/>
      <c r="HGV361" s="1"/>
      <c r="HGW361" s="1"/>
      <c r="HGX361" s="1"/>
      <c r="HGY361" s="1"/>
      <c r="HGZ361" s="1"/>
      <c r="HHA361" s="1"/>
      <c r="HHB361" s="1"/>
      <c r="HHC361" s="1"/>
      <c r="HHD361" s="1"/>
      <c r="HHE361" s="1"/>
      <c r="HHF361" s="1"/>
      <c r="HHG361" s="1"/>
      <c r="HHH361" s="1"/>
      <c r="HHI361" s="1"/>
      <c r="HHJ361" s="1"/>
      <c r="HHK361" s="1"/>
      <c r="HHL361" s="1"/>
      <c r="HHM361" s="1"/>
      <c r="HHN361" s="1"/>
      <c r="HHO361" s="1"/>
      <c r="HHP361" s="1"/>
      <c r="HHQ361" s="1"/>
      <c r="HHR361" s="1"/>
      <c r="HHS361" s="1"/>
      <c r="HHT361" s="1"/>
      <c r="HHU361" s="1"/>
      <c r="HHV361" s="1"/>
      <c r="HHW361" s="1"/>
      <c r="HHX361" s="1"/>
      <c r="HHY361" s="1"/>
      <c r="HHZ361" s="1"/>
      <c r="HIA361" s="1"/>
      <c r="HIB361" s="1"/>
      <c r="HIC361" s="1"/>
      <c r="HID361" s="1"/>
      <c r="HIE361" s="1"/>
      <c r="HIF361" s="1"/>
      <c r="HIG361" s="1"/>
      <c r="HIH361" s="1"/>
      <c r="HII361" s="1"/>
      <c r="HIJ361" s="1"/>
      <c r="HIK361" s="1"/>
      <c r="HIL361" s="1"/>
      <c r="HIM361" s="1"/>
      <c r="HIN361" s="1"/>
      <c r="HIO361" s="1"/>
      <c r="HIP361" s="1"/>
      <c r="HIQ361" s="1"/>
      <c r="HIR361" s="1"/>
      <c r="HIS361" s="1"/>
      <c r="HIT361" s="1"/>
      <c r="HIU361" s="1"/>
      <c r="HIV361" s="1"/>
      <c r="HIW361" s="1"/>
      <c r="HIX361" s="1"/>
      <c r="HIY361" s="1"/>
      <c r="HIZ361" s="1"/>
      <c r="HJA361" s="1"/>
      <c r="HJB361" s="1"/>
      <c r="HJC361" s="1"/>
      <c r="HJD361" s="1"/>
      <c r="HJE361" s="1"/>
      <c r="HJF361" s="1"/>
      <c r="HJG361" s="1"/>
      <c r="HJH361" s="1"/>
      <c r="HJI361" s="1"/>
      <c r="HJJ361" s="1"/>
      <c r="HJK361" s="1"/>
      <c r="HJL361" s="1"/>
      <c r="HJM361" s="1"/>
      <c r="HJN361" s="1"/>
      <c r="HJO361" s="1"/>
      <c r="HJP361" s="1"/>
      <c r="HJQ361" s="1"/>
      <c r="HJR361" s="1"/>
      <c r="HJS361" s="1"/>
      <c r="HJT361" s="1"/>
      <c r="HJU361" s="1"/>
      <c r="HJV361" s="1"/>
      <c r="HJW361" s="1"/>
      <c r="HJX361" s="1"/>
      <c r="HJY361" s="1"/>
      <c r="HJZ361" s="1"/>
      <c r="HKA361" s="1"/>
      <c r="HKB361" s="1"/>
      <c r="HKC361" s="1"/>
      <c r="HKD361" s="1"/>
      <c r="HKE361" s="1"/>
      <c r="HKF361" s="1"/>
      <c r="HKG361" s="1"/>
      <c r="HKH361" s="1"/>
      <c r="HKI361" s="1"/>
      <c r="HKJ361" s="1"/>
      <c r="HKK361" s="1"/>
      <c r="HKL361" s="1"/>
      <c r="HKM361" s="1"/>
      <c r="HKN361" s="1"/>
      <c r="HKO361" s="1"/>
      <c r="HKP361" s="1"/>
      <c r="HKQ361" s="1"/>
      <c r="HKR361" s="1"/>
      <c r="HKS361" s="1"/>
      <c r="HKT361" s="1"/>
      <c r="HKU361" s="1"/>
      <c r="HKV361" s="1"/>
      <c r="HKW361" s="1"/>
      <c r="HKX361" s="1"/>
      <c r="HKY361" s="1"/>
      <c r="HKZ361" s="1"/>
      <c r="HLA361" s="1"/>
      <c r="HLB361" s="1"/>
      <c r="HLC361" s="1"/>
      <c r="HLD361" s="1"/>
      <c r="HLE361" s="1"/>
      <c r="HLF361" s="1"/>
      <c r="HLG361" s="1"/>
      <c r="HLH361" s="1"/>
      <c r="HLI361" s="1"/>
      <c r="HLJ361" s="1"/>
      <c r="HLK361" s="1"/>
      <c r="HLL361" s="1"/>
      <c r="HLM361" s="1"/>
      <c r="HLN361" s="1"/>
      <c r="HLO361" s="1"/>
      <c r="HLP361" s="1"/>
      <c r="HLQ361" s="1"/>
      <c r="HLR361" s="1"/>
      <c r="HLS361" s="1"/>
      <c r="HLT361" s="1"/>
      <c r="HLU361" s="1"/>
      <c r="HLV361" s="1"/>
      <c r="HLW361" s="1"/>
      <c r="HLX361" s="1"/>
      <c r="HLY361" s="1"/>
      <c r="HLZ361" s="1"/>
      <c r="HMA361" s="1"/>
      <c r="HMB361" s="1"/>
      <c r="HMC361" s="1"/>
      <c r="HMD361" s="1"/>
      <c r="HME361" s="1"/>
      <c r="HMF361" s="1"/>
      <c r="HMG361" s="1"/>
      <c r="HMH361" s="1"/>
      <c r="HMI361" s="1"/>
      <c r="HMJ361" s="1"/>
      <c r="HMK361" s="1"/>
      <c r="HML361" s="1"/>
      <c r="HMM361" s="1"/>
      <c r="HMN361" s="1"/>
      <c r="HMO361" s="1"/>
      <c r="HMP361" s="1"/>
      <c r="HMQ361" s="1"/>
      <c r="HMR361" s="1"/>
      <c r="HMS361" s="1"/>
      <c r="HMT361" s="1"/>
      <c r="HMU361" s="1"/>
      <c r="HMV361" s="1"/>
      <c r="HMW361" s="1"/>
      <c r="HMX361" s="1"/>
      <c r="HMY361" s="1"/>
      <c r="HMZ361" s="1"/>
      <c r="HNA361" s="1"/>
      <c r="HNB361" s="1"/>
      <c r="HNC361" s="1"/>
      <c r="HND361" s="1"/>
      <c r="HNE361" s="1"/>
      <c r="HNF361" s="1"/>
      <c r="HNG361" s="1"/>
      <c r="HNH361" s="1"/>
      <c r="HNI361" s="1"/>
      <c r="HNJ361" s="1"/>
      <c r="HNK361" s="1"/>
      <c r="HNL361" s="1"/>
      <c r="HNM361" s="1"/>
      <c r="HNN361" s="1"/>
      <c r="HNO361" s="1"/>
      <c r="HNP361" s="1"/>
      <c r="HNQ361" s="1"/>
      <c r="HNR361" s="1"/>
      <c r="HNS361" s="1"/>
      <c r="HNT361" s="1"/>
      <c r="HNU361" s="1"/>
      <c r="HNV361" s="1"/>
      <c r="HNW361" s="1"/>
      <c r="HNX361" s="1"/>
      <c r="HNY361" s="1"/>
      <c r="HNZ361" s="1"/>
      <c r="HOA361" s="1"/>
      <c r="HOB361" s="1"/>
      <c r="HOC361" s="1"/>
      <c r="HOD361" s="1"/>
      <c r="HOE361" s="1"/>
      <c r="HOF361" s="1"/>
      <c r="HOG361" s="1"/>
      <c r="HOH361" s="1"/>
      <c r="HOI361" s="1"/>
      <c r="HOJ361" s="1"/>
      <c r="HOK361" s="1"/>
      <c r="HOL361" s="1"/>
      <c r="HOM361" s="1"/>
      <c r="HON361" s="1"/>
      <c r="HOO361" s="1"/>
      <c r="HOP361" s="1"/>
      <c r="HOQ361" s="1"/>
      <c r="HOR361" s="1"/>
      <c r="HOS361" s="1"/>
      <c r="HOT361" s="1"/>
      <c r="HOU361" s="1"/>
      <c r="HOV361" s="1"/>
      <c r="HOW361" s="1"/>
      <c r="HOX361" s="1"/>
      <c r="HOY361" s="1"/>
      <c r="HOZ361" s="1"/>
      <c r="HPA361" s="1"/>
      <c r="HPB361" s="1"/>
      <c r="HPC361" s="1"/>
      <c r="HPD361" s="1"/>
      <c r="HPE361" s="1"/>
      <c r="HPF361" s="1"/>
      <c r="HPG361" s="1"/>
      <c r="HPH361" s="1"/>
      <c r="HPI361" s="1"/>
      <c r="HPJ361" s="1"/>
      <c r="HPK361" s="1"/>
      <c r="HPL361" s="1"/>
      <c r="HPM361" s="1"/>
      <c r="HPN361" s="1"/>
      <c r="HPO361" s="1"/>
      <c r="HPP361" s="1"/>
      <c r="HPQ361" s="1"/>
      <c r="HPR361" s="1"/>
      <c r="HPS361" s="1"/>
      <c r="HPT361" s="1"/>
      <c r="HPU361" s="1"/>
      <c r="HPV361" s="1"/>
      <c r="HPW361" s="1"/>
      <c r="HPX361" s="1"/>
      <c r="HPY361" s="1"/>
      <c r="HPZ361" s="1"/>
      <c r="HQA361" s="1"/>
      <c r="HQB361" s="1"/>
      <c r="HQC361" s="1"/>
      <c r="HQD361" s="1"/>
      <c r="HQE361" s="1"/>
      <c r="HQF361" s="1"/>
      <c r="HQG361" s="1"/>
      <c r="HQH361" s="1"/>
      <c r="HQI361" s="1"/>
      <c r="HQJ361" s="1"/>
      <c r="HQK361" s="1"/>
      <c r="HQL361" s="1"/>
      <c r="HQM361" s="1"/>
      <c r="HQN361" s="1"/>
      <c r="HQO361" s="1"/>
      <c r="HQP361" s="1"/>
      <c r="HQQ361" s="1"/>
      <c r="HQR361" s="1"/>
      <c r="HQS361" s="1"/>
      <c r="HQT361" s="1"/>
      <c r="HQU361" s="1"/>
      <c r="HQV361" s="1"/>
      <c r="HQW361" s="1"/>
      <c r="HQX361" s="1"/>
      <c r="HQY361" s="1"/>
      <c r="HQZ361" s="1"/>
      <c r="HRA361" s="1"/>
      <c r="HRB361" s="1"/>
      <c r="HRC361" s="1"/>
      <c r="HRD361" s="1"/>
      <c r="HRE361" s="1"/>
      <c r="HRF361" s="1"/>
      <c r="HRG361" s="1"/>
      <c r="HRH361" s="1"/>
      <c r="HRI361" s="1"/>
      <c r="HRJ361" s="1"/>
      <c r="HRK361" s="1"/>
      <c r="HRL361" s="1"/>
      <c r="HRM361" s="1"/>
      <c r="HRN361" s="1"/>
      <c r="HRO361" s="1"/>
      <c r="HRP361" s="1"/>
      <c r="HRQ361" s="1"/>
      <c r="HRR361" s="1"/>
      <c r="HRS361" s="1"/>
      <c r="HRT361" s="1"/>
      <c r="HRU361" s="1"/>
      <c r="HRV361" s="1"/>
      <c r="HRW361" s="1"/>
      <c r="HRX361" s="1"/>
      <c r="HRY361" s="1"/>
      <c r="HRZ361" s="1"/>
      <c r="HSA361" s="1"/>
      <c r="HSB361" s="1"/>
      <c r="HSC361" s="1"/>
      <c r="HSD361" s="1"/>
      <c r="HSE361" s="1"/>
      <c r="HSF361" s="1"/>
      <c r="HSG361" s="1"/>
      <c r="HSH361" s="1"/>
      <c r="HSI361" s="1"/>
      <c r="HSJ361" s="1"/>
      <c r="HSK361" s="1"/>
      <c r="HSL361" s="1"/>
      <c r="HSM361" s="1"/>
      <c r="HSN361" s="1"/>
      <c r="HSO361" s="1"/>
      <c r="HSP361" s="1"/>
      <c r="HSQ361" s="1"/>
      <c r="HSR361" s="1"/>
      <c r="HSS361" s="1"/>
      <c r="HST361" s="1"/>
      <c r="HSU361" s="1"/>
      <c r="HSV361" s="1"/>
      <c r="HSW361" s="1"/>
      <c r="HSX361" s="1"/>
      <c r="HSY361" s="1"/>
      <c r="HSZ361" s="1"/>
      <c r="HTA361" s="1"/>
      <c r="HTB361" s="1"/>
      <c r="HTC361" s="1"/>
      <c r="HTD361" s="1"/>
      <c r="HTE361" s="1"/>
      <c r="HTF361" s="1"/>
      <c r="HTG361" s="1"/>
      <c r="HTH361" s="1"/>
      <c r="HTI361" s="1"/>
      <c r="HTJ361" s="1"/>
      <c r="HTK361" s="1"/>
      <c r="HTL361" s="1"/>
      <c r="HTM361" s="1"/>
      <c r="HTN361" s="1"/>
      <c r="HTO361" s="1"/>
      <c r="HTP361" s="1"/>
      <c r="HTQ361" s="1"/>
      <c r="HTR361" s="1"/>
      <c r="HTS361" s="1"/>
      <c r="HTT361" s="1"/>
      <c r="HTU361" s="1"/>
      <c r="HTV361" s="1"/>
      <c r="HTW361" s="1"/>
      <c r="HTX361" s="1"/>
      <c r="HTY361" s="1"/>
      <c r="HTZ361" s="1"/>
      <c r="HUA361" s="1"/>
      <c r="HUB361" s="1"/>
      <c r="HUC361" s="1"/>
      <c r="HUD361" s="1"/>
      <c r="HUE361" s="1"/>
      <c r="HUF361" s="1"/>
      <c r="HUG361" s="1"/>
      <c r="HUH361" s="1"/>
      <c r="HUI361" s="1"/>
      <c r="HUJ361" s="1"/>
      <c r="HUK361" s="1"/>
      <c r="HUL361" s="1"/>
      <c r="HUM361" s="1"/>
      <c r="HUN361" s="1"/>
      <c r="HUO361" s="1"/>
      <c r="HUP361" s="1"/>
      <c r="HUQ361" s="1"/>
      <c r="HUR361" s="1"/>
      <c r="HUS361" s="1"/>
      <c r="HUT361" s="1"/>
      <c r="HUU361" s="1"/>
      <c r="HUV361" s="1"/>
      <c r="HUW361" s="1"/>
      <c r="HUX361" s="1"/>
      <c r="HUY361" s="1"/>
      <c r="HUZ361" s="1"/>
      <c r="HVA361" s="1"/>
      <c r="HVB361" s="1"/>
      <c r="HVC361" s="1"/>
      <c r="HVD361" s="1"/>
      <c r="HVE361" s="1"/>
      <c r="HVF361" s="1"/>
      <c r="HVG361" s="1"/>
      <c r="HVH361" s="1"/>
      <c r="HVI361" s="1"/>
      <c r="HVJ361" s="1"/>
      <c r="HVK361" s="1"/>
      <c r="HVL361" s="1"/>
      <c r="HVM361" s="1"/>
      <c r="HVN361" s="1"/>
      <c r="HVO361" s="1"/>
      <c r="HVP361" s="1"/>
      <c r="HVQ361" s="1"/>
      <c r="HVR361" s="1"/>
      <c r="HVS361" s="1"/>
      <c r="HVT361" s="1"/>
      <c r="HVU361" s="1"/>
      <c r="HVV361" s="1"/>
      <c r="HVW361" s="1"/>
      <c r="HVX361" s="1"/>
      <c r="HVY361" s="1"/>
      <c r="HVZ361" s="1"/>
      <c r="HWA361" s="1"/>
      <c r="HWB361" s="1"/>
      <c r="HWC361" s="1"/>
      <c r="HWD361" s="1"/>
      <c r="HWE361" s="1"/>
      <c r="HWF361" s="1"/>
      <c r="HWG361" s="1"/>
      <c r="HWH361" s="1"/>
      <c r="HWI361" s="1"/>
      <c r="HWJ361" s="1"/>
      <c r="HWK361" s="1"/>
      <c r="HWL361" s="1"/>
      <c r="HWM361" s="1"/>
      <c r="HWN361" s="1"/>
      <c r="HWO361" s="1"/>
      <c r="HWP361" s="1"/>
      <c r="HWQ361" s="1"/>
      <c r="HWR361" s="1"/>
      <c r="HWS361" s="1"/>
      <c r="HWT361" s="1"/>
      <c r="HWU361" s="1"/>
      <c r="HWV361" s="1"/>
      <c r="HWW361" s="1"/>
      <c r="HWX361" s="1"/>
      <c r="HWY361" s="1"/>
      <c r="HWZ361" s="1"/>
      <c r="HXA361" s="1"/>
      <c r="HXB361" s="1"/>
      <c r="HXC361" s="1"/>
      <c r="HXD361" s="1"/>
      <c r="HXE361" s="1"/>
      <c r="HXF361" s="1"/>
      <c r="HXG361" s="1"/>
      <c r="HXH361" s="1"/>
      <c r="HXI361" s="1"/>
      <c r="HXJ361" s="1"/>
      <c r="HXK361" s="1"/>
      <c r="HXL361" s="1"/>
      <c r="HXM361" s="1"/>
      <c r="HXN361" s="1"/>
      <c r="HXO361" s="1"/>
      <c r="HXP361" s="1"/>
      <c r="HXQ361" s="1"/>
      <c r="HXR361" s="1"/>
      <c r="HXS361" s="1"/>
      <c r="HXT361" s="1"/>
      <c r="HXU361" s="1"/>
      <c r="HXV361" s="1"/>
      <c r="HXW361" s="1"/>
      <c r="HXX361" s="1"/>
      <c r="HXY361" s="1"/>
      <c r="HXZ361" s="1"/>
      <c r="HYA361" s="1"/>
      <c r="HYB361" s="1"/>
      <c r="HYC361" s="1"/>
      <c r="HYD361" s="1"/>
      <c r="HYE361" s="1"/>
      <c r="HYF361" s="1"/>
      <c r="HYG361" s="1"/>
      <c r="HYH361" s="1"/>
      <c r="HYI361" s="1"/>
      <c r="HYJ361" s="1"/>
      <c r="HYK361" s="1"/>
      <c r="HYL361" s="1"/>
      <c r="HYM361" s="1"/>
      <c r="HYN361" s="1"/>
      <c r="HYO361" s="1"/>
      <c r="HYP361" s="1"/>
      <c r="HYQ361" s="1"/>
      <c r="HYR361" s="1"/>
      <c r="HYS361" s="1"/>
      <c r="HYT361" s="1"/>
      <c r="HYU361" s="1"/>
      <c r="HYV361" s="1"/>
      <c r="HYW361" s="1"/>
      <c r="HYX361" s="1"/>
      <c r="HYY361" s="1"/>
      <c r="HYZ361" s="1"/>
      <c r="HZA361" s="1"/>
      <c r="HZB361" s="1"/>
      <c r="HZC361" s="1"/>
      <c r="HZD361" s="1"/>
      <c r="HZE361" s="1"/>
      <c r="HZF361" s="1"/>
      <c r="HZG361" s="1"/>
      <c r="HZH361" s="1"/>
      <c r="HZI361" s="1"/>
      <c r="HZJ361" s="1"/>
      <c r="HZK361" s="1"/>
      <c r="HZL361" s="1"/>
      <c r="HZM361" s="1"/>
      <c r="HZN361" s="1"/>
      <c r="HZO361" s="1"/>
      <c r="HZP361" s="1"/>
      <c r="HZQ361" s="1"/>
      <c r="HZR361" s="1"/>
      <c r="HZS361" s="1"/>
      <c r="HZT361" s="1"/>
      <c r="HZU361" s="1"/>
      <c r="HZV361" s="1"/>
      <c r="HZW361" s="1"/>
      <c r="HZX361" s="1"/>
      <c r="HZY361" s="1"/>
      <c r="HZZ361" s="1"/>
      <c r="IAA361" s="1"/>
      <c r="IAB361" s="1"/>
      <c r="IAC361" s="1"/>
      <c r="IAD361" s="1"/>
      <c r="IAE361" s="1"/>
      <c r="IAF361" s="1"/>
      <c r="IAG361" s="1"/>
      <c r="IAH361" s="1"/>
      <c r="IAI361" s="1"/>
      <c r="IAJ361" s="1"/>
      <c r="IAK361" s="1"/>
      <c r="IAL361" s="1"/>
      <c r="IAM361" s="1"/>
      <c r="IAN361" s="1"/>
      <c r="IAO361" s="1"/>
      <c r="IAP361" s="1"/>
      <c r="IAQ361" s="1"/>
      <c r="IAR361" s="1"/>
      <c r="IAS361" s="1"/>
      <c r="IAT361" s="1"/>
      <c r="IAU361" s="1"/>
      <c r="IAV361" s="1"/>
      <c r="IAW361" s="1"/>
      <c r="IAX361" s="1"/>
      <c r="IAY361" s="1"/>
      <c r="IAZ361" s="1"/>
      <c r="IBA361" s="1"/>
      <c r="IBB361" s="1"/>
      <c r="IBC361" s="1"/>
      <c r="IBD361" s="1"/>
      <c r="IBE361" s="1"/>
      <c r="IBF361" s="1"/>
      <c r="IBG361" s="1"/>
      <c r="IBH361" s="1"/>
      <c r="IBI361" s="1"/>
      <c r="IBJ361" s="1"/>
      <c r="IBK361" s="1"/>
      <c r="IBL361" s="1"/>
      <c r="IBM361" s="1"/>
      <c r="IBN361" s="1"/>
      <c r="IBO361" s="1"/>
      <c r="IBP361" s="1"/>
      <c r="IBQ361" s="1"/>
      <c r="IBR361" s="1"/>
      <c r="IBS361" s="1"/>
      <c r="IBT361" s="1"/>
      <c r="IBU361" s="1"/>
      <c r="IBV361" s="1"/>
      <c r="IBW361" s="1"/>
      <c r="IBX361" s="1"/>
      <c r="IBY361" s="1"/>
      <c r="IBZ361" s="1"/>
      <c r="ICA361" s="1"/>
      <c r="ICB361" s="1"/>
      <c r="ICC361" s="1"/>
      <c r="ICD361" s="1"/>
      <c r="ICE361" s="1"/>
      <c r="ICF361" s="1"/>
      <c r="ICG361" s="1"/>
      <c r="ICH361" s="1"/>
      <c r="ICI361" s="1"/>
      <c r="ICJ361" s="1"/>
      <c r="ICK361" s="1"/>
      <c r="ICL361" s="1"/>
      <c r="ICM361" s="1"/>
      <c r="ICN361" s="1"/>
      <c r="ICO361" s="1"/>
      <c r="ICP361" s="1"/>
      <c r="ICQ361" s="1"/>
      <c r="ICR361" s="1"/>
      <c r="ICS361" s="1"/>
      <c r="ICT361" s="1"/>
      <c r="ICU361" s="1"/>
      <c r="ICV361" s="1"/>
      <c r="ICW361" s="1"/>
      <c r="ICX361" s="1"/>
      <c r="ICY361" s="1"/>
      <c r="ICZ361" s="1"/>
      <c r="IDA361" s="1"/>
      <c r="IDB361" s="1"/>
      <c r="IDC361" s="1"/>
      <c r="IDD361" s="1"/>
      <c r="IDE361" s="1"/>
      <c r="IDF361" s="1"/>
      <c r="IDG361" s="1"/>
      <c r="IDH361" s="1"/>
      <c r="IDI361" s="1"/>
      <c r="IDJ361" s="1"/>
      <c r="IDK361" s="1"/>
      <c r="IDL361" s="1"/>
      <c r="IDM361" s="1"/>
      <c r="IDN361" s="1"/>
      <c r="IDO361" s="1"/>
      <c r="IDP361" s="1"/>
      <c r="IDQ361" s="1"/>
      <c r="IDR361" s="1"/>
      <c r="IDS361" s="1"/>
      <c r="IDT361" s="1"/>
      <c r="IDU361" s="1"/>
      <c r="IDV361" s="1"/>
      <c r="IDW361" s="1"/>
      <c r="IDX361" s="1"/>
      <c r="IDY361" s="1"/>
      <c r="IDZ361" s="1"/>
      <c r="IEA361" s="1"/>
      <c r="IEB361" s="1"/>
      <c r="IEC361" s="1"/>
      <c r="IED361" s="1"/>
      <c r="IEE361" s="1"/>
      <c r="IEF361" s="1"/>
      <c r="IEG361" s="1"/>
      <c r="IEH361" s="1"/>
      <c r="IEI361" s="1"/>
      <c r="IEJ361" s="1"/>
      <c r="IEK361" s="1"/>
      <c r="IEL361" s="1"/>
      <c r="IEM361" s="1"/>
      <c r="IEN361" s="1"/>
      <c r="IEO361" s="1"/>
      <c r="IEP361" s="1"/>
      <c r="IEQ361" s="1"/>
      <c r="IER361" s="1"/>
      <c r="IES361" s="1"/>
      <c r="IET361" s="1"/>
      <c r="IEU361" s="1"/>
      <c r="IEV361" s="1"/>
      <c r="IEW361" s="1"/>
      <c r="IEX361" s="1"/>
      <c r="IEY361" s="1"/>
      <c r="IEZ361" s="1"/>
      <c r="IFA361" s="1"/>
      <c r="IFB361" s="1"/>
      <c r="IFC361" s="1"/>
      <c r="IFD361" s="1"/>
      <c r="IFE361" s="1"/>
      <c r="IFF361" s="1"/>
      <c r="IFG361" s="1"/>
      <c r="IFH361" s="1"/>
      <c r="IFI361" s="1"/>
      <c r="IFJ361" s="1"/>
      <c r="IFK361" s="1"/>
      <c r="IFL361" s="1"/>
      <c r="IFM361" s="1"/>
      <c r="IFN361" s="1"/>
      <c r="IFO361" s="1"/>
      <c r="IFP361" s="1"/>
      <c r="IFQ361" s="1"/>
      <c r="IFR361" s="1"/>
      <c r="IFS361" s="1"/>
      <c r="IFT361" s="1"/>
      <c r="IFU361" s="1"/>
      <c r="IFV361" s="1"/>
      <c r="IFW361" s="1"/>
      <c r="IFX361" s="1"/>
      <c r="IFY361" s="1"/>
      <c r="IFZ361" s="1"/>
      <c r="IGA361" s="1"/>
      <c r="IGB361" s="1"/>
      <c r="IGC361" s="1"/>
      <c r="IGD361" s="1"/>
      <c r="IGE361" s="1"/>
      <c r="IGF361" s="1"/>
      <c r="IGG361" s="1"/>
      <c r="IGH361" s="1"/>
      <c r="IGI361" s="1"/>
      <c r="IGJ361" s="1"/>
      <c r="IGK361" s="1"/>
      <c r="IGL361" s="1"/>
      <c r="IGM361" s="1"/>
      <c r="IGN361" s="1"/>
      <c r="IGO361" s="1"/>
      <c r="IGP361" s="1"/>
      <c r="IGQ361" s="1"/>
      <c r="IGR361" s="1"/>
      <c r="IGS361" s="1"/>
      <c r="IGT361" s="1"/>
      <c r="IGU361" s="1"/>
      <c r="IGV361" s="1"/>
      <c r="IGW361" s="1"/>
      <c r="IGX361" s="1"/>
      <c r="IGY361" s="1"/>
      <c r="IGZ361" s="1"/>
      <c r="IHA361" s="1"/>
      <c r="IHB361" s="1"/>
      <c r="IHC361" s="1"/>
      <c r="IHD361" s="1"/>
      <c r="IHE361" s="1"/>
      <c r="IHF361" s="1"/>
      <c r="IHG361" s="1"/>
      <c r="IHH361" s="1"/>
      <c r="IHI361" s="1"/>
      <c r="IHJ361" s="1"/>
      <c r="IHK361" s="1"/>
      <c r="IHL361" s="1"/>
      <c r="IHM361" s="1"/>
      <c r="IHN361" s="1"/>
      <c r="IHO361" s="1"/>
      <c r="IHP361" s="1"/>
      <c r="IHQ361" s="1"/>
      <c r="IHR361" s="1"/>
      <c r="IHS361" s="1"/>
      <c r="IHT361" s="1"/>
      <c r="IHU361" s="1"/>
      <c r="IHV361" s="1"/>
      <c r="IHW361" s="1"/>
      <c r="IHX361" s="1"/>
      <c r="IHY361" s="1"/>
      <c r="IHZ361" s="1"/>
      <c r="IIA361" s="1"/>
      <c r="IIB361" s="1"/>
      <c r="IIC361" s="1"/>
      <c r="IID361" s="1"/>
      <c r="IIE361" s="1"/>
      <c r="IIF361" s="1"/>
      <c r="IIG361" s="1"/>
      <c r="IIH361" s="1"/>
      <c r="III361" s="1"/>
      <c r="IIJ361" s="1"/>
      <c r="IIK361" s="1"/>
      <c r="IIL361" s="1"/>
      <c r="IIM361" s="1"/>
      <c r="IIN361" s="1"/>
      <c r="IIO361" s="1"/>
      <c r="IIP361" s="1"/>
      <c r="IIQ361" s="1"/>
      <c r="IIR361" s="1"/>
      <c r="IIS361" s="1"/>
      <c r="IIT361" s="1"/>
      <c r="IIU361" s="1"/>
      <c r="IIV361" s="1"/>
      <c r="IIW361" s="1"/>
      <c r="IIX361" s="1"/>
      <c r="IIY361" s="1"/>
      <c r="IIZ361" s="1"/>
      <c r="IJA361" s="1"/>
      <c r="IJB361" s="1"/>
      <c r="IJC361" s="1"/>
      <c r="IJD361" s="1"/>
      <c r="IJE361" s="1"/>
      <c r="IJF361" s="1"/>
      <c r="IJG361" s="1"/>
      <c r="IJH361" s="1"/>
      <c r="IJI361" s="1"/>
      <c r="IJJ361" s="1"/>
      <c r="IJK361" s="1"/>
      <c r="IJL361" s="1"/>
      <c r="IJM361" s="1"/>
      <c r="IJN361" s="1"/>
      <c r="IJO361" s="1"/>
      <c r="IJP361" s="1"/>
      <c r="IJQ361" s="1"/>
      <c r="IJR361" s="1"/>
      <c r="IJS361" s="1"/>
      <c r="IJT361" s="1"/>
      <c r="IJU361" s="1"/>
      <c r="IJV361" s="1"/>
      <c r="IJW361" s="1"/>
      <c r="IJX361" s="1"/>
      <c r="IJY361" s="1"/>
      <c r="IJZ361" s="1"/>
      <c r="IKA361" s="1"/>
      <c r="IKB361" s="1"/>
      <c r="IKC361" s="1"/>
      <c r="IKD361" s="1"/>
      <c r="IKE361" s="1"/>
      <c r="IKF361" s="1"/>
      <c r="IKG361" s="1"/>
      <c r="IKH361" s="1"/>
      <c r="IKI361" s="1"/>
      <c r="IKJ361" s="1"/>
      <c r="IKK361" s="1"/>
      <c r="IKL361" s="1"/>
      <c r="IKM361" s="1"/>
      <c r="IKN361" s="1"/>
      <c r="IKO361" s="1"/>
      <c r="IKP361" s="1"/>
      <c r="IKQ361" s="1"/>
      <c r="IKR361" s="1"/>
      <c r="IKS361" s="1"/>
      <c r="IKT361" s="1"/>
      <c r="IKU361" s="1"/>
      <c r="IKV361" s="1"/>
      <c r="IKW361" s="1"/>
      <c r="IKX361" s="1"/>
      <c r="IKY361" s="1"/>
      <c r="IKZ361" s="1"/>
      <c r="ILA361" s="1"/>
      <c r="ILB361" s="1"/>
      <c r="ILC361" s="1"/>
      <c r="ILD361" s="1"/>
      <c r="ILE361" s="1"/>
      <c r="ILF361" s="1"/>
      <c r="ILG361" s="1"/>
      <c r="ILH361" s="1"/>
      <c r="ILI361" s="1"/>
      <c r="ILJ361" s="1"/>
      <c r="ILK361" s="1"/>
      <c r="ILL361" s="1"/>
      <c r="ILM361" s="1"/>
      <c r="ILN361" s="1"/>
      <c r="ILO361" s="1"/>
      <c r="ILP361" s="1"/>
      <c r="ILQ361" s="1"/>
      <c r="ILR361" s="1"/>
      <c r="ILS361" s="1"/>
      <c r="ILT361" s="1"/>
      <c r="ILU361" s="1"/>
      <c r="ILV361" s="1"/>
      <c r="ILW361" s="1"/>
      <c r="ILX361" s="1"/>
      <c r="ILY361" s="1"/>
      <c r="ILZ361" s="1"/>
      <c r="IMA361" s="1"/>
      <c r="IMB361" s="1"/>
      <c r="IMC361" s="1"/>
      <c r="IMD361" s="1"/>
      <c r="IME361" s="1"/>
      <c r="IMF361" s="1"/>
      <c r="IMG361" s="1"/>
      <c r="IMH361" s="1"/>
      <c r="IMI361" s="1"/>
      <c r="IMJ361" s="1"/>
      <c r="IMK361" s="1"/>
      <c r="IML361" s="1"/>
      <c r="IMM361" s="1"/>
      <c r="IMN361" s="1"/>
      <c r="IMO361" s="1"/>
      <c r="IMP361" s="1"/>
      <c r="IMQ361" s="1"/>
      <c r="IMR361" s="1"/>
      <c r="IMS361" s="1"/>
      <c r="IMT361" s="1"/>
      <c r="IMU361" s="1"/>
      <c r="IMV361" s="1"/>
      <c r="IMW361" s="1"/>
      <c r="IMX361" s="1"/>
      <c r="IMY361" s="1"/>
      <c r="IMZ361" s="1"/>
      <c r="INA361" s="1"/>
      <c r="INB361" s="1"/>
      <c r="INC361" s="1"/>
      <c r="IND361" s="1"/>
      <c r="INE361" s="1"/>
      <c r="INF361" s="1"/>
      <c r="ING361" s="1"/>
      <c r="INH361" s="1"/>
      <c r="INI361" s="1"/>
      <c r="INJ361" s="1"/>
      <c r="INK361" s="1"/>
      <c r="INL361" s="1"/>
      <c r="INM361" s="1"/>
      <c r="INN361" s="1"/>
      <c r="INO361" s="1"/>
      <c r="INP361" s="1"/>
      <c r="INQ361" s="1"/>
      <c r="INR361" s="1"/>
      <c r="INS361" s="1"/>
      <c r="INT361" s="1"/>
      <c r="INU361" s="1"/>
      <c r="INV361" s="1"/>
      <c r="INW361" s="1"/>
      <c r="INX361" s="1"/>
      <c r="INY361" s="1"/>
      <c r="INZ361" s="1"/>
      <c r="IOA361" s="1"/>
      <c r="IOB361" s="1"/>
      <c r="IOC361" s="1"/>
      <c r="IOD361" s="1"/>
      <c r="IOE361" s="1"/>
      <c r="IOF361" s="1"/>
      <c r="IOG361" s="1"/>
      <c r="IOH361" s="1"/>
      <c r="IOI361" s="1"/>
      <c r="IOJ361" s="1"/>
      <c r="IOK361" s="1"/>
      <c r="IOL361" s="1"/>
      <c r="IOM361" s="1"/>
      <c r="ION361" s="1"/>
      <c r="IOO361" s="1"/>
      <c r="IOP361" s="1"/>
      <c r="IOQ361" s="1"/>
      <c r="IOR361" s="1"/>
      <c r="IOS361" s="1"/>
      <c r="IOT361" s="1"/>
      <c r="IOU361" s="1"/>
      <c r="IOV361" s="1"/>
      <c r="IOW361" s="1"/>
      <c r="IOX361" s="1"/>
      <c r="IOY361" s="1"/>
      <c r="IOZ361" s="1"/>
      <c r="IPA361" s="1"/>
      <c r="IPB361" s="1"/>
      <c r="IPC361" s="1"/>
      <c r="IPD361" s="1"/>
      <c r="IPE361" s="1"/>
      <c r="IPF361" s="1"/>
      <c r="IPG361" s="1"/>
      <c r="IPH361" s="1"/>
      <c r="IPI361" s="1"/>
      <c r="IPJ361" s="1"/>
      <c r="IPK361" s="1"/>
      <c r="IPL361" s="1"/>
      <c r="IPM361" s="1"/>
      <c r="IPN361" s="1"/>
      <c r="IPO361" s="1"/>
      <c r="IPP361" s="1"/>
      <c r="IPQ361" s="1"/>
      <c r="IPR361" s="1"/>
      <c r="IPS361" s="1"/>
      <c r="IPT361" s="1"/>
      <c r="IPU361" s="1"/>
      <c r="IPV361" s="1"/>
      <c r="IPW361" s="1"/>
      <c r="IPX361" s="1"/>
      <c r="IPY361" s="1"/>
      <c r="IPZ361" s="1"/>
      <c r="IQA361" s="1"/>
      <c r="IQB361" s="1"/>
      <c r="IQC361" s="1"/>
      <c r="IQD361" s="1"/>
      <c r="IQE361" s="1"/>
      <c r="IQF361" s="1"/>
      <c r="IQG361" s="1"/>
      <c r="IQH361" s="1"/>
      <c r="IQI361" s="1"/>
      <c r="IQJ361" s="1"/>
      <c r="IQK361" s="1"/>
      <c r="IQL361" s="1"/>
      <c r="IQM361" s="1"/>
      <c r="IQN361" s="1"/>
      <c r="IQO361" s="1"/>
      <c r="IQP361" s="1"/>
      <c r="IQQ361" s="1"/>
      <c r="IQR361" s="1"/>
      <c r="IQS361" s="1"/>
      <c r="IQT361" s="1"/>
      <c r="IQU361" s="1"/>
      <c r="IQV361" s="1"/>
      <c r="IQW361" s="1"/>
      <c r="IQX361" s="1"/>
      <c r="IQY361" s="1"/>
      <c r="IQZ361" s="1"/>
      <c r="IRA361" s="1"/>
      <c r="IRB361" s="1"/>
      <c r="IRC361" s="1"/>
      <c r="IRD361" s="1"/>
      <c r="IRE361" s="1"/>
      <c r="IRF361" s="1"/>
      <c r="IRG361" s="1"/>
      <c r="IRH361" s="1"/>
      <c r="IRI361" s="1"/>
      <c r="IRJ361" s="1"/>
      <c r="IRK361" s="1"/>
      <c r="IRL361" s="1"/>
      <c r="IRM361" s="1"/>
      <c r="IRN361" s="1"/>
      <c r="IRO361" s="1"/>
      <c r="IRP361" s="1"/>
      <c r="IRQ361" s="1"/>
      <c r="IRR361" s="1"/>
      <c r="IRS361" s="1"/>
      <c r="IRT361" s="1"/>
      <c r="IRU361" s="1"/>
      <c r="IRV361" s="1"/>
      <c r="IRW361" s="1"/>
      <c r="IRX361" s="1"/>
      <c r="IRY361" s="1"/>
      <c r="IRZ361" s="1"/>
      <c r="ISA361" s="1"/>
      <c r="ISB361" s="1"/>
      <c r="ISC361" s="1"/>
      <c r="ISD361" s="1"/>
      <c r="ISE361" s="1"/>
      <c r="ISF361" s="1"/>
      <c r="ISG361" s="1"/>
      <c r="ISH361" s="1"/>
      <c r="ISI361" s="1"/>
      <c r="ISJ361" s="1"/>
      <c r="ISK361" s="1"/>
      <c r="ISL361" s="1"/>
      <c r="ISM361" s="1"/>
      <c r="ISN361" s="1"/>
      <c r="ISO361" s="1"/>
      <c r="ISP361" s="1"/>
      <c r="ISQ361" s="1"/>
      <c r="ISR361" s="1"/>
      <c r="ISS361" s="1"/>
      <c r="IST361" s="1"/>
      <c r="ISU361" s="1"/>
      <c r="ISV361" s="1"/>
      <c r="ISW361" s="1"/>
      <c r="ISX361" s="1"/>
      <c r="ISY361" s="1"/>
      <c r="ISZ361" s="1"/>
      <c r="ITA361" s="1"/>
      <c r="ITB361" s="1"/>
      <c r="ITC361" s="1"/>
      <c r="ITD361" s="1"/>
      <c r="ITE361" s="1"/>
      <c r="ITF361" s="1"/>
      <c r="ITG361" s="1"/>
      <c r="ITH361" s="1"/>
      <c r="ITI361" s="1"/>
      <c r="ITJ361" s="1"/>
      <c r="ITK361" s="1"/>
      <c r="ITL361" s="1"/>
      <c r="ITM361" s="1"/>
      <c r="ITN361" s="1"/>
      <c r="ITO361" s="1"/>
      <c r="ITP361" s="1"/>
      <c r="ITQ361" s="1"/>
      <c r="ITR361" s="1"/>
      <c r="ITS361" s="1"/>
      <c r="ITT361" s="1"/>
      <c r="ITU361" s="1"/>
      <c r="ITV361" s="1"/>
      <c r="ITW361" s="1"/>
      <c r="ITX361" s="1"/>
      <c r="ITY361" s="1"/>
      <c r="ITZ361" s="1"/>
      <c r="IUA361" s="1"/>
      <c r="IUB361" s="1"/>
      <c r="IUC361" s="1"/>
      <c r="IUD361" s="1"/>
      <c r="IUE361" s="1"/>
      <c r="IUF361" s="1"/>
      <c r="IUG361" s="1"/>
      <c r="IUH361" s="1"/>
      <c r="IUI361" s="1"/>
      <c r="IUJ361" s="1"/>
      <c r="IUK361" s="1"/>
      <c r="IUL361" s="1"/>
      <c r="IUM361" s="1"/>
      <c r="IUN361" s="1"/>
      <c r="IUO361" s="1"/>
      <c r="IUP361" s="1"/>
      <c r="IUQ361" s="1"/>
      <c r="IUR361" s="1"/>
      <c r="IUS361" s="1"/>
      <c r="IUT361" s="1"/>
      <c r="IUU361" s="1"/>
      <c r="IUV361" s="1"/>
      <c r="IUW361" s="1"/>
      <c r="IUX361" s="1"/>
      <c r="IUY361" s="1"/>
      <c r="IUZ361" s="1"/>
      <c r="IVA361" s="1"/>
      <c r="IVB361" s="1"/>
      <c r="IVC361" s="1"/>
      <c r="IVD361" s="1"/>
      <c r="IVE361" s="1"/>
      <c r="IVF361" s="1"/>
      <c r="IVG361" s="1"/>
      <c r="IVH361" s="1"/>
      <c r="IVI361" s="1"/>
      <c r="IVJ361" s="1"/>
      <c r="IVK361" s="1"/>
      <c r="IVL361" s="1"/>
      <c r="IVM361" s="1"/>
      <c r="IVN361" s="1"/>
      <c r="IVO361" s="1"/>
      <c r="IVP361" s="1"/>
      <c r="IVQ361" s="1"/>
      <c r="IVR361" s="1"/>
      <c r="IVS361" s="1"/>
      <c r="IVT361" s="1"/>
      <c r="IVU361" s="1"/>
      <c r="IVV361" s="1"/>
      <c r="IVW361" s="1"/>
      <c r="IVX361" s="1"/>
      <c r="IVY361" s="1"/>
      <c r="IVZ361" s="1"/>
      <c r="IWA361" s="1"/>
      <c r="IWB361" s="1"/>
      <c r="IWC361" s="1"/>
      <c r="IWD361" s="1"/>
      <c r="IWE361" s="1"/>
      <c r="IWF361" s="1"/>
      <c r="IWG361" s="1"/>
      <c r="IWH361" s="1"/>
      <c r="IWI361" s="1"/>
      <c r="IWJ361" s="1"/>
      <c r="IWK361" s="1"/>
      <c r="IWL361" s="1"/>
      <c r="IWM361" s="1"/>
      <c r="IWN361" s="1"/>
      <c r="IWO361" s="1"/>
      <c r="IWP361" s="1"/>
      <c r="IWQ361" s="1"/>
      <c r="IWR361" s="1"/>
      <c r="IWS361" s="1"/>
      <c r="IWT361" s="1"/>
      <c r="IWU361" s="1"/>
      <c r="IWV361" s="1"/>
      <c r="IWW361" s="1"/>
      <c r="IWX361" s="1"/>
      <c r="IWY361" s="1"/>
      <c r="IWZ361" s="1"/>
      <c r="IXA361" s="1"/>
      <c r="IXB361" s="1"/>
      <c r="IXC361" s="1"/>
      <c r="IXD361" s="1"/>
      <c r="IXE361" s="1"/>
      <c r="IXF361" s="1"/>
      <c r="IXG361" s="1"/>
      <c r="IXH361" s="1"/>
      <c r="IXI361" s="1"/>
      <c r="IXJ361" s="1"/>
      <c r="IXK361" s="1"/>
      <c r="IXL361" s="1"/>
      <c r="IXM361" s="1"/>
      <c r="IXN361" s="1"/>
      <c r="IXO361" s="1"/>
      <c r="IXP361" s="1"/>
      <c r="IXQ361" s="1"/>
      <c r="IXR361" s="1"/>
      <c r="IXS361" s="1"/>
      <c r="IXT361" s="1"/>
      <c r="IXU361" s="1"/>
      <c r="IXV361" s="1"/>
      <c r="IXW361" s="1"/>
      <c r="IXX361" s="1"/>
      <c r="IXY361" s="1"/>
      <c r="IXZ361" s="1"/>
      <c r="IYA361" s="1"/>
      <c r="IYB361" s="1"/>
      <c r="IYC361" s="1"/>
      <c r="IYD361" s="1"/>
      <c r="IYE361" s="1"/>
      <c r="IYF361" s="1"/>
      <c r="IYG361" s="1"/>
      <c r="IYH361" s="1"/>
      <c r="IYI361" s="1"/>
      <c r="IYJ361" s="1"/>
      <c r="IYK361" s="1"/>
      <c r="IYL361" s="1"/>
      <c r="IYM361" s="1"/>
      <c r="IYN361" s="1"/>
      <c r="IYO361" s="1"/>
      <c r="IYP361" s="1"/>
      <c r="IYQ361" s="1"/>
      <c r="IYR361" s="1"/>
      <c r="IYS361" s="1"/>
      <c r="IYT361" s="1"/>
      <c r="IYU361" s="1"/>
      <c r="IYV361" s="1"/>
      <c r="IYW361" s="1"/>
      <c r="IYX361" s="1"/>
      <c r="IYY361" s="1"/>
      <c r="IYZ361" s="1"/>
      <c r="IZA361" s="1"/>
      <c r="IZB361" s="1"/>
      <c r="IZC361" s="1"/>
      <c r="IZD361" s="1"/>
      <c r="IZE361" s="1"/>
      <c r="IZF361" s="1"/>
      <c r="IZG361" s="1"/>
      <c r="IZH361" s="1"/>
      <c r="IZI361" s="1"/>
      <c r="IZJ361" s="1"/>
      <c r="IZK361" s="1"/>
      <c r="IZL361" s="1"/>
      <c r="IZM361" s="1"/>
      <c r="IZN361" s="1"/>
      <c r="IZO361" s="1"/>
      <c r="IZP361" s="1"/>
      <c r="IZQ361" s="1"/>
      <c r="IZR361" s="1"/>
      <c r="IZS361" s="1"/>
      <c r="IZT361" s="1"/>
      <c r="IZU361" s="1"/>
      <c r="IZV361" s="1"/>
      <c r="IZW361" s="1"/>
      <c r="IZX361" s="1"/>
      <c r="IZY361" s="1"/>
      <c r="IZZ361" s="1"/>
      <c r="JAA361" s="1"/>
      <c r="JAB361" s="1"/>
      <c r="JAC361" s="1"/>
      <c r="JAD361" s="1"/>
      <c r="JAE361" s="1"/>
      <c r="JAF361" s="1"/>
      <c r="JAG361" s="1"/>
      <c r="JAH361" s="1"/>
      <c r="JAI361" s="1"/>
      <c r="JAJ361" s="1"/>
      <c r="JAK361" s="1"/>
      <c r="JAL361" s="1"/>
      <c r="JAM361" s="1"/>
      <c r="JAN361" s="1"/>
      <c r="JAO361" s="1"/>
      <c r="JAP361" s="1"/>
      <c r="JAQ361" s="1"/>
      <c r="JAR361" s="1"/>
      <c r="JAS361" s="1"/>
      <c r="JAT361" s="1"/>
      <c r="JAU361" s="1"/>
      <c r="JAV361" s="1"/>
      <c r="JAW361" s="1"/>
      <c r="JAX361" s="1"/>
      <c r="JAY361" s="1"/>
      <c r="JAZ361" s="1"/>
      <c r="JBA361" s="1"/>
      <c r="JBB361" s="1"/>
      <c r="JBC361" s="1"/>
      <c r="JBD361" s="1"/>
      <c r="JBE361" s="1"/>
      <c r="JBF361" s="1"/>
      <c r="JBG361" s="1"/>
      <c r="JBH361" s="1"/>
      <c r="JBI361" s="1"/>
      <c r="JBJ361" s="1"/>
      <c r="JBK361" s="1"/>
      <c r="JBL361" s="1"/>
      <c r="JBM361" s="1"/>
      <c r="JBN361" s="1"/>
      <c r="JBO361" s="1"/>
      <c r="JBP361" s="1"/>
      <c r="JBQ361" s="1"/>
      <c r="JBR361" s="1"/>
      <c r="JBS361" s="1"/>
      <c r="JBT361" s="1"/>
      <c r="JBU361" s="1"/>
      <c r="JBV361" s="1"/>
      <c r="JBW361" s="1"/>
      <c r="JBX361" s="1"/>
      <c r="JBY361" s="1"/>
      <c r="JBZ361" s="1"/>
      <c r="JCA361" s="1"/>
      <c r="JCB361" s="1"/>
      <c r="JCC361" s="1"/>
      <c r="JCD361" s="1"/>
      <c r="JCE361" s="1"/>
      <c r="JCF361" s="1"/>
      <c r="JCG361" s="1"/>
      <c r="JCH361" s="1"/>
      <c r="JCI361" s="1"/>
      <c r="JCJ361" s="1"/>
      <c r="JCK361" s="1"/>
      <c r="JCL361" s="1"/>
      <c r="JCM361" s="1"/>
      <c r="JCN361" s="1"/>
      <c r="JCO361" s="1"/>
      <c r="JCP361" s="1"/>
      <c r="JCQ361" s="1"/>
      <c r="JCR361" s="1"/>
      <c r="JCS361" s="1"/>
      <c r="JCT361" s="1"/>
      <c r="JCU361" s="1"/>
      <c r="JCV361" s="1"/>
      <c r="JCW361" s="1"/>
      <c r="JCX361" s="1"/>
      <c r="JCY361" s="1"/>
      <c r="JCZ361" s="1"/>
      <c r="JDA361" s="1"/>
      <c r="JDB361" s="1"/>
      <c r="JDC361" s="1"/>
      <c r="JDD361" s="1"/>
      <c r="JDE361" s="1"/>
      <c r="JDF361" s="1"/>
      <c r="JDG361" s="1"/>
      <c r="JDH361" s="1"/>
      <c r="JDI361" s="1"/>
      <c r="JDJ361" s="1"/>
      <c r="JDK361" s="1"/>
      <c r="JDL361" s="1"/>
      <c r="JDM361" s="1"/>
      <c r="JDN361" s="1"/>
      <c r="JDO361" s="1"/>
      <c r="JDP361" s="1"/>
      <c r="JDQ361" s="1"/>
      <c r="JDR361" s="1"/>
      <c r="JDS361" s="1"/>
      <c r="JDT361" s="1"/>
      <c r="JDU361" s="1"/>
      <c r="JDV361" s="1"/>
      <c r="JDW361" s="1"/>
      <c r="JDX361" s="1"/>
      <c r="JDY361" s="1"/>
      <c r="JDZ361" s="1"/>
      <c r="JEA361" s="1"/>
      <c r="JEB361" s="1"/>
      <c r="JEC361" s="1"/>
      <c r="JED361" s="1"/>
      <c r="JEE361" s="1"/>
      <c r="JEF361" s="1"/>
      <c r="JEG361" s="1"/>
      <c r="JEH361" s="1"/>
      <c r="JEI361" s="1"/>
      <c r="JEJ361" s="1"/>
      <c r="JEK361" s="1"/>
      <c r="JEL361" s="1"/>
      <c r="JEM361" s="1"/>
      <c r="JEN361" s="1"/>
      <c r="JEO361" s="1"/>
      <c r="JEP361" s="1"/>
      <c r="JEQ361" s="1"/>
      <c r="JER361" s="1"/>
      <c r="JES361" s="1"/>
      <c r="JET361" s="1"/>
      <c r="JEU361" s="1"/>
      <c r="JEV361" s="1"/>
      <c r="JEW361" s="1"/>
      <c r="JEX361" s="1"/>
      <c r="JEY361" s="1"/>
      <c r="JEZ361" s="1"/>
      <c r="JFA361" s="1"/>
      <c r="JFB361" s="1"/>
      <c r="JFC361" s="1"/>
      <c r="JFD361" s="1"/>
      <c r="JFE361" s="1"/>
      <c r="JFF361" s="1"/>
      <c r="JFG361" s="1"/>
      <c r="JFH361" s="1"/>
      <c r="JFI361" s="1"/>
      <c r="JFJ361" s="1"/>
      <c r="JFK361" s="1"/>
      <c r="JFL361" s="1"/>
      <c r="JFM361" s="1"/>
      <c r="JFN361" s="1"/>
      <c r="JFO361" s="1"/>
      <c r="JFP361" s="1"/>
      <c r="JFQ361" s="1"/>
      <c r="JFR361" s="1"/>
      <c r="JFS361" s="1"/>
      <c r="JFT361" s="1"/>
      <c r="JFU361" s="1"/>
      <c r="JFV361" s="1"/>
      <c r="JFW361" s="1"/>
      <c r="JFX361" s="1"/>
      <c r="JFY361" s="1"/>
      <c r="JFZ361" s="1"/>
      <c r="JGA361" s="1"/>
      <c r="JGB361" s="1"/>
      <c r="JGC361" s="1"/>
      <c r="JGD361" s="1"/>
      <c r="JGE361" s="1"/>
      <c r="JGF361" s="1"/>
      <c r="JGG361" s="1"/>
      <c r="JGH361" s="1"/>
      <c r="JGI361" s="1"/>
      <c r="JGJ361" s="1"/>
      <c r="JGK361" s="1"/>
      <c r="JGL361" s="1"/>
      <c r="JGM361" s="1"/>
      <c r="JGN361" s="1"/>
      <c r="JGO361" s="1"/>
      <c r="JGP361" s="1"/>
      <c r="JGQ361" s="1"/>
      <c r="JGR361" s="1"/>
      <c r="JGS361" s="1"/>
      <c r="JGT361" s="1"/>
      <c r="JGU361" s="1"/>
      <c r="JGV361" s="1"/>
      <c r="JGW361" s="1"/>
      <c r="JGX361" s="1"/>
      <c r="JGY361" s="1"/>
      <c r="JGZ361" s="1"/>
      <c r="JHA361" s="1"/>
      <c r="JHB361" s="1"/>
      <c r="JHC361" s="1"/>
      <c r="JHD361" s="1"/>
      <c r="JHE361" s="1"/>
      <c r="JHF361" s="1"/>
      <c r="JHG361" s="1"/>
      <c r="JHH361" s="1"/>
      <c r="JHI361" s="1"/>
      <c r="JHJ361" s="1"/>
      <c r="JHK361" s="1"/>
      <c r="JHL361" s="1"/>
      <c r="JHM361" s="1"/>
      <c r="JHN361" s="1"/>
      <c r="JHO361" s="1"/>
      <c r="JHP361" s="1"/>
      <c r="JHQ361" s="1"/>
      <c r="JHR361" s="1"/>
      <c r="JHS361" s="1"/>
      <c r="JHT361" s="1"/>
      <c r="JHU361" s="1"/>
      <c r="JHV361" s="1"/>
      <c r="JHW361" s="1"/>
      <c r="JHX361" s="1"/>
      <c r="JHY361" s="1"/>
      <c r="JHZ361" s="1"/>
      <c r="JIA361" s="1"/>
      <c r="JIB361" s="1"/>
      <c r="JIC361" s="1"/>
      <c r="JID361" s="1"/>
      <c r="JIE361" s="1"/>
      <c r="JIF361" s="1"/>
      <c r="JIG361" s="1"/>
      <c r="JIH361" s="1"/>
      <c r="JII361" s="1"/>
      <c r="JIJ361" s="1"/>
      <c r="JIK361" s="1"/>
      <c r="JIL361" s="1"/>
      <c r="JIM361" s="1"/>
      <c r="JIN361" s="1"/>
      <c r="JIO361" s="1"/>
      <c r="JIP361" s="1"/>
      <c r="JIQ361" s="1"/>
      <c r="JIR361" s="1"/>
      <c r="JIS361" s="1"/>
      <c r="JIT361" s="1"/>
      <c r="JIU361" s="1"/>
      <c r="JIV361" s="1"/>
      <c r="JIW361" s="1"/>
      <c r="JIX361" s="1"/>
      <c r="JIY361" s="1"/>
      <c r="JIZ361" s="1"/>
      <c r="JJA361" s="1"/>
      <c r="JJB361" s="1"/>
      <c r="JJC361" s="1"/>
      <c r="JJD361" s="1"/>
      <c r="JJE361" s="1"/>
      <c r="JJF361" s="1"/>
      <c r="JJG361" s="1"/>
      <c r="JJH361" s="1"/>
      <c r="JJI361" s="1"/>
      <c r="JJJ361" s="1"/>
      <c r="JJK361" s="1"/>
      <c r="JJL361" s="1"/>
      <c r="JJM361" s="1"/>
      <c r="JJN361" s="1"/>
      <c r="JJO361" s="1"/>
      <c r="JJP361" s="1"/>
      <c r="JJQ361" s="1"/>
      <c r="JJR361" s="1"/>
      <c r="JJS361" s="1"/>
      <c r="JJT361" s="1"/>
      <c r="JJU361" s="1"/>
      <c r="JJV361" s="1"/>
      <c r="JJW361" s="1"/>
      <c r="JJX361" s="1"/>
      <c r="JJY361" s="1"/>
      <c r="JJZ361" s="1"/>
      <c r="JKA361" s="1"/>
      <c r="JKB361" s="1"/>
      <c r="JKC361" s="1"/>
      <c r="JKD361" s="1"/>
      <c r="JKE361" s="1"/>
      <c r="JKF361" s="1"/>
      <c r="JKG361" s="1"/>
      <c r="JKH361" s="1"/>
      <c r="JKI361" s="1"/>
      <c r="JKJ361" s="1"/>
      <c r="JKK361" s="1"/>
      <c r="JKL361" s="1"/>
      <c r="JKM361" s="1"/>
      <c r="JKN361" s="1"/>
      <c r="JKO361" s="1"/>
      <c r="JKP361" s="1"/>
      <c r="JKQ361" s="1"/>
      <c r="JKR361" s="1"/>
      <c r="JKS361" s="1"/>
      <c r="JKT361" s="1"/>
      <c r="JKU361" s="1"/>
      <c r="JKV361" s="1"/>
      <c r="JKW361" s="1"/>
      <c r="JKX361" s="1"/>
      <c r="JKY361" s="1"/>
      <c r="JKZ361" s="1"/>
      <c r="JLA361" s="1"/>
      <c r="JLB361" s="1"/>
      <c r="JLC361" s="1"/>
      <c r="JLD361" s="1"/>
      <c r="JLE361" s="1"/>
      <c r="JLF361" s="1"/>
      <c r="JLG361" s="1"/>
      <c r="JLH361" s="1"/>
      <c r="JLI361" s="1"/>
      <c r="JLJ361" s="1"/>
      <c r="JLK361" s="1"/>
      <c r="JLL361" s="1"/>
      <c r="JLM361" s="1"/>
      <c r="JLN361" s="1"/>
      <c r="JLO361" s="1"/>
      <c r="JLP361" s="1"/>
      <c r="JLQ361" s="1"/>
      <c r="JLR361" s="1"/>
      <c r="JLS361" s="1"/>
      <c r="JLT361" s="1"/>
      <c r="JLU361" s="1"/>
      <c r="JLV361" s="1"/>
      <c r="JLW361" s="1"/>
      <c r="JLX361" s="1"/>
      <c r="JLY361" s="1"/>
      <c r="JLZ361" s="1"/>
      <c r="JMA361" s="1"/>
      <c r="JMB361" s="1"/>
      <c r="JMC361" s="1"/>
      <c r="JMD361" s="1"/>
      <c r="JME361" s="1"/>
      <c r="JMF361" s="1"/>
      <c r="JMG361" s="1"/>
      <c r="JMH361" s="1"/>
      <c r="JMI361" s="1"/>
      <c r="JMJ361" s="1"/>
      <c r="JMK361" s="1"/>
      <c r="JML361" s="1"/>
      <c r="JMM361" s="1"/>
      <c r="JMN361" s="1"/>
      <c r="JMO361" s="1"/>
      <c r="JMP361" s="1"/>
      <c r="JMQ361" s="1"/>
      <c r="JMR361" s="1"/>
      <c r="JMS361" s="1"/>
      <c r="JMT361" s="1"/>
      <c r="JMU361" s="1"/>
      <c r="JMV361" s="1"/>
      <c r="JMW361" s="1"/>
      <c r="JMX361" s="1"/>
      <c r="JMY361" s="1"/>
      <c r="JMZ361" s="1"/>
      <c r="JNA361" s="1"/>
      <c r="JNB361" s="1"/>
      <c r="JNC361" s="1"/>
      <c r="JND361" s="1"/>
      <c r="JNE361" s="1"/>
      <c r="JNF361" s="1"/>
      <c r="JNG361" s="1"/>
      <c r="JNH361" s="1"/>
      <c r="JNI361" s="1"/>
      <c r="JNJ361" s="1"/>
      <c r="JNK361" s="1"/>
      <c r="JNL361" s="1"/>
      <c r="JNM361" s="1"/>
      <c r="JNN361" s="1"/>
      <c r="JNO361" s="1"/>
      <c r="JNP361" s="1"/>
      <c r="JNQ361" s="1"/>
      <c r="JNR361" s="1"/>
      <c r="JNS361" s="1"/>
      <c r="JNT361" s="1"/>
      <c r="JNU361" s="1"/>
      <c r="JNV361" s="1"/>
      <c r="JNW361" s="1"/>
      <c r="JNX361" s="1"/>
      <c r="JNY361" s="1"/>
      <c r="JNZ361" s="1"/>
      <c r="JOA361" s="1"/>
      <c r="JOB361" s="1"/>
      <c r="JOC361" s="1"/>
      <c r="JOD361" s="1"/>
      <c r="JOE361" s="1"/>
      <c r="JOF361" s="1"/>
      <c r="JOG361" s="1"/>
      <c r="JOH361" s="1"/>
      <c r="JOI361" s="1"/>
      <c r="JOJ361" s="1"/>
      <c r="JOK361" s="1"/>
      <c r="JOL361" s="1"/>
      <c r="JOM361" s="1"/>
      <c r="JON361" s="1"/>
      <c r="JOO361" s="1"/>
      <c r="JOP361" s="1"/>
      <c r="JOQ361" s="1"/>
      <c r="JOR361" s="1"/>
      <c r="JOS361" s="1"/>
      <c r="JOT361" s="1"/>
      <c r="JOU361" s="1"/>
      <c r="JOV361" s="1"/>
      <c r="JOW361" s="1"/>
      <c r="JOX361" s="1"/>
      <c r="JOY361" s="1"/>
      <c r="JOZ361" s="1"/>
      <c r="JPA361" s="1"/>
      <c r="JPB361" s="1"/>
      <c r="JPC361" s="1"/>
      <c r="JPD361" s="1"/>
      <c r="JPE361" s="1"/>
      <c r="JPF361" s="1"/>
      <c r="JPG361" s="1"/>
      <c r="JPH361" s="1"/>
      <c r="JPI361" s="1"/>
      <c r="JPJ361" s="1"/>
      <c r="JPK361" s="1"/>
      <c r="JPL361" s="1"/>
      <c r="JPM361" s="1"/>
      <c r="JPN361" s="1"/>
      <c r="JPO361" s="1"/>
      <c r="JPP361" s="1"/>
      <c r="JPQ361" s="1"/>
      <c r="JPR361" s="1"/>
      <c r="JPS361" s="1"/>
      <c r="JPT361" s="1"/>
      <c r="JPU361" s="1"/>
      <c r="JPV361" s="1"/>
      <c r="JPW361" s="1"/>
      <c r="JPX361" s="1"/>
      <c r="JPY361" s="1"/>
      <c r="JPZ361" s="1"/>
      <c r="JQA361" s="1"/>
      <c r="JQB361" s="1"/>
      <c r="JQC361" s="1"/>
      <c r="JQD361" s="1"/>
      <c r="JQE361" s="1"/>
      <c r="JQF361" s="1"/>
      <c r="JQG361" s="1"/>
      <c r="JQH361" s="1"/>
      <c r="JQI361" s="1"/>
      <c r="JQJ361" s="1"/>
      <c r="JQK361" s="1"/>
      <c r="JQL361" s="1"/>
      <c r="JQM361" s="1"/>
      <c r="JQN361" s="1"/>
      <c r="JQO361" s="1"/>
      <c r="JQP361" s="1"/>
      <c r="JQQ361" s="1"/>
      <c r="JQR361" s="1"/>
      <c r="JQS361" s="1"/>
      <c r="JQT361" s="1"/>
      <c r="JQU361" s="1"/>
      <c r="JQV361" s="1"/>
      <c r="JQW361" s="1"/>
      <c r="JQX361" s="1"/>
      <c r="JQY361" s="1"/>
      <c r="JQZ361" s="1"/>
      <c r="JRA361" s="1"/>
      <c r="JRB361" s="1"/>
      <c r="JRC361" s="1"/>
      <c r="JRD361" s="1"/>
      <c r="JRE361" s="1"/>
      <c r="JRF361" s="1"/>
      <c r="JRG361" s="1"/>
      <c r="JRH361" s="1"/>
      <c r="JRI361" s="1"/>
      <c r="JRJ361" s="1"/>
      <c r="JRK361" s="1"/>
      <c r="JRL361" s="1"/>
      <c r="JRM361" s="1"/>
      <c r="JRN361" s="1"/>
      <c r="JRO361" s="1"/>
      <c r="JRP361" s="1"/>
      <c r="JRQ361" s="1"/>
      <c r="JRR361" s="1"/>
      <c r="JRS361" s="1"/>
      <c r="JRT361" s="1"/>
      <c r="JRU361" s="1"/>
      <c r="JRV361" s="1"/>
      <c r="JRW361" s="1"/>
      <c r="JRX361" s="1"/>
      <c r="JRY361" s="1"/>
      <c r="JRZ361" s="1"/>
      <c r="JSA361" s="1"/>
      <c r="JSB361" s="1"/>
      <c r="JSC361" s="1"/>
      <c r="JSD361" s="1"/>
      <c r="JSE361" s="1"/>
      <c r="JSF361" s="1"/>
      <c r="JSG361" s="1"/>
      <c r="JSH361" s="1"/>
      <c r="JSI361" s="1"/>
      <c r="JSJ361" s="1"/>
      <c r="JSK361" s="1"/>
      <c r="JSL361" s="1"/>
      <c r="JSM361" s="1"/>
      <c r="JSN361" s="1"/>
      <c r="JSO361" s="1"/>
      <c r="JSP361" s="1"/>
      <c r="JSQ361" s="1"/>
      <c r="JSR361" s="1"/>
      <c r="JSS361" s="1"/>
      <c r="JST361" s="1"/>
      <c r="JSU361" s="1"/>
      <c r="JSV361" s="1"/>
      <c r="JSW361" s="1"/>
      <c r="JSX361" s="1"/>
      <c r="JSY361" s="1"/>
      <c r="JSZ361" s="1"/>
      <c r="JTA361" s="1"/>
      <c r="JTB361" s="1"/>
      <c r="JTC361" s="1"/>
      <c r="JTD361" s="1"/>
      <c r="JTE361" s="1"/>
      <c r="JTF361" s="1"/>
      <c r="JTG361" s="1"/>
      <c r="JTH361" s="1"/>
      <c r="JTI361" s="1"/>
      <c r="JTJ361" s="1"/>
      <c r="JTK361" s="1"/>
      <c r="JTL361" s="1"/>
      <c r="JTM361" s="1"/>
      <c r="JTN361" s="1"/>
      <c r="JTO361" s="1"/>
      <c r="JTP361" s="1"/>
      <c r="JTQ361" s="1"/>
      <c r="JTR361" s="1"/>
      <c r="JTS361" s="1"/>
      <c r="JTT361" s="1"/>
      <c r="JTU361" s="1"/>
      <c r="JTV361" s="1"/>
      <c r="JTW361" s="1"/>
      <c r="JTX361" s="1"/>
      <c r="JTY361" s="1"/>
      <c r="JTZ361" s="1"/>
      <c r="JUA361" s="1"/>
      <c r="JUB361" s="1"/>
      <c r="JUC361" s="1"/>
      <c r="JUD361" s="1"/>
      <c r="JUE361" s="1"/>
      <c r="JUF361" s="1"/>
      <c r="JUG361" s="1"/>
      <c r="JUH361" s="1"/>
      <c r="JUI361" s="1"/>
      <c r="JUJ361" s="1"/>
      <c r="JUK361" s="1"/>
      <c r="JUL361" s="1"/>
      <c r="JUM361" s="1"/>
      <c r="JUN361" s="1"/>
      <c r="JUO361" s="1"/>
      <c r="JUP361" s="1"/>
      <c r="JUQ361" s="1"/>
      <c r="JUR361" s="1"/>
      <c r="JUS361" s="1"/>
      <c r="JUT361" s="1"/>
      <c r="JUU361" s="1"/>
      <c r="JUV361" s="1"/>
      <c r="JUW361" s="1"/>
      <c r="JUX361" s="1"/>
      <c r="JUY361" s="1"/>
      <c r="JUZ361" s="1"/>
      <c r="JVA361" s="1"/>
      <c r="JVB361" s="1"/>
      <c r="JVC361" s="1"/>
      <c r="JVD361" s="1"/>
      <c r="JVE361" s="1"/>
      <c r="JVF361" s="1"/>
      <c r="JVG361" s="1"/>
      <c r="JVH361" s="1"/>
      <c r="JVI361" s="1"/>
      <c r="JVJ361" s="1"/>
      <c r="JVK361" s="1"/>
      <c r="JVL361" s="1"/>
      <c r="JVM361" s="1"/>
      <c r="JVN361" s="1"/>
      <c r="JVO361" s="1"/>
      <c r="JVP361" s="1"/>
      <c r="JVQ361" s="1"/>
      <c r="JVR361" s="1"/>
      <c r="JVS361" s="1"/>
      <c r="JVT361" s="1"/>
      <c r="JVU361" s="1"/>
      <c r="JVV361" s="1"/>
      <c r="JVW361" s="1"/>
      <c r="JVX361" s="1"/>
      <c r="JVY361" s="1"/>
      <c r="JVZ361" s="1"/>
      <c r="JWA361" s="1"/>
      <c r="JWB361" s="1"/>
      <c r="JWC361" s="1"/>
      <c r="JWD361" s="1"/>
      <c r="JWE361" s="1"/>
      <c r="JWF361" s="1"/>
      <c r="JWG361" s="1"/>
      <c r="JWH361" s="1"/>
      <c r="JWI361" s="1"/>
      <c r="JWJ361" s="1"/>
      <c r="JWK361" s="1"/>
      <c r="JWL361" s="1"/>
      <c r="JWM361" s="1"/>
      <c r="JWN361" s="1"/>
      <c r="JWO361" s="1"/>
      <c r="JWP361" s="1"/>
      <c r="JWQ361" s="1"/>
      <c r="JWR361" s="1"/>
      <c r="JWS361" s="1"/>
      <c r="JWT361" s="1"/>
      <c r="JWU361" s="1"/>
      <c r="JWV361" s="1"/>
      <c r="JWW361" s="1"/>
      <c r="JWX361" s="1"/>
      <c r="JWY361" s="1"/>
      <c r="JWZ361" s="1"/>
      <c r="JXA361" s="1"/>
      <c r="JXB361" s="1"/>
      <c r="JXC361" s="1"/>
      <c r="JXD361" s="1"/>
      <c r="JXE361" s="1"/>
      <c r="JXF361" s="1"/>
      <c r="JXG361" s="1"/>
      <c r="JXH361" s="1"/>
      <c r="JXI361" s="1"/>
      <c r="JXJ361" s="1"/>
      <c r="JXK361" s="1"/>
      <c r="JXL361" s="1"/>
      <c r="JXM361" s="1"/>
      <c r="JXN361" s="1"/>
      <c r="JXO361" s="1"/>
      <c r="JXP361" s="1"/>
      <c r="JXQ361" s="1"/>
      <c r="JXR361" s="1"/>
      <c r="JXS361" s="1"/>
      <c r="JXT361" s="1"/>
      <c r="JXU361" s="1"/>
      <c r="JXV361" s="1"/>
      <c r="JXW361" s="1"/>
      <c r="JXX361" s="1"/>
      <c r="JXY361" s="1"/>
      <c r="JXZ361" s="1"/>
      <c r="JYA361" s="1"/>
      <c r="JYB361" s="1"/>
      <c r="JYC361" s="1"/>
      <c r="JYD361" s="1"/>
      <c r="JYE361" s="1"/>
      <c r="JYF361" s="1"/>
      <c r="JYG361" s="1"/>
      <c r="JYH361" s="1"/>
      <c r="JYI361" s="1"/>
      <c r="JYJ361" s="1"/>
      <c r="JYK361" s="1"/>
      <c r="JYL361" s="1"/>
      <c r="JYM361" s="1"/>
      <c r="JYN361" s="1"/>
      <c r="JYO361" s="1"/>
      <c r="JYP361" s="1"/>
      <c r="JYQ361" s="1"/>
      <c r="JYR361" s="1"/>
      <c r="JYS361" s="1"/>
      <c r="JYT361" s="1"/>
      <c r="JYU361" s="1"/>
      <c r="JYV361" s="1"/>
      <c r="JYW361" s="1"/>
      <c r="JYX361" s="1"/>
      <c r="JYY361" s="1"/>
      <c r="JYZ361" s="1"/>
      <c r="JZA361" s="1"/>
      <c r="JZB361" s="1"/>
      <c r="JZC361" s="1"/>
      <c r="JZD361" s="1"/>
      <c r="JZE361" s="1"/>
      <c r="JZF361" s="1"/>
      <c r="JZG361" s="1"/>
      <c r="JZH361" s="1"/>
      <c r="JZI361" s="1"/>
      <c r="JZJ361" s="1"/>
      <c r="JZK361" s="1"/>
      <c r="JZL361" s="1"/>
      <c r="JZM361" s="1"/>
      <c r="JZN361" s="1"/>
      <c r="JZO361" s="1"/>
      <c r="JZP361" s="1"/>
      <c r="JZQ361" s="1"/>
      <c r="JZR361" s="1"/>
      <c r="JZS361" s="1"/>
      <c r="JZT361" s="1"/>
      <c r="JZU361" s="1"/>
      <c r="JZV361" s="1"/>
      <c r="JZW361" s="1"/>
      <c r="JZX361" s="1"/>
      <c r="JZY361" s="1"/>
      <c r="JZZ361" s="1"/>
      <c r="KAA361" s="1"/>
      <c r="KAB361" s="1"/>
      <c r="KAC361" s="1"/>
      <c r="KAD361" s="1"/>
      <c r="KAE361" s="1"/>
      <c r="KAF361" s="1"/>
      <c r="KAG361" s="1"/>
      <c r="KAH361" s="1"/>
      <c r="KAI361" s="1"/>
      <c r="KAJ361" s="1"/>
      <c r="KAK361" s="1"/>
      <c r="KAL361" s="1"/>
      <c r="KAM361" s="1"/>
      <c r="KAN361" s="1"/>
      <c r="KAO361" s="1"/>
      <c r="KAP361" s="1"/>
      <c r="KAQ361" s="1"/>
      <c r="KAR361" s="1"/>
      <c r="KAS361" s="1"/>
      <c r="KAT361" s="1"/>
      <c r="KAU361" s="1"/>
      <c r="KAV361" s="1"/>
      <c r="KAW361" s="1"/>
      <c r="KAX361" s="1"/>
      <c r="KAY361" s="1"/>
      <c r="KAZ361" s="1"/>
      <c r="KBA361" s="1"/>
      <c r="KBB361" s="1"/>
      <c r="KBC361" s="1"/>
      <c r="KBD361" s="1"/>
      <c r="KBE361" s="1"/>
      <c r="KBF361" s="1"/>
      <c r="KBG361" s="1"/>
      <c r="KBH361" s="1"/>
      <c r="KBI361" s="1"/>
      <c r="KBJ361" s="1"/>
      <c r="KBK361" s="1"/>
      <c r="KBL361" s="1"/>
      <c r="KBM361" s="1"/>
      <c r="KBN361" s="1"/>
      <c r="KBO361" s="1"/>
      <c r="KBP361" s="1"/>
      <c r="KBQ361" s="1"/>
      <c r="KBR361" s="1"/>
      <c r="KBS361" s="1"/>
      <c r="KBT361" s="1"/>
      <c r="KBU361" s="1"/>
      <c r="KBV361" s="1"/>
      <c r="KBW361" s="1"/>
      <c r="KBX361" s="1"/>
      <c r="KBY361" s="1"/>
      <c r="KBZ361" s="1"/>
      <c r="KCA361" s="1"/>
      <c r="KCB361" s="1"/>
      <c r="KCC361" s="1"/>
      <c r="KCD361" s="1"/>
      <c r="KCE361" s="1"/>
      <c r="KCF361" s="1"/>
      <c r="KCG361" s="1"/>
      <c r="KCH361" s="1"/>
      <c r="KCI361" s="1"/>
      <c r="KCJ361" s="1"/>
      <c r="KCK361" s="1"/>
      <c r="KCL361" s="1"/>
      <c r="KCM361" s="1"/>
      <c r="KCN361" s="1"/>
      <c r="KCO361" s="1"/>
      <c r="KCP361" s="1"/>
      <c r="KCQ361" s="1"/>
      <c r="KCR361" s="1"/>
      <c r="KCS361" s="1"/>
      <c r="KCT361" s="1"/>
      <c r="KCU361" s="1"/>
      <c r="KCV361" s="1"/>
      <c r="KCW361" s="1"/>
      <c r="KCX361" s="1"/>
      <c r="KCY361" s="1"/>
      <c r="KCZ361" s="1"/>
      <c r="KDA361" s="1"/>
      <c r="KDB361" s="1"/>
      <c r="KDC361" s="1"/>
      <c r="KDD361" s="1"/>
      <c r="KDE361" s="1"/>
      <c r="KDF361" s="1"/>
      <c r="KDG361" s="1"/>
      <c r="KDH361" s="1"/>
      <c r="KDI361" s="1"/>
      <c r="KDJ361" s="1"/>
      <c r="KDK361" s="1"/>
      <c r="KDL361" s="1"/>
      <c r="KDM361" s="1"/>
      <c r="KDN361" s="1"/>
      <c r="KDO361" s="1"/>
      <c r="KDP361" s="1"/>
      <c r="KDQ361" s="1"/>
      <c r="KDR361" s="1"/>
      <c r="KDS361" s="1"/>
      <c r="KDT361" s="1"/>
      <c r="KDU361" s="1"/>
      <c r="KDV361" s="1"/>
      <c r="KDW361" s="1"/>
      <c r="KDX361" s="1"/>
      <c r="KDY361" s="1"/>
      <c r="KDZ361" s="1"/>
      <c r="KEA361" s="1"/>
      <c r="KEB361" s="1"/>
      <c r="KEC361" s="1"/>
      <c r="KED361" s="1"/>
      <c r="KEE361" s="1"/>
      <c r="KEF361" s="1"/>
      <c r="KEG361" s="1"/>
      <c r="KEH361" s="1"/>
      <c r="KEI361" s="1"/>
      <c r="KEJ361" s="1"/>
      <c r="KEK361" s="1"/>
      <c r="KEL361" s="1"/>
      <c r="KEM361" s="1"/>
      <c r="KEN361" s="1"/>
      <c r="KEO361" s="1"/>
      <c r="KEP361" s="1"/>
      <c r="KEQ361" s="1"/>
      <c r="KER361" s="1"/>
      <c r="KES361" s="1"/>
      <c r="KET361" s="1"/>
      <c r="KEU361" s="1"/>
      <c r="KEV361" s="1"/>
      <c r="KEW361" s="1"/>
      <c r="KEX361" s="1"/>
      <c r="KEY361" s="1"/>
      <c r="KEZ361" s="1"/>
      <c r="KFA361" s="1"/>
      <c r="KFB361" s="1"/>
      <c r="KFC361" s="1"/>
      <c r="KFD361" s="1"/>
      <c r="KFE361" s="1"/>
      <c r="KFF361" s="1"/>
      <c r="KFG361" s="1"/>
      <c r="KFH361" s="1"/>
      <c r="KFI361" s="1"/>
      <c r="KFJ361" s="1"/>
      <c r="KFK361" s="1"/>
      <c r="KFL361" s="1"/>
      <c r="KFM361" s="1"/>
      <c r="KFN361" s="1"/>
      <c r="KFO361" s="1"/>
      <c r="KFP361" s="1"/>
      <c r="KFQ361" s="1"/>
      <c r="KFR361" s="1"/>
      <c r="KFS361" s="1"/>
      <c r="KFT361" s="1"/>
      <c r="KFU361" s="1"/>
      <c r="KFV361" s="1"/>
      <c r="KFW361" s="1"/>
      <c r="KFX361" s="1"/>
      <c r="KFY361" s="1"/>
      <c r="KFZ361" s="1"/>
      <c r="KGA361" s="1"/>
      <c r="KGB361" s="1"/>
      <c r="KGC361" s="1"/>
      <c r="KGD361" s="1"/>
      <c r="KGE361" s="1"/>
      <c r="KGF361" s="1"/>
      <c r="KGG361" s="1"/>
      <c r="KGH361" s="1"/>
      <c r="KGI361" s="1"/>
      <c r="KGJ361" s="1"/>
      <c r="KGK361" s="1"/>
      <c r="KGL361" s="1"/>
      <c r="KGM361" s="1"/>
      <c r="KGN361" s="1"/>
      <c r="KGO361" s="1"/>
      <c r="KGP361" s="1"/>
      <c r="KGQ361" s="1"/>
      <c r="KGR361" s="1"/>
      <c r="KGS361" s="1"/>
      <c r="KGT361" s="1"/>
      <c r="KGU361" s="1"/>
      <c r="KGV361" s="1"/>
      <c r="KGW361" s="1"/>
      <c r="KGX361" s="1"/>
      <c r="KGY361" s="1"/>
      <c r="KGZ361" s="1"/>
      <c r="KHA361" s="1"/>
      <c r="KHB361" s="1"/>
      <c r="KHC361" s="1"/>
      <c r="KHD361" s="1"/>
      <c r="KHE361" s="1"/>
      <c r="KHF361" s="1"/>
      <c r="KHG361" s="1"/>
      <c r="KHH361" s="1"/>
      <c r="KHI361" s="1"/>
      <c r="KHJ361" s="1"/>
      <c r="KHK361" s="1"/>
      <c r="KHL361" s="1"/>
      <c r="KHM361" s="1"/>
      <c r="KHN361" s="1"/>
      <c r="KHO361" s="1"/>
      <c r="KHP361" s="1"/>
      <c r="KHQ361" s="1"/>
      <c r="KHR361" s="1"/>
      <c r="KHS361" s="1"/>
      <c r="KHT361" s="1"/>
      <c r="KHU361" s="1"/>
      <c r="KHV361" s="1"/>
      <c r="KHW361" s="1"/>
      <c r="KHX361" s="1"/>
      <c r="KHY361" s="1"/>
      <c r="KHZ361" s="1"/>
      <c r="KIA361" s="1"/>
      <c r="KIB361" s="1"/>
      <c r="KIC361" s="1"/>
      <c r="KID361" s="1"/>
      <c r="KIE361" s="1"/>
      <c r="KIF361" s="1"/>
      <c r="KIG361" s="1"/>
      <c r="KIH361" s="1"/>
      <c r="KII361" s="1"/>
      <c r="KIJ361" s="1"/>
      <c r="KIK361" s="1"/>
      <c r="KIL361" s="1"/>
      <c r="KIM361" s="1"/>
      <c r="KIN361" s="1"/>
      <c r="KIO361" s="1"/>
      <c r="KIP361" s="1"/>
      <c r="KIQ361" s="1"/>
      <c r="KIR361" s="1"/>
      <c r="KIS361" s="1"/>
      <c r="KIT361" s="1"/>
      <c r="KIU361" s="1"/>
      <c r="KIV361" s="1"/>
      <c r="KIW361" s="1"/>
      <c r="KIX361" s="1"/>
      <c r="KIY361" s="1"/>
      <c r="KIZ361" s="1"/>
      <c r="KJA361" s="1"/>
      <c r="KJB361" s="1"/>
      <c r="KJC361" s="1"/>
      <c r="KJD361" s="1"/>
      <c r="KJE361" s="1"/>
      <c r="KJF361" s="1"/>
      <c r="KJG361" s="1"/>
      <c r="KJH361" s="1"/>
      <c r="KJI361" s="1"/>
      <c r="KJJ361" s="1"/>
      <c r="KJK361" s="1"/>
      <c r="KJL361" s="1"/>
      <c r="KJM361" s="1"/>
      <c r="KJN361" s="1"/>
      <c r="KJO361" s="1"/>
      <c r="KJP361" s="1"/>
      <c r="KJQ361" s="1"/>
      <c r="KJR361" s="1"/>
      <c r="KJS361" s="1"/>
      <c r="KJT361" s="1"/>
      <c r="KJU361" s="1"/>
      <c r="KJV361" s="1"/>
      <c r="KJW361" s="1"/>
      <c r="KJX361" s="1"/>
      <c r="KJY361" s="1"/>
      <c r="KJZ361" s="1"/>
      <c r="KKA361" s="1"/>
      <c r="KKB361" s="1"/>
      <c r="KKC361" s="1"/>
      <c r="KKD361" s="1"/>
      <c r="KKE361" s="1"/>
      <c r="KKF361" s="1"/>
      <c r="KKG361" s="1"/>
      <c r="KKH361" s="1"/>
      <c r="KKI361" s="1"/>
      <c r="KKJ361" s="1"/>
      <c r="KKK361" s="1"/>
      <c r="KKL361" s="1"/>
      <c r="KKM361" s="1"/>
      <c r="KKN361" s="1"/>
      <c r="KKO361" s="1"/>
      <c r="KKP361" s="1"/>
      <c r="KKQ361" s="1"/>
      <c r="KKR361" s="1"/>
      <c r="KKS361" s="1"/>
      <c r="KKT361" s="1"/>
      <c r="KKU361" s="1"/>
      <c r="KKV361" s="1"/>
      <c r="KKW361" s="1"/>
      <c r="KKX361" s="1"/>
      <c r="KKY361" s="1"/>
      <c r="KKZ361" s="1"/>
      <c r="KLA361" s="1"/>
      <c r="KLB361" s="1"/>
      <c r="KLC361" s="1"/>
      <c r="KLD361" s="1"/>
      <c r="KLE361" s="1"/>
      <c r="KLF361" s="1"/>
      <c r="KLG361" s="1"/>
      <c r="KLH361" s="1"/>
      <c r="KLI361" s="1"/>
      <c r="KLJ361" s="1"/>
      <c r="KLK361" s="1"/>
      <c r="KLL361" s="1"/>
      <c r="KLM361" s="1"/>
      <c r="KLN361" s="1"/>
      <c r="KLO361" s="1"/>
      <c r="KLP361" s="1"/>
      <c r="KLQ361" s="1"/>
      <c r="KLR361" s="1"/>
      <c r="KLS361" s="1"/>
      <c r="KLT361" s="1"/>
      <c r="KLU361" s="1"/>
      <c r="KLV361" s="1"/>
      <c r="KLW361" s="1"/>
      <c r="KLX361" s="1"/>
      <c r="KLY361" s="1"/>
      <c r="KLZ361" s="1"/>
      <c r="KMA361" s="1"/>
      <c r="KMB361" s="1"/>
      <c r="KMC361" s="1"/>
      <c r="KMD361" s="1"/>
      <c r="KME361" s="1"/>
      <c r="KMF361" s="1"/>
      <c r="KMG361" s="1"/>
      <c r="KMH361" s="1"/>
      <c r="KMI361" s="1"/>
      <c r="KMJ361" s="1"/>
      <c r="KMK361" s="1"/>
      <c r="KML361" s="1"/>
      <c r="KMM361" s="1"/>
      <c r="KMN361" s="1"/>
      <c r="KMO361" s="1"/>
      <c r="KMP361" s="1"/>
      <c r="KMQ361" s="1"/>
      <c r="KMR361" s="1"/>
      <c r="KMS361" s="1"/>
      <c r="KMT361" s="1"/>
      <c r="KMU361" s="1"/>
      <c r="KMV361" s="1"/>
      <c r="KMW361" s="1"/>
      <c r="KMX361" s="1"/>
      <c r="KMY361" s="1"/>
      <c r="KMZ361" s="1"/>
      <c r="KNA361" s="1"/>
      <c r="KNB361" s="1"/>
      <c r="KNC361" s="1"/>
      <c r="KND361" s="1"/>
      <c r="KNE361" s="1"/>
      <c r="KNF361" s="1"/>
      <c r="KNG361" s="1"/>
      <c r="KNH361" s="1"/>
      <c r="KNI361" s="1"/>
      <c r="KNJ361" s="1"/>
      <c r="KNK361" s="1"/>
      <c r="KNL361" s="1"/>
      <c r="KNM361" s="1"/>
      <c r="KNN361" s="1"/>
      <c r="KNO361" s="1"/>
      <c r="KNP361" s="1"/>
      <c r="KNQ361" s="1"/>
      <c r="KNR361" s="1"/>
      <c r="KNS361" s="1"/>
      <c r="KNT361" s="1"/>
      <c r="KNU361" s="1"/>
      <c r="KNV361" s="1"/>
      <c r="KNW361" s="1"/>
      <c r="KNX361" s="1"/>
      <c r="KNY361" s="1"/>
      <c r="KNZ361" s="1"/>
      <c r="KOA361" s="1"/>
      <c r="KOB361" s="1"/>
      <c r="KOC361" s="1"/>
      <c r="KOD361" s="1"/>
      <c r="KOE361" s="1"/>
      <c r="KOF361" s="1"/>
      <c r="KOG361" s="1"/>
      <c r="KOH361" s="1"/>
      <c r="KOI361" s="1"/>
      <c r="KOJ361" s="1"/>
      <c r="KOK361" s="1"/>
      <c r="KOL361" s="1"/>
      <c r="KOM361" s="1"/>
      <c r="KON361" s="1"/>
      <c r="KOO361" s="1"/>
      <c r="KOP361" s="1"/>
      <c r="KOQ361" s="1"/>
      <c r="KOR361" s="1"/>
      <c r="KOS361" s="1"/>
      <c r="KOT361" s="1"/>
      <c r="KOU361" s="1"/>
      <c r="KOV361" s="1"/>
      <c r="KOW361" s="1"/>
      <c r="KOX361" s="1"/>
      <c r="KOY361" s="1"/>
      <c r="KOZ361" s="1"/>
      <c r="KPA361" s="1"/>
      <c r="KPB361" s="1"/>
      <c r="KPC361" s="1"/>
      <c r="KPD361" s="1"/>
      <c r="KPE361" s="1"/>
      <c r="KPF361" s="1"/>
      <c r="KPG361" s="1"/>
      <c r="KPH361" s="1"/>
      <c r="KPI361" s="1"/>
      <c r="KPJ361" s="1"/>
      <c r="KPK361" s="1"/>
      <c r="KPL361" s="1"/>
      <c r="KPM361" s="1"/>
      <c r="KPN361" s="1"/>
      <c r="KPO361" s="1"/>
      <c r="KPP361" s="1"/>
      <c r="KPQ361" s="1"/>
      <c r="KPR361" s="1"/>
      <c r="KPS361" s="1"/>
      <c r="KPT361" s="1"/>
      <c r="KPU361" s="1"/>
      <c r="KPV361" s="1"/>
      <c r="KPW361" s="1"/>
      <c r="KPX361" s="1"/>
      <c r="KPY361" s="1"/>
      <c r="KPZ361" s="1"/>
      <c r="KQA361" s="1"/>
      <c r="KQB361" s="1"/>
      <c r="KQC361" s="1"/>
      <c r="KQD361" s="1"/>
      <c r="KQE361" s="1"/>
      <c r="KQF361" s="1"/>
      <c r="KQG361" s="1"/>
      <c r="KQH361" s="1"/>
      <c r="KQI361" s="1"/>
      <c r="KQJ361" s="1"/>
      <c r="KQK361" s="1"/>
      <c r="KQL361" s="1"/>
      <c r="KQM361" s="1"/>
      <c r="KQN361" s="1"/>
      <c r="KQO361" s="1"/>
      <c r="KQP361" s="1"/>
      <c r="KQQ361" s="1"/>
      <c r="KQR361" s="1"/>
      <c r="KQS361" s="1"/>
      <c r="KQT361" s="1"/>
      <c r="KQU361" s="1"/>
      <c r="KQV361" s="1"/>
      <c r="KQW361" s="1"/>
      <c r="KQX361" s="1"/>
      <c r="KQY361" s="1"/>
      <c r="KQZ361" s="1"/>
      <c r="KRA361" s="1"/>
      <c r="KRB361" s="1"/>
      <c r="KRC361" s="1"/>
      <c r="KRD361" s="1"/>
      <c r="KRE361" s="1"/>
      <c r="KRF361" s="1"/>
      <c r="KRG361" s="1"/>
      <c r="KRH361" s="1"/>
      <c r="KRI361" s="1"/>
      <c r="KRJ361" s="1"/>
      <c r="KRK361" s="1"/>
      <c r="KRL361" s="1"/>
      <c r="KRM361" s="1"/>
      <c r="KRN361" s="1"/>
      <c r="KRO361" s="1"/>
      <c r="KRP361" s="1"/>
      <c r="KRQ361" s="1"/>
      <c r="KRR361" s="1"/>
      <c r="KRS361" s="1"/>
      <c r="KRT361" s="1"/>
      <c r="KRU361" s="1"/>
      <c r="KRV361" s="1"/>
      <c r="KRW361" s="1"/>
      <c r="KRX361" s="1"/>
      <c r="KRY361" s="1"/>
      <c r="KRZ361" s="1"/>
      <c r="KSA361" s="1"/>
      <c r="KSB361" s="1"/>
      <c r="KSC361" s="1"/>
      <c r="KSD361" s="1"/>
      <c r="KSE361" s="1"/>
      <c r="KSF361" s="1"/>
      <c r="KSG361" s="1"/>
      <c r="KSH361" s="1"/>
      <c r="KSI361" s="1"/>
      <c r="KSJ361" s="1"/>
      <c r="KSK361" s="1"/>
      <c r="KSL361" s="1"/>
      <c r="KSM361" s="1"/>
      <c r="KSN361" s="1"/>
      <c r="KSO361" s="1"/>
      <c r="KSP361" s="1"/>
      <c r="KSQ361" s="1"/>
      <c r="KSR361" s="1"/>
      <c r="KSS361" s="1"/>
      <c r="KST361" s="1"/>
      <c r="KSU361" s="1"/>
      <c r="KSV361" s="1"/>
      <c r="KSW361" s="1"/>
      <c r="KSX361" s="1"/>
      <c r="KSY361" s="1"/>
      <c r="KSZ361" s="1"/>
      <c r="KTA361" s="1"/>
      <c r="KTB361" s="1"/>
      <c r="KTC361" s="1"/>
      <c r="KTD361" s="1"/>
      <c r="KTE361" s="1"/>
      <c r="KTF361" s="1"/>
      <c r="KTG361" s="1"/>
      <c r="KTH361" s="1"/>
      <c r="KTI361" s="1"/>
      <c r="KTJ361" s="1"/>
      <c r="KTK361" s="1"/>
      <c r="KTL361" s="1"/>
      <c r="KTM361" s="1"/>
      <c r="KTN361" s="1"/>
      <c r="KTO361" s="1"/>
      <c r="KTP361" s="1"/>
      <c r="KTQ361" s="1"/>
      <c r="KTR361" s="1"/>
      <c r="KTS361" s="1"/>
      <c r="KTT361" s="1"/>
      <c r="KTU361" s="1"/>
      <c r="KTV361" s="1"/>
      <c r="KTW361" s="1"/>
      <c r="KTX361" s="1"/>
      <c r="KTY361" s="1"/>
      <c r="KTZ361" s="1"/>
      <c r="KUA361" s="1"/>
      <c r="KUB361" s="1"/>
      <c r="KUC361" s="1"/>
      <c r="KUD361" s="1"/>
      <c r="KUE361" s="1"/>
      <c r="KUF361" s="1"/>
      <c r="KUG361" s="1"/>
      <c r="KUH361" s="1"/>
      <c r="KUI361" s="1"/>
      <c r="KUJ361" s="1"/>
      <c r="KUK361" s="1"/>
      <c r="KUL361" s="1"/>
      <c r="KUM361" s="1"/>
      <c r="KUN361" s="1"/>
      <c r="KUO361" s="1"/>
      <c r="KUP361" s="1"/>
      <c r="KUQ361" s="1"/>
      <c r="KUR361" s="1"/>
      <c r="KUS361" s="1"/>
      <c r="KUT361" s="1"/>
      <c r="KUU361" s="1"/>
      <c r="KUV361" s="1"/>
      <c r="KUW361" s="1"/>
      <c r="KUX361" s="1"/>
      <c r="KUY361" s="1"/>
      <c r="KUZ361" s="1"/>
      <c r="KVA361" s="1"/>
      <c r="KVB361" s="1"/>
      <c r="KVC361" s="1"/>
      <c r="KVD361" s="1"/>
      <c r="KVE361" s="1"/>
      <c r="KVF361" s="1"/>
      <c r="KVG361" s="1"/>
      <c r="KVH361" s="1"/>
      <c r="KVI361" s="1"/>
      <c r="KVJ361" s="1"/>
      <c r="KVK361" s="1"/>
      <c r="KVL361" s="1"/>
      <c r="KVM361" s="1"/>
      <c r="KVN361" s="1"/>
      <c r="KVO361" s="1"/>
      <c r="KVP361" s="1"/>
      <c r="KVQ361" s="1"/>
      <c r="KVR361" s="1"/>
      <c r="KVS361" s="1"/>
      <c r="KVT361" s="1"/>
      <c r="KVU361" s="1"/>
      <c r="KVV361" s="1"/>
      <c r="KVW361" s="1"/>
      <c r="KVX361" s="1"/>
      <c r="KVY361" s="1"/>
      <c r="KVZ361" s="1"/>
      <c r="KWA361" s="1"/>
      <c r="KWB361" s="1"/>
      <c r="KWC361" s="1"/>
      <c r="KWD361" s="1"/>
      <c r="KWE361" s="1"/>
      <c r="KWF361" s="1"/>
      <c r="KWG361" s="1"/>
      <c r="KWH361" s="1"/>
      <c r="KWI361" s="1"/>
      <c r="KWJ361" s="1"/>
      <c r="KWK361" s="1"/>
      <c r="KWL361" s="1"/>
      <c r="KWM361" s="1"/>
      <c r="KWN361" s="1"/>
      <c r="KWO361" s="1"/>
      <c r="KWP361" s="1"/>
      <c r="KWQ361" s="1"/>
      <c r="KWR361" s="1"/>
      <c r="KWS361" s="1"/>
      <c r="KWT361" s="1"/>
      <c r="KWU361" s="1"/>
      <c r="KWV361" s="1"/>
      <c r="KWW361" s="1"/>
      <c r="KWX361" s="1"/>
      <c r="KWY361" s="1"/>
      <c r="KWZ361" s="1"/>
      <c r="KXA361" s="1"/>
      <c r="KXB361" s="1"/>
      <c r="KXC361" s="1"/>
      <c r="KXD361" s="1"/>
      <c r="KXE361" s="1"/>
      <c r="KXF361" s="1"/>
      <c r="KXG361" s="1"/>
      <c r="KXH361" s="1"/>
      <c r="KXI361" s="1"/>
      <c r="KXJ361" s="1"/>
      <c r="KXK361" s="1"/>
      <c r="KXL361" s="1"/>
      <c r="KXM361" s="1"/>
      <c r="KXN361" s="1"/>
      <c r="KXO361" s="1"/>
      <c r="KXP361" s="1"/>
      <c r="KXQ361" s="1"/>
      <c r="KXR361" s="1"/>
      <c r="KXS361" s="1"/>
      <c r="KXT361" s="1"/>
      <c r="KXU361" s="1"/>
      <c r="KXV361" s="1"/>
      <c r="KXW361" s="1"/>
      <c r="KXX361" s="1"/>
      <c r="KXY361" s="1"/>
      <c r="KXZ361" s="1"/>
      <c r="KYA361" s="1"/>
      <c r="KYB361" s="1"/>
      <c r="KYC361" s="1"/>
      <c r="KYD361" s="1"/>
      <c r="KYE361" s="1"/>
      <c r="KYF361" s="1"/>
      <c r="KYG361" s="1"/>
      <c r="KYH361" s="1"/>
      <c r="KYI361" s="1"/>
      <c r="KYJ361" s="1"/>
      <c r="KYK361" s="1"/>
      <c r="KYL361" s="1"/>
      <c r="KYM361" s="1"/>
      <c r="KYN361" s="1"/>
      <c r="KYO361" s="1"/>
      <c r="KYP361" s="1"/>
      <c r="KYQ361" s="1"/>
      <c r="KYR361" s="1"/>
      <c r="KYS361" s="1"/>
      <c r="KYT361" s="1"/>
      <c r="KYU361" s="1"/>
      <c r="KYV361" s="1"/>
      <c r="KYW361" s="1"/>
      <c r="KYX361" s="1"/>
      <c r="KYY361" s="1"/>
      <c r="KYZ361" s="1"/>
      <c r="KZA361" s="1"/>
      <c r="KZB361" s="1"/>
      <c r="KZC361" s="1"/>
      <c r="KZD361" s="1"/>
      <c r="KZE361" s="1"/>
      <c r="KZF361" s="1"/>
      <c r="KZG361" s="1"/>
      <c r="KZH361" s="1"/>
      <c r="KZI361" s="1"/>
      <c r="KZJ361" s="1"/>
      <c r="KZK361" s="1"/>
      <c r="KZL361" s="1"/>
      <c r="KZM361" s="1"/>
      <c r="KZN361" s="1"/>
      <c r="KZO361" s="1"/>
      <c r="KZP361" s="1"/>
      <c r="KZQ361" s="1"/>
      <c r="KZR361" s="1"/>
      <c r="KZS361" s="1"/>
      <c r="KZT361" s="1"/>
      <c r="KZU361" s="1"/>
      <c r="KZV361" s="1"/>
      <c r="KZW361" s="1"/>
      <c r="KZX361" s="1"/>
      <c r="KZY361" s="1"/>
      <c r="KZZ361" s="1"/>
      <c r="LAA361" s="1"/>
      <c r="LAB361" s="1"/>
      <c r="LAC361" s="1"/>
      <c r="LAD361" s="1"/>
      <c r="LAE361" s="1"/>
      <c r="LAF361" s="1"/>
      <c r="LAG361" s="1"/>
      <c r="LAH361" s="1"/>
      <c r="LAI361" s="1"/>
      <c r="LAJ361" s="1"/>
      <c r="LAK361" s="1"/>
      <c r="LAL361" s="1"/>
      <c r="LAM361" s="1"/>
      <c r="LAN361" s="1"/>
      <c r="LAO361" s="1"/>
      <c r="LAP361" s="1"/>
      <c r="LAQ361" s="1"/>
      <c r="LAR361" s="1"/>
      <c r="LAS361" s="1"/>
      <c r="LAT361" s="1"/>
      <c r="LAU361" s="1"/>
      <c r="LAV361" s="1"/>
      <c r="LAW361" s="1"/>
      <c r="LAX361" s="1"/>
      <c r="LAY361" s="1"/>
      <c r="LAZ361" s="1"/>
      <c r="LBA361" s="1"/>
      <c r="LBB361" s="1"/>
      <c r="LBC361" s="1"/>
      <c r="LBD361" s="1"/>
      <c r="LBE361" s="1"/>
      <c r="LBF361" s="1"/>
      <c r="LBG361" s="1"/>
      <c r="LBH361" s="1"/>
      <c r="LBI361" s="1"/>
      <c r="LBJ361" s="1"/>
      <c r="LBK361" s="1"/>
      <c r="LBL361" s="1"/>
      <c r="LBM361" s="1"/>
      <c r="LBN361" s="1"/>
      <c r="LBO361" s="1"/>
      <c r="LBP361" s="1"/>
      <c r="LBQ361" s="1"/>
      <c r="LBR361" s="1"/>
      <c r="LBS361" s="1"/>
      <c r="LBT361" s="1"/>
      <c r="LBU361" s="1"/>
      <c r="LBV361" s="1"/>
      <c r="LBW361" s="1"/>
      <c r="LBX361" s="1"/>
      <c r="LBY361" s="1"/>
      <c r="LBZ361" s="1"/>
      <c r="LCA361" s="1"/>
      <c r="LCB361" s="1"/>
      <c r="LCC361" s="1"/>
      <c r="LCD361" s="1"/>
      <c r="LCE361" s="1"/>
      <c r="LCF361" s="1"/>
      <c r="LCG361" s="1"/>
      <c r="LCH361" s="1"/>
      <c r="LCI361" s="1"/>
      <c r="LCJ361" s="1"/>
      <c r="LCK361" s="1"/>
      <c r="LCL361" s="1"/>
      <c r="LCM361" s="1"/>
      <c r="LCN361" s="1"/>
      <c r="LCO361" s="1"/>
      <c r="LCP361" s="1"/>
      <c r="LCQ361" s="1"/>
      <c r="LCR361" s="1"/>
      <c r="LCS361" s="1"/>
      <c r="LCT361" s="1"/>
      <c r="LCU361" s="1"/>
      <c r="LCV361" s="1"/>
      <c r="LCW361" s="1"/>
      <c r="LCX361" s="1"/>
      <c r="LCY361" s="1"/>
      <c r="LCZ361" s="1"/>
      <c r="LDA361" s="1"/>
      <c r="LDB361" s="1"/>
      <c r="LDC361" s="1"/>
      <c r="LDD361" s="1"/>
      <c r="LDE361" s="1"/>
      <c r="LDF361" s="1"/>
      <c r="LDG361" s="1"/>
      <c r="LDH361" s="1"/>
      <c r="LDI361" s="1"/>
      <c r="LDJ361" s="1"/>
      <c r="LDK361" s="1"/>
      <c r="LDL361" s="1"/>
      <c r="LDM361" s="1"/>
      <c r="LDN361" s="1"/>
      <c r="LDO361" s="1"/>
      <c r="LDP361" s="1"/>
      <c r="LDQ361" s="1"/>
      <c r="LDR361" s="1"/>
      <c r="LDS361" s="1"/>
      <c r="LDT361" s="1"/>
      <c r="LDU361" s="1"/>
      <c r="LDV361" s="1"/>
      <c r="LDW361" s="1"/>
      <c r="LDX361" s="1"/>
      <c r="LDY361" s="1"/>
      <c r="LDZ361" s="1"/>
      <c r="LEA361" s="1"/>
      <c r="LEB361" s="1"/>
      <c r="LEC361" s="1"/>
      <c r="LED361" s="1"/>
      <c r="LEE361" s="1"/>
      <c r="LEF361" s="1"/>
      <c r="LEG361" s="1"/>
      <c r="LEH361" s="1"/>
      <c r="LEI361" s="1"/>
      <c r="LEJ361" s="1"/>
      <c r="LEK361" s="1"/>
      <c r="LEL361" s="1"/>
      <c r="LEM361" s="1"/>
      <c r="LEN361" s="1"/>
      <c r="LEO361" s="1"/>
      <c r="LEP361" s="1"/>
      <c r="LEQ361" s="1"/>
      <c r="LER361" s="1"/>
      <c r="LES361" s="1"/>
      <c r="LET361" s="1"/>
      <c r="LEU361" s="1"/>
      <c r="LEV361" s="1"/>
      <c r="LEW361" s="1"/>
      <c r="LEX361" s="1"/>
      <c r="LEY361" s="1"/>
      <c r="LEZ361" s="1"/>
      <c r="LFA361" s="1"/>
      <c r="LFB361" s="1"/>
      <c r="LFC361" s="1"/>
      <c r="LFD361" s="1"/>
      <c r="LFE361" s="1"/>
      <c r="LFF361" s="1"/>
      <c r="LFG361" s="1"/>
      <c r="LFH361" s="1"/>
      <c r="LFI361" s="1"/>
      <c r="LFJ361" s="1"/>
      <c r="LFK361" s="1"/>
      <c r="LFL361" s="1"/>
      <c r="LFM361" s="1"/>
      <c r="LFN361" s="1"/>
      <c r="LFO361" s="1"/>
      <c r="LFP361" s="1"/>
      <c r="LFQ361" s="1"/>
      <c r="LFR361" s="1"/>
      <c r="LFS361" s="1"/>
      <c r="LFT361" s="1"/>
      <c r="LFU361" s="1"/>
      <c r="LFV361" s="1"/>
      <c r="LFW361" s="1"/>
      <c r="LFX361" s="1"/>
      <c r="LFY361" s="1"/>
      <c r="LFZ361" s="1"/>
      <c r="LGA361" s="1"/>
      <c r="LGB361" s="1"/>
      <c r="LGC361" s="1"/>
      <c r="LGD361" s="1"/>
      <c r="LGE361" s="1"/>
      <c r="LGF361" s="1"/>
      <c r="LGG361" s="1"/>
      <c r="LGH361" s="1"/>
      <c r="LGI361" s="1"/>
      <c r="LGJ361" s="1"/>
      <c r="LGK361" s="1"/>
      <c r="LGL361" s="1"/>
      <c r="LGM361" s="1"/>
      <c r="LGN361" s="1"/>
      <c r="LGO361" s="1"/>
      <c r="LGP361" s="1"/>
      <c r="LGQ361" s="1"/>
      <c r="LGR361" s="1"/>
      <c r="LGS361" s="1"/>
      <c r="LGT361" s="1"/>
      <c r="LGU361" s="1"/>
      <c r="LGV361" s="1"/>
      <c r="LGW361" s="1"/>
      <c r="LGX361" s="1"/>
      <c r="LGY361" s="1"/>
      <c r="LGZ361" s="1"/>
      <c r="LHA361" s="1"/>
      <c r="LHB361" s="1"/>
      <c r="LHC361" s="1"/>
      <c r="LHD361" s="1"/>
      <c r="LHE361" s="1"/>
      <c r="LHF361" s="1"/>
      <c r="LHG361" s="1"/>
      <c r="LHH361" s="1"/>
      <c r="LHI361" s="1"/>
      <c r="LHJ361" s="1"/>
      <c r="LHK361" s="1"/>
      <c r="LHL361" s="1"/>
      <c r="LHM361" s="1"/>
      <c r="LHN361" s="1"/>
      <c r="LHO361" s="1"/>
      <c r="LHP361" s="1"/>
      <c r="LHQ361" s="1"/>
      <c r="LHR361" s="1"/>
      <c r="LHS361" s="1"/>
      <c r="LHT361" s="1"/>
      <c r="LHU361" s="1"/>
      <c r="LHV361" s="1"/>
      <c r="LHW361" s="1"/>
      <c r="LHX361" s="1"/>
      <c r="LHY361" s="1"/>
      <c r="LHZ361" s="1"/>
      <c r="LIA361" s="1"/>
      <c r="LIB361" s="1"/>
      <c r="LIC361" s="1"/>
      <c r="LID361" s="1"/>
      <c r="LIE361" s="1"/>
      <c r="LIF361" s="1"/>
      <c r="LIG361" s="1"/>
      <c r="LIH361" s="1"/>
      <c r="LII361" s="1"/>
      <c r="LIJ361" s="1"/>
      <c r="LIK361" s="1"/>
      <c r="LIL361" s="1"/>
      <c r="LIM361" s="1"/>
      <c r="LIN361" s="1"/>
      <c r="LIO361" s="1"/>
      <c r="LIP361" s="1"/>
      <c r="LIQ361" s="1"/>
      <c r="LIR361" s="1"/>
      <c r="LIS361" s="1"/>
      <c r="LIT361" s="1"/>
      <c r="LIU361" s="1"/>
      <c r="LIV361" s="1"/>
      <c r="LIW361" s="1"/>
      <c r="LIX361" s="1"/>
      <c r="LIY361" s="1"/>
      <c r="LIZ361" s="1"/>
      <c r="LJA361" s="1"/>
      <c r="LJB361" s="1"/>
      <c r="LJC361" s="1"/>
      <c r="LJD361" s="1"/>
      <c r="LJE361" s="1"/>
      <c r="LJF361" s="1"/>
      <c r="LJG361" s="1"/>
      <c r="LJH361" s="1"/>
      <c r="LJI361" s="1"/>
      <c r="LJJ361" s="1"/>
      <c r="LJK361" s="1"/>
      <c r="LJL361" s="1"/>
      <c r="LJM361" s="1"/>
      <c r="LJN361" s="1"/>
      <c r="LJO361" s="1"/>
      <c r="LJP361" s="1"/>
      <c r="LJQ361" s="1"/>
      <c r="LJR361" s="1"/>
      <c r="LJS361" s="1"/>
      <c r="LJT361" s="1"/>
      <c r="LJU361" s="1"/>
      <c r="LJV361" s="1"/>
      <c r="LJW361" s="1"/>
      <c r="LJX361" s="1"/>
      <c r="LJY361" s="1"/>
      <c r="LJZ361" s="1"/>
      <c r="LKA361" s="1"/>
      <c r="LKB361" s="1"/>
      <c r="LKC361" s="1"/>
      <c r="LKD361" s="1"/>
      <c r="LKE361" s="1"/>
      <c r="LKF361" s="1"/>
      <c r="LKG361" s="1"/>
      <c r="LKH361" s="1"/>
      <c r="LKI361" s="1"/>
      <c r="LKJ361" s="1"/>
      <c r="LKK361" s="1"/>
      <c r="LKL361" s="1"/>
      <c r="LKM361" s="1"/>
      <c r="LKN361" s="1"/>
      <c r="LKO361" s="1"/>
      <c r="LKP361" s="1"/>
      <c r="LKQ361" s="1"/>
      <c r="LKR361" s="1"/>
      <c r="LKS361" s="1"/>
      <c r="LKT361" s="1"/>
      <c r="LKU361" s="1"/>
      <c r="LKV361" s="1"/>
      <c r="LKW361" s="1"/>
      <c r="LKX361" s="1"/>
      <c r="LKY361" s="1"/>
      <c r="LKZ361" s="1"/>
      <c r="LLA361" s="1"/>
      <c r="LLB361" s="1"/>
      <c r="LLC361" s="1"/>
      <c r="LLD361" s="1"/>
      <c r="LLE361" s="1"/>
      <c r="LLF361" s="1"/>
      <c r="LLG361" s="1"/>
      <c r="LLH361" s="1"/>
      <c r="LLI361" s="1"/>
      <c r="LLJ361" s="1"/>
      <c r="LLK361" s="1"/>
      <c r="LLL361" s="1"/>
      <c r="LLM361" s="1"/>
      <c r="LLN361" s="1"/>
      <c r="LLO361" s="1"/>
      <c r="LLP361" s="1"/>
      <c r="LLQ361" s="1"/>
      <c r="LLR361" s="1"/>
      <c r="LLS361" s="1"/>
      <c r="LLT361" s="1"/>
      <c r="LLU361" s="1"/>
      <c r="LLV361" s="1"/>
      <c r="LLW361" s="1"/>
      <c r="LLX361" s="1"/>
      <c r="LLY361" s="1"/>
      <c r="LLZ361" s="1"/>
      <c r="LMA361" s="1"/>
      <c r="LMB361" s="1"/>
      <c r="LMC361" s="1"/>
      <c r="LMD361" s="1"/>
      <c r="LME361" s="1"/>
      <c r="LMF361" s="1"/>
      <c r="LMG361" s="1"/>
      <c r="LMH361" s="1"/>
      <c r="LMI361" s="1"/>
      <c r="LMJ361" s="1"/>
      <c r="LMK361" s="1"/>
      <c r="LML361" s="1"/>
      <c r="LMM361" s="1"/>
      <c r="LMN361" s="1"/>
      <c r="LMO361" s="1"/>
      <c r="LMP361" s="1"/>
      <c r="LMQ361" s="1"/>
      <c r="LMR361" s="1"/>
      <c r="LMS361" s="1"/>
      <c r="LMT361" s="1"/>
      <c r="LMU361" s="1"/>
      <c r="LMV361" s="1"/>
      <c r="LMW361" s="1"/>
      <c r="LMX361" s="1"/>
      <c r="LMY361" s="1"/>
      <c r="LMZ361" s="1"/>
      <c r="LNA361" s="1"/>
      <c r="LNB361" s="1"/>
      <c r="LNC361" s="1"/>
      <c r="LND361" s="1"/>
      <c r="LNE361" s="1"/>
      <c r="LNF361" s="1"/>
      <c r="LNG361" s="1"/>
      <c r="LNH361" s="1"/>
      <c r="LNI361" s="1"/>
      <c r="LNJ361" s="1"/>
      <c r="LNK361" s="1"/>
      <c r="LNL361" s="1"/>
      <c r="LNM361" s="1"/>
      <c r="LNN361" s="1"/>
      <c r="LNO361" s="1"/>
      <c r="LNP361" s="1"/>
      <c r="LNQ361" s="1"/>
      <c r="LNR361" s="1"/>
      <c r="LNS361" s="1"/>
      <c r="LNT361" s="1"/>
      <c r="LNU361" s="1"/>
      <c r="LNV361" s="1"/>
      <c r="LNW361" s="1"/>
      <c r="LNX361" s="1"/>
      <c r="LNY361" s="1"/>
      <c r="LNZ361" s="1"/>
      <c r="LOA361" s="1"/>
      <c r="LOB361" s="1"/>
      <c r="LOC361" s="1"/>
      <c r="LOD361" s="1"/>
      <c r="LOE361" s="1"/>
      <c r="LOF361" s="1"/>
      <c r="LOG361" s="1"/>
      <c r="LOH361" s="1"/>
      <c r="LOI361" s="1"/>
      <c r="LOJ361" s="1"/>
      <c r="LOK361" s="1"/>
      <c r="LOL361" s="1"/>
      <c r="LOM361" s="1"/>
      <c r="LON361" s="1"/>
      <c r="LOO361" s="1"/>
      <c r="LOP361" s="1"/>
      <c r="LOQ361" s="1"/>
      <c r="LOR361" s="1"/>
      <c r="LOS361" s="1"/>
      <c r="LOT361" s="1"/>
      <c r="LOU361" s="1"/>
      <c r="LOV361" s="1"/>
      <c r="LOW361" s="1"/>
      <c r="LOX361" s="1"/>
      <c r="LOY361" s="1"/>
      <c r="LOZ361" s="1"/>
      <c r="LPA361" s="1"/>
      <c r="LPB361" s="1"/>
      <c r="LPC361" s="1"/>
      <c r="LPD361" s="1"/>
      <c r="LPE361" s="1"/>
      <c r="LPF361" s="1"/>
      <c r="LPG361" s="1"/>
      <c r="LPH361" s="1"/>
      <c r="LPI361" s="1"/>
      <c r="LPJ361" s="1"/>
      <c r="LPK361" s="1"/>
      <c r="LPL361" s="1"/>
      <c r="LPM361" s="1"/>
      <c r="LPN361" s="1"/>
      <c r="LPO361" s="1"/>
      <c r="LPP361" s="1"/>
      <c r="LPQ361" s="1"/>
      <c r="LPR361" s="1"/>
      <c r="LPS361" s="1"/>
      <c r="LPT361" s="1"/>
      <c r="LPU361" s="1"/>
      <c r="LPV361" s="1"/>
      <c r="LPW361" s="1"/>
      <c r="LPX361" s="1"/>
      <c r="LPY361" s="1"/>
      <c r="LPZ361" s="1"/>
      <c r="LQA361" s="1"/>
      <c r="LQB361" s="1"/>
      <c r="LQC361" s="1"/>
      <c r="LQD361" s="1"/>
      <c r="LQE361" s="1"/>
      <c r="LQF361" s="1"/>
      <c r="LQG361" s="1"/>
      <c r="LQH361" s="1"/>
      <c r="LQI361" s="1"/>
      <c r="LQJ361" s="1"/>
      <c r="LQK361" s="1"/>
      <c r="LQL361" s="1"/>
      <c r="LQM361" s="1"/>
      <c r="LQN361" s="1"/>
      <c r="LQO361" s="1"/>
      <c r="LQP361" s="1"/>
      <c r="LQQ361" s="1"/>
      <c r="LQR361" s="1"/>
      <c r="LQS361" s="1"/>
      <c r="LQT361" s="1"/>
      <c r="LQU361" s="1"/>
      <c r="LQV361" s="1"/>
      <c r="LQW361" s="1"/>
      <c r="LQX361" s="1"/>
      <c r="LQY361" s="1"/>
      <c r="LQZ361" s="1"/>
      <c r="LRA361" s="1"/>
      <c r="LRB361" s="1"/>
      <c r="LRC361" s="1"/>
      <c r="LRD361" s="1"/>
      <c r="LRE361" s="1"/>
      <c r="LRF361" s="1"/>
      <c r="LRG361" s="1"/>
      <c r="LRH361" s="1"/>
      <c r="LRI361" s="1"/>
      <c r="LRJ361" s="1"/>
      <c r="LRK361" s="1"/>
      <c r="LRL361" s="1"/>
      <c r="LRM361" s="1"/>
      <c r="LRN361" s="1"/>
      <c r="LRO361" s="1"/>
      <c r="LRP361" s="1"/>
      <c r="LRQ361" s="1"/>
      <c r="LRR361" s="1"/>
      <c r="LRS361" s="1"/>
      <c r="LRT361" s="1"/>
      <c r="LRU361" s="1"/>
      <c r="LRV361" s="1"/>
      <c r="LRW361" s="1"/>
      <c r="LRX361" s="1"/>
      <c r="LRY361" s="1"/>
      <c r="LRZ361" s="1"/>
      <c r="LSA361" s="1"/>
      <c r="LSB361" s="1"/>
      <c r="LSC361" s="1"/>
      <c r="LSD361" s="1"/>
      <c r="LSE361" s="1"/>
      <c r="LSF361" s="1"/>
      <c r="LSG361" s="1"/>
      <c r="LSH361" s="1"/>
      <c r="LSI361" s="1"/>
      <c r="LSJ361" s="1"/>
      <c r="LSK361" s="1"/>
      <c r="LSL361" s="1"/>
      <c r="LSM361" s="1"/>
      <c r="LSN361" s="1"/>
      <c r="LSO361" s="1"/>
      <c r="LSP361" s="1"/>
      <c r="LSQ361" s="1"/>
      <c r="LSR361" s="1"/>
      <c r="LSS361" s="1"/>
      <c r="LST361" s="1"/>
      <c r="LSU361" s="1"/>
      <c r="LSV361" s="1"/>
      <c r="LSW361" s="1"/>
      <c r="LSX361" s="1"/>
      <c r="LSY361" s="1"/>
      <c r="LSZ361" s="1"/>
      <c r="LTA361" s="1"/>
      <c r="LTB361" s="1"/>
      <c r="LTC361" s="1"/>
      <c r="LTD361" s="1"/>
      <c r="LTE361" s="1"/>
      <c r="LTF361" s="1"/>
      <c r="LTG361" s="1"/>
      <c r="LTH361" s="1"/>
      <c r="LTI361" s="1"/>
      <c r="LTJ361" s="1"/>
      <c r="LTK361" s="1"/>
      <c r="LTL361" s="1"/>
      <c r="LTM361" s="1"/>
      <c r="LTN361" s="1"/>
      <c r="LTO361" s="1"/>
      <c r="LTP361" s="1"/>
      <c r="LTQ361" s="1"/>
      <c r="LTR361" s="1"/>
      <c r="LTS361" s="1"/>
      <c r="LTT361" s="1"/>
      <c r="LTU361" s="1"/>
      <c r="LTV361" s="1"/>
      <c r="LTW361" s="1"/>
      <c r="LTX361" s="1"/>
      <c r="LTY361" s="1"/>
      <c r="LTZ361" s="1"/>
      <c r="LUA361" s="1"/>
      <c r="LUB361" s="1"/>
      <c r="LUC361" s="1"/>
      <c r="LUD361" s="1"/>
      <c r="LUE361" s="1"/>
      <c r="LUF361" s="1"/>
      <c r="LUG361" s="1"/>
      <c r="LUH361" s="1"/>
      <c r="LUI361" s="1"/>
      <c r="LUJ361" s="1"/>
      <c r="LUK361" s="1"/>
      <c r="LUL361" s="1"/>
      <c r="LUM361" s="1"/>
      <c r="LUN361" s="1"/>
      <c r="LUO361" s="1"/>
      <c r="LUP361" s="1"/>
      <c r="LUQ361" s="1"/>
      <c r="LUR361" s="1"/>
      <c r="LUS361" s="1"/>
      <c r="LUT361" s="1"/>
      <c r="LUU361" s="1"/>
      <c r="LUV361" s="1"/>
      <c r="LUW361" s="1"/>
      <c r="LUX361" s="1"/>
      <c r="LUY361" s="1"/>
      <c r="LUZ361" s="1"/>
      <c r="LVA361" s="1"/>
      <c r="LVB361" s="1"/>
      <c r="LVC361" s="1"/>
      <c r="LVD361" s="1"/>
      <c r="LVE361" s="1"/>
      <c r="LVF361" s="1"/>
      <c r="LVG361" s="1"/>
      <c r="LVH361" s="1"/>
      <c r="LVI361" s="1"/>
      <c r="LVJ361" s="1"/>
      <c r="LVK361" s="1"/>
      <c r="LVL361" s="1"/>
      <c r="LVM361" s="1"/>
      <c r="LVN361" s="1"/>
      <c r="LVO361" s="1"/>
      <c r="LVP361" s="1"/>
      <c r="LVQ361" s="1"/>
      <c r="LVR361" s="1"/>
      <c r="LVS361" s="1"/>
      <c r="LVT361" s="1"/>
      <c r="LVU361" s="1"/>
      <c r="LVV361" s="1"/>
      <c r="LVW361" s="1"/>
      <c r="LVX361" s="1"/>
      <c r="LVY361" s="1"/>
      <c r="LVZ361" s="1"/>
      <c r="LWA361" s="1"/>
      <c r="LWB361" s="1"/>
      <c r="LWC361" s="1"/>
      <c r="LWD361" s="1"/>
      <c r="LWE361" s="1"/>
      <c r="LWF361" s="1"/>
      <c r="LWG361" s="1"/>
      <c r="LWH361" s="1"/>
      <c r="LWI361" s="1"/>
      <c r="LWJ361" s="1"/>
      <c r="LWK361" s="1"/>
      <c r="LWL361" s="1"/>
      <c r="LWM361" s="1"/>
      <c r="LWN361" s="1"/>
      <c r="LWO361" s="1"/>
      <c r="LWP361" s="1"/>
      <c r="LWQ361" s="1"/>
      <c r="LWR361" s="1"/>
      <c r="LWS361" s="1"/>
      <c r="LWT361" s="1"/>
      <c r="LWU361" s="1"/>
      <c r="LWV361" s="1"/>
      <c r="LWW361" s="1"/>
      <c r="LWX361" s="1"/>
      <c r="LWY361" s="1"/>
      <c r="LWZ361" s="1"/>
      <c r="LXA361" s="1"/>
      <c r="LXB361" s="1"/>
      <c r="LXC361" s="1"/>
      <c r="LXD361" s="1"/>
      <c r="LXE361" s="1"/>
      <c r="LXF361" s="1"/>
      <c r="LXG361" s="1"/>
      <c r="LXH361" s="1"/>
      <c r="LXI361" s="1"/>
      <c r="LXJ361" s="1"/>
      <c r="LXK361" s="1"/>
      <c r="LXL361" s="1"/>
      <c r="LXM361" s="1"/>
      <c r="LXN361" s="1"/>
      <c r="LXO361" s="1"/>
      <c r="LXP361" s="1"/>
      <c r="LXQ361" s="1"/>
      <c r="LXR361" s="1"/>
      <c r="LXS361" s="1"/>
      <c r="LXT361" s="1"/>
      <c r="LXU361" s="1"/>
      <c r="LXV361" s="1"/>
      <c r="LXW361" s="1"/>
      <c r="LXX361" s="1"/>
      <c r="LXY361" s="1"/>
      <c r="LXZ361" s="1"/>
      <c r="LYA361" s="1"/>
      <c r="LYB361" s="1"/>
      <c r="LYC361" s="1"/>
      <c r="LYD361" s="1"/>
      <c r="LYE361" s="1"/>
      <c r="LYF361" s="1"/>
      <c r="LYG361" s="1"/>
      <c r="LYH361" s="1"/>
      <c r="LYI361" s="1"/>
      <c r="LYJ361" s="1"/>
      <c r="LYK361" s="1"/>
      <c r="LYL361" s="1"/>
      <c r="LYM361" s="1"/>
      <c r="LYN361" s="1"/>
      <c r="LYO361" s="1"/>
      <c r="LYP361" s="1"/>
      <c r="LYQ361" s="1"/>
      <c r="LYR361" s="1"/>
      <c r="LYS361" s="1"/>
      <c r="LYT361" s="1"/>
      <c r="LYU361" s="1"/>
      <c r="LYV361" s="1"/>
      <c r="LYW361" s="1"/>
      <c r="LYX361" s="1"/>
      <c r="LYY361" s="1"/>
      <c r="LYZ361" s="1"/>
      <c r="LZA361" s="1"/>
      <c r="LZB361" s="1"/>
      <c r="LZC361" s="1"/>
      <c r="LZD361" s="1"/>
      <c r="LZE361" s="1"/>
      <c r="LZF361" s="1"/>
      <c r="LZG361" s="1"/>
      <c r="LZH361" s="1"/>
      <c r="LZI361" s="1"/>
      <c r="LZJ361" s="1"/>
      <c r="LZK361" s="1"/>
      <c r="LZL361" s="1"/>
      <c r="LZM361" s="1"/>
      <c r="LZN361" s="1"/>
      <c r="LZO361" s="1"/>
      <c r="LZP361" s="1"/>
      <c r="LZQ361" s="1"/>
      <c r="LZR361" s="1"/>
      <c r="LZS361" s="1"/>
      <c r="LZT361" s="1"/>
      <c r="LZU361" s="1"/>
      <c r="LZV361" s="1"/>
      <c r="LZW361" s="1"/>
      <c r="LZX361" s="1"/>
      <c r="LZY361" s="1"/>
      <c r="LZZ361" s="1"/>
      <c r="MAA361" s="1"/>
      <c r="MAB361" s="1"/>
      <c r="MAC361" s="1"/>
      <c r="MAD361" s="1"/>
      <c r="MAE361" s="1"/>
      <c r="MAF361" s="1"/>
      <c r="MAG361" s="1"/>
      <c r="MAH361" s="1"/>
      <c r="MAI361" s="1"/>
      <c r="MAJ361" s="1"/>
      <c r="MAK361" s="1"/>
      <c r="MAL361" s="1"/>
      <c r="MAM361" s="1"/>
      <c r="MAN361" s="1"/>
      <c r="MAO361" s="1"/>
      <c r="MAP361" s="1"/>
      <c r="MAQ361" s="1"/>
      <c r="MAR361" s="1"/>
      <c r="MAS361" s="1"/>
      <c r="MAT361" s="1"/>
      <c r="MAU361" s="1"/>
      <c r="MAV361" s="1"/>
      <c r="MAW361" s="1"/>
      <c r="MAX361" s="1"/>
      <c r="MAY361" s="1"/>
      <c r="MAZ361" s="1"/>
      <c r="MBA361" s="1"/>
      <c r="MBB361" s="1"/>
      <c r="MBC361" s="1"/>
      <c r="MBD361" s="1"/>
      <c r="MBE361" s="1"/>
      <c r="MBF361" s="1"/>
      <c r="MBG361" s="1"/>
      <c r="MBH361" s="1"/>
      <c r="MBI361" s="1"/>
      <c r="MBJ361" s="1"/>
      <c r="MBK361" s="1"/>
      <c r="MBL361" s="1"/>
      <c r="MBM361" s="1"/>
      <c r="MBN361" s="1"/>
      <c r="MBO361" s="1"/>
      <c r="MBP361" s="1"/>
      <c r="MBQ361" s="1"/>
      <c r="MBR361" s="1"/>
      <c r="MBS361" s="1"/>
      <c r="MBT361" s="1"/>
      <c r="MBU361" s="1"/>
      <c r="MBV361" s="1"/>
      <c r="MBW361" s="1"/>
      <c r="MBX361" s="1"/>
      <c r="MBY361" s="1"/>
      <c r="MBZ361" s="1"/>
      <c r="MCA361" s="1"/>
      <c r="MCB361" s="1"/>
      <c r="MCC361" s="1"/>
      <c r="MCD361" s="1"/>
      <c r="MCE361" s="1"/>
      <c r="MCF361" s="1"/>
      <c r="MCG361" s="1"/>
      <c r="MCH361" s="1"/>
      <c r="MCI361" s="1"/>
      <c r="MCJ361" s="1"/>
      <c r="MCK361" s="1"/>
      <c r="MCL361" s="1"/>
      <c r="MCM361" s="1"/>
      <c r="MCN361" s="1"/>
      <c r="MCO361" s="1"/>
      <c r="MCP361" s="1"/>
      <c r="MCQ361" s="1"/>
      <c r="MCR361" s="1"/>
      <c r="MCS361" s="1"/>
      <c r="MCT361" s="1"/>
      <c r="MCU361" s="1"/>
      <c r="MCV361" s="1"/>
      <c r="MCW361" s="1"/>
      <c r="MCX361" s="1"/>
      <c r="MCY361" s="1"/>
      <c r="MCZ361" s="1"/>
      <c r="MDA361" s="1"/>
      <c r="MDB361" s="1"/>
      <c r="MDC361" s="1"/>
      <c r="MDD361" s="1"/>
      <c r="MDE361" s="1"/>
      <c r="MDF361" s="1"/>
      <c r="MDG361" s="1"/>
      <c r="MDH361" s="1"/>
      <c r="MDI361" s="1"/>
      <c r="MDJ361" s="1"/>
      <c r="MDK361" s="1"/>
      <c r="MDL361" s="1"/>
      <c r="MDM361" s="1"/>
      <c r="MDN361" s="1"/>
      <c r="MDO361" s="1"/>
      <c r="MDP361" s="1"/>
      <c r="MDQ361" s="1"/>
      <c r="MDR361" s="1"/>
      <c r="MDS361" s="1"/>
      <c r="MDT361" s="1"/>
      <c r="MDU361" s="1"/>
      <c r="MDV361" s="1"/>
      <c r="MDW361" s="1"/>
      <c r="MDX361" s="1"/>
      <c r="MDY361" s="1"/>
      <c r="MDZ361" s="1"/>
      <c r="MEA361" s="1"/>
      <c r="MEB361" s="1"/>
      <c r="MEC361" s="1"/>
      <c r="MED361" s="1"/>
      <c r="MEE361" s="1"/>
      <c r="MEF361" s="1"/>
      <c r="MEG361" s="1"/>
      <c r="MEH361" s="1"/>
      <c r="MEI361" s="1"/>
      <c r="MEJ361" s="1"/>
      <c r="MEK361" s="1"/>
      <c r="MEL361" s="1"/>
      <c r="MEM361" s="1"/>
      <c r="MEN361" s="1"/>
      <c r="MEO361" s="1"/>
      <c r="MEP361" s="1"/>
      <c r="MEQ361" s="1"/>
      <c r="MER361" s="1"/>
      <c r="MES361" s="1"/>
      <c r="MET361" s="1"/>
      <c r="MEU361" s="1"/>
      <c r="MEV361" s="1"/>
      <c r="MEW361" s="1"/>
      <c r="MEX361" s="1"/>
      <c r="MEY361" s="1"/>
      <c r="MEZ361" s="1"/>
      <c r="MFA361" s="1"/>
      <c r="MFB361" s="1"/>
      <c r="MFC361" s="1"/>
      <c r="MFD361" s="1"/>
      <c r="MFE361" s="1"/>
      <c r="MFF361" s="1"/>
      <c r="MFG361" s="1"/>
      <c r="MFH361" s="1"/>
      <c r="MFI361" s="1"/>
      <c r="MFJ361" s="1"/>
      <c r="MFK361" s="1"/>
      <c r="MFL361" s="1"/>
      <c r="MFM361" s="1"/>
      <c r="MFN361" s="1"/>
      <c r="MFO361" s="1"/>
      <c r="MFP361" s="1"/>
      <c r="MFQ361" s="1"/>
      <c r="MFR361" s="1"/>
      <c r="MFS361" s="1"/>
      <c r="MFT361" s="1"/>
      <c r="MFU361" s="1"/>
      <c r="MFV361" s="1"/>
      <c r="MFW361" s="1"/>
      <c r="MFX361" s="1"/>
      <c r="MFY361" s="1"/>
      <c r="MFZ361" s="1"/>
      <c r="MGA361" s="1"/>
      <c r="MGB361" s="1"/>
      <c r="MGC361" s="1"/>
      <c r="MGD361" s="1"/>
      <c r="MGE361" s="1"/>
      <c r="MGF361" s="1"/>
      <c r="MGG361" s="1"/>
      <c r="MGH361" s="1"/>
      <c r="MGI361" s="1"/>
      <c r="MGJ361" s="1"/>
      <c r="MGK361" s="1"/>
      <c r="MGL361" s="1"/>
      <c r="MGM361" s="1"/>
      <c r="MGN361" s="1"/>
      <c r="MGO361" s="1"/>
      <c r="MGP361" s="1"/>
      <c r="MGQ361" s="1"/>
      <c r="MGR361" s="1"/>
      <c r="MGS361" s="1"/>
      <c r="MGT361" s="1"/>
      <c r="MGU361" s="1"/>
      <c r="MGV361" s="1"/>
      <c r="MGW361" s="1"/>
      <c r="MGX361" s="1"/>
      <c r="MGY361" s="1"/>
      <c r="MGZ361" s="1"/>
      <c r="MHA361" s="1"/>
      <c r="MHB361" s="1"/>
      <c r="MHC361" s="1"/>
      <c r="MHD361" s="1"/>
      <c r="MHE361" s="1"/>
      <c r="MHF361" s="1"/>
      <c r="MHG361" s="1"/>
      <c r="MHH361" s="1"/>
      <c r="MHI361" s="1"/>
      <c r="MHJ361" s="1"/>
      <c r="MHK361" s="1"/>
      <c r="MHL361" s="1"/>
      <c r="MHM361" s="1"/>
      <c r="MHN361" s="1"/>
      <c r="MHO361" s="1"/>
      <c r="MHP361" s="1"/>
      <c r="MHQ361" s="1"/>
      <c r="MHR361" s="1"/>
      <c r="MHS361" s="1"/>
      <c r="MHT361" s="1"/>
      <c r="MHU361" s="1"/>
      <c r="MHV361" s="1"/>
      <c r="MHW361" s="1"/>
      <c r="MHX361" s="1"/>
      <c r="MHY361" s="1"/>
      <c r="MHZ361" s="1"/>
      <c r="MIA361" s="1"/>
      <c r="MIB361" s="1"/>
      <c r="MIC361" s="1"/>
      <c r="MID361" s="1"/>
      <c r="MIE361" s="1"/>
      <c r="MIF361" s="1"/>
      <c r="MIG361" s="1"/>
      <c r="MIH361" s="1"/>
      <c r="MII361" s="1"/>
      <c r="MIJ361" s="1"/>
      <c r="MIK361" s="1"/>
      <c r="MIL361" s="1"/>
      <c r="MIM361" s="1"/>
      <c r="MIN361" s="1"/>
      <c r="MIO361" s="1"/>
      <c r="MIP361" s="1"/>
      <c r="MIQ361" s="1"/>
      <c r="MIR361" s="1"/>
      <c r="MIS361" s="1"/>
      <c r="MIT361" s="1"/>
      <c r="MIU361" s="1"/>
      <c r="MIV361" s="1"/>
      <c r="MIW361" s="1"/>
      <c r="MIX361" s="1"/>
      <c r="MIY361" s="1"/>
      <c r="MIZ361" s="1"/>
      <c r="MJA361" s="1"/>
      <c r="MJB361" s="1"/>
      <c r="MJC361" s="1"/>
      <c r="MJD361" s="1"/>
      <c r="MJE361" s="1"/>
      <c r="MJF361" s="1"/>
      <c r="MJG361" s="1"/>
      <c r="MJH361" s="1"/>
      <c r="MJI361" s="1"/>
      <c r="MJJ361" s="1"/>
      <c r="MJK361" s="1"/>
      <c r="MJL361" s="1"/>
      <c r="MJM361" s="1"/>
      <c r="MJN361" s="1"/>
      <c r="MJO361" s="1"/>
      <c r="MJP361" s="1"/>
      <c r="MJQ361" s="1"/>
      <c r="MJR361" s="1"/>
      <c r="MJS361" s="1"/>
      <c r="MJT361" s="1"/>
      <c r="MJU361" s="1"/>
      <c r="MJV361" s="1"/>
      <c r="MJW361" s="1"/>
      <c r="MJX361" s="1"/>
      <c r="MJY361" s="1"/>
      <c r="MJZ361" s="1"/>
      <c r="MKA361" s="1"/>
      <c r="MKB361" s="1"/>
      <c r="MKC361" s="1"/>
      <c r="MKD361" s="1"/>
      <c r="MKE361" s="1"/>
      <c r="MKF361" s="1"/>
      <c r="MKG361" s="1"/>
      <c r="MKH361" s="1"/>
      <c r="MKI361" s="1"/>
      <c r="MKJ361" s="1"/>
      <c r="MKK361" s="1"/>
      <c r="MKL361" s="1"/>
      <c r="MKM361" s="1"/>
      <c r="MKN361" s="1"/>
      <c r="MKO361" s="1"/>
      <c r="MKP361" s="1"/>
      <c r="MKQ361" s="1"/>
      <c r="MKR361" s="1"/>
      <c r="MKS361" s="1"/>
      <c r="MKT361" s="1"/>
      <c r="MKU361" s="1"/>
      <c r="MKV361" s="1"/>
      <c r="MKW361" s="1"/>
      <c r="MKX361" s="1"/>
      <c r="MKY361" s="1"/>
      <c r="MKZ361" s="1"/>
      <c r="MLA361" s="1"/>
      <c r="MLB361" s="1"/>
      <c r="MLC361" s="1"/>
      <c r="MLD361" s="1"/>
      <c r="MLE361" s="1"/>
      <c r="MLF361" s="1"/>
      <c r="MLG361" s="1"/>
      <c r="MLH361" s="1"/>
      <c r="MLI361" s="1"/>
      <c r="MLJ361" s="1"/>
      <c r="MLK361" s="1"/>
      <c r="MLL361" s="1"/>
      <c r="MLM361" s="1"/>
      <c r="MLN361" s="1"/>
      <c r="MLO361" s="1"/>
      <c r="MLP361" s="1"/>
      <c r="MLQ361" s="1"/>
      <c r="MLR361" s="1"/>
      <c r="MLS361" s="1"/>
      <c r="MLT361" s="1"/>
      <c r="MLU361" s="1"/>
      <c r="MLV361" s="1"/>
      <c r="MLW361" s="1"/>
      <c r="MLX361" s="1"/>
      <c r="MLY361" s="1"/>
      <c r="MLZ361" s="1"/>
      <c r="MMA361" s="1"/>
      <c r="MMB361" s="1"/>
      <c r="MMC361" s="1"/>
      <c r="MMD361" s="1"/>
      <c r="MME361" s="1"/>
      <c r="MMF361" s="1"/>
      <c r="MMG361" s="1"/>
      <c r="MMH361" s="1"/>
      <c r="MMI361" s="1"/>
      <c r="MMJ361" s="1"/>
      <c r="MMK361" s="1"/>
      <c r="MML361" s="1"/>
      <c r="MMM361" s="1"/>
      <c r="MMN361" s="1"/>
      <c r="MMO361" s="1"/>
      <c r="MMP361" s="1"/>
      <c r="MMQ361" s="1"/>
      <c r="MMR361" s="1"/>
      <c r="MMS361" s="1"/>
      <c r="MMT361" s="1"/>
      <c r="MMU361" s="1"/>
      <c r="MMV361" s="1"/>
      <c r="MMW361" s="1"/>
      <c r="MMX361" s="1"/>
      <c r="MMY361" s="1"/>
      <c r="MMZ361" s="1"/>
      <c r="MNA361" s="1"/>
      <c r="MNB361" s="1"/>
      <c r="MNC361" s="1"/>
      <c r="MND361" s="1"/>
      <c r="MNE361" s="1"/>
      <c r="MNF361" s="1"/>
      <c r="MNG361" s="1"/>
      <c r="MNH361" s="1"/>
      <c r="MNI361" s="1"/>
      <c r="MNJ361" s="1"/>
      <c r="MNK361" s="1"/>
      <c r="MNL361" s="1"/>
      <c r="MNM361" s="1"/>
      <c r="MNN361" s="1"/>
      <c r="MNO361" s="1"/>
      <c r="MNP361" s="1"/>
      <c r="MNQ361" s="1"/>
      <c r="MNR361" s="1"/>
      <c r="MNS361" s="1"/>
      <c r="MNT361" s="1"/>
      <c r="MNU361" s="1"/>
      <c r="MNV361" s="1"/>
      <c r="MNW361" s="1"/>
      <c r="MNX361" s="1"/>
      <c r="MNY361" s="1"/>
      <c r="MNZ361" s="1"/>
      <c r="MOA361" s="1"/>
      <c r="MOB361" s="1"/>
      <c r="MOC361" s="1"/>
      <c r="MOD361" s="1"/>
      <c r="MOE361" s="1"/>
      <c r="MOF361" s="1"/>
      <c r="MOG361" s="1"/>
      <c r="MOH361" s="1"/>
      <c r="MOI361" s="1"/>
      <c r="MOJ361" s="1"/>
      <c r="MOK361" s="1"/>
      <c r="MOL361" s="1"/>
      <c r="MOM361" s="1"/>
      <c r="MON361" s="1"/>
      <c r="MOO361" s="1"/>
      <c r="MOP361" s="1"/>
      <c r="MOQ361" s="1"/>
      <c r="MOR361" s="1"/>
      <c r="MOS361" s="1"/>
      <c r="MOT361" s="1"/>
      <c r="MOU361" s="1"/>
      <c r="MOV361" s="1"/>
      <c r="MOW361" s="1"/>
      <c r="MOX361" s="1"/>
      <c r="MOY361" s="1"/>
      <c r="MOZ361" s="1"/>
      <c r="MPA361" s="1"/>
      <c r="MPB361" s="1"/>
      <c r="MPC361" s="1"/>
      <c r="MPD361" s="1"/>
      <c r="MPE361" s="1"/>
      <c r="MPF361" s="1"/>
      <c r="MPG361" s="1"/>
      <c r="MPH361" s="1"/>
      <c r="MPI361" s="1"/>
      <c r="MPJ361" s="1"/>
      <c r="MPK361" s="1"/>
      <c r="MPL361" s="1"/>
      <c r="MPM361" s="1"/>
      <c r="MPN361" s="1"/>
      <c r="MPO361" s="1"/>
      <c r="MPP361" s="1"/>
      <c r="MPQ361" s="1"/>
      <c r="MPR361" s="1"/>
      <c r="MPS361" s="1"/>
      <c r="MPT361" s="1"/>
      <c r="MPU361" s="1"/>
      <c r="MPV361" s="1"/>
      <c r="MPW361" s="1"/>
      <c r="MPX361" s="1"/>
      <c r="MPY361" s="1"/>
      <c r="MPZ361" s="1"/>
      <c r="MQA361" s="1"/>
      <c r="MQB361" s="1"/>
      <c r="MQC361" s="1"/>
      <c r="MQD361" s="1"/>
      <c r="MQE361" s="1"/>
      <c r="MQF361" s="1"/>
      <c r="MQG361" s="1"/>
      <c r="MQH361" s="1"/>
      <c r="MQI361" s="1"/>
      <c r="MQJ361" s="1"/>
      <c r="MQK361" s="1"/>
      <c r="MQL361" s="1"/>
      <c r="MQM361" s="1"/>
      <c r="MQN361" s="1"/>
      <c r="MQO361" s="1"/>
      <c r="MQP361" s="1"/>
      <c r="MQQ361" s="1"/>
      <c r="MQR361" s="1"/>
      <c r="MQS361" s="1"/>
      <c r="MQT361" s="1"/>
      <c r="MQU361" s="1"/>
      <c r="MQV361" s="1"/>
      <c r="MQW361" s="1"/>
      <c r="MQX361" s="1"/>
      <c r="MQY361" s="1"/>
      <c r="MQZ361" s="1"/>
      <c r="MRA361" s="1"/>
      <c r="MRB361" s="1"/>
      <c r="MRC361" s="1"/>
      <c r="MRD361" s="1"/>
      <c r="MRE361" s="1"/>
      <c r="MRF361" s="1"/>
      <c r="MRG361" s="1"/>
      <c r="MRH361" s="1"/>
      <c r="MRI361" s="1"/>
      <c r="MRJ361" s="1"/>
      <c r="MRK361" s="1"/>
      <c r="MRL361" s="1"/>
      <c r="MRM361" s="1"/>
      <c r="MRN361" s="1"/>
      <c r="MRO361" s="1"/>
      <c r="MRP361" s="1"/>
      <c r="MRQ361" s="1"/>
      <c r="MRR361" s="1"/>
      <c r="MRS361" s="1"/>
      <c r="MRT361" s="1"/>
      <c r="MRU361" s="1"/>
      <c r="MRV361" s="1"/>
      <c r="MRW361" s="1"/>
      <c r="MRX361" s="1"/>
      <c r="MRY361" s="1"/>
      <c r="MRZ361" s="1"/>
      <c r="MSA361" s="1"/>
      <c r="MSB361" s="1"/>
      <c r="MSC361" s="1"/>
      <c r="MSD361" s="1"/>
      <c r="MSE361" s="1"/>
      <c r="MSF361" s="1"/>
      <c r="MSG361" s="1"/>
      <c r="MSH361" s="1"/>
      <c r="MSI361" s="1"/>
      <c r="MSJ361" s="1"/>
      <c r="MSK361" s="1"/>
      <c r="MSL361" s="1"/>
      <c r="MSM361" s="1"/>
      <c r="MSN361" s="1"/>
      <c r="MSO361" s="1"/>
      <c r="MSP361" s="1"/>
      <c r="MSQ361" s="1"/>
      <c r="MSR361" s="1"/>
      <c r="MSS361" s="1"/>
      <c r="MST361" s="1"/>
      <c r="MSU361" s="1"/>
      <c r="MSV361" s="1"/>
      <c r="MSW361" s="1"/>
      <c r="MSX361" s="1"/>
      <c r="MSY361" s="1"/>
      <c r="MSZ361" s="1"/>
      <c r="MTA361" s="1"/>
      <c r="MTB361" s="1"/>
      <c r="MTC361" s="1"/>
      <c r="MTD361" s="1"/>
      <c r="MTE361" s="1"/>
      <c r="MTF361" s="1"/>
      <c r="MTG361" s="1"/>
      <c r="MTH361" s="1"/>
      <c r="MTI361" s="1"/>
      <c r="MTJ361" s="1"/>
      <c r="MTK361" s="1"/>
      <c r="MTL361" s="1"/>
      <c r="MTM361" s="1"/>
      <c r="MTN361" s="1"/>
      <c r="MTO361" s="1"/>
      <c r="MTP361" s="1"/>
      <c r="MTQ361" s="1"/>
      <c r="MTR361" s="1"/>
      <c r="MTS361" s="1"/>
      <c r="MTT361" s="1"/>
      <c r="MTU361" s="1"/>
      <c r="MTV361" s="1"/>
      <c r="MTW361" s="1"/>
      <c r="MTX361" s="1"/>
      <c r="MTY361" s="1"/>
      <c r="MTZ361" s="1"/>
      <c r="MUA361" s="1"/>
      <c r="MUB361" s="1"/>
      <c r="MUC361" s="1"/>
      <c r="MUD361" s="1"/>
      <c r="MUE361" s="1"/>
      <c r="MUF361" s="1"/>
      <c r="MUG361" s="1"/>
      <c r="MUH361" s="1"/>
      <c r="MUI361" s="1"/>
      <c r="MUJ361" s="1"/>
      <c r="MUK361" s="1"/>
      <c r="MUL361" s="1"/>
      <c r="MUM361" s="1"/>
      <c r="MUN361" s="1"/>
      <c r="MUO361" s="1"/>
      <c r="MUP361" s="1"/>
      <c r="MUQ361" s="1"/>
      <c r="MUR361" s="1"/>
      <c r="MUS361" s="1"/>
      <c r="MUT361" s="1"/>
      <c r="MUU361" s="1"/>
      <c r="MUV361" s="1"/>
      <c r="MUW361" s="1"/>
      <c r="MUX361" s="1"/>
      <c r="MUY361" s="1"/>
      <c r="MUZ361" s="1"/>
      <c r="MVA361" s="1"/>
      <c r="MVB361" s="1"/>
      <c r="MVC361" s="1"/>
      <c r="MVD361" s="1"/>
      <c r="MVE361" s="1"/>
      <c r="MVF361" s="1"/>
      <c r="MVG361" s="1"/>
      <c r="MVH361" s="1"/>
      <c r="MVI361" s="1"/>
      <c r="MVJ361" s="1"/>
      <c r="MVK361" s="1"/>
      <c r="MVL361" s="1"/>
      <c r="MVM361" s="1"/>
      <c r="MVN361" s="1"/>
      <c r="MVO361" s="1"/>
      <c r="MVP361" s="1"/>
      <c r="MVQ361" s="1"/>
      <c r="MVR361" s="1"/>
      <c r="MVS361" s="1"/>
      <c r="MVT361" s="1"/>
      <c r="MVU361" s="1"/>
      <c r="MVV361" s="1"/>
      <c r="MVW361" s="1"/>
      <c r="MVX361" s="1"/>
      <c r="MVY361" s="1"/>
      <c r="MVZ361" s="1"/>
      <c r="MWA361" s="1"/>
      <c r="MWB361" s="1"/>
      <c r="MWC361" s="1"/>
      <c r="MWD361" s="1"/>
      <c r="MWE361" s="1"/>
      <c r="MWF361" s="1"/>
      <c r="MWG361" s="1"/>
      <c r="MWH361" s="1"/>
      <c r="MWI361" s="1"/>
      <c r="MWJ361" s="1"/>
      <c r="MWK361" s="1"/>
      <c r="MWL361" s="1"/>
      <c r="MWM361" s="1"/>
      <c r="MWN361" s="1"/>
      <c r="MWO361" s="1"/>
      <c r="MWP361" s="1"/>
      <c r="MWQ361" s="1"/>
      <c r="MWR361" s="1"/>
      <c r="MWS361" s="1"/>
      <c r="MWT361" s="1"/>
      <c r="MWU361" s="1"/>
      <c r="MWV361" s="1"/>
      <c r="MWW361" s="1"/>
      <c r="MWX361" s="1"/>
      <c r="MWY361" s="1"/>
      <c r="MWZ361" s="1"/>
      <c r="MXA361" s="1"/>
      <c r="MXB361" s="1"/>
      <c r="MXC361" s="1"/>
      <c r="MXD361" s="1"/>
      <c r="MXE361" s="1"/>
      <c r="MXF361" s="1"/>
      <c r="MXG361" s="1"/>
      <c r="MXH361" s="1"/>
      <c r="MXI361" s="1"/>
      <c r="MXJ361" s="1"/>
      <c r="MXK361" s="1"/>
      <c r="MXL361" s="1"/>
      <c r="MXM361" s="1"/>
      <c r="MXN361" s="1"/>
      <c r="MXO361" s="1"/>
      <c r="MXP361" s="1"/>
      <c r="MXQ361" s="1"/>
      <c r="MXR361" s="1"/>
      <c r="MXS361" s="1"/>
      <c r="MXT361" s="1"/>
      <c r="MXU361" s="1"/>
      <c r="MXV361" s="1"/>
      <c r="MXW361" s="1"/>
      <c r="MXX361" s="1"/>
      <c r="MXY361" s="1"/>
      <c r="MXZ361" s="1"/>
      <c r="MYA361" s="1"/>
      <c r="MYB361" s="1"/>
      <c r="MYC361" s="1"/>
      <c r="MYD361" s="1"/>
      <c r="MYE361" s="1"/>
      <c r="MYF361" s="1"/>
      <c r="MYG361" s="1"/>
      <c r="MYH361" s="1"/>
      <c r="MYI361" s="1"/>
      <c r="MYJ361" s="1"/>
      <c r="MYK361" s="1"/>
      <c r="MYL361" s="1"/>
      <c r="MYM361" s="1"/>
      <c r="MYN361" s="1"/>
      <c r="MYO361" s="1"/>
      <c r="MYP361" s="1"/>
      <c r="MYQ361" s="1"/>
      <c r="MYR361" s="1"/>
      <c r="MYS361" s="1"/>
      <c r="MYT361" s="1"/>
      <c r="MYU361" s="1"/>
      <c r="MYV361" s="1"/>
      <c r="MYW361" s="1"/>
      <c r="MYX361" s="1"/>
      <c r="MYY361" s="1"/>
      <c r="MYZ361" s="1"/>
      <c r="MZA361" s="1"/>
      <c r="MZB361" s="1"/>
      <c r="MZC361" s="1"/>
      <c r="MZD361" s="1"/>
      <c r="MZE361" s="1"/>
      <c r="MZF361" s="1"/>
      <c r="MZG361" s="1"/>
      <c r="MZH361" s="1"/>
      <c r="MZI361" s="1"/>
      <c r="MZJ361" s="1"/>
      <c r="MZK361" s="1"/>
      <c r="MZL361" s="1"/>
      <c r="MZM361" s="1"/>
      <c r="MZN361" s="1"/>
      <c r="MZO361" s="1"/>
      <c r="MZP361" s="1"/>
      <c r="MZQ361" s="1"/>
      <c r="MZR361" s="1"/>
      <c r="MZS361" s="1"/>
      <c r="MZT361" s="1"/>
      <c r="MZU361" s="1"/>
      <c r="MZV361" s="1"/>
      <c r="MZW361" s="1"/>
      <c r="MZX361" s="1"/>
      <c r="MZY361" s="1"/>
      <c r="MZZ361" s="1"/>
      <c r="NAA361" s="1"/>
      <c r="NAB361" s="1"/>
      <c r="NAC361" s="1"/>
      <c r="NAD361" s="1"/>
      <c r="NAE361" s="1"/>
      <c r="NAF361" s="1"/>
      <c r="NAG361" s="1"/>
      <c r="NAH361" s="1"/>
      <c r="NAI361" s="1"/>
      <c r="NAJ361" s="1"/>
      <c r="NAK361" s="1"/>
      <c r="NAL361" s="1"/>
      <c r="NAM361" s="1"/>
      <c r="NAN361" s="1"/>
      <c r="NAO361" s="1"/>
      <c r="NAP361" s="1"/>
      <c r="NAQ361" s="1"/>
      <c r="NAR361" s="1"/>
      <c r="NAS361" s="1"/>
      <c r="NAT361" s="1"/>
      <c r="NAU361" s="1"/>
      <c r="NAV361" s="1"/>
      <c r="NAW361" s="1"/>
      <c r="NAX361" s="1"/>
      <c r="NAY361" s="1"/>
      <c r="NAZ361" s="1"/>
      <c r="NBA361" s="1"/>
      <c r="NBB361" s="1"/>
      <c r="NBC361" s="1"/>
      <c r="NBD361" s="1"/>
      <c r="NBE361" s="1"/>
      <c r="NBF361" s="1"/>
      <c r="NBG361" s="1"/>
      <c r="NBH361" s="1"/>
      <c r="NBI361" s="1"/>
      <c r="NBJ361" s="1"/>
      <c r="NBK361" s="1"/>
      <c r="NBL361" s="1"/>
      <c r="NBM361" s="1"/>
      <c r="NBN361" s="1"/>
      <c r="NBO361" s="1"/>
      <c r="NBP361" s="1"/>
      <c r="NBQ361" s="1"/>
      <c r="NBR361" s="1"/>
      <c r="NBS361" s="1"/>
      <c r="NBT361" s="1"/>
      <c r="NBU361" s="1"/>
      <c r="NBV361" s="1"/>
      <c r="NBW361" s="1"/>
      <c r="NBX361" s="1"/>
      <c r="NBY361" s="1"/>
      <c r="NBZ361" s="1"/>
      <c r="NCA361" s="1"/>
      <c r="NCB361" s="1"/>
      <c r="NCC361" s="1"/>
      <c r="NCD361" s="1"/>
      <c r="NCE361" s="1"/>
      <c r="NCF361" s="1"/>
      <c r="NCG361" s="1"/>
      <c r="NCH361" s="1"/>
      <c r="NCI361" s="1"/>
      <c r="NCJ361" s="1"/>
      <c r="NCK361" s="1"/>
      <c r="NCL361" s="1"/>
      <c r="NCM361" s="1"/>
      <c r="NCN361" s="1"/>
      <c r="NCO361" s="1"/>
      <c r="NCP361" s="1"/>
      <c r="NCQ361" s="1"/>
      <c r="NCR361" s="1"/>
      <c r="NCS361" s="1"/>
      <c r="NCT361" s="1"/>
      <c r="NCU361" s="1"/>
      <c r="NCV361" s="1"/>
      <c r="NCW361" s="1"/>
      <c r="NCX361" s="1"/>
      <c r="NCY361" s="1"/>
      <c r="NCZ361" s="1"/>
      <c r="NDA361" s="1"/>
      <c r="NDB361" s="1"/>
      <c r="NDC361" s="1"/>
      <c r="NDD361" s="1"/>
      <c r="NDE361" s="1"/>
      <c r="NDF361" s="1"/>
      <c r="NDG361" s="1"/>
      <c r="NDH361" s="1"/>
      <c r="NDI361" s="1"/>
      <c r="NDJ361" s="1"/>
      <c r="NDK361" s="1"/>
      <c r="NDL361" s="1"/>
      <c r="NDM361" s="1"/>
      <c r="NDN361" s="1"/>
      <c r="NDO361" s="1"/>
      <c r="NDP361" s="1"/>
      <c r="NDQ361" s="1"/>
      <c r="NDR361" s="1"/>
      <c r="NDS361" s="1"/>
      <c r="NDT361" s="1"/>
      <c r="NDU361" s="1"/>
      <c r="NDV361" s="1"/>
      <c r="NDW361" s="1"/>
      <c r="NDX361" s="1"/>
      <c r="NDY361" s="1"/>
      <c r="NDZ361" s="1"/>
      <c r="NEA361" s="1"/>
      <c r="NEB361" s="1"/>
      <c r="NEC361" s="1"/>
      <c r="NED361" s="1"/>
      <c r="NEE361" s="1"/>
      <c r="NEF361" s="1"/>
      <c r="NEG361" s="1"/>
      <c r="NEH361" s="1"/>
      <c r="NEI361" s="1"/>
      <c r="NEJ361" s="1"/>
      <c r="NEK361" s="1"/>
      <c r="NEL361" s="1"/>
      <c r="NEM361" s="1"/>
      <c r="NEN361" s="1"/>
      <c r="NEO361" s="1"/>
      <c r="NEP361" s="1"/>
      <c r="NEQ361" s="1"/>
      <c r="NER361" s="1"/>
      <c r="NES361" s="1"/>
      <c r="NET361" s="1"/>
      <c r="NEU361" s="1"/>
      <c r="NEV361" s="1"/>
      <c r="NEW361" s="1"/>
      <c r="NEX361" s="1"/>
      <c r="NEY361" s="1"/>
      <c r="NEZ361" s="1"/>
      <c r="NFA361" s="1"/>
      <c r="NFB361" s="1"/>
      <c r="NFC361" s="1"/>
      <c r="NFD361" s="1"/>
      <c r="NFE361" s="1"/>
      <c r="NFF361" s="1"/>
      <c r="NFG361" s="1"/>
      <c r="NFH361" s="1"/>
      <c r="NFI361" s="1"/>
      <c r="NFJ361" s="1"/>
      <c r="NFK361" s="1"/>
      <c r="NFL361" s="1"/>
      <c r="NFM361" s="1"/>
      <c r="NFN361" s="1"/>
      <c r="NFO361" s="1"/>
      <c r="NFP361" s="1"/>
      <c r="NFQ361" s="1"/>
      <c r="NFR361" s="1"/>
      <c r="NFS361" s="1"/>
      <c r="NFT361" s="1"/>
      <c r="NFU361" s="1"/>
      <c r="NFV361" s="1"/>
      <c r="NFW361" s="1"/>
      <c r="NFX361" s="1"/>
      <c r="NFY361" s="1"/>
      <c r="NFZ361" s="1"/>
      <c r="NGA361" s="1"/>
      <c r="NGB361" s="1"/>
      <c r="NGC361" s="1"/>
      <c r="NGD361" s="1"/>
      <c r="NGE361" s="1"/>
      <c r="NGF361" s="1"/>
      <c r="NGG361" s="1"/>
      <c r="NGH361" s="1"/>
      <c r="NGI361" s="1"/>
      <c r="NGJ361" s="1"/>
      <c r="NGK361" s="1"/>
      <c r="NGL361" s="1"/>
      <c r="NGM361" s="1"/>
      <c r="NGN361" s="1"/>
      <c r="NGO361" s="1"/>
      <c r="NGP361" s="1"/>
      <c r="NGQ361" s="1"/>
      <c r="NGR361" s="1"/>
      <c r="NGS361" s="1"/>
      <c r="NGT361" s="1"/>
      <c r="NGU361" s="1"/>
      <c r="NGV361" s="1"/>
      <c r="NGW361" s="1"/>
      <c r="NGX361" s="1"/>
      <c r="NGY361" s="1"/>
      <c r="NGZ361" s="1"/>
      <c r="NHA361" s="1"/>
      <c r="NHB361" s="1"/>
      <c r="NHC361" s="1"/>
      <c r="NHD361" s="1"/>
      <c r="NHE361" s="1"/>
      <c r="NHF361" s="1"/>
      <c r="NHG361" s="1"/>
      <c r="NHH361" s="1"/>
      <c r="NHI361" s="1"/>
      <c r="NHJ361" s="1"/>
      <c r="NHK361" s="1"/>
      <c r="NHL361" s="1"/>
      <c r="NHM361" s="1"/>
      <c r="NHN361" s="1"/>
      <c r="NHO361" s="1"/>
      <c r="NHP361" s="1"/>
      <c r="NHQ361" s="1"/>
      <c r="NHR361" s="1"/>
      <c r="NHS361" s="1"/>
      <c r="NHT361" s="1"/>
      <c r="NHU361" s="1"/>
      <c r="NHV361" s="1"/>
      <c r="NHW361" s="1"/>
      <c r="NHX361" s="1"/>
      <c r="NHY361" s="1"/>
      <c r="NHZ361" s="1"/>
      <c r="NIA361" s="1"/>
      <c r="NIB361" s="1"/>
      <c r="NIC361" s="1"/>
      <c r="NID361" s="1"/>
      <c r="NIE361" s="1"/>
      <c r="NIF361" s="1"/>
      <c r="NIG361" s="1"/>
      <c r="NIH361" s="1"/>
      <c r="NII361" s="1"/>
      <c r="NIJ361" s="1"/>
      <c r="NIK361" s="1"/>
      <c r="NIL361" s="1"/>
      <c r="NIM361" s="1"/>
      <c r="NIN361" s="1"/>
      <c r="NIO361" s="1"/>
      <c r="NIP361" s="1"/>
      <c r="NIQ361" s="1"/>
      <c r="NIR361" s="1"/>
      <c r="NIS361" s="1"/>
      <c r="NIT361" s="1"/>
      <c r="NIU361" s="1"/>
      <c r="NIV361" s="1"/>
      <c r="NIW361" s="1"/>
      <c r="NIX361" s="1"/>
      <c r="NIY361" s="1"/>
      <c r="NIZ361" s="1"/>
      <c r="NJA361" s="1"/>
      <c r="NJB361" s="1"/>
      <c r="NJC361" s="1"/>
      <c r="NJD361" s="1"/>
      <c r="NJE361" s="1"/>
      <c r="NJF361" s="1"/>
      <c r="NJG361" s="1"/>
      <c r="NJH361" s="1"/>
      <c r="NJI361" s="1"/>
      <c r="NJJ361" s="1"/>
      <c r="NJK361" s="1"/>
      <c r="NJL361" s="1"/>
      <c r="NJM361" s="1"/>
      <c r="NJN361" s="1"/>
      <c r="NJO361" s="1"/>
      <c r="NJP361" s="1"/>
      <c r="NJQ361" s="1"/>
      <c r="NJR361" s="1"/>
      <c r="NJS361" s="1"/>
      <c r="NJT361" s="1"/>
      <c r="NJU361" s="1"/>
      <c r="NJV361" s="1"/>
      <c r="NJW361" s="1"/>
      <c r="NJX361" s="1"/>
      <c r="NJY361" s="1"/>
      <c r="NJZ361" s="1"/>
      <c r="NKA361" s="1"/>
      <c r="NKB361" s="1"/>
      <c r="NKC361" s="1"/>
      <c r="NKD361" s="1"/>
      <c r="NKE361" s="1"/>
      <c r="NKF361" s="1"/>
      <c r="NKG361" s="1"/>
      <c r="NKH361" s="1"/>
      <c r="NKI361" s="1"/>
      <c r="NKJ361" s="1"/>
      <c r="NKK361" s="1"/>
      <c r="NKL361" s="1"/>
      <c r="NKM361" s="1"/>
      <c r="NKN361" s="1"/>
      <c r="NKO361" s="1"/>
      <c r="NKP361" s="1"/>
      <c r="NKQ361" s="1"/>
      <c r="NKR361" s="1"/>
      <c r="NKS361" s="1"/>
      <c r="NKT361" s="1"/>
      <c r="NKU361" s="1"/>
      <c r="NKV361" s="1"/>
      <c r="NKW361" s="1"/>
      <c r="NKX361" s="1"/>
      <c r="NKY361" s="1"/>
      <c r="NKZ361" s="1"/>
      <c r="NLA361" s="1"/>
      <c r="NLB361" s="1"/>
      <c r="NLC361" s="1"/>
      <c r="NLD361" s="1"/>
      <c r="NLE361" s="1"/>
      <c r="NLF361" s="1"/>
      <c r="NLG361" s="1"/>
      <c r="NLH361" s="1"/>
      <c r="NLI361" s="1"/>
      <c r="NLJ361" s="1"/>
      <c r="NLK361" s="1"/>
      <c r="NLL361" s="1"/>
      <c r="NLM361" s="1"/>
      <c r="NLN361" s="1"/>
      <c r="NLO361" s="1"/>
      <c r="NLP361" s="1"/>
      <c r="NLQ361" s="1"/>
      <c r="NLR361" s="1"/>
      <c r="NLS361" s="1"/>
      <c r="NLT361" s="1"/>
      <c r="NLU361" s="1"/>
      <c r="NLV361" s="1"/>
      <c r="NLW361" s="1"/>
      <c r="NLX361" s="1"/>
      <c r="NLY361" s="1"/>
      <c r="NLZ361" s="1"/>
      <c r="NMA361" s="1"/>
      <c r="NMB361" s="1"/>
      <c r="NMC361" s="1"/>
      <c r="NMD361" s="1"/>
      <c r="NME361" s="1"/>
      <c r="NMF361" s="1"/>
      <c r="NMG361" s="1"/>
      <c r="NMH361" s="1"/>
      <c r="NMI361" s="1"/>
      <c r="NMJ361" s="1"/>
      <c r="NMK361" s="1"/>
      <c r="NML361" s="1"/>
      <c r="NMM361" s="1"/>
      <c r="NMN361" s="1"/>
      <c r="NMO361" s="1"/>
      <c r="NMP361" s="1"/>
      <c r="NMQ361" s="1"/>
      <c r="NMR361" s="1"/>
      <c r="NMS361" s="1"/>
      <c r="NMT361" s="1"/>
      <c r="NMU361" s="1"/>
      <c r="NMV361" s="1"/>
      <c r="NMW361" s="1"/>
      <c r="NMX361" s="1"/>
      <c r="NMY361" s="1"/>
      <c r="NMZ361" s="1"/>
      <c r="NNA361" s="1"/>
      <c r="NNB361" s="1"/>
      <c r="NNC361" s="1"/>
      <c r="NND361" s="1"/>
      <c r="NNE361" s="1"/>
      <c r="NNF361" s="1"/>
      <c r="NNG361" s="1"/>
      <c r="NNH361" s="1"/>
      <c r="NNI361" s="1"/>
      <c r="NNJ361" s="1"/>
      <c r="NNK361" s="1"/>
      <c r="NNL361" s="1"/>
      <c r="NNM361" s="1"/>
      <c r="NNN361" s="1"/>
      <c r="NNO361" s="1"/>
      <c r="NNP361" s="1"/>
      <c r="NNQ361" s="1"/>
      <c r="NNR361" s="1"/>
      <c r="NNS361" s="1"/>
      <c r="NNT361" s="1"/>
      <c r="NNU361" s="1"/>
      <c r="NNV361" s="1"/>
      <c r="NNW361" s="1"/>
      <c r="NNX361" s="1"/>
      <c r="NNY361" s="1"/>
      <c r="NNZ361" s="1"/>
      <c r="NOA361" s="1"/>
      <c r="NOB361" s="1"/>
      <c r="NOC361" s="1"/>
      <c r="NOD361" s="1"/>
      <c r="NOE361" s="1"/>
      <c r="NOF361" s="1"/>
      <c r="NOG361" s="1"/>
      <c r="NOH361" s="1"/>
      <c r="NOI361" s="1"/>
      <c r="NOJ361" s="1"/>
      <c r="NOK361" s="1"/>
      <c r="NOL361" s="1"/>
      <c r="NOM361" s="1"/>
      <c r="NON361" s="1"/>
      <c r="NOO361" s="1"/>
      <c r="NOP361" s="1"/>
      <c r="NOQ361" s="1"/>
      <c r="NOR361" s="1"/>
      <c r="NOS361" s="1"/>
      <c r="NOT361" s="1"/>
      <c r="NOU361" s="1"/>
      <c r="NOV361" s="1"/>
      <c r="NOW361" s="1"/>
      <c r="NOX361" s="1"/>
      <c r="NOY361" s="1"/>
      <c r="NOZ361" s="1"/>
      <c r="NPA361" s="1"/>
      <c r="NPB361" s="1"/>
      <c r="NPC361" s="1"/>
      <c r="NPD361" s="1"/>
      <c r="NPE361" s="1"/>
      <c r="NPF361" s="1"/>
      <c r="NPG361" s="1"/>
      <c r="NPH361" s="1"/>
      <c r="NPI361" s="1"/>
      <c r="NPJ361" s="1"/>
      <c r="NPK361" s="1"/>
      <c r="NPL361" s="1"/>
      <c r="NPM361" s="1"/>
      <c r="NPN361" s="1"/>
      <c r="NPO361" s="1"/>
      <c r="NPP361" s="1"/>
      <c r="NPQ361" s="1"/>
      <c r="NPR361" s="1"/>
      <c r="NPS361" s="1"/>
      <c r="NPT361" s="1"/>
      <c r="NPU361" s="1"/>
      <c r="NPV361" s="1"/>
      <c r="NPW361" s="1"/>
      <c r="NPX361" s="1"/>
      <c r="NPY361" s="1"/>
      <c r="NPZ361" s="1"/>
      <c r="NQA361" s="1"/>
      <c r="NQB361" s="1"/>
      <c r="NQC361" s="1"/>
      <c r="NQD361" s="1"/>
      <c r="NQE361" s="1"/>
      <c r="NQF361" s="1"/>
      <c r="NQG361" s="1"/>
      <c r="NQH361" s="1"/>
      <c r="NQI361" s="1"/>
      <c r="NQJ361" s="1"/>
      <c r="NQK361" s="1"/>
      <c r="NQL361" s="1"/>
      <c r="NQM361" s="1"/>
      <c r="NQN361" s="1"/>
      <c r="NQO361" s="1"/>
      <c r="NQP361" s="1"/>
      <c r="NQQ361" s="1"/>
      <c r="NQR361" s="1"/>
      <c r="NQS361" s="1"/>
      <c r="NQT361" s="1"/>
      <c r="NQU361" s="1"/>
      <c r="NQV361" s="1"/>
      <c r="NQW361" s="1"/>
      <c r="NQX361" s="1"/>
      <c r="NQY361" s="1"/>
      <c r="NQZ361" s="1"/>
      <c r="NRA361" s="1"/>
      <c r="NRB361" s="1"/>
      <c r="NRC361" s="1"/>
      <c r="NRD361" s="1"/>
      <c r="NRE361" s="1"/>
      <c r="NRF361" s="1"/>
      <c r="NRG361" s="1"/>
      <c r="NRH361" s="1"/>
      <c r="NRI361" s="1"/>
      <c r="NRJ361" s="1"/>
      <c r="NRK361" s="1"/>
      <c r="NRL361" s="1"/>
      <c r="NRM361" s="1"/>
      <c r="NRN361" s="1"/>
      <c r="NRO361" s="1"/>
      <c r="NRP361" s="1"/>
      <c r="NRQ361" s="1"/>
      <c r="NRR361" s="1"/>
      <c r="NRS361" s="1"/>
      <c r="NRT361" s="1"/>
      <c r="NRU361" s="1"/>
      <c r="NRV361" s="1"/>
      <c r="NRW361" s="1"/>
      <c r="NRX361" s="1"/>
      <c r="NRY361" s="1"/>
      <c r="NRZ361" s="1"/>
      <c r="NSA361" s="1"/>
      <c r="NSB361" s="1"/>
      <c r="NSC361" s="1"/>
      <c r="NSD361" s="1"/>
      <c r="NSE361" s="1"/>
      <c r="NSF361" s="1"/>
      <c r="NSG361" s="1"/>
      <c r="NSH361" s="1"/>
      <c r="NSI361" s="1"/>
      <c r="NSJ361" s="1"/>
      <c r="NSK361" s="1"/>
      <c r="NSL361" s="1"/>
      <c r="NSM361" s="1"/>
      <c r="NSN361" s="1"/>
      <c r="NSO361" s="1"/>
      <c r="NSP361" s="1"/>
      <c r="NSQ361" s="1"/>
      <c r="NSR361" s="1"/>
      <c r="NSS361" s="1"/>
      <c r="NST361" s="1"/>
      <c r="NSU361" s="1"/>
      <c r="NSV361" s="1"/>
      <c r="NSW361" s="1"/>
      <c r="NSX361" s="1"/>
      <c r="NSY361" s="1"/>
      <c r="NSZ361" s="1"/>
      <c r="NTA361" s="1"/>
      <c r="NTB361" s="1"/>
      <c r="NTC361" s="1"/>
      <c r="NTD361" s="1"/>
      <c r="NTE361" s="1"/>
      <c r="NTF361" s="1"/>
      <c r="NTG361" s="1"/>
      <c r="NTH361" s="1"/>
      <c r="NTI361" s="1"/>
      <c r="NTJ361" s="1"/>
      <c r="NTK361" s="1"/>
      <c r="NTL361" s="1"/>
      <c r="NTM361" s="1"/>
      <c r="NTN361" s="1"/>
      <c r="NTO361" s="1"/>
      <c r="NTP361" s="1"/>
      <c r="NTQ361" s="1"/>
      <c r="NTR361" s="1"/>
      <c r="NTS361" s="1"/>
      <c r="NTT361" s="1"/>
      <c r="NTU361" s="1"/>
      <c r="NTV361" s="1"/>
      <c r="NTW361" s="1"/>
      <c r="NTX361" s="1"/>
      <c r="NTY361" s="1"/>
      <c r="NTZ361" s="1"/>
      <c r="NUA361" s="1"/>
      <c r="NUB361" s="1"/>
      <c r="NUC361" s="1"/>
      <c r="NUD361" s="1"/>
      <c r="NUE361" s="1"/>
      <c r="NUF361" s="1"/>
      <c r="NUG361" s="1"/>
      <c r="NUH361" s="1"/>
      <c r="NUI361" s="1"/>
      <c r="NUJ361" s="1"/>
      <c r="NUK361" s="1"/>
      <c r="NUL361" s="1"/>
      <c r="NUM361" s="1"/>
      <c r="NUN361" s="1"/>
      <c r="NUO361" s="1"/>
      <c r="NUP361" s="1"/>
      <c r="NUQ361" s="1"/>
      <c r="NUR361" s="1"/>
      <c r="NUS361" s="1"/>
      <c r="NUT361" s="1"/>
      <c r="NUU361" s="1"/>
      <c r="NUV361" s="1"/>
      <c r="NUW361" s="1"/>
      <c r="NUX361" s="1"/>
      <c r="NUY361" s="1"/>
      <c r="NUZ361" s="1"/>
      <c r="NVA361" s="1"/>
      <c r="NVB361" s="1"/>
      <c r="NVC361" s="1"/>
      <c r="NVD361" s="1"/>
      <c r="NVE361" s="1"/>
      <c r="NVF361" s="1"/>
      <c r="NVG361" s="1"/>
      <c r="NVH361" s="1"/>
      <c r="NVI361" s="1"/>
      <c r="NVJ361" s="1"/>
      <c r="NVK361" s="1"/>
      <c r="NVL361" s="1"/>
      <c r="NVM361" s="1"/>
      <c r="NVN361" s="1"/>
      <c r="NVO361" s="1"/>
      <c r="NVP361" s="1"/>
      <c r="NVQ361" s="1"/>
      <c r="NVR361" s="1"/>
      <c r="NVS361" s="1"/>
      <c r="NVT361" s="1"/>
      <c r="NVU361" s="1"/>
      <c r="NVV361" s="1"/>
      <c r="NVW361" s="1"/>
      <c r="NVX361" s="1"/>
      <c r="NVY361" s="1"/>
      <c r="NVZ361" s="1"/>
      <c r="NWA361" s="1"/>
      <c r="NWB361" s="1"/>
      <c r="NWC361" s="1"/>
      <c r="NWD361" s="1"/>
      <c r="NWE361" s="1"/>
      <c r="NWF361" s="1"/>
      <c r="NWG361" s="1"/>
      <c r="NWH361" s="1"/>
      <c r="NWI361" s="1"/>
      <c r="NWJ361" s="1"/>
      <c r="NWK361" s="1"/>
      <c r="NWL361" s="1"/>
      <c r="NWM361" s="1"/>
      <c r="NWN361" s="1"/>
      <c r="NWO361" s="1"/>
      <c r="NWP361" s="1"/>
      <c r="NWQ361" s="1"/>
      <c r="NWR361" s="1"/>
      <c r="NWS361" s="1"/>
      <c r="NWT361" s="1"/>
      <c r="NWU361" s="1"/>
      <c r="NWV361" s="1"/>
      <c r="NWW361" s="1"/>
      <c r="NWX361" s="1"/>
      <c r="NWY361" s="1"/>
      <c r="NWZ361" s="1"/>
      <c r="NXA361" s="1"/>
      <c r="NXB361" s="1"/>
      <c r="NXC361" s="1"/>
      <c r="NXD361" s="1"/>
      <c r="NXE361" s="1"/>
      <c r="NXF361" s="1"/>
      <c r="NXG361" s="1"/>
      <c r="NXH361" s="1"/>
      <c r="NXI361" s="1"/>
      <c r="NXJ361" s="1"/>
      <c r="NXK361" s="1"/>
      <c r="NXL361" s="1"/>
      <c r="NXM361" s="1"/>
      <c r="NXN361" s="1"/>
      <c r="NXO361" s="1"/>
      <c r="NXP361" s="1"/>
      <c r="NXQ361" s="1"/>
      <c r="NXR361" s="1"/>
      <c r="NXS361" s="1"/>
      <c r="NXT361" s="1"/>
      <c r="NXU361" s="1"/>
      <c r="NXV361" s="1"/>
      <c r="NXW361" s="1"/>
      <c r="NXX361" s="1"/>
      <c r="NXY361" s="1"/>
      <c r="NXZ361" s="1"/>
      <c r="NYA361" s="1"/>
      <c r="NYB361" s="1"/>
      <c r="NYC361" s="1"/>
      <c r="NYD361" s="1"/>
      <c r="NYE361" s="1"/>
      <c r="NYF361" s="1"/>
      <c r="NYG361" s="1"/>
      <c r="NYH361" s="1"/>
      <c r="NYI361" s="1"/>
      <c r="NYJ361" s="1"/>
      <c r="NYK361" s="1"/>
      <c r="NYL361" s="1"/>
      <c r="NYM361" s="1"/>
      <c r="NYN361" s="1"/>
      <c r="NYO361" s="1"/>
      <c r="NYP361" s="1"/>
      <c r="NYQ361" s="1"/>
      <c r="NYR361" s="1"/>
      <c r="NYS361" s="1"/>
      <c r="NYT361" s="1"/>
      <c r="NYU361" s="1"/>
      <c r="NYV361" s="1"/>
      <c r="NYW361" s="1"/>
      <c r="NYX361" s="1"/>
      <c r="NYY361" s="1"/>
      <c r="NYZ361" s="1"/>
      <c r="NZA361" s="1"/>
      <c r="NZB361" s="1"/>
      <c r="NZC361" s="1"/>
      <c r="NZD361" s="1"/>
      <c r="NZE361" s="1"/>
      <c r="NZF361" s="1"/>
      <c r="NZG361" s="1"/>
      <c r="NZH361" s="1"/>
      <c r="NZI361" s="1"/>
      <c r="NZJ361" s="1"/>
      <c r="NZK361" s="1"/>
      <c r="NZL361" s="1"/>
      <c r="NZM361" s="1"/>
      <c r="NZN361" s="1"/>
      <c r="NZO361" s="1"/>
      <c r="NZP361" s="1"/>
      <c r="NZQ361" s="1"/>
      <c r="NZR361" s="1"/>
      <c r="NZS361" s="1"/>
      <c r="NZT361" s="1"/>
      <c r="NZU361" s="1"/>
      <c r="NZV361" s="1"/>
      <c r="NZW361" s="1"/>
      <c r="NZX361" s="1"/>
      <c r="NZY361" s="1"/>
      <c r="NZZ361" s="1"/>
      <c r="OAA361" s="1"/>
      <c r="OAB361" s="1"/>
      <c r="OAC361" s="1"/>
      <c r="OAD361" s="1"/>
      <c r="OAE361" s="1"/>
      <c r="OAF361" s="1"/>
      <c r="OAG361" s="1"/>
      <c r="OAH361" s="1"/>
      <c r="OAI361" s="1"/>
      <c r="OAJ361" s="1"/>
      <c r="OAK361" s="1"/>
      <c r="OAL361" s="1"/>
      <c r="OAM361" s="1"/>
      <c r="OAN361" s="1"/>
      <c r="OAO361" s="1"/>
      <c r="OAP361" s="1"/>
      <c r="OAQ361" s="1"/>
      <c r="OAR361" s="1"/>
      <c r="OAS361" s="1"/>
      <c r="OAT361" s="1"/>
      <c r="OAU361" s="1"/>
      <c r="OAV361" s="1"/>
      <c r="OAW361" s="1"/>
      <c r="OAX361" s="1"/>
      <c r="OAY361" s="1"/>
      <c r="OAZ361" s="1"/>
      <c r="OBA361" s="1"/>
      <c r="OBB361" s="1"/>
      <c r="OBC361" s="1"/>
      <c r="OBD361" s="1"/>
      <c r="OBE361" s="1"/>
      <c r="OBF361" s="1"/>
      <c r="OBG361" s="1"/>
      <c r="OBH361" s="1"/>
      <c r="OBI361" s="1"/>
      <c r="OBJ361" s="1"/>
      <c r="OBK361" s="1"/>
      <c r="OBL361" s="1"/>
      <c r="OBM361" s="1"/>
      <c r="OBN361" s="1"/>
      <c r="OBO361" s="1"/>
      <c r="OBP361" s="1"/>
      <c r="OBQ361" s="1"/>
      <c r="OBR361" s="1"/>
      <c r="OBS361" s="1"/>
      <c r="OBT361" s="1"/>
      <c r="OBU361" s="1"/>
      <c r="OBV361" s="1"/>
      <c r="OBW361" s="1"/>
      <c r="OBX361" s="1"/>
      <c r="OBY361" s="1"/>
      <c r="OBZ361" s="1"/>
      <c r="OCA361" s="1"/>
      <c r="OCB361" s="1"/>
      <c r="OCC361" s="1"/>
      <c r="OCD361" s="1"/>
      <c r="OCE361" s="1"/>
      <c r="OCF361" s="1"/>
      <c r="OCG361" s="1"/>
      <c r="OCH361" s="1"/>
      <c r="OCI361" s="1"/>
      <c r="OCJ361" s="1"/>
      <c r="OCK361" s="1"/>
      <c r="OCL361" s="1"/>
      <c r="OCM361" s="1"/>
      <c r="OCN361" s="1"/>
      <c r="OCO361" s="1"/>
      <c r="OCP361" s="1"/>
      <c r="OCQ361" s="1"/>
      <c r="OCR361" s="1"/>
      <c r="OCS361" s="1"/>
      <c r="OCT361" s="1"/>
      <c r="OCU361" s="1"/>
      <c r="OCV361" s="1"/>
      <c r="OCW361" s="1"/>
      <c r="OCX361" s="1"/>
      <c r="OCY361" s="1"/>
      <c r="OCZ361" s="1"/>
      <c r="ODA361" s="1"/>
      <c r="ODB361" s="1"/>
      <c r="ODC361" s="1"/>
      <c r="ODD361" s="1"/>
      <c r="ODE361" s="1"/>
      <c r="ODF361" s="1"/>
      <c r="ODG361" s="1"/>
      <c r="ODH361" s="1"/>
      <c r="ODI361" s="1"/>
      <c r="ODJ361" s="1"/>
      <c r="ODK361" s="1"/>
      <c r="ODL361" s="1"/>
      <c r="ODM361" s="1"/>
      <c r="ODN361" s="1"/>
      <c r="ODO361" s="1"/>
      <c r="ODP361" s="1"/>
      <c r="ODQ361" s="1"/>
      <c r="ODR361" s="1"/>
      <c r="ODS361" s="1"/>
      <c r="ODT361" s="1"/>
      <c r="ODU361" s="1"/>
      <c r="ODV361" s="1"/>
      <c r="ODW361" s="1"/>
      <c r="ODX361" s="1"/>
      <c r="ODY361" s="1"/>
      <c r="ODZ361" s="1"/>
      <c r="OEA361" s="1"/>
      <c r="OEB361" s="1"/>
      <c r="OEC361" s="1"/>
      <c r="OED361" s="1"/>
      <c r="OEE361" s="1"/>
      <c r="OEF361" s="1"/>
      <c r="OEG361" s="1"/>
      <c r="OEH361" s="1"/>
      <c r="OEI361" s="1"/>
      <c r="OEJ361" s="1"/>
      <c r="OEK361" s="1"/>
      <c r="OEL361" s="1"/>
      <c r="OEM361" s="1"/>
      <c r="OEN361" s="1"/>
      <c r="OEO361" s="1"/>
      <c r="OEP361" s="1"/>
      <c r="OEQ361" s="1"/>
      <c r="OER361" s="1"/>
      <c r="OES361" s="1"/>
      <c r="OET361" s="1"/>
      <c r="OEU361" s="1"/>
      <c r="OEV361" s="1"/>
      <c r="OEW361" s="1"/>
      <c r="OEX361" s="1"/>
      <c r="OEY361" s="1"/>
      <c r="OEZ361" s="1"/>
      <c r="OFA361" s="1"/>
      <c r="OFB361" s="1"/>
      <c r="OFC361" s="1"/>
      <c r="OFD361" s="1"/>
      <c r="OFE361" s="1"/>
      <c r="OFF361" s="1"/>
      <c r="OFG361" s="1"/>
      <c r="OFH361" s="1"/>
      <c r="OFI361" s="1"/>
      <c r="OFJ361" s="1"/>
      <c r="OFK361" s="1"/>
      <c r="OFL361" s="1"/>
      <c r="OFM361" s="1"/>
      <c r="OFN361" s="1"/>
      <c r="OFO361" s="1"/>
      <c r="OFP361" s="1"/>
      <c r="OFQ361" s="1"/>
      <c r="OFR361" s="1"/>
      <c r="OFS361" s="1"/>
      <c r="OFT361" s="1"/>
      <c r="OFU361" s="1"/>
      <c r="OFV361" s="1"/>
      <c r="OFW361" s="1"/>
      <c r="OFX361" s="1"/>
      <c r="OFY361" s="1"/>
      <c r="OFZ361" s="1"/>
      <c r="OGA361" s="1"/>
      <c r="OGB361" s="1"/>
      <c r="OGC361" s="1"/>
      <c r="OGD361" s="1"/>
      <c r="OGE361" s="1"/>
      <c r="OGF361" s="1"/>
      <c r="OGG361" s="1"/>
      <c r="OGH361" s="1"/>
      <c r="OGI361" s="1"/>
      <c r="OGJ361" s="1"/>
      <c r="OGK361" s="1"/>
      <c r="OGL361" s="1"/>
      <c r="OGM361" s="1"/>
      <c r="OGN361" s="1"/>
      <c r="OGO361" s="1"/>
      <c r="OGP361" s="1"/>
      <c r="OGQ361" s="1"/>
      <c r="OGR361" s="1"/>
      <c r="OGS361" s="1"/>
      <c r="OGT361" s="1"/>
      <c r="OGU361" s="1"/>
      <c r="OGV361" s="1"/>
      <c r="OGW361" s="1"/>
      <c r="OGX361" s="1"/>
      <c r="OGY361" s="1"/>
      <c r="OGZ361" s="1"/>
      <c r="OHA361" s="1"/>
      <c r="OHB361" s="1"/>
      <c r="OHC361" s="1"/>
      <c r="OHD361" s="1"/>
      <c r="OHE361" s="1"/>
      <c r="OHF361" s="1"/>
      <c r="OHG361" s="1"/>
      <c r="OHH361" s="1"/>
      <c r="OHI361" s="1"/>
      <c r="OHJ361" s="1"/>
      <c r="OHK361" s="1"/>
      <c r="OHL361" s="1"/>
      <c r="OHM361" s="1"/>
      <c r="OHN361" s="1"/>
      <c r="OHO361" s="1"/>
      <c r="OHP361" s="1"/>
      <c r="OHQ361" s="1"/>
      <c r="OHR361" s="1"/>
      <c r="OHS361" s="1"/>
      <c r="OHT361" s="1"/>
      <c r="OHU361" s="1"/>
      <c r="OHV361" s="1"/>
      <c r="OHW361" s="1"/>
      <c r="OHX361" s="1"/>
      <c r="OHY361" s="1"/>
      <c r="OHZ361" s="1"/>
      <c r="OIA361" s="1"/>
      <c r="OIB361" s="1"/>
      <c r="OIC361" s="1"/>
      <c r="OID361" s="1"/>
      <c r="OIE361" s="1"/>
      <c r="OIF361" s="1"/>
      <c r="OIG361" s="1"/>
      <c r="OIH361" s="1"/>
      <c r="OII361" s="1"/>
      <c r="OIJ361" s="1"/>
      <c r="OIK361" s="1"/>
      <c r="OIL361" s="1"/>
      <c r="OIM361" s="1"/>
      <c r="OIN361" s="1"/>
      <c r="OIO361" s="1"/>
      <c r="OIP361" s="1"/>
      <c r="OIQ361" s="1"/>
      <c r="OIR361" s="1"/>
      <c r="OIS361" s="1"/>
      <c r="OIT361" s="1"/>
      <c r="OIU361" s="1"/>
      <c r="OIV361" s="1"/>
      <c r="OIW361" s="1"/>
      <c r="OIX361" s="1"/>
      <c r="OIY361" s="1"/>
      <c r="OIZ361" s="1"/>
      <c r="OJA361" s="1"/>
      <c r="OJB361" s="1"/>
      <c r="OJC361" s="1"/>
      <c r="OJD361" s="1"/>
      <c r="OJE361" s="1"/>
      <c r="OJF361" s="1"/>
      <c r="OJG361" s="1"/>
      <c r="OJH361" s="1"/>
      <c r="OJI361" s="1"/>
      <c r="OJJ361" s="1"/>
      <c r="OJK361" s="1"/>
      <c r="OJL361" s="1"/>
      <c r="OJM361" s="1"/>
      <c r="OJN361" s="1"/>
      <c r="OJO361" s="1"/>
      <c r="OJP361" s="1"/>
      <c r="OJQ361" s="1"/>
      <c r="OJR361" s="1"/>
      <c r="OJS361" s="1"/>
      <c r="OJT361" s="1"/>
      <c r="OJU361" s="1"/>
      <c r="OJV361" s="1"/>
      <c r="OJW361" s="1"/>
      <c r="OJX361" s="1"/>
      <c r="OJY361" s="1"/>
      <c r="OJZ361" s="1"/>
      <c r="OKA361" s="1"/>
      <c r="OKB361" s="1"/>
      <c r="OKC361" s="1"/>
      <c r="OKD361" s="1"/>
      <c r="OKE361" s="1"/>
      <c r="OKF361" s="1"/>
      <c r="OKG361" s="1"/>
      <c r="OKH361" s="1"/>
      <c r="OKI361" s="1"/>
      <c r="OKJ361" s="1"/>
      <c r="OKK361" s="1"/>
      <c r="OKL361" s="1"/>
      <c r="OKM361" s="1"/>
      <c r="OKN361" s="1"/>
      <c r="OKO361" s="1"/>
      <c r="OKP361" s="1"/>
      <c r="OKQ361" s="1"/>
      <c r="OKR361" s="1"/>
      <c r="OKS361" s="1"/>
      <c r="OKT361" s="1"/>
      <c r="OKU361" s="1"/>
      <c r="OKV361" s="1"/>
      <c r="OKW361" s="1"/>
      <c r="OKX361" s="1"/>
      <c r="OKY361" s="1"/>
      <c r="OKZ361" s="1"/>
      <c r="OLA361" s="1"/>
      <c r="OLB361" s="1"/>
      <c r="OLC361" s="1"/>
      <c r="OLD361" s="1"/>
      <c r="OLE361" s="1"/>
      <c r="OLF361" s="1"/>
      <c r="OLG361" s="1"/>
      <c r="OLH361" s="1"/>
      <c r="OLI361" s="1"/>
      <c r="OLJ361" s="1"/>
      <c r="OLK361" s="1"/>
      <c r="OLL361" s="1"/>
      <c r="OLM361" s="1"/>
      <c r="OLN361" s="1"/>
      <c r="OLO361" s="1"/>
      <c r="OLP361" s="1"/>
      <c r="OLQ361" s="1"/>
      <c r="OLR361" s="1"/>
      <c r="OLS361" s="1"/>
      <c r="OLT361" s="1"/>
      <c r="OLU361" s="1"/>
      <c r="OLV361" s="1"/>
      <c r="OLW361" s="1"/>
      <c r="OLX361" s="1"/>
      <c r="OLY361" s="1"/>
      <c r="OLZ361" s="1"/>
      <c r="OMA361" s="1"/>
      <c r="OMB361" s="1"/>
      <c r="OMC361" s="1"/>
      <c r="OMD361" s="1"/>
      <c r="OME361" s="1"/>
      <c r="OMF361" s="1"/>
      <c r="OMG361" s="1"/>
      <c r="OMH361" s="1"/>
      <c r="OMI361" s="1"/>
      <c r="OMJ361" s="1"/>
      <c r="OMK361" s="1"/>
      <c r="OML361" s="1"/>
      <c r="OMM361" s="1"/>
      <c r="OMN361" s="1"/>
      <c r="OMO361" s="1"/>
      <c r="OMP361" s="1"/>
      <c r="OMQ361" s="1"/>
      <c r="OMR361" s="1"/>
      <c r="OMS361" s="1"/>
      <c r="OMT361" s="1"/>
      <c r="OMU361" s="1"/>
      <c r="OMV361" s="1"/>
      <c r="OMW361" s="1"/>
      <c r="OMX361" s="1"/>
      <c r="OMY361" s="1"/>
      <c r="OMZ361" s="1"/>
      <c r="ONA361" s="1"/>
      <c r="ONB361" s="1"/>
      <c r="ONC361" s="1"/>
      <c r="OND361" s="1"/>
      <c r="ONE361" s="1"/>
      <c r="ONF361" s="1"/>
      <c r="ONG361" s="1"/>
      <c r="ONH361" s="1"/>
      <c r="ONI361" s="1"/>
      <c r="ONJ361" s="1"/>
      <c r="ONK361" s="1"/>
      <c r="ONL361" s="1"/>
      <c r="ONM361" s="1"/>
      <c r="ONN361" s="1"/>
      <c r="ONO361" s="1"/>
      <c r="ONP361" s="1"/>
      <c r="ONQ361" s="1"/>
      <c r="ONR361" s="1"/>
      <c r="ONS361" s="1"/>
      <c r="ONT361" s="1"/>
      <c r="ONU361" s="1"/>
      <c r="ONV361" s="1"/>
      <c r="ONW361" s="1"/>
      <c r="ONX361" s="1"/>
      <c r="ONY361" s="1"/>
      <c r="ONZ361" s="1"/>
      <c r="OOA361" s="1"/>
      <c r="OOB361" s="1"/>
      <c r="OOC361" s="1"/>
      <c r="OOD361" s="1"/>
      <c r="OOE361" s="1"/>
      <c r="OOF361" s="1"/>
      <c r="OOG361" s="1"/>
      <c r="OOH361" s="1"/>
      <c r="OOI361" s="1"/>
      <c r="OOJ361" s="1"/>
      <c r="OOK361" s="1"/>
      <c r="OOL361" s="1"/>
      <c r="OOM361" s="1"/>
      <c r="OON361" s="1"/>
      <c r="OOO361" s="1"/>
      <c r="OOP361" s="1"/>
      <c r="OOQ361" s="1"/>
      <c r="OOR361" s="1"/>
      <c r="OOS361" s="1"/>
      <c r="OOT361" s="1"/>
      <c r="OOU361" s="1"/>
      <c r="OOV361" s="1"/>
      <c r="OOW361" s="1"/>
      <c r="OOX361" s="1"/>
      <c r="OOY361" s="1"/>
      <c r="OOZ361" s="1"/>
      <c r="OPA361" s="1"/>
      <c r="OPB361" s="1"/>
      <c r="OPC361" s="1"/>
      <c r="OPD361" s="1"/>
      <c r="OPE361" s="1"/>
      <c r="OPF361" s="1"/>
      <c r="OPG361" s="1"/>
      <c r="OPH361" s="1"/>
      <c r="OPI361" s="1"/>
      <c r="OPJ361" s="1"/>
      <c r="OPK361" s="1"/>
      <c r="OPL361" s="1"/>
      <c r="OPM361" s="1"/>
      <c r="OPN361" s="1"/>
      <c r="OPO361" s="1"/>
      <c r="OPP361" s="1"/>
      <c r="OPQ361" s="1"/>
      <c r="OPR361" s="1"/>
      <c r="OPS361" s="1"/>
      <c r="OPT361" s="1"/>
      <c r="OPU361" s="1"/>
      <c r="OPV361" s="1"/>
      <c r="OPW361" s="1"/>
      <c r="OPX361" s="1"/>
      <c r="OPY361" s="1"/>
      <c r="OPZ361" s="1"/>
      <c r="OQA361" s="1"/>
      <c r="OQB361" s="1"/>
      <c r="OQC361" s="1"/>
      <c r="OQD361" s="1"/>
      <c r="OQE361" s="1"/>
      <c r="OQF361" s="1"/>
      <c r="OQG361" s="1"/>
      <c r="OQH361" s="1"/>
      <c r="OQI361" s="1"/>
      <c r="OQJ361" s="1"/>
      <c r="OQK361" s="1"/>
      <c r="OQL361" s="1"/>
      <c r="OQM361" s="1"/>
      <c r="OQN361" s="1"/>
      <c r="OQO361" s="1"/>
      <c r="OQP361" s="1"/>
      <c r="OQQ361" s="1"/>
      <c r="OQR361" s="1"/>
      <c r="OQS361" s="1"/>
      <c r="OQT361" s="1"/>
      <c r="OQU361" s="1"/>
      <c r="OQV361" s="1"/>
      <c r="OQW361" s="1"/>
      <c r="OQX361" s="1"/>
      <c r="OQY361" s="1"/>
      <c r="OQZ361" s="1"/>
      <c r="ORA361" s="1"/>
      <c r="ORB361" s="1"/>
      <c r="ORC361" s="1"/>
      <c r="ORD361" s="1"/>
      <c r="ORE361" s="1"/>
      <c r="ORF361" s="1"/>
      <c r="ORG361" s="1"/>
      <c r="ORH361" s="1"/>
      <c r="ORI361" s="1"/>
      <c r="ORJ361" s="1"/>
      <c r="ORK361" s="1"/>
      <c r="ORL361" s="1"/>
      <c r="ORM361" s="1"/>
      <c r="ORN361" s="1"/>
      <c r="ORO361" s="1"/>
      <c r="ORP361" s="1"/>
      <c r="ORQ361" s="1"/>
      <c r="ORR361" s="1"/>
      <c r="ORS361" s="1"/>
      <c r="ORT361" s="1"/>
      <c r="ORU361" s="1"/>
      <c r="ORV361" s="1"/>
      <c r="ORW361" s="1"/>
      <c r="ORX361" s="1"/>
      <c r="ORY361" s="1"/>
      <c r="ORZ361" s="1"/>
      <c r="OSA361" s="1"/>
      <c r="OSB361" s="1"/>
      <c r="OSC361" s="1"/>
      <c r="OSD361" s="1"/>
      <c r="OSE361" s="1"/>
      <c r="OSF361" s="1"/>
      <c r="OSG361" s="1"/>
      <c r="OSH361" s="1"/>
      <c r="OSI361" s="1"/>
      <c r="OSJ361" s="1"/>
      <c r="OSK361" s="1"/>
      <c r="OSL361" s="1"/>
      <c r="OSM361" s="1"/>
      <c r="OSN361" s="1"/>
      <c r="OSO361" s="1"/>
      <c r="OSP361" s="1"/>
      <c r="OSQ361" s="1"/>
      <c r="OSR361" s="1"/>
      <c r="OSS361" s="1"/>
      <c r="OST361" s="1"/>
      <c r="OSU361" s="1"/>
      <c r="OSV361" s="1"/>
      <c r="OSW361" s="1"/>
      <c r="OSX361" s="1"/>
      <c r="OSY361" s="1"/>
      <c r="OSZ361" s="1"/>
      <c r="OTA361" s="1"/>
      <c r="OTB361" s="1"/>
      <c r="OTC361" s="1"/>
      <c r="OTD361" s="1"/>
      <c r="OTE361" s="1"/>
      <c r="OTF361" s="1"/>
      <c r="OTG361" s="1"/>
      <c r="OTH361" s="1"/>
      <c r="OTI361" s="1"/>
      <c r="OTJ361" s="1"/>
      <c r="OTK361" s="1"/>
      <c r="OTL361" s="1"/>
      <c r="OTM361" s="1"/>
      <c r="OTN361" s="1"/>
      <c r="OTO361" s="1"/>
      <c r="OTP361" s="1"/>
      <c r="OTQ361" s="1"/>
      <c r="OTR361" s="1"/>
      <c r="OTS361" s="1"/>
      <c r="OTT361" s="1"/>
      <c r="OTU361" s="1"/>
      <c r="OTV361" s="1"/>
      <c r="OTW361" s="1"/>
      <c r="OTX361" s="1"/>
      <c r="OTY361" s="1"/>
      <c r="OTZ361" s="1"/>
      <c r="OUA361" s="1"/>
      <c r="OUB361" s="1"/>
      <c r="OUC361" s="1"/>
      <c r="OUD361" s="1"/>
      <c r="OUE361" s="1"/>
      <c r="OUF361" s="1"/>
      <c r="OUG361" s="1"/>
      <c r="OUH361" s="1"/>
      <c r="OUI361" s="1"/>
      <c r="OUJ361" s="1"/>
      <c r="OUK361" s="1"/>
      <c r="OUL361" s="1"/>
      <c r="OUM361" s="1"/>
      <c r="OUN361" s="1"/>
      <c r="OUO361" s="1"/>
      <c r="OUP361" s="1"/>
      <c r="OUQ361" s="1"/>
      <c r="OUR361" s="1"/>
      <c r="OUS361" s="1"/>
      <c r="OUT361" s="1"/>
      <c r="OUU361" s="1"/>
      <c r="OUV361" s="1"/>
      <c r="OUW361" s="1"/>
      <c r="OUX361" s="1"/>
      <c r="OUY361" s="1"/>
      <c r="OUZ361" s="1"/>
      <c r="OVA361" s="1"/>
      <c r="OVB361" s="1"/>
      <c r="OVC361" s="1"/>
      <c r="OVD361" s="1"/>
      <c r="OVE361" s="1"/>
      <c r="OVF361" s="1"/>
      <c r="OVG361" s="1"/>
      <c r="OVH361" s="1"/>
      <c r="OVI361" s="1"/>
      <c r="OVJ361" s="1"/>
      <c r="OVK361" s="1"/>
      <c r="OVL361" s="1"/>
      <c r="OVM361" s="1"/>
      <c r="OVN361" s="1"/>
      <c r="OVO361" s="1"/>
      <c r="OVP361" s="1"/>
      <c r="OVQ361" s="1"/>
      <c r="OVR361" s="1"/>
      <c r="OVS361" s="1"/>
      <c r="OVT361" s="1"/>
      <c r="OVU361" s="1"/>
      <c r="OVV361" s="1"/>
      <c r="OVW361" s="1"/>
      <c r="OVX361" s="1"/>
      <c r="OVY361" s="1"/>
      <c r="OVZ361" s="1"/>
      <c r="OWA361" s="1"/>
      <c r="OWB361" s="1"/>
      <c r="OWC361" s="1"/>
      <c r="OWD361" s="1"/>
      <c r="OWE361" s="1"/>
      <c r="OWF361" s="1"/>
      <c r="OWG361" s="1"/>
      <c r="OWH361" s="1"/>
      <c r="OWI361" s="1"/>
      <c r="OWJ361" s="1"/>
      <c r="OWK361" s="1"/>
      <c r="OWL361" s="1"/>
      <c r="OWM361" s="1"/>
      <c r="OWN361" s="1"/>
      <c r="OWO361" s="1"/>
      <c r="OWP361" s="1"/>
      <c r="OWQ361" s="1"/>
      <c r="OWR361" s="1"/>
      <c r="OWS361" s="1"/>
      <c r="OWT361" s="1"/>
      <c r="OWU361" s="1"/>
      <c r="OWV361" s="1"/>
      <c r="OWW361" s="1"/>
      <c r="OWX361" s="1"/>
      <c r="OWY361" s="1"/>
      <c r="OWZ361" s="1"/>
      <c r="OXA361" s="1"/>
      <c r="OXB361" s="1"/>
      <c r="OXC361" s="1"/>
      <c r="OXD361" s="1"/>
      <c r="OXE361" s="1"/>
      <c r="OXF361" s="1"/>
      <c r="OXG361" s="1"/>
      <c r="OXH361" s="1"/>
      <c r="OXI361" s="1"/>
      <c r="OXJ361" s="1"/>
      <c r="OXK361" s="1"/>
      <c r="OXL361" s="1"/>
      <c r="OXM361" s="1"/>
      <c r="OXN361" s="1"/>
      <c r="OXO361" s="1"/>
      <c r="OXP361" s="1"/>
      <c r="OXQ361" s="1"/>
      <c r="OXR361" s="1"/>
      <c r="OXS361" s="1"/>
      <c r="OXT361" s="1"/>
      <c r="OXU361" s="1"/>
      <c r="OXV361" s="1"/>
      <c r="OXW361" s="1"/>
      <c r="OXX361" s="1"/>
      <c r="OXY361" s="1"/>
      <c r="OXZ361" s="1"/>
      <c r="OYA361" s="1"/>
      <c r="OYB361" s="1"/>
      <c r="OYC361" s="1"/>
      <c r="OYD361" s="1"/>
      <c r="OYE361" s="1"/>
      <c r="OYF361" s="1"/>
      <c r="OYG361" s="1"/>
      <c r="OYH361" s="1"/>
      <c r="OYI361" s="1"/>
      <c r="OYJ361" s="1"/>
      <c r="OYK361" s="1"/>
      <c r="OYL361" s="1"/>
      <c r="OYM361" s="1"/>
      <c r="OYN361" s="1"/>
      <c r="OYO361" s="1"/>
      <c r="OYP361" s="1"/>
      <c r="OYQ361" s="1"/>
      <c r="OYR361" s="1"/>
      <c r="OYS361" s="1"/>
      <c r="OYT361" s="1"/>
      <c r="OYU361" s="1"/>
      <c r="OYV361" s="1"/>
      <c r="OYW361" s="1"/>
      <c r="OYX361" s="1"/>
      <c r="OYY361" s="1"/>
      <c r="OYZ361" s="1"/>
      <c r="OZA361" s="1"/>
      <c r="OZB361" s="1"/>
      <c r="OZC361" s="1"/>
      <c r="OZD361" s="1"/>
      <c r="OZE361" s="1"/>
      <c r="OZF361" s="1"/>
      <c r="OZG361" s="1"/>
      <c r="OZH361" s="1"/>
      <c r="OZI361" s="1"/>
      <c r="OZJ361" s="1"/>
      <c r="OZK361" s="1"/>
      <c r="OZL361" s="1"/>
      <c r="OZM361" s="1"/>
      <c r="OZN361" s="1"/>
      <c r="OZO361" s="1"/>
      <c r="OZP361" s="1"/>
      <c r="OZQ361" s="1"/>
      <c r="OZR361" s="1"/>
      <c r="OZS361" s="1"/>
      <c r="OZT361" s="1"/>
      <c r="OZU361" s="1"/>
      <c r="OZV361" s="1"/>
      <c r="OZW361" s="1"/>
      <c r="OZX361" s="1"/>
      <c r="OZY361" s="1"/>
      <c r="OZZ361" s="1"/>
      <c r="PAA361" s="1"/>
      <c r="PAB361" s="1"/>
      <c r="PAC361" s="1"/>
      <c r="PAD361" s="1"/>
      <c r="PAE361" s="1"/>
      <c r="PAF361" s="1"/>
      <c r="PAG361" s="1"/>
      <c r="PAH361" s="1"/>
      <c r="PAI361" s="1"/>
      <c r="PAJ361" s="1"/>
      <c r="PAK361" s="1"/>
      <c r="PAL361" s="1"/>
      <c r="PAM361" s="1"/>
      <c r="PAN361" s="1"/>
      <c r="PAO361" s="1"/>
      <c r="PAP361" s="1"/>
      <c r="PAQ361" s="1"/>
      <c r="PAR361" s="1"/>
      <c r="PAS361" s="1"/>
      <c r="PAT361" s="1"/>
      <c r="PAU361" s="1"/>
      <c r="PAV361" s="1"/>
      <c r="PAW361" s="1"/>
      <c r="PAX361" s="1"/>
      <c r="PAY361" s="1"/>
      <c r="PAZ361" s="1"/>
      <c r="PBA361" s="1"/>
      <c r="PBB361" s="1"/>
      <c r="PBC361" s="1"/>
      <c r="PBD361" s="1"/>
      <c r="PBE361" s="1"/>
      <c r="PBF361" s="1"/>
      <c r="PBG361" s="1"/>
      <c r="PBH361" s="1"/>
      <c r="PBI361" s="1"/>
      <c r="PBJ361" s="1"/>
      <c r="PBK361" s="1"/>
      <c r="PBL361" s="1"/>
      <c r="PBM361" s="1"/>
      <c r="PBN361" s="1"/>
      <c r="PBO361" s="1"/>
      <c r="PBP361" s="1"/>
      <c r="PBQ361" s="1"/>
      <c r="PBR361" s="1"/>
      <c r="PBS361" s="1"/>
      <c r="PBT361" s="1"/>
      <c r="PBU361" s="1"/>
      <c r="PBV361" s="1"/>
      <c r="PBW361" s="1"/>
      <c r="PBX361" s="1"/>
      <c r="PBY361" s="1"/>
      <c r="PBZ361" s="1"/>
      <c r="PCA361" s="1"/>
      <c r="PCB361" s="1"/>
      <c r="PCC361" s="1"/>
      <c r="PCD361" s="1"/>
      <c r="PCE361" s="1"/>
      <c r="PCF361" s="1"/>
      <c r="PCG361" s="1"/>
      <c r="PCH361" s="1"/>
      <c r="PCI361" s="1"/>
      <c r="PCJ361" s="1"/>
      <c r="PCK361" s="1"/>
      <c r="PCL361" s="1"/>
      <c r="PCM361" s="1"/>
      <c r="PCN361" s="1"/>
      <c r="PCO361" s="1"/>
      <c r="PCP361" s="1"/>
      <c r="PCQ361" s="1"/>
      <c r="PCR361" s="1"/>
      <c r="PCS361" s="1"/>
      <c r="PCT361" s="1"/>
      <c r="PCU361" s="1"/>
      <c r="PCV361" s="1"/>
      <c r="PCW361" s="1"/>
      <c r="PCX361" s="1"/>
      <c r="PCY361" s="1"/>
      <c r="PCZ361" s="1"/>
      <c r="PDA361" s="1"/>
      <c r="PDB361" s="1"/>
      <c r="PDC361" s="1"/>
      <c r="PDD361" s="1"/>
      <c r="PDE361" s="1"/>
      <c r="PDF361" s="1"/>
      <c r="PDG361" s="1"/>
      <c r="PDH361" s="1"/>
      <c r="PDI361" s="1"/>
      <c r="PDJ361" s="1"/>
      <c r="PDK361" s="1"/>
      <c r="PDL361" s="1"/>
      <c r="PDM361" s="1"/>
      <c r="PDN361" s="1"/>
      <c r="PDO361" s="1"/>
      <c r="PDP361" s="1"/>
      <c r="PDQ361" s="1"/>
      <c r="PDR361" s="1"/>
      <c r="PDS361" s="1"/>
      <c r="PDT361" s="1"/>
      <c r="PDU361" s="1"/>
      <c r="PDV361" s="1"/>
      <c r="PDW361" s="1"/>
      <c r="PDX361" s="1"/>
      <c r="PDY361" s="1"/>
      <c r="PDZ361" s="1"/>
      <c r="PEA361" s="1"/>
      <c r="PEB361" s="1"/>
      <c r="PEC361" s="1"/>
      <c r="PED361" s="1"/>
      <c r="PEE361" s="1"/>
      <c r="PEF361" s="1"/>
      <c r="PEG361" s="1"/>
      <c r="PEH361" s="1"/>
      <c r="PEI361" s="1"/>
      <c r="PEJ361" s="1"/>
      <c r="PEK361" s="1"/>
      <c r="PEL361" s="1"/>
      <c r="PEM361" s="1"/>
      <c r="PEN361" s="1"/>
      <c r="PEO361" s="1"/>
      <c r="PEP361" s="1"/>
      <c r="PEQ361" s="1"/>
      <c r="PER361" s="1"/>
      <c r="PES361" s="1"/>
      <c r="PET361" s="1"/>
      <c r="PEU361" s="1"/>
      <c r="PEV361" s="1"/>
      <c r="PEW361" s="1"/>
      <c r="PEX361" s="1"/>
      <c r="PEY361" s="1"/>
      <c r="PEZ361" s="1"/>
      <c r="PFA361" s="1"/>
      <c r="PFB361" s="1"/>
      <c r="PFC361" s="1"/>
      <c r="PFD361" s="1"/>
      <c r="PFE361" s="1"/>
      <c r="PFF361" s="1"/>
      <c r="PFG361" s="1"/>
      <c r="PFH361" s="1"/>
      <c r="PFI361" s="1"/>
      <c r="PFJ361" s="1"/>
      <c r="PFK361" s="1"/>
      <c r="PFL361" s="1"/>
      <c r="PFM361" s="1"/>
      <c r="PFN361" s="1"/>
      <c r="PFO361" s="1"/>
      <c r="PFP361" s="1"/>
      <c r="PFQ361" s="1"/>
      <c r="PFR361" s="1"/>
      <c r="PFS361" s="1"/>
      <c r="PFT361" s="1"/>
      <c r="PFU361" s="1"/>
      <c r="PFV361" s="1"/>
      <c r="PFW361" s="1"/>
      <c r="PFX361" s="1"/>
      <c r="PFY361" s="1"/>
      <c r="PFZ361" s="1"/>
      <c r="PGA361" s="1"/>
      <c r="PGB361" s="1"/>
      <c r="PGC361" s="1"/>
      <c r="PGD361" s="1"/>
      <c r="PGE361" s="1"/>
      <c r="PGF361" s="1"/>
      <c r="PGG361" s="1"/>
      <c r="PGH361" s="1"/>
      <c r="PGI361" s="1"/>
      <c r="PGJ361" s="1"/>
      <c r="PGK361" s="1"/>
      <c r="PGL361" s="1"/>
      <c r="PGM361" s="1"/>
      <c r="PGN361" s="1"/>
      <c r="PGO361" s="1"/>
      <c r="PGP361" s="1"/>
      <c r="PGQ361" s="1"/>
      <c r="PGR361" s="1"/>
      <c r="PGS361" s="1"/>
      <c r="PGT361" s="1"/>
      <c r="PGU361" s="1"/>
      <c r="PGV361" s="1"/>
      <c r="PGW361" s="1"/>
      <c r="PGX361" s="1"/>
      <c r="PGY361" s="1"/>
      <c r="PGZ361" s="1"/>
      <c r="PHA361" s="1"/>
      <c r="PHB361" s="1"/>
      <c r="PHC361" s="1"/>
      <c r="PHD361" s="1"/>
      <c r="PHE361" s="1"/>
      <c r="PHF361" s="1"/>
      <c r="PHG361" s="1"/>
      <c r="PHH361" s="1"/>
      <c r="PHI361" s="1"/>
      <c r="PHJ361" s="1"/>
      <c r="PHK361" s="1"/>
      <c r="PHL361" s="1"/>
      <c r="PHM361" s="1"/>
      <c r="PHN361" s="1"/>
      <c r="PHO361" s="1"/>
      <c r="PHP361" s="1"/>
      <c r="PHQ361" s="1"/>
      <c r="PHR361" s="1"/>
      <c r="PHS361" s="1"/>
      <c r="PHT361" s="1"/>
      <c r="PHU361" s="1"/>
      <c r="PHV361" s="1"/>
      <c r="PHW361" s="1"/>
      <c r="PHX361" s="1"/>
      <c r="PHY361" s="1"/>
      <c r="PHZ361" s="1"/>
      <c r="PIA361" s="1"/>
      <c r="PIB361" s="1"/>
      <c r="PIC361" s="1"/>
      <c r="PID361" s="1"/>
      <c r="PIE361" s="1"/>
      <c r="PIF361" s="1"/>
      <c r="PIG361" s="1"/>
      <c r="PIH361" s="1"/>
      <c r="PII361" s="1"/>
      <c r="PIJ361" s="1"/>
      <c r="PIK361" s="1"/>
      <c r="PIL361" s="1"/>
      <c r="PIM361" s="1"/>
      <c r="PIN361" s="1"/>
      <c r="PIO361" s="1"/>
      <c r="PIP361" s="1"/>
      <c r="PIQ361" s="1"/>
      <c r="PIR361" s="1"/>
      <c r="PIS361" s="1"/>
      <c r="PIT361" s="1"/>
      <c r="PIU361" s="1"/>
      <c r="PIV361" s="1"/>
      <c r="PIW361" s="1"/>
      <c r="PIX361" s="1"/>
      <c r="PIY361" s="1"/>
      <c r="PIZ361" s="1"/>
      <c r="PJA361" s="1"/>
      <c r="PJB361" s="1"/>
      <c r="PJC361" s="1"/>
      <c r="PJD361" s="1"/>
      <c r="PJE361" s="1"/>
      <c r="PJF361" s="1"/>
      <c r="PJG361" s="1"/>
      <c r="PJH361" s="1"/>
      <c r="PJI361" s="1"/>
      <c r="PJJ361" s="1"/>
      <c r="PJK361" s="1"/>
      <c r="PJL361" s="1"/>
      <c r="PJM361" s="1"/>
      <c r="PJN361" s="1"/>
      <c r="PJO361" s="1"/>
      <c r="PJP361" s="1"/>
      <c r="PJQ361" s="1"/>
      <c r="PJR361" s="1"/>
      <c r="PJS361" s="1"/>
      <c r="PJT361" s="1"/>
      <c r="PJU361" s="1"/>
      <c r="PJV361" s="1"/>
      <c r="PJW361" s="1"/>
      <c r="PJX361" s="1"/>
      <c r="PJY361" s="1"/>
      <c r="PJZ361" s="1"/>
      <c r="PKA361" s="1"/>
      <c r="PKB361" s="1"/>
      <c r="PKC361" s="1"/>
      <c r="PKD361" s="1"/>
      <c r="PKE361" s="1"/>
      <c r="PKF361" s="1"/>
      <c r="PKG361" s="1"/>
      <c r="PKH361" s="1"/>
      <c r="PKI361" s="1"/>
      <c r="PKJ361" s="1"/>
      <c r="PKK361" s="1"/>
      <c r="PKL361" s="1"/>
      <c r="PKM361" s="1"/>
      <c r="PKN361" s="1"/>
      <c r="PKO361" s="1"/>
      <c r="PKP361" s="1"/>
      <c r="PKQ361" s="1"/>
      <c r="PKR361" s="1"/>
      <c r="PKS361" s="1"/>
      <c r="PKT361" s="1"/>
      <c r="PKU361" s="1"/>
      <c r="PKV361" s="1"/>
      <c r="PKW361" s="1"/>
      <c r="PKX361" s="1"/>
      <c r="PKY361" s="1"/>
      <c r="PKZ361" s="1"/>
      <c r="PLA361" s="1"/>
      <c r="PLB361" s="1"/>
      <c r="PLC361" s="1"/>
      <c r="PLD361" s="1"/>
      <c r="PLE361" s="1"/>
      <c r="PLF361" s="1"/>
      <c r="PLG361" s="1"/>
      <c r="PLH361" s="1"/>
      <c r="PLI361" s="1"/>
      <c r="PLJ361" s="1"/>
      <c r="PLK361" s="1"/>
      <c r="PLL361" s="1"/>
      <c r="PLM361" s="1"/>
      <c r="PLN361" s="1"/>
      <c r="PLO361" s="1"/>
      <c r="PLP361" s="1"/>
      <c r="PLQ361" s="1"/>
      <c r="PLR361" s="1"/>
      <c r="PLS361" s="1"/>
      <c r="PLT361" s="1"/>
      <c r="PLU361" s="1"/>
      <c r="PLV361" s="1"/>
      <c r="PLW361" s="1"/>
      <c r="PLX361" s="1"/>
      <c r="PLY361" s="1"/>
      <c r="PLZ361" s="1"/>
      <c r="PMA361" s="1"/>
      <c r="PMB361" s="1"/>
      <c r="PMC361" s="1"/>
      <c r="PMD361" s="1"/>
      <c r="PME361" s="1"/>
      <c r="PMF361" s="1"/>
      <c r="PMG361" s="1"/>
      <c r="PMH361" s="1"/>
      <c r="PMI361" s="1"/>
      <c r="PMJ361" s="1"/>
      <c r="PMK361" s="1"/>
      <c r="PML361" s="1"/>
      <c r="PMM361" s="1"/>
      <c r="PMN361" s="1"/>
      <c r="PMO361" s="1"/>
      <c r="PMP361" s="1"/>
      <c r="PMQ361" s="1"/>
      <c r="PMR361" s="1"/>
      <c r="PMS361" s="1"/>
      <c r="PMT361" s="1"/>
      <c r="PMU361" s="1"/>
      <c r="PMV361" s="1"/>
      <c r="PMW361" s="1"/>
      <c r="PMX361" s="1"/>
      <c r="PMY361" s="1"/>
      <c r="PMZ361" s="1"/>
      <c r="PNA361" s="1"/>
      <c r="PNB361" s="1"/>
      <c r="PNC361" s="1"/>
      <c r="PND361" s="1"/>
      <c r="PNE361" s="1"/>
      <c r="PNF361" s="1"/>
      <c r="PNG361" s="1"/>
      <c r="PNH361" s="1"/>
      <c r="PNI361" s="1"/>
      <c r="PNJ361" s="1"/>
      <c r="PNK361" s="1"/>
      <c r="PNL361" s="1"/>
      <c r="PNM361" s="1"/>
      <c r="PNN361" s="1"/>
      <c r="PNO361" s="1"/>
      <c r="PNP361" s="1"/>
      <c r="PNQ361" s="1"/>
      <c r="PNR361" s="1"/>
      <c r="PNS361" s="1"/>
      <c r="PNT361" s="1"/>
      <c r="PNU361" s="1"/>
      <c r="PNV361" s="1"/>
      <c r="PNW361" s="1"/>
      <c r="PNX361" s="1"/>
      <c r="PNY361" s="1"/>
      <c r="PNZ361" s="1"/>
      <c r="POA361" s="1"/>
      <c r="POB361" s="1"/>
      <c r="POC361" s="1"/>
      <c r="POD361" s="1"/>
      <c r="POE361" s="1"/>
      <c r="POF361" s="1"/>
      <c r="POG361" s="1"/>
      <c r="POH361" s="1"/>
      <c r="POI361" s="1"/>
      <c r="POJ361" s="1"/>
      <c r="POK361" s="1"/>
      <c r="POL361" s="1"/>
      <c r="POM361" s="1"/>
      <c r="PON361" s="1"/>
      <c r="POO361" s="1"/>
      <c r="POP361" s="1"/>
      <c r="POQ361" s="1"/>
      <c r="POR361" s="1"/>
      <c r="POS361" s="1"/>
      <c r="POT361" s="1"/>
      <c r="POU361" s="1"/>
      <c r="POV361" s="1"/>
      <c r="POW361" s="1"/>
      <c r="POX361" s="1"/>
      <c r="POY361" s="1"/>
      <c r="POZ361" s="1"/>
      <c r="PPA361" s="1"/>
      <c r="PPB361" s="1"/>
      <c r="PPC361" s="1"/>
      <c r="PPD361" s="1"/>
      <c r="PPE361" s="1"/>
      <c r="PPF361" s="1"/>
      <c r="PPG361" s="1"/>
      <c r="PPH361" s="1"/>
      <c r="PPI361" s="1"/>
      <c r="PPJ361" s="1"/>
      <c r="PPK361" s="1"/>
      <c r="PPL361" s="1"/>
      <c r="PPM361" s="1"/>
      <c r="PPN361" s="1"/>
      <c r="PPO361" s="1"/>
      <c r="PPP361" s="1"/>
      <c r="PPQ361" s="1"/>
      <c r="PPR361" s="1"/>
      <c r="PPS361" s="1"/>
      <c r="PPT361" s="1"/>
      <c r="PPU361" s="1"/>
      <c r="PPV361" s="1"/>
      <c r="PPW361" s="1"/>
      <c r="PPX361" s="1"/>
      <c r="PPY361" s="1"/>
      <c r="PPZ361" s="1"/>
      <c r="PQA361" s="1"/>
      <c r="PQB361" s="1"/>
      <c r="PQC361" s="1"/>
      <c r="PQD361" s="1"/>
      <c r="PQE361" s="1"/>
      <c r="PQF361" s="1"/>
      <c r="PQG361" s="1"/>
      <c r="PQH361" s="1"/>
      <c r="PQI361" s="1"/>
      <c r="PQJ361" s="1"/>
      <c r="PQK361" s="1"/>
      <c r="PQL361" s="1"/>
      <c r="PQM361" s="1"/>
      <c r="PQN361" s="1"/>
      <c r="PQO361" s="1"/>
      <c r="PQP361" s="1"/>
      <c r="PQQ361" s="1"/>
      <c r="PQR361" s="1"/>
      <c r="PQS361" s="1"/>
      <c r="PQT361" s="1"/>
      <c r="PQU361" s="1"/>
      <c r="PQV361" s="1"/>
      <c r="PQW361" s="1"/>
      <c r="PQX361" s="1"/>
      <c r="PQY361" s="1"/>
      <c r="PQZ361" s="1"/>
      <c r="PRA361" s="1"/>
      <c r="PRB361" s="1"/>
      <c r="PRC361" s="1"/>
      <c r="PRD361" s="1"/>
      <c r="PRE361" s="1"/>
      <c r="PRF361" s="1"/>
      <c r="PRG361" s="1"/>
      <c r="PRH361" s="1"/>
      <c r="PRI361" s="1"/>
      <c r="PRJ361" s="1"/>
      <c r="PRK361" s="1"/>
      <c r="PRL361" s="1"/>
      <c r="PRM361" s="1"/>
      <c r="PRN361" s="1"/>
      <c r="PRO361" s="1"/>
      <c r="PRP361" s="1"/>
      <c r="PRQ361" s="1"/>
      <c r="PRR361" s="1"/>
      <c r="PRS361" s="1"/>
      <c r="PRT361" s="1"/>
      <c r="PRU361" s="1"/>
      <c r="PRV361" s="1"/>
      <c r="PRW361" s="1"/>
      <c r="PRX361" s="1"/>
      <c r="PRY361" s="1"/>
      <c r="PRZ361" s="1"/>
      <c r="PSA361" s="1"/>
      <c r="PSB361" s="1"/>
      <c r="PSC361" s="1"/>
      <c r="PSD361" s="1"/>
      <c r="PSE361" s="1"/>
      <c r="PSF361" s="1"/>
      <c r="PSG361" s="1"/>
      <c r="PSH361" s="1"/>
      <c r="PSI361" s="1"/>
      <c r="PSJ361" s="1"/>
      <c r="PSK361" s="1"/>
      <c r="PSL361" s="1"/>
      <c r="PSM361" s="1"/>
      <c r="PSN361" s="1"/>
      <c r="PSO361" s="1"/>
      <c r="PSP361" s="1"/>
      <c r="PSQ361" s="1"/>
      <c r="PSR361" s="1"/>
      <c r="PSS361" s="1"/>
      <c r="PST361" s="1"/>
      <c r="PSU361" s="1"/>
      <c r="PSV361" s="1"/>
      <c r="PSW361" s="1"/>
      <c r="PSX361" s="1"/>
      <c r="PSY361" s="1"/>
      <c r="PSZ361" s="1"/>
      <c r="PTA361" s="1"/>
      <c r="PTB361" s="1"/>
      <c r="PTC361" s="1"/>
      <c r="PTD361" s="1"/>
      <c r="PTE361" s="1"/>
      <c r="PTF361" s="1"/>
      <c r="PTG361" s="1"/>
      <c r="PTH361" s="1"/>
      <c r="PTI361" s="1"/>
      <c r="PTJ361" s="1"/>
      <c r="PTK361" s="1"/>
      <c r="PTL361" s="1"/>
      <c r="PTM361" s="1"/>
      <c r="PTN361" s="1"/>
      <c r="PTO361" s="1"/>
      <c r="PTP361" s="1"/>
      <c r="PTQ361" s="1"/>
      <c r="PTR361" s="1"/>
      <c r="PTS361" s="1"/>
      <c r="PTT361" s="1"/>
      <c r="PTU361" s="1"/>
      <c r="PTV361" s="1"/>
      <c r="PTW361" s="1"/>
      <c r="PTX361" s="1"/>
      <c r="PTY361" s="1"/>
      <c r="PTZ361" s="1"/>
      <c r="PUA361" s="1"/>
      <c r="PUB361" s="1"/>
      <c r="PUC361" s="1"/>
      <c r="PUD361" s="1"/>
      <c r="PUE361" s="1"/>
      <c r="PUF361" s="1"/>
      <c r="PUG361" s="1"/>
      <c r="PUH361" s="1"/>
      <c r="PUI361" s="1"/>
      <c r="PUJ361" s="1"/>
      <c r="PUK361" s="1"/>
      <c r="PUL361" s="1"/>
      <c r="PUM361" s="1"/>
      <c r="PUN361" s="1"/>
      <c r="PUO361" s="1"/>
      <c r="PUP361" s="1"/>
      <c r="PUQ361" s="1"/>
      <c r="PUR361" s="1"/>
      <c r="PUS361" s="1"/>
      <c r="PUT361" s="1"/>
      <c r="PUU361" s="1"/>
      <c r="PUV361" s="1"/>
      <c r="PUW361" s="1"/>
      <c r="PUX361" s="1"/>
      <c r="PUY361" s="1"/>
      <c r="PUZ361" s="1"/>
      <c r="PVA361" s="1"/>
      <c r="PVB361" s="1"/>
      <c r="PVC361" s="1"/>
      <c r="PVD361" s="1"/>
      <c r="PVE361" s="1"/>
      <c r="PVF361" s="1"/>
      <c r="PVG361" s="1"/>
      <c r="PVH361" s="1"/>
      <c r="PVI361" s="1"/>
      <c r="PVJ361" s="1"/>
      <c r="PVK361" s="1"/>
      <c r="PVL361" s="1"/>
      <c r="PVM361" s="1"/>
      <c r="PVN361" s="1"/>
      <c r="PVO361" s="1"/>
      <c r="PVP361" s="1"/>
      <c r="PVQ361" s="1"/>
      <c r="PVR361" s="1"/>
      <c r="PVS361" s="1"/>
      <c r="PVT361" s="1"/>
      <c r="PVU361" s="1"/>
      <c r="PVV361" s="1"/>
      <c r="PVW361" s="1"/>
      <c r="PVX361" s="1"/>
      <c r="PVY361" s="1"/>
      <c r="PVZ361" s="1"/>
      <c r="PWA361" s="1"/>
      <c r="PWB361" s="1"/>
      <c r="PWC361" s="1"/>
      <c r="PWD361" s="1"/>
      <c r="PWE361" s="1"/>
      <c r="PWF361" s="1"/>
      <c r="PWG361" s="1"/>
      <c r="PWH361" s="1"/>
      <c r="PWI361" s="1"/>
      <c r="PWJ361" s="1"/>
      <c r="PWK361" s="1"/>
      <c r="PWL361" s="1"/>
      <c r="PWM361" s="1"/>
      <c r="PWN361" s="1"/>
      <c r="PWO361" s="1"/>
      <c r="PWP361" s="1"/>
      <c r="PWQ361" s="1"/>
      <c r="PWR361" s="1"/>
      <c r="PWS361" s="1"/>
      <c r="PWT361" s="1"/>
      <c r="PWU361" s="1"/>
      <c r="PWV361" s="1"/>
      <c r="PWW361" s="1"/>
      <c r="PWX361" s="1"/>
      <c r="PWY361" s="1"/>
      <c r="PWZ361" s="1"/>
      <c r="PXA361" s="1"/>
      <c r="PXB361" s="1"/>
      <c r="PXC361" s="1"/>
      <c r="PXD361" s="1"/>
      <c r="PXE361" s="1"/>
      <c r="PXF361" s="1"/>
      <c r="PXG361" s="1"/>
      <c r="PXH361" s="1"/>
      <c r="PXI361" s="1"/>
      <c r="PXJ361" s="1"/>
      <c r="PXK361" s="1"/>
      <c r="PXL361" s="1"/>
      <c r="PXM361" s="1"/>
      <c r="PXN361" s="1"/>
      <c r="PXO361" s="1"/>
      <c r="PXP361" s="1"/>
      <c r="PXQ361" s="1"/>
      <c r="PXR361" s="1"/>
      <c r="PXS361" s="1"/>
      <c r="PXT361" s="1"/>
      <c r="PXU361" s="1"/>
      <c r="PXV361" s="1"/>
      <c r="PXW361" s="1"/>
      <c r="PXX361" s="1"/>
      <c r="PXY361" s="1"/>
      <c r="PXZ361" s="1"/>
      <c r="PYA361" s="1"/>
      <c r="PYB361" s="1"/>
      <c r="PYC361" s="1"/>
      <c r="PYD361" s="1"/>
      <c r="PYE361" s="1"/>
      <c r="PYF361" s="1"/>
      <c r="PYG361" s="1"/>
      <c r="PYH361" s="1"/>
      <c r="PYI361" s="1"/>
      <c r="PYJ361" s="1"/>
      <c r="PYK361" s="1"/>
      <c r="PYL361" s="1"/>
      <c r="PYM361" s="1"/>
      <c r="PYN361" s="1"/>
      <c r="PYO361" s="1"/>
      <c r="PYP361" s="1"/>
      <c r="PYQ361" s="1"/>
      <c r="PYR361" s="1"/>
      <c r="PYS361" s="1"/>
      <c r="PYT361" s="1"/>
      <c r="PYU361" s="1"/>
      <c r="PYV361" s="1"/>
      <c r="PYW361" s="1"/>
      <c r="PYX361" s="1"/>
      <c r="PYY361" s="1"/>
      <c r="PYZ361" s="1"/>
      <c r="PZA361" s="1"/>
      <c r="PZB361" s="1"/>
      <c r="PZC361" s="1"/>
      <c r="PZD361" s="1"/>
      <c r="PZE361" s="1"/>
      <c r="PZF361" s="1"/>
      <c r="PZG361" s="1"/>
      <c r="PZH361" s="1"/>
      <c r="PZI361" s="1"/>
      <c r="PZJ361" s="1"/>
      <c r="PZK361" s="1"/>
      <c r="PZL361" s="1"/>
      <c r="PZM361" s="1"/>
      <c r="PZN361" s="1"/>
      <c r="PZO361" s="1"/>
      <c r="PZP361" s="1"/>
      <c r="PZQ361" s="1"/>
      <c r="PZR361" s="1"/>
      <c r="PZS361" s="1"/>
      <c r="PZT361" s="1"/>
      <c r="PZU361" s="1"/>
      <c r="PZV361" s="1"/>
      <c r="PZW361" s="1"/>
      <c r="PZX361" s="1"/>
      <c r="PZY361" s="1"/>
      <c r="PZZ361" s="1"/>
      <c r="QAA361" s="1"/>
      <c r="QAB361" s="1"/>
      <c r="QAC361" s="1"/>
      <c r="QAD361" s="1"/>
      <c r="QAE361" s="1"/>
      <c r="QAF361" s="1"/>
      <c r="QAG361" s="1"/>
      <c r="QAH361" s="1"/>
      <c r="QAI361" s="1"/>
      <c r="QAJ361" s="1"/>
      <c r="QAK361" s="1"/>
      <c r="QAL361" s="1"/>
      <c r="QAM361" s="1"/>
      <c r="QAN361" s="1"/>
      <c r="QAO361" s="1"/>
      <c r="QAP361" s="1"/>
      <c r="QAQ361" s="1"/>
      <c r="QAR361" s="1"/>
      <c r="QAS361" s="1"/>
      <c r="QAT361" s="1"/>
      <c r="QAU361" s="1"/>
      <c r="QAV361" s="1"/>
      <c r="QAW361" s="1"/>
      <c r="QAX361" s="1"/>
      <c r="QAY361" s="1"/>
      <c r="QAZ361" s="1"/>
      <c r="QBA361" s="1"/>
      <c r="QBB361" s="1"/>
      <c r="QBC361" s="1"/>
      <c r="QBD361" s="1"/>
      <c r="QBE361" s="1"/>
      <c r="QBF361" s="1"/>
      <c r="QBG361" s="1"/>
      <c r="QBH361" s="1"/>
      <c r="QBI361" s="1"/>
      <c r="QBJ361" s="1"/>
      <c r="QBK361" s="1"/>
      <c r="QBL361" s="1"/>
      <c r="QBM361" s="1"/>
      <c r="QBN361" s="1"/>
      <c r="QBO361" s="1"/>
      <c r="QBP361" s="1"/>
      <c r="QBQ361" s="1"/>
      <c r="QBR361" s="1"/>
      <c r="QBS361" s="1"/>
      <c r="QBT361" s="1"/>
      <c r="QBU361" s="1"/>
      <c r="QBV361" s="1"/>
      <c r="QBW361" s="1"/>
      <c r="QBX361" s="1"/>
      <c r="QBY361" s="1"/>
      <c r="QBZ361" s="1"/>
      <c r="QCA361" s="1"/>
      <c r="QCB361" s="1"/>
      <c r="QCC361" s="1"/>
      <c r="QCD361" s="1"/>
      <c r="QCE361" s="1"/>
      <c r="QCF361" s="1"/>
      <c r="QCG361" s="1"/>
      <c r="QCH361" s="1"/>
      <c r="QCI361" s="1"/>
      <c r="QCJ361" s="1"/>
      <c r="QCK361" s="1"/>
      <c r="QCL361" s="1"/>
      <c r="QCM361" s="1"/>
      <c r="QCN361" s="1"/>
      <c r="QCO361" s="1"/>
      <c r="QCP361" s="1"/>
      <c r="QCQ361" s="1"/>
      <c r="QCR361" s="1"/>
      <c r="QCS361" s="1"/>
      <c r="QCT361" s="1"/>
      <c r="QCU361" s="1"/>
      <c r="QCV361" s="1"/>
      <c r="QCW361" s="1"/>
      <c r="QCX361" s="1"/>
      <c r="QCY361" s="1"/>
      <c r="QCZ361" s="1"/>
      <c r="QDA361" s="1"/>
      <c r="QDB361" s="1"/>
      <c r="QDC361" s="1"/>
      <c r="QDD361" s="1"/>
      <c r="QDE361" s="1"/>
      <c r="QDF361" s="1"/>
      <c r="QDG361" s="1"/>
      <c r="QDH361" s="1"/>
      <c r="QDI361" s="1"/>
      <c r="QDJ361" s="1"/>
      <c r="QDK361" s="1"/>
      <c r="QDL361" s="1"/>
      <c r="QDM361" s="1"/>
      <c r="QDN361" s="1"/>
      <c r="QDO361" s="1"/>
      <c r="QDP361" s="1"/>
      <c r="QDQ361" s="1"/>
      <c r="QDR361" s="1"/>
      <c r="QDS361" s="1"/>
      <c r="QDT361" s="1"/>
      <c r="QDU361" s="1"/>
      <c r="QDV361" s="1"/>
      <c r="QDW361" s="1"/>
      <c r="QDX361" s="1"/>
      <c r="QDY361" s="1"/>
      <c r="QDZ361" s="1"/>
      <c r="QEA361" s="1"/>
      <c r="QEB361" s="1"/>
      <c r="QEC361" s="1"/>
      <c r="QED361" s="1"/>
      <c r="QEE361" s="1"/>
      <c r="QEF361" s="1"/>
      <c r="QEG361" s="1"/>
      <c r="QEH361" s="1"/>
      <c r="QEI361" s="1"/>
      <c r="QEJ361" s="1"/>
      <c r="QEK361" s="1"/>
      <c r="QEL361" s="1"/>
      <c r="QEM361" s="1"/>
      <c r="QEN361" s="1"/>
      <c r="QEO361" s="1"/>
      <c r="QEP361" s="1"/>
      <c r="QEQ361" s="1"/>
      <c r="QER361" s="1"/>
      <c r="QES361" s="1"/>
      <c r="QET361" s="1"/>
      <c r="QEU361" s="1"/>
      <c r="QEV361" s="1"/>
      <c r="QEW361" s="1"/>
      <c r="QEX361" s="1"/>
      <c r="QEY361" s="1"/>
      <c r="QEZ361" s="1"/>
      <c r="QFA361" s="1"/>
      <c r="QFB361" s="1"/>
      <c r="QFC361" s="1"/>
      <c r="QFD361" s="1"/>
      <c r="QFE361" s="1"/>
      <c r="QFF361" s="1"/>
      <c r="QFG361" s="1"/>
      <c r="QFH361" s="1"/>
      <c r="QFI361" s="1"/>
      <c r="QFJ361" s="1"/>
      <c r="QFK361" s="1"/>
      <c r="QFL361" s="1"/>
      <c r="QFM361" s="1"/>
      <c r="QFN361" s="1"/>
      <c r="QFO361" s="1"/>
      <c r="QFP361" s="1"/>
      <c r="QFQ361" s="1"/>
      <c r="QFR361" s="1"/>
      <c r="QFS361" s="1"/>
      <c r="QFT361" s="1"/>
      <c r="QFU361" s="1"/>
      <c r="QFV361" s="1"/>
      <c r="QFW361" s="1"/>
      <c r="QFX361" s="1"/>
      <c r="QFY361" s="1"/>
      <c r="QFZ361" s="1"/>
      <c r="QGA361" s="1"/>
      <c r="QGB361" s="1"/>
      <c r="QGC361" s="1"/>
      <c r="QGD361" s="1"/>
      <c r="QGE361" s="1"/>
      <c r="QGF361" s="1"/>
      <c r="QGG361" s="1"/>
      <c r="QGH361" s="1"/>
      <c r="QGI361" s="1"/>
      <c r="QGJ361" s="1"/>
      <c r="QGK361" s="1"/>
      <c r="QGL361" s="1"/>
      <c r="QGM361" s="1"/>
      <c r="QGN361" s="1"/>
      <c r="QGO361" s="1"/>
      <c r="QGP361" s="1"/>
      <c r="QGQ361" s="1"/>
      <c r="QGR361" s="1"/>
      <c r="QGS361" s="1"/>
      <c r="QGT361" s="1"/>
      <c r="QGU361" s="1"/>
      <c r="QGV361" s="1"/>
      <c r="QGW361" s="1"/>
      <c r="QGX361" s="1"/>
      <c r="QGY361" s="1"/>
      <c r="QGZ361" s="1"/>
      <c r="QHA361" s="1"/>
      <c r="QHB361" s="1"/>
      <c r="QHC361" s="1"/>
      <c r="QHD361" s="1"/>
      <c r="QHE361" s="1"/>
      <c r="QHF361" s="1"/>
      <c r="QHG361" s="1"/>
      <c r="QHH361" s="1"/>
      <c r="QHI361" s="1"/>
      <c r="QHJ361" s="1"/>
      <c r="QHK361" s="1"/>
      <c r="QHL361" s="1"/>
      <c r="QHM361" s="1"/>
      <c r="QHN361" s="1"/>
      <c r="QHO361" s="1"/>
      <c r="QHP361" s="1"/>
      <c r="QHQ361" s="1"/>
      <c r="QHR361" s="1"/>
      <c r="QHS361" s="1"/>
      <c r="QHT361" s="1"/>
      <c r="QHU361" s="1"/>
      <c r="QHV361" s="1"/>
      <c r="QHW361" s="1"/>
      <c r="QHX361" s="1"/>
      <c r="QHY361" s="1"/>
      <c r="QHZ361" s="1"/>
      <c r="QIA361" s="1"/>
      <c r="QIB361" s="1"/>
      <c r="QIC361" s="1"/>
      <c r="QID361" s="1"/>
      <c r="QIE361" s="1"/>
      <c r="QIF361" s="1"/>
      <c r="QIG361" s="1"/>
      <c r="QIH361" s="1"/>
      <c r="QII361" s="1"/>
      <c r="QIJ361" s="1"/>
      <c r="QIK361" s="1"/>
      <c r="QIL361" s="1"/>
      <c r="QIM361" s="1"/>
      <c r="QIN361" s="1"/>
      <c r="QIO361" s="1"/>
      <c r="QIP361" s="1"/>
      <c r="QIQ361" s="1"/>
      <c r="QIR361" s="1"/>
      <c r="QIS361" s="1"/>
      <c r="QIT361" s="1"/>
      <c r="QIU361" s="1"/>
      <c r="QIV361" s="1"/>
      <c r="QIW361" s="1"/>
      <c r="QIX361" s="1"/>
      <c r="QIY361" s="1"/>
      <c r="QIZ361" s="1"/>
      <c r="QJA361" s="1"/>
      <c r="QJB361" s="1"/>
      <c r="QJC361" s="1"/>
      <c r="QJD361" s="1"/>
      <c r="QJE361" s="1"/>
      <c r="QJF361" s="1"/>
      <c r="QJG361" s="1"/>
      <c r="QJH361" s="1"/>
      <c r="QJI361" s="1"/>
      <c r="QJJ361" s="1"/>
      <c r="QJK361" s="1"/>
      <c r="QJL361" s="1"/>
      <c r="QJM361" s="1"/>
      <c r="QJN361" s="1"/>
      <c r="QJO361" s="1"/>
      <c r="QJP361" s="1"/>
      <c r="QJQ361" s="1"/>
      <c r="QJR361" s="1"/>
      <c r="QJS361" s="1"/>
      <c r="QJT361" s="1"/>
      <c r="QJU361" s="1"/>
      <c r="QJV361" s="1"/>
      <c r="QJW361" s="1"/>
      <c r="QJX361" s="1"/>
      <c r="QJY361" s="1"/>
      <c r="QJZ361" s="1"/>
      <c r="QKA361" s="1"/>
      <c r="QKB361" s="1"/>
      <c r="QKC361" s="1"/>
      <c r="QKD361" s="1"/>
      <c r="QKE361" s="1"/>
      <c r="QKF361" s="1"/>
      <c r="QKG361" s="1"/>
      <c r="QKH361" s="1"/>
      <c r="QKI361" s="1"/>
      <c r="QKJ361" s="1"/>
      <c r="QKK361" s="1"/>
      <c r="QKL361" s="1"/>
      <c r="QKM361" s="1"/>
      <c r="QKN361" s="1"/>
      <c r="QKO361" s="1"/>
      <c r="QKP361" s="1"/>
      <c r="QKQ361" s="1"/>
      <c r="QKR361" s="1"/>
      <c r="QKS361" s="1"/>
      <c r="QKT361" s="1"/>
      <c r="QKU361" s="1"/>
      <c r="QKV361" s="1"/>
      <c r="QKW361" s="1"/>
      <c r="QKX361" s="1"/>
      <c r="QKY361" s="1"/>
      <c r="QKZ361" s="1"/>
      <c r="QLA361" s="1"/>
      <c r="QLB361" s="1"/>
      <c r="QLC361" s="1"/>
      <c r="QLD361" s="1"/>
      <c r="QLE361" s="1"/>
      <c r="QLF361" s="1"/>
      <c r="QLG361" s="1"/>
      <c r="QLH361" s="1"/>
      <c r="QLI361" s="1"/>
      <c r="QLJ361" s="1"/>
      <c r="QLK361" s="1"/>
      <c r="QLL361" s="1"/>
      <c r="QLM361" s="1"/>
      <c r="QLN361" s="1"/>
      <c r="QLO361" s="1"/>
      <c r="QLP361" s="1"/>
      <c r="QLQ361" s="1"/>
      <c r="QLR361" s="1"/>
      <c r="QLS361" s="1"/>
      <c r="QLT361" s="1"/>
      <c r="QLU361" s="1"/>
      <c r="QLV361" s="1"/>
      <c r="QLW361" s="1"/>
      <c r="QLX361" s="1"/>
      <c r="QLY361" s="1"/>
      <c r="QLZ361" s="1"/>
      <c r="QMA361" s="1"/>
      <c r="QMB361" s="1"/>
      <c r="QMC361" s="1"/>
      <c r="QMD361" s="1"/>
      <c r="QME361" s="1"/>
      <c r="QMF361" s="1"/>
      <c r="QMG361" s="1"/>
      <c r="QMH361" s="1"/>
      <c r="QMI361" s="1"/>
      <c r="QMJ361" s="1"/>
      <c r="QMK361" s="1"/>
      <c r="QML361" s="1"/>
      <c r="QMM361" s="1"/>
      <c r="QMN361" s="1"/>
      <c r="QMO361" s="1"/>
      <c r="QMP361" s="1"/>
      <c r="QMQ361" s="1"/>
      <c r="QMR361" s="1"/>
      <c r="QMS361" s="1"/>
      <c r="QMT361" s="1"/>
      <c r="QMU361" s="1"/>
      <c r="QMV361" s="1"/>
      <c r="QMW361" s="1"/>
      <c r="QMX361" s="1"/>
      <c r="QMY361" s="1"/>
      <c r="QMZ361" s="1"/>
      <c r="QNA361" s="1"/>
      <c r="QNB361" s="1"/>
      <c r="QNC361" s="1"/>
      <c r="QND361" s="1"/>
      <c r="QNE361" s="1"/>
      <c r="QNF361" s="1"/>
      <c r="QNG361" s="1"/>
      <c r="QNH361" s="1"/>
      <c r="QNI361" s="1"/>
      <c r="QNJ361" s="1"/>
      <c r="QNK361" s="1"/>
      <c r="QNL361" s="1"/>
      <c r="QNM361" s="1"/>
      <c r="QNN361" s="1"/>
      <c r="QNO361" s="1"/>
      <c r="QNP361" s="1"/>
      <c r="QNQ361" s="1"/>
      <c r="QNR361" s="1"/>
      <c r="QNS361" s="1"/>
      <c r="QNT361" s="1"/>
      <c r="QNU361" s="1"/>
      <c r="QNV361" s="1"/>
      <c r="QNW361" s="1"/>
      <c r="QNX361" s="1"/>
      <c r="QNY361" s="1"/>
      <c r="QNZ361" s="1"/>
      <c r="QOA361" s="1"/>
      <c r="QOB361" s="1"/>
      <c r="QOC361" s="1"/>
      <c r="QOD361" s="1"/>
      <c r="QOE361" s="1"/>
      <c r="QOF361" s="1"/>
      <c r="QOG361" s="1"/>
      <c r="QOH361" s="1"/>
      <c r="QOI361" s="1"/>
      <c r="QOJ361" s="1"/>
      <c r="QOK361" s="1"/>
      <c r="QOL361" s="1"/>
      <c r="QOM361" s="1"/>
      <c r="QON361" s="1"/>
      <c r="QOO361" s="1"/>
      <c r="QOP361" s="1"/>
      <c r="QOQ361" s="1"/>
      <c r="QOR361" s="1"/>
      <c r="QOS361" s="1"/>
      <c r="QOT361" s="1"/>
      <c r="QOU361" s="1"/>
      <c r="QOV361" s="1"/>
      <c r="QOW361" s="1"/>
      <c r="QOX361" s="1"/>
      <c r="QOY361" s="1"/>
      <c r="QOZ361" s="1"/>
      <c r="QPA361" s="1"/>
      <c r="QPB361" s="1"/>
      <c r="QPC361" s="1"/>
      <c r="QPD361" s="1"/>
      <c r="QPE361" s="1"/>
      <c r="QPF361" s="1"/>
      <c r="QPG361" s="1"/>
      <c r="QPH361" s="1"/>
      <c r="QPI361" s="1"/>
      <c r="QPJ361" s="1"/>
      <c r="QPK361" s="1"/>
      <c r="QPL361" s="1"/>
      <c r="QPM361" s="1"/>
      <c r="QPN361" s="1"/>
      <c r="QPO361" s="1"/>
      <c r="QPP361" s="1"/>
      <c r="QPQ361" s="1"/>
      <c r="QPR361" s="1"/>
      <c r="QPS361" s="1"/>
      <c r="QPT361" s="1"/>
      <c r="QPU361" s="1"/>
      <c r="QPV361" s="1"/>
      <c r="QPW361" s="1"/>
      <c r="QPX361" s="1"/>
      <c r="QPY361" s="1"/>
      <c r="QPZ361" s="1"/>
      <c r="QQA361" s="1"/>
      <c r="QQB361" s="1"/>
      <c r="QQC361" s="1"/>
      <c r="QQD361" s="1"/>
      <c r="QQE361" s="1"/>
      <c r="QQF361" s="1"/>
      <c r="QQG361" s="1"/>
      <c r="QQH361" s="1"/>
      <c r="QQI361" s="1"/>
      <c r="QQJ361" s="1"/>
      <c r="QQK361" s="1"/>
      <c r="QQL361" s="1"/>
      <c r="QQM361" s="1"/>
      <c r="QQN361" s="1"/>
      <c r="QQO361" s="1"/>
      <c r="QQP361" s="1"/>
      <c r="QQQ361" s="1"/>
      <c r="QQR361" s="1"/>
      <c r="QQS361" s="1"/>
      <c r="QQT361" s="1"/>
      <c r="QQU361" s="1"/>
      <c r="QQV361" s="1"/>
      <c r="QQW361" s="1"/>
      <c r="QQX361" s="1"/>
      <c r="QQY361" s="1"/>
      <c r="QQZ361" s="1"/>
      <c r="QRA361" s="1"/>
      <c r="QRB361" s="1"/>
      <c r="QRC361" s="1"/>
      <c r="QRD361" s="1"/>
      <c r="QRE361" s="1"/>
      <c r="QRF361" s="1"/>
      <c r="QRG361" s="1"/>
      <c r="QRH361" s="1"/>
      <c r="QRI361" s="1"/>
      <c r="QRJ361" s="1"/>
      <c r="QRK361" s="1"/>
      <c r="QRL361" s="1"/>
      <c r="QRM361" s="1"/>
      <c r="QRN361" s="1"/>
      <c r="QRO361" s="1"/>
      <c r="QRP361" s="1"/>
      <c r="QRQ361" s="1"/>
      <c r="QRR361" s="1"/>
      <c r="QRS361" s="1"/>
      <c r="QRT361" s="1"/>
      <c r="QRU361" s="1"/>
      <c r="QRV361" s="1"/>
      <c r="QRW361" s="1"/>
      <c r="QRX361" s="1"/>
      <c r="QRY361" s="1"/>
      <c r="QRZ361" s="1"/>
      <c r="QSA361" s="1"/>
      <c r="QSB361" s="1"/>
      <c r="QSC361" s="1"/>
      <c r="QSD361" s="1"/>
      <c r="QSE361" s="1"/>
      <c r="QSF361" s="1"/>
      <c r="QSG361" s="1"/>
      <c r="QSH361" s="1"/>
      <c r="QSI361" s="1"/>
      <c r="QSJ361" s="1"/>
      <c r="QSK361" s="1"/>
      <c r="QSL361" s="1"/>
      <c r="QSM361" s="1"/>
      <c r="QSN361" s="1"/>
      <c r="QSO361" s="1"/>
      <c r="QSP361" s="1"/>
      <c r="QSQ361" s="1"/>
      <c r="QSR361" s="1"/>
      <c r="QSS361" s="1"/>
      <c r="QST361" s="1"/>
      <c r="QSU361" s="1"/>
      <c r="QSV361" s="1"/>
      <c r="QSW361" s="1"/>
      <c r="QSX361" s="1"/>
      <c r="QSY361" s="1"/>
      <c r="QSZ361" s="1"/>
      <c r="QTA361" s="1"/>
      <c r="QTB361" s="1"/>
      <c r="QTC361" s="1"/>
      <c r="QTD361" s="1"/>
      <c r="QTE361" s="1"/>
      <c r="QTF361" s="1"/>
      <c r="QTG361" s="1"/>
      <c r="QTH361" s="1"/>
      <c r="QTI361" s="1"/>
      <c r="QTJ361" s="1"/>
      <c r="QTK361" s="1"/>
      <c r="QTL361" s="1"/>
      <c r="QTM361" s="1"/>
      <c r="QTN361" s="1"/>
      <c r="QTO361" s="1"/>
      <c r="QTP361" s="1"/>
      <c r="QTQ361" s="1"/>
      <c r="QTR361" s="1"/>
      <c r="QTS361" s="1"/>
      <c r="QTT361" s="1"/>
      <c r="QTU361" s="1"/>
      <c r="QTV361" s="1"/>
      <c r="QTW361" s="1"/>
      <c r="QTX361" s="1"/>
      <c r="QTY361" s="1"/>
      <c r="QTZ361" s="1"/>
      <c r="QUA361" s="1"/>
      <c r="QUB361" s="1"/>
      <c r="QUC361" s="1"/>
      <c r="QUD361" s="1"/>
      <c r="QUE361" s="1"/>
      <c r="QUF361" s="1"/>
      <c r="QUG361" s="1"/>
      <c r="QUH361" s="1"/>
      <c r="QUI361" s="1"/>
      <c r="QUJ361" s="1"/>
      <c r="QUK361" s="1"/>
      <c r="QUL361" s="1"/>
      <c r="QUM361" s="1"/>
      <c r="QUN361" s="1"/>
      <c r="QUO361" s="1"/>
      <c r="QUP361" s="1"/>
      <c r="QUQ361" s="1"/>
      <c r="QUR361" s="1"/>
      <c r="QUS361" s="1"/>
      <c r="QUT361" s="1"/>
      <c r="QUU361" s="1"/>
      <c r="QUV361" s="1"/>
      <c r="QUW361" s="1"/>
      <c r="QUX361" s="1"/>
      <c r="QUY361" s="1"/>
      <c r="QUZ361" s="1"/>
      <c r="QVA361" s="1"/>
      <c r="QVB361" s="1"/>
      <c r="QVC361" s="1"/>
      <c r="QVD361" s="1"/>
      <c r="QVE361" s="1"/>
      <c r="QVF361" s="1"/>
      <c r="QVG361" s="1"/>
      <c r="QVH361" s="1"/>
      <c r="QVI361" s="1"/>
      <c r="QVJ361" s="1"/>
      <c r="QVK361" s="1"/>
      <c r="QVL361" s="1"/>
      <c r="QVM361" s="1"/>
      <c r="QVN361" s="1"/>
      <c r="QVO361" s="1"/>
      <c r="QVP361" s="1"/>
      <c r="QVQ361" s="1"/>
      <c r="QVR361" s="1"/>
      <c r="QVS361" s="1"/>
      <c r="QVT361" s="1"/>
      <c r="QVU361" s="1"/>
      <c r="QVV361" s="1"/>
      <c r="QVW361" s="1"/>
      <c r="QVX361" s="1"/>
      <c r="QVY361" s="1"/>
      <c r="QVZ361" s="1"/>
      <c r="QWA361" s="1"/>
      <c r="QWB361" s="1"/>
      <c r="QWC361" s="1"/>
      <c r="QWD361" s="1"/>
      <c r="QWE361" s="1"/>
      <c r="QWF361" s="1"/>
      <c r="QWG361" s="1"/>
      <c r="QWH361" s="1"/>
      <c r="QWI361" s="1"/>
      <c r="QWJ361" s="1"/>
      <c r="QWK361" s="1"/>
      <c r="QWL361" s="1"/>
      <c r="QWM361" s="1"/>
      <c r="QWN361" s="1"/>
      <c r="QWO361" s="1"/>
      <c r="QWP361" s="1"/>
      <c r="QWQ361" s="1"/>
      <c r="QWR361" s="1"/>
      <c r="QWS361" s="1"/>
      <c r="QWT361" s="1"/>
      <c r="QWU361" s="1"/>
      <c r="QWV361" s="1"/>
      <c r="QWW361" s="1"/>
      <c r="QWX361" s="1"/>
      <c r="QWY361" s="1"/>
      <c r="QWZ361" s="1"/>
      <c r="QXA361" s="1"/>
      <c r="QXB361" s="1"/>
      <c r="QXC361" s="1"/>
      <c r="QXD361" s="1"/>
      <c r="QXE361" s="1"/>
      <c r="QXF361" s="1"/>
      <c r="QXG361" s="1"/>
      <c r="QXH361" s="1"/>
      <c r="QXI361" s="1"/>
      <c r="QXJ361" s="1"/>
      <c r="QXK361" s="1"/>
      <c r="QXL361" s="1"/>
      <c r="QXM361" s="1"/>
      <c r="QXN361" s="1"/>
      <c r="QXO361" s="1"/>
      <c r="QXP361" s="1"/>
      <c r="QXQ361" s="1"/>
      <c r="QXR361" s="1"/>
      <c r="QXS361" s="1"/>
      <c r="QXT361" s="1"/>
      <c r="QXU361" s="1"/>
      <c r="QXV361" s="1"/>
      <c r="QXW361" s="1"/>
      <c r="QXX361" s="1"/>
      <c r="QXY361" s="1"/>
      <c r="QXZ361" s="1"/>
      <c r="QYA361" s="1"/>
      <c r="QYB361" s="1"/>
      <c r="QYC361" s="1"/>
      <c r="QYD361" s="1"/>
      <c r="QYE361" s="1"/>
      <c r="QYF361" s="1"/>
      <c r="QYG361" s="1"/>
      <c r="QYH361" s="1"/>
      <c r="QYI361" s="1"/>
      <c r="QYJ361" s="1"/>
      <c r="QYK361" s="1"/>
      <c r="QYL361" s="1"/>
      <c r="QYM361" s="1"/>
      <c r="QYN361" s="1"/>
      <c r="QYO361" s="1"/>
      <c r="QYP361" s="1"/>
      <c r="QYQ361" s="1"/>
      <c r="QYR361" s="1"/>
      <c r="QYS361" s="1"/>
      <c r="QYT361" s="1"/>
      <c r="QYU361" s="1"/>
      <c r="QYV361" s="1"/>
      <c r="QYW361" s="1"/>
      <c r="QYX361" s="1"/>
      <c r="QYY361" s="1"/>
      <c r="QYZ361" s="1"/>
      <c r="QZA361" s="1"/>
      <c r="QZB361" s="1"/>
      <c r="QZC361" s="1"/>
      <c r="QZD361" s="1"/>
      <c r="QZE361" s="1"/>
      <c r="QZF361" s="1"/>
      <c r="QZG361" s="1"/>
      <c r="QZH361" s="1"/>
      <c r="QZI361" s="1"/>
      <c r="QZJ361" s="1"/>
      <c r="QZK361" s="1"/>
      <c r="QZL361" s="1"/>
      <c r="QZM361" s="1"/>
      <c r="QZN361" s="1"/>
      <c r="QZO361" s="1"/>
      <c r="QZP361" s="1"/>
      <c r="QZQ361" s="1"/>
      <c r="QZR361" s="1"/>
      <c r="QZS361" s="1"/>
      <c r="QZT361" s="1"/>
      <c r="QZU361" s="1"/>
      <c r="QZV361" s="1"/>
      <c r="QZW361" s="1"/>
      <c r="QZX361" s="1"/>
      <c r="QZY361" s="1"/>
      <c r="QZZ361" s="1"/>
      <c r="RAA361" s="1"/>
      <c r="RAB361" s="1"/>
      <c r="RAC361" s="1"/>
      <c r="RAD361" s="1"/>
      <c r="RAE361" s="1"/>
      <c r="RAF361" s="1"/>
      <c r="RAG361" s="1"/>
      <c r="RAH361" s="1"/>
      <c r="RAI361" s="1"/>
      <c r="RAJ361" s="1"/>
      <c r="RAK361" s="1"/>
      <c r="RAL361" s="1"/>
      <c r="RAM361" s="1"/>
      <c r="RAN361" s="1"/>
      <c r="RAO361" s="1"/>
      <c r="RAP361" s="1"/>
      <c r="RAQ361" s="1"/>
      <c r="RAR361" s="1"/>
      <c r="RAS361" s="1"/>
      <c r="RAT361" s="1"/>
      <c r="RAU361" s="1"/>
      <c r="RAV361" s="1"/>
      <c r="RAW361" s="1"/>
      <c r="RAX361" s="1"/>
      <c r="RAY361" s="1"/>
      <c r="RAZ361" s="1"/>
      <c r="RBA361" s="1"/>
      <c r="RBB361" s="1"/>
      <c r="RBC361" s="1"/>
      <c r="RBD361" s="1"/>
      <c r="RBE361" s="1"/>
      <c r="RBF361" s="1"/>
      <c r="RBG361" s="1"/>
      <c r="RBH361" s="1"/>
      <c r="RBI361" s="1"/>
      <c r="RBJ361" s="1"/>
      <c r="RBK361" s="1"/>
      <c r="RBL361" s="1"/>
      <c r="RBM361" s="1"/>
      <c r="RBN361" s="1"/>
      <c r="RBO361" s="1"/>
      <c r="RBP361" s="1"/>
      <c r="RBQ361" s="1"/>
      <c r="RBR361" s="1"/>
      <c r="RBS361" s="1"/>
      <c r="RBT361" s="1"/>
      <c r="RBU361" s="1"/>
      <c r="RBV361" s="1"/>
      <c r="RBW361" s="1"/>
      <c r="RBX361" s="1"/>
      <c r="RBY361" s="1"/>
      <c r="RBZ361" s="1"/>
      <c r="RCA361" s="1"/>
      <c r="RCB361" s="1"/>
      <c r="RCC361" s="1"/>
      <c r="RCD361" s="1"/>
      <c r="RCE361" s="1"/>
      <c r="RCF361" s="1"/>
      <c r="RCG361" s="1"/>
      <c r="RCH361" s="1"/>
      <c r="RCI361" s="1"/>
      <c r="RCJ361" s="1"/>
      <c r="RCK361" s="1"/>
      <c r="RCL361" s="1"/>
      <c r="RCM361" s="1"/>
      <c r="RCN361" s="1"/>
      <c r="RCO361" s="1"/>
      <c r="RCP361" s="1"/>
      <c r="RCQ361" s="1"/>
      <c r="RCR361" s="1"/>
      <c r="RCS361" s="1"/>
      <c r="RCT361" s="1"/>
      <c r="RCU361" s="1"/>
      <c r="RCV361" s="1"/>
      <c r="RCW361" s="1"/>
      <c r="RCX361" s="1"/>
      <c r="RCY361" s="1"/>
      <c r="RCZ361" s="1"/>
      <c r="RDA361" s="1"/>
      <c r="RDB361" s="1"/>
      <c r="RDC361" s="1"/>
      <c r="RDD361" s="1"/>
      <c r="RDE361" s="1"/>
      <c r="RDF361" s="1"/>
      <c r="RDG361" s="1"/>
      <c r="RDH361" s="1"/>
      <c r="RDI361" s="1"/>
      <c r="RDJ361" s="1"/>
      <c r="RDK361" s="1"/>
      <c r="RDL361" s="1"/>
      <c r="RDM361" s="1"/>
      <c r="RDN361" s="1"/>
      <c r="RDO361" s="1"/>
      <c r="RDP361" s="1"/>
      <c r="RDQ361" s="1"/>
      <c r="RDR361" s="1"/>
      <c r="RDS361" s="1"/>
      <c r="RDT361" s="1"/>
      <c r="RDU361" s="1"/>
      <c r="RDV361" s="1"/>
      <c r="RDW361" s="1"/>
      <c r="RDX361" s="1"/>
      <c r="RDY361" s="1"/>
      <c r="RDZ361" s="1"/>
      <c r="REA361" s="1"/>
      <c r="REB361" s="1"/>
      <c r="REC361" s="1"/>
      <c r="RED361" s="1"/>
      <c r="REE361" s="1"/>
      <c r="REF361" s="1"/>
      <c r="REG361" s="1"/>
      <c r="REH361" s="1"/>
      <c r="REI361" s="1"/>
      <c r="REJ361" s="1"/>
      <c r="REK361" s="1"/>
      <c r="REL361" s="1"/>
      <c r="REM361" s="1"/>
      <c r="REN361" s="1"/>
      <c r="REO361" s="1"/>
      <c r="REP361" s="1"/>
      <c r="REQ361" s="1"/>
      <c r="RER361" s="1"/>
      <c r="RES361" s="1"/>
      <c r="RET361" s="1"/>
      <c r="REU361" s="1"/>
      <c r="REV361" s="1"/>
      <c r="REW361" s="1"/>
      <c r="REX361" s="1"/>
      <c r="REY361" s="1"/>
      <c r="REZ361" s="1"/>
      <c r="RFA361" s="1"/>
      <c r="RFB361" s="1"/>
      <c r="RFC361" s="1"/>
      <c r="RFD361" s="1"/>
      <c r="RFE361" s="1"/>
      <c r="RFF361" s="1"/>
      <c r="RFG361" s="1"/>
      <c r="RFH361" s="1"/>
      <c r="RFI361" s="1"/>
      <c r="RFJ361" s="1"/>
      <c r="RFK361" s="1"/>
      <c r="RFL361" s="1"/>
      <c r="RFM361" s="1"/>
      <c r="RFN361" s="1"/>
      <c r="RFO361" s="1"/>
      <c r="RFP361" s="1"/>
      <c r="RFQ361" s="1"/>
      <c r="RFR361" s="1"/>
      <c r="RFS361" s="1"/>
      <c r="RFT361" s="1"/>
      <c r="RFU361" s="1"/>
      <c r="RFV361" s="1"/>
      <c r="RFW361" s="1"/>
      <c r="RFX361" s="1"/>
      <c r="RFY361" s="1"/>
      <c r="RFZ361" s="1"/>
      <c r="RGA361" s="1"/>
      <c r="RGB361" s="1"/>
      <c r="RGC361" s="1"/>
      <c r="RGD361" s="1"/>
      <c r="RGE361" s="1"/>
      <c r="RGF361" s="1"/>
      <c r="RGG361" s="1"/>
      <c r="RGH361" s="1"/>
      <c r="RGI361" s="1"/>
      <c r="RGJ361" s="1"/>
      <c r="RGK361" s="1"/>
      <c r="RGL361" s="1"/>
      <c r="RGM361" s="1"/>
      <c r="RGN361" s="1"/>
      <c r="RGO361" s="1"/>
      <c r="RGP361" s="1"/>
      <c r="RGQ361" s="1"/>
      <c r="RGR361" s="1"/>
      <c r="RGS361" s="1"/>
      <c r="RGT361" s="1"/>
      <c r="RGU361" s="1"/>
      <c r="RGV361" s="1"/>
      <c r="RGW361" s="1"/>
      <c r="RGX361" s="1"/>
      <c r="RGY361" s="1"/>
      <c r="RGZ361" s="1"/>
      <c r="RHA361" s="1"/>
      <c r="RHB361" s="1"/>
      <c r="RHC361" s="1"/>
      <c r="RHD361" s="1"/>
      <c r="RHE361" s="1"/>
      <c r="RHF361" s="1"/>
      <c r="RHG361" s="1"/>
      <c r="RHH361" s="1"/>
      <c r="RHI361" s="1"/>
      <c r="RHJ361" s="1"/>
      <c r="RHK361" s="1"/>
      <c r="RHL361" s="1"/>
      <c r="RHM361" s="1"/>
      <c r="RHN361" s="1"/>
      <c r="RHO361" s="1"/>
      <c r="RHP361" s="1"/>
      <c r="RHQ361" s="1"/>
      <c r="RHR361" s="1"/>
      <c r="RHS361" s="1"/>
      <c r="RHT361" s="1"/>
      <c r="RHU361" s="1"/>
      <c r="RHV361" s="1"/>
      <c r="RHW361" s="1"/>
      <c r="RHX361" s="1"/>
      <c r="RHY361" s="1"/>
      <c r="RHZ361" s="1"/>
      <c r="RIA361" s="1"/>
      <c r="RIB361" s="1"/>
      <c r="RIC361" s="1"/>
      <c r="RID361" s="1"/>
      <c r="RIE361" s="1"/>
      <c r="RIF361" s="1"/>
      <c r="RIG361" s="1"/>
      <c r="RIH361" s="1"/>
      <c r="RII361" s="1"/>
      <c r="RIJ361" s="1"/>
      <c r="RIK361" s="1"/>
      <c r="RIL361" s="1"/>
      <c r="RIM361" s="1"/>
      <c r="RIN361" s="1"/>
      <c r="RIO361" s="1"/>
      <c r="RIP361" s="1"/>
      <c r="RIQ361" s="1"/>
      <c r="RIR361" s="1"/>
      <c r="RIS361" s="1"/>
      <c r="RIT361" s="1"/>
      <c r="RIU361" s="1"/>
      <c r="RIV361" s="1"/>
      <c r="RIW361" s="1"/>
      <c r="RIX361" s="1"/>
      <c r="RIY361" s="1"/>
      <c r="RIZ361" s="1"/>
      <c r="RJA361" s="1"/>
      <c r="RJB361" s="1"/>
      <c r="RJC361" s="1"/>
      <c r="RJD361" s="1"/>
      <c r="RJE361" s="1"/>
      <c r="RJF361" s="1"/>
      <c r="RJG361" s="1"/>
      <c r="RJH361" s="1"/>
      <c r="RJI361" s="1"/>
      <c r="RJJ361" s="1"/>
      <c r="RJK361" s="1"/>
      <c r="RJL361" s="1"/>
      <c r="RJM361" s="1"/>
      <c r="RJN361" s="1"/>
      <c r="RJO361" s="1"/>
      <c r="RJP361" s="1"/>
      <c r="RJQ361" s="1"/>
      <c r="RJR361" s="1"/>
      <c r="RJS361" s="1"/>
      <c r="RJT361" s="1"/>
      <c r="RJU361" s="1"/>
      <c r="RJV361" s="1"/>
      <c r="RJW361" s="1"/>
      <c r="RJX361" s="1"/>
      <c r="RJY361" s="1"/>
      <c r="RJZ361" s="1"/>
      <c r="RKA361" s="1"/>
      <c r="RKB361" s="1"/>
      <c r="RKC361" s="1"/>
      <c r="RKD361" s="1"/>
      <c r="RKE361" s="1"/>
      <c r="RKF361" s="1"/>
      <c r="RKG361" s="1"/>
      <c r="RKH361" s="1"/>
      <c r="RKI361" s="1"/>
      <c r="RKJ361" s="1"/>
      <c r="RKK361" s="1"/>
      <c r="RKL361" s="1"/>
      <c r="RKM361" s="1"/>
      <c r="RKN361" s="1"/>
      <c r="RKO361" s="1"/>
      <c r="RKP361" s="1"/>
      <c r="RKQ361" s="1"/>
      <c r="RKR361" s="1"/>
      <c r="RKS361" s="1"/>
      <c r="RKT361" s="1"/>
      <c r="RKU361" s="1"/>
      <c r="RKV361" s="1"/>
      <c r="RKW361" s="1"/>
      <c r="RKX361" s="1"/>
      <c r="RKY361" s="1"/>
      <c r="RKZ361" s="1"/>
      <c r="RLA361" s="1"/>
      <c r="RLB361" s="1"/>
      <c r="RLC361" s="1"/>
      <c r="RLD361" s="1"/>
      <c r="RLE361" s="1"/>
      <c r="RLF361" s="1"/>
      <c r="RLG361" s="1"/>
      <c r="RLH361" s="1"/>
      <c r="RLI361" s="1"/>
      <c r="RLJ361" s="1"/>
      <c r="RLK361" s="1"/>
      <c r="RLL361" s="1"/>
      <c r="RLM361" s="1"/>
      <c r="RLN361" s="1"/>
      <c r="RLO361" s="1"/>
      <c r="RLP361" s="1"/>
      <c r="RLQ361" s="1"/>
      <c r="RLR361" s="1"/>
      <c r="RLS361" s="1"/>
      <c r="RLT361" s="1"/>
      <c r="RLU361" s="1"/>
      <c r="RLV361" s="1"/>
      <c r="RLW361" s="1"/>
      <c r="RLX361" s="1"/>
      <c r="RLY361" s="1"/>
      <c r="RLZ361" s="1"/>
      <c r="RMA361" s="1"/>
      <c r="RMB361" s="1"/>
      <c r="RMC361" s="1"/>
      <c r="RMD361" s="1"/>
      <c r="RME361" s="1"/>
      <c r="RMF361" s="1"/>
      <c r="RMG361" s="1"/>
      <c r="RMH361" s="1"/>
      <c r="RMI361" s="1"/>
      <c r="RMJ361" s="1"/>
      <c r="RMK361" s="1"/>
      <c r="RML361" s="1"/>
      <c r="RMM361" s="1"/>
      <c r="RMN361" s="1"/>
      <c r="RMO361" s="1"/>
      <c r="RMP361" s="1"/>
      <c r="RMQ361" s="1"/>
      <c r="RMR361" s="1"/>
      <c r="RMS361" s="1"/>
      <c r="RMT361" s="1"/>
      <c r="RMU361" s="1"/>
      <c r="RMV361" s="1"/>
      <c r="RMW361" s="1"/>
      <c r="RMX361" s="1"/>
      <c r="RMY361" s="1"/>
      <c r="RMZ361" s="1"/>
      <c r="RNA361" s="1"/>
      <c r="RNB361" s="1"/>
      <c r="RNC361" s="1"/>
      <c r="RND361" s="1"/>
      <c r="RNE361" s="1"/>
      <c r="RNF361" s="1"/>
      <c r="RNG361" s="1"/>
      <c r="RNH361" s="1"/>
      <c r="RNI361" s="1"/>
      <c r="RNJ361" s="1"/>
      <c r="RNK361" s="1"/>
      <c r="RNL361" s="1"/>
      <c r="RNM361" s="1"/>
      <c r="RNN361" s="1"/>
      <c r="RNO361" s="1"/>
      <c r="RNP361" s="1"/>
      <c r="RNQ361" s="1"/>
      <c r="RNR361" s="1"/>
      <c r="RNS361" s="1"/>
      <c r="RNT361" s="1"/>
      <c r="RNU361" s="1"/>
      <c r="RNV361" s="1"/>
      <c r="RNW361" s="1"/>
      <c r="RNX361" s="1"/>
      <c r="RNY361" s="1"/>
      <c r="RNZ361" s="1"/>
      <c r="ROA361" s="1"/>
      <c r="ROB361" s="1"/>
      <c r="ROC361" s="1"/>
      <c r="ROD361" s="1"/>
      <c r="ROE361" s="1"/>
      <c r="ROF361" s="1"/>
      <c r="ROG361" s="1"/>
      <c r="ROH361" s="1"/>
      <c r="ROI361" s="1"/>
      <c r="ROJ361" s="1"/>
      <c r="ROK361" s="1"/>
      <c r="ROL361" s="1"/>
      <c r="ROM361" s="1"/>
      <c r="RON361" s="1"/>
      <c r="ROO361" s="1"/>
      <c r="ROP361" s="1"/>
      <c r="ROQ361" s="1"/>
      <c r="ROR361" s="1"/>
      <c r="ROS361" s="1"/>
      <c r="ROT361" s="1"/>
      <c r="ROU361" s="1"/>
      <c r="ROV361" s="1"/>
      <c r="ROW361" s="1"/>
      <c r="ROX361" s="1"/>
      <c r="ROY361" s="1"/>
      <c r="ROZ361" s="1"/>
      <c r="RPA361" s="1"/>
      <c r="RPB361" s="1"/>
      <c r="RPC361" s="1"/>
      <c r="RPD361" s="1"/>
      <c r="RPE361" s="1"/>
      <c r="RPF361" s="1"/>
      <c r="RPG361" s="1"/>
      <c r="RPH361" s="1"/>
      <c r="RPI361" s="1"/>
      <c r="RPJ361" s="1"/>
      <c r="RPK361" s="1"/>
      <c r="RPL361" s="1"/>
      <c r="RPM361" s="1"/>
      <c r="RPN361" s="1"/>
      <c r="RPO361" s="1"/>
      <c r="RPP361" s="1"/>
      <c r="RPQ361" s="1"/>
      <c r="RPR361" s="1"/>
      <c r="RPS361" s="1"/>
      <c r="RPT361" s="1"/>
      <c r="RPU361" s="1"/>
      <c r="RPV361" s="1"/>
      <c r="RPW361" s="1"/>
      <c r="RPX361" s="1"/>
      <c r="RPY361" s="1"/>
      <c r="RPZ361" s="1"/>
      <c r="RQA361" s="1"/>
      <c r="RQB361" s="1"/>
      <c r="RQC361" s="1"/>
      <c r="RQD361" s="1"/>
      <c r="RQE361" s="1"/>
      <c r="RQF361" s="1"/>
      <c r="RQG361" s="1"/>
      <c r="RQH361" s="1"/>
      <c r="RQI361" s="1"/>
      <c r="RQJ361" s="1"/>
      <c r="RQK361" s="1"/>
      <c r="RQL361" s="1"/>
      <c r="RQM361" s="1"/>
      <c r="RQN361" s="1"/>
      <c r="RQO361" s="1"/>
      <c r="RQP361" s="1"/>
      <c r="RQQ361" s="1"/>
      <c r="RQR361" s="1"/>
      <c r="RQS361" s="1"/>
      <c r="RQT361" s="1"/>
      <c r="RQU361" s="1"/>
      <c r="RQV361" s="1"/>
      <c r="RQW361" s="1"/>
      <c r="RQX361" s="1"/>
      <c r="RQY361" s="1"/>
      <c r="RQZ361" s="1"/>
      <c r="RRA361" s="1"/>
      <c r="RRB361" s="1"/>
      <c r="RRC361" s="1"/>
      <c r="RRD361" s="1"/>
      <c r="RRE361" s="1"/>
      <c r="RRF361" s="1"/>
      <c r="RRG361" s="1"/>
      <c r="RRH361" s="1"/>
      <c r="RRI361" s="1"/>
      <c r="RRJ361" s="1"/>
      <c r="RRK361" s="1"/>
      <c r="RRL361" s="1"/>
      <c r="RRM361" s="1"/>
      <c r="RRN361" s="1"/>
      <c r="RRO361" s="1"/>
      <c r="RRP361" s="1"/>
      <c r="RRQ361" s="1"/>
      <c r="RRR361" s="1"/>
      <c r="RRS361" s="1"/>
      <c r="RRT361" s="1"/>
      <c r="RRU361" s="1"/>
      <c r="RRV361" s="1"/>
      <c r="RRW361" s="1"/>
      <c r="RRX361" s="1"/>
      <c r="RRY361" s="1"/>
      <c r="RRZ361" s="1"/>
      <c r="RSA361" s="1"/>
      <c r="RSB361" s="1"/>
      <c r="RSC361" s="1"/>
      <c r="RSD361" s="1"/>
      <c r="RSE361" s="1"/>
      <c r="RSF361" s="1"/>
      <c r="RSG361" s="1"/>
      <c r="RSH361" s="1"/>
      <c r="RSI361" s="1"/>
      <c r="RSJ361" s="1"/>
      <c r="RSK361" s="1"/>
      <c r="RSL361" s="1"/>
      <c r="RSM361" s="1"/>
      <c r="RSN361" s="1"/>
      <c r="RSO361" s="1"/>
      <c r="RSP361" s="1"/>
      <c r="RSQ361" s="1"/>
      <c r="RSR361" s="1"/>
      <c r="RSS361" s="1"/>
      <c r="RST361" s="1"/>
      <c r="RSU361" s="1"/>
      <c r="RSV361" s="1"/>
      <c r="RSW361" s="1"/>
      <c r="RSX361" s="1"/>
      <c r="RSY361" s="1"/>
      <c r="RSZ361" s="1"/>
      <c r="RTA361" s="1"/>
      <c r="RTB361" s="1"/>
      <c r="RTC361" s="1"/>
      <c r="RTD361" s="1"/>
      <c r="RTE361" s="1"/>
      <c r="RTF361" s="1"/>
      <c r="RTG361" s="1"/>
      <c r="RTH361" s="1"/>
      <c r="RTI361" s="1"/>
      <c r="RTJ361" s="1"/>
      <c r="RTK361" s="1"/>
      <c r="RTL361" s="1"/>
      <c r="RTM361" s="1"/>
      <c r="RTN361" s="1"/>
      <c r="RTO361" s="1"/>
      <c r="RTP361" s="1"/>
      <c r="RTQ361" s="1"/>
      <c r="RTR361" s="1"/>
      <c r="RTS361" s="1"/>
      <c r="RTT361" s="1"/>
      <c r="RTU361" s="1"/>
      <c r="RTV361" s="1"/>
      <c r="RTW361" s="1"/>
      <c r="RTX361" s="1"/>
      <c r="RTY361" s="1"/>
      <c r="RTZ361" s="1"/>
      <c r="RUA361" s="1"/>
      <c r="RUB361" s="1"/>
      <c r="RUC361" s="1"/>
      <c r="RUD361" s="1"/>
      <c r="RUE361" s="1"/>
      <c r="RUF361" s="1"/>
      <c r="RUG361" s="1"/>
      <c r="RUH361" s="1"/>
      <c r="RUI361" s="1"/>
      <c r="RUJ361" s="1"/>
      <c r="RUK361" s="1"/>
      <c r="RUL361" s="1"/>
      <c r="RUM361" s="1"/>
      <c r="RUN361" s="1"/>
      <c r="RUO361" s="1"/>
      <c r="RUP361" s="1"/>
      <c r="RUQ361" s="1"/>
      <c r="RUR361" s="1"/>
      <c r="RUS361" s="1"/>
      <c r="RUT361" s="1"/>
      <c r="RUU361" s="1"/>
      <c r="RUV361" s="1"/>
      <c r="RUW361" s="1"/>
      <c r="RUX361" s="1"/>
      <c r="RUY361" s="1"/>
      <c r="RUZ361" s="1"/>
      <c r="RVA361" s="1"/>
      <c r="RVB361" s="1"/>
      <c r="RVC361" s="1"/>
      <c r="RVD361" s="1"/>
      <c r="RVE361" s="1"/>
      <c r="RVF361" s="1"/>
      <c r="RVG361" s="1"/>
      <c r="RVH361" s="1"/>
      <c r="RVI361" s="1"/>
      <c r="RVJ361" s="1"/>
      <c r="RVK361" s="1"/>
      <c r="RVL361" s="1"/>
      <c r="RVM361" s="1"/>
      <c r="RVN361" s="1"/>
      <c r="RVO361" s="1"/>
      <c r="RVP361" s="1"/>
      <c r="RVQ361" s="1"/>
      <c r="RVR361" s="1"/>
      <c r="RVS361" s="1"/>
      <c r="RVT361" s="1"/>
      <c r="RVU361" s="1"/>
      <c r="RVV361" s="1"/>
      <c r="RVW361" s="1"/>
      <c r="RVX361" s="1"/>
      <c r="RVY361" s="1"/>
      <c r="RVZ361" s="1"/>
      <c r="RWA361" s="1"/>
      <c r="RWB361" s="1"/>
      <c r="RWC361" s="1"/>
      <c r="RWD361" s="1"/>
      <c r="RWE361" s="1"/>
      <c r="RWF361" s="1"/>
      <c r="RWG361" s="1"/>
      <c r="RWH361" s="1"/>
      <c r="RWI361" s="1"/>
      <c r="RWJ361" s="1"/>
      <c r="RWK361" s="1"/>
      <c r="RWL361" s="1"/>
      <c r="RWM361" s="1"/>
      <c r="RWN361" s="1"/>
      <c r="RWO361" s="1"/>
      <c r="RWP361" s="1"/>
      <c r="RWQ361" s="1"/>
      <c r="RWR361" s="1"/>
      <c r="RWS361" s="1"/>
      <c r="RWT361" s="1"/>
      <c r="RWU361" s="1"/>
      <c r="RWV361" s="1"/>
      <c r="RWW361" s="1"/>
      <c r="RWX361" s="1"/>
      <c r="RWY361" s="1"/>
      <c r="RWZ361" s="1"/>
      <c r="RXA361" s="1"/>
      <c r="RXB361" s="1"/>
      <c r="RXC361" s="1"/>
      <c r="RXD361" s="1"/>
      <c r="RXE361" s="1"/>
      <c r="RXF361" s="1"/>
      <c r="RXG361" s="1"/>
      <c r="RXH361" s="1"/>
      <c r="RXI361" s="1"/>
      <c r="RXJ361" s="1"/>
      <c r="RXK361" s="1"/>
      <c r="RXL361" s="1"/>
      <c r="RXM361" s="1"/>
      <c r="RXN361" s="1"/>
      <c r="RXO361" s="1"/>
      <c r="RXP361" s="1"/>
      <c r="RXQ361" s="1"/>
      <c r="RXR361" s="1"/>
      <c r="RXS361" s="1"/>
      <c r="RXT361" s="1"/>
      <c r="RXU361" s="1"/>
      <c r="RXV361" s="1"/>
      <c r="RXW361" s="1"/>
      <c r="RXX361" s="1"/>
      <c r="RXY361" s="1"/>
      <c r="RXZ361" s="1"/>
      <c r="RYA361" s="1"/>
      <c r="RYB361" s="1"/>
      <c r="RYC361" s="1"/>
      <c r="RYD361" s="1"/>
      <c r="RYE361" s="1"/>
      <c r="RYF361" s="1"/>
      <c r="RYG361" s="1"/>
      <c r="RYH361" s="1"/>
      <c r="RYI361" s="1"/>
      <c r="RYJ361" s="1"/>
      <c r="RYK361" s="1"/>
      <c r="RYL361" s="1"/>
      <c r="RYM361" s="1"/>
      <c r="RYN361" s="1"/>
      <c r="RYO361" s="1"/>
      <c r="RYP361" s="1"/>
      <c r="RYQ361" s="1"/>
      <c r="RYR361" s="1"/>
      <c r="RYS361" s="1"/>
      <c r="RYT361" s="1"/>
      <c r="RYU361" s="1"/>
      <c r="RYV361" s="1"/>
      <c r="RYW361" s="1"/>
      <c r="RYX361" s="1"/>
      <c r="RYY361" s="1"/>
      <c r="RYZ361" s="1"/>
      <c r="RZA361" s="1"/>
      <c r="RZB361" s="1"/>
      <c r="RZC361" s="1"/>
      <c r="RZD361" s="1"/>
      <c r="RZE361" s="1"/>
      <c r="RZF361" s="1"/>
      <c r="RZG361" s="1"/>
      <c r="RZH361" s="1"/>
      <c r="RZI361" s="1"/>
      <c r="RZJ361" s="1"/>
      <c r="RZK361" s="1"/>
      <c r="RZL361" s="1"/>
      <c r="RZM361" s="1"/>
      <c r="RZN361" s="1"/>
      <c r="RZO361" s="1"/>
      <c r="RZP361" s="1"/>
      <c r="RZQ361" s="1"/>
      <c r="RZR361" s="1"/>
      <c r="RZS361" s="1"/>
      <c r="RZT361" s="1"/>
      <c r="RZU361" s="1"/>
      <c r="RZV361" s="1"/>
      <c r="RZW361" s="1"/>
      <c r="RZX361" s="1"/>
      <c r="RZY361" s="1"/>
      <c r="RZZ361" s="1"/>
      <c r="SAA361" s="1"/>
      <c r="SAB361" s="1"/>
      <c r="SAC361" s="1"/>
      <c r="SAD361" s="1"/>
      <c r="SAE361" s="1"/>
      <c r="SAF361" s="1"/>
      <c r="SAG361" s="1"/>
      <c r="SAH361" s="1"/>
      <c r="SAI361" s="1"/>
      <c r="SAJ361" s="1"/>
      <c r="SAK361" s="1"/>
      <c r="SAL361" s="1"/>
      <c r="SAM361" s="1"/>
      <c r="SAN361" s="1"/>
      <c r="SAO361" s="1"/>
      <c r="SAP361" s="1"/>
      <c r="SAQ361" s="1"/>
      <c r="SAR361" s="1"/>
      <c r="SAS361" s="1"/>
      <c r="SAT361" s="1"/>
      <c r="SAU361" s="1"/>
      <c r="SAV361" s="1"/>
      <c r="SAW361" s="1"/>
      <c r="SAX361" s="1"/>
      <c r="SAY361" s="1"/>
      <c r="SAZ361" s="1"/>
      <c r="SBA361" s="1"/>
      <c r="SBB361" s="1"/>
      <c r="SBC361" s="1"/>
      <c r="SBD361" s="1"/>
      <c r="SBE361" s="1"/>
      <c r="SBF361" s="1"/>
      <c r="SBG361" s="1"/>
      <c r="SBH361" s="1"/>
      <c r="SBI361" s="1"/>
      <c r="SBJ361" s="1"/>
      <c r="SBK361" s="1"/>
      <c r="SBL361" s="1"/>
      <c r="SBM361" s="1"/>
      <c r="SBN361" s="1"/>
      <c r="SBO361" s="1"/>
      <c r="SBP361" s="1"/>
      <c r="SBQ361" s="1"/>
      <c r="SBR361" s="1"/>
      <c r="SBS361" s="1"/>
      <c r="SBT361" s="1"/>
      <c r="SBU361" s="1"/>
      <c r="SBV361" s="1"/>
      <c r="SBW361" s="1"/>
      <c r="SBX361" s="1"/>
      <c r="SBY361" s="1"/>
      <c r="SBZ361" s="1"/>
      <c r="SCA361" s="1"/>
      <c r="SCB361" s="1"/>
      <c r="SCC361" s="1"/>
      <c r="SCD361" s="1"/>
      <c r="SCE361" s="1"/>
      <c r="SCF361" s="1"/>
      <c r="SCG361" s="1"/>
      <c r="SCH361" s="1"/>
      <c r="SCI361" s="1"/>
      <c r="SCJ361" s="1"/>
      <c r="SCK361" s="1"/>
      <c r="SCL361" s="1"/>
      <c r="SCM361" s="1"/>
      <c r="SCN361" s="1"/>
      <c r="SCO361" s="1"/>
      <c r="SCP361" s="1"/>
      <c r="SCQ361" s="1"/>
      <c r="SCR361" s="1"/>
      <c r="SCS361" s="1"/>
      <c r="SCT361" s="1"/>
      <c r="SCU361" s="1"/>
      <c r="SCV361" s="1"/>
      <c r="SCW361" s="1"/>
      <c r="SCX361" s="1"/>
      <c r="SCY361" s="1"/>
      <c r="SCZ361" s="1"/>
      <c r="SDA361" s="1"/>
      <c r="SDB361" s="1"/>
      <c r="SDC361" s="1"/>
      <c r="SDD361" s="1"/>
      <c r="SDE361" s="1"/>
      <c r="SDF361" s="1"/>
      <c r="SDG361" s="1"/>
      <c r="SDH361" s="1"/>
      <c r="SDI361" s="1"/>
      <c r="SDJ361" s="1"/>
      <c r="SDK361" s="1"/>
      <c r="SDL361" s="1"/>
      <c r="SDM361" s="1"/>
      <c r="SDN361" s="1"/>
      <c r="SDO361" s="1"/>
      <c r="SDP361" s="1"/>
      <c r="SDQ361" s="1"/>
      <c r="SDR361" s="1"/>
      <c r="SDS361" s="1"/>
      <c r="SDT361" s="1"/>
      <c r="SDU361" s="1"/>
      <c r="SDV361" s="1"/>
      <c r="SDW361" s="1"/>
      <c r="SDX361" s="1"/>
      <c r="SDY361" s="1"/>
      <c r="SDZ361" s="1"/>
      <c r="SEA361" s="1"/>
      <c r="SEB361" s="1"/>
      <c r="SEC361" s="1"/>
      <c r="SED361" s="1"/>
      <c r="SEE361" s="1"/>
      <c r="SEF361" s="1"/>
      <c r="SEG361" s="1"/>
      <c r="SEH361" s="1"/>
      <c r="SEI361" s="1"/>
      <c r="SEJ361" s="1"/>
      <c r="SEK361" s="1"/>
      <c r="SEL361" s="1"/>
      <c r="SEM361" s="1"/>
      <c r="SEN361" s="1"/>
      <c r="SEO361" s="1"/>
      <c r="SEP361" s="1"/>
      <c r="SEQ361" s="1"/>
      <c r="SER361" s="1"/>
      <c r="SES361" s="1"/>
      <c r="SET361" s="1"/>
      <c r="SEU361" s="1"/>
      <c r="SEV361" s="1"/>
      <c r="SEW361" s="1"/>
      <c r="SEX361" s="1"/>
      <c r="SEY361" s="1"/>
      <c r="SEZ361" s="1"/>
      <c r="SFA361" s="1"/>
      <c r="SFB361" s="1"/>
      <c r="SFC361" s="1"/>
      <c r="SFD361" s="1"/>
      <c r="SFE361" s="1"/>
      <c r="SFF361" s="1"/>
      <c r="SFG361" s="1"/>
      <c r="SFH361" s="1"/>
      <c r="SFI361" s="1"/>
      <c r="SFJ361" s="1"/>
      <c r="SFK361" s="1"/>
      <c r="SFL361" s="1"/>
      <c r="SFM361" s="1"/>
      <c r="SFN361" s="1"/>
      <c r="SFO361" s="1"/>
      <c r="SFP361" s="1"/>
      <c r="SFQ361" s="1"/>
      <c r="SFR361" s="1"/>
      <c r="SFS361" s="1"/>
      <c r="SFT361" s="1"/>
      <c r="SFU361" s="1"/>
      <c r="SFV361" s="1"/>
      <c r="SFW361" s="1"/>
      <c r="SFX361" s="1"/>
      <c r="SFY361" s="1"/>
      <c r="SFZ361" s="1"/>
      <c r="SGA361" s="1"/>
      <c r="SGB361" s="1"/>
      <c r="SGC361" s="1"/>
      <c r="SGD361" s="1"/>
      <c r="SGE361" s="1"/>
      <c r="SGF361" s="1"/>
      <c r="SGG361" s="1"/>
      <c r="SGH361" s="1"/>
      <c r="SGI361" s="1"/>
      <c r="SGJ361" s="1"/>
      <c r="SGK361" s="1"/>
      <c r="SGL361" s="1"/>
      <c r="SGM361" s="1"/>
      <c r="SGN361" s="1"/>
      <c r="SGO361" s="1"/>
      <c r="SGP361" s="1"/>
      <c r="SGQ361" s="1"/>
      <c r="SGR361" s="1"/>
      <c r="SGS361" s="1"/>
      <c r="SGT361" s="1"/>
      <c r="SGU361" s="1"/>
      <c r="SGV361" s="1"/>
      <c r="SGW361" s="1"/>
      <c r="SGX361" s="1"/>
      <c r="SGY361" s="1"/>
      <c r="SGZ361" s="1"/>
      <c r="SHA361" s="1"/>
      <c r="SHB361" s="1"/>
      <c r="SHC361" s="1"/>
      <c r="SHD361" s="1"/>
      <c r="SHE361" s="1"/>
      <c r="SHF361" s="1"/>
      <c r="SHG361" s="1"/>
      <c r="SHH361" s="1"/>
      <c r="SHI361" s="1"/>
      <c r="SHJ361" s="1"/>
      <c r="SHK361" s="1"/>
      <c r="SHL361" s="1"/>
      <c r="SHM361" s="1"/>
      <c r="SHN361" s="1"/>
      <c r="SHO361" s="1"/>
      <c r="SHP361" s="1"/>
      <c r="SHQ361" s="1"/>
      <c r="SHR361" s="1"/>
      <c r="SHS361" s="1"/>
      <c r="SHT361" s="1"/>
      <c r="SHU361" s="1"/>
      <c r="SHV361" s="1"/>
      <c r="SHW361" s="1"/>
      <c r="SHX361" s="1"/>
      <c r="SHY361" s="1"/>
      <c r="SHZ361" s="1"/>
      <c r="SIA361" s="1"/>
      <c r="SIB361" s="1"/>
      <c r="SIC361" s="1"/>
      <c r="SID361" s="1"/>
      <c r="SIE361" s="1"/>
      <c r="SIF361" s="1"/>
      <c r="SIG361" s="1"/>
      <c r="SIH361" s="1"/>
      <c r="SII361" s="1"/>
      <c r="SIJ361" s="1"/>
      <c r="SIK361" s="1"/>
      <c r="SIL361" s="1"/>
      <c r="SIM361" s="1"/>
      <c r="SIN361" s="1"/>
      <c r="SIO361" s="1"/>
      <c r="SIP361" s="1"/>
      <c r="SIQ361" s="1"/>
      <c r="SIR361" s="1"/>
      <c r="SIS361" s="1"/>
      <c r="SIT361" s="1"/>
      <c r="SIU361" s="1"/>
      <c r="SIV361" s="1"/>
      <c r="SIW361" s="1"/>
      <c r="SIX361" s="1"/>
      <c r="SIY361" s="1"/>
      <c r="SIZ361" s="1"/>
      <c r="SJA361" s="1"/>
      <c r="SJB361" s="1"/>
      <c r="SJC361" s="1"/>
      <c r="SJD361" s="1"/>
      <c r="SJE361" s="1"/>
      <c r="SJF361" s="1"/>
      <c r="SJG361" s="1"/>
      <c r="SJH361" s="1"/>
      <c r="SJI361" s="1"/>
      <c r="SJJ361" s="1"/>
      <c r="SJK361" s="1"/>
      <c r="SJL361" s="1"/>
      <c r="SJM361" s="1"/>
      <c r="SJN361" s="1"/>
      <c r="SJO361" s="1"/>
      <c r="SJP361" s="1"/>
      <c r="SJQ361" s="1"/>
      <c r="SJR361" s="1"/>
      <c r="SJS361" s="1"/>
      <c r="SJT361" s="1"/>
      <c r="SJU361" s="1"/>
      <c r="SJV361" s="1"/>
      <c r="SJW361" s="1"/>
      <c r="SJX361" s="1"/>
      <c r="SJY361" s="1"/>
      <c r="SJZ361" s="1"/>
      <c r="SKA361" s="1"/>
      <c r="SKB361" s="1"/>
      <c r="SKC361" s="1"/>
      <c r="SKD361" s="1"/>
      <c r="SKE361" s="1"/>
      <c r="SKF361" s="1"/>
      <c r="SKG361" s="1"/>
      <c r="SKH361" s="1"/>
      <c r="SKI361" s="1"/>
      <c r="SKJ361" s="1"/>
      <c r="SKK361" s="1"/>
      <c r="SKL361" s="1"/>
      <c r="SKM361" s="1"/>
      <c r="SKN361" s="1"/>
      <c r="SKO361" s="1"/>
      <c r="SKP361" s="1"/>
      <c r="SKQ361" s="1"/>
      <c r="SKR361" s="1"/>
      <c r="SKS361" s="1"/>
      <c r="SKT361" s="1"/>
      <c r="SKU361" s="1"/>
      <c r="SKV361" s="1"/>
      <c r="SKW361" s="1"/>
      <c r="SKX361" s="1"/>
      <c r="SKY361" s="1"/>
      <c r="SKZ361" s="1"/>
      <c r="SLA361" s="1"/>
      <c r="SLB361" s="1"/>
      <c r="SLC361" s="1"/>
      <c r="SLD361" s="1"/>
      <c r="SLE361" s="1"/>
      <c r="SLF361" s="1"/>
      <c r="SLG361" s="1"/>
      <c r="SLH361" s="1"/>
      <c r="SLI361" s="1"/>
      <c r="SLJ361" s="1"/>
      <c r="SLK361" s="1"/>
      <c r="SLL361" s="1"/>
      <c r="SLM361" s="1"/>
      <c r="SLN361" s="1"/>
      <c r="SLO361" s="1"/>
      <c r="SLP361" s="1"/>
      <c r="SLQ361" s="1"/>
      <c r="SLR361" s="1"/>
      <c r="SLS361" s="1"/>
      <c r="SLT361" s="1"/>
      <c r="SLU361" s="1"/>
      <c r="SLV361" s="1"/>
      <c r="SLW361" s="1"/>
      <c r="SLX361" s="1"/>
      <c r="SLY361" s="1"/>
      <c r="SLZ361" s="1"/>
      <c r="SMA361" s="1"/>
      <c r="SMB361" s="1"/>
      <c r="SMC361" s="1"/>
      <c r="SMD361" s="1"/>
      <c r="SME361" s="1"/>
      <c r="SMF361" s="1"/>
      <c r="SMG361" s="1"/>
      <c r="SMH361" s="1"/>
      <c r="SMI361" s="1"/>
      <c r="SMJ361" s="1"/>
      <c r="SMK361" s="1"/>
      <c r="SML361" s="1"/>
      <c r="SMM361" s="1"/>
      <c r="SMN361" s="1"/>
      <c r="SMO361" s="1"/>
      <c r="SMP361" s="1"/>
      <c r="SMQ361" s="1"/>
      <c r="SMR361" s="1"/>
      <c r="SMS361" s="1"/>
      <c r="SMT361" s="1"/>
      <c r="SMU361" s="1"/>
      <c r="SMV361" s="1"/>
      <c r="SMW361" s="1"/>
      <c r="SMX361" s="1"/>
      <c r="SMY361" s="1"/>
      <c r="SMZ361" s="1"/>
      <c r="SNA361" s="1"/>
      <c r="SNB361" s="1"/>
      <c r="SNC361" s="1"/>
      <c r="SND361" s="1"/>
      <c r="SNE361" s="1"/>
      <c r="SNF361" s="1"/>
      <c r="SNG361" s="1"/>
      <c r="SNH361" s="1"/>
      <c r="SNI361" s="1"/>
      <c r="SNJ361" s="1"/>
      <c r="SNK361" s="1"/>
      <c r="SNL361" s="1"/>
      <c r="SNM361" s="1"/>
      <c r="SNN361" s="1"/>
      <c r="SNO361" s="1"/>
      <c r="SNP361" s="1"/>
      <c r="SNQ361" s="1"/>
      <c r="SNR361" s="1"/>
      <c r="SNS361" s="1"/>
      <c r="SNT361" s="1"/>
      <c r="SNU361" s="1"/>
      <c r="SNV361" s="1"/>
      <c r="SNW361" s="1"/>
      <c r="SNX361" s="1"/>
      <c r="SNY361" s="1"/>
      <c r="SNZ361" s="1"/>
      <c r="SOA361" s="1"/>
      <c r="SOB361" s="1"/>
      <c r="SOC361" s="1"/>
      <c r="SOD361" s="1"/>
      <c r="SOE361" s="1"/>
      <c r="SOF361" s="1"/>
      <c r="SOG361" s="1"/>
      <c r="SOH361" s="1"/>
      <c r="SOI361" s="1"/>
      <c r="SOJ361" s="1"/>
      <c r="SOK361" s="1"/>
      <c r="SOL361" s="1"/>
      <c r="SOM361" s="1"/>
      <c r="SON361" s="1"/>
      <c r="SOO361" s="1"/>
      <c r="SOP361" s="1"/>
      <c r="SOQ361" s="1"/>
      <c r="SOR361" s="1"/>
      <c r="SOS361" s="1"/>
      <c r="SOT361" s="1"/>
      <c r="SOU361" s="1"/>
      <c r="SOV361" s="1"/>
      <c r="SOW361" s="1"/>
      <c r="SOX361" s="1"/>
      <c r="SOY361" s="1"/>
      <c r="SOZ361" s="1"/>
      <c r="SPA361" s="1"/>
      <c r="SPB361" s="1"/>
      <c r="SPC361" s="1"/>
      <c r="SPD361" s="1"/>
      <c r="SPE361" s="1"/>
      <c r="SPF361" s="1"/>
      <c r="SPG361" s="1"/>
      <c r="SPH361" s="1"/>
      <c r="SPI361" s="1"/>
      <c r="SPJ361" s="1"/>
      <c r="SPK361" s="1"/>
      <c r="SPL361" s="1"/>
      <c r="SPM361" s="1"/>
      <c r="SPN361" s="1"/>
      <c r="SPO361" s="1"/>
      <c r="SPP361" s="1"/>
      <c r="SPQ361" s="1"/>
      <c r="SPR361" s="1"/>
      <c r="SPS361" s="1"/>
      <c r="SPT361" s="1"/>
      <c r="SPU361" s="1"/>
      <c r="SPV361" s="1"/>
      <c r="SPW361" s="1"/>
      <c r="SPX361" s="1"/>
      <c r="SPY361" s="1"/>
      <c r="SPZ361" s="1"/>
      <c r="SQA361" s="1"/>
      <c r="SQB361" s="1"/>
      <c r="SQC361" s="1"/>
      <c r="SQD361" s="1"/>
      <c r="SQE361" s="1"/>
      <c r="SQF361" s="1"/>
      <c r="SQG361" s="1"/>
      <c r="SQH361" s="1"/>
      <c r="SQI361" s="1"/>
      <c r="SQJ361" s="1"/>
      <c r="SQK361" s="1"/>
      <c r="SQL361" s="1"/>
      <c r="SQM361" s="1"/>
      <c r="SQN361" s="1"/>
      <c r="SQO361" s="1"/>
      <c r="SQP361" s="1"/>
      <c r="SQQ361" s="1"/>
      <c r="SQR361" s="1"/>
      <c r="SQS361" s="1"/>
      <c r="SQT361" s="1"/>
      <c r="SQU361" s="1"/>
      <c r="SQV361" s="1"/>
      <c r="SQW361" s="1"/>
      <c r="SQX361" s="1"/>
      <c r="SQY361" s="1"/>
      <c r="SQZ361" s="1"/>
      <c r="SRA361" s="1"/>
      <c r="SRB361" s="1"/>
      <c r="SRC361" s="1"/>
      <c r="SRD361" s="1"/>
      <c r="SRE361" s="1"/>
      <c r="SRF361" s="1"/>
      <c r="SRG361" s="1"/>
      <c r="SRH361" s="1"/>
      <c r="SRI361" s="1"/>
      <c r="SRJ361" s="1"/>
      <c r="SRK361" s="1"/>
      <c r="SRL361" s="1"/>
      <c r="SRM361" s="1"/>
      <c r="SRN361" s="1"/>
      <c r="SRO361" s="1"/>
      <c r="SRP361" s="1"/>
      <c r="SRQ361" s="1"/>
      <c r="SRR361" s="1"/>
      <c r="SRS361" s="1"/>
      <c r="SRT361" s="1"/>
      <c r="SRU361" s="1"/>
      <c r="SRV361" s="1"/>
      <c r="SRW361" s="1"/>
      <c r="SRX361" s="1"/>
      <c r="SRY361" s="1"/>
      <c r="SRZ361" s="1"/>
      <c r="SSA361" s="1"/>
      <c r="SSB361" s="1"/>
      <c r="SSC361" s="1"/>
      <c r="SSD361" s="1"/>
      <c r="SSE361" s="1"/>
      <c r="SSF361" s="1"/>
      <c r="SSG361" s="1"/>
      <c r="SSH361" s="1"/>
      <c r="SSI361" s="1"/>
      <c r="SSJ361" s="1"/>
      <c r="SSK361" s="1"/>
      <c r="SSL361" s="1"/>
      <c r="SSM361" s="1"/>
      <c r="SSN361" s="1"/>
      <c r="SSO361" s="1"/>
      <c r="SSP361" s="1"/>
      <c r="SSQ361" s="1"/>
      <c r="SSR361" s="1"/>
      <c r="SSS361" s="1"/>
      <c r="SST361" s="1"/>
      <c r="SSU361" s="1"/>
      <c r="SSV361" s="1"/>
      <c r="SSW361" s="1"/>
      <c r="SSX361" s="1"/>
      <c r="SSY361" s="1"/>
      <c r="SSZ361" s="1"/>
      <c r="STA361" s="1"/>
      <c r="STB361" s="1"/>
      <c r="STC361" s="1"/>
      <c r="STD361" s="1"/>
      <c r="STE361" s="1"/>
      <c r="STF361" s="1"/>
      <c r="STG361" s="1"/>
      <c r="STH361" s="1"/>
      <c r="STI361" s="1"/>
      <c r="STJ361" s="1"/>
      <c r="STK361" s="1"/>
      <c r="STL361" s="1"/>
      <c r="STM361" s="1"/>
      <c r="STN361" s="1"/>
      <c r="STO361" s="1"/>
      <c r="STP361" s="1"/>
      <c r="STQ361" s="1"/>
      <c r="STR361" s="1"/>
      <c r="STS361" s="1"/>
      <c r="STT361" s="1"/>
      <c r="STU361" s="1"/>
      <c r="STV361" s="1"/>
      <c r="STW361" s="1"/>
      <c r="STX361" s="1"/>
      <c r="STY361" s="1"/>
      <c r="STZ361" s="1"/>
      <c r="SUA361" s="1"/>
      <c r="SUB361" s="1"/>
      <c r="SUC361" s="1"/>
      <c r="SUD361" s="1"/>
      <c r="SUE361" s="1"/>
      <c r="SUF361" s="1"/>
      <c r="SUG361" s="1"/>
      <c r="SUH361" s="1"/>
      <c r="SUI361" s="1"/>
      <c r="SUJ361" s="1"/>
      <c r="SUK361" s="1"/>
      <c r="SUL361" s="1"/>
      <c r="SUM361" s="1"/>
      <c r="SUN361" s="1"/>
      <c r="SUO361" s="1"/>
      <c r="SUP361" s="1"/>
      <c r="SUQ361" s="1"/>
      <c r="SUR361" s="1"/>
      <c r="SUS361" s="1"/>
      <c r="SUT361" s="1"/>
      <c r="SUU361" s="1"/>
      <c r="SUV361" s="1"/>
      <c r="SUW361" s="1"/>
      <c r="SUX361" s="1"/>
      <c r="SUY361" s="1"/>
      <c r="SUZ361" s="1"/>
      <c r="SVA361" s="1"/>
      <c r="SVB361" s="1"/>
      <c r="SVC361" s="1"/>
      <c r="SVD361" s="1"/>
      <c r="SVE361" s="1"/>
      <c r="SVF361" s="1"/>
      <c r="SVG361" s="1"/>
      <c r="SVH361" s="1"/>
      <c r="SVI361" s="1"/>
      <c r="SVJ361" s="1"/>
      <c r="SVK361" s="1"/>
      <c r="SVL361" s="1"/>
      <c r="SVM361" s="1"/>
      <c r="SVN361" s="1"/>
      <c r="SVO361" s="1"/>
      <c r="SVP361" s="1"/>
      <c r="SVQ361" s="1"/>
      <c r="SVR361" s="1"/>
      <c r="SVS361" s="1"/>
      <c r="SVT361" s="1"/>
      <c r="SVU361" s="1"/>
      <c r="SVV361" s="1"/>
      <c r="SVW361" s="1"/>
      <c r="SVX361" s="1"/>
      <c r="SVY361" s="1"/>
      <c r="SVZ361" s="1"/>
      <c r="SWA361" s="1"/>
      <c r="SWB361" s="1"/>
      <c r="SWC361" s="1"/>
      <c r="SWD361" s="1"/>
      <c r="SWE361" s="1"/>
      <c r="SWF361" s="1"/>
      <c r="SWG361" s="1"/>
      <c r="SWH361" s="1"/>
      <c r="SWI361" s="1"/>
      <c r="SWJ361" s="1"/>
      <c r="SWK361" s="1"/>
      <c r="SWL361" s="1"/>
      <c r="SWM361" s="1"/>
      <c r="SWN361" s="1"/>
      <c r="SWO361" s="1"/>
      <c r="SWP361" s="1"/>
      <c r="SWQ361" s="1"/>
      <c r="SWR361" s="1"/>
      <c r="SWS361" s="1"/>
      <c r="SWT361" s="1"/>
      <c r="SWU361" s="1"/>
      <c r="SWV361" s="1"/>
      <c r="SWW361" s="1"/>
      <c r="SWX361" s="1"/>
      <c r="SWY361" s="1"/>
      <c r="SWZ361" s="1"/>
      <c r="SXA361" s="1"/>
      <c r="SXB361" s="1"/>
      <c r="SXC361" s="1"/>
      <c r="SXD361" s="1"/>
      <c r="SXE361" s="1"/>
      <c r="SXF361" s="1"/>
      <c r="SXG361" s="1"/>
      <c r="SXH361" s="1"/>
      <c r="SXI361" s="1"/>
      <c r="SXJ361" s="1"/>
      <c r="SXK361" s="1"/>
      <c r="SXL361" s="1"/>
      <c r="SXM361" s="1"/>
      <c r="SXN361" s="1"/>
      <c r="SXO361" s="1"/>
      <c r="SXP361" s="1"/>
      <c r="SXQ361" s="1"/>
      <c r="SXR361" s="1"/>
      <c r="SXS361" s="1"/>
      <c r="SXT361" s="1"/>
      <c r="SXU361" s="1"/>
      <c r="SXV361" s="1"/>
      <c r="SXW361" s="1"/>
      <c r="SXX361" s="1"/>
      <c r="SXY361" s="1"/>
      <c r="SXZ361" s="1"/>
      <c r="SYA361" s="1"/>
      <c r="SYB361" s="1"/>
      <c r="SYC361" s="1"/>
      <c r="SYD361" s="1"/>
      <c r="SYE361" s="1"/>
      <c r="SYF361" s="1"/>
      <c r="SYG361" s="1"/>
      <c r="SYH361" s="1"/>
      <c r="SYI361" s="1"/>
      <c r="SYJ361" s="1"/>
      <c r="SYK361" s="1"/>
      <c r="SYL361" s="1"/>
      <c r="SYM361" s="1"/>
      <c r="SYN361" s="1"/>
      <c r="SYO361" s="1"/>
      <c r="SYP361" s="1"/>
      <c r="SYQ361" s="1"/>
      <c r="SYR361" s="1"/>
      <c r="SYS361" s="1"/>
      <c r="SYT361" s="1"/>
      <c r="SYU361" s="1"/>
      <c r="SYV361" s="1"/>
      <c r="SYW361" s="1"/>
      <c r="SYX361" s="1"/>
      <c r="SYY361" s="1"/>
      <c r="SYZ361" s="1"/>
      <c r="SZA361" s="1"/>
      <c r="SZB361" s="1"/>
      <c r="SZC361" s="1"/>
      <c r="SZD361" s="1"/>
      <c r="SZE361" s="1"/>
      <c r="SZF361" s="1"/>
      <c r="SZG361" s="1"/>
      <c r="SZH361" s="1"/>
      <c r="SZI361" s="1"/>
      <c r="SZJ361" s="1"/>
      <c r="SZK361" s="1"/>
      <c r="SZL361" s="1"/>
      <c r="SZM361" s="1"/>
      <c r="SZN361" s="1"/>
      <c r="SZO361" s="1"/>
      <c r="SZP361" s="1"/>
      <c r="SZQ361" s="1"/>
      <c r="SZR361" s="1"/>
      <c r="SZS361" s="1"/>
      <c r="SZT361" s="1"/>
      <c r="SZU361" s="1"/>
      <c r="SZV361" s="1"/>
      <c r="SZW361" s="1"/>
      <c r="SZX361" s="1"/>
      <c r="SZY361" s="1"/>
      <c r="SZZ361" s="1"/>
      <c r="TAA361" s="1"/>
      <c r="TAB361" s="1"/>
      <c r="TAC361" s="1"/>
      <c r="TAD361" s="1"/>
      <c r="TAE361" s="1"/>
      <c r="TAF361" s="1"/>
      <c r="TAG361" s="1"/>
      <c r="TAH361" s="1"/>
      <c r="TAI361" s="1"/>
      <c r="TAJ361" s="1"/>
      <c r="TAK361" s="1"/>
      <c r="TAL361" s="1"/>
      <c r="TAM361" s="1"/>
      <c r="TAN361" s="1"/>
      <c r="TAO361" s="1"/>
      <c r="TAP361" s="1"/>
      <c r="TAQ361" s="1"/>
      <c r="TAR361" s="1"/>
      <c r="TAS361" s="1"/>
      <c r="TAT361" s="1"/>
      <c r="TAU361" s="1"/>
      <c r="TAV361" s="1"/>
      <c r="TAW361" s="1"/>
      <c r="TAX361" s="1"/>
      <c r="TAY361" s="1"/>
      <c r="TAZ361" s="1"/>
      <c r="TBA361" s="1"/>
      <c r="TBB361" s="1"/>
      <c r="TBC361" s="1"/>
      <c r="TBD361" s="1"/>
      <c r="TBE361" s="1"/>
      <c r="TBF361" s="1"/>
      <c r="TBG361" s="1"/>
      <c r="TBH361" s="1"/>
      <c r="TBI361" s="1"/>
      <c r="TBJ361" s="1"/>
      <c r="TBK361" s="1"/>
      <c r="TBL361" s="1"/>
      <c r="TBM361" s="1"/>
      <c r="TBN361" s="1"/>
      <c r="TBO361" s="1"/>
      <c r="TBP361" s="1"/>
      <c r="TBQ361" s="1"/>
      <c r="TBR361" s="1"/>
      <c r="TBS361" s="1"/>
      <c r="TBT361" s="1"/>
      <c r="TBU361" s="1"/>
      <c r="TBV361" s="1"/>
      <c r="TBW361" s="1"/>
      <c r="TBX361" s="1"/>
      <c r="TBY361" s="1"/>
      <c r="TBZ361" s="1"/>
      <c r="TCA361" s="1"/>
      <c r="TCB361" s="1"/>
      <c r="TCC361" s="1"/>
      <c r="TCD361" s="1"/>
      <c r="TCE361" s="1"/>
      <c r="TCF361" s="1"/>
      <c r="TCG361" s="1"/>
      <c r="TCH361" s="1"/>
      <c r="TCI361" s="1"/>
      <c r="TCJ361" s="1"/>
      <c r="TCK361" s="1"/>
      <c r="TCL361" s="1"/>
      <c r="TCM361" s="1"/>
      <c r="TCN361" s="1"/>
      <c r="TCO361" s="1"/>
      <c r="TCP361" s="1"/>
      <c r="TCQ361" s="1"/>
      <c r="TCR361" s="1"/>
      <c r="TCS361" s="1"/>
      <c r="TCT361" s="1"/>
      <c r="TCU361" s="1"/>
      <c r="TCV361" s="1"/>
      <c r="TCW361" s="1"/>
      <c r="TCX361" s="1"/>
      <c r="TCY361" s="1"/>
      <c r="TCZ361" s="1"/>
      <c r="TDA361" s="1"/>
      <c r="TDB361" s="1"/>
      <c r="TDC361" s="1"/>
      <c r="TDD361" s="1"/>
      <c r="TDE361" s="1"/>
      <c r="TDF361" s="1"/>
      <c r="TDG361" s="1"/>
      <c r="TDH361" s="1"/>
      <c r="TDI361" s="1"/>
      <c r="TDJ361" s="1"/>
      <c r="TDK361" s="1"/>
      <c r="TDL361" s="1"/>
      <c r="TDM361" s="1"/>
      <c r="TDN361" s="1"/>
      <c r="TDO361" s="1"/>
      <c r="TDP361" s="1"/>
      <c r="TDQ361" s="1"/>
      <c r="TDR361" s="1"/>
      <c r="TDS361" s="1"/>
      <c r="TDT361" s="1"/>
      <c r="TDU361" s="1"/>
      <c r="TDV361" s="1"/>
      <c r="TDW361" s="1"/>
      <c r="TDX361" s="1"/>
      <c r="TDY361" s="1"/>
      <c r="TDZ361" s="1"/>
      <c r="TEA361" s="1"/>
      <c r="TEB361" s="1"/>
      <c r="TEC361" s="1"/>
      <c r="TED361" s="1"/>
      <c r="TEE361" s="1"/>
      <c r="TEF361" s="1"/>
      <c r="TEG361" s="1"/>
      <c r="TEH361" s="1"/>
      <c r="TEI361" s="1"/>
      <c r="TEJ361" s="1"/>
      <c r="TEK361" s="1"/>
      <c r="TEL361" s="1"/>
      <c r="TEM361" s="1"/>
      <c r="TEN361" s="1"/>
      <c r="TEO361" s="1"/>
      <c r="TEP361" s="1"/>
      <c r="TEQ361" s="1"/>
      <c r="TER361" s="1"/>
      <c r="TES361" s="1"/>
      <c r="TET361" s="1"/>
      <c r="TEU361" s="1"/>
      <c r="TEV361" s="1"/>
      <c r="TEW361" s="1"/>
      <c r="TEX361" s="1"/>
      <c r="TEY361" s="1"/>
      <c r="TEZ361" s="1"/>
      <c r="TFA361" s="1"/>
      <c r="TFB361" s="1"/>
      <c r="TFC361" s="1"/>
      <c r="TFD361" s="1"/>
      <c r="TFE361" s="1"/>
      <c r="TFF361" s="1"/>
      <c r="TFG361" s="1"/>
      <c r="TFH361" s="1"/>
      <c r="TFI361" s="1"/>
      <c r="TFJ361" s="1"/>
      <c r="TFK361" s="1"/>
      <c r="TFL361" s="1"/>
      <c r="TFM361" s="1"/>
      <c r="TFN361" s="1"/>
      <c r="TFO361" s="1"/>
      <c r="TFP361" s="1"/>
      <c r="TFQ361" s="1"/>
      <c r="TFR361" s="1"/>
      <c r="TFS361" s="1"/>
      <c r="TFT361" s="1"/>
      <c r="TFU361" s="1"/>
      <c r="TFV361" s="1"/>
      <c r="TFW361" s="1"/>
      <c r="TFX361" s="1"/>
      <c r="TFY361" s="1"/>
      <c r="TFZ361" s="1"/>
      <c r="TGA361" s="1"/>
      <c r="TGB361" s="1"/>
      <c r="TGC361" s="1"/>
      <c r="TGD361" s="1"/>
      <c r="TGE361" s="1"/>
      <c r="TGF361" s="1"/>
      <c r="TGG361" s="1"/>
      <c r="TGH361" s="1"/>
      <c r="TGI361" s="1"/>
      <c r="TGJ361" s="1"/>
      <c r="TGK361" s="1"/>
      <c r="TGL361" s="1"/>
      <c r="TGM361" s="1"/>
      <c r="TGN361" s="1"/>
      <c r="TGO361" s="1"/>
      <c r="TGP361" s="1"/>
      <c r="TGQ361" s="1"/>
      <c r="TGR361" s="1"/>
      <c r="TGS361" s="1"/>
      <c r="TGT361" s="1"/>
      <c r="TGU361" s="1"/>
      <c r="TGV361" s="1"/>
      <c r="TGW361" s="1"/>
      <c r="TGX361" s="1"/>
      <c r="TGY361" s="1"/>
      <c r="TGZ361" s="1"/>
      <c r="THA361" s="1"/>
      <c r="THB361" s="1"/>
      <c r="THC361" s="1"/>
      <c r="THD361" s="1"/>
      <c r="THE361" s="1"/>
      <c r="THF361" s="1"/>
      <c r="THG361" s="1"/>
      <c r="THH361" s="1"/>
      <c r="THI361" s="1"/>
      <c r="THJ361" s="1"/>
      <c r="THK361" s="1"/>
      <c r="THL361" s="1"/>
      <c r="THM361" s="1"/>
      <c r="THN361" s="1"/>
      <c r="THO361" s="1"/>
      <c r="THP361" s="1"/>
      <c r="THQ361" s="1"/>
      <c r="THR361" s="1"/>
      <c r="THS361" s="1"/>
      <c r="THT361" s="1"/>
      <c r="THU361" s="1"/>
      <c r="THV361" s="1"/>
      <c r="THW361" s="1"/>
      <c r="THX361" s="1"/>
      <c r="THY361" s="1"/>
      <c r="THZ361" s="1"/>
      <c r="TIA361" s="1"/>
      <c r="TIB361" s="1"/>
      <c r="TIC361" s="1"/>
      <c r="TID361" s="1"/>
      <c r="TIE361" s="1"/>
      <c r="TIF361" s="1"/>
      <c r="TIG361" s="1"/>
      <c r="TIH361" s="1"/>
      <c r="TII361" s="1"/>
      <c r="TIJ361" s="1"/>
      <c r="TIK361" s="1"/>
      <c r="TIL361" s="1"/>
      <c r="TIM361" s="1"/>
      <c r="TIN361" s="1"/>
      <c r="TIO361" s="1"/>
      <c r="TIP361" s="1"/>
      <c r="TIQ361" s="1"/>
      <c r="TIR361" s="1"/>
      <c r="TIS361" s="1"/>
      <c r="TIT361" s="1"/>
      <c r="TIU361" s="1"/>
      <c r="TIV361" s="1"/>
      <c r="TIW361" s="1"/>
      <c r="TIX361" s="1"/>
      <c r="TIY361" s="1"/>
      <c r="TIZ361" s="1"/>
      <c r="TJA361" s="1"/>
      <c r="TJB361" s="1"/>
      <c r="TJC361" s="1"/>
      <c r="TJD361" s="1"/>
      <c r="TJE361" s="1"/>
      <c r="TJF361" s="1"/>
      <c r="TJG361" s="1"/>
      <c r="TJH361" s="1"/>
      <c r="TJI361" s="1"/>
      <c r="TJJ361" s="1"/>
      <c r="TJK361" s="1"/>
      <c r="TJL361" s="1"/>
      <c r="TJM361" s="1"/>
      <c r="TJN361" s="1"/>
      <c r="TJO361" s="1"/>
      <c r="TJP361" s="1"/>
      <c r="TJQ361" s="1"/>
      <c r="TJR361" s="1"/>
      <c r="TJS361" s="1"/>
      <c r="TJT361" s="1"/>
      <c r="TJU361" s="1"/>
      <c r="TJV361" s="1"/>
      <c r="TJW361" s="1"/>
      <c r="TJX361" s="1"/>
      <c r="TJY361" s="1"/>
      <c r="TJZ361" s="1"/>
      <c r="TKA361" s="1"/>
      <c r="TKB361" s="1"/>
      <c r="TKC361" s="1"/>
      <c r="TKD361" s="1"/>
      <c r="TKE361" s="1"/>
      <c r="TKF361" s="1"/>
      <c r="TKG361" s="1"/>
      <c r="TKH361" s="1"/>
      <c r="TKI361" s="1"/>
      <c r="TKJ361" s="1"/>
      <c r="TKK361" s="1"/>
      <c r="TKL361" s="1"/>
      <c r="TKM361" s="1"/>
      <c r="TKN361" s="1"/>
      <c r="TKO361" s="1"/>
      <c r="TKP361" s="1"/>
      <c r="TKQ361" s="1"/>
      <c r="TKR361" s="1"/>
      <c r="TKS361" s="1"/>
      <c r="TKT361" s="1"/>
      <c r="TKU361" s="1"/>
      <c r="TKV361" s="1"/>
      <c r="TKW361" s="1"/>
      <c r="TKX361" s="1"/>
      <c r="TKY361" s="1"/>
      <c r="TKZ361" s="1"/>
      <c r="TLA361" s="1"/>
      <c r="TLB361" s="1"/>
      <c r="TLC361" s="1"/>
      <c r="TLD361" s="1"/>
      <c r="TLE361" s="1"/>
      <c r="TLF361" s="1"/>
      <c r="TLG361" s="1"/>
      <c r="TLH361" s="1"/>
      <c r="TLI361" s="1"/>
      <c r="TLJ361" s="1"/>
      <c r="TLK361" s="1"/>
      <c r="TLL361" s="1"/>
      <c r="TLM361" s="1"/>
      <c r="TLN361" s="1"/>
      <c r="TLO361" s="1"/>
      <c r="TLP361" s="1"/>
      <c r="TLQ361" s="1"/>
      <c r="TLR361" s="1"/>
      <c r="TLS361" s="1"/>
      <c r="TLT361" s="1"/>
      <c r="TLU361" s="1"/>
      <c r="TLV361" s="1"/>
      <c r="TLW361" s="1"/>
      <c r="TLX361" s="1"/>
      <c r="TLY361" s="1"/>
      <c r="TLZ361" s="1"/>
      <c r="TMA361" s="1"/>
      <c r="TMB361" s="1"/>
      <c r="TMC361" s="1"/>
      <c r="TMD361" s="1"/>
      <c r="TME361" s="1"/>
      <c r="TMF361" s="1"/>
      <c r="TMG361" s="1"/>
      <c r="TMH361" s="1"/>
      <c r="TMI361" s="1"/>
      <c r="TMJ361" s="1"/>
      <c r="TMK361" s="1"/>
      <c r="TML361" s="1"/>
      <c r="TMM361" s="1"/>
      <c r="TMN361" s="1"/>
      <c r="TMO361" s="1"/>
      <c r="TMP361" s="1"/>
      <c r="TMQ361" s="1"/>
      <c r="TMR361" s="1"/>
      <c r="TMS361" s="1"/>
      <c r="TMT361" s="1"/>
      <c r="TMU361" s="1"/>
      <c r="TMV361" s="1"/>
      <c r="TMW361" s="1"/>
      <c r="TMX361" s="1"/>
      <c r="TMY361" s="1"/>
      <c r="TMZ361" s="1"/>
      <c r="TNA361" s="1"/>
      <c r="TNB361" s="1"/>
      <c r="TNC361" s="1"/>
      <c r="TND361" s="1"/>
      <c r="TNE361" s="1"/>
      <c r="TNF361" s="1"/>
      <c r="TNG361" s="1"/>
      <c r="TNH361" s="1"/>
      <c r="TNI361" s="1"/>
      <c r="TNJ361" s="1"/>
      <c r="TNK361" s="1"/>
      <c r="TNL361" s="1"/>
      <c r="TNM361" s="1"/>
      <c r="TNN361" s="1"/>
      <c r="TNO361" s="1"/>
      <c r="TNP361" s="1"/>
      <c r="TNQ361" s="1"/>
      <c r="TNR361" s="1"/>
      <c r="TNS361" s="1"/>
      <c r="TNT361" s="1"/>
      <c r="TNU361" s="1"/>
      <c r="TNV361" s="1"/>
      <c r="TNW361" s="1"/>
      <c r="TNX361" s="1"/>
      <c r="TNY361" s="1"/>
      <c r="TNZ361" s="1"/>
      <c r="TOA361" s="1"/>
      <c r="TOB361" s="1"/>
      <c r="TOC361" s="1"/>
      <c r="TOD361" s="1"/>
      <c r="TOE361" s="1"/>
      <c r="TOF361" s="1"/>
      <c r="TOG361" s="1"/>
      <c r="TOH361" s="1"/>
      <c r="TOI361" s="1"/>
      <c r="TOJ361" s="1"/>
      <c r="TOK361" s="1"/>
      <c r="TOL361" s="1"/>
      <c r="TOM361" s="1"/>
      <c r="TON361" s="1"/>
      <c r="TOO361" s="1"/>
      <c r="TOP361" s="1"/>
      <c r="TOQ361" s="1"/>
      <c r="TOR361" s="1"/>
      <c r="TOS361" s="1"/>
      <c r="TOT361" s="1"/>
      <c r="TOU361" s="1"/>
      <c r="TOV361" s="1"/>
      <c r="TOW361" s="1"/>
      <c r="TOX361" s="1"/>
      <c r="TOY361" s="1"/>
      <c r="TOZ361" s="1"/>
      <c r="TPA361" s="1"/>
      <c r="TPB361" s="1"/>
      <c r="TPC361" s="1"/>
      <c r="TPD361" s="1"/>
      <c r="TPE361" s="1"/>
      <c r="TPF361" s="1"/>
      <c r="TPG361" s="1"/>
      <c r="TPH361" s="1"/>
      <c r="TPI361" s="1"/>
      <c r="TPJ361" s="1"/>
      <c r="TPK361" s="1"/>
      <c r="TPL361" s="1"/>
      <c r="TPM361" s="1"/>
      <c r="TPN361" s="1"/>
      <c r="TPO361" s="1"/>
      <c r="TPP361" s="1"/>
      <c r="TPQ361" s="1"/>
      <c r="TPR361" s="1"/>
      <c r="TPS361" s="1"/>
      <c r="TPT361" s="1"/>
      <c r="TPU361" s="1"/>
      <c r="TPV361" s="1"/>
      <c r="TPW361" s="1"/>
      <c r="TPX361" s="1"/>
      <c r="TPY361" s="1"/>
      <c r="TPZ361" s="1"/>
      <c r="TQA361" s="1"/>
      <c r="TQB361" s="1"/>
      <c r="TQC361" s="1"/>
      <c r="TQD361" s="1"/>
      <c r="TQE361" s="1"/>
      <c r="TQF361" s="1"/>
      <c r="TQG361" s="1"/>
      <c r="TQH361" s="1"/>
      <c r="TQI361" s="1"/>
      <c r="TQJ361" s="1"/>
      <c r="TQK361" s="1"/>
      <c r="TQL361" s="1"/>
      <c r="TQM361" s="1"/>
      <c r="TQN361" s="1"/>
      <c r="TQO361" s="1"/>
      <c r="TQP361" s="1"/>
      <c r="TQQ361" s="1"/>
      <c r="TQR361" s="1"/>
      <c r="TQS361" s="1"/>
      <c r="TQT361" s="1"/>
      <c r="TQU361" s="1"/>
      <c r="TQV361" s="1"/>
      <c r="TQW361" s="1"/>
      <c r="TQX361" s="1"/>
      <c r="TQY361" s="1"/>
      <c r="TQZ361" s="1"/>
      <c r="TRA361" s="1"/>
      <c r="TRB361" s="1"/>
      <c r="TRC361" s="1"/>
      <c r="TRD361" s="1"/>
      <c r="TRE361" s="1"/>
      <c r="TRF361" s="1"/>
      <c r="TRG361" s="1"/>
      <c r="TRH361" s="1"/>
      <c r="TRI361" s="1"/>
      <c r="TRJ361" s="1"/>
      <c r="TRK361" s="1"/>
      <c r="TRL361" s="1"/>
      <c r="TRM361" s="1"/>
      <c r="TRN361" s="1"/>
      <c r="TRO361" s="1"/>
      <c r="TRP361" s="1"/>
      <c r="TRQ361" s="1"/>
      <c r="TRR361" s="1"/>
      <c r="TRS361" s="1"/>
      <c r="TRT361" s="1"/>
      <c r="TRU361" s="1"/>
      <c r="TRV361" s="1"/>
      <c r="TRW361" s="1"/>
      <c r="TRX361" s="1"/>
      <c r="TRY361" s="1"/>
      <c r="TRZ361" s="1"/>
      <c r="TSA361" s="1"/>
      <c r="TSB361" s="1"/>
      <c r="TSC361" s="1"/>
      <c r="TSD361" s="1"/>
      <c r="TSE361" s="1"/>
      <c r="TSF361" s="1"/>
      <c r="TSG361" s="1"/>
      <c r="TSH361" s="1"/>
      <c r="TSI361" s="1"/>
      <c r="TSJ361" s="1"/>
      <c r="TSK361" s="1"/>
      <c r="TSL361" s="1"/>
      <c r="TSM361" s="1"/>
      <c r="TSN361" s="1"/>
      <c r="TSO361" s="1"/>
      <c r="TSP361" s="1"/>
      <c r="TSQ361" s="1"/>
      <c r="TSR361" s="1"/>
      <c r="TSS361" s="1"/>
      <c r="TST361" s="1"/>
      <c r="TSU361" s="1"/>
      <c r="TSV361" s="1"/>
      <c r="TSW361" s="1"/>
      <c r="TSX361" s="1"/>
      <c r="TSY361" s="1"/>
      <c r="TSZ361" s="1"/>
      <c r="TTA361" s="1"/>
      <c r="TTB361" s="1"/>
      <c r="TTC361" s="1"/>
      <c r="TTD361" s="1"/>
      <c r="TTE361" s="1"/>
      <c r="TTF361" s="1"/>
      <c r="TTG361" s="1"/>
      <c r="TTH361" s="1"/>
      <c r="TTI361" s="1"/>
      <c r="TTJ361" s="1"/>
      <c r="TTK361" s="1"/>
      <c r="TTL361" s="1"/>
      <c r="TTM361" s="1"/>
      <c r="TTN361" s="1"/>
      <c r="TTO361" s="1"/>
      <c r="TTP361" s="1"/>
      <c r="TTQ361" s="1"/>
      <c r="TTR361" s="1"/>
      <c r="TTS361" s="1"/>
      <c r="TTT361" s="1"/>
      <c r="TTU361" s="1"/>
      <c r="TTV361" s="1"/>
      <c r="TTW361" s="1"/>
      <c r="TTX361" s="1"/>
      <c r="TTY361" s="1"/>
      <c r="TTZ361" s="1"/>
      <c r="TUA361" s="1"/>
      <c r="TUB361" s="1"/>
      <c r="TUC361" s="1"/>
      <c r="TUD361" s="1"/>
      <c r="TUE361" s="1"/>
      <c r="TUF361" s="1"/>
      <c r="TUG361" s="1"/>
      <c r="TUH361" s="1"/>
      <c r="TUI361" s="1"/>
      <c r="TUJ361" s="1"/>
      <c r="TUK361" s="1"/>
      <c r="TUL361" s="1"/>
      <c r="TUM361" s="1"/>
      <c r="TUN361" s="1"/>
      <c r="TUO361" s="1"/>
      <c r="TUP361" s="1"/>
      <c r="TUQ361" s="1"/>
      <c r="TUR361" s="1"/>
      <c r="TUS361" s="1"/>
      <c r="TUT361" s="1"/>
      <c r="TUU361" s="1"/>
      <c r="TUV361" s="1"/>
      <c r="TUW361" s="1"/>
      <c r="TUX361" s="1"/>
      <c r="TUY361" s="1"/>
      <c r="TUZ361" s="1"/>
      <c r="TVA361" s="1"/>
      <c r="TVB361" s="1"/>
      <c r="TVC361" s="1"/>
      <c r="TVD361" s="1"/>
      <c r="TVE361" s="1"/>
      <c r="TVF361" s="1"/>
      <c r="TVG361" s="1"/>
      <c r="TVH361" s="1"/>
      <c r="TVI361" s="1"/>
      <c r="TVJ361" s="1"/>
      <c r="TVK361" s="1"/>
      <c r="TVL361" s="1"/>
      <c r="TVM361" s="1"/>
      <c r="TVN361" s="1"/>
      <c r="TVO361" s="1"/>
      <c r="TVP361" s="1"/>
      <c r="TVQ361" s="1"/>
      <c r="TVR361" s="1"/>
      <c r="TVS361" s="1"/>
      <c r="TVT361" s="1"/>
      <c r="TVU361" s="1"/>
      <c r="TVV361" s="1"/>
      <c r="TVW361" s="1"/>
      <c r="TVX361" s="1"/>
      <c r="TVY361" s="1"/>
      <c r="TVZ361" s="1"/>
      <c r="TWA361" s="1"/>
      <c r="TWB361" s="1"/>
      <c r="TWC361" s="1"/>
      <c r="TWD361" s="1"/>
      <c r="TWE361" s="1"/>
      <c r="TWF361" s="1"/>
      <c r="TWG361" s="1"/>
      <c r="TWH361" s="1"/>
      <c r="TWI361" s="1"/>
      <c r="TWJ361" s="1"/>
      <c r="TWK361" s="1"/>
      <c r="TWL361" s="1"/>
      <c r="TWM361" s="1"/>
      <c r="TWN361" s="1"/>
      <c r="TWO361" s="1"/>
      <c r="TWP361" s="1"/>
      <c r="TWQ361" s="1"/>
      <c r="TWR361" s="1"/>
      <c r="TWS361" s="1"/>
      <c r="TWT361" s="1"/>
      <c r="TWU361" s="1"/>
      <c r="TWV361" s="1"/>
      <c r="TWW361" s="1"/>
      <c r="TWX361" s="1"/>
      <c r="TWY361" s="1"/>
      <c r="TWZ361" s="1"/>
      <c r="TXA361" s="1"/>
      <c r="TXB361" s="1"/>
      <c r="TXC361" s="1"/>
      <c r="TXD361" s="1"/>
      <c r="TXE361" s="1"/>
      <c r="TXF361" s="1"/>
      <c r="TXG361" s="1"/>
      <c r="TXH361" s="1"/>
      <c r="TXI361" s="1"/>
      <c r="TXJ361" s="1"/>
      <c r="TXK361" s="1"/>
      <c r="TXL361" s="1"/>
      <c r="TXM361" s="1"/>
      <c r="TXN361" s="1"/>
      <c r="TXO361" s="1"/>
      <c r="TXP361" s="1"/>
      <c r="TXQ361" s="1"/>
      <c r="TXR361" s="1"/>
      <c r="TXS361" s="1"/>
      <c r="TXT361" s="1"/>
      <c r="TXU361" s="1"/>
      <c r="TXV361" s="1"/>
      <c r="TXW361" s="1"/>
      <c r="TXX361" s="1"/>
      <c r="TXY361" s="1"/>
      <c r="TXZ361" s="1"/>
      <c r="TYA361" s="1"/>
      <c r="TYB361" s="1"/>
      <c r="TYC361" s="1"/>
      <c r="TYD361" s="1"/>
      <c r="TYE361" s="1"/>
      <c r="TYF361" s="1"/>
      <c r="TYG361" s="1"/>
      <c r="TYH361" s="1"/>
      <c r="TYI361" s="1"/>
      <c r="TYJ361" s="1"/>
      <c r="TYK361" s="1"/>
      <c r="TYL361" s="1"/>
      <c r="TYM361" s="1"/>
      <c r="TYN361" s="1"/>
      <c r="TYO361" s="1"/>
      <c r="TYP361" s="1"/>
      <c r="TYQ361" s="1"/>
      <c r="TYR361" s="1"/>
      <c r="TYS361" s="1"/>
      <c r="TYT361" s="1"/>
      <c r="TYU361" s="1"/>
      <c r="TYV361" s="1"/>
      <c r="TYW361" s="1"/>
      <c r="TYX361" s="1"/>
      <c r="TYY361" s="1"/>
      <c r="TYZ361" s="1"/>
      <c r="TZA361" s="1"/>
      <c r="TZB361" s="1"/>
      <c r="TZC361" s="1"/>
      <c r="TZD361" s="1"/>
      <c r="TZE361" s="1"/>
      <c r="TZF361" s="1"/>
      <c r="TZG361" s="1"/>
      <c r="TZH361" s="1"/>
      <c r="TZI361" s="1"/>
      <c r="TZJ361" s="1"/>
      <c r="TZK361" s="1"/>
      <c r="TZL361" s="1"/>
      <c r="TZM361" s="1"/>
      <c r="TZN361" s="1"/>
      <c r="TZO361" s="1"/>
      <c r="TZP361" s="1"/>
      <c r="TZQ361" s="1"/>
      <c r="TZR361" s="1"/>
      <c r="TZS361" s="1"/>
      <c r="TZT361" s="1"/>
      <c r="TZU361" s="1"/>
      <c r="TZV361" s="1"/>
      <c r="TZW361" s="1"/>
      <c r="TZX361" s="1"/>
      <c r="TZY361" s="1"/>
      <c r="TZZ361" s="1"/>
      <c r="UAA361" s="1"/>
      <c r="UAB361" s="1"/>
      <c r="UAC361" s="1"/>
      <c r="UAD361" s="1"/>
      <c r="UAE361" s="1"/>
      <c r="UAF361" s="1"/>
      <c r="UAG361" s="1"/>
      <c r="UAH361" s="1"/>
      <c r="UAI361" s="1"/>
      <c r="UAJ361" s="1"/>
      <c r="UAK361" s="1"/>
      <c r="UAL361" s="1"/>
      <c r="UAM361" s="1"/>
      <c r="UAN361" s="1"/>
      <c r="UAO361" s="1"/>
      <c r="UAP361" s="1"/>
      <c r="UAQ361" s="1"/>
      <c r="UAR361" s="1"/>
      <c r="UAS361" s="1"/>
      <c r="UAT361" s="1"/>
      <c r="UAU361" s="1"/>
      <c r="UAV361" s="1"/>
      <c r="UAW361" s="1"/>
      <c r="UAX361" s="1"/>
      <c r="UAY361" s="1"/>
      <c r="UAZ361" s="1"/>
      <c r="UBA361" s="1"/>
      <c r="UBB361" s="1"/>
      <c r="UBC361" s="1"/>
      <c r="UBD361" s="1"/>
      <c r="UBE361" s="1"/>
      <c r="UBF361" s="1"/>
      <c r="UBG361" s="1"/>
      <c r="UBH361" s="1"/>
      <c r="UBI361" s="1"/>
      <c r="UBJ361" s="1"/>
      <c r="UBK361" s="1"/>
      <c r="UBL361" s="1"/>
      <c r="UBM361" s="1"/>
      <c r="UBN361" s="1"/>
      <c r="UBO361" s="1"/>
      <c r="UBP361" s="1"/>
      <c r="UBQ361" s="1"/>
      <c r="UBR361" s="1"/>
      <c r="UBS361" s="1"/>
      <c r="UBT361" s="1"/>
      <c r="UBU361" s="1"/>
      <c r="UBV361" s="1"/>
      <c r="UBW361" s="1"/>
      <c r="UBX361" s="1"/>
      <c r="UBY361" s="1"/>
      <c r="UBZ361" s="1"/>
      <c r="UCA361" s="1"/>
      <c r="UCB361" s="1"/>
      <c r="UCC361" s="1"/>
      <c r="UCD361" s="1"/>
      <c r="UCE361" s="1"/>
      <c r="UCF361" s="1"/>
      <c r="UCG361" s="1"/>
      <c r="UCH361" s="1"/>
      <c r="UCI361" s="1"/>
      <c r="UCJ361" s="1"/>
      <c r="UCK361" s="1"/>
      <c r="UCL361" s="1"/>
      <c r="UCM361" s="1"/>
      <c r="UCN361" s="1"/>
      <c r="UCO361" s="1"/>
      <c r="UCP361" s="1"/>
      <c r="UCQ361" s="1"/>
      <c r="UCR361" s="1"/>
      <c r="UCS361" s="1"/>
      <c r="UCT361" s="1"/>
      <c r="UCU361" s="1"/>
      <c r="UCV361" s="1"/>
      <c r="UCW361" s="1"/>
      <c r="UCX361" s="1"/>
      <c r="UCY361" s="1"/>
      <c r="UCZ361" s="1"/>
      <c r="UDA361" s="1"/>
      <c r="UDB361" s="1"/>
      <c r="UDC361" s="1"/>
      <c r="UDD361" s="1"/>
      <c r="UDE361" s="1"/>
      <c r="UDF361" s="1"/>
      <c r="UDG361" s="1"/>
      <c r="UDH361" s="1"/>
      <c r="UDI361" s="1"/>
      <c r="UDJ361" s="1"/>
      <c r="UDK361" s="1"/>
      <c r="UDL361" s="1"/>
      <c r="UDM361" s="1"/>
      <c r="UDN361" s="1"/>
      <c r="UDO361" s="1"/>
      <c r="UDP361" s="1"/>
      <c r="UDQ361" s="1"/>
      <c r="UDR361" s="1"/>
      <c r="UDS361" s="1"/>
      <c r="UDT361" s="1"/>
      <c r="UDU361" s="1"/>
      <c r="UDV361" s="1"/>
      <c r="UDW361" s="1"/>
      <c r="UDX361" s="1"/>
      <c r="UDY361" s="1"/>
      <c r="UDZ361" s="1"/>
      <c r="UEA361" s="1"/>
      <c r="UEB361" s="1"/>
      <c r="UEC361" s="1"/>
      <c r="UED361" s="1"/>
      <c r="UEE361" s="1"/>
      <c r="UEF361" s="1"/>
      <c r="UEG361" s="1"/>
      <c r="UEH361" s="1"/>
      <c r="UEI361" s="1"/>
      <c r="UEJ361" s="1"/>
      <c r="UEK361" s="1"/>
      <c r="UEL361" s="1"/>
      <c r="UEM361" s="1"/>
      <c r="UEN361" s="1"/>
      <c r="UEO361" s="1"/>
      <c r="UEP361" s="1"/>
      <c r="UEQ361" s="1"/>
      <c r="UER361" s="1"/>
      <c r="UES361" s="1"/>
      <c r="UET361" s="1"/>
      <c r="UEU361" s="1"/>
      <c r="UEV361" s="1"/>
      <c r="UEW361" s="1"/>
      <c r="UEX361" s="1"/>
      <c r="UEY361" s="1"/>
      <c r="UEZ361" s="1"/>
      <c r="UFA361" s="1"/>
      <c r="UFB361" s="1"/>
      <c r="UFC361" s="1"/>
      <c r="UFD361" s="1"/>
      <c r="UFE361" s="1"/>
      <c r="UFF361" s="1"/>
      <c r="UFG361" s="1"/>
      <c r="UFH361" s="1"/>
      <c r="UFI361" s="1"/>
      <c r="UFJ361" s="1"/>
      <c r="UFK361" s="1"/>
      <c r="UFL361" s="1"/>
      <c r="UFM361" s="1"/>
      <c r="UFN361" s="1"/>
      <c r="UFO361" s="1"/>
      <c r="UFP361" s="1"/>
      <c r="UFQ361" s="1"/>
      <c r="UFR361" s="1"/>
      <c r="UFS361" s="1"/>
      <c r="UFT361" s="1"/>
      <c r="UFU361" s="1"/>
      <c r="UFV361" s="1"/>
      <c r="UFW361" s="1"/>
      <c r="UFX361" s="1"/>
      <c r="UFY361" s="1"/>
      <c r="UFZ361" s="1"/>
      <c r="UGA361" s="1"/>
      <c r="UGB361" s="1"/>
      <c r="UGC361" s="1"/>
      <c r="UGD361" s="1"/>
      <c r="UGE361" s="1"/>
      <c r="UGF361" s="1"/>
      <c r="UGG361" s="1"/>
      <c r="UGH361" s="1"/>
      <c r="UGI361" s="1"/>
      <c r="UGJ361" s="1"/>
      <c r="UGK361" s="1"/>
      <c r="UGL361" s="1"/>
      <c r="UGM361" s="1"/>
      <c r="UGN361" s="1"/>
      <c r="UGO361" s="1"/>
      <c r="UGP361" s="1"/>
      <c r="UGQ361" s="1"/>
      <c r="UGR361" s="1"/>
      <c r="UGS361" s="1"/>
      <c r="UGT361" s="1"/>
      <c r="UGU361" s="1"/>
      <c r="UGV361" s="1"/>
      <c r="UGW361" s="1"/>
      <c r="UGX361" s="1"/>
      <c r="UGY361" s="1"/>
      <c r="UGZ361" s="1"/>
      <c r="UHA361" s="1"/>
      <c r="UHB361" s="1"/>
      <c r="UHC361" s="1"/>
      <c r="UHD361" s="1"/>
      <c r="UHE361" s="1"/>
      <c r="UHF361" s="1"/>
      <c r="UHG361" s="1"/>
      <c r="UHH361" s="1"/>
      <c r="UHI361" s="1"/>
      <c r="UHJ361" s="1"/>
      <c r="UHK361" s="1"/>
      <c r="UHL361" s="1"/>
      <c r="UHM361" s="1"/>
      <c r="UHN361" s="1"/>
      <c r="UHO361" s="1"/>
      <c r="UHP361" s="1"/>
      <c r="UHQ361" s="1"/>
      <c r="UHR361" s="1"/>
      <c r="UHS361" s="1"/>
      <c r="UHT361" s="1"/>
      <c r="UHU361" s="1"/>
      <c r="UHV361" s="1"/>
      <c r="UHW361" s="1"/>
      <c r="UHX361" s="1"/>
      <c r="UHY361" s="1"/>
      <c r="UHZ361" s="1"/>
      <c r="UIA361" s="1"/>
      <c r="UIB361" s="1"/>
      <c r="UIC361" s="1"/>
      <c r="UID361" s="1"/>
      <c r="UIE361" s="1"/>
      <c r="UIF361" s="1"/>
      <c r="UIG361" s="1"/>
      <c r="UIH361" s="1"/>
      <c r="UII361" s="1"/>
      <c r="UIJ361" s="1"/>
      <c r="UIK361" s="1"/>
      <c r="UIL361" s="1"/>
      <c r="UIM361" s="1"/>
      <c r="UIN361" s="1"/>
      <c r="UIO361" s="1"/>
      <c r="UIP361" s="1"/>
      <c r="UIQ361" s="1"/>
      <c r="UIR361" s="1"/>
      <c r="UIS361" s="1"/>
      <c r="UIT361" s="1"/>
      <c r="UIU361" s="1"/>
      <c r="UIV361" s="1"/>
      <c r="UIW361" s="1"/>
      <c r="UIX361" s="1"/>
      <c r="UIY361" s="1"/>
      <c r="UIZ361" s="1"/>
      <c r="UJA361" s="1"/>
      <c r="UJB361" s="1"/>
      <c r="UJC361" s="1"/>
      <c r="UJD361" s="1"/>
      <c r="UJE361" s="1"/>
      <c r="UJF361" s="1"/>
      <c r="UJG361" s="1"/>
      <c r="UJH361" s="1"/>
      <c r="UJI361" s="1"/>
      <c r="UJJ361" s="1"/>
      <c r="UJK361" s="1"/>
      <c r="UJL361" s="1"/>
      <c r="UJM361" s="1"/>
      <c r="UJN361" s="1"/>
      <c r="UJO361" s="1"/>
      <c r="UJP361" s="1"/>
      <c r="UJQ361" s="1"/>
      <c r="UJR361" s="1"/>
      <c r="UJS361" s="1"/>
      <c r="UJT361" s="1"/>
      <c r="UJU361" s="1"/>
      <c r="UJV361" s="1"/>
      <c r="UJW361" s="1"/>
      <c r="UJX361" s="1"/>
      <c r="UJY361" s="1"/>
      <c r="UJZ361" s="1"/>
      <c r="UKA361" s="1"/>
      <c r="UKB361" s="1"/>
      <c r="UKC361" s="1"/>
      <c r="UKD361" s="1"/>
      <c r="UKE361" s="1"/>
      <c r="UKF361" s="1"/>
      <c r="UKG361" s="1"/>
      <c r="UKH361" s="1"/>
      <c r="UKI361" s="1"/>
      <c r="UKJ361" s="1"/>
      <c r="UKK361" s="1"/>
      <c r="UKL361" s="1"/>
      <c r="UKM361" s="1"/>
      <c r="UKN361" s="1"/>
      <c r="UKO361" s="1"/>
      <c r="UKP361" s="1"/>
      <c r="UKQ361" s="1"/>
      <c r="UKR361" s="1"/>
      <c r="UKS361" s="1"/>
      <c r="UKT361" s="1"/>
      <c r="UKU361" s="1"/>
      <c r="UKV361" s="1"/>
      <c r="UKW361" s="1"/>
      <c r="UKX361" s="1"/>
      <c r="UKY361" s="1"/>
      <c r="UKZ361" s="1"/>
      <c r="ULA361" s="1"/>
      <c r="ULB361" s="1"/>
      <c r="ULC361" s="1"/>
      <c r="ULD361" s="1"/>
      <c r="ULE361" s="1"/>
      <c r="ULF361" s="1"/>
      <c r="ULG361" s="1"/>
      <c r="ULH361" s="1"/>
      <c r="ULI361" s="1"/>
      <c r="ULJ361" s="1"/>
      <c r="ULK361" s="1"/>
      <c r="ULL361" s="1"/>
      <c r="ULM361" s="1"/>
      <c r="ULN361" s="1"/>
      <c r="ULO361" s="1"/>
      <c r="ULP361" s="1"/>
      <c r="ULQ361" s="1"/>
      <c r="ULR361" s="1"/>
      <c r="ULS361" s="1"/>
      <c r="ULT361" s="1"/>
      <c r="ULU361" s="1"/>
      <c r="ULV361" s="1"/>
      <c r="ULW361" s="1"/>
      <c r="ULX361" s="1"/>
      <c r="ULY361" s="1"/>
      <c r="ULZ361" s="1"/>
      <c r="UMA361" s="1"/>
      <c r="UMB361" s="1"/>
      <c r="UMC361" s="1"/>
      <c r="UMD361" s="1"/>
      <c r="UME361" s="1"/>
      <c r="UMF361" s="1"/>
      <c r="UMG361" s="1"/>
      <c r="UMH361" s="1"/>
      <c r="UMI361" s="1"/>
      <c r="UMJ361" s="1"/>
      <c r="UMK361" s="1"/>
      <c r="UML361" s="1"/>
      <c r="UMM361" s="1"/>
      <c r="UMN361" s="1"/>
      <c r="UMO361" s="1"/>
      <c r="UMP361" s="1"/>
      <c r="UMQ361" s="1"/>
      <c r="UMR361" s="1"/>
      <c r="UMS361" s="1"/>
      <c r="UMT361" s="1"/>
      <c r="UMU361" s="1"/>
      <c r="UMV361" s="1"/>
      <c r="UMW361" s="1"/>
      <c r="UMX361" s="1"/>
      <c r="UMY361" s="1"/>
      <c r="UMZ361" s="1"/>
      <c r="UNA361" s="1"/>
      <c r="UNB361" s="1"/>
      <c r="UNC361" s="1"/>
      <c r="UND361" s="1"/>
      <c r="UNE361" s="1"/>
      <c r="UNF361" s="1"/>
      <c r="UNG361" s="1"/>
      <c r="UNH361" s="1"/>
      <c r="UNI361" s="1"/>
      <c r="UNJ361" s="1"/>
      <c r="UNK361" s="1"/>
      <c r="UNL361" s="1"/>
      <c r="UNM361" s="1"/>
      <c r="UNN361" s="1"/>
      <c r="UNO361" s="1"/>
      <c r="UNP361" s="1"/>
      <c r="UNQ361" s="1"/>
      <c r="UNR361" s="1"/>
      <c r="UNS361" s="1"/>
      <c r="UNT361" s="1"/>
      <c r="UNU361" s="1"/>
      <c r="UNV361" s="1"/>
      <c r="UNW361" s="1"/>
      <c r="UNX361" s="1"/>
      <c r="UNY361" s="1"/>
      <c r="UNZ361" s="1"/>
      <c r="UOA361" s="1"/>
      <c r="UOB361" s="1"/>
      <c r="UOC361" s="1"/>
      <c r="UOD361" s="1"/>
      <c r="UOE361" s="1"/>
      <c r="UOF361" s="1"/>
      <c r="UOG361" s="1"/>
      <c r="UOH361" s="1"/>
      <c r="UOI361" s="1"/>
      <c r="UOJ361" s="1"/>
      <c r="UOK361" s="1"/>
      <c r="UOL361" s="1"/>
      <c r="UOM361" s="1"/>
      <c r="UON361" s="1"/>
      <c r="UOO361" s="1"/>
      <c r="UOP361" s="1"/>
      <c r="UOQ361" s="1"/>
      <c r="UOR361" s="1"/>
      <c r="UOS361" s="1"/>
      <c r="UOT361" s="1"/>
      <c r="UOU361" s="1"/>
      <c r="UOV361" s="1"/>
      <c r="UOW361" s="1"/>
      <c r="UOX361" s="1"/>
      <c r="UOY361" s="1"/>
      <c r="UOZ361" s="1"/>
      <c r="UPA361" s="1"/>
      <c r="UPB361" s="1"/>
      <c r="UPC361" s="1"/>
      <c r="UPD361" s="1"/>
      <c r="UPE361" s="1"/>
      <c r="UPF361" s="1"/>
      <c r="UPG361" s="1"/>
      <c r="UPH361" s="1"/>
      <c r="UPI361" s="1"/>
      <c r="UPJ361" s="1"/>
      <c r="UPK361" s="1"/>
      <c r="UPL361" s="1"/>
      <c r="UPM361" s="1"/>
      <c r="UPN361" s="1"/>
      <c r="UPO361" s="1"/>
      <c r="UPP361" s="1"/>
      <c r="UPQ361" s="1"/>
      <c r="UPR361" s="1"/>
      <c r="UPS361" s="1"/>
      <c r="UPT361" s="1"/>
      <c r="UPU361" s="1"/>
      <c r="UPV361" s="1"/>
      <c r="UPW361" s="1"/>
      <c r="UPX361" s="1"/>
      <c r="UPY361" s="1"/>
      <c r="UPZ361" s="1"/>
      <c r="UQA361" s="1"/>
      <c r="UQB361" s="1"/>
      <c r="UQC361" s="1"/>
      <c r="UQD361" s="1"/>
      <c r="UQE361" s="1"/>
      <c r="UQF361" s="1"/>
      <c r="UQG361" s="1"/>
      <c r="UQH361" s="1"/>
      <c r="UQI361" s="1"/>
      <c r="UQJ361" s="1"/>
      <c r="UQK361" s="1"/>
      <c r="UQL361" s="1"/>
      <c r="UQM361" s="1"/>
      <c r="UQN361" s="1"/>
      <c r="UQO361" s="1"/>
      <c r="UQP361" s="1"/>
      <c r="UQQ361" s="1"/>
      <c r="UQR361" s="1"/>
      <c r="UQS361" s="1"/>
      <c r="UQT361" s="1"/>
      <c r="UQU361" s="1"/>
      <c r="UQV361" s="1"/>
      <c r="UQW361" s="1"/>
      <c r="UQX361" s="1"/>
      <c r="UQY361" s="1"/>
      <c r="UQZ361" s="1"/>
      <c r="URA361" s="1"/>
      <c r="URB361" s="1"/>
      <c r="URC361" s="1"/>
      <c r="URD361" s="1"/>
      <c r="URE361" s="1"/>
      <c r="URF361" s="1"/>
      <c r="URG361" s="1"/>
      <c r="URH361" s="1"/>
      <c r="URI361" s="1"/>
      <c r="URJ361" s="1"/>
      <c r="URK361" s="1"/>
      <c r="URL361" s="1"/>
      <c r="URM361" s="1"/>
      <c r="URN361" s="1"/>
      <c r="URO361" s="1"/>
      <c r="URP361" s="1"/>
      <c r="URQ361" s="1"/>
      <c r="URR361" s="1"/>
      <c r="URS361" s="1"/>
      <c r="URT361" s="1"/>
      <c r="URU361" s="1"/>
      <c r="URV361" s="1"/>
      <c r="URW361" s="1"/>
      <c r="URX361" s="1"/>
      <c r="URY361" s="1"/>
      <c r="URZ361" s="1"/>
      <c r="USA361" s="1"/>
      <c r="USB361" s="1"/>
      <c r="USC361" s="1"/>
      <c r="USD361" s="1"/>
      <c r="USE361" s="1"/>
      <c r="USF361" s="1"/>
      <c r="USG361" s="1"/>
      <c r="USH361" s="1"/>
      <c r="USI361" s="1"/>
      <c r="USJ361" s="1"/>
      <c r="USK361" s="1"/>
      <c r="USL361" s="1"/>
      <c r="USM361" s="1"/>
      <c r="USN361" s="1"/>
      <c r="USO361" s="1"/>
      <c r="USP361" s="1"/>
      <c r="USQ361" s="1"/>
      <c r="USR361" s="1"/>
      <c r="USS361" s="1"/>
      <c r="UST361" s="1"/>
      <c r="USU361" s="1"/>
      <c r="USV361" s="1"/>
      <c r="USW361" s="1"/>
      <c r="USX361" s="1"/>
      <c r="USY361" s="1"/>
      <c r="USZ361" s="1"/>
      <c r="UTA361" s="1"/>
      <c r="UTB361" s="1"/>
      <c r="UTC361" s="1"/>
      <c r="UTD361" s="1"/>
      <c r="UTE361" s="1"/>
      <c r="UTF361" s="1"/>
      <c r="UTG361" s="1"/>
      <c r="UTH361" s="1"/>
      <c r="UTI361" s="1"/>
      <c r="UTJ361" s="1"/>
      <c r="UTK361" s="1"/>
      <c r="UTL361" s="1"/>
      <c r="UTM361" s="1"/>
      <c r="UTN361" s="1"/>
      <c r="UTO361" s="1"/>
      <c r="UTP361" s="1"/>
      <c r="UTQ361" s="1"/>
      <c r="UTR361" s="1"/>
      <c r="UTS361" s="1"/>
      <c r="UTT361" s="1"/>
      <c r="UTU361" s="1"/>
      <c r="UTV361" s="1"/>
      <c r="UTW361" s="1"/>
      <c r="UTX361" s="1"/>
      <c r="UTY361" s="1"/>
      <c r="UTZ361" s="1"/>
      <c r="UUA361" s="1"/>
      <c r="UUB361" s="1"/>
      <c r="UUC361" s="1"/>
      <c r="UUD361" s="1"/>
      <c r="UUE361" s="1"/>
      <c r="UUF361" s="1"/>
      <c r="UUG361" s="1"/>
      <c r="UUH361" s="1"/>
      <c r="UUI361" s="1"/>
      <c r="UUJ361" s="1"/>
      <c r="UUK361" s="1"/>
      <c r="UUL361" s="1"/>
      <c r="UUM361" s="1"/>
      <c r="UUN361" s="1"/>
      <c r="UUO361" s="1"/>
      <c r="UUP361" s="1"/>
      <c r="UUQ361" s="1"/>
      <c r="UUR361" s="1"/>
      <c r="UUS361" s="1"/>
      <c r="UUT361" s="1"/>
      <c r="UUU361" s="1"/>
      <c r="UUV361" s="1"/>
      <c r="UUW361" s="1"/>
      <c r="UUX361" s="1"/>
      <c r="UUY361" s="1"/>
      <c r="UUZ361" s="1"/>
      <c r="UVA361" s="1"/>
      <c r="UVB361" s="1"/>
      <c r="UVC361" s="1"/>
      <c r="UVD361" s="1"/>
      <c r="UVE361" s="1"/>
      <c r="UVF361" s="1"/>
      <c r="UVG361" s="1"/>
      <c r="UVH361" s="1"/>
      <c r="UVI361" s="1"/>
      <c r="UVJ361" s="1"/>
      <c r="UVK361" s="1"/>
      <c r="UVL361" s="1"/>
      <c r="UVM361" s="1"/>
      <c r="UVN361" s="1"/>
      <c r="UVO361" s="1"/>
      <c r="UVP361" s="1"/>
      <c r="UVQ361" s="1"/>
      <c r="UVR361" s="1"/>
      <c r="UVS361" s="1"/>
      <c r="UVT361" s="1"/>
      <c r="UVU361" s="1"/>
      <c r="UVV361" s="1"/>
      <c r="UVW361" s="1"/>
      <c r="UVX361" s="1"/>
      <c r="UVY361" s="1"/>
      <c r="UVZ361" s="1"/>
      <c r="UWA361" s="1"/>
      <c r="UWB361" s="1"/>
      <c r="UWC361" s="1"/>
      <c r="UWD361" s="1"/>
      <c r="UWE361" s="1"/>
      <c r="UWF361" s="1"/>
      <c r="UWG361" s="1"/>
      <c r="UWH361" s="1"/>
      <c r="UWI361" s="1"/>
      <c r="UWJ361" s="1"/>
      <c r="UWK361" s="1"/>
      <c r="UWL361" s="1"/>
      <c r="UWM361" s="1"/>
      <c r="UWN361" s="1"/>
      <c r="UWO361" s="1"/>
      <c r="UWP361" s="1"/>
      <c r="UWQ361" s="1"/>
      <c r="UWR361" s="1"/>
      <c r="UWS361" s="1"/>
      <c r="UWT361" s="1"/>
      <c r="UWU361" s="1"/>
      <c r="UWV361" s="1"/>
      <c r="UWW361" s="1"/>
      <c r="UWX361" s="1"/>
      <c r="UWY361" s="1"/>
      <c r="UWZ361" s="1"/>
      <c r="UXA361" s="1"/>
      <c r="UXB361" s="1"/>
      <c r="UXC361" s="1"/>
      <c r="UXD361" s="1"/>
      <c r="UXE361" s="1"/>
      <c r="UXF361" s="1"/>
      <c r="UXG361" s="1"/>
      <c r="UXH361" s="1"/>
      <c r="UXI361" s="1"/>
      <c r="UXJ361" s="1"/>
      <c r="UXK361" s="1"/>
      <c r="UXL361" s="1"/>
      <c r="UXM361" s="1"/>
      <c r="UXN361" s="1"/>
      <c r="UXO361" s="1"/>
      <c r="UXP361" s="1"/>
      <c r="UXQ361" s="1"/>
      <c r="UXR361" s="1"/>
      <c r="UXS361" s="1"/>
      <c r="UXT361" s="1"/>
      <c r="UXU361" s="1"/>
      <c r="UXV361" s="1"/>
      <c r="UXW361" s="1"/>
      <c r="UXX361" s="1"/>
      <c r="UXY361" s="1"/>
      <c r="UXZ361" s="1"/>
      <c r="UYA361" s="1"/>
      <c r="UYB361" s="1"/>
      <c r="UYC361" s="1"/>
      <c r="UYD361" s="1"/>
      <c r="UYE361" s="1"/>
      <c r="UYF361" s="1"/>
      <c r="UYG361" s="1"/>
      <c r="UYH361" s="1"/>
      <c r="UYI361" s="1"/>
      <c r="UYJ361" s="1"/>
      <c r="UYK361" s="1"/>
      <c r="UYL361" s="1"/>
      <c r="UYM361" s="1"/>
      <c r="UYN361" s="1"/>
      <c r="UYO361" s="1"/>
      <c r="UYP361" s="1"/>
      <c r="UYQ361" s="1"/>
      <c r="UYR361" s="1"/>
      <c r="UYS361" s="1"/>
      <c r="UYT361" s="1"/>
      <c r="UYU361" s="1"/>
      <c r="UYV361" s="1"/>
      <c r="UYW361" s="1"/>
      <c r="UYX361" s="1"/>
      <c r="UYY361" s="1"/>
      <c r="UYZ361" s="1"/>
      <c r="UZA361" s="1"/>
      <c r="UZB361" s="1"/>
      <c r="UZC361" s="1"/>
      <c r="UZD361" s="1"/>
      <c r="UZE361" s="1"/>
      <c r="UZF361" s="1"/>
      <c r="UZG361" s="1"/>
      <c r="UZH361" s="1"/>
      <c r="UZI361" s="1"/>
      <c r="UZJ361" s="1"/>
      <c r="UZK361" s="1"/>
      <c r="UZL361" s="1"/>
      <c r="UZM361" s="1"/>
      <c r="UZN361" s="1"/>
      <c r="UZO361" s="1"/>
      <c r="UZP361" s="1"/>
      <c r="UZQ361" s="1"/>
      <c r="UZR361" s="1"/>
      <c r="UZS361" s="1"/>
      <c r="UZT361" s="1"/>
      <c r="UZU361" s="1"/>
      <c r="UZV361" s="1"/>
      <c r="UZW361" s="1"/>
      <c r="UZX361" s="1"/>
      <c r="UZY361" s="1"/>
      <c r="UZZ361" s="1"/>
      <c r="VAA361" s="1"/>
      <c r="VAB361" s="1"/>
      <c r="VAC361" s="1"/>
      <c r="VAD361" s="1"/>
      <c r="VAE361" s="1"/>
      <c r="VAF361" s="1"/>
      <c r="VAG361" s="1"/>
      <c r="VAH361" s="1"/>
      <c r="VAI361" s="1"/>
      <c r="VAJ361" s="1"/>
      <c r="VAK361" s="1"/>
      <c r="VAL361" s="1"/>
      <c r="VAM361" s="1"/>
      <c r="VAN361" s="1"/>
      <c r="VAO361" s="1"/>
      <c r="VAP361" s="1"/>
      <c r="VAQ361" s="1"/>
      <c r="VAR361" s="1"/>
      <c r="VAS361" s="1"/>
      <c r="VAT361" s="1"/>
      <c r="VAU361" s="1"/>
      <c r="VAV361" s="1"/>
      <c r="VAW361" s="1"/>
      <c r="VAX361" s="1"/>
      <c r="VAY361" s="1"/>
      <c r="VAZ361" s="1"/>
      <c r="VBA361" s="1"/>
      <c r="VBB361" s="1"/>
      <c r="VBC361" s="1"/>
      <c r="VBD361" s="1"/>
      <c r="VBE361" s="1"/>
      <c r="VBF361" s="1"/>
      <c r="VBG361" s="1"/>
      <c r="VBH361" s="1"/>
      <c r="VBI361" s="1"/>
      <c r="VBJ361" s="1"/>
      <c r="VBK361" s="1"/>
      <c r="VBL361" s="1"/>
      <c r="VBM361" s="1"/>
      <c r="VBN361" s="1"/>
      <c r="VBO361" s="1"/>
      <c r="VBP361" s="1"/>
      <c r="VBQ361" s="1"/>
      <c r="VBR361" s="1"/>
      <c r="VBS361" s="1"/>
      <c r="VBT361" s="1"/>
      <c r="VBU361" s="1"/>
      <c r="VBV361" s="1"/>
      <c r="VBW361" s="1"/>
      <c r="VBX361" s="1"/>
      <c r="VBY361" s="1"/>
      <c r="VBZ361" s="1"/>
      <c r="VCA361" s="1"/>
      <c r="VCB361" s="1"/>
      <c r="VCC361" s="1"/>
      <c r="VCD361" s="1"/>
      <c r="VCE361" s="1"/>
      <c r="VCF361" s="1"/>
      <c r="VCG361" s="1"/>
      <c r="VCH361" s="1"/>
      <c r="VCI361" s="1"/>
      <c r="VCJ361" s="1"/>
      <c r="VCK361" s="1"/>
      <c r="VCL361" s="1"/>
      <c r="VCM361" s="1"/>
      <c r="VCN361" s="1"/>
      <c r="VCO361" s="1"/>
      <c r="VCP361" s="1"/>
      <c r="VCQ361" s="1"/>
      <c r="VCR361" s="1"/>
      <c r="VCS361" s="1"/>
      <c r="VCT361" s="1"/>
      <c r="VCU361" s="1"/>
      <c r="VCV361" s="1"/>
      <c r="VCW361" s="1"/>
      <c r="VCX361" s="1"/>
      <c r="VCY361" s="1"/>
      <c r="VCZ361" s="1"/>
      <c r="VDA361" s="1"/>
      <c r="VDB361" s="1"/>
      <c r="VDC361" s="1"/>
      <c r="VDD361" s="1"/>
      <c r="VDE361" s="1"/>
      <c r="VDF361" s="1"/>
      <c r="VDG361" s="1"/>
      <c r="VDH361" s="1"/>
      <c r="VDI361" s="1"/>
      <c r="VDJ361" s="1"/>
      <c r="VDK361" s="1"/>
      <c r="VDL361" s="1"/>
      <c r="VDM361" s="1"/>
      <c r="VDN361" s="1"/>
      <c r="VDO361" s="1"/>
      <c r="VDP361" s="1"/>
      <c r="VDQ361" s="1"/>
      <c r="VDR361" s="1"/>
      <c r="VDS361" s="1"/>
      <c r="VDT361" s="1"/>
      <c r="VDU361" s="1"/>
      <c r="VDV361" s="1"/>
      <c r="VDW361" s="1"/>
      <c r="VDX361" s="1"/>
      <c r="VDY361" s="1"/>
      <c r="VDZ361" s="1"/>
      <c r="VEA361" s="1"/>
      <c r="VEB361" s="1"/>
      <c r="VEC361" s="1"/>
      <c r="VED361" s="1"/>
      <c r="VEE361" s="1"/>
      <c r="VEF361" s="1"/>
      <c r="VEG361" s="1"/>
      <c r="VEH361" s="1"/>
      <c r="VEI361" s="1"/>
      <c r="VEJ361" s="1"/>
      <c r="VEK361" s="1"/>
      <c r="VEL361" s="1"/>
      <c r="VEM361" s="1"/>
      <c r="VEN361" s="1"/>
      <c r="VEO361" s="1"/>
      <c r="VEP361" s="1"/>
      <c r="VEQ361" s="1"/>
      <c r="VER361" s="1"/>
      <c r="VES361" s="1"/>
      <c r="VET361" s="1"/>
      <c r="VEU361" s="1"/>
      <c r="VEV361" s="1"/>
      <c r="VEW361" s="1"/>
      <c r="VEX361" s="1"/>
      <c r="VEY361" s="1"/>
      <c r="VEZ361" s="1"/>
      <c r="VFA361" s="1"/>
      <c r="VFB361" s="1"/>
      <c r="VFC361" s="1"/>
      <c r="VFD361" s="1"/>
      <c r="VFE361" s="1"/>
      <c r="VFF361" s="1"/>
      <c r="VFG361" s="1"/>
      <c r="VFH361" s="1"/>
      <c r="VFI361" s="1"/>
      <c r="VFJ361" s="1"/>
      <c r="VFK361" s="1"/>
      <c r="VFL361" s="1"/>
      <c r="VFM361" s="1"/>
      <c r="VFN361" s="1"/>
      <c r="VFO361" s="1"/>
      <c r="VFP361" s="1"/>
      <c r="VFQ361" s="1"/>
      <c r="VFR361" s="1"/>
      <c r="VFS361" s="1"/>
      <c r="VFT361" s="1"/>
      <c r="VFU361" s="1"/>
      <c r="VFV361" s="1"/>
      <c r="VFW361" s="1"/>
      <c r="VFX361" s="1"/>
      <c r="VFY361" s="1"/>
      <c r="VFZ361" s="1"/>
      <c r="VGA361" s="1"/>
      <c r="VGB361" s="1"/>
      <c r="VGC361" s="1"/>
      <c r="VGD361" s="1"/>
      <c r="VGE361" s="1"/>
      <c r="VGF361" s="1"/>
      <c r="VGG361" s="1"/>
      <c r="VGH361" s="1"/>
      <c r="VGI361" s="1"/>
      <c r="VGJ361" s="1"/>
      <c r="VGK361" s="1"/>
      <c r="VGL361" s="1"/>
      <c r="VGM361" s="1"/>
      <c r="VGN361" s="1"/>
      <c r="VGO361" s="1"/>
      <c r="VGP361" s="1"/>
      <c r="VGQ361" s="1"/>
      <c r="VGR361" s="1"/>
      <c r="VGS361" s="1"/>
      <c r="VGT361" s="1"/>
      <c r="VGU361" s="1"/>
      <c r="VGV361" s="1"/>
      <c r="VGW361" s="1"/>
      <c r="VGX361" s="1"/>
      <c r="VGY361" s="1"/>
      <c r="VGZ361" s="1"/>
      <c r="VHA361" s="1"/>
      <c r="VHB361" s="1"/>
      <c r="VHC361" s="1"/>
      <c r="VHD361" s="1"/>
      <c r="VHE361" s="1"/>
      <c r="VHF361" s="1"/>
      <c r="VHG361" s="1"/>
      <c r="VHH361" s="1"/>
      <c r="VHI361" s="1"/>
      <c r="VHJ361" s="1"/>
      <c r="VHK361" s="1"/>
      <c r="VHL361" s="1"/>
      <c r="VHM361" s="1"/>
      <c r="VHN361" s="1"/>
      <c r="VHO361" s="1"/>
      <c r="VHP361" s="1"/>
      <c r="VHQ361" s="1"/>
      <c r="VHR361" s="1"/>
      <c r="VHS361" s="1"/>
      <c r="VHT361" s="1"/>
      <c r="VHU361" s="1"/>
      <c r="VHV361" s="1"/>
      <c r="VHW361" s="1"/>
      <c r="VHX361" s="1"/>
      <c r="VHY361" s="1"/>
      <c r="VHZ361" s="1"/>
      <c r="VIA361" s="1"/>
      <c r="VIB361" s="1"/>
      <c r="VIC361" s="1"/>
      <c r="VID361" s="1"/>
      <c r="VIE361" s="1"/>
      <c r="VIF361" s="1"/>
      <c r="VIG361" s="1"/>
      <c r="VIH361" s="1"/>
      <c r="VII361" s="1"/>
      <c r="VIJ361" s="1"/>
      <c r="VIK361" s="1"/>
      <c r="VIL361" s="1"/>
      <c r="VIM361" s="1"/>
      <c r="VIN361" s="1"/>
      <c r="VIO361" s="1"/>
      <c r="VIP361" s="1"/>
      <c r="VIQ361" s="1"/>
      <c r="VIR361" s="1"/>
      <c r="VIS361" s="1"/>
      <c r="VIT361" s="1"/>
      <c r="VIU361" s="1"/>
      <c r="VIV361" s="1"/>
      <c r="VIW361" s="1"/>
      <c r="VIX361" s="1"/>
      <c r="VIY361" s="1"/>
      <c r="VIZ361" s="1"/>
      <c r="VJA361" s="1"/>
      <c r="VJB361" s="1"/>
      <c r="VJC361" s="1"/>
      <c r="VJD361" s="1"/>
      <c r="VJE361" s="1"/>
      <c r="VJF361" s="1"/>
      <c r="VJG361" s="1"/>
      <c r="VJH361" s="1"/>
      <c r="VJI361" s="1"/>
      <c r="VJJ361" s="1"/>
      <c r="VJK361" s="1"/>
      <c r="VJL361" s="1"/>
      <c r="VJM361" s="1"/>
      <c r="VJN361" s="1"/>
      <c r="VJO361" s="1"/>
      <c r="VJP361" s="1"/>
      <c r="VJQ361" s="1"/>
      <c r="VJR361" s="1"/>
      <c r="VJS361" s="1"/>
      <c r="VJT361" s="1"/>
      <c r="VJU361" s="1"/>
      <c r="VJV361" s="1"/>
      <c r="VJW361" s="1"/>
      <c r="VJX361" s="1"/>
      <c r="VJY361" s="1"/>
      <c r="VJZ361" s="1"/>
      <c r="VKA361" s="1"/>
      <c r="VKB361" s="1"/>
      <c r="VKC361" s="1"/>
      <c r="VKD361" s="1"/>
      <c r="VKE361" s="1"/>
      <c r="VKF361" s="1"/>
      <c r="VKG361" s="1"/>
      <c r="VKH361" s="1"/>
      <c r="VKI361" s="1"/>
      <c r="VKJ361" s="1"/>
      <c r="VKK361" s="1"/>
      <c r="VKL361" s="1"/>
      <c r="VKM361" s="1"/>
      <c r="VKN361" s="1"/>
      <c r="VKO361" s="1"/>
      <c r="VKP361" s="1"/>
      <c r="VKQ361" s="1"/>
      <c r="VKR361" s="1"/>
      <c r="VKS361" s="1"/>
      <c r="VKT361" s="1"/>
      <c r="VKU361" s="1"/>
      <c r="VKV361" s="1"/>
      <c r="VKW361" s="1"/>
      <c r="VKX361" s="1"/>
      <c r="VKY361" s="1"/>
      <c r="VKZ361" s="1"/>
      <c r="VLA361" s="1"/>
      <c r="VLB361" s="1"/>
      <c r="VLC361" s="1"/>
      <c r="VLD361" s="1"/>
      <c r="VLE361" s="1"/>
      <c r="VLF361" s="1"/>
      <c r="VLG361" s="1"/>
      <c r="VLH361" s="1"/>
      <c r="VLI361" s="1"/>
      <c r="VLJ361" s="1"/>
      <c r="VLK361" s="1"/>
      <c r="VLL361" s="1"/>
      <c r="VLM361" s="1"/>
      <c r="VLN361" s="1"/>
      <c r="VLO361" s="1"/>
      <c r="VLP361" s="1"/>
      <c r="VLQ361" s="1"/>
      <c r="VLR361" s="1"/>
      <c r="VLS361" s="1"/>
      <c r="VLT361" s="1"/>
      <c r="VLU361" s="1"/>
      <c r="VLV361" s="1"/>
      <c r="VLW361" s="1"/>
      <c r="VLX361" s="1"/>
      <c r="VLY361" s="1"/>
      <c r="VLZ361" s="1"/>
      <c r="VMA361" s="1"/>
      <c r="VMB361" s="1"/>
      <c r="VMC361" s="1"/>
      <c r="VMD361" s="1"/>
      <c r="VME361" s="1"/>
      <c r="VMF361" s="1"/>
      <c r="VMG361" s="1"/>
      <c r="VMH361" s="1"/>
      <c r="VMI361" s="1"/>
      <c r="VMJ361" s="1"/>
      <c r="VMK361" s="1"/>
      <c r="VML361" s="1"/>
      <c r="VMM361" s="1"/>
      <c r="VMN361" s="1"/>
      <c r="VMO361" s="1"/>
      <c r="VMP361" s="1"/>
      <c r="VMQ361" s="1"/>
      <c r="VMR361" s="1"/>
      <c r="VMS361" s="1"/>
      <c r="VMT361" s="1"/>
      <c r="VMU361" s="1"/>
      <c r="VMV361" s="1"/>
      <c r="VMW361" s="1"/>
      <c r="VMX361" s="1"/>
      <c r="VMY361" s="1"/>
      <c r="VMZ361" s="1"/>
      <c r="VNA361" s="1"/>
      <c r="VNB361" s="1"/>
      <c r="VNC361" s="1"/>
      <c r="VND361" s="1"/>
      <c r="VNE361" s="1"/>
      <c r="VNF361" s="1"/>
      <c r="VNG361" s="1"/>
      <c r="VNH361" s="1"/>
      <c r="VNI361" s="1"/>
      <c r="VNJ361" s="1"/>
      <c r="VNK361" s="1"/>
      <c r="VNL361" s="1"/>
      <c r="VNM361" s="1"/>
      <c r="VNN361" s="1"/>
      <c r="VNO361" s="1"/>
      <c r="VNP361" s="1"/>
      <c r="VNQ361" s="1"/>
      <c r="VNR361" s="1"/>
      <c r="VNS361" s="1"/>
      <c r="VNT361" s="1"/>
      <c r="VNU361" s="1"/>
      <c r="VNV361" s="1"/>
      <c r="VNW361" s="1"/>
      <c r="VNX361" s="1"/>
      <c r="VNY361" s="1"/>
      <c r="VNZ361" s="1"/>
      <c r="VOA361" s="1"/>
      <c r="VOB361" s="1"/>
      <c r="VOC361" s="1"/>
      <c r="VOD361" s="1"/>
      <c r="VOE361" s="1"/>
      <c r="VOF361" s="1"/>
      <c r="VOG361" s="1"/>
      <c r="VOH361" s="1"/>
      <c r="VOI361" s="1"/>
      <c r="VOJ361" s="1"/>
      <c r="VOK361" s="1"/>
      <c r="VOL361" s="1"/>
      <c r="VOM361" s="1"/>
      <c r="VON361" s="1"/>
      <c r="VOO361" s="1"/>
      <c r="VOP361" s="1"/>
      <c r="VOQ361" s="1"/>
      <c r="VOR361" s="1"/>
      <c r="VOS361" s="1"/>
      <c r="VOT361" s="1"/>
      <c r="VOU361" s="1"/>
      <c r="VOV361" s="1"/>
      <c r="VOW361" s="1"/>
      <c r="VOX361" s="1"/>
      <c r="VOY361" s="1"/>
      <c r="VOZ361" s="1"/>
      <c r="VPA361" s="1"/>
      <c r="VPB361" s="1"/>
      <c r="VPC361" s="1"/>
      <c r="VPD361" s="1"/>
      <c r="VPE361" s="1"/>
      <c r="VPF361" s="1"/>
      <c r="VPG361" s="1"/>
      <c r="VPH361" s="1"/>
      <c r="VPI361" s="1"/>
      <c r="VPJ361" s="1"/>
      <c r="VPK361" s="1"/>
      <c r="VPL361" s="1"/>
      <c r="VPM361" s="1"/>
      <c r="VPN361" s="1"/>
      <c r="VPO361" s="1"/>
      <c r="VPP361" s="1"/>
      <c r="VPQ361" s="1"/>
      <c r="VPR361" s="1"/>
      <c r="VPS361" s="1"/>
      <c r="VPT361" s="1"/>
      <c r="VPU361" s="1"/>
      <c r="VPV361" s="1"/>
      <c r="VPW361" s="1"/>
      <c r="VPX361" s="1"/>
      <c r="VPY361" s="1"/>
      <c r="VPZ361" s="1"/>
      <c r="VQA361" s="1"/>
      <c r="VQB361" s="1"/>
      <c r="VQC361" s="1"/>
      <c r="VQD361" s="1"/>
      <c r="VQE361" s="1"/>
      <c r="VQF361" s="1"/>
      <c r="VQG361" s="1"/>
      <c r="VQH361" s="1"/>
      <c r="VQI361" s="1"/>
      <c r="VQJ361" s="1"/>
      <c r="VQK361" s="1"/>
      <c r="VQL361" s="1"/>
      <c r="VQM361" s="1"/>
      <c r="VQN361" s="1"/>
      <c r="VQO361" s="1"/>
      <c r="VQP361" s="1"/>
      <c r="VQQ361" s="1"/>
      <c r="VQR361" s="1"/>
      <c r="VQS361" s="1"/>
      <c r="VQT361" s="1"/>
      <c r="VQU361" s="1"/>
      <c r="VQV361" s="1"/>
      <c r="VQW361" s="1"/>
      <c r="VQX361" s="1"/>
      <c r="VQY361" s="1"/>
      <c r="VQZ361" s="1"/>
      <c r="VRA361" s="1"/>
      <c r="VRB361" s="1"/>
      <c r="VRC361" s="1"/>
      <c r="VRD361" s="1"/>
      <c r="VRE361" s="1"/>
      <c r="VRF361" s="1"/>
      <c r="VRG361" s="1"/>
      <c r="VRH361" s="1"/>
      <c r="VRI361" s="1"/>
      <c r="VRJ361" s="1"/>
      <c r="VRK361" s="1"/>
      <c r="VRL361" s="1"/>
      <c r="VRM361" s="1"/>
      <c r="VRN361" s="1"/>
      <c r="VRO361" s="1"/>
      <c r="VRP361" s="1"/>
      <c r="VRQ361" s="1"/>
      <c r="VRR361" s="1"/>
      <c r="VRS361" s="1"/>
      <c r="VRT361" s="1"/>
      <c r="VRU361" s="1"/>
      <c r="VRV361" s="1"/>
      <c r="VRW361" s="1"/>
      <c r="VRX361" s="1"/>
      <c r="VRY361" s="1"/>
      <c r="VRZ361" s="1"/>
      <c r="VSA361" s="1"/>
      <c r="VSB361" s="1"/>
      <c r="VSC361" s="1"/>
      <c r="VSD361" s="1"/>
      <c r="VSE361" s="1"/>
      <c r="VSF361" s="1"/>
      <c r="VSG361" s="1"/>
      <c r="VSH361" s="1"/>
      <c r="VSI361" s="1"/>
      <c r="VSJ361" s="1"/>
      <c r="VSK361" s="1"/>
      <c r="VSL361" s="1"/>
      <c r="VSM361" s="1"/>
      <c r="VSN361" s="1"/>
      <c r="VSO361" s="1"/>
      <c r="VSP361" s="1"/>
      <c r="VSQ361" s="1"/>
      <c r="VSR361" s="1"/>
      <c r="VSS361" s="1"/>
      <c r="VST361" s="1"/>
      <c r="VSU361" s="1"/>
      <c r="VSV361" s="1"/>
      <c r="VSW361" s="1"/>
      <c r="VSX361" s="1"/>
      <c r="VSY361" s="1"/>
      <c r="VSZ361" s="1"/>
      <c r="VTA361" s="1"/>
      <c r="VTB361" s="1"/>
      <c r="VTC361" s="1"/>
      <c r="VTD361" s="1"/>
      <c r="VTE361" s="1"/>
      <c r="VTF361" s="1"/>
      <c r="VTG361" s="1"/>
      <c r="VTH361" s="1"/>
      <c r="VTI361" s="1"/>
      <c r="VTJ361" s="1"/>
      <c r="VTK361" s="1"/>
      <c r="VTL361" s="1"/>
      <c r="VTM361" s="1"/>
      <c r="VTN361" s="1"/>
      <c r="VTO361" s="1"/>
      <c r="VTP361" s="1"/>
      <c r="VTQ361" s="1"/>
      <c r="VTR361" s="1"/>
      <c r="VTS361" s="1"/>
      <c r="VTT361" s="1"/>
      <c r="VTU361" s="1"/>
      <c r="VTV361" s="1"/>
      <c r="VTW361" s="1"/>
      <c r="VTX361" s="1"/>
      <c r="VTY361" s="1"/>
      <c r="VTZ361" s="1"/>
      <c r="VUA361" s="1"/>
      <c r="VUB361" s="1"/>
      <c r="VUC361" s="1"/>
      <c r="VUD361" s="1"/>
      <c r="VUE361" s="1"/>
      <c r="VUF361" s="1"/>
      <c r="VUG361" s="1"/>
      <c r="VUH361" s="1"/>
      <c r="VUI361" s="1"/>
      <c r="VUJ361" s="1"/>
      <c r="VUK361" s="1"/>
      <c r="VUL361" s="1"/>
      <c r="VUM361" s="1"/>
      <c r="VUN361" s="1"/>
      <c r="VUO361" s="1"/>
      <c r="VUP361" s="1"/>
      <c r="VUQ361" s="1"/>
      <c r="VUR361" s="1"/>
      <c r="VUS361" s="1"/>
      <c r="VUT361" s="1"/>
      <c r="VUU361" s="1"/>
      <c r="VUV361" s="1"/>
      <c r="VUW361" s="1"/>
      <c r="VUX361" s="1"/>
      <c r="VUY361" s="1"/>
      <c r="VUZ361" s="1"/>
      <c r="VVA361" s="1"/>
      <c r="VVB361" s="1"/>
      <c r="VVC361" s="1"/>
      <c r="VVD361" s="1"/>
      <c r="VVE361" s="1"/>
      <c r="VVF361" s="1"/>
      <c r="VVG361" s="1"/>
      <c r="VVH361" s="1"/>
      <c r="VVI361" s="1"/>
      <c r="VVJ361" s="1"/>
      <c r="VVK361" s="1"/>
      <c r="VVL361" s="1"/>
      <c r="VVM361" s="1"/>
      <c r="VVN361" s="1"/>
      <c r="VVO361" s="1"/>
      <c r="VVP361" s="1"/>
      <c r="VVQ361" s="1"/>
      <c r="VVR361" s="1"/>
      <c r="VVS361" s="1"/>
      <c r="VVT361" s="1"/>
      <c r="VVU361" s="1"/>
      <c r="VVV361" s="1"/>
      <c r="VVW361" s="1"/>
      <c r="VVX361" s="1"/>
      <c r="VVY361" s="1"/>
      <c r="VVZ361" s="1"/>
      <c r="VWA361" s="1"/>
      <c r="VWB361" s="1"/>
      <c r="VWC361" s="1"/>
      <c r="VWD361" s="1"/>
      <c r="VWE361" s="1"/>
      <c r="VWF361" s="1"/>
      <c r="VWG361" s="1"/>
      <c r="VWH361" s="1"/>
      <c r="VWI361" s="1"/>
      <c r="VWJ361" s="1"/>
      <c r="VWK361" s="1"/>
      <c r="VWL361" s="1"/>
      <c r="VWM361" s="1"/>
      <c r="VWN361" s="1"/>
      <c r="VWO361" s="1"/>
      <c r="VWP361" s="1"/>
      <c r="VWQ361" s="1"/>
      <c r="VWR361" s="1"/>
      <c r="VWS361" s="1"/>
      <c r="VWT361" s="1"/>
      <c r="VWU361" s="1"/>
      <c r="VWV361" s="1"/>
      <c r="VWW361" s="1"/>
      <c r="VWX361" s="1"/>
      <c r="VWY361" s="1"/>
      <c r="VWZ361" s="1"/>
      <c r="VXA361" s="1"/>
      <c r="VXB361" s="1"/>
      <c r="VXC361" s="1"/>
      <c r="VXD361" s="1"/>
      <c r="VXE361" s="1"/>
      <c r="VXF361" s="1"/>
      <c r="VXG361" s="1"/>
      <c r="VXH361" s="1"/>
      <c r="VXI361" s="1"/>
      <c r="VXJ361" s="1"/>
      <c r="VXK361" s="1"/>
      <c r="VXL361" s="1"/>
      <c r="VXM361" s="1"/>
      <c r="VXN361" s="1"/>
      <c r="VXO361" s="1"/>
      <c r="VXP361" s="1"/>
      <c r="VXQ361" s="1"/>
      <c r="VXR361" s="1"/>
      <c r="VXS361" s="1"/>
      <c r="VXT361" s="1"/>
      <c r="VXU361" s="1"/>
      <c r="VXV361" s="1"/>
      <c r="VXW361" s="1"/>
      <c r="VXX361" s="1"/>
      <c r="VXY361" s="1"/>
      <c r="VXZ361" s="1"/>
      <c r="VYA361" s="1"/>
      <c r="VYB361" s="1"/>
      <c r="VYC361" s="1"/>
      <c r="VYD361" s="1"/>
      <c r="VYE361" s="1"/>
      <c r="VYF361" s="1"/>
      <c r="VYG361" s="1"/>
      <c r="VYH361" s="1"/>
      <c r="VYI361" s="1"/>
      <c r="VYJ361" s="1"/>
      <c r="VYK361" s="1"/>
      <c r="VYL361" s="1"/>
      <c r="VYM361" s="1"/>
      <c r="VYN361" s="1"/>
      <c r="VYO361" s="1"/>
      <c r="VYP361" s="1"/>
      <c r="VYQ361" s="1"/>
      <c r="VYR361" s="1"/>
      <c r="VYS361" s="1"/>
      <c r="VYT361" s="1"/>
      <c r="VYU361" s="1"/>
      <c r="VYV361" s="1"/>
      <c r="VYW361" s="1"/>
      <c r="VYX361" s="1"/>
      <c r="VYY361" s="1"/>
      <c r="VYZ361" s="1"/>
      <c r="VZA361" s="1"/>
      <c r="VZB361" s="1"/>
      <c r="VZC361" s="1"/>
      <c r="VZD361" s="1"/>
      <c r="VZE361" s="1"/>
      <c r="VZF361" s="1"/>
      <c r="VZG361" s="1"/>
      <c r="VZH361" s="1"/>
      <c r="VZI361" s="1"/>
      <c r="VZJ361" s="1"/>
      <c r="VZK361" s="1"/>
      <c r="VZL361" s="1"/>
      <c r="VZM361" s="1"/>
      <c r="VZN361" s="1"/>
      <c r="VZO361" s="1"/>
      <c r="VZP361" s="1"/>
      <c r="VZQ361" s="1"/>
      <c r="VZR361" s="1"/>
      <c r="VZS361" s="1"/>
      <c r="VZT361" s="1"/>
      <c r="VZU361" s="1"/>
      <c r="VZV361" s="1"/>
      <c r="VZW361" s="1"/>
      <c r="VZX361" s="1"/>
      <c r="VZY361" s="1"/>
      <c r="VZZ361" s="1"/>
      <c r="WAA361" s="1"/>
      <c r="WAB361" s="1"/>
      <c r="WAC361" s="1"/>
      <c r="WAD361" s="1"/>
      <c r="WAE361" s="1"/>
      <c r="WAF361" s="1"/>
      <c r="WAG361" s="1"/>
      <c r="WAH361" s="1"/>
      <c r="WAI361" s="1"/>
      <c r="WAJ361" s="1"/>
      <c r="WAK361" s="1"/>
      <c r="WAL361" s="1"/>
      <c r="WAM361" s="1"/>
      <c r="WAN361" s="1"/>
      <c r="WAO361" s="1"/>
      <c r="WAP361" s="1"/>
      <c r="WAQ361" s="1"/>
      <c r="WAR361" s="1"/>
      <c r="WAS361" s="1"/>
      <c r="WAT361" s="1"/>
      <c r="WAU361" s="1"/>
      <c r="WAV361" s="1"/>
      <c r="WAW361" s="1"/>
      <c r="WAX361" s="1"/>
      <c r="WAY361" s="1"/>
      <c r="WAZ361" s="1"/>
      <c r="WBA361" s="1"/>
      <c r="WBB361" s="1"/>
      <c r="WBC361" s="1"/>
      <c r="WBD361" s="1"/>
      <c r="WBE361" s="1"/>
      <c r="WBF361" s="1"/>
      <c r="WBG361" s="1"/>
      <c r="WBH361" s="1"/>
      <c r="WBI361" s="1"/>
      <c r="WBJ361" s="1"/>
      <c r="WBK361" s="1"/>
      <c r="WBL361" s="1"/>
      <c r="WBM361" s="1"/>
      <c r="WBN361" s="1"/>
      <c r="WBO361" s="1"/>
      <c r="WBP361" s="1"/>
      <c r="WBQ361" s="1"/>
      <c r="WBR361" s="1"/>
      <c r="WBS361" s="1"/>
      <c r="WBT361" s="1"/>
      <c r="WBU361" s="1"/>
      <c r="WBV361" s="1"/>
      <c r="WBW361" s="1"/>
      <c r="WBX361" s="1"/>
      <c r="WBY361" s="1"/>
      <c r="WBZ361" s="1"/>
      <c r="WCA361" s="1"/>
      <c r="WCB361" s="1"/>
      <c r="WCC361" s="1"/>
      <c r="WCD361" s="1"/>
      <c r="WCE361" s="1"/>
      <c r="WCF361" s="1"/>
      <c r="WCG361" s="1"/>
      <c r="WCH361" s="1"/>
      <c r="WCI361" s="1"/>
      <c r="WCJ361" s="1"/>
      <c r="WCK361" s="1"/>
      <c r="WCL361" s="1"/>
      <c r="WCM361" s="1"/>
      <c r="WCN361" s="1"/>
      <c r="WCO361" s="1"/>
      <c r="WCP361" s="1"/>
      <c r="WCQ361" s="1"/>
      <c r="WCR361" s="1"/>
      <c r="WCS361" s="1"/>
      <c r="WCT361" s="1"/>
      <c r="WCU361" s="1"/>
      <c r="WCV361" s="1"/>
      <c r="WCW361" s="1"/>
      <c r="WCX361" s="1"/>
      <c r="WCY361" s="1"/>
      <c r="WCZ361" s="1"/>
      <c r="WDA361" s="1"/>
      <c r="WDB361" s="1"/>
      <c r="WDC361" s="1"/>
      <c r="WDD361" s="1"/>
      <c r="WDE361" s="1"/>
      <c r="WDF361" s="1"/>
      <c r="WDG361" s="1"/>
      <c r="WDH361" s="1"/>
      <c r="WDI361" s="1"/>
      <c r="WDJ361" s="1"/>
      <c r="WDK361" s="1"/>
      <c r="WDL361" s="1"/>
      <c r="WDM361" s="1"/>
      <c r="WDN361" s="1"/>
      <c r="WDO361" s="1"/>
      <c r="WDP361" s="1"/>
      <c r="WDQ361" s="1"/>
      <c r="WDR361" s="1"/>
      <c r="WDS361" s="1"/>
      <c r="WDT361" s="1"/>
      <c r="WDU361" s="1"/>
      <c r="WDV361" s="1"/>
      <c r="WDW361" s="1"/>
      <c r="WDX361" s="1"/>
      <c r="WDY361" s="1"/>
      <c r="WDZ361" s="1"/>
      <c r="WEA361" s="1"/>
      <c r="WEB361" s="1"/>
      <c r="WEC361" s="1"/>
      <c r="WED361" s="1"/>
      <c r="WEE361" s="1"/>
      <c r="WEF361" s="1"/>
      <c r="WEG361" s="1"/>
      <c r="WEH361" s="1"/>
      <c r="WEI361" s="1"/>
      <c r="WEJ361" s="1"/>
      <c r="WEK361" s="1"/>
      <c r="WEL361" s="1"/>
      <c r="WEM361" s="1"/>
      <c r="WEN361" s="1"/>
      <c r="WEO361" s="1"/>
      <c r="WEP361" s="1"/>
      <c r="WEQ361" s="1"/>
      <c r="WER361" s="1"/>
      <c r="WES361" s="1"/>
      <c r="WET361" s="1"/>
      <c r="WEU361" s="1"/>
      <c r="WEV361" s="1"/>
      <c r="WEW361" s="1"/>
      <c r="WEX361" s="1"/>
      <c r="WEY361" s="1"/>
      <c r="WEZ361" s="1"/>
      <c r="WFA361" s="1"/>
      <c r="WFB361" s="1"/>
      <c r="WFC361" s="1"/>
      <c r="WFD361" s="1"/>
      <c r="WFE361" s="1"/>
      <c r="WFF361" s="1"/>
      <c r="WFG361" s="1"/>
      <c r="WFH361" s="1"/>
      <c r="WFI361" s="1"/>
      <c r="WFJ361" s="1"/>
      <c r="WFK361" s="1"/>
      <c r="WFL361" s="1"/>
      <c r="WFM361" s="1"/>
      <c r="WFN361" s="1"/>
      <c r="WFO361" s="1"/>
      <c r="WFP361" s="1"/>
      <c r="WFQ361" s="1"/>
      <c r="WFR361" s="1"/>
      <c r="WFS361" s="1"/>
      <c r="WFT361" s="1"/>
      <c r="WFU361" s="1"/>
      <c r="WFV361" s="1"/>
      <c r="WFW361" s="1"/>
      <c r="WFX361" s="1"/>
      <c r="WFY361" s="1"/>
      <c r="WFZ361" s="1"/>
      <c r="WGA361" s="1"/>
      <c r="WGB361" s="1"/>
      <c r="WGC361" s="1"/>
      <c r="WGD361" s="1"/>
      <c r="WGE361" s="1"/>
      <c r="WGF361" s="1"/>
      <c r="WGG361" s="1"/>
      <c r="WGH361" s="1"/>
      <c r="WGI361" s="1"/>
      <c r="WGJ361" s="1"/>
      <c r="WGK361" s="1"/>
      <c r="WGL361" s="1"/>
      <c r="WGM361" s="1"/>
      <c r="WGN361" s="1"/>
      <c r="WGO361" s="1"/>
      <c r="WGP361" s="1"/>
      <c r="WGQ361" s="1"/>
      <c r="WGR361" s="1"/>
      <c r="WGS361" s="1"/>
      <c r="WGT361" s="1"/>
      <c r="WGU361" s="1"/>
      <c r="WGV361" s="1"/>
      <c r="WGW361" s="1"/>
      <c r="WGX361" s="1"/>
      <c r="WGY361" s="1"/>
      <c r="WGZ361" s="1"/>
      <c r="WHA361" s="1"/>
      <c r="WHB361" s="1"/>
      <c r="WHC361" s="1"/>
      <c r="WHD361" s="1"/>
      <c r="WHE361" s="1"/>
      <c r="WHF361" s="1"/>
      <c r="WHG361" s="1"/>
      <c r="WHH361" s="1"/>
      <c r="WHI361" s="1"/>
      <c r="WHJ361" s="1"/>
      <c r="WHK361" s="1"/>
      <c r="WHL361" s="1"/>
      <c r="WHM361" s="1"/>
      <c r="WHN361" s="1"/>
      <c r="WHO361" s="1"/>
      <c r="WHP361" s="1"/>
      <c r="WHQ361" s="1"/>
      <c r="WHR361" s="1"/>
      <c r="WHS361" s="1"/>
      <c r="WHT361" s="1"/>
      <c r="WHU361" s="1"/>
      <c r="WHV361" s="1"/>
      <c r="WHW361" s="1"/>
      <c r="WHX361" s="1"/>
      <c r="WHY361" s="1"/>
      <c r="WHZ361" s="1"/>
      <c r="WIA361" s="1"/>
      <c r="WIB361" s="1"/>
      <c r="WIC361" s="1"/>
      <c r="WID361" s="1"/>
      <c r="WIE361" s="1"/>
      <c r="WIF361" s="1"/>
      <c r="WIG361" s="1"/>
      <c r="WIH361" s="1"/>
      <c r="WII361" s="1"/>
      <c r="WIJ361" s="1"/>
      <c r="WIK361" s="1"/>
      <c r="WIL361" s="1"/>
      <c r="WIM361" s="1"/>
      <c r="WIN361" s="1"/>
      <c r="WIO361" s="1"/>
      <c r="WIP361" s="1"/>
      <c r="WIQ361" s="1"/>
      <c r="WIR361" s="1"/>
      <c r="WIS361" s="1"/>
      <c r="WIT361" s="1"/>
      <c r="WIU361" s="1"/>
      <c r="WIV361" s="1"/>
      <c r="WIW361" s="1"/>
      <c r="WIX361" s="1"/>
      <c r="WIY361" s="1"/>
      <c r="WIZ361" s="1"/>
      <c r="WJA361" s="1"/>
      <c r="WJB361" s="1"/>
      <c r="WJC361" s="1"/>
      <c r="WJD361" s="1"/>
      <c r="WJE361" s="1"/>
      <c r="WJF361" s="1"/>
      <c r="WJG361" s="1"/>
      <c r="WJH361" s="1"/>
      <c r="WJI361" s="1"/>
      <c r="WJJ361" s="1"/>
      <c r="WJK361" s="1"/>
      <c r="WJL361" s="1"/>
      <c r="WJM361" s="1"/>
      <c r="WJN361" s="1"/>
      <c r="WJO361" s="1"/>
      <c r="WJP361" s="1"/>
      <c r="WJQ361" s="1"/>
      <c r="WJR361" s="1"/>
      <c r="WJS361" s="1"/>
      <c r="WJT361" s="1"/>
      <c r="WJU361" s="1"/>
      <c r="WJV361" s="1"/>
      <c r="WJW361" s="1"/>
      <c r="WJX361" s="1"/>
      <c r="WJY361" s="1"/>
      <c r="WJZ361" s="1"/>
      <c r="WKA361" s="1"/>
      <c r="WKB361" s="1"/>
      <c r="WKC361" s="1"/>
      <c r="WKD361" s="1"/>
      <c r="WKE361" s="1"/>
      <c r="WKF361" s="1"/>
      <c r="WKG361" s="1"/>
      <c r="WKH361" s="1"/>
      <c r="WKI361" s="1"/>
      <c r="WKJ361" s="1"/>
      <c r="WKK361" s="1"/>
      <c r="WKL361" s="1"/>
      <c r="WKM361" s="1"/>
      <c r="WKN361" s="1"/>
      <c r="WKO361" s="1"/>
      <c r="WKP361" s="1"/>
      <c r="WKQ361" s="1"/>
      <c r="WKR361" s="1"/>
      <c r="WKS361" s="1"/>
      <c r="WKT361" s="1"/>
      <c r="WKU361" s="1"/>
      <c r="WKV361" s="1"/>
      <c r="WKW361" s="1"/>
      <c r="WKX361" s="1"/>
      <c r="WKY361" s="1"/>
      <c r="WKZ361" s="1"/>
      <c r="WLA361" s="1"/>
      <c r="WLB361" s="1"/>
      <c r="WLC361" s="1"/>
      <c r="WLD361" s="1"/>
      <c r="WLE361" s="1"/>
      <c r="WLF361" s="1"/>
      <c r="WLG361" s="1"/>
      <c r="WLH361" s="1"/>
      <c r="WLI361" s="1"/>
      <c r="WLJ361" s="1"/>
      <c r="WLK361" s="1"/>
      <c r="WLL361" s="1"/>
      <c r="WLM361" s="1"/>
      <c r="WLN361" s="1"/>
      <c r="WLO361" s="1"/>
      <c r="WLP361" s="1"/>
      <c r="WLQ361" s="1"/>
      <c r="WLR361" s="1"/>
      <c r="WLS361" s="1"/>
      <c r="WLT361" s="1"/>
      <c r="WLU361" s="1"/>
      <c r="WLV361" s="1"/>
      <c r="WLW361" s="1"/>
      <c r="WLX361" s="1"/>
      <c r="WLY361" s="1"/>
      <c r="WLZ361" s="1"/>
      <c r="WMA361" s="1"/>
      <c r="WMB361" s="1"/>
      <c r="WMC361" s="1"/>
      <c r="WMD361" s="1"/>
      <c r="WME361" s="1"/>
      <c r="WMF361" s="1"/>
      <c r="WMG361" s="1"/>
      <c r="WMH361" s="1"/>
      <c r="WMI361" s="1"/>
      <c r="WMJ361" s="1"/>
      <c r="WMK361" s="1"/>
      <c r="WML361" s="1"/>
      <c r="WMM361" s="1"/>
      <c r="WMN361" s="1"/>
      <c r="WMO361" s="1"/>
      <c r="WMP361" s="1"/>
      <c r="WMQ361" s="1"/>
      <c r="WMR361" s="1"/>
      <c r="WMS361" s="1"/>
      <c r="WMT361" s="1"/>
      <c r="WMU361" s="1"/>
      <c r="WMV361" s="1"/>
      <c r="WMW361" s="1"/>
      <c r="WMX361" s="1"/>
      <c r="WMY361" s="1"/>
      <c r="WMZ361" s="1"/>
      <c r="WNA361" s="1"/>
      <c r="WNB361" s="1"/>
      <c r="WNC361" s="1"/>
      <c r="WND361" s="1"/>
      <c r="WNE361" s="1"/>
      <c r="WNF361" s="1"/>
      <c r="WNG361" s="1"/>
      <c r="WNH361" s="1"/>
      <c r="WNI361" s="1"/>
      <c r="WNJ361" s="1"/>
      <c r="WNK361" s="1"/>
      <c r="WNL361" s="1"/>
      <c r="WNM361" s="1"/>
      <c r="WNN361" s="1"/>
      <c r="WNO361" s="1"/>
      <c r="WNP361" s="1"/>
      <c r="WNQ361" s="1"/>
      <c r="WNR361" s="1"/>
      <c r="WNS361" s="1"/>
      <c r="WNT361" s="1"/>
      <c r="WNU361" s="1"/>
      <c r="WNV361" s="1"/>
      <c r="WNW361" s="1"/>
      <c r="WNX361" s="1"/>
      <c r="WNY361" s="1"/>
      <c r="WNZ361" s="1"/>
      <c r="WOA361" s="1"/>
      <c r="WOB361" s="1"/>
      <c r="WOC361" s="1"/>
      <c r="WOD361" s="1"/>
      <c r="WOE361" s="1"/>
      <c r="WOF361" s="1"/>
      <c r="WOG361" s="1"/>
      <c r="WOH361" s="1"/>
      <c r="WOI361" s="1"/>
      <c r="WOJ361" s="1"/>
      <c r="WOK361" s="1"/>
      <c r="WOL361" s="1"/>
      <c r="WOM361" s="1"/>
      <c r="WON361" s="1"/>
      <c r="WOO361" s="1"/>
      <c r="WOP361" s="1"/>
      <c r="WOQ361" s="1"/>
      <c r="WOR361" s="1"/>
      <c r="WOS361" s="1"/>
      <c r="WOT361" s="1"/>
      <c r="WOU361" s="1"/>
      <c r="WOV361" s="1"/>
      <c r="WOW361" s="1"/>
      <c r="WOX361" s="1"/>
      <c r="WOY361" s="1"/>
      <c r="WOZ361" s="1"/>
      <c r="WPA361" s="1"/>
      <c r="WPB361" s="1"/>
      <c r="WPC361" s="1"/>
      <c r="WPD361" s="1"/>
      <c r="WPE361" s="1"/>
      <c r="WPF361" s="1"/>
      <c r="WPG361" s="1"/>
      <c r="WPH361" s="1"/>
      <c r="WPI361" s="1"/>
      <c r="WPJ361" s="1"/>
      <c r="WPK361" s="1"/>
      <c r="WPL361" s="1"/>
      <c r="WPM361" s="1"/>
      <c r="WPN361" s="1"/>
      <c r="WPO361" s="1"/>
      <c r="WPP361" s="1"/>
      <c r="WPQ361" s="1"/>
      <c r="WPR361" s="1"/>
      <c r="WPS361" s="1"/>
      <c r="WPT361" s="1"/>
      <c r="WPU361" s="1"/>
      <c r="WPV361" s="1"/>
      <c r="WPW361" s="1"/>
      <c r="WPX361" s="1"/>
      <c r="WPY361" s="1"/>
      <c r="WPZ361" s="1"/>
      <c r="WQA361" s="1"/>
      <c r="WQB361" s="1"/>
      <c r="WQC361" s="1"/>
      <c r="WQD361" s="1"/>
      <c r="WQE361" s="1"/>
      <c r="WQF361" s="1"/>
      <c r="WQG361" s="1"/>
      <c r="WQH361" s="1"/>
      <c r="WQI361" s="1"/>
      <c r="WQJ361" s="1"/>
      <c r="WQK361" s="1"/>
      <c r="WQL361" s="1"/>
      <c r="WQM361" s="1"/>
      <c r="WQN361" s="1"/>
      <c r="WQO361" s="1"/>
      <c r="WQP361" s="1"/>
      <c r="WQQ361" s="1"/>
      <c r="WQR361" s="1"/>
      <c r="WQS361" s="1"/>
      <c r="WQT361" s="1"/>
      <c r="WQU361" s="1"/>
      <c r="WQV361" s="1"/>
      <c r="WQW361" s="1"/>
      <c r="WQX361" s="1"/>
      <c r="WQY361" s="1"/>
      <c r="WQZ361" s="1"/>
      <c r="WRA361" s="1"/>
      <c r="WRB361" s="1"/>
      <c r="WRC361" s="1"/>
      <c r="WRD361" s="1"/>
      <c r="WRE361" s="1"/>
      <c r="WRF361" s="1"/>
      <c r="WRG361" s="1"/>
      <c r="WRH361" s="1"/>
      <c r="WRI361" s="1"/>
      <c r="WRJ361" s="1"/>
      <c r="WRK361" s="1"/>
      <c r="WRL361" s="1"/>
      <c r="WRM361" s="1"/>
      <c r="WRN361" s="1"/>
      <c r="WRO361" s="1"/>
      <c r="WRP361" s="1"/>
      <c r="WRQ361" s="1"/>
      <c r="WRR361" s="1"/>
      <c r="WRS361" s="1"/>
      <c r="WRT361" s="1"/>
      <c r="WRU361" s="1"/>
      <c r="WRV361" s="1"/>
      <c r="WRW361" s="1"/>
      <c r="WRX361" s="1"/>
      <c r="WRY361" s="1"/>
      <c r="WRZ361" s="1"/>
      <c r="WSA361" s="1"/>
      <c r="WSB361" s="1"/>
      <c r="WSC361" s="1"/>
      <c r="WSD361" s="1"/>
      <c r="WSE361" s="1"/>
      <c r="WSF361" s="1"/>
      <c r="WSG361" s="1"/>
      <c r="WSH361" s="1"/>
      <c r="WSI361" s="1"/>
      <c r="WSJ361" s="1"/>
      <c r="WSK361" s="1"/>
      <c r="WSL361" s="1"/>
      <c r="WSM361" s="1"/>
      <c r="WSN361" s="1"/>
      <c r="WSO361" s="1"/>
      <c r="WSP361" s="1"/>
      <c r="WSQ361" s="1"/>
      <c r="WSR361" s="1"/>
      <c r="WSS361" s="1"/>
      <c r="WST361" s="1"/>
      <c r="WSU361" s="1"/>
      <c r="WSV361" s="1"/>
      <c r="WSW361" s="1"/>
      <c r="WSX361" s="1"/>
      <c r="WSY361" s="1"/>
      <c r="WSZ361" s="1"/>
      <c r="WTA361" s="1"/>
      <c r="WTB361" s="1"/>
      <c r="WTC361" s="1"/>
      <c r="WTD361" s="1"/>
      <c r="WTE361" s="1"/>
      <c r="WTF361" s="1"/>
      <c r="WTG361" s="1"/>
      <c r="WTH361" s="1"/>
      <c r="WTI361" s="1"/>
      <c r="WTJ361" s="1"/>
      <c r="WTK361" s="1"/>
      <c r="WTL361" s="1"/>
      <c r="WTM361" s="1"/>
      <c r="WTN361" s="1"/>
      <c r="WTO361" s="1"/>
      <c r="WTP361" s="1"/>
      <c r="WTQ361" s="1"/>
      <c r="WTR361" s="1"/>
      <c r="WTS361" s="1"/>
      <c r="WTT361" s="1"/>
      <c r="WTU361" s="1"/>
      <c r="WTV361" s="1"/>
      <c r="WTW361" s="1"/>
      <c r="WTX361" s="1"/>
      <c r="WTY361" s="1"/>
      <c r="WTZ361" s="1"/>
      <c r="WUA361" s="1"/>
      <c r="WUB361" s="1"/>
      <c r="WUC361" s="1"/>
      <c r="WUD361" s="1"/>
      <c r="WUE361" s="1"/>
      <c r="WUF361" s="1"/>
      <c r="WUG361" s="1"/>
      <c r="WUH361" s="1"/>
      <c r="WUI361" s="1"/>
      <c r="WUJ361" s="1"/>
      <c r="WUK361" s="1"/>
      <c r="WUL361" s="1"/>
      <c r="WUM361" s="1"/>
      <c r="WUN361" s="1"/>
      <c r="WUO361" s="1"/>
      <c r="WUP361" s="1"/>
      <c r="WUQ361" s="1"/>
      <c r="WUR361" s="1"/>
      <c r="WUS361" s="1"/>
      <c r="WUT361" s="1"/>
      <c r="WUU361" s="1"/>
      <c r="WUV361" s="1"/>
      <c r="WUW361" s="1"/>
      <c r="WUX361" s="1"/>
      <c r="WUY361" s="1"/>
      <c r="WUZ361" s="1"/>
      <c r="WVA361" s="1"/>
      <c r="WVB361" s="1"/>
      <c r="WVC361" s="1"/>
      <c r="WVD361" s="1"/>
      <c r="WVE361" s="1"/>
      <c r="WVF361" s="1"/>
      <c r="WVG361" s="1"/>
      <c r="WVH361" s="1"/>
      <c r="WVI361" s="1"/>
      <c r="WVJ361" s="1"/>
      <c r="WVK361" s="1"/>
      <c r="WVL361" s="1"/>
      <c r="WVM361" s="1"/>
      <c r="WVN361" s="1"/>
      <c r="WVO361" s="1"/>
      <c r="WVP361" s="1"/>
      <c r="WVQ361" s="1"/>
      <c r="WVR361" s="1"/>
      <c r="WVS361" s="1"/>
      <c r="WVT361" s="1"/>
      <c r="WVU361" s="1"/>
    </row>
    <row r="362" spans="1:16141" s="5" customFormat="1" ht="35.1" customHeight="1">
      <c r="A362" s="2800"/>
      <c r="B362" s="3"/>
      <c r="C362" s="102"/>
      <c r="D362" s="102"/>
      <c r="E362" s="2666" t="s">
        <v>2254</v>
      </c>
      <c r="F362" s="2696">
        <f>+'RES. GENERAL POR ÁREA'!J43/12</f>
        <v>51041.666666666664</v>
      </c>
      <c r="G362" s="2731">
        <v>12</v>
      </c>
      <c r="H362" s="2693">
        <f>+F362*G362</f>
        <v>612500</v>
      </c>
      <c r="I362" s="2790"/>
      <c r="J362" s="2775"/>
      <c r="L362" s="1"/>
      <c r="M362" s="84"/>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c r="ALA362" s="1"/>
      <c r="ALB362" s="1"/>
      <c r="ALC362" s="1"/>
      <c r="ALD362" s="1"/>
      <c r="ALE362" s="1"/>
      <c r="ALF362" s="1"/>
      <c r="ALG362" s="1"/>
      <c r="ALH362" s="1"/>
      <c r="ALI362" s="1"/>
      <c r="ALJ362" s="1"/>
      <c r="ALK362" s="1"/>
      <c r="ALL362" s="1"/>
      <c r="ALM362" s="1"/>
      <c r="ALN362" s="1"/>
      <c r="ALO362" s="1"/>
      <c r="ALP362" s="1"/>
      <c r="ALQ362" s="1"/>
      <c r="ALR362" s="1"/>
      <c r="ALS362" s="1"/>
      <c r="ALT362" s="1"/>
      <c r="ALU362" s="1"/>
      <c r="ALV362" s="1"/>
      <c r="ALW362" s="1"/>
      <c r="ALX362" s="1"/>
      <c r="ALY362" s="1"/>
      <c r="ALZ362" s="1"/>
      <c r="AMA362" s="1"/>
      <c r="AMB362" s="1"/>
      <c r="AMC362" s="1"/>
      <c r="AMD362" s="1"/>
      <c r="AME362" s="1"/>
      <c r="AMF362" s="1"/>
      <c r="AMG362" s="1"/>
      <c r="AMH362" s="1"/>
      <c r="AMI362" s="1"/>
      <c r="AMJ362" s="1"/>
      <c r="AMK362" s="1"/>
      <c r="AML362" s="1"/>
      <c r="AMM362" s="1"/>
      <c r="AMN362" s="1"/>
      <c r="AMO362" s="1"/>
      <c r="AMP362" s="1"/>
      <c r="AMQ362" s="1"/>
      <c r="AMR362" s="1"/>
      <c r="AMS362" s="1"/>
      <c r="AMT362" s="1"/>
      <c r="AMU362" s="1"/>
      <c r="AMV362" s="1"/>
      <c r="AMW362" s="1"/>
      <c r="AMX362" s="1"/>
      <c r="AMY362" s="1"/>
      <c r="AMZ362" s="1"/>
      <c r="ANA362" s="1"/>
      <c r="ANB362" s="1"/>
      <c r="ANC362" s="1"/>
      <c r="AND362" s="1"/>
      <c r="ANE362" s="1"/>
      <c r="ANF362" s="1"/>
      <c r="ANG362" s="1"/>
      <c r="ANH362" s="1"/>
      <c r="ANI362" s="1"/>
      <c r="ANJ362" s="1"/>
      <c r="ANK362" s="1"/>
      <c r="ANL362" s="1"/>
      <c r="ANM362" s="1"/>
      <c r="ANN362" s="1"/>
      <c r="ANO362" s="1"/>
      <c r="ANP362" s="1"/>
      <c r="ANQ362" s="1"/>
      <c r="ANR362" s="1"/>
      <c r="ANS362" s="1"/>
      <c r="ANT362" s="1"/>
      <c r="ANU362" s="1"/>
      <c r="ANV362" s="1"/>
      <c r="ANW362" s="1"/>
      <c r="ANX362" s="1"/>
      <c r="ANY362" s="1"/>
      <c r="ANZ362" s="1"/>
      <c r="AOA362" s="1"/>
      <c r="AOB362" s="1"/>
      <c r="AOC362" s="1"/>
      <c r="AOD362" s="1"/>
      <c r="AOE362" s="1"/>
      <c r="AOF362" s="1"/>
      <c r="AOG362" s="1"/>
      <c r="AOH362" s="1"/>
      <c r="AOI362" s="1"/>
      <c r="AOJ362" s="1"/>
      <c r="AOK362" s="1"/>
      <c r="AOL362" s="1"/>
      <c r="AOM362" s="1"/>
      <c r="AON362" s="1"/>
      <c r="AOO362" s="1"/>
      <c r="AOP362" s="1"/>
      <c r="AOQ362" s="1"/>
      <c r="AOR362" s="1"/>
      <c r="AOS362" s="1"/>
      <c r="AOT362" s="1"/>
      <c r="AOU362" s="1"/>
      <c r="AOV362" s="1"/>
      <c r="AOW362" s="1"/>
      <c r="AOX362" s="1"/>
      <c r="AOY362" s="1"/>
      <c r="AOZ362" s="1"/>
      <c r="APA362" s="1"/>
      <c r="APB362" s="1"/>
      <c r="APC362" s="1"/>
      <c r="APD362" s="1"/>
      <c r="APE362" s="1"/>
      <c r="APF362" s="1"/>
      <c r="APG362" s="1"/>
      <c r="APH362" s="1"/>
      <c r="API362" s="1"/>
      <c r="APJ362" s="1"/>
      <c r="APK362" s="1"/>
      <c r="APL362" s="1"/>
      <c r="APM362" s="1"/>
      <c r="APN362" s="1"/>
      <c r="APO362" s="1"/>
      <c r="APP362" s="1"/>
      <c r="APQ362" s="1"/>
      <c r="APR362" s="1"/>
      <c r="APS362" s="1"/>
      <c r="APT362" s="1"/>
      <c r="APU362" s="1"/>
      <c r="APV362" s="1"/>
      <c r="APW362" s="1"/>
      <c r="APX362" s="1"/>
      <c r="APY362" s="1"/>
      <c r="APZ362" s="1"/>
      <c r="AQA362" s="1"/>
      <c r="AQB362" s="1"/>
      <c r="AQC362" s="1"/>
      <c r="AQD362" s="1"/>
      <c r="AQE362" s="1"/>
      <c r="AQF362" s="1"/>
      <c r="AQG362" s="1"/>
      <c r="AQH362" s="1"/>
      <c r="AQI362" s="1"/>
      <c r="AQJ362" s="1"/>
      <c r="AQK362" s="1"/>
      <c r="AQL362" s="1"/>
      <c r="AQM362" s="1"/>
      <c r="AQN362" s="1"/>
      <c r="AQO362" s="1"/>
      <c r="AQP362" s="1"/>
      <c r="AQQ362" s="1"/>
      <c r="AQR362" s="1"/>
      <c r="AQS362" s="1"/>
      <c r="AQT362" s="1"/>
      <c r="AQU362" s="1"/>
      <c r="AQV362" s="1"/>
      <c r="AQW362" s="1"/>
      <c r="AQX362" s="1"/>
      <c r="AQY362" s="1"/>
      <c r="AQZ362" s="1"/>
      <c r="ARA362" s="1"/>
      <c r="ARB362" s="1"/>
      <c r="ARC362" s="1"/>
      <c r="ARD362" s="1"/>
      <c r="ARE362" s="1"/>
      <c r="ARF362" s="1"/>
      <c r="ARG362" s="1"/>
      <c r="ARH362" s="1"/>
      <c r="ARI362" s="1"/>
      <c r="ARJ362" s="1"/>
      <c r="ARK362" s="1"/>
      <c r="ARL362" s="1"/>
      <c r="ARM362" s="1"/>
      <c r="ARN362" s="1"/>
      <c r="ARO362" s="1"/>
      <c r="ARP362" s="1"/>
      <c r="ARQ362" s="1"/>
      <c r="ARR362" s="1"/>
      <c r="ARS362" s="1"/>
      <c r="ART362" s="1"/>
      <c r="ARU362" s="1"/>
      <c r="ARV362" s="1"/>
      <c r="ARW362" s="1"/>
      <c r="ARX362" s="1"/>
      <c r="ARY362" s="1"/>
      <c r="ARZ362" s="1"/>
      <c r="ASA362" s="1"/>
      <c r="ASB362" s="1"/>
      <c r="ASC362" s="1"/>
      <c r="ASD362" s="1"/>
      <c r="ASE362" s="1"/>
      <c r="ASF362" s="1"/>
      <c r="ASG362" s="1"/>
      <c r="ASH362" s="1"/>
      <c r="ASI362" s="1"/>
      <c r="ASJ362" s="1"/>
      <c r="ASK362" s="1"/>
      <c r="ASL362" s="1"/>
      <c r="ASM362" s="1"/>
      <c r="ASN362" s="1"/>
      <c r="ASO362" s="1"/>
      <c r="ASP362" s="1"/>
      <c r="ASQ362" s="1"/>
      <c r="ASR362" s="1"/>
      <c r="ASS362" s="1"/>
      <c r="AST362" s="1"/>
      <c r="ASU362" s="1"/>
      <c r="ASV362" s="1"/>
      <c r="ASW362" s="1"/>
      <c r="ASX362" s="1"/>
      <c r="ASY362" s="1"/>
      <c r="ASZ362" s="1"/>
      <c r="ATA362" s="1"/>
      <c r="ATB362" s="1"/>
      <c r="ATC362" s="1"/>
      <c r="ATD362" s="1"/>
      <c r="ATE362" s="1"/>
      <c r="ATF362" s="1"/>
      <c r="ATG362" s="1"/>
      <c r="ATH362" s="1"/>
      <c r="ATI362" s="1"/>
      <c r="ATJ362" s="1"/>
      <c r="ATK362" s="1"/>
      <c r="ATL362" s="1"/>
      <c r="ATM362" s="1"/>
      <c r="ATN362" s="1"/>
      <c r="ATO362" s="1"/>
      <c r="ATP362" s="1"/>
      <c r="ATQ362" s="1"/>
      <c r="ATR362" s="1"/>
      <c r="ATS362" s="1"/>
      <c r="ATT362" s="1"/>
      <c r="ATU362" s="1"/>
      <c r="ATV362" s="1"/>
      <c r="ATW362" s="1"/>
      <c r="ATX362" s="1"/>
      <c r="ATY362" s="1"/>
      <c r="ATZ362" s="1"/>
      <c r="AUA362" s="1"/>
      <c r="AUB362" s="1"/>
      <c r="AUC362" s="1"/>
      <c r="AUD362" s="1"/>
      <c r="AUE362" s="1"/>
      <c r="AUF362" s="1"/>
      <c r="AUG362" s="1"/>
      <c r="AUH362" s="1"/>
      <c r="AUI362" s="1"/>
      <c r="AUJ362" s="1"/>
      <c r="AUK362" s="1"/>
      <c r="AUL362" s="1"/>
      <c r="AUM362" s="1"/>
      <c r="AUN362" s="1"/>
      <c r="AUO362" s="1"/>
      <c r="AUP362" s="1"/>
      <c r="AUQ362" s="1"/>
      <c r="AUR362" s="1"/>
      <c r="AUS362" s="1"/>
      <c r="AUT362" s="1"/>
      <c r="AUU362" s="1"/>
      <c r="AUV362" s="1"/>
      <c r="AUW362" s="1"/>
      <c r="AUX362" s="1"/>
      <c r="AUY362" s="1"/>
      <c r="AUZ362" s="1"/>
      <c r="AVA362" s="1"/>
      <c r="AVB362" s="1"/>
      <c r="AVC362" s="1"/>
      <c r="AVD362" s="1"/>
      <c r="AVE362" s="1"/>
      <c r="AVF362" s="1"/>
      <c r="AVG362" s="1"/>
      <c r="AVH362" s="1"/>
      <c r="AVI362" s="1"/>
      <c r="AVJ362" s="1"/>
      <c r="AVK362" s="1"/>
      <c r="AVL362" s="1"/>
      <c r="AVM362" s="1"/>
      <c r="AVN362" s="1"/>
      <c r="AVO362" s="1"/>
      <c r="AVP362" s="1"/>
      <c r="AVQ362" s="1"/>
      <c r="AVR362" s="1"/>
      <c r="AVS362" s="1"/>
      <c r="AVT362" s="1"/>
      <c r="AVU362" s="1"/>
      <c r="AVV362" s="1"/>
      <c r="AVW362" s="1"/>
      <c r="AVX362" s="1"/>
      <c r="AVY362" s="1"/>
      <c r="AVZ362" s="1"/>
      <c r="AWA362" s="1"/>
      <c r="AWB362" s="1"/>
      <c r="AWC362" s="1"/>
      <c r="AWD362" s="1"/>
      <c r="AWE362" s="1"/>
      <c r="AWF362" s="1"/>
      <c r="AWG362" s="1"/>
      <c r="AWH362" s="1"/>
      <c r="AWI362" s="1"/>
      <c r="AWJ362" s="1"/>
      <c r="AWK362" s="1"/>
      <c r="AWL362" s="1"/>
      <c r="AWM362" s="1"/>
      <c r="AWN362" s="1"/>
      <c r="AWO362" s="1"/>
      <c r="AWP362" s="1"/>
      <c r="AWQ362" s="1"/>
      <c r="AWR362" s="1"/>
      <c r="AWS362" s="1"/>
      <c r="AWT362" s="1"/>
      <c r="AWU362" s="1"/>
      <c r="AWV362" s="1"/>
      <c r="AWW362" s="1"/>
      <c r="AWX362" s="1"/>
      <c r="AWY362" s="1"/>
      <c r="AWZ362" s="1"/>
      <c r="AXA362" s="1"/>
      <c r="AXB362" s="1"/>
      <c r="AXC362" s="1"/>
      <c r="AXD362" s="1"/>
      <c r="AXE362" s="1"/>
      <c r="AXF362" s="1"/>
      <c r="AXG362" s="1"/>
      <c r="AXH362" s="1"/>
      <c r="AXI362" s="1"/>
      <c r="AXJ362" s="1"/>
      <c r="AXK362" s="1"/>
      <c r="AXL362" s="1"/>
      <c r="AXM362" s="1"/>
      <c r="AXN362" s="1"/>
      <c r="AXO362" s="1"/>
      <c r="AXP362" s="1"/>
      <c r="AXQ362" s="1"/>
      <c r="AXR362" s="1"/>
      <c r="AXS362" s="1"/>
      <c r="AXT362" s="1"/>
      <c r="AXU362" s="1"/>
      <c r="AXV362" s="1"/>
      <c r="AXW362" s="1"/>
      <c r="AXX362" s="1"/>
      <c r="AXY362" s="1"/>
      <c r="AXZ362" s="1"/>
      <c r="AYA362" s="1"/>
      <c r="AYB362" s="1"/>
      <c r="AYC362" s="1"/>
      <c r="AYD362" s="1"/>
      <c r="AYE362" s="1"/>
      <c r="AYF362" s="1"/>
      <c r="AYG362" s="1"/>
      <c r="AYH362" s="1"/>
      <c r="AYI362" s="1"/>
      <c r="AYJ362" s="1"/>
      <c r="AYK362" s="1"/>
      <c r="AYL362" s="1"/>
      <c r="AYM362" s="1"/>
      <c r="AYN362" s="1"/>
      <c r="AYO362" s="1"/>
      <c r="AYP362" s="1"/>
      <c r="AYQ362" s="1"/>
      <c r="AYR362" s="1"/>
      <c r="AYS362" s="1"/>
      <c r="AYT362" s="1"/>
      <c r="AYU362" s="1"/>
      <c r="AYV362" s="1"/>
      <c r="AYW362" s="1"/>
      <c r="AYX362" s="1"/>
      <c r="AYY362" s="1"/>
      <c r="AYZ362" s="1"/>
      <c r="AZA362" s="1"/>
      <c r="AZB362" s="1"/>
      <c r="AZC362" s="1"/>
      <c r="AZD362" s="1"/>
      <c r="AZE362" s="1"/>
      <c r="AZF362" s="1"/>
      <c r="AZG362" s="1"/>
      <c r="AZH362" s="1"/>
      <c r="AZI362" s="1"/>
      <c r="AZJ362" s="1"/>
      <c r="AZK362" s="1"/>
      <c r="AZL362" s="1"/>
      <c r="AZM362" s="1"/>
      <c r="AZN362" s="1"/>
      <c r="AZO362" s="1"/>
      <c r="AZP362" s="1"/>
      <c r="AZQ362" s="1"/>
      <c r="AZR362" s="1"/>
      <c r="AZS362" s="1"/>
      <c r="AZT362" s="1"/>
      <c r="AZU362" s="1"/>
      <c r="AZV362" s="1"/>
      <c r="AZW362" s="1"/>
      <c r="AZX362" s="1"/>
      <c r="AZY362" s="1"/>
      <c r="AZZ362" s="1"/>
      <c r="BAA362" s="1"/>
      <c r="BAB362" s="1"/>
      <c r="BAC362" s="1"/>
      <c r="BAD362" s="1"/>
      <c r="BAE362" s="1"/>
      <c r="BAF362" s="1"/>
      <c r="BAG362" s="1"/>
      <c r="BAH362" s="1"/>
      <c r="BAI362" s="1"/>
      <c r="BAJ362" s="1"/>
      <c r="BAK362" s="1"/>
      <c r="BAL362" s="1"/>
      <c r="BAM362" s="1"/>
      <c r="BAN362" s="1"/>
      <c r="BAO362" s="1"/>
      <c r="BAP362" s="1"/>
      <c r="BAQ362" s="1"/>
      <c r="BAR362" s="1"/>
      <c r="BAS362" s="1"/>
      <c r="BAT362" s="1"/>
      <c r="BAU362" s="1"/>
      <c r="BAV362" s="1"/>
      <c r="BAW362" s="1"/>
      <c r="BAX362" s="1"/>
      <c r="BAY362" s="1"/>
      <c r="BAZ362" s="1"/>
      <c r="BBA362" s="1"/>
      <c r="BBB362" s="1"/>
      <c r="BBC362" s="1"/>
      <c r="BBD362" s="1"/>
      <c r="BBE362" s="1"/>
      <c r="BBF362" s="1"/>
      <c r="BBG362" s="1"/>
      <c r="BBH362" s="1"/>
      <c r="BBI362" s="1"/>
      <c r="BBJ362" s="1"/>
      <c r="BBK362" s="1"/>
      <c r="BBL362" s="1"/>
      <c r="BBM362" s="1"/>
      <c r="BBN362" s="1"/>
      <c r="BBO362" s="1"/>
      <c r="BBP362" s="1"/>
      <c r="BBQ362" s="1"/>
      <c r="BBR362" s="1"/>
      <c r="BBS362" s="1"/>
      <c r="BBT362" s="1"/>
      <c r="BBU362" s="1"/>
      <c r="BBV362" s="1"/>
      <c r="BBW362" s="1"/>
      <c r="BBX362" s="1"/>
      <c r="BBY362" s="1"/>
      <c r="BBZ362" s="1"/>
      <c r="BCA362" s="1"/>
      <c r="BCB362" s="1"/>
      <c r="BCC362" s="1"/>
      <c r="BCD362" s="1"/>
      <c r="BCE362" s="1"/>
      <c r="BCF362" s="1"/>
      <c r="BCG362" s="1"/>
      <c r="BCH362" s="1"/>
      <c r="BCI362" s="1"/>
      <c r="BCJ362" s="1"/>
      <c r="BCK362" s="1"/>
      <c r="BCL362" s="1"/>
      <c r="BCM362" s="1"/>
      <c r="BCN362" s="1"/>
      <c r="BCO362" s="1"/>
      <c r="BCP362" s="1"/>
      <c r="BCQ362" s="1"/>
      <c r="BCR362" s="1"/>
      <c r="BCS362" s="1"/>
      <c r="BCT362" s="1"/>
      <c r="BCU362" s="1"/>
      <c r="BCV362" s="1"/>
      <c r="BCW362" s="1"/>
      <c r="BCX362" s="1"/>
      <c r="BCY362" s="1"/>
      <c r="BCZ362" s="1"/>
      <c r="BDA362" s="1"/>
      <c r="BDB362" s="1"/>
      <c r="BDC362" s="1"/>
      <c r="BDD362" s="1"/>
      <c r="BDE362" s="1"/>
      <c r="BDF362" s="1"/>
      <c r="BDG362" s="1"/>
      <c r="BDH362" s="1"/>
      <c r="BDI362" s="1"/>
      <c r="BDJ362" s="1"/>
      <c r="BDK362" s="1"/>
      <c r="BDL362" s="1"/>
      <c r="BDM362" s="1"/>
      <c r="BDN362" s="1"/>
      <c r="BDO362" s="1"/>
      <c r="BDP362" s="1"/>
      <c r="BDQ362" s="1"/>
      <c r="BDR362" s="1"/>
      <c r="BDS362" s="1"/>
      <c r="BDT362" s="1"/>
      <c r="BDU362" s="1"/>
      <c r="BDV362" s="1"/>
      <c r="BDW362" s="1"/>
      <c r="BDX362" s="1"/>
      <c r="BDY362" s="1"/>
      <c r="BDZ362" s="1"/>
      <c r="BEA362" s="1"/>
      <c r="BEB362" s="1"/>
      <c r="BEC362" s="1"/>
      <c r="BED362" s="1"/>
      <c r="BEE362" s="1"/>
      <c r="BEF362" s="1"/>
      <c r="BEG362" s="1"/>
      <c r="BEH362" s="1"/>
      <c r="BEI362" s="1"/>
      <c r="BEJ362" s="1"/>
      <c r="BEK362" s="1"/>
      <c r="BEL362" s="1"/>
      <c r="BEM362" s="1"/>
      <c r="BEN362" s="1"/>
      <c r="BEO362" s="1"/>
      <c r="BEP362" s="1"/>
      <c r="BEQ362" s="1"/>
      <c r="BER362" s="1"/>
      <c r="BES362" s="1"/>
      <c r="BET362" s="1"/>
      <c r="BEU362" s="1"/>
      <c r="BEV362" s="1"/>
      <c r="BEW362" s="1"/>
      <c r="BEX362" s="1"/>
      <c r="BEY362" s="1"/>
      <c r="BEZ362" s="1"/>
      <c r="BFA362" s="1"/>
      <c r="BFB362" s="1"/>
      <c r="BFC362" s="1"/>
      <c r="BFD362" s="1"/>
      <c r="BFE362" s="1"/>
      <c r="BFF362" s="1"/>
      <c r="BFG362" s="1"/>
      <c r="BFH362" s="1"/>
      <c r="BFI362" s="1"/>
      <c r="BFJ362" s="1"/>
      <c r="BFK362" s="1"/>
      <c r="BFL362" s="1"/>
      <c r="BFM362" s="1"/>
      <c r="BFN362" s="1"/>
      <c r="BFO362" s="1"/>
      <c r="BFP362" s="1"/>
      <c r="BFQ362" s="1"/>
      <c r="BFR362" s="1"/>
      <c r="BFS362" s="1"/>
      <c r="BFT362" s="1"/>
      <c r="BFU362" s="1"/>
      <c r="BFV362" s="1"/>
      <c r="BFW362" s="1"/>
      <c r="BFX362" s="1"/>
      <c r="BFY362" s="1"/>
      <c r="BFZ362" s="1"/>
      <c r="BGA362" s="1"/>
      <c r="BGB362" s="1"/>
      <c r="BGC362" s="1"/>
      <c r="BGD362" s="1"/>
      <c r="BGE362" s="1"/>
      <c r="BGF362" s="1"/>
      <c r="BGG362" s="1"/>
      <c r="BGH362" s="1"/>
      <c r="BGI362" s="1"/>
      <c r="BGJ362" s="1"/>
      <c r="BGK362" s="1"/>
      <c r="BGL362" s="1"/>
      <c r="BGM362" s="1"/>
      <c r="BGN362" s="1"/>
      <c r="BGO362" s="1"/>
      <c r="BGP362" s="1"/>
      <c r="BGQ362" s="1"/>
      <c r="BGR362" s="1"/>
      <c r="BGS362" s="1"/>
      <c r="BGT362" s="1"/>
      <c r="BGU362" s="1"/>
      <c r="BGV362" s="1"/>
      <c r="BGW362" s="1"/>
      <c r="BGX362" s="1"/>
      <c r="BGY362" s="1"/>
      <c r="BGZ362" s="1"/>
      <c r="BHA362" s="1"/>
      <c r="BHB362" s="1"/>
      <c r="BHC362" s="1"/>
      <c r="BHD362" s="1"/>
      <c r="BHE362" s="1"/>
      <c r="BHF362" s="1"/>
      <c r="BHG362" s="1"/>
      <c r="BHH362" s="1"/>
      <c r="BHI362" s="1"/>
      <c r="BHJ362" s="1"/>
      <c r="BHK362" s="1"/>
      <c r="BHL362" s="1"/>
      <c r="BHM362" s="1"/>
      <c r="BHN362" s="1"/>
      <c r="BHO362" s="1"/>
      <c r="BHP362" s="1"/>
      <c r="BHQ362" s="1"/>
      <c r="BHR362" s="1"/>
      <c r="BHS362" s="1"/>
      <c r="BHT362" s="1"/>
      <c r="BHU362" s="1"/>
      <c r="BHV362" s="1"/>
      <c r="BHW362" s="1"/>
      <c r="BHX362" s="1"/>
      <c r="BHY362" s="1"/>
      <c r="BHZ362" s="1"/>
      <c r="BIA362" s="1"/>
      <c r="BIB362" s="1"/>
      <c r="BIC362" s="1"/>
      <c r="BID362" s="1"/>
      <c r="BIE362" s="1"/>
      <c r="BIF362" s="1"/>
      <c r="BIG362" s="1"/>
      <c r="BIH362" s="1"/>
      <c r="BII362" s="1"/>
      <c r="BIJ362" s="1"/>
      <c r="BIK362" s="1"/>
      <c r="BIL362" s="1"/>
      <c r="BIM362" s="1"/>
      <c r="BIN362" s="1"/>
      <c r="BIO362" s="1"/>
      <c r="BIP362" s="1"/>
      <c r="BIQ362" s="1"/>
      <c r="BIR362" s="1"/>
      <c r="BIS362" s="1"/>
      <c r="BIT362" s="1"/>
      <c r="BIU362" s="1"/>
      <c r="BIV362" s="1"/>
      <c r="BIW362" s="1"/>
      <c r="BIX362" s="1"/>
      <c r="BIY362" s="1"/>
      <c r="BIZ362" s="1"/>
      <c r="BJA362" s="1"/>
      <c r="BJB362" s="1"/>
      <c r="BJC362" s="1"/>
      <c r="BJD362" s="1"/>
      <c r="BJE362" s="1"/>
      <c r="BJF362" s="1"/>
      <c r="BJG362" s="1"/>
      <c r="BJH362" s="1"/>
      <c r="BJI362" s="1"/>
      <c r="BJJ362" s="1"/>
      <c r="BJK362" s="1"/>
      <c r="BJL362" s="1"/>
      <c r="BJM362" s="1"/>
      <c r="BJN362" s="1"/>
      <c r="BJO362" s="1"/>
      <c r="BJP362" s="1"/>
      <c r="BJQ362" s="1"/>
      <c r="BJR362" s="1"/>
      <c r="BJS362" s="1"/>
      <c r="BJT362" s="1"/>
      <c r="BJU362" s="1"/>
      <c r="BJV362" s="1"/>
      <c r="BJW362" s="1"/>
      <c r="BJX362" s="1"/>
      <c r="BJY362" s="1"/>
      <c r="BJZ362" s="1"/>
      <c r="BKA362" s="1"/>
      <c r="BKB362" s="1"/>
      <c r="BKC362" s="1"/>
      <c r="BKD362" s="1"/>
      <c r="BKE362" s="1"/>
      <c r="BKF362" s="1"/>
      <c r="BKG362" s="1"/>
      <c r="BKH362" s="1"/>
      <c r="BKI362" s="1"/>
      <c r="BKJ362" s="1"/>
      <c r="BKK362" s="1"/>
      <c r="BKL362" s="1"/>
      <c r="BKM362" s="1"/>
      <c r="BKN362" s="1"/>
      <c r="BKO362" s="1"/>
      <c r="BKP362" s="1"/>
      <c r="BKQ362" s="1"/>
      <c r="BKR362" s="1"/>
      <c r="BKS362" s="1"/>
      <c r="BKT362" s="1"/>
      <c r="BKU362" s="1"/>
      <c r="BKV362" s="1"/>
      <c r="BKW362" s="1"/>
      <c r="BKX362" s="1"/>
      <c r="BKY362" s="1"/>
      <c r="BKZ362" s="1"/>
      <c r="BLA362" s="1"/>
      <c r="BLB362" s="1"/>
      <c r="BLC362" s="1"/>
      <c r="BLD362" s="1"/>
      <c r="BLE362" s="1"/>
      <c r="BLF362" s="1"/>
      <c r="BLG362" s="1"/>
      <c r="BLH362" s="1"/>
      <c r="BLI362" s="1"/>
      <c r="BLJ362" s="1"/>
      <c r="BLK362" s="1"/>
      <c r="BLL362" s="1"/>
      <c r="BLM362" s="1"/>
      <c r="BLN362" s="1"/>
      <c r="BLO362" s="1"/>
      <c r="BLP362" s="1"/>
      <c r="BLQ362" s="1"/>
      <c r="BLR362" s="1"/>
      <c r="BLS362" s="1"/>
      <c r="BLT362" s="1"/>
      <c r="BLU362" s="1"/>
      <c r="BLV362" s="1"/>
      <c r="BLW362" s="1"/>
      <c r="BLX362" s="1"/>
      <c r="BLY362" s="1"/>
      <c r="BLZ362" s="1"/>
      <c r="BMA362" s="1"/>
      <c r="BMB362" s="1"/>
      <c r="BMC362" s="1"/>
      <c r="BMD362" s="1"/>
      <c r="BME362" s="1"/>
      <c r="BMF362" s="1"/>
      <c r="BMG362" s="1"/>
      <c r="BMH362" s="1"/>
      <c r="BMI362" s="1"/>
      <c r="BMJ362" s="1"/>
      <c r="BMK362" s="1"/>
      <c r="BML362" s="1"/>
      <c r="BMM362" s="1"/>
      <c r="BMN362" s="1"/>
      <c r="BMO362" s="1"/>
      <c r="BMP362" s="1"/>
      <c r="BMQ362" s="1"/>
      <c r="BMR362" s="1"/>
      <c r="BMS362" s="1"/>
      <c r="BMT362" s="1"/>
      <c r="BMU362" s="1"/>
      <c r="BMV362" s="1"/>
      <c r="BMW362" s="1"/>
      <c r="BMX362" s="1"/>
      <c r="BMY362" s="1"/>
      <c r="BMZ362" s="1"/>
      <c r="BNA362" s="1"/>
      <c r="BNB362" s="1"/>
      <c r="BNC362" s="1"/>
      <c r="BND362" s="1"/>
      <c r="BNE362" s="1"/>
      <c r="BNF362" s="1"/>
      <c r="BNG362" s="1"/>
      <c r="BNH362" s="1"/>
      <c r="BNI362" s="1"/>
      <c r="BNJ362" s="1"/>
      <c r="BNK362" s="1"/>
      <c r="BNL362" s="1"/>
      <c r="BNM362" s="1"/>
      <c r="BNN362" s="1"/>
      <c r="BNO362" s="1"/>
      <c r="BNP362" s="1"/>
      <c r="BNQ362" s="1"/>
      <c r="BNR362" s="1"/>
      <c r="BNS362" s="1"/>
      <c r="BNT362" s="1"/>
      <c r="BNU362" s="1"/>
      <c r="BNV362" s="1"/>
      <c r="BNW362" s="1"/>
      <c r="BNX362" s="1"/>
      <c r="BNY362" s="1"/>
      <c r="BNZ362" s="1"/>
      <c r="BOA362" s="1"/>
      <c r="BOB362" s="1"/>
      <c r="BOC362" s="1"/>
      <c r="BOD362" s="1"/>
      <c r="BOE362" s="1"/>
      <c r="BOF362" s="1"/>
      <c r="BOG362" s="1"/>
      <c r="BOH362" s="1"/>
      <c r="BOI362" s="1"/>
      <c r="BOJ362" s="1"/>
      <c r="BOK362" s="1"/>
      <c r="BOL362" s="1"/>
      <c r="BOM362" s="1"/>
      <c r="BON362" s="1"/>
      <c r="BOO362" s="1"/>
      <c r="BOP362" s="1"/>
      <c r="BOQ362" s="1"/>
      <c r="BOR362" s="1"/>
      <c r="BOS362" s="1"/>
      <c r="BOT362" s="1"/>
      <c r="BOU362" s="1"/>
      <c r="BOV362" s="1"/>
      <c r="BOW362" s="1"/>
      <c r="BOX362" s="1"/>
      <c r="BOY362" s="1"/>
      <c r="BOZ362" s="1"/>
      <c r="BPA362" s="1"/>
      <c r="BPB362" s="1"/>
      <c r="BPC362" s="1"/>
      <c r="BPD362" s="1"/>
      <c r="BPE362" s="1"/>
      <c r="BPF362" s="1"/>
      <c r="BPG362" s="1"/>
      <c r="BPH362" s="1"/>
      <c r="BPI362" s="1"/>
      <c r="BPJ362" s="1"/>
      <c r="BPK362" s="1"/>
      <c r="BPL362" s="1"/>
      <c r="BPM362" s="1"/>
      <c r="BPN362" s="1"/>
      <c r="BPO362" s="1"/>
      <c r="BPP362" s="1"/>
      <c r="BPQ362" s="1"/>
      <c r="BPR362" s="1"/>
      <c r="BPS362" s="1"/>
      <c r="BPT362" s="1"/>
      <c r="BPU362" s="1"/>
      <c r="BPV362" s="1"/>
      <c r="BPW362" s="1"/>
      <c r="BPX362" s="1"/>
      <c r="BPY362" s="1"/>
      <c r="BPZ362" s="1"/>
      <c r="BQA362" s="1"/>
      <c r="BQB362" s="1"/>
      <c r="BQC362" s="1"/>
      <c r="BQD362" s="1"/>
      <c r="BQE362" s="1"/>
      <c r="BQF362" s="1"/>
      <c r="BQG362" s="1"/>
      <c r="BQH362" s="1"/>
      <c r="BQI362" s="1"/>
      <c r="BQJ362" s="1"/>
      <c r="BQK362" s="1"/>
      <c r="BQL362" s="1"/>
      <c r="BQM362" s="1"/>
      <c r="BQN362" s="1"/>
      <c r="BQO362" s="1"/>
      <c r="BQP362" s="1"/>
      <c r="BQQ362" s="1"/>
      <c r="BQR362" s="1"/>
      <c r="BQS362" s="1"/>
      <c r="BQT362" s="1"/>
      <c r="BQU362" s="1"/>
      <c r="BQV362" s="1"/>
      <c r="BQW362" s="1"/>
      <c r="BQX362" s="1"/>
      <c r="BQY362" s="1"/>
      <c r="BQZ362" s="1"/>
      <c r="BRA362" s="1"/>
      <c r="BRB362" s="1"/>
      <c r="BRC362" s="1"/>
      <c r="BRD362" s="1"/>
      <c r="BRE362" s="1"/>
      <c r="BRF362" s="1"/>
      <c r="BRG362" s="1"/>
      <c r="BRH362" s="1"/>
      <c r="BRI362" s="1"/>
      <c r="BRJ362" s="1"/>
      <c r="BRK362" s="1"/>
      <c r="BRL362" s="1"/>
      <c r="BRM362" s="1"/>
      <c r="BRN362" s="1"/>
      <c r="BRO362" s="1"/>
      <c r="BRP362" s="1"/>
      <c r="BRQ362" s="1"/>
      <c r="BRR362" s="1"/>
      <c r="BRS362" s="1"/>
      <c r="BRT362" s="1"/>
      <c r="BRU362" s="1"/>
      <c r="BRV362" s="1"/>
      <c r="BRW362" s="1"/>
      <c r="BRX362" s="1"/>
      <c r="BRY362" s="1"/>
      <c r="BRZ362" s="1"/>
      <c r="BSA362" s="1"/>
      <c r="BSB362" s="1"/>
      <c r="BSC362" s="1"/>
      <c r="BSD362" s="1"/>
      <c r="BSE362" s="1"/>
      <c r="BSF362" s="1"/>
      <c r="BSG362" s="1"/>
      <c r="BSH362" s="1"/>
      <c r="BSI362" s="1"/>
      <c r="BSJ362" s="1"/>
      <c r="BSK362" s="1"/>
      <c r="BSL362" s="1"/>
      <c r="BSM362" s="1"/>
      <c r="BSN362" s="1"/>
      <c r="BSO362" s="1"/>
      <c r="BSP362" s="1"/>
      <c r="BSQ362" s="1"/>
      <c r="BSR362" s="1"/>
      <c r="BSS362" s="1"/>
      <c r="BST362" s="1"/>
      <c r="BSU362" s="1"/>
      <c r="BSV362" s="1"/>
      <c r="BSW362" s="1"/>
      <c r="BSX362" s="1"/>
      <c r="BSY362" s="1"/>
      <c r="BSZ362" s="1"/>
      <c r="BTA362" s="1"/>
      <c r="BTB362" s="1"/>
      <c r="BTC362" s="1"/>
      <c r="BTD362" s="1"/>
      <c r="BTE362" s="1"/>
      <c r="BTF362" s="1"/>
      <c r="BTG362" s="1"/>
      <c r="BTH362" s="1"/>
      <c r="BTI362" s="1"/>
      <c r="BTJ362" s="1"/>
      <c r="BTK362" s="1"/>
      <c r="BTL362" s="1"/>
      <c r="BTM362" s="1"/>
      <c r="BTN362" s="1"/>
      <c r="BTO362" s="1"/>
      <c r="BTP362" s="1"/>
      <c r="BTQ362" s="1"/>
      <c r="BTR362" s="1"/>
      <c r="BTS362" s="1"/>
      <c r="BTT362" s="1"/>
      <c r="BTU362" s="1"/>
      <c r="BTV362" s="1"/>
      <c r="BTW362" s="1"/>
      <c r="BTX362" s="1"/>
      <c r="BTY362" s="1"/>
      <c r="BTZ362" s="1"/>
      <c r="BUA362" s="1"/>
      <c r="BUB362" s="1"/>
      <c r="BUC362" s="1"/>
      <c r="BUD362" s="1"/>
      <c r="BUE362" s="1"/>
      <c r="BUF362" s="1"/>
      <c r="BUG362" s="1"/>
      <c r="BUH362" s="1"/>
      <c r="BUI362" s="1"/>
      <c r="BUJ362" s="1"/>
      <c r="BUK362" s="1"/>
      <c r="BUL362" s="1"/>
      <c r="BUM362" s="1"/>
      <c r="BUN362" s="1"/>
      <c r="BUO362" s="1"/>
      <c r="BUP362" s="1"/>
      <c r="BUQ362" s="1"/>
      <c r="BUR362" s="1"/>
      <c r="BUS362" s="1"/>
      <c r="BUT362" s="1"/>
      <c r="BUU362" s="1"/>
      <c r="BUV362" s="1"/>
      <c r="BUW362" s="1"/>
      <c r="BUX362" s="1"/>
      <c r="BUY362" s="1"/>
      <c r="BUZ362" s="1"/>
      <c r="BVA362" s="1"/>
      <c r="BVB362" s="1"/>
      <c r="BVC362" s="1"/>
      <c r="BVD362" s="1"/>
      <c r="BVE362" s="1"/>
      <c r="BVF362" s="1"/>
      <c r="BVG362" s="1"/>
      <c r="BVH362" s="1"/>
      <c r="BVI362" s="1"/>
      <c r="BVJ362" s="1"/>
      <c r="BVK362" s="1"/>
      <c r="BVL362" s="1"/>
      <c r="BVM362" s="1"/>
      <c r="BVN362" s="1"/>
      <c r="BVO362" s="1"/>
      <c r="BVP362" s="1"/>
      <c r="BVQ362" s="1"/>
      <c r="BVR362" s="1"/>
      <c r="BVS362" s="1"/>
      <c r="BVT362" s="1"/>
      <c r="BVU362" s="1"/>
      <c r="BVV362" s="1"/>
      <c r="BVW362" s="1"/>
      <c r="BVX362" s="1"/>
      <c r="BVY362" s="1"/>
      <c r="BVZ362" s="1"/>
      <c r="BWA362" s="1"/>
      <c r="BWB362" s="1"/>
      <c r="BWC362" s="1"/>
      <c r="BWD362" s="1"/>
      <c r="BWE362" s="1"/>
      <c r="BWF362" s="1"/>
      <c r="BWG362" s="1"/>
      <c r="BWH362" s="1"/>
      <c r="BWI362" s="1"/>
      <c r="BWJ362" s="1"/>
      <c r="BWK362" s="1"/>
      <c r="BWL362" s="1"/>
      <c r="BWM362" s="1"/>
      <c r="BWN362" s="1"/>
      <c r="BWO362" s="1"/>
      <c r="BWP362" s="1"/>
      <c r="BWQ362" s="1"/>
      <c r="BWR362" s="1"/>
      <c r="BWS362" s="1"/>
      <c r="BWT362" s="1"/>
      <c r="BWU362" s="1"/>
      <c r="BWV362" s="1"/>
      <c r="BWW362" s="1"/>
      <c r="BWX362" s="1"/>
      <c r="BWY362" s="1"/>
      <c r="BWZ362" s="1"/>
      <c r="BXA362" s="1"/>
      <c r="BXB362" s="1"/>
      <c r="BXC362" s="1"/>
      <c r="BXD362" s="1"/>
      <c r="BXE362" s="1"/>
      <c r="BXF362" s="1"/>
      <c r="BXG362" s="1"/>
      <c r="BXH362" s="1"/>
      <c r="BXI362" s="1"/>
      <c r="BXJ362" s="1"/>
      <c r="BXK362" s="1"/>
      <c r="BXL362" s="1"/>
      <c r="BXM362" s="1"/>
      <c r="BXN362" s="1"/>
      <c r="BXO362" s="1"/>
      <c r="BXP362" s="1"/>
      <c r="BXQ362" s="1"/>
      <c r="BXR362" s="1"/>
      <c r="BXS362" s="1"/>
      <c r="BXT362" s="1"/>
      <c r="BXU362" s="1"/>
      <c r="BXV362" s="1"/>
      <c r="BXW362" s="1"/>
      <c r="BXX362" s="1"/>
      <c r="BXY362" s="1"/>
      <c r="BXZ362" s="1"/>
      <c r="BYA362" s="1"/>
      <c r="BYB362" s="1"/>
      <c r="BYC362" s="1"/>
      <c r="BYD362" s="1"/>
      <c r="BYE362" s="1"/>
      <c r="BYF362" s="1"/>
      <c r="BYG362" s="1"/>
      <c r="BYH362" s="1"/>
      <c r="BYI362" s="1"/>
      <c r="BYJ362" s="1"/>
      <c r="BYK362" s="1"/>
      <c r="BYL362" s="1"/>
      <c r="BYM362" s="1"/>
      <c r="BYN362" s="1"/>
      <c r="BYO362" s="1"/>
      <c r="BYP362" s="1"/>
      <c r="BYQ362" s="1"/>
      <c r="BYR362" s="1"/>
      <c r="BYS362" s="1"/>
      <c r="BYT362" s="1"/>
      <c r="BYU362" s="1"/>
      <c r="BYV362" s="1"/>
      <c r="BYW362" s="1"/>
      <c r="BYX362" s="1"/>
      <c r="BYY362" s="1"/>
      <c r="BYZ362" s="1"/>
      <c r="BZA362" s="1"/>
      <c r="BZB362" s="1"/>
      <c r="BZC362" s="1"/>
      <c r="BZD362" s="1"/>
      <c r="BZE362" s="1"/>
      <c r="BZF362" s="1"/>
      <c r="BZG362" s="1"/>
      <c r="BZH362" s="1"/>
      <c r="BZI362" s="1"/>
      <c r="BZJ362" s="1"/>
      <c r="BZK362" s="1"/>
      <c r="BZL362" s="1"/>
      <c r="BZM362" s="1"/>
      <c r="BZN362" s="1"/>
      <c r="BZO362" s="1"/>
      <c r="BZP362" s="1"/>
      <c r="BZQ362" s="1"/>
      <c r="BZR362" s="1"/>
      <c r="BZS362" s="1"/>
      <c r="BZT362" s="1"/>
      <c r="BZU362" s="1"/>
      <c r="BZV362" s="1"/>
      <c r="BZW362" s="1"/>
      <c r="BZX362" s="1"/>
      <c r="BZY362" s="1"/>
      <c r="BZZ362" s="1"/>
      <c r="CAA362" s="1"/>
      <c r="CAB362" s="1"/>
      <c r="CAC362" s="1"/>
      <c r="CAD362" s="1"/>
      <c r="CAE362" s="1"/>
      <c r="CAF362" s="1"/>
      <c r="CAG362" s="1"/>
      <c r="CAH362" s="1"/>
      <c r="CAI362" s="1"/>
      <c r="CAJ362" s="1"/>
      <c r="CAK362" s="1"/>
      <c r="CAL362" s="1"/>
      <c r="CAM362" s="1"/>
      <c r="CAN362" s="1"/>
      <c r="CAO362" s="1"/>
      <c r="CAP362" s="1"/>
      <c r="CAQ362" s="1"/>
      <c r="CAR362" s="1"/>
      <c r="CAS362" s="1"/>
      <c r="CAT362" s="1"/>
      <c r="CAU362" s="1"/>
      <c r="CAV362" s="1"/>
      <c r="CAW362" s="1"/>
      <c r="CAX362" s="1"/>
      <c r="CAY362" s="1"/>
      <c r="CAZ362" s="1"/>
      <c r="CBA362" s="1"/>
      <c r="CBB362" s="1"/>
      <c r="CBC362" s="1"/>
      <c r="CBD362" s="1"/>
      <c r="CBE362" s="1"/>
      <c r="CBF362" s="1"/>
      <c r="CBG362" s="1"/>
      <c r="CBH362" s="1"/>
      <c r="CBI362" s="1"/>
      <c r="CBJ362" s="1"/>
      <c r="CBK362" s="1"/>
      <c r="CBL362" s="1"/>
      <c r="CBM362" s="1"/>
      <c r="CBN362" s="1"/>
      <c r="CBO362" s="1"/>
      <c r="CBP362" s="1"/>
      <c r="CBQ362" s="1"/>
      <c r="CBR362" s="1"/>
      <c r="CBS362" s="1"/>
      <c r="CBT362" s="1"/>
      <c r="CBU362" s="1"/>
      <c r="CBV362" s="1"/>
      <c r="CBW362" s="1"/>
      <c r="CBX362" s="1"/>
      <c r="CBY362" s="1"/>
      <c r="CBZ362" s="1"/>
      <c r="CCA362" s="1"/>
      <c r="CCB362" s="1"/>
      <c r="CCC362" s="1"/>
      <c r="CCD362" s="1"/>
      <c r="CCE362" s="1"/>
      <c r="CCF362" s="1"/>
      <c r="CCG362" s="1"/>
      <c r="CCH362" s="1"/>
      <c r="CCI362" s="1"/>
      <c r="CCJ362" s="1"/>
      <c r="CCK362" s="1"/>
      <c r="CCL362" s="1"/>
      <c r="CCM362" s="1"/>
      <c r="CCN362" s="1"/>
      <c r="CCO362" s="1"/>
      <c r="CCP362" s="1"/>
      <c r="CCQ362" s="1"/>
      <c r="CCR362" s="1"/>
      <c r="CCS362" s="1"/>
      <c r="CCT362" s="1"/>
      <c r="CCU362" s="1"/>
      <c r="CCV362" s="1"/>
      <c r="CCW362" s="1"/>
      <c r="CCX362" s="1"/>
      <c r="CCY362" s="1"/>
      <c r="CCZ362" s="1"/>
      <c r="CDA362" s="1"/>
      <c r="CDB362" s="1"/>
      <c r="CDC362" s="1"/>
      <c r="CDD362" s="1"/>
      <c r="CDE362" s="1"/>
      <c r="CDF362" s="1"/>
      <c r="CDG362" s="1"/>
      <c r="CDH362" s="1"/>
      <c r="CDI362" s="1"/>
      <c r="CDJ362" s="1"/>
      <c r="CDK362" s="1"/>
      <c r="CDL362" s="1"/>
      <c r="CDM362" s="1"/>
      <c r="CDN362" s="1"/>
      <c r="CDO362" s="1"/>
      <c r="CDP362" s="1"/>
      <c r="CDQ362" s="1"/>
      <c r="CDR362" s="1"/>
      <c r="CDS362" s="1"/>
      <c r="CDT362" s="1"/>
      <c r="CDU362" s="1"/>
      <c r="CDV362" s="1"/>
      <c r="CDW362" s="1"/>
      <c r="CDX362" s="1"/>
      <c r="CDY362" s="1"/>
      <c r="CDZ362" s="1"/>
      <c r="CEA362" s="1"/>
      <c r="CEB362" s="1"/>
      <c r="CEC362" s="1"/>
      <c r="CED362" s="1"/>
      <c r="CEE362" s="1"/>
      <c r="CEF362" s="1"/>
      <c r="CEG362" s="1"/>
      <c r="CEH362" s="1"/>
      <c r="CEI362" s="1"/>
      <c r="CEJ362" s="1"/>
      <c r="CEK362" s="1"/>
      <c r="CEL362" s="1"/>
      <c r="CEM362" s="1"/>
      <c r="CEN362" s="1"/>
      <c r="CEO362" s="1"/>
      <c r="CEP362" s="1"/>
      <c r="CEQ362" s="1"/>
      <c r="CER362" s="1"/>
      <c r="CES362" s="1"/>
      <c r="CET362" s="1"/>
      <c r="CEU362" s="1"/>
      <c r="CEV362" s="1"/>
      <c r="CEW362" s="1"/>
      <c r="CEX362" s="1"/>
      <c r="CEY362" s="1"/>
      <c r="CEZ362" s="1"/>
      <c r="CFA362" s="1"/>
      <c r="CFB362" s="1"/>
      <c r="CFC362" s="1"/>
      <c r="CFD362" s="1"/>
      <c r="CFE362" s="1"/>
      <c r="CFF362" s="1"/>
      <c r="CFG362" s="1"/>
      <c r="CFH362" s="1"/>
      <c r="CFI362" s="1"/>
      <c r="CFJ362" s="1"/>
      <c r="CFK362" s="1"/>
      <c r="CFL362" s="1"/>
      <c r="CFM362" s="1"/>
      <c r="CFN362" s="1"/>
      <c r="CFO362" s="1"/>
      <c r="CFP362" s="1"/>
      <c r="CFQ362" s="1"/>
      <c r="CFR362" s="1"/>
      <c r="CFS362" s="1"/>
      <c r="CFT362" s="1"/>
      <c r="CFU362" s="1"/>
      <c r="CFV362" s="1"/>
      <c r="CFW362" s="1"/>
      <c r="CFX362" s="1"/>
      <c r="CFY362" s="1"/>
      <c r="CFZ362" s="1"/>
      <c r="CGA362" s="1"/>
      <c r="CGB362" s="1"/>
      <c r="CGC362" s="1"/>
      <c r="CGD362" s="1"/>
      <c r="CGE362" s="1"/>
      <c r="CGF362" s="1"/>
      <c r="CGG362" s="1"/>
      <c r="CGH362" s="1"/>
      <c r="CGI362" s="1"/>
      <c r="CGJ362" s="1"/>
      <c r="CGK362" s="1"/>
      <c r="CGL362" s="1"/>
      <c r="CGM362" s="1"/>
      <c r="CGN362" s="1"/>
      <c r="CGO362" s="1"/>
      <c r="CGP362" s="1"/>
      <c r="CGQ362" s="1"/>
      <c r="CGR362" s="1"/>
      <c r="CGS362" s="1"/>
      <c r="CGT362" s="1"/>
      <c r="CGU362" s="1"/>
      <c r="CGV362" s="1"/>
      <c r="CGW362" s="1"/>
      <c r="CGX362" s="1"/>
      <c r="CGY362" s="1"/>
      <c r="CGZ362" s="1"/>
      <c r="CHA362" s="1"/>
      <c r="CHB362" s="1"/>
      <c r="CHC362" s="1"/>
      <c r="CHD362" s="1"/>
      <c r="CHE362" s="1"/>
      <c r="CHF362" s="1"/>
      <c r="CHG362" s="1"/>
      <c r="CHH362" s="1"/>
      <c r="CHI362" s="1"/>
      <c r="CHJ362" s="1"/>
      <c r="CHK362" s="1"/>
      <c r="CHL362" s="1"/>
      <c r="CHM362" s="1"/>
      <c r="CHN362" s="1"/>
      <c r="CHO362" s="1"/>
      <c r="CHP362" s="1"/>
      <c r="CHQ362" s="1"/>
      <c r="CHR362" s="1"/>
      <c r="CHS362" s="1"/>
      <c r="CHT362" s="1"/>
      <c r="CHU362" s="1"/>
      <c r="CHV362" s="1"/>
      <c r="CHW362" s="1"/>
      <c r="CHX362" s="1"/>
      <c r="CHY362" s="1"/>
      <c r="CHZ362" s="1"/>
      <c r="CIA362" s="1"/>
      <c r="CIB362" s="1"/>
      <c r="CIC362" s="1"/>
      <c r="CID362" s="1"/>
      <c r="CIE362" s="1"/>
      <c r="CIF362" s="1"/>
      <c r="CIG362" s="1"/>
      <c r="CIH362" s="1"/>
      <c r="CII362" s="1"/>
      <c r="CIJ362" s="1"/>
      <c r="CIK362" s="1"/>
      <c r="CIL362" s="1"/>
      <c r="CIM362" s="1"/>
      <c r="CIN362" s="1"/>
      <c r="CIO362" s="1"/>
      <c r="CIP362" s="1"/>
      <c r="CIQ362" s="1"/>
      <c r="CIR362" s="1"/>
      <c r="CIS362" s="1"/>
      <c r="CIT362" s="1"/>
      <c r="CIU362" s="1"/>
      <c r="CIV362" s="1"/>
      <c r="CIW362" s="1"/>
      <c r="CIX362" s="1"/>
      <c r="CIY362" s="1"/>
      <c r="CIZ362" s="1"/>
      <c r="CJA362" s="1"/>
      <c r="CJB362" s="1"/>
      <c r="CJC362" s="1"/>
      <c r="CJD362" s="1"/>
      <c r="CJE362" s="1"/>
      <c r="CJF362" s="1"/>
      <c r="CJG362" s="1"/>
      <c r="CJH362" s="1"/>
      <c r="CJI362" s="1"/>
      <c r="CJJ362" s="1"/>
      <c r="CJK362" s="1"/>
      <c r="CJL362" s="1"/>
      <c r="CJM362" s="1"/>
      <c r="CJN362" s="1"/>
      <c r="CJO362" s="1"/>
      <c r="CJP362" s="1"/>
      <c r="CJQ362" s="1"/>
      <c r="CJR362" s="1"/>
      <c r="CJS362" s="1"/>
      <c r="CJT362" s="1"/>
      <c r="CJU362" s="1"/>
      <c r="CJV362" s="1"/>
      <c r="CJW362" s="1"/>
      <c r="CJX362" s="1"/>
      <c r="CJY362" s="1"/>
      <c r="CJZ362" s="1"/>
      <c r="CKA362" s="1"/>
      <c r="CKB362" s="1"/>
      <c r="CKC362" s="1"/>
      <c r="CKD362" s="1"/>
      <c r="CKE362" s="1"/>
      <c r="CKF362" s="1"/>
      <c r="CKG362" s="1"/>
      <c r="CKH362" s="1"/>
      <c r="CKI362" s="1"/>
      <c r="CKJ362" s="1"/>
      <c r="CKK362" s="1"/>
      <c r="CKL362" s="1"/>
      <c r="CKM362" s="1"/>
      <c r="CKN362" s="1"/>
      <c r="CKO362" s="1"/>
      <c r="CKP362" s="1"/>
      <c r="CKQ362" s="1"/>
      <c r="CKR362" s="1"/>
      <c r="CKS362" s="1"/>
      <c r="CKT362" s="1"/>
      <c r="CKU362" s="1"/>
      <c r="CKV362" s="1"/>
      <c r="CKW362" s="1"/>
      <c r="CKX362" s="1"/>
      <c r="CKY362" s="1"/>
      <c r="CKZ362" s="1"/>
      <c r="CLA362" s="1"/>
      <c r="CLB362" s="1"/>
      <c r="CLC362" s="1"/>
      <c r="CLD362" s="1"/>
      <c r="CLE362" s="1"/>
      <c r="CLF362" s="1"/>
      <c r="CLG362" s="1"/>
      <c r="CLH362" s="1"/>
      <c r="CLI362" s="1"/>
      <c r="CLJ362" s="1"/>
      <c r="CLK362" s="1"/>
      <c r="CLL362" s="1"/>
      <c r="CLM362" s="1"/>
      <c r="CLN362" s="1"/>
      <c r="CLO362" s="1"/>
      <c r="CLP362" s="1"/>
      <c r="CLQ362" s="1"/>
      <c r="CLR362" s="1"/>
      <c r="CLS362" s="1"/>
      <c r="CLT362" s="1"/>
      <c r="CLU362" s="1"/>
      <c r="CLV362" s="1"/>
      <c r="CLW362" s="1"/>
      <c r="CLX362" s="1"/>
      <c r="CLY362" s="1"/>
      <c r="CLZ362" s="1"/>
      <c r="CMA362" s="1"/>
      <c r="CMB362" s="1"/>
      <c r="CMC362" s="1"/>
      <c r="CMD362" s="1"/>
      <c r="CME362" s="1"/>
      <c r="CMF362" s="1"/>
      <c r="CMG362" s="1"/>
      <c r="CMH362" s="1"/>
      <c r="CMI362" s="1"/>
      <c r="CMJ362" s="1"/>
      <c r="CMK362" s="1"/>
      <c r="CML362" s="1"/>
      <c r="CMM362" s="1"/>
      <c r="CMN362" s="1"/>
      <c r="CMO362" s="1"/>
      <c r="CMP362" s="1"/>
      <c r="CMQ362" s="1"/>
      <c r="CMR362" s="1"/>
      <c r="CMS362" s="1"/>
      <c r="CMT362" s="1"/>
      <c r="CMU362" s="1"/>
      <c r="CMV362" s="1"/>
      <c r="CMW362" s="1"/>
      <c r="CMX362" s="1"/>
      <c r="CMY362" s="1"/>
      <c r="CMZ362" s="1"/>
      <c r="CNA362" s="1"/>
      <c r="CNB362" s="1"/>
      <c r="CNC362" s="1"/>
      <c r="CND362" s="1"/>
      <c r="CNE362" s="1"/>
      <c r="CNF362" s="1"/>
      <c r="CNG362" s="1"/>
      <c r="CNH362" s="1"/>
      <c r="CNI362" s="1"/>
      <c r="CNJ362" s="1"/>
      <c r="CNK362" s="1"/>
      <c r="CNL362" s="1"/>
      <c r="CNM362" s="1"/>
      <c r="CNN362" s="1"/>
      <c r="CNO362" s="1"/>
      <c r="CNP362" s="1"/>
      <c r="CNQ362" s="1"/>
      <c r="CNR362" s="1"/>
      <c r="CNS362" s="1"/>
      <c r="CNT362" s="1"/>
      <c r="CNU362" s="1"/>
      <c r="CNV362" s="1"/>
      <c r="CNW362" s="1"/>
      <c r="CNX362" s="1"/>
      <c r="CNY362" s="1"/>
      <c r="CNZ362" s="1"/>
      <c r="COA362" s="1"/>
      <c r="COB362" s="1"/>
      <c r="COC362" s="1"/>
      <c r="COD362" s="1"/>
      <c r="COE362" s="1"/>
      <c r="COF362" s="1"/>
      <c r="COG362" s="1"/>
      <c r="COH362" s="1"/>
      <c r="COI362" s="1"/>
      <c r="COJ362" s="1"/>
      <c r="COK362" s="1"/>
      <c r="COL362" s="1"/>
      <c r="COM362" s="1"/>
      <c r="CON362" s="1"/>
      <c r="COO362" s="1"/>
      <c r="COP362" s="1"/>
      <c r="COQ362" s="1"/>
      <c r="COR362" s="1"/>
      <c r="COS362" s="1"/>
      <c r="COT362" s="1"/>
      <c r="COU362" s="1"/>
      <c r="COV362" s="1"/>
      <c r="COW362" s="1"/>
      <c r="COX362" s="1"/>
      <c r="COY362" s="1"/>
      <c r="COZ362" s="1"/>
      <c r="CPA362" s="1"/>
      <c r="CPB362" s="1"/>
      <c r="CPC362" s="1"/>
      <c r="CPD362" s="1"/>
      <c r="CPE362" s="1"/>
      <c r="CPF362" s="1"/>
      <c r="CPG362" s="1"/>
      <c r="CPH362" s="1"/>
      <c r="CPI362" s="1"/>
      <c r="CPJ362" s="1"/>
      <c r="CPK362" s="1"/>
      <c r="CPL362" s="1"/>
      <c r="CPM362" s="1"/>
      <c r="CPN362" s="1"/>
      <c r="CPO362" s="1"/>
      <c r="CPP362" s="1"/>
      <c r="CPQ362" s="1"/>
      <c r="CPR362" s="1"/>
      <c r="CPS362" s="1"/>
      <c r="CPT362" s="1"/>
      <c r="CPU362" s="1"/>
      <c r="CPV362" s="1"/>
      <c r="CPW362" s="1"/>
      <c r="CPX362" s="1"/>
      <c r="CPY362" s="1"/>
      <c r="CPZ362" s="1"/>
      <c r="CQA362" s="1"/>
      <c r="CQB362" s="1"/>
      <c r="CQC362" s="1"/>
      <c r="CQD362" s="1"/>
      <c r="CQE362" s="1"/>
      <c r="CQF362" s="1"/>
      <c r="CQG362" s="1"/>
      <c r="CQH362" s="1"/>
      <c r="CQI362" s="1"/>
      <c r="CQJ362" s="1"/>
      <c r="CQK362" s="1"/>
      <c r="CQL362" s="1"/>
      <c r="CQM362" s="1"/>
      <c r="CQN362" s="1"/>
      <c r="CQO362" s="1"/>
      <c r="CQP362" s="1"/>
      <c r="CQQ362" s="1"/>
      <c r="CQR362" s="1"/>
      <c r="CQS362" s="1"/>
      <c r="CQT362" s="1"/>
      <c r="CQU362" s="1"/>
      <c r="CQV362" s="1"/>
      <c r="CQW362" s="1"/>
      <c r="CQX362" s="1"/>
      <c r="CQY362" s="1"/>
      <c r="CQZ362" s="1"/>
      <c r="CRA362" s="1"/>
      <c r="CRB362" s="1"/>
      <c r="CRC362" s="1"/>
      <c r="CRD362" s="1"/>
      <c r="CRE362" s="1"/>
      <c r="CRF362" s="1"/>
      <c r="CRG362" s="1"/>
      <c r="CRH362" s="1"/>
      <c r="CRI362" s="1"/>
      <c r="CRJ362" s="1"/>
      <c r="CRK362" s="1"/>
      <c r="CRL362" s="1"/>
      <c r="CRM362" s="1"/>
      <c r="CRN362" s="1"/>
      <c r="CRO362" s="1"/>
      <c r="CRP362" s="1"/>
      <c r="CRQ362" s="1"/>
      <c r="CRR362" s="1"/>
      <c r="CRS362" s="1"/>
      <c r="CRT362" s="1"/>
      <c r="CRU362" s="1"/>
      <c r="CRV362" s="1"/>
      <c r="CRW362" s="1"/>
      <c r="CRX362" s="1"/>
      <c r="CRY362" s="1"/>
      <c r="CRZ362" s="1"/>
      <c r="CSA362" s="1"/>
      <c r="CSB362" s="1"/>
      <c r="CSC362" s="1"/>
      <c r="CSD362" s="1"/>
      <c r="CSE362" s="1"/>
      <c r="CSF362" s="1"/>
      <c r="CSG362" s="1"/>
      <c r="CSH362" s="1"/>
      <c r="CSI362" s="1"/>
      <c r="CSJ362" s="1"/>
      <c r="CSK362" s="1"/>
      <c r="CSL362" s="1"/>
      <c r="CSM362" s="1"/>
      <c r="CSN362" s="1"/>
      <c r="CSO362" s="1"/>
      <c r="CSP362" s="1"/>
      <c r="CSQ362" s="1"/>
      <c r="CSR362" s="1"/>
      <c r="CSS362" s="1"/>
      <c r="CST362" s="1"/>
      <c r="CSU362" s="1"/>
      <c r="CSV362" s="1"/>
      <c r="CSW362" s="1"/>
      <c r="CSX362" s="1"/>
      <c r="CSY362" s="1"/>
      <c r="CSZ362" s="1"/>
      <c r="CTA362" s="1"/>
      <c r="CTB362" s="1"/>
      <c r="CTC362" s="1"/>
      <c r="CTD362" s="1"/>
      <c r="CTE362" s="1"/>
      <c r="CTF362" s="1"/>
      <c r="CTG362" s="1"/>
      <c r="CTH362" s="1"/>
      <c r="CTI362" s="1"/>
      <c r="CTJ362" s="1"/>
      <c r="CTK362" s="1"/>
      <c r="CTL362" s="1"/>
      <c r="CTM362" s="1"/>
      <c r="CTN362" s="1"/>
      <c r="CTO362" s="1"/>
      <c r="CTP362" s="1"/>
      <c r="CTQ362" s="1"/>
      <c r="CTR362" s="1"/>
      <c r="CTS362" s="1"/>
      <c r="CTT362" s="1"/>
      <c r="CTU362" s="1"/>
      <c r="CTV362" s="1"/>
      <c r="CTW362" s="1"/>
      <c r="CTX362" s="1"/>
      <c r="CTY362" s="1"/>
      <c r="CTZ362" s="1"/>
      <c r="CUA362" s="1"/>
      <c r="CUB362" s="1"/>
      <c r="CUC362" s="1"/>
      <c r="CUD362" s="1"/>
      <c r="CUE362" s="1"/>
      <c r="CUF362" s="1"/>
      <c r="CUG362" s="1"/>
      <c r="CUH362" s="1"/>
      <c r="CUI362" s="1"/>
      <c r="CUJ362" s="1"/>
      <c r="CUK362" s="1"/>
      <c r="CUL362" s="1"/>
      <c r="CUM362" s="1"/>
      <c r="CUN362" s="1"/>
      <c r="CUO362" s="1"/>
      <c r="CUP362" s="1"/>
      <c r="CUQ362" s="1"/>
      <c r="CUR362" s="1"/>
      <c r="CUS362" s="1"/>
      <c r="CUT362" s="1"/>
      <c r="CUU362" s="1"/>
      <c r="CUV362" s="1"/>
      <c r="CUW362" s="1"/>
      <c r="CUX362" s="1"/>
      <c r="CUY362" s="1"/>
      <c r="CUZ362" s="1"/>
      <c r="CVA362" s="1"/>
      <c r="CVB362" s="1"/>
      <c r="CVC362" s="1"/>
      <c r="CVD362" s="1"/>
      <c r="CVE362" s="1"/>
      <c r="CVF362" s="1"/>
      <c r="CVG362" s="1"/>
      <c r="CVH362" s="1"/>
      <c r="CVI362" s="1"/>
      <c r="CVJ362" s="1"/>
      <c r="CVK362" s="1"/>
      <c r="CVL362" s="1"/>
      <c r="CVM362" s="1"/>
      <c r="CVN362" s="1"/>
      <c r="CVO362" s="1"/>
      <c r="CVP362" s="1"/>
      <c r="CVQ362" s="1"/>
      <c r="CVR362" s="1"/>
      <c r="CVS362" s="1"/>
      <c r="CVT362" s="1"/>
      <c r="CVU362" s="1"/>
      <c r="CVV362" s="1"/>
      <c r="CVW362" s="1"/>
      <c r="CVX362" s="1"/>
      <c r="CVY362" s="1"/>
      <c r="CVZ362" s="1"/>
      <c r="CWA362" s="1"/>
      <c r="CWB362" s="1"/>
      <c r="CWC362" s="1"/>
      <c r="CWD362" s="1"/>
      <c r="CWE362" s="1"/>
      <c r="CWF362" s="1"/>
      <c r="CWG362" s="1"/>
      <c r="CWH362" s="1"/>
      <c r="CWI362" s="1"/>
      <c r="CWJ362" s="1"/>
      <c r="CWK362" s="1"/>
      <c r="CWL362" s="1"/>
      <c r="CWM362" s="1"/>
      <c r="CWN362" s="1"/>
      <c r="CWO362" s="1"/>
      <c r="CWP362" s="1"/>
      <c r="CWQ362" s="1"/>
      <c r="CWR362" s="1"/>
      <c r="CWS362" s="1"/>
      <c r="CWT362" s="1"/>
      <c r="CWU362" s="1"/>
      <c r="CWV362" s="1"/>
      <c r="CWW362" s="1"/>
      <c r="CWX362" s="1"/>
      <c r="CWY362" s="1"/>
      <c r="CWZ362" s="1"/>
      <c r="CXA362" s="1"/>
      <c r="CXB362" s="1"/>
      <c r="CXC362" s="1"/>
      <c r="CXD362" s="1"/>
      <c r="CXE362" s="1"/>
      <c r="CXF362" s="1"/>
      <c r="CXG362" s="1"/>
      <c r="CXH362" s="1"/>
      <c r="CXI362" s="1"/>
      <c r="CXJ362" s="1"/>
      <c r="CXK362" s="1"/>
      <c r="CXL362" s="1"/>
      <c r="CXM362" s="1"/>
      <c r="CXN362" s="1"/>
      <c r="CXO362" s="1"/>
      <c r="CXP362" s="1"/>
      <c r="CXQ362" s="1"/>
      <c r="CXR362" s="1"/>
      <c r="CXS362" s="1"/>
      <c r="CXT362" s="1"/>
      <c r="CXU362" s="1"/>
      <c r="CXV362" s="1"/>
      <c r="CXW362" s="1"/>
      <c r="CXX362" s="1"/>
      <c r="CXY362" s="1"/>
      <c r="CXZ362" s="1"/>
      <c r="CYA362" s="1"/>
      <c r="CYB362" s="1"/>
      <c r="CYC362" s="1"/>
      <c r="CYD362" s="1"/>
      <c r="CYE362" s="1"/>
      <c r="CYF362" s="1"/>
      <c r="CYG362" s="1"/>
      <c r="CYH362" s="1"/>
      <c r="CYI362" s="1"/>
      <c r="CYJ362" s="1"/>
      <c r="CYK362" s="1"/>
      <c r="CYL362" s="1"/>
      <c r="CYM362" s="1"/>
      <c r="CYN362" s="1"/>
      <c r="CYO362" s="1"/>
      <c r="CYP362" s="1"/>
      <c r="CYQ362" s="1"/>
      <c r="CYR362" s="1"/>
      <c r="CYS362" s="1"/>
      <c r="CYT362" s="1"/>
      <c r="CYU362" s="1"/>
      <c r="CYV362" s="1"/>
      <c r="CYW362" s="1"/>
      <c r="CYX362" s="1"/>
      <c r="CYY362" s="1"/>
      <c r="CYZ362" s="1"/>
      <c r="CZA362" s="1"/>
      <c r="CZB362" s="1"/>
      <c r="CZC362" s="1"/>
      <c r="CZD362" s="1"/>
      <c r="CZE362" s="1"/>
      <c r="CZF362" s="1"/>
      <c r="CZG362" s="1"/>
      <c r="CZH362" s="1"/>
      <c r="CZI362" s="1"/>
      <c r="CZJ362" s="1"/>
      <c r="CZK362" s="1"/>
      <c r="CZL362" s="1"/>
      <c r="CZM362" s="1"/>
      <c r="CZN362" s="1"/>
      <c r="CZO362" s="1"/>
      <c r="CZP362" s="1"/>
      <c r="CZQ362" s="1"/>
      <c r="CZR362" s="1"/>
      <c r="CZS362" s="1"/>
      <c r="CZT362" s="1"/>
      <c r="CZU362" s="1"/>
      <c r="CZV362" s="1"/>
      <c r="CZW362" s="1"/>
      <c r="CZX362" s="1"/>
      <c r="CZY362" s="1"/>
      <c r="CZZ362" s="1"/>
      <c r="DAA362" s="1"/>
      <c r="DAB362" s="1"/>
      <c r="DAC362" s="1"/>
      <c r="DAD362" s="1"/>
      <c r="DAE362" s="1"/>
      <c r="DAF362" s="1"/>
      <c r="DAG362" s="1"/>
      <c r="DAH362" s="1"/>
      <c r="DAI362" s="1"/>
      <c r="DAJ362" s="1"/>
      <c r="DAK362" s="1"/>
      <c r="DAL362" s="1"/>
      <c r="DAM362" s="1"/>
      <c r="DAN362" s="1"/>
      <c r="DAO362" s="1"/>
      <c r="DAP362" s="1"/>
      <c r="DAQ362" s="1"/>
      <c r="DAR362" s="1"/>
      <c r="DAS362" s="1"/>
      <c r="DAT362" s="1"/>
      <c r="DAU362" s="1"/>
      <c r="DAV362" s="1"/>
      <c r="DAW362" s="1"/>
      <c r="DAX362" s="1"/>
      <c r="DAY362" s="1"/>
      <c r="DAZ362" s="1"/>
      <c r="DBA362" s="1"/>
      <c r="DBB362" s="1"/>
      <c r="DBC362" s="1"/>
      <c r="DBD362" s="1"/>
      <c r="DBE362" s="1"/>
      <c r="DBF362" s="1"/>
      <c r="DBG362" s="1"/>
      <c r="DBH362" s="1"/>
      <c r="DBI362" s="1"/>
      <c r="DBJ362" s="1"/>
      <c r="DBK362" s="1"/>
      <c r="DBL362" s="1"/>
      <c r="DBM362" s="1"/>
      <c r="DBN362" s="1"/>
      <c r="DBO362" s="1"/>
      <c r="DBP362" s="1"/>
      <c r="DBQ362" s="1"/>
      <c r="DBR362" s="1"/>
      <c r="DBS362" s="1"/>
      <c r="DBT362" s="1"/>
      <c r="DBU362" s="1"/>
      <c r="DBV362" s="1"/>
      <c r="DBW362" s="1"/>
      <c r="DBX362" s="1"/>
      <c r="DBY362" s="1"/>
      <c r="DBZ362" s="1"/>
      <c r="DCA362" s="1"/>
      <c r="DCB362" s="1"/>
      <c r="DCC362" s="1"/>
      <c r="DCD362" s="1"/>
      <c r="DCE362" s="1"/>
      <c r="DCF362" s="1"/>
      <c r="DCG362" s="1"/>
      <c r="DCH362" s="1"/>
      <c r="DCI362" s="1"/>
      <c r="DCJ362" s="1"/>
      <c r="DCK362" s="1"/>
      <c r="DCL362" s="1"/>
      <c r="DCM362" s="1"/>
      <c r="DCN362" s="1"/>
      <c r="DCO362" s="1"/>
      <c r="DCP362" s="1"/>
      <c r="DCQ362" s="1"/>
      <c r="DCR362" s="1"/>
      <c r="DCS362" s="1"/>
      <c r="DCT362" s="1"/>
      <c r="DCU362" s="1"/>
      <c r="DCV362" s="1"/>
      <c r="DCW362" s="1"/>
      <c r="DCX362" s="1"/>
      <c r="DCY362" s="1"/>
      <c r="DCZ362" s="1"/>
      <c r="DDA362" s="1"/>
      <c r="DDB362" s="1"/>
      <c r="DDC362" s="1"/>
      <c r="DDD362" s="1"/>
      <c r="DDE362" s="1"/>
      <c r="DDF362" s="1"/>
      <c r="DDG362" s="1"/>
      <c r="DDH362" s="1"/>
      <c r="DDI362" s="1"/>
      <c r="DDJ362" s="1"/>
      <c r="DDK362" s="1"/>
      <c r="DDL362" s="1"/>
      <c r="DDM362" s="1"/>
      <c r="DDN362" s="1"/>
      <c r="DDO362" s="1"/>
      <c r="DDP362" s="1"/>
      <c r="DDQ362" s="1"/>
      <c r="DDR362" s="1"/>
      <c r="DDS362" s="1"/>
      <c r="DDT362" s="1"/>
      <c r="DDU362" s="1"/>
      <c r="DDV362" s="1"/>
      <c r="DDW362" s="1"/>
      <c r="DDX362" s="1"/>
      <c r="DDY362" s="1"/>
      <c r="DDZ362" s="1"/>
      <c r="DEA362" s="1"/>
      <c r="DEB362" s="1"/>
      <c r="DEC362" s="1"/>
      <c r="DED362" s="1"/>
      <c r="DEE362" s="1"/>
      <c r="DEF362" s="1"/>
      <c r="DEG362" s="1"/>
      <c r="DEH362" s="1"/>
      <c r="DEI362" s="1"/>
      <c r="DEJ362" s="1"/>
      <c r="DEK362" s="1"/>
      <c r="DEL362" s="1"/>
      <c r="DEM362" s="1"/>
      <c r="DEN362" s="1"/>
      <c r="DEO362" s="1"/>
      <c r="DEP362" s="1"/>
      <c r="DEQ362" s="1"/>
      <c r="DER362" s="1"/>
      <c r="DES362" s="1"/>
      <c r="DET362" s="1"/>
      <c r="DEU362" s="1"/>
      <c r="DEV362" s="1"/>
      <c r="DEW362" s="1"/>
      <c r="DEX362" s="1"/>
      <c r="DEY362" s="1"/>
      <c r="DEZ362" s="1"/>
      <c r="DFA362" s="1"/>
      <c r="DFB362" s="1"/>
      <c r="DFC362" s="1"/>
      <c r="DFD362" s="1"/>
      <c r="DFE362" s="1"/>
      <c r="DFF362" s="1"/>
      <c r="DFG362" s="1"/>
      <c r="DFH362" s="1"/>
      <c r="DFI362" s="1"/>
      <c r="DFJ362" s="1"/>
      <c r="DFK362" s="1"/>
      <c r="DFL362" s="1"/>
      <c r="DFM362" s="1"/>
      <c r="DFN362" s="1"/>
      <c r="DFO362" s="1"/>
      <c r="DFP362" s="1"/>
      <c r="DFQ362" s="1"/>
      <c r="DFR362" s="1"/>
      <c r="DFS362" s="1"/>
      <c r="DFT362" s="1"/>
      <c r="DFU362" s="1"/>
      <c r="DFV362" s="1"/>
      <c r="DFW362" s="1"/>
      <c r="DFX362" s="1"/>
      <c r="DFY362" s="1"/>
      <c r="DFZ362" s="1"/>
      <c r="DGA362" s="1"/>
      <c r="DGB362" s="1"/>
      <c r="DGC362" s="1"/>
      <c r="DGD362" s="1"/>
      <c r="DGE362" s="1"/>
      <c r="DGF362" s="1"/>
      <c r="DGG362" s="1"/>
      <c r="DGH362" s="1"/>
      <c r="DGI362" s="1"/>
      <c r="DGJ362" s="1"/>
      <c r="DGK362" s="1"/>
      <c r="DGL362" s="1"/>
      <c r="DGM362" s="1"/>
      <c r="DGN362" s="1"/>
      <c r="DGO362" s="1"/>
      <c r="DGP362" s="1"/>
      <c r="DGQ362" s="1"/>
      <c r="DGR362" s="1"/>
      <c r="DGS362" s="1"/>
      <c r="DGT362" s="1"/>
      <c r="DGU362" s="1"/>
      <c r="DGV362" s="1"/>
      <c r="DGW362" s="1"/>
      <c r="DGX362" s="1"/>
      <c r="DGY362" s="1"/>
      <c r="DGZ362" s="1"/>
      <c r="DHA362" s="1"/>
      <c r="DHB362" s="1"/>
      <c r="DHC362" s="1"/>
      <c r="DHD362" s="1"/>
      <c r="DHE362" s="1"/>
      <c r="DHF362" s="1"/>
      <c r="DHG362" s="1"/>
      <c r="DHH362" s="1"/>
      <c r="DHI362" s="1"/>
      <c r="DHJ362" s="1"/>
      <c r="DHK362" s="1"/>
      <c r="DHL362" s="1"/>
      <c r="DHM362" s="1"/>
      <c r="DHN362" s="1"/>
      <c r="DHO362" s="1"/>
      <c r="DHP362" s="1"/>
      <c r="DHQ362" s="1"/>
      <c r="DHR362" s="1"/>
      <c r="DHS362" s="1"/>
      <c r="DHT362" s="1"/>
      <c r="DHU362" s="1"/>
      <c r="DHV362" s="1"/>
      <c r="DHW362" s="1"/>
      <c r="DHX362" s="1"/>
      <c r="DHY362" s="1"/>
      <c r="DHZ362" s="1"/>
      <c r="DIA362" s="1"/>
      <c r="DIB362" s="1"/>
      <c r="DIC362" s="1"/>
      <c r="DID362" s="1"/>
      <c r="DIE362" s="1"/>
      <c r="DIF362" s="1"/>
      <c r="DIG362" s="1"/>
      <c r="DIH362" s="1"/>
      <c r="DII362" s="1"/>
      <c r="DIJ362" s="1"/>
      <c r="DIK362" s="1"/>
      <c r="DIL362" s="1"/>
      <c r="DIM362" s="1"/>
      <c r="DIN362" s="1"/>
      <c r="DIO362" s="1"/>
      <c r="DIP362" s="1"/>
      <c r="DIQ362" s="1"/>
      <c r="DIR362" s="1"/>
      <c r="DIS362" s="1"/>
      <c r="DIT362" s="1"/>
      <c r="DIU362" s="1"/>
      <c r="DIV362" s="1"/>
      <c r="DIW362" s="1"/>
      <c r="DIX362" s="1"/>
      <c r="DIY362" s="1"/>
      <c r="DIZ362" s="1"/>
      <c r="DJA362" s="1"/>
      <c r="DJB362" s="1"/>
      <c r="DJC362" s="1"/>
      <c r="DJD362" s="1"/>
      <c r="DJE362" s="1"/>
      <c r="DJF362" s="1"/>
      <c r="DJG362" s="1"/>
      <c r="DJH362" s="1"/>
      <c r="DJI362" s="1"/>
      <c r="DJJ362" s="1"/>
      <c r="DJK362" s="1"/>
      <c r="DJL362" s="1"/>
      <c r="DJM362" s="1"/>
      <c r="DJN362" s="1"/>
      <c r="DJO362" s="1"/>
      <c r="DJP362" s="1"/>
      <c r="DJQ362" s="1"/>
      <c r="DJR362" s="1"/>
      <c r="DJS362" s="1"/>
      <c r="DJT362" s="1"/>
      <c r="DJU362" s="1"/>
      <c r="DJV362" s="1"/>
      <c r="DJW362" s="1"/>
      <c r="DJX362" s="1"/>
      <c r="DJY362" s="1"/>
      <c r="DJZ362" s="1"/>
      <c r="DKA362" s="1"/>
      <c r="DKB362" s="1"/>
      <c r="DKC362" s="1"/>
      <c r="DKD362" s="1"/>
      <c r="DKE362" s="1"/>
      <c r="DKF362" s="1"/>
      <c r="DKG362" s="1"/>
      <c r="DKH362" s="1"/>
      <c r="DKI362" s="1"/>
      <c r="DKJ362" s="1"/>
      <c r="DKK362" s="1"/>
      <c r="DKL362" s="1"/>
      <c r="DKM362" s="1"/>
      <c r="DKN362" s="1"/>
      <c r="DKO362" s="1"/>
      <c r="DKP362" s="1"/>
      <c r="DKQ362" s="1"/>
      <c r="DKR362" s="1"/>
      <c r="DKS362" s="1"/>
      <c r="DKT362" s="1"/>
      <c r="DKU362" s="1"/>
      <c r="DKV362" s="1"/>
      <c r="DKW362" s="1"/>
      <c r="DKX362" s="1"/>
      <c r="DKY362" s="1"/>
      <c r="DKZ362" s="1"/>
      <c r="DLA362" s="1"/>
      <c r="DLB362" s="1"/>
      <c r="DLC362" s="1"/>
      <c r="DLD362" s="1"/>
      <c r="DLE362" s="1"/>
      <c r="DLF362" s="1"/>
      <c r="DLG362" s="1"/>
      <c r="DLH362" s="1"/>
      <c r="DLI362" s="1"/>
      <c r="DLJ362" s="1"/>
      <c r="DLK362" s="1"/>
      <c r="DLL362" s="1"/>
      <c r="DLM362" s="1"/>
      <c r="DLN362" s="1"/>
      <c r="DLO362" s="1"/>
      <c r="DLP362" s="1"/>
      <c r="DLQ362" s="1"/>
      <c r="DLR362" s="1"/>
      <c r="DLS362" s="1"/>
      <c r="DLT362" s="1"/>
      <c r="DLU362" s="1"/>
      <c r="DLV362" s="1"/>
      <c r="DLW362" s="1"/>
      <c r="DLX362" s="1"/>
      <c r="DLY362" s="1"/>
      <c r="DLZ362" s="1"/>
      <c r="DMA362" s="1"/>
      <c r="DMB362" s="1"/>
      <c r="DMC362" s="1"/>
      <c r="DMD362" s="1"/>
      <c r="DME362" s="1"/>
      <c r="DMF362" s="1"/>
      <c r="DMG362" s="1"/>
      <c r="DMH362" s="1"/>
      <c r="DMI362" s="1"/>
      <c r="DMJ362" s="1"/>
      <c r="DMK362" s="1"/>
      <c r="DML362" s="1"/>
      <c r="DMM362" s="1"/>
      <c r="DMN362" s="1"/>
      <c r="DMO362" s="1"/>
      <c r="DMP362" s="1"/>
      <c r="DMQ362" s="1"/>
      <c r="DMR362" s="1"/>
      <c r="DMS362" s="1"/>
      <c r="DMT362" s="1"/>
      <c r="DMU362" s="1"/>
      <c r="DMV362" s="1"/>
      <c r="DMW362" s="1"/>
      <c r="DMX362" s="1"/>
      <c r="DMY362" s="1"/>
      <c r="DMZ362" s="1"/>
      <c r="DNA362" s="1"/>
      <c r="DNB362" s="1"/>
      <c r="DNC362" s="1"/>
      <c r="DND362" s="1"/>
      <c r="DNE362" s="1"/>
      <c r="DNF362" s="1"/>
      <c r="DNG362" s="1"/>
      <c r="DNH362" s="1"/>
      <c r="DNI362" s="1"/>
      <c r="DNJ362" s="1"/>
      <c r="DNK362" s="1"/>
      <c r="DNL362" s="1"/>
      <c r="DNM362" s="1"/>
      <c r="DNN362" s="1"/>
      <c r="DNO362" s="1"/>
      <c r="DNP362" s="1"/>
      <c r="DNQ362" s="1"/>
      <c r="DNR362" s="1"/>
      <c r="DNS362" s="1"/>
      <c r="DNT362" s="1"/>
      <c r="DNU362" s="1"/>
      <c r="DNV362" s="1"/>
      <c r="DNW362" s="1"/>
      <c r="DNX362" s="1"/>
      <c r="DNY362" s="1"/>
      <c r="DNZ362" s="1"/>
      <c r="DOA362" s="1"/>
      <c r="DOB362" s="1"/>
      <c r="DOC362" s="1"/>
      <c r="DOD362" s="1"/>
      <c r="DOE362" s="1"/>
      <c r="DOF362" s="1"/>
      <c r="DOG362" s="1"/>
      <c r="DOH362" s="1"/>
      <c r="DOI362" s="1"/>
      <c r="DOJ362" s="1"/>
      <c r="DOK362" s="1"/>
      <c r="DOL362" s="1"/>
      <c r="DOM362" s="1"/>
      <c r="DON362" s="1"/>
      <c r="DOO362" s="1"/>
      <c r="DOP362" s="1"/>
      <c r="DOQ362" s="1"/>
      <c r="DOR362" s="1"/>
      <c r="DOS362" s="1"/>
      <c r="DOT362" s="1"/>
      <c r="DOU362" s="1"/>
      <c r="DOV362" s="1"/>
      <c r="DOW362" s="1"/>
      <c r="DOX362" s="1"/>
      <c r="DOY362" s="1"/>
      <c r="DOZ362" s="1"/>
      <c r="DPA362" s="1"/>
      <c r="DPB362" s="1"/>
      <c r="DPC362" s="1"/>
      <c r="DPD362" s="1"/>
      <c r="DPE362" s="1"/>
      <c r="DPF362" s="1"/>
      <c r="DPG362" s="1"/>
      <c r="DPH362" s="1"/>
      <c r="DPI362" s="1"/>
      <c r="DPJ362" s="1"/>
      <c r="DPK362" s="1"/>
      <c r="DPL362" s="1"/>
      <c r="DPM362" s="1"/>
      <c r="DPN362" s="1"/>
      <c r="DPO362" s="1"/>
      <c r="DPP362" s="1"/>
      <c r="DPQ362" s="1"/>
      <c r="DPR362" s="1"/>
      <c r="DPS362" s="1"/>
      <c r="DPT362" s="1"/>
      <c r="DPU362" s="1"/>
      <c r="DPV362" s="1"/>
      <c r="DPW362" s="1"/>
      <c r="DPX362" s="1"/>
      <c r="DPY362" s="1"/>
      <c r="DPZ362" s="1"/>
      <c r="DQA362" s="1"/>
      <c r="DQB362" s="1"/>
      <c r="DQC362" s="1"/>
      <c r="DQD362" s="1"/>
      <c r="DQE362" s="1"/>
      <c r="DQF362" s="1"/>
      <c r="DQG362" s="1"/>
      <c r="DQH362" s="1"/>
      <c r="DQI362" s="1"/>
      <c r="DQJ362" s="1"/>
      <c r="DQK362" s="1"/>
      <c r="DQL362" s="1"/>
      <c r="DQM362" s="1"/>
      <c r="DQN362" s="1"/>
      <c r="DQO362" s="1"/>
      <c r="DQP362" s="1"/>
      <c r="DQQ362" s="1"/>
      <c r="DQR362" s="1"/>
      <c r="DQS362" s="1"/>
      <c r="DQT362" s="1"/>
      <c r="DQU362" s="1"/>
      <c r="DQV362" s="1"/>
      <c r="DQW362" s="1"/>
      <c r="DQX362" s="1"/>
      <c r="DQY362" s="1"/>
      <c r="DQZ362" s="1"/>
      <c r="DRA362" s="1"/>
      <c r="DRB362" s="1"/>
      <c r="DRC362" s="1"/>
      <c r="DRD362" s="1"/>
      <c r="DRE362" s="1"/>
      <c r="DRF362" s="1"/>
      <c r="DRG362" s="1"/>
      <c r="DRH362" s="1"/>
      <c r="DRI362" s="1"/>
      <c r="DRJ362" s="1"/>
      <c r="DRK362" s="1"/>
      <c r="DRL362" s="1"/>
      <c r="DRM362" s="1"/>
      <c r="DRN362" s="1"/>
      <c r="DRO362" s="1"/>
      <c r="DRP362" s="1"/>
      <c r="DRQ362" s="1"/>
      <c r="DRR362" s="1"/>
      <c r="DRS362" s="1"/>
      <c r="DRT362" s="1"/>
      <c r="DRU362" s="1"/>
      <c r="DRV362" s="1"/>
      <c r="DRW362" s="1"/>
      <c r="DRX362" s="1"/>
      <c r="DRY362" s="1"/>
      <c r="DRZ362" s="1"/>
      <c r="DSA362" s="1"/>
      <c r="DSB362" s="1"/>
      <c r="DSC362" s="1"/>
      <c r="DSD362" s="1"/>
      <c r="DSE362" s="1"/>
      <c r="DSF362" s="1"/>
      <c r="DSG362" s="1"/>
      <c r="DSH362" s="1"/>
      <c r="DSI362" s="1"/>
      <c r="DSJ362" s="1"/>
      <c r="DSK362" s="1"/>
      <c r="DSL362" s="1"/>
      <c r="DSM362" s="1"/>
      <c r="DSN362" s="1"/>
      <c r="DSO362" s="1"/>
      <c r="DSP362" s="1"/>
      <c r="DSQ362" s="1"/>
      <c r="DSR362" s="1"/>
      <c r="DSS362" s="1"/>
      <c r="DST362" s="1"/>
      <c r="DSU362" s="1"/>
      <c r="DSV362" s="1"/>
      <c r="DSW362" s="1"/>
      <c r="DSX362" s="1"/>
      <c r="DSY362" s="1"/>
      <c r="DSZ362" s="1"/>
      <c r="DTA362" s="1"/>
      <c r="DTB362" s="1"/>
      <c r="DTC362" s="1"/>
      <c r="DTD362" s="1"/>
      <c r="DTE362" s="1"/>
      <c r="DTF362" s="1"/>
      <c r="DTG362" s="1"/>
      <c r="DTH362" s="1"/>
      <c r="DTI362" s="1"/>
      <c r="DTJ362" s="1"/>
      <c r="DTK362" s="1"/>
      <c r="DTL362" s="1"/>
      <c r="DTM362" s="1"/>
      <c r="DTN362" s="1"/>
      <c r="DTO362" s="1"/>
      <c r="DTP362" s="1"/>
      <c r="DTQ362" s="1"/>
      <c r="DTR362" s="1"/>
      <c r="DTS362" s="1"/>
      <c r="DTT362" s="1"/>
      <c r="DTU362" s="1"/>
      <c r="DTV362" s="1"/>
      <c r="DTW362" s="1"/>
      <c r="DTX362" s="1"/>
      <c r="DTY362" s="1"/>
      <c r="DTZ362" s="1"/>
      <c r="DUA362" s="1"/>
      <c r="DUB362" s="1"/>
      <c r="DUC362" s="1"/>
      <c r="DUD362" s="1"/>
      <c r="DUE362" s="1"/>
      <c r="DUF362" s="1"/>
      <c r="DUG362" s="1"/>
      <c r="DUH362" s="1"/>
      <c r="DUI362" s="1"/>
      <c r="DUJ362" s="1"/>
      <c r="DUK362" s="1"/>
      <c r="DUL362" s="1"/>
      <c r="DUM362" s="1"/>
      <c r="DUN362" s="1"/>
      <c r="DUO362" s="1"/>
      <c r="DUP362" s="1"/>
      <c r="DUQ362" s="1"/>
      <c r="DUR362" s="1"/>
      <c r="DUS362" s="1"/>
      <c r="DUT362" s="1"/>
      <c r="DUU362" s="1"/>
      <c r="DUV362" s="1"/>
      <c r="DUW362" s="1"/>
      <c r="DUX362" s="1"/>
      <c r="DUY362" s="1"/>
      <c r="DUZ362" s="1"/>
      <c r="DVA362" s="1"/>
      <c r="DVB362" s="1"/>
      <c r="DVC362" s="1"/>
      <c r="DVD362" s="1"/>
      <c r="DVE362" s="1"/>
      <c r="DVF362" s="1"/>
      <c r="DVG362" s="1"/>
      <c r="DVH362" s="1"/>
      <c r="DVI362" s="1"/>
      <c r="DVJ362" s="1"/>
      <c r="DVK362" s="1"/>
      <c r="DVL362" s="1"/>
      <c r="DVM362" s="1"/>
      <c r="DVN362" s="1"/>
      <c r="DVO362" s="1"/>
      <c r="DVP362" s="1"/>
      <c r="DVQ362" s="1"/>
      <c r="DVR362" s="1"/>
      <c r="DVS362" s="1"/>
      <c r="DVT362" s="1"/>
      <c r="DVU362" s="1"/>
      <c r="DVV362" s="1"/>
      <c r="DVW362" s="1"/>
      <c r="DVX362" s="1"/>
      <c r="DVY362" s="1"/>
      <c r="DVZ362" s="1"/>
      <c r="DWA362" s="1"/>
      <c r="DWB362" s="1"/>
      <c r="DWC362" s="1"/>
      <c r="DWD362" s="1"/>
      <c r="DWE362" s="1"/>
      <c r="DWF362" s="1"/>
      <c r="DWG362" s="1"/>
      <c r="DWH362" s="1"/>
      <c r="DWI362" s="1"/>
      <c r="DWJ362" s="1"/>
      <c r="DWK362" s="1"/>
      <c r="DWL362" s="1"/>
      <c r="DWM362" s="1"/>
      <c r="DWN362" s="1"/>
      <c r="DWO362" s="1"/>
      <c r="DWP362" s="1"/>
      <c r="DWQ362" s="1"/>
      <c r="DWR362" s="1"/>
      <c r="DWS362" s="1"/>
      <c r="DWT362" s="1"/>
      <c r="DWU362" s="1"/>
      <c r="DWV362" s="1"/>
      <c r="DWW362" s="1"/>
      <c r="DWX362" s="1"/>
      <c r="DWY362" s="1"/>
      <c r="DWZ362" s="1"/>
      <c r="DXA362" s="1"/>
      <c r="DXB362" s="1"/>
      <c r="DXC362" s="1"/>
      <c r="DXD362" s="1"/>
      <c r="DXE362" s="1"/>
      <c r="DXF362" s="1"/>
      <c r="DXG362" s="1"/>
      <c r="DXH362" s="1"/>
      <c r="DXI362" s="1"/>
      <c r="DXJ362" s="1"/>
      <c r="DXK362" s="1"/>
      <c r="DXL362" s="1"/>
      <c r="DXM362" s="1"/>
      <c r="DXN362" s="1"/>
      <c r="DXO362" s="1"/>
      <c r="DXP362" s="1"/>
      <c r="DXQ362" s="1"/>
      <c r="DXR362" s="1"/>
      <c r="DXS362" s="1"/>
      <c r="DXT362" s="1"/>
      <c r="DXU362" s="1"/>
      <c r="DXV362" s="1"/>
      <c r="DXW362" s="1"/>
      <c r="DXX362" s="1"/>
      <c r="DXY362" s="1"/>
      <c r="DXZ362" s="1"/>
      <c r="DYA362" s="1"/>
      <c r="DYB362" s="1"/>
      <c r="DYC362" s="1"/>
      <c r="DYD362" s="1"/>
      <c r="DYE362" s="1"/>
      <c r="DYF362" s="1"/>
      <c r="DYG362" s="1"/>
      <c r="DYH362" s="1"/>
      <c r="DYI362" s="1"/>
      <c r="DYJ362" s="1"/>
      <c r="DYK362" s="1"/>
      <c r="DYL362" s="1"/>
      <c r="DYM362" s="1"/>
      <c r="DYN362" s="1"/>
      <c r="DYO362" s="1"/>
      <c r="DYP362" s="1"/>
      <c r="DYQ362" s="1"/>
      <c r="DYR362" s="1"/>
      <c r="DYS362" s="1"/>
      <c r="DYT362" s="1"/>
      <c r="DYU362" s="1"/>
      <c r="DYV362" s="1"/>
      <c r="DYW362" s="1"/>
      <c r="DYX362" s="1"/>
      <c r="DYY362" s="1"/>
      <c r="DYZ362" s="1"/>
      <c r="DZA362" s="1"/>
      <c r="DZB362" s="1"/>
      <c r="DZC362" s="1"/>
      <c r="DZD362" s="1"/>
      <c r="DZE362" s="1"/>
      <c r="DZF362" s="1"/>
      <c r="DZG362" s="1"/>
      <c r="DZH362" s="1"/>
      <c r="DZI362" s="1"/>
      <c r="DZJ362" s="1"/>
      <c r="DZK362" s="1"/>
      <c r="DZL362" s="1"/>
      <c r="DZM362" s="1"/>
      <c r="DZN362" s="1"/>
      <c r="DZO362" s="1"/>
      <c r="DZP362" s="1"/>
      <c r="DZQ362" s="1"/>
      <c r="DZR362" s="1"/>
      <c r="DZS362" s="1"/>
      <c r="DZT362" s="1"/>
      <c r="DZU362" s="1"/>
      <c r="DZV362" s="1"/>
      <c r="DZW362" s="1"/>
      <c r="DZX362" s="1"/>
      <c r="DZY362" s="1"/>
      <c r="DZZ362" s="1"/>
      <c r="EAA362" s="1"/>
      <c r="EAB362" s="1"/>
      <c r="EAC362" s="1"/>
      <c r="EAD362" s="1"/>
      <c r="EAE362" s="1"/>
      <c r="EAF362" s="1"/>
      <c r="EAG362" s="1"/>
      <c r="EAH362" s="1"/>
      <c r="EAI362" s="1"/>
      <c r="EAJ362" s="1"/>
      <c r="EAK362" s="1"/>
      <c r="EAL362" s="1"/>
      <c r="EAM362" s="1"/>
      <c r="EAN362" s="1"/>
      <c r="EAO362" s="1"/>
      <c r="EAP362" s="1"/>
      <c r="EAQ362" s="1"/>
      <c r="EAR362" s="1"/>
      <c r="EAS362" s="1"/>
      <c r="EAT362" s="1"/>
      <c r="EAU362" s="1"/>
      <c r="EAV362" s="1"/>
      <c r="EAW362" s="1"/>
      <c r="EAX362" s="1"/>
      <c r="EAY362" s="1"/>
      <c r="EAZ362" s="1"/>
      <c r="EBA362" s="1"/>
      <c r="EBB362" s="1"/>
      <c r="EBC362" s="1"/>
      <c r="EBD362" s="1"/>
      <c r="EBE362" s="1"/>
      <c r="EBF362" s="1"/>
      <c r="EBG362" s="1"/>
      <c r="EBH362" s="1"/>
      <c r="EBI362" s="1"/>
      <c r="EBJ362" s="1"/>
      <c r="EBK362" s="1"/>
      <c r="EBL362" s="1"/>
      <c r="EBM362" s="1"/>
      <c r="EBN362" s="1"/>
      <c r="EBO362" s="1"/>
      <c r="EBP362" s="1"/>
      <c r="EBQ362" s="1"/>
      <c r="EBR362" s="1"/>
      <c r="EBS362" s="1"/>
      <c r="EBT362" s="1"/>
      <c r="EBU362" s="1"/>
      <c r="EBV362" s="1"/>
      <c r="EBW362" s="1"/>
      <c r="EBX362" s="1"/>
      <c r="EBY362" s="1"/>
      <c r="EBZ362" s="1"/>
      <c r="ECA362" s="1"/>
      <c r="ECB362" s="1"/>
      <c r="ECC362" s="1"/>
      <c r="ECD362" s="1"/>
      <c r="ECE362" s="1"/>
      <c r="ECF362" s="1"/>
      <c r="ECG362" s="1"/>
      <c r="ECH362" s="1"/>
      <c r="ECI362" s="1"/>
      <c r="ECJ362" s="1"/>
      <c r="ECK362" s="1"/>
      <c r="ECL362" s="1"/>
      <c r="ECM362" s="1"/>
      <c r="ECN362" s="1"/>
      <c r="ECO362" s="1"/>
      <c r="ECP362" s="1"/>
      <c r="ECQ362" s="1"/>
      <c r="ECR362" s="1"/>
      <c r="ECS362" s="1"/>
      <c r="ECT362" s="1"/>
      <c r="ECU362" s="1"/>
      <c r="ECV362" s="1"/>
      <c r="ECW362" s="1"/>
      <c r="ECX362" s="1"/>
      <c r="ECY362" s="1"/>
      <c r="ECZ362" s="1"/>
      <c r="EDA362" s="1"/>
      <c r="EDB362" s="1"/>
      <c r="EDC362" s="1"/>
      <c r="EDD362" s="1"/>
      <c r="EDE362" s="1"/>
      <c r="EDF362" s="1"/>
      <c r="EDG362" s="1"/>
      <c r="EDH362" s="1"/>
      <c r="EDI362" s="1"/>
      <c r="EDJ362" s="1"/>
      <c r="EDK362" s="1"/>
      <c r="EDL362" s="1"/>
      <c r="EDM362" s="1"/>
      <c r="EDN362" s="1"/>
      <c r="EDO362" s="1"/>
      <c r="EDP362" s="1"/>
      <c r="EDQ362" s="1"/>
      <c r="EDR362" s="1"/>
      <c r="EDS362" s="1"/>
      <c r="EDT362" s="1"/>
      <c r="EDU362" s="1"/>
      <c r="EDV362" s="1"/>
      <c r="EDW362" s="1"/>
      <c r="EDX362" s="1"/>
      <c r="EDY362" s="1"/>
      <c r="EDZ362" s="1"/>
      <c r="EEA362" s="1"/>
      <c r="EEB362" s="1"/>
      <c r="EEC362" s="1"/>
      <c r="EED362" s="1"/>
      <c r="EEE362" s="1"/>
      <c r="EEF362" s="1"/>
      <c r="EEG362" s="1"/>
      <c r="EEH362" s="1"/>
      <c r="EEI362" s="1"/>
      <c r="EEJ362" s="1"/>
      <c r="EEK362" s="1"/>
      <c r="EEL362" s="1"/>
      <c r="EEM362" s="1"/>
      <c r="EEN362" s="1"/>
      <c r="EEO362" s="1"/>
      <c r="EEP362" s="1"/>
      <c r="EEQ362" s="1"/>
      <c r="EER362" s="1"/>
      <c r="EES362" s="1"/>
      <c r="EET362" s="1"/>
      <c r="EEU362" s="1"/>
      <c r="EEV362" s="1"/>
      <c r="EEW362" s="1"/>
      <c r="EEX362" s="1"/>
      <c r="EEY362" s="1"/>
      <c r="EEZ362" s="1"/>
      <c r="EFA362" s="1"/>
      <c r="EFB362" s="1"/>
      <c r="EFC362" s="1"/>
      <c r="EFD362" s="1"/>
      <c r="EFE362" s="1"/>
      <c r="EFF362" s="1"/>
      <c r="EFG362" s="1"/>
      <c r="EFH362" s="1"/>
      <c r="EFI362" s="1"/>
      <c r="EFJ362" s="1"/>
      <c r="EFK362" s="1"/>
      <c r="EFL362" s="1"/>
      <c r="EFM362" s="1"/>
      <c r="EFN362" s="1"/>
      <c r="EFO362" s="1"/>
      <c r="EFP362" s="1"/>
      <c r="EFQ362" s="1"/>
      <c r="EFR362" s="1"/>
      <c r="EFS362" s="1"/>
      <c r="EFT362" s="1"/>
      <c r="EFU362" s="1"/>
      <c r="EFV362" s="1"/>
      <c r="EFW362" s="1"/>
      <c r="EFX362" s="1"/>
      <c r="EFY362" s="1"/>
      <c r="EFZ362" s="1"/>
      <c r="EGA362" s="1"/>
      <c r="EGB362" s="1"/>
      <c r="EGC362" s="1"/>
      <c r="EGD362" s="1"/>
      <c r="EGE362" s="1"/>
      <c r="EGF362" s="1"/>
      <c r="EGG362" s="1"/>
      <c r="EGH362" s="1"/>
      <c r="EGI362" s="1"/>
      <c r="EGJ362" s="1"/>
      <c r="EGK362" s="1"/>
      <c r="EGL362" s="1"/>
      <c r="EGM362" s="1"/>
      <c r="EGN362" s="1"/>
      <c r="EGO362" s="1"/>
      <c r="EGP362" s="1"/>
      <c r="EGQ362" s="1"/>
      <c r="EGR362" s="1"/>
      <c r="EGS362" s="1"/>
      <c r="EGT362" s="1"/>
      <c r="EGU362" s="1"/>
      <c r="EGV362" s="1"/>
      <c r="EGW362" s="1"/>
      <c r="EGX362" s="1"/>
      <c r="EGY362" s="1"/>
      <c r="EGZ362" s="1"/>
      <c r="EHA362" s="1"/>
      <c r="EHB362" s="1"/>
      <c r="EHC362" s="1"/>
      <c r="EHD362" s="1"/>
      <c r="EHE362" s="1"/>
      <c r="EHF362" s="1"/>
      <c r="EHG362" s="1"/>
      <c r="EHH362" s="1"/>
      <c r="EHI362" s="1"/>
      <c r="EHJ362" s="1"/>
      <c r="EHK362" s="1"/>
      <c r="EHL362" s="1"/>
      <c r="EHM362" s="1"/>
      <c r="EHN362" s="1"/>
      <c r="EHO362" s="1"/>
      <c r="EHP362" s="1"/>
      <c r="EHQ362" s="1"/>
      <c r="EHR362" s="1"/>
      <c r="EHS362" s="1"/>
      <c r="EHT362" s="1"/>
      <c r="EHU362" s="1"/>
      <c r="EHV362" s="1"/>
      <c r="EHW362" s="1"/>
      <c r="EHX362" s="1"/>
      <c r="EHY362" s="1"/>
      <c r="EHZ362" s="1"/>
      <c r="EIA362" s="1"/>
      <c r="EIB362" s="1"/>
      <c r="EIC362" s="1"/>
      <c r="EID362" s="1"/>
      <c r="EIE362" s="1"/>
      <c r="EIF362" s="1"/>
      <c r="EIG362" s="1"/>
      <c r="EIH362" s="1"/>
      <c r="EII362" s="1"/>
      <c r="EIJ362" s="1"/>
      <c r="EIK362" s="1"/>
      <c r="EIL362" s="1"/>
      <c r="EIM362" s="1"/>
      <c r="EIN362" s="1"/>
      <c r="EIO362" s="1"/>
      <c r="EIP362" s="1"/>
      <c r="EIQ362" s="1"/>
      <c r="EIR362" s="1"/>
      <c r="EIS362" s="1"/>
      <c r="EIT362" s="1"/>
      <c r="EIU362" s="1"/>
      <c r="EIV362" s="1"/>
      <c r="EIW362" s="1"/>
      <c r="EIX362" s="1"/>
      <c r="EIY362" s="1"/>
      <c r="EIZ362" s="1"/>
      <c r="EJA362" s="1"/>
      <c r="EJB362" s="1"/>
      <c r="EJC362" s="1"/>
      <c r="EJD362" s="1"/>
      <c r="EJE362" s="1"/>
      <c r="EJF362" s="1"/>
      <c r="EJG362" s="1"/>
      <c r="EJH362" s="1"/>
      <c r="EJI362" s="1"/>
      <c r="EJJ362" s="1"/>
      <c r="EJK362" s="1"/>
      <c r="EJL362" s="1"/>
      <c r="EJM362" s="1"/>
      <c r="EJN362" s="1"/>
      <c r="EJO362" s="1"/>
      <c r="EJP362" s="1"/>
      <c r="EJQ362" s="1"/>
      <c r="EJR362" s="1"/>
      <c r="EJS362" s="1"/>
      <c r="EJT362" s="1"/>
      <c r="EJU362" s="1"/>
      <c r="EJV362" s="1"/>
      <c r="EJW362" s="1"/>
      <c r="EJX362" s="1"/>
      <c r="EJY362" s="1"/>
      <c r="EJZ362" s="1"/>
      <c r="EKA362" s="1"/>
      <c r="EKB362" s="1"/>
      <c r="EKC362" s="1"/>
      <c r="EKD362" s="1"/>
      <c r="EKE362" s="1"/>
      <c r="EKF362" s="1"/>
      <c r="EKG362" s="1"/>
      <c r="EKH362" s="1"/>
      <c r="EKI362" s="1"/>
      <c r="EKJ362" s="1"/>
      <c r="EKK362" s="1"/>
      <c r="EKL362" s="1"/>
      <c r="EKM362" s="1"/>
      <c r="EKN362" s="1"/>
      <c r="EKO362" s="1"/>
      <c r="EKP362" s="1"/>
      <c r="EKQ362" s="1"/>
      <c r="EKR362" s="1"/>
      <c r="EKS362" s="1"/>
      <c r="EKT362" s="1"/>
      <c r="EKU362" s="1"/>
      <c r="EKV362" s="1"/>
      <c r="EKW362" s="1"/>
      <c r="EKX362" s="1"/>
      <c r="EKY362" s="1"/>
      <c r="EKZ362" s="1"/>
      <c r="ELA362" s="1"/>
      <c r="ELB362" s="1"/>
      <c r="ELC362" s="1"/>
      <c r="ELD362" s="1"/>
      <c r="ELE362" s="1"/>
      <c r="ELF362" s="1"/>
      <c r="ELG362" s="1"/>
      <c r="ELH362" s="1"/>
      <c r="ELI362" s="1"/>
      <c r="ELJ362" s="1"/>
      <c r="ELK362" s="1"/>
      <c r="ELL362" s="1"/>
      <c r="ELM362" s="1"/>
      <c r="ELN362" s="1"/>
      <c r="ELO362" s="1"/>
      <c r="ELP362" s="1"/>
      <c r="ELQ362" s="1"/>
      <c r="ELR362" s="1"/>
      <c r="ELS362" s="1"/>
      <c r="ELT362" s="1"/>
      <c r="ELU362" s="1"/>
      <c r="ELV362" s="1"/>
      <c r="ELW362" s="1"/>
      <c r="ELX362" s="1"/>
      <c r="ELY362" s="1"/>
      <c r="ELZ362" s="1"/>
      <c r="EMA362" s="1"/>
      <c r="EMB362" s="1"/>
      <c r="EMC362" s="1"/>
      <c r="EMD362" s="1"/>
      <c r="EME362" s="1"/>
      <c r="EMF362" s="1"/>
      <c r="EMG362" s="1"/>
      <c r="EMH362" s="1"/>
      <c r="EMI362" s="1"/>
      <c r="EMJ362" s="1"/>
      <c r="EMK362" s="1"/>
      <c r="EML362" s="1"/>
      <c r="EMM362" s="1"/>
      <c r="EMN362" s="1"/>
      <c r="EMO362" s="1"/>
      <c r="EMP362" s="1"/>
      <c r="EMQ362" s="1"/>
      <c r="EMR362" s="1"/>
      <c r="EMS362" s="1"/>
      <c r="EMT362" s="1"/>
      <c r="EMU362" s="1"/>
      <c r="EMV362" s="1"/>
      <c r="EMW362" s="1"/>
      <c r="EMX362" s="1"/>
      <c r="EMY362" s="1"/>
      <c r="EMZ362" s="1"/>
      <c r="ENA362" s="1"/>
      <c r="ENB362" s="1"/>
      <c r="ENC362" s="1"/>
      <c r="END362" s="1"/>
      <c r="ENE362" s="1"/>
      <c r="ENF362" s="1"/>
      <c r="ENG362" s="1"/>
      <c r="ENH362" s="1"/>
      <c r="ENI362" s="1"/>
      <c r="ENJ362" s="1"/>
      <c r="ENK362" s="1"/>
      <c r="ENL362" s="1"/>
      <c r="ENM362" s="1"/>
      <c r="ENN362" s="1"/>
      <c r="ENO362" s="1"/>
      <c r="ENP362" s="1"/>
      <c r="ENQ362" s="1"/>
      <c r="ENR362" s="1"/>
      <c r="ENS362" s="1"/>
      <c r="ENT362" s="1"/>
      <c r="ENU362" s="1"/>
      <c r="ENV362" s="1"/>
      <c r="ENW362" s="1"/>
      <c r="ENX362" s="1"/>
      <c r="ENY362" s="1"/>
      <c r="ENZ362" s="1"/>
      <c r="EOA362" s="1"/>
      <c r="EOB362" s="1"/>
      <c r="EOC362" s="1"/>
      <c r="EOD362" s="1"/>
      <c r="EOE362" s="1"/>
      <c r="EOF362" s="1"/>
      <c r="EOG362" s="1"/>
      <c r="EOH362" s="1"/>
      <c r="EOI362" s="1"/>
      <c r="EOJ362" s="1"/>
      <c r="EOK362" s="1"/>
      <c r="EOL362" s="1"/>
      <c r="EOM362" s="1"/>
      <c r="EON362" s="1"/>
      <c r="EOO362" s="1"/>
      <c r="EOP362" s="1"/>
      <c r="EOQ362" s="1"/>
      <c r="EOR362" s="1"/>
      <c r="EOS362" s="1"/>
      <c r="EOT362" s="1"/>
      <c r="EOU362" s="1"/>
      <c r="EOV362" s="1"/>
      <c r="EOW362" s="1"/>
      <c r="EOX362" s="1"/>
      <c r="EOY362" s="1"/>
      <c r="EOZ362" s="1"/>
      <c r="EPA362" s="1"/>
      <c r="EPB362" s="1"/>
      <c r="EPC362" s="1"/>
      <c r="EPD362" s="1"/>
      <c r="EPE362" s="1"/>
      <c r="EPF362" s="1"/>
      <c r="EPG362" s="1"/>
      <c r="EPH362" s="1"/>
      <c r="EPI362" s="1"/>
      <c r="EPJ362" s="1"/>
      <c r="EPK362" s="1"/>
      <c r="EPL362" s="1"/>
      <c r="EPM362" s="1"/>
      <c r="EPN362" s="1"/>
      <c r="EPO362" s="1"/>
      <c r="EPP362" s="1"/>
      <c r="EPQ362" s="1"/>
      <c r="EPR362" s="1"/>
      <c r="EPS362" s="1"/>
      <c r="EPT362" s="1"/>
      <c r="EPU362" s="1"/>
      <c r="EPV362" s="1"/>
      <c r="EPW362" s="1"/>
      <c r="EPX362" s="1"/>
      <c r="EPY362" s="1"/>
      <c r="EPZ362" s="1"/>
      <c r="EQA362" s="1"/>
      <c r="EQB362" s="1"/>
      <c r="EQC362" s="1"/>
      <c r="EQD362" s="1"/>
      <c r="EQE362" s="1"/>
      <c r="EQF362" s="1"/>
      <c r="EQG362" s="1"/>
      <c r="EQH362" s="1"/>
      <c r="EQI362" s="1"/>
      <c r="EQJ362" s="1"/>
      <c r="EQK362" s="1"/>
      <c r="EQL362" s="1"/>
      <c r="EQM362" s="1"/>
      <c r="EQN362" s="1"/>
      <c r="EQO362" s="1"/>
      <c r="EQP362" s="1"/>
      <c r="EQQ362" s="1"/>
      <c r="EQR362" s="1"/>
      <c r="EQS362" s="1"/>
      <c r="EQT362" s="1"/>
      <c r="EQU362" s="1"/>
      <c r="EQV362" s="1"/>
      <c r="EQW362" s="1"/>
      <c r="EQX362" s="1"/>
      <c r="EQY362" s="1"/>
      <c r="EQZ362" s="1"/>
      <c r="ERA362" s="1"/>
      <c r="ERB362" s="1"/>
      <c r="ERC362" s="1"/>
      <c r="ERD362" s="1"/>
      <c r="ERE362" s="1"/>
      <c r="ERF362" s="1"/>
      <c r="ERG362" s="1"/>
      <c r="ERH362" s="1"/>
      <c r="ERI362" s="1"/>
      <c r="ERJ362" s="1"/>
      <c r="ERK362" s="1"/>
      <c r="ERL362" s="1"/>
      <c r="ERM362" s="1"/>
      <c r="ERN362" s="1"/>
      <c r="ERO362" s="1"/>
      <c r="ERP362" s="1"/>
      <c r="ERQ362" s="1"/>
      <c r="ERR362" s="1"/>
      <c r="ERS362" s="1"/>
      <c r="ERT362" s="1"/>
      <c r="ERU362" s="1"/>
      <c r="ERV362" s="1"/>
      <c r="ERW362" s="1"/>
      <c r="ERX362" s="1"/>
      <c r="ERY362" s="1"/>
      <c r="ERZ362" s="1"/>
      <c r="ESA362" s="1"/>
      <c r="ESB362" s="1"/>
      <c r="ESC362" s="1"/>
      <c r="ESD362" s="1"/>
      <c r="ESE362" s="1"/>
      <c r="ESF362" s="1"/>
      <c r="ESG362" s="1"/>
      <c r="ESH362" s="1"/>
      <c r="ESI362" s="1"/>
      <c r="ESJ362" s="1"/>
      <c r="ESK362" s="1"/>
      <c r="ESL362" s="1"/>
      <c r="ESM362" s="1"/>
      <c r="ESN362" s="1"/>
      <c r="ESO362" s="1"/>
      <c r="ESP362" s="1"/>
      <c r="ESQ362" s="1"/>
      <c r="ESR362" s="1"/>
      <c r="ESS362" s="1"/>
      <c r="EST362" s="1"/>
      <c r="ESU362" s="1"/>
      <c r="ESV362" s="1"/>
      <c r="ESW362" s="1"/>
      <c r="ESX362" s="1"/>
      <c r="ESY362" s="1"/>
      <c r="ESZ362" s="1"/>
      <c r="ETA362" s="1"/>
      <c r="ETB362" s="1"/>
      <c r="ETC362" s="1"/>
      <c r="ETD362" s="1"/>
      <c r="ETE362" s="1"/>
      <c r="ETF362" s="1"/>
      <c r="ETG362" s="1"/>
      <c r="ETH362" s="1"/>
      <c r="ETI362" s="1"/>
      <c r="ETJ362" s="1"/>
      <c r="ETK362" s="1"/>
      <c r="ETL362" s="1"/>
      <c r="ETM362" s="1"/>
      <c r="ETN362" s="1"/>
      <c r="ETO362" s="1"/>
      <c r="ETP362" s="1"/>
      <c r="ETQ362" s="1"/>
      <c r="ETR362" s="1"/>
      <c r="ETS362" s="1"/>
      <c r="ETT362" s="1"/>
      <c r="ETU362" s="1"/>
      <c r="ETV362" s="1"/>
      <c r="ETW362" s="1"/>
      <c r="ETX362" s="1"/>
      <c r="ETY362" s="1"/>
      <c r="ETZ362" s="1"/>
      <c r="EUA362" s="1"/>
      <c r="EUB362" s="1"/>
      <c r="EUC362" s="1"/>
      <c r="EUD362" s="1"/>
      <c r="EUE362" s="1"/>
      <c r="EUF362" s="1"/>
      <c r="EUG362" s="1"/>
      <c r="EUH362" s="1"/>
      <c r="EUI362" s="1"/>
      <c r="EUJ362" s="1"/>
      <c r="EUK362" s="1"/>
      <c r="EUL362" s="1"/>
      <c r="EUM362" s="1"/>
      <c r="EUN362" s="1"/>
      <c r="EUO362" s="1"/>
      <c r="EUP362" s="1"/>
      <c r="EUQ362" s="1"/>
      <c r="EUR362" s="1"/>
      <c r="EUS362" s="1"/>
      <c r="EUT362" s="1"/>
      <c r="EUU362" s="1"/>
      <c r="EUV362" s="1"/>
      <c r="EUW362" s="1"/>
      <c r="EUX362" s="1"/>
      <c r="EUY362" s="1"/>
      <c r="EUZ362" s="1"/>
      <c r="EVA362" s="1"/>
      <c r="EVB362" s="1"/>
      <c r="EVC362" s="1"/>
      <c r="EVD362" s="1"/>
      <c r="EVE362" s="1"/>
      <c r="EVF362" s="1"/>
      <c r="EVG362" s="1"/>
      <c r="EVH362" s="1"/>
      <c r="EVI362" s="1"/>
      <c r="EVJ362" s="1"/>
      <c r="EVK362" s="1"/>
      <c r="EVL362" s="1"/>
      <c r="EVM362" s="1"/>
      <c r="EVN362" s="1"/>
      <c r="EVO362" s="1"/>
      <c r="EVP362" s="1"/>
      <c r="EVQ362" s="1"/>
      <c r="EVR362" s="1"/>
      <c r="EVS362" s="1"/>
      <c r="EVT362" s="1"/>
      <c r="EVU362" s="1"/>
      <c r="EVV362" s="1"/>
      <c r="EVW362" s="1"/>
      <c r="EVX362" s="1"/>
      <c r="EVY362" s="1"/>
      <c r="EVZ362" s="1"/>
      <c r="EWA362" s="1"/>
      <c r="EWB362" s="1"/>
      <c r="EWC362" s="1"/>
      <c r="EWD362" s="1"/>
      <c r="EWE362" s="1"/>
      <c r="EWF362" s="1"/>
      <c r="EWG362" s="1"/>
      <c r="EWH362" s="1"/>
      <c r="EWI362" s="1"/>
      <c r="EWJ362" s="1"/>
      <c r="EWK362" s="1"/>
      <c r="EWL362" s="1"/>
      <c r="EWM362" s="1"/>
      <c r="EWN362" s="1"/>
      <c r="EWO362" s="1"/>
      <c r="EWP362" s="1"/>
      <c r="EWQ362" s="1"/>
      <c r="EWR362" s="1"/>
      <c r="EWS362" s="1"/>
      <c r="EWT362" s="1"/>
      <c r="EWU362" s="1"/>
      <c r="EWV362" s="1"/>
      <c r="EWW362" s="1"/>
      <c r="EWX362" s="1"/>
      <c r="EWY362" s="1"/>
      <c r="EWZ362" s="1"/>
      <c r="EXA362" s="1"/>
      <c r="EXB362" s="1"/>
      <c r="EXC362" s="1"/>
      <c r="EXD362" s="1"/>
      <c r="EXE362" s="1"/>
      <c r="EXF362" s="1"/>
      <c r="EXG362" s="1"/>
      <c r="EXH362" s="1"/>
      <c r="EXI362" s="1"/>
      <c r="EXJ362" s="1"/>
      <c r="EXK362" s="1"/>
      <c r="EXL362" s="1"/>
      <c r="EXM362" s="1"/>
      <c r="EXN362" s="1"/>
      <c r="EXO362" s="1"/>
      <c r="EXP362" s="1"/>
      <c r="EXQ362" s="1"/>
      <c r="EXR362" s="1"/>
      <c r="EXS362" s="1"/>
      <c r="EXT362" s="1"/>
      <c r="EXU362" s="1"/>
      <c r="EXV362" s="1"/>
      <c r="EXW362" s="1"/>
      <c r="EXX362" s="1"/>
      <c r="EXY362" s="1"/>
      <c r="EXZ362" s="1"/>
      <c r="EYA362" s="1"/>
      <c r="EYB362" s="1"/>
      <c r="EYC362" s="1"/>
      <c r="EYD362" s="1"/>
      <c r="EYE362" s="1"/>
      <c r="EYF362" s="1"/>
      <c r="EYG362" s="1"/>
      <c r="EYH362" s="1"/>
      <c r="EYI362" s="1"/>
      <c r="EYJ362" s="1"/>
      <c r="EYK362" s="1"/>
      <c r="EYL362" s="1"/>
      <c r="EYM362" s="1"/>
      <c r="EYN362" s="1"/>
      <c r="EYO362" s="1"/>
      <c r="EYP362" s="1"/>
      <c r="EYQ362" s="1"/>
      <c r="EYR362" s="1"/>
      <c r="EYS362" s="1"/>
      <c r="EYT362" s="1"/>
      <c r="EYU362" s="1"/>
      <c r="EYV362" s="1"/>
      <c r="EYW362" s="1"/>
      <c r="EYX362" s="1"/>
      <c r="EYY362" s="1"/>
      <c r="EYZ362" s="1"/>
      <c r="EZA362" s="1"/>
      <c r="EZB362" s="1"/>
      <c r="EZC362" s="1"/>
      <c r="EZD362" s="1"/>
      <c r="EZE362" s="1"/>
      <c r="EZF362" s="1"/>
      <c r="EZG362" s="1"/>
      <c r="EZH362" s="1"/>
      <c r="EZI362" s="1"/>
      <c r="EZJ362" s="1"/>
      <c r="EZK362" s="1"/>
      <c r="EZL362" s="1"/>
      <c r="EZM362" s="1"/>
      <c r="EZN362" s="1"/>
      <c r="EZO362" s="1"/>
      <c r="EZP362" s="1"/>
      <c r="EZQ362" s="1"/>
      <c r="EZR362" s="1"/>
      <c r="EZS362" s="1"/>
      <c r="EZT362" s="1"/>
      <c r="EZU362" s="1"/>
      <c r="EZV362" s="1"/>
      <c r="EZW362" s="1"/>
      <c r="EZX362" s="1"/>
      <c r="EZY362" s="1"/>
      <c r="EZZ362" s="1"/>
      <c r="FAA362" s="1"/>
      <c r="FAB362" s="1"/>
      <c r="FAC362" s="1"/>
      <c r="FAD362" s="1"/>
      <c r="FAE362" s="1"/>
      <c r="FAF362" s="1"/>
      <c r="FAG362" s="1"/>
      <c r="FAH362" s="1"/>
      <c r="FAI362" s="1"/>
      <c r="FAJ362" s="1"/>
      <c r="FAK362" s="1"/>
      <c r="FAL362" s="1"/>
      <c r="FAM362" s="1"/>
      <c r="FAN362" s="1"/>
      <c r="FAO362" s="1"/>
      <c r="FAP362" s="1"/>
      <c r="FAQ362" s="1"/>
      <c r="FAR362" s="1"/>
      <c r="FAS362" s="1"/>
      <c r="FAT362" s="1"/>
      <c r="FAU362" s="1"/>
      <c r="FAV362" s="1"/>
      <c r="FAW362" s="1"/>
      <c r="FAX362" s="1"/>
      <c r="FAY362" s="1"/>
      <c r="FAZ362" s="1"/>
      <c r="FBA362" s="1"/>
      <c r="FBB362" s="1"/>
      <c r="FBC362" s="1"/>
      <c r="FBD362" s="1"/>
      <c r="FBE362" s="1"/>
      <c r="FBF362" s="1"/>
      <c r="FBG362" s="1"/>
      <c r="FBH362" s="1"/>
      <c r="FBI362" s="1"/>
      <c r="FBJ362" s="1"/>
      <c r="FBK362" s="1"/>
      <c r="FBL362" s="1"/>
      <c r="FBM362" s="1"/>
      <c r="FBN362" s="1"/>
      <c r="FBO362" s="1"/>
      <c r="FBP362" s="1"/>
      <c r="FBQ362" s="1"/>
      <c r="FBR362" s="1"/>
      <c r="FBS362" s="1"/>
      <c r="FBT362" s="1"/>
      <c r="FBU362" s="1"/>
      <c r="FBV362" s="1"/>
      <c r="FBW362" s="1"/>
      <c r="FBX362" s="1"/>
      <c r="FBY362" s="1"/>
      <c r="FBZ362" s="1"/>
      <c r="FCA362" s="1"/>
      <c r="FCB362" s="1"/>
      <c r="FCC362" s="1"/>
      <c r="FCD362" s="1"/>
      <c r="FCE362" s="1"/>
      <c r="FCF362" s="1"/>
      <c r="FCG362" s="1"/>
      <c r="FCH362" s="1"/>
      <c r="FCI362" s="1"/>
      <c r="FCJ362" s="1"/>
      <c r="FCK362" s="1"/>
      <c r="FCL362" s="1"/>
      <c r="FCM362" s="1"/>
      <c r="FCN362" s="1"/>
      <c r="FCO362" s="1"/>
      <c r="FCP362" s="1"/>
      <c r="FCQ362" s="1"/>
      <c r="FCR362" s="1"/>
      <c r="FCS362" s="1"/>
      <c r="FCT362" s="1"/>
      <c r="FCU362" s="1"/>
      <c r="FCV362" s="1"/>
      <c r="FCW362" s="1"/>
      <c r="FCX362" s="1"/>
      <c r="FCY362" s="1"/>
      <c r="FCZ362" s="1"/>
      <c r="FDA362" s="1"/>
      <c r="FDB362" s="1"/>
      <c r="FDC362" s="1"/>
      <c r="FDD362" s="1"/>
      <c r="FDE362" s="1"/>
      <c r="FDF362" s="1"/>
      <c r="FDG362" s="1"/>
      <c r="FDH362" s="1"/>
      <c r="FDI362" s="1"/>
      <c r="FDJ362" s="1"/>
      <c r="FDK362" s="1"/>
      <c r="FDL362" s="1"/>
      <c r="FDM362" s="1"/>
      <c r="FDN362" s="1"/>
      <c r="FDO362" s="1"/>
      <c r="FDP362" s="1"/>
      <c r="FDQ362" s="1"/>
      <c r="FDR362" s="1"/>
      <c r="FDS362" s="1"/>
      <c r="FDT362" s="1"/>
      <c r="FDU362" s="1"/>
      <c r="FDV362" s="1"/>
      <c r="FDW362" s="1"/>
      <c r="FDX362" s="1"/>
      <c r="FDY362" s="1"/>
      <c r="FDZ362" s="1"/>
      <c r="FEA362" s="1"/>
      <c r="FEB362" s="1"/>
      <c r="FEC362" s="1"/>
      <c r="FED362" s="1"/>
      <c r="FEE362" s="1"/>
      <c r="FEF362" s="1"/>
      <c r="FEG362" s="1"/>
      <c r="FEH362" s="1"/>
      <c r="FEI362" s="1"/>
      <c r="FEJ362" s="1"/>
      <c r="FEK362" s="1"/>
      <c r="FEL362" s="1"/>
      <c r="FEM362" s="1"/>
      <c r="FEN362" s="1"/>
      <c r="FEO362" s="1"/>
      <c r="FEP362" s="1"/>
      <c r="FEQ362" s="1"/>
      <c r="FER362" s="1"/>
      <c r="FES362" s="1"/>
      <c r="FET362" s="1"/>
      <c r="FEU362" s="1"/>
      <c r="FEV362" s="1"/>
      <c r="FEW362" s="1"/>
      <c r="FEX362" s="1"/>
      <c r="FEY362" s="1"/>
      <c r="FEZ362" s="1"/>
      <c r="FFA362" s="1"/>
      <c r="FFB362" s="1"/>
      <c r="FFC362" s="1"/>
      <c r="FFD362" s="1"/>
      <c r="FFE362" s="1"/>
      <c r="FFF362" s="1"/>
      <c r="FFG362" s="1"/>
      <c r="FFH362" s="1"/>
      <c r="FFI362" s="1"/>
      <c r="FFJ362" s="1"/>
      <c r="FFK362" s="1"/>
      <c r="FFL362" s="1"/>
      <c r="FFM362" s="1"/>
      <c r="FFN362" s="1"/>
      <c r="FFO362" s="1"/>
      <c r="FFP362" s="1"/>
      <c r="FFQ362" s="1"/>
      <c r="FFR362" s="1"/>
      <c r="FFS362" s="1"/>
      <c r="FFT362" s="1"/>
      <c r="FFU362" s="1"/>
      <c r="FFV362" s="1"/>
      <c r="FFW362" s="1"/>
      <c r="FFX362" s="1"/>
      <c r="FFY362" s="1"/>
      <c r="FFZ362" s="1"/>
      <c r="FGA362" s="1"/>
      <c r="FGB362" s="1"/>
      <c r="FGC362" s="1"/>
      <c r="FGD362" s="1"/>
      <c r="FGE362" s="1"/>
      <c r="FGF362" s="1"/>
      <c r="FGG362" s="1"/>
      <c r="FGH362" s="1"/>
      <c r="FGI362" s="1"/>
      <c r="FGJ362" s="1"/>
      <c r="FGK362" s="1"/>
      <c r="FGL362" s="1"/>
      <c r="FGM362" s="1"/>
      <c r="FGN362" s="1"/>
      <c r="FGO362" s="1"/>
      <c r="FGP362" s="1"/>
      <c r="FGQ362" s="1"/>
      <c r="FGR362" s="1"/>
      <c r="FGS362" s="1"/>
      <c r="FGT362" s="1"/>
      <c r="FGU362" s="1"/>
      <c r="FGV362" s="1"/>
      <c r="FGW362" s="1"/>
      <c r="FGX362" s="1"/>
      <c r="FGY362" s="1"/>
      <c r="FGZ362" s="1"/>
      <c r="FHA362" s="1"/>
      <c r="FHB362" s="1"/>
      <c r="FHC362" s="1"/>
      <c r="FHD362" s="1"/>
      <c r="FHE362" s="1"/>
      <c r="FHF362" s="1"/>
      <c r="FHG362" s="1"/>
      <c r="FHH362" s="1"/>
      <c r="FHI362" s="1"/>
      <c r="FHJ362" s="1"/>
      <c r="FHK362" s="1"/>
      <c r="FHL362" s="1"/>
      <c r="FHM362" s="1"/>
      <c r="FHN362" s="1"/>
      <c r="FHO362" s="1"/>
      <c r="FHP362" s="1"/>
      <c r="FHQ362" s="1"/>
      <c r="FHR362" s="1"/>
      <c r="FHS362" s="1"/>
      <c r="FHT362" s="1"/>
      <c r="FHU362" s="1"/>
      <c r="FHV362" s="1"/>
      <c r="FHW362" s="1"/>
      <c r="FHX362" s="1"/>
      <c r="FHY362" s="1"/>
      <c r="FHZ362" s="1"/>
      <c r="FIA362" s="1"/>
      <c r="FIB362" s="1"/>
      <c r="FIC362" s="1"/>
      <c r="FID362" s="1"/>
      <c r="FIE362" s="1"/>
      <c r="FIF362" s="1"/>
      <c r="FIG362" s="1"/>
      <c r="FIH362" s="1"/>
      <c r="FII362" s="1"/>
      <c r="FIJ362" s="1"/>
      <c r="FIK362" s="1"/>
      <c r="FIL362" s="1"/>
      <c r="FIM362" s="1"/>
      <c r="FIN362" s="1"/>
      <c r="FIO362" s="1"/>
      <c r="FIP362" s="1"/>
      <c r="FIQ362" s="1"/>
      <c r="FIR362" s="1"/>
      <c r="FIS362" s="1"/>
      <c r="FIT362" s="1"/>
      <c r="FIU362" s="1"/>
      <c r="FIV362" s="1"/>
      <c r="FIW362" s="1"/>
      <c r="FIX362" s="1"/>
      <c r="FIY362" s="1"/>
      <c r="FIZ362" s="1"/>
      <c r="FJA362" s="1"/>
      <c r="FJB362" s="1"/>
      <c r="FJC362" s="1"/>
      <c r="FJD362" s="1"/>
      <c r="FJE362" s="1"/>
      <c r="FJF362" s="1"/>
      <c r="FJG362" s="1"/>
      <c r="FJH362" s="1"/>
      <c r="FJI362" s="1"/>
      <c r="FJJ362" s="1"/>
      <c r="FJK362" s="1"/>
      <c r="FJL362" s="1"/>
      <c r="FJM362" s="1"/>
      <c r="FJN362" s="1"/>
      <c r="FJO362" s="1"/>
      <c r="FJP362" s="1"/>
      <c r="FJQ362" s="1"/>
      <c r="FJR362" s="1"/>
      <c r="FJS362" s="1"/>
      <c r="FJT362" s="1"/>
      <c r="FJU362" s="1"/>
      <c r="FJV362" s="1"/>
      <c r="FJW362" s="1"/>
      <c r="FJX362" s="1"/>
      <c r="FJY362" s="1"/>
      <c r="FJZ362" s="1"/>
      <c r="FKA362" s="1"/>
      <c r="FKB362" s="1"/>
      <c r="FKC362" s="1"/>
      <c r="FKD362" s="1"/>
      <c r="FKE362" s="1"/>
      <c r="FKF362" s="1"/>
      <c r="FKG362" s="1"/>
      <c r="FKH362" s="1"/>
      <c r="FKI362" s="1"/>
      <c r="FKJ362" s="1"/>
      <c r="FKK362" s="1"/>
      <c r="FKL362" s="1"/>
      <c r="FKM362" s="1"/>
      <c r="FKN362" s="1"/>
      <c r="FKO362" s="1"/>
      <c r="FKP362" s="1"/>
      <c r="FKQ362" s="1"/>
      <c r="FKR362" s="1"/>
      <c r="FKS362" s="1"/>
      <c r="FKT362" s="1"/>
      <c r="FKU362" s="1"/>
      <c r="FKV362" s="1"/>
      <c r="FKW362" s="1"/>
      <c r="FKX362" s="1"/>
      <c r="FKY362" s="1"/>
      <c r="FKZ362" s="1"/>
      <c r="FLA362" s="1"/>
      <c r="FLB362" s="1"/>
      <c r="FLC362" s="1"/>
      <c r="FLD362" s="1"/>
      <c r="FLE362" s="1"/>
      <c r="FLF362" s="1"/>
      <c r="FLG362" s="1"/>
      <c r="FLH362" s="1"/>
      <c r="FLI362" s="1"/>
      <c r="FLJ362" s="1"/>
      <c r="FLK362" s="1"/>
      <c r="FLL362" s="1"/>
      <c r="FLM362" s="1"/>
      <c r="FLN362" s="1"/>
      <c r="FLO362" s="1"/>
      <c r="FLP362" s="1"/>
      <c r="FLQ362" s="1"/>
      <c r="FLR362" s="1"/>
      <c r="FLS362" s="1"/>
      <c r="FLT362" s="1"/>
      <c r="FLU362" s="1"/>
      <c r="FLV362" s="1"/>
      <c r="FLW362" s="1"/>
      <c r="FLX362" s="1"/>
      <c r="FLY362" s="1"/>
      <c r="FLZ362" s="1"/>
      <c r="FMA362" s="1"/>
      <c r="FMB362" s="1"/>
      <c r="FMC362" s="1"/>
      <c r="FMD362" s="1"/>
      <c r="FME362" s="1"/>
      <c r="FMF362" s="1"/>
      <c r="FMG362" s="1"/>
      <c r="FMH362" s="1"/>
      <c r="FMI362" s="1"/>
      <c r="FMJ362" s="1"/>
      <c r="FMK362" s="1"/>
      <c r="FML362" s="1"/>
      <c r="FMM362" s="1"/>
      <c r="FMN362" s="1"/>
      <c r="FMO362" s="1"/>
      <c r="FMP362" s="1"/>
      <c r="FMQ362" s="1"/>
      <c r="FMR362" s="1"/>
      <c r="FMS362" s="1"/>
      <c r="FMT362" s="1"/>
      <c r="FMU362" s="1"/>
      <c r="FMV362" s="1"/>
      <c r="FMW362" s="1"/>
      <c r="FMX362" s="1"/>
      <c r="FMY362" s="1"/>
      <c r="FMZ362" s="1"/>
      <c r="FNA362" s="1"/>
      <c r="FNB362" s="1"/>
      <c r="FNC362" s="1"/>
      <c r="FND362" s="1"/>
      <c r="FNE362" s="1"/>
      <c r="FNF362" s="1"/>
      <c r="FNG362" s="1"/>
      <c r="FNH362" s="1"/>
      <c r="FNI362" s="1"/>
      <c r="FNJ362" s="1"/>
      <c r="FNK362" s="1"/>
      <c r="FNL362" s="1"/>
      <c r="FNM362" s="1"/>
      <c r="FNN362" s="1"/>
      <c r="FNO362" s="1"/>
      <c r="FNP362" s="1"/>
      <c r="FNQ362" s="1"/>
      <c r="FNR362" s="1"/>
      <c r="FNS362" s="1"/>
      <c r="FNT362" s="1"/>
      <c r="FNU362" s="1"/>
      <c r="FNV362" s="1"/>
      <c r="FNW362" s="1"/>
      <c r="FNX362" s="1"/>
      <c r="FNY362" s="1"/>
      <c r="FNZ362" s="1"/>
      <c r="FOA362" s="1"/>
      <c r="FOB362" s="1"/>
      <c r="FOC362" s="1"/>
      <c r="FOD362" s="1"/>
      <c r="FOE362" s="1"/>
      <c r="FOF362" s="1"/>
      <c r="FOG362" s="1"/>
      <c r="FOH362" s="1"/>
      <c r="FOI362" s="1"/>
      <c r="FOJ362" s="1"/>
      <c r="FOK362" s="1"/>
      <c r="FOL362" s="1"/>
      <c r="FOM362" s="1"/>
      <c r="FON362" s="1"/>
      <c r="FOO362" s="1"/>
      <c r="FOP362" s="1"/>
      <c r="FOQ362" s="1"/>
      <c r="FOR362" s="1"/>
      <c r="FOS362" s="1"/>
      <c r="FOT362" s="1"/>
      <c r="FOU362" s="1"/>
      <c r="FOV362" s="1"/>
      <c r="FOW362" s="1"/>
      <c r="FOX362" s="1"/>
      <c r="FOY362" s="1"/>
      <c r="FOZ362" s="1"/>
      <c r="FPA362" s="1"/>
      <c r="FPB362" s="1"/>
      <c r="FPC362" s="1"/>
      <c r="FPD362" s="1"/>
      <c r="FPE362" s="1"/>
      <c r="FPF362" s="1"/>
      <c r="FPG362" s="1"/>
      <c r="FPH362" s="1"/>
      <c r="FPI362" s="1"/>
      <c r="FPJ362" s="1"/>
      <c r="FPK362" s="1"/>
      <c r="FPL362" s="1"/>
      <c r="FPM362" s="1"/>
      <c r="FPN362" s="1"/>
      <c r="FPO362" s="1"/>
      <c r="FPP362" s="1"/>
      <c r="FPQ362" s="1"/>
      <c r="FPR362" s="1"/>
      <c r="FPS362" s="1"/>
      <c r="FPT362" s="1"/>
      <c r="FPU362" s="1"/>
      <c r="FPV362" s="1"/>
      <c r="FPW362" s="1"/>
      <c r="FPX362" s="1"/>
      <c r="FPY362" s="1"/>
      <c r="FPZ362" s="1"/>
      <c r="FQA362" s="1"/>
      <c r="FQB362" s="1"/>
      <c r="FQC362" s="1"/>
      <c r="FQD362" s="1"/>
      <c r="FQE362" s="1"/>
      <c r="FQF362" s="1"/>
      <c r="FQG362" s="1"/>
      <c r="FQH362" s="1"/>
      <c r="FQI362" s="1"/>
      <c r="FQJ362" s="1"/>
      <c r="FQK362" s="1"/>
      <c r="FQL362" s="1"/>
      <c r="FQM362" s="1"/>
      <c r="FQN362" s="1"/>
      <c r="FQO362" s="1"/>
      <c r="FQP362" s="1"/>
      <c r="FQQ362" s="1"/>
      <c r="FQR362" s="1"/>
      <c r="FQS362" s="1"/>
      <c r="FQT362" s="1"/>
      <c r="FQU362" s="1"/>
      <c r="FQV362" s="1"/>
      <c r="FQW362" s="1"/>
      <c r="FQX362" s="1"/>
      <c r="FQY362" s="1"/>
      <c r="FQZ362" s="1"/>
      <c r="FRA362" s="1"/>
      <c r="FRB362" s="1"/>
      <c r="FRC362" s="1"/>
      <c r="FRD362" s="1"/>
      <c r="FRE362" s="1"/>
      <c r="FRF362" s="1"/>
      <c r="FRG362" s="1"/>
      <c r="FRH362" s="1"/>
      <c r="FRI362" s="1"/>
      <c r="FRJ362" s="1"/>
      <c r="FRK362" s="1"/>
      <c r="FRL362" s="1"/>
      <c r="FRM362" s="1"/>
      <c r="FRN362" s="1"/>
      <c r="FRO362" s="1"/>
      <c r="FRP362" s="1"/>
      <c r="FRQ362" s="1"/>
      <c r="FRR362" s="1"/>
      <c r="FRS362" s="1"/>
      <c r="FRT362" s="1"/>
      <c r="FRU362" s="1"/>
      <c r="FRV362" s="1"/>
      <c r="FRW362" s="1"/>
      <c r="FRX362" s="1"/>
      <c r="FRY362" s="1"/>
      <c r="FRZ362" s="1"/>
      <c r="FSA362" s="1"/>
      <c r="FSB362" s="1"/>
      <c r="FSC362" s="1"/>
      <c r="FSD362" s="1"/>
      <c r="FSE362" s="1"/>
      <c r="FSF362" s="1"/>
      <c r="FSG362" s="1"/>
      <c r="FSH362" s="1"/>
      <c r="FSI362" s="1"/>
      <c r="FSJ362" s="1"/>
      <c r="FSK362" s="1"/>
      <c r="FSL362" s="1"/>
      <c r="FSM362" s="1"/>
      <c r="FSN362" s="1"/>
      <c r="FSO362" s="1"/>
      <c r="FSP362" s="1"/>
      <c r="FSQ362" s="1"/>
      <c r="FSR362" s="1"/>
      <c r="FSS362" s="1"/>
      <c r="FST362" s="1"/>
      <c r="FSU362" s="1"/>
      <c r="FSV362" s="1"/>
      <c r="FSW362" s="1"/>
      <c r="FSX362" s="1"/>
      <c r="FSY362" s="1"/>
      <c r="FSZ362" s="1"/>
      <c r="FTA362" s="1"/>
      <c r="FTB362" s="1"/>
      <c r="FTC362" s="1"/>
      <c r="FTD362" s="1"/>
      <c r="FTE362" s="1"/>
      <c r="FTF362" s="1"/>
      <c r="FTG362" s="1"/>
      <c r="FTH362" s="1"/>
      <c r="FTI362" s="1"/>
      <c r="FTJ362" s="1"/>
      <c r="FTK362" s="1"/>
      <c r="FTL362" s="1"/>
      <c r="FTM362" s="1"/>
      <c r="FTN362" s="1"/>
      <c r="FTO362" s="1"/>
      <c r="FTP362" s="1"/>
      <c r="FTQ362" s="1"/>
      <c r="FTR362" s="1"/>
      <c r="FTS362" s="1"/>
      <c r="FTT362" s="1"/>
      <c r="FTU362" s="1"/>
      <c r="FTV362" s="1"/>
      <c r="FTW362" s="1"/>
      <c r="FTX362" s="1"/>
      <c r="FTY362" s="1"/>
      <c r="FTZ362" s="1"/>
      <c r="FUA362" s="1"/>
      <c r="FUB362" s="1"/>
      <c r="FUC362" s="1"/>
      <c r="FUD362" s="1"/>
      <c r="FUE362" s="1"/>
      <c r="FUF362" s="1"/>
      <c r="FUG362" s="1"/>
      <c r="FUH362" s="1"/>
      <c r="FUI362" s="1"/>
      <c r="FUJ362" s="1"/>
      <c r="FUK362" s="1"/>
      <c r="FUL362" s="1"/>
      <c r="FUM362" s="1"/>
      <c r="FUN362" s="1"/>
      <c r="FUO362" s="1"/>
      <c r="FUP362" s="1"/>
      <c r="FUQ362" s="1"/>
      <c r="FUR362" s="1"/>
      <c r="FUS362" s="1"/>
      <c r="FUT362" s="1"/>
      <c r="FUU362" s="1"/>
      <c r="FUV362" s="1"/>
      <c r="FUW362" s="1"/>
      <c r="FUX362" s="1"/>
      <c r="FUY362" s="1"/>
      <c r="FUZ362" s="1"/>
      <c r="FVA362" s="1"/>
      <c r="FVB362" s="1"/>
      <c r="FVC362" s="1"/>
      <c r="FVD362" s="1"/>
      <c r="FVE362" s="1"/>
      <c r="FVF362" s="1"/>
      <c r="FVG362" s="1"/>
      <c r="FVH362" s="1"/>
      <c r="FVI362" s="1"/>
      <c r="FVJ362" s="1"/>
      <c r="FVK362" s="1"/>
      <c r="FVL362" s="1"/>
      <c r="FVM362" s="1"/>
      <c r="FVN362" s="1"/>
      <c r="FVO362" s="1"/>
      <c r="FVP362" s="1"/>
      <c r="FVQ362" s="1"/>
      <c r="FVR362" s="1"/>
      <c r="FVS362" s="1"/>
      <c r="FVT362" s="1"/>
      <c r="FVU362" s="1"/>
      <c r="FVV362" s="1"/>
      <c r="FVW362" s="1"/>
      <c r="FVX362" s="1"/>
      <c r="FVY362" s="1"/>
      <c r="FVZ362" s="1"/>
      <c r="FWA362" s="1"/>
      <c r="FWB362" s="1"/>
      <c r="FWC362" s="1"/>
      <c r="FWD362" s="1"/>
      <c r="FWE362" s="1"/>
      <c r="FWF362" s="1"/>
      <c r="FWG362" s="1"/>
      <c r="FWH362" s="1"/>
      <c r="FWI362" s="1"/>
      <c r="FWJ362" s="1"/>
      <c r="FWK362" s="1"/>
      <c r="FWL362" s="1"/>
      <c r="FWM362" s="1"/>
      <c r="FWN362" s="1"/>
      <c r="FWO362" s="1"/>
      <c r="FWP362" s="1"/>
      <c r="FWQ362" s="1"/>
      <c r="FWR362" s="1"/>
      <c r="FWS362" s="1"/>
      <c r="FWT362" s="1"/>
      <c r="FWU362" s="1"/>
      <c r="FWV362" s="1"/>
      <c r="FWW362" s="1"/>
      <c r="FWX362" s="1"/>
      <c r="FWY362" s="1"/>
      <c r="FWZ362" s="1"/>
      <c r="FXA362" s="1"/>
      <c r="FXB362" s="1"/>
      <c r="FXC362" s="1"/>
      <c r="FXD362" s="1"/>
      <c r="FXE362" s="1"/>
      <c r="FXF362" s="1"/>
      <c r="FXG362" s="1"/>
      <c r="FXH362" s="1"/>
      <c r="FXI362" s="1"/>
      <c r="FXJ362" s="1"/>
      <c r="FXK362" s="1"/>
      <c r="FXL362" s="1"/>
      <c r="FXM362" s="1"/>
      <c r="FXN362" s="1"/>
      <c r="FXO362" s="1"/>
      <c r="FXP362" s="1"/>
      <c r="FXQ362" s="1"/>
      <c r="FXR362" s="1"/>
      <c r="FXS362" s="1"/>
      <c r="FXT362" s="1"/>
      <c r="FXU362" s="1"/>
      <c r="FXV362" s="1"/>
      <c r="FXW362" s="1"/>
      <c r="FXX362" s="1"/>
      <c r="FXY362" s="1"/>
      <c r="FXZ362" s="1"/>
      <c r="FYA362" s="1"/>
      <c r="FYB362" s="1"/>
      <c r="FYC362" s="1"/>
      <c r="FYD362" s="1"/>
      <c r="FYE362" s="1"/>
      <c r="FYF362" s="1"/>
      <c r="FYG362" s="1"/>
      <c r="FYH362" s="1"/>
      <c r="FYI362" s="1"/>
      <c r="FYJ362" s="1"/>
      <c r="FYK362" s="1"/>
      <c r="FYL362" s="1"/>
      <c r="FYM362" s="1"/>
      <c r="FYN362" s="1"/>
      <c r="FYO362" s="1"/>
      <c r="FYP362" s="1"/>
      <c r="FYQ362" s="1"/>
      <c r="FYR362" s="1"/>
      <c r="FYS362" s="1"/>
      <c r="FYT362" s="1"/>
      <c r="FYU362" s="1"/>
      <c r="FYV362" s="1"/>
      <c r="FYW362" s="1"/>
      <c r="FYX362" s="1"/>
      <c r="FYY362" s="1"/>
      <c r="FYZ362" s="1"/>
      <c r="FZA362" s="1"/>
      <c r="FZB362" s="1"/>
      <c r="FZC362" s="1"/>
      <c r="FZD362" s="1"/>
      <c r="FZE362" s="1"/>
      <c r="FZF362" s="1"/>
      <c r="FZG362" s="1"/>
      <c r="FZH362" s="1"/>
      <c r="FZI362" s="1"/>
      <c r="FZJ362" s="1"/>
      <c r="FZK362" s="1"/>
      <c r="FZL362" s="1"/>
      <c r="FZM362" s="1"/>
      <c r="FZN362" s="1"/>
      <c r="FZO362" s="1"/>
      <c r="FZP362" s="1"/>
      <c r="FZQ362" s="1"/>
      <c r="FZR362" s="1"/>
      <c r="FZS362" s="1"/>
      <c r="FZT362" s="1"/>
      <c r="FZU362" s="1"/>
      <c r="FZV362" s="1"/>
      <c r="FZW362" s="1"/>
      <c r="FZX362" s="1"/>
      <c r="FZY362" s="1"/>
      <c r="FZZ362" s="1"/>
      <c r="GAA362" s="1"/>
      <c r="GAB362" s="1"/>
      <c r="GAC362" s="1"/>
      <c r="GAD362" s="1"/>
      <c r="GAE362" s="1"/>
      <c r="GAF362" s="1"/>
      <c r="GAG362" s="1"/>
      <c r="GAH362" s="1"/>
      <c r="GAI362" s="1"/>
      <c r="GAJ362" s="1"/>
      <c r="GAK362" s="1"/>
      <c r="GAL362" s="1"/>
      <c r="GAM362" s="1"/>
      <c r="GAN362" s="1"/>
      <c r="GAO362" s="1"/>
      <c r="GAP362" s="1"/>
      <c r="GAQ362" s="1"/>
      <c r="GAR362" s="1"/>
      <c r="GAS362" s="1"/>
      <c r="GAT362" s="1"/>
      <c r="GAU362" s="1"/>
      <c r="GAV362" s="1"/>
      <c r="GAW362" s="1"/>
      <c r="GAX362" s="1"/>
      <c r="GAY362" s="1"/>
      <c r="GAZ362" s="1"/>
      <c r="GBA362" s="1"/>
      <c r="GBB362" s="1"/>
      <c r="GBC362" s="1"/>
      <c r="GBD362" s="1"/>
      <c r="GBE362" s="1"/>
      <c r="GBF362" s="1"/>
      <c r="GBG362" s="1"/>
      <c r="GBH362" s="1"/>
      <c r="GBI362" s="1"/>
      <c r="GBJ362" s="1"/>
      <c r="GBK362" s="1"/>
      <c r="GBL362" s="1"/>
      <c r="GBM362" s="1"/>
      <c r="GBN362" s="1"/>
      <c r="GBO362" s="1"/>
      <c r="GBP362" s="1"/>
      <c r="GBQ362" s="1"/>
      <c r="GBR362" s="1"/>
      <c r="GBS362" s="1"/>
      <c r="GBT362" s="1"/>
      <c r="GBU362" s="1"/>
      <c r="GBV362" s="1"/>
      <c r="GBW362" s="1"/>
      <c r="GBX362" s="1"/>
      <c r="GBY362" s="1"/>
      <c r="GBZ362" s="1"/>
      <c r="GCA362" s="1"/>
      <c r="GCB362" s="1"/>
      <c r="GCC362" s="1"/>
      <c r="GCD362" s="1"/>
      <c r="GCE362" s="1"/>
      <c r="GCF362" s="1"/>
      <c r="GCG362" s="1"/>
      <c r="GCH362" s="1"/>
      <c r="GCI362" s="1"/>
      <c r="GCJ362" s="1"/>
      <c r="GCK362" s="1"/>
      <c r="GCL362" s="1"/>
      <c r="GCM362" s="1"/>
      <c r="GCN362" s="1"/>
      <c r="GCO362" s="1"/>
      <c r="GCP362" s="1"/>
      <c r="GCQ362" s="1"/>
      <c r="GCR362" s="1"/>
      <c r="GCS362" s="1"/>
      <c r="GCT362" s="1"/>
      <c r="GCU362" s="1"/>
      <c r="GCV362" s="1"/>
      <c r="GCW362" s="1"/>
      <c r="GCX362" s="1"/>
      <c r="GCY362" s="1"/>
      <c r="GCZ362" s="1"/>
      <c r="GDA362" s="1"/>
      <c r="GDB362" s="1"/>
      <c r="GDC362" s="1"/>
      <c r="GDD362" s="1"/>
      <c r="GDE362" s="1"/>
      <c r="GDF362" s="1"/>
      <c r="GDG362" s="1"/>
      <c r="GDH362" s="1"/>
      <c r="GDI362" s="1"/>
      <c r="GDJ362" s="1"/>
      <c r="GDK362" s="1"/>
      <c r="GDL362" s="1"/>
      <c r="GDM362" s="1"/>
      <c r="GDN362" s="1"/>
      <c r="GDO362" s="1"/>
      <c r="GDP362" s="1"/>
      <c r="GDQ362" s="1"/>
      <c r="GDR362" s="1"/>
      <c r="GDS362" s="1"/>
      <c r="GDT362" s="1"/>
      <c r="GDU362" s="1"/>
      <c r="GDV362" s="1"/>
      <c r="GDW362" s="1"/>
      <c r="GDX362" s="1"/>
      <c r="GDY362" s="1"/>
      <c r="GDZ362" s="1"/>
      <c r="GEA362" s="1"/>
      <c r="GEB362" s="1"/>
      <c r="GEC362" s="1"/>
      <c r="GED362" s="1"/>
      <c r="GEE362" s="1"/>
      <c r="GEF362" s="1"/>
      <c r="GEG362" s="1"/>
      <c r="GEH362" s="1"/>
      <c r="GEI362" s="1"/>
      <c r="GEJ362" s="1"/>
      <c r="GEK362" s="1"/>
      <c r="GEL362" s="1"/>
      <c r="GEM362" s="1"/>
      <c r="GEN362" s="1"/>
      <c r="GEO362" s="1"/>
      <c r="GEP362" s="1"/>
      <c r="GEQ362" s="1"/>
      <c r="GER362" s="1"/>
      <c r="GES362" s="1"/>
      <c r="GET362" s="1"/>
      <c r="GEU362" s="1"/>
      <c r="GEV362" s="1"/>
      <c r="GEW362" s="1"/>
      <c r="GEX362" s="1"/>
      <c r="GEY362" s="1"/>
      <c r="GEZ362" s="1"/>
      <c r="GFA362" s="1"/>
      <c r="GFB362" s="1"/>
      <c r="GFC362" s="1"/>
      <c r="GFD362" s="1"/>
      <c r="GFE362" s="1"/>
      <c r="GFF362" s="1"/>
      <c r="GFG362" s="1"/>
      <c r="GFH362" s="1"/>
      <c r="GFI362" s="1"/>
      <c r="GFJ362" s="1"/>
      <c r="GFK362" s="1"/>
      <c r="GFL362" s="1"/>
      <c r="GFM362" s="1"/>
      <c r="GFN362" s="1"/>
      <c r="GFO362" s="1"/>
      <c r="GFP362" s="1"/>
      <c r="GFQ362" s="1"/>
      <c r="GFR362" s="1"/>
      <c r="GFS362" s="1"/>
      <c r="GFT362" s="1"/>
      <c r="GFU362" s="1"/>
      <c r="GFV362" s="1"/>
      <c r="GFW362" s="1"/>
      <c r="GFX362" s="1"/>
      <c r="GFY362" s="1"/>
      <c r="GFZ362" s="1"/>
      <c r="GGA362" s="1"/>
      <c r="GGB362" s="1"/>
      <c r="GGC362" s="1"/>
      <c r="GGD362" s="1"/>
      <c r="GGE362" s="1"/>
      <c r="GGF362" s="1"/>
      <c r="GGG362" s="1"/>
      <c r="GGH362" s="1"/>
      <c r="GGI362" s="1"/>
      <c r="GGJ362" s="1"/>
      <c r="GGK362" s="1"/>
      <c r="GGL362" s="1"/>
      <c r="GGM362" s="1"/>
      <c r="GGN362" s="1"/>
      <c r="GGO362" s="1"/>
      <c r="GGP362" s="1"/>
      <c r="GGQ362" s="1"/>
      <c r="GGR362" s="1"/>
      <c r="GGS362" s="1"/>
      <c r="GGT362" s="1"/>
      <c r="GGU362" s="1"/>
      <c r="GGV362" s="1"/>
      <c r="GGW362" s="1"/>
      <c r="GGX362" s="1"/>
      <c r="GGY362" s="1"/>
      <c r="GGZ362" s="1"/>
      <c r="GHA362" s="1"/>
      <c r="GHB362" s="1"/>
      <c r="GHC362" s="1"/>
      <c r="GHD362" s="1"/>
      <c r="GHE362" s="1"/>
      <c r="GHF362" s="1"/>
      <c r="GHG362" s="1"/>
      <c r="GHH362" s="1"/>
      <c r="GHI362" s="1"/>
      <c r="GHJ362" s="1"/>
      <c r="GHK362" s="1"/>
      <c r="GHL362" s="1"/>
      <c r="GHM362" s="1"/>
      <c r="GHN362" s="1"/>
      <c r="GHO362" s="1"/>
      <c r="GHP362" s="1"/>
      <c r="GHQ362" s="1"/>
      <c r="GHR362" s="1"/>
      <c r="GHS362" s="1"/>
      <c r="GHT362" s="1"/>
      <c r="GHU362" s="1"/>
      <c r="GHV362" s="1"/>
      <c r="GHW362" s="1"/>
      <c r="GHX362" s="1"/>
      <c r="GHY362" s="1"/>
      <c r="GHZ362" s="1"/>
      <c r="GIA362" s="1"/>
      <c r="GIB362" s="1"/>
      <c r="GIC362" s="1"/>
      <c r="GID362" s="1"/>
      <c r="GIE362" s="1"/>
      <c r="GIF362" s="1"/>
      <c r="GIG362" s="1"/>
      <c r="GIH362" s="1"/>
      <c r="GII362" s="1"/>
      <c r="GIJ362" s="1"/>
      <c r="GIK362" s="1"/>
      <c r="GIL362" s="1"/>
      <c r="GIM362" s="1"/>
      <c r="GIN362" s="1"/>
      <c r="GIO362" s="1"/>
      <c r="GIP362" s="1"/>
      <c r="GIQ362" s="1"/>
      <c r="GIR362" s="1"/>
      <c r="GIS362" s="1"/>
      <c r="GIT362" s="1"/>
      <c r="GIU362" s="1"/>
      <c r="GIV362" s="1"/>
      <c r="GIW362" s="1"/>
      <c r="GIX362" s="1"/>
      <c r="GIY362" s="1"/>
      <c r="GIZ362" s="1"/>
      <c r="GJA362" s="1"/>
      <c r="GJB362" s="1"/>
      <c r="GJC362" s="1"/>
      <c r="GJD362" s="1"/>
      <c r="GJE362" s="1"/>
      <c r="GJF362" s="1"/>
      <c r="GJG362" s="1"/>
      <c r="GJH362" s="1"/>
      <c r="GJI362" s="1"/>
      <c r="GJJ362" s="1"/>
      <c r="GJK362" s="1"/>
      <c r="GJL362" s="1"/>
      <c r="GJM362" s="1"/>
      <c r="GJN362" s="1"/>
      <c r="GJO362" s="1"/>
      <c r="GJP362" s="1"/>
      <c r="GJQ362" s="1"/>
      <c r="GJR362" s="1"/>
      <c r="GJS362" s="1"/>
      <c r="GJT362" s="1"/>
      <c r="GJU362" s="1"/>
      <c r="GJV362" s="1"/>
      <c r="GJW362" s="1"/>
      <c r="GJX362" s="1"/>
      <c r="GJY362" s="1"/>
      <c r="GJZ362" s="1"/>
      <c r="GKA362" s="1"/>
      <c r="GKB362" s="1"/>
      <c r="GKC362" s="1"/>
      <c r="GKD362" s="1"/>
      <c r="GKE362" s="1"/>
      <c r="GKF362" s="1"/>
      <c r="GKG362" s="1"/>
      <c r="GKH362" s="1"/>
      <c r="GKI362" s="1"/>
      <c r="GKJ362" s="1"/>
      <c r="GKK362" s="1"/>
      <c r="GKL362" s="1"/>
      <c r="GKM362" s="1"/>
      <c r="GKN362" s="1"/>
      <c r="GKO362" s="1"/>
      <c r="GKP362" s="1"/>
      <c r="GKQ362" s="1"/>
      <c r="GKR362" s="1"/>
      <c r="GKS362" s="1"/>
      <c r="GKT362" s="1"/>
      <c r="GKU362" s="1"/>
      <c r="GKV362" s="1"/>
      <c r="GKW362" s="1"/>
      <c r="GKX362" s="1"/>
      <c r="GKY362" s="1"/>
      <c r="GKZ362" s="1"/>
      <c r="GLA362" s="1"/>
      <c r="GLB362" s="1"/>
      <c r="GLC362" s="1"/>
      <c r="GLD362" s="1"/>
      <c r="GLE362" s="1"/>
      <c r="GLF362" s="1"/>
      <c r="GLG362" s="1"/>
      <c r="GLH362" s="1"/>
      <c r="GLI362" s="1"/>
      <c r="GLJ362" s="1"/>
      <c r="GLK362" s="1"/>
      <c r="GLL362" s="1"/>
      <c r="GLM362" s="1"/>
      <c r="GLN362" s="1"/>
      <c r="GLO362" s="1"/>
      <c r="GLP362" s="1"/>
      <c r="GLQ362" s="1"/>
      <c r="GLR362" s="1"/>
      <c r="GLS362" s="1"/>
      <c r="GLT362" s="1"/>
      <c r="GLU362" s="1"/>
      <c r="GLV362" s="1"/>
      <c r="GLW362" s="1"/>
      <c r="GLX362" s="1"/>
      <c r="GLY362" s="1"/>
      <c r="GLZ362" s="1"/>
      <c r="GMA362" s="1"/>
      <c r="GMB362" s="1"/>
      <c r="GMC362" s="1"/>
      <c r="GMD362" s="1"/>
      <c r="GME362" s="1"/>
      <c r="GMF362" s="1"/>
      <c r="GMG362" s="1"/>
      <c r="GMH362" s="1"/>
      <c r="GMI362" s="1"/>
      <c r="GMJ362" s="1"/>
      <c r="GMK362" s="1"/>
      <c r="GML362" s="1"/>
      <c r="GMM362" s="1"/>
      <c r="GMN362" s="1"/>
      <c r="GMO362" s="1"/>
      <c r="GMP362" s="1"/>
      <c r="GMQ362" s="1"/>
      <c r="GMR362" s="1"/>
      <c r="GMS362" s="1"/>
      <c r="GMT362" s="1"/>
      <c r="GMU362" s="1"/>
      <c r="GMV362" s="1"/>
      <c r="GMW362" s="1"/>
      <c r="GMX362" s="1"/>
      <c r="GMY362" s="1"/>
      <c r="GMZ362" s="1"/>
      <c r="GNA362" s="1"/>
      <c r="GNB362" s="1"/>
      <c r="GNC362" s="1"/>
      <c r="GND362" s="1"/>
      <c r="GNE362" s="1"/>
      <c r="GNF362" s="1"/>
      <c r="GNG362" s="1"/>
      <c r="GNH362" s="1"/>
      <c r="GNI362" s="1"/>
      <c r="GNJ362" s="1"/>
      <c r="GNK362" s="1"/>
      <c r="GNL362" s="1"/>
      <c r="GNM362" s="1"/>
      <c r="GNN362" s="1"/>
      <c r="GNO362" s="1"/>
      <c r="GNP362" s="1"/>
      <c r="GNQ362" s="1"/>
      <c r="GNR362" s="1"/>
      <c r="GNS362" s="1"/>
      <c r="GNT362" s="1"/>
      <c r="GNU362" s="1"/>
      <c r="GNV362" s="1"/>
      <c r="GNW362" s="1"/>
      <c r="GNX362" s="1"/>
      <c r="GNY362" s="1"/>
      <c r="GNZ362" s="1"/>
      <c r="GOA362" s="1"/>
      <c r="GOB362" s="1"/>
      <c r="GOC362" s="1"/>
      <c r="GOD362" s="1"/>
      <c r="GOE362" s="1"/>
      <c r="GOF362" s="1"/>
      <c r="GOG362" s="1"/>
      <c r="GOH362" s="1"/>
      <c r="GOI362" s="1"/>
      <c r="GOJ362" s="1"/>
      <c r="GOK362" s="1"/>
      <c r="GOL362" s="1"/>
      <c r="GOM362" s="1"/>
      <c r="GON362" s="1"/>
      <c r="GOO362" s="1"/>
      <c r="GOP362" s="1"/>
      <c r="GOQ362" s="1"/>
      <c r="GOR362" s="1"/>
      <c r="GOS362" s="1"/>
      <c r="GOT362" s="1"/>
      <c r="GOU362" s="1"/>
      <c r="GOV362" s="1"/>
      <c r="GOW362" s="1"/>
      <c r="GOX362" s="1"/>
      <c r="GOY362" s="1"/>
      <c r="GOZ362" s="1"/>
      <c r="GPA362" s="1"/>
      <c r="GPB362" s="1"/>
      <c r="GPC362" s="1"/>
      <c r="GPD362" s="1"/>
      <c r="GPE362" s="1"/>
      <c r="GPF362" s="1"/>
      <c r="GPG362" s="1"/>
      <c r="GPH362" s="1"/>
      <c r="GPI362" s="1"/>
      <c r="GPJ362" s="1"/>
      <c r="GPK362" s="1"/>
      <c r="GPL362" s="1"/>
      <c r="GPM362" s="1"/>
      <c r="GPN362" s="1"/>
      <c r="GPO362" s="1"/>
      <c r="GPP362" s="1"/>
      <c r="GPQ362" s="1"/>
      <c r="GPR362" s="1"/>
      <c r="GPS362" s="1"/>
      <c r="GPT362" s="1"/>
      <c r="GPU362" s="1"/>
      <c r="GPV362" s="1"/>
      <c r="GPW362" s="1"/>
      <c r="GPX362" s="1"/>
      <c r="GPY362" s="1"/>
      <c r="GPZ362" s="1"/>
      <c r="GQA362" s="1"/>
      <c r="GQB362" s="1"/>
      <c r="GQC362" s="1"/>
      <c r="GQD362" s="1"/>
      <c r="GQE362" s="1"/>
      <c r="GQF362" s="1"/>
      <c r="GQG362" s="1"/>
      <c r="GQH362" s="1"/>
      <c r="GQI362" s="1"/>
      <c r="GQJ362" s="1"/>
      <c r="GQK362" s="1"/>
      <c r="GQL362" s="1"/>
      <c r="GQM362" s="1"/>
      <c r="GQN362" s="1"/>
      <c r="GQO362" s="1"/>
      <c r="GQP362" s="1"/>
      <c r="GQQ362" s="1"/>
      <c r="GQR362" s="1"/>
      <c r="GQS362" s="1"/>
      <c r="GQT362" s="1"/>
      <c r="GQU362" s="1"/>
      <c r="GQV362" s="1"/>
      <c r="GQW362" s="1"/>
      <c r="GQX362" s="1"/>
      <c r="GQY362" s="1"/>
      <c r="GQZ362" s="1"/>
      <c r="GRA362" s="1"/>
      <c r="GRB362" s="1"/>
      <c r="GRC362" s="1"/>
      <c r="GRD362" s="1"/>
      <c r="GRE362" s="1"/>
      <c r="GRF362" s="1"/>
      <c r="GRG362" s="1"/>
      <c r="GRH362" s="1"/>
      <c r="GRI362" s="1"/>
      <c r="GRJ362" s="1"/>
      <c r="GRK362" s="1"/>
      <c r="GRL362" s="1"/>
      <c r="GRM362" s="1"/>
      <c r="GRN362" s="1"/>
      <c r="GRO362" s="1"/>
      <c r="GRP362" s="1"/>
      <c r="GRQ362" s="1"/>
      <c r="GRR362" s="1"/>
      <c r="GRS362" s="1"/>
      <c r="GRT362" s="1"/>
      <c r="GRU362" s="1"/>
      <c r="GRV362" s="1"/>
      <c r="GRW362" s="1"/>
      <c r="GRX362" s="1"/>
      <c r="GRY362" s="1"/>
      <c r="GRZ362" s="1"/>
      <c r="GSA362" s="1"/>
      <c r="GSB362" s="1"/>
      <c r="GSC362" s="1"/>
      <c r="GSD362" s="1"/>
      <c r="GSE362" s="1"/>
      <c r="GSF362" s="1"/>
      <c r="GSG362" s="1"/>
      <c r="GSH362" s="1"/>
      <c r="GSI362" s="1"/>
      <c r="GSJ362" s="1"/>
      <c r="GSK362" s="1"/>
      <c r="GSL362" s="1"/>
      <c r="GSM362" s="1"/>
      <c r="GSN362" s="1"/>
      <c r="GSO362" s="1"/>
      <c r="GSP362" s="1"/>
      <c r="GSQ362" s="1"/>
      <c r="GSR362" s="1"/>
      <c r="GSS362" s="1"/>
      <c r="GST362" s="1"/>
      <c r="GSU362" s="1"/>
      <c r="GSV362" s="1"/>
      <c r="GSW362" s="1"/>
      <c r="GSX362" s="1"/>
      <c r="GSY362" s="1"/>
      <c r="GSZ362" s="1"/>
      <c r="GTA362" s="1"/>
      <c r="GTB362" s="1"/>
      <c r="GTC362" s="1"/>
      <c r="GTD362" s="1"/>
      <c r="GTE362" s="1"/>
      <c r="GTF362" s="1"/>
      <c r="GTG362" s="1"/>
      <c r="GTH362" s="1"/>
      <c r="GTI362" s="1"/>
      <c r="GTJ362" s="1"/>
      <c r="GTK362" s="1"/>
      <c r="GTL362" s="1"/>
      <c r="GTM362" s="1"/>
      <c r="GTN362" s="1"/>
      <c r="GTO362" s="1"/>
      <c r="GTP362" s="1"/>
      <c r="GTQ362" s="1"/>
      <c r="GTR362" s="1"/>
      <c r="GTS362" s="1"/>
      <c r="GTT362" s="1"/>
      <c r="GTU362" s="1"/>
      <c r="GTV362" s="1"/>
      <c r="GTW362" s="1"/>
      <c r="GTX362" s="1"/>
      <c r="GTY362" s="1"/>
      <c r="GTZ362" s="1"/>
      <c r="GUA362" s="1"/>
      <c r="GUB362" s="1"/>
      <c r="GUC362" s="1"/>
      <c r="GUD362" s="1"/>
      <c r="GUE362" s="1"/>
      <c r="GUF362" s="1"/>
      <c r="GUG362" s="1"/>
      <c r="GUH362" s="1"/>
      <c r="GUI362" s="1"/>
      <c r="GUJ362" s="1"/>
      <c r="GUK362" s="1"/>
      <c r="GUL362" s="1"/>
      <c r="GUM362" s="1"/>
      <c r="GUN362" s="1"/>
      <c r="GUO362" s="1"/>
      <c r="GUP362" s="1"/>
      <c r="GUQ362" s="1"/>
      <c r="GUR362" s="1"/>
      <c r="GUS362" s="1"/>
      <c r="GUT362" s="1"/>
      <c r="GUU362" s="1"/>
      <c r="GUV362" s="1"/>
      <c r="GUW362" s="1"/>
      <c r="GUX362" s="1"/>
      <c r="GUY362" s="1"/>
      <c r="GUZ362" s="1"/>
      <c r="GVA362" s="1"/>
      <c r="GVB362" s="1"/>
      <c r="GVC362" s="1"/>
      <c r="GVD362" s="1"/>
      <c r="GVE362" s="1"/>
      <c r="GVF362" s="1"/>
      <c r="GVG362" s="1"/>
      <c r="GVH362" s="1"/>
      <c r="GVI362" s="1"/>
      <c r="GVJ362" s="1"/>
      <c r="GVK362" s="1"/>
      <c r="GVL362" s="1"/>
      <c r="GVM362" s="1"/>
      <c r="GVN362" s="1"/>
      <c r="GVO362" s="1"/>
      <c r="GVP362" s="1"/>
      <c r="GVQ362" s="1"/>
      <c r="GVR362" s="1"/>
      <c r="GVS362" s="1"/>
      <c r="GVT362" s="1"/>
      <c r="GVU362" s="1"/>
      <c r="GVV362" s="1"/>
      <c r="GVW362" s="1"/>
      <c r="GVX362" s="1"/>
      <c r="GVY362" s="1"/>
      <c r="GVZ362" s="1"/>
      <c r="GWA362" s="1"/>
      <c r="GWB362" s="1"/>
      <c r="GWC362" s="1"/>
      <c r="GWD362" s="1"/>
      <c r="GWE362" s="1"/>
      <c r="GWF362" s="1"/>
      <c r="GWG362" s="1"/>
      <c r="GWH362" s="1"/>
      <c r="GWI362" s="1"/>
      <c r="GWJ362" s="1"/>
      <c r="GWK362" s="1"/>
      <c r="GWL362" s="1"/>
      <c r="GWM362" s="1"/>
      <c r="GWN362" s="1"/>
      <c r="GWO362" s="1"/>
      <c r="GWP362" s="1"/>
      <c r="GWQ362" s="1"/>
      <c r="GWR362" s="1"/>
      <c r="GWS362" s="1"/>
      <c r="GWT362" s="1"/>
      <c r="GWU362" s="1"/>
      <c r="GWV362" s="1"/>
      <c r="GWW362" s="1"/>
      <c r="GWX362" s="1"/>
      <c r="GWY362" s="1"/>
      <c r="GWZ362" s="1"/>
      <c r="GXA362" s="1"/>
      <c r="GXB362" s="1"/>
      <c r="GXC362" s="1"/>
      <c r="GXD362" s="1"/>
      <c r="GXE362" s="1"/>
      <c r="GXF362" s="1"/>
      <c r="GXG362" s="1"/>
      <c r="GXH362" s="1"/>
      <c r="GXI362" s="1"/>
      <c r="GXJ362" s="1"/>
      <c r="GXK362" s="1"/>
      <c r="GXL362" s="1"/>
      <c r="GXM362" s="1"/>
      <c r="GXN362" s="1"/>
      <c r="GXO362" s="1"/>
      <c r="GXP362" s="1"/>
      <c r="GXQ362" s="1"/>
      <c r="GXR362" s="1"/>
      <c r="GXS362" s="1"/>
      <c r="GXT362" s="1"/>
      <c r="GXU362" s="1"/>
      <c r="GXV362" s="1"/>
      <c r="GXW362" s="1"/>
      <c r="GXX362" s="1"/>
      <c r="GXY362" s="1"/>
      <c r="GXZ362" s="1"/>
      <c r="GYA362" s="1"/>
      <c r="GYB362" s="1"/>
      <c r="GYC362" s="1"/>
      <c r="GYD362" s="1"/>
      <c r="GYE362" s="1"/>
      <c r="GYF362" s="1"/>
      <c r="GYG362" s="1"/>
      <c r="GYH362" s="1"/>
      <c r="GYI362" s="1"/>
      <c r="GYJ362" s="1"/>
      <c r="GYK362" s="1"/>
      <c r="GYL362" s="1"/>
      <c r="GYM362" s="1"/>
      <c r="GYN362" s="1"/>
      <c r="GYO362" s="1"/>
      <c r="GYP362" s="1"/>
      <c r="GYQ362" s="1"/>
      <c r="GYR362" s="1"/>
      <c r="GYS362" s="1"/>
      <c r="GYT362" s="1"/>
      <c r="GYU362" s="1"/>
      <c r="GYV362" s="1"/>
      <c r="GYW362" s="1"/>
      <c r="GYX362" s="1"/>
      <c r="GYY362" s="1"/>
      <c r="GYZ362" s="1"/>
      <c r="GZA362" s="1"/>
      <c r="GZB362" s="1"/>
      <c r="GZC362" s="1"/>
      <c r="GZD362" s="1"/>
      <c r="GZE362" s="1"/>
      <c r="GZF362" s="1"/>
      <c r="GZG362" s="1"/>
      <c r="GZH362" s="1"/>
      <c r="GZI362" s="1"/>
      <c r="GZJ362" s="1"/>
      <c r="GZK362" s="1"/>
      <c r="GZL362" s="1"/>
      <c r="GZM362" s="1"/>
      <c r="GZN362" s="1"/>
      <c r="GZO362" s="1"/>
      <c r="GZP362" s="1"/>
      <c r="GZQ362" s="1"/>
      <c r="GZR362" s="1"/>
      <c r="GZS362" s="1"/>
      <c r="GZT362" s="1"/>
      <c r="GZU362" s="1"/>
      <c r="GZV362" s="1"/>
      <c r="GZW362" s="1"/>
      <c r="GZX362" s="1"/>
      <c r="GZY362" s="1"/>
      <c r="GZZ362" s="1"/>
      <c r="HAA362" s="1"/>
      <c r="HAB362" s="1"/>
      <c r="HAC362" s="1"/>
      <c r="HAD362" s="1"/>
      <c r="HAE362" s="1"/>
      <c r="HAF362" s="1"/>
      <c r="HAG362" s="1"/>
      <c r="HAH362" s="1"/>
      <c r="HAI362" s="1"/>
      <c r="HAJ362" s="1"/>
      <c r="HAK362" s="1"/>
      <c r="HAL362" s="1"/>
      <c r="HAM362" s="1"/>
      <c r="HAN362" s="1"/>
      <c r="HAO362" s="1"/>
      <c r="HAP362" s="1"/>
      <c r="HAQ362" s="1"/>
      <c r="HAR362" s="1"/>
      <c r="HAS362" s="1"/>
      <c r="HAT362" s="1"/>
      <c r="HAU362" s="1"/>
      <c r="HAV362" s="1"/>
      <c r="HAW362" s="1"/>
      <c r="HAX362" s="1"/>
      <c r="HAY362" s="1"/>
      <c r="HAZ362" s="1"/>
      <c r="HBA362" s="1"/>
      <c r="HBB362" s="1"/>
      <c r="HBC362" s="1"/>
      <c r="HBD362" s="1"/>
      <c r="HBE362" s="1"/>
      <c r="HBF362" s="1"/>
      <c r="HBG362" s="1"/>
      <c r="HBH362" s="1"/>
      <c r="HBI362" s="1"/>
      <c r="HBJ362" s="1"/>
      <c r="HBK362" s="1"/>
      <c r="HBL362" s="1"/>
      <c r="HBM362" s="1"/>
      <c r="HBN362" s="1"/>
      <c r="HBO362" s="1"/>
      <c r="HBP362" s="1"/>
      <c r="HBQ362" s="1"/>
      <c r="HBR362" s="1"/>
      <c r="HBS362" s="1"/>
      <c r="HBT362" s="1"/>
      <c r="HBU362" s="1"/>
      <c r="HBV362" s="1"/>
      <c r="HBW362" s="1"/>
      <c r="HBX362" s="1"/>
      <c r="HBY362" s="1"/>
      <c r="HBZ362" s="1"/>
      <c r="HCA362" s="1"/>
      <c r="HCB362" s="1"/>
      <c r="HCC362" s="1"/>
      <c r="HCD362" s="1"/>
      <c r="HCE362" s="1"/>
      <c r="HCF362" s="1"/>
      <c r="HCG362" s="1"/>
      <c r="HCH362" s="1"/>
      <c r="HCI362" s="1"/>
      <c r="HCJ362" s="1"/>
      <c r="HCK362" s="1"/>
      <c r="HCL362" s="1"/>
      <c r="HCM362" s="1"/>
      <c r="HCN362" s="1"/>
      <c r="HCO362" s="1"/>
      <c r="HCP362" s="1"/>
      <c r="HCQ362" s="1"/>
      <c r="HCR362" s="1"/>
      <c r="HCS362" s="1"/>
      <c r="HCT362" s="1"/>
      <c r="HCU362" s="1"/>
      <c r="HCV362" s="1"/>
      <c r="HCW362" s="1"/>
      <c r="HCX362" s="1"/>
      <c r="HCY362" s="1"/>
      <c r="HCZ362" s="1"/>
      <c r="HDA362" s="1"/>
      <c r="HDB362" s="1"/>
      <c r="HDC362" s="1"/>
      <c r="HDD362" s="1"/>
      <c r="HDE362" s="1"/>
      <c r="HDF362" s="1"/>
      <c r="HDG362" s="1"/>
      <c r="HDH362" s="1"/>
      <c r="HDI362" s="1"/>
      <c r="HDJ362" s="1"/>
      <c r="HDK362" s="1"/>
      <c r="HDL362" s="1"/>
      <c r="HDM362" s="1"/>
      <c r="HDN362" s="1"/>
      <c r="HDO362" s="1"/>
      <c r="HDP362" s="1"/>
      <c r="HDQ362" s="1"/>
      <c r="HDR362" s="1"/>
      <c r="HDS362" s="1"/>
      <c r="HDT362" s="1"/>
      <c r="HDU362" s="1"/>
      <c r="HDV362" s="1"/>
      <c r="HDW362" s="1"/>
      <c r="HDX362" s="1"/>
      <c r="HDY362" s="1"/>
      <c r="HDZ362" s="1"/>
      <c r="HEA362" s="1"/>
      <c r="HEB362" s="1"/>
      <c r="HEC362" s="1"/>
      <c r="HED362" s="1"/>
      <c r="HEE362" s="1"/>
      <c r="HEF362" s="1"/>
      <c r="HEG362" s="1"/>
      <c r="HEH362" s="1"/>
      <c r="HEI362" s="1"/>
      <c r="HEJ362" s="1"/>
      <c r="HEK362" s="1"/>
      <c r="HEL362" s="1"/>
      <c r="HEM362" s="1"/>
      <c r="HEN362" s="1"/>
      <c r="HEO362" s="1"/>
      <c r="HEP362" s="1"/>
      <c r="HEQ362" s="1"/>
      <c r="HER362" s="1"/>
      <c r="HES362" s="1"/>
      <c r="HET362" s="1"/>
      <c r="HEU362" s="1"/>
      <c r="HEV362" s="1"/>
      <c r="HEW362" s="1"/>
      <c r="HEX362" s="1"/>
      <c r="HEY362" s="1"/>
      <c r="HEZ362" s="1"/>
      <c r="HFA362" s="1"/>
      <c r="HFB362" s="1"/>
      <c r="HFC362" s="1"/>
      <c r="HFD362" s="1"/>
      <c r="HFE362" s="1"/>
      <c r="HFF362" s="1"/>
      <c r="HFG362" s="1"/>
      <c r="HFH362" s="1"/>
      <c r="HFI362" s="1"/>
      <c r="HFJ362" s="1"/>
      <c r="HFK362" s="1"/>
      <c r="HFL362" s="1"/>
      <c r="HFM362" s="1"/>
      <c r="HFN362" s="1"/>
      <c r="HFO362" s="1"/>
      <c r="HFP362" s="1"/>
      <c r="HFQ362" s="1"/>
      <c r="HFR362" s="1"/>
      <c r="HFS362" s="1"/>
      <c r="HFT362" s="1"/>
      <c r="HFU362" s="1"/>
      <c r="HFV362" s="1"/>
      <c r="HFW362" s="1"/>
      <c r="HFX362" s="1"/>
      <c r="HFY362" s="1"/>
      <c r="HFZ362" s="1"/>
      <c r="HGA362" s="1"/>
      <c r="HGB362" s="1"/>
      <c r="HGC362" s="1"/>
      <c r="HGD362" s="1"/>
      <c r="HGE362" s="1"/>
      <c r="HGF362" s="1"/>
      <c r="HGG362" s="1"/>
      <c r="HGH362" s="1"/>
      <c r="HGI362" s="1"/>
      <c r="HGJ362" s="1"/>
      <c r="HGK362" s="1"/>
      <c r="HGL362" s="1"/>
      <c r="HGM362" s="1"/>
      <c r="HGN362" s="1"/>
      <c r="HGO362" s="1"/>
      <c r="HGP362" s="1"/>
      <c r="HGQ362" s="1"/>
      <c r="HGR362" s="1"/>
      <c r="HGS362" s="1"/>
      <c r="HGT362" s="1"/>
      <c r="HGU362" s="1"/>
      <c r="HGV362" s="1"/>
      <c r="HGW362" s="1"/>
      <c r="HGX362" s="1"/>
      <c r="HGY362" s="1"/>
      <c r="HGZ362" s="1"/>
      <c r="HHA362" s="1"/>
      <c r="HHB362" s="1"/>
      <c r="HHC362" s="1"/>
      <c r="HHD362" s="1"/>
      <c r="HHE362" s="1"/>
      <c r="HHF362" s="1"/>
      <c r="HHG362" s="1"/>
      <c r="HHH362" s="1"/>
      <c r="HHI362" s="1"/>
      <c r="HHJ362" s="1"/>
      <c r="HHK362" s="1"/>
      <c r="HHL362" s="1"/>
      <c r="HHM362" s="1"/>
      <c r="HHN362" s="1"/>
      <c r="HHO362" s="1"/>
      <c r="HHP362" s="1"/>
      <c r="HHQ362" s="1"/>
      <c r="HHR362" s="1"/>
      <c r="HHS362" s="1"/>
      <c r="HHT362" s="1"/>
      <c r="HHU362" s="1"/>
      <c r="HHV362" s="1"/>
      <c r="HHW362" s="1"/>
      <c r="HHX362" s="1"/>
      <c r="HHY362" s="1"/>
      <c r="HHZ362" s="1"/>
      <c r="HIA362" s="1"/>
      <c r="HIB362" s="1"/>
      <c r="HIC362" s="1"/>
      <c r="HID362" s="1"/>
      <c r="HIE362" s="1"/>
      <c r="HIF362" s="1"/>
      <c r="HIG362" s="1"/>
      <c r="HIH362" s="1"/>
      <c r="HII362" s="1"/>
      <c r="HIJ362" s="1"/>
      <c r="HIK362" s="1"/>
      <c r="HIL362" s="1"/>
      <c r="HIM362" s="1"/>
      <c r="HIN362" s="1"/>
      <c r="HIO362" s="1"/>
      <c r="HIP362" s="1"/>
      <c r="HIQ362" s="1"/>
      <c r="HIR362" s="1"/>
      <c r="HIS362" s="1"/>
      <c r="HIT362" s="1"/>
      <c r="HIU362" s="1"/>
      <c r="HIV362" s="1"/>
      <c r="HIW362" s="1"/>
      <c r="HIX362" s="1"/>
      <c r="HIY362" s="1"/>
      <c r="HIZ362" s="1"/>
      <c r="HJA362" s="1"/>
      <c r="HJB362" s="1"/>
      <c r="HJC362" s="1"/>
      <c r="HJD362" s="1"/>
      <c r="HJE362" s="1"/>
      <c r="HJF362" s="1"/>
      <c r="HJG362" s="1"/>
      <c r="HJH362" s="1"/>
      <c r="HJI362" s="1"/>
      <c r="HJJ362" s="1"/>
      <c r="HJK362" s="1"/>
      <c r="HJL362" s="1"/>
      <c r="HJM362" s="1"/>
      <c r="HJN362" s="1"/>
      <c r="HJO362" s="1"/>
      <c r="HJP362" s="1"/>
      <c r="HJQ362" s="1"/>
      <c r="HJR362" s="1"/>
      <c r="HJS362" s="1"/>
      <c r="HJT362" s="1"/>
      <c r="HJU362" s="1"/>
      <c r="HJV362" s="1"/>
      <c r="HJW362" s="1"/>
      <c r="HJX362" s="1"/>
      <c r="HJY362" s="1"/>
      <c r="HJZ362" s="1"/>
      <c r="HKA362" s="1"/>
      <c r="HKB362" s="1"/>
      <c r="HKC362" s="1"/>
      <c r="HKD362" s="1"/>
      <c r="HKE362" s="1"/>
      <c r="HKF362" s="1"/>
      <c r="HKG362" s="1"/>
      <c r="HKH362" s="1"/>
      <c r="HKI362" s="1"/>
      <c r="HKJ362" s="1"/>
      <c r="HKK362" s="1"/>
      <c r="HKL362" s="1"/>
      <c r="HKM362" s="1"/>
      <c r="HKN362" s="1"/>
      <c r="HKO362" s="1"/>
      <c r="HKP362" s="1"/>
      <c r="HKQ362" s="1"/>
      <c r="HKR362" s="1"/>
      <c r="HKS362" s="1"/>
      <c r="HKT362" s="1"/>
      <c r="HKU362" s="1"/>
      <c r="HKV362" s="1"/>
      <c r="HKW362" s="1"/>
      <c r="HKX362" s="1"/>
      <c r="HKY362" s="1"/>
      <c r="HKZ362" s="1"/>
      <c r="HLA362" s="1"/>
      <c r="HLB362" s="1"/>
      <c r="HLC362" s="1"/>
      <c r="HLD362" s="1"/>
      <c r="HLE362" s="1"/>
      <c r="HLF362" s="1"/>
      <c r="HLG362" s="1"/>
      <c r="HLH362" s="1"/>
      <c r="HLI362" s="1"/>
      <c r="HLJ362" s="1"/>
      <c r="HLK362" s="1"/>
      <c r="HLL362" s="1"/>
      <c r="HLM362" s="1"/>
      <c r="HLN362" s="1"/>
      <c r="HLO362" s="1"/>
      <c r="HLP362" s="1"/>
      <c r="HLQ362" s="1"/>
      <c r="HLR362" s="1"/>
      <c r="HLS362" s="1"/>
      <c r="HLT362" s="1"/>
      <c r="HLU362" s="1"/>
      <c r="HLV362" s="1"/>
      <c r="HLW362" s="1"/>
      <c r="HLX362" s="1"/>
      <c r="HLY362" s="1"/>
      <c r="HLZ362" s="1"/>
      <c r="HMA362" s="1"/>
      <c r="HMB362" s="1"/>
      <c r="HMC362" s="1"/>
      <c r="HMD362" s="1"/>
      <c r="HME362" s="1"/>
      <c r="HMF362" s="1"/>
      <c r="HMG362" s="1"/>
      <c r="HMH362" s="1"/>
      <c r="HMI362" s="1"/>
      <c r="HMJ362" s="1"/>
      <c r="HMK362" s="1"/>
      <c r="HML362" s="1"/>
      <c r="HMM362" s="1"/>
      <c r="HMN362" s="1"/>
      <c r="HMO362" s="1"/>
      <c r="HMP362" s="1"/>
      <c r="HMQ362" s="1"/>
      <c r="HMR362" s="1"/>
      <c r="HMS362" s="1"/>
      <c r="HMT362" s="1"/>
      <c r="HMU362" s="1"/>
      <c r="HMV362" s="1"/>
      <c r="HMW362" s="1"/>
      <c r="HMX362" s="1"/>
      <c r="HMY362" s="1"/>
      <c r="HMZ362" s="1"/>
      <c r="HNA362" s="1"/>
      <c r="HNB362" s="1"/>
      <c r="HNC362" s="1"/>
      <c r="HND362" s="1"/>
      <c r="HNE362" s="1"/>
      <c r="HNF362" s="1"/>
      <c r="HNG362" s="1"/>
      <c r="HNH362" s="1"/>
      <c r="HNI362" s="1"/>
      <c r="HNJ362" s="1"/>
      <c r="HNK362" s="1"/>
      <c r="HNL362" s="1"/>
      <c r="HNM362" s="1"/>
      <c r="HNN362" s="1"/>
      <c r="HNO362" s="1"/>
      <c r="HNP362" s="1"/>
      <c r="HNQ362" s="1"/>
      <c r="HNR362" s="1"/>
      <c r="HNS362" s="1"/>
      <c r="HNT362" s="1"/>
      <c r="HNU362" s="1"/>
      <c r="HNV362" s="1"/>
      <c r="HNW362" s="1"/>
      <c r="HNX362" s="1"/>
      <c r="HNY362" s="1"/>
      <c r="HNZ362" s="1"/>
      <c r="HOA362" s="1"/>
      <c r="HOB362" s="1"/>
      <c r="HOC362" s="1"/>
      <c r="HOD362" s="1"/>
      <c r="HOE362" s="1"/>
      <c r="HOF362" s="1"/>
      <c r="HOG362" s="1"/>
      <c r="HOH362" s="1"/>
      <c r="HOI362" s="1"/>
      <c r="HOJ362" s="1"/>
      <c r="HOK362" s="1"/>
      <c r="HOL362" s="1"/>
      <c r="HOM362" s="1"/>
      <c r="HON362" s="1"/>
      <c r="HOO362" s="1"/>
      <c r="HOP362" s="1"/>
      <c r="HOQ362" s="1"/>
      <c r="HOR362" s="1"/>
      <c r="HOS362" s="1"/>
      <c r="HOT362" s="1"/>
      <c r="HOU362" s="1"/>
      <c r="HOV362" s="1"/>
      <c r="HOW362" s="1"/>
      <c r="HOX362" s="1"/>
      <c r="HOY362" s="1"/>
      <c r="HOZ362" s="1"/>
      <c r="HPA362" s="1"/>
      <c r="HPB362" s="1"/>
      <c r="HPC362" s="1"/>
      <c r="HPD362" s="1"/>
      <c r="HPE362" s="1"/>
      <c r="HPF362" s="1"/>
      <c r="HPG362" s="1"/>
      <c r="HPH362" s="1"/>
      <c r="HPI362" s="1"/>
      <c r="HPJ362" s="1"/>
      <c r="HPK362" s="1"/>
      <c r="HPL362" s="1"/>
      <c r="HPM362" s="1"/>
      <c r="HPN362" s="1"/>
      <c r="HPO362" s="1"/>
      <c r="HPP362" s="1"/>
      <c r="HPQ362" s="1"/>
      <c r="HPR362" s="1"/>
      <c r="HPS362" s="1"/>
      <c r="HPT362" s="1"/>
      <c r="HPU362" s="1"/>
      <c r="HPV362" s="1"/>
      <c r="HPW362" s="1"/>
      <c r="HPX362" s="1"/>
      <c r="HPY362" s="1"/>
      <c r="HPZ362" s="1"/>
      <c r="HQA362" s="1"/>
      <c r="HQB362" s="1"/>
      <c r="HQC362" s="1"/>
      <c r="HQD362" s="1"/>
      <c r="HQE362" s="1"/>
      <c r="HQF362" s="1"/>
      <c r="HQG362" s="1"/>
      <c r="HQH362" s="1"/>
      <c r="HQI362" s="1"/>
      <c r="HQJ362" s="1"/>
      <c r="HQK362" s="1"/>
      <c r="HQL362" s="1"/>
      <c r="HQM362" s="1"/>
      <c r="HQN362" s="1"/>
      <c r="HQO362" s="1"/>
      <c r="HQP362" s="1"/>
      <c r="HQQ362" s="1"/>
      <c r="HQR362" s="1"/>
      <c r="HQS362" s="1"/>
      <c r="HQT362" s="1"/>
      <c r="HQU362" s="1"/>
      <c r="HQV362" s="1"/>
      <c r="HQW362" s="1"/>
      <c r="HQX362" s="1"/>
      <c r="HQY362" s="1"/>
      <c r="HQZ362" s="1"/>
      <c r="HRA362" s="1"/>
      <c r="HRB362" s="1"/>
      <c r="HRC362" s="1"/>
      <c r="HRD362" s="1"/>
      <c r="HRE362" s="1"/>
      <c r="HRF362" s="1"/>
      <c r="HRG362" s="1"/>
      <c r="HRH362" s="1"/>
      <c r="HRI362" s="1"/>
      <c r="HRJ362" s="1"/>
      <c r="HRK362" s="1"/>
      <c r="HRL362" s="1"/>
      <c r="HRM362" s="1"/>
      <c r="HRN362" s="1"/>
      <c r="HRO362" s="1"/>
      <c r="HRP362" s="1"/>
      <c r="HRQ362" s="1"/>
      <c r="HRR362" s="1"/>
      <c r="HRS362" s="1"/>
      <c r="HRT362" s="1"/>
      <c r="HRU362" s="1"/>
      <c r="HRV362" s="1"/>
      <c r="HRW362" s="1"/>
      <c r="HRX362" s="1"/>
      <c r="HRY362" s="1"/>
      <c r="HRZ362" s="1"/>
      <c r="HSA362" s="1"/>
      <c r="HSB362" s="1"/>
      <c r="HSC362" s="1"/>
      <c r="HSD362" s="1"/>
      <c r="HSE362" s="1"/>
      <c r="HSF362" s="1"/>
      <c r="HSG362" s="1"/>
      <c r="HSH362" s="1"/>
      <c r="HSI362" s="1"/>
      <c r="HSJ362" s="1"/>
      <c r="HSK362" s="1"/>
      <c r="HSL362" s="1"/>
      <c r="HSM362" s="1"/>
      <c r="HSN362" s="1"/>
      <c r="HSO362" s="1"/>
      <c r="HSP362" s="1"/>
      <c r="HSQ362" s="1"/>
      <c r="HSR362" s="1"/>
      <c r="HSS362" s="1"/>
      <c r="HST362" s="1"/>
      <c r="HSU362" s="1"/>
      <c r="HSV362" s="1"/>
      <c r="HSW362" s="1"/>
      <c r="HSX362" s="1"/>
      <c r="HSY362" s="1"/>
      <c r="HSZ362" s="1"/>
      <c r="HTA362" s="1"/>
      <c r="HTB362" s="1"/>
      <c r="HTC362" s="1"/>
      <c r="HTD362" s="1"/>
      <c r="HTE362" s="1"/>
      <c r="HTF362" s="1"/>
      <c r="HTG362" s="1"/>
      <c r="HTH362" s="1"/>
      <c r="HTI362" s="1"/>
      <c r="HTJ362" s="1"/>
      <c r="HTK362" s="1"/>
      <c r="HTL362" s="1"/>
      <c r="HTM362" s="1"/>
      <c r="HTN362" s="1"/>
      <c r="HTO362" s="1"/>
      <c r="HTP362" s="1"/>
      <c r="HTQ362" s="1"/>
      <c r="HTR362" s="1"/>
      <c r="HTS362" s="1"/>
      <c r="HTT362" s="1"/>
      <c r="HTU362" s="1"/>
      <c r="HTV362" s="1"/>
      <c r="HTW362" s="1"/>
      <c r="HTX362" s="1"/>
      <c r="HTY362" s="1"/>
      <c r="HTZ362" s="1"/>
      <c r="HUA362" s="1"/>
      <c r="HUB362" s="1"/>
      <c r="HUC362" s="1"/>
      <c r="HUD362" s="1"/>
      <c r="HUE362" s="1"/>
      <c r="HUF362" s="1"/>
      <c r="HUG362" s="1"/>
      <c r="HUH362" s="1"/>
      <c r="HUI362" s="1"/>
      <c r="HUJ362" s="1"/>
      <c r="HUK362" s="1"/>
      <c r="HUL362" s="1"/>
      <c r="HUM362" s="1"/>
      <c r="HUN362" s="1"/>
      <c r="HUO362" s="1"/>
      <c r="HUP362" s="1"/>
      <c r="HUQ362" s="1"/>
      <c r="HUR362" s="1"/>
      <c r="HUS362" s="1"/>
      <c r="HUT362" s="1"/>
      <c r="HUU362" s="1"/>
      <c r="HUV362" s="1"/>
      <c r="HUW362" s="1"/>
      <c r="HUX362" s="1"/>
      <c r="HUY362" s="1"/>
      <c r="HUZ362" s="1"/>
      <c r="HVA362" s="1"/>
      <c r="HVB362" s="1"/>
      <c r="HVC362" s="1"/>
      <c r="HVD362" s="1"/>
      <c r="HVE362" s="1"/>
      <c r="HVF362" s="1"/>
      <c r="HVG362" s="1"/>
      <c r="HVH362" s="1"/>
      <c r="HVI362" s="1"/>
      <c r="HVJ362" s="1"/>
      <c r="HVK362" s="1"/>
      <c r="HVL362" s="1"/>
      <c r="HVM362" s="1"/>
      <c r="HVN362" s="1"/>
      <c r="HVO362" s="1"/>
      <c r="HVP362" s="1"/>
      <c r="HVQ362" s="1"/>
      <c r="HVR362" s="1"/>
      <c r="HVS362" s="1"/>
      <c r="HVT362" s="1"/>
      <c r="HVU362" s="1"/>
      <c r="HVV362" s="1"/>
      <c r="HVW362" s="1"/>
      <c r="HVX362" s="1"/>
      <c r="HVY362" s="1"/>
      <c r="HVZ362" s="1"/>
      <c r="HWA362" s="1"/>
      <c r="HWB362" s="1"/>
      <c r="HWC362" s="1"/>
      <c r="HWD362" s="1"/>
      <c r="HWE362" s="1"/>
      <c r="HWF362" s="1"/>
      <c r="HWG362" s="1"/>
      <c r="HWH362" s="1"/>
      <c r="HWI362" s="1"/>
      <c r="HWJ362" s="1"/>
      <c r="HWK362" s="1"/>
      <c r="HWL362" s="1"/>
      <c r="HWM362" s="1"/>
      <c r="HWN362" s="1"/>
      <c r="HWO362" s="1"/>
      <c r="HWP362" s="1"/>
      <c r="HWQ362" s="1"/>
      <c r="HWR362" s="1"/>
      <c r="HWS362" s="1"/>
      <c r="HWT362" s="1"/>
      <c r="HWU362" s="1"/>
      <c r="HWV362" s="1"/>
      <c r="HWW362" s="1"/>
      <c r="HWX362" s="1"/>
      <c r="HWY362" s="1"/>
      <c r="HWZ362" s="1"/>
      <c r="HXA362" s="1"/>
      <c r="HXB362" s="1"/>
      <c r="HXC362" s="1"/>
      <c r="HXD362" s="1"/>
      <c r="HXE362" s="1"/>
      <c r="HXF362" s="1"/>
      <c r="HXG362" s="1"/>
      <c r="HXH362" s="1"/>
      <c r="HXI362" s="1"/>
      <c r="HXJ362" s="1"/>
      <c r="HXK362" s="1"/>
      <c r="HXL362" s="1"/>
      <c r="HXM362" s="1"/>
      <c r="HXN362" s="1"/>
      <c r="HXO362" s="1"/>
      <c r="HXP362" s="1"/>
      <c r="HXQ362" s="1"/>
      <c r="HXR362" s="1"/>
      <c r="HXS362" s="1"/>
      <c r="HXT362" s="1"/>
      <c r="HXU362" s="1"/>
      <c r="HXV362" s="1"/>
      <c r="HXW362" s="1"/>
      <c r="HXX362" s="1"/>
      <c r="HXY362" s="1"/>
      <c r="HXZ362" s="1"/>
      <c r="HYA362" s="1"/>
      <c r="HYB362" s="1"/>
      <c r="HYC362" s="1"/>
      <c r="HYD362" s="1"/>
      <c r="HYE362" s="1"/>
      <c r="HYF362" s="1"/>
      <c r="HYG362" s="1"/>
      <c r="HYH362" s="1"/>
      <c r="HYI362" s="1"/>
      <c r="HYJ362" s="1"/>
      <c r="HYK362" s="1"/>
      <c r="HYL362" s="1"/>
      <c r="HYM362" s="1"/>
      <c r="HYN362" s="1"/>
      <c r="HYO362" s="1"/>
      <c r="HYP362" s="1"/>
      <c r="HYQ362" s="1"/>
      <c r="HYR362" s="1"/>
      <c r="HYS362" s="1"/>
      <c r="HYT362" s="1"/>
      <c r="HYU362" s="1"/>
      <c r="HYV362" s="1"/>
      <c r="HYW362" s="1"/>
      <c r="HYX362" s="1"/>
      <c r="HYY362" s="1"/>
      <c r="HYZ362" s="1"/>
      <c r="HZA362" s="1"/>
      <c r="HZB362" s="1"/>
      <c r="HZC362" s="1"/>
      <c r="HZD362" s="1"/>
      <c r="HZE362" s="1"/>
      <c r="HZF362" s="1"/>
      <c r="HZG362" s="1"/>
      <c r="HZH362" s="1"/>
      <c r="HZI362" s="1"/>
      <c r="HZJ362" s="1"/>
      <c r="HZK362" s="1"/>
      <c r="HZL362" s="1"/>
      <c r="HZM362" s="1"/>
      <c r="HZN362" s="1"/>
      <c r="HZO362" s="1"/>
      <c r="HZP362" s="1"/>
      <c r="HZQ362" s="1"/>
      <c r="HZR362" s="1"/>
      <c r="HZS362" s="1"/>
      <c r="HZT362" s="1"/>
      <c r="HZU362" s="1"/>
      <c r="HZV362" s="1"/>
      <c r="HZW362" s="1"/>
      <c r="HZX362" s="1"/>
      <c r="HZY362" s="1"/>
      <c r="HZZ362" s="1"/>
      <c r="IAA362" s="1"/>
      <c r="IAB362" s="1"/>
      <c r="IAC362" s="1"/>
      <c r="IAD362" s="1"/>
      <c r="IAE362" s="1"/>
      <c r="IAF362" s="1"/>
      <c r="IAG362" s="1"/>
      <c r="IAH362" s="1"/>
      <c r="IAI362" s="1"/>
      <c r="IAJ362" s="1"/>
      <c r="IAK362" s="1"/>
      <c r="IAL362" s="1"/>
      <c r="IAM362" s="1"/>
      <c r="IAN362" s="1"/>
      <c r="IAO362" s="1"/>
      <c r="IAP362" s="1"/>
      <c r="IAQ362" s="1"/>
      <c r="IAR362" s="1"/>
      <c r="IAS362" s="1"/>
      <c r="IAT362" s="1"/>
      <c r="IAU362" s="1"/>
      <c r="IAV362" s="1"/>
      <c r="IAW362" s="1"/>
      <c r="IAX362" s="1"/>
      <c r="IAY362" s="1"/>
      <c r="IAZ362" s="1"/>
      <c r="IBA362" s="1"/>
      <c r="IBB362" s="1"/>
      <c r="IBC362" s="1"/>
      <c r="IBD362" s="1"/>
      <c r="IBE362" s="1"/>
      <c r="IBF362" s="1"/>
      <c r="IBG362" s="1"/>
      <c r="IBH362" s="1"/>
      <c r="IBI362" s="1"/>
      <c r="IBJ362" s="1"/>
      <c r="IBK362" s="1"/>
      <c r="IBL362" s="1"/>
      <c r="IBM362" s="1"/>
      <c r="IBN362" s="1"/>
      <c r="IBO362" s="1"/>
      <c r="IBP362" s="1"/>
      <c r="IBQ362" s="1"/>
      <c r="IBR362" s="1"/>
      <c r="IBS362" s="1"/>
      <c r="IBT362" s="1"/>
      <c r="IBU362" s="1"/>
      <c r="IBV362" s="1"/>
      <c r="IBW362" s="1"/>
      <c r="IBX362" s="1"/>
      <c r="IBY362" s="1"/>
      <c r="IBZ362" s="1"/>
      <c r="ICA362" s="1"/>
      <c r="ICB362" s="1"/>
      <c r="ICC362" s="1"/>
      <c r="ICD362" s="1"/>
      <c r="ICE362" s="1"/>
      <c r="ICF362" s="1"/>
      <c r="ICG362" s="1"/>
      <c r="ICH362" s="1"/>
      <c r="ICI362" s="1"/>
      <c r="ICJ362" s="1"/>
      <c r="ICK362" s="1"/>
      <c r="ICL362" s="1"/>
      <c r="ICM362" s="1"/>
      <c r="ICN362" s="1"/>
      <c r="ICO362" s="1"/>
      <c r="ICP362" s="1"/>
      <c r="ICQ362" s="1"/>
      <c r="ICR362" s="1"/>
      <c r="ICS362" s="1"/>
      <c r="ICT362" s="1"/>
      <c r="ICU362" s="1"/>
      <c r="ICV362" s="1"/>
      <c r="ICW362" s="1"/>
      <c r="ICX362" s="1"/>
      <c r="ICY362" s="1"/>
      <c r="ICZ362" s="1"/>
      <c r="IDA362" s="1"/>
      <c r="IDB362" s="1"/>
      <c r="IDC362" s="1"/>
      <c r="IDD362" s="1"/>
      <c r="IDE362" s="1"/>
      <c r="IDF362" s="1"/>
      <c r="IDG362" s="1"/>
      <c r="IDH362" s="1"/>
      <c r="IDI362" s="1"/>
      <c r="IDJ362" s="1"/>
      <c r="IDK362" s="1"/>
      <c r="IDL362" s="1"/>
      <c r="IDM362" s="1"/>
      <c r="IDN362" s="1"/>
      <c r="IDO362" s="1"/>
      <c r="IDP362" s="1"/>
      <c r="IDQ362" s="1"/>
      <c r="IDR362" s="1"/>
      <c r="IDS362" s="1"/>
      <c r="IDT362" s="1"/>
      <c r="IDU362" s="1"/>
      <c r="IDV362" s="1"/>
      <c r="IDW362" s="1"/>
      <c r="IDX362" s="1"/>
      <c r="IDY362" s="1"/>
      <c r="IDZ362" s="1"/>
      <c r="IEA362" s="1"/>
      <c r="IEB362" s="1"/>
      <c r="IEC362" s="1"/>
      <c r="IED362" s="1"/>
      <c r="IEE362" s="1"/>
      <c r="IEF362" s="1"/>
      <c r="IEG362" s="1"/>
      <c r="IEH362" s="1"/>
      <c r="IEI362" s="1"/>
      <c r="IEJ362" s="1"/>
      <c r="IEK362" s="1"/>
      <c r="IEL362" s="1"/>
      <c r="IEM362" s="1"/>
      <c r="IEN362" s="1"/>
      <c r="IEO362" s="1"/>
      <c r="IEP362" s="1"/>
      <c r="IEQ362" s="1"/>
      <c r="IER362" s="1"/>
      <c r="IES362" s="1"/>
      <c r="IET362" s="1"/>
      <c r="IEU362" s="1"/>
      <c r="IEV362" s="1"/>
      <c r="IEW362" s="1"/>
      <c r="IEX362" s="1"/>
      <c r="IEY362" s="1"/>
      <c r="IEZ362" s="1"/>
      <c r="IFA362" s="1"/>
      <c r="IFB362" s="1"/>
      <c r="IFC362" s="1"/>
      <c r="IFD362" s="1"/>
      <c r="IFE362" s="1"/>
      <c r="IFF362" s="1"/>
      <c r="IFG362" s="1"/>
      <c r="IFH362" s="1"/>
      <c r="IFI362" s="1"/>
      <c r="IFJ362" s="1"/>
      <c r="IFK362" s="1"/>
      <c r="IFL362" s="1"/>
      <c r="IFM362" s="1"/>
      <c r="IFN362" s="1"/>
      <c r="IFO362" s="1"/>
      <c r="IFP362" s="1"/>
      <c r="IFQ362" s="1"/>
      <c r="IFR362" s="1"/>
      <c r="IFS362" s="1"/>
      <c r="IFT362" s="1"/>
      <c r="IFU362" s="1"/>
      <c r="IFV362" s="1"/>
      <c r="IFW362" s="1"/>
      <c r="IFX362" s="1"/>
      <c r="IFY362" s="1"/>
      <c r="IFZ362" s="1"/>
      <c r="IGA362" s="1"/>
      <c r="IGB362" s="1"/>
      <c r="IGC362" s="1"/>
      <c r="IGD362" s="1"/>
      <c r="IGE362" s="1"/>
      <c r="IGF362" s="1"/>
      <c r="IGG362" s="1"/>
      <c r="IGH362" s="1"/>
      <c r="IGI362" s="1"/>
      <c r="IGJ362" s="1"/>
      <c r="IGK362" s="1"/>
      <c r="IGL362" s="1"/>
      <c r="IGM362" s="1"/>
      <c r="IGN362" s="1"/>
      <c r="IGO362" s="1"/>
      <c r="IGP362" s="1"/>
      <c r="IGQ362" s="1"/>
      <c r="IGR362" s="1"/>
      <c r="IGS362" s="1"/>
      <c r="IGT362" s="1"/>
      <c r="IGU362" s="1"/>
      <c r="IGV362" s="1"/>
      <c r="IGW362" s="1"/>
      <c r="IGX362" s="1"/>
      <c r="IGY362" s="1"/>
      <c r="IGZ362" s="1"/>
      <c r="IHA362" s="1"/>
      <c r="IHB362" s="1"/>
      <c r="IHC362" s="1"/>
      <c r="IHD362" s="1"/>
      <c r="IHE362" s="1"/>
      <c r="IHF362" s="1"/>
      <c r="IHG362" s="1"/>
      <c r="IHH362" s="1"/>
      <c r="IHI362" s="1"/>
      <c r="IHJ362" s="1"/>
      <c r="IHK362" s="1"/>
      <c r="IHL362" s="1"/>
      <c r="IHM362" s="1"/>
      <c r="IHN362" s="1"/>
      <c r="IHO362" s="1"/>
      <c r="IHP362" s="1"/>
      <c r="IHQ362" s="1"/>
      <c r="IHR362" s="1"/>
      <c r="IHS362" s="1"/>
      <c r="IHT362" s="1"/>
      <c r="IHU362" s="1"/>
      <c r="IHV362" s="1"/>
      <c r="IHW362" s="1"/>
      <c r="IHX362" s="1"/>
      <c r="IHY362" s="1"/>
      <c r="IHZ362" s="1"/>
      <c r="IIA362" s="1"/>
      <c r="IIB362" s="1"/>
      <c r="IIC362" s="1"/>
      <c r="IID362" s="1"/>
      <c r="IIE362" s="1"/>
      <c r="IIF362" s="1"/>
      <c r="IIG362" s="1"/>
      <c r="IIH362" s="1"/>
      <c r="III362" s="1"/>
      <c r="IIJ362" s="1"/>
      <c r="IIK362" s="1"/>
      <c r="IIL362" s="1"/>
      <c r="IIM362" s="1"/>
      <c r="IIN362" s="1"/>
      <c r="IIO362" s="1"/>
      <c r="IIP362" s="1"/>
      <c r="IIQ362" s="1"/>
      <c r="IIR362" s="1"/>
      <c r="IIS362" s="1"/>
      <c r="IIT362" s="1"/>
      <c r="IIU362" s="1"/>
      <c r="IIV362" s="1"/>
      <c r="IIW362" s="1"/>
      <c r="IIX362" s="1"/>
      <c r="IIY362" s="1"/>
      <c r="IIZ362" s="1"/>
      <c r="IJA362" s="1"/>
      <c r="IJB362" s="1"/>
      <c r="IJC362" s="1"/>
      <c r="IJD362" s="1"/>
      <c r="IJE362" s="1"/>
      <c r="IJF362" s="1"/>
      <c r="IJG362" s="1"/>
      <c r="IJH362" s="1"/>
      <c r="IJI362" s="1"/>
      <c r="IJJ362" s="1"/>
      <c r="IJK362" s="1"/>
      <c r="IJL362" s="1"/>
      <c r="IJM362" s="1"/>
      <c r="IJN362" s="1"/>
      <c r="IJO362" s="1"/>
      <c r="IJP362" s="1"/>
      <c r="IJQ362" s="1"/>
      <c r="IJR362" s="1"/>
      <c r="IJS362" s="1"/>
      <c r="IJT362" s="1"/>
      <c r="IJU362" s="1"/>
      <c r="IJV362" s="1"/>
      <c r="IJW362" s="1"/>
      <c r="IJX362" s="1"/>
      <c r="IJY362" s="1"/>
      <c r="IJZ362" s="1"/>
      <c r="IKA362" s="1"/>
      <c r="IKB362" s="1"/>
      <c r="IKC362" s="1"/>
      <c r="IKD362" s="1"/>
      <c r="IKE362" s="1"/>
      <c r="IKF362" s="1"/>
      <c r="IKG362" s="1"/>
      <c r="IKH362" s="1"/>
      <c r="IKI362" s="1"/>
      <c r="IKJ362" s="1"/>
      <c r="IKK362" s="1"/>
      <c r="IKL362" s="1"/>
      <c r="IKM362" s="1"/>
      <c r="IKN362" s="1"/>
      <c r="IKO362" s="1"/>
      <c r="IKP362" s="1"/>
      <c r="IKQ362" s="1"/>
      <c r="IKR362" s="1"/>
      <c r="IKS362" s="1"/>
      <c r="IKT362" s="1"/>
      <c r="IKU362" s="1"/>
      <c r="IKV362" s="1"/>
      <c r="IKW362" s="1"/>
      <c r="IKX362" s="1"/>
      <c r="IKY362" s="1"/>
      <c r="IKZ362" s="1"/>
      <c r="ILA362" s="1"/>
      <c r="ILB362" s="1"/>
      <c r="ILC362" s="1"/>
      <c r="ILD362" s="1"/>
      <c r="ILE362" s="1"/>
      <c r="ILF362" s="1"/>
      <c r="ILG362" s="1"/>
      <c r="ILH362" s="1"/>
      <c r="ILI362" s="1"/>
      <c r="ILJ362" s="1"/>
      <c r="ILK362" s="1"/>
      <c r="ILL362" s="1"/>
      <c r="ILM362" s="1"/>
      <c r="ILN362" s="1"/>
      <c r="ILO362" s="1"/>
      <c r="ILP362" s="1"/>
      <c r="ILQ362" s="1"/>
      <c r="ILR362" s="1"/>
      <c r="ILS362" s="1"/>
      <c r="ILT362" s="1"/>
      <c r="ILU362" s="1"/>
      <c r="ILV362" s="1"/>
      <c r="ILW362" s="1"/>
      <c r="ILX362" s="1"/>
      <c r="ILY362" s="1"/>
      <c r="ILZ362" s="1"/>
      <c r="IMA362" s="1"/>
      <c r="IMB362" s="1"/>
      <c r="IMC362" s="1"/>
      <c r="IMD362" s="1"/>
      <c r="IME362" s="1"/>
      <c r="IMF362" s="1"/>
      <c r="IMG362" s="1"/>
      <c r="IMH362" s="1"/>
      <c r="IMI362" s="1"/>
      <c r="IMJ362" s="1"/>
      <c r="IMK362" s="1"/>
      <c r="IML362" s="1"/>
      <c r="IMM362" s="1"/>
      <c r="IMN362" s="1"/>
      <c r="IMO362" s="1"/>
      <c r="IMP362" s="1"/>
      <c r="IMQ362" s="1"/>
      <c r="IMR362" s="1"/>
      <c r="IMS362" s="1"/>
      <c r="IMT362" s="1"/>
      <c r="IMU362" s="1"/>
      <c r="IMV362" s="1"/>
      <c r="IMW362" s="1"/>
      <c r="IMX362" s="1"/>
      <c r="IMY362" s="1"/>
      <c r="IMZ362" s="1"/>
      <c r="INA362" s="1"/>
      <c r="INB362" s="1"/>
      <c r="INC362" s="1"/>
      <c r="IND362" s="1"/>
      <c r="INE362" s="1"/>
      <c r="INF362" s="1"/>
      <c r="ING362" s="1"/>
      <c r="INH362" s="1"/>
      <c r="INI362" s="1"/>
      <c r="INJ362" s="1"/>
      <c r="INK362" s="1"/>
      <c r="INL362" s="1"/>
      <c r="INM362" s="1"/>
      <c r="INN362" s="1"/>
      <c r="INO362" s="1"/>
      <c r="INP362" s="1"/>
      <c r="INQ362" s="1"/>
      <c r="INR362" s="1"/>
      <c r="INS362" s="1"/>
      <c r="INT362" s="1"/>
      <c r="INU362" s="1"/>
      <c r="INV362" s="1"/>
      <c r="INW362" s="1"/>
      <c r="INX362" s="1"/>
      <c r="INY362" s="1"/>
      <c r="INZ362" s="1"/>
      <c r="IOA362" s="1"/>
      <c r="IOB362" s="1"/>
      <c r="IOC362" s="1"/>
      <c r="IOD362" s="1"/>
      <c r="IOE362" s="1"/>
      <c r="IOF362" s="1"/>
      <c r="IOG362" s="1"/>
      <c r="IOH362" s="1"/>
      <c r="IOI362" s="1"/>
      <c r="IOJ362" s="1"/>
      <c r="IOK362" s="1"/>
      <c r="IOL362" s="1"/>
      <c r="IOM362" s="1"/>
      <c r="ION362" s="1"/>
      <c r="IOO362" s="1"/>
      <c r="IOP362" s="1"/>
      <c r="IOQ362" s="1"/>
      <c r="IOR362" s="1"/>
      <c r="IOS362" s="1"/>
      <c r="IOT362" s="1"/>
      <c r="IOU362" s="1"/>
      <c r="IOV362" s="1"/>
      <c r="IOW362" s="1"/>
      <c r="IOX362" s="1"/>
      <c r="IOY362" s="1"/>
      <c r="IOZ362" s="1"/>
      <c r="IPA362" s="1"/>
      <c r="IPB362" s="1"/>
      <c r="IPC362" s="1"/>
      <c r="IPD362" s="1"/>
      <c r="IPE362" s="1"/>
      <c r="IPF362" s="1"/>
      <c r="IPG362" s="1"/>
      <c r="IPH362" s="1"/>
      <c r="IPI362" s="1"/>
      <c r="IPJ362" s="1"/>
      <c r="IPK362" s="1"/>
      <c r="IPL362" s="1"/>
      <c r="IPM362" s="1"/>
      <c r="IPN362" s="1"/>
      <c r="IPO362" s="1"/>
      <c r="IPP362" s="1"/>
      <c r="IPQ362" s="1"/>
      <c r="IPR362" s="1"/>
      <c r="IPS362" s="1"/>
      <c r="IPT362" s="1"/>
      <c r="IPU362" s="1"/>
      <c r="IPV362" s="1"/>
      <c r="IPW362" s="1"/>
      <c r="IPX362" s="1"/>
      <c r="IPY362" s="1"/>
      <c r="IPZ362" s="1"/>
      <c r="IQA362" s="1"/>
      <c r="IQB362" s="1"/>
      <c r="IQC362" s="1"/>
      <c r="IQD362" s="1"/>
      <c r="IQE362" s="1"/>
      <c r="IQF362" s="1"/>
      <c r="IQG362" s="1"/>
      <c r="IQH362" s="1"/>
      <c r="IQI362" s="1"/>
      <c r="IQJ362" s="1"/>
      <c r="IQK362" s="1"/>
      <c r="IQL362" s="1"/>
      <c r="IQM362" s="1"/>
      <c r="IQN362" s="1"/>
      <c r="IQO362" s="1"/>
      <c r="IQP362" s="1"/>
      <c r="IQQ362" s="1"/>
      <c r="IQR362" s="1"/>
      <c r="IQS362" s="1"/>
      <c r="IQT362" s="1"/>
      <c r="IQU362" s="1"/>
      <c r="IQV362" s="1"/>
      <c r="IQW362" s="1"/>
      <c r="IQX362" s="1"/>
      <c r="IQY362" s="1"/>
      <c r="IQZ362" s="1"/>
      <c r="IRA362" s="1"/>
      <c r="IRB362" s="1"/>
      <c r="IRC362" s="1"/>
      <c r="IRD362" s="1"/>
      <c r="IRE362" s="1"/>
      <c r="IRF362" s="1"/>
      <c r="IRG362" s="1"/>
      <c r="IRH362" s="1"/>
      <c r="IRI362" s="1"/>
      <c r="IRJ362" s="1"/>
      <c r="IRK362" s="1"/>
      <c r="IRL362" s="1"/>
      <c r="IRM362" s="1"/>
      <c r="IRN362" s="1"/>
      <c r="IRO362" s="1"/>
      <c r="IRP362" s="1"/>
      <c r="IRQ362" s="1"/>
      <c r="IRR362" s="1"/>
      <c r="IRS362" s="1"/>
      <c r="IRT362" s="1"/>
      <c r="IRU362" s="1"/>
      <c r="IRV362" s="1"/>
      <c r="IRW362" s="1"/>
      <c r="IRX362" s="1"/>
      <c r="IRY362" s="1"/>
      <c r="IRZ362" s="1"/>
      <c r="ISA362" s="1"/>
      <c r="ISB362" s="1"/>
      <c r="ISC362" s="1"/>
      <c r="ISD362" s="1"/>
      <c r="ISE362" s="1"/>
      <c r="ISF362" s="1"/>
      <c r="ISG362" s="1"/>
      <c r="ISH362" s="1"/>
      <c r="ISI362" s="1"/>
      <c r="ISJ362" s="1"/>
      <c r="ISK362" s="1"/>
      <c r="ISL362" s="1"/>
      <c r="ISM362" s="1"/>
      <c r="ISN362" s="1"/>
      <c r="ISO362" s="1"/>
      <c r="ISP362" s="1"/>
      <c r="ISQ362" s="1"/>
      <c r="ISR362" s="1"/>
      <c r="ISS362" s="1"/>
      <c r="IST362" s="1"/>
      <c r="ISU362" s="1"/>
      <c r="ISV362" s="1"/>
      <c r="ISW362" s="1"/>
      <c r="ISX362" s="1"/>
      <c r="ISY362" s="1"/>
      <c r="ISZ362" s="1"/>
      <c r="ITA362" s="1"/>
      <c r="ITB362" s="1"/>
      <c r="ITC362" s="1"/>
      <c r="ITD362" s="1"/>
      <c r="ITE362" s="1"/>
      <c r="ITF362" s="1"/>
      <c r="ITG362" s="1"/>
      <c r="ITH362" s="1"/>
      <c r="ITI362" s="1"/>
      <c r="ITJ362" s="1"/>
      <c r="ITK362" s="1"/>
      <c r="ITL362" s="1"/>
      <c r="ITM362" s="1"/>
      <c r="ITN362" s="1"/>
      <c r="ITO362" s="1"/>
      <c r="ITP362" s="1"/>
      <c r="ITQ362" s="1"/>
      <c r="ITR362" s="1"/>
      <c r="ITS362" s="1"/>
      <c r="ITT362" s="1"/>
      <c r="ITU362" s="1"/>
      <c r="ITV362" s="1"/>
      <c r="ITW362" s="1"/>
      <c r="ITX362" s="1"/>
      <c r="ITY362" s="1"/>
      <c r="ITZ362" s="1"/>
      <c r="IUA362" s="1"/>
      <c r="IUB362" s="1"/>
      <c r="IUC362" s="1"/>
      <c r="IUD362" s="1"/>
      <c r="IUE362" s="1"/>
      <c r="IUF362" s="1"/>
      <c r="IUG362" s="1"/>
      <c r="IUH362" s="1"/>
      <c r="IUI362" s="1"/>
      <c r="IUJ362" s="1"/>
      <c r="IUK362" s="1"/>
      <c r="IUL362" s="1"/>
      <c r="IUM362" s="1"/>
      <c r="IUN362" s="1"/>
      <c r="IUO362" s="1"/>
      <c r="IUP362" s="1"/>
      <c r="IUQ362" s="1"/>
      <c r="IUR362" s="1"/>
      <c r="IUS362" s="1"/>
      <c r="IUT362" s="1"/>
      <c r="IUU362" s="1"/>
      <c r="IUV362" s="1"/>
      <c r="IUW362" s="1"/>
      <c r="IUX362" s="1"/>
      <c r="IUY362" s="1"/>
      <c r="IUZ362" s="1"/>
      <c r="IVA362" s="1"/>
      <c r="IVB362" s="1"/>
      <c r="IVC362" s="1"/>
      <c r="IVD362" s="1"/>
      <c r="IVE362" s="1"/>
      <c r="IVF362" s="1"/>
      <c r="IVG362" s="1"/>
      <c r="IVH362" s="1"/>
      <c r="IVI362" s="1"/>
      <c r="IVJ362" s="1"/>
      <c r="IVK362" s="1"/>
      <c r="IVL362" s="1"/>
      <c r="IVM362" s="1"/>
      <c r="IVN362" s="1"/>
      <c r="IVO362" s="1"/>
      <c r="IVP362" s="1"/>
      <c r="IVQ362" s="1"/>
      <c r="IVR362" s="1"/>
      <c r="IVS362" s="1"/>
      <c r="IVT362" s="1"/>
      <c r="IVU362" s="1"/>
      <c r="IVV362" s="1"/>
      <c r="IVW362" s="1"/>
      <c r="IVX362" s="1"/>
      <c r="IVY362" s="1"/>
      <c r="IVZ362" s="1"/>
      <c r="IWA362" s="1"/>
      <c r="IWB362" s="1"/>
      <c r="IWC362" s="1"/>
      <c r="IWD362" s="1"/>
      <c r="IWE362" s="1"/>
      <c r="IWF362" s="1"/>
      <c r="IWG362" s="1"/>
      <c r="IWH362" s="1"/>
      <c r="IWI362" s="1"/>
      <c r="IWJ362" s="1"/>
      <c r="IWK362" s="1"/>
      <c r="IWL362" s="1"/>
      <c r="IWM362" s="1"/>
      <c r="IWN362" s="1"/>
      <c r="IWO362" s="1"/>
      <c r="IWP362" s="1"/>
      <c r="IWQ362" s="1"/>
      <c r="IWR362" s="1"/>
      <c r="IWS362" s="1"/>
      <c r="IWT362" s="1"/>
      <c r="IWU362" s="1"/>
      <c r="IWV362" s="1"/>
      <c r="IWW362" s="1"/>
      <c r="IWX362" s="1"/>
      <c r="IWY362" s="1"/>
      <c r="IWZ362" s="1"/>
      <c r="IXA362" s="1"/>
      <c r="IXB362" s="1"/>
      <c r="IXC362" s="1"/>
      <c r="IXD362" s="1"/>
      <c r="IXE362" s="1"/>
      <c r="IXF362" s="1"/>
      <c r="IXG362" s="1"/>
      <c r="IXH362" s="1"/>
      <c r="IXI362" s="1"/>
      <c r="IXJ362" s="1"/>
      <c r="IXK362" s="1"/>
      <c r="IXL362" s="1"/>
      <c r="IXM362" s="1"/>
      <c r="IXN362" s="1"/>
      <c r="IXO362" s="1"/>
      <c r="IXP362" s="1"/>
      <c r="IXQ362" s="1"/>
      <c r="IXR362" s="1"/>
      <c r="IXS362" s="1"/>
      <c r="IXT362" s="1"/>
      <c r="IXU362" s="1"/>
      <c r="IXV362" s="1"/>
      <c r="IXW362" s="1"/>
      <c r="IXX362" s="1"/>
      <c r="IXY362" s="1"/>
      <c r="IXZ362" s="1"/>
      <c r="IYA362" s="1"/>
      <c r="IYB362" s="1"/>
      <c r="IYC362" s="1"/>
      <c r="IYD362" s="1"/>
      <c r="IYE362" s="1"/>
      <c r="IYF362" s="1"/>
      <c r="IYG362" s="1"/>
      <c r="IYH362" s="1"/>
      <c r="IYI362" s="1"/>
      <c r="IYJ362" s="1"/>
      <c r="IYK362" s="1"/>
      <c r="IYL362" s="1"/>
      <c r="IYM362" s="1"/>
      <c r="IYN362" s="1"/>
      <c r="IYO362" s="1"/>
      <c r="IYP362" s="1"/>
      <c r="IYQ362" s="1"/>
      <c r="IYR362" s="1"/>
      <c r="IYS362" s="1"/>
      <c r="IYT362" s="1"/>
      <c r="IYU362" s="1"/>
      <c r="IYV362" s="1"/>
      <c r="IYW362" s="1"/>
      <c r="IYX362" s="1"/>
      <c r="IYY362" s="1"/>
      <c r="IYZ362" s="1"/>
      <c r="IZA362" s="1"/>
      <c r="IZB362" s="1"/>
      <c r="IZC362" s="1"/>
      <c r="IZD362" s="1"/>
      <c r="IZE362" s="1"/>
      <c r="IZF362" s="1"/>
      <c r="IZG362" s="1"/>
      <c r="IZH362" s="1"/>
      <c r="IZI362" s="1"/>
      <c r="IZJ362" s="1"/>
      <c r="IZK362" s="1"/>
      <c r="IZL362" s="1"/>
      <c r="IZM362" s="1"/>
      <c r="IZN362" s="1"/>
      <c r="IZO362" s="1"/>
      <c r="IZP362" s="1"/>
      <c r="IZQ362" s="1"/>
      <c r="IZR362" s="1"/>
      <c r="IZS362" s="1"/>
      <c r="IZT362" s="1"/>
      <c r="IZU362" s="1"/>
      <c r="IZV362" s="1"/>
      <c r="IZW362" s="1"/>
      <c r="IZX362" s="1"/>
      <c r="IZY362" s="1"/>
      <c r="IZZ362" s="1"/>
      <c r="JAA362" s="1"/>
      <c r="JAB362" s="1"/>
      <c r="JAC362" s="1"/>
      <c r="JAD362" s="1"/>
      <c r="JAE362" s="1"/>
      <c r="JAF362" s="1"/>
      <c r="JAG362" s="1"/>
      <c r="JAH362" s="1"/>
      <c r="JAI362" s="1"/>
      <c r="JAJ362" s="1"/>
      <c r="JAK362" s="1"/>
      <c r="JAL362" s="1"/>
      <c r="JAM362" s="1"/>
      <c r="JAN362" s="1"/>
      <c r="JAO362" s="1"/>
      <c r="JAP362" s="1"/>
      <c r="JAQ362" s="1"/>
      <c r="JAR362" s="1"/>
      <c r="JAS362" s="1"/>
      <c r="JAT362" s="1"/>
      <c r="JAU362" s="1"/>
      <c r="JAV362" s="1"/>
      <c r="JAW362" s="1"/>
      <c r="JAX362" s="1"/>
      <c r="JAY362" s="1"/>
      <c r="JAZ362" s="1"/>
      <c r="JBA362" s="1"/>
      <c r="JBB362" s="1"/>
      <c r="JBC362" s="1"/>
      <c r="JBD362" s="1"/>
      <c r="JBE362" s="1"/>
      <c r="JBF362" s="1"/>
      <c r="JBG362" s="1"/>
      <c r="JBH362" s="1"/>
      <c r="JBI362" s="1"/>
      <c r="JBJ362" s="1"/>
      <c r="JBK362" s="1"/>
      <c r="JBL362" s="1"/>
      <c r="JBM362" s="1"/>
      <c r="JBN362" s="1"/>
      <c r="JBO362" s="1"/>
      <c r="JBP362" s="1"/>
      <c r="JBQ362" s="1"/>
      <c r="JBR362" s="1"/>
      <c r="JBS362" s="1"/>
      <c r="JBT362" s="1"/>
      <c r="JBU362" s="1"/>
      <c r="JBV362" s="1"/>
      <c r="JBW362" s="1"/>
      <c r="JBX362" s="1"/>
      <c r="JBY362" s="1"/>
      <c r="JBZ362" s="1"/>
      <c r="JCA362" s="1"/>
      <c r="JCB362" s="1"/>
      <c r="JCC362" s="1"/>
      <c r="JCD362" s="1"/>
      <c r="JCE362" s="1"/>
      <c r="JCF362" s="1"/>
      <c r="JCG362" s="1"/>
      <c r="JCH362" s="1"/>
      <c r="JCI362" s="1"/>
      <c r="JCJ362" s="1"/>
      <c r="JCK362" s="1"/>
      <c r="JCL362" s="1"/>
      <c r="JCM362" s="1"/>
      <c r="JCN362" s="1"/>
      <c r="JCO362" s="1"/>
      <c r="JCP362" s="1"/>
      <c r="JCQ362" s="1"/>
      <c r="JCR362" s="1"/>
      <c r="JCS362" s="1"/>
      <c r="JCT362" s="1"/>
      <c r="JCU362" s="1"/>
      <c r="JCV362" s="1"/>
      <c r="JCW362" s="1"/>
      <c r="JCX362" s="1"/>
      <c r="JCY362" s="1"/>
      <c r="JCZ362" s="1"/>
      <c r="JDA362" s="1"/>
      <c r="JDB362" s="1"/>
      <c r="JDC362" s="1"/>
      <c r="JDD362" s="1"/>
      <c r="JDE362" s="1"/>
      <c r="JDF362" s="1"/>
      <c r="JDG362" s="1"/>
      <c r="JDH362" s="1"/>
      <c r="JDI362" s="1"/>
      <c r="JDJ362" s="1"/>
      <c r="JDK362" s="1"/>
      <c r="JDL362" s="1"/>
      <c r="JDM362" s="1"/>
      <c r="JDN362" s="1"/>
      <c r="JDO362" s="1"/>
      <c r="JDP362" s="1"/>
      <c r="JDQ362" s="1"/>
      <c r="JDR362" s="1"/>
      <c r="JDS362" s="1"/>
      <c r="JDT362" s="1"/>
      <c r="JDU362" s="1"/>
      <c r="JDV362" s="1"/>
      <c r="JDW362" s="1"/>
      <c r="JDX362" s="1"/>
      <c r="JDY362" s="1"/>
      <c r="JDZ362" s="1"/>
      <c r="JEA362" s="1"/>
      <c r="JEB362" s="1"/>
      <c r="JEC362" s="1"/>
      <c r="JED362" s="1"/>
      <c r="JEE362" s="1"/>
      <c r="JEF362" s="1"/>
      <c r="JEG362" s="1"/>
      <c r="JEH362" s="1"/>
      <c r="JEI362" s="1"/>
      <c r="JEJ362" s="1"/>
      <c r="JEK362" s="1"/>
      <c r="JEL362" s="1"/>
      <c r="JEM362" s="1"/>
      <c r="JEN362" s="1"/>
      <c r="JEO362" s="1"/>
      <c r="JEP362" s="1"/>
      <c r="JEQ362" s="1"/>
      <c r="JER362" s="1"/>
      <c r="JES362" s="1"/>
      <c r="JET362" s="1"/>
      <c r="JEU362" s="1"/>
      <c r="JEV362" s="1"/>
      <c r="JEW362" s="1"/>
      <c r="JEX362" s="1"/>
      <c r="JEY362" s="1"/>
      <c r="JEZ362" s="1"/>
      <c r="JFA362" s="1"/>
      <c r="JFB362" s="1"/>
      <c r="JFC362" s="1"/>
      <c r="JFD362" s="1"/>
      <c r="JFE362" s="1"/>
      <c r="JFF362" s="1"/>
      <c r="JFG362" s="1"/>
      <c r="JFH362" s="1"/>
      <c r="JFI362" s="1"/>
      <c r="JFJ362" s="1"/>
      <c r="JFK362" s="1"/>
      <c r="JFL362" s="1"/>
      <c r="JFM362" s="1"/>
      <c r="JFN362" s="1"/>
      <c r="JFO362" s="1"/>
      <c r="JFP362" s="1"/>
      <c r="JFQ362" s="1"/>
      <c r="JFR362" s="1"/>
      <c r="JFS362" s="1"/>
      <c r="JFT362" s="1"/>
      <c r="JFU362" s="1"/>
      <c r="JFV362" s="1"/>
      <c r="JFW362" s="1"/>
      <c r="JFX362" s="1"/>
      <c r="JFY362" s="1"/>
      <c r="JFZ362" s="1"/>
      <c r="JGA362" s="1"/>
      <c r="JGB362" s="1"/>
      <c r="JGC362" s="1"/>
      <c r="JGD362" s="1"/>
      <c r="JGE362" s="1"/>
      <c r="JGF362" s="1"/>
      <c r="JGG362" s="1"/>
      <c r="JGH362" s="1"/>
      <c r="JGI362" s="1"/>
      <c r="JGJ362" s="1"/>
      <c r="JGK362" s="1"/>
      <c r="JGL362" s="1"/>
      <c r="JGM362" s="1"/>
      <c r="JGN362" s="1"/>
      <c r="JGO362" s="1"/>
      <c r="JGP362" s="1"/>
      <c r="JGQ362" s="1"/>
      <c r="JGR362" s="1"/>
      <c r="JGS362" s="1"/>
      <c r="JGT362" s="1"/>
      <c r="JGU362" s="1"/>
      <c r="JGV362" s="1"/>
      <c r="JGW362" s="1"/>
      <c r="JGX362" s="1"/>
      <c r="JGY362" s="1"/>
      <c r="JGZ362" s="1"/>
      <c r="JHA362" s="1"/>
      <c r="JHB362" s="1"/>
      <c r="JHC362" s="1"/>
      <c r="JHD362" s="1"/>
      <c r="JHE362" s="1"/>
      <c r="JHF362" s="1"/>
      <c r="JHG362" s="1"/>
      <c r="JHH362" s="1"/>
      <c r="JHI362" s="1"/>
      <c r="JHJ362" s="1"/>
      <c r="JHK362" s="1"/>
      <c r="JHL362" s="1"/>
      <c r="JHM362" s="1"/>
      <c r="JHN362" s="1"/>
      <c r="JHO362" s="1"/>
      <c r="JHP362" s="1"/>
      <c r="JHQ362" s="1"/>
      <c r="JHR362" s="1"/>
      <c r="JHS362" s="1"/>
      <c r="JHT362" s="1"/>
      <c r="JHU362" s="1"/>
      <c r="JHV362" s="1"/>
      <c r="JHW362" s="1"/>
      <c r="JHX362" s="1"/>
      <c r="JHY362" s="1"/>
      <c r="JHZ362" s="1"/>
      <c r="JIA362" s="1"/>
      <c r="JIB362" s="1"/>
      <c r="JIC362" s="1"/>
      <c r="JID362" s="1"/>
      <c r="JIE362" s="1"/>
      <c r="JIF362" s="1"/>
      <c r="JIG362" s="1"/>
      <c r="JIH362" s="1"/>
      <c r="JII362" s="1"/>
      <c r="JIJ362" s="1"/>
      <c r="JIK362" s="1"/>
      <c r="JIL362" s="1"/>
      <c r="JIM362" s="1"/>
      <c r="JIN362" s="1"/>
      <c r="JIO362" s="1"/>
      <c r="JIP362" s="1"/>
      <c r="JIQ362" s="1"/>
      <c r="JIR362" s="1"/>
      <c r="JIS362" s="1"/>
      <c r="JIT362" s="1"/>
      <c r="JIU362" s="1"/>
      <c r="JIV362" s="1"/>
      <c r="JIW362" s="1"/>
      <c r="JIX362" s="1"/>
      <c r="JIY362" s="1"/>
      <c r="JIZ362" s="1"/>
      <c r="JJA362" s="1"/>
      <c r="JJB362" s="1"/>
      <c r="JJC362" s="1"/>
      <c r="JJD362" s="1"/>
      <c r="JJE362" s="1"/>
      <c r="JJF362" s="1"/>
      <c r="JJG362" s="1"/>
      <c r="JJH362" s="1"/>
      <c r="JJI362" s="1"/>
      <c r="JJJ362" s="1"/>
      <c r="JJK362" s="1"/>
      <c r="JJL362" s="1"/>
      <c r="JJM362" s="1"/>
      <c r="JJN362" s="1"/>
      <c r="JJO362" s="1"/>
      <c r="JJP362" s="1"/>
      <c r="JJQ362" s="1"/>
      <c r="JJR362" s="1"/>
      <c r="JJS362" s="1"/>
      <c r="JJT362" s="1"/>
      <c r="JJU362" s="1"/>
      <c r="JJV362" s="1"/>
      <c r="JJW362" s="1"/>
      <c r="JJX362" s="1"/>
      <c r="JJY362" s="1"/>
      <c r="JJZ362" s="1"/>
      <c r="JKA362" s="1"/>
      <c r="JKB362" s="1"/>
      <c r="JKC362" s="1"/>
      <c r="JKD362" s="1"/>
      <c r="JKE362" s="1"/>
      <c r="JKF362" s="1"/>
      <c r="JKG362" s="1"/>
      <c r="JKH362" s="1"/>
      <c r="JKI362" s="1"/>
      <c r="JKJ362" s="1"/>
      <c r="JKK362" s="1"/>
      <c r="JKL362" s="1"/>
      <c r="JKM362" s="1"/>
      <c r="JKN362" s="1"/>
      <c r="JKO362" s="1"/>
      <c r="JKP362" s="1"/>
      <c r="JKQ362" s="1"/>
      <c r="JKR362" s="1"/>
      <c r="JKS362" s="1"/>
      <c r="JKT362" s="1"/>
      <c r="JKU362" s="1"/>
      <c r="JKV362" s="1"/>
      <c r="JKW362" s="1"/>
      <c r="JKX362" s="1"/>
      <c r="JKY362" s="1"/>
      <c r="JKZ362" s="1"/>
      <c r="JLA362" s="1"/>
      <c r="JLB362" s="1"/>
      <c r="JLC362" s="1"/>
      <c r="JLD362" s="1"/>
      <c r="JLE362" s="1"/>
      <c r="JLF362" s="1"/>
      <c r="JLG362" s="1"/>
      <c r="JLH362" s="1"/>
      <c r="JLI362" s="1"/>
      <c r="JLJ362" s="1"/>
      <c r="JLK362" s="1"/>
      <c r="JLL362" s="1"/>
      <c r="JLM362" s="1"/>
      <c r="JLN362" s="1"/>
      <c r="JLO362" s="1"/>
      <c r="JLP362" s="1"/>
      <c r="JLQ362" s="1"/>
      <c r="JLR362" s="1"/>
      <c r="JLS362" s="1"/>
      <c r="JLT362" s="1"/>
      <c r="JLU362" s="1"/>
      <c r="JLV362" s="1"/>
      <c r="JLW362" s="1"/>
      <c r="JLX362" s="1"/>
      <c r="JLY362" s="1"/>
      <c r="JLZ362" s="1"/>
      <c r="JMA362" s="1"/>
      <c r="JMB362" s="1"/>
      <c r="JMC362" s="1"/>
      <c r="JMD362" s="1"/>
      <c r="JME362" s="1"/>
      <c r="JMF362" s="1"/>
      <c r="JMG362" s="1"/>
      <c r="JMH362" s="1"/>
      <c r="JMI362" s="1"/>
      <c r="JMJ362" s="1"/>
      <c r="JMK362" s="1"/>
      <c r="JML362" s="1"/>
      <c r="JMM362" s="1"/>
      <c r="JMN362" s="1"/>
      <c r="JMO362" s="1"/>
      <c r="JMP362" s="1"/>
      <c r="JMQ362" s="1"/>
      <c r="JMR362" s="1"/>
      <c r="JMS362" s="1"/>
      <c r="JMT362" s="1"/>
      <c r="JMU362" s="1"/>
      <c r="JMV362" s="1"/>
      <c r="JMW362" s="1"/>
      <c r="JMX362" s="1"/>
      <c r="JMY362" s="1"/>
      <c r="JMZ362" s="1"/>
      <c r="JNA362" s="1"/>
      <c r="JNB362" s="1"/>
      <c r="JNC362" s="1"/>
      <c r="JND362" s="1"/>
      <c r="JNE362" s="1"/>
      <c r="JNF362" s="1"/>
      <c r="JNG362" s="1"/>
      <c r="JNH362" s="1"/>
      <c r="JNI362" s="1"/>
      <c r="JNJ362" s="1"/>
      <c r="JNK362" s="1"/>
      <c r="JNL362" s="1"/>
      <c r="JNM362" s="1"/>
      <c r="JNN362" s="1"/>
      <c r="JNO362" s="1"/>
      <c r="JNP362" s="1"/>
      <c r="JNQ362" s="1"/>
      <c r="JNR362" s="1"/>
      <c r="JNS362" s="1"/>
      <c r="JNT362" s="1"/>
      <c r="JNU362" s="1"/>
      <c r="JNV362" s="1"/>
      <c r="JNW362" s="1"/>
      <c r="JNX362" s="1"/>
      <c r="JNY362" s="1"/>
      <c r="JNZ362" s="1"/>
      <c r="JOA362" s="1"/>
      <c r="JOB362" s="1"/>
      <c r="JOC362" s="1"/>
      <c r="JOD362" s="1"/>
      <c r="JOE362" s="1"/>
      <c r="JOF362" s="1"/>
      <c r="JOG362" s="1"/>
      <c r="JOH362" s="1"/>
      <c r="JOI362" s="1"/>
      <c r="JOJ362" s="1"/>
      <c r="JOK362" s="1"/>
      <c r="JOL362" s="1"/>
      <c r="JOM362" s="1"/>
      <c r="JON362" s="1"/>
      <c r="JOO362" s="1"/>
      <c r="JOP362" s="1"/>
      <c r="JOQ362" s="1"/>
      <c r="JOR362" s="1"/>
      <c r="JOS362" s="1"/>
      <c r="JOT362" s="1"/>
      <c r="JOU362" s="1"/>
      <c r="JOV362" s="1"/>
      <c r="JOW362" s="1"/>
      <c r="JOX362" s="1"/>
      <c r="JOY362" s="1"/>
      <c r="JOZ362" s="1"/>
      <c r="JPA362" s="1"/>
      <c r="JPB362" s="1"/>
      <c r="JPC362" s="1"/>
      <c r="JPD362" s="1"/>
      <c r="JPE362" s="1"/>
      <c r="JPF362" s="1"/>
      <c r="JPG362" s="1"/>
      <c r="JPH362" s="1"/>
      <c r="JPI362" s="1"/>
      <c r="JPJ362" s="1"/>
      <c r="JPK362" s="1"/>
      <c r="JPL362" s="1"/>
      <c r="JPM362" s="1"/>
      <c r="JPN362" s="1"/>
      <c r="JPO362" s="1"/>
      <c r="JPP362" s="1"/>
      <c r="JPQ362" s="1"/>
      <c r="JPR362" s="1"/>
      <c r="JPS362" s="1"/>
      <c r="JPT362" s="1"/>
      <c r="JPU362" s="1"/>
      <c r="JPV362" s="1"/>
      <c r="JPW362" s="1"/>
      <c r="JPX362" s="1"/>
      <c r="JPY362" s="1"/>
      <c r="JPZ362" s="1"/>
      <c r="JQA362" s="1"/>
      <c r="JQB362" s="1"/>
      <c r="JQC362" s="1"/>
      <c r="JQD362" s="1"/>
      <c r="JQE362" s="1"/>
      <c r="JQF362" s="1"/>
      <c r="JQG362" s="1"/>
      <c r="JQH362" s="1"/>
      <c r="JQI362" s="1"/>
      <c r="JQJ362" s="1"/>
      <c r="JQK362" s="1"/>
      <c r="JQL362" s="1"/>
      <c r="JQM362" s="1"/>
      <c r="JQN362" s="1"/>
      <c r="JQO362" s="1"/>
      <c r="JQP362" s="1"/>
      <c r="JQQ362" s="1"/>
      <c r="JQR362" s="1"/>
      <c r="JQS362" s="1"/>
      <c r="JQT362" s="1"/>
      <c r="JQU362" s="1"/>
      <c r="JQV362" s="1"/>
      <c r="JQW362" s="1"/>
      <c r="JQX362" s="1"/>
      <c r="JQY362" s="1"/>
      <c r="JQZ362" s="1"/>
      <c r="JRA362" s="1"/>
      <c r="JRB362" s="1"/>
      <c r="JRC362" s="1"/>
      <c r="JRD362" s="1"/>
      <c r="JRE362" s="1"/>
      <c r="JRF362" s="1"/>
      <c r="JRG362" s="1"/>
      <c r="JRH362" s="1"/>
      <c r="JRI362" s="1"/>
      <c r="JRJ362" s="1"/>
      <c r="JRK362" s="1"/>
      <c r="JRL362" s="1"/>
      <c r="JRM362" s="1"/>
      <c r="JRN362" s="1"/>
      <c r="JRO362" s="1"/>
      <c r="JRP362" s="1"/>
      <c r="JRQ362" s="1"/>
      <c r="JRR362" s="1"/>
      <c r="JRS362" s="1"/>
      <c r="JRT362" s="1"/>
      <c r="JRU362" s="1"/>
      <c r="JRV362" s="1"/>
      <c r="JRW362" s="1"/>
      <c r="JRX362" s="1"/>
      <c r="JRY362" s="1"/>
      <c r="JRZ362" s="1"/>
      <c r="JSA362" s="1"/>
      <c r="JSB362" s="1"/>
      <c r="JSC362" s="1"/>
      <c r="JSD362" s="1"/>
      <c r="JSE362" s="1"/>
      <c r="JSF362" s="1"/>
      <c r="JSG362" s="1"/>
      <c r="JSH362" s="1"/>
      <c r="JSI362" s="1"/>
      <c r="JSJ362" s="1"/>
      <c r="JSK362" s="1"/>
      <c r="JSL362" s="1"/>
      <c r="JSM362" s="1"/>
      <c r="JSN362" s="1"/>
      <c r="JSO362" s="1"/>
      <c r="JSP362" s="1"/>
      <c r="JSQ362" s="1"/>
      <c r="JSR362" s="1"/>
      <c r="JSS362" s="1"/>
      <c r="JST362" s="1"/>
      <c r="JSU362" s="1"/>
      <c r="JSV362" s="1"/>
      <c r="JSW362" s="1"/>
      <c r="JSX362" s="1"/>
      <c r="JSY362" s="1"/>
      <c r="JSZ362" s="1"/>
      <c r="JTA362" s="1"/>
      <c r="JTB362" s="1"/>
      <c r="JTC362" s="1"/>
      <c r="JTD362" s="1"/>
      <c r="JTE362" s="1"/>
      <c r="JTF362" s="1"/>
      <c r="JTG362" s="1"/>
      <c r="JTH362" s="1"/>
      <c r="JTI362" s="1"/>
      <c r="JTJ362" s="1"/>
      <c r="JTK362" s="1"/>
      <c r="JTL362" s="1"/>
      <c r="JTM362" s="1"/>
      <c r="JTN362" s="1"/>
      <c r="JTO362" s="1"/>
      <c r="JTP362" s="1"/>
      <c r="JTQ362" s="1"/>
      <c r="JTR362" s="1"/>
      <c r="JTS362" s="1"/>
      <c r="JTT362" s="1"/>
      <c r="JTU362" s="1"/>
      <c r="JTV362" s="1"/>
      <c r="JTW362" s="1"/>
      <c r="JTX362" s="1"/>
      <c r="JTY362" s="1"/>
      <c r="JTZ362" s="1"/>
      <c r="JUA362" s="1"/>
      <c r="JUB362" s="1"/>
      <c r="JUC362" s="1"/>
      <c r="JUD362" s="1"/>
      <c r="JUE362" s="1"/>
      <c r="JUF362" s="1"/>
      <c r="JUG362" s="1"/>
      <c r="JUH362" s="1"/>
      <c r="JUI362" s="1"/>
      <c r="JUJ362" s="1"/>
      <c r="JUK362" s="1"/>
      <c r="JUL362" s="1"/>
      <c r="JUM362" s="1"/>
      <c r="JUN362" s="1"/>
      <c r="JUO362" s="1"/>
      <c r="JUP362" s="1"/>
      <c r="JUQ362" s="1"/>
      <c r="JUR362" s="1"/>
      <c r="JUS362" s="1"/>
      <c r="JUT362" s="1"/>
      <c r="JUU362" s="1"/>
      <c r="JUV362" s="1"/>
      <c r="JUW362" s="1"/>
      <c r="JUX362" s="1"/>
      <c r="JUY362" s="1"/>
      <c r="JUZ362" s="1"/>
      <c r="JVA362" s="1"/>
      <c r="JVB362" s="1"/>
      <c r="JVC362" s="1"/>
      <c r="JVD362" s="1"/>
      <c r="JVE362" s="1"/>
      <c r="JVF362" s="1"/>
      <c r="JVG362" s="1"/>
      <c r="JVH362" s="1"/>
      <c r="JVI362" s="1"/>
      <c r="JVJ362" s="1"/>
      <c r="JVK362" s="1"/>
      <c r="JVL362" s="1"/>
      <c r="JVM362" s="1"/>
      <c r="JVN362" s="1"/>
      <c r="JVO362" s="1"/>
      <c r="JVP362" s="1"/>
      <c r="JVQ362" s="1"/>
      <c r="JVR362" s="1"/>
      <c r="JVS362" s="1"/>
      <c r="JVT362" s="1"/>
      <c r="JVU362" s="1"/>
      <c r="JVV362" s="1"/>
      <c r="JVW362" s="1"/>
      <c r="JVX362" s="1"/>
      <c r="JVY362" s="1"/>
      <c r="JVZ362" s="1"/>
      <c r="JWA362" s="1"/>
      <c r="JWB362" s="1"/>
      <c r="JWC362" s="1"/>
      <c r="JWD362" s="1"/>
      <c r="JWE362" s="1"/>
      <c r="JWF362" s="1"/>
      <c r="JWG362" s="1"/>
      <c r="JWH362" s="1"/>
      <c r="JWI362" s="1"/>
      <c r="JWJ362" s="1"/>
      <c r="JWK362" s="1"/>
      <c r="JWL362" s="1"/>
      <c r="JWM362" s="1"/>
      <c r="JWN362" s="1"/>
      <c r="JWO362" s="1"/>
      <c r="JWP362" s="1"/>
      <c r="JWQ362" s="1"/>
      <c r="JWR362" s="1"/>
      <c r="JWS362" s="1"/>
      <c r="JWT362" s="1"/>
      <c r="JWU362" s="1"/>
      <c r="JWV362" s="1"/>
      <c r="JWW362" s="1"/>
      <c r="JWX362" s="1"/>
      <c r="JWY362" s="1"/>
      <c r="JWZ362" s="1"/>
      <c r="JXA362" s="1"/>
      <c r="JXB362" s="1"/>
      <c r="JXC362" s="1"/>
      <c r="JXD362" s="1"/>
      <c r="JXE362" s="1"/>
      <c r="JXF362" s="1"/>
      <c r="JXG362" s="1"/>
      <c r="JXH362" s="1"/>
      <c r="JXI362" s="1"/>
      <c r="JXJ362" s="1"/>
      <c r="JXK362" s="1"/>
      <c r="JXL362" s="1"/>
      <c r="JXM362" s="1"/>
      <c r="JXN362" s="1"/>
      <c r="JXO362" s="1"/>
      <c r="JXP362" s="1"/>
      <c r="JXQ362" s="1"/>
      <c r="JXR362" s="1"/>
      <c r="JXS362" s="1"/>
      <c r="JXT362" s="1"/>
      <c r="JXU362" s="1"/>
      <c r="JXV362" s="1"/>
      <c r="JXW362" s="1"/>
      <c r="JXX362" s="1"/>
      <c r="JXY362" s="1"/>
      <c r="JXZ362" s="1"/>
      <c r="JYA362" s="1"/>
      <c r="JYB362" s="1"/>
      <c r="JYC362" s="1"/>
      <c r="JYD362" s="1"/>
      <c r="JYE362" s="1"/>
      <c r="JYF362" s="1"/>
      <c r="JYG362" s="1"/>
      <c r="JYH362" s="1"/>
      <c r="JYI362" s="1"/>
      <c r="JYJ362" s="1"/>
      <c r="JYK362" s="1"/>
      <c r="JYL362" s="1"/>
      <c r="JYM362" s="1"/>
      <c r="JYN362" s="1"/>
      <c r="JYO362" s="1"/>
      <c r="JYP362" s="1"/>
      <c r="JYQ362" s="1"/>
      <c r="JYR362" s="1"/>
      <c r="JYS362" s="1"/>
      <c r="JYT362" s="1"/>
      <c r="JYU362" s="1"/>
      <c r="JYV362" s="1"/>
      <c r="JYW362" s="1"/>
      <c r="JYX362" s="1"/>
      <c r="JYY362" s="1"/>
      <c r="JYZ362" s="1"/>
      <c r="JZA362" s="1"/>
      <c r="JZB362" s="1"/>
      <c r="JZC362" s="1"/>
      <c r="JZD362" s="1"/>
      <c r="JZE362" s="1"/>
      <c r="JZF362" s="1"/>
      <c r="JZG362" s="1"/>
      <c r="JZH362" s="1"/>
      <c r="JZI362" s="1"/>
      <c r="JZJ362" s="1"/>
      <c r="JZK362" s="1"/>
      <c r="JZL362" s="1"/>
      <c r="JZM362" s="1"/>
      <c r="JZN362" s="1"/>
      <c r="JZO362" s="1"/>
      <c r="JZP362" s="1"/>
      <c r="JZQ362" s="1"/>
      <c r="JZR362" s="1"/>
      <c r="JZS362" s="1"/>
      <c r="JZT362" s="1"/>
      <c r="JZU362" s="1"/>
      <c r="JZV362" s="1"/>
      <c r="JZW362" s="1"/>
      <c r="JZX362" s="1"/>
      <c r="JZY362" s="1"/>
      <c r="JZZ362" s="1"/>
      <c r="KAA362" s="1"/>
      <c r="KAB362" s="1"/>
      <c r="KAC362" s="1"/>
      <c r="KAD362" s="1"/>
      <c r="KAE362" s="1"/>
      <c r="KAF362" s="1"/>
      <c r="KAG362" s="1"/>
      <c r="KAH362" s="1"/>
      <c r="KAI362" s="1"/>
      <c r="KAJ362" s="1"/>
      <c r="KAK362" s="1"/>
      <c r="KAL362" s="1"/>
      <c r="KAM362" s="1"/>
      <c r="KAN362" s="1"/>
      <c r="KAO362" s="1"/>
      <c r="KAP362" s="1"/>
      <c r="KAQ362" s="1"/>
      <c r="KAR362" s="1"/>
      <c r="KAS362" s="1"/>
      <c r="KAT362" s="1"/>
      <c r="KAU362" s="1"/>
      <c r="KAV362" s="1"/>
      <c r="KAW362" s="1"/>
      <c r="KAX362" s="1"/>
      <c r="KAY362" s="1"/>
      <c r="KAZ362" s="1"/>
      <c r="KBA362" s="1"/>
      <c r="KBB362" s="1"/>
      <c r="KBC362" s="1"/>
      <c r="KBD362" s="1"/>
      <c r="KBE362" s="1"/>
      <c r="KBF362" s="1"/>
      <c r="KBG362" s="1"/>
      <c r="KBH362" s="1"/>
      <c r="KBI362" s="1"/>
      <c r="KBJ362" s="1"/>
      <c r="KBK362" s="1"/>
      <c r="KBL362" s="1"/>
      <c r="KBM362" s="1"/>
      <c r="KBN362" s="1"/>
      <c r="KBO362" s="1"/>
      <c r="KBP362" s="1"/>
      <c r="KBQ362" s="1"/>
      <c r="KBR362" s="1"/>
      <c r="KBS362" s="1"/>
      <c r="KBT362" s="1"/>
      <c r="KBU362" s="1"/>
      <c r="KBV362" s="1"/>
      <c r="KBW362" s="1"/>
      <c r="KBX362" s="1"/>
      <c r="KBY362" s="1"/>
      <c r="KBZ362" s="1"/>
      <c r="KCA362" s="1"/>
      <c r="KCB362" s="1"/>
      <c r="KCC362" s="1"/>
      <c r="KCD362" s="1"/>
      <c r="KCE362" s="1"/>
      <c r="KCF362" s="1"/>
      <c r="KCG362" s="1"/>
      <c r="KCH362" s="1"/>
      <c r="KCI362" s="1"/>
      <c r="KCJ362" s="1"/>
      <c r="KCK362" s="1"/>
      <c r="KCL362" s="1"/>
      <c r="KCM362" s="1"/>
      <c r="KCN362" s="1"/>
      <c r="KCO362" s="1"/>
      <c r="KCP362" s="1"/>
      <c r="KCQ362" s="1"/>
      <c r="KCR362" s="1"/>
      <c r="KCS362" s="1"/>
      <c r="KCT362" s="1"/>
      <c r="KCU362" s="1"/>
      <c r="KCV362" s="1"/>
      <c r="KCW362" s="1"/>
      <c r="KCX362" s="1"/>
      <c r="KCY362" s="1"/>
      <c r="KCZ362" s="1"/>
      <c r="KDA362" s="1"/>
      <c r="KDB362" s="1"/>
      <c r="KDC362" s="1"/>
      <c r="KDD362" s="1"/>
      <c r="KDE362" s="1"/>
      <c r="KDF362" s="1"/>
      <c r="KDG362" s="1"/>
      <c r="KDH362" s="1"/>
      <c r="KDI362" s="1"/>
      <c r="KDJ362" s="1"/>
      <c r="KDK362" s="1"/>
      <c r="KDL362" s="1"/>
      <c r="KDM362" s="1"/>
      <c r="KDN362" s="1"/>
      <c r="KDO362" s="1"/>
      <c r="KDP362" s="1"/>
      <c r="KDQ362" s="1"/>
      <c r="KDR362" s="1"/>
      <c r="KDS362" s="1"/>
      <c r="KDT362" s="1"/>
      <c r="KDU362" s="1"/>
      <c r="KDV362" s="1"/>
      <c r="KDW362" s="1"/>
      <c r="KDX362" s="1"/>
      <c r="KDY362" s="1"/>
      <c r="KDZ362" s="1"/>
      <c r="KEA362" s="1"/>
      <c r="KEB362" s="1"/>
      <c r="KEC362" s="1"/>
      <c r="KED362" s="1"/>
      <c r="KEE362" s="1"/>
      <c r="KEF362" s="1"/>
      <c r="KEG362" s="1"/>
      <c r="KEH362" s="1"/>
      <c r="KEI362" s="1"/>
      <c r="KEJ362" s="1"/>
      <c r="KEK362" s="1"/>
      <c r="KEL362" s="1"/>
      <c r="KEM362" s="1"/>
      <c r="KEN362" s="1"/>
      <c r="KEO362" s="1"/>
      <c r="KEP362" s="1"/>
      <c r="KEQ362" s="1"/>
      <c r="KER362" s="1"/>
      <c r="KES362" s="1"/>
      <c r="KET362" s="1"/>
      <c r="KEU362" s="1"/>
      <c r="KEV362" s="1"/>
      <c r="KEW362" s="1"/>
      <c r="KEX362" s="1"/>
      <c r="KEY362" s="1"/>
      <c r="KEZ362" s="1"/>
      <c r="KFA362" s="1"/>
      <c r="KFB362" s="1"/>
      <c r="KFC362" s="1"/>
      <c r="KFD362" s="1"/>
      <c r="KFE362" s="1"/>
      <c r="KFF362" s="1"/>
      <c r="KFG362" s="1"/>
      <c r="KFH362" s="1"/>
      <c r="KFI362" s="1"/>
      <c r="KFJ362" s="1"/>
      <c r="KFK362" s="1"/>
      <c r="KFL362" s="1"/>
      <c r="KFM362" s="1"/>
      <c r="KFN362" s="1"/>
      <c r="KFO362" s="1"/>
      <c r="KFP362" s="1"/>
      <c r="KFQ362" s="1"/>
      <c r="KFR362" s="1"/>
      <c r="KFS362" s="1"/>
      <c r="KFT362" s="1"/>
      <c r="KFU362" s="1"/>
      <c r="KFV362" s="1"/>
      <c r="KFW362" s="1"/>
      <c r="KFX362" s="1"/>
      <c r="KFY362" s="1"/>
      <c r="KFZ362" s="1"/>
      <c r="KGA362" s="1"/>
      <c r="KGB362" s="1"/>
      <c r="KGC362" s="1"/>
      <c r="KGD362" s="1"/>
      <c r="KGE362" s="1"/>
      <c r="KGF362" s="1"/>
      <c r="KGG362" s="1"/>
      <c r="KGH362" s="1"/>
      <c r="KGI362" s="1"/>
      <c r="KGJ362" s="1"/>
      <c r="KGK362" s="1"/>
      <c r="KGL362" s="1"/>
      <c r="KGM362" s="1"/>
      <c r="KGN362" s="1"/>
      <c r="KGO362" s="1"/>
      <c r="KGP362" s="1"/>
      <c r="KGQ362" s="1"/>
      <c r="KGR362" s="1"/>
      <c r="KGS362" s="1"/>
      <c r="KGT362" s="1"/>
      <c r="KGU362" s="1"/>
      <c r="KGV362" s="1"/>
      <c r="KGW362" s="1"/>
      <c r="KGX362" s="1"/>
      <c r="KGY362" s="1"/>
      <c r="KGZ362" s="1"/>
      <c r="KHA362" s="1"/>
      <c r="KHB362" s="1"/>
      <c r="KHC362" s="1"/>
      <c r="KHD362" s="1"/>
      <c r="KHE362" s="1"/>
      <c r="KHF362" s="1"/>
      <c r="KHG362" s="1"/>
      <c r="KHH362" s="1"/>
      <c r="KHI362" s="1"/>
      <c r="KHJ362" s="1"/>
      <c r="KHK362" s="1"/>
      <c r="KHL362" s="1"/>
      <c r="KHM362" s="1"/>
      <c r="KHN362" s="1"/>
      <c r="KHO362" s="1"/>
      <c r="KHP362" s="1"/>
      <c r="KHQ362" s="1"/>
      <c r="KHR362" s="1"/>
      <c r="KHS362" s="1"/>
      <c r="KHT362" s="1"/>
      <c r="KHU362" s="1"/>
      <c r="KHV362" s="1"/>
      <c r="KHW362" s="1"/>
      <c r="KHX362" s="1"/>
      <c r="KHY362" s="1"/>
      <c r="KHZ362" s="1"/>
      <c r="KIA362" s="1"/>
      <c r="KIB362" s="1"/>
      <c r="KIC362" s="1"/>
      <c r="KID362" s="1"/>
      <c r="KIE362" s="1"/>
      <c r="KIF362" s="1"/>
      <c r="KIG362" s="1"/>
      <c r="KIH362" s="1"/>
      <c r="KII362" s="1"/>
      <c r="KIJ362" s="1"/>
      <c r="KIK362" s="1"/>
      <c r="KIL362" s="1"/>
      <c r="KIM362" s="1"/>
      <c r="KIN362" s="1"/>
      <c r="KIO362" s="1"/>
      <c r="KIP362" s="1"/>
      <c r="KIQ362" s="1"/>
      <c r="KIR362" s="1"/>
      <c r="KIS362" s="1"/>
      <c r="KIT362" s="1"/>
      <c r="KIU362" s="1"/>
      <c r="KIV362" s="1"/>
      <c r="KIW362" s="1"/>
      <c r="KIX362" s="1"/>
      <c r="KIY362" s="1"/>
      <c r="KIZ362" s="1"/>
      <c r="KJA362" s="1"/>
      <c r="KJB362" s="1"/>
      <c r="KJC362" s="1"/>
      <c r="KJD362" s="1"/>
      <c r="KJE362" s="1"/>
      <c r="KJF362" s="1"/>
      <c r="KJG362" s="1"/>
      <c r="KJH362" s="1"/>
      <c r="KJI362" s="1"/>
      <c r="KJJ362" s="1"/>
      <c r="KJK362" s="1"/>
      <c r="KJL362" s="1"/>
      <c r="KJM362" s="1"/>
      <c r="KJN362" s="1"/>
      <c r="KJO362" s="1"/>
      <c r="KJP362" s="1"/>
      <c r="KJQ362" s="1"/>
      <c r="KJR362" s="1"/>
      <c r="KJS362" s="1"/>
      <c r="KJT362" s="1"/>
      <c r="KJU362" s="1"/>
      <c r="KJV362" s="1"/>
      <c r="KJW362" s="1"/>
      <c r="KJX362" s="1"/>
      <c r="KJY362" s="1"/>
      <c r="KJZ362" s="1"/>
      <c r="KKA362" s="1"/>
      <c r="KKB362" s="1"/>
      <c r="KKC362" s="1"/>
      <c r="KKD362" s="1"/>
      <c r="KKE362" s="1"/>
      <c r="KKF362" s="1"/>
      <c r="KKG362" s="1"/>
      <c r="KKH362" s="1"/>
      <c r="KKI362" s="1"/>
      <c r="KKJ362" s="1"/>
      <c r="KKK362" s="1"/>
      <c r="KKL362" s="1"/>
      <c r="KKM362" s="1"/>
      <c r="KKN362" s="1"/>
      <c r="KKO362" s="1"/>
      <c r="KKP362" s="1"/>
      <c r="KKQ362" s="1"/>
      <c r="KKR362" s="1"/>
      <c r="KKS362" s="1"/>
      <c r="KKT362" s="1"/>
      <c r="KKU362" s="1"/>
      <c r="KKV362" s="1"/>
      <c r="KKW362" s="1"/>
      <c r="KKX362" s="1"/>
      <c r="KKY362" s="1"/>
      <c r="KKZ362" s="1"/>
      <c r="KLA362" s="1"/>
      <c r="KLB362" s="1"/>
      <c r="KLC362" s="1"/>
      <c r="KLD362" s="1"/>
      <c r="KLE362" s="1"/>
      <c r="KLF362" s="1"/>
      <c r="KLG362" s="1"/>
      <c r="KLH362" s="1"/>
      <c r="KLI362" s="1"/>
      <c r="KLJ362" s="1"/>
      <c r="KLK362" s="1"/>
      <c r="KLL362" s="1"/>
      <c r="KLM362" s="1"/>
      <c r="KLN362" s="1"/>
      <c r="KLO362" s="1"/>
      <c r="KLP362" s="1"/>
      <c r="KLQ362" s="1"/>
      <c r="KLR362" s="1"/>
      <c r="KLS362" s="1"/>
      <c r="KLT362" s="1"/>
      <c r="KLU362" s="1"/>
      <c r="KLV362" s="1"/>
      <c r="KLW362" s="1"/>
      <c r="KLX362" s="1"/>
      <c r="KLY362" s="1"/>
      <c r="KLZ362" s="1"/>
      <c r="KMA362" s="1"/>
      <c r="KMB362" s="1"/>
      <c r="KMC362" s="1"/>
      <c r="KMD362" s="1"/>
      <c r="KME362" s="1"/>
      <c r="KMF362" s="1"/>
      <c r="KMG362" s="1"/>
      <c r="KMH362" s="1"/>
      <c r="KMI362" s="1"/>
      <c r="KMJ362" s="1"/>
      <c r="KMK362" s="1"/>
      <c r="KML362" s="1"/>
      <c r="KMM362" s="1"/>
      <c r="KMN362" s="1"/>
      <c r="KMO362" s="1"/>
      <c r="KMP362" s="1"/>
      <c r="KMQ362" s="1"/>
      <c r="KMR362" s="1"/>
      <c r="KMS362" s="1"/>
      <c r="KMT362" s="1"/>
      <c r="KMU362" s="1"/>
      <c r="KMV362" s="1"/>
      <c r="KMW362" s="1"/>
      <c r="KMX362" s="1"/>
      <c r="KMY362" s="1"/>
      <c r="KMZ362" s="1"/>
      <c r="KNA362" s="1"/>
      <c r="KNB362" s="1"/>
      <c r="KNC362" s="1"/>
      <c r="KND362" s="1"/>
      <c r="KNE362" s="1"/>
      <c r="KNF362" s="1"/>
      <c r="KNG362" s="1"/>
      <c r="KNH362" s="1"/>
      <c r="KNI362" s="1"/>
      <c r="KNJ362" s="1"/>
      <c r="KNK362" s="1"/>
      <c r="KNL362" s="1"/>
      <c r="KNM362" s="1"/>
      <c r="KNN362" s="1"/>
      <c r="KNO362" s="1"/>
      <c r="KNP362" s="1"/>
      <c r="KNQ362" s="1"/>
      <c r="KNR362" s="1"/>
      <c r="KNS362" s="1"/>
      <c r="KNT362" s="1"/>
      <c r="KNU362" s="1"/>
      <c r="KNV362" s="1"/>
      <c r="KNW362" s="1"/>
      <c r="KNX362" s="1"/>
      <c r="KNY362" s="1"/>
      <c r="KNZ362" s="1"/>
      <c r="KOA362" s="1"/>
      <c r="KOB362" s="1"/>
      <c r="KOC362" s="1"/>
      <c r="KOD362" s="1"/>
      <c r="KOE362" s="1"/>
      <c r="KOF362" s="1"/>
      <c r="KOG362" s="1"/>
      <c r="KOH362" s="1"/>
      <c r="KOI362" s="1"/>
      <c r="KOJ362" s="1"/>
      <c r="KOK362" s="1"/>
      <c r="KOL362" s="1"/>
      <c r="KOM362" s="1"/>
      <c r="KON362" s="1"/>
      <c r="KOO362" s="1"/>
      <c r="KOP362" s="1"/>
      <c r="KOQ362" s="1"/>
      <c r="KOR362" s="1"/>
      <c r="KOS362" s="1"/>
      <c r="KOT362" s="1"/>
      <c r="KOU362" s="1"/>
      <c r="KOV362" s="1"/>
      <c r="KOW362" s="1"/>
      <c r="KOX362" s="1"/>
      <c r="KOY362" s="1"/>
      <c r="KOZ362" s="1"/>
      <c r="KPA362" s="1"/>
      <c r="KPB362" s="1"/>
      <c r="KPC362" s="1"/>
      <c r="KPD362" s="1"/>
      <c r="KPE362" s="1"/>
      <c r="KPF362" s="1"/>
      <c r="KPG362" s="1"/>
      <c r="KPH362" s="1"/>
      <c r="KPI362" s="1"/>
      <c r="KPJ362" s="1"/>
      <c r="KPK362" s="1"/>
      <c r="KPL362" s="1"/>
      <c r="KPM362" s="1"/>
      <c r="KPN362" s="1"/>
      <c r="KPO362" s="1"/>
      <c r="KPP362" s="1"/>
      <c r="KPQ362" s="1"/>
      <c r="KPR362" s="1"/>
      <c r="KPS362" s="1"/>
      <c r="KPT362" s="1"/>
      <c r="KPU362" s="1"/>
      <c r="KPV362" s="1"/>
      <c r="KPW362" s="1"/>
      <c r="KPX362" s="1"/>
      <c r="KPY362" s="1"/>
      <c r="KPZ362" s="1"/>
      <c r="KQA362" s="1"/>
      <c r="KQB362" s="1"/>
      <c r="KQC362" s="1"/>
      <c r="KQD362" s="1"/>
      <c r="KQE362" s="1"/>
      <c r="KQF362" s="1"/>
      <c r="KQG362" s="1"/>
      <c r="KQH362" s="1"/>
      <c r="KQI362" s="1"/>
      <c r="KQJ362" s="1"/>
      <c r="KQK362" s="1"/>
      <c r="KQL362" s="1"/>
      <c r="KQM362" s="1"/>
      <c r="KQN362" s="1"/>
      <c r="KQO362" s="1"/>
      <c r="KQP362" s="1"/>
      <c r="KQQ362" s="1"/>
      <c r="KQR362" s="1"/>
      <c r="KQS362" s="1"/>
      <c r="KQT362" s="1"/>
      <c r="KQU362" s="1"/>
      <c r="KQV362" s="1"/>
      <c r="KQW362" s="1"/>
      <c r="KQX362" s="1"/>
      <c r="KQY362" s="1"/>
      <c r="KQZ362" s="1"/>
      <c r="KRA362" s="1"/>
      <c r="KRB362" s="1"/>
      <c r="KRC362" s="1"/>
      <c r="KRD362" s="1"/>
      <c r="KRE362" s="1"/>
      <c r="KRF362" s="1"/>
      <c r="KRG362" s="1"/>
      <c r="KRH362" s="1"/>
      <c r="KRI362" s="1"/>
      <c r="KRJ362" s="1"/>
      <c r="KRK362" s="1"/>
      <c r="KRL362" s="1"/>
      <c r="KRM362" s="1"/>
      <c r="KRN362" s="1"/>
      <c r="KRO362" s="1"/>
      <c r="KRP362" s="1"/>
      <c r="KRQ362" s="1"/>
      <c r="KRR362" s="1"/>
      <c r="KRS362" s="1"/>
      <c r="KRT362" s="1"/>
      <c r="KRU362" s="1"/>
      <c r="KRV362" s="1"/>
      <c r="KRW362" s="1"/>
      <c r="KRX362" s="1"/>
      <c r="KRY362" s="1"/>
      <c r="KRZ362" s="1"/>
      <c r="KSA362" s="1"/>
      <c r="KSB362" s="1"/>
      <c r="KSC362" s="1"/>
      <c r="KSD362" s="1"/>
      <c r="KSE362" s="1"/>
      <c r="KSF362" s="1"/>
      <c r="KSG362" s="1"/>
      <c r="KSH362" s="1"/>
      <c r="KSI362" s="1"/>
      <c r="KSJ362" s="1"/>
      <c r="KSK362" s="1"/>
      <c r="KSL362" s="1"/>
      <c r="KSM362" s="1"/>
      <c r="KSN362" s="1"/>
      <c r="KSO362" s="1"/>
      <c r="KSP362" s="1"/>
      <c r="KSQ362" s="1"/>
      <c r="KSR362" s="1"/>
      <c r="KSS362" s="1"/>
      <c r="KST362" s="1"/>
      <c r="KSU362" s="1"/>
      <c r="KSV362" s="1"/>
      <c r="KSW362" s="1"/>
      <c r="KSX362" s="1"/>
      <c r="KSY362" s="1"/>
      <c r="KSZ362" s="1"/>
      <c r="KTA362" s="1"/>
      <c r="KTB362" s="1"/>
      <c r="KTC362" s="1"/>
      <c r="KTD362" s="1"/>
      <c r="KTE362" s="1"/>
      <c r="KTF362" s="1"/>
      <c r="KTG362" s="1"/>
      <c r="KTH362" s="1"/>
      <c r="KTI362" s="1"/>
      <c r="KTJ362" s="1"/>
      <c r="KTK362" s="1"/>
      <c r="KTL362" s="1"/>
      <c r="KTM362" s="1"/>
      <c r="KTN362" s="1"/>
      <c r="KTO362" s="1"/>
      <c r="KTP362" s="1"/>
      <c r="KTQ362" s="1"/>
      <c r="KTR362" s="1"/>
      <c r="KTS362" s="1"/>
      <c r="KTT362" s="1"/>
      <c r="KTU362" s="1"/>
      <c r="KTV362" s="1"/>
      <c r="KTW362" s="1"/>
      <c r="KTX362" s="1"/>
      <c r="KTY362" s="1"/>
      <c r="KTZ362" s="1"/>
      <c r="KUA362" s="1"/>
      <c r="KUB362" s="1"/>
      <c r="KUC362" s="1"/>
      <c r="KUD362" s="1"/>
      <c r="KUE362" s="1"/>
      <c r="KUF362" s="1"/>
      <c r="KUG362" s="1"/>
      <c r="KUH362" s="1"/>
      <c r="KUI362" s="1"/>
      <c r="KUJ362" s="1"/>
      <c r="KUK362" s="1"/>
      <c r="KUL362" s="1"/>
      <c r="KUM362" s="1"/>
      <c r="KUN362" s="1"/>
      <c r="KUO362" s="1"/>
      <c r="KUP362" s="1"/>
      <c r="KUQ362" s="1"/>
      <c r="KUR362" s="1"/>
      <c r="KUS362" s="1"/>
      <c r="KUT362" s="1"/>
      <c r="KUU362" s="1"/>
      <c r="KUV362" s="1"/>
      <c r="KUW362" s="1"/>
      <c r="KUX362" s="1"/>
      <c r="KUY362" s="1"/>
      <c r="KUZ362" s="1"/>
      <c r="KVA362" s="1"/>
      <c r="KVB362" s="1"/>
      <c r="KVC362" s="1"/>
      <c r="KVD362" s="1"/>
      <c r="KVE362" s="1"/>
      <c r="KVF362" s="1"/>
      <c r="KVG362" s="1"/>
      <c r="KVH362" s="1"/>
      <c r="KVI362" s="1"/>
      <c r="KVJ362" s="1"/>
      <c r="KVK362" s="1"/>
      <c r="KVL362" s="1"/>
      <c r="KVM362" s="1"/>
      <c r="KVN362" s="1"/>
      <c r="KVO362" s="1"/>
      <c r="KVP362" s="1"/>
      <c r="KVQ362" s="1"/>
      <c r="KVR362" s="1"/>
      <c r="KVS362" s="1"/>
      <c r="KVT362" s="1"/>
      <c r="KVU362" s="1"/>
      <c r="KVV362" s="1"/>
      <c r="KVW362" s="1"/>
      <c r="KVX362" s="1"/>
      <c r="KVY362" s="1"/>
      <c r="KVZ362" s="1"/>
      <c r="KWA362" s="1"/>
      <c r="KWB362" s="1"/>
      <c r="KWC362" s="1"/>
      <c r="KWD362" s="1"/>
      <c r="KWE362" s="1"/>
      <c r="KWF362" s="1"/>
      <c r="KWG362" s="1"/>
      <c r="KWH362" s="1"/>
      <c r="KWI362" s="1"/>
      <c r="KWJ362" s="1"/>
      <c r="KWK362" s="1"/>
      <c r="KWL362" s="1"/>
      <c r="KWM362" s="1"/>
      <c r="KWN362" s="1"/>
      <c r="KWO362" s="1"/>
      <c r="KWP362" s="1"/>
      <c r="KWQ362" s="1"/>
      <c r="KWR362" s="1"/>
      <c r="KWS362" s="1"/>
      <c r="KWT362" s="1"/>
      <c r="KWU362" s="1"/>
      <c r="KWV362" s="1"/>
      <c r="KWW362" s="1"/>
      <c r="KWX362" s="1"/>
      <c r="KWY362" s="1"/>
      <c r="KWZ362" s="1"/>
      <c r="KXA362" s="1"/>
      <c r="KXB362" s="1"/>
      <c r="KXC362" s="1"/>
      <c r="KXD362" s="1"/>
      <c r="KXE362" s="1"/>
      <c r="KXF362" s="1"/>
      <c r="KXG362" s="1"/>
      <c r="KXH362" s="1"/>
      <c r="KXI362" s="1"/>
      <c r="KXJ362" s="1"/>
      <c r="KXK362" s="1"/>
      <c r="KXL362" s="1"/>
      <c r="KXM362" s="1"/>
      <c r="KXN362" s="1"/>
      <c r="KXO362" s="1"/>
      <c r="KXP362" s="1"/>
      <c r="KXQ362" s="1"/>
      <c r="KXR362" s="1"/>
      <c r="KXS362" s="1"/>
      <c r="KXT362" s="1"/>
      <c r="KXU362" s="1"/>
      <c r="KXV362" s="1"/>
      <c r="KXW362" s="1"/>
      <c r="KXX362" s="1"/>
      <c r="KXY362" s="1"/>
      <c r="KXZ362" s="1"/>
      <c r="KYA362" s="1"/>
      <c r="KYB362" s="1"/>
      <c r="KYC362" s="1"/>
      <c r="KYD362" s="1"/>
      <c r="KYE362" s="1"/>
      <c r="KYF362" s="1"/>
      <c r="KYG362" s="1"/>
      <c r="KYH362" s="1"/>
      <c r="KYI362" s="1"/>
      <c r="KYJ362" s="1"/>
      <c r="KYK362" s="1"/>
      <c r="KYL362" s="1"/>
      <c r="KYM362" s="1"/>
      <c r="KYN362" s="1"/>
      <c r="KYO362" s="1"/>
      <c r="KYP362" s="1"/>
      <c r="KYQ362" s="1"/>
      <c r="KYR362" s="1"/>
      <c r="KYS362" s="1"/>
      <c r="KYT362" s="1"/>
      <c r="KYU362" s="1"/>
      <c r="KYV362" s="1"/>
      <c r="KYW362" s="1"/>
      <c r="KYX362" s="1"/>
      <c r="KYY362" s="1"/>
      <c r="KYZ362" s="1"/>
      <c r="KZA362" s="1"/>
      <c r="KZB362" s="1"/>
      <c r="KZC362" s="1"/>
      <c r="KZD362" s="1"/>
      <c r="KZE362" s="1"/>
      <c r="KZF362" s="1"/>
      <c r="KZG362" s="1"/>
      <c r="KZH362" s="1"/>
      <c r="KZI362" s="1"/>
      <c r="KZJ362" s="1"/>
      <c r="KZK362" s="1"/>
      <c r="KZL362" s="1"/>
      <c r="KZM362" s="1"/>
      <c r="KZN362" s="1"/>
      <c r="KZO362" s="1"/>
      <c r="KZP362" s="1"/>
      <c r="KZQ362" s="1"/>
      <c r="KZR362" s="1"/>
      <c r="KZS362" s="1"/>
      <c r="KZT362" s="1"/>
      <c r="KZU362" s="1"/>
      <c r="KZV362" s="1"/>
      <c r="KZW362" s="1"/>
      <c r="KZX362" s="1"/>
      <c r="KZY362" s="1"/>
      <c r="KZZ362" s="1"/>
      <c r="LAA362" s="1"/>
      <c r="LAB362" s="1"/>
      <c r="LAC362" s="1"/>
      <c r="LAD362" s="1"/>
      <c r="LAE362" s="1"/>
      <c r="LAF362" s="1"/>
      <c r="LAG362" s="1"/>
      <c r="LAH362" s="1"/>
      <c r="LAI362" s="1"/>
      <c r="LAJ362" s="1"/>
      <c r="LAK362" s="1"/>
      <c r="LAL362" s="1"/>
      <c r="LAM362" s="1"/>
      <c r="LAN362" s="1"/>
      <c r="LAO362" s="1"/>
      <c r="LAP362" s="1"/>
      <c r="LAQ362" s="1"/>
      <c r="LAR362" s="1"/>
      <c r="LAS362" s="1"/>
      <c r="LAT362" s="1"/>
      <c r="LAU362" s="1"/>
      <c r="LAV362" s="1"/>
      <c r="LAW362" s="1"/>
      <c r="LAX362" s="1"/>
      <c r="LAY362" s="1"/>
      <c r="LAZ362" s="1"/>
      <c r="LBA362" s="1"/>
      <c r="LBB362" s="1"/>
      <c r="LBC362" s="1"/>
      <c r="LBD362" s="1"/>
      <c r="LBE362" s="1"/>
      <c r="LBF362" s="1"/>
      <c r="LBG362" s="1"/>
      <c r="LBH362" s="1"/>
      <c r="LBI362" s="1"/>
      <c r="LBJ362" s="1"/>
      <c r="LBK362" s="1"/>
      <c r="LBL362" s="1"/>
      <c r="LBM362" s="1"/>
      <c r="LBN362" s="1"/>
      <c r="LBO362" s="1"/>
      <c r="LBP362" s="1"/>
      <c r="LBQ362" s="1"/>
      <c r="LBR362" s="1"/>
      <c r="LBS362" s="1"/>
      <c r="LBT362" s="1"/>
      <c r="LBU362" s="1"/>
      <c r="LBV362" s="1"/>
      <c r="LBW362" s="1"/>
      <c r="LBX362" s="1"/>
      <c r="LBY362" s="1"/>
      <c r="LBZ362" s="1"/>
      <c r="LCA362" s="1"/>
      <c r="LCB362" s="1"/>
      <c r="LCC362" s="1"/>
      <c r="LCD362" s="1"/>
      <c r="LCE362" s="1"/>
      <c r="LCF362" s="1"/>
      <c r="LCG362" s="1"/>
      <c r="LCH362" s="1"/>
      <c r="LCI362" s="1"/>
      <c r="LCJ362" s="1"/>
      <c r="LCK362" s="1"/>
      <c r="LCL362" s="1"/>
      <c r="LCM362" s="1"/>
      <c r="LCN362" s="1"/>
      <c r="LCO362" s="1"/>
      <c r="LCP362" s="1"/>
      <c r="LCQ362" s="1"/>
      <c r="LCR362" s="1"/>
      <c r="LCS362" s="1"/>
      <c r="LCT362" s="1"/>
      <c r="LCU362" s="1"/>
      <c r="LCV362" s="1"/>
      <c r="LCW362" s="1"/>
      <c r="LCX362" s="1"/>
      <c r="LCY362" s="1"/>
      <c r="LCZ362" s="1"/>
      <c r="LDA362" s="1"/>
      <c r="LDB362" s="1"/>
      <c r="LDC362" s="1"/>
      <c r="LDD362" s="1"/>
      <c r="LDE362" s="1"/>
      <c r="LDF362" s="1"/>
      <c r="LDG362" s="1"/>
      <c r="LDH362" s="1"/>
      <c r="LDI362" s="1"/>
      <c r="LDJ362" s="1"/>
      <c r="LDK362" s="1"/>
      <c r="LDL362" s="1"/>
      <c r="LDM362" s="1"/>
      <c r="LDN362" s="1"/>
      <c r="LDO362" s="1"/>
      <c r="LDP362" s="1"/>
      <c r="LDQ362" s="1"/>
      <c r="LDR362" s="1"/>
      <c r="LDS362" s="1"/>
      <c r="LDT362" s="1"/>
      <c r="LDU362" s="1"/>
      <c r="LDV362" s="1"/>
      <c r="LDW362" s="1"/>
      <c r="LDX362" s="1"/>
      <c r="LDY362" s="1"/>
      <c r="LDZ362" s="1"/>
      <c r="LEA362" s="1"/>
      <c r="LEB362" s="1"/>
      <c r="LEC362" s="1"/>
      <c r="LED362" s="1"/>
      <c r="LEE362" s="1"/>
      <c r="LEF362" s="1"/>
      <c r="LEG362" s="1"/>
      <c r="LEH362" s="1"/>
      <c r="LEI362" s="1"/>
      <c r="LEJ362" s="1"/>
      <c r="LEK362" s="1"/>
      <c r="LEL362" s="1"/>
      <c r="LEM362" s="1"/>
      <c r="LEN362" s="1"/>
      <c r="LEO362" s="1"/>
      <c r="LEP362" s="1"/>
      <c r="LEQ362" s="1"/>
      <c r="LER362" s="1"/>
      <c r="LES362" s="1"/>
      <c r="LET362" s="1"/>
      <c r="LEU362" s="1"/>
      <c r="LEV362" s="1"/>
      <c r="LEW362" s="1"/>
      <c r="LEX362" s="1"/>
      <c r="LEY362" s="1"/>
      <c r="LEZ362" s="1"/>
      <c r="LFA362" s="1"/>
      <c r="LFB362" s="1"/>
      <c r="LFC362" s="1"/>
      <c r="LFD362" s="1"/>
      <c r="LFE362" s="1"/>
      <c r="LFF362" s="1"/>
      <c r="LFG362" s="1"/>
      <c r="LFH362" s="1"/>
      <c r="LFI362" s="1"/>
      <c r="LFJ362" s="1"/>
      <c r="LFK362" s="1"/>
      <c r="LFL362" s="1"/>
      <c r="LFM362" s="1"/>
      <c r="LFN362" s="1"/>
      <c r="LFO362" s="1"/>
      <c r="LFP362" s="1"/>
      <c r="LFQ362" s="1"/>
      <c r="LFR362" s="1"/>
      <c r="LFS362" s="1"/>
      <c r="LFT362" s="1"/>
      <c r="LFU362" s="1"/>
      <c r="LFV362" s="1"/>
      <c r="LFW362" s="1"/>
      <c r="LFX362" s="1"/>
      <c r="LFY362" s="1"/>
      <c r="LFZ362" s="1"/>
      <c r="LGA362" s="1"/>
      <c r="LGB362" s="1"/>
      <c r="LGC362" s="1"/>
      <c r="LGD362" s="1"/>
      <c r="LGE362" s="1"/>
      <c r="LGF362" s="1"/>
      <c r="LGG362" s="1"/>
      <c r="LGH362" s="1"/>
      <c r="LGI362" s="1"/>
      <c r="LGJ362" s="1"/>
      <c r="LGK362" s="1"/>
      <c r="LGL362" s="1"/>
      <c r="LGM362" s="1"/>
      <c r="LGN362" s="1"/>
      <c r="LGO362" s="1"/>
      <c r="LGP362" s="1"/>
      <c r="LGQ362" s="1"/>
      <c r="LGR362" s="1"/>
      <c r="LGS362" s="1"/>
      <c r="LGT362" s="1"/>
      <c r="LGU362" s="1"/>
      <c r="LGV362" s="1"/>
      <c r="LGW362" s="1"/>
      <c r="LGX362" s="1"/>
      <c r="LGY362" s="1"/>
      <c r="LGZ362" s="1"/>
      <c r="LHA362" s="1"/>
      <c r="LHB362" s="1"/>
      <c r="LHC362" s="1"/>
      <c r="LHD362" s="1"/>
      <c r="LHE362" s="1"/>
      <c r="LHF362" s="1"/>
      <c r="LHG362" s="1"/>
      <c r="LHH362" s="1"/>
      <c r="LHI362" s="1"/>
      <c r="LHJ362" s="1"/>
      <c r="LHK362" s="1"/>
      <c r="LHL362" s="1"/>
      <c r="LHM362" s="1"/>
      <c r="LHN362" s="1"/>
      <c r="LHO362" s="1"/>
      <c r="LHP362" s="1"/>
      <c r="LHQ362" s="1"/>
      <c r="LHR362" s="1"/>
      <c r="LHS362" s="1"/>
      <c r="LHT362" s="1"/>
      <c r="LHU362" s="1"/>
      <c r="LHV362" s="1"/>
      <c r="LHW362" s="1"/>
      <c r="LHX362" s="1"/>
      <c r="LHY362" s="1"/>
      <c r="LHZ362" s="1"/>
      <c r="LIA362" s="1"/>
      <c r="LIB362" s="1"/>
      <c r="LIC362" s="1"/>
      <c r="LID362" s="1"/>
      <c r="LIE362" s="1"/>
      <c r="LIF362" s="1"/>
      <c r="LIG362" s="1"/>
      <c r="LIH362" s="1"/>
      <c r="LII362" s="1"/>
      <c r="LIJ362" s="1"/>
      <c r="LIK362" s="1"/>
      <c r="LIL362" s="1"/>
      <c r="LIM362" s="1"/>
      <c r="LIN362" s="1"/>
      <c r="LIO362" s="1"/>
      <c r="LIP362" s="1"/>
      <c r="LIQ362" s="1"/>
      <c r="LIR362" s="1"/>
      <c r="LIS362" s="1"/>
      <c r="LIT362" s="1"/>
      <c r="LIU362" s="1"/>
      <c r="LIV362" s="1"/>
      <c r="LIW362" s="1"/>
      <c r="LIX362" s="1"/>
      <c r="LIY362" s="1"/>
      <c r="LIZ362" s="1"/>
      <c r="LJA362" s="1"/>
      <c r="LJB362" s="1"/>
      <c r="LJC362" s="1"/>
      <c r="LJD362" s="1"/>
      <c r="LJE362" s="1"/>
      <c r="LJF362" s="1"/>
      <c r="LJG362" s="1"/>
      <c r="LJH362" s="1"/>
      <c r="LJI362" s="1"/>
      <c r="LJJ362" s="1"/>
      <c r="LJK362" s="1"/>
      <c r="LJL362" s="1"/>
      <c r="LJM362" s="1"/>
      <c r="LJN362" s="1"/>
      <c r="LJO362" s="1"/>
      <c r="LJP362" s="1"/>
      <c r="LJQ362" s="1"/>
      <c r="LJR362" s="1"/>
      <c r="LJS362" s="1"/>
      <c r="LJT362" s="1"/>
      <c r="LJU362" s="1"/>
      <c r="LJV362" s="1"/>
      <c r="LJW362" s="1"/>
      <c r="LJX362" s="1"/>
      <c r="LJY362" s="1"/>
      <c r="LJZ362" s="1"/>
      <c r="LKA362" s="1"/>
      <c r="LKB362" s="1"/>
      <c r="LKC362" s="1"/>
      <c r="LKD362" s="1"/>
      <c r="LKE362" s="1"/>
      <c r="LKF362" s="1"/>
      <c r="LKG362" s="1"/>
      <c r="LKH362" s="1"/>
      <c r="LKI362" s="1"/>
      <c r="LKJ362" s="1"/>
      <c r="LKK362" s="1"/>
      <c r="LKL362" s="1"/>
      <c r="LKM362" s="1"/>
      <c r="LKN362" s="1"/>
      <c r="LKO362" s="1"/>
      <c r="LKP362" s="1"/>
      <c r="LKQ362" s="1"/>
      <c r="LKR362" s="1"/>
      <c r="LKS362" s="1"/>
      <c r="LKT362" s="1"/>
      <c r="LKU362" s="1"/>
      <c r="LKV362" s="1"/>
      <c r="LKW362" s="1"/>
      <c r="LKX362" s="1"/>
      <c r="LKY362" s="1"/>
      <c r="LKZ362" s="1"/>
      <c r="LLA362" s="1"/>
      <c r="LLB362" s="1"/>
      <c r="LLC362" s="1"/>
      <c r="LLD362" s="1"/>
      <c r="LLE362" s="1"/>
      <c r="LLF362" s="1"/>
      <c r="LLG362" s="1"/>
      <c r="LLH362" s="1"/>
      <c r="LLI362" s="1"/>
      <c r="LLJ362" s="1"/>
      <c r="LLK362" s="1"/>
      <c r="LLL362" s="1"/>
      <c r="LLM362" s="1"/>
      <c r="LLN362" s="1"/>
      <c r="LLO362" s="1"/>
      <c r="LLP362" s="1"/>
      <c r="LLQ362" s="1"/>
      <c r="LLR362" s="1"/>
      <c r="LLS362" s="1"/>
      <c r="LLT362" s="1"/>
      <c r="LLU362" s="1"/>
      <c r="LLV362" s="1"/>
      <c r="LLW362" s="1"/>
      <c r="LLX362" s="1"/>
      <c r="LLY362" s="1"/>
      <c r="LLZ362" s="1"/>
      <c r="LMA362" s="1"/>
      <c r="LMB362" s="1"/>
      <c r="LMC362" s="1"/>
      <c r="LMD362" s="1"/>
      <c r="LME362" s="1"/>
      <c r="LMF362" s="1"/>
      <c r="LMG362" s="1"/>
      <c r="LMH362" s="1"/>
      <c r="LMI362" s="1"/>
      <c r="LMJ362" s="1"/>
      <c r="LMK362" s="1"/>
      <c r="LML362" s="1"/>
      <c r="LMM362" s="1"/>
      <c r="LMN362" s="1"/>
      <c r="LMO362" s="1"/>
      <c r="LMP362" s="1"/>
      <c r="LMQ362" s="1"/>
      <c r="LMR362" s="1"/>
      <c r="LMS362" s="1"/>
      <c r="LMT362" s="1"/>
      <c r="LMU362" s="1"/>
      <c r="LMV362" s="1"/>
      <c r="LMW362" s="1"/>
      <c r="LMX362" s="1"/>
      <c r="LMY362" s="1"/>
      <c r="LMZ362" s="1"/>
      <c r="LNA362" s="1"/>
      <c r="LNB362" s="1"/>
      <c r="LNC362" s="1"/>
      <c r="LND362" s="1"/>
      <c r="LNE362" s="1"/>
      <c r="LNF362" s="1"/>
      <c r="LNG362" s="1"/>
      <c r="LNH362" s="1"/>
      <c r="LNI362" s="1"/>
      <c r="LNJ362" s="1"/>
      <c r="LNK362" s="1"/>
      <c r="LNL362" s="1"/>
      <c r="LNM362" s="1"/>
      <c r="LNN362" s="1"/>
      <c r="LNO362" s="1"/>
      <c r="LNP362" s="1"/>
      <c r="LNQ362" s="1"/>
      <c r="LNR362" s="1"/>
      <c r="LNS362" s="1"/>
      <c r="LNT362" s="1"/>
      <c r="LNU362" s="1"/>
      <c r="LNV362" s="1"/>
      <c r="LNW362" s="1"/>
      <c r="LNX362" s="1"/>
      <c r="LNY362" s="1"/>
      <c r="LNZ362" s="1"/>
      <c r="LOA362" s="1"/>
      <c r="LOB362" s="1"/>
      <c r="LOC362" s="1"/>
      <c r="LOD362" s="1"/>
      <c r="LOE362" s="1"/>
      <c r="LOF362" s="1"/>
      <c r="LOG362" s="1"/>
      <c r="LOH362" s="1"/>
      <c r="LOI362" s="1"/>
      <c r="LOJ362" s="1"/>
      <c r="LOK362" s="1"/>
      <c r="LOL362" s="1"/>
      <c r="LOM362" s="1"/>
      <c r="LON362" s="1"/>
      <c r="LOO362" s="1"/>
      <c r="LOP362" s="1"/>
      <c r="LOQ362" s="1"/>
      <c r="LOR362" s="1"/>
      <c r="LOS362" s="1"/>
      <c r="LOT362" s="1"/>
      <c r="LOU362" s="1"/>
      <c r="LOV362" s="1"/>
      <c r="LOW362" s="1"/>
      <c r="LOX362" s="1"/>
      <c r="LOY362" s="1"/>
      <c r="LOZ362" s="1"/>
      <c r="LPA362" s="1"/>
      <c r="LPB362" s="1"/>
      <c r="LPC362" s="1"/>
      <c r="LPD362" s="1"/>
      <c r="LPE362" s="1"/>
      <c r="LPF362" s="1"/>
      <c r="LPG362" s="1"/>
      <c r="LPH362" s="1"/>
      <c r="LPI362" s="1"/>
      <c r="LPJ362" s="1"/>
      <c r="LPK362" s="1"/>
      <c r="LPL362" s="1"/>
      <c r="LPM362" s="1"/>
      <c r="LPN362" s="1"/>
      <c r="LPO362" s="1"/>
      <c r="LPP362" s="1"/>
      <c r="LPQ362" s="1"/>
      <c r="LPR362" s="1"/>
      <c r="LPS362" s="1"/>
      <c r="LPT362" s="1"/>
      <c r="LPU362" s="1"/>
      <c r="LPV362" s="1"/>
      <c r="LPW362" s="1"/>
      <c r="LPX362" s="1"/>
      <c r="LPY362" s="1"/>
      <c r="LPZ362" s="1"/>
      <c r="LQA362" s="1"/>
      <c r="LQB362" s="1"/>
      <c r="LQC362" s="1"/>
      <c r="LQD362" s="1"/>
      <c r="LQE362" s="1"/>
      <c r="LQF362" s="1"/>
      <c r="LQG362" s="1"/>
      <c r="LQH362" s="1"/>
      <c r="LQI362" s="1"/>
      <c r="LQJ362" s="1"/>
      <c r="LQK362" s="1"/>
      <c r="LQL362" s="1"/>
      <c r="LQM362" s="1"/>
      <c r="LQN362" s="1"/>
      <c r="LQO362" s="1"/>
      <c r="LQP362" s="1"/>
      <c r="LQQ362" s="1"/>
      <c r="LQR362" s="1"/>
      <c r="LQS362" s="1"/>
      <c r="LQT362" s="1"/>
      <c r="LQU362" s="1"/>
      <c r="LQV362" s="1"/>
      <c r="LQW362" s="1"/>
      <c r="LQX362" s="1"/>
      <c r="LQY362" s="1"/>
      <c r="LQZ362" s="1"/>
      <c r="LRA362" s="1"/>
      <c r="LRB362" s="1"/>
      <c r="LRC362" s="1"/>
      <c r="LRD362" s="1"/>
      <c r="LRE362" s="1"/>
      <c r="LRF362" s="1"/>
      <c r="LRG362" s="1"/>
      <c r="LRH362" s="1"/>
      <c r="LRI362" s="1"/>
      <c r="LRJ362" s="1"/>
      <c r="LRK362" s="1"/>
      <c r="LRL362" s="1"/>
      <c r="LRM362" s="1"/>
      <c r="LRN362" s="1"/>
      <c r="LRO362" s="1"/>
      <c r="LRP362" s="1"/>
      <c r="LRQ362" s="1"/>
      <c r="LRR362" s="1"/>
      <c r="LRS362" s="1"/>
      <c r="LRT362" s="1"/>
      <c r="LRU362" s="1"/>
      <c r="LRV362" s="1"/>
      <c r="LRW362" s="1"/>
      <c r="LRX362" s="1"/>
      <c r="LRY362" s="1"/>
      <c r="LRZ362" s="1"/>
      <c r="LSA362" s="1"/>
      <c r="LSB362" s="1"/>
      <c r="LSC362" s="1"/>
      <c r="LSD362" s="1"/>
      <c r="LSE362" s="1"/>
      <c r="LSF362" s="1"/>
      <c r="LSG362" s="1"/>
      <c r="LSH362" s="1"/>
      <c r="LSI362" s="1"/>
      <c r="LSJ362" s="1"/>
      <c r="LSK362" s="1"/>
      <c r="LSL362" s="1"/>
      <c r="LSM362" s="1"/>
      <c r="LSN362" s="1"/>
      <c r="LSO362" s="1"/>
      <c r="LSP362" s="1"/>
      <c r="LSQ362" s="1"/>
      <c r="LSR362" s="1"/>
      <c r="LSS362" s="1"/>
      <c r="LST362" s="1"/>
      <c r="LSU362" s="1"/>
      <c r="LSV362" s="1"/>
      <c r="LSW362" s="1"/>
      <c r="LSX362" s="1"/>
      <c r="LSY362" s="1"/>
      <c r="LSZ362" s="1"/>
      <c r="LTA362" s="1"/>
      <c r="LTB362" s="1"/>
      <c r="LTC362" s="1"/>
      <c r="LTD362" s="1"/>
      <c r="LTE362" s="1"/>
      <c r="LTF362" s="1"/>
      <c r="LTG362" s="1"/>
      <c r="LTH362" s="1"/>
      <c r="LTI362" s="1"/>
      <c r="LTJ362" s="1"/>
      <c r="LTK362" s="1"/>
      <c r="LTL362" s="1"/>
      <c r="LTM362" s="1"/>
      <c r="LTN362" s="1"/>
      <c r="LTO362" s="1"/>
      <c r="LTP362" s="1"/>
      <c r="LTQ362" s="1"/>
      <c r="LTR362" s="1"/>
      <c r="LTS362" s="1"/>
      <c r="LTT362" s="1"/>
      <c r="LTU362" s="1"/>
      <c r="LTV362" s="1"/>
      <c r="LTW362" s="1"/>
      <c r="LTX362" s="1"/>
      <c r="LTY362" s="1"/>
      <c r="LTZ362" s="1"/>
      <c r="LUA362" s="1"/>
      <c r="LUB362" s="1"/>
      <c r="LUC362" s="1"/>
      <c r="LUD362" s="1"/>
      <c r="LUE362" s="1"/>
      <c r="LUF362" s="1"/>
      <c r="LUG362" s="1"/>
      <c r="LUH362" s="1"/>
      <c r="LUI362" s="1"/>
      <c r="LUJ362" s="1"/>
      <c r="LUK362" s="1"/>
      <c r="LUL362" s="1"/>
      <c r="LUM362" s="1"/>
      <c r="LUN362" s="1"/>
      <c r="LUO362" s="1"/>
      <c r="LUP362" s="1"/>
      <c r="LUQ362" s="1"/>
      <c r="LUR362" s="1"/>
      <c r="LUS362" s="1"/>
      <c r="LUT362" s="1"/>
      <c r="LUU362" s="1"/>
      <c r="LUV362" s="1"/>
      <c r="LUW362" s="1"/>
      <c r="LUX362" s="1"/>
      <c r="LUY362" s="1"/>
      <c r="LUZ362" s="1"/>
      <c r="LVA362" s="1"/>
      <c r="LVB362" s="1"/>
      <c r="LVC362" s="1"/>
      <c r="LVD362" s="1"/>
      <c r="LVE362" s="1"/>
      <c r="LVF362" s="1"/>
      <c r="LVG362" s="1"/>
      <c r="LVH362" s="1"/>
      <c r="LVI362" s="1"/>
      <c r="LVJ362" s="1"/>
      <c r="LVK362" s="1"/>
      <c r="LVL362" s="1"/>
      <c r="LVM362" s="1"/>
      <c r="LVN362" s="1"/>
      <c r="LVO362" s="1"/>
      <c r="LVP362" s="1"/>
      <c r="LVQ362" s="1"/>
      <c r="LVR362" s="1"/>
      <c r="LVS362" s="1"/>
      <c r="LVT362" s="1"/>
      <c r="LVU362" s="1"/>
      <c r="LVV362" s="1"/>
      <c r="LVW362" s="1"/>
      <c r="LVX362" s="1"/>
      <c r="LVY362" s="1"/>
      <c r="LVZ362" s="1"/>
      <c r="LWA362" s="1"/>
      <c r="LWB362" s="1"/>
      <c r="LWC362" s="1"/>
      <c r="LWD362" s="1"/>
      <c r="LWE362" s="1"/>
      <c r="LWF362" s="1"/>
      <c r="LWG362" s="1"/>
      <c r="LWH362" s="1"/>
      <c r="LWI362" s="1"/>
      <c r="LWJ362" s="1"/>
      <c r="LWK362" s="1"/>
      <c r="LWL362" s="1"/>
      <c r="LWM362" s="1"/>
      <c r="LWN362" s="1"/>
      <c r="LWO362" s="1"/>
      <c r="LWP362" s="1"/>
      <c r="LWQ362" s="1"/>
      <c r="LWR362" s="1"/>
      <c r="LWS362" s="1"/>
      <c r="LWT362" s="1"/>
      <c r="LWU362" s="1"/>
      <c r="LWV362" s="1"/>
      <c r="LWW362" s="1"/>
      <c r="LWX362" s="1"/>
      <c r="LWY362" s="1"/>
      <c r="LWZ362" s="1"/>
      <c r="LXA362" s="1"/>
      <c r="LXB362" s="1"/>
      <c r="LXC362" s="1"/>
      <c r="LXD362" s="1"/>
      <c r="LXE362" s="1"/>
      <c r="LXF362" s="1"/>
      <c r="LXG362" s="1"/>
      <c r="LXH362" s="1"/>
      <c r="LXI362" s="1"/>
      <c r="LXJ362" s="1"/>
      <c r="LXK362" s="1"/>
      <c r="LXL362" s="1"/>
      <c r="LXM362" s="1"/>
      <c r="LXN362" s="1"/>
      <c r="LXO362" s="1"/>
      <c r="LXP362" s="1"/>
      <c r="LXQ362" s="1"/>
      <c r="LXR362" s="1"/>
      <c r="LXS362" s="1"/>
      <c r="LXT362" s="1"/>
      <c r="LXU362" s="1"/>
      <c r="LXV362" s="1"/>
      <c r="LXW362" s="1"/>
      <c r="LXX362" s="1"/>
      <c r="LXY362" s="1"/>
      <c r="LXZ362" s="1"/>
      <c r="LYA362" s="1"/>
      <c r="LYB362" s="1"/>
      <c r="LYC362" s="1"/>
      <c r="LYD362" s="1"/>
      <c r="LYE362" s="1"/>
      <c r="LYF362" s="1"/>
      <c r="LYG362" s="1"/>
      <c r="LYH362" s="1"/>
      <c r="LYI362" s="1"/>
      <c r="LYJ362" s="1"/>
      <c r="LYK362" s="1"/>
      <c r="LYL362" s="1"/>
      <c r="LYM362" s="1"/>
      <c r="LYN362" s="1"/>
      <c r="LYO362" s="1"/>
      <c r="LYP362" s="1"/>
      <c r="LYQ362" s="1"/>
      <c r="LYR362" s="1"/>
      <c r="LYS362" s="1"/>
      <c r="LYT362" s="1"/>
      <c r="LYU362" s="1"/>
      <c r="LYV362" s="1"/>
      <c r="LYW362" s="1"/>
      <c r="LYX362" s="1"/>
      <c r="LYY362" s="1"/>
      <c r="LYZ362" s="1"/>
      <c r="LZA362" s="1"/>
      <c r="LZB362" s="1"/>
      <c r="LZC362" s="1"/>
      <c r="LZD362" s="1"/>
      <c r="LZE362" s="1"/>
      <c r="LZF362" s="1"/>
      <c r="LZG362" s="1"/>
      <c r="LZH362" s="1"/>
      <c r="LZI362" s="1"/>
      <c r="LZJ362" s="1"/>
      <c r="LZK362" s="1"/>
      <c r="LZL362" s="1"/>
      <c r="LZM362" s="1"/>
      <c r="LZN362" s="1"/>
      <c r="LZO362" s="1"/>
      <c r="LZP362" s="1"/>
      <c r="LZQ362" s="1"/>
      <c r="LZR362" s="1"/>
      <c r="LZS362" s="1"/>
      <c r="LZT362" s="1"/>
      <c r="LZU362" s="1"/>
      <c r="LZV362" s="1"/>
      <c r="LZW362" s="1"/>
      <c r="LZX362" s="1"/>
      <c r="LZY362" s="1"/>
      <c r="LZZ362" s="1"/>
      <c r="MAA362" s="1"/>
      <c r="MAB362" s="1"/>
      <c r="MAC362" s="1"/>
      <c r="MAD362" s="1"/>
      <c r="MAE362" s="1"/>
      <c r="MAF362" s="1"/>
      <c r="MAG362" s="1"/>
      <c r="MAH362" s="1"/>
      <c r="MAI362" s="1"/>
      <c r="MAJ362" s="1"/>
      <c r="MAK362" s="1"/>
      <c r="MAL362" s="1"/>
      <c r="MAM362" s="1"/>
      <c r="MAN362" s="1"/>
      <c r="MAO362" s="1"/>
      <c r="MAP362" s="1"/>
      <c r="MAQ362" s="1"/>
      <c r="MAR362" s="1"/>
      <c r="MAS362" s="1"/>
      <c r="MAT362" s="1"/>
      <c r="MAU362" s="1"/>
      <c r="MAV362" s="1"/>
      <c r="MAW362" s="1"/>
      <c r="MAX362" s="1"/>
      <c r="MAY362" s="1"/>
      <c r="MAZ362" s="1"/>
      <c r="MBA362" s="1"/>
      <c r="MBB362" s="1"/>
      <c r="MBC362" s="1"/>
      <c r="MBD362" s="1"/>
      <c r="MBE362" s="1"/>
      <c r="MBF362" s="1"/>
      <c r="MBG362" s="1"/>
      <c r="MBH362" s="1"/>
      <c r="MBI362" s="1"/>
      <c r="MBJ362" s="1"/>
      <c r="MBK362" s="1"/>
      <c r="MBL362" s="1"/>
      <c r="MBM362" s="1"/>
      <c r="MBN362" s="1"/>
      <c r="MBO362" s="1"/>
      <c r="MBP362" s="1"/>
      <c r="MBQ362" s="1"/>
      <c r="MBR362" s="1"/>
      <c r="MBS362" s="1"/>
      <c r="MBT362" s="1"/>
      <c r="MBU362" s="1"/>
      <c r="MBV362" s="1"/>
      <c r="MBW362" s="1"/>
      <c r="MBX362" s="1"/>
      <c r="MBY362" s="1"/>
      <c r="MBZ362" s="1"/>
      <c r="MCA362" s="1"/>
      <c r="MCB362" s="1"/>
      <c r="MCC362" s="1"/>
      <c r="MCD362" s="1"/>
      <c r="MCE362" s="1"/>
      <c r="MCF362" s="1"/>
      <c r="MCG362" s="1"/>
      <c r="MCH362" s="1"/>
      <c r="MCI362" s="1"/>
      <c r="MCJ362" s="1"/>
      <c r="MCK362" s="1"/>
      <c r="MCL362" s="1"/>
      <c r="MCM362" s="1"/>
      <c r="MCN362" s="1"/>
      <c r="MCO362" s="1"/>
      <c r="MCP362" s="1"/>
      <c r="MCQ362" s="1"/>
      <c r="MCR362" s="1"/>
      <c r="MCS362" s="1"/>
      <c r="MCT362" s="1"/>
      <c r="MCU362" s="1"/>
      <c r="MCV362" s="1"/>
      <c r="MCW362" s="1"/>
      <c r="MCX362" s="1"/>
      <c r="MCY362" s="1"/>
      <c r="MCZ362" s="1"/>
      <c r="MDA362" s="1"/>
      <c r="MDB362" s="1"/>
      <c r="MDC362" s="1"/>
      <c r="MDD362" s="1"/>
      <c r="MDE362" s="1"/>
      <c r="MDF362" s="1"/>
      <c r="MDG362" s="1"/>
      <c r="MDH362" s="1"/>
      <c r="MDI362" s="1"/>
      <c r="MDJ362" s="1"/>
      <c r="MDK362" s="1"/>
      <c r="MDL362" s="1"/>
      <c r="MDM362" s="1"/>
      <c r="MDN362" s="1"/>
      <c r="MDO362" s="1"/>
      <c r="MDP362" s="1"/>
      <c r="MDQ362" s="1"/>
      <c r="MDR362" s="1"/>
      <c r="MDS362" s="1"/>
      <c r="MDT362" s="1"/>
      <c r="MDU362" s="1"/>
      <c r="MDV362" s="1"/>
      <c r="MDW362" s="1"/>
      <c r="MDX362" s="1"/>
      <c r="MDY362" s="1"/>
      <c r="MDZ362" s="1"/>
      <c r="MEA362" s="1"/>
      <c r="MEB362" s="1"/>
      <c r="MEC362" s="1"/>
      <c r="MED362" s="1"/>
      <c r="MEE362" s="1"/>
      <c r="MEF362" s="1"/>
      <c r="MEG362" s="1"/>
      <c r="MEH362" s="1"/>
      <c r="MEI362" s="1"/>
      <c r="MEJ362" s="1"/>
      <c r="MEK362" s="1"/>
      <c r="MEL362" s="1"/>
      <c r="MEM362" s="1"/>
      <c r="MEN362" s="1"/>
      <c r="MEO362" s="1"/>
      <c r="MEP362" s="1"/>
      <c r="MEQ362" s="1"/>
      <c r="MER362" s="1"/>
      <c r="MES362" s="1"/>
      <c r="MET362" s="1"/>
      <c r="MEU362" s="1"/>
      <c r="MEV362" s="1"/>
      <c r="MEW362" s="1"/>
      <c r="MEX362" s="1"/>
      <c r="MEY362" s="1"/>
      <c r="MEZ362" s="1"/>
      <c r="MFA362" s="1"/>
      <c r="MFB362" s="1"/>
      <c r="MFC362" s="1"/>
      <c r="MFD362" s="1"/>
      <c r="MFE362" s="1"/>
      <c r="MFF362" s="1"/>
      <c r="MFG362" s="1"/>
      <c r="MFH362" s="1"/>
      <c r="MFI362" s="1"/>
      <c r="MFJ362" s="1"/>
      <c r="MFK362" s="1"/>
      <c r="MFL362" s="1"/>
      <c r="MFM362" s="1"/>
      <c r="MFN362" s="1"/>
      <c r="MFO362" s="1"/>
      <c r="MFP362" s="1"/>
      <c r="MFQ362" s="1"/>
      <c r="MFR362" s="1"/>
      <c r="MFS362" s="1"/>
      <c r="MFT362" s="1"/>
      <c r="MFU362" s="1"/>
      <c r="MFV362" s="1"/>
      <c r="MFW362" s="1"/>
      <c r="MFX362" s="1"/>
      <c r="MFY362" s="1"/>
      <c r="MFZ362" s="1"/>
      <c r="MGA362" s="1"/>
      <c r="MGB362" s="1"/>
      <c r="MGC362" s="1"/>
      <c r="MGD362" s="1"/>
      <c r="MGE362" s="1"/>
      <c r="MGF362" s="1"/>
      <c r="MGG362" s="1"/>
      <c r="MGH362" s="1"/>
      <c r="MGI362" s="1"/>
      <c r="MGJ362" s="1"/>
      <c r="MGK362" s="1"/>
      <c r="MGL362" s="1"/>
      <c r="MGM362" s="1"/>
      <c r="MGN362" s="1"/>
      <c r="MGO362" s="1"/>
      <c r="MGP362" s="1"/>
      <c r="MGQ362" s="1"/>
      <c r="MGR362" s="1"/>
      <c r="MGS362" s="1"/>
      <c r="MGT362" s="1"/>
      <c r="MGU362" s="1"/>
      <c r="MGV362" s="1"/>
      <c r="MGW362" s="1"/>
      <c r="MGX362" s="1"/>
      <c r="MGY362" s="1"/>
      <c r="MGZ362" s="1"/>
      <c r="MHA362" s="1"/>
      <c r="MHB362" s="1"/>
      <c r="MHC362" s="1"/>
      <c r="MHD362" s="1"/>
      <c r="MHE362" s="1"/>
      <c r="MHF362" s="1"/>
      <c r="MHG362" s="1"/>
      <c r="MHH362" s="1"/>
      <c r="MHI362" s="1"/>
      <c r="MHJ362" s="1"/>
      <c r="MHK362" s="1"/>
      <c r="MHL362" s="1"/>
      <c r="MHM362" s="1"/>
      <c r="MHN362" s="1"/>
      <c r="MHO362" s="1"/>
      <c r="MHP362" s="1"/>
      <c r="MHQ362" s="1"/>
      <c r="MHR362" s="1"/>
      <c r="MHS362" s="1"/>
      <c r="MHT362" s="1"/>
      <c r="MHU362" s="1"/>
      <c r="MHV362" s="1"/>
      <c r="MHW362" s="1"/>
      <c r="MHX362" s="1"/>
      <c r="MHY362" s="1"/>
      <c r="MHZ362" s="1"/>
      <c r="MIA362" s="1"/>
      <c r="MIB362" s="1"/>
      <c r="MIC362" s="1"/>
      <c r="MID362" s="1"/>
      <c r="MIE362" s="1"/>
      <c r="MIF362" s="1"/>
      <c r="MIG362" s="1"/>
      <c r="MIH362" s="1"/>
      <c r="MII362" s="1"/>
      <c r="MIJ362" s="1"/>
      <c r="MIK362" s="1"/>
      <c r="MIL362" s="1"/>
      <c r="MIM362" s="1"/>
      <c r="MIN362" s="1"/>
      <c r="MIO362" s="1"/>
      <c r="MIP362" s="1"/>
      <c r="MIQ362" s="1"/>
      <c r="MIR362" s="1"/>
      <c r="MIS362" s="1"/>
      <c r="MIT362" s="1"/>
      <c r="MIU362" s="1"/>
      <c r="MIV362" s="1"/>
      <c r="MIW362" s="1"/>
      <c r="MIX362" s="1"/>
      <c r="MIY362" s="1"/>
      <c r="MIZ362" s="1"/>
      <c r="MJA362" s="1"/>
      <c r="MJB362" s="1"/>
      <c r="MJC362" s="1"/>
      <c r="MJD362" s="1"/>
      <c r="MJE362" s="1"/>
      <c r="MJF362" s="1"/>
      <c r="MJG362" s="1"/>
      <c r="MJH362" s="1"/>
      <c r="MJI362" s="1"/>
      <c r="MJJ362" s="1"/>
      <c r="MJK362" s="1"/>
      <c r="MJL362" s="1"/>
      <c r="MJM362" s="1"/>
      <c r="MJN362" s="1"/>
      <c r="MJO362" s="1"/>
      <c r="MJP362" s="1"/>
      <c r="MJQ362" s="1"/>
      <c r="MJR362" s="1"/>
      <c r="MJS362" s="1"/>
      <c r="MJT362" s="1"/>
      <c r="MJU362" s="1"/>
      <c r="MJV362" s="1"/>
      <c r="MJW362" s="1"/>
      <c r="MJX362" s="1"/>
      <c r="MJY362" s="1"/>
      <c r="MJZ362" s="1"/>
      <c r="MKA362" s="1"/>
      <c r="MKB362" s="1"/>
      <c r="MKC362" s="1"/>
      <c r="MKD362" s="1"/>
      <c r="MKE362" s="1"/>
      <c r="MKF362" s="1"/>
      <c r="MKG362" s="1"/>
      <c r="MKH362" s="1"/>
      <c r="MKI362" s="1"/>
      <c r="MKJ362" s="1"/>
      <c r="MKK362" s="1"/>
      <c r="MKL362" s="1"/>
      <c r="MKM362" s="1"/>
      <c r="MKN362" s="1"/>
      <c r="MKO362" s="1"/>
      <c r="MKP362" s="1"/>
      <c r="MKQ362" s="1"/>
      <c r="MKR362" s="1"/>
      <c r="MKS362" s="1"/>
      <c r="MKT362" s="1"/>
      <c r="MKU362" s="1"/>
      <c r="MKV362" s="1"/>
      <c r="MKW362" s="1"/>
      <c r="MKX362" s="1"/>
      <c r="MKY362" s="1"/>
      <c r="MKZ362" s="1"/>
      <c r="MLA362" s="1"/>
      <c r="MLB362" s="1"/>
      <c r="MLC362" s="1"/>
      <c r="MLD362" s="1"/>
      <c r="MLE362" s="1"/>
      <c r="MLF362" s="1"/>
      <c r="MLG362" s="1"/>
      <c r="MLH362" s="1"/>
      <c r="MLI362" s="1"/>
      <c r="MLJ362" s="1"/>
      <c r="MLK362" s="1"/>
      <c r="MLL362" s="1"/>
      <c r="MLM362" s="1"/>
      <c r="MLN362" s="1"/>
      <c r="MLO362" s="1"/>
      <c r="MLP362" s="1"/>
      <c r="MLQ362" s="1"/>
      <c r="MLR362" s="1"/>
      <c r="MLS362" s="1"/>
      <c r="MLT362" s="1"/>
      <c r="MLU362" s="1"/>
      <c r="MLV362" s="1"/>
      <c r="MLW362" s="1"/>
      <c r="MLX362" s="1"/>
      <c r="MLY362" s="1"/>
      <c r="MLZ362" s="1"/>
      <c r="MMA362" s="1"/>
      <c r="MMB362" s="1"/>
      <c r="MMC362" s="1"/>
      <c r="MMD362" s="1"/>
      <c r="MME362" s="1"/>
      <c r="MMF362" s="1"/>
      <c r="MMG362" s="1"/>
      <c r="MMH362" s="1"/>
      <c r="MMI362" s="1"/>
      <c r="MMJ362" s="1"/>
      <c r="MMK362" s="1"/>
      <c r="MML362" s="1"/>
      <c r="MMM362" s="1"/>
      <c r="MMN362" s="1"/>
      <c r="MMO362" s="1"/>
      <c r="MMP362" s="1"/>
      <c r="MMQ362" s="1"/>
      <c r="MMR362" s="1"/>
      <c r="MMS362" s="1"/>
      <c r="MMT362" s="1"/>
      <c r="MMU362" s="1"/>
      <c r="MMV362" s="1"/>
      <c r="MMW362" s="1"/>
      <c r="MMX362" s="1"/>
      <c r="MMY362" s="1"/>
      <c r="MMZ362" s="1"/>
      <c r="MNA362" s="1"/>
      <c r="MNB362" s="1"/>
      <c r="MNC362" s="1"/>
      <c r="MND362" s="1"/>
      <c r="MNE362" s="1"/>
      <c r="MNF362" s="1"/>
      <c r="MNG362" s="1"/>
      <c r="MNH362" s="1"/>
      <c r="MNI362" s="1"/>
      <c r="MNJ362" s="1"/>
      <c r="MNK362" s="1"/>
      <c r="MNL362" s="1"/>
      <c r="MNM362" s="1"/>
      <c r="MNN362" s="1"/>
      <c r="MNO362" s="1"/>
      <c r="MNP362" s="1"/>
      <c r="MNQ362" s="1"/>
      <c r="MNR362" s="1"/>
      <c r="MNS362" s="1"/>
      <c r="MNT362" s="1"/>
      <c r="MNU362" s="1"/>
      <c r="MNV362" s="1"/>
      <c r="MNW362" s="1"/>
      <c r="MNX362" s="1"/>
      <c r="MNY362" s="1"/>
      <c r="MNZ362" s="1"/>
      <c r="MOA362" s="1"/>
      <c r="MOB362" s="1"/>
      <c r="MOC362" s="1"/>
      <c r="MOD362" s="1"/>
      <c r="MOE362" s="1"/>
      <c r="MOF362" s="1"/>
      <c r="MOG362" s="1"/>
      <c r="MOH362" s="1"/>
      <c r="MOI362" s="1"/>
      <c r="MOJ362" s="1"/>
      <c r="MOK362" s="1"/>
      <c r="MOL362" s="1"/>
      <c r="MOM362" s="1"/>
      <c r="MON362" s="1"/>
      <c r="MOO362" s="1"/>
      <c r="MOP362" s="1"/>
      <c r="MOQ362" s="1"/>
      <c r="MOR362" s="1"/>
      <c r="MOS362" s="1"/>
      <c r="MOT362" s="1"/>
      <c r="MOU362" s="1"/>
      <c r="MOV362" s="1"/>
      <c r="MOW362" s="1"/>
      <c r="MOX362" s="1"/>
      <c r="MOY362" s="1"/>
      <c r="MOZ362" s="1"/>
      <c r="MPA362" s="1"/>
      <c r="MPB362" s="1"/>
      <c r="MPC362" s="1"/>
      <c r="MPD362" s="1"/>
      <c r="MPE362" s="1"/>
      <c r="MPF362" s="1"/>
      <c r="MPG362" s="1"/>
      <c r="MPH362" s="1"/>
      <c r="MPI362" s="1"/>
      <c r="MPJ362" s="1"/>
      <c r="MPK362" s="1"/>
      <c r="MPL362" s="1"/>
      <c r="MPM362" s="1"/>
      <c r="MPN362" s="1"/>
      <c r="MPO362" s="1"/>
      <c r="MPP362" s="1"/>
      <c r="MPQ362" s="1"/>
      <c r="MPR362" s="1"/>
      <c r="MPS362" s="1"/>
      <c r="MPT362" s="1"/>
      <c r="MPU362" s="1"/>
      <c r="MPV362" s="1"/>
      <c r="MPW362" s="1"/>
      <c r="MPX362" s="1"/>
      <c r="MPY362" s="1"/>
      <c r="MPZ362" s="1"/>
      <c r="MQA362" s="1"/>
      <c r="MQB362" s="1"/>
      <c r="MQC362" s="1"/>
      <c r="MQD362" s="1"/>
      <c r="MQE362" s="1"/>
      <c r="MQF362" s="1"/>
      <c r="MQG362" s="1"/>
      <c r="MQH362" s="1"/>
      <c r="MQI362" s="1"/>
      <c r="MQJ362" s="1"/>
      <c r="MQK362" s="1"/>
      <c r="MQL362" s="1"/>
      <c r="MQM362" s="1"/>
      <c r="MQN362" s="1"/>
      <c r="MQO362" s="1"/>
      <c r="MQP362" s="1"/>
      <c r="MQQ362" s="1"/>
      <c r="MQR362" s="1"/>
      <c r="MQS362" s="1"/>
      <c r="MQT362" s="1"/>
      <c r="MQU362" s="1"/>
      <c r="MQV362" s="1"/>
      <c r="MQW362" s="1"/>
      <c r="MQX362" s="1"/>
      <c r="MQY362" s="1"/>
      <c r="MQZ362" s="1"/>
      <c r="MRA362" s="1"/>
      <c r="MRB362" s="1"/>
      <c r="MRC362" s="1"/>
      <c r="MRD362" s="1"/>
      <c r="MRE362" s="1"/>
      <c r="MRF362" s="1"/>
      <c r="MRG362" s="1"/>
      <c r="MRH362" s="1"/>
      <c r="MRI362" s="1"/>
      <c r="MRJ362" s="1"/>
      <c r="MRK362" s="1"/>
      <c r="MRL362" s="1"/>
      <c r="MRM362" s="1"/>
      <c r="MRN362" s="1"/>
      <c r="MRO362" s="1"/>
      <c r="MRP362" s="1"/>
      <c r="MRQ362" s="1"/>
      <c r="MRR362" s="1"/>
      <c r="MRS362" s="1"/>
      <c r="MRT362" s="1"/>
      <c r="MRU362" s="1"/>
      <c r="MRV362" s="1"/>
      <c r="MRW362" s="1"/>
      <c r="MRX362" s="1"/>
      <c r="MRY362" s="1"/>
      <c r="MRZ362" s="1"/>
      <c r="MSA362" s="1"/>
      <c r="MSB362" s="1"/>
      <c r="MSC362" s="1"/>
      <c r="MSD362" s="1"/>
      <c r="MSE362" s="1"/>
      <c r="MSF362" s="1"/>
      <c r="MSG362" s="1"/>
      <c r="MSH362" s="1"/>
      <c r="MSI362" s="1"/>
      <c r="MSJ362" s="1"/>
      <c r="MSK362" s="1"/>
      <c r="MSL362" s="1"/>
      <c r="MSM362" s="1"/>
      <c r="MSN362" s="1"/>
      <c r="MSO362" s="1"/>
      <c r="MSP362" s="1"/>
      <c r="MSQ362" s="1"/>
      <c r="MSR362" s="1"/>
      <c r="MSS362" s="1"/>
      <c r="MST362" s="1"/>
      <c r="MSU362" s="1"/>
      <c r="MSV362" s="1"/>
      <c r="MSW362" s="1"/>
      <c r="MSX362" s="1"/>
      <c r="MSY362" s="1"/>
      <c r="MSZ362" s="1"/>
      <c r="MTA362" s="1"/>
      <c r="MTB362" s="1"/>
      <c r="MTC362" s="1"/>
      <c r="MTD362" s="1"/>
      <c r="MTE362" s="1"/>
      <c r="MTF362" s="1"/>
      <c r="MTG362" s="1"/>
      <c r="MTH362" s="1"/>
      <c r="MTI362" s="1"/>
      <c r="MTJ362" s="1"/>
      <c r="MTK362" s="1"/>
      <c r="MTL362" s="1"/>
      <c r="MTM362" s="1"/>
      <c r="MTN362" s="1"/>
      <c r="MTO362" s="1"/>
      <c r="MTP362" s="1"/>
      <c r="MTQ362" s="1"/>
      <c r="MTR362" s="1"/>
      <c r="MTS362" s="1"/>
      <c r="MTT362" s="1"/>
      <c r="MTU362" s="1"/>
      <c r="MTV362" s="1"/>
      <c r="MTW362" s="1"/>
      <c r="MTX362" s="1"/>
      <c r="MTY362" s="1"/>
      <c r="MTZ362" s="1"/>
      <c r="MUA362" s="1"/>
      <c r="MUB362" s="1"/>
      <c r="MUC362" s="1"/>
      <c r="MUD362" s="1"/>
      <c r="MUE362" s="1"/>
      <c r="MUF362" s="1"/>
      <c r="MUG362" s="1"/>
      <c r="MUH362" s="1"/>
      <c r="MUI362" s="1"/>
      <c r="MUJ362" s="1"/>
      <c r="MUK362" s="1"/>
      <c r="MUL362" s="1"/>
      <c r="MUM362" s="1"/>
      <c r="MUN362" s="1"/>
      <c r="MUO362" s="1"/>
      <c r="MUP362" s="1"/>
      <c r="MUQ362" s="1"/>
      <c r="MUR362" s="1"/>
      <c r="MUS362" s="1"/>
      <c r="MUT362" s="1"/>
      <c r="MUU362" s="1"/>
      <c r="MUV362" s="1"/>
      <c r="MUW362" s="1"/>
      <c r="MUX362" s="1"/>
      <c r="MUY362" s="1"/>
      <c r="MUZ362" s="1"/>
      <c r="MVA362" s="1"/>
      <c r="MVB362" s="1"/>
      <c r="MVC362" s="1"/>
      <c r="MVD362" s="1"/>
      <c r="MVE362" s="1"/>
      <c r="MVF362" s="1"/>
      <c r="MVG362" s="1"/>
      <c r="MVH362" s="1"/>
      <c r="MVI362" s="1"/>
      <c r="MVJ362" s="1"/>
      <c r="MVK362" s="1"/>
      <c r="MVL362" s="1"/>
      <c r="MVM362" s="1"/>
      <c r="MVN362" s="1"/>
      <c r="MVO362" s="1"/>
      <c r="MVP362" s="1"/>
      <c r="MVQ362" s="1"/>
      <c r="MVR362" s="1"/>
      <c r="MVS362" s="1"/>
      <c r="MVT362" s="1"/>
      <c r="MVU362" s="1"/>
      <c r="MVV362" s="1"/>
      <c r="MVW362" s="1"/>
      <c r="MVX362" s="1"/>
      <c r="MVY362" s="1"/>
      <c r="MVZ362" s="1"/>
      <c r="MWA362" s="1"/>
      <c r="MWB362" s="1"/>
      <c r="MWC362" s="1"/>
      <c r="MWD362" s="1"/>
      <c r="MWE362" s="1"/>
      <c r="MWF362" s="1"/>
      <c r="MWG362" s="1"/>
      <c r="MWH362" s="1"/>
      <c r="MWI362" s="1"/>
      <c r="MWJ362" s="1"/>
      <c r="MWK362" s="1"/>
      <c r="MWL362" s="1"/>
      <c r="MWM362" s="1"/>
      <c r="MWN362" s="1"/>
      <c r="MWO362" s="1"/>
      <c r="MWP362" s="1"/>
      <c r="MWQ362" s="1"/>
      <c r="MWR362" s="1"/>
      <c r="MWS362" s="1"/>
      <c r="MWT362" s="1"/>
      <c r="MWU362" s="1"/>
      <c r="MWV362" s="1"/>
      <c r="MWW362" s="1"/>
      <c r="MWX362" s="1"/>
      <c r="MWY362" s="1"/>
      <c r="MWZ362" s="1"/>
      <c r="MXA362" s="1"/>
      <c r="MXB362" s="1"/>
      <c r="MXC362" s="1"/>
      <c r="MXD362" s="1"/>
      <c r="MXE362" s="1"/>
      <c r="MXF362" s="1"/>
      <c r="MXG362" s="1"/>
      <c r="MXH362" s="1"/>
      <c r="MXI362" s="1"/>
      <c r="MXJ362" s="1"/>
      <c r="MXK362" s="1"/>
      <c r="MXL362" s="1"/>
      <c r="MXM362" s="1"/>
      <c r="MXN362" s="1"/>
      <c r="MXO362" s="1"/>
      <c r="MXP362" s="1"/>
      <c r="MXQ362" s="1"/>
      <c r="MXR362" s="1"/>
      <c r="MXS362" s="1"/>
      <c r="MXT362" s="1"/>
      <c r="MXU362" s="1"/>
      <c r="MXV362" s="1"/>
      <c r="MXW362" s="1"/>
      <c r="MXX362" s="1"/>
      <c r="MXY362" s="1"/>
      <c r="MXZ362" s="1"/>
      <c r="MYA362" s="1"/>
      <c r="MYB362" s="1"/>
      <c r="MYC362" s="1"/>
      <c r="MYD362" s="1"/>
      <c r="MYE362" s="1"/>
      <c r="MYF362" s="1"/>
      <c r="MYG362" s="1"/>
      <c r="MYH362" s="1"/>
      <c r="MYI362" s="1"/>
      <c r="MYJ362" s="1"/>
      <c r="MYK362" s="1"/>
      <c r="MYL362" s="1"/>
      <c r="MYM362" s="1"/>
      <c r="MYN362" s="1"/>
      <c r="MYO362" s="1"/>
      <c r="MYP362" s="1"/>
      <c r="MYQ362" s="1"/>
      <c r="MYR362" s="1"/>
      <c r="MYS362" s="1"/>
      <c r="MYT362" s="1"/>
      <c r="MYU362" s="1"/>
      <c r="MYV362" s="1"/>
      <c r="MYW362" s="1"/>
      <c r="MYX362" s="1"/>
      <c r="MYY362" s="1"/>
      <c r="MYZ362" s="1"/>
      <c r="MZA362" s="1"/>
      <c r="MZB362" s="1"/>
      <c r="MZC362" s="1"/>
      <c r="MZD362" s="1"/>
      <c r="MZE362" s="1"/>
      <c r="MZF362" s="1"/>
      <c r="MZG362" s="1"/>
      <c r="MZH362" s="1"/>
      <c r="MZI362" s="1"/>
      <c r="MZJ362" s="1"/>
      <c r="MZK362" s="1"/>
      <c r="MZL362" s="1"/>
      <c r="MZM362" s="1"/>
      <c r="MZN362" s="1"/>
      <c r="MZO362" s="1"/>
      <c r="MZP362" s="1"/>
      <c r="MZQ362" s="1"/>
      <c r="MZR362" s="1"/>
      <c r="MZS362" s="1"/>
      <c r="MZT362" s="1"/>
      <c r="MZU362" s="1"/>
      <c r="MZV362" s="1"/>
      <c r="MZW362" s="1"/>
      <c r="MZX362" s="1"/>
      <c r="MZY362" s="1"/>
      <c r="MZZ362" s="1"/>
      <c r="NAA362" s="1"/>
      <c r="NAB362" s="1"/>
      <c r="NAC362" s="1"/>
      <c r="NAD362" s="1"/>
      <c r="NAE362" s="1"/>
      <c r="NAF362" s="1"/>
      <c r="NAG362" s="1"/>
      <c r="NAH362" s="1"/>
      <c r="NAI362" s="1"/>
      <c r="NAJ362" s="1"/>
      <c r="NAK362" s="1"/>
      <c r="NAL362" s="1"/>
      <c r="NAM362" s="1"/>
      <c r="NAN362" s="1"/>
      <c r="NAO362" s="1"/>
      <c r="NAP362" s="1"/>
      <c r="NAQ362" s="1"/>
      <c r="NAR362" s="1"/>
      <c r="NAS362" s="1"/>
      <c r="NAT362" s="1"/>
      <c r="NAU362" s="1"/>
      <c r="NAV362" s="1"/>
      <c r="NAW362" s="1"/>
      <c r="NAX362" s="1"/>
      <c r="NAY362" s="1"/>
      <c r="NAZ362" s="1"/>
      <c r="NBA362" s="1"/>
      <c r="NBB362" s="1"/>
      <c r="NBC362" s="1"/>
      <c r="NBD362" s="1"/>
      <c r="NBE362" s="1"/>
      <c r="NBF362" s="1"/>
      <c r="NBG362" s="1"/>
      <c r="NBH362" s="1"/>
      <c r="NBI362" s="1"/>
      <c r="NBJ362" s="1"/>
      <c r="NBK362" s="1"/>
      <c r="NBL362" s="1"/>
      <c r="NBM362" s="1"/>
      <c r="NBN362" s="1"/>
      <c r="NBO362" s="1"/>
      <c r="NBP362" s="1"/>
      <c r="NBQ362" s="1"/>
      <c r="NBR362" s="1"/>
      <c r="NBS362" s="1"/>
      <c r="NBT362" s="1"/>
      <c r="NBU362" s="1"/>
      <c r="NBV362" s="1"/>
      <c r="NBW362" s="1"/>
      <c r="NBX362" s="1"/>
      <c r="NBY362" s="1"/>
      <c r="NBZ362" s="1"/>
      <c r="NCA362" s="1"/>
      <c r="NCB362" s="1"/>
      <c r="NCC362" s="1"/>
      <c r="NCD362" s="1"/>
      <c r="NCE362" s="1"/>
      <c r="NCF362" s="1"/>
      <c r="NCG362" s="1"/>
      <c r="NCH362" s="1"/>
      <c r="NCI362" s="1"/>
      <c r="NCJ362" s="1"/>
      <c r="NCK362" s="1"/>
      <c r="NCL362" s="1"/>
      <c r="NCM362" s="1"/>
      <c r="NCN362" s="1"/>
      <c r="NCO362" s="1"/>
      <c r="NCP362" s="1"/>
      <c r="NCQ362" s="1"/>
      <c r="NCR362" s="1"/>
      <c r="NCS362" s="1"/>
      <c r="NCT362" s="1"/>
      <c r="NCU362" s="1"/>
      <c r="NCV362" s="1"/>
      <c r="NCW362" s="1"/>
      <c r="NCX362" s="1"/>
      <c r="NCY362" s="1"/>
      <c r="NCZ362" s="1"/>
      <c r="NDA362" s="1"/>
      <c r="NDB362" s="1"/>
      <c r="NDC362" s="1"/>
      <c r="NDD362" s="1"/>
      <c r="NDE362" s="1"/>
      <c r="NDF362" s="1"/>
      <c r="NDG362" s="1"/>
      <c r="NDH362" s="1"/>
      <c r="NDI362" s="1"/>
      <c r="NDJ362" s="1"/>
      <c r="NDK362" s="1"/>
      <c r="NDL362" s="1"/>
      <c r="NDM362" s="1"/>
      <c r="NDN362" s="1"/>
      <c r="NDO362" s="1"/>
      <c r="NDP362" s="1"/>
      <c r="NDQ362" s="1"/>
      <c r="NDR362" s="1"/>
      <c r="NDS362" s="1"/>
      <c r="NDT362" s="1"/>
      <c r="NDU362" s="1"/>
      <c r="NDV362" s="1"/>
      <c r="NDW362" s="1"/>
      <c r="NDX362" s="1"/>
      <c r="NDY362" s="1"/>
      <c r="NDZ362" s="1"/>
      <c r="NEA362" s="1"/>
      <c r="NEB362" s="1"/>
      <c r="NEC362" s="1"/>
      <c r="NED362" s="1"/>
      <c r="NEE362" s="1"/>
      <c r="NEF362" s="1"/>
      <c r="NEG362" s="1"/>
      <c r="NEH362" s="1"/>
      <c r="NEI362" s="1"/>
      <c r="NEJ362" s="1"/>
      <c r="NEK362" s="1"/>
      <c r="NEL362" s="1"/>
      <c r="NEM362" s="1"/>
      <c r="NEN362" s="1"/>
      <c r="NEO362" s="1"/>
      <c r="NEP362" s="1"/>
      <c r="NEQ362" s="1"/>
      <c r="NER362" s="1"/>
      <c r="NES362" s="1"/>
      <c r="NET362" s="1"/>
      <c r="NEU362" s="1"/>
      <c r="NEV362" s="1"/>
      <c r="NEW362" s="1"/>
      <c r="NEX362" s="1"/>
      <c r="NEY362" s="1"/>
      <c r="NEZ362" s="1"/>
      <c r="NFA362" s="1"/>
      <c r="NFB362" s="1"/>
      <c r="NFC362" s="1"/>
      <c r="NFD362" s="1"/>
      <c r="NFE362" s="1"/>
      <c r="NFF362" s="1"/>
      <c r="NFG362" s="1"/>
      <c r="NFH362" s="1"/>
      <c r="NFI362" s="1"/>
      <c r="NFJ362" s="1"/>
      <c r="NFK362" s="1"/>
      <c r="NFL362" s="1"/>
      <c r="NFM362" s="1"/>
      <c r="NFN362" s="1"/>
      <c r="NFO362" s="1"/>
      <c r="NFP362" s="1"/>
      <c r="NFQ362" s="1"/>
      <c r="NFR362" s="1"/>
      <c r="NFS362" s="1"/>
      <c r="NFT362" s="1"/>
      <c r="NFU362" s="1"/>
      <c r="NFV362" s="1"/>
      <c r="NFW362" s="1"/>
      <c r="NFX362" s="1"/>
      <c r="NFY362" s="1"/>
      <c r="NFZ362" s="1"/>
      <c r="NGA362" s="1"/>
      <c r="NGB362" s="1"/>
      <c r="NGC362" s="1"/>
      <c r="NGD362" s="1"/>
      <c r="NGE362" s="1"/>
      <c r="NGF362" s="1"/>
      <c r="NGG362" s="1"/>
      <c r="NGH362" s="1"/>
      <c r="NGI362" s="1"/>
      <c r="NGJ362" s="1"/>
      <c r="NGK362" s="1"/>
      <c r="NGL362" s="1"/>
      <c r="NGM362" s="1"/>
      <c r="NGN362" s="1"/>
      <c r="NGO362" s="1"/>
      <c r="NGP362" s="1"/>
      <c r="NGQ362" s="1"/>
      <c r="NGR362" s="1"/>
      <c r="NGS362" s="1"/>
      <c r="NGT362" s="1"/>
      <c r="NGU362" s="1"/>
      <c r="NGV362" s="1"/>
      <c r="NGW362" s="1"/>
      <c r="NGX362" s="1"/>
      <c r="NGY362" s="1"/>
      <c r="NGZ362" s="1"/>
      <c r="NHA362" s="1"/>
      <c r="NHB362" s="1"/>
      <c r="NHC362" s="1"/>
      <c r="NHD362" s="1"/>
      <c r="NHE362" s="1"/>
      <c r="NHF362" s="1"/>
      <c r="NHG362" s="1"/>
      <c r="NHH362" s="1"/>
      <c r="NHI362" s="1"/>
      <c r="NHJ362" s="1"/>
      <c r="NHK362" s="1"/>
      <c r="NHL362" s="1"/>
      <c r="NHM362" s="1"/>
      <c r="NHN362" s="1"/>
      <c r="NHO362" s="1"/>
      <c r="NHP362" s="1"/>
      <c r="NHQ362" s="1"/>
      <c r="NHR362" s="1"/>
      <c r="NHS362" s="1"/>
      <c r="NHT362" s="1"/>
      <c r="NHU362" s="1"/>
      <c r="NHV362" s="1"/>
      <c r="NHW362" s="1"/>
      <c r="NHX362" s="1"/>
      <c r="NHY362" s="1"/>
      <c r="NHZ362" s="1"/>
      <c r="NIA362" s="1"/>
      <c r="NIB362" s="1"/>
      <c r="NIC362" s="1"/>
      <c r="NID362" s="1"/>
      <c r="NIE362" s="1"/>
      <c r="NIF362" s="1"/>
      <c r="NIG362" s="1"/>
      <c r="NIH362" s="1"/>
      <c r="NII362" s="1"/>
      <c r="NIJ362" s="1"/>
      <c r="NIK362" s="1"/>
      <c r="NIL362" s="1"/>
      <c r="NIM362" s="1"/>
      <c r="NIN362" s="1"/>
      <c r="NIO362" s="1"/>
      <c r="NIP362" s="1"/>
      <c r="NIQ362" s="1"/>
      <c r="NIR362" s="1"/>
      <c r="NIS362" s="1"/>
      <c r="NIT362" s="1"/>
      <c r="NIU362" s="1"/>
      <c r="NIV362" s="1"/>
      <c r="NIW362" s="1"/>
      <c r="NIX362" s="1"/>
      <c r="NIY362" s="1"/>
      <c r="NIZ362" s="1"/>
      <c r="NJA362" s="1"/>
      <c r="NJB362" s="1"/>
      <c r="NJC362" s="1"/>
      <c r="NJD362" s="1"/>
      <c r="NJE362" s="1"/>
      <c r="NJF362" s="1"/>
      <c r="NJG362" s="1"/>
      <c r="NJH362" s="1"/>
      <c r="NJI362" s="1"/>
      <c r="NJJ362" s="1"/>
      <c r="NJK362" s="1"/>
      <c r="NJL362" s="1"/>
      <c r="NJM362" s="1"/>
      <c r="NJN362" s="1"/>
      <c r="NJO362" s="1"/>
      <c r="NJP362" s="1"/>
      <c r="NJQ362" s="1"/>
      <c r="NJR362" s="1"/>
      <c r="NJS362" s="1"/>
      <c r="NJT362" s="1"/>
      <c r="NJU362" s="1"/>
      <c r="NJV362" s="1"/>
      <c r="NJW362" s="1"/>
      <c r="NJX362" s="1"/>
      <c r="NJY362" s="1"/>
      <c r="NJZ362" s="1"/>
      <c r="NKA362" s="1"/>
      <c r="NKB362" s="1"/>
      <c r="NKC362" s="1"/>
      <c r="NKD362" s="1"/>
      <c r="NKE362" s="1"/>
      <c r="NKF362" s="1"/>
      <c r="NKG362" s="1"/>
      <c r="NKH362" s="1"/>
      <c r="NKI362" s="1"/>
      <c r="NKJ362" s="1"/>
      <c r="NKK362" s="1"/>
      <c r="NKL362" s="1"/>
      <c r="NKM362" s="1"/>
      <c r="NKN362" s="1"/>
      <c r="NKO362" s="1"/>
      <c r="NKP362" s="1"/>
      <c r="NKQ362" s="1"/>
      <c r="NKR362" s="1"/>
      <c r="NKS362" s="1"/>
      <c r="NKT362" s="1"/>
      <c r="NKU362" s="1"/>
      <c r="NKV362" s="1"/>
      <c r="NKW362" s="1"/>
      <c r="NKX362" s="1"/>
      <c r="NKY362" s="1"/>
      <c r="NKZ362" s="1"/>
      <c r="NLA362" s="1"/>
      <c r="NLB362" s="1"/>
      <c r="NLC362" s="1"/>
      <c r="NLD362" s="1"/>
      <c r="NLE362" s="1"/>
      <c r="NLF362" s="1"/>
      <c r="NLG362" s="1"/>
      <c r="NLH362" s="1"/>
      <c r="NLI362" s="1"/>
      <c r="NLJ362" s="1"/>
      <c r="NLK362" s="1"/>
      <c r="NLL362" s="1"/>
      <c r="NLM362" s="1"/>
      <c r="NLN362" s="1"/>
      <c r="NLO362" s="1"/>
      <c r="NLP362" s="1"/>
      <c r="NLQ362" s="1"/>
      <c r="NLR362" s="1"/>
      <c r="NLS362" s="1"/>
      <c r="NLT362" s="1"/>
      <c r="NLU362" s="1"/>
      <c r="NLV362" s="1"/>
      <c r="NLW362" s="1"/>
      <c r="NLX362" s="1"/>
      <c r="NLY362" s="1"/>
      <c r="NLZ362" s="1"/>
      <c r="NMA362" s="1"/>
      <c r="NMB362" s="1"/>
      <c r="NMC362" s="1"/>
      <c r="NMD362" s="1"/>
      <c r="NME362" s="1"/>
      <c r="NMF362" s="1"/>
      <c r="NMG362" s="1"/>
      <c r="NMH362" s="1"/>
      <c r="NMI362" s="1"/>
      <c r="NMJ362" s="1"/>
      <c r="NMK362" s="1"/>
      <c r="NML362" s="1"/>
      <c r="NMM362" s="1"/>
      <c r="NMN362" s="1"/>
      <c r="NMO362" s="1"/>
      <c r="NMP362" s="1"/>
      <c r="NMQ362" s="1"/>
      <c r="NMR362" s="1"/>
      <c r="NMS362" s="1"/>
      <c r="NMT362" s="1"/>
      <c r="NMU362" s="1"/>
      <c r="NMV362" s="1"/>
      <c r="NMW362" s="1"/>
      <c r="NMX362" s="1"/>
      <c r="NMY362" s="1"/>
      <c r="NMZ362" s="1"/>
      <c r="NNA362" s="1"/>
      <c r="NNB362" s="1"/>
      <c r="NNC362" s="1"/>
      <c r="NND362" s="1"/>
      <c r="NNE362" s="1"/>
      <c r="NNF362" s="1"/>
      <c r="NNG362" s="1"/>
      <c r="NNH362" s="1"/>
      <c r="NNI362" s="1"/>
      <c r="NNJ362" s="1"/>
      <c r="NNK362" s="1"/>
      <c r="NNL362" s="1"/>
      <c r="NNM362" s="1"/>
      <c r="NNN362" s="1"/>
      <c r="NNO362" s="1"/>
      <c r="NNP362" s="1"/>
      <c r="NNQ362" s="1"/>
      <c r="NNR362" s="1"/>
      <c r="NNS362" s="1"/>
      <c r="NNT362" s="1"/>
      <c r="NNU362" s="1"/>
      <c r="NNV362" s="1"/>
      <c r="NNW362" s="1"/>
      <c r="NNX362" s="1"/>
      <c r="NNY362" s="1"/>
      <c r="NNZ362" s="1"/>
      <c r="NOA362" s="1"/>
      <c r="NOB362" s="1"/>
      <c r="NOC362" s="1"/>
      <c r="NOD362" s="1"/>
      <c r="NOE362" s="1"/>
      <c r="NOF362" s="1"/>
      <c r="NOG362" s="1"/>
      <c r="NOH362" s="1"/>
      <c r="NOI362" s="1"/>
      <c r="NOJ362" s="1"/>
      <c r="NOK362" s="1"/>
      <c r="NOL362" s="1"/>
      <c r="NOM362" s="1"/>
      <c r="NON362" s="1"/>
      <c r="NOO362" s="1"/>
      <c r="NOP362" s="1"/>
      <c r="NOQ362" s="1"/>
      <c r="NOR362" s="1"/>
      <c r="NOS362" s="1"/>
      <c r="NOT362" s="1"/>
      <c r="NOU362" s="1"/>
      <c r="NOV362" s="1"/>
      <c r="NOW362" s="1"/>
      <c r="NOX362" s="1"/>
      <c r="NOY362" s="1"/>
      <c r="NOZ362" s="1"/>
      <c r="NPA362" s="1"/>
      <c r="NPB362" s="1"/>
      <c r="NPC362" s="1"/>
      <c r="NPD362" s="1"/>
      <c r="NPE362" s="1"/>
      <c r="NPF362" s="1"/>
      <c r="NPG362" s="1"/>
      <c r="NPH362" s="1"/>
      <c r="NPI362" s="1"/>
      <c r="NPJ362" s="1"/>
      <c r="NPK362" s="1"/>
      <c r="NPL362" s="1"/>
      <c r="NPM362" s="1"/>
      <c r="NPN362" s="1"/>
      <c r="NPO362" s="1"/>
      <c r="NPP362" s="1"/>
      <c r="NPQ362" s="1"/>
      <c r="NPR362" s="1"/>
      <c r="NPS362" s="1"/>
      <c r="NPT362" s="1"/>
      <c r="NPU362" s="1"/>
      <c r="NPV362" s="1"/>
      <c r="NPW362" s="1"/>
      <c r="NPX362" s="1"/>
      <c r="NPY362" s="1"/>
      <c r="NPZ362" s="1"/>
      <c r="NQA362" s="1"/>
      <c r="NQB362" s="1"/>
      <c r="NQC362" s="1"/>
      <c r="NQD362" s="1"/>
      <c r="NQE362" s="1"/>
      <c r="NQF362" s="1"/>
      <c r="NQG362" s="1"/>
      <c r="NQH362" s="1"/>
      <c r="NQI362" s="1"/>
      <c r="NQJ362" s="1"/>
      <c r="NQK362" s="1"/>
      <c r="NQL362" s="1"/>
      <c r="NQM362" s="1"/>
      <c r="NQN362" s="1"/>
      <c r="NQO362" s="1"/>
      <c r="NQP362" s="1"/>
      <c r="NQQ362" s="1"/>
      <c r="NQR362" s="1"/>
      <c r="NQS362" s="1"/>
      <c r="NQT362" s="1"/>
      <c r="NQU362" s="1"/>
      <c r="NQV362" s="1"/>
      <c r="NQW362" s="1"/>
      <c r="NQX362" s="1"/>
      <c r="NQY362" s="1"/>
      <c r="NQZ362" s="1"/>
      <c r="NRA362" s="1"/>
      <c r="NRB362" s="1"/>
      <c r="NRC362" s="1"/>
      <c r="NRD362" s="1"/>
      <c r="NRE362" s="1"/>
      <c r="NRF362" s="1"/>
      <c r="NRG362" s="1"/>
      <c r="NRH362" s="1"/>
      <c r="NRI362" s="1"/>
      <c r="NRJ362" s="1"/>
      <c r="NRK362" s="1"/>
      <c r="NRL362" s="1"/>
      <c r="NRM362" s="1"/>
      <c r="NRN362" s="1"/>
      <c r="NRO362" s="1"/>
      <c r="NRP362" s="1"/>
      <c r="NRQ362" s="1"/>
      <c r="NRR362" s="1"/>
      <c r="NRS362" s="1"/>
      <c r="NRT362" s="1"/>
      <c r="NRU362" s="1"/>
      <c r="NRV362" s="1"/>
      <c r="NRW362" s="1"/>
      <c r="NRX362" s="1"/>
      <c r="NRY362" s="1"/>
      <c r="NRZ362" s="1"/>
      <c r="NSA362" s="1"/>
      <c r="NSB362" s="1"/>
      <c r="NSC362" s="1"/>
      <c r="NSD362" s="1"/>
      <c r="NSE362" s="1"/>
      <c r="NSF362" s="1"/>
      <c r="NSG362" s="1"/>
      <c r="NSH362" s="1"/>
      <c r="NSI362" s="1"/>
      <c r="NSJ362" s="1"/>
      <c r="NSK362" s="1"/>
      <c r="NSL362" s="1"/>
      <c r="NSM362" s="1"/>
      <c r="NSN362" s="1"/>
      <c r="NSO362" s="1"/>
      <c r="NSP362" s="1"/>
      <c r="NSQ362" s="1"/>
      <c r="NSR362" s="1"/>
      <c r="NSS362" s="1"/>
      <c r="NST362" s="1"/>
      <c r="NSU362" s="1"/>
      <c r="NSV362" s="1"/>
      <c r="NSW362" s="1"/>
      <c r="NSX362" s="1"/>
      <c r="NSY362" s="1"/>
      <c r="NSZ362" s="1"/>
      <c r="NTA362" s="1"/>
      <c r="NTB362" s="1"/>
      <c r="NTC362" s="1"/>
      <c r="NTD362" s="1"/>
      <c r="NTE362" s="1"/>
      <c r="NTF362" s="1"/>
      <c r="NTG362" s="1"/>
      <c r="NTH362" s="1"/>
      <c r="NTI362" s="1"/>
      <c r="NTJ362" s="1"/>
      <c r="NTK362" s="1"/>
      <c r="NTL362" s="1"/>
      <c r="NTM362" s="1"/>
      <c r="NTN362" s="1"/>
      <c r="NTO362" s="1"/>
      <c r="NTP362" s="1"/>
      <c r="NTQ362" s="1"/>
      <c r="NTR362" s="1"/>
      <c r="NTS362" s="1"/>
      <c r="NTT362" s="1"/>
      <c r="NTU362" s="1"/>
      <c r="NTV362" s="1"/>
      <c r="NTW362" s="1"/>
      <c r="NTX362" s="1"/>
      <c r="NTY362" s="1"/>
      <c r="NTZ362" s="1"/>
      <c r="NUA362" s="1"/>
      <c r="NUB362" s="1"/>
      <c r="NUC362" s="1"/>
      <c r="NUD362" s="1"/>
      <c r="NUE362" s="1"/>
      <c r="NUF362" s="1"/>
      <c r="NUG362" s="1"/>
      <c r="NUH362" s="1"/>
      <c r="NUI362" s="1"/>
      <c r="NUJ362" s="1"/>
      <c r="NUK362" s="1"/>
      <c r="NUL362" s="1"/>
      <c r="NUM362" s="1"/>
      <c r="NUN362" s="1"/>
      <c r="NUO362" s="1"/>
      <c r="NUP362" s="1"/>
      <c r="NUQ362" s="1"/>
      <c r="NUR362" s="1"/>
      <c r="NUS362" s="1"/>
      <c r="NUT362" s="1"/>
      <c r="NUU362" s="1"/>
      <c r="NUV362" s="1"/>
      <c r="NUW362" s="1"/>
      <c r="NUX362" s="1"/>
      <c r="NUY362" s="1"/>
      <c r="NUZ362" s="1"/>
      <c r="NVA362" s="1"/>
      <c r="NVB362" s="1"/>
      <c r="NVC362" s="1"/>
      <c r="NVD362" s="1"/>
      <c r="NVE362" s="1"/>
      <c r="NVF362" s="1"/>
      <c r="NVG362" s="1"/>
      <c r="NVH362" s="1"/>
      <c r="NVI362" s="1"/>
      <c r="NVJ362" s="1"/>
      <c r="NVK362" s="1"/>
      <c r="NVL362" s="1"/>
      <c r="NVM362" s="1"/>
      <c r="NVN362" s="1"/>
      <c r="NVO362" s="1"/>
      <c r="NVP362" s="1"/>
      <c r="NVQ362" s="1"/>
      <c r="NVR362" s="1"/>
      <c r="NVS362" s="1"/>
      <c r="NVT362" s="1"/>
      <c r="NVU362" s="1"/>
      <c r="NVV362" s="1"/>
      <c r="NVW362" s="1"/>
      <c r="NVX362" s="1"/>
      <c r="NVY362" s="1"/>
      <c r="NVZ362" s="1"/>
      <c r="NWA362" s="1"/>
      <c r="NWB362" s="1"/>
      <c r="NWC362" s="1"/>
      <c r="NWD362" s="1"/>
      <c r="NWE362" s="1"/>
      <c r="NWF362" s="1"/>
      <c r="NWG362" s="1"/>
      <c r="NWH362" s="1"/>
      <c r="NWI362" s="1"/>
      <c r="NWJ362" s="1"/>
      <c r="NWK362" s="1"/>
      <c r="NWL362" s="1"/>
      <c r="NWM362" s="1"/>
      <c r="NWN362" s="1"/>
      <c r="NWO362" s="1"/>
      <c r="NWP362" s="1"/>
      <c r="NWQ362" s="1"/>
      <c r="NWR362" s="1"/>
      <c r="NWS362" s="1"/>
      <c r="NWT362" s="1"/>
      <c r="NWU362" s="1"/>
      <c r="NWV362" s="1"/>
      <c r="NWW362" s="1"/>
      <c r="NWX362" s="1"/>
      <c r="NWY362" s="1"/>
      <c r="NWZ362" s="1"/>
      <c r="NXA362" s="1"/>
      <c r="NXB362" s="1"/>
      <c r="NXC362" s="1"/>
      <c r="NXD362" s="1"/>
      <c r="NXE362" s="1"/>
      <c r="NXF362" s="1"/>
      <c r="NXG362" s="1"/>
      <c r="NXH362" s="1"/>
      <c r="NXI362" s="1"/>
      <c r="NXJ362" s="1"/>
      <c r="NXK362" s="1"/>
      <c r="NXL362" s="1"/>
      <c r="NXM362" s="1"/>
      <c r="NXN362" s="1"/>
      <c r="NXO362" s="1"/>
      <c r="NXP362" s="1"/>
      <c r="NXQ362" s="1"/>
      <c r="NXR362" s="1"/>
      <c r="NXS362" s="1"/>
      <c r="NXT362" s="1"/>
      <c r="NXU362" s="1"/>
      <c r="NXV362" s="1"/>
      <c r="NXW362" s="1"/>
      <c r="NXX362" s="1"/>
      <c r="NXY362" s="1"/>
      <c r="NXZ362" s="1"/>
      <c r="NYA362" s="1"/>
      <c r="NYB362" s="1"/>
      <c r="NYC362" s="1"/>
      <c r="NYD362" s="1"/>
      <c r="NYE362" s="1"/>
      <c r="NYF362" s="1"/>
      <c r="NYG362" s="1"/>
      <c r="NYH362" s="1"/>
      <c r="NYI362" s="1"/>
      <c r="NYJ362" s="1"/>
      <c r="NYK362" s="1"/>
      <c r="NYL362" s="1"/>
      <c r="NYM362" s="1"/>
      <c r="NYN362" s="1"/>
      <c r="NYO362" s="1"/>
      <c r="NYP362" s="1"/>
      <c r="NYQ362" s="1"/>
      <c r="NYR362" s="1"/>
      <c r="NYS362" s="1"/>
      <c r="NYT362" s="1"/>
      <c r="NYU362" s="1"/>
      <c r="NYV362" s="1"/>
      <c r="NYW362" s="1"/>
      <c r="NYX362" s="1"/>
      <c r="NYY362" s="1"/>
      <c r="NYZ362" s="1"/>
      <c r="NZA362" s="1"/>
      <c r="NZB362" s="1"/>
      <c r="NZC362" s="1"/>
      <c r="NZD362" s="1"/>
      <c r="NZE362" s="1"/>
      <c r="NZF362" s="1"/>
      <c r="NZG362" s="1"/>
      <c r="NZH362" s="1"/>
      <c r="NZI362" s="1"/>
      <c r="NZJ362" s="1"/>
      <c r="NZK362" s="1"/>
      <c r="NZL362" s="1"/>
      <c r="NZM362" s="1"/>
      <c r="NZN362" s="1"/>
      <c r="NZO362" s="1"/>
      <c r="NZP362" s="1"/>
      <c r="NZQ362" s="1"/>
      <c r="NZR362" s="1"/>
      <c r="NZS362" s="1"/>
      <c r="NZT362" s="1"/>
      <c r="NZU362" s="1"/>
      <c r="NZV362" s="1"/>
      <c r="NZW362" s="1"/>
      <c r="NZX362" s="1"/>
      <c r="NZY362" s="1"/>
      <c r="NZZ362" s="1"/>
      <c r="OAA362" s="1"/>
      <c r="OAB362" s="1"/>
      <c r="OAC362" s="1"/>
      <c r="OAD362" s="1"/>
      <c r="OAE362" s="1"/>
      <c r="OAF362" s="1"/>
      <c r="OAG362" s="1"/>
      <c r="OAH362" s="1"/>
      <c r="OAI362" s="1"/>
      <c r="OAJ362" s="1"/>
      <c r="OAK362" s="1"/>
      <c r="OAL362" s="1"/>
      <c r="OAM362" s="1"/>
      <c r="OAN362" s="1"/>
      <c r="OAO362" s="1"/>
      <c r="OAP362" s="1"/>
      <c r="OAQ362" s="1"/>
      <c r="OAR362" s="1"/>
      <c r="OAS362" s="1"/>
      <c r="OAT362" s="1"/>
      <c r="OAU362" s="1"/>
      <c r="OAV362" s="1"/>
      <c r="OAW362" s="1"/>
      <c r="OAX362" s="1"/>
      <c r="OAY362" s="1"/>
      <c r="OAZ362" s="1"/>
      <c r="OBA362" s="1"/>
      <c r="OBB362" s="1"/>
      <c r="OBC362" s="1"/>
      <c r="OBD362" s="1"/>
      <c r="OBE362" s="1"/>
      <c r="OBF362" s="1"/>
      <c r="OBG362" s="1"/>
      <c r="OBH362" s="1"/>
      <c r="OBI362" s="1"/>
      <c r="OBJ362" s="1"/>
      <c r="OBK362" s="1"/>
      <c r="OBL362" s="1"/>
      <c r="OBM362" s="1"/>
      <c r="OBN362" s="1"/>
      <c r="OBO362" s="1"/>
      <c r="OBP362" s="1"/>
      <c r="OBQ362" s="1"/>
      <c r="OBR362" s="1"/>
      <c r="OBS362" s="1"/>
      <c r="OBT362" s="1"/>
      <c r="OBU362" s="1"/>
      <c r="OBV362" s="1"/>
      <c r="OBW362" s="1"/>
      <c r="OBX362" s="1"/>
      <c r="OBY362" s="1"/>
      <c r="OBZ362" s="1"/>
      <c r="OCA362" s="1"/>
      <c r="OCB362" s="1"/>
      <c r="OCC362" s="1"/>
      <c r="OCD362" s="1"/>
      <c r="OCE362" s="1"/>
      <c r="OCF362" s="1"/>
      <c r="OCG362" s="1"/>
      <c r="OCH362" s="1"/>
      <c r="OCI362" s="1"/>
      <c r="OCJ362" s="1"/>
      <c r="OCK362" s="1"/>
      <c r="OCL362" s="1"/>
      <c r="OCM362" s="1"/>
      <c r="OCN362" s="1"/>
      <c r="OCO362" s="1"/>
      <c r="OCP362" s="1"/>
      <c r="OCQ362" s="1"/>
      <c r="OCR362" s="1"/>
      <c r="OCS362" s="1"/>
      <c r="OCT362" s="1"/>
      <c r="OCU362" s="1"/>
      <c r="OCV362" s="1"/>
      <c r="OCW362" s="1"/>
      <c r="OCX362" s="1"/>
      <c r="OCY362" s="1"/>
      <c r="OCZ362" s="1"/>
      <c r="ODA362" s="1"/>
      <c r="ODB362" s="1"/>
      <c r="ODC362" s="1"/>
      <c r="ODD362" s="1"/>
      <c r="ODE362" s="1"/>
      <c r="ODF362" s="1"/>
      <c r="ODG362" s="1"/>
      <c r="ODH362" s="1"/>
      <c r="ODI362" s="1"/>
      <c r="ODJ362" s="1"/>
      <c r="ODK362" s="1"/>
      <c r="ODL362" s="1"/>
      <c r="ODM362" s="1"/>
      <c r="ODN362" s="1"/>
      <c r="ODO362" s="1"/>
      <c r="ODP362" s="1"/>
      <c r="ODQ362" s="1"/>
      <c r="ODR362" s="1"/>
      <c r="ODS362" s="1"/>
      <c r="ODT362" s="1"/>
      <c r="ODU362" s="1"/>
      <c r="ODV362" s="1"/>
      <c r="ODW362" s="1"/>
      <c r="ODX362" s="1"/>
      <c r="ODY362" s="1"/>
      <c r="ODZ362" s="1"/>
      <c r="OEA362" s="1"/>
      <c r="OEB362" s="1"/>
      <c r="OEC362" s="1"/>
      <c r="OED362" s="1"/>
      <c r="OEE362" s="1"/>
      <c r="OEF362" s="1"/>
      <c r="OEG362" s="1"/>
      <c r="OEH362" s="1"/>
      <c r="OEI362" s="1"/>
      <c r="OEJ362" s="1"/>
      <c r="OEK362" s="1"/>
      <c r="OEL362" s="1"/>
      <c r="OEM362" s="1"/>
      <c r="OEN362" s="1"/>
      <c r="OEO362" s="1"/>
      <c r="OEP362" s="1"/>
      <c r="OEQ362" s="1"/>
      <c r="OER362" s="1"/>
      <c r="OES362" s="1"/>
      <c r="OET362" s="1"/>
      <c r="OEU362" s="1"/>
      <c r="OEV362" s="1"/>
      <c r="OEW362" s="1"/>
      <c r="OEX362" s="1"/>
      <c r="OEY362" s="1"/>
      <c r="OEZ362" s="1"/>
      <c r="OFA362" s="1"/>
      <c r="OFB362" s="1"/>
      <c r="OFC362" s="1"/>
      <c r="OFD362" s="1"/>
      <c r="OFE362" s="1"/>
      <c r="OFF362" s="1"/>
      <c r="OFG362" s="1"/>
      <c r="OFH362" s="1"/>
      <c r="OFI362" s="1"/>
      <c r="OFJ362" s="1"/>
      <c r="OFK362" s="1"/>
      <c r="OFL362" s="1"/>
      <c r="OFM362" s="1"/>
      <c r="OFN362" s="1"/>
      <c r="OFO362" s="1"/>
      <c r="OFP362" s="1"/>
      <c r="OFQ362" s="1"/>
      <c r="OFR362" s="1"/>
      <c r="OFS362" s="1"/>
      <c r="OFT362" s="1"/>
      <c r="OFU362" s="1"/>
      <c r="OFV362" s="1"/>
      <c r="OFW362" s="1"/>
      <c r="OFX362" s="1"/>
      <c r="OFY362" s="1"/>
      <c r="OFZ362" s="1"/>
      <c r="OGA362" s="1"/>
      <c r="OGB362" s="1"/>
      <c r="OGC362" s="1"/>
      <c r="OGD362" s="1"/>
      <c r="OGE362" s="1"/>
      <c r="OGF362" s="1"/>
      <c r="OGG362" s="1"/>
      <c r="OGH362" s="1"/>
      <c r="OGI362" s="1"/>
      <c r="OGJ362" s="1"/>
      <c r="OGK362" s="1"/>
      <c r="OGL362" s="1"/>
      <c r="OGM362" s="1"/>
      <c r="OGN362" s="1"/>
      <c r="OGO362" s="1"/>
      <c r="OGP362" s="1"/>
      <c r="OGQ362" s="1"/>
      <c r="OGR362" s="1"/>
      <c r="OGS362" s="1"/>
      <c r="OGT362" s="1"/>
      <c r="OGU362" s="1"/>
      <c r="OGV362" s="1"/>
      <c r="OGW362" s="1"/>
      <c r="OGX362" s="1"/>
      <c r="OGY362" s="1"/>
      <c r="OGZ362" s="1"/>
      <c r="OHA362" s="1"/>
      <c r="OHB362" s="1"/>
      <c r="OHC362" s="1"/>
      <c r="OHD362" s="1"/>
      <c r="OHE362" s="1"/>
      <c r="OHF362" s="1"/>
      <c r="OHG362" s="1"/>
      <c r="OHH362" s="1"/>
      <c r="OHI362" s="1"/>
      <c r="OHJ362" s="1"/>
      <c r="OHK362" s="1"/>
      <c r="OHL362" s="1"/>
      <c r="OHM362" s="1"/>
      <c r="OHN362" s="1"/>
      <c r="OHO362" s="1"/>
      <c r="OHP362" s="1"/>
      <c r="OHQ362" s="1"/>
      <c r="OHR362" s="1"/>
      <c r="OHS362" s="1"/>
      <c r="OHT362" s="1"/>
      <c r="OHU362" s="1"/>
      <c r="OHV362" s="1"/>
      <c r="OHW362" s="1"/>
      <c r="OHX362" s="1"/>
      <c r="OHY362" s="1"/>
      <c r="OHZ362" s="1"/>
      <c r="OIA362" s="1"/>
      <c r="OIB362" s="1"/>
      <c r="OIC362" s="1"/>
      <c r="OID362" s="1"/>
      <c r="OIE362" s="1"/>
      <c r="OIF362" s="1"/>
      <c r="OIG362" s="1"/>
      <c r="OIH362" s="1"/>
      <c r="OII362" s="1"/>
      <c r="OIJ362" s="1"/>
      <c r="OIK362" s="1"/>
      <c r="OIL362" s="1"/>
      <c r="OIM362" s="1"/>
      <c r="OIN362" s="1"/>
      <c r="OIO362" s="1"/>
      <c r="OIP362" s="1"/>
      <c r="OIQ362" s="1"/>
      <c r="OIR362" s="1"/>
      <c r="OIS362" s="1"/>
      <c r="OIT362" s="1"/>
      <c r="OIU362" s="1"/>
      <c r="OIV362" s="1"/>
      <c r="OIW362" s="1"/>
      <c r="OIX362" s="1"/>
      <c r="OIY362" s="1"/>
      <c r="OIZ362" s="1"/>
      <c r="OJA362" s="1"/>
      <c r="OJB362" s="1"/>
      <c r="OJC362" s="1"/>
      <c r="OJD362" s="1"/>
      <c r="OJE362" s="1"/>
      <c r="OJF362" s="1"/>
      <c r="OJG362" s="1"/>
      <c r="OJH362" s="1"/>
      <c r="OJI362" s="1"/>
      <c r="OJJ362" s="1"/>
      <c r="OJK362" s="1"/>
      <c r="OJL362" s="1"/>
      <c r="OJM362" s="1"/>
      <c r="OJN362" s="1"/>
      <c r="OJO362" s="1"/>
      <c r="OJP362" s="1"/>
      <c r="OJQ362" s="1"/>
      <c r="OJR362" s="1"/>
      <c r="OJS362" s="1"/>
      <c r="OJT362" s="1"/>
      <c r="OJU362" s="1"/>
      <c r="OJV362" s="1"/>
      <c r="OJW362" s="1"/>
      <c r="OJX362" s="1"/>
      <c r="OJY362" s="1"/>
      <c r="OJZ362" s="1"/>
      <c r="OKA362" s="1"/>
      <c r="OKB362" s="1"/>
      <c r="OKC362" s="1"/>
      <c r="OKD362" s="1"/>
      <c r="OKE362" s="1"/>
      <c r="OKF362" s="1"/>
      <c r="OKG362" s="1"/>
      <c r="OKH362" s="1"/>
      <c r="OKI362" s="1"/>
      <c r="OKJ362" s="1"/>
      <c r="OKK362" s="1"/>
      <c r="OKL362" s="1"/>
      <c r="OKM362" s="1"/>
      <c r="OKN362" s="1"/>
      <c r="OKO362" s="1"/>
      <c r="OKP362" s="1"/>
      <c r="OKQ362" s="1"/>
      <c r="OKR362" s="1"/>
      <c r="OKS362" s="1"/>
      <c r="OKT362" s="1"/>
      <c r="OKU362" s="1"/>
      <c r="OKV362" s="1"/>
      <c r="OKW362" s="1"/>
      <c r="OKX362" s="1"/>
      <c r="OKY362" s="1"/>
      <c r="OKZ362" s="1"/>
      <c r="OLA362" s="1"/>
      <c r="OLB362" s="1"/>
      <c r="OLC362" s="1"/>
      <c r="OLD362" s="1"/>
      <c r="OLE362" s="1"/>
      <c r="OLF362" s="1"/>
      <c r="OLG362" s="1"/>
      <c r="OLH362" s="1"/>
      <c r="OLI362" s="1"/>
      <c r="OLJ362" s="1"/>
      <c r="OLK362" s="1"/>
      <c r="OLL362" s="1"/>
      <c r="OLM362" s="1"/>
      <c r="OLN362" s="1"/>
      <c r="OLO362" s="1"/>
      <c r="OLP362" s="1"/>
      <c r="OLQ362" s="1"/>
      <c r="OLR362" s="1"/>
      <c r="OLS362" s="1"/>
      <c r="OLT362" s="1"/>
      <c r="OLU362" s="1"/>
      <c r="OLV362" s="1"/>
      <c r="OLW362" s="1"/>
      <c r="OLX362" s="1"/>
      <c r="OLY362" s="1"/>
      <c r="OLZ362" s="1"/>
      <c r="OMA362" s="1"/>
      <c r="OMB362" s="1"/>
      <c r="OMC362" s="1"/>
      <c r="OMD362" s="1"/>
      <c r="OME362" s="1"/>
      <c r="OMF362" s="1"/>
      <c r="OMG362" s="1"/>
      <c r="OMH362" s="1"/>
      <c r="OMI362" s="1"/>
      <c r="OMJ362" s="1"/>
      <c r="OMK362" s="1"/>
      <c r="OML362" s="1"/>
      <c r="OMM362" s="1"/>
      <c r="OMN362" s="1"/>
      <c r="OMO362" s="1"/>
      <c r="OMP362" s="1"/>
      <c r="OMQ362" s="1"/>
      <c r="OMR362" s="1"/>
      <c r="OMS362" s="1"/>
      <c r="OMT362" s="1"/>
      <c r="OMU362" s="1"/>
      <c r="OMV362" s="1"/>
      <c r="OMW362" s="1"/>
      <c r="OMX362" s="1"/>
      <c r="OMY362" s="1"/>
      <c r="OMZ362" s="1"/>
      <c r="ONA362" s="1"/>
      <c r="ONB362" s="1"/>
      <c r="ONC362" s="1"/>
      <c r="OND362" s="1"/>
      <c r="ONE362" s="1"/>
      <c r="ONF362" s="1"/>
      <c r="ONG362" s="1"/>
      <c r="ONH362" s="1"/>
      <c r="ONI362" s="1"/>
      <c r="ONJ362" s="1"/>
      <c r="ONK362" s="1"/>
      <c r="ONL362" s="1"/>
      <c r="ONM362" s="1"/>
      <c r="ONN362" s="1"/>
      <c r="ONO362" s="1"/>
      <c r="ONP362" s="1"/>
      <c r="ONQ362" s="1"/>
      <c r="ONR362" s="1"/>
      <c r="ONS362" s="1"/>
      <c r="ONT362" s="1"/>
      <c r="ONU362" s="1"/>
      <c r="ONV362" s="1"/>
      <c r="ONW362" s="1"/>
      <c r="ONX362" s="1"/>
      <c r="ONY362" s="1"/>
      <c r="ONZ362" s="1"/>
      <c r="OOA362" s="1"/>
      <c r="OOB362" s="1"/>
      <c r="OOC362" s="1"/>
      <c r="OOD362" s="1"/>
      <c r="OOE362" s="1"/>
      <c r="OOF362" s="1"/>
      <c r="OOG362" s="1"/>
      <c r="OOH362" s="1"/>
      <c r="OOI362" s="1"/>
      <c r="OOJ362" s="1"/>
      <c r="OOK362" s="1"/>
      <c r="OOL362" s="1"/>
      <c r="OOM362" s="1"/>
      <c r="OON362" s="1"/>
      <c r="OOO362" s="1"/>
      <c r="OOP362" s="1"/>
      <c r="OOQ362" s="1"/>
      <c r="OOR362" s="1"/>
      <c r="OOS362" s="1"/>
      <c r="OOT362" s="1"/>
      <c r="OOU362" s="1"/>
      <c r="OOV362" s="1"/>
      <c r="OOW362" s="1"/>
      <c r="OOX362" s="1"/>
      <c r="OOY362" s="1"/>
      <c r="OOZ362" s="1"/>
      <c r="OPA362" s="1"/>
      <c r="OPB362" s="1"/>
      <c r="OPC362" s="1"/>
      <c r="OPD362" s="1"/>
      <c r="OPE362" s="1"/>
      <c r="OPF362" s="1"/>
      <c r="OPG362" s="1"/>
      <c r="OPH362" s="1"/>
      <c r="OPI362" s="1"/>
      <c r="OPJ362" s="1"/>
      <c r="OPK362" s="1"/>
      <c r="OPL362" s="1"/>
      <c r="OPM362" s="1"/>
      <c r="OPN362" s="1"/>
      <c r="OPO362" s="1"/>
      <c r="OPP362" s="1"/>
      <c r="OPQ362" s="1"/>
      <c r="OPR362" s="1"/>
      <c r="OPS362" s="1"/>
      <c r="OPT362" s="1"/>
      <c r="OPU362" s="1"/>
      <c r="OPV362" s="1"/>
      <c r="OPW362" s="1"/>
      <c r="OPX362" s="1"/>
      <c r="OPY362" s="1"/>
      <c r="OPZ362" s="1"/>
      <c r="OQA362" s="1"/>
      <c r="OQB362" s="1"/>
      <c r="OQC362" s="1"/>
      <c r="OQD362" s="1"/>
      <c r="OQE362" s="1"/>
      <c r="OQF362" s="1"/>
      <c r="OQG362" s="1"/>
      <c r="OQH362" s="1"/>
      <c r="OQI362" s="1"/>
      <c r="OQJ362" s="1"/>
      <c r="OQK362" s="1"/>
      <c r="OQL362" s="1"/>
      <c r="OQM362" s="1"/>
      <c r="OQN362" s="1"/>
      <c r="OQO362" s="1"/>
      <c r="OQP362" s="1"/>
      <c r="OQQ362" s="1"/>
      <c r="OQR362" s="1"/>
      <c r="OQS362" s="1"/>
      <c r="OQT362" s="1"/>
      <c r="OQU362" s="1"/>
      <c r="OQV362" s="1"/>
      <c r="OQW362" s="1"/>
      <c r="OQX362" s="1"/>
      <c r="OQY362" s="1"/>
      <c r="OQZ362" s="1"/>
      <c r="ORA362" s="1"/>
      <c r="ORB362" s="1"/>
      <c r="ORC362" s="1"/>
      <c r="ORD362" s="1"/>
      <c r="ORE362" s="1"/>
      <c r="ORF362" s="1"/>
      <c r="ORG362" s="1"/>
      <c r="ORH362" s="1"/>
      <c r="ORI362" s="1"/>
      <c r="ORJ362" s="1"/>
      <c r="ORK362" s="1"/>
      <c r="ORL362" s="1"/>
      <c r="ORM362" s="1"/>
      <c r="ORN362" s="1"/>
      <c r="ORO362" s="1"/>
      <c r="ORP362" s="1"/>
      <c r="ORQ362" s="1"/>
      <c r="ORR362" s="1"/>
      <c r="ORS362" s="1"/>
      <c r="ORT362" s="1"/>
      <c r="ORU362" s="1"/>
      <c r="ORV362" s="1"/>
      <c r="ORW362" s="1"/>
      <c r="ORX362" s="1"/>
      <c r="ORY362" s="1"/>
      <c r="ORZ362" s="1"/>
      <c r="OSA362" s="1"/>
      <c r="OSB362" s="1"/>
      <c r="OSC362" s="1"/>
      <c r="OSD362" s="1"/>
      <c r="OSE362" s="1"/>
      <c r="OSF362" s="1"/>
      <c r="OSG362" s="1"/>
      <c r="OSH362" s="1"/>
      <c r="OSI362" s="1"/>
      <c r="OSJ362" s="1"/>
      <c r="OSK362" s="1"/>
      <c r="OSL362" s="1"/>
      <c r="OSM362" s="1"/>
      <c r="OSN362" s="1"/>
      <c r="OSO362" s="1"/>
      <c r="OSP362" s="1"/>
      <c r="OSQ362" s="1"/>
      <c r="OSR362" s="1"/>
      <c r="OSS362" s="1"/>
      <c r="OST362" s="1"/>
      <c r="OSU362" s="1"/>
      <c r="OSV362" s="1"/>
      <c r="OSW362" s="1"/>
      <c r="OSX362" s="1"/>
      <c r="OSY362" s="1"/>
      <c r="OSZ362" s="1"/>
      <c r="OTA362" s="1"/>
      <c r="OTB362" s="1"/>
      <c r="OTC362" s="1"/>
      <c r="OTD362" s="1"/>
      <c r="OTE362" s="1"/>
      <c r="OTF362" s="1"/>
      <c r="OTG362" s="1"/>
      <c r="OTH362" s="1"/>
      <c r="OTI362" s="1"/>
      <c r="OTJ362" s="1"/>
      <c r="OTK362" s="1"/>
      <c r="OTL362" s="1"/>
      <c r="OTM362" s="1"/>
      <c r="OTN362" s="1"/>
      <c r="OTO362" s="1"/>
      <c r="OTP362" s="1"/>
      <c r="OTQ362" s="1"/>
      <c r="OTR362" s="1"/>
      <c r="OTS362" s="1"/>
      <c r="OTT362" s="1"/>
      <c r="OTU362" s="1"/>
      <c r="OTV362" s="1"/>
      <c r="OTW362" s="1"/>
      <c r="OTX362" s="1"/>
      <c r="OTY362" s="1"/>
      <c r="OTZ362" s="1"/>
      <c r="OUA362" s="1"/>
      <c r="OUB362" s="1"/>
      <c r="OUC362" s="1"/>
      <c r="OUD362" s="1"/>
      <c r="OUE362" s="1"/>
      <c r="OUF362" s="1"/>
      <c r="OUG362" s="1"/>
      <c r="OUH362" s="1"/>
      <c r="OUI362" s="1"/>
      <c r="OUJ362" s="1"/>
      <c r="OUK362" s="1"/>
      <c r="OUL362" s="1"/>
      <c r="OUM362" s="1"/>
      <c r="OUN362" s="1"/>
      <c r="OUO362" s="1"/>
      <c r="OUP362" s="1"/>
      <c r="OUQ362" s="1"/>
      <c r="OUR362" s="1"/>
      <c r="OUS362" s="1"/>
      <c r="OUT362" s="1"/>
      <c r="OUU362" s="1"/>
      <c r="OUV362" s="1"/>
      <c r="OUW362" s="1"/>
      <c r="OUX362" s="1"/>
      <c r="OUY362" s="1"/>
      <c r="OUZ362" s="1"/>
      <c r="OVA362" s="1"/>
      <c r="OVB362" s="1"/>
      <c r="OVC362" s="1"/>
      <c r="OVD362" s="1"/>
      <c r="OVE362" s="1"/>
      <c r="OVF362" s="1"/>
      <c r="OVG362" s="1"/>
      <c r="OVH362" s="1"/>
      <c r="OVI362" s="1"/>
      <c r="OVJ362" s="1"/>
      <c r="OVK362" s="1"/>
      <c r="OVL362" s="1"/>
      <c r="OVM362" s="1"/>
      <c r="OVN362" s="1"/>
      <c r="OVO362" s="1"/>
      <c r="OVP362" s="1"/>
      <c r="OVQ362" s="1"/>
      <c r="OVR362" s="1"/>
      <c r="OVS362" s="1"/>
      <c r="OVT362" s="1"/>
      <c r="OVU362" s="1"/>
      <c r="OVV362" s="1"/>
      <c r="OVW362" s="1"/>
      <c r="OVX362" s="1"/>
      <c r="OVY362" s="1"/>
      <c r="OVZ362" s="1"/>
      <c r="OWA362" s="1"/>
      <c r="OWB362" s="1"/>
      <c r="OWC362" s="1"/>
      <c r="OWD362" s="1"/>
      <c r="OWE362" s="1"/>
      <c r="OWF362" s="1"/>
      <c r="OWG362" s="1"/>
      <c r="OWH362" s="1"/>
      <c r="OWI362" s="1"/>
      <c r="OWJ362" s="1"/>
      <c r="OWK362" s="1"/>
      <c r="OWL362" s="1"/>
      <c r="OWM362" s="1"/>
      <c r="OWN362" s="1"/>
      <c r="OWO362" s="1"/>
      <c r="OWP362" s="1"/>
      <c r="OWQ362" s="1"/>
      <c r="OWR362" s="1"/>
      <c r="OWS362" s="1"/>
      <c r="OWT362" s="1"/>
      <c r="OWU362" s="1"/>
      <c r="OWV362" s="1"/>
      <c r="OWW362" s="1"/>
      <c r="OWX362" s="1"/>
      <c r="OWY362" s="1"/>
      <c r="OWZ362" s="1"/>
      <c r="OXA362" s="1"/>
      <c r="OXB362" s="1"/>
      <c r="OXC362" s="1"/>
      <c r="OXD362" s="1"/>
      <c r="OXE362" s="1"/>
      <c r="OXF362" s="1"/>
      <c r="OXG362" s="1"/>
      <c r="OXH362" s="1"/>
      <c r="OXI362" s="1"/>
      <c r="OXJ362" s="1"/>
      <c r="OXK362" s="1"/>
      <c r="OXL362" s="1"/>
      <c r="OXM362" s="1"/>
      <c r="OXN362" s="1"/>
      <c r="OXO362" s="1"/>
      <c r="OXP362" s="1"/>
      <c r="OXQ362" s="1"/>
      <c r="OXR362" s="1"/>
      <c r="OXS362" s="1"/>
      <c r="OXT362" s="1"/>
      <c r="OXU362" s="1"/>
      <c r="OXV362" s="1"/>
      <c r="OXW362" s="1"/>
      <c r="OXX362" s="1"/>
      <c r="OXY362" s="1"/>
      <c r="OXZ362" s="1"/>
      <c r="OYA362" s="1"/>
      <c r="OYB362" s="1"/>
      <c r="OYC362" s="1"/>
      <c r="OYD362" s="1"/>
      <c r="OYE362" s="1"/>
      <c r="OYF362" s="1"/>
      <c r="OYG362" s="1"/>
      <c r="OYH362" s="1"/>
      <c r="OYI362" s="1"/>
      <c r="OYJ362" s="1"/>
      <c r="OYK362" s="1"/>
      <c r="OYL362" s="1"/>
      <c r="OYM362" s="1"/>
      <c r="OYN362" s="1"/>
      <c r="OYO362" s="1"/>
      <c r="OYP362" s="1"/>
      <c r="OYQ362" s="1"/>
      <c r="OYR362" s="1"/>
      <c r="OYS362" s="1"/>
      <c r="OYT362" s="1"/>
      <c r="OYU362" s="1"/>
      <c r="OYV362" s="1"/>
      <c r="OYW362" s="1"/>
      <c r="OYX362" s="1"/>
      <c r="OYY362" s="1"/>
      <c r="OYZ362" s="1"/>
      <c r="OZA362" s="1"/>
      <c r="OZB362" s="1"/>
      <c r="OZC362" s="1"/>
      <c r="OZD362" s="1"/>
      <c r="OZE362" s="1"/>
      <c r="OZF362" s="1"/>
      <c r="OZG362" s="1"/>
      <c r="OZH362" s="1"/>
      <c r="OZI362" s="1"/>
      <c r="OZJ362" s="1"/>
      <c r="OZK362" s="1"/>
      <c r="OZL362" s="1"/>
      <c r="OZM362" s="1"/>
      <c r="OZN362" s="1"/>
      <c r="OZO362" s="1"/>
      <c r="OZP362" s="1"/>
      <c r="OZQ362" s="1"/>
      <c r="OZR362" s="1"/>
      <c r="OZS362" s="1"/>
      <c r="OZT362" s="1"/>
      <c r="OZU362" s="1"/>
      <c r="OZV362" s="1"/>
      <c r="OZW362" s="1"/>
      <c r="OZX362" s="1"/>
      <c r="OZY362" s="1"/>
      <c r="OZZ362" s="1"/>
      <c r="PAA362" s="1"/>
      <c r="PAB362" s="1"/>
      <c r="PAC362" s="1"/>
      <c r="PAD362" s="1"/>
      <c r="PAE362" s="1"/>
      <c r="PAF362" s="1"/>
      <c r="PAG362" s="1"/>
      <c r="PAH362" s="1"/>
      <c r="PAI362" s="1"/>
      <c r="PAJ362" s="1"/>
      <c r="PAK362" s="1"/>
      <c r="PAL362" s="1"/>
      <c r="PAM362" s="1"/>
      <c r="PAN362" s="1"/>
      <c r="PAO362" s="1"/>
      <c r="PAP362" s="1"/>
      <c r="PAQ362" s="1"/>
      <c r="PAR362" s="1"/>
      <c r="PAS362" s="1"/>
      <c r="PAT362" s="1"/>
      <c r="PAU362" s="1"/>
      <c r="PAV362" s="1"/>
      <c r="PAW362" s="1"/>
      <c r="PAX362" s="1"/>
      <c r="PAY362" s="1"/>
      <c r="PAZ362" s="1"/>
      <c r="PBA362" s="1"/>
      <c r="PBB362" s="1"/>
      <c r="PBC362" s="1"/>
      <c r="PBD362" s="1"/>
      <c r="PBE362" s="1"/>
      <c r="PBF362" s="1"/>
      <c r="PBG362" s="1"/>
      <c r="PBH362" s="1"/>
      <c r="PBI362" s="1"/>
      <c r="PBJ362" s="1"/>
      <c r="PBK362" s="1"/>
      <c r="PBL362" s="1"/>
      <c r="PBM362" s="1"/>
      <c r="PBN362" s="1"/>
      <c r="PBO362" s="1"/>
      <c r="PBP362" s="1"/>
      <c r="PBQ362" s="1"/>
      <c r="PBR362" s="1"/>
      <c r="PBS362" s="1"/>
      <c r="PBT362" s="1"/>
      <c r="PBU362" s="1"/>
      <c r="PBV362" s="1"/>
      <c r="PBW362" s="1"/>
      <c r="PBX362" s="1"/>
      <c r="PBY362" s="1"/>
      <c r="PBZ362" s="1"/>
      <c r="PCA362" s="1"/>
      <c r="PCB362" s="1"/>
      <c r="PCC362" s="1"/>
      <c r="PCD362" s="1"/>
      <c r="PCE362" s="1"/>
      <c r="PCF362" s="1"/>
      <c r="PCG362" s="1"/>
      <c r="PCH362" s="1"/>
      <c r="PCI362" s="1"/>
      <c r="PCJ362" s="1"/>
      <c r="PCK362" s="1"/>
      <c r="PCL362" s="1"/>
      <c r="PCM362" s="1"/>
      <c r="PCN362" s="1"/>
      <c r="PCO362" s="1"/>
      <c r="PCP362" s="1"/>
      <c r="PCQ362" s="1"/>
      <c r="PCR362" s="1"/>
      <c r="PCS362" s="1"/>
      <c r="PCT362" s="1"/>
      <c r="PCU362" s="1"/>
      <c r="PCV362" s="1"/>
      <c r="PCW362" s="1"/>
      <c r="PCX362" s="1"/>
      <c r="PCY362" s="1"/>
      <c r="PCZ362" s="1"/>
      <c r="PDA362" s="1"/>
      <c r="PDB362" s="1"/>
      <c r="PDC362" s="1"/>
      <c r="PDD362" s="1"/>
      <c r="PDE362" s="1"/>
      <c r="PDF362" s="1"/>
      <c r="PDG362" s="1"/>
      <c r="PDH362" s="1"/>
      <c r="PDI362" s="1"/>
      <c r="PDJ362" s="1"/>
      <c r="PDK362" s="1"/>
      <c r="PDL362" s="1"/>
      <c r="PDM362" s="1"/>
      <c r="PDN362" s="1"/>
      <c r="PDO362" s="1"/>
      <c r="PDP362" s="1"/>
      <c r="PDQ362" s="1"/>
      <c r="PDR362" s="1"/>
      <c r="PDS362" s="1"/>
      <c r="PDT362" s="1"/>
      <c r="PDU362" s="1"/>
      <c r="PDV362" s="1"/>
      <c r="PDW362" s="1"/>
      <c r="PDX362" s="1"/>
      <c r="PDY362" s="1"/>
      <c r="PDZ362" s="1"/>
      <c r="PEA362" s="1"/>
      <c r="PEB362" s="1"/>
      <c r="PEC362" s="1"/>
      <c r="PED362" s="1"/>
      <c r="PEE362" s="1"/>
      <c r="PEF362" s="1"/>
      <c r="PEG362" s="1"/>
      <c r="PEH362" s="1"/>
      <c r="PEI362" s="1"/>
      <c r="PEJ362" s="1"/>
      <c r="PEK362" s="1"/>
      <c r="PEL362" s="1"/>
      <c r="PEM362" s="1"/>
      <c r="PEN362" s="1"/>
      <c r="PEO362" s="1"/>
      <c r="PEP362" s="1"/>
      <c r="PEQ362" s="1"/>
      <c r="PER362" s="1"/>
      <c r="PES362" s="1"/>
      <c r="PET362" s="1"/>
      <c r="PEU362" s="1"/>
      <c r="PEV362" s="1"/>
      <c r="PEW362" s="1"/>
      <c r="PEX362" s="1"/>
      <c r="PEY362" s="1"/>
      <c r="PEZ362" s="1"/>
      <c r="PFA362" s="1"/>
      <c r="PFB362" s="1"/>
      <c r="PFC362" s="1"/>
      <c r="PFD362" s="1"/>
      <c r="PFE362" s="1"/>
      <c r="PFF362" s="1"/>
      <c r="PFG362" s="1"/>
      <c r="PFH362" s="1"/>
      <c r="PFI362" s="1"/>
      <c r="PFJ362" s="1"/>
      <c r="PFK362" s="1"/>
      <c r="PFL362" s="1"/>
      <c r="PFM362" s="1"/>
      <c r="PFN362" s="1"/>
      <c r="PFO362" s="1"/>
      <c r="PFP362" s="1"/>
      <c r="PFQ362" s="1"/>
      <c r="PFR362" s="1"/>
      <c r="PFS362" s="1"/>
      <c r="PFT362" s="1"/>
      <c r="PFU362" s="1"/>
      <c r="PFV362" s="1"/>
      <c r="PFW362" s="1"/>
      <c r="PFX362" s="1"/>
      <c r="PFY362" s="1"/>
      <c r="PFZ362" s="1"/>
      <c r="PGA362" s="1"/>
      <c r="PGB362" s="1"/>
      <c r="PGC362" s="1"/>
      <c r="PGD362" s="1"/>
      <c r="PGE362" s="1"/>
      <c r="PGF362" s="1"/>
      <c r="PGG362" s="1"/>
      <c r="PGH362" s="1"/>
      <c r="PGI362" s="1"/>
      <c r="PGJ362" s="1"/>
      <c r="PGK362" s="1"/>
      <c r="PGL362" s="1"/>
      <c r="PGM362" s="1"/>
      <c r="PGN362" s="1"/>
      <c r="PGO362" s="1"/>
      <c r="PGP362" s="1"/>
      <c r="PGQ362" s="1"/>
      <c r="PGR362" s="1"/>
      <c r="PGS362" s="1"/>
      <c r="PGT362" s="1"/>
      <c r="PGU362" s="1"/>
      <c r="PGV362" s="1"/>
      <c r="PGW362" s="1"/>
      <c r="PGX362" s="1"/>
      <c r="PGY362" s="1"/>
      <c r="PGZ362" s="1"/>
      <c r="PHA362" s="1"/>
      <c r="PHB362" s="1"/>
      <c r="PHC362" s="1"/>
      <c r="PHD362" s="1"/>
      <c r="PHE362" s="1"/>
      <c r="PHF362" s="1"/>
      <c r="PHG362" s="1"/>
      <c r="PHH362" s="1"/>
      <c r="PHI362" s="1"/>
      <c r="PHJ362" s="1"/>
      <c r="PHK362" s="1"/>
      <c r="PHL362" s="1"/>
      <c r="PHM362" s="1"/>
      <c r="PHN362" s="1"/>
      <c r="PHO362" s="1"/>
      <c r="PHP362" s="1"/>
      <c r="PHQ362" s="1"/>
      <c r="PHR362" s="1"/>
      <c r="PHS362" s="1"/>
      <c r="PHT362" s="1"/>
      <c r="PHU362" s="1"/>
      <c r="PHV362" s="1"/>
      <c r="PHW362" s="1"/>
      <c r="PHX362" s="1"/>
      <c r="PHY362" s="1"/>
      <c r="PHZ362" s="1"/>
      <c r="PIA362" s="1"/>
      <c r="PIB362" s="1"/>
      <c r="PIC362" s="1"/>
      <c r="PID362" s="1"/>
      <c r="PIE362" s="1"/>
      <c r="PIF362" s="1"/>
      <c r="PIG362" s="1"/>
      <c r="PIH362" s="1"/>
      <c r="PII362" s="1"/>
      <c r="PIJ362" s="1"/>
      <c r="PIK362" s="1"/>
      <c r="PIL362" s="1"/>
      <c r="PIM362" s="1"/>
      <c r="PIN362" s="1"/>
      <c r="PIO362" s="1"/>
      <c r="PIP362" s="1"/>
      <c r="PIQ362" s="1"/>
      <c r="PIR362" s="1"/>
      <c r="PIS362" s="1"/>
      <c r="PIT362" s="1"/>
      <c r="PIU362" s="1"/>
      <c r="PIV362" s="1"/>
      <c r="PIW362" s="1"/>
      <c r="PIX362" s="1"/>
      <c r="PIY362" s="1"/>
      <c r="PIZ362" s="1"/>
      <c r="PJA362" s="1"/>
      <c r="PJB362" s="1"/>
      <c r="PJC362" s="1"/>
      <c r="PJD362" s="1"/>
      <c r="PJE362" s="1"/>
      <c r="PJF362" s="1"/>
      <c r="PJG362" s="1"/>
      <c r="PJH362" s="1"/>
      <c r="PJI362" s="1"/>
      <c r="PJJ362" s="1"/>
      <c r="PJK362" s="1"/>
      <c r="PJL362" s="1"/>
      <c r="PJM362" s="1"/>
      <c r="PJN362" s="1"/>
      <c r="PJO362" s="1"/>
      <c r="PJP362" s="1"/>
      <c r="PJQ362" s="1"/>
      <c r="PJR362" s="1"/>
      <c r="PJS362" s="1"/>
      <c r="PJT362" s="1"/>
      <c r="PJU362" s="1"/>
      <c r="PJV362" s="1"/>
      <c r="PJW362" s="1"/>
      <c r="PJX362" s="1"/>
      <c r="PJY362" s="1"/>
      <c r="PJZ362" s="1"/>
      <c r="PKA362" s="1"/>
      <c r="PKB362" s="1"/>
      <c r="PKC362" s="1"/>
      <c r="PKD362" s="1"/>
      <c r="PKE362" s="1"/>
      <c r="PKF362" s="1"/>
      <c r="PKG362" s="1"/>
      <c r="PKH362" s="1"/>
      <c r="PKI362" s="1"/>
      <c r="PKJ362" s="1"/>
      <c r="PKK362" s="1"/>
      <c r="PKL362" s="1"/>
      <c r="PKM362" s="1"/>
      <c r="PKN362" s="1"/>
      <c r="PKO362" s="1"/>
      <c r="PKP362" s="1"/>
      <c r="PKQ362" s="1"/>
      <c r="PKR362" s="1"/>
      <c r="PKS362" s="1"/>
      <c r="PKT362" s="1"/>
      <c r="PKU362" s="1"/>
      <c r="PKV362" s="1"/>
      <c r="PKW362" s="1"/>
      <c r="PKX362" s="1"/>
      <c r="PKY362" s="1"/>
      <c r="PKZ362" s="1"/>
      <c r="PLA362" s="1"/>
      <c r="PLB362" s="1"/>
      <c r="PLC362" s="1"/>
      <c r="PLD362" s="1"/>
      <c r="PLE362" s="1"/>
      <c r="PLF362" s="1"/>
      <c r="PLG362" s="1"/>
      <c r="PLH362" s="1"/>
      <c r="PLI362" s="1"/>
      <c r="PLJ362" s="1"/>
      <c r="PLK362" s="1"/>
      <c r="PLL362" s="1"/>
      <c r="PLM362" s="1"/>
      <c r="PLN362" s="1"/>
      <c r="PLO362" s="1"/>
      <c r="PLP362" s="1"/>
      <c r="PLQ362" s="1"/>
      <c r="PLR362" s="1"/>
      <c r="PLS362" s="1"/>
      <c r="PLT362" s="1"/>
      <c r="PLU362" s="1"/>
      <c r="PLV362" s="1"/>
      <c r="PLW362" s="1"/>
      <c r="PLX362" s="1"/>
      <c r="PLY362" s="1"/>
      <c r="PLZ362" s="1"/>
      <c r="PMA362" s="1"/>
      <c r="PMB362" s="1"/>
      <c r="PMC362" s="1"/>
      <c r="PMD362" s="1"/>
      <c r="PME362" s="1"/>
      <c r="PMF362" s="1"/>
      <c r="PMG362" s="1"/>
      <c r="PMH362" s="1"/>
      <c r="PMI362" s="1"/>
      <c r="PMJ362" s="1"/>
      <c r="PMK362" s="1"/>
      <c r="PML362" s="1"/>
      <c r="PMM362" s="1"/>
      <c r="PMN362" s="1"/>
      <c r="PMO362" s="1"/>
      <c r="PMP362" s="1"/>
      <c r="PMQ362" s="1"/>
      <c r="PMR362" s="1"/>
      <c r="PMS362" s="1"/>
      <c r="PMT362" s="1"/>
      <c r="PMU362" s="1"/>
      <c r="PMV362" s="1"/>
      <c r="PMW362" s="1"/>
      <c r="PMX362" s="1"/>
      <c r="PMY362" s="1"/>
      <c r="PMZ362" s="1"/>
      <c r="PNA362" s="1"/>
      <c r="PNB362" s="1"/>
      <c r="PNC362" s="1"/>
      <c r="PND362" s="1"/>
      <c r="PNE362" s="1"/>
      <c r="PNF362" s="1"/>
      <c r="PNG362" s="1"/>
      <c r="PNH362" s="1"/>
      <c r="PNI362" s="1"/>
      <c r="PNJ362" s="1"/>
      <c r="PNK362" s="1"/>
      <c r="PNL362" s="1"/>
      <c r="PNM362" s="1"/>
      <c r="PNN362" s="1"/>
      <c r="PNO362" s="1"/>
      <c r="PNP362" s="1"/>
      <c r="PNQ362" s="1"/>
      <c r="PNR362" s="1"/>
      <c r="PNS362" s="1"/>
      <c r="PNT362" s="1"/>
      <c r="PNU362" s="1"/>
      <c r="PNV362" s="1"/>
      <c r="PNW362" s="1"/>
      <c r="PNX362" s="1"/>
      <c r="PNY362" s="1"/>
      <c r="PNZ362" s="1"/>
      <c r="POA362" s="1"/>
      <c r="POB362" s="1"/>
      <c r="POC362" s="1"/>
      <c r="POD362" s="1"/>
      <c r="POE362" s="1"/>
      <c r="POF362" s="1"/>
      <c r="POG362" s="1"/>
      <c r="POH362" s="1"/>
      <c r="POI362" s="1"/>
      <c r="POJ362" s="1"/>
      <c r="POK362" s="1"/>
      <c r="POL362" s="1"/>
      <c r="POM362" s="1"/>
      <c r="PON362" s="1"/>
      <c r="POO362" s="1"/>
      <c r="POP362" s="1"/>
      <c r="POQ362" s="1"/>
      <c r="POR362" s="1"/>
      <c r="POS362" s="1"/>
      <c r="POT362" s="1"/>
      <c r="POU362" s="1"/>
      <c r="POV362" s="1"/>
      <c r="POW362" s="1"/>
      <c r="POX362" s="1"/>
      <c r="POY362" s="1"/>
      <c r="POZ362" s="1"/>
      <c r="PPA362" s="1"/>
      <c r="PPB362" s="1"/>
      <c r="PPC362" s="1"/>
      <c r="PPD362" s="1"/>
      <c r="PPE362" s="1"/>
      <c r="PPF362" s="1"/>
      <c r="PPG362" s="1"/>
      <c r="PPH362" s="1"/>
      <c r="PPI362" s="1"/>
      <c r="PPJ362" s="1"/>
      <c r="PPK362" s="1"/>
      <c r="PPL362" s="1"/>
      <c r="PPM362" s="1"/>
      <c r="PPN362" s="1"/>
      <c r="PPO362" s="1"/>
      <c r="PPP362" s="1"/>
      <c r="PPQ362" s="1"/>
      <c r="PPR362" s="1"/>
      <c r="PPS362" s="1"/>
      <c r="PPT362" s="1"/>
      <c r="PPU362" s="1"/>
      <c r="PPV362" s="1"/>
      <c r="PPW362" s="1"/>
      <c r="PPX362" s="1"/>
      <c r="PPY362" s="1"/>
      <c r="PPZ362" s="1"/>
      <c r="PQA362" s="1"/>
      <c r="PQB362" s="1"/>
      <c r="PQC362" s="1"/>
      <c r="PQD362" s="1"/>
      <c r="PQE362" s="1"/>
      <c r="PQF362" s="1"/>
      <c r="PQG362" s="1"/>
      <c r="PQH362" s="1"/>
      <c r="PQI362" s="1"/>
      <c r="PQJ362" s="1"/>
      <c r="PQK362" s="1"/>
      <c r="PQL362" s="1"/>
      <c r="PQM362" s="1"/>
      <c r="PQN362" s="1"/>
      <c r="PQO362" s="1"/>
      <c r="PQP362" s="1"/>
      <c r="PQQ362" s="1"/>
      <c r="PQR362" s="1"/>
      <c r="PQS362" s="1"/>
      <c r="PQT362" s="1"/>
      <c r="PQU362" s="1"/>
      <c r="PQV362" s="1"/>
      <c r="PQW362" s="1"/>
      <c r="PQX362" s="1"/>
      <c r="PQY362" s="1"/>
      <c r="PQZ362" s="1"/>
      <c r="PRA362" s="1"/>
      <c r="PRB362" s="1"/>
      <c r="PRC362" s="1"/>
      <c r="PRD362" s="1"/>
      <c r="PRE362" s="1"/>
      <c r="PRF362" s="1"/>
      <c r="PRG362" s="1"/>
      <c r="PRH362" s="1"/>
      <c r="PRI362" s="1"/>
      <c r="PRJ362" s="1"/>
      <c r="PRK362" s="1"/>
      <c r="PRL362" s="1"/>
      <c r="PRM362" s="1"/>
      <c r="PRN362" s="1"/>
      <c r="PRO362" s="1"/>
      <c r="PRP362" s="1"/>
      <c r="PRQ362" s="1"/>
      <c r="PRR362" s="1"/>
      <c r="PRS362" s="1"/>
      <c r="PRT362" s="1"/>
      <c r="PRU362" s="1"/>
      <c r="PRV362" s="1"/>
      <c r="PRW362" s="1"/>
      <c r="PRX362" s="1"/>
      <c r="PRY362" s="1"/>
      <c r="PRZ362" s="1"/>
      <c r="PSA362" s="1"/>
      <c r="PSB362" s="1"/>
      <c r="PSC362" s="1"/>
      <c r="PSD362" s="1"/>
      <c r="PSE362" s="1"/>
      <c r="PSF362" s="1"/>
      <c r="PSG362" s="1"/>
      <c r="PSH362" s="1"/>
      <c r="PSI362" s="1"/>
      <c r="PSJ362" s="1"/>
      <c r="PSK362" s="1"/>
      <c r="PSL362" s="1"/>
      <c r="PSM362" s="1"/>
      <c r="PSN362" s="1"/>
      <c r="PSO362" s="1"/>
      <c r="PSP362" s="1"/>
      <c r="PSQ362" s="1"/>
      <c r="PSR362" s="1"/>
      <c r="PSS362" s="1"/>
      <c r="PST362" s="1"/>
      <c r="PSU362" s="1"/>
      <c r="PSV362" s="1"/>
      <c r="PSW362" s="1"/>
      <c r="PSX362" s="1"/>
      <c r="PSY362" s="1"/>
      <c r="PSZ362" s="1"/>
      <c r="PTA362" s="1"/>
      <c r="PTB362" s="1"/>
      <c r="PTC362" s="1"/>
      <c r="PTD362" s="1"/>
      <c r="PTE362" s="1"/>
      <c r="PTF362" s="1"/>
      <c r="PTG362" s="1"/>
      <c r="PTH362" s="1"/>
      <c r="PTI362" s="1"/>
      <c r="PTJ362" s="1"/>
      <c r="PTK362" s="1"/>
      <c r="PTL362" s="1"/>
      <c r="PTM362" s="1"/>
      <c r="PTN362" s="1"/>
      <c r="PTO362" s="1"/>
      <c r="PTP362" s="1"/>
      <c r="PTQ362" s="1"/>
      <c r="PTR362" s="1"/>
      <c r="PTS362" s="1"/>
      <c r="PTT362" s="1"/>
      <c r="PTU362" s="1"/>
      <c r="PTV362" s="1"/>
      <c r="PTW362" s="1"/>
      <c r="PTX362" s="1"/>
      <c r="PTY362" s="1"/>
      <c r="PTZ362" s="1"/>
      <c r="PUA362" s="1"/>
      <c r="PUB362" s="1"/>
      <c r="PUC362" s="1"/>
      <c r="PUD362" s="1"/>
      <c r="PUE362" s="1"/>
      <c r="PUF362" s="1"/>
      <c r="PUG362" s="1"/>
      <c r="PUH362" s="1"/>
      <c r="PUI362" s="1"/>
      <c r="PUJ362" s="1"/>
      <c r="PUK362" s="1"/>
      <c r="PUL362" s="1"/>
      <c r="PUM362" s="1"/>
      <c r="PUN362" s="1"/>
      <c r="PUO362" s="1"/>
      <c r="PUP362" s="1"/>
      <c r="PUQ362" s="1"/>
      <c r="PUR362" s="1"/>
      <c r="PUS362" s="1"/>
      <c r="PUT362" s="1"/>
      <c r="PUU362" s="1"/>
      <c r="PUV362" s="1"/>
      <c r="PUW362" s="1"/>
      <c r="PUX362" s="1"/>
      <c r="PUY362" s="1"/>
      <c r="PUZ362" s="1"/>
      <c r="PVA362" s="1"/>
      <c r="PVB362" s="1"/>
      <c r="PVC362" s="1"/>
      <c r="PVD362" s="1"/>
      <c r="PVE362" s="1"/>
      <c r="PVF362" s="1"/>
      <c r="PVG362" s="1"/>
      <c r="PVH362" s="1"/>
      <c r="PVI362" s="1"/>
      <c r="PVJ362" s="1"/>
      <c r="PVK362" s="1"/>
      <c r="PVL362" s="1"/>
      <c r="PVM362" s="1"/>
      <c r="PVN362" s="1"/>
      <c r="PVO362" s="1"/>
      <c r="PVP362" s="1"/>
      <c r="PVQ362" s="1"/>
      <c r="PVR362" s="1"/>
      <c r="PVS362" s="1"/>
      <c r="PVT362" s="1"/>
      <c r="PVU362" s="1"/>
      <c r="PVV362" s="1"/>
      <c r="PVW362" s="1"/>
      <c r="PVX362" s="1"/>
      <c r="PVY362" s="1"/>
      <c r="PVZ362" s="1"/>
      <c r="PWA362" s="1"/>
      <c r="PWB362" s="1"/>
      <c r="PWC362" s="1"/>
      <c r="PWD362" s="1"/>
      <c r="PWE362" s="1"/>
      <c r="PWF362" s="1"/>
      <c r="PWG362" s="1"/>
      <c r="PWH362" s="1"/>
      <c r="PWI362" s="1"/>
      <c r="PWJ362" s="1"/>
      <c r="PWK362" s="1"/>
      <c r="PWL362" s="1"/>
      <c r="PWM362" s="1"/>
      <c r="PWN362" s="1"/>
      <c r="PWO362" s="1"/>
      <c r="PWP362" s="1"/>
      <c r="PWQ362" s="1"/>
      <c r="PWR362" s="1"/>
      <c r="PWS362" s="1"/>
      <c r="PWT362" s="1"/>
      <c r="PWU362" s="1"/>
      <c r="PWV362" s="1"/>
      <c r="PWW362" s="1"/>
      <c r="PWX362" s="1"/>
      <c r="PWY362" s="1"/>
      <c r="PWZ362" s="1"/>
      <c r="PXA362" s="1"/>
      <c r="PXB362" s="1"/>
      <c r="PXC362" s="1"/>
      <c r="PXD362" s="1"/>
      <c r="PXE362" s="1"/>
      <c r="PXF362" s="1"/>
      <c r="PXG362" s="1"/>
      <c r="PXH362" s="1"/>
      <c r="PXI362" s="1"/>
      <c r="PXJ362" s="1"/>
      <c r="PXK362" s="1"/>
      <c r="PXL362" s="1"/>
      <c r="PXM362" s="1"/>
      <c r="PXN362" s="1"/>
      <c r="PXO362" s="1"/>
      <c r="PXP362" s="1"/>
      <c r="PXQ362" s="1"/>
      <c r="PXR362" s="1"/>
      <c r="PXS362" s="1"/>
      <c r="PXT362" s="1"/>
      <c r="PXU362" s="1"/>
      <c r="PXV362" s="1"/>
      <c r="PXW362" s="1"/>
      <c r="PXX362" s="1"/>
      <c r="PXY362" s="1"/>
      <c r="PXZ362" s="1"/>
      <c r="PYA362" s="1"/>
      <c r="PYB362" s="1"/>
      <c r="PYC362" s="1"/>
      <c r="PYD362" s="1"/>
      <c r="PYE362" s="1"/>
      <c r="PYF362" s="1"/>
      <c r="PYG362" s="1"/>
      <c r="PYH362" s="1"/>
      <c r="PYI362" s="1"/>
      <c r="PYJ362" s="1"/>
      <c r="PYK362" s="1"/>
      <c r="PYL362" s="1"/>
      <c r="PYM362" s="1"/>
      <c r="PYN362" s="1"/>
      <c r="PYO362" s="1"/>
      <c r="PYP362" s="1"/>
      <c r="PYQ362" s="1"/>
      <c r="PYR362" s="1"/>
      <c r="PYS362" s="1"/>
      <c r="PYT362" s="1"/>
      <c r="PYU362" s="1"/>
      <c r="PYV362" s="1"/>
      <c r="PYW362" s="1"/>
      <c r="PYX362" s="1"/>
      <c r="PYY362" s="1"/>
      <c r="PYZ362" s="1"/>
      <c r="PZA362" s="1"/>
      <c r="PZB362" s="1"/>
      <c r="PZC362" s="1"/>
      <c r="PZD362" s="1"/>
      <c r="PZE362" s="1"/>
      <c r="PZF362" s="1"/>
      <c r="PZG362" s="1"/>
      <c r="PZH362" s="1"/>
      <c r="PZI362" s="1"/>
      <c r="PZJ362" s="1"/>
      <c r="PZK362" s="1"/>
      <c r="PZL362" s="1"/>
      <c r="PZM362" s="1"/>
      <c r="PZN362" s="1"/>
      <c r="PZO362" s="1"/>
      <c r="PZP362" s="1"/>
      <c r="PZQ362" s="1"/>
      <c r="PZR362" s="1"/>
      <c r="PZS362" s="1"/>
      <c r="PZT362" s="1"/>
      <c r="PZU362" s="1"/>
      <c r="PZV362" s="1"/>
      <c r="PZW362" s="1"/>
      <c r="PZX362" s="1"/>
      <c r="PZY362" s="1"/>
      <c r="PZZ362" s="1"/>
      <c r="QAA362" s="1"/>
      <c r="QAB362" s="1"/>
      <c r="QAC362" s="1"/>
      <c r="QAD362" s="1"/>
      <c r="QAE362" s="1"/>
      <c r="QAF362" s="1"/>
      <c r="QAG362" s="1"/>
      <c r="QAH362" s="1"/>
      <c r="QAI362" s="1"/>
      <c r="QAJ362" s="1"/>
      <c r="QAK362" s="1"/>
      <c r="QAL362" s="1"/>
      <c r="QAM362" s="1"/>
      <c r="QAN362" s="1"/>
      <c r="QAO362" s="1"/>
      <c r="QAP362" s="1"/>
      <c r="QAQ362" s="1"/>
      <c r="QAR362" s="1"/>
      <c r="QAS362" s="1"/>
      <c r="QAT362" s="1"/>
      <c r="QAU362" s="1"/>
      <c r="QAV362" s="1"/>
      <c r="QAW362" s="1"/>
      <c r="QAX362" s="1"/>
      <c r="QAY362" s="1"/>
      <c r="QAZ362" s="1"/>
      <c r="QBA362" s="1"/>
      <c r="QBB362" s="1"/>
      <c r="QBC362" s="1"/>
      <c r="QBD362" s="1"/>
      <c r="QBE362" s="1"/>
      <c r="QBF362" s="1"/>
      <c r="QBG362" s="1"/>
      <c r="QBH362" s="1"/>
      <c r="QBI362" s="1"/>
      <c r="QBJ362" s="1"/>
      <c r="QBK362" s="1"/>
      <c r="QBL362" s="1"/>
      <c r="QBM362" s="1"/>
      <c r="QBN362" s="1"/>
      <c r="QBO362" s="1"/>
      <c r="QBP362" s="1"/>
      <c r="QBQ362" s="1"/>
      <c r="QBR362" s="1"/>
      <c r="QBS362" s="1"/>
      <c r="QBT362" s="1"/>
      <c r="QBU362" s="1"/>
      <c r="QBV362" s="1"/>
      <c r="QBW362" s="1"/>
      <c r="QBX362" s="1"/>
      <c r="QBY362" s="1"/>
      <c r="QBZ362" s="1"/>
      <c r="QCA362" s="1"/>
      <c r="QCB362" s="1"/>
      <c r="QCC362" s="1"/>
      <c r="QCD362" s="1"/>
      <c r="QCE362" s="1"/>
      <c r="QCF362" s="1"/>
      <c r="QCG362" s="1"/>
      <c r="QCH362" s="1"/>
      <c r="QCI362" s="1"/>
      <c r="QCJ362" s="1"/>
      <c r="QCK362" s="1"/>
      <c r="QCL362" s="1"/>
      <c r="QCM362" s="1"/>
      <c r="QCN362" s="1"/>
      <c r="QCO362" s="1"/>
      <c r="QCP362" s="1"/>
      <c r="QCQ362" s="1"/>
      <c r="QCR362" s="1"/>
      <c r="QCS362" s="1"/>
      <c r="QCT362" s="1"/>
      <c r="QCU362" s="1"/>
      <c r="QCV362" s="1"/>
      <c r="QCW362" s="1"/>
      <c r="QCX362" s="1"/>
      <c r="QCY362" s="1"/>
      <c r="QCZ362" s="1"/>
      <c r="QDA362" s="1"/>
      <c r="QDB362" s="1"/>
      <c r="QDC362" s="1"/>
      <c r="QDD362" s="1"/>
      <c r="QDE362" s="1"/>
      <c r="QDF362" s="1"/>
      <c r="QDG362" s="1"/>
      <c r="QDH362" s="1"/>
      <c r="QDI362" s="1"/>
      <c r="QDJ362" s="1"/>
      <c r="QDK362" s="1"/>
      <c r="QDL362" s="1"/>
      <c r="QDM362" s="1"/>
      <c r="QDN362" s="1"/>
      <c r="QDO362" s="1"/>
      <c r="QDP362" s="1"/>
      <c r="QDQ362" s="1"/>
      <c r="QDR362" s="1"/>
      <c r="QDS362" s="1"/>
      <c r="QDT362" s="1"/>
      <c r="QDU362" s="1"/>
      <c r="QDV362" s="1"/>
      <c r="QDW362" s="1"/>
      <c r="QDX362" s="1"/>
      <c r="QDY362" s="1"/>
      <c r="QDZ362" s="1"/>
      <c r="QEA362" s="1"/>
      <c r="QEB362" s="1"/>
      <c r="QEC362" s="1"/>
      <c r="QED362" s="1"/>
      <c r="QEE362" s="1"/>
      <c r="QEF362" s="1"/>
      <c r="QEG362" s="1"/>
      <c r="QEH362" s="1"/>
      <c r="QEI362" s="1"/>
      <c r="QEJ362" s="1"/>
      <c r="QEK362" s="1"/>
      <c r="QEL362" s="1"/>
      <c r="QEM362" s="1"/>
      <c r="QEN362" s="1"/>
      <c r="QEO362" s="1"/>
      <c r="QEP362" s="1"/>
      <c r="QEQ362" s="1"/>
      <c r="QER362" s="1"/>
      <c r="QES362" s="1"/>
      <c r="QET362" s="1"/>
      <c r="QEU362" s="1"/>
      <c r="QEV362" s="1"/>
      <c r="QEW362" s="1"/>
      <c r="QEX362" s="1"/>
      <c r="QEY362" s="1"/>
      <c r="QEZ362" s="1"/>
      <c r="QFA362" s="1"/>
      <c r="QFB362" s="1"/>
      <c r="QFC362" s="1"/>
      <c r="QFD362" s="1"/>
      <c r="QFE362" s="1"/>
      <c r="QFF362" s="1"/>
      <c r="QFG362" s="1"/>
      <c r="QFH362" s="1"/>
      <c r="QFI362" s="1"/>
      <c r="QFJ362" s="1"/>
      <c r="QFK362" s="1"/>
      <c r="QFL362" s="1"/>
      <c r="QFM362" s="1"/>
      <c r="QFN362" s="1"/>
      <c r="QFO362" s="1"/>
      <c r="QFP362" s="1"/>
      <c r="QFQ362" s="1"/>
      <c r="QFR362" s="1"/>
      <c r="QFS362" s="1"/>
      <c r="QFT362" s="1"/>
      <c r="QFU362" s="1"/>
      <c r="QFV362" s="1"/>
      <c r="QFW362" s="1"/>
      <c r="QFX362" s="1"/>
      <c r="QFY362" s="1"/>
      <c r="QFZ362" s="1"/>
      <c r="QGA362" s="1"/>
      <c r="QGB362" s="1"/>
      <c r="QGC362" s="1"/>
      <c r="QGD362" s="1"/>
      <c r="QGE362" s="1"/>
      <c r="QGF362" s="1"/>
      <c r="QGG362" s="1"/>
      <c r="QGH362" s="1"/>
      <c r="QGI362" s="1"/>
      <c r="QGJ362" s="1"/>
      <c r="QGK362" s="1"/>
      <c r="QGL362" s="1"/>
      <c r="QGM362" s="1"/>
      <c r="QGN362" s="1"/>
      <c r="QGO362" s="1"/>
      <c r="QGP362" s="1"/>
      <c r="QGQ362" s="1"/>
      <c r="QGR362" s="1"/>
      <c r="QGS362" s="1"/>
      <c r="QGT362" s="1"/>
      <c r="QGU362" s="1"/>
      <c r="QGV362" s="1"/>
      <c r="QGW362" s="1"/>
      <c r="QGX362" s="1"/>
      <c r="QGY362" s="1"/>
      <c r="QGZ362" s="1"/>
      <c r="QHA362" s="1"/>
      <c r="QHB362" s="1"/>
      <c r="QHC362" s="1"/>
      <c r="QHD362" s="1"/>
      <c r="QHE362" s="1"/>
      <c r="QHF362" s="1"/>
      <c r="QHG362" s="1"/>
      <c r="QHH362" s="1"/>
      <c r="QHI362" s="1"/>
      <c r="QHJ362" s="1"/>
      <c r="QHK362" s="1"/>
      <c r="QHL362" s="1"/>
      <c r="QHM362" s="1"/>
      <c r="QHN362" s="1"/>
      <c r="QHO362" s="1"/>
      <c r="QHP362" s="1"/>
      <c r="QHQ362" s="1"/>
      <c r="QHR362" s="1"/>
      <c r="QHS362" s="1"/>
      <c r="QHT362" s="1"/>
      <c r="QHU362" s="1"/>
      <c r="QHV362" s="1"/>
      <c r="QHW362" s="1"/>
      <c r="QHX362" s="1"/>
      <c r="QHY362" s="1"/>
      <c r="QHZ362" s="1"/>
      <c r="QIA362" s="1"/>
      <c r="QIB362" s="1"/>
      <c r="QIC362" s="1"/>
      <c r="QID362" s="1"/>
      <c r="QIE362" s="1"/>
      <c r="QIF362" s="1"/>
      <c r="QIG362" s="1"/>
      <c r="QIH362" s="1"/>
      <c r="QII362" s="1"/>
      <c r="QIJ362" s="1"/>
      <c r="QIK362" s="1"/>
      <c r="QIL362" s="1"/>
      <c r="QIM362" s="1"/>
      <c r="QIN362" s="1"/>
      <c r="QIO362" s="1"/>
      <c r="QIP362" s="1"/>
      <c r="QIQ362" s="1"/>
      <c r="QIR362" s="1"/>
      <c r="QIS362" s="1"/>
      <c r="QIT362" s="1"/>
      <c r="QIU362" s="1"/>
      <c r="QIV362" s="1"/>
      <c r="QIW362" s="1"/>
      <c r="QIX362" s="1"/>
      <c r="QIY362" s="1"/>
      <c r="QIZ362" s="1"/>
      <c r="QJA362" s="1"/>
      <c r="QJB362" s="1"/>
      <c r="QJC362" s="1"/>
      <c r="QJD362" s="1"/>
      <c r="QJE362" s="1"/>
      <c r="QJF362" s="1"/>
      <c r="QJG362" s="1"/>
      <c r="QJH362" s="1"/>
      <c r="QJI362" s="1"/>
      <c r="QJJ362" s="1"/>
      <c r="QJK362" s="1"/>
      <c r="QJL362" s="1"/>
      <c r="QJM362" s="1"/>
      <c r="QJN362" s="1"/>
      <c r="QJO362" s="1"/>
      <c r="QJP362" s="1"/>
      <c r="QJQ362" s="1"/>
      <c r="QJR362" s="1"/>
      <c r="QJS362" s="1"/>
      <c r="QJT362" s="1"/>
      <c r="QJU362" s="1"/>
      <c r="QJV362" s="1"/>
      <c r="QJW362" s="1"/>
      <c r="QJX362" s="1"/>
      <c r="QJY362" s="1"/>
      <c r="QJZ362" s="1"/>
      <c r="QKA362" s="1"/>
      <c r="QKB362" s="1"/>
      <c r="QKC362" s="1"/>
      <c r="QKD362" s="1"/>
      <c r="QKE362" s="1"/>
      <c r="QKF362" s="1"/>
      <c r="QKG362" s="1"/>
      <c r="QKH362" s="1"/>
      <c r="QKI362" s="1"/>
      <c r="QKJ362" s="1"/>
      <c r="QKK362" s="1"/>
      <c r="QKL362" s="1"/>
      <c r="QKM362" s="1"/>
      <c r="QKN362" s="1"/>
      <c r="QKO362" s="1"/>
      <c r="QKP362" s="1"/>
      <c r="QKQ362" s="1"/>
      <c r="QKR362" s="1"/>
      <c r="QKS362" s="1"/>
      <c r="QKT362" s="1"/>
      <c r="QKU362" s="1"/>
      <c r="QKV362" s="1"/>
      <c r="QKW362" s="1"/>
      <c r="QKX362" s="1"/>
      <c r="QKY362" s="1"/>
      <c r="QKZ362" s="1"/>
      <c r="QLA362" s="1"/>
      <c r="QLB362" s="1"/>
      <c r="QLC362" s="1"/>
      <c r="QLD362" s="1"/>
      <c r="QLE362" s="1"/>
      <c r="QLF362" s="1"/>
      <c r="QLG362" s="1"/>
      <c r="QLH362" s="1"/>
      <c r="QLI362" s="1"/>
      <c r="QLJ362" s="1"/>
      <c r="QLK362" s="1"/>
      <c r="QLL362" s="1"/>
      <c r="QLM362" s="1"/>
      <c r="QLN362" s="1"/>
      <c r="QLO362" s="1"/>
      <c r="QLP362" s="1"/>
      <c r="QLQ362" s="1"/>
      <c r="QLR362" s="1"/>
      <c r="QLS362" s="1"/>
      <c r="QLT362" s="1"/>
      <c r="QLU362" s="1"/>
      <c r="QLV362" s="1"/>
      <c r="QLW362" s="1"/>
      <c r="QLX362" s="1"/>
      <c r="QLY362" s="1"/>
      <c r="QLZ362" s="1"/>
      <c r="QMA362" s="1"/>
      <c r="QMB362" s="1"/>
      <c r="QMC362" s="1"/>
      <c r="QMD362" s="1"/>
      <c r="QME362" s="1"/>
      <c r="QMF362" s="1"/>
      <c r="QMG362" s="1"/>
      <c r="QMH362" s="1"/>
      <c r="QMI362" s="1"/>
      <c r="QMJ362" s="1"/>
      <c r="QMK362" s="1"/>
      <c r="QML362" s="1"/>
      <c r="QMM362" s="1"/>
      <c r="QMN362" s="1"/>
      <c r="QMO362" s="1"/>
      <c r="QMP362" s="1"/>
      <c r="QMQ362" s="1"/>
      <c r="QMR362" s="1"/>
      <c r="QMS362" s="1"/>
      <c r="QMT362" s="1"/>
      <c r="QMU362" s="1"/>
      <c r="QMV362" s="1"/>
      <c r="QMW362" s="1"/>
      <c r="QMX362" s="1"/>
      <c r="QMY362" s="1"/>
      <c r="QMZ362" s="1"/>
      <c r="QNA362" s="1"/>
      <c r="QNB362" s="1"/>
      <c r="QNC362" s="1"/>
      <c r="QND362" s="1"/>
      <c r="QNE362" s="1"/>
      <c r="QNF362" s="1"/>
      <c r="QNG362" s="1"/>
      <c r="QNH362" s="1"/>
      <c r="QNI362" s="1"/>
      <c r="QNJ362" s="1"/>
      <c r="QNK362" s="1"/>
      <c r="QNL362" s="1"/>
      <c r="QNM362" s="1"/>
      <c r="QNN362" s="1"/>
      <c r="QNO362" s="1"/>
      <c r="QNP362" s="1"/>
      <c r="QNQ362" s="1"/>
      <c r="QNR362" s="1"/>
      <c r="QNS362" s="1"/>
      <c r="QNT362" s="1"/>
      <c r="QNU362" s="1"/>
      <c r="QNV362" s="1"/>
      <c r="QNW362" s="1"/>
      <c r="QNX362" s="1"/>
      <c r="QNY362" s="1"/>
      <c r="QNZ362" s="1"/>
      <c r="QOA362" s="1"/>
      <c r="QOB362" s="1"/>
      <c r="QOC362" s="1"/>
      <c r="QOD362" s="1"/>
      <c r="QOE362" s="1"/>
      <c r="QOF362" s="1"/>
      <c r="QOG362" s="1"/>
      <c r="QOH362" s="1"/>
      <c r="QOI362" s="1"/>
      <c r="QOJ362" s="1"/>
      <c r="QOK362" s="1"/>
      <c r="QOL362" s="1"/>
      <c r="QOM362" s="1"/>
      <c r="QON362" s="1"/>
      <c r="QOO362" s="1"/>
      <c r="QOP362" s="1"/>
      <c r="QOQ362" s="1"/>
      <c r="QOR362" s="1"/>
      <c r="QOS362" s="1"/>
      <c r="QOT362" s="1"/>
      <c r="QOU362" s="1"/>
      <c r="QOV362" s="1"/>
      <c r="QOW362" s="1"/>
      <c r="QOX362" s="1"/>
      <c r="QOY362" s="1"/>
      <c r="QOZ362" s="1"/>
      <c r="QPA362" s="1"/>
      <c r="QPB362" s="1"/>
      <c r="QPC362" s="1"/>
      <c r="QPD362" s="1"/>
      <c r="QPE362" s="1"/>
      <c r="QPF362" s="1"/>
      <c r="QPG362" s="1"/>
      <c r="QPH362" s="1"/>
      <c r="QPI362" s="1"/>
      <c r="QPJ362" s="1"/>
      <c r="QPK362" s="1"/>
      <c r="QPL362" s="1"/>
      <c r="QPM362" s="1"/>
      <c r="QPN362" s="1"/>
      <c r="QPO362" s="1"/>
      <c r="QPP362" s="1"/>
      <c r="QPQ362" s="1"/>
      <c r="QPR362" s="1"/>
      <c r="QPS362" s="1"/>
      <c r="QPT362" s="1"/>
      <c r="QPU362" s="1"/>
      <c r="QPV362" s="1"/>
      <c r="QPW362" s="1"/>
      <c r="QPX362" s="1"/>
      <c r="QPY362" s="1"/>
      <c r="QPZ362" s="1"/>
      <c r="QQA362" s="1"/>
      <c r="QQB362" s="1"/>
      <c r="QQC362" s="1"/>
      <c r="QQD362" s="1"/>
      <c r="QQE362" s="1"/>
      <c r="QQF362" s="1"/>
      <c r="QQG362" s="1"/>
      <c r="QQH362" s="1"/>
      <c r="QQI362" s="1"/>
      <c r="QQJ362" s="1"/>
      <c r="QQK362" s="1"/>
      <c r="QQL362" s="1"/>
      <c r="QQM362" s="1"/>
      <c r="QQN362" s="1"/>
      <c r="QQO362" s="1"/>
      <c r="QQP362" s="1"/>
      <c r="QQQ362" s="1"/>
      <c r="QQR362" s="1"/>
      <c r="QQS362" s="1"/>
      <c r="QQT362" s="1"/>
      <c r="QQU362" s="1"/>
      <c r="QQV362" s="1"/>
      <c r="QQW362" s="1"/>
      <c r="QQX362" s="1"/>
      <c r="QQY362" s="1"/>
      <c r="QQZ362" s="1"/>
      <c r="QRA362" s="1"/>
      <c r="QRB362" s="1"/>
      <c r="QRC362" s="1"/>
      <c r="QRD362" s="1"/>
      <c r="QRE362" s="1"/>
      <c r="QRF362" s="1"/>
      <c r="QRG362" s="1"/>
      <c r="QRH362" s="1"/>
      <c r="QRI362" s="1"/>
      <c r="QRJ362" s="1"/>
      <c r="QRK362" s="1"/>
      <c r="QRL362" s="1"/>
      <c r="QRM362" s="1"/>
      <c r="QRN362" s="1"/>
      <c r="QRO362" s="1"/>
      <c r="QRP362" s="1"/>
      <c r="QRQ362" s="1"/>
      <c r="QRR362" s="1"/>
      <c r="QRS362" s="1"/>
      <c r="QRT362" s="1"/>
      <c r="QRU362" s="1"/>
      <c r="QRV362" s="1"/>
      <c r="QRW362" s="1"/>
      <c r="QRX362" s="1"/>
      <c r="QRY362" s="1"/>
      <c r="QRZ362" s="1"/>
      <c r="QSA362" s="1"/>
      <c r="QSB362" s="1"/>
      <c r="QSC362" s="1"/>
      <c r="QSD362" s="1"/>
      <c r="QSE362" s="1"/>
      <c r="QSF362" s="1"/>
      <c r="QSG362" s="1"/>
      <c r="QSH362" s="1"/>
      <c r="QSI362" s="1"/>
      <c r="QSJ362" s="1"/>
      <c r="QSK362" s="1"/>
      <c r="QSL362" s="1"/>
      <c r="QSM362" s="1"/>
      <c r="QSN362" s="1"/>
      <c r="QSO362" s="1"/>
      <c r="QSP362" s="1"/>
      <c r="QSQ362" s="1"/>
      <c r="QSR362" s="1"/>
      <c r="QSS362" s="1"/>
      <c r="QST362" s="1"/>
      <c r="QSU362" s="1"/>
      <c r="QSV362" s="1"/>
      <c r="QSW362" s="1"/>
      <c r="QSX362" s="1"/>
      <c r="QSY362" s="1"/>
      <c r="QSZ362" s="1"/>
      <c r="QTA362" s="1"/>
      <c r="QTB362" s="1"/>
      <c r="QTC362" s="1"/>
      <c r="QTD362" s="1"/>
      <c r="QTE362" s="1"/>
      <c r="QTF362" s="1"/>
      <c r="QTG362" s="1"/>
      <c r="QTH362" s="1"/>
      <c r="QTI362" s="1"/>
      <c r="QTJ362" s="1"/>
      <c r="QTK362" s="1"/>
      <c r="QTL362" s="1"/>
      <c r="QTM362" s="1"/>
      <c r="QTN362" s="1"/>
      <c r="QTO362" s="1"/>
      <c r="QTP362" s="1"/>
      <c r="QTQ362" s="1"/>
      <c r="QTR362" s="1"/>
      <c r="QTS362" s="1"/>
      <c r="QTT362" s="1"/>
      <c r="QTU362" s="1"/>
      <c r="QTV362" s="1"/>
      <c r="QTW362" s="1"/>
      <c r="QTX362" s="1"/>
      <c r="QTY362" s="1"/>
      <c r="QTZ362" s="1"/>
      <c r="QUA362" s="1"/>
      <c r="QUB362" s="1"/>
      <c r="QUC362" s="1"/>
      <c r="QUD362" s="1"/>
      <c r="QUE362" s="1"/>
      <c r="QUF362" s="1"/>
      <c r="QUG362" s="1"/>
      <c r="QUH362" s="1"/>
      <c r="QUI362" s="1"/>
      <c r="QUJ362" s="1"/>
      <c r="QUK362" s="1"/>
      <c r="QUL362" s="1"/>
      <c r="QUM362" s="1"/>
      <c r="QUN362" s="1"/>
      <c r="QUO362" s="1"/>
      <c r="QUP362" s="1"/>
      <c r="QUQ362" s="1"/>
      <c r="QUR362" s="1"/>
      <c r="QUS362" s="1"/>
      <c r="QUT362" s="1"/>
      <c r="QUU362" s="1"/>
      <c r="QUV362" s="1"/>
      <c r="QUW362" s="1"/>
      <c r="QUX362" s="1"/>
      <c r="QUY362" s="1"/>
      <c r="QUZ362" s="1"/>
      <c r="QVA362" s="1"/>
      <c r="QVB362" s="1"/>
      <c r="QVC362" s="1"/>
      <c r="QVD362" s="1"/>
      <c r="QVE362" s="1"/>
      <c r="QVF362" s="1"/>
      <c r="QVG362" s="1"/>
      <c r="QVH362" s="1"/>
      <c r="QVI362" s="1"/>
      <c r="QVJ362" s="1"/>
      <c r="QVK362" s="1"/>
      <c r="QVL362" s="1"/>
      <c r="QVM362" s="1"/>
      <c r="QVN362" s="1"/>
      <c r="QVO362" s="1"/>
      <c r="QVP362" s="1"/>
      <c r="QVQ362" s="1"/>
      <c r="QVR362" s="1"/>
      <c r="QVS362" s="1"/>
      <c r="QVT362" s="1"/>
      <c r="QVU362" s="1"/>
      <c r="QVV362" s="1"/>
      <c r="QVW362" s="1"/>
      <c r="QVX362" s="1"/>
      <c r="QVY362" s="1"/>
      <c r="QVZ362" s="1"/>
      <c r="QWA362" s="1"/>
      <c r="QWB362" s="1"/>
      <c r="QWC362" s="1"/>
      <c r="QWD362" s="1"/>
      <c r="QWE362" s="1"/>
      <c r="QWF362" s="1"/>
      <c r="QWG362" s="1"/>
      <c r="QWH362" s="1"/>
      <c r="QWI362" s="1"/>
      <c r="QWJ362" s="1"/>
      <c r="QWK362" s="1"/>
      <c r="QWL362" s="1"/>
      <c r="QWM362" s="1"/>
      <c r="QWN362" s="1"/>
      <c r="QWO362" s="1"/>
      <c r="QWP362" s="1"/>
      <c r="QWQ362" s="1"/>
      <c r="QWR362" s="1"/>
      <c r="QWS362" s="1"/>
      <c r="QWT362" s="1"/>
      <c r="QWU362" s="1"/>
      <c r="QWV362" s="1"/>
      <c r="QWW362" s="1"/>
      <c r="QWX362" s="1"/>
      <c r="QWY362" s="1"/>
      <c r="QWZ362" s="1"/>
      <c r="QXA362" s="1"/>
      <c r="QXB362" s="1"/>
      <c r="QXC362" s="1"/>
      <c r="QXD362" s="1"/>
      <c r="QXE362" s="1"/>
      <c r="QXF362" s="1"/>
      <c r="QXG362" s="1"/>
      <c r="QXH362" s="1"/>
      <c r="QXI362" s="1"/>
      <c r="QXJ362" s="1"/>
      <c r="QXK362" s="1"/>
      <c r="QXL362" s="1"/>
      <c r="QXM362" s="1"/>
      <c r="QXN362" s="1"/>
      <c r="QXO362" s="1"/>
      <c r="QXP362" s="1"/>
      <c r="QXQ362" s="1"/>
      <c r="QXR362" s="1"/>
      <c r="QXS362" s="1"/>
      <c r="QXT362" s="1"/>
      <c r="QXU362" s="1"/>
      <c r="QXV362" s="1"/>
      <c r="QXW362" s="1"/>
      <c r="QXX362" s="1"/>
      <c r="QXY362" s="1"/>
      <c r="QXZ362" s="1"/>
      <c r="QYA362" s="1"/>
      <c r="QYB362" s="1"/>
      <c r="QYC362" s="1"/>
      <c r="QYD362" s="1"/>
      <c r="QYE362" s="1"/>
      <c r="QYF362" s="1"/>
      <c r="QYG362" s="1"/>
      <c r="QYH362" s="1"/>
      <c r="QYI362" s="1"/>
      <c r="QYJ362" s="1"/>
      <c r="QYK362" s="1"/>
      <c r="QYL362" s="1"/>
      <c r="QYM362" s="1"/>
      <c r="QYN362" s="1"/>
      <c r="QYO362" s="1"/>
      <c r="QYP362" s="1"/>
      <c r="QYQ362" s="1"/>
      <c r="QYR362" s="1"/>
      <c r="QYS362" s="1"/>
      <c r="QYT362" s="1"/>
      <c r="QYU362" s="1"/>
      <c r="QYV362" s="1"/>
      <c r="QYW362" s="1"/>
      <c r="QYX362" s="1"/>
      <c r="QYY362" s="1"/>
      <c r="QYZ362" s="1"/>
      <c r="QZA362" s="1"/>
      <c r="QZB362" s="1"/>
      <c r="QZC362" s="1"/>
      <c r="QZD362" s="1"/>
      <c r="QZE362" s="1"/>
      <c r="QZF362" s="1"/>
      <c r="QZG362" s="1"/>
      <c r="QZH362" s="1"/>
      <c r="QZI362" s="1"/>
      <c r="QZJ362" s="1"/>
      <c r="QZK362" s="1"/>
      <c r="QZL362" s="1"/>
      <c r="QZM362" s="1"/>
      <c r="QZN362" s="1"/>
      <c r="QZO362" s="1"/>
      <c r="QZP362" s="1"/>
      <c r="QZQ362" s="1"/>
      <c r="QZR362" s="1"/>
      <c r="QZS362" s="1"/>
      <c r="QZT362" s="1"/>
      <c r="QZU362" s="1"/>
      <c r="QZV362" s="1"/>
      <c r="QZW362" s="1"/>
      <c r="QZX362" s="1"/>
      <c r="QZY362" s="1"/>
      <c r="QZZ362" s="1"/>
      <c r="RAA362" s="1"/>
      <c r="RAB362" s="1"/>
      <c r="RAC362" s="1"/>
      <c r="RAD362" s="1"/>
      <c r="RAE362" s="1"/>
      <c r="RAF362" s="1"/>
      <c r="RAG362" s="1"/>
      <c r="RAH362" s="1"/>
      <c r="RAI362" s="1"/>
      <c r="RAJ362" s="1"/>
      <c r="RAK362" s="1"/>
      <c r="RAL362" s="1"/>
      <c r="RAM362" s="1"/>
      <c r="RAN362" s="1"/>
      <c r="RAO362" s="1"/>
      <c r="RAP362" s="1"/>
      <c r="RAQ362" s="1"/>
      <c r="RAR362" s="1"/>
      <c r="RAS362" s="1"/>
      <c r="RAT362" s="1"/>
      <c r="RAU362" s="1"/>
      <c r="RAV362" s="1"/>
      <c r="RAW362" s="1"/>
      <c r="RAX362" s="1"/>
      <c r="RAY362" s="1"/>
      <c r="RAZ362" s="1"/>
      <c r="RBA362" s="1"/>
      <c r="RBB362" s="1"/>
      <c r="RBC362" s="1"/>
      <c r="RBD362" s="1"/>
      <c r="RBE362" s="1"/>
      <c r="RBF362" s="1"/>
      <c r="RBG362" s="1"/>
      <c r="RBH362" s="1"/>
      <c r="RBI362" s="1"/>
      <c r="RBJ362" s="1"/>
      <c r="RBK362" s="1"/>
      <c r="RBL362" s="1"/>
      <c r="RBM362" s="1"/>
      <c r="RBN362" s="1"/>
      <c r="RBO362" s="1"/>
      <c r="RBP362" s="1"/>
      <c r="RBQ362" s="1"/>
      <c r="RBR362" s="1"/>
      <c r="RBS362" s="1"/>
      <c r="RBT362" s="1"/>
      <c r="RBU362" s="1"/>
      <c r="RBV362" s="1"/>
      <c r="RBW362" s="1"/>
      <c r="RBX362" s="1"/>
      <c r="RBY362" s="1"/>
      <c r="RBZ362" s="1"/>
      <c r="RCA362" s="1"/>
      <c r="RCB362" s="1"/>
      <c r="RCC362" s="1"/>
      <c r="RCD362" s="1"/>
      <c r="RCE362" s="1"/>
      <c r="RCF362" s="1"/>
      <c r="RCG362" s="1"/>
      <c r="RCH362" s="1"/>
      <c r="RCI362" s="1"/>
      <c r="RCJ362" s="1"/>
      <c r="RCK362" s="1"/>
      <c r="RCL362" s="1"/>
      <c r="RCM362" s="1"/>
      <c r="RCN362" s="1"/>
      <c r="RCO362" s="1"/>
      <c r="RCP362" s="1"/>
      <c r="RCQ362" s="1"/>
      <c r="RCR362" s="1"/>
      <c r="RCS362" s="1"/>
      <c r="RCT362" s="1"/>
      <c r="RCU362" s="1"/>
      <c r="RCV362" s="1"/>
      <c r="RCW362" s="1"/>
      <c r="RCX362" s="1"/>
      <c r="RCY362" s="1"/>
      <c r="RCZ362" s="1"/>
      <c r="RDA362" s="1"/>
      <c r="RDB362" s="1"/>
      <c r="RDC362" s="1"/>
      <c r="RDD362" s="1"/>
      <c r="RDE362" s="1"/>
      <c r="RDF362" s="1"/>
      <c r="RDG362" s="1"/>
      <c r="RDH362" s="1"/>
      <c r="RDI362" s="1"/>
      <c r="RDJ362" s="1"/>
      <c r="RDK362" s="1"/>
      <c r="RDL362" s="1"/>
      <c r="RDM362" s="1"/>
      <c r="RDN362" s="1"/>
      <c r="RDO362" s="1"/>
      <c r="RDP362" s="1"/>
      <c r="RDQ362" s="1"/>
      <c r="RDR362" s="1"/>
      <c r="RDS362" s="1"/>
      <c r="RDT362" s="1"/>
      <c r="RDU362" s="1"/>
      <c r="RDV362" s="1"/>
      <c r="RDW362" s="1"/>
      <c r="RDX362" s="1"/>
      <c r="RDY362" s="1"/>
      <c r="RDZ362" s="1"/>
      <c r="REA362" s="1"/>
      <c r="REB362" s="1"/>
      <c r="REC362" s="1"/>
      <c r="RED362" s="1"/>
      <c r="REE362" s="1"/>
      <c r="REF362" s="1"/>
      <c r="REG362" s="1"/>
      <c r="REH362" s="1"/>
      <c r="REI362" s="1"/>
      <c r="REJ362" s="1"/>
      <c r="REK362" s="1"/>
      <c r="REL362" s="1"/>
      <c r="REM362" s="1"/>
      <c r="REN362" s="1"/>
      <c r="REO362" s="1"/>
      <c r="REP362" s="1"/>
      <c r="REQ362" s="1"/>
      <c r="RER362" s="1"/>
      <c r="RES362" s="1"/>
      <c r="RET362" s="1"/>
      <c r="REU362" s="1"/>
      <c r="REV362" s="1"/>
      <c r="REW362" s="1"/>
      <c r="REX362" s="1"/>
      <c r="REY362" s="1"/>
      <c r="REZ362" s="1"/>
      <c r="RFA362" s="1"/>
      <c r="RFB362" s="1"/>
      <c r="RFC362" s="1"/>
      <c r="RFD362" s="1"/>
      <c r="RFE362" s="1"/>
      <c r="RFF362" s="1"/>
      <c r="RFG362" s="1"/>
      <c r="RFH362" s="1"/>
      <c r="RFI362" s="1"/>
      <c r="RFJ362" s="1"/>
      <c r="RFK362" s="1"/>
      <c r="RFL362" s="1"/>
      <c r="RFM362" s="1"/>
      <c r="RFN362" s="1"/>
      <c r="RFO362" s="1"/>
      <c r="RFP362" s="1"/>
      <c r="RFQ362" s="1"/>
      <c r="RFR362" s="1"/>
      <c r="RFS362" s="1"/>
      <c r="RFT362" s="1"/>
      <c r="RFU362" s="1"/>
      <c r="RFV362" s="1"/>
      <c r="RFW362" s="1"/>
      <c r="RFX362" s="1"/>
      <c r="RFY362" s="1"/>
      <c r="RFZ362" s="1"/>
      <c r="RGA362" s="1"/>
      <c r="RGB362" s="1"/>
      <c r="RGC362" s="1"/>
      <c r="RGD362" s="1"/>
      <c r="RGE362" s="1"/>
      <c r="RGF362" s="1"/>
      <c r="RGG362" s="1"/>
      <c r="RGH362" s="1"/>
      <c r="RGI362" s="1"/>
      <c r="RGJ362" s="1"/>
      <c r="RGK362" s="1"/>
      <c r="RGL362" s="1"/>
      <c r="RGM362" s="1"/>
      <c r="RGN362" s="1"/>
      <c r="RGO362" s="1"/>
      <c r="RGP362" s="1"/>
      <c r="RGQ362" s="1"/>
      <c r="RGR362" s="1"/>
      <c r="RGS362" s="1"/>
      <c r="RGT362" s="1"/>
      <c r="RGU362" s="1"/>
      <c r="RGV362" s="1"/>
      <c r="RGW362" s="1"/>
      <c r="RGX362" s="1"/>
      <c r="RGY362" s="1"/>
      <c r="RGZ362" s="1"/>
      <c r="RHA362" s="1"/>
      <c r="RHB362" s="1"/>
      <c r="RHC362" s="1"/>
      <c r="RHD362" s="1"/>
      <c r="RHE362" s="1"/>
      <c r="RHF362" s="1"/>
      <c r="RHG362" s="1"/>
      <c r="RHH362" s="1"/>
      <c r="RHI362" s="1"/>
      <c r="RHJ362" s="1"/>
      <c r="RHK362" s="1"/>
      <c r="RHL362" s="1"/>
      <c r="RHM362" s="1"/>
      <c r="RHN362" s="1"/>
      <c r="RHO362" s="1"/>
      <c r="RHP362" s="1"/>
      <c r="RHQ362" s="1"/>
      <c r="RHR362" s="1"/>
      <c r="RHS362" s="1"/>
      <c r="RHT362" s="1"/>
      <c r="RHU362" s="1"/>
      <c r="RHV362" s="1"/>
      <c r="RHW362" s="1"/>
      <c r="RHX362" s="1"/>
      <c r="RHY362" s="1"/>
      <c r="RHZ362" s="1"/>
      <c r="RIA362" s="1"/>
      <c r="RIB362" s="1"/>
      <c r="RIC362" s="1"/>
      <c r="RID362" s="1"/>
      <c r="RIE362" s="1"/>
      <c r="RIF362" s="1"/>
      <c r="RIG362" s="1"/>
      <c r="RIH362" s="1"/>
      <c r="RII362" s="1"/>
      <c r="RIJ362" s="1"/>
      <c r="RIK362" s="1"/>
      <c r="RIL362" s="1"/>
      <c r="RIM362" s="1"/>
      <c r="RIN362" s="1"/>
      <c r="RIO362" s="1"/>
      <c r="RIP362" s="1"/>
      <c r="RIQ362" s="1"/>
      <c r="RIR362" s="1"/>
      <c r="RIS362" s="1"/>
      <c r="RIT362" s="1"/>
      <c r="RIU362" s="1"/>
      <c r="RIV362" s="1"/>
      <c r="RIW362" s="1"/>
      <c r="RIX362" s="1"/>
      <c r="RIY362" s="1"/>
      <c r="RIZ362" s="1"/>
      <c r="RJA362" s="1"/>
      <c r="RJB362" s="1"/>
      <c r="RJC362" s="1"/>
      <c r="RJD362" s="1"/>
      <c r="RJE362" s="1"/>
      <c r="RJF362" s="1"/>
      <c r="RJG362" s="1"/>
      <c r="RJH362" s="1"/>
      <c r="RJI362" s="1"/>
      <c r="RJJ362" s="1"/>
      <c r="RJK362" s="1"/>
      <c r="RJL362" s="1"/>
      <c r="RJM362" s="1"/>
      <c r="RJN362" s="1"/>
      <c r="RJO362" s="1"/>
      <c r="RJP362" s="1"/>
      <c r="RJQ362" s="1"/>
      <c r="RJR362" s="1"/>
      <c r="RJS362" s="1"/>
      <c r="RJT362" s="1"/>
      <c r="RJU362" s="1"/>
      <c r="RJV362" s="1"/>
      <c r="RJW362" s="1"/>
      <c r="RJX362" s="1"/>
      <c r="RJY362" s="1"/>
      <c r="RJZ362" s="1"/>
      <c r="RKA362" s="1"/>
      <c r="RKB362" s="1"/>
      <c r="RKC362" s="1"/>
      <c r="RKD362" s="1"/>
      <c r="RKE362" s="1"/>
      <c r="RKF362" s="1"/>
      <c r="RKG362" s="1"/>
      <c r="RKH362" s="1"/>
      <c r="RKI362" s="1"/>
      <c r="RKJ362" s="1"/>
      <c r="RKK362" s="1"/>
      <c r="RKL362" s="1"/>
      <c r="RKM362" s="1"/>
      <c r="RKN362" s="1"/>
      <c r="RKO362" s="1"/>
      <c r="RKP362" s="1"/>
      <c r="RKQ362" s="1"/>
      <c r="RKR362" s="1"/>
      <c r="RKS362" s="1"/>
      <c r="RKT362" s="1"/>
      <c r="RKU362" s="1"/>
      <c r="RKV362" s="1"/>
      <c r="RKW362" s="1"/>
      <c r="RKX362" s="1"/>
      <c r="RKY362" s="1"/>
      <c r="RKZ362" s="1"/>
      <c r="RLA362" s="1"/>
      <c r="RLB362" s="1"/>
      <c r="RLC362" s="1"/>
      <c r="RLD362" s="1"/>
      <c r="RLE362" s="1"/>
      <c r="RLF362" s="1"/>
      <c r="RLG362" s="1"/>
      <c r="RLH362" s="1"/>
      <c r="RLI362" s="1"/>
      <c r="RLJ362" s="1"/>
      <c r="RLK362" s="1"/>
      <c r="RLL362" s="1"/>
      <c r="RLM362" s="1"/>
      <c r="RLN362" s="1"/>
      <c r="RLO362" s="1"/>
      <c r="RLP362" s="1"/>
      <c r="RLQ362" s="1"/>
      <c r="RLR362" s="1"/>
      <c r="RLS362" s="1"/>
      <c r="RLT362" s="1"/>
      <c r="RLU362" s="1"/>
      <c r="RLV362" s="1"/>
      <c r="RLW362" s="1"/>
      <c r="RLX362" s="1"/>
      <c r="RLY362" s="1"/>
      <c r="RLZ362" s="1"/>
      <c r="RMA362" s="1"/>
      <c r="RMB362" s="1"/>
      <c r="RMC362" s="1"/>
      <c r="RMD362" s="1"/>
      <c r="RME362" s="1"/>
      <c r="RMF362" s="1"/>
      <c r="RMG362" s="1"/>
      <c r="RMH362" s="1"/>
      <c r="RMI362" s="1"/>
      <c r="RMJ362" s="1"/>
      <c r="RMK362" s="1"/>
      <c r="RML362" s="1"/>
      <c r="RMM362" s="1"/>
      <c r="RMN362" s="1"/>
      <c r="RMO362" s="1"/>
      <c r="RMP362" s="1"/>
      <c r="RMQ362" s="1"/>
      <c r="RMR362" s="1"/>
      <c r="RMS362" s="1"/>
      <c r="RMT362" s="1"/>
      <c r="RMU362" s="1"/>
      <c r="RMV362" s="1"/>
      <c r="RMW362" s="1"/>
      <c r="RMX362" s="1"/>
      <c r="RMY362" s="1"/>
      <c r="RMZ362" s="1"/>
      <c r="RNA362" s="1"/>
      <c r="RNB362" s="1"/>
      <c r="RNC362" s="1"/>
      <c r="RND362" s="1"/>
      <c r="RNE362" s="1"/>
      <c r="RNF362" s="1"/>
      <c r="RNG362" s="1"/>
      <c r="RNH362" s="1"/>
      <c r="RNI362" s="1"/>
      <c r="RNJ362" s="1"/>
      <c r="RNK362" s="1"/>
      <c r="RNL362" s="1"/>
      <c r="RNM362" s="1"/>
      <c r="RNN362" s="1"/>
      <c r="RNO362" s="1"/>
      <c r="RNP362" s="1"/>
      <c r="RNQ362" s="1"/>
      <c r="RNR362" s="1"/>
      <c r="RNS362" s="1"/>
      <c r="RNT362" s="1"/>
      <c r="RNU362" s="1"/>
      <c r="RNV362" s="1"/>
      <c r="RNW362" s="1"/>
      <c r="RNX362" s="1"/>
      <c r="RNY362" s="1"/>
      <c r="RNZ362" s="1"/>
      <c r="ROA362" s="1"/>
      <c r="ROB362" s="1"/>
      <c r="ROC362" s="1"/>
      <c r="ROD362" s="1"/>
      <c r="ROE362" s="1"/>
      <c r="ROF362" s="1"/>
      <c r="ROG362" s="1"/>
      <c r="ROH362" s="1"/>
      <c r="ROI362" s="1"/>
      <c r="ROJ362" s="1"/>
      <c r="ROK362" s="1"/>
      <c r="ROL362" s="1"/>
      <c r="ROM362" s="1"/>
      <c r="RON362" s="1"/>
      <c r="ROO362" s="1"/>
      <c r="ROP362" s="1"/>
      <c r="ROQ362" s="1"/>
      <c r="ROR362" s="1"/>
      <c r="ROS362" s="1"/>
      <c r="ROT362" s="1"/>
      <c r="ROU362" s="1"/>
      <c r="ROV362" s="1"/>
      <c r="ROW362" s="1"/>
      <c r="ROX362" s="1"/>
      <c r="ROY362" s="1"/>
      <c r="ROZ362" s="1"/>
      <c r="RPA362" s="1"/>
      <c r="RPB362" s="1"/>
      <c r="RPC362" s="1"/>
      <c r="RPD362" s="1"/>
      <c r="RPE362" s="1"/>
      <c r="RPF362" s="1"/>
      <c r="RPG362" s="1"/>
      <c r="RPH362" s="1"/>
      <c r="RPI362" s="1"/>
      <c r="RPJ362" s="1"/>
      <c r="RPK362" s="1"/>
      <c r="RPL362" s="1"/>
      <c r="RPM362" s="1"/>
      <c r="RPN362" s="1"/>
      <c r="RPO362" s="1"/>
      <c r="RPP362" s="1"/>
      <c r="RPQ362" s="1"/>
      <c r="RPR362" s="1"/>
      <c r="RPS362" s="1"/>
      <c r="RPT362" s="1"/>
      <c r="RPU362" s="1"/>
      <c r="RPV362" s="1"/>
      <c r="RPW362" s="1"/>
      <c r="RPX362" s="1"/>
      <c r="RPY362" s="1"/>
      <c r="RPZ362" s="1"/>
      <c r="RQA362" s="1"/>
      <c r="RQB362" s="1"/>
      <c r="RQC362" s="1"/>
      <c r="RQD362" s="1"/>
      <c r="RQE362" s="1"/>
      <c r="RQF362" s="1"/>
      <c r="RQG362" s="1"/>
      <c r="RQH362" s="1"/>
      <c r="RQI362" s="1"/>
      <c r="RQJ362" s="1"/>
      <c r="RQK362" s="1"/>
      <c r="RQL362" s="1"/>
      <c r="RQM362" s="1"/>
      <c r="RQN362" s="1"/>
      <c r="RQO362" s="1"/>
      <c r="RQP362" s="1"/>
      <c r="RQQ362" s="1"/>
      <c r="RQR362" s="1"/>
      <c r="RQS362" s="1"/>
      <c r="RQT362" s="1"/>
      <c r="RQU362" s="1"/>
      <c r="RQV362" s="1"/>
      <c r="RQW362" s="1"/>
      <c r="RQX362" s="1"/>
      <c r="RQY362" s="1"/>
      <c r="RQZ362" s="1"/>
      <c r="RRA362" s="1"/>
      <c r="RRB362" s="1"/>
      <c r="RRC362" s="1"/>
      <c r="RRD362" s="1"/>
      <c r="RRE362" s="1"/>
      <c r="RRF362" s="1"/>
      <c r="RRG362" s="1"/>
      <c r="RRH362" s="1"/>
      <c r="RRI362" s="1"/>
      <c r="RRJ362" s="1"/>
      <c r="RRK362" s="1"/>
      <c r="RRL362" s="1"/>
      <c r="RRM362" s="1"/>
      <c r="RRN362" s="1"/>
      <c r="RRO362" s="1"/>
      <c r="RRP362" s="1"/>
      <c r="RRQ362" s="1"/>
      <c r="RRR362" s="1"/>
      <c r="RRS362" s="1"/>
      <c r="RRT362" s="1"/>
      <c r="RRU362" s="1"/>
      <c r="RRV362" s="1"/>
      <c r="RRW362" s="1"/>
      <c r="RRX362" s="1"/>
      <c r="RRY362" s="1"/>
      <c r="RRZ362" s="1"/>
      <c r="RSA362" s="1"/>
      <c r="RSB362" s="1"/>
      <c r="RSC362" s="1"/>
      <c r="RSD362" s="1"/>
      <c r="RSE362" s="1"/>
      <c r="RSF362" s="1"/>
      <c r="RSG362" s="1"/>
      <c r="RSH362" s="1"/>
      <c r="RSI362" s="1"/>
      <c r="RSJ362" s="1"/>
      <c r="RSK362" s="1"/>
      <c r="RSL362" s="1"/>
      <c r="RSM362" s="1"/>
      <c r="RSN362" s="1"/>
      <c r="RSO362" s="1"/>
      <c r="RSP362" s="1"/>
      <c r="RSQ362" s="1"/>
      <c r="RSR362" s="1"/>
      <c r="RSS362" s="1"/>
      <c r="RST362" s="1"/>
      <c r="RSU362" s="1"/>
      <c r="RSV362" s="1"/>
      <c r="RSW362" s="1"/>
      <c r="RSX362" s="1"/>
      <c r="RSY362" s="1"/>
      <c r="RSZ362" s="1"/>
      <c r="RTA362" s="1"/>
      <c r="RTB362" s="1"/>
      <c r="RTC362" s="1"/>
      <c r="RTD362" s="1"/>
      <c r="RTE362" s="1"/>
      <c r="RTF362" s="1"/>
      <c r="RTG362" s="1"/>
      <c r="RTH362" s="1"/>
      <c r="RTI362" s="1"/>
      <c r="RTJ362" s="1"/>
      <c r="RTK362" s="1"/>
      <c r="RTL362" s="1"/>
      <c r="RTM362" s="1"/>
      <c r="RTN362" s="1"/>
      <c r="RTO362" s="1"/>
      <c r="RTP362" s="1"/>
      <c r="RTQ362" s="1"/>
      <c r="RTR362" s="1"/>
      <c r="RTS362" s="1"/>
      <c r="RTT362" s="1"/>
      <c r="RTU362" s="1"/>
      <c r="RTV362" s="1"/>
      <c r="RTW362" s="1"/>
      <c r="RTX362" s="1"/>
      <c r="RTY362" s="1"/>
      <c r="RTZ362" s="1"/>
      <c r="RUA362" s="1"/>
      <c r="RUB362" s="1"/>
      <c r="RUC362" s="1"/>
      <c r="RUD362" s="1"/>
      <c r="RUE362" s="1"/>
      <c r="RUF362" s="1"/>
      <c r="RUG362" s="1"/>
      <c r="RUH362" s="1"/>
      <c r="RUI362" s="1"/>
      <c r="RUJ362" s="1"/>
      <c r="RUK362" s="1"/>
      <c r="RUL362" s="1"/>
      <c r="RUM362" s="1"/>
      <c r="RUN362" s="1"/>
      <c r="RUO362" s="1"/>
      <c r="RUP362" s="1"/>
      <c r="RUQ362" s="1"/>
      <c r="RUR362" s="1"/>
      <c r="RUS362" s="1"/>
      <c r="RUT362" s="1"/>
      <c r="RUU362" s="1"/>
      <c r="RUV362" s="1"/>
      <c r="RUW362" s="1"/>
      <c r="RUX362" s="1"/>
      <c r="RUY362" s="1"/>
      <c r="RUZ362" s="1"/>
      <c r="RVA362" s="1"/>
      <c r="RVB362" s="1"/>
      <c r="RVC362" s="1"/>
      <c r="RVD362" s="1"/>
      <c r="RVE362" s="1"/>
      <c r="RVF362" s="1"/>
      <c r="RVG362" s="1"/>
      <c r="RVH362" s="1"/>
      <c r="RVI362" s="1"/>
      <c r="RVJ362" s="1"/>
      <c r="RVK362" s="1"/>
      <c r="RVL362" s="1"/>
      <c r="RVM362" s="1"/>
      <c r="RVN362" s="1"/>
      <c r="RVO362" s="1"/>
      <c r="RVP362" s="1"/>
      <c r="RVQ362" s="1"/>
      <c r="RVR362" s="1"/>
      <c r="RVS362" s="1"/>
      <c r="RVT362" s="1"/>
      <c r="RVU362" s="1"/>
      <c r="RVV362" s="1"/>
      <c r="RVW362" s="1"/>
      <c r="RVX362" s="1"/>
      <c r="RVY362" s="1"/>
      <c r="RVZ362" s="1"/>
      <c r="RWA362" s="1"/>
      <c r="RWB362" s="1"/>
      <c r="RWC362" s="1"/>
      <c r="RWD362" s="1"/>
      <c r="RWE362" s="1"/>
      <c r="RWF362" s="1"/>
      <c r="RWG362" s="1"/>
      <c r="RWH362" s="1"/>
      <c r="RWI362" s="1"/>
      <c r="RWJ362" s="1"/>
      <c r="RWK362" s="1"/>
      <c r="RWL362" s="1"/>
      <c r="RWM362" s="1"/>
      <c r="RWN362" s="1"/>
      <c r="RWO362" s="1"/>
      <c r="RWP362" s="1"/>
      <c r="RWQ362" s="1"/>
      <c r="RWR362" s="1"/>
      <c r="RWS362" s="1"/>
      <c r="RWT362" s="1"/>
      <c r="RWU362" s="1"/>
      <c r="RWV362" s="1"/>
      <c r="RWW362" s="1"/>
      <c r="RWX362" s="1"/>
      <c r="RWY362" s="1"/>
      <c r="RWZ362" s="1"/>
      <c r="RXA362" s="1"/>
      <c r="RXB362" s="1"/>
      <c r="RXC362" s="1"/>
      <c r="RXD362" s="1"/>
      <c r="RXE362" s="1"/>
      <c r="RXF362" s="1"/>
      <c r="RXG362" s="1"/>
      <c r="RXH362" s="1"/>
      <c r="RXI362" s="1"/>
      <c r="RXJ362" s="1"/>
      <c r="RXK362" s="1"/>
      <c r="RXL362" s="1"/>
      <c r="RXM362" s="1"/>
      <c r="RXN362" s="1"/>
      <c r="RXO362" s="1"/>
      <c r="RXP362" s="1"/>
      <c r="RXQ362" s="1"/>
      <c r="RXR362" s="1"/>
      <c r="RXS362" s="1"/>
      <c r="RXT362" s="1"/>
      <c r="RXU362" s="1"/>
      <c r="RXV362" s="1"/>
      <c r="RXW362" s="1"/>
      <c r="RXX362" s="1"/>
      <c r="RXY362" s="1"/>
      <c r="RXZ362" s="1"/>
      <c r="RYA362" s="1"/>
      <c r="RYB362" s="1"/>
      <c r="RYC362" s="1"/>
      <c r="RYD362" s="1"/>
      <c r="RYE362" s="1"/>
      <c r="RYF362" s="1"/>
      <c r="RYG362" s="1"/>
      <c r="RYH362" s="1"/>
      <c r="RYI362" s="1"/>
      <c r="RYJ362" s="1"/>
      <c r="RYK362" s="1"/>
      <c r="RYL362" s="1"/>
      <c r="RYM362" s="1"/>
      <c r="RYN362" s="1"/>
      <c r="RYO362" s="1"/>
      <c r="RYP362" s="1"/>
      <c r="RYQ362" s="1"/>
      <c r="RYR362" s="1"/>
      <c r="RYS362" s="1"/>
      <c r="RYT362" s="1"/>
      <c r="RYU362" s="1"/>
      <c r="RYV362" s="1"/>
      <c r="RYW362" s="1"/>
      <c r="RYX362" s="1"/>
      <c r="RYY362" s="1"/>
      <c r="RYZ362" s="1"/>
      <c r="RZA362" s="1"/>
      <c r="RZB362" s="1"/>
      <c r="RZC362" s="1"/>
      <c r="RZD362" s="1"/>
      <c r="RZE362" s="1"/>
      <c r="RZF362" s="1"/>
      <c r="RZG362" s="1"/>
      <c r="RZH362" s="1"/>
      <c r="RZI362" s="1"/>
      <c r="RZJ362" s="1"/>
      <c r="RZK362" s="1"/>
      <c r="RZL362" s="1"/>
      <c r="RZM362" s="1"/>
      <c r="RZN362" s="1"/>
      <c r="RZO362" s="1"/>
      <c r="RZP362" s="1"/>
      <c r="RZQ362" s="1"/>
      <c r="RZR362" s="1"/>
      <c r="RZS362" s="1"/>
      <c r="RZT362" s="1"/>
      <c r="RZU362" s="1"/>
      <c r="RZV362" s="1"/>
      <c r="RZW362" s="1"/>
      <c r="RZX362" s="1"/>
      <c r="RZY362" s="1"/>
      <c r="RZZ362" s="1"/>
      <c r="SAA362" s="1"/>
      <c r="SAB362" s="1"/>
      <c r="SAC362" s="1"/>
      <c r="SAD362" s="1"/>
      <c r="SAE362" s="1"/>
      <c r="SAF362" s="1"/>
      <c r="SAG362" s="1"/>
      <c r="SAH362" s="1"/>
      <c r="SAI362" s="1"/>
      <c r="SAJ362" s="1"/>
      <c r="SAK362" s="1"/>
      <c r="SAL362" s="1"/>
      <c r="SAM362" s="1"/>
      <c r="SAN362" s="1"/>
      <c r="SAO362" s="1"/>
      <c r="SAP362" s="1"/>
      <c r="SAQ362" s="1"/>
      <c r="SAR362" s="1"/>
      <c r="SAS362" s="1"/>
      <c r="SAT362" s="1"/>
      <c r="SAU362" s="1"/>
      <c r="SAV362" s="1"/>
      <c r="SAW362" s="1"/>
      <c r="SAX362" s="1"/>
      <c r="SAY362" s="1"/>
      <c r="SAZ362" s="1"/>
      <c r="SBA362" s="1"/>
      <c r="SBB362" s="1"/>
      <c r="SBC362" s="1"/>
      <c r="SBD362" s="1"/>
      <c r="SBE362" s="1"/>
      <c r="SBF362" s="1"/>
      <c r="SBG362" s="1"/>
      <c r="SBH362" s="1"/>
      <c r="SBI362" s="1"/>
      <c r="SBJ362" s="1"/>
      <c r="SBK362" s="1"/>
      <c r="SBL362" s="1"/>
      <c r="SBM362" s="1"/>
      <c r="SBN362" s="1"/>
      <c r="SBO362" s="1"/>
      <c r="SBP362" s="1"/>
      <c r="SBQ362" s="1"/>
      <c r="SBR362" s="1"/>
      <c r="SBS362" s="1"/>
      <c r="SBT362" s="1"/>
      <c r="SBU362" s="1"/>
      <c r="SBV362" s="1"/>
      <c r="SBW362" s="1"/>
      <c r="SBX362" s="1"/>
      <c r="SBY362" s="1"/>
      <c r="SBZ362" s="1"/>
      <c r="SCA362" s="1"/>
      <c r="SCB362" s="1"/>
      <c r="SCC362" s="1"/>
      <c r="SCD362" s="1"/>
      <c r="SCE362" s="1"/>
      <c r="SCF362" s="1"/>
      <c r="SCG362" s="1"/>
      <c r="SCH362" s="1"/>
      <c r="SCI362" s="1"/>
      <c r="SCJ362" s="1"/>
      <c r="SCK362" s="1"/>
      <c r="SCL362" s="1"/>
      <c r="SCM362" s="1"/>
      <c r="SCN362" s="1"/>
      <c r="SCO362" s="1"/>
      <c r="SCP362" s="1"/>
      <c r="SCQ362" s="1"/>
      <c r="SCR362" s="1"/>
      <c r="SCS362" s="1"/>
      <c r="SCT362" s="1"/>
      <c r="SCU362" s="1"/>
      <c r="SCV362" s="1"/>
      <c r="SCW362" s="1"/>
      <c r="SCX362" s="1"/>
      <c r="SCY362" s="1"/>
      <c r="SCZ362" s="1"/>
      <c r="SDA362" s="1"/>
      <c r="SDB362" s="1"/>
      <c r="SDC362" s="1"/>
      <c r="SDD362" s="1"/>
      <c r="SDE362" s="1"/>
      <c r="SDF362" s="1"/>
      <c r="SDG362" s="1"/>
      <c r="SDH362" s="1"/>
      <c r="SDI362" s="1"/>
      <c r="SDJ362" s="1"/>
      <c r="SDK362" s="1"/>
      <c r="SDL362" s="1"/>
      <c r="SDM362" s="1"/>
      <c r="SDN362" s="1"/>
      <c r="SDO362" s="1"/>
      <c r="SDP362" s="1"/>
      <c r="SDQ362" s="1"/>
      <c r="SDR362" s="1"/>
      <c r="SDS362" s="1"/>
      <c r="SDT362" s="1"/>
      <c r="SDU362" s="1"/>
      <c r="SDV362" s="1"/>
      <c r="SDW362" s="1"/>
      <c r="SDX362" s="1"/>
      <c r="SDY362" s="1"/>
      <c r="SDZ362" s="1"/>
      <c r="SEA362" s="1"/>
      <c r="SEB362" s="1"/>
      <c r="SEC362" s="1"/>
      <c r="SED362" s="1"/>
      <c r="SEE362" s="1"/>
      <c r="SEF362" s="1"/>
      <c r="SEG362" s="1"/>
      <c r="SEH362" s="1"/>
      <c r="SEI362" s="1"/>
      <c r="SEJ362" s="1"/>
      <c r="SEK362" s="1"/>
      <c r="SEL362" s="1"/>
      <c r="SEM362" s="1"/>
      <c r="SEN362" s="1"/>
      <c r="SEO362" s="1"/>
      <c r="SEP362" s="1"/>
      <c r="SEQ362" s="1"/>
      <c r="SER362" s="1"/>
      <c r="SES362" s="1"/>
      <c r="SET362" s="1"/>
      <c r="SEU362" s="1"/>
      <c r="SEV362" s="1"/>
      <c r="SEW362" s="1"/>
      <c r="SEX362" s="1"/>
      <c r="SEY362" s="1"/>
      <c r="SEZ362" s="1"/>
      <c r="SFA362" s="1"/>
      <c r="SFB362" s="1"/>
      <c r="SFC362" s="1"/>
      <c r="SFD362" s="1"/>
      <c r="SFE362" s="1"/>
      <c r="SFF362" s="1"/>
      <c r="SFG362" s="1"/>
      <c r="SFH362" s="1"/>
      <c r="SFI362" s="1"/>
      <c r="SFJ362" s="1"/>
      <c r="SFK362" s="1"/>
      <c r="SFL362" s="1"/>
      <c r="SFM362" s="1"/>
      <c r="SFN362" s="1"/>
      <c r="SFO362" s="1"/>
      <c r="SFP362" s="1"/>
      <c r="SFQ362" s="1"/>
      <c r="SFR362" s="1"/>
      <c r="SFS362" s="1"/>
      <c r="SFT362" s="1"/>
      <c r="SFU362" s="1"/>
      <c r="SFV362" s="1"/>
      <c r="SFW362" s="1"/>
      <c r="SFX362" s="1"/>
      <c r="SFY362" s="1"/>
      <c r="SFZ362" s="1"/>
      <c r="SGA362" s="1"/>
      <c r="SGB362" s="1"/>
      <c r="SGC362" s="1"/>
      <c r="SGD362" s="1"/>
      <c r="SGE362" s="1"/>
      <c r="SGF362" s="1"/>
      <c r="SGG362" s="1"/>
      <c r="SGH362" s="1"/>
      <c r="SGI362" s="1"/>
      <c r="SGJ362" s="1"/>
      <c r="SGK362" s="1"/>
      <c r="SGL362" s="1"/>
      <c r="SGM362" s="1"/>
      <c r="SGN362" s="1"/>
      <c r="SGO362" s="1"/>
      <c r="SGP362" s="1"/>
      <c r="SGQ362" s="1"/>
      <c r="SGR362" s="1"/>
      <c r="SGS362" s="1"/>
      <c r="SGT362" s="1"/>
      <c r="SGU362" s="1"/>
      <c r="SGV362" s="1"/>
      <c r="SGW362" s="1"/>
      <c r="SGX362" s="1"/>
      <c r="SGY362" s="1"/>
      <c r="SGZ362" s="1"/>
      <c r="SHA362" s="1"/>
      <c r="SHB362" s="1"/>
      <c r="SHC362" s="1"/>
      <c r="SHD362" s="1"/>
      <c r="SHE362" s="1"/>
      <c r="SHF362" s="1"/>
      <c r="SHG362" s="1"/>
      <c r="SHH362" s="1"/>
      <c r="SHI362" s="1"/>
      <c r="SHJ362" s="1"/>
      <c r="SHK362" s="1"/>
      <c r="SHL362" s="1"/>
      <c r="SHM362" s="1"/>
      <c r="SHN362" s="1"/>
      <c r="SHO362" s="1"/>
      <c r="SHP362" s="1"/>
      <c r="SHQ362" s="1"/>
      <c r="SHR362" s="1"/>
      <c r="SHS362" s="1"/>
      <c r="SHT362" s="1"/>
      <c r="SHU362" s="1"/>
      <c r="SHV362" s="1"/>
      <c r="SHW362" s="1"/>
      <c r="SHX362" s="1"/>
      <c r="SHY362" s="1"/>
      <c r="SHZ362" s="1"/>
      <c r="SIA362" s="1"/>
      <c r="SIB362" s="1"/>
      <c r="SIC362" s="1"/>
      <c r="SID362" s="1"/>
      <c r="SIE362" s="1"/>
      <c r="SIF362" s="1"/>
      <c r="SIG362" s="1"/>
      <c r="SIH362" s="1"/>
      <c r="SII362" s="1"/>
      <c r="SIJ362" s="1"/>
      <c r="SIK362" s="1"/>
      <c r="SIL362" s="1"/>
      <c r="SIM362" s="1"/>
      <c r="SIN362" s="1"/>
      <c r="SIO362" s="1"/>
      <c r="SIP362" s="1"/>
      <c r="SIQ362" s="1"/>
      <c r="SIR362" s="1"/>
      <c r="SIS362" s="1"/>
      <c r="SIT362" s="1"/>
      <c r="SIU362" s="1"/>
      <c r="SIV362" s="1"/>
      <c r="SIW362" s="1"/>
      <c r="SIX362" s="1"/>
      <c r="SIY362" s="1"/>
      <c r="SIZ362" s="1"/>
      <c r="SJA362" s="1"/>
      <c r="SJB362" s="1"/>
      <c r="SJC362" s="1"/>
      <c r="SJD362" s="1"/>
      <c r="SJE362" s="1"/>
      <c r="SJF362" s="1"/>
      <c r="SJG362" s="1"/>
      <c r="SJH362" s="1"/>
      <c r="SJI362" s="1"/>
      <c r="SJJ362" s="1"/>
      <c r="SJK362" s="1"/>
      <c r="SJL362" s="1"/>
      <c r="SJM362" s="1"/>
      <c r="SJN362" s="1"/>
      <c r="SJO362" s="1"/>
      <c r="SJP362" s="1"/>
      <c r="SJQ362" s="1"/>
      <c r="SJR362" s="1"/>
      <c r="SJS362" s="1"/>
      <c r="SJT362" s="1"/>
      <c r="SJU362" s="1"/>
      <c r="SJV362" s="1"/>
      <c r="SJW362" s="1"/>
      <c r="SJX362" s="1"/>
      <c r="SJY362" s="1"/>
      <c r="SJZ362" s="1"/>
      <c r="SKA362" s="1"/>
      <c r="SKB362" s="1"/>
      <c r="SKC362" s="1"/>
      <c r="SKD362" s="1"/>
      <c r="SKE362" s="1"/>
      <c r="SKF362" s="1"/>
      <c r="SKG362" s="1"/>
      <c r="SKH362" s="1"/>
      <c r="SKI362" s="1"/>
      <c r="SKJ362" s="1"/>
      <c r="SKK362" s="1"/>
      <c r="SKL362" s="1"/>
      <c r="SKM362" s="1"/>
      <c r="SKN362" s="1"/>
      <c r="SKO362" s="1"/>
      <c r="SKP362" s="1"/>
      <c r="SKQ362" s="1"/>
      <c r="SKR362" s="1"/>
      <c r="SKS362" s="1"/>
      <c r="SKT362" s="1"/>
      <c r="SKU362" s="1"/>
      <c r="SKV362" s="1"/>
      <c r="SKW362" s="1"/>
      <c r="SKX362" s="1"/>
      <c r="SKY362" s="1"/>
      <c r="SKZ362" s="1"/>
      <c r="SLA362" s="1"/>
      <c r="SLB362" s="1"/>
      <c r="SLC362" s="1"/>
      <c r="SLD362" s="1"/>
      <c r="SLE362" s="1"/>
      <c r="SLF362" s="1"/>
      <c r="SLG362" s="1"/>
      <c r="SLH362" s="1"/>
      <c r="SLI362" s="1"/>
      <c r="SLJ362" s="1"/>
      <c r="SLK362" s="1"/>
      <c r="SLL362" s="1"/>
      <c r="SLM362" s="1"/>
      <c r="SLN362" s="1"/>
      <c r="SLO362" s="1"/>
      <c r="SLP362" s="1"/>
      <c r="SLQ362" s="1"/>
      <c r="SLR362" s="1"/>
      <c r="SLS362" s="1"/>
      <c r="SLT362" s="1"/>
      <c r="SLU362" s="1"/>
      <c r="SLV362" s="1"/>
      <c r="SLW362" s="1"/>
      <c r="SLX362" s="1"/>
      <c r="SLY362" s="1"/>
      <c r="SLZ362" s="1"/>
      <c r="SMA362" s="1"/>
      <c r="SMB362" s="1"/>
      <c r="SMC362" s="1"/>
      <c r="SMD362" s="1"/>
      <c r="SME362" s="1"/>
      <c r="SMF362" s="1"/>
      <c r="SMG362" s="1"/>
      <c r="SMH362" s="1"/>
      <c r="SMI362" s="1"/>
      <c r="SMJ362" s="1"/>
      <c r="SMK362" s="1"/>
      <c r="SML362" s="1"/>
      <c r="SMM362" s="1"/>
      <c r="SMN362" s="1"/>
      <c r="SMO362" s="1"/>
      <c r="SMP362" s="1"/>
      <c r="SMQ362" s="1"/>
      <c r="SMR362" s="1"/>
      <c r="SMS362" s="1"/>
      <c r="SMT362" s="1"/>
      <c r="SMU362" s="1"/>
      <c r="SMV362" s="1"/>
      <c r="SMW362" s="1"/>
      <c r="SMX362" s="1"/>
      <c r="SMY362" s="1"/>
      <c r="SMZ362" s="1"/>
      <c r="SNA362" s="1"/>
      <c r="SNB362" s="1"/>
      <c r="SNC362" s="1"/>
      <c r="SND362" s="1"/>
      <c r="SNE362" s="1"/>
      <c r="SNF362" s="1"/>
      <c r="SNG362" s="1"/>
      <c r="SNH362" s="1"/>
      <c r="SNI362" s="1"/>
      <c r="SNJ362" s="1"/>
      <c r="SNK362" s="1"/>
      <c r="SNL362" s="1"/>
      <c r="SNM362" s="1"/>
      <c r="SNN362" s="1"/>
      <c r="SNO362" s="1"/>
      <c r="SNP362" s="1"/>
      <c r="SNQ362" s="1"/>
      <c r="SNR362" s="1"/>
      <c r="SNS362" s="1"/>
      <c r="SNT362" s="1"/>
      <c r="SNU362" s="1"/>
      <c r="SNV362" s="1"/>
      <c r="SNW362" s="1"/>
      <c r="SNX362" s="1"/>
      <c r="SNY362" s="1"/>
      <c r="SNZ362" s="1"/>
      <c r="SOA362" s="1"/>
      <c r="SOB362" s="1"/>
      <c r="SOC362" s="1"/>
      <c r="SOD362" s="1"/>
      <c r="SOE362" s="1"/>
      <c r="SOF362" s="1"/>
      <c r="SOG362" s="1"/>
      <c r="SOH362" s="1"/>
      <c r="SOI362" s="1"/>
      <c r="SOJ362" s="1"/>
      <c r="SOK362" s="1"/>
      <c r="SOL362" s="1"/>
      <c r="SOM362" s="1"/>
      <c r="SON362" s="1"/>
      <c r="SOO362" s="1"/>
      <c r="SOP362" s="1"/>
      <c r="SOQ362" s="1"/>
      <c r="SOR362" s="1"/>
      <c r="SOS362" s="1"/>
      <c r="SOT362" s="1"/>
      <c r="SOU362" s="1"/>
      <c r="SOV362" s="1"/>
      <c r="SOW362" s="1"/>
      <c r="SOX362" s="1"/>
      <c r="SOY362" s="1"/>
      <c r="SOZ362" s="1"/>
      <c r="SPA362" s="1"/>
      <c r="SPB362" s="1"/>
      <c r="SPC362" s="1"/>
      <c r="SPD362" s="1"/>
      <c r="SPE362" s="1"/>
      <c r="SPF362" s="1"/>
      <c r="SPG362" s="1"/>
      <c r="SPH362" s="1"/>
      <c r="SPI362" s="1"/>
      <c r="SPJ362" s="1"/>
      <c r="SPK362" s="1"/>
      <c r="SPL362" s="1"/>
      <c r="SPM362" s="1"/>
      <c r="SPN362" s="1"/>
      <c r="SPO362" s="1"/>
      <c r="SPP362" s="1"/>
      <c r="SPQ362" s="1"/>
      <c r="SPR362" s="1"/>
      <c r="SPS362" s="1"/>
      <c r="SPT362" s="1"/>
      <c r="SPU362" s="1"/>
      <c r="SPV362" s="1"/>
      <c r="SPW362" s="1"/>
      <c r="SPX362" s="1"/>
      <c r="SPY362" s="1"/>
      <c r="SPZ362" s="1"/>
      <c r="SQA362" s="1"/>
      <c r="SQB362" s="1"/>
      <c r="SQC362" s="1"/>
      <c r="SQD362" s="1"/>
      <c r="SQE362" s="1"/>
      <c r="SQF362" s="1"/>
      <c r="SQG362" s="1"/>
      <c r="SQH362" s="1"/>
      <c r="SQI362" s="1"/>
      <c r="SQJ362" s="1"/>
      <c r="SQK362" s="1"/>
      <c r="SQL362" s="1"/>
      <c r="SQM362" s="1"/>
      <c r="SQN362" s="1"/>
      <c r="SQO362" s="1"/>
      <c r="SQP362" s="1"/>
      <c r="SQQ362" s="1"/>
      <c r="SQR362" s="1"/>
      <c r="SQS362" s="1"/>
      <c r="SQT362" s="1"/>
      <c r="SQU362" s="1"/>
      <c r="SQV362" s="1"/>
      <c r="SQW362" s="1"/>
      <c r="SQX362" s="1"/>
      <c r="SQY362" s="1"/>
      <c r="SQZ362" s="1"/>
      <c r="SRA362" s="1"/>
      <c r="SRB362" s="1"/>
      <c r="SRC362" s="1"/>
      <c r="SRD362" s="1"/>
      <c r="SRE362" s="1"/>
      <c r="SRF362" s="1"/>
      <c r="SRG362" s="1"/>
      <c r="SRH362" s="1"/>
      <c r="SRI362" s="1"/>
      <c r="SRJ362" s="1"/>
      <c r="SRK362" s="1"/>
      <c r="SRL362" s="1"/>
      <c r="SRM362" s="1"/>
      <c r="SRN362" s="1"/>
      <c r="SRO362" s="1"/>
      <c r="SRP362" s="1"/>
      <c r="SRQ362" s="1"/>
      <c r="SRR362" s="1"/>
      <c r="SRS362" s="1"/>
      <c r="SRT362" s="1"/>
      <c r="SRU362" s="1"/>
      <c r="SRV362" s="1"/>
      <c r="SRW362" s="1"/>
      <c r="SRX362" s="1"/>
      <c r="SRY362" s="1"/>
      <c r="SRZ362" s="1"/>
      <c r="SSA362" s="1"/>
      <c r="SSB362" s="1"/>
      <c r="SSC362" s="1"/>
      <c r="SSD362" s="1"/>
      <c r="SSE362" s="1"/>
      <c r="SSF362" s="1"/>
      <c r="SSG362" s="1"/>
      <c r="SSH362" s="1"/>
      <c r="SSI362" s="1"/>
      <c r="SSJ362" s="1"/>
      <c r="SSK362" s="1"/>
      <c r="SSL362" s="1"/>
      <c r="SSM362" s="1"/>
      <c r="SSN362" s="1"/>
      <c r="SSO362" s="1"/>
      <c r="SSP362" s="1"/>
      <c r="SSQ362" s="1"/>
      <c r="SSR362" s="1"/>
      <c r="SSS362" s="1"/>
      <c r="SST362" s="1"/>
      <c r="SSU362" s="1"/>
      <c r="SSV362" s="1"/>
      <c r="SSW362" s="1"/>
      <c r="SSX362" s="1"/>
      <c r="SSY362" s="1"/>
      <c r="SSZ362" s="1"/>
      <c r="STA362" s="1"/>
      <c r="STB362" s="1"/>
      <c r="STC362" s="1"/>
      <c r="STD362" s="1"/>
      <c r="STE362" s="1"/>
      <c r="STF362" s="1"/>
      <c r="STG362" s="1"/>
      <c r="STH362" s="1"/>
      <c r="STI362" s="1"/>
      <c r="STJ362" s="1"/>
      <c r="STK362" s="1"/>
      <c r="STL362" s="1"/>
      <c r="STM362" s="1"/>
      <c r="STN362" s="1"/>
      <c r="STO362" s="1"/>
      <c r="STP362" s="1"/>
      <c r="STQ362" s="1"/>
      <c r="STR362" s="1"/>
      <c r="STS362" s="1"/>
      <c r="STT362" s="1"/>
      <c r="STU362" s="1"/>
      <c r="STV362" s="1"/>
      <c r="STW362" s="1"/>
      <c r="STX362" s="1"/>
      <c r="STY362" s="1"/>
      <c r="STZ362" s="1"/>
      <c r="SUA362" s="1"/>
      <c r="SUB362" s="1"/>
      <c r="SUC362" s="1"/>
      <c r="SUD362" s="1"/>
      <c r="SUE362" s="1"/>
      <c r="SUF362" s="1"/>
      <c r="SUG362" s="1"/>
      <c r="SUH362" s="1"/>
      <c r="SUI362" s="1"/>
      <c r="SUJ362" s="1"/>
      <c r="SUK362" s="1"/>
      <c r="SUL362" s="1"/>
      <c r="SUM362" s="1"/>
      <c r="SUN362" s="1"/>
      <c r="SUO362" s="1"/>
      <c r="SUP362" s="1"/>
      <c r="SUQ362" s="1"/>
      <c r="SUR362" s="1"/>
      <c r="SUS362" s="1"/>
      <c r="SUT362" s="1"/>
      <c r="SUU362" s="1"/>
      <c r="SUV362" s="1"/>
      <c r="SUW362" s="1"/>
      <c r="SUX362" s="1"/>
      <c r="SUY362" s="1"/>
      <c r="SUZ362" s="1"/>
      <c r="SVA362" s="1"/>
      <c r="SVB362" s="1"/>
      <c r="SVC362" s="1"/>
      <c r="SVD362" s="1"/>
      <c r="SVE362" s="1"/>
      <c r="SVF362" s="1"/>
      <c r="SVG362" s="1"/>
      <c r="SVH362" s="1"/>
      <c r="SVI362" s="1"/>
      <c r="SVJ362" s="1"/>
      <c r="SVK362" s="1"/>
      <c r="SVL362" s="1"/>
      <c r="SVM362" s="1"/>
      <c r="SVN362" s="1"/>
      <c r="SVO362" s="1"/>
      <c r="SVP362" s="1"/>
      <c r="SVQ362" s="1"/>
      <c r="SVR362" s="1"/>
      <c r="SVS362" s="1"/>
      <c r="SVT362" s="1"/>
      <c r="SVU362" s="1"/>
      <c r="SVV362" s="1"/>
      <c r="SVW362" s="1"/>
      <c r="SVX362" s="1"/>
      <c r="SVY362" s="1"/>
      <c r="SVZ362" s="1"/>
      <c r="SWA362" s="1"/>
      <c r="SWB362" s="1"/>
      <c r="SWC362" s="1"/>
      <c r="SWD362" s="1"/>
      <c r="SWE362" s="1"/>
      <c r="SWF362" s="1"/>
      <c r="SWG362" s="1"/>
      <c r="SWH362" s="1"/>
      <c r="SWI362" s="1"/>
      <c r="SWJ362" s="1"/>
      <c r="SWK362" s="1"/>
      <c r="SWL362" s="1"/>
      <c r="SWM362" s="1"/>
      <c r="SWN362" s="1"/>
      <c r="SWO362" s="1"/>
      <c r="SWP362" s="1"/>
      <c r="SWQ362" s="1"/>
      <c r="SWR362" s="1"/>
      <c r="SWS362" s="1"/>
      <c r="SWT362" s="1"/>
      <c r="SWU362" s="1"/>
      <c r="SWV362" s="1"/>
      <c r="SWW362" s="1"/>
      <c r="SWX362" s="1"/>
      <c r="SWY362" s="1"/>
      <c r="SWZ362" s="1"/>
      <c r="SXA362" s="1"/>
      <c r="SXB362" s="1"/>
      <c r="SXC362" s="1"/>
      <c r="SXD362" s="1"/>
      <c r="SXE362" s="1"/>
      <c r="SXF362" s="1"/>
      <c r="SXG362" s="1"/>
      <c r="SXH362" s="1"/>
      <c r="SXI362" s="1"/>
      <c r="SXJ362" s="1"/>
      <c r="SXK362" s="1"/>
      <c r="SXL362" s="1"/>
      <c r="SXM362" s="1"/>
      <c r="SXN362" s="1"/>
      <c r="SXO362" s="1"/>
      <c r="SXP362" s="1"/>
      <c r="SXQ362" s="1"/>
      <c r="SXR362" s="1"/>
      <c r="SXS362" s="1"/>
      <c r="SXT362" s="1"/>
      <c r="SXU362" s="1"/>
      <c r="SXV362" s="1"/>
      <c r="SXW362" s="1"/>
      <c r="SXX362" s="1"/>
      <c r="SXY362" s="1"/>
      <c r="SXZ362" s="1"/>
      <c r="SYA362" s="1"/>
      <c r="SYB362" s="1"/>
      <c r="SYC362" s="1"/>
      <c r="SYD362" s="1"/>
      <c r="SYE362" s="1"/>
      <c r="SYF362" s="1"/>
      <c r="SYG362" s="1"/>
      <c r="SYH362" s="1"/>
      <c r="SYI362" s="1"/>
      <c r="SYJ362" s="1"/>
      <c r="SYK362" s="1"/>
      <c r="SYL362" s="1"/>
      <c r="SYM362" s="1"/>
      <c r="SYN362" s="1"/>
      <c r="SYO362" s="1"/>
      <c r="SYP362" s="1"/>
      <c r="SYQ362" s="1"/>
      <c r="SYR362" s="1"/>
      <c r="SYS362" s="1"/>
      <c r="SYT362" s="1"/>
      <c r="SYU362" s="1"/>
      <c r="SYV362" s="1"/>
      <c r="SYW362" s="1"/>
      <c r="SYX362" s="1"/>
      <c r="SYY362" s="1"/>
      <c r="SYZ362" s="1"/>
      <c r="SZA362" s="1"/>
      <c r="SZB362" s="1"/>
      <c r="SZC362" s="1"/>
      <c r="SZD362" s="1"/>
      <c r="SZE362" s="1"/>
      <c r="SZF362" s="1"/>
      <c r="SZG362" s="1"/>
      <c r="SZH362" s="1"/>
      <c r="SZI362" s="1"/>
      <c r="SZJ362" s="1"/>
      <c r="SZK362" s="1"/>
      <c r="SZL362" s="1"/>
      <c r="SZM362" s="1"/>
      <c r="SZN362" s="1"/>
      <c r="SZO362" s="1"/>
      <c r="SZP362" s="1"/>
      <c r="SZQ362" s="1"/>
      <c r="SZR362" s="1"/>
      <c r="SZS362" s="1"/>
      <c r="SZT362" s="1"/>
      <c r="SZU362" s="1"/>
      <c r="SZV362" s="1"/>
      <c r="SZW362" s="1"/>
      <c r="SZX362" s="1"/>
      <c r="SZY362" s="1"/>
      <c r="SZZ362" s="1"/>
      <c r="TAA362" s="1"/>
      <c r="TAB362" s="1"/>
      <c r="TAC362" s="1"/>
      <c r="TAD362" s="1"/>
      <c r="TAE362" s="1"/>
      <c r="TAF362" s="1"/>
      <c r="TAG362" s="1"/>
      <c r="TAH362" s="1"/>
      <c r="TAI362" s="1"/>
      <c r="TAJ362" s="1"/>
      <c r="TAK362" s="1"/>
      <c r="TAL362" s="1"/>
      <c r="TAM362" s="1"/>
      <c r="TAN362" s="1"/>
      <c r="TAO362" s="1"/>
      <c r="TAP362" s="1"/>
      <c r="TAQ362" s="1"/>
      <c r="TAR362" s="1"/>
      <c r="TAS362" s="1"/>
      <c r="TAT362" s="1"/>
      <c r="TAU362" s="1"/>
      <c r="TAV362" s="1"/>
      <c r="TAW362" s="1"/>
      <c r="TAX362" s="1"/>
      <c r="TAY362" s="1"/>
      <c r="TAZ362" s="1"/>
      <c r="TBA362" s="1"/>
      <c r="TBB362" s="1"/>
      <c r="TBC362" s="1"/>
      <c r="TBD362" s="1"/>
      <c r="TBE362" s="1"/>
      <c r="TBF362" s="1"/>
      <c r="TBG362" s="1"/>
      <c r="TBH362" s="1"/>
      <c r="TBI362" s="1"/>
      <c r="TBJ362" s="1"/>
      <c r="TBK362" s="1"/>
      <c r="TBL362" s="1"/>
      <c r="TBM362" s="1"/>
      <c r="TBN362" s="1"/>
      <c r="TBO362" s="1"/>
      <c r="TBP362" s="1"/>
      <c r="TBQ362" s="1"/>
      <c r="TBR362" s="1"/>
      <c r="TBS362" s="1"/>
      <c r="TBT362" s="1"/>
      <c r="TBU362" s="1"/>
      <c r="TBV362" s="1"/>
      <c r="TBW362" s="1"/>
      <c r="TBX362" s="1"/>
      <c r="TBY362" s="1"/>
      <c r="TBZ362" s="1"/>
      <c r="TCA362" s="1"/>
      <c r="TCB362" s="1"/>
      <c r="TCC362" s="1"/>
      <c r="TCD362" s="1"/>
      <c r="TCE362" s="1"/>
      <c r="TCF362" s="1"/>
      <c r="TCG362" s="1"/>
      <c r="TCH362" s="1"/>
      <c r="TCI362" s="1"/>
      <c r="TCJ362" s="1"/>
      <c r="TCK362" s="1"/>
      <c r="TCL362" s="1"/>
      <c r="TCM362" s="1"/>
      <c r="TCN362" s="1"/>
      <c r="TCO362" s="1"/>
      <c r="TCP362" s="1"/>
      <c r="TCQ362" s="1"/>
      <c r="TCR362" s="1"/>
      <c r="TCS362" s="1"/>
      <c r="TCT362" s="1"/>
      <c r="TCU362" s="1"/>
      <c r="TCV362" s="1"/>
      <c r="TCW362" s="1"/>
      <c r="TCX362" s="1"/>
      <c r="TCY362" s="1"/>
      <c r="TCZ362" s="1"/>
      <c r="TDA362" s="1"/>
      <c r="TDB362" s="1"/>
      <c r="TDC362" s="1"/>
      <c r="TDD362" s="1"/>
      <c r="TDE362" s="1"/>
      <c r="TDF362" s="1"/>
      <c r="TDG362" s="1"/>
      <c r="TDH362" s="1"/>
      <c r="TDI362" s="1"/>
      <c r="TDJ362" s="1"/>
      <c r="TDK362" s="1"/>
      <c r="TDL362" s="1"/>
      <c r="TDM362" s="1"/>
      <c r="TDN362" s="1"/>
      <c r="TDO362" s="1"/>
      <c r="TDP362" s="1"/>
      <c r="TDQ362" s="1"/>
      <c r="TDR362" s="1"/>
      <c r="TDS362" s="1"/>
      <c r="TDT362" s="1"/>
      <c r="TDU362" s="1"/>
      <c r="TDV362" s="1"/>
      <c r="TDW362" s="1"/>
      <c r="TDX362" s="1"/>
      <c r="TDY362" s="1"/>
      <c r="TDZ362" s="1"/>
      <c r="TEA362" s="1"/>
      <c r="TEB362" s="1"/>
      <c r="TEC362" s="1"/>
      <c r="TED362" s="1"/>
      <c r="TEE362" s="1"/>
      <c r="TEF362" s="1"/>
      <c r="TEG362" s="1"/>
      <c r="TEH362" s="1"/>
      <c r="TEI362" s="1"/>
      <c r="TEJ362" s="1"/>
      <c r="TEK362" s="1"/>
      <c r="TEL362" s="1"/>
      <c r="TEM362" s="1"/>
      <c r="TEN362" s="1"/>
      <c r="TEO362" s="1"/>
      <c r="TEP362" s="1"/>
      <c r="TEQ362" s="1"/>
      <c r="TER362" s="1"/>
      <c r="TES362" s="1"/>
      <c r="TET362" s="1"/>
      <c r="TEU362" s="1"/>
      <c r="TEV362" s="1"/>
      <c r="TEW362" s="1"/>
      <c r="TEX362" s="1"/>
      <c r="TEY362" s="1"/>
      <c r="TEZ362" s="1"/>
      <c r="TFA362" s="1"/>
      <c r="TFB362" s="1"/>
      <c r="TFC362" s="1"/>
      <c r="TFD362" s="1"/>
      <c r="TFE362" s="1"/>
      <c r="TFF362" s="1"/>
      <c r="TFG362" s="1"/>
      <c r="TFH362" s="1"/>
      <c r="TFI362" s="1"/>
      <c r="TFJ362" s="1"/>
      <c r="TFK362" s="1"/>
      <c r="TFL362" s="1"/>
      <c r="TFM362" s="1"/>
      <c r="TFN362" s="1"/>
      <c r="TFO362" s="1"/>
      <c r="TFP362" s="1"/>
      <c r="TFQ362" s="1"/>
      <c r="TFR362" s="1"/>
      <c r="TFS362" s="1"/>
      <c r="TFT362" s="1"/>
      <c r="TFU362" s="1"/>
      <c r="TFV362" s="1"/>
      <c r="TFW362" s="1"/>
      <c r="TFX362" s="1"/>
      <c r="TFY362" s="1"/>
      <c r="TFZ362" s="1"/>
      <c r="TGA362" s="1"/>
      <c r="TGB362" s="1"/>
      <c r="TGC362" s="1"/>
      <c r="TGD362" s="1"/>
      <c r="TGE362" s="1"/>
      <c r="TGF362" s="1"/>
      <c r="TGG362" s="1"/>
      <c r="TGH362" s="1"/>
      <c r="TGI362" s="1"/>
      <c r="TGJ362" s="1"/>
      <c r="TGK362" s="1"/>
      <c r="TGL362" s="1"/>
      <c r="TGM362" s="1"/>
      <c r="TGN362" s="1"/>
      <c r="TGO362" s="1"/>
      <c r="TGP362" s="1"/>
      <c r="TGQ362" s="1"/>
      <c r="TGR362" s="1"/>
      <c r="TGS362" s="1"/>
      <c r="TGT362" s="1"/>
      <c r="TGU362" s="1"/>
      <c r="TGV362" s="1"/>
      <c r="TGW362" s="1"/>
      <c r="TGX362" s="1"/>
      <c r="TGY362" s="1"/>
      <c r="TGZ362" s="1"/>
      <c r="THA362" s="1"/>
      <c r="THB362" s="1"/>
      <c r="THC362" s="1"/>
      <c r="THD362" s="1"/>
      <c r="THE362" s="1"/>
      <c r="THF362" s="1"/>
      <c r="THG362" s="1"/>
      <c r="THH362" s="1"/>
      <c r="THI362" s="1"/>
      <c r="THJ362" s="1"/>
      <c r="THK362" s="1"/>
      <c r="THL362" s="1"/>
      <c r="THM362" s="1"/>
      <c r="THN362" s="1"/>
      <c r="THO362" s="1"/>
      <c r="THP362" s="1"/>
      <c r="THQ362" s="1"/>
      <c r="THR362" s="1"/>
      <c r="THS362" s="1"/>
      <c r="THT362" s="1"/>
      <c r="THU362" s="1"/>
      <c r="THV362" s="1"/>
      <c r="THW362" s="1"/>
      <c r="THX362" s="1"/>
      <c r="THY362" s="1"/>
      <c r="THZ362" s="1"/>
      <c r="TIA362" s="1"/>
      <c r="TIB362" s="1"/>
      <c r="TIC362" s="1"/>
      <c r="TID362" s="1"/>
      <c r="TIE362" s="1"/>
      <c r="TIF362" s="1"/>
      <c r="TIG362" s="1"/>
      <c r="TIH362" s="1"/>
      <c r="TII362" s="1"/>
      <c r="TIJ362" s="1"/>
      <c r="TIK362" s="1"/>
      <c r="TIL362" s="1"/>
      <c r="TIM362" s="1"/>
      <c r="TIN362" s="1"/>
      <c r="TIO362" s="1"/>
      <c r="TIP362" s="1"/>
      <c r="TIQ362" s="1"/>
      <c r="TIR362" s="1"/>
      <c r="TIS362" s="1"/>
      <c r="TIT362" s="1"/>
      <c r="TIU362" s="1"/>
      <c r="TIV362" s="1"/>
      <c r="TIW362" s="1"/>
      <c r="TIX362" s="1"/>
      <c r="TIY362" s="1"/>
      <c r="TIZ362" s="1"/>
      <c r="TJA362" s="1"/>
      <c r="TJB362" s="1"/>
      <c r="TJC362" s="1"/>
      <c r="TJD362" s="1"/>
      <c r="TJE362" s="1"/>
      <c r="TJF362" s="1"/>
      <c r="TJG362" s="1"/>
      <c r="TJH362" s="1"/>
      <c r="TJI362" s="1"/>
      <c r="TJJ362" s="1"/>
      <c r="TJK362" s="1"/>
      <c r="TJL362" s="1"/>
      <c r="TJM362" s="1"/>
      <c r="TJN362" s="1"/>
      <c r="TJO362" s="1"/>
      <c r="TJP362" s="1"/>
      <c r="TJQ362" s="1"/>
      <c r="TJR362" s="1"/>
      <c r="TJS362" s="1"/>
      <c r="TJT362" s="1"/>
      <c r="TJU362" s="1"/>
      <c r="TJV362" s="1"/>
      <c r="TJW362" s="1"/>
      <c r="TJX362" s="1"/>
      <c r="TJY362" s="1"/>
      <c r="TJZ362" s="1"/>
      <c r="TKA362" s="1"/>
      <c r="TKB362" s="1"/>
      <c r="TKC362" s="1"/>
      <c r="TKD362" s="1"/>
      <c r="TKE362" s="1"/>
      <c r="TKF362" s="1"/>
      <c r="TKG362" s="1"/>
      <c r="TKH362" s="1"/>
      <c r="TKI362" s="1"/>
      <c r="TKJ362" s="1"/>
      <c r="TKK362" s="1"/>
      <c r="TKL362" s="1"/>
      <c r="TKM362" s="1"/>
      <c r="TKN362" s="1"/>
      <c r="TKO362" s="1"/>
      <c r="TKP362" s="1"/>
      <c r="TKQ362" s="1"/>
      <c r="TKR362" s="1"/>
      <c r="TKS362" s="1"/>
      <c r="TKT362" s="1"/>
      <c r="TKU362" s="1"/>
      <c r="TKV362" s="1"/>
      <c r="TKW362" s="1"/>
      <c r="TKX362" s="1"/>
      <c r="TKY362" s="1"/>
      <c r="TKZ362" s="1"/>
      <c r="TLA362" s="1"/>
      <c r="TLB362" s="1"/>
      <c r="TLC362" s="1"/>
      <c r="TLD362" s="1"/>
      <c r="TLE362" s="1"/>
      <c r="TLF362" s="1"/>
      <c r="TLG362" s="1"/>
      <c r="TLH362" s="1"/>
      <c r="TLI362" s="1"/>
      <c r="TLJ362" s="1"/>
      <c r="TLK362" s="1"/>
      <c r="TLL362" s="1"/>
      <c r="TLM362" s="1"/>
      <c r="TLN362" s="1"/>
      <c r="TLO362" s="1"/>
      <c r="TLP362" s="1"/>
      <c r="TLQ362" s="1"/>
      <c r="TLR362" s="1"/>
      <c r="TLS362" s="1"/>
      <c r="TLT362" s="1"/>
      <c r="TLU362" s="1"/>
      <c r="TLV362" s="1"/>
      <c r="TLW362" s="1"/>
      <c r="TLX362" s="1"/>
      <c r="TLY362" s="1"/>
      <c r="TLZ362" s="1"/>
      <c r="TMA362" s="1"/>
      <c r="TMB362" s="1"/>
      <c r="TMC362" s="1"/>
      <c r="TMD362" s="1"/>
      <c r="TME362" s="1"/>
      <c r="TMF362" s="1"/>
      <c r="TMG362" s="1"/>
      <c r="TMH362" s="1"/>
      <c r="TMI362" s="1"/>
      <c r="TMJ362" s="1"/>
      <c r="TMK362" s="1"/>
      <c r="TML362" s="1"/>
      <c r="TMM362" s="1"/>
      <c r="TMN362" s="1"/>
      <c r="TMO362" s="1"/>
      <c r="TMP362" s="1"/>
      <c r="TMQ362" s="1"/>
      <c r="TMR362" s="1"/>
      <c r="TMS362" s="1"/>
      <c r="TMT362" s="1"/>
      <c r="TMU362" s="1"/>
      <c r="TMV362" s="1"/>
      <c r="TMW362" s="1"/>
      <c r="TMX362" s="1"/>
      <c r="TMY362" s="1"/>
      <c r="TMZ362" s="1"/>
      <c r="TNA362" s="1"/>
      <c r="TNB362" s="1"/>
      <c r="TNC362" s="1"/>
      <c r="TND362" s="1"/>
      <c r="TNE362" s="1"/>
      <c r="TNF362" s="1"/>
      <c r="TNG362" s="1"/>
      <c r="TNH362" s="1"/>
      <c r="TNI362" s="1"/>
      <c r="TNJ362" s="1"/>
      <c r="TNK362" s="1"/>
      <c r="TNL362" s="1"/>
      <c r="TNM362" s="1"/>
      <c r="TNN362" s="1"/>
      <c r="TNO362" s="1"/>
      <c r="TNP362" s="1"/>
      <c r="TNQ362" s="1"/>
      <c r="TNR362" s="1"/>
      <c r="TNS362" s="1"/>
      <c r="TNT362" s="1"/>
      <c r="TNU362" s="1"/>
      <c r="TNV362" s="1"/>
      <c r="TNW362" s="1"/>
      <c r="TNX362" s="1"/>
      <c r="TNY362" s="1"/>
      <c r="TNZ362" s="1"/>
      <c r="TOA362" s="1"/>
      <c r="TOB362" s="1"/>
      <c r="TOC362" s="1"/>
      <c r="TOD362" s="1"/>
      <c r="TOE362" s="1"/>
      <c r="TOF362" s="1"/>
      <c r="TOG362" s="1"/>
      <c r="TOH362" s="1"/>
      <c r="TOI362" s="1"/>
      <c r="TOJ362" s="1"/>
      <c r="TOK362" s="1"/>
      <c r="TOL362" s="1"/>
      <c r="TOM362" s="1"/>
      <c r="TON362" s="1"/>
      <c r="TOO362" s="1"/>
      <c r="TOP362" s="1"/>
      <c r="TOQ362" s="1"/>
      <c r="TOR362" s="1"/>
      <c r="TOS362" s="1"/>
      <c r="TOT362" s="1"/>
      <c r="TOU362" s="1"/>
      <c r="TOV362" s="1"/>
      <c r="TOW362" s="1"/>
      <c r="TOX362" s="1"/>
      <c r="TOY362" s="1"/>
      <c r="TOZ362" s="1"/>
      <c r="TPA362" s="1"/>
      <c r="TPB362" s="1"/>
      <c r="TPC362" s="1"/>
      <c r="TPD362" s="1"/>
      <c r="TPE362" s="1"/>
      <c r="TPF362" s="1"/>
      <c r="TPG362" s="1"/>
      <c r="TPH362" s="1"/>
      <c r="TPI362" s="1"/>
      <c r="TPJ362" s="1"/>
      <c r="TPK362" s="1"/>
      <c r="TPL362" s="1"/>
      <c r="TPM362" s="1"/>
      <c r="TPN362" s="1"/>
      <c r="TPO362" s="1"/>
      <c r="TPP362" s="1"/>
      <c r="TPQ362" s="1"/>
      <c r="TPR362" s="1"/>
      <c r="TPS362" s="1"/>
      <c r="TPT362" s="1"/>
      <c r="TPU362" s="1"/>
      <c r="TPV362" s="1"/>
      <c r="TPW362" s="1"/>
      <c r="TPX362" s="1"/>
      <c r="TPY362" s="1"/>
      <c r="TPZ362" s="1"/>
      <c r="TQA362" s="1"/>
      <c r="TQB362" s="1"/>
      <c r="TQC362" s="1"/>
      <c r="TQD362" s="1"/>
      <c r="TQE362" s="1"/>
      <c r="TQF362" s="1"/>
      <c r="TQG362" s="1"/>
      <c r="TQH362" s="1"/>
      <c r="TQI362" s="1"/>
      <c r="TQJ362" s="1"/>
      <c r="TQK362" s="1"/>
      <c r="TQL362" s="1"/>
      <c r="TQM362" s="1"/>
      <c r="TQN362" s="1"/>
      <c r="TQO362" s="1"/>
      <c r="TQP362" s="1"/>
      <c r="TQQ362" s="1"/>
      <c r="TQR362" s="1"/>
      <c r="TQS362" s="1"/>
      <c r="TQT362" s="1"/>
      <c r="TQU362" s="1"/>
      <c r="TQV362" s="1"/>
      <c r="TQW362" s="1"/>
      <c r="TQX362" s="1"/>
      <c r="TQY362" s="1"/>
      <c r="TQZ362" s="1"/>
      <c r="TRA362" s="1"/>
      <c r="TRB362" s="1"/>
      <c r="TRC362" s="1"/>
      <c r="TRD362" s="1"/>
      <c r="TRE362" s="1"/>
      <c r="TRF362" s="1"/>
      <c r="TRG362" s="1"/>
      <c r="TRH362" s="1"/>
      <c r="TRI362" s="1"/>
      <c r="TRJ362" s="1"/>
      <c r="TRK362" s="1"/>
      <c r="TRL362" s="1"/>
      <c r="TRM362" s="1"/>
      <c r="TRN362" s="1"/>
      <c r="TRO362" s="1"/>
      <c r="TRP362" s="1"/>
      <c r="TRQ362" s="1"/>
      <c r="TRR362" s="1"/>
      <c r="TRS362" s="1"/>
      <c r="TRT362" s="1"/>
      <c r="TRU362" s="1"/>
      <c r="TRV362" s="1"/>
      <c r="TRW362" s="1"/>
      <c r="TRX362" s="1"/>
      <c r="TRY362" s="1"/>
      <c r="TRZ362" s="1"/>
      <c r="TSA362" s="1"/>
      <c r="TSB362" s="1"/>
      <c r="TSC362" s="1"/>
      <c r="TSD362" s="1"/>
      <c r="TSE362" s="1"/>
      <c r="TSF362" s="1"/>
      <c r="TSG362" s="1"/>
      <c r="TSH362" s="1"/>
      <c r="TSI362" s="1"/>
      <c r="TSJ362" s="1"/>
      <c r="TSK362" s="1"/>
      <c r="TSL362" s="1"/>
      <c r="TSM362" s="1"/>
      <c r="TSN362" s="1"/>
      <c r="TSO362" s="1"/>
      <c r="TSP362" s="1"/>
      <c r="TSQ362" s="1"/>
      <c r="TSR362" s="1"/>
      <c r="TSS362" s="1"/>
      <c r="TST362" s="1"/>
      <c r="TSU362" s="1"/>
      <c r="TSV362" s="1"/>
      <c r="TSW362" s="1"/>
      <c r="TSX362" s="1"/>
      <c r="TSY362" s="1"/>
      <c r="TSZ362" s="1"/>
      <c r="TTA362" s="1"/>
      <c r="TTB362" s="1"/>
      <c r="TTC362" s="1"/>
      <c r="TTD362" s="1"/>
      <c r="TTE362" s="1"/>
      <c r="TTF362" s="1"/>
      <c r="TTG362" s="1"/>
      <c r="TTH362" s="1"/>
      <c r="TTI362" s="1"/>
      <c r="TTJ362" s="1"/>
      <c r="TTK362" s="1"/>
      <c r="TTL362" s="1"/>
      <c r="TTM362" s="1"/>
      <c r="TTN362" s="1"/>
      <c r="TTO362" s="1"/>
      <c r="TTP362" s="1"/>
      <c r="TTQ362" s="1"/>
      <c r="TTR362" s="1"/>
      <c r="TTS362" s="1"/>
      <c r="TTT362" s="1"/>
      <c r="TTU362" s="1"/>
      <c r="TTV362" s="1"/>
      <c r="TTW362" s="1"/>
      <c r="TTX362" s="1"/>
      <c r="TTY362" s="1"/>
      <c r="TTZ362" s="1"/>
      <c r="TUA362" s="1"/>
      <c r="TUB362" s="1"/>
      <c r="TUC362" s="1"/>
      <c r="TUD362" s="1"/>
      <c r="TUE362" s="1"/>
      <c r="TUF362" s="1"/>
      <c r="TUG362" s="1"/>
      <c r="TUH362" s="1"/>
      <c r="TUI362" s="1"/>
      <c r="TUJ362" s="1"/>
      <c r="TUK362" s="1"/>
      <c r="TUL362" s="1"/>
      <c r="TUM362" s="1"/>
      <c r="TUN362" s="1"/>
      <c r="TUO362" s="1"/>
      <c r="TUP362" s="1"/>
      <c r="TUQ362" s="1"/>
      <c r="TUR362" s="1"/>
      <c r="TUS362" s="1"/>
      <c r="TUT362" s="1"/>
      <c r="TUU362" s="1"/>
      <c r="TUV362" s="1"/>
      <c r="TUW362" s="1"/>
      <c r="TUX362" s="1"/>
      <c r="TUY362" s="1"/>
      <c r="TUZ362" s="1"/>
      <c r="TVA362" s="1"/>
      <c r="TVB362" s="1"/>
      <c r="TVC362" s="1"/>
      <c r="TVD362" s="1"/>
      <c r="TVE362" s="1"/>
      <c r="TVF362" s="1"/>
      <c r="TVG362" s="1"/>
      <c r="TVH362" s="1"/>
      <c r="TVI362" s="1"/>
      <c r="TVJ362" s="1"/>
      <c r="TVK362" s="1"/>
      <c r="TVL362" s="1"/>
      <c r="TVM362" s="1"/>
      <c r="TVN362" s="1"/>
      <c r="TVO362" s="1"/>
      <c r="TVP362" s="1"/>
      <c r="TVQ362" s="1"/>
      <c r="TVR362" s="1"/>
      <c r="TVS362" s="1"/>
      <c r="TVT362" s="1"/>
      <c r="TVU362" s="1"/>
      <c r="TVV362" s="1"/>
      <c r="TVW362" s="1"/>
      <c r="TVX362" s="1"/>
      <c r="TVY362" s="1"/>
      <c r="TVZ362" s="1"/>
      <c r="TWA362" s="1"/>
      <c r="TWB362" s="1"/>
      <c r="TWC362" s="1"/>
      <c r="TWD362" s="1"/>
      <c r="TWE362" s="1"/>
      <c r="TWF362" s="1"/>
      <c r="TWG362" s="1"/>
      <c r="TWH362" s="1"/>
      <c r="TWI362" s="1"/>
      <c r="TWJ362" s="1"/>
      <c r="TWK362" s="1"/>
      <c r="TWL362" s="1"/>
      <c r="TWM362" s="1"/>
      <c r="TWN362" s="1"/>
      <c r="TWO362" s="1"/>
      <c r="TWP362" s="1"/>
      <c r="TWQ362" s="1"/>
      <c r="TWR362" s="1"/>
      <c r="TWS362" s="1"/>
      <c r="TWT362" s="1"/>
      <c r="TWU362" s="1"/>
      <c r="TWV362" s="1"/>
      <c r="TWW362" s="1"/>
      <c r="TWX362" s="1"/>
      <c r="TWY362" s="1"/>
      <c r="TWZ362" s="1"/>
      <c r="TXA362" s="1"/>
      <c r="TXB362" s="1"/>
      <c r="TXC362" s="1"/>
      <c r="TXD362" s="1"/>
      <c r="TXE362" s="1"/>
      <c r="TXF362" s="1"/>
      <c r="TXG362" s="1"/>
      <c r="TXH362" s="1"/>
      <c r="TXI362" s="1"/>
      <c r="TXJ362" s="1"/>
      <c r="TXK362" s="1"/>
      <c r="TXL362" s="1"/>
      <c r="TXM362" s="1"/>
      <c r="TXN362" s="1"/>
      <c r="TXO362" s="1"/>
      <c r="TXP362" s="1"/>
      <c r="TXQ362" s="1"/>
      <c r="TXR362" s="1"/>
      <c r="TXS362" s="1"/>
      <c r="TXT362" s="1"/>
      <c r="TXU362" s="1"/>
      <c r="TXV362" s="1"/>
      <c r="TXW362" s="1"/>
      <c r="TXX362" s="1"/>
      <c r="TXY362" s="1"/>
      <c r="TXZ362" s="1"/>
      <c r="TYA362" s="1"/>
      <c r="TYB362" s="1"/>
      <c r="TYC362" s="1"/>
      <c r="TYD362" s="1"/>
      <c r="TYE362" s="1"/>
      <c r="TYF362" s="1"/>
      <c r="TYG362" s="1"/>
      <c r="TYH362" s="1"/>
      <c r="TYI362" s="1"/>
      <c r="TYJ362" s="1"/>
      <c r="TYK362" s="1"/>
      <c r="TYL362" s="1"/>
      <c r="TYM362" s="1"/>
      <c r="TYN362" s="1"/>
      <c r="TYO362" s="1"/>
      <c r="TYP362" s="1"/>
      <c r="TYQ362" s="1"/>
      <c r="TYR362" s="1"/>
      <c r="TYS362" s="1"/>
      <c r="TYT362" s="1"/>
      <c r="TYU362" s="1"/>
      <c r="TYV362" s="1"/>
      <c r="TYW362" s="1"/>
      <c r="TYX362" s="1"/>
      <c r="TYY362" s="1"/>
      <c r="TYZ362" s="1"/>
      <c r="TZA362" s="1"/>
      <c r="TZB362" s="1"/>
      <c r="TZC362" s="1"/>
      <c r="TZD362" s="1"/>
      <c r="TZE362" s="1"/>
      <c r="TZF362" s="1"/>
      <c r="TZG362" s="1"/>
      <c r="TZH362" s="1"/>
      <c r="TZI362" s="1"/>
      <c r="TZJ362" s="1"/>
      <c r="TZK362" s="1"/>
      <c r="TZL362" s="1"/>
      <c r="TZM362" s="1"/>
      <c r="TZN362" s="1"/>
      <c r="TZO362" s="1"/>
      <c r="TZP362" s="1"/>
      <c r="TZQ362" s="1"/>
      <c r="TZR362" s="1"/>
      <c r="TZS362" s="1"/>
      <c r="TZT362" s="1"/>
      <c r="TZU362" s="1"/>
      <c r="TZV362" s="1"/>
      <c r="TZW362" s="1"/>
      <c r="TZX362" s="1"/>
      <c r="TZY362" s="1"/>
      <c r="TZZ362" s="1"/>
      <c r="UAA362" s="1"/>
      <c r="UAB362" s="1"/>
      <c r="UAC362" s="1"/>
      <c r="UAD362" s="1"/>
      <c r="UAE362" s="1"/>
      <c r="UAF362" s="1"/>
      <c r="UAG362" s="1"/>
      <c r="UAH362" s="1"/>
      <c r="UAI362" s="1"/>
      <c r="UAJ362" s="1"/>
      <c r="UAK362" s="1"/>
      <c r="UAL362" s="1"/>
      <c r="UAM362" s="1"/>
      <c r="UAN362" s="1"/>
      <c r="UAO362" s="1"/>
      <c r="UAP362" s="1"/>
      <c r="UAQ362" s="1"/>
      <c r="UAR362" s="1"/>
      <c r="UAS362" s="1"/>
      <c r="UAT362" s="1"/>
      <c r="UAU362" s="1"/>
      <c r="UAV362" s="1"/>
      <c r="UAW362" s="1"/>
      <c r="UAX362" s="1"/>
      <c r="UAY362" s="1"/>
      <c r="UAZ362" s="1"/>
      <c r="UBA362" s="1"/>
      <c r="UBB362" s="1"/>
      <c r="UBC362" s="1"/>
      <c r="UBD362" s="1"/>
      <c r="UBE362" s="1"/>
      <c r="UBF362" s="1"/>
      <c r="UBG362" s="1"/>
      <c r="UBH362" s="1"/>
      <c r="UBI362" s="1"/>
      <c r="UBJ362" s="1"/>
      <c r="UBK362" s="1"/>
      <c r="UBL362" s="1"/>
      <c r="UBM362" s="1"/>
      <c r="UBN362" s="1"/>
      <c r="UBO362" s="1"/>
      <c r="UBP362" s="1"/>
      <c r="UBQ362" s="1"/>
      <c r="UBR362" s="1"/>
      <c r="UBS362" s="1"/>
      <c r="UBT362" s="1"/>
      <c r="UBU362" s="1"/>
      <c r="UBV362" s="1"/>
      <c r="UBW362" s="1"/>
      <c r="UBX362" s="1"/>
      <c r="UBY362" s="1"/>
      <c r="UBZ362" s="1"/>
      <c r="UCA362" s="1"/>
      <c r="UCB362" s="1"/>
      <c r="UCC362" s="1"/>
      <c r="UCD362" s="1"/>
      <c r="UCE362" s="1"/>
      <c r="UCF362" s="1"/>
      <c r="UCG362" s="1"/>
      <c r="UCH362" s="1"/>
      <c r="UCI362" s="1"/>
      <c r="UCJ362" s="1"/>
      <c r="UCK362" s="1"/>
      <c r="UCL362" s="1"/>
      <c r="UCM362" s="1"/>
      <c r="UCN362" s="1"/>
      <c r="UCO362" s="1"/>
      <c r="UCP362" s="1"/>
      <c r="UCQ362" s="1"/>
      <c r="UCR362" s="1"/>
      <c r="UCS362" s="1"/>
      <c r="UCT362" s="1"/>
      <c r="UCU362" s="1"/>
      <c r="UCV362" s="1"/>
      <c r="UCW362" s="1"/>
      <c r="UCX362" s="1"/>
      <c r="UCY362" s="1"/>
      <c r="UCZ362" s="1"/>
      <c r="UDA362" s="1"/>
      <c r="UDB362" s="1"/>
      <c r="UDC362" s="1"/>
      <c r="UDD362" s="1"/>
      <c r="UDE362" s="1"/>
      <c r="UDF362" s="1"/>
      <c r="UDG362" s="1"/>
      <c r="UDH362" s="1"/>
      <c r="UDI362" s="1"/>
      <c r="UDJ362" s="1"/>
      <c r="UDK362" s="1"/>
      <c r="UDL362" s="1"/>
      <c r="UDM362" s="1"/>
      <c r="UDN362" s="1"/>
      <c r="UDO362" s="1"/>
      <c r="UDP362" s="1"/>
      <c r="UDQ362" s="1"/>
      <c r="UDR362" s="1"/>
      <c r="UDS362" s="1"/>
      <c r="UDT362" s="1"/>
      <c r="UDU362" s="1"/>
      <c r="UDV362" s="1"/>
      <c r="UDW362" s="1"/>
      <c r="UDX362" s="1"/>
      <c r="UDY362" s="1"/>
      <c r="UDZ362" s="1"/>
      <c r="UEA362" s="1"/>
      <c r="UEB362" s="1"/>
      <c r="UEC362" s="1"/>
      <c r="UED362" s="1"/>
      <c r="UEE362" s="1"/>
      <c r="UEF362" s="1"/>
      <c r="UEG362" s="1"/>
      <c r="UEH362" s="1"/>
      <c r="UEI362" s="1"/>
      <c r="UEJ362" s="1"/>
      <c r="UEK362" s="1"/>
      <c r="UEL362" s="1"/>
      <c r="UEM362" s="1"/>
      <c r="UEN362" s="1"/>
      <c r="UEO362" s="1"/>
      <c r="UEP362" s="1"/>
      <c r="UEQ362" s="1"/>
      <c r="UER362" s="1"/>
      <c r="UES362" s="1"/>
      <c r="UET362" s="1"/>
      <c r="UEU362" s="1"/>
      <c r="UEV362" s="1"/>
      <c r="UEW362" s="1"/>
      <c r="UEX362" s="1"/>
      <c r="UEY362" s="1"/>
      <c r="UEZ362" s="1"/>
      <c r="UFA362" s="1"/>
      <c r="UFB362" s="1"/>
      <c r="UFC362" s="1"/>
      <c r="UFD362" s="1"/>
      <c r="UFE362" s="1"/>
      <c r="UFF362" s="1"/>
      <c r="UFG362" s="1"/>
      <c r="UFH362" s="1"/>
      <c r="UFI362" s="1"/>
      <c r="UFJ362" s="1"/>
      <c r="UFK362" s="1"/>
      <c r="UFL362" s="1"/>
      <c r="UFM362" s="1"/>
      <c r="UFN362" s="1"/>
      <c r="UFO362" s="1"/>
      <c r="UFP362" s="1"/>
      <c r="UFQ362" s="1"/>
      <c r="UFR362" s="1"/>
      <c r="UFS362" s="1"/>
      <c r="UFT362" s="1"/>
      <c r="UFU362" s="1"/>
      <c r="UFV362" s="1"/>
      <c r="UFW362" s="1"/>
      <c r="UFX362" s="1"/>
      <c r="UFY362" s="1"/>
      <c r="UFZ362" s="1"/>
      <c r="UGA362" s="1"/>
      <c r="UGB362" s="1"/>
      <c r="UGC362" s="1"/>
      <c r="UGD362" s="1"/>
      <c r="UGE362" s="1"/>
      <c r="UGF362" s="1"/>
      <c r="UGG362" s="1"/>
      <c r="UGH362" s="1"/>
      <c r="UGI362" s="1"/>
      <c r="UGJ362" s="1"/>
      <c r="UGK362" s="1"/>
      <c r="UGL362" s="1"/>
      <c r="UGM362" s="1"/>
      <c r="UGN362" s="1"/>
      <c r="UGO362" s="1"/>
      <c r="UGP362" s="1"/>
      <c r="UGQ362" s="1"/>
      <c r="UGR362" s="1"/>
      <c r="UGS362" s="1"/>
      <c r="UGT362" s="1"/>
      <c r="UGU362" s="1"/>
      <c r="UGV362" s="1"/>
      <c r="UGW362" s="1"/>
      <c r="UGX362" s="1"/>
      <c r="UGY362" s="1"/>
      <c r="UGZ362" s="1"/>
      <c r="UHA362" s="1"/>
      <c r="UHB362" s="1"/>
      <c r="UHC362" s="1"/>
      <c r="UHD362" s="1"/>
      <c r="UHE362" s="1"/>
      <c r="UHF362" s="1"/>
      <c r="UHG362" s="1"/>
      <c r="UHH362" s="1"/>
      <c r="UHI362" s="1"/>
      <c r="UHJ362" s="1"/>
      <c r="UHK362" s="1"/>
      <c r="UHL362" s="1"/>
      <c r="UHM362" s="1"/>
      <c r="UHN362" s="1"/>
      <c r="UHO362" s="1"/>
      <c r="UHP362" s="1"/>
      <c r="UHQ362" s="1"/>
      <c r="UHR362" s="1"/>
      <c r="UHS362" s="1"/>
      <c r="UHT362" s="1"/>
      <c r="UHU362" s="1"/>
      <c r="UHV362" s="1"/>
      <c r="UHW362" s="1"/>
      <c r="UHX362" s="1"/>
      <c r="UHY362" s="1"/>
      <c r="UHZ362" s="1"/>
      <c r="UIA362" s="1"/>
      <c r="UIB362" s="1"/>
      <c r="UIC362" s="1"/>
      <c r="UID362" s="1"/>
      <c r="UIE362" s="1"/>
      <c r="UIF362" s="1"/>
      <c r="UIG362" s="1"/>
      <c r="UIH362" s="1"/>
      <c r="UII362" s="1"/>
      <c r="UIJ362" s="1"/>
      <c r="UIK362" s="1"/>
      <c r="UIL362" s="1"/>
      <c r="UIM362" s="1"/>
      <c r="UIN362" s="1"/>
      <c r="UIO362" s="1"/>
      <c r="UIP362" s="1"/>
      <c r="UIQ362" s="1"/>
      <c r="UIR362" s="1"/>
      <c r="UIS362" s="1"/>
      <c r="UIT362" s="1"/>
      <c r="UIU362" s="1"/>
      <c r="UIV362" s="1"/>
      <c r="UIW362" s="1"/>
      <c r="UIX362" s="1"/>
      <c r="UIY362" s="1"/>
      <c r="UIZ362" s="1"/>
      <c r="UJA362" s="1"/>
      <c r="UJB362" s="1"/>
      <c r="UJC362" s="1"/>
      <c r="UJD362" s="1"/>
      <c r="UJE362" s="1"/>
      <c r="UJF362" s="1"/>
      <c r="UJG362" s="1"/>
      <c r="UJH362" s="1"/>
      <c r="UJI362" s="1"/>
      <c r="UJJ362" s="1"/>
      <c r="UJK362" s="1"/>
      <c r="UJL362" s="1"/>
      <c r="UJM362" s="1"/>
      <c r="UJN362" s="1"/>
      <c r="UJO362" s="1"/>
      <c r="UJP362" s="1"/>
      <c r="UJQ362" s="1"/>
      <c r="UJR362" s="1"/>
      <c r="UJS362" s="1"/>
      <c r="UJT362" s="1"/>
      <c r="UJU362" s="1"/>
      <c r="UJV362" s="1"/>
      <c r="UJW362" s="1"/>
      <c r="UJX362" s="1"/>
      <c r="UJY362" s="1"/>
      <c r="UJZ362" s="1"/>
      <c r="UKA362" s="1"/>
      <c r="UKB362" s="1"/>
      <c r="UKC362" s="1"/>
      <c r="UKD362" s="1"/>
      <c r="UKE362" s="1"/>
      <c r="UKF362" s="1"/>
      <c r="UKG362" s="1"/>
      <c r="UKH362" s="1"/>
      <c r="UKI362" s="1"/>
      <c r="UKJ362" s="1"/>
      <c r="UKK362" s="1"/>
      <c r="UKL362" s="1"/>
      <c r="UKM362" s="1"/>
      <c r="UKN362" s="1"/>
      <c r="UKO362" s="1"/>
      <c r="UKP362" s="1"/>
      <c r="UKQ362" s="1"/>
      <c r="UKR362" s="1"/>
      <c r="UKS362" s="1"/>
      <c r="UKT362" s="1"/>
      <c r="UKU362" s="1"/>
      <c r="UKV362" s="1"/>
      <c r="UKW362" s="1"/>
      <c r="UKX362" s="1"/>
      <c r="UKY362" s="1"/>
      <c r="UKZ362" s="1"/>
      <c r="ULA362" s="1"/>
      <c r="ULB362" s="1"/>
      <c r="ULC362" s="1"/>
      <c r="ULD362" s="1"/>
      <c r="ULE362" s="1"/>
      <c r="ULF362" s="1"/>
      <c r="ULG362" s="1"/>
      <c r="ULH362" s="1"/>
      <c r="ULI362" s="1"/>
      <c r="ULJ362" s="1"/>
      <c r="ULK362" s="1"/>
      <c r="ULL362" s="1"/>
      <c r="ULM362" s="1"/>
      <c r="ULN362" s="1"/>
      <c r="ULO362" s="1"/>
      <c r="ULP362" s="1"/>
      <c r="ULQ362" s="1"/>
      <c r="ULR362" s="1"/>
      <c r="ULS362" s="1"/>
      <c r="ULT362" s="1"/>
      <c r="ULU362" s="1"/>
      <c r="ULV362" s="1"/>
      <c r="ULW362" s="1"/>
      <c r="ULX362" s="1"/>
      <c r="ULY362" s="1"/>
      <c r="ULZ362" s="1"/>
      <c r="UMA362" s="1"/>
      <c r="UMB362" s="1"/>
      <c r="UMC362" s="1"/>
      <c r="UMD362" s="1"/>
      <c r="UME362" s="1"/>
      <c r="UMF362" s="1"/>
      <c r="UMG362" s="1"/>
      <c r="UMH362" s="1"/>
      <c r="UMI362" s="1"/>
      <c r="UMJ362" s="1"/>
      <c r="UMK362" s="1"/>
      <c r="UML362" s="1"/>
      <c r="UMM362" s="1"/>
      <c r="UMN362" s="1"/>
      <c r="UMO362" s="1"/>
      <c r="UMP362" s="1"/>
      <c r="UMQ362" s="1"/>
      <c r="UMR362" s="1"/>
      <c r="UMS362" s="1"/>
      <c r="UMT362" s="1"/>
      <c r="UMU362" s="1"/>
      <c r="UMV362" s="1"/>
      <c r="UMW362" s="1"/>
      <c r="UMX362" s="1"/>
      <c r="UMY362" s="1"/>
      <c r="UMZ362" s="1"/>
      <c r="UNA362" s="1"/>
      <c r="UNB362" s="1"/>
      <c r="UNC362" s="1"/>
      <c r="UND362" s="1"/>
      <c r="UNE362" s="1"/>
      <c r="UNF362" s="1"/>
      <c r="UNG362" s="1"/>
      <c r="UNH362" s="1"/>
      <c r="UNI362" s="1"/>
      <c r="UNJ362" s="1"/>
      <c r="UNK362" s="1"/>
      <c r="UNL362" s="1"/>
      <c r="UNM362" s="1"/>
      <c r="UNN362" s="1"/>
      <c r="UNO362" s="1"/>
      <c r="UNP362" s="1"/>
      <c r="UNQ362" s="1"/>
      <c r="UNR362" s="1"/>
      <c r="UNS362" s="1"/>
      <c r="UNT362" s="1"/>
      <c r="UNU362" s="1"/>
      <c r="UNV362" s="1"/>
      <c r="UNW362" s="1"/>
      <c r="UNX362" s="1"/>
      <c r="UNY362" s="1"/>
      <c r="UNZ362" s="1"/>
      <c r="UOA362" s="1"/>
      <c r="UOB362" s="1"/>
      <c r="UOC362" s="1"/>
      <c r="UOD362" s="1"/>
      <c r="UOE362" s="1"/>
      <c r="UOF362" s="1"/>
      <c r="UOG362" s="1"/>
      <c r="UOH362" s="1"/>
      <c r="UOI362" s="1"/>
      <c r="UOJ362" s="1"/>
      <c r="UOK362" s="1"/>
      <c r="UOL362" s="1"/>
      <c r="UOM362" s="1"/>
      <c r="UON362" s="1"/>
      <c r="UOO362" s="1"/>
      <c r="UOP362" s="1"/>
      <c r="UOQ362" s="1"/>
      <c r="UOR362" s="1"/>
      <c r="UOS362" s="1"/>
      <c r="UOT362" s="1"/>
      <c r="UOU362" s="1"/>
      <c r="UOV362" s="1"/>
      <c r="UOW362" s="1"/>
      <c r="UOX362" s="1"/>
      <c r="UOY362" s="1"/>
      <c r="UOZ362" s="1"/>
      <c r="UPA362" s="1"/>
      <c r="UPB362" s="1"/>
      <c r="UPC362" s="1"/>
      <c r="UPD362" s="1"/>
      <c r="UPE362" s="1"/>
      <c r="UPF362" s="1"/>
      <c r="UPG362" s="1"/>
      <c r="UPH362" s="1"/>
      <c r="UPI362" s="1"/>
      <c r="UPJ362" s="1"/>
      <c r="UPK362" s="1"/>
      <c r="UPL362" s="1"/>
      <c r="UPM362" s="1"/>
      <c r="UPN362" s="1"/>
      <c r="UPO362" s="1"/>
      <c r="UPP362" s="1"/>
      <c r="UPQ362" s="1"/>
      <c r="UPR362" s="1"/>
      <c r="UPS362" s="1"/>
      <c r="UPT362" s="1"/>
      <c r="UPU362" s="1"/>
      <c r="UPV362" s="1"/>
      <c r="UPW362" s="1"/>
      <c r="UPX362" s="1"/>
      <c r="UPY362" s="1"/>
      <c r="UPZ362" s="1"/>
      <c r="UQA362" s="1"/>
      <c r="UQB362" s="1"/>
      <c r="UQC362" s="1"/>
      <c r="UQD362" s="1"/>
      <c r="UQE362" s="1"/>
      <c r="UQF362" s="1"/>
      <c r="UQG362" s="1"/>
      <c r="UQH362" s="1"/>
      <c r="UQI362" s="1"/>
      <c r="UQJ362" s="1"/>
      <c r="UQK362" s="1"/>
      <c r="UQL362" s="1"/>
      <c r="UQM362" s="1"/>
      <c r="UQN362" s="1"/>
      <c r="UQO362" s="1"/>
      <c r="UQP362" s="1"/>
      <c r="UQQ362" s="1"/>
      <c r="UQR362" s="1"/>
      <c r="UQS362" s="1"/>
      <c r="UQT362" s="1"/>
      <c r="UQU362" s="1"/>
      <c r="UQV362" s="1"/>
      <c r="UQW362" s="1"/>
      <c r="UQX362" s="1"/>
      <c r="UQY362" s="1"/>
      <c r="UQZ362" s="1"/>
      <c r="URA362" s="1"/>
      <c r="URB362" s="1"/>
      <c r="URC362" s="1"/>
      <c r="URD362" s="1"/>
      <c r="URE362" s="1"/>
      <c r="URF362" s="1"/>
      <c r="URG362" s="1"/>
      <c r="URH362" s="1"/>
      <c r="URI362" s="1"/>
      <c r="URJ362" s="1"/>
      <c r="URK362" s="1"/>
      <c r="URL362" s="1"/>
      <c r="URM362" s="1"/>
      <c r="URN362" s="1"/>
      <c r="URO362" s="1"/>
      <c r="URP362" s="1"/>
      <c r="URQ362" s="1"/>
      <c r="URR362" s="1"/>
      <c r="URS362" s="1"/>
      <c r="URT362" s="1"/>
      <c r="URU362" s="1"/>
      <c r="URV362" s="1"/>
      <c r="URW362" s="1"/>
      <c r="URX362" s="1"/>
      <c r="URY362" s="1"/>
      <c r="URZ362" s="1"/>
      <c r="USA362" s="1"/>
      <c r="USB362" s="1"/>
      <c r="USC362" s="1"/>
      <c r="USD362" s="1"/>
      <c r="USE362" s="1"/>
      <c r="USF362" s="1"/>
      <c r="USG362" s="1"/>
      <c r="USH362" s="1"/>
      <c r="USI362" s="1"/>
      <c r="USJ362" s="1"/>
      <c r="USK362" s="1"/>
      <c r="USL362" s="1"/>
      <c r="USM362" s="1"/>
      <c r="USN362" s="1"/>
      <c r="USO362" s="1"/>
      <c r="USP362" s="1"/>
      <c r="USQ362" s="1"/>
      <c r="USR362" s="1"/>
      <c r="USS362" s="1"/>
      <c r="UST362" s="1"/>
      <c r="USU362" s="1"/>
      <c r="USV362" s="1"/>
      <c r="USW362" s="1"/>
      <c r="USX362" s="1"/>
      <c r="USY362" s="1"/>
      <c r="USZ362" s="1"/>
      <c r="UTA362" s="1"/>
      <c r="UTB362" s="1"/>
      <c r="UTC362" s="1"/>
      <c r="UTD362" s="1"/>
      <c r="UTE362" s="1"/>
      <c r="UTF362" s="1"/>
      <c r="UTG362" s="1"/>
      <c r="UTH362" s="1"/>
      <c r="UTI362" s="1"/>
      <c r="UTJ362" s="1"/>
      <c r="UTK362" s="1"/>
      <c r="UTL362" s="1"/>
      <c r="UTM362" s="1"/>
      <c r="UTN362" s="1"/>
      <c r="UTO362" s="1"/>
      <c r="UTP362" s="1"/>
      <c r="UTQ362" s="1"/>
      <c r="UTR362" s="1"/>
      <c r="UTS362" s="1"/>
      <c r="UTT362" s="1"/>
      <c r="UTU362" s="1"/>
      <c r="UTV362" s="1"/>
      <c r="UTW362" s="1"/>
      <c r="UTX362" s="1"/>
      <c r="UTY362" s="1"/>
      <c r="UTZ362" s="1"/>
      <c r="UUA362" s="1"/>
      <c r="UUB362" s="1"/>
      <c r="UUC362" s="1"/>
      <c r="UUD362" s="1"/>
      <c r="UUE362" s="1"/>
      <c r="UUF362" s="1"/>
      <c r="UUG362" s="1"/>
      <c r="UUH362" s="1"/>
      <c r="UUI362" s="1"/>
      <c r="UUJ362" s="1"/>
      <c r="UUK362" s="1"/>
      <c r="UUL362" s="1"/>
      <c r="UUM362" s="1"/>
      <c r="UUN362" s="1"/>
      <c r="UUO362" s="1"/>
      <c r="UUP362" s="1"/>
      <c r="UUQ362" s="1"/>
      <c r="UUR362" s="1"/>
      <c r="UUS362" s="1"/>
      <c r="UUT362" s="1"/>
      <c r="UUU362" s="1"/>
      <c r="UUV362" s="1"/>
      <c r="UUW362" s="1"/>
      <c r="UUX362" s="1"/>
      <c r="UUY362" s="1"/>
      <c r="UUZ362" s="1"/>
      <c r="UVA362" s="1"/>
      <c r="UVB362" s="1"/>
      <c r="UVC362" s="1"/>
      <c r="UVD362" s="1"/>
      <c r="UVE362" s="1"/>
      <c r="UVF362" s="1"/>
      <c r="UVG362" s="1"/>
      <c r="UVH362" s="1"/>
      <c r="UVI362" s="1"/>
      <c r="UVJ362" s="1"/>
      <c r="UVK362" s="1"/>
      <c r="UVL362" s="1"/>
      <c r="UVM362" s="1"/>
      <c r="UVN362" s="1"/>
      <c r="UVO362" s="1"/>
      <c r="UVP362" s="1"/>
      <c r="UVQ362" s="1"/>
      <c r="UVR362" s="1"/>
      <c r="UVS362" s="1"/>
      <c r="UVT362" s="1"/>
      <c r="UVU362" s="1"/>
      <c r="UVV362" s="1"/>
      <c r="UVW362" s="1"/>
      <c r="UVX362" s="1"/>
      <c r="UVY362" s="1"/>
      <c r="UVZ362" s="1"/>
      <c r="UWA362" s="1"/>
      <c r="UWB362" s="1"/>
      <c r="UWC362" s="1"/>
      <c r="UWD362" s="1"/>
      <c r="UWE362" s="1"/>
      <c r="UWF362" s="1"/>
      <c r="UWG362" s="1"/>
      <c r="UWH362" s="1"/>
      <c r="UWI362" s="1"/>
      <c r="UWJ362" s="1"/>
      <c r="UWK362" s="1"/>
      <c r="UWL362" s="1"/>
      <c r="UWM362" s="1"/>
      <c r="UWN362" s="1"/>
      <c r="UWO362" s="1"/>
      <c r="UWP362" s="1"/>
      <c r="UWQ362" s="1"/>
      <c r="UWR362" s="1"/>
      <c r="UWS362" s="1"/>
      <c r="UWT362" s="1"/>
      <c r="UWU362" s="1"/>
      <c r="UWV362" s="1"/>
      <c r="UWW362" s="1"/>
      <c r="UWX362" s="1"/>
      <c r="UWY362" s="1"/>
      <c r="UWZ362" s="1"/>
      <c r="UXA362" s="1"/>
      <c r="UXB362" s="1"/>
      <c r="UXC362" s="1"/>
      <c r="UXD362" s="1"/>
      <c r="UXE362" s="1"/>
      <c r="UXF362" s="1"/>
      <c r="UXG362" s="1"/>
      <c r="UXH362" s="1"/>
      <c r="UXI362" s="1"/>
      <c r="UXJ362" s="1"/>
      <c r="UXK362" s="1"/>
      <c r="UXL362" s="1"/>
      <c r="UXM362" s="1"/>
      <c r="UXN362" s="1"/>
      <c r="UXO362" s="1"/>
      <c r="UXP362" s="1"/>
      <c r="UXQ362" s="1"/>
      <c r="UXR362" s="1"/>
      <c r="UXS362" s="1"/>
      <c r="UXT362" s="1"/>
      <c r="UXU362" s="1"/>
      <c r="UXV362" s="1"/>
      <c r="UXW362" s="1"/>
      <c r="UXX362" s="1"/>
      <c r="UXY362" s="1"/>
      <c r="UXZ362" s="1"/>
      <c r="UYA362" s="1"/>
      <c r="UYB362" s="1"/>
      <c r="UYC362" s="1"/>
      <c r="UYD362" s="1"/>
      <c r="UYE362" s="1"/>
      <c r="UYF362" s="1"/>
      <c r="UYG362" s="1"/>
      <c r="UYH362" s="1"/>
      <c r="UYI362" s="1"/>
      <c r="UYJ362" s="1"/>
      <c r="UYK362" s="1"/>
      <c r="UYL362" s="1"/>
      <c r="UYM362" s="1"/>
      <c r="UYN362" s="1"/>
      <c r="UYO362" s="1"/>
      <c r="UYP362" s="1"/>
      <c r="UYQ362" s="1"/>
      <c r="UYR362" s="1"/>
      <c r="UYS362" s="1"/>
      <c r="UYT362" s="1"/>
      <c r="UYU362" s="1"/>
      <c r="UYV362" s="1"/>
      <c r="UYW362" s="1"/>
      <c r="UYX362" s="1"/>
      <c r="UYY362" s="1"/>
      <c r="UYZ362" s="1"/>
      <c r="UZA362" s="1"/>
      <c r="UZB362" s="1"/>
      <c r="UZC362" s="1"/>
      <c r="UZD362" s="1"/>
      <c r="UZE362" s="1"/>
      <c r="UZF362" s="1"/>
      <c r="UZG362" s="1"/>
      <c r="UZH362" s="1"/>
      <c r="UZI362" s="1"/>
      <c r="UZJ362" s="1"/>
      <c r="UZK362" s="1"/>
      <c r="UZL362" s="1"/>
      <c r="UZM362" s="1"/>
      <c r="UZN362" s="1"/>
      <c r="UZO362" s="1"/>
      <c r="UZP362" s="1"/>
      <c r="UZQ362" s="1"/>
      <c r="UZR362" s="1"/>
      <c r="UZS362" s="1"/>
      <c r="UZT362" s="1"/>
      <c r="UZU362" s="1"/>
      <c r="UZV362" s="1"/>
      <c r="UZW362" s="1"/>
      <c r="UZX362" s="1"/>
      <c r="UZY362" s="1"/>
      <c r="UZZ362" s="1"/>
      <c r="VAA362" s="1"/>
      <c r="VAB362" s="1"/>
      <c r="VAC362" s="1"/>
      <c r="VAD362" s="1"/>
      <c r="VAE362" s="1"/>
      <c r="VAF362" s="1"/>
      <c r="VAG362" s="1"/>
      <c r="VAH362" s="1"/>
      <c r="VAI362" s="1"/>
      <c r="VAJ362" s="1"/>
      <c r="VAK362" s="1"/>
      <c r="VAL362" s="1"/>
      <c r="VAM362" s="1"/>
      <c r="VAN362" s="1"/>
      <c r="VAO362" s="1"/>
      <c r="VAP362" s="1"/>
      <c r="VAQ362" s="1"/>
      <c r="VAR362" s="1"/>
      <c r="VAS362" s="1"/>
      <c r="VAT362" s="1"/>
      <c r="VAU362" s="1"/>
      <c r="VAV362" s="1"/>
      <c r="VAW362" s="1"/>
      <c r="VAX362" s="1"/>
      <c r="VAY362" s="1"/>
      <c r="VAZ362" s="1"/>
      <c r="VBA362" s="1"/>
      <c r="VBB362" s="1"/>
      <c r="VBC362" s="1"/>
      <c r="VBD362" s="1"/>
      <c r="VBE362" s="1"/>
      <c r="VBF362" s="1"/>
      <c r="VBG362" s="1"/>
      <c r="VBH362" s="1"/>
      <c r="VBI362" s="1"/>
      <c r="VBJ362" s="1"/>
      <c r="VBK362" s="1"/>
      <c r="VBL362" s="1"/>
      <c r="VBM362" s="1"/>
      <c r="VBN362" s="1"/>
      <c r="VBO362" s="1"/>
      <c r="VBP362" s="1"/>
      <c r="VBQ362" s="1"/>
      <c r="VBR362" s="1"/>
      <c r="VBS362" s="1"/>
      <c r="VBT362" s="1"/>
      <c r="VBU362" s="1"/>
      <c r="VBV362" s="1"/>
      <c r="VBW362" s="1"/>
      <c r="VBX362" s="1"/>
      <c r="VBY362" s="1"/>
      <c r="VBZ362" s="1"/>
      <c r="VCA362" s="1"/>
      <c r="VCB362" s="1"/>
      <c r="VCC362" s="1"/>
      <c r="VCD362" s="1"/>
      <c r="VCE362" s="1"/>
      <c r="VCF362" s="1"/>
      <c r="VCG362" s="1"/>
      <c r="VCH362" s="1"/>
      <c r="VCI362" s="1"/>
      <c r="VCJ362" s="1"/>
      <c r="VCK362" s="1"/>
      <c r="VCL362" s="1"/>
      <c r="VCM362" s="1"/>
      <c r="VCN362" s="1"/>
      <c r="VCO362" s="1"/>
      <c r="VCP362" s="1"/>
      <c r="VCQ362" s="1"/>
      <c r="VCR362" s="1"/>
      <c r="VCS362" s="1"/>
      <c r="VCT362" s="1"/>
      <c r="VCU362" s="1"/>
      <c r="VCV362" s="1"/>
      <c r="VCW362" s="1"/>
      <c r="VCX362" s="1"/>
      <c r="VCY362" s="1"/>
      <c r="VCZ362" s="1"/>
      <c r="VDA362" s="1"/>
      <c r="VDB362" s="1"/>
      <c r="VDC362" s="1"/>
      <c r="VDD362" s="1"/>
      <c r="VDE362" s="1"/>
      <c r="VDF362" s="1"/>
      <c r="VDG362" s="1"/>
      <c r="VDH362" s="1"/>
      <c r="VDI362" s="1"/>
      <c r="VDJ362" s="1"/>
      <c r="VDK362" s="1"/>
      <c r="VDL362" s="1"/>
      <c r="VDM362" s="1"/>
      <c r="VDN362" s="1"/>
      <c r="VDO362" s="1"/>
      <c r="VDP362" s="1"/>
      <c r="VDQ362" s="1"/>
      <c r="VDR362" s="1"/>
      <c r="VDS362" s="1"/>
      <c r="VDT362" s="1"/>
      <c r="VDU362" s="1"/>
      <c r="VDV362" s="1"/>
      <c r="VDW362" s="1"/>
      <c r="VDX362" s="1"/>
      <c r="VDY362" s="1"/>
      <c r="VDZ362" s="1"/>
      <c r="VEA362" s="1"/>
      <c r="VEB362" s="1"/>
      <c r="VEC362" s="1"/>
      <c r="VED362" s="1"/>
      <c r="VEE362" s="1"/>
      <c r="VEF362" s="1"/>
      <c r="VEG362" s="1"/>
      <c r="VEH362" s="1"/>
      <c r="VEI362" s="1"/>
      <c r="VEJ362" s="1"/>
      <c r="VEK362" s="1"/>
      <c r="VEL362" s="1"/>
      <c r="VEM362" s="1"/>
      <c r="VEN362" s="1"/>
      <c r="VEO362" s="1"/>
      <c r="VEP362" s="1"/>
      <c r="VEQ362" s="1"/>
      <c r="VER362" s="1"/>
      <c r="VES362" s="1"/>
      <c r="VET362" s="1"/>
      <c r="VEU362" s="1"/>
      <c r="VEV362" s="1"/>
      <c r="VEW362" s="1"/>
      <c r="VEX362" s="1"/>
      <c r="VEY362" s="1"/>
      <c r="VEZ362" s="1"/>
      <c r="VFA362" s="1"/>
      <c r="VFB362" s="1"/>
      <c r="VFC362" s="1"/>
      <c r="VFD362" s="1"/>
      <c r="VFE362" s="1"/>
      <c r="VFF362" s="1"/>
      <c r="VFG362" s="1"/>
      <c r="VFH362" s="1"/>
      <c r="VFI362" s="1"/>
      <c r="VFJ362" s="1"/>
      <c r="VFK362" s="1"/>
      <c r="VFL362" s="1"/>
      <c r="VFM362" s="1"/>
      <c r="VFN362" s="1"/>
      <c r="VFO362" s="1"/>
      <c r="VFP362" s="1"/>
      <c r="VFQ362" s="1"/>
      <c r="VFR362" s="1"/>
      <c r="VFS362" s="1"/>
      <c r="VFT362" s="1"/>
      <c r="VFU362" s="1"/>
      <c r="VFV362" s="1"/>
      <c r="VFW362" s="1"/>
      <c r="VFX362" s="1"/>
      <c r="VFY362" s="1"/>
      <c r="VFZ362" s="1"/>
      <c r="VGA362" s="1"/>
      <c r="VGB362" s="1"/>
      <c r="VGC362" s="1"/>
      <c r="VGD362" s="1"/>
      <c r="VGE362" s="1"/>
      <c r="VGF362" s="1"/>
      <c r="VGG362" s="1"/>
      <c r="VGH362" s="1"/>
      <c r="VGI362" s="1"/>
      <c r="VGJ362" s="1"/>
      <c r="VGK362" s="1"/>
      <c r="VGL362" s="1"/>
      <c r="VGM362" s="1"/>
      <c r="VGN362" s="1"/>
      <c r="VGO362" s="1"/>
      <c r="VGP362" s="1"/>
      <c r="VGQ362" s="1"/>
      <c r="VGR362" s="1"/>
      <c r="VGS362" s="1"/>
      <c r="VGT362" s="1"/>
      <c r="VGU362" s="1"/>
      <c r="VGV362" s="1"/>
      <c r="VGW362" s="1"/>
      <c r="VGX362" s="1"/>
      <c r="VGY362" s="1"/>
      <c r="VGZ362" s="1"/>
      <c r="VHA362" s="1"/>
      <c r="VHB362" s="1"/>
      <c r="VHC362" s="1"/>
      <c r="VHD362" s="1"/>
      <c r="VHE362" s="1"/>
      <c r="VHF362" s="1"/>
      <c r="VHG362" s="1"/>
      <c r="VHH362" s="1"/>
      <c r="VHI362" s="1"/>
      <c r="VHJ362" s="1"/>
      <c r="VHK362" s="1"/>
      <c r="VHL362" s="1"/>
      <c r="VHM362" s="1"/>
      <c r="VHN362" s="1"/>
      <c r="VHO362" s="1"/>
      <c r="VHP362" s="1"/>
      <c r="VHQ362" s="1"/>
      <c r="VHR362" s="1"/>
      <c r="VHS362" s="1"/>
      <c r="VHT362" s="1"/>
      <c r="VHU362" s="1"/>
      <c r="VHV362" s="1"/>
      <c r="VHW362" s="1"/>
      <c r="VHX362" s="1"/>
      <c r="VHY362" s="1"/>
      <c r="VHZ362" s="1"/>
      <c r="VIA362" s="1"/>
      <c r="VIB362" s="1"/>
      <c r="VIC362" s="1"/>
      <c r="VID362" s="1"/>
      <c r="VIE362" s="1"/>
      <c r="VIF362" s="1"/>
      <c r="VIG362" s="1"/>
      <c r="VIH362" s="1"/>
      <c r="VII362" s="1"/>
      <c r="VIJ362" s="1"/>
      <c r="VIK362" s="1"/>
      <c r="VIL362" s="1"/>
      <c r="VIM362" s="1"/>
      <c r="VIN362" s="1"/>
      <c r="VIO362" s="1"/>
      <c r="VIP362" s="1"/>
      <c r="VIQ362" s="1"/>
      <c r="VIR362" s="1"/>
      <c r="VIS362" s="1"/>
      <c r="VIT362" s="1"/>
      <c r="VIU362" s="1"/>
      <c r="VIV362" s="1"/>
      <c r="VIW362" s="1"/>
      <c r="VIX362" s="1"/>
      <c r="VIY362" s="1"/>
      <c r="VIZ362" s="1"/>
      <c r="VJA362" s="1"/>
      <c r="VJB362" s="1"/>
      <c r="VJC362" s="1"/>
      <c r="VJD362" s="1"/>
      <c r="VJE362" s="1"/>
      <c r="VJF362" s="1"/>
      <c r="VJG362" s="1"/>
      <c r="VJH362" s="1"/>
      <c r="VJI362" s="1"/>
      <c r="VJJ362" s="1"/>
      <c r="VJK362" s="1"/>
      <c r="VJL362" s="1"/>
      <c r="VJM362" s="1"/>
      <c r="VJN362" s="1"/>
      <c r="VJO362" s="1"/>
      <c r="VJP362" s="1"/>
      <c r="VJQ362" s="1"/>
      <c r="VJR362" s="1"/>
      <c r="VJS362" s="1"/>
      <c r="VJT362" s="1"/>
      <c r="VJU362" s="1"/>
      <c r="VJV362" s="1"/>
      <c r="VJW362" s="1"/>
      <c r="VJX362" s="1"/>
      <c r="VJY362" s="1"/>
      <c r="VJZ362" s="1"/>
      <c r="VKA362" s="1"/>
      <c r="VKB362" s="1"/>
      <c r="VKC362" s="1"/>
      <c r="VKD362" s="1"/>
      <c r="VKE362" s="1"/>
      <c r="VKF362" s="1"/>
      <c r="VKG362" s="1"/>
      <c r="VKH362" s="1"/>
      <c r="VKI362" s="1"/>
      <c r="VKJ362" s="1"/>
      <c r="VKK362" s="1"/>
      <c r="VKL362" s="1"/>
      <c r="VKM362" s="1"/>
      <c r="VKN362" s="1"/>
      <c r="VKO362" s="1"/>
      <c r="VKP362" s="1"/>
      <c r="VKQ362" s="1"/>
      <c r="VKR362" s="1"/>
      <c r="VKS362" s="1"/>
      <c r="VKT362" s="1"/>
      <c r="VKU362" s="1"/>
      <c r="VKV362" s="1"/>
      <c r="VKW362" s="1"/>
      <c r="VKX362" s="1"/>
      <c r="VKY362" s="1"/>
      <c r="VKZ362" s="1"/>
      <c r="VLA362" s="1"/>
      <c r="VLB362" s="1"/>
      <c r="VLC362" s="1"/>
      <c r="VLD362" s="1"/>
      <c r="VLE362" s="1"/>
      <c r="VLF362" s="1"/>
      <c r="VLG362" s="1"/>
      <c r="VLH362" s="1"/>
      <c r="VLI362" s="1"/>
      <c r="VLJ362" s="1"/>
      <c r="VLK362" s="1"/>
      <c r="VLL362" s="1"/>
      <c r="VLM362" s="1"/>
      <c r="VLN362" s="1"/>
      <c r="VLO362" s="1"/>
      <c r="VLP362" s="1"/>
      <c r="VLQ362" s="1"/>
      <c r="VLR362" s="1"/>
      <c r="VLS362" s="1"/>
      <c r="VLT362" s="1"/>
      <c r="VLU362" s="1"/>
      <c r="VLV362" s="1"/>
      <c r="VLW362" s="1"/>
      <c r="VLX362" s="1"/>
      <c r="VLY362" s="1"/>
      <c r="VLZ362" s="1"/>
      <c r="VMA362" s="1"/>
      <c r="VMB362" s="1"/>
      <c r="VMC362" s="1"/>
      <c r="VMD362" s="1"/>
      <c r="VME362" s="1"/>
      <c r="VMF362" s="1"/>
      <c r="VMG362" s="1"/>
      <c r="VMH362" s="1"/>
      <c r="VMI362" s="1"/>
      <c r="VMJ362" s="1"/>
      <c r="VMK362" s="1"/>
      <c r="VML362" s="1"/>
      <c r="VMM362" s="1"/>
      <c r="VMN362" s="1"/>
      <c r="VMO362" s="1"/>
      <c r="VMP362" s="1"/>
      <c r="VMQ362" s="1"/>
      <c r="VMR362" s="1"/>
      <c r="VMS362" s="1"/>
      <c r="VMT362" s="1"/>
      <c r="VMU362" s="1"/>
      <c r="VMV362" s="1"/>
      <c r="VMW362" s="1"/>
      <c r="VMX362" s="1"/>
      <c r="VMY362" s="1"/>
      <c r="VMZ362" s="1"/>
      <c r="VNA362" s="1"/>
      <c r="VNB362" s="1"/>
      <c r="VNC362" s="1"/>
      <c r="VND362" s="1"/>
      <c r="VNE362" s="1"/>
      <c r="VNF362" s="1"/>
      <c r="VNG362" s="1"/>
      <c r="VNH362" s="1"/>
      <c r="VNI362" s="1"/>
      <c r="VNJ362" s="1"/>
      <c r="VNK362" s="1"/>
      <c r="VNL362" s="1"/>
      <c r="VNM362" s="1"/>
      <c r="VNN362" s="1"/>
      <c r="VNO362" s="1"/>
      <c r="VNP362" s="1"/>
      <c r="VNQ362" s="1"/>
      <c r="VNR362" s="1"/>
      <c r="VNS362" s="1"/>
      <c r="VNT362" s="1"/>
      <c r="VNU362" s="1"/>
      <c r="VNV362" s="1"/>
      <c r="VNW362" s="1"/>
      <c r="VNX362" s="1"/>
      <c r="VNY362" s="1"/>
      <c r="VNZ362" s="1"/>
      <c r="VOA362" s="1"/>
      <c r="VOB362" s="1"/>
      <c r="VOC362" s="1"/>
      <c r="VOD362" s="1"/>
      <c r="VOE362" s="1"/>
      <c r="VOF362" s="1"/>
      <c r="VOG362" s="1"/>
      <c r="VOH362" s="1"/>
      <c r="VOI362" s="1"/>
      <c r="VOJ362" s="1"/>
      <c r="VOK362" s="1"/>
      <c r="VOL362" s="1"/>
      <c r="VOM362" s="1"/>
      <c r="VON362" s="1"/>
      <c r="VOO362" s="1"/>
      <c r="VOP362" s="1"/>
      <c r="VOQ362" s="1"/>
      <c r="VOR362" s="1"/>
      <c r="VOS362" s="1"/>
      <c r="VOT362" s="1"/>
      <c r="VOU362" s="1"/>
      <c r="VOV362" s="1"/>
      <c r="VOW362" s="1"/>
      <c r="VOX362" s="1"/>
      <c r="VOY362" s="1"/>
      <c r="VOZ362" s="1"/>
      <c r="VPA362" s="1"/>
      <c r="VPB362" s="1"/>
      <c r="VPC362" s="1"/>
      <c r="VPD362" s="1"/>
      <c r="VPE362" s="1"/>
      <c r="VPF362" s="1"/>
      <c r="VPG362" s="1"/>
      <c r="VPH362" s="1"/>
      <c r="VPI362" s="1"/>
      <c r="VPJ362" s="1"/>
      <c r="VPK362" s="1"/>
      <c r="VPL362" s="1"/>
      <c r="VPM362" s="1"/>
      <c r="VPN362" s="1"/>
      <c r="VPO362" s="1"/>
      <c r="VPP362" s="1"/>
      <c r="VPQ362" s="1"/>
      <c r="VPR362" s="1"/>
      <c r="VPS362" s="1"/>
      <c r="VPT362" s="1"/>
      <c r="VPU362" s="1"/>
      <c r="VPV362" s="1"/>
      <c r="VPW362" s="1"/>
      <c r="VPX362" s="1"/>
      <c r="VPY362" s="1"/>
      <c r="VPZ362" s="1"/>
      <c r="VQA362" s="1"/>
      <c r="VQB362" s="1"/>
      <c r="VQC362" s="1"/>
      <c r="VQD362" s="1"/>
      <c r="VQE362" s="1"/>
      <c r="VQF362" s="1"/>
      <c r="VQG362" s="1"/>
      <c r="VQH362" s="1"/>
      <c r="VQI362" s="1"/>
      <c r="VQJ362" s="1"/>
      <c r="VQK362" s="1"/>
      <c r="VQL362" s="1"/>
      <c r="VQM362" s="1"/>
      <c r="VQN362" s="1"/>
      <c r="VQO362" s="1"/>
      <c r="VQP362" s="1"/>
      <c r="VQQ362" s="1"/>
      <c r="VQR362" s="1"/>
      <c r="VQS362" s="1"/>
      <c r="VQT362" s="1"/>
      <c r="VQU362" s="1"/>
      <c r="VQV362" s="1"/>
      <c r="VQW362" s="1"/>
      <c r="VQX362" s="1"/>
      <c r="VQY362" s="1"/>
      <c r="VQZ362" s="1"/>
      <c r="VRA362" s="1"/>
      <c r="VRB362" s="1"/>
      <c r="VRC362" s="1"/>
      <c r="VRD362" s="1"/>
      <c r="VRE362" s="1"/>
      <c r="VRF362" s="1"/>
      <c r="VRG362" s="1"/>
      <c r="VRH362" s="1"/>
      <c r="VRI362" s="1"/>
      <c r="VRJ362" s="1"/>
      <c r="VRK362" s="1"/>
      <c r="VRL362" s="1"/>
      <c r="VRM362" s="1"/>
      <c r="VRN362" s="1"/>
      <c r="VRO362" s="1"/>
      <c r="VRP362" s="1"/>
      <c r="VRQ362" s="1"/>
      <c r="VRR362" s="1"/>
      <c r="VRS362" s="1"/>
      <c r="VRT362" s="1"/>
      <c r="VRU362" s="1"/>
      <c r="VRV362" s="1"/>
      <c r="VRW362" s="1"/>
      <c r="VRX362" s="1"/>
      <c r="VRY362" s="1"/>
      <c r="VRZ362" s="1"/>
      <c r="VSA362" s="1"/>
      <c r="VSB362" s="1"/>
      <c r="VSC362" s="1"/>
      <c r="VSD362" s="1"/>
      <c r="VSE362" s="1"/>
      <c r="VSF362" s="1"/>
      <c r="VSG362" s="1"/>
      <c r="VSH362" s="1"/>
      <c r="VSI362" s="1"/>
      <c r="VSJ362" s="1"/>
      <c r="VSK362" s="1"/>
      <c r="VSL362" s="1"/>
      <c r="VSM362" s="1"/>
      <c r="VSN362" s="1"/>
      <c r="VSO362" s="1"/>
      <c r="VSP362" s="1"/>
      <c r="VSQ362" s="1"/>
      <c r="VSR362" s="1"/>
      <c r="VSS362" s="1"/>
      <c r="VST362" s="1"/>
      <c r="VSU362" s="1"/>
      <c r="VSV362" s="1"/>
      <c r="VSW362" s="1"/>
      <c r="VSX362" s="1"/>
      <c r="VSY362" s="1"/>
      <c r="VSZ362" s="1"/>
      <c r="VTA362" s="1"/>
      <c r="VTB362" s="1"/>
      <c r="VTC362" s="1"/>
      <c r="VTD362" s="1"/>
      <c r="VTE362" s="1"/>
      <c r="VTF362" s="1"/>
      <c r="VTG362" s="1"/>
      <c r="VTH362" s="1"/>
      <c r="VTI362" s="1"/>
      <c r="VTJ362" s="1"/>
      <c r="VTK362" s="1"/>
      <c r="VTL362" s="1"/>
      <c r="VTM362" s="1"/>
      <c r="VTN362" s="1"/>
      <c r="VTO362" s="1"/>
      <c r="VTP362" s="1"/>
      <c r="VTQ362" s="1"/>
      <c r="VTR362" s="1"/>
      <c r="VTS362" s="1"/>
      <c r="VTT362" s="1"/>
      <c r="VTU362" s="1"/>
      <c r="VTV362" s="1"/>
      <c r="VTW362" s="1"/>
      <c r="VTX362" s="1"/>
      <c r="VTY362" s="1"/>
      <c r="VTZ362" s="1"/>
      <c r="VUA362" s="1"/>
      <c r="VUB362" s="1"/>
      <c r="VUC362" s="1"/>
      <c r="VUD362" s="1"/>
      <c r="VUE362" s="1"/>
      <c r="VUF362" s="1"/>
      <c r="VUG362" s="1"/>
      <c r="VUH362" s="1"/>
      <c r="VUI362" s="1"/>
      <c r="VUJ362" s="1"/>
      <c r="VUK362" s="1"/>
      <c r="VUL362" s="1"/>
      <c r="VUM362" s="1"/>
      <c r="VUN362" s="1"/>
      <c r="VUO362" s="1"/>
      <c r="VUP362" s="1"/>
      <c r="VUQ362" s="1"/>
      <c r="VUR362" s="1"/>
      <c r="VUS362" s="1"/>
      <c r="VUT362" s="1"/>
      <c r="VUU362" s="1"/>
      <c r="VUV362" s="1"/>
      <c r="VUW362" s="1"/>
      <c r="VUX362" s="1"/>
      <c r="VUY362" s="1"/>
      <c r="VUZ362" s="1"/>
      <c r="VVA362" s="1"/>
      <c r="VVB362" s="1"/>
      <c r="VVC362" s="1"/>
      <c r="VVD362" s="1"/>
      <c r="VVE362" s="1"/>
      <c r="VVF362" s="1"/>
      <c r="VVG362" s="1"/>
      <c r="VVH362" s="1"/>
      <c r="VVI362" s="1"/>
      <c r="VVJ362" s="1"/>
      <c r="VVK362" s="1"/>
      <c r="VVL362" s="1"/>
      <c r="VVM362" s="1"/>
      <c r="VVN362" s="1"/>
      <c r="VVO362" s="1"/>
      <c r="VVP362" s="1"/>
      <c r="VVQ362" s="1"/>
      <c r="VVR362" s="1"/>
      <c r="VVS362" s="1"/>
      <c r="VVT362" s="1"/>
      <c r="VVU362" s="1"/>
      <c r="VVV362" s="1"/>
      <c r="VVW362" s="1"/>
      <c r="VVX362" s="1"/>
      <c r="VVY362" s="1"/>
      <c r="VVZ362" s="1"/>
      <c r="VWA362" s="1"/>
      <c r="VWB362" s="1"/>
      <c r="VWC362" s="1"/>
      <c r="VWD362" s="1"/>
      <c r="VWE362" s="1"/>
      <c r="VWF362" s="1"/>
      <c r="VWG362" s="1"/>
      <c r="VWH362" s="1"/>
      <c r="VWI362" s="1"/>
      <c r="VWJ362" s="1"/>
      <c r="VWK362" s="1"/>
      <c r="VWL362" s="1"/>
      <c r="VWM362" s="1"/>
      <c r="VWN362" s="1"/>
      <c r="VWO362" s="1"/>
      <c r="VWP362" s="1"/>
      <c r="VWQ362" s="1"/>
      <c r="VWR362" s="1"/>
      <c r="VWS362" s="1"/>
      <c r="VWT362" s="1"/>
      <c r="VWU362" s="1"/>
      <c r="VWV362" s="1"/>
      <c r="VWW362" s="1"/>
      <c r="VWX362" s="1"/>
      <c r="VWY362" s="1"/>
      <c r="VWZ362" s="1"/>
      <c r="VXA362" s="1"/>
      <c r="VXB362" s="1"/>
      <c r="VXC362" s="1"/>
      <c r="VXD362" s="1"/>
      <c r="VXE362" s="1"/>
      <c r="VXF362" s="1"/>
      <c r="VXG362" s="1"/>
      <c r="VXH362" s="1"/>
      <c r="VXI362" s="1"/>
      <c r="VXJ362" s="1"/>
      <c r="VXK362" s="1"/>
      <c r="VXL362" s="1"/>
      <c r="VXM362" s="1"/>
      <c r="VXN362" s="1"/>
      <c r="VXO362" s="1"/>
      <c r="VXP362" s="1"/>
      <c r="VXQ362" s="1"/>
      <c r="VXR362" s="1"/>
      <c r="VXS362" s="1"/>
      <c r="VXT362" s="1"/>
      <c r="VXU362" s="1"/>
      <c r="VXV362" s="1"/>
      <c r="VXW362" s="1"/>
      <c r="VXX362" s="1"/>
      <c r="VXY362" s="1"/>
      <c r="VXZ362" s="1"/>
      <c r="VYA362" s="1"/>
      <c r="VYB362" s="1"/>
      <c r="VYC362" s="1"/>
      <c r="VYD362" s="1"/>
      <c r="VYE362" s="1"/>
      <c r="VYF362" s="1"/>
      <c r="VYG362" s="1"/>
      <c r="VYH362" s="1"/>
      <c r="VYI362" s="1"/>
      <c r="VYJ362" s="1"/>
      <c r="VYK362" s="1"/>
      <c r="VYL362" s="1"/>
      <c r="VYM362" s="1"/>
      <c r="VYN362" s="1"/>
      <c r="VYO362" s="1"/>
      <c r="VYP362" s="1"/>
      <c r="VYQ362" s="1"/>
      <c r="VYR362" s="1"/>
      <c r="VYS362" s="1"/>
      <c r="VYT362" s="1"/>
      <c r="VYU362" s="1"/>
      <c r="VYV362" s="1"/>
      <c r="VYW362" s="1"/>
      <c r="VYX362" s="1"/>
      <c r="VYY362" s="1"/>
      <c r="VYZ362" s="1"/>
      <c r="VZA362" s="1"/>
      <c r="VZB362" s="1"/>
      <c r="VZC362" s="1"/>
      <c r="VZD362" s="1"/>
      <c r="VZE362" s="1"/>
      <c r="VZF362" s="1"/>
      <c r="VZG362" s="1"/>
      <c r="VZH362" s="1"/>
      <c r="VZI362" s="1"/>
      <c r="VZJ362" s="1"/>
      <c r="VZK362" s="1"/>
      <c r="VZL362" s="1"/>
      <c r="VZM362" s="1"/>
      <c r="VZN362" s="1"/>
      <c r="VZO362" s="1"/>
      <c r="VZP362" s="1"/>
      <c r="VZQ362" s="1"/>
      <c r="VZR362" s="1"/>
      <c r="VZS362" s="1"/>
      <c r="VZT362" s="1"/>
      <c r="VZU362" s="1"/>
      <c r="VZV362" s="1"/>
      <c r="VZW362" s="1"/>
      <c r="VZX362" s="1"/>
      <c r="VZY362" s="1"/>
      <c r="VZZ362" s="1"/>
      <c r="WAA362" s="1"/>
      <c r="WAB362" s="1"/>
      <c r="WAC362" s="1"/>
      <c r="WAD362" s="1"/>
      <c r="WAE362" s="1"/>
      <c r="WAF362" s="1"/>
      <c r="WAG362" s="1"/>
      <c r="WAH362" s="1"/>
      <c r="WAI362" s="1"/>
      <c r="WAJ362" s="1"/>
      <c r="WAK362" s="1"/>
      <c r="WAL362" s="1"/>
      <c r="WAM362" s="1"/>
      <c r="WAN362" s="1"/>
      <c r="WAO362" s="1"/>
      <c r="WAP362" s="1"/>
      <c r="WAQ362" s="1"/>
      <c r="WAR362" s="1"/>
      <c r="WAS362" s="1"/>
      <c r="WAT362" s="1"/>
      <c r="WAU362" s="1"/>
      <c r="WAV362" s="1"/>
      <c r="WAW362" s="1"/>
      <c r="WAX362" s="1"/>
      <c r="WAY362" s="1"/>
      <c r="WAZ362" s="1"/>
      <c r="WBA362" s="1"/>
      <c r="WBB362" s="1"/>
      <c r="WBC362" s="1"/>
      <c r="WBD362" s="1"/>
      <c r="WBE362" s="1"/>
      <c r="WBF362" s="1"/>
      <c r="WBG362" s="1"/>
      <c r="WBH362" s="1"/>
      <c r="WBI362" s="1"/>
      <c r="WBJ362" s="1"/>
      <c r="WBK362" s="1"/>
      <c r="WBL362" s="1"/>
      <c r="WBM362" s="1"/>
      <c r="WBN362" s="1"/>
      <c r="WBO362" s="1"/>
      <c r="WBP362" s="1"/>
      <c r="WBQ362" s="1"/>
      <c r="WBR362" s="1"/>
      <c r="WBS362" s="1"/>
      <c r="WBT362" s="1"/>
      <c r="WBU362" s="1"/>
      <c r="WBV362" s="1"/>
      <c r="WBW362" s="1"/>
      <c r="WBX362" s="1"/>
      <c r="WBY362" s="1"/>
      <c r="WBZ362" s="1"/>
      <c r="WCA362" s="1"/>
      <c r="WCB362" s="1"/>
      <c r="WCC362" s="1"/>
      <c r="WCD362" s="1"/>
      <c r="WCE362" s="1"/>
      <c r="WCF362" s="1"/>
      <c r="WCG362" s="1"/>
      <c r="WCH362" s="1"/>
      <c r="WCI362" s="1"/>
      <c r="WCJ362" s="1"/>
      <c r="WCK362" s="1"/>
      <c r="WCL362" s="1"/>
      <c r="WCM362" s="1"/>
      <c r="WCN362" s="1"/>
      <c r="WCO362" s="1"/>
      <c r="WCP362" s="1"/>
      <c r="WCQ362" s="1"/>
      <c r="WCR362" s="1"/>
      <c r="WCS362" s="1"/>
      <c r="WCT362" s="1"/>
      <c r="WCU362" s="1"/>
      <c r="WCV362" s="1"/>
      <c r="WCW362" s="1"/>
      <c r="WCX362" s="1"/>
      <c r="WCY362" s="1"/>
      <c r="WCZ362" s="1"/>
      <c r="WDA362" s="1"/>
      <c r="WDB362" s="1"/>
      <c r="WDC362" s="1"/>
      <c r="WDD362" s="1"/>
      <c r="WDE362" s="1"/>
      <c r="WDF362" s="1"/>
      <c r="WDG362" s="1"/>
      <c r="WDH362" s="1"/>
      <c r="WDI362" s="1"/>
      <c r="WDJ362" s="1"/>
      <c r="WDK362" s="1"/>
      <c r="WDL362" s="1"/>
      <c r="WDM362" s="1"/>
      <c r="WDN362" s="1"/>
      <c r="WDO362" s="1"/>
      <c r="WDP362" s="1"/>
      <c r="WDQ362" s="1"/>
      <c r="WDR362" s="1"/>
      <c r="WDS362" s="1"/>
      <c r="WDT362" s="1"/>
      <c r="WDU362" s="1"/>
      <c r="WDV362" s="1"/>
      <c r="WDW362" s="1"/>
      <c r="WDX362" s="1"/>
      <c r="WDY362" s="1"/>
      <c r="WDZ362" s="1"/>
      <c r="WEA362" s="1"/>
      <c r="WEB362" s="1"/>
      <c r="WEC362" s="1"/>
      <c r="WED362" s="1"/>
      <c r="WEE362" s="1"/>
      <c r="WEF362" s="1"/>
      <c r="WEG362" s="1"/>
      <c r="WEH362" s="1"/>
      <c r="WEI362" s="1"/>
      <c r="WEJ362" s="1"/>
      <c r="WEK362" s="1"/>
      <c r="WEL362" s="1"/>
      <c r="WEM362" s="1"/>
      <c r="WEN362" s="1"/>
      <c r="WEO362" s="1"/>
      <c r="WEP362" s="1"/>
      <c r="WEQ362" s="1"/>
      <c r="WER362" s="1"/>
      <c r="WES362" s="1"/>
      <c r="WET362" s="1"/>
      <c r="WEU362" s="1"/>
      <c r="WEV362" s="1"/>
      <c r="WEW362" s="1"/>
      <c r="WEX362" s="1"/>
      <c r="WEY362" s="1"/>
      <c r="WEZ362" s="1"/>
      <c r="WFA362" s="1"/>
      <c r="WFB362" s="1"/>
      <c r="WFC362" s="1"/>
      <c r="WFD362" s="1"/>
      <c r="WFE362" s="1"/>
      <c r="WFF362" s="1"/>
      <c r="WFG362" s="1"/>
      <c r="WFH362" s="1"/>
      <c r="WFI362" s="1"/>
      <c r="WFJ362" s="1"/>
      <c r="WFK362" s="1"/>
      <c r="WFL362" s="1"/>
      <c r="WFM362" s="1"/>
      <c r="WFN362" s="1"/>
      <c r="WFO362" s="1"/>
      <c r="WFP362" s="1"/>
      <c r="WFQ362" s="1"/>
      <c r="WFR362" s="1"/>
      <c r="WFS362" s="1"/>
      <c r="WFT362" s="1"/>
      <c r="WFU362" s="1"/>
      <c r="WFV362" s="1"/>
      <c r="WFW362" s="1"/>
      <c r="WFX362" s="1"/>
      <c r="WFY362" s="1"/>
      <c r="WFZ362" s="1"/>
      <c r="WGA362" s="1"/>
      <c r="WGB362" s="1"/>
      <c r="WGC362" s="1"/>
      <c r="WGD362" s="1"/>
      <c r="WGE362" s="1"/>
      <c r="WGF362" s="1"/>
      <c r="WGG362" s="1"/>
      <c r="WGH362" s="1"/>
      <c r="WGI362" s="1"/>
      <c r="WGJ362" s="1"/>
      <c r="WGK362" s="1"/>
      <c r="WGL362" s="1"/>
      <c r="WGM362" s="1"/>
      <c r="WGN362" s="1"/>
      <c r="WGO362" s="1"/>
      <c r="WGP362" s="1"/>
      <c r="WGQ362" s="1"/>
      <c r="WGR362" s="1"/>
      <c r="WGS362" s="1"/>
      <c r="WGT362" s="1"/>
      <c r="WGU362" s="1"/>
      <c r="WGV362" s="1"/>
      <c r="WGW362" s="1"/>
      <c r="WGX362" s="1"/>
      <c r="WGY362" s="1"/>
      <c r="WGZ362" s="1"/>
      <c r="WHA362" s="1"/>
      <c r="WHB362" s="1"/>
      <c r="WHC362" s="1"/>
      <c r="WHD362" s="1"/>
      <c r="WHE362" s="1"/>
      <c r="WHF362" s="1"/>
      <c r="WHG362" s="1"/>
      <c r="WHH362" s="1"/>
      <c r="WHI362" s="1"/>
      <c r="WHJ362" s="1"/>
      <c r="WHK362" s="1"/>
      <c r="WHL362" s="1"/>
      <c r="WHM362" s="1"/>
      <c r="WHN362" s="1"/>
      <c r="WHO362" s="1"/>
      <c r="WHP362" s="1"/>
      <c r="WHQ362" s="1"/>
      <c r="WHR362" s="1"/>
      <c r="WHS362" s="1"/>
      <c r="WHT362" s="1"/>
      <c r="WHU362" s="1"/>
      <c r="WHV362" s="1"/>
      <c r="WHW362" s="1"/>
      <c r="WHX362" s="1"/>
      <c r="WHY362" s="1"/>
      <c r="WHZ362" s="1"/>
      <c r="WIA362" s="1"/>
      <c r="WIB362" s="1"/>
      <c r="WIC362" s="1"/>
      <c r="WID362" s="1"/>
      <c r="WIE362" s="1"/>
      <c r="WIF362" s="1"/>
      <c r="WIG362" s="1"/>
      <c r="WIH362" s="1"/>
      <c r="WII362" s="1"/>
      <c r="WIJ362" s="1"/>
      <c r="WIK362" s="1"/>
      <c r="WIL362" s="1"/>
      <c r="WIM362" s="1"/>
      <c r="WIN362" s="1"/>
      <c r="WIO362" s="1"/>
      <c r="WIP362" s="1"/>
      <c r="WIQ362" s="1"/>
      <c r="WIR362" s="1"/>
      <c r="WIS362" s="1"/>
      <c r="WIT362" s="1"/>
      <c r="WIU362" s="1"/>
      <c r="WIV362" s="1"/>
      <c r="WIW362" s="1"/>
      <c r="WIX362" s="1"/>
      <c r="WIY362" s="1"/>
      <c r="WIZ362" s="1"/>
      <c r="WJA362" s="1"/>
      <c r="WJB362" s="1"/>
      <c r="WJC362" s="1"/>
      <c r="WJD362" s="1"/>
      <c r="WJE362" s="1"/>
      <c r="WJF362" s="1"/>
      <c r="WJG362" s="1"/>
      <c r="WJH362" s="1"/>
      <c r="WJI362" s="1"/>
      <c r="WJJ362" s="1"/>
      <c r="WJK362" s="1"/>
      <c r="WJL362" s="1"/>
      <c r="WJM362" s="1"/>
      <c r="WJN362" s="1"/>
      <c r="WJO362" s="1"/>
      <c r="WJP362" s="1"/>
      <c r="WJQ362" s="1"/>
      <c r="WJR362" s="1"/>
      <c r="WJS362" s="1"/>
      <c r="WJT362" s="1"/>
      <c r="WJU362" s="1"/>
      <c r="WJV362" s="1"/>
      <c r="WJW362" s="1"/>
      <c r="WJX362" s="1"/>
      <c r="WJY362" s="1"/>
      <c r="WJZ362" s="1"/>
      <c r="WKA362" s="1"/>
      <c r="WKB362" s="1"/>
      <c r="WKC362" s="1"/>
      <c r="WKD362" s="1"/>
      <c r="WKE362" s="1"/>
      <c r="WKF362" s="1"/>
      <c r="WKG362" s="1"/>
      <c r="WKH362" s="1"/>
      <c r="WKI362" s="1"/>
      <c r="WKJ362" s="1"/>
      <c r="WKK362" s="1"/>
      <c r="WKL362" s="1"/>
      <c r="WKM362" s="1"/>
      <c r="WKN362" s="1"/>
      <c r="WKO362" s="1"/>
      <c r="WKP362" s="1"/>
      <c r="WKQ362" s="1"/>
      <c r="WKR362" s="1"/>
      <c r="WKS362" s="1"/>
      <c r="WKT362" s="1"/>
      <c r="WKU362" s="1"/>
      <c r="WKV362" s="1"/>
      <c r="WKW362" s="1"/>
      <c r="WKX362" s="1"/>
      <c r="WKY362" s="1"/>
      <c r="WKZ362" s="1"/>
      <c r="WLA362" s="1"/>
      <c r="WLB362" s="1"/>
      <c r="WLC362" s="1"/>
      <c r="WLD362" s="1"/>
      <c r="WLE362" s="1"/>
      <c r="WLF362" s="1"/>
      <c r="WLG362" s="1"/>
      <c r="WLH362" s="1"/>
      <c r="WLI362" s="1"/>
      <c r="WLJ362" s="1"/>
      <c r="WLK362" s="1"/>
      <c r="WLL362" s="1"/>
      <c r="WLM362" s="1"/>
      <c r="WLN362" s="1"/>
      <c r="WLO362" s="1"/>
      <c r="WLP362" s="1"/>
      <c r="WLQ362" s="1"/>
      <c r="WLR362" s="1"/>
      <c r="WLS362" s="1"/>
      <c r="WLT362" s="1"/>
      <c r="WLU362" s="1"/>
      <c r="WLV362" s="1"/>
      <c r="WLW362" s="1"/>
      <c r="WLX362" s="1"/>
      <c r="WLY362" s="1"/>
      <c r="WLZ362" s="1"/>
      <c r="WMA362" s="1"/>
      <c r="WMB362" s="1"/>
      <c r="WMC362" s="1"/>
      <c r="WMD362" s="1"/>
      <c r="WME362" s="1"/>
      <c r="WMF362" s="1"/>
      <c r="WMG362" s="1"/>
      <c r="WMH362" s="1"/>
      <c r="WMI362" s="1"/>
      <c r="WMJ362" s="1"/>
      <c r="WMK362" s="1"/>
      <c r="WML362" s="1"/>
      <c r="WMM362" s="1"/>
      <c r="WMN362" s="1"/>
      <c r="WMO362" s="1"/>
      <c r="WMP362" s="1"/>
      <c r="WMQ362" s="1"/>
      <c r="WMR362" s="1"/>
      <c r="WMS362" s="1"/>
      <c r="WMT362" s="1"/>
      <c r="WMU362" s="1"/>
      <c r="WMV362" s="1"/>
      <c r="WMW362" s="1"/>
      <c r="WMX362" s="1"/>
      <c r="WMY362" s="1"/>
      <c r="WMZ362" s="1"/>
      <c r="WNA362" s="1"/>
      <c r="WNB362" s="1"/>
      <c r="WNC362" s="1"/>
      <c r="WND362" s="1"/>
      <c r="WNE362" s="1"/>
      <c r="WNF362" s="1"/>
      <c r="WNG362" s="1"/>
      <c r="WNH362" s="1"/>
      <c r="WNI362" s="1"/>
      <c r="WNJ362" s="1"/>
      <c r="WNK362" s="1"/>
      <c r="WNL362" s="1"/>
      <c r="WNM362" s="1"/>
      <c r="WNN362" s="1"/>
      <c r="WNO362" s="1"/>
      <c r="WNP362" s="1"/>
      <c r="WNQ362" s="1"/>
      <c r="WNR362" s="1"/>
      <c r="WNS362" s="1"/>
      <c r="WNT362" s="1"/>
      <c r="WNU362" s="1"/>
      <c r="WNV362" s="1"/>
      <c r="WNW362" s="1"/>
      <c r="WNX362" s="1"/>
      <c r="WNY362" s="1"/>
      <c r="WNZ362" s="1"/>
      <c r="WOA362" s="1"/>
      <c r="WOB362" s="1"/>
      <c r="WOC362" s="1"/>
      <c r="WOD362" s="1"/>
      <c r="WOE362" s="1"/>
      <c r="WOF362" s="1"/>
      <c r="WOG362" s="1"/>
      <c r="WOH362" s="1"/>
      <c r="WOI362" s="1"/>
      <c r="WOJ362" s="1"/>
      <c r="WOK362" s="1"/>
      <c r="WOL362" s="1"/>
      <c r="WOM362" s="1"/>
      <c r="WON362" s="1"/>
      <c r="WOO362" s="1"/>
      <c r="WOP362" s="1"/>
      <c r="WOQ362" s="1"/>
      <c r="WOR362" s="1"/>
      <c r="WOS362" s="1"/>
      <c r="WOT362" s="1"/>
      <c r="WOU362" s="1"/>
      <c r="WOV362" s="1"/>
      <c r="WOW362" s="1"/>
      <c r="WOX362" s="1"/>
      <c r="WOY362" s="1"/>
      <c r="WOZ362" s="1"/>
      <c r="WPA362" s="1"/>
      <c r="WPB362" s="1"/>
      <c r="WPC362" s="1"/>
      <c r="WPD362" s="1"/>
      <c r="WPE362" s="1"/>
      <c r="WPF362" s="1"/>
      <c r="WPG362" s="1"/>
      <c r="WPH362" s="1"/>
      <c r="WPI362" s="1"/>
      <c r="WPJ362" s="1"/>
      <c r="WPK362" s="1"/>
      <c r="WPL362" s="1"/>
      <c r="WPM362" s="1"/>
      <c r="WPN362" s="1"/>
      <c r="WPO362" s="1"/>
      <c r="WPP362" s="1"/>
      <c r="WPQ362" s="1"/>
      <c r="WPR362" s="1"/>
      <c r="WPS362" s="1"/>
      <c r="WPT362" s="1"/>
      <c r="WPU362" s="1"/>
      <c r="WPV362" s="1"/>
      <c r="WPW362" s="1"/>
      <c r="WPX362" s="1"/>
      <c r="WPY362" s="1"/>
      <c r="WPZ362" s="1"/>
      <c r="WQA362" s="1"/>
      <c r="WQB362" s="1"/>
      <c r="WQC362" s="1"/>
      <c r="WQD362" s="1"/>
      <c r="WQE362" s="1"/>
      <c r="WQF362" s="1"/>
      <c r="WQG362" s="1"/>
      <c r="WQH362" s="1"/>
      <c r="WQI362" s="1"/>
      <c r="WQJ362" s="1"/>
      <c r="WQK362" s="1"/>
      <c r="WQL362" s="1"/>
      <c r="WQM362" s="1"/>
      <c r="WQN362" s="1"/>
      <c r="WQO362" s="1"/>
      <c r="WQP362" s="1"/>
      <c r="WQQ362" s="1"/>
      <c r="WQR362" s="1"/>
      <c r="WQS362" s="1"/>
      <c r="WQT362" s="1"/>
      <c r="WQU362" s="1"/>
      <c r="WQV362" s="1"/>
      <c r="WQW362" s="1"/>
      <c r="WQX362" s="1"/>
      <c r="WQY362" s="1"/>
      <c r="WQZ362" s="1"/>
      <c r="WRA362" s="1"/>
      <c r="WRB362" s="1"/>
      <c r="WRC362" s="1"/>
      <c r="WRD362" s="1"/>
      <c r="WRE362" s="1"/>
      <c r="WRF362" s="1"/>
      <c r="WRG362" s="1"/>
      <c r="WRH362" s="1"/>
      <c r="WRI362" s="1"/>
      <c r="WRJ362" s="1"/>
      <c r="WRK362" s="1"/>
      <c r="WRL362" s="1"/>
      <c r="WRM362" s="1"/>
      <c r="WRN362" s="1"/>
      <c r="WRO362" s="1"/>
      <c r="WRP362" s="1"/>
      <c r="WRQ362" s="1"/>
      <c r="WRR362" s="1"/>
      <c r="WRS362" s="1"/>
      <c r="WRT362" s="1"/>
      <c r="WRU362" s="1"/>
      <c r="WRV362" s="1"/>
      <c r="WRW362" s="1"/>
      <c r="WRX362" s="1"/>
      <c r="WRY362" s="1"/>
      <c r="WRZ362" s="1"/>
      <c r="WSA362" s="1"/>
      <c r="WSB362" s="1"/>
      <c r="WSC362" s="1"/>
      <c r="WSD362" s="1"/>
      <c r="WSE362" s="1"/>
      <c r="WSF362" s="1"/>
      <c r="WSG362" s="1"/>
      <c r="WSH362" s="1"/>
      <c r="WSI362" s="1"/>
      <c r="WSJ362" s="1"/>
      <c r="WSK362" s="1"/>
      <c r="WSL362" s="1"/>
      <c r="WSM362" s="1"/>
      <c r="WSN362" s="1"/>
      <c r="WSO362" s="1"/>
      <c r="WSP362" s="1"/>
      <c r="WSQ362" s="1"/>
      <c r="WSR362" s="1"/>
      <c r="WSS362" s="1"/>
      <c r="WST362" s="1"/>
      <c r="WSU362" s="1"/>
      <c r="WSV362" s="1"/>
      <c r="WSW362" s="1"/>
      <c r="WSX362" s="1"/>
      <c r="WSY362" s="1"/>
      <c r="WSZ362" s="1"/>
      <c r="WTA362" s="1"/>
      <c r="WTB362" s="1"/>
      <c r="WTC362" s="1"/>
      <c r="WTD362" s="1"/>
      <c r="WTE362" s="1"/>
      <c r="WTF362" s="1"/>
      <c r="WTG362" s="1"/>
      <c r="WTH362" s="1"/>
      <c r="WTI362" s="1"/>
      <c r="WTJ362" s="1"/>
      <c r="WTK362" s="1"/>
      <c r="WTL362" s="1"/>
      <c r="WTM362" s="1"/>
      <c r="WTN362" s="1"/>
      <c r="WTO362" s="1"/>
      <c r="WTP362" s="1"/>
      <c r="WTQ362" s="1"/>
      <c r="WTR362" s="1"/>
      <c r="WTS362" s="1"/>
      <c r="WTT362" s="1"/>
      <c r="WTU362" s="1"/>
      <c r="WTV362" s="1"/>
      <c r="WTW362" s="1"/>
      <c r="WTX362" s="1"/>
      <c r="WTY362" s="1"/>
      <c r="WTZ362" s="1"/>
      <c r="WUA362" s="1"/>
      <c r="WUB362" s="1"/>
      <c r="WUC362" s="1"/>
      <c r="WUD362" s="1"/>
      <c r="WUE362" s="1"/>
      <c r="WUF362" s="1"/>
      <c r="WUG362" s="1"/>
      <c r="WUH362" s="1"/>
      <c r="WUI362" s="1"/>
      <c r="WUJ362" s="1"/>
      <c r="WUK362" s="1"/>
      <c r="WUL362" s="1"/>
      <c r="WUM362" s="1"/>
      <c r="WUN362" s="1"/>
      <c r="WUO362" s="1"/>
      <c r="WUP362" s="1"/>
      <c r="WUQ362" s="1"/>
      <c r="WUR362" s="1"/>
      <c r="WUS362" s="1"/>
      <c r="WUT362" s="1"/>
      <c r="WUU362" s="1"/>
      <c r="WUV362" s="1"/>
      <c r="WUW362" s="1"/>
      <c r="WUX362" s="1"/>
      <c r="WUY362" s="1"/>
      <c r="WUZ362" s="1"/>
      <c r="WVA362" s="1"/>
      <c r="WVB362" s="1"/>
      <c r="WVC362" s="1"/>
      <c r="WVD362" s="1"/>
      <c r="WVE362" s="1"/>
      <c r="WVF362" s="1"/>
      <c r="WVG362" s="1"/>
      <c r="WVH362" s="1"/>
      <c r="WVI362" s="1"/>
      <c r="WVJ362" s="1"/>
      <c r="WVK362" s="1"/>
      <c r="WVL362" s="1"/>
      <c r="WVM362" s="1"/>
      <c r="WVN362" s="1"/>
      <c r="WVO362" s="1"/>
      <c r="WVP362" s="1"/>
      <c r="WVQ362" s="1"/>
      <c r="WVR362" s="1"/>
      <c r="WVS362" s="1"/>
      <c r="WVT362" s="1"/>
      <c r="WVU362" s="1"/>
    </row>
    <row r="363" spans="1:16141" s="5" customFormat="1" ht="35.1" customHeight="1">
      <c r="A363" s="2800"/>
      <c r="B363" s="3"/>
      <c r="C363" s="102"/>
      <c r="D363" s="102"/>
      <c r="E363" s="2669" t="s">
        <v>409</v>
      </c>
      <c r="F363" s="2696">
        <f>+'RES. GENERAL POR ÁREA'!K43/12</f>
        <v>16666.666666666668</v>
      </c>
      <c r="G363" s="2731">
        <v>12</v>
      </c>
      <c r="H363" s="2693">
        <f t="shared" si="18"/>
        <v>200000</v>
      </c>
      <c r="I363" s="2808" t="s">
        <v>563</v>
      </c>
      <c r="J363" s="2777"/>
      <c r="L363" s="1"/>
      <c r="M363" s="84"/>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c r="ALA363" s="1"/>
      <c r="ALB363" s="1"/>
      <c r="ALC363" s="1"/>
      <c r="ALD363" s="1"/>
      <c r="ALE363" s="1"/>
      <c r="ALF363" s="1"/>
      <c r="ALG363" s="1"/>
      <c r="ALH363" s="1"/>
      <c r="ALI363" s="1"/>
      <c r="ALJ363" s="1"/>
      <c r="ALK363" s="1"/>
      <c r="ALL363" s="1"/>
      <c r="ALM363" s="1"/>
      <c r="ALN363" s="1"/>
      <c r="ALO363" s="1"/>
      <c r="ALP363" s="1"/>
      <c r="ALQ363" s="1"/>
      <c r="ALR363" s="1"/>
      <c r="ALS363" s="1"/>
      <c r="ALT363" s="1"/>
      <c r="ALU363" s="1"/>
      <c r="ALV363" s="1"/>
      <c r="ALW363" s="1"/>
      <c r="ALX363" s="1"/>
      <c r="ALY363" s="1"/>
      <c r="ALZ363" s="1"/>
      <c r="AMA363" s="1"/>
      <c r="AMB363" s="1"/>
      <c r="AMC363" s="1"/>
      <c r="AMD363" s="1"/>
      <c r="AME363" s="1"/>
      <c r="AMF363" s="1"/>
      <c r="AMG363" s="1"/>
      <c r="AMH363" s="1"/>
      <c r="AMI363" s="1"/>
      <c r="AMJ363" s="1"/>
      <c r="AMK363" s="1"/>
      <c r="AML363" s="1"/>
      <c r="AMM363" s="1"/>
      <c r="AMN363" s="1"/>
      <c r="AMO363" s="1"/>
      <c r="AMP363" s="1"/>
      <c r="AMQ363" s="1"/>
      <c r="AMR363" s="1"/>
      <c r="AMS363" s="1"/>
      <c r="AMT363" s="1"/>
      <c r="AMU363" s="1"/>
      <c r="AMV363" s="1"/>
      <c r="AMW363" s="1"/>
      <c r="AMX363" s="1"/>
      <c r="AMY363" s="1"/>
      <c r="AMZ363" s="1"/>
      <c r="ANA363" s="1"/>
      <c r="ANB363" s="1"/>
      <c r="ANC363" s="1"/>
      <c r="AND363" s="1"/>
      <c r="ANE363" s="1"/>
      <c r="ANF363" s="1"/>
      <c r="ANG363" s="1"/>
      <c r="ANH363" s="1"/>
      <c r="ANI363" s="1"/>
      <c r="ANJ363" s="1"/>
      <c r="ANK363" s="1"/>
      <c r="ANL363" s="1"/>
      <c r="ANM363" s="1"/>
      <c r="ANN363" s="1"/>
      <c r="ANO363" s="1"/>
      <c r="ANP363" s="1"/>
      <c r="ANQ363" s="1"/>
      <c r="ANR363" s="1"/>
      <c r="ANS363" s="1"/>
      <c r="ANT363" s="1"/>
      <c r="ANU363" s="1"/>
      <c r="ANV363" s="1"/>
      <c r="ANW363" s="1"/>
      <c r="ANX363" s="1"/>
      <c r="ANY363" s="1"/>
      <c r="ANZ363" s="1"/>
      <c r="AOA363" s="1"/>
      <c r="AOB363" s="1"/>
      <c r="AOC363" s="1"/>
      <c r="AOD363" s="1"/>
      <c r="AOE363" s="1"/>
      <c r="AOF363" s="1"/>
      <c r="AOG363" s="1"/>
      <c r="AOH363" s="1"/>
      <c r="AOI363" s="1"/>
      <c r="AOJ363" s="1"/>
      <c r="AOK363" s="1"/>
      <c r="AOL363" s="1"/>
      <c r="AOM363" s="1"/>
      <c r="AON363" s="1"/>
      <c r="AOO363" s="1"/>
      <c r="AOP363" s="1"/>
      <c r="AOQ363" s="1"/>
      <c r="AOR363" s="1"/>
      <c r="AOS363" s="1"/>
      <c r="AOT363" s="1"/>
      <c r="AOU363" s="1"/>
      <c r="AOV363" s="1"/>
      <c r="AOW363" s="1"/>
      <c r="AOX363" s="1"/>
      <c r="AOY363" s="1"/>
      <c r="AOZ363" s="1"/>
      <c r="APA363" s="1"/>
      <c r="APB363" s="1"/>
      <c r="APC363" s="1"/>
      <c r="APD363" s="1"/>
      <c r="APE363" s="1"/>
      <c r="APF363" s="1"/>
      <c r="APG363" s="1"/>
      <c r="APH363" s="1"/>
      <c r="API363" s="1"/>
      <c r="APJ363" s="1"/>
      <c r="APK363" s="1"/>
      <c r="APL363" s="1"/>
      <c r="APM363" s="1"/>
      <c r="APN363" s="1"/>
      <c r="APO363" s="1"/>
      <c r="APP363" s="1"/>
      <c r="APQ363" s="1"/>
      <c r="APR363" s="1"/>
      <c r="APS363" s="1"/>
      <c r="APT363" s="1"/>
      <c r="APU363" s="1"/>
      <c r="APV363" s="1"/>
      <c r="APW363" s="1"/>
      <c r="APX363" s="1"/>
      <c r="APY363" s="1"/>
      <c r="APZ363" s="1"/>
      <c r="AQA363" s="1"/>
      <c r="AQB363" s="1"/>
      <c r="AQC363" s="1"/>
      <c r="AQD363" s="1"/>
      <c r="AQE363" s="1"/>
      <c r="AQF363" s="1"/>
      <c r="AQG363" s="1"/>
      <c r="AQH363" s="1"/>
      <c r="AQI363" s="1"/>
      <c r="AQJ363" s="1"/>
      <c r="AQK363" s="1"/>
      <c r="AQL363" s="1"/>
      <c r="AQM363" s="1"/>
      <c r="AQN363" s="1"/>
      <c r="AQO363" s="1"/>
      <c r="AQP363" s="1"/>
      <c r="AQQ363" s="1"/>
      <c r="AQR363" s="1"/>
      <c r="AQS363" s="1"/>
      <c r="AQT363" s="1"/>
      <c r="AQU363" s="1"/>
      <c r="AQV363" s="1"/>
      <c r="AQW363" s="1"/>
      <c r="AQX363" s="1"/>
      <c r="AQY363" s="1"/>
      <c r="AQZ363" s="1"/>
      <c r="ARA363" s="1"/>
      <c r="ARB363" s="1"/>
      <c r="ARC363" s="1"/>
      <c r="ARD363" s="1"/>
      <c r="ARE363" s="1"/>
      <c r="ARF363" s="1"/>
      <c r="ARG363" s="1"/>
      <c r="ARH363" s="1"/>
      <c r="ARI363" s="1"/>
      <c r="ARJ363" s="1"/>
      <c r="ARK363" s="1"/>
      <c r="ARL363" s="1"/>
      <c r="ARM363" s="1"/>
      <c r="ARN363" s="1"/>
      <c r="ARO363" s="1"/>
      <c r="ARP363" s="1"/>
      <c r="ARQ363" s="1"/>
      <c r="ARR363" s="1"/>
      <c r="ARS363" s="1"/>
      <c r="ART363" s="1"/>
      <c r="ARU363" s="1"/>
      <c r="ARV363" s="1"/>
      <c r="ARW363" s="1"/>
      <c r="ARX363" s="1"/>
      <c r="ARY363" s="1"/>
      <c r="ARZ363" s="1"/>
      <c r="ASA363" s="1"/>
      <c r="ASB363" s="1"/>
      <c r="ASC363" s="1"/>
      <c r="ASD363" s="1"/>
      <c r="ASE363" s="1"/>
      <c r="ASF363" s="1"/>
      <c r="ASG363" s="1"/>
      <c r="ASH363" s="1"/>
      <c r="ASI363" s="1"/>
      <c r="ASJ363" s="1"/>
      <c r="ASK363" s="1"/>
      <c r="ASL363" s="1"/>
      <c r="ASM363" s="1"/>
      <c r="ASN363" s="1"/>
      <c r="ASO363" s="1"/>
      <c r="ASP363" s="1"/>
      <c r="ASQ363" s="1"/>
      <c r="ASR363" s="1"/>
      <c r="ASS363" s="1"/>
      <c r="AST363" s="1"/>
      <c r="ASU363" s="1"/>
      <c r="ASV363" s="1"/>
      <c r="ASW363" s="1"/>
      <c r="ASX363" s="1"/>
      <c r="ASY363" s="1"/>
      <c r="ASZ363" s="1"/>
      <c r="ATA363" s="1"/>
      <c r="ATB363" s="1"/>
      <c r="ATC363" s="1"/>
      <c r="ATD363" s="1"/>
      <c r="ATE363" s="1"/>
      <c r="ATF363" s="1"/>
      <c r="ATG363" s="1"/>
      <c r="ATH363" s="1"/>
      <c r="ATI363" s="1"/>
      <c r="ATJ363" s="1"/>
      <c r="ATK363" s="1"/>
      <c r="ATL363" s="1"/>
      <c r="ATM363" s="1"/>
      <c r="ATN363" s="1"/>
      <c r="ATO363" s="1"/>
      <c r="ATP363" s="1"/>
      <c r="ATQ363" s="1"/>
      <c r="ATR363" s="1"/>
      <c r="ATS363" s="1"/>
      <c r="ATT363" s="1"/>
      <c r="ATU363" s="1"/>
      <c r="ATV363" s="1"/>
      <c r="ATW363" s="1"/>
      <c r="ATX363" s="1"/>
      <c r="ATY363" s="1"/>
      <c r="ATZ363" s="1"/>
      <c r="AUA363" s="1"/>
      <c r="AUB363" s="1"/>
      <c r="AUC363" s="1"/>
      <c r="AUD363" s="1"/>
      <c r="AUE363" s="1"/>
      <c r="AUF363" s="1"/>
      <c r="AUG363" s="1"/>
      <c r="AUH363" s="1"/>
      <c r="AUI363" s="1"/>
      <c r="AUJ363" s="1"/>
      <c r="AUK363" s="1"/>
      <c r="AUL363" s="1"/>
      <c r="AUM363" s="1"/>
      <c r="AUN363" s="1"/>
      <c r="AUO363" s="1"/>
      <c r="AUP363" s="1"/>
      <c r="AUQ363" s="1"/>
      <c r="AUR363" s="1"/>
      <c r="AUS363" s="1"/>
      <c r="AUT363" s="1"/>
      <c r="AUU363" s="1"/>
      <c r="AUV363" s="1"/>
      <c r="AUW363" s="1"/>
      <c r="AUX363" s="1"/>
      <c r="AUY363" s="1"/>
      <c r="AUZ363" s="1"/>
      <c r="AVA363" s="1"/>
      <c r="AVB363" s="1"/>
      <c r="AVC363" s="1"/>
      <c r="AVD363" s="1"/>
      <c r="AVE363" s="1"/>
      <c r="AVF363" s="1"/>
      <c r="AVG363" s="1"/>
      <c r="AVH363" s="1"/>
      <c r="AVI363" s="1"/>
      <c r="AVJ363" s="1"/>
      <c r="AVK363" s="1"/>
      <c r="AVL363" s="1"/>
      <c r="AVM363" s="1"/>
      <c r="AVN363" s="1"/>
      <c r="AVO363" s="1"/>
      <c r="AVP363" s="1"/>
      <c r="AVQ363" s="1"/>
      <c r="AVR363" s="1"/>
      <c r="AVS363" s="1"/>
      <c r="AVT363" s="1"/>
      <c r="AVU363" s="1"/>
      <c r="AVV363" s="1"/>
      <c r="AVW363" s="1"/>
      <c r="AVX363" s="1"/>
      <c r="AVY363" s="1"/>
      <c r="AVZ363" s="1"/>
      <c r="AWA363" s="1"/>
      <c r="AWB363" s="1"/>
      <c r="AWC363" s="1"/>
      <c r="AWD363" s="1"/>
      <c r="AWE363" s="1"/>
      <c r="AWF363" s="1"/>
      <c r="AWG363" s="1"/>
      <c r="AWH363" s="1"/>
      <c r="AWI363" s="1"/>
      <c r="AWJ363" s="1"/>
      <c r="AWK363" s="1"/>
      <c r="AWL363" s="1"/>
      <c r="AWM363" s="1"/>
      <c r="AWN363" s="1"/>
      <c r="AWO363" s="1"/>
      <c r="AWP363" s="1"/>
      <c r="AWQ363" s="1"/>
      <c r="AWR363" s="1"/>
      <c r="AWS363" s="1"/>
      <c r="AWT363" s="1"/>
      <c r="AWU363" s="1"/>
      <c r="AWV363" s="1"/>
      <c r="AWW363" s="1"/>
      <c r="AWX363" s="1"/>
      <c r="AWY363" s="1"/>
      <c r="AWZ363" s="1"/>
      <c r="AXA363" s="1"/>
      <c r="AXB363" s="1"/>
      <c r="AXC363" s="1"/>
      <c r="AXD363" s="1"/>
      <c r="AXE363" s="1"/>
      <c r="AXF363" s="1"/>
      <c r="AXG363" s="1"/>
      <c r="AXH363" s="1"/>
      <c r="AXI363" s="1"/>
      <c r="AXJ363" s="1"/>
      <c r="AXK363" s="1"/>
      <c r="AXL363" s="1"/>
      <c r="AXM363" s="1"/>
      <c r="AXN363" s="1"/>
      <c r="AXO363" s="1"/>
      <c r="AXP363" s="1"/>
      <c r="AXQ363" s="1"/>
      <c r="AXR363" s="1"/>
      <c r="AXS363" s="1"/>
      <c r="AXT363" s="1"/>
      <c r="AXU363" s="1"/>
      <c r="AXV363" s="1"/>
      <c r="AXW363" s="1"/>
      <c r="AXX363" s="1"/>
      <c r="AXY363" s="1"/>
      <c r="AXZ363" s="1"/>
      <c r="AYA363" s="1"/>
      <c r="AYB363" s="1"/>
      <c r="AYC363" s="1"/>
      <c r="AYD363" s="1"/>
      <c r="AYE363" s="1"/>
      <c r="AYF363" s="1"/>
      <c r="AYG363" s="1"/>
      <c r="AYH363" s="1"/>
      <c r="AYI363" s="1"/>
      <c r="AYJ363" s="1"/>
      <c r="AYK363" s="1"/>
      <c r="AYL363" s="1"/>
      <c r="AYM363" s="1"/>
      <c r="AYN363" s="1"/>
      <c r="AYO363" s="1"/>
      <c r="AYP363" s="1"/>
      <c r="AYQ363" s="1"/>
      <c r="AYR363" s="1"/>
      <c r="AYS363" s="1"/>
      <c r="AYT363" s="1"/>
      <c r="AYU363" s="1"/>
      <c r="AYV363" s="1"/>
      <c r="AYW363" s="1"/>
      <c r="AYX363" s="1"/>
      <c r="AYY363" s="1"/>
      <c r="AYZ363" s="1"/>
      <c r="AZA363" s="1"/>
      <c r="AZB363" s="1"/>
      <c r="AZC363" s="1"/>
      <c r="AZD363" s="1"/>
      <c r="AZE363" s="1"/>
      <c r="AZF363" s="1"/>
      <c r="AZG363" s="1"/>
      <c r="AZH363" s="1"/>
      <c r="AZI363" s="1"/>
      <c r="AZJ363" s="1"/>
      <c r="AZK363" s="1"/>
      <c r="AZL363" s="1"/>
      <c r="AZM363" s="1"/>
      <c r="AZN363" s="1"/>
      <c r="AZO363" s="1"/>
      <c r="AZP363" s="1"/>
      <c r="AZQ363" s="1"/>
      <c r="AZR363" s="1"/>
      <c r="AZS363" s="1"/>
      <c r="AZT363" s="1"/>
      <c r="AZU363" s="1"/>
      <c r="AZV363" s="1"/>
      <c r="AZW363" s="1"/>
      <c r="AZX363" s="1"/>
      <c r="AZY363" s="1"/>
      <c r="AZZ363" s="1"/>
      <c r="BAA363" s="1"/>
      <c r="BAB363" s="1"/>
      <c r="BAC363" s="1"/>
      <c r="BAD363" s="1"/>
      <c r="BAE363" s="1"/>
      <c r="BAF363" s="1"/>
      <c r="BAG363" s="1"/>
      <c r="BAH363" s="1"/>
      <c r="BAI363" s="1"/>
      <c r="BAJ363" s="1"/>
      <c r="BAK363" s="1"/>
      <c r="BAL363" s="1"/>
      <c r="BAM363" s="1"/>
      <c r="BAN363" s="1"/>
      <c r="BAO363" s="1"/>
      <c r="BAP363" s="1"/>
      <c r="BAQ363" s="1"/>
      <c r="BAR363" s="1"/>
      <c r="BAS363" s="1"/>
      <c r="BAT363" s="1"/>
      <c r="BAU363" s="1"/>
      <c r="BAV363" s="1"/>
      <c r="BAW363" s="1"/>
      <c r="BAX363" s="1"/>
      <c r="BAY363" s="1"/>
      <c r="BAZ363" s="1"/>
      <c r="BBA363" s="1"/>
      <c r="BBB363" s="1"/>
      <c r="BBC363" s="1"/>
      <c r="BBD363" s="1"/>
      <c r="BBE363" s="1"/>
      <c r="BBF363" s="1"/>
      <c r="BBG363" s="1"/>
      <c r="BBH363" s="1"/>
      <c r="BBI363" s="1"/>
      <c r="BBJ363" s="1"/>
      <c r="BBK363" s="1"/>
      <c r="BBL363" s="1"/>
      <c r="BBM363" s="1"/>
      <c r="BBN363" s="1"/>
      <c r="BBO363" s="1"/>
      <c r="BBP363" s="1"/>
      <c r="BBQ363" s="1"/>
      <c r="BBR363" s="1"/>
      <c r="BBS363" s="1"/>
      <c r="BBT363" s="1"/>
      <c r="BBU363" s="1"/>
      <c r="BBV363" s="1"/>
      <c r="BBW363" s="1"/>
      <c r="BBX363" s="1"/>
      <c r="BBY363" s="1"/>
      <c r="BBZ363" s="1"/>
      <c r="BCA363" s="1"/>
      <c r="BCB363" s="1"/>
      <c r="BCC363" s="1"/>
      <c r="BCD363" s="1"/>
      <c r="BCE363" s="1"/>
      <c r="BCF363" s="1"/>
      <c r="BCG363" s="1"/>
      <c r="BCH363" s="1"/>
      <c r="BCI363" s="1"/>
      <c r="BCJ363" s="1"/>
      <c r="BCK363" s="1"/>
      <c r="BCL363" s="1"/>
      <c r="BCM363" s="1"/>
      <c r="BCN363" s="1"/>
      <c r="BCO363" s="1"/>
      <c r="BCP363" s="1"/>
      <c r="BCQ363" s="1"/>
      <c r="BCR363" s="1"/>
      <c r="BCS363" s="1"/>
      <c r="BCT363" s="1"/>
      <c r="BCU363" s="1"/>
      <c r="BCV363" s="1"/>
      <c r="BCW363" s="1"/>
      <c r="BCX363" s="1"/>
      <c r="BCY363" s="1"/>
      <c r="BCZ363" s="1"/>
      <c r="BDA363" s="1"/>
      <c r="BDB363" s="1"/>
      <c r="BDC363" s="1"/>
      <c r="BDD363" s="1"/>
      <c r="BDE363" s="1"/>
      <c r="BDF363" s="1"/>
      <c r="BDG363" s="1"/>
      <c r="BDH363" s="1"/>
      <c r="BDI363" s="1"/>
      <c r="BDJ363" s="1"/>
      <c r="BDK363" s="1"/>
      <c r="BDL363" s="1"/>
      <c r="BDM363" s="1"/>
      <c r="BDN363" s="1"/>
      <c r="BDO363" s="1"/>
      <c r="BDP363" s="1"/>
      <c r="BDQ363" s="1"/>
      <c r="BDR363" s="1"/>
      <c r="BDS363" s="1"/>
      <c r="BDT363" s="1"/>
      <c r="BDU363" s="1"/>
      <c r="BDV363" s="1"/>
      <c r="BDW363" s="1"/>
      <c r="BDX363" s="1"/>
      <c r="BDY363" s="1"/>
      <c r="BDZ363" s="1"/>
      <c r="BEA363" s="1"/>
      <c r="BEB363" s="1"/>
      <c r="BEC363" s="1"/>
      <c r="BED363" s="1"/>
      <c r="BEE363" s="1"/>
      <c r="BEF363" s="1"/>
      <c r="BEG363" s="1"/>
      <c r="BEH363" s="1"/>
      <c r="BEI363" s="1"/>
      <c r="BEJ363" s="1"/>
      <c r="BEK363" s="1"/>
      <c r="BEL363" s="1"/>
      <c r="BEM363" s="1"/>
      <c r="BEN363" s="1"/>
      <c r="BEO363" s="1"/>
      <c r="BEP363" s="1"/>
      <c r="BEQ363" s="1"/>
      <c r="BER363" s="1"/>
      <c r="BES363" s="1"/>
      <c r="BET363" s="1"/>
      <c r="BEU363" s="1"/>
      <c r="BEV363" s="1"/>
      <c r="BEW363" s="1"/>
      <c r="BEX363" s="1"/>
      <c r="BEY363" s="1"/>
      <c r="BEZ363" s="1"/>
      <c r="BFA363" s="1"/>
      <c r="BFB363" s="1"/>
      <c r="BFC363" s="1"/>
      <c r="BFD363" s="1"/>
      <c r="BFE363" s="1"/>
      <c r="BFF363" s="1"/>
      <c r="BFG363" s="1"/>
      <c r="BFH363" s="1"/>
      <c r="BFI363" s="1"/>
      <c r="BFJ363" s="1"/>
      <c r="BFK363" s="1"/>
      <c r="BFL363" s="1"/>
      <c r="BFM363" s="1"/>
      <c r="BFN363" s="1"/>
      <c r="BFO363" s="1"/>
      <c r="BFP363" s="1"/>
      <c r="BFQ363" s="1"/>
      <c r="BFR363" s="1"/>
      <c r="BFS363" s="1"/>
      <c r="BFT363" s="1"/>
      <c r="BFU363" s="1"/>
      <c r="BFV363" s="1"/>
      <c r="BFW363" s="1"/>
      <c r="BFX363" s="1"/>
      <c r="BFY363" s="1"/>
      <c r="BFZ363" s="1"/>
      <c r="BGA363" s="1"/>
      <c r="BGB363" s="1"/>
      <c r="BGC363" s="1"/>
      <c r="BGD363" s="1"/>
      <c r="BGE363" s="1"/>
      <c r="BGF363" s="1"/>
      <c r="BGG363" s="1"/>
      <c r="BGH363" s="1"/>
      <c r="BGI363" s="1"/>
      <c r="BGJ363" s="1"/>
      <c r="BGK363" s="1"/>
      <c r="BGL363" s="1"/>
      <c r="BGM363" s="1"/>
      <c r="BGN363" s="1"/>
      <c r="BGO363" s="1"/>
      <c r="BGP363" s="1"/>
      <c r="BGQ363" s="1"/>
      <c r="BGR363" s="1"/>
      <c r="BGS363" s="1"/>
      <c r="BGT363" s="1"/>
      <c r="BGU363" s="1"/>
      <c r="BGV363" s="1"/>
      <c r="BGW363" s="1"/>
      <c r="BGX363" s="1"/>
      <c r="BGY363" s="1"/>
      <c r="BGZ363" s="1"/>
      <c r="BHA363" s="1"/>
      <c r="BHB363" s="1"/>
      <c r="BHC363" s="1"/>
      <c r="BHD363" s="1"/>
      <c r="BHE363" s="1"/>
      <c r="BHF363" s="1"/>
      <c r="BHG363" s="1"/>
      <c r="BHH363" s="1"/>
      <c r="BHI363" s="1"/>
      <c r="BHJ363" s="1"/>
      <c r="BHK363" s="1"/>
      <c r="BHL363" s="1"/>
      <c r="BHM363" s="1"/>
      <c r="BHN363" s="1"/>
      <c r="BHO363" s="1"/>
      <c r="BHP363" s="1"/>
      <c r="BHQ363" s="1"/>
      <c r="BHR363" s="1"/>
      <c r="BHS363" s="1"/>
      <c r="BHT363" s="1"/>
      <c r="BHU363" s="1"/>
      <c r="BHV363" s="1"/>
      <c r="BHW363" s="1"/>
      <c r="BHX363" s="1"/>
      <c r="BHY363" s="1"/>
      <c r="BHZ363" s="1"/>
      <c r="BIA363" s="1"/>
      <c r="BIB363" s="1"/>
      <c r="BIC363" s="1"/>
      <c r="BID363" s="1"/>
      <c r="BIE363" s="1"/>
      <c r="BIF363" s="1"/>
      <c r="BIG363" s="1"/>
      <c r="BIH363" s="1"/>
      <c r="BII363" s="1"/>
      <c r="BIJ363" s="1"/>
      <c r="BIK363" s="1"/>
      <c r="BIL363" s="1"/>
      <c r="BIM363" s="1"/>
      <c r="BIN363" s="1"/>
      <c r="BIO363" s="1"/>
      <c r="BIP363" s="1"/>
      <c r="BIQ363" s="1"/>
      <c r="BIR363" s="1"/>
      <c r="BIS363" s="1"/>
      <c r="BIT363" s="1"/>
      <c r="BIU363" s="1"/>
      <c r="BIV363" s="1"/>
      <c r="BIW363" s="1"/>
      <c r="BIX363" s="1"/>
      <c r="BIY363" s="1"/>
      <c r="BIZ363" s="1"/>
      <c r="BJA363" s="1"/>
      <c r="BJB363" s="1"/>
      <c r="BJC363" s="1"/>
      <c r="BJD363" s="1"/>
      <c r="BJE363" s="1"/>
      <c r="BJF363" s="1"/>
      <c r="BJG363" s="1"/>
      <c r="BJH363" s="1"/>
      <c r="BJI363" s="1"/>
      <c r="BJJ363" s="1"/>
      <c r="BJK363" s="1"/>
      <c r="BJL363" s="1"/>
      <c r="BJM363" s="1"/>
      <c r="BJN363" s="1"/>
      <c r="BJO363" s="1"/>
      <c r="BJP363" s="1"/>
      <c r="BJQ363" s="1"/>
      <c r="BJR363" s="1"/>
      <c r="BJS363" s="1"/>
      <c r="BJT363" s="1"/>
      <c r="BJU363" s="1"/>
      <c r="BJV363" s="1"/>
      <c r="BJW363" s="1"/>
      <c r="BJX363" s="1"/>
      <c r="BJY363" s="1"/>
      <c r="BJZ363" s="1"/>
      <c r="BKA363" s="1"/>
      <c r="BKB363" s="1"/>
      <c r="BKC363" s="1"/>
      <c r="BKD363" s="1"/>
      <c r="BKE363" s="1"/>
      <c r="BKF363" s="1"/>
      <c r="BKG363" s="1"/>
      <c r="BKH363" s="1"/>
      <c r="BKI363" s="1"/>
      <c r="BKJ363" s="1"/>
      <c r="BKK363" s="1"/>
      <c r="BKL363" s="1"/>
      <c r="BKM363" s="1"/>
      <c r="BKN363" s="1"/>
      <c r="BKO363" s="1"/>
      <c r="BKP363" s="1"/>
      <c r="BKQ363" s="1"/>
      <c r="BKR363" s="1"/>
      <c r="BKS363" s="1"/>
      <c r="BKT363" s="1"/>
      <c r="BKU363" s="1"/>
      <c r="BKV363" s="1"/>
      <c r="BKW363" s="1"/>
      <c r="BKX363" s="1"/>
      <c r="BKY363" s="1"/>
      <c r="BKZ363" s="1"/>
      <c r="BLA363" s="1"/>
      <c r="BLB363" s="1"/>
      <c r="BLC363" s="1"/>
      <c r="BLD363" s="1"/>
      <c r="BLE363" s="1"/>
      <c r="BLF363" s="1"/>
      <c r="BLG363" s="1"/>
      <c r="BLH363" s="1"/>
      <c r="BLI363" s="1"/>
      <c r="BLJ363" s="1"/>
      <c r="BLK363" s="1"/>
      <c r="BLL363" s="1"/>
      <c r="BLM363" s="1"/>
      <c r="BLN363" s="1"/>
      <c r="BLO363" s="1"/>
      <c r="BLP363" s="1"/>
      <c r="BLQ363" s="1"/>
      <c r="BLR363" s="1"/>
      <c r="BLS363" s="1"/>
      <c r="BLT363" s="1"/>
      <c r="BLU363" s="1"/>
      <c r="BLV363" s="1"/>
      <c r="BLW363" s="1"/>
      <c r="BLX363" s="1"/>
      <c r="BLY363" s="1"/>
      <c r="BLZ363" s="1"/>
      <c r="BMA363" s="1"/>
      <c r="BMB363" s="1"/>
      <c r="BMC363" s="1"/>
      <c r="BMD363" s="1"/>
      <c r="BME363" s="1"/>
      <c r="BMF363" s="1"/>
      <c r="BMG363" s="1"/>
      <c r="BMH363" s="1"/>
      <c r="BMI363" s="1"/>
      <c r="BMJ363" s="1"/>
      <c r="BMK363" s="1"/>
      <c r="BML363" s="1"/>
      <c r="BMM363" s="1"/>
      <c r="BMN363" s="1"/>
      <c r="BMO363" s="1"/>
      <c r="BMP363" s="1"/>
      <c r="BMQ363" s="1"/>
      <c r="BMR363" s="1"/>
      <c r="BMS363" s="1"/>
      <c r="BMT363" s="1"/>
      <c r="BMU363" s="1"/>
      <c r="BMV363" s="1"/>
      <c r="BMW363" s="1"/>
      <c r="BMX363" s="1"/>
      <c r="BMY363" s="1"/>
      <c r="BMZ363" s="1"/>
      <c r="BNA363" s="1"/>
      <c r="BNB363" s="1"/>
      <c r="BNC363" s="1"/>
      <c r="BND363" s="1"/>
      <c r="BNE363" s="1"/>
      <c r="BNF363" s="1"/>
      <c r="BNG363" s="1"/>
      <c r="BNH363" s="1"/>
      <c r="BNI363" s="1"/>
      <c r="BNJ363" s="1"/>
      <c r="BNK363" s="1"/>
      <c r="BNL363" s="1"/>
      <c r="BNM363" s="1"/>
      <c r="BNN363" s="1"/>
      <c r="BNO363" s="1"/>
      <c r="BNP363" s="1"/>
      <c r="BNQ363" s="1"/>
      <c r="BNR363" s="1"/>
      <c r="BNS363" s="1"/>
      <c r="BNT363" s="1"/>
      <c r="BNU363" s="1"/>
      <c r="BNV363" s="1"/>
      <c r="BNW363" s="1"/>
      <c r="BNX363" s="1"/>
      <c r="BNY363" s="1"/>
      <c r="BNZ363" s="1"/>
      <c r="BOA363" s="1"/>
      <c r="BOB363" s="1"/>
      <c r="BOC363" s="1"/>
      <c r="BOD363" s="1"/>
      <c r="BOE363" s="1"/>
      <c r="BOF363" s="1"/>
      <c r="BOG363" s="1"/>
      <c r="BOH363" s="1"/>
      <c r="BOI363" s="1"/>
      <c r="BOJ363" s="1"/>
      <c r="BOK363" s="1"/>
      <c r="BOL363" s="1"/>
      <c r="BOM363" s="1"/>
      <c r="BON363" s="1"/>
      <c r="BOO363" s="1"/>
      <c r="BOP363" s="1"/>
      <c r="BOQ363" s="1"/>
      <c r="BOR363" s="1"/>
      <c r="BOS363" s="1"/>
      <c r="BOT363" s="1"/>
      <c r="BOU363" s="1"/>
      <c r="BOV363" s="1"/>
      <c r="BOW363" s="1"/>
      <c r="BOX363" s="1"/>
      <c r="BOY363" s="1"/>
      <c r="BOZ363" s="1"/>
      <c r="BPA363" s="1"/>
      <c r="BPB363" s="1"/>
      <c r="BPC363" s="1"/>
      <c r="BPD363" s="1"/>
      <c r="BPE363" s="1"/>
      <c r="BPF363" s="1"/>
      <c r="BPG363" s="1"/>
      <c r="BPH363" s="1"/>
      <c r="BPI363" s="1"/>
      <c r="BPJ363" s="1"/>
      <c r="BPK363" s="1"/>
      <c r="BPL363" s="1"/>
      <c r="BPM363" s="1"/>
      <c r="BPN363" s="1"/>
      <c r="BPO363" s="1"/>
      <c r="BPP363" s="1"/>
      <c r="BPQ363" s="1"/>
      <c r="BPR363" s="1"/>
      <c r="BPS363" s="1"/>
      <c r="BPT363" s="1"/>
      <c r="BPU363" s="1"/>
      <c r="BPV363" s="1"/>
      <c r="BPW363" s="1"/>
      <c r="BPX363" s="1"/>
      <c r="BPY363" s="1"/>
      <c r="BPZ363" s="1"/>
      <c r="BQA363" s="1"/>
      <c r="BQB363" s="1"/>
      <c r="BQC363" s="1"/>
      <c r="BQD363" s="1"/>
      <c r="BQE363" s="1"/>
      <c r="BQF363" s="1"/>
      <c r="BQG363" s="1"/>
      <c r="BQH363" s="1"/>
      <c r="BQI363" s="1"/>
      <c r="BQJ363" s="1"/>
      <c r="BQK363" s="1"/>
      <c r="BQL363" s="1"/>
      <c r="BQM363" s="1"/>
      <c r="BQN363" s="1"/>
      <c r="BQO363" s="1"/>
      <c r="BQP363" s="1"/>
      <c r="BQQ363" s="1"/>
      <c r="BQR363" s="1"/>
      <c r="BQS363" s="1"/>
      <c r="BQT363" s="1"/>
      <c r="BQU363" s="1"/>
      <c r="BQV363" s="1"/>
      <c r="BQW363" s="1"/>
      <c r="BQX363" s="1"/>
      <c r="BQY363" s="1"/>
      <c r="BQZ363" s="1"/>
      <c r="BRA363" s="1"/>
      <c r="BRB363" s="1"/>
      <c r="BRC363" s="1"/>
      <c r="BRD363" s="1"/>
      <c r="BRE363" s="1"/>
      <c r="BRF363" s="1"/>
      <c r="BRG363" s="1"/>
      <c r="BRH363" s="1"/>
      <c r="BRI363" s="1"/>
      <c r="BRJ363" s="1"/>
      <c r="BRK363" s="1"/>
      <c r="BRL363" s="1"/>
      <c r="BRM363" s="1"/>
      <c r="BRN363" s="1"/>
      <c r="BRO363" s="1"/>
      <c r="BRP363" s="1"/>
      <c r="BRQ363" s="1"/>
      <c r="BRR363" s="1"/>
      <c r="BRS363" s="1"/>
      <c r="BRT363" s="1"/>
      <c r="BRU363" s="1"/>
      <c r="BRV363" s="1"/>
      <c r="BRW363" s="1"/>
      <c r="BRX363" s="1"/>
      <c r="BRY363" s="1"/>
      <c r="BRZ363" s="1"/>
      <c r="BSA363" s="1"/>
      <c r="BSB363" s="1"/>
      <c r="BSC363" s="1"/>
      <c r="BSD363" s="1"/>
      <c r="BSE363" s="1"/>
      <c r="BSF363" s="1"/>
      <c r="BSG363" s="1"/>
      <c r="BSH363" s="1"/>
      <c r="BSI363" s="1"/>
      <c r="BSJ363" s="1"/>
      <c r="BSK363" s="1"/>
      <c r="BSL363" s="1"/>
      <c r="BSM363" s="1"/>
      <c r="BSN363" s="1"/>
      <c r="BSO363" s="1"/>
      <c r="BSP363" s="1"/>
      <c r="BSQ363" s="1"/>
      <c r="BSR363" s="1"/>
      <c r="BSS363" s="1"/>
      <c r="BST363" s="1"/>
      <c r="BSU363" s="1"/>
      <c r="BSV363" s="1"/>
      <c r="BSW363" s="1"/>
      <c r="BSX363" s="1"/>
      <c r="BSY363" s="1"/>
      <c r="BSZ363" s="1"/>
      <c r="BTA363" s="1"/>
      <c r="BTB363" s="1"/>
      <c r="BTC363" s="1"/>
      <c r="BTD363" s="1"/>
      <c r="BTE363" s="1"/>
      <c r="BTF363" s="1"/>
      <c r="BTG363" s="1"/>
      <c r="BTH363" s="1"/>
      <c r="BTI363" s="1"/>
      <c r="BTJ363" s="1"/>
      <c r="BTK363" s="1"/>
      <c r="BTL363" s="1"/>
      <c r="BTM363" s="1"/>
      <c r="BTN363" s="1"/>
      <c r="BTO363" s="1"/>
      <c r="BTP363" s="1"/>
      <c r="BTQ363" s="1"/>
      <c r="BTR363" s="1"/>
      <c r="BTS363" s="1"/>
      <c r="BTT363" s="1"/>
      <c r="BTU363" s="1"/>
      <c r="BTV363" s="1"/>
      <c r="BTW363" s="1"/>
      <c r="BTX363" s="1"/>
      <c r="BTY363" s="1"/>
      <c r="BTZ363" s="1"/>
      <c r="BUA363" s="1"/>
      <c r="BUB363" s="1"/>
      <c r="BUC363" s="1"/>
      <c r="BUD363" s="1"/>
      <c r="BUE363" s="1"/>
      <c r="BUF363" s="1"/>
      <c r="BUG363" s="1"/>
      <c r="BUH363" s="1"/>
      <c r="BUI363" s="1"/>
      <c r="BUJ363" s="1"/>
      <c r="BUK363" s="1"/>
      <c r="BUL363" s="1"/>
      <c r="BUM363" s="1"/>
      <c r="BUN363" s="1"/>
      <c r="BUO363" s="1"/>
      <c r="BUP363" s="1"/>
      <c r="BUQ363" s="1"/>
      <c r="BUR363" s="1"/>
      <c r="BUS363" s="1"/>
      <c r="BUT363" s="1"/>
      <c r="BUU363" s="1"/>
      <c r="BUV363" s="1"/>
      <c r="BUW363" s="1"/>
      <c r="BUX363" s="1"/>
      <c r="BUY363" s="1"/>
      <c r="BUZ363" s="1"/>
      <c r="BVA363" s="1"/>
      <c r="BVB363" s="1"/>
      <c r="BVC363" s="1"/>
      <c r="BVD363" s="1"/>
      <c r="BVE363" s="1"/>
      <c r="BVF363" s="1"/>
      <c r="BVG363" s="1"/>
      <c r="BVH363" s="1"/>
      <c r="BVI363" s="1"/>
      <c r="BVJ363" s="1"/>
      <c r="BVK363" s="1"/>
      <c r="BVL363" s="1"/>
      <c r="BVM363" s="1"/>
      <c r="BVN363" s="1"/>
      <c r="BVO363" s="1"/>
      <c r="BVP363" s="1"/>
      <c r="BVQ363" s="1"/>
      <c r="BVR363" s="1"/>
      <c r="BVS363" s="1"/>
      <c r="BVT363" s="1"/>
      <c r="BVU363" s="1"/>
      <c r="BVV363" s="1"/>
      <c r="BVW363" s="1"/>
      <c r="BVX363" s="1"/>
      <c r="BVY363" s="1"/>
      <c r="BVZ363" s="1"/>
      <c r="BWA363" s="1"/>
      <c r="BWB363" s="1"/>
      <c r="BWC363" s="1"/>
      <c r="BWD363" s="1"/>
      <c r="BWE363" s="1"/>
      <c r="BWF363" s="1"/>
      <c r="BWG363" s="1"/>
      <c r="BWH363" s="1"/>
      <c r="BWI363" s="1"/>
      <c r="BWJ363" s="1"/>
      <c r="BWK363" s="1"/>
      <c r="BWL363" s="1"/>
      <c r="BWM363" s="1"/>
      <c r="BWN363" s="1"/>
      <c r="BWO363" s="1"/>
      <c r="BWP363" s="1"/>
      <c r="BWQ363" s="1"/>
      <c r="BWR363" s="1"/>
      <c r="BWS363" s="1"/>
      <c r="BWT363" s="1"/>
      <c r="BWU363" s="1"/>
      <c r="BWV363" s="1"/>
      <c r="BWW363" s="1"/>
      <c r="BWX363" s="1"/>
      <c r="BWY363" s="1"/>
      <c r="BWZ363" s="1"/>
      <c r="BXA363" s="1"/>
      <c r="BXB363" s="1"/>
      <c r="BXC363" s="1"/>
      <c r="BXD363" s="1"/>
      <c r="BXE363" s="1"/>
      <c r="BXF363" s="1"/>
      <c r="BXG363" s="1"/>
      <c r="BXH363" s="1"/>
      <c r="BXI363" s="1"/>
      <c r="BXJ363" s="1"/>
      <c r="BXK363" s="1"/>
      <c r="BXL363" s="1"/>
      <c r="BXM363" s="1"/>
      <c r="BXN363" s="1"/>
      <c r="BXO363" s="1"/>
      <c r="BXP363" s="1"/>
      <c r="BXQ363" s="1"/>
      <c r="BXR363" s="1"/>
      <c r="BXS363" s="1"/>
      <c r="BXT363" s="1"/>
      <c r="BXU363" s="1"/>
      <c r="BXV363" s="1"/>
      <c r="BXW363" s="1"/>
      <c r="BXX363" s="1"/>
      <c r="BXY363" s="1"/>
      <c r="BXZ363" s="1"/>
      <c r="BYA363" s="1"/>
      <c r="BYB363" s="1"/>
      <c r="BYC363" s="1"/>
      <c r="BYD363" s="1"/>
      <c r="BYE363" s="1"/>
      <c r="BYF363" s="1"/>
      <c r="BYG363" s="1"/>
      <c r="BYH363" s="1"/>
      <c r="BYI363" s="1"/>
      <c r="BYJ363" s="1"/>
      <c r="BYK363" s="1"/>
      <c r="BYL363" s="1"/>
      <c r="BYM363" s="1"/>
      <c r="BYN363" s="1"/>
      <c r="BYO363" s="1"/>
      <c r="BYP363" s="1"/>
      <c r="BYQ363" s="1"/>
      <c r="BYR363" s="1"/>
      <c r="BYS363" s="1"/>
      <c r="BYT363" s="1"/>
      <c r="BYU363" s="1"/>
      <c r="BYV363" s="1"/>
      <c r="BYW363" s="1"/>
      <c r="BYX363" s="1"/>
      <c r="BYY363" s="1"/>
      <c r="BYZ363" s="1"/>
      <c r="BZA363" s="1"/>
      <c r="BZB363" s="1"/>
      <c r="BZC363" s="1"/>
      <c r="BZD363" s="1"/>
      <c r="BZE363" s="1"/>
      <c r="BZF363" s="1"/>
      <c r="BZG363" s="1"/>
      <c r="BZH363" s="1"/>
      <c r="BZI363" s="1"/>
      <c r="BZJ363" s="1"/>
      <c r="BZK363" s="1"/>
      <c r="BZL363" s="1"/>
      <c r="BZM363" s="1"/>
      <c r="BZN363" s="1"/>
      <c r="BZO363" s="1"/>
      <c r="BZP363" s="1"/>
      <c r="BZQ363" s="1"/>
      <c r="BZR363" s="1"/>
      <c r="BZS363" s="1"/>
      <c r="BZT363" s="1"/>
      <c r="BZU363" s="1"/>
      <c r="BZV363" s="1"/>
      <c r="BZW363" s="1"/>
      <c r="BZX363" s="1"/>
      <c r="BZY363" s="1"/>
      <c r="BZZ363" s="1"/>
      <c r="CAA363" s="1"/>
      <c r="CAB363" s="1"/>
      <c r="CAC363" s="1"/>
      <c r="CAD363" s="1"/>
      <c r="CAE363" s="1"/>
      <c r="CAF363" s="1"/>
      <c r="CAG363" s="1"/>
      <c r="CAH363" s="1"/>
      <c r="CAI363" s="1"/>
      <c r="CAJ363" s="1"/>
      <c r="CAK363" s="1"/>
      <c r="CAL363" s="1"/>
      <c r="CAM363" s="1"/>
      <c r="CAN363" s="1"/>
      <c r="CAO363" s="1"/>
      <c r="CAP363" s="1"/>
      <c r="CAQ363" s="1"/>
      <c r="CAR363" s="1"/>
      <c r="CAS363" s="1"/>
      <c r="CAT363" s="1"/>
      <c r="CAU363" s="1"/>
      <c r="CAV363" s="1"/>
      <c r="CAW363" s="1"/>
      <c r="CAX363" s="1"/>
      <c r="CAY363" s="1"/>
      <c r="CAZ363" s="1"/>
      <c r="CBA363" s="1"/>
      <c r="CBB363" s="1"/>
      <c r="CBC363" s="1"/>
      <c r="CBD363" s="1"/>
      <c r="CBE363" s="1"/>
      <c r="CBF363" s="1"/>
      <c r="CBG363" s="1"/>
      <c r="CBH363" s="1"/>
      <c r="CBI363" s="1"/>
      <c r="CBJ363" s="1"/>
      <c r="CBK363" s="1"/>
      <c r="CBL363" s="1"/>
      <c r="CBM363" s="1"/>
      <c r="CBN363" s="1"/>
      <c r="CBO363" s="1"/>
      <c r="CBP363" s="1"/>
      <c r="CBQ363" s="1"/>
      <c r="CBR363" s="1"/>
      <c r="CBS363" s="1"/>
      <c r="CBT363" s="1"/>
      <c r="CBU363" s="1"/>
      <c r="CBV363" s="1"/>
      <c r="CBW363" s="1"/>
      <c r="CBX363" s="1"/>
      <c r="CBY363" s="1"/>
      <c r="CBZ363" s="1"/>
      <c r="CCA363" s="1"/>
      <c r="CCB363" s="1"/>
      <c r="CCC363" s="1"/>
      <c r="CCD363" s="1"/>
      <c r="CCE363" s="1"/>
      <c r="CCF363" s="1"/>
      <c r="CCG363" s="1"/>
      <c r="CCH363" s="1"/>
      <c r="CCI363" s="1"/>
      <c r="CCJ363" s="1"/>
      <c r="CCK363" s="1"/>
      <c r="CCL363" s="1"/>
      <c r="CCM363" s="1"/>
      <c r="CCN363" s="1"/>
      <c r="CCO363" s="1"/>
      <c r="CCP363" s="1"/>
      <c r="CCQ363" s="1"/>
      <c r="CCR363" s="1"/>
      <c r="CCS363" s="1"/>
      <c r="CCT363" s="1"/>
      <c r="CCU363" s="1"/>
      <c r="CCV363" s="1"/>
      <c r="CCW363" s="1"/>
      <c r="CCX363" s="1"/>
      <c r="CCY363" s="1"/>
      <c r="CCZ363" s="1"/>
      <c r="CDA363" s="1"/>
      <c r="CDB363" s="1"/>
      <c r="CDC363" s="1"/>
      <c r="CDD363" s="1"/>
      <c r="CDE363" s="1"/>
      <c r="CDF363" s="1"/>
      <c r="CDG363" s="1"/>
      <c r="CDH363" s="1"/>
      <c r="CDI363" s="1"/>
      <c r="CDJ363" s="1"/>
      <c r="CDK363" s="1"/>
      <c r="CDL363" s="1"/>
      <c r="CDM363" s="1"/>
      <c r="CDN363" s="1"/>
      <c r="CDO363" s="1"/>
      <c r="CDP363" s="1"/>
      <c r="CDQ363" s="1"/>
      <c r="CDR363" s="1"/>
      <c r="CDS363" s="1"/>
      <c r="CDT363" s="1"/>
      <c r="CDU363" s="1"/>
      <c r="CDV363" s="1"/>
      <c r="CDW363" s="1"/>
      <c r="CDX363" s="1"/>
      <c r="CDY363" s="1"/>
      <c r="CDZ363" s="1"/>
      <c r="CEA363" s="1"/>
      <c r="CEB363" s="1"/>
      <c r="CEC363" s="1"/>
      <c r="CED363" s="1"/>
      <c r="CEE363" s="1"/>
      <c r="CEF363" s="1"/>
      <c r="CEG363" s="1"/>
      <c r="CEH363" s="1"/>
      <c r="CEI363" s="1"/>
      <c r="CEJ363" s="1"/>
      <c r="CEK363" s="1"/>
      <c r="CEL363" s="1"/>
      <c r="CEM363" s="1"/>
      <c r="CEN363" s="1"/>
      <c r="CEO363" s="1"/>
      <c r="CEP363" s="1"/>
      <c r="CEQ363" s="1"/>
      <c r="CER363" s="1"/>
      <c r="CES363" s="1"/>
      <c r="CET363" s="1"/>
      <c r="CEU363" s="1"/>
      <c r="CEV363" s="1"/>
      <c r="CEW363" s="1"/>
      <c r="CEX363" s="1"/>
      <c r="CEY363" s="1"/>
      <c r="CEZ363" s="1"/>
      <c r="CFA363" s="1"/>
      <c r="CFB363" s="1"/>
      <c r="CFC363" s="1"/>
      <c r="CFD363" s="1"/>
      <c r="CFE363" s="1"/>
      <c r="CFF363" s="1"/>
      <c r="CFG363" s="1"/>
      <c r="CFH363" s="1"/>
      <c r="CFI363" s="1"/>
      <c r="CFJ363" s="1"/>
      <c r="CFK363" s="1"/>
      <c r="CFL363" s="1"/>
      <c r="CFM363" s="1"/>
      <c r="CFN363" s="1"/>
      <c r="CFO363" s="1"/>
      <c r="CFP363" s="1"/>
      <c r="CFQ363" s="1"/>
      <c r="CFR363" s="1"/>
      <c r="CFS363" s="1"/>
      <c r="CFT363" s="1"/>
      <c r="CFU363" s="1"/>
      <c r="CFV363" s="1"/>
      <c r="CFW363" s="1"/>
      <c r="CFX363" s="1"/>
      <c r="CFY363" s="1"/>
      <c r="CFZ363" s="1"/>
      <c r="CGA363" s="1"/>
      <c r="CGB363" s="1"/>
      <c r="CGC363" s="1"/>
      <c r="CGD363" s="1"/>
      <c r="CGE363" s="1"/>
      <c r="CGF363" s="1"/>
      <c r="CGG363" s="1"/>
      <c r="CGH363" s="1"/>
      <c r="CGI363" s="1"/>
      <c r="CGJ363" s="1"/>
      <c r="CGK363" s="1"/>
      <c r="CGL363" s="1"/>
      <c r="CGM363" s="1"/>
      <c r="CGN363" s="1"/>
      <c r="CGO363" s="1"/>
      <c r="CGP363" s="1"/>
      <c r="CGQ363" s="1"/>
      <c r="CGR363" s="1"/>
      <c r="CGS363" s="1"/>
      <c r="CGT363" s="1"/>
      <c r="CGU363" s="1"/>
      <c r="CGV363" s="1"/>
      <c r="CGW363" s="1"/>
      <c r="CGX363" s="1"/>
      <c r="CGY363" s="1"/>
      <c r="CGZ363" s="1"/>
      <c r="CHA363" s="1"/>
      <c r="CHB363" s="1"/>
      <c r="CHC363" s="1"/>
      <c r="CHD363" s="1"/>
      <c r="CHE363" s="1"/>
      <c r="CHF363" s="1"/>
      <c r="CHG363" s="1"/>
      <c r="CHH363" s="1"/>
      <c r="CHI363" s="1"/>
      <c r="CHJ363" s="1"/>
      <c r="CHK363" s="1"/>
      <c r="CHL363" s="1"/>
      <c r="CHM363" s="1"/>
      <c r="CHN363" s="1"/>
      <c r="CHO363" s="1"/>
      <c r="CHP363" s="1"/>
      <c r="CHQ363" s="1"/>
      <c r="CHR363" s="1"/>
      <c r="CHS363" s="1"/>
      <c r="CHT363" s="1"/>
      <c r="CHU363" s="1"/>
      <c r="CHV363" s="1"/>
      <c r="CHW363" s="1"/>
      <c r="CHX363" s="1"/>
      <c r="CHY363" s="1"/>
      <c r="CHZ363" s="1"/>
      <c r="CIA363" s="1"/>
      <c r="CIB363" s="1"/>
      <c r="CIC363" s="1"/>
      <c r="CID363" s="1"/>
      <c r="CIE363" s="1"/>
      <c r="CIF363" s="1"/>
      <c r="CIG363" s="1"/>
      <c r="CIH363" s="1"/>
      <c r="CII363" s="1"/>
      <c r="CIJ363" s="1"/>
      <c r="CIK363" s="1"/>
      <c r="CIL363" s="1"/>
      <c r="CIM363" s="1"/>
      <c r="CIN363" s="1"/>
      <c r="CIO363" s="1"/>
      <c r="CIP363" s="1"/>
      <c r="CIQ363" s="1"/>
      <c r="CIR363" s="1"/>
      <c r="CIS363" s="1"/>
      <c r="CIT363" s="1"/>
      <c r="CIU363" s="1"/>
      <c r="CIV363" s="1"/>
      <c r="CIW363" s="1"/>
      <c r="CIX363" s="1"/>
      <c r="CIY363" s="1"/>
      <c r="CIZ363" s="1"/>
      <c r="CJA363" s="1"/>
      <c r="CJB363" s="1"/>
      <c r="CJC363" s="1"/>
      <c r="CJD363" s="1"/>
      <c r="CJE363" s="1"/>
      <c r="CJF363" s="1"/>
      <c r="CJG363" s="1"/>
      <c r="CJH363" s="1"/>
      <c r="CJI363" s="1"/>
      <c r="CJJ363" s="1"/>
      <c r="CJK363" s="1"/>
      <c r="CJL363" s="1"/>
      <c r="CJM363" s="1"/>
      <c r="CJN363" s="1"/>
      <c r="CJO363" s="1"/>
      <c r="CJP363" s="1"/>
      <c r="CJQ363" s="1"/>
      <c r="CJR363" s="1"/>
      <c r="CJS363" s="1"/>
      <c r="CJT363" s="1"/>
      <c r="CJU363" s="1"/>
      <c r="CJV363" s="1"/>
      <c r="CJW363" s="1"/>
      <c r="CJX363" s="1"/>
      <c r="CJY363" s="1"/>
      <c r="CJZ363" s="1"/>
      <c r="CKA363" s="1"/>
      <c r="CKB363" s="1"/>
      <c r="CKC363" s="1"/>
      <c r="CKD363" s="1"/>
      <c r="CKE363" s="1"/>
      <c r="CKF363" s="1"/>
      <c r="CKG363" s="1"/>
      <c r="CKH363" s="1"/>
      <c r="CKI363" s="1"/>
      <c r="CKJ363" s="1"/>
      <c r="CKK363" s="1"/>
      <c r="CKL363" s="1"/>
      <c r="CKM363" s="1"/>
      <c r="CKN363" s="1"/>
      <c r="CKO363" s="1"/>
      <c r="CKP363" s="1"/>
      <c r="CKQ363" s="1"/>
      <c r="CKR363" s="1"/>
      <c r="CKS363" s="1"/>
      <c r="CKT363" s="1"/>
      <c r="CKU363" s="1"/>
      <c r="CKV363" s="1"/>
      <c r="CKW363" s="1"/>
      <c r="CKX363" s="1"/>
      <c r="CKY363" s="1"/>
      <c r="CKZ363" s="1"/>
      <c r="CLA363" s="1"/>
      <c r="CLB363" s="1"/>
      <c r="CLC363" s="1"/>
      <c r="CLD363" s="1"/>
      <c r="CLE363" s="1"/>
      <c r="CLF363" s="1"/>
      <c r="CLG363" s="1"/>
      <c r="CLH363" s="1"/>
      <c r="CLI363" s="1"/>
      <c r="CLJ363" s="1"/>
      <c r="CLK363" s="1"/>
      <c r="CLL363" s="1"/>
      <c r="CLM363" s="1"/>
      <c r="CLN363" s="1"/>
      <c r="CLO363" s="1"/>
      <c r="CLP363" s="1"/>
      <c r="CLQ363" s="1"/>
      <c r="CLR363" s="1"/>
      <c r="CLS363" s="1"/>
      <c r="CLT363" s="1"/>
      <c r="CLU363" s="1"/>
      <c r="CLV363" s="1"/>
      <c r="CLW363" s="1"/>
      <c r="CLX363" s="1"/>
      <c r="CLY363" s="1"/>
      <c r="CLZ363" s="1"/>
      <c r="CMA363" s="1"/>
      <c r="CMB363" s="1"/>
      <c r="CMC363" s="1"/>
      <c r="CMD363" s="1"/>
      <c r="CME363" s="1"/>
      <c r="CMF363" s="1"/>
      <c r="CMG363" s="1"/>
      <c r="CMH363" s="1"/>
      <c r="CMI363" s="1"/>
      <c r="CMJ363" s="1"/>
      <c r="CMK363" s="1"/>
      <c r="CML363" s="1"/>
      <c r="CMM363" s="1"/>
      <c r="CMN363" s="1"/>
      <c r="CMO363" s="1"/>
      <c r="CMP363" s="1"/>
      <c r="CMQ363" s="1"/>
      <c r="CMR363" s="1"/>
      <c r="CMS363" s="1"/>
      <c r="CMT363" s="1"/>
      <c r="CMU363" s="1"/>
      <c r="CMV363" s="1"/>
      <c r="CMW363" s="1"/>
      <c r="CMX363" s="1"/>
      <c r="CMY363" s="1"/>
      <c r="CMZ363" s="1"/>
      <c r="CNA363" s="1"/>
      <c r="CNB363" s="1"/>
      <c r="CNC363" s="1"/>
      <c r="CND363" s="1"/>
      <c r="CNE363" s="1"/>
      <c r="CNF363" s="1"/>
      <c r="CNG363" s="1"/>
      <c r="CNH363" s="1"/>
      <c r="CNI363" s="1"/>
      <c r="CNJ363" s="1"/>
      <c r="CNK363" s="1"/>
      <c r="CNL363" s="1"/>
      <c r="CNM363" s="1"/>
      <c r="CNN363" s="1"/>
      <c r="CNO363" s="1"/>
      <c r="CNP363" s="1"/>
      <c r="CNQ363" s="1"/>
      <c r="CNR363" s="1"/>
      <c r="CNS363" s="1"/>
      <c r="CNT363" s="1"/>
      <c r="CNU363" s="1"/>
      <c r="CNV363" s="1"/>
      <c r="CNW363" s="1"/>
      <c r="CNX363" s="1"/>
      <c r="CNY363" s="1"/>
      <c r="CNZ363" s="1"/>
      <c r="COA363" s="1"/>
      <c r="COB363" s="1"/>
      <c r="COC363" s="1"/>
      <c r="COD363" s="1"/>
      <c r="COE363" s="1"/>
      <c r="COF363" s="1"/>
      <c r="COG363" s="1"/>
      <c r="COH363" s="1"/>
      <c r="COI363" s="1"/>
      <c r="COJ363" s="1"/>
      <c r="COK363" s="1"/>
      <c r="COL363" s="1"/>
      <c r="COM363" s="1"/>
      <c r="CON363" s="1"/>
      <c r="COO363" s="1"/>
      <c r="COP363" s="1"/>
      <c r="COQ363" s="1"/>
      <c r="COR363" s="1"/>
      <c r="COS363" s="1"/>
      <c r="COT363" s="1"/>
      <c r="COU363" s="1"/>
      <c r="COV363" s="1"/>
      <c r="COW363" s="1"/>
      <c r="COX363" s="1"/>
      <c r="COY363" s="1"/>
      <c r="COZ363" s="1"/>
      <c r="CPA363" s="1"/>
      <c r="CPB363" s="1"/>
      <c r="CPC363" s="1"/>
      <c r="CPD363" s="1"/>
      <c r="CPE363" s="1"/>
      <c r="CPF363" s="1"/>
      <c r="CPG363" s="1"/>
      <c r="CPH363" s="1"/>
      <c r="CPI363" s="1"/>
      <c r="CPJ363" s="1"/>
      <c r="CPK363" s="1"/>
      <c r="CPL363" s="1"/>
      <c r="CPM363" s="1"/>
      <c r="CPN363" s="1"/>
      <c r="CPO363" s="1"/>
      <c r="CPP363" s="1"/>
      <c r="CPQ363" s="1"/>
      <c r="CPR363" s="1"/>
      <c r="CPS363" s="1"/>
      <c r="CPT363" s="1"/>
      <c r="CPU363" s="1"/>
      <c r="CPV363" s="1"/>
      <c r="CPW363" s="1"/>
      <c r="CPX363" s="1"/>
      <c r="CPY363" s="1"/>
      <c r="CPZ363" s="1"/>
      <c r="CQA363" s="1"/>
      <c r="CQB363" s="1"/>
      <c r="CQC363" s="1"/>
      <c r="CQD363" s="1"/>
      <c r="CQE363" s="1"/>
      <c r="CQF363" s="1"/>
      <c r="CQG363" s="1"/>
      <c r="CQH363" s="1"/>
      <c r="CQI363" s="1"/>
      <c r="CQJ363" s="1"/>
      <c r="CQK363" s="1"/>
      <c r="CQL363" s="1"/>
      <c r="CQM363" s="1"/>
      <c r="CQN363" s="1"/>
      <c r="CQO363" s="1"/>
      <c r="CQP363" s="1"/>
      <c r="CQQ363" s="1"/>
      <c r="CQR363" s="1"/>
      <c r="CQS363" s="1"/>
      <c r="CQT363" s="1"/>
      <c r="CQU363" s="1"/>
      <c r="CQV363" s="1"/>
      <c r="CQW363" s="1"/>
      <c r="CQX363" s="1"/>
      <c r="CQY363" s="1"/>
      <c r="CQZ363" s="1"/>
      <c r="CRA363" s="1"/>
      <c r="CRB363" s="1"/>
      <c r="CRC363" s="1"/>
      <c r="CRD363" s="1"/>
      <c r="CRE363" s="1"/>
      <c r="CRF363" s="1"/>
      <c r="CRG363" s="1"/>
      <c r="CRH363" s="1"/>
      <c r="CRI363" s="1"/>
      <c r="CRJ363" s="1"/>
      <c r="CRK363" s="1"/>
      <c r="CRL363" s="1"/>
      <c r="CRM363" s="1"/>
      <c r="CRN363" s="1"/>
      <c r="CRO363" s="1"/>
      <c r="CRP363" s="1"/>
      <c r="CRQ363" s="1"/>
      <c r="CRR363" s="1"/>
      <c r="CRS363" s="1"/>
      <c r="CRT363" s="1"/>
      <c r="CRU363" s="1"/>
      <c r="CRV363" s="1"/>
      <c r="CRW363" s="1"/>
      <c r="CRX363" s="1"/>
      <c r="CRY363" s="1"/>
      <c r="CRZ363" s="1"/>
      <c r="CSA363" s="1"/>
      <c r="CSB363" s="1"/>
      <c r="CSC363" s="1"/>
      <c r="CSD363" s="1"/>
      <c r="CSE363" s="1"/>
      <c r="CSF363" s="1"/>
      <c r="CSG363" s="1"/>
      <c r="CSH363" s="1"/>
      <c r="CSI363" s="1"/>
      <c r="CSJ363" s="1"/>
      <c r="CSK363" s="1"/>
      <c r="CSL363" s="1"/>
      <c r="CSM363" s="1"/>
      <c r="CSN363" s="1"/>
      <c r="CSO363" s="1"/>
      <c r="CSP363" s="1"/>
      <c r="CSQ363" s="1"/>
      <c r="CSR363" s="1"/>
      <c r="CSS363" s="1"/>
      <c r="CST363" s="1"/>
      <c r="CSU363" s="1"/>
      <c r="CSV363" s="1"/>
      <c r="CSW363" s="1"/>
      <c r="CSX363" s="1"/>
      <c r="CSY363" s="1"/>
      <c r="CSZ363" s="1"/>
      <c r="CTA363" s="1"/>
      <c r="CTB363" s="1"/>
      <c r="CTC363" s="1"/>
      <c r="CTD363" s="1"/>
      <c r="CTE363" s="1"/>
      <c r="CTF363" s="1"/>
      <c r="CTG363" s="1"/>
      <c r="CTH363" s="1"/>
      <c r="CTI363" s="1"/>
      <c r="CTJ363" s="1"/>
      <c r="CTK363" s="1"/>
      <c r="CTL363" s="1"/>
      <c r="CTM363" s="1"/>
      <c r="CTN363" s="1"/>
      <c r="CTO363" s="1"/>
      <c r="CTP363" s="1"/>
      <c r="CTQ363" s="1"/>
      <c r="CTR363" s="1"/>
      <c r="CTS363" s="1"/>
      <c r="CTT363" s="1"/>
      <c r="CTU363" s="1"/>
      <c r="CTV363" s="1"/>
      <c r="CTW363" s="1"/>
      <c r="CTX363" s="1"/>
      <c r="CTY363" s="1"/>
      <c r="CTZ363" s="1"/>
      <c r="CUA363" s="1"/>
      <c r="CUB363" s="1"/>
      <c r="CUC363" s="1"/>
      <c r="CUD363" s="1"/>
      <c r="CUE363" s="1"/>
      <c r="CUF363" s="1"/>
      <c r="CUG363" s="1"/>
      <c r="CUH363" s="1"/>
      <c r="CUI363" s="1"/>
      <c r="CUJ363" s="1"/>
      <c r="CUK363" s="1"/>
      <c r="CUL363" s="1"/>
      <c r="CUM363" s="1"/>
      <c r="CUN363" s="1"/>
      <c r="CUO363" s="1"/>
      <c r="CUP363" s="1"/>
      <c r="CUQ363" s="1"/>
      <c r="CUR363" s="1"/>
      <c r="CUS363" s="1"/>
      <c r="CUT363" s="1"/>
      <c r="CUU363" s="1"/>
      <c r="CUV363" s="1"/>
      <c r="CUW363" s="1"/>
      <c r="CUX363" s="1"/>
      <c r="CUY363" s="1"/>
      <c r="CUZ363" s="1"/>
      <c r="CVA363" s="1"/>
      <c r="CVB363" s="1"/>
      <c r="CVC363" s="1"/>
      <c r="CVD363" s="1"/>
      <c r="CVE363" s="1"/>
      <c r="CVF363" s="1"/>
      <c r="CVG363" s="1"/>
      <c r="CVH363" s="1"/>
      <c r="CVI363" s="1"/>
      <c r="CVJ363" s="1"/>
      <c r="CVK363" s="1"/>
      <c r="CVL363" s="1"/>
      <c r="CVM363" s="1"/>
      <c r="CVN363" s="1"/>
      <c r="CVO363" s="1"/>
      <c r="CVP363" s="1"/>
      <c r="CVQ363" s="1"/>
      <c r="CVR363" s="1"/>
      <c r="CVS363" s="1"/>
      <c r="CVT363" s="1"/>
      <c r="CVU363" s="1"/>
      <c r="CVV363" s="1"/>
      <c r="CVW363" s="1"/>
      <c r="CVX363" s="1"/>
      <c r="CVY363" s="1"/>
      <c r="CVZ363" s="1"/>
      <c r="CWA363" s="1"/>
      <c r="CWB363" s="1"/>
      <c r="CWC363" s="1"/>
      <c r="CWD363" s="1"/>
      <c r="CWE363" s="1"/>
      <c r="CWF363" s="1"/>
      <c r="CWG363" s="1"/>
      <c r="CWH363" s="1"/>
      <c r="CWI363" s="1"/>
      <c r="CWJ363" s="1"/>
      <c r="CWK363" s="1"/>
      <c r="CWL363" s="1"/>
      <c r="CWM363" s="1"/>
      <c r="CWN363" s="1"/>
      <c r="CWO363" s="1"/>
      <c r="CWP363" s="1"/>
      <c r="CWQ363" s="1"/>
      <c r="CWR363" s="1"/>
      <c r="CWS363" s="1"/>
      <c r="CWT363" s="1"/>
      <c r="CWU363" s="1"/>
      <c r="CWV363" s="1"/>
      <c r="CWW363" s="1"/>
      <c r="CWX363" s="1"/>
      <c r="CWY363" s="1"/>
      <c r="CWZ363" s="1"/>
      <c r="CXA363" s="1"/>
      <c r="CXB363" s="1"/>
      <c r="CXC363" s="1"/>
      <c r="CXD363" s="1"/>
      <c r="CXE363" s="1"/>
      <c r="CXF363" s="1"/>
      <c r="CXG363" s="1"/>
      <c r="CXH363" s="1"/>
      <c r="CXI363" s="1"/>
      <c r="CXJ363" s="1"/>
      <c r="CXK363" s="1"/>
      <c r="CXL363" s="1"/>
      <c r="CXM363" s="1"/>
      <c r="CXN363" s="1"/>
      <c r="CXO363" s="1"/>
      <c r="CXP363" s="1"/>
      <c r="CXQ363" s="1"/>
      <c r="CXR363" s="1"/>
      <c r="CXS363" s="1"/>
      <c r="CXT363" s="1"/>
      <c r="CXU363" s="1"/>
      <c r="CXV363" s="1"/>
      <c r="CXW363" s="1"/>
      <c r="CXX363" s="1"/>
      <c r="CXY363" s="1"/>
      <c r="CXZ363" s="1"/>
      <c r="CYA363" s="1"/>
      <c r="CYB363" s="1"/>
      <c r="CYC363" s="1"/>
      <c r="CYD363" s="1"/>
      <c r="CYE363" s="1"/>
      <c r="CYF363" s="1"/>
      <c r="CYG363" s="1"/>
      <c r="CYH363" s="1"/>
      <c r="CYI363" s="1"/>
      <c r="CYJ363" s="1"/>
      <c r="CYK363" s="1"/>
      <c r="CYL363" s="1"/>
      <c r="CYM363" s="1"/>
      <c r="CYN363" s="1"/>
      <c r="CYO363" s="1"/>
      <c r="CYP363" s="1"/>
      <c r="CYQ363" s="1"/>
      <c r="CYR363" s="1"/>
      <c r="CYS363" s="1"/>
      <c r="CYT363" s="1"/>
      <c r="CYU363" s="1"/>
      <c r="CYV363" s="1"/>
      <c r="CYW363" s="1"/>
      <c r="CYX363" s="1"/>
      <c r="CYY363" s="1"/>
      <c r="CYZ363" s="1"/>
      <c r="CZA363" s="1"/>
      <c r="CZB363" s="1"/>
      <c r="CZC363" s="1"/>
      <c r="CZD363" s="1"/>
      <c r="CZE363" s="1"/>
      <c r="CZF363" s="1"/>
      <c r="CZG363" s="1"/>
      <c r="CZH363" s="1"/>
      <c r="CZI363" s="1"/>
      <c r="CZJ363" s="1"/>
      <c r="CZK363" s="1"/>
      <c r="CZL363" s="1"/>
      <c r="CZM363" s="1"/>
      <c r="CZN363" s="1"/>
      <c r="CZO363" s="1"/>
      <c r="CZP363" s="1"/>
      <c r="CZQ363" s="1"/>
      <c r="CZR363" s="1"/>
      <c r="CZS363" s="1"/>
      <c r="CZT363" s="1"/>
      <c r="CZU363" s="1"/>
      <c r="CZV363" s="1"/>
      <c r="CZW363" s="1"/>
      <c r="CZX363" s="1"/>
      <c r="CZY363" s="1"/>
      <c r="CZZ363" s="1"/>
      <c r="DAA363" s="1"/>
      <c r="DAB363" s="1"/>
      <c r="DAC363" s="1"/>
      <c r="DAD363" s="1"/>
      <c r="DAE363" s="1"/>
      <c r="DAF363" s="1"/>
      <c r="DAG363" s="1"/>
      <c r="DAH363" s="1"/>
      <c r="DAI363" s="1"/>
      <c r="DAJ363" s="1"/>
      <c r="DAK363" s="1"/>
      <c r="DAL363" s="1"/>
      <c r="DAM363" s="1"/>
      <c r="DAN363" s="1"/>
      <c r="DAO363" s="1"/>
      <c r="DAP363" s="1"/>
      <c r="DAQ363" s="1"/>
      <c r="DAR363" s="1"/>
      <c r="DAS363" s="1"/>
      <c r="DAT363" s="1"/>
      <c r="DAU363" s="1"/>
      <c r="DAV363" s="1"/>
      <c r="DAW363" s="1"/>
      <c r="DAX363" s="1"/>
      <c r="DAY363" s="1"/>
      <c r="DAZ363" s="1"/>
      <c r="DBA363" s="1"/>
      <c r="DBB363" s="1"/>
      <c r="DBC363" s="1"/>
      <c r="DBD363" s="1"/>
      <c r="DBE363" s="1"/>
      <c r="DBF363" s="1"/>
      <c r="DBG363" s="1"/>
      <c r="DBH363" s="1"/>
      <c r="DBI363" s="1"/>
      <c r="DBJ363" s="1"/>
      <c r="DBK363" s="1"/>
      <c r="DBL363" s="1"/>
      <c r="DBM363" s="1"/>
      <c r="DBN363" s="1"/>
      <c r="DBO363" s="1"/>
      <c r="DBP363" s="1"/>
      <c r="DBQ363" s="1"/>
      <c r="DBR363" s="1"/>
      <c r="DBS363" s="1"/>
      <c r="DBT363" s="1"/>
      <c r="DBU363" s="1"/>
      <c r="DBV363" s="1"/>
      <c r="DBW363" s="1"/>
      <c r="DBX363" s="1"/>
      <c r="DBY363" s="1"/>
      <c r="DBZ363" s="1"/>
      <c r="DCA363" s="1"/>
      <c r="DCB363" s="1"/>
      <c r="DCC363" s="1"/>
      <c r="DCD363" s="1"/>
      <c r="DCE363" s="1"/>
      <c r="DCF363" s="1"/>
      <c r="DCG363" s="1"/>
      <c r="DCH363" s="1"/>
      <c r="DCI363" s="1"/>
      <c r="DCJ363" s="1"/>
      <c r="DCK363" s="1"/>
      <c r="DCL363" s="1"/>
      <c r="DCM363" s="1"/>
      <c r="DCN363" s="1"/>
      <c r="DCO363" s="1"/>
      <c r="DCP363" s="1"/>
      <c r="DCQ363" s="1"/>
      <c r="DCR363" s="1"/>
      <c r="DCS363" s="1"/>
      <c r="DCT363" s="1"/>
      <c r="DCU363" s="1"/>
      <c r="DCV363" s="1"/>
      <c r="DCW363" s="1"/>
      <c r="DCX363" s="1"/>
      <c r="DCY363" s="1"/>
      <c r="DCZ363" s="1"/>
      <c r="DDA363" s="1"/>
      <c r="DDB363" s="1"/>
      <c r="DDC363" s="1"/>
      <c r="DDD363" s="1"/>
      <c r="DDE363" s="1"/>
      <c r="DDF363" s="1"/>
      <c r="DDG363" s="1"/>
      <c r="DDH363" s="1"/>
      <c r="DDI363" s="1"/>
      <c r="DDJ363" s="1"/>
      <c r="DDK363" s="1"/>
      <c r="DDL363" s="1"/>
      <c r="DDM363" s="1"/>
      <c r="DDN363" s="1"/>
      <c r="DDO363" s="1"/>
      <c r="DDP363" s="1"/>
      <c r="DDQ363" s="1"/>
      <c r="DDR363" s="1"/>
      <c r="DDS363" s="1"/>
      <c r="DDT363" s="1"/>
      <c r="DDU363" s="1"/>
      <c r="DDV363" s="1"/>
      <c r="DDW363" s="1"/>
      <c r="DDX363" s="1"/>
      <c r="DDY363" s="1"/>
      <c r="DDZ363" s="1"/>
      <c r="DEA363" s="1"/>
      <c r="DEB363" s="1"/>
      <c r="DEC363" s="1"/>
      <c r="DED363" s="1"/>
      <c r="DEE363" s="1"/>
      <c r="DEF363" s="1"/>
      <c r="DEG363" s="1"/>
      <c r="DEH363" s="1"/>
      <c r="DEI363" s="1"/>
      <c r="DEJ363" s="1"/>
      <c r="DEK363" s="1"/>
      <c r="DEL363" s="1"/>
      <c r="DEM363" s="1"/>
      <c r="DEN363" s="1"/>
      <c r="DEO363" s="1"/>
      <c r="DEP363" s="1"/>
      <c r="DEQ363" s="1"/>
      <c r="DER363" s="1"/>
      <c r="DES363" s="1"/>
      <c r="DET363" s="1"/>
      <c r="DEU363" s="1"/>
      <c r="DEV363" s="1"/>
      <c r="DEW363" s="1"/>
      <c r="DEX363" s="1"/>
      <c r="DEY363" s="1"/>
      <c r="DEZ363" s="1"/>
      <c r="DFA363" s="1"/>
      <c r="DFB363" s="1"/>
      <c r="DFC363" s="1"/>
      <c r="DFD363" s="1"/>
      <c r="DFE363" s="1"/>
      <c r="DFF363" s="1"/>
      <c r="DFG363" s="1"/>
      <c r="DFH363" s="1"/>
      <c r="DFI363" s="1"/>
      <c r="DFJ363" s="1"/>
      <c r="DFK363" s="1"/>
      <c r="DFL363" s="1"/>
      <c r="DFM363" s="1"/>
      <c r="DFN363" s="1"/>
      <c r="DFO363" s="1"/>
      <c r="DFP363" s="1"/>
      <c r="DFQ363" s="1"/>
      <c r="DFR363" s="1"/>
      <c r="DFS363" s="1"/>
      <c r="DFT363" s="1"/>
      <c r="DFU363" s="1"/>
      <c r="DFV363" s="1"/>
      <c r="DFW363" s="1"/>
      <c r="DFX363" s="1"/>
      <c r="DFY363" s="1"/>
      <c r="DFZ363" s="1"/>
      <c r="DGA363" s="1"/>
      <c r="DGB363" s="1"/>
      <c r="DGC363" s="1"/>
      <c r="DGD363" s="1"/>
      <c r="DGE363" s="1"/>
      <c r="DGF363" s="1"/>
      <c r="DGG363" s="1"/>
      <c r="DGH363" s="1"/>
      <c r="DGI363" s="1"/>
      <c r="DGJ363" s="1"/>
      <c r="DGK363" s="1"/>
      <c r="DGL363" s="1"/>
      <c r="DGM363" s="1"/>
      <c r="DGN363" s="1"/>
      <c r="DGO363" s="1"/>
      <c r="DGP363" s="1"/>
      <c r="DGQ363" s="1"/>
      <c r="DGR363" s="1"/>
      <c r="DGS363" s="1"/>
      <c r="DGT363" s="1"/>
      <c r="DGU363" s="1"/>
      <c r="DGV363" s="1"/>
      <c r="DGW363" s="1"/>
      <c r="DGX363" s="1"/>
      <c r="DGY363" s="1"/>
      <c r="DGZ363" s="1"/>
      <c r="DHA363" s="1"/>
      <c r="DHB363" s="1"/>
      <c r="DHC363" s="1"/>
      <c r="DHD363" s="1"/>
      <c r="DHE363" s="1"/>
      <c r="DHF363" s="1"/>
      <c r="DHG363" s="1"/>
      <c r="DHH363" s="1"/>
      <c r="DHI363" s="1"/>
      <c r="DHJ363" s="1"/>
      <c r="DHK363" s="1"/>
      <c r="DHL363" s="1"/>
      <c r="DHM363" s="1"/>
      <c r="DHN363" s="1"/>
      <c r="DHO363" s="1"/>
      <c r="DHP363" s="1"/>
      <c r="DHQ363" s="1"/>
      <c r="DHR363" s="1"/>
      <c r="DHS363" s="1"/>
      <c r="DHT363" s="1"/>
      <c r="DHU363" s="1"/>
      <c r="DHV363" s="1"/>
      <c r="DHW363" s="1"/>
      <c r="DHX363" s="1"/>
      <c r="DHY363" s="1"/>
      <c r="DHZ363" s="1"/>
      <c r="DIA363" s="1"/>
      <c r="DIB363" s="1"/>
      <c r="DIC363" s="1"/>
      <c r="DID363" s="1"/>
      <c r="DIE363" s="1"/>
      <c r="DIF363" s="1"/>
      <c r="DIG363" s="1"/>
      <c r="DIH363" s="1"/>
      <c r="DII363" s="1"/>
      <c r="DIJ363" s="1"/>
      <c r="DIK363" s="1"/>
      <c r="DIL363" s="1"/>
      <c r="DIM363" s="1"/>
      <c r="DIN363" s="1"/>
      <c r="DIO363" s="1"/>
      <c r="DIP363" s="1"/>
      <c r="DIQ363" s="1"/>
      <c r="DIR363" s="1"/>
      <c r="DIS363" s="1"/>
      <c r="DIT363" s="1"/>
      <c r="DIU363" s="1"/>
      <c r="DIV363" s="1"/>
      <c r="DIW363" s="1"/>
      <c r="DIX363" s="1"/>
      <c r="DIY363" s="1"/>
      <c r="DIZ363" s="1"/>
      <c r="DJA363" s="1"/>
      <c r="DJB363" s="1"/>
      <c r="DJC363" s="1"/>
      <c r="DJD363" s="1"/>
      <c r="DJE363" s="1"/>
      <c r="DJF363" s="1"/>
      <c r="DJG363" s="1"/>
      <c r="DJH363" s="1"/>
      <c r="DJI363" s="1"/>
      <c r="DJJ363" s="1"/>
      <c r="DJK363" s="1"/>
      <c r="DJL363" s="1"/>
      <c r="DJM363" s="1"/>
      <c r="DJN363" s="1"/>
      <c r="DJO363" s="1"/>
      <c r="DJP363" s="1"/>
      <c r="DJQ363" s="1"/>
      <c r="DJR363" s="1"/>
      <c r="DJS363" s="1"/>
      <c r="DJT363" s="1"/>
      <c r="DJU363" s="1"/>
      <c r="DJV363" s="1"/>
      <c r="DJW363" s="1"/>
      <c r="DJX363" s="1"/>
      <c r="DJY363" s="1"/>
      <c r="DJZ363" s="1"/>
      <c r="DKA363" s="1"/>
      <c r="DKB363" s="1"/>
      <c r="DKC363" s="1"/>
      <c r="DKD363" s="1"/>
      <c r="DKE363" s="1"/>
      <c r="DKF363" s="1"/>
      <c r="DKG363" s="1"/>
      <c r="DKH363" s="1"/>
      <c r="DKI363" s="1"/>
      <c r="DKJ363" s="1"/>
      <c r="DKK363" s="1"/>
      <c r="DKL363" s="1"/>
      <c r="DKM363" s="1"/>
      <c r="DKN363" s="1"/>
      <c r="DKO363" s="1"/>
      <c r="DKP363" s="1"/>
      <c r="DKQ363" s="1"/>
      <c r="DKR363" s="1"/>
      <c r="DKS363" s="1"/>
      <c r="DKT363" s="1"/>
      <c r="DKU363" s="1"/>
      <c r="DKV363" s="1"/>
      <c r="DKW363" s="1"/>
      <c r="DKX363" s="1"/>
      <c r="DKY363" s="1"/>
      <c r="DKZ363" s="1"/>
      <c r="DLA363" s="1"/>
      <c r="DLB363" s="1"/>
      <c r="DLC363" s="1"/>
      <c r="DLD363" s="1"/>
      <c r="DLE363" s="1"/>
      <c r="DLF363" s="1"/>
      <c r="DLG363" s="1"/>
      <c r="DLH363" s="1"/>
      <c r="DLI363" s="1"/>
      <c r="DLJ363" s="1"/>
      <c r="DLK363" s="1"/>
      <c r="DLL363" s="1"/>
      <c r="DLM363" s="1"/>
      <c r="DLN363" s="1"/>
      <c r="DLO363" s="1"/>
      <c r="DLP363" s="1"/>
      <c r="DLQ363" s="1"/>
      <c r="DLR363" s="1"/>
      <c r="DLS363" s="1"/>
      <c r="DLT363" s="1"/>
      <c r="DLU363" s="1"/>
      <c r="DLV363" s="1"/>
      <c r="DLW363" s="1"/>
      <c r="DLX363" s="1"/>
      <c r="DLY363" s="1"/>
      <c r="DLZ363" s="1"/>
      <c r="DMA363" s="1"/>
      <c r="DMB363" s="1"/>
      <c r="DMC363" s="1"/>
      <c r="DMD363" s="1"/>
      <c r="DME363" s="1"/>
      <c r="DMF363" s="1"/>
      <c r="DMG363" s="1"/>
      <c r="DMH363" s="1"/>
      <c r="DMI363" s="1"/>
      <c r="DMJ363" s="1"/>
      <c r="DMK363" s="1"/>
      <c r="DML363" s="1"/>
      <c r="DMM363" s="1"/>
      <c r="DMN363" s="1"/>
      <c r="DMO363" s="1"/>
      <c r="DMP363" s="1"/>
      <c r="DMQ363" s="1"/>
      <c r="DMR363" s="1"/>
      <c r="DMS363" s="1"/>
      <c r="DMT363" s="1"/>
      <c r="DMU363" s="1"/>
      <c r="DMV363" s="1"/>
      <c r="DMW363" s="1"/>
      <c r="DMX363" s="1"/>
      <c r="DMY363" s="1"/>
      <c r="DMZ363" s="1"/>
      <c r="DNA363" s="1"/>
      <c r="DNB363" s="1"/>
      <c r="DNC363" s="1"/>
      <c r="DND363" s="1"/>
      <c r="DNE363" s="1"/>
      <c r="DNF363" s="1"/>
      <c r="DNG363" s="1"/>
      <c r="DNH363" s="1"/>
      <c r="DNI363" s="1"/>
      <c r="DNJ363" s="1"/>
      <c r="DNK363" s="1"/>
      <c r="DNL363" s="1"/>
      <c r="DNM363" s="1"/>
      <c r="DNN363" s="1"/>
      <c r="DNO363" s="1"/>
      <c r="DNP363" s="1"/>
      <c r="DNQ363" s="1"/>
      <c r="DNR363" s="1"/>
      <c r="DNS363" s="1"/>
      <c r="DNT363" s="1"/>
      <c r="DNU363" s="1"/>
      <c r="DNV363" s="1"/>
      <c r="DNW363" s="1"/>
      <c r="DNX363" s="1"/>
      <c r="DNY363" s="1"/>
      <c r="DNZ363" s="1"/>
      <c r="DOA363" s="1"/>
      <c r="DOB363" s="1"/>
      <c r="DOC363" s="1"/>
      <c r="DOD363" s="1"/>
      <c r="DOE363" s="1"/>
      <c r="DOF363" s="1"/>
      <c r="DOG363" s="1"/>
      <c r="DOH363" s="1"/>
      <c r="DOI363" s="1"/>
      <c r="DOJ363" s="1"/>
      <c r="DOK363" s="1"/>
      <c r="DOL363" s="1"/>
      <c r="DOM363" s="1"/>
      <c r="DON363" s="1"/>
      <c r="DOO363" s="1"/>
      <c r="DOP363" s="1"/>
      <c r="DOQ363" s="1"/>
      <c r="DOR363" s="1"/>
      <c r="DOS363" s="1"/>
      <c r="DOT363" s="1"/>
      <c r="DOU363" s="1"/>
      <c r="DOV363" s="1"/>
      <c r="DOW363" s="1"/>
      <c r="DOX363" s="1"/>
      <c r="DOY363" s="1"/>
      <c r="DOZ363" s="1"/>
      <c r="DPA363" s="1"/>
      <c r="DPB363" s="1"/>
      <c r="DPC363" s="1"/>
      <c r="DPD363" s="1"/>
      <c r="DPE363" s="1"/>
      <c r="DPF363" s="1"/>
      <c r="DPG363" s="1"/>
      <c r="DPH363" s="1"/>
      <c r="DPI363" s="1"/>
      <c r="DPJ363" s="1"/>
      <c r="DPK363" s="1"/>
      <c r="DPL363" s="1"/>
      <c r="DPM363" s="1"/>
      <c r="DPN363" s="1"/>
      <c r="DPO363" s="1"/>
      <c r="DPP363" s="1"/>
      <c r="DPQ363" s="1"/>
      <c r="DPR363" s="1"/>
      <c r="DPS363" s="1"/>
      <c r="DPT363" s="1"/>
      <c r="DPU363" s="1"/>
      <c r="DPV363" s="1"/>
      <c r="DPW363" s="1"/>
      <c r="DPX363" s="1"/>
      <c r="DPY363" s="1"/>
      <c r="DPZ363" s="1"/>
      <c r="DQA363" s="1"/>
      <c r="DQB363" s="1"/>
      <c r="DQC363" s="1"/>
      <c r="DQD363" s="1"/>
      <c r="DQE363" s="1"/>
      <c r="DQF363" s="1"/>
      <c r="DQG363" s="1"/>
      <c r="DQH363" s="1"/>
      <c r="DQI363" s="1"/>
      <c r="DQJ363" s="1"/>
      <c r="DQK363" s="1"/>
      <c r="DQL363" s="1"/>
      <c r="DQM363" s="1"/>
      <c r="DQN363" s="1"/>
      <c r="DQO363" s="1"/>
      <c r="DQP363" s="1"/>
      <c r="DQQ363" s="1"/>
      <c r="DQR363" s="1"/>
      <c r="DQS363" s="1"/>
      <c r="DQT363" s="1"/>
      <c r="DQU363" s="1"/>
      <c r="DQV363" s="1"/>
      <c r="DQW363" s="1"/>
      <c r="DQX363" s="1"/>
      <c r="DQY363" s="1"/>
      <c r="DQZ363" s="1"/>
      <c r="DRA363" s="1"/>
      <c r="DRB363" s="1"/>
      <c r="DRC363" s="1"/>
      <c r="DRD363" s="1"/>
      <c r="DRE363" s="1"/>
      <c r="DRF363" s="1"/>
      <c r="DRG363" s="1"/>
      <c r="DRH363" s="1"/>
      <c r="DRI363" s="1"/>
      <c r="DRJ363" s="1"/>
      <c r="DRK363" s="1"/>
      <c r="DRL363" s="1"/>
      <c r="DRM363" s="1"/>
      <c r="DRN363" s="1"/>
      <c r="DRO363" s="1"/>
      <c r="DRP363" s="1"/>
      <c r="DRQ363" s="1"/>
      <c r="DRR363" s="1"/>
      <c r="DRS363" s="1"/>
      <c r="DRT363" s="1"/>
      <c r="DRU363" s="1"/>
      <c r="DRV363" s="1"/>
      <c r="DRW363" s="1"/>
      <c r="DRX363" s="1"/>
      <c r="DRY363" s="1"/>
      <c r="DRZ363" s="1"/>
      <c r="DSA363" s="1"/>
      <c r="DSB363" s="1"/>
      <c r="DSC363" s="1"/>
      <c r="DSD363" s="1"/>
      <c r="DSE363" s="1"/>
      <c r="DSF363" s="1"/>
      <c r="DSG363" s="1"/>
      <c r="DSH363" s="1"/>
      <c r="DSI363" s="1"/>
      <c r="DSJ363" s="1"/>
      <c r="DSK363" s="1"/>
      <c r="DSL363" s="1"/>
      <c r="DSM363" s="1"/>
      <c r="DSN363" s="1"/>
      <c r="DSO363" s="1"/>
      <c r="DSP363" s="1"/>
      <c r="DSQ363" s="1"/>
      <c r="DSR363" s="1"/>
      <c r="DSS363" s="1"/>
      <c r="DST363" s="1"/>
      <c r="DSU363" s="1"/>
      <c r="DSV363" s="1"/>
      <c r="DSW363" s="1"/>
      <c r="DSX363" s="1"/>
      <c r="DSY363" s="1"/>
      <c r="DSZ363" s="1"/>
      <c r="DTA363" s="1"/>
      <c r="DTB363" s="1"/>
      <c r="DTC363" s="1"/>
      <c r="DTD363" s="1"/>
      <c r="DTE363" s="1"/>
      <c r="DTF363" s="1"/>
      <c r="DTG363" s="1"/>
      <c r="DTH363" s="1"/>
      <c r="DTI363" s="1"/>
      <c r="DTJ363" s="1"/>
      <c r="DTK363" s="1"/>
      <c r="DTL363" s="1"/>
      <c r="DTM363" s="1"/>
      <c r="DTN363" s="1"/>
      <c r="DTO363" s="1"/>
      <c r="DTP363" s="1"/>
      <c r="DTQ363" s="1"/>
      <c r="DTR363" s="1"/>
      <c r="DTS363" s="1"/>
      <c r="DTT363" s="1"/>
      <c r="DTU363" s="1"/>
      <c r="DTV363" s="1"/>
      <c r="DTW363" s="1"/>
      <c r="DTX363" s="1"/>
      <c r="DTY363" s="1"/>
      <c r="DTZ363" s="1"/>
      <c r="DUA363" s="1"/>
      <c r="DUB363" s="1"/>
      <c r="DUC363" s="1"/>
      <c r="DUD363" s="1"/>
      <c r="DUE363" s="1"/>
      <c r="DUF363" s="1"/>
      <c r="DUG363" s="1"/>
      <c r="DUH363" s="1"/>
      <c r="DUI363" s="1"/>
      <c r="DUJ363" s="1"/>
      <c r="DUK363" s="1"/>
      <c r="DUL363" s="1"/>
      <c r="DUM363" s="1"/>
      <c r="DUN363" s="1"/>
      <c r="DUO363" s="1"/>
      <c r="DUP363" s="1"/>
      <c r="DUQ363" s="1"/>
      <c r="DUR363" s="1"/>
      <c r="DUS363" s="1"/>
      <c r="DUT363" s="1"/>
      <c r="DUU363" s="1"/>
      <c r="DUV363" s="1"/>
      <c r="DUW363" s="1"/>
      <c r="DUX363" s="1"/>
      <c r="DUY363" s="1"/>
      <c r="DUZ363" s="1"/>
      <c r="DVA363" s="1"/>
      <c r="DVB363" s="1"/>
      <c r="DVC363" s="1"/>
      <c r="DVD363" s="1"/>
      <c r="DVE363" s="1"/>
      <c r="DVF363" s="1"/>
      <c r="DVG363" s="1"/>
      <c r="DVH363" s="1"/>
      <c r="DVI363" s="1"/>
      <c r="DVJ363" s="1"/>
      <c r="DVK363" s="1"/>
      <c r="DVL363" s="1"/>
      <c r="DVM363" s="1"/>
      <c r="DVN363" s="1"/>
      <c r="DVO363" s="1"/>
      <c r="DVP363" s="1"/>
      <c r="DVQ363" s="1"/>
      <c r="DVR363" s="1"/>
      <c r="DVS363" s="1"/>
      <c r="DVT363" s="1"/>
      <c r="DVU363" s="1"/>
      <c r="DVV363" s="1"/>
      <c r="DVW363" s="1"/>
      <c r="DVX363" s="1"/>
      <c r="DVY363" s="1"/>
      <c r="DVZ363" s="1"/>
      <c r="DWA363" s="1"/>
      <c r="DWB363" s="1"/>
      <c r="DWC363" s="1"/>
      <c r="DWD363" s="1"/>
      <c r="DWE363" s="1"/>
      <c r="DWF363" s="1"/>
      <c r="DWG363" s="1"/>
      <c r="DWH363" s="1"/>
      <c r="DWI363" s="1"/>
      <c r="DWJ363" s="1"/>
      <c r="DWK363" s="1"/>
      <c r="DWL363" s="1"/>
      <c r="DWM363" s="1"/>
      <c r="DWN363" s="1"/>
      <c r="DWO363" s="1"/>
      <c r="DWP363" s="1"/>
      <c r="DWQ363" s="1"/>
      <c r="DWR363" s="1"/>
      <c r="DWS363" s="1"/>
      <c r="DWT363" s="1"/>
      <c r="DWU363" s="1"/>
      <c r="DWV363" s="1"/>
      <c r="DWW363" s="1"/>
      <c r="DWX363" s="1"/>
      <c r="DWY363" s="1"/>
      <c r="DWZ363" s="1"/>
      <c r="DXA363" s="1"/>
      <c r="DXB363" s="1"/>
      <c r="DXC363" s="1"/>
      <c r="DXD363" s="1"/>
      <c r="DXE363" s="1"/>
      <c r="DXF363" s="1"/>
      <c r="DXG363" s="1"/>
      <c r="DXH363" s="1"/>
      <c r="DXI363" s="1"/>
      <c r="DXJ363" s="1"/>
      <c r="DXK363" s="1"/>
      <c r="DXL363" s="1"/>
      <c r="DXM363" s="1"/>
      <c r="DXN363" s="1"/>
      <c r="DXO363" s="1"/>
      <c r="DXP363" s="1"/>
      <c r="DXQ363" s="1"/>
      <c r="DXR363" s="1"/>
      <c r="DXS363" s="1"/>
      <c r="DXT363" s="1"/>
      <c r="DXU363" s="1"/>
      <c r="DXV363" s="1"/>
      <c r="DXW363" s="1"/>
      <c r="DXX363" s="1"/>
      <c r="DXY363" s="1"/>
      <c r="DXZ363" s="1"/>
      <c r="DYA363" s="1"/>
      <c r="DYB363" s="1"/>
      <c r="DYC363" s="1"/>
      <c r="DYD363" s="1"/>
      <c r="DYE363" s="1"/>
      <c r="DYF363" s="1"/>
      <c r="DYG363" s="1"/>
      <c r="DYH363" s="1"/>
      <c r="DYI363" s="1"/>
      <c r="DYJ363" s="1"/>
      <c r="DYK363" s="1"/>
      <c r="DYL363" s="1"/>
      <c r="DYM363" s="1"/>
      <c r="DYN363" s="1"/>
      <c r="DYO363" s="1"/>
      <c r="DYP363" s="1"/>
      <c r="DYQ363" s="1"/>
      <c r="DYR363" s="1"/>
      <c r="DYS363" s="1"/>
      <c r="DYT363" s="1"/>
      <c r="DYU363" s="1"/>
      <c r="DYV363" s="1"/>
      <c r="DYW363" s="1"/>
      <c r="DYX363" s="1"/>
      <c r="DYY363" s="1"/>
      <c r="DYZ363" s="1"/>
      <c r="DZA363" s="1"/>
      <c r="DZB363" s="1"/>
      <c r="DZC363" s="1"/>
      <c r="DZD363" s="1"/>
      <c r="DZE363" s="1"/>
      <c r="DZF363" s="1"/>
      <c r="DZG363" s="1"/>
      <c r="DZH363" s="1"/>
      <c r="DZI363" s="1"/>
      <c r="DZJ363" s="1"/>
      <c r="DZK363" s="1"/>
      <c r="DZL363" s="1"/>
      <c r="DZM363" s="1"/>
      <c r="DZN363" s="1"/>
      <c r="DZO363" s="1"/>
      <c r="DZP363" s="1"/>
      <c r="DZQ363" s="1"/>
      <c r="DZR363" s="1"/>
      <c r="DZS363" s="1"/>
      <c r="DZT363" s="1"/>
      <c r="DZU363" s="1"/>
      <c r="DZV363" s="1"/>
      <c r="DZW363" s="1"/>
      <c r="DZX363" s="1"/>
      <c r="DZY363" s="1"/>
      <c r="DZZ363" s="1"/>
      <c r="EAA363" s="1"/>
      <c r="EAB363" s="1"/>
      <c r="EAC363" s="1"/>
      <c r="EAD363" s="1"/>
      <c r="EAE363" s="1"/>
      <c r="EAF363" s="1"/>
      <c r="EAG363" s="1"/>
      <c r="EAH363" s="1"/>
      <c r="EAI363" s="1"/>
      <c r="EAJ363" s="1"/>
      <c r="EAK363" s="1"/>
      <c r="EAL363" s="1"/>
      <c r="EAM363" s="1"/>
      <c r="EAN363" s="1"/>
      <c r="EAO363" s="1"/>
      <c r="EAP363" s="1"/>
      <c r="EAQ363" s="1"/>
      <c r="EAR363" s="1"/>
      <c r="EAS363" s="1"/>
      <c r="EAT363" s="1"/>
      <c r="EAU363" s="1"/>
      <c r="EAV363" s="1"/>
      <c r="EAW363" s="1"/>
      <c r="EAX363" s="1"/>
      <c r="EAY363" s="1"/>
      <c r="EAZ363" s="1"/>
      <c r="EBA363" s="1"/>
      <c r="EBB363" s="1"/>
      <c r="EBC363" s="1"/>
      <c r="EBD363" s="1"/>
      <c r="EBE363" s="1"/>
      <c r="EBF363" s="1"/>
      <c r="EBG363" s="1"/>
      <c r="EBH363" s="1"/>
      <c r="EBI363" s="1"/>
      <c r="EBJ363" s="1"/>
      <c r="EBK363" s="1"/>
      <c r="EBL363" s="1"/>
      <c r="EBM363" s="1"/>
      <c r="EBN363" s="1"/>
      <c r="EBO363" s="1"/>
      <c r="EBP363" s="1"/>
      <c r="EBQ363" s="1"/>
      <c r="EBR363" s="1"/>
      <c r="EBS363" s="1"/>
      <c r="EBT363" s="1"/>
      <c r="EBU363" s="1"/>
      <c r="EBV363" s="1"/>
      <c r="EBW363" s="1"/>
      <c r="EBX363" s="1"/>
      <c r="EBY363" s="1"/>
      <c r="EBZ363" s="1"/>
      <c r="ECA363" s="1"/>
      <c r="ECB363" s="1"/>
      <c r="ECC363" s="1"/>
      <c r="ECD363" s="1"/>
      <c r="ECE363" s="1"/>
      <c r="ECF363" s="1"/>
      <c r="ECG363" s="1"/>
      <c r="ECH363" s="1"/>
      <c r="ECI363" s="1"/>
      <c r="ECJ363" s="1"/>
      <c r="ECK363" s="1"/>
      <c r="ECL363" s="1"/>
      <c r="ECM363" s="1"/>
      <c r="ECN363" s="1"/>
      <c r="ECO363" s="1"/>
      <c r="ECP363" s="1"/>
      <c r="ECQ363" s="1"/>
      <c r="ECR363" s="1"/>
      <c r="ECS363" s="1"/>
      <c r="ECT363" s="1"/>
      <c r="ECU363" s="1"/>
      <c r="ECV363" s="1"/>
      <c r="ECW363" s="1"/>
      <c r="ECX363" s="1"/>
      <c r="ECY363" s="1"/>
      <c r="ECZ363" s="1"/>
      <c r="EDA363" s="1"/>
      <c r="EDB363" s="1"/>
      <c r="EDC363" s="1"/>
      <c r="EDD363" s="1"/>
      <c r="EDE363" s="1"/>
      <c r="EDF363" s="1"/>
      <c r="EDG363" s="1"/>
      <c r="EDH363" s="1"/>
      <c r="EDI363" s="1"/>
      <c r="EDJ363" s="1"/>
      <c r="EDK363" s="1"/>
      <c r="EDL363" s="1"/>
      <c r="EDM363" s="1"/>
      <c r="EDN363" s="1"/>
      <c r="EDO363" s="1"/>
      <c r="EDP363" s="1"/>
      <c r="EDQ363" s="1"/>
      <c r="EDR363" s="1"/>
      <c r="EDS363" s="1"/>
      <c r="EDT363" s="1"/>
      <c r="EDU363" s="1"/>
      <c r="EDV363" s="1"/>
      <c r="EDW363" s="1"/>
      <c r="EDX363" s="1"/>
      <c r="EDY363" s="1"/>
      <c r="EDZ363" s="1"/>
      <c r="EEA363" s="1"/>
      <c r="EEB363" s="1"/>
      <c r="EEC363" s="1"/>
      <c r="EED363" s="1"/>
      <c r="EEE363" s="1"/>
      <c r="EEF363" s="1"/>
      <c r="EEG363" s="1"/>
      <c r="EEH363" s="1"/>
      <c r="EEI363" s="1"/>
      <c r="EEJ363" s="1"/>
      <c r="EEK363" s="1"/>
      <c r="EEL363" s="1"/>
      <c r="EEM363" s="1"/>
      <c r="EEN363" s="1"/>
      <c r="EEO363" s="1"/>
      <c r="EEP363" s="1"/>
      <c r="EEQ363" s="1"/>
      <c r="EER363" s="1"/>
      <c r="EES363" s="1"/>
      <c r="EET363" s="1"/>
      <c r="EEU363" s="1"/>
      <c r="EEV363" s="1"/>
      <c r="EEW363" s="1"/>
      <c r="EEX363" s="1"/>
      <c r="EEY363" s="1"/>
      <c r="EEZ363" s="1"/>
      <c r="EFA363" s="1"/>
      <c r="EFB363" s="1"/>
      <c r="EFC363" s="1"/>
      <c r="EFD363" s="1"/>
      <c r="EFE363" s="1"/>
      <c r="EFF363" s="1"/>
      <c r="EFG363" s="1"/>
      <c r="EFH363" s="1"/>
      <c r="EFI363" s="1"/>
      <c r="EFJ363" s="1"/>
      <c r="EFK363" s="1"/>
      <c r="EFL363" s="1"/>
      <c r="EFM363" s="1"/>
      <c r="EFN363" s="1"/>
      <c r="EFO363" s="1"/>
      <c r="EFP363" s="1"/>
      <c r="EFQ363" s="1"/>
      <c r="EFR363" s="1"/>
      <c r="EFS363" s="1"/>
      <c r="EFT363" s="1"/>
      <c r="EFU363" s="1"/>
      <c r="EFV363" s="1"/>
      <c r="EFW363" s="1"/>
      <c r="EFX363" s="1"/>
      <c r="EFY363" s="1"/>
      <c r="EFZ363" s="1"/>
      <c r="EGA363" s="1"/>
      <c r="EGB363" s="1"/>
      <c r="EGC363" s="1"/>
      <c r="EGD363" s="1"/>
      <c r="EGE363" s="1"/>
      <c r="EGF363" s="1"/>
      <c r="EGG363" s="1"/>
      <c r="EGH363" s="1"/>
      <c r="EGI363" s="1"/>
      <c r="EGJ363" s="1"/>
      <c r="EGK363" s="1"/>
      <c r="EGL363" s="1"/>
      <c r="EGM363" s="1"/>
      <c r="EGN363" s="1"/>
      <c r="EGO363" s="1"/>
      <c r="EGP363" s="1"/>
      <c r="EGQ363" s="1"/>
      <c r="EGR363" s="1"/>
      <c r="EGS363" s="1"/>
      <c r="EGT363" s="1"/>
      <c r="EGU363" s="1"/>
      <c r="EGV363" s="1"/>
      <c r="EGW363" s="1"/>
      <c r="EGX363" s="1"/>
      <c r="EGY363" s="1"/>
      <c r="EGZ363" s="1"/>
      <c r="EHA363" s="1"/>
      <c r="EHB363" s="1"/>
      <c r="EHC363" s="1"/>
      <c r="EHD363" s="1"/>
      <c r="EHE363" s="1"/>
      <c r="EHF363" s="1"/>
      <c r="EHG363" s="1"/>
      <c r="EHH363" s="1"/>
      <c r="EHI363" s="1"/>
      <c r="EHJ363" s="1"/>
      <c r="EHK363" s="1"/>
      <c r="EHL363" s="1"/>
      <c r="EHM363" s="1"/>
      <c r="EHN363" s="1"/>
      <c r="EHO363" s="1"/>
      <c r="EHP363" s="1"/>
      <c r="EHQ363" s="1"/>
      <c r="EHR363" s="1"/>
      <c r="EHS363" s="1"/>
      <c r="EHT363" s="1"/>
      <c r="EHU363" s="1"/>
      <c r="EHV363" s="1"/>
      <c r="EHW363" s="1"/>
      <c r="EHX363" s="1"/>
      <c r="EHY363" s="1"/>
      <c r="EHZ363" s="1"/>
      <c r="EIA363" s="1"/>
      <c r="EIB363" s="1"/>
      <c r="EIC363" s="1"/>
      <c r="EID363" s="1"/>
      <c r="EIE363" s="1"/>
      <c r="EIF363" s="1"/>
      <c r="EIG363" s="1"/>
      <c r="EIH363" s="1"/>
      <c r="EII363" s="1"/>
      <c r="EIJ363" s="1"/>
      <c r="EIK363" s="1"/>
      <c r="EIL363" s="1"/>
      <c r="EIM363" s="1"/>
      <c r="EIN363" s="1"/>
      <c r="EIO363" s="1"/>
      <c r="EIP363" s="1"/>
      <c r="EIQ363" s="1"/>
      <c r="EIR363" s="1"/>
      <c r="EIS363" s="1"/>
      <c r="EIT363" s="1"/>
      <c r="EIU363" s="1"/>
      <c r="EIV363" s="1"/>
      <c r="EIW363" s="1"/>
      <c r="EIX363" s="1"/>
      <c r="EIY363" s="1"/>
      <c r="EIZ363" s="1"/>
      <c r="EJA363" s="1"/>
      <c r="EJB363" s="1"/>
      <c r="EJC363" s="1"/>
      <c r="EJD363" s="1"/>
      <c r="EJE363" s="1"/>
      <c r="EJF363" s="1"/>
      <c r="EJG363" s="1"/>
      <c r="EJH363" s="1"/>
      <c r="EJI363" s="1"/>
      <c r="EJJ363" s="1"/>
      <c r="EJK363" s="1"/>
      <c r="EJL363" s="1"/>
      <c r="EJM363" s="1"/>
      <c r="EJN363" s="1"/>
      <c r="EJO363" s="1"/>
      <c r="EJP363" s="1"/>
      <c r="EJQ363" s="1"/>
      <c r="EJR363" s="1"/>
      <c r="EJS363" s="1"/>
      <c r="EJT363" s="1"/>
      <c r="EJU363" s="1"/>
      <c r="EJV363" s="1"/>
      <c r="EJW363" s="1"/>
      <c r="EJX363" s="1"/>
      <c r="EJY363" s="1"/>
      <c r="EJZ363" s="1"/>
      <c r="EKA363" s="1"/>
      <c r="EKB363" s="1"/>
      <c r="EKC363" s="1"/>
      <c r="EKD363" s="1"/>
      <c r="EKE363" s="1"/>
      <c r="EKF363" s="1"/>
      <c r="EKG363" s="1"/>
      <c r="EKH363" s="1"/>
      <c r="EKI363" s="1"/>
      <c r="EKJ363" s="1"/>
      <c r="EKK363" s="1"/>
      <c r="EKL363" s="1"/>
      <c r="EKM363" s="1"/>
      <c r="EKN363" s="1"/>
      <c r="EKO363" s="1"/>
      <c r="EKP363" s="1"/>
      <c r="EKQ363" s="1"/>
      <c r="EKR363" s="1"/>
      <c r="EKS363" s="1"/>
      <c r="EKT363" s="1"/>
      <c r="EKU363" s="1"/>
      <c r="EKV363" s="1"/>
      <c r="EKW363" s="1"/>
      <c r="EKX363" s="1"/>
      <c r="EKY363" s="1"/>
      <c r="EKZ363" s="1"/>
      <c r="ELA363" s="1"/>
      <c r="ELB363" s="1"/>
      <c r="ELC363" s="1"/>
      <c r="ELD363" s="1"/>
      <c r="ELE363" s="1"/>
      <c r="ELF363" s="1"/>
      <c r="ELG363" s="1"/>
      <c r="ELH363" s="1"/>
      <c r="ELI363" s="1"/>
      <c r="ELJ363" s="1"/>
      <c r="ELK363" s="1"/>
      <c r="ELL363" s="1"/>
      <c r="ELM363" s="1"/>
      <c r="ELN363" s="1"/>
      <c r="ELO363" s="1"/>
      <c r="ELP363" s="1"/>
      <c r="ELQ363" s="1"/>
      <c r="ELR363" s="1"/>
      <c r="ELS363" s="1"/>
      <c r="ELT363" s="1"/>
      <c r="ELU363" s="1"/>
      <c r="ELV363" s="1"/>
      <c r="ELW363" s="1"/>
      <c r="ELX363" s="1"/>
      <c r="ELY363" s="1"/>
      <c r="ELZ363" s="1"/>
      <c r="EMA363" s="1"/>
      <c r="EMB363" s="1"/>
      <c r="EMC363" s="1"/>
      <c r="EMD363" s="1"/>
      <c r="EME363" s="1"/>
      <c r="EMF363" s="1"/>
      <c r="EMG363" s="1"/>
      <c r="EMH363" s="1"/>
      <c r="EMI363" s="1"/>
      <c r="EMJ363" s="1"/>
      <c r="EMK363" s="1"/>
      <c r="EML363" s="1"/>
      <c r="EMM363" s="1"/>
      <c r="EMN363" s="1"/>
      <c r="EMO363" s="1"/>
      <c r="EMP363" s="1"/>
      <c r="EMQ363" s="1"/>
      <c r="EMR363" s="1"/>
      <c r="EMS363" s="1"/>
      <c r="EMT363" s="1"/>
      <c r="EMU363" s="1"/>
      <c r="EMV363" s="1"/>
      <c r="EMW363" s="1"/>
      <c r="EMX363" s="1"/>
      <c r="EMY363" s="1"/>
      <c r="EMZ363" s="1"/>
      <c r="ENA363" s="1"/>
      <c r="ENB363" s="1"/>
      <c r="ENC363" s="1"/>
      <c r="END363" s="1"/>
      <c r="ENE363" s="1"/>
      <c r="ENF363" s="1"/>
      <c r="ENG363" s="1"/>
      <c r="ENH363" s="1"/>
      <c r="ENI363" s="1"/>
      <c r="ENJ363" s="1"/>
      <c r="ENK363" s="1"/>
      <c r="ENL363" s="1"/>
      <c r="ENM363" s="1"/>
      <c r="ENN363" s="1"/>
      <c r="ENO363" s="1"/>
      <c r="ENP363" s="1"/>
      <c r="ENQ363" s="1"/>
      <c r="ENR363" s="1"/>
      <c r="ENS363" s="1"/>
      <c r="ENT363" s="1"/>
      <c r="ENU363" s="1"/>
      <c r="ENV363" s="1"/>
      <c r="ENW363" s="1"/>
      <c r="ENX363" s="1"/>
      <c r="ENY363" s="1"/>
      <c r="ENZ363" s="1"/>
      <c r="EOA363" s="1"/>
      <c r="EOB363" s="1"/>
      <c r="EOC363" s="1"/>
      <c r="EOD363" s="1"/>
      <c r="EOE363" s="1"/>
      <c r="EOF363" s="1"/>
      <c r="EOG363" s="1"/>
      <c r="EOH363" s="1"/>
      <c r="EOI363" s="1"/>
      <c r="EOJ363" s="1"/>
      <c r="EOK363" s="1"/>
      <c r="EOL363" s="1"/>
      <c r="EOM363" s="1"/>
      <c r="EON363" s="1"/>
      <c r="EOO363" s="1"/>
      <c r="EOP363" s="1"/>
      <c r="EOQ363" s="1"/>
      <c r="EOR363" s="1"/>
      <c r="EOS363" s="1"/>
      <c r="EOT363" s="1"/>
      <c r="EOU363" s="1"/>
      <c r="EOV363" s="1"/>
      <c r="EOW363" s="1"/>
      <c r="EOX363" s="1"/>
      <c r="EOY363" s="1"/>
      <c r="EOZ363" s="1"/>
      <c r="EPA363" s="1"/>
      <c r="EPB363" s="1"/>
      <c r="EPC363" s="1"/>
      <c r="EPD363" s="1"/>
      <c r="EPE363" s="1"/>
      <c r="EPF363" s="1"/>
      <c r="EPG363" s="1"/>
      <c r="EPH363" s="1"/>
      <c r="EPI363" s="1"/>
      <c r="EPJ363" s="1"/>
      <c r="EPK363" s="1"/>
      <c r="EPL363" s="1"/>
      <c r="EPM363" s="1"/>
      <c r="EPN363" s="1"/>
      <c r="EPO363" s="1"/>
      <c r="EPP363" s="1"/>
      <c r="EPQ363" s="1"/>
      <c r="EPR363" s="1"/>
      <c r="EPS363" s="1"/>
      <c r="EPT363" s="1"/>
      <c r="EPU363" s="1"/>
      <c r="EPV363" s="1"/>
      <c r="EPW363" s="1"/>
      <c r="EPX363" s="1"/>
      <c r="EPY363" s="1"/>
      <c r="EPZ363" s="1"/>
      <c r="EQA363" s="1"/>
      <c r="EQB363" s="1"/>
      <c r="EQC363" s="1"/>
      <c r="EQD363" s="1"/>
      <c r="EQE363" s="1"/>
      <c r="EQF363" s="1"/>
      <c r="EQG363" s="1"/>
      <c r="EQH363" s="1"/>
      <c r="EQI363" s="1"/>
      <c r="EQJ363" s="1"/>
      <c r="EQK363" s="1"/>
      <c r="EQL363" s="1"/>
      <c r="EQM363" s="1"/>
      <c r="EQN363" s="1"/>
      <c r="EQO363" s="1"/>
      <c r="EQP363" s="1"/>
      <c r="EQQ363" s="1"/>
      <c r="EQR363" s="1"/>
      <c r="EQS363" s="1"/>
      <c r="EQT363" s="1"/>
      <c r="EQU363" s="1"/>
      <c r="EQV363" s="1"/>
      <c r="EQW363" s="1"/>
      <c r="EQX363" s="1"/>
      <c r="EQY363" s="1"/>
      <c r="EQZ363" s="1"/>
      <c r="ERA363" s="1"/>
      <c r="ERB363" s="1"/>
      <c r="ERC363" s="1"/>
      <c r="ERD363" s="1"/>
      <c r="ERE363" s="1"/>
      <c r="ERF363" s="1"/>
      <c r="ERG363" s="1"/>
      <c r="ERH363" s="1"/>
      <c r="ERI363" s="1"/>
      <c r="ERJ363" s="1"/>
      <c r="ERK363" s="1"/>
      <c r="ERL363" s="1"/>
      <c r="ERM363" s="1"/>
      <c r="ERN363" s="1"/>
      <c r="ERO363" s="1"/>
      <c r="ERP363" s="1"/>
      <c r="ERQ363" s="1"/>
      <c r="ERR363" s="1"/>
      <c r="ERS363" s="1"/>
      <c r="ERT363" s="1"/>
      <c r="ERU363" s="1"/>
      <c r="ERV363" s="1"/>
      <c r="ERW363" s="1"/>
      <c r="ERX363" s="1"/>
      <c r="ERY363" s="1"/>
      <c r="ERZ363" s="1"/>
      <c r="ESA363" s="1"/>
      <c r="ESB363" s="1"/>
      <c r="ESC363" s="1"/>
      <c r="ESD363" s="1"/>
      <c r="ESE363" s="1"/>
      <c r="ESF363" s="1"/>
      <c r="ESG363" s="1"/>
      <c r="ESH363" s="1"/>
      <c r="ESI363" s="1"/>
      <c r="ESJ363" s="1"/>
      <c r="ESK363" s="1"/>
      <c r="ESL363" s="1"/>
      <c r="ESM363" s="1"/>
      <c r="ESN363" s="1"/>
      <c r="ESO363" s="1"/>
      <c r="ESP363" s="1"/>
      <c r="ESQ363" s="1"/>
      <c r="ESR363" s="1"/>
      <c r="ESS363" s="1"/>
      <c r="EST363" s="1"/>
      <c r="ESU363" s="1"/>
      <c r="ESV363" s="1"/>
      <c r="ESW363" s="1"/>
      <c r="ESX363" s="1"/>
      <c r="ESY363" s="1"/>
      <c r="ESZ363" s="1"/>
      <c r="ETA363" s="1"/>
      <c r="ETB363" s="1"/>
      <c r="ETC363" s="1"/>
      <c r="ETD363" s="1"/>
      <c r="ETE363" s="1"/>
      <c r="ETF363" s="1"/>
      <c r="ETG363" s="1"/>
      <c r="ETH363" s="1"/>
      <c r="ETI363" s="1"/>
      <c r="ETJ363" s="1"/>
      <c r="ETK363" s="1"/>
      <c r="ETL363" s="1"/>
      <c r="ETM363" s="1"/>
      <c r="ETN363" s="1"/>
      <c r="ETO363" s="1"/>
      <c r="ETP363" s="1"/>
      <c r="ETQ363" s="1"/>
      <c r="ETR363" s="1"/>
      <c r="ETS363" s="1"/>
      <c r="ETT363" s="1"/>
      <c r="ETU363" s="1"/>
      <c r="ETV363" s="1"/>
      <c r="ETW363" s="1"/>
      <c r="ETX363" s="1"/>
      <c r="ETY363" s="1"/>
      <c r="ETZ363" s="1"/>
      <c r="EUA363" s="1"/>
      <c r="EUB363" s="1"/>
      <c r="EUC363" s="1"/>
      <c r="EUD363" s="1"/>
      <c r="EUE363" s="1"/>
      <c r="EUF363" s="1"/>
      <c r="EUG363" s="1"/>
      <c r="EUH363" s="1"/>
      <c r="EUI363" s="1"/>
      <c r="EUJ363" s="1"/>
      <c r="EUK363" s="1"/>
      <c r="EUL363" s="1"/>
      <c r="EUM363" s="1"/>
      <c r="EUN363" s="1"/>
      <c r="EUO363" s="1"/>
      <c r="EUP363" s="1"/>
      <c r="EUQ363" s="1"/>
      <c r="EUR363" s="1"/>
      <c r="EUS363" s="1"/>
      <c r="EUT363" s="1"/>
      <c r="EUU363" s="1"/>
      <c r="EUV363" s="1"/>
      <c r="EUW363" s="1"/>
      <c r="EUX363" s="1"/>
      <c r="EUY363" s="1"/>
      <c r="EUZ363" s="1"/>
      <c r="EVA363" s="1"/>
      <c r="EVB363" s="1"/>
      <c r="EVC363" s="1"/>
      <c r="EVD363" s="1"/>
      <c r="EVE363" s="1"/>
      <c r="EVF363" s="1"/>
      <c r="EVG363" s="1"/>
      <c r="EVH363" s="1"/>
      <c r="EVI363" s="1"/>
      <c r="EVJ363" s="1"/>
      <c r="EVK363" s="1"/>
      <c r="EVL363" s="1"/>
      <c r="EVM363" s="1"/>
      <c r="EVN363" s="1"/>
      <c r="EVO363" s="1"/>
      <c r="EVP363" s="1"/>
      <c r="EVQ363" s="1"/>
      <c r="EVR363" s="1"/>
      <c r="EVS363" s="1"/>
      <c r="EVT363" s="1"/>
      <c r="EVU363" s="1"/>
      <c r="EVV363" s="1"/>
      <c r="EVW363" s="1"/>
      <c r="EVX363" s="1"/>
      <c r="EVY363" s="1"/>
      <c r="EVZ363" s="1"/>
      <c r="EWA363" s="1"/>
      <c r="EWB363" s="1"/>
      <c r="EWC363" s="1"/>
      <c r="EWD363" s="1"/>
      <c r="EWE363" s="1"/>
      <c r="EWF363" s="1"/>
      <c r="EWG363" s="1"/>
      <c r="EWH363" s="1"/>
      <c r="EWI363" s="1"/>
      <c r="EWJ363" s="1"/>
      <c r="EWK363" s="1"/>
      <c r="EWL363" s="1"/>
      <c r="EWM363" s="1"/>
      <c r="EWN363" s="1"/>
      <c r="EWO363" s="1"/>
      <c r="EWP363" s="1"/>
      <c r="EWQ363" s="1"/>
      <c r="EWR363" s="1"/>
      <c r="EWS363" s="1"/>
      <c r="EWT363" s="1"/>
      <c r="EWU363" s="1"/>
      <c r="EWV363" s="1"/>
      <c r="EWW363" s="1"/>
      <c r="EWX363" s="1"/>
      <c r="EWY363" s="1"/>
      <c r="EWZ363" s="1"/>
      <c r="EXA363" s="1"/>
      <c r="EXB363" s="1"/>
      <c r="EXC363" s="1"/>
      <c r="EXD363" s="1"/>
      <c r="EXE363" s="1"/>
      <c r="EXF363" s="1"/>
      <c r="EXG363" s="1"/>
      <c r="EXH363" s="1"/>
      <c r="EXI363" s="1"/>
      <c r="EXJ363" s="1"/>
      <c r="EXK363" s="1"/>
      <c r="EXL363" s="1"/>
      <c r="EXM363" s="1"/>
      <c r="EXN363" s="1"/>
      <c r="EXO363" s="1"/>
      <c r="EXP363" s="1"/>
      <c r="EXQ363" s="1"/>
      <c r="EXR363" s="1"/>
      <c r="EXS363" s="1"/>
      <c r="EXT363" s="1"/>
      <c r="EXU363" s="1"/>
      <c r="EXV363" s="1"/>
      <c r="EXW363" s="1"/>
      <c r="EXX363" s="1"/>
      <c r="EXY363" s="1"/>
      <c r="EXZ363" s="1"/>
      <c r="EYA363" s="1"/>
      <c r="EYB363" s="1"/>
      <c r="EYC363" s="1"/>
      <c r="EYD363" s="1"/>
      <c r="EYE363" s="1"/>
      <c r="EYF363" s="1"/>
      <c r="EYG363" s="1"/>
      <c r="EYH363" s="1"/>
      <c r="EYI363" s="1"/>
      <c r="EYJ363" s="1"/>
      <c r="EYK363" s="1"/>
      <c r="EYL363" s="1"/>
      <c r="EYM363" s="1"/>
      <c r="EYN363" s="1"/>
      <c r="EYO363" s="1"/>
      <c r="EYP363" s="1"/>
      <c r="EYQ363" s="1"/>
      <c r="EYR363" s="1"/>
      <c r="EYS363" s="1"/>
      <c r="EYT363" s="1"/>
      <c r="EYU363" s="1"/>
      <c r="EYV363" s="1"/>
      <c r="EYW363" s="1"/>
      <c r="EYX363" s="1"/>
      <c r="EYY363" s="1"/>
      <c r="EYZ363" s="1"/>
      <c r="EZA363" s="1"/>
      <c r="EZB363" s="1"/>
      <c r="EZC363" s="1"/>
      <c r="EZD363" s="1"/>
      <c r="EZE363" s="1"/>
      <c r="EZF363" s="1"/>
      <c r="EZG363" s="1"/>
      <c r="EZH363" s="1"/>
      <c r="EZI363" s="1"/>
      <c r="EZJ363" s="1"/>
      <c r="EZK363" s="1"/>
      <c r="EZL363" s="1"/>
      <c r="EZM363" s="1"/>
      <c r="EZN363" s="1"/>
      <c r="EZO363" s="1"/>
      <c r="EZP363" s="1"/>
      <c r="EZQ363" s="1"/>
      <c r="EZR363" s="1"/>
      <c r="EZS363" s="1"/>
      <c r="EZT363" s="1"/>
      <c r="EZU363" s="1"/>
      <c r="EZV363" s="1"/>
      <c r="EZW363" s="1"/>
      <c r="EZX363" s="1"/>
      <c r="EZY363" s="1"/>
      <c r="EZZ363" s="1"/>
      <c r="FAA363" s="1"/>
      <c r="FAB363" s="1"/>
      <c r="FAC363" s="1"/>
      <c r="FAD363" s="1"/>
      <c r="FAE363" s="1"/>
      <c r="FAF363" s="1"/>
      <c r="FAG363" s="1"/>
      <c r="FAH363" s="1"/>
      <c r="FAI363" s="1"/>
      <c r="FAJ363" s="1"/>
      <c r="FAK363" s="1"/>
      <c r="FAL363" s="1"/>
      <c r="FAM363" s="1"/>
      <c r="FAN363" s="1"/>
      <c r="FAO363" s="1"/>
      <c r="FAP363" s="1"/>
      <c r="FAQ363" s="1"/>
      <c r="FAR363" s="1"/>
      <c r="FAS363" s="1"/>
      <c r="FAT363" s="1"/>
      <c r="FAU363" s="1"/>
      <c r="FAV363" s="1"/>
      <c r="FAW363" s="1"/>
      <c r="FAX363" s="1"/>
      <c r="FAY363" s="1"/>
      <c r="FAZ363" s="1"/>
      <c r="FBA363" s="1"/>
      <c r="FBB363" s="1"/>
      <c r="FBC363" s="1"/>
      <c r="FBD363" s="1"/>
      <c r="FBE363" s="1"/>
      <c r="FBF363" s="1"/>
      <c r="FBG363" s="1"/>
      <c r="FBH363" s="1"/>
      <c r="FBI363" s="1"/>
      <c r="FBJ363" s="1"/>
      <c r="FBK363" s="1"/>
      <c r="FBL363" s="1"/>
      <c r="FBM363" s="1"/>
      <c r="FBN363" s="1"/>
      <c r="FBO363" s="1"/>
      <c r="FBP363" s="1"/>
      <c r="FBQ363" s="1"/>
      <c r="FBR363" s="1"/>
      <c r="FBS363" s="1"/>
      <c r="FBT363" s="1"/>
      <c r="FBU363" s="1"/>
      <c r="FBV363" s="1"/>
      <c r="FBW363" s="1"/>
      <c r="FBX363" s="1"/>
      <c r="FBY363" s="1"/>
      <c r="FBZ363" s="1"/>
      <c r="FCA363" s="1"/>
      <c r="FCB363" s="1"/>
      <c r="FCC363" s="1"/>
      <c r="FCD363" s="1"/>
      <c r="FCE363" s="1"/>
      <c r="FCF363" s="1"/>
      <c r="FCG363" s="1"/>
      <c r="FCH363" s="1"/>
      <c r="FCI363" s="1"/>
      <c r="FCJ363" s="1"/>
      <c r="FCK363" s="1"/>
      <c r="FCL363" s="1"/>
      <c r="FCM363" s="1"/>
      <c r="FCN363" s="1"/>
      <c r="FCO363" s="1"/>
      <c r="FCP363" s="1"/>
      <c r="FCQ363" s="1"/>
      <c r="FCR363" s="1"/>
      <c r="FCS363" s="1"/>
      <c r="FCT363" s="1"/>
      <c r="FCU363" s="1"/>
      <c r="FCV363" s="1"/>
      <c r="FCW363" s="1"/>
      <c r="FCX363" s="1"/>
      <c r="FCY363" s="1"/>
      <c r="FCZ363" s="1"/>
      <c r="FDA363" s="1"/>
      <c r="FDB363" s="1"/>
      <c r="FDC363" s="1"/>
      <c r="FDD363" s="1"/>
      <c r="FDE363" s="1"/>
      <c r="FDF363" s="1"/>
      <c r="FDG363" s="1"/>
      <c r="FDH363" s="1"/>
      <c r="FDI363" s="1"/>
      <c r="FDJ363" s="1"/>
      <c r="FDK363" s="1"/>
      <c r="FDL363" s="1"/>
      <c r="FDM363" s="1"/>
      <c r="FDN363" s="1"/>
      <c r="FDO363" s="1"/>
      <c r="FDP363" s="1"/>
      <c r="FDQ363" s="1"/>
      <c r="FDR363" s="1"/>
      <c r="FDS363" s="1"/>
      <c r="FDT363" s="1"/>
      <c r="FDU363" s="1"/>
      <c r="FDV363" s="1"/>
      <c r="FDW363" s="1"/>
      <c r="FDX363" s="1"/>
      <c r="FDY363" s="1"/>
      <c r="FDZ363" s="1"/>
      <c r="FEA363" s="1"/>
      <c r="FEB363" s="1"/>
      <c r="FEC363" s="1"/>
      <c r="FED363" s="1"/>
      <c r="FEE363" s="1"/>
      <c r="FEF363" s="1"/>
      <c r="FEG363" s="1"/>
      <c r="FEH363" s="1"/>
      <c r="FEI363" s="1"/>
      <c r="FEJ363" s="1"/>
      <c r="FEK363" s="1"/>
      <c r="FEL363" s="1"/>
      <c r="FEM363" s="1"/>
      <c r="FEN363" s="1"/>
      <c r="FEO363" s="1"/>
      <c r="FEP363" s="1"/>
      <c r="FEQ363" s="1"/>
      <c r="FER363" s="1"/>
      <c r="FES363" s="1"/>
      <c r="FET363" s="1"/>
      <c r="FEU363" s="1"/>
      <c r="FEV363" s="1"/>
      <c r="FEW363" s="1"/>
      <c r="FEX363" s="1"/>
      <c r="FEY363" s="1"/>
      <c r="FEZ363" s="1"/>
      <c r="FFA363" s="1"/>
      <c r="FFB363" s="1"/>
      <c r="FFC363" s="1"/>
      <c r="FFD363" s="1"/>
      <c r="FFE363" s="1"/>
      <c r="FFF363" s="1"/>
      <c r="FFG363" s="1"/>
      <c r="FFH363" s="1"/>
      <c r="FFI363" s="1"/>
      <c r="FFJ363" s="1"/>
      <c r="FFK363" s="1"/>
      <c r="FFL363" s="1"/>
      <c r="FFM363" s="1"/>
      <c r="FFN363" s="1"/>
      <c r="FFO363" s="1"/>
      <c r="FFP363" s="1"/>
      <c r="FFQ363" s="1"/>
      <c r="FFR363" s="1"/>
      <c r="FFS363" s="1"/>
      <c r="FFT363" s="1"/>
      <c r="FFU363" s="1"/>
      <c r="FFV363" s="1"/>
      <c r="FFW363" s="1"/>
      <c r="FFX363" s="1"/>
      <c r="FFY363" s="1"/>
      <c r="FFZ363" s="1"/>
      <c r="FGA363" s="1"/>
      <c r="FGB363" s="1"/>
      <c r="FGC363" s="1"/>
      <c r="FGD363" s="1"/>
      <c r="FGE363" s="1"/>
      <c r="FGF363" s="1"/>
      <c r="FGG363" s="1"/>
      <c r="FGH363" s="1"/>
      <c r="FGI363" s="1"/>
      <c r="FGJ363" s="1"/>
      <c r="FGK363" s="1"/>
      <c r="FGL363" s="1"/>
      <c r="FGM363" s="1"/>
      <c r="FGN363" s="1"/>
      <c r="FGO363" s="1"/>
      <c r="FGP363" s="1"/>
      <c r="FGQ363" s="1"/>
      <c r="FGR363" s="1"/>
      <c r="FGS363" s="1"/>
      <c r="FGT363" s="1"/>
      <c r="FGU363" s="1"/>
      <c r="FGV363" s="1"/>
      <c r="FGW363" s="1"/>
      <c r="FGX363" s="1"/>
      <c r="FGY363" s="1"/>
      <c r="FGZ363" s="1"/>
      <c r="FHA363" s="1"/>
      <c r="FHB363" s="1"/>
      <c r="FHC363" s="1"/>
      <c r="FHD363" s="1"/>
      <c r="FHE363" s="1"/>
      <c r="FHF363" s="1"/>
      <c r="FHG363" s="1"/>
      <c r="FHH363" s="1"/>
      <c r="FHI363" s="1"/>
      <c r="FHJ363" s="1"/>
      <c r="FHK363" s="1"/>
      <c r="FHL363" s="1"/>
      <c r="FHM363" s="1"/>
      <c r="FHN363" s="1"/>
      <c r="FHO363" s="1"/>
      <c r="FHP363" s="1"/>
      <c r="FHQ363" s="1"/>
      <c r="FHR363" s="1"/>
      <c r="FHS363" s="1"/>
      <c r="FHT363" s="1"/>
      <c r="FHU363" s="1"/>
      <c r="FHV363" s="1"/>
      <c r="FHW363" s="1"/>
      <c r="FHX363" s="1"/>
      <c r="FHY363" s="1"/>
      <c r="FHZ363" s="1"/>
      <c r="FIA363" s="1"/>
      <c r="FIB363" s="1"/>
      <c r="FIC363" s="1"/>
      <c r="FID363" s="1"/>
      <c r="FIE363" s="1"/>
      <c r="FIF363" s="1"/>
      <c r="FIG363" s="1"/>
      <c r="FIH363" s="1"/>
      <c r="FII363" s="1"/>
      <c r="FIJ363" s="1"/>
      <c r="FIK363" s="1"/>
      <c r="FIL363" s="1"/>
      <c r="FIM363" s="1"/>
      <c r="FIN363" s="1"/>
      <c r="FIO363" s="1"/>
      <c r="FIP363" s="1"/>
      <c r="FIQ363" s="1"/>
      <c r="FIR363" s="1"/>
      <c r="FIS363" s="1"/>
      <c r="FIT363" s="1"/>
      <c r="FIU363" s="1"/>
      <c r="FIV363" s="1"/>
      <c r="FIW363" s="1"/>
      <c r="FIX363" s="1"/>
      <c r="FIY363" s="1"/>
      <c r="FIZ363" s="1"/>
      <c r="FJA363" s="1"/>
      <c r="FJB363" s="1"/>
      <c r="FJC363" s="1"/>
      <c r="FJD363" s="1"/>
      <c r="FJE363" s="1"/>
      <c r="FJF363" s="1"/>
      <c r="FJG363" s="1"/>
      <c r="FJH363" s="1"/>
      <c r="FJI363" s="1"/>
      <c r="FJJ363" s="1"/>
      <c r="FJK363" s="1"/>
      <c r="FJL363" s="1"/>
      <c r="FJM363" s="1"/>
      <c r="FJN363" s="1"/>
      <c r="FJO363" s="1"/>
      <c r="FJP363" s="1"/>
      <c r="FJQ363" s="1"/>
      <c r="FJR363" s="1"/>
      <c r="FJS363" s="1"/>
      <c r="FJT363" s="1"/>
      <c r="FJU363" s="1"/>
      <c r="FJV363" s="1"/>
      <c r="FJW363" s="1"/>
      <c r="FJX363" s="1"/>
      <c r="FJY363" s="1"/>
      <c r="FJZ363" s="1"/>
      <c r="FKA363" s="1"/>
      <c r="FKB363" s="1"/>
      <c r="FKC363" s="1"/>
      <c r="FKD363" s="1"/>
      <c r="FKE363" s="1"/>
      <c r="FKF363" s="1"/>
      <c r="FKG363" s="1"/>
      <c r="FKH363" s="1"/>
      <c r="FKI363" s="1"/>
      <c r="FKJ363" s="1"/>
      <c r="FKK363" s="1"/>
      <c r="FKL363" s="1"/>
      <c r="FKM363" s="1"/>
      <c r="FKN363" s="1"/>
      <c r="FKO363" s="1"/>
      <c r="FKP363" s="1"/>
      <c r="FKQ363" s="1"/>
      <c r="FKR363" s="1"/>
      <c r="FKS363" s="1"/>
      <c r="FKT363" s="1"/>
      <c r="FKU363" s="1"/>
      <c r="FKV363" s="1"/>
      <c r="FKW363" s="1"/>
      <c r="FKX363" s="1"/>
      <c r="FKY363" s="1"/>
      <c r="FKZ363" s="1"/>
      <c r="FLA363" s="1"/>
      <c r="FLB363" s="1"/>
      <c r="FLC363" s="1"/>
      <c r="FLD363" s="1"/>
      <c r="FLE363" s="1"/>
      <c r="FLF363" s="1"/>
      <c r="FLG363" s="1"/>
      <c r="FLH363" s="1"/>
      <c r="FLI363" s="1"/>
      <c r="FLJ363" s="1"/>
      <c r="FLK363" s="1"/>
      <c r="FLL363" s="1"/>
      <c r="FLM363" s="1"/>
      <c r="FLN363" s="1"/>
      <c r="FLO363" s="1"/>
      <c r="FLP363" s="1"/>
      <c r="FLQ363" s="1"/>
      <c r="FLR363" s="1"/>
      <c r="FLS363" s="1"/>
      <c r="FLT363" s="1"/>
      <c r="FLU363" s="1"/>
      <c r="FLV363" s="1"/>
      <c r="FLW363" s="1"/>
      <c r="FLX363" s="1"/>
      <c r="FLY363" s="1"/>
      <c r="FLZ363" s="1"/>
      <c r="FMA363" s="1"/>
      <c r="FMB363" s="1"/>
      <c r="FMC363" s="1"/>
      <c r="FMD363" s="1"/>
      <c r="FME363" s="1"/>
      <c r="FMF363" s="1"/>
      <c r="FMG363" s="1"/>
      <c r="FMH363" s="1"/>
      <c r="FMI363" s="1"/>
      <c r="FMJ363" s="1"/>
      <c r="FMK363" s="1"/>
      <c r="FML363" s="1"/>
      <c r="FMM363" s="1"/>
      <c r="FMN363" s="1"/>
      <c r="FMO363" s="1"/>
      <c r="FMP363" s="1"/>
      <c r="FMQ363" s="1"/>
      <c r="FMR363" s="1"/>
      <c r="FMS363" s="1"/>
      <c r="FMT363" s="1"/>
      <c r="FMU363" s="1"/>
      <c r="FMV363" s="1"/>
      <c r="FMW363" s="1"/>
      <c r="FMX363" s="1"/>
      <c r="FMY363" s="1"/>
      <c r="FMZ363" s="1"/>
      <c r="FNA363" s="1"/>
      <c r="FNB363" s="1"/>
      <c r="FNC363" s="1"/>
      <c r="FND363" s="1"/>
      <c r="FNE363" s="1"/>
      <c r="FNF363" s="1"/>
      <c r="FNG363" s="1"/>
      <c r="FNH363" s="1"/>
      <c r="FNI363" s="1"/>
      <c r="FNJ363" s="1"/>
      <c r="FNK363" s="1"/>
      <c r="FNL363" s="1"/>
      <c r="FNM363" s="1"/>
      <c r="FNN363" s="1"/>
      <c r="FNO363" s="1"/>
      <c r="FNP363" s="1"/>
      <c r="FNQ363" s="1"/>
      <c r="FNR363" s="1"/>
      <c r="FNS363" s="1"/>
      <c r="FNT363" s="1"/>
      <c r="FNU363" s="1"/>
      <c r="FNV363" s="1"/>
      <c r="FNW363" s="1"/>
      <c r="FNX363" s="1"/>
      <c r="FNY363" s="1"/>
      <c r="FNZ363" s="1"/>
      <c r="FOA363" s="1"/>
      <c r="FOB363" s="1"/>
      <c r="FOC363" s="1"/>
      <c r="FOD363" s="1"/>
      <c r="FOE363" s="1"/>
      <c r="FOF363" s="1"/>
      <c r="FOG363" s="1"/>
      <c r="FOH363" s="1"/>
      <c r="FOI363" s="1"/>
      <c r="FOJ363" s="1"/>
      <c r="FOK363" s="1"/>
      <c r="FOL363" s="1"/>
      <c r="FOM363" s="1"/>
      <c r="FON363" s="1"/>
      <c r="FOO363" s="1"/>
      <c r="FOP363" s="1"/>
      <c r="FOQ363" s="1"/>
      <c r="FOR363" s="1"/>
      <c r="FOS363" s="1"/>
      <c r="FOT363" s="1"/>
      <c r="FOU363" s="1"/>
      <c r="FOV363" s="1"/>
      <c r="FOW363" s="1"/>
      <c r="FOX363" s="1"/>
      <c r="FOY363" s="1"/>
      <c r="FOZ363" s="1"/>
      <c r="FPA363" s="1"/>
      <c r="FPB363" s="1"/>
      <c r="FPC363" s="1"/>
      <c r="FPD363" s="1"/>
      <c r="FPE363" s="1"/>
      <c r="FPF363" s="1"/>
      <c r="FPG363" s="1"/>
      <c r="FPH363" s="1"/>
      <c r="FPI363" s="1"/>
      <c r="FPJ363" s="1"/>
      <c r="FPK363" s="1"/>
      <c r="FPL363" s="1"/>
      <c r="FPM363" s="1"/>
      <c r="FPN363" s="1"/>
      <c r="FPO363" s="1"/>
      <c r="FPP363" s="1"/>
      <c r="FPQ363" s="1"/>
      <c r="FPR363" s="1"/>
      <c r="FPS363" s="1"/>
      <c r="FPT363" s="1"/>
      <c r="FPU363" s="1"/>
      <c r="FPV363" s="1"/>
      <c r="FPW363" s="1"/>
      <c r="FPX363" s="1"/>
      <c r="FPY363" s="1"/>
      <c r="FPZ363" s="1"/>
      <c r="FQA363" s="1"/>
      <c r="FQB363" s="1"/>
      <c r="FQC363" s="1"/>
      <c r="FQD363" s="1"/>
      <c r="FQE363" s="1"/>
      <c r="FQF363" s="1"/>
      <c r="FQG363" s="1"/>
      <c r="FQH363" s="1"/>
      <c r="FQI363" s="1"/>
      <c r="FQJ363" s="1"/>
      <c r="FQK363" s="1"/>
      <c r="FQL363" s="1"/>
      <c r="FQM363" s="1"/>
      <c r="FQN363" s="1"/>
      <c r="FQO363" s="1"/>
      <c r="FQP363" s="1"/>
      <c r="FQQ363" s="1"/>
      <c r="FQR363" s="1"/>
      <c r="FQS363" s="1"/>
      <c r="FQT363" s="1"/>
      <c r="FQU363" s="1"/>
      <c r="FQV363" s="1"/>
      <c r="FQW363" s="1"/>
      <c r="FQX363" s="1"/>
      <c r="FQY363" s="1"/>
      <c r="FQZ363" s="1"/>
      <c r="FRA363" s="1"/>
      <c r="FRB363" s="1"/>
      <c r="FRC363" s="1"/>
      <c r="FRD363" s="1"/>
      <c r="FRE363" s="1"/>
      <c r="FRF363" s="1"/>
      <c r="FRG363" s="1"/>
      <c r="FRH363" s="1"/>
      <c r="FRI363" s="1"/>
      <c r="FRJ363" s="1"/>
      <c r="FRK363" s="1"/>
      <c r="FRL363" s="1"/>
      <c r="FRM363" s="1"/>
      <c r="FRN363" s="1"/>
      <c r="FRO363" s="1"/>
      <c r="FRP363" s="1"/>
      <c r="FRQ363" s="1"/>
      <c r="FRR363" s="1"/>
      <c r="FRS363" s="1"/>
      <c r="FRT363" s="1"/>
      <c r="FRU363" s="1"/>
      <c r="FRV363" s="1"/>
      <c r="FRW363" s="1"/>
      <c r="FRX363" s="1"/>
      <c r="FRY363" s="1"/>
      <c r="FRZ363" s="1"/>
      <c r="FSA363" s="1"/>
      <c r="FSB363" s="1"/>
      <c r="FSC363" s="1"/>
      <c r="FSD363" s="1"/>
      <c r="FSE363" s="1"/>
      <c r="FSF363" s="1"/>
      <c r="FSG363" s="1"/>
      <c r="FSH363" s="1"/>
      <c r="FSI363" s="1"/>
      <c r="FSJ363" s="1"/>
      <c r="FSK363" s="1"/>
      <c r="FSL363" s="1"/>
      <c r="FSM363" s="1"/>
      <c r="FSN363" s="1"/>
      <c r="FSO363" s="1"/>
      <c r="FSP363" s="1"/>
      <c r="FSQ363" s="1"/>
      <c r="FSR363" s="1"/>
      <c r="FSS363" s="1"/>
      <c r="FST363" s="1"/>
      <c r="FSU363" s="1"/>
      <c r="FSV363" s="1"/>
      <c r="FSW363" s="1"/>
      <c r="FSX363" s="1"/>
      <c r="FSY363" s="1"/>
      <c r="FSZ363" s="1"/>
      <c r="FTA363" s="1"/>
      <c r="FTB363" s="1"/>
      <c r="FTC363" s="1"/>
      <c r="FTD363" s="1"/>
      <c r="FTE363" s="1"/>
      <c r="FTF363" s="1"/>
      <c r="FTG363" s="1"/>
      <c r="FTH363" s="1"/>
      <c r="FTI363" s="1"/>
      <c r="FTJ363" s="1"/>
      <c r="FTK363" s="1"/>
      <c r="FTL363" s="1"/>
      <c r="FTM363" s="1"/>
      <c r="FTN363" s="1"/>
      <c r="FTO363" s="1"/>
      <c r="FTP363" s="1"/>
      <c r="FTQ363" s="1"/>
      <c r="FTR363" s="1"/>
      <c r="FTS363" s="1"/>
      <c r="FTT363" s="1"/>
      <c r="FTU363" s="1"/>
      <c r="FTV363" s="1"/>
      <c r="FTW363" s="1"/>
      <c r="FTX363" s="1"/>
      <c r="FTY363" s="1"/>
      <c r="FTZ363" s="1"/>
      <c r="FUA363" s="1"/>
      <c r="FUB363" s="1"/>
      <c r="FUC363" s="1"/>
      <c r="FUD363" s="1"/>
      <c r="FUE363" s="1"/>
      <c r="FUF363" s="1"/>
      <c r="FUG363" s="1"/>
      <c r="FUH363" s="1"/>
      <c r="FUI363" s="1"/>
      <c r="FUJ363" s="1"/>
      <c r="FUK363" s="1"/>
      <c r="FUL363" s="1"/>
      <c r="FUM363" s="1"/>
      <c r="FUN363" s="1"/>
      <c r="FUO363" s="1"/>
      <c r="FUP363" s="1"/>
      <c r="FUQ363" s="1"/>
      <c r="FUR363" s="1"/>
      <c r="FUS363" s="1"/>
      <c r="FUT363" s="1"/>
      <c r="FUU363" s="1"/>
      <c r="FUV363" s="1"/>
      <c r="FUW363" s="1"/>
      <c r="FUX363" s="1"/>
      <c r="FUY363" s="1"/>
      <c r="FUZ363" s="1"/>
      <c r="FVA363" s="1"/>
      <c r="FVB363" s="1"/>
      <c r="FVC363" s="1"/>
      <c r="FVD363" s="1"/>
      <c r="FVE363" s="1"/>
      <c r="FVF363" s="1"/>
      <c r="FVG363" s="1"/>
      <c r="FVH363" s="1"/>
      <c r="FVI363" s="1"/>
      <c r="FVJ363" s="1"/>
      <c r="FVK363" s="1"/>
      <c r="FVL363" s="1"/>
      <c r="FVM363" s="1"/>
      <c r="FVN363" s="1"/>
      <c r="FVO363" s="1"/>
      <c r="FVP363" s="1"/>
      <c r="FVQ363" s="1"/>
      <c r="FVR363" s="1"/>
      <c r="FVS363" s="1"/>
      <c r="FVT363" s="1"/>
      <c r="FVU363" s="1"/>
      <c r="FVV363" s="1"/>
      <c r="FVW363" s="1"/>
      <c r="FVX363" s="1"/>
      <c r="FVY363" s="1"/>
      <c r="FVZ363" s="1"/>
      <c r="FWA363" s="1"/>
      <c r="FWB363" s="1"/>
      <c r="FWC363" s="1"/>
      <c r="FWD363" s="1"/>
      <c r="FWE363" s="1"/>
      <c r="FWF363" s="1"/>
      <c r="FWG363" s="1"/>
      <c r="FWH363" s="1"/>
      <c r="FWI363" s="1"/>
      <c r="FWJ363" s="1"/>
      <c r="FWK363" s="1"/>
      <c r="FWL363" s="1"/>
      <c r="FWM363" s="1"/>
      <c r="FWN363" s="1"/>
      <c r="FWO363" s="1"/>
      <c r="FWP363" s="1"/>
      <c r="FWQ363" s="1"/>
      <c r="FWR363" s="1"/>
      <c r="FWS363" s="1"/>
      <c r="FWT363" s="1"/>
      <c r="FWU363" s="1"/>
      <c r="FWV363" s="1"/>
      <c r="FWW363" s="1"/>
      <c r="FWX363" s="1"/>
      <c r="FWY363" s="1"/>
      <c r="FWZ363" s="1"/>
      <c r="FXA363" s="1"/>
      <c r="FXB363" s="1"/>
      <c r="FXC363" s="1"/>
      <c r="FXD363" s="1"/>
      <c r="FXE363" s="1"/>
      <c r="FXF363" s="1"/>
      <c r="FXG363" s="1"/>
      <c r="FXH363" s="1"/>
      <c r="FXI363" s="1"/>
      <c r="FXJ363" s="1"/>
      <c r="FXK363" s="1"/>
      <c r="FXL363" s="1"/>
      <c r="FXM363" s="1"/>
      <c r="FXN363" s="1"/>
      <c r="FXO363" s="1"/>
      <c r="FXP363" s="1"/>
      <c r="FXQ363" s="1"/>
      <c r="FXR363" s="1"/>
      <c r="FXS363" s="1"/>
      <c r="FXT363" s="1"/>
      <c r="FXU363" s="1"/>
      <c r="FXV363" s="1"/>
      <c r="FXW363" s="1"/>
      <c r="FXX363" s="1"/>
      <c r="FXY363" s="1"/>
      <c r="FXZ363" s="1"/>
      <c r="FYA363" s="1"/>
      <c r="FYB363" s="1"/>
      <c r="FYC363" s="1"/>
      <c r="FYD363" s="1"/>
      <c r="FYE363" s="1"/>
      <c r="FYF363" s="1"/>
      <c r="FYG363" s="1"/>
      <c r="FYH363" s="1"/>
      <c r="FYI363" s="1"/>
      <c r="FYJ363" s="1"/>
      <c r="FYK363" s="1"/>
      <c r="FYL363" s="1"/>
      <c r="FYM363" s="1"/>
      <c r="FYN363" s="1"/>
      <c r="FYO363" s="1"/>
      <c r="FYP363" s="1"/>
      <c r="FYQ363" s="1"/>
      <c r="FYR363" s="1"/>
      <c r="FYS363" s="1"/>
      <c r="FYT363" s="1"/>
      <c r="FYU363" s="1"/>
      <c r="FYV363" s="1"/>
      <c r="FYW363" s="1"/>
      <c r="FYX363" s="1"/>
      <c r="FYY363" s="1"/>
      <c r="FYZ363" s="1"/>
      <c r="FZA363" s="1"/>
      <c r="FZB363" s="1"/>
      <c r="FZC363" s="1"/>
      <c r="FZD363" s="1"/>
      <c r="FZE363" s="1"/>
      <c r="FZF363" s="1"/>
      <c r="FZG363" s="1"/>
      <c r="FZH363" s="1"/>
      <c r="FZI363" s="1"/>
      <c r="FZJ363" s="1"/>
      <c r="FZK363" s="1"/>
      <c r="FZL363" s="1"/>
      <c r="FZM363" s="1"/>
      <c r="FZN363" s="1"/>
      <c r="FZO363" s="1"/>
      <c r="FZP363" s="1"/>
      <c r="FZQ363" s="1"/>
      <c r="FZR363" s="1"/>
      <c r="FZS363" s="1"/>
      <c r="FZT363" s="1"/>
      <c r="FZU363" s="1"/>
      <c r="FZV363" s="1"/>
      <c r="FZW363" s="1"/>
      <c r="FZX363" s="1"/>
      <c r="FZY363" s="1"/>
      <c r="FZZ363" s="1"/>
      <c r="GAA363" s="1"/>
      <c r="GAB363" s="1"/>
      <c r="GAC363" s="1"/>
      <c r="GAD363" s="1"/>
      <c r="GAE363" s="1"/>
      <c r="GAF363" s="1"/>
      <c r="GAG363" s="1"/>
      <c r="GAH363" s="1"/>
      <c r="GAI363" s="1"/>
      <c r="GAJ363" s="1"/>
      <c r="GAK363" s="1"/>
      <c r="GAL363" s="1"/>
      <c r="GAM363" s="1"/>
      <c r="GAN363" s="1"/>
      <c r="GAO363" s="1"/>
      <c r="GAP363" s="1"/>
      <c r="GAQ363" s="1"/>
      <c r="GAR363" s="1"/>
      <c r="GAS363" s="1"/>
      <c r="GAT363" s="1"/>
      <c r="GAU363" s="1"/>
      <c r="GAV363" s="1"/>
      <c r="GAW363" s="1"/>
      <c r="GAX363" s="1"/>
      <c r="GAY363" s="1"/>
      <c r="GAZ363" s="1"/>
      <c r="GBA363" s="1"/>
      <c r="GBB363" s="1"/>
      <c r="GBC363" s="1"/>
      <c r="GBD363" s="1"/>
      <c r="GBE363" s="1"/>
      <c r="GBF363" s="1"/>
      <c r="GBG363" s="1"/>
      <c r="GBH363" s="1"/>
      <c r="GBI363" s="1"/>
      <c r="GBJ363" s="1"/>
      <c r="GBK363" s="1"/>
      <c r="GBL363" s="1"/>
      <c r="GBM363" s="1"/>
      <c r="GBN363" s="1"/>
      <c r="GBO363" s="1"/>
      <c r="GBP363" s="1"/>
      <c r="GBQ363" s="1"/>
      <c r="GBR363" s="1"/>
      <c r="GBS363" s="1"/>
      <c r="GBT363" s="1"/>
      <c r="GBU363" s="1"/>
      <c r="GBV363" s="1"/>
      <c r="GBW363" s="1"/>
      <c r="GBX363" s="1"/>
      <c r="GBY363" s="1"/>
      <c r="GBZ363" s="1"/>
      <c r="GCA363" s="1"/>
      <c r="GCB363" s="1"/>
      <c r="GCC363" s="1"/>
      <c r="GCD363" s="1"/>
      <c r="GCE363" s="1"/>
      <c r="GCF363" s="1"/>
      <c r="GCG363" s="1"/>
      <c r="GCH363" s="1"/>
      <c r="GCI363" s="1"/>
      <c r="GCJ363" s="1"/>
      <c r="GCK363" s="1"/>
      <c r="GCL363" s="1"/>
      <c r="GCM363" s="1"/>
      <c r="GCN363" s="1"/>
      <c r="GCO363" s="1"/>
      <c r="GCP363" s="1"/>
      <c r="GCQ363" s="1"/>
      <c r="GCR363" s="1"/>
      <c r="GCS363" s="1"/>
      <c r="GCT363" s="1"/>
      <c r="GCU363" s="1"/>
      <c r="GCV363" s="1"/>
      <c r="GCW363" s="1"/>
      <c r="GCX363" s="1"/>
      <c r="GCY363" s="1"/>
      <c r="GCZ363" s="1"/>
      <c r="GDA363" s="1"/>
      <c r="GDB363" s="1"/>
      <c r="GDC363" s="1"/>
      <c r="GDD363" s="1"/>
      <c r="GDE363" s="1"/>
      <c r="GDF363" s="1"/>
      <c r="GDG363" s="1"/>
      <c r="GDH363" s="1"/>
      <c r="GDI363" s="1"/>
      <c r="GDJ363" s="1"/>
      <c r="GDK363" s="1"/>
      <c r="GDL363" s="1"/>
      <c r="GDM363" s="1"/>
      <c r="GDN363" s="1"/>
      <c r="GDO363" s="1"/>
      <c r="GDP363" s="1"/>
      <c r="GDQ363" s="1"/>
      <c r="GDR363" s="1"/>
      <c r="GDS363" s="1"/>
      <c r="GDT363" s="1"/>
      <c r="GDU363" s="1"/>
      <c r="GDV363" s="1"/>
      <c r="GDW363" s="1"/>
      <c r="GDX363" s="1"/>
      <c r="GDY363" s="1"/>
      <c r="GDZ363" s="1"/>
      <c r="GEA363" s="1"/>
      <c r="GEB363" s="1"/>
      <c r="GEC363" s="1"/>
      <c r="GED363" s="1"/>
      <c r="GEE363" s="1"/>
      <c r="GEF363" s="1"/>
      <c r="GEG363" s="1"/>
      <c r="GEH363" s="1"/>
      <c r="GEI363" s="1"/>
      <c r="GEJ363" s="1"/>
      <c r="GEK363" s="1"/>
      <c r="GEL363" s="1"/>
      <c r="GEM363" s="1"/>
      <c r="GEN363" s="1"/>
      <c r="GEO363" s="1"/>
      <c r="GEP363" s="1"/>
      <c r="GEQ363" s="1"/>
      <c r="GER363" s="1"/>
      <c r="GES363" s="1"/>
      <c r="GET363" s="1"/>
      <c r="GEU363" s="1"/>
      <c r="GEV363" s="1"/>
      <c r="GEW363" s="1"/>
      <c r="GEX363" s="1"/>
      <c r="GEY363" s="1"/>
      <c r="GEZ363" s="1"/>
      <c r="GFA363" s="1"/>
      <c r="GFB363" s="1"/>
      <c r="GFC363" s="1"/>
      <c r="GFD363" s="1"/>
      <c r="GFE363" s="1"/>
      <c r="GFF363" s="1"/>
      <c r="GFG363" s="1"/>
      <c r="GFH363" s="1"/>
      <c r="GFI363" s="1"/>
      <c r="GFJ363" s="1"/>
      <c r="GFK363" s="1"/>
      <c r="GFL363" s="1"/>
      <c r="GFM363" s="1"/>
      <c r="GFN363" s="1"/>
      <c r="GFO363" s="1"/>
      <c r="GFP363" s="1"/>
      <c r="GFQ363" s="1"/>
      <c r="GFR363" s="1"/>
      <c r="GFS363" s="1"/>
      <c r="GFT363" s="1"/>
      <c r="GFU363" s="1"/>
      <c r="GFV363" s="1"/>
      <c r="GFW363" s="1"/>
      <c r="GFX363" s="1"/>
      <c r="GFY363" s="1"/>
      <c r="GFZ363" s="1"/>
      <c r="GGA363" s="1"/>
      <c r="GGB363" s="1"/>
      <c r="GGC363" s="1"/>
      <c r="GGD363" s="1"/>
      <c r="GGE363" s="1"/>
      <c r="GGF363" s="1"/>
      <c r="GGG363" s="1"/>
      <c r="GGH363" s="1"/>
      <c r="GGI363" s="1"/>
      <c r="GGJ363" s="1"/>
      <c r="GGK363" s="1"/>
      <c r="GGL363" s="1"/>
      <c r="GGM363" s="1"/>
      <c r="GGN363" s="1"/>
      <c r="GGO363" s="1"/>
      <c r="GGP363" s="1"/>
      <c r="GGQ363" s="1"/>
      <c r="GGR363" s="1"/>
      <c r="GGS363" s="1"/>
      <c r="GGT363" s="1"/>
      <c r="GGU363" s="1"/>
      <c r="GGV363" s="1"/>
      <c r="GGW363" s="1"/>
      <c r="GGX363" s="1"/>
      <c r="GGY363" s="1"/>
      <c r="GGZ363" s="1"/>
      <c r="GHA363" s="1"/>
      <c r="GHB363" s="1"/>
      <c r="GHC363" s="1"/>
      <c r="GHD363" s="1"/>
      <c r="GHE363" s="1"/>
      <c r="GHF363" s="1"/>
      <c r="GHG363" s="1"/>
      <c r="GHH363" s="1"/>
      <c r="GHI363" s="1"/>
      <c r="GHJ363" s="1"/>
      <c r="GHK363" s="1"/>
      <c r="GHL363" s="1"/>
      <c r="GHM363" s="1"/>
      <c r="GHN363" s="1"/>
      <c r="GHO363" s="1"/>
      <c r="GHP363" s="1"/>
      <c r="GHQ363" s="1"/>
      <c r="GHR363" s="1"/>
      <c r="GHS363" s="1"/>
      <c r="GHT363" s="1"/>
      <c r="GHU363" s="1"/>
      <c r="GHV363" s="1"/>
      <c r="GHW363" s="1"/>
      <c r="GHX363" s="1"/>
      <c r="GHY363" s="1"/>
      <c r="GHZ363" s="1"/>
      <c r="GIA363" s="1"/>
      <c r="GIB363" s="1"/>
      <c r="GIC363" s="1"/>
      <c r="GID363" s="1"/>
      <c r="GIE363" s="1"/>
      <c r="GIF363" s="1"/>
      <c r="GIG363" s="1"/>
      <c r="GIH363" s="1"/>
      <c r="GII363" s="1"/>
      <c r="GIJ363" s="1"/>
      <c r="GIK363" s="1"/>
      <c r="GIL363" s="1"/>
      <c r="GIM363" s="1"/>
      <c r="GIN363" s="1"/>
      <c r="GIO363" s="1"/>
      <c r="GIP363" s="1"/>
      <c r="GIQ363" s="1"/>
      <c r="GIR363" s="1"/>
      <c r="GIS363" s="1"/>
      <c r="GIT363" s="1"/>
      <c r="GIU363" s="1"/>
      <c r="GIV363" s="1"/>
      <c r="GIW363" s="1"/>
      <c r="GIX363" s="1"/>
      <c r="GIY363" s="1"/>
      <c r="GIZ363" s="1"/>
      <c r="GJA363" s="1"/>
      <c r="GJB363" s="1"/>
      <c r="GJC363" s="1"/>
      <c r="GJD363" s="1"/>
      <c r="GJE363" s="1"/>
      <c r="GJF363" s="1"/>
      <c r="GJG363" s="1"/>
      <c r="GJH363" s="1"/>
      <c r="GJI363" s="1"/>
      <c r="GJJ363" s="1"/>
      <c r="GJK363" s="1"/>
      <c r="GJL363" s="1"/>
      <c r="GJM363" s="1"/>
      <c r="GJN363" s="1"/>
      <c r="GJO363" s="1"/>
      <c r="GJP363" s="1"/>
      <c r="GJQ363" s="1"/>
      <c r="GJR363" s="1"/>
      <c r="GJS363" s="1"/>
      <c r="GJT363" s="1"/>
      <c r="GJU363" s="1"/>
      <c r="GJV363" s="1"/>
      <c r="GJW363" s="1"/>
      <c r="GJX363" s="1"/>
      <c r="GJY363" s="1"/>
      <c r="GJZ363" s="1"/>
      <c r="GKA363" s="1"/>
      <c r="GKB363" s="1"/>
      <c r="GKC363" s="1"/>
      <c r="GKD363" s="1"/>
      <c r="GKE363" s="1"/>
      <c r="GKF363" s="1"/>
      <c r="GKG363" s="1"/>
      <c r="GKH363" s="1"/>
      <c r="GKI363" s="1"/>
      <c r="GKJ363" s="1"/>
      <c r="GKK363" s="1"/>
      <c r="GKL363" s="1"/>
      <c r="GKM363" s="1"/>
      <c r="GKN363" s="1"/>
      <c r="GKO363" s="1"/>
      <c r="GKP363" s="1"/>
      <c r="GKQ363" s="1"/>
      <c r="GKR363" s="1"/>
      <c r="GKS363" s="1"/>
      <c r="GKT363" s="1"/>
      <c r="GKU363" s="1"/>
      <c r="GKV363" s="1"/>
      <c r="GKW363" s="1"/>
      <c r="GKX363" s="1"/>
      <c r="GKY363" s="1"/>
      <c r="GKZ363" s="1"/>
      <c r="GLA363" s="1"/>
      <c r="GLB363" s="1"/>
      <c r="GLC363" s="1"/>
      <c r="GLD363" s="1"/>
      <c r="GLE363" s="1"/>
      <c r="GLF363" s="1"/>
      <c r="GLG363" s="1"/>
      <c r="GLH363" s="1"/>
      <c r="GLI363" s="1"/>
      <c r="GLJ363" s="1"/>
      <c r="GLK363" s="1"/>
      <c r="GLL363" s="1"/>
      <c r="GLM363" s="1"/>
      <c r="GLN363" s="1"/>
      <c r="GLO363" s="1"/>
      <c r="GLP363" s="1"/>
      <c r="GLQ363" s="1"/>
      <c r="GLR363" s="1"/>
      <c r="GLS363" s="1"/>
      <c r="GLT363" s="1"/>
      <c r="GLU363" s="1"/>
      <c r="GLV363" s="1"/>
      <c r="GLW363" s="1"/>
      <c r="GLX363" s="1"/>
      <c r="GLY363" s="1"/>
      <c r="GLZ363" s="1"/>
      <c r="GMA363" s="1"/>
      <c r="GMB363" s="1"/>
      <c r="GMC363" s="1"/>
      <c r="GMD363" s="1"/>
      <c r="GME363" s="1"/>
      <c r="GMF363" s="1"/>
      <c r="GMG363" s="1"/>
      <c r="GMH363" s="1"/>
      <c r="GMI363" s="1"/>
      <c r="GMJ363" s="1"/>
      <c r="GMK363" s="1"/>
      <c r="GML363" s="1"/>
      <c r="GMM363" s="1"/>
      <c r="GMN363" s="1"/>
      <c r="GMO363" s="1"/>
      <c r="GMP363" s="1"/>
      <c r="GMQ363" s="1"/>
      <c r="GMR363" s="1"/>
      <c r="GMS363" s="1"/>
      <c r="GMT363" s="1"/>
      <c r="GMU363" s="1"/>
      <c r="GMV363" s="1"/>
      <c r="GMW363" s="1"/>
      <c r="GMX363" s="1"/>
      <c r="GMY363" s="1"/>
      <c r="GMZ363" s="1"/>
      <c r="GNA363" s="1"/>
      <c r="GNB363" s="1"/>
      <c r="GNC363" s="1"/>
      <c r="GND363" s="1"/>
      <c r="GNE363" s="1"/>
      <c r="GNF363" s="1"/>
      <c r="GNG363" s="1"/>
      <c r="GNH363" s="1"/>
      <c r="GNI363" s="1"/>
      <c r="GNJ363" s="1"/>
      <c r="GNK363" s="1"/>
      <c r="GNL363" s="1"/>
      <c r="GNM363" s="1"/>
      <c r="GNN363" s="1"/>
      <c r="GNO363" s="1"/>
      <c r="GNP363" s="1"/>
      <c r="GNQ363" s="1"/>
      <c r="GNR363" s="1"/>
      <c r="GNS363" s="1"/>
      <c r="GNT363" s="1"/>
      <c r="GNU363" s="1"/>
      <c r="GNV363" s="1"/>
      <c r="GNW363" s="1"/>
      <c r="GNX363" s="1"/>
      <c r="GNY363" s="1"/>
      <c r="GNZ363" s="1"/>
      <c r="GOA363" s="1"/>
      <c r="GOB363" s="1"/>
      <c r="GOC363" s="1"/>
      <c r="GOD363" s="1"/>
      <c r="GOE363" s="1"/>
      <c r="GOF363" s="1"/>
      <c r="GOG363" s="1"/>
      <c r="GOH363" s="1"/>
      <c r="GOI363" s="1"/>
      <c r="GOJ363" s="1"/>
      <c r="GOK363" s="1"/>
      <c r="GOL363" s="1"/>
      <c r="GOM363" s="1"/>
      <c r="GON363" s="1"/>
      <c r="GOO363" s="1"/>
      <c r="GOP363" s="1"/>
      <c r="GOQ363" s="1"/>
      <c r="GOR363" s="1"/>
      <c r="GOS363" s="1"/>
      <c r="GOT363" s="1"/>
      <c r="GOU363" s="1"/>
      <c r="GOV363" s="1"/>
      <c r="GOW363" s="1"/>
      <c r="GOX363" s="1"/>
      <c r="GOY363" s="1"/>
      <c r="GOZ363" s="1"/>
      <c r="GPA363" s="1"/>
      <c r="GPB363" s="1"/>
      <c r="GPC363" s="1"/>
      <c r="GPD363" s="1"/>
      <c r="GPE363" s="1"/>
      <c r="GPF363" s="1"/>
      <c r="GPG363" s="1"/>
      <c r="GPH363" s="1"/>
      <c r="GPI363" s="1"/>
      <c r="GPJ363" s="1"/>
      <c r="GPK363" s="1"/>
      <c r="GPL363" s="1"/>
      <c r="GPM363" s="1"/>
      <c r="GPN363" s="1"/>
      <c r="GPO363" s="1"/>
      <c r="GPP363" s="1"/>
      <c r="GPQ363" s="1"/>
      <c r="GPR363" s="1"/>
      <c r="GPS363" s="1"/>
      <c r="GPT363" s="1"/>
      <c r="GPU363" s="1"/>
      <c r="GPV363" s="1"/>
      <c r="GPW363" s="1"/>
      <c r="GPX363" s="1"/>
      <c r="GPY363" s="1"/>
      <c r="GPZ363" s="1"/>
      <c r="GQA363" s="1"/>
      <c r="GQB363" s="1"/>
      <c r="GQC363" s="1"/>
      <c r="GQD363" s="1"/>
      <c r="GQE363" s="1"/>
      <c r="GQF363" s="1"/>
      <c r="GQG363" s="1"/>
      <c r="GQH363" s="1"/>
      <c r="GQI363" s="1"/>
      <c r="GQJ363" s="1"/>
      <c r="GQK363" s="1"/>
      <c r="GQL363" s="1"/>
      <c r="GQM363" s="1"/>
      <c r="GQN363" s="1"/>
      <c r="GQO363" s="1"/>
      <c r="GQP363" s="1"/>
      <c r="GQQ363" s="1"/>
      <c r="GQR363" s="1"/>
      <c r="GQS363" s="1"/>
      <c r="GQT363" s="1"/>
      <c r="GQU363" s="1"/>
      <c r="GQV363" s="1"/>
      <c r="GQW363" s="1"/>
      <c r="GQX363" s="1"/>
      <c r="GQY363" s="1"/>
      <c r="GQZ363" s="1"/>
      <c r="GRA363" s="1"/>
      <c r="GRB363" s="1"/>
      <c r="GRC363" s="1"/>
      <c r="GRD363" s="1"/>
      <c r="GRE363" s="1"/>
      <c r="GRF363" s="1"/>
      <c r="GRG363" s="1"/>
      <c r="GRH363" s="1"/>
      <c r="GRI363" s="1"/>
      <c r="GRJ363" s="1"/>
      <c r="GRK363" s="1"/>
      <c r="GRL363" s="1"/>
      <c r="GRM363" s="1"/>
      <c r="GRN363" s="1"/>
      <c r="GRO363" s="1"/>
      <c r="GRP363" s="1"/>
      <c r="GRQ363" s="1"/>
      <c r="GRR363" s="1"/>
      <c r="GRS363" s="1"/>
      <c r="GRT363" s="1"/>
      <c r="GRU363" s="1"/>
      <c r="GRV363" s="1"/>
      <c r="GRW363" s="1"/>
      <c r="GRX363" s="1"/>
      <c r="GRY363" s="1"/>
      <c r="GRZ363" s="1"/>
      <c r="GSA363" s="1"/>
      <c r="GSB363" s="1"/>
      <c r="GSC363" s="1"/>
      <c r="GSD363" s="1"/>
      <c r="GSE363" s="1"/>
      <c r="GSF363" s="1"/>
      <c r="GSG363" s="1"/>
      <c r="GSH363" s="1"/>
      <c r="GSI363" s="1"/>
      <c r="GSJ363" s="1"/>
      <c r="GSK363" s="1"/>
      <c r="GSL363" s="1"/>
      <c r="GSM363" s="1"/>
      <c r="GSN363" s="1"/>
      <c r="GSO363" s="1"/>
      <c r="GSP363" s="1"/>
      <c r="GSQ363" s="1"/>
      <c r="GSR363" s="1"/>
      <c r="GSS363" s="1"/>
      <c r="GST363" s="1"/>
      <c r="GSU363" s="1"/>
      <c r="GSV363" s="1"/>
      <c r="GSW363" s="1"/>
      <c r="GSX363" s="1"/>
      <c r="GSY363" s="1"/>
      <c r="GSZ363" s="1"/>
      <c r="GTA363" s="1"/>
      <c r="GTB363" s="1"/>
      <c r="GTC363" s="1"/>
      <c r="GTD363" s="1"/>
      <c r="GTE363" s="1"/>
      <c r="GTF363" s="1"/>
      <c r="GTG363" s="1"/>
      <c r="GTH363" s="1"/>
      <c r="GTI363" s="1"/>
      <c r="GTJ363" s="1"/>
      <c r="GTK363" s="1"/>
      <c r="GTL363" s="1"/>
      <c r="GTM363" s="1"/>
      <c r="GTN363" s="1"/>
      <c r="GTO363" s="1"/>
      <c r="GTP363" s="1"/>
      <c r="GTQ363" s="1"/>
      <c r="GTR363" s="1"/>
      <c r="GTS363" s="1"/>
      <c r="GTT363" s="1"/>
      <c r="GTU363" s="1"/>
      <c r="GTV363" s="1"/>
      <c r="GTW363" s="1"/>
      <c r="GTX363" s="1"/>
      <c r="GTY363" s="1"/>
      <c r="GTZ363" s="1"/>
      <c r="GUA363" s="1"/>
      <c r="GUB363" s="1"/>
      <c r="GUC363" s="1"/>
      <c r="GUD363" s="1"/>
      <c r="GUE363" s="1"/>
      <c r="GUF363" s="1"/>
      <c r="GUG363" s="1"/>
      <c r="GUH363" s="1"/>
      <c r="GUI363" s="1"/>
      <c r="GUJ363" s="1"/>
      <c r="GUK363" s="1"/>
      <c r="GUL363" s="1"/>
      <c r="GUM363" s="1"/>
      <c r="GUN363" s="1"/>
      <c r="GUO363" s="1"/>
      <c r="GUP363" s="1"/>
      <c r="GUQ363" s="1"/>
      <c r="GUR363" s="1"/>
      <c r="GUS363" s="1"/>
      <c r="GUT363" s="1"/>
      <c r="GUU363" s="1"/>
      <c r="GUV363" s="1"/>
      <c r="GUW363" s="1"/>
      <c r="GUX363" s="1"/>
      <c r="GUY363" s="1"/>
      <c r="GUZ363" s="1"/>
      <c r="GVA363" s="1"/>
      <c r="GVB363" s="1"/>
      <c r="GVC363" s="1"/>
      <c r="GVD363" s="1"/>
      <c r="GVE363" s="1"/>
      <c r="GVF363" s="1"/>
      <c r="GVG363" s="1"/>
      <c r="GVH363" s="1"/>
      <c r="GVI363" s="1"/>
      <c r="GVJ363" s="1"/>
      <c r="GVK363" s="1"/>
      <c r="GVL363" s="1"/>
      <c r="GVM363" s="1"/>
      <c r="GVN363" s="1"/>
      <c r="GVO363" s="1"/>
      <c r="GVP363" s="1"/>
      <c r="GVQ363" s="1"/>
      <c r="GVR363" s="1"/>
      <c r="GVS363" s="1"/>
      <c r="GVT363" s="1"/>
      <c r="GVU363" s="1"/>
      <c r="GVV363" s="1"/>
      <c r="GVW363" s="1"/>
      <c r="GVX363" s="1"/>
      <c r="GVY363" s="1"/>
      <c r="GVZ363" s="1"/>
      <c r="GWA363" s="1"/>
      <c r="GWB363" s="1"/>
      <c r="GWC363" s="1"/>
      <c r="GWD363" s="1"/>
      <c r="GWE363" s="1"/>
      <c r="GWF363" s="1"/>
      <c r="GWG363" s="1"/>
      <c r="GWH363" s="1"/>
      <c r="GWI363" s="1"/>
      <c r="GWJ363" s="1"/>
      <c r="GWK363" s="1"/>
      <c r="GWL363" s="1"/>
      <c r="GWM363" s="1"/>
      <c r="GWN363" s="1"/>
      <c r="GWO363" s="1"/>
      <c r="GWP363" s="1"/>
      <c r="GWQ363" s="1"/>
      <c r="GWR363" s="1"/>
      <c r="GWS363" s="1"/>
      <c r="GWT363" s="1"/>
      <c r="GWU363" s="1"/>
      <c r="GWV363" s="1"/>
      <c r="GWW363" s="1"/>
      <c r="GWX363" s="1"/>
      <c r="GWY363" s="1"/>
      <c r="GWZ363" s="1"/>
      <c r="GXA363" s="1"/>
      <c r="GXB363" s="1"/>
      <c r="GXC363" s="1"/>
      <c r="GXD363" s="1"/>
      <c r="GXE363" s="1"/>
      <c r="GXF363" s="1"/>
      <c r="GXG363" s="1"/>
      <c r="GXH363" s="1"/>
      <c r="GXI363" s="1"/>
      <c r="GXJ363" s="1"/>
      <c r="GXK363" s="1"/>
      <c r="GXL363" s="1"/>
      <c r="GXM363" s="1"/>
      <c r="GXN363" s="1"/>
      <c r="GXO363" s="1"/>
      <c r="GXP363" s="1"/>
      <c r="GXQ363" s="1"/>
      <c r="GXR363" s="1"/>
      <c r="GXS363" s="1"/>
      <c r="GXT363" s="1"/>
      <c r="GXU363" s="1"/>
      <c r="GXV363" s="1"/>
      <c r="GXW363" s="1"/>
      <c r="GXX363" s="1"/>
      <c r="GXY363" s="1"/>
      <c r="GXZ363" s="1"/>
      <c r="GYA363" s="1"/>
      <c r="GYB363" s="1"/>
      <c r="GYC363" s="1"/>
      <c r="GYD363" s="1"/>
      <c r="GYE363" s="1"/>
      <c r="GYF363" s="1"/>
      <c r="GYG363" s="1"/>
      <c r="GYH363" s="1"/>
      <c r="GYI363" s="1"/>
      <c r="GYJ363" s="1"/>
      <c r="GYK363" s="1"/>
      <c r="GYL363" s="1"/>
      <c r="GYM363" s="1"/>
      <c r="GYN363" s="1"/>
      <c r="GYO363" s="1"/>
      <c r="GYP363" s="1"/>
      <c r="GYQ363" s="1"/>
      <c r="GYR363" s="1"/>
      <c r="GYS363" s="1"/>
      <c r="GYT363" s="1"/>
      <c r="GYU363" s="1"/>
      <c r="GYV363" s="1"/>
      <c r="GYW363" s="1"/>
      <c r="GYX363" s="1"/>
      <c r="GYY363" s="1"/>
      <c r="GYZ363" s="1"/>
      <c r="GZA363" s="1"/>
      <c r="GZB363" s="1"/>
      <c r="GZC363" s="1"/>
      <c r="GZD363" s="1"/>
      <c r="GZE363" s="1"/>
      <c r="GZF363" s="1"/>
      <c r="GZG363" s="1"/>
      <c r="GZH363" s="1"/>
      <c r="GZI363" s="1"/>
      <c r="GZJ363" s="1"/>
      <c r="GZK363" s="1"/>
      <c r="GZL363" s="1"/>
      <c r="GZM363" s="1"/>
      <c r="GZN363" s="1"/>
      <c r="GZO363" s="1"/>
      <c r="GZP363" s="1"/>
      <c r="GZQ363" s="1"/>
      <c r="GZR363" s="1"/>
      <c r="GZS363" s="1"/>
      <c r="GZT363" s="1"/>
      <c r="GZU363" s="1"/>
      <c r="GZV363" s="1"/>
      <c r="GZW363" s="1"/>
      <c r="GZX363" s="1"/>
      <c r="GZY363" s="1"/>
      <c r="GZZ363" s="1"/>
      <c r="HAA363" s="1"/>
      <c r="HAB363" s="1"/>
      <c r="HAC363" s="1"/>
      <c r="HAD363" s="1"/>
      <c r="HAE363" s="1"/>
      <c r="HAF363" s="1"/>
      <c r="HAG363" s="1"/>
      <c r="HAH363" s="1"/>
      <c r="HAI363" s="1"/>
      <c r="HAJ363" s="1"/>
      <c r="HAK363" s="1"/>
      <c r="HAL363" s="1"/>
      <c r="HAM363" s="1"/>
      <c r="HAN363" s="1"/>
      <c r="HAO363" s="1"/>
      <c r="HAP363" s="1"/>
      <c r="HAQ363" s="1"/>
      <c r="HAR363" s="1"/>
      <c r="HAS363" s="1"/>
      <c r="HAT363" s="1"/>
      <c r="HAU363" s="1"/>
      <c r="HAV363" s="1"/>
      <c r="HAW363" s="1"/>
      <c r="HAX363" s="1"/>
      <c r="HAY363" s="1"/>
      <c r="HAZ363" s="1"/>
      <c r="HBA363" s="1"/>
      <c r="HBB363" s="1"/>
      <c r="HBC363" s="1"/>
      <c r="HBD363" s="1"/>
      <c r="HBE363" s="1"/>
      <c r="HBF363" s="1"/>
      <c r="HBG363" s="1"/>
      <c r="HBH363" s="1"/>
      <c r="HBI363" s="1"/>
      <c r="HBJ363" s="1"/>
      <c r="HBK363" s="1"/>
      <c r="HBL363" s="1"/>
      <c r="HBM363" s="1"/>
      <c r="HBN363" s="1"/>
      <c r="HBO363" s="1"/>
      <c r="HBP363" s="1"/>
      <c r="HBQ363" s="1"/>
      <c r="HBR363" s="1"/>
      <c r="HBS363" s="1"/>
      <c r="HBT363" s="1"/>
      <c r="HBU363" s="1"/>
      <c r="HBV363" s="1"/>
      <c r="HBW363" s="1"/>
      <c r="HBX363" s="1"/>
      <c r="HBY363" s="1"/>
      <c r="HBZ363" s="1"/>
      <c r="HCA363" s="1"/>
      <c r="HCB363" s="1"/>
      <c r="HCC363" s="1"/>
      <c r="HCD363" s="1"/>
      <c r="HCE363" s="1"/>
      <c r="HCF363" s="1"/>
      <c r="HCG363" s="1"/>
      <c r="HCH363" s="1"/>
      <c r="HCI363" s="1"/>
      <c r="HCJ363" s="1"/>
      <c r="HCK363" s="1"/>
      <c r="HCL363" s="1"/>
      <c r="HCM363" s="1"/>
      <c r="HCN363" s="1"/>
      <c r="HCO363" s="1"/>
      <c r="HCP363" s="1"/>
      <c r="HCQ363" s="1"/>
      <c r="HCR363" s="1"/>
      <c r="HCS363" s="1"/>
      <c r="HCT363" s="1"/>
      <c r="HCU363" s="1"/>
      <c r="HCV363" s="1"/>
      <c r="HCW363" s="1"/>
      <c r="HCX363" s="1"/>
      <c r="HCY363" s="1"/>
      <c r="HCZ363" s="1"/>
      <c r="HDA363" s="1"/>
      <c r="HDB363" s="1"/>
      <c r="HDC363" s="1"/>
      <c r="HDD363" s="1"/>
      <c r="HDE363" s="1"/>
      <c r="HDF363" s="1"/>
      <c r="HDG363" s="1"/>
      <c r="HDH363" s="1"/>
      <c r="HDI363" s="1"/>
      <c r="HDJ363" s="1"/>
      <c r="HDK363" s="1"/>
      <c r="HDL363" s="1"/>
      <c r="HDM363" s="1"/>
      <c r="HDN363" s="1"/>
      <c r="HDO363" s="1"/>
      <c r="HDP363" s="1"/>
      <c r="HDQ363" s="1"/>
      <c r="HDR363" s="1"/>
      <c r="HDS363" s="1"/>
      <c r="HDT363" s="1"/>
      <c r="HDU363" s="1"/>
      <c r="HDV363" s="1"/>
      <c r="HDW363" s="1"/>
      <c r="HDX363" s="1"/>
      <c r="HDY363" s="1"/>
      <c r="HDZ363" s="1"/>
      <c r="HEA363" s="1"/>
      <c r="HEB363" s="1"/>
      <c r="HEC363" s="1"/>
      <c r="HED363" s="1"/>
      <c r="HEE363" s="1"/>
      <c r="HEF363" s="1"/>
      <c r="HEG363" s="1"/>
      <c r="HEH363" s="1"/>
      <c r="HEI363" s="1"/>
      <c r="HEJ363" s="1"/>
      <c r="HEK363" s="1"/>
      <c r="HEL363" s="1"/>
      <c r="HEM363" s="1"/>
      <c r="HEN363" s="1"/>
      <c r="HEO363" s="1"/>
      <c r="HEP363" s="1"/>
      <c r="HEQ363" s="1"/>
      <c r="HER363" s="1"/>
      <c r="HES363" s="1"/>
      <c r="HET363" s="1"/>
      <c r="HEU363" s="1"/>
      <c r="HEV363" s="1"/>
      <c r="HEW363" s="1"/>
      <c r="HEX363" s="1"/>
      <c r="HEY363" s="1"/>
      <c r="HEZ363" s="1"/>
      <c r="HFA363" s="1"/>
      <c r="HFB363" s="1"/>
      <c r="HFC363" s="1"/>
      <c r="HFD363" s="1"/>
      <c r="HFE363" s="1"/>
      <c r="HFF363" s="1"/>
      <c r="HFG363" s="1"/>
      <c r="HFH363" s="1"/>
      <c r="HFI363" s="1"/>
      <c r="HFJ363" s="1"/>
      <c r="HFK363" s="1"/>
      <c r="HFL363" s="1"/>
      <c r="HFM363" s="1"/>
      <c r="HFN363" s="1"/>
      <c r="HFO363" s="1"/>
      <c r="HFP363" s="1"/>
      <c r="HFQ363" s="1"/>
      <c r="HFR363" s="1"/>
      <c r="HFS363" s="1"/>
      <c r="HFT363" s="1"/>
      <c r="HFU363" s="1"/>
      <c r="HFV363" s="1"/>
      <c r="HFW363" s="1"/>
      <c r="HFX363" s="1"/>
      <c r="HFY363" s="1"/>
      <c r="HFZ363" s="1"/>
      <c r="HGA363" s="1"/>
      <c r="HGB363" s="1"/>
      <c r="HGC363" s="1"/>
      <c r="HGD363" s="1"/>
      <c r="HGE363" s="1"/>
      <c r="HGF363" s="1"/>
      <c r="HGG363" s="1"/>
      <c r="HGH363" s="1"/>
      <c r="HGI363" s="1"/>
      <c r="HGJ363" s="1"/>
      <c r="HGK363" s="1"/>
      <c r="HGL363" s="1"/>
      <c r="HGM363" s="1"/>
      <c r="HGN363" s="1"/>
      <c r="HGO363" s="1"/>
      <c r="HGP363" s="1"/>
      <c r="HGQ363" s="1"/>
      <c r="HGR363" s="1"/>
      <c r="HGS363" s="1"/>
      <c r="HGT363" s="1"/>
      <c r="HGU363" s="1"/>
      <c r="HGV363" s="1"/>
      <c r="HGW363" s="1"/>
      <c r="HGX363" s="1"/>
      <c r="HGY363" s="1"/>
      <c r="HGZ363" s="1"/>
      <c r="HHA363" s="1"/>
      <c r="HHB363" s="1"/>
      <c r="HHC363" s="1"/>
      <c r="HHD363" s="1"/>
      <c r="HHE363" s="1"/>
      <c r="HHF363" s="1"/>
      <c r="HHG363" s="1"/>
      <c r="HHH363" s="1"/>
      <c r="HHI363" s="1"/>
      <c r="HHJ363" s="1"/>
      <c r="HHK363" s="1"/>
      <c r="HHL363" s="1"/>
      <c r="HHM363" s="1"/>
      <c r="HHN363" s="1"/>
      <c r="HHO363" s="1"/>
      <c r="HHP363" s="1"/>
      <c r="HHQ363" s="1"/>
      <c r="HHR363" s="1"/>
      <c r="HHS363" s="1"/>
      <c r="HHT363" s="1"/>
      <c r="HHU363" s="1"/>
      <c r="HHV363" s="1"/>
      <c r="HHW363" s="1"/>
      <c r="HHX363" s="1"/>
      <c r="HHY363" s="1"/>
      <c r="HHZ363" s="1"/>
      <c r="HIA363" s="1"/>
      <c r="HIB363" s="1"/>
      <c r="HIC363" s="1"/>
      <c r="HID363" s="1"/>
      <c r="HIE363" s="1"/>
      <c r="HIF363" s="1"/>
      <c r="HIG363" s="1"/>
      <c r="HIH363" s="1"/>
      <c r="HII363" s="1"/>
      <c r="HIJ363" s="1"/>
      <c r="HIK363" s="1"/>
      <c r="HIL363" s="1"/>
      <c r="HIM363" s="1"/>
      <c r="HIN363" s="1"/>
      <c r="HIO363" s="1"/>
      <c r="HIP363" s="1"/>
      <c r="HIQ363" s="1"/>
      <c r="HIR363" s="1"/>
      <c r="HIS363" s="1"/>
      <c r="HIT363" s="1"/>
      <c r="HIU363" s="1"/>
      <c r="HIV363" s="1"/>
      <c r="HIW363" s="1"/>
      <c r="HIX363" s="1"/>
      <c r="HIY363" s="1"/>
      <c r="HIZ363" s="1"/>
      <c r="HJA363" s="1"/>
      <c r="HJB363" s="1"/>
      <c r="HJC363" s="1"/>
      <c r="HJD363" s="1"/>
      <c r="HJE363" s="1"/>
      <c r="HJF363" s="1"/>
      <c r="HJG363" s="1"/>
      <c r="HJH363" s="1"/>
      <c r="HJI363" s="1"/>
      <c r="HJJ363" s="1"/>
      <c r="HJK363" s="1"/>
      <c r="HJL363" s="1"/>
      <c r="HJM363" s="1"/>
      <c r="HJN363" s="1"/>
      <c r="HJO363" s="1"/>
      <c r="HJP363" s="1"/>
      <c r="HJQ363" s="1"/>
      <c r="HJR363" s="1"/>
      <c r="HJS363" s="1"/>
      <c r="HJT363" s="1"/>
      <c r="HJU363" s="1"/>
      <c r="HJV363" s="1"/>
      <c r="HJW363" s="1"/>
      <c r="HJX363" s="1"/>
      <c r="HJY363" s="1"/>
      <c r="HJZ363" s="1"/>
      <c r="HKA363" s="1"/>
      <c r="HKB363" s="1"/>
      <c r="HKC363" s="1"/>
      <c r="HKD363" s="1"/>
      <c r="HKE363" s="1"/>
      <c r="HKF363" s="1"/>
      <c r="HKG363" s="1"/>
      <c r="HKH363" s="1"/>
      <c r="HKI363" s="1"/>
      <c r="HKJ363" s="1"/>
      <c r="HKK363" s="1"/>
      <c r="HKL363" s="1"/>
      <c r="HKM363" s="1"/>
      <c r="HKN363" s="1"/>
      <c r="HKO363" s="1"/>
      <c r="HKP363" s="1"/>
      <c r="HKQ363" s="1"/>
      <c r="HKR363" s="1"/>
      <c r="HKS363" s="1"/>
      <c r="HKT363" s="1"/>
      <c r="HKU363" s="1"/>
      <c r="HKV363" s="1"/>
      <c r="HKW363" s="1"/>
      <c r="HKX363" s="1"/>
      <c r="HKY363" s="1"/>
      <c r="HKZ363" s="1"/>
      <c r="HLA363" s="1"/>
      <c r="HLB363" s="1"/>
      <c r="HLC363" s="1"/>
      <c r="HLD363" s="1"/>
      <c r="HLE363" s="1"/>
      <c r="HLF363" s="1"/>
      <c r="HLG363" s="1"/>
      <c r="HLH363" s="1"/>
      <c r="HLI363" s="1"/>
      <c r="HLJ363" s="1"/>
      <c r="HLK363" s="1"/>
      <c r="HLL363" s="1"/>
      <c r="HLM363" s="1"/>
      <c r="HLN363" s="1"/>
      <c r="HLO363" s="1"/>
      <c r="HLP363" s="1"/>
      <c r="HLQ363" s="1"/>
      <c r="HLR363" s="1"/>
      <c r="HLS363" s="1"/>
      <c r="HLT363" s="1"/>
      <c r="HLU363" s="1"/>
      <c r="HLV363" s="1"/>
      <c r="HLW363" s="1"/>
      <c r="HLX363" s="1"/>
      <c r="HLY363" s="1"/>
      <c r="HLZ363" s="1"/>
      <c r="HMA363" s="1"/>
      <c r="HMB363" s="1"/>
      <c r="HMC363" s="1"/>
      <c r="HMD363" s="1"/>
      <c r="HME363" s="1"/>
      <c r="HMF363" s="1"/>
      <c r="HMG363" s="1"/>
      <c r="HMH363" s="1"/>
      <c r="HMI363" s="1"/>
      <c r="HMJ363" s="1"/>
      <c r="HMK363" s="1"/>
      <c r="HML363" s="1"/>
      <c r="HMM363" s="1"/>
      <c r="HMN363" s="1"/>
      <c r="HMO363" s="1"/>
      <c r="HMP363" s="1"/>
      <c r="HMQ363" s="1"/>
      <c r="HMR363" s="1"/>
      <c r="HMS363" s="1"/>
      <c r="HMT363" s="1"/>
      <c r="HMU363" s="1"/>
      <c r="HMV363" s="1"/>
      <c r="HMW363" s="1"/>
      <c r="HMX363" s="1"/>
      <c r="HMY363" s="1"/>
      <c r="HMZ363" s="1"/>
      <c r="HNA363" s="1"/>
      <c r="HNB363" s="1"/>
      <c r="HNC363" s="1"/>
      <c r="HND363" s="1"/>
      <c r="HNE363" s="1"/>
      <c r="HNF363" s="1"/>
      <c r="HNG363" s="1"/>
      <c r="HNH363" s="1"/>
      <c r="HNI363" s="1"/>
      <c r="HNJ363" s="1"/>
      <c r="HNK363" s="1"/>
      <c r="HNL363" s="1"/>
      <c r="HNM363" s="1"/>
      <c r="HNN363" s="1"/>
      <c r="HNO363" s="1"/>
      <c r="HNP363" s="1"/>
      <c r="HNQ363" s="1"/>
      <c r="HNR363" s="1"/>
      <c r="HNS363" s="1"/>
      <c r="HNT363" s="1"/>
      <c r="HNU363" s="1"/>
      <c r="HNV363" s="1"/>
      <c r="HNW363" s="1"/>
      <c r="HNX363" s="1"/>
      <c r="HNY363" s="1"/>
      <c r="HNZ363" s="1"/>
      <c r="HOA363" s="1"/>
      <c r="HOB363" s="1"/>
      <c r="HOC363" s="1"/>
      <c r="HOD363" s="1"/>
      <c r="HOE363" s="1"/>
      <c r="HOF363" s="1"/>
      <c r="HOG363" s="1"/>
      <c r="HOH363" s="1"/>
      <c r="HOI363" s="1"/>
      <c r="HOJ363" s="1"/>
      <c r="HOK363" s="1"/>
      <c r="HOL363" s="1"/>
      <c r="HOM363" s="1"/>
      <c r="HON363" s="1"/>
      <c r="HOO363" s="1"/>
      <c r="HOP363" s="1"/>
      <c r="HOQ363" s="1"/>
      <c r="HOR363" s="1"/>
      <c r="HOS363" s="1"/>
      <c r="HOT363" s="1"/>
      <c r="HOU363" s="1"/>
      <c r="HOV363" s="1"/>
      <c r="HOW363" s="1"/>
      <c r="HOX363" s="1"/>
      <c r="HOY363" s="1"/>
      <c r="HOZ363" s="1"/>
      <c r="HPA363" s="1"/>
      <c r="HPB363" s="1"/>
      <c r="HPC363" s="1"/>
      <c r="HPD363" s="1"/>
      <c r="HPE363" s="1"/>
      <c r="HPF363" s="1"/>
      <c r="HPG363" s="1"/>
      <c r="HPH363" s="1"/>
      <c r="HPI363" s="1"/>
      <c r="HPJ363" s="1"/>
      <c r="HPK363" s="1"/>
      <c r="HPL363" s="1"/>
      <c r="HPM363" s="1"/>
      <c r="HPN363" s="1"/>
      <c r="HPO363" s="1"/>
      <c r="HPP363" s="1"/>
      <c r="HPQ363" s="1"/>
      <c r="HPR363" s="1"/>
      <c r="HPS363" s="1"/>
      <c r="HPT363" s="1"/>
      <c r="HPU363" s="1"/>
      <c r="HPV363" s="1"/>
      <c r="HPW363" s="1"/>
      <c r="HPX363" s="1"/>
      <c r="HPY363" s="1"/>
      <c r="HPZ363" s="1"/>
      <c r="HQA363" s="1"/>
      <c r="HQB363" s="1"/>
      <c r="HQC363" s="1"/>
      <c r="HQD363" s="1"/>
      <c r="HQE363" s="1"/>
      <c r="HQF363" s="1"/>
      <c r="HQG363" s="1"/>
      <c r="HQH363" s="1"/>
      <c r="HQI363" s="1"/>
      <c r="HQJ363" s="1"/>
      <c r="HQK363" s="1"/>
      <c r="HQL363" s="1"/>
      <c r="HQM363" s="1"/>
      <c r="HQN363" s="1"/>
      <c r="HQO363" s="1"/>
      <c r="HQP363" s="1"/>
      <c r="HQQ363" s="1"/>
      <c r="HQR363" s="1"/>
      <c r="HQS363" s="1"/>
      <c r="HQT363" s="1"/>
      <c r="HQU363" s="1"/>
      <c r="HQV363" s="1"/>
      <c r="HQW363" s="1"/>
      <c r="HQX363" s="1"/>
      <c r="HQY363" s="1"/>
      <c r="HQZ363" s="1"/>
      <c r="HRA363" s="1"/>
      <c r="HRB363" s="1"/>
      <c r="HRC363" s="1"/>
      <c r="HRD363" s="1"/>
      <c r="HRE363" s="1"/>
      <c r="HRF363" s="1"/>
      <c r="HRG363" s="1"/>
      <c r="HRH363" s="1"/>
      <c r="HRI363" s="1"/>
      <c r="HRJ363" s="1"/>
      <c r="HRK363" s="1"/>
      <c r="HRL363" s="1"/>
      <c r="HRM363" s="1"/>
      <c r="HRN363" s="1"/>
      <c r="HRO363" s="1"/>
      <c r="HRP363" s="1"/>
      <c r="HRQ363" s="1"/>
      <c r="HRR363" s="1"/>
      <c r="HRS363" s="1"/>
      <c r="HRT363" s="1"/>
      <c r="HRU363" s="1"/>
      <c r="HRV363" s="1"/>
      <c r="HRW363" s="1"/>
      <c r="HRX363" s="1"/>
      <c r="HRY363" s="1"/>
      <c r="HRZ363" s="1"/>
      <c r="HSA363" s="1"/>
      <c r="HSB363" s="1"/>
      <c r="HSC363" s="1"/>
      <c r="HSD363" s="1"/>
      <c r="HSE363" s="1"/>
      <c r="HSF363" s="1"/>
      <c r="HSG363" s="1"/>
      <c r="HSH363" s="1"/>
      <c r="HSI363" s="1"/>
      <c r="HSJ363" s="1"/>
      <c r="HSK363" s="1"/>
      <c r="HSL363" s="1"/>
      <c r="HSM363" s="1"/>
      <c r="HSN363" s="1"/>
      <c r="HSO363" s="1"/>
      <c r="HSP363" s="1"/>
      <c r="HSQ363" s="1"/>
      <c r="HSR363" s="1"/>
      <c r="HSS363" s="1"/>
      <c r="HST363" s="1"/>
      <c r="HSU363" s="1"/>
      <c r="HSV363" s="1"/>
      <c r="HSW363" s="1"/>
      <c r="HSX363" s="1"/>
      <c r="HSY363" s="1"/>
      <c r="HSZ363" s="1"/>
      <c r="HTA363" s="1"/>
      <c r="HTB363" s="1"/>
      <c r="HTC363" s="1"/>
      <c r="HTD363" s="1"/>
      <c r="HTE363" s="1"/>
      <c r="HTF363" s="1"/>
      <c r="HTG363" s="1"/>
      <c r="HTH363" s="1"/>
      <c r="HTI363" s="1"/>
      <c r="HTJ363" s="1"/>
      <c r="HTK363" s="1"/>
      <c r="HTL363" s="1"/>
      <c r="HTM363" s="1"/>
      <c r="HTN363" s="1"/>
      <c r="HTO363" s="1"/>
      <c r="HTP363" s="1"/>
      <c r="HTQ363" s="1"/>
      <c r="HTR363" s="1"/>
      <c r="HTS363" s="1"/>
      <c r="HTT363" s="1"/>
      <c r="HTU363" s="1"/>
      <c r="HTV363" s="1"/>
      <c r="HTW363" s="1"/>
      <c r="HTX363" s="1"/>
      <c r="HTY363" s="1"/>
      <c r="HTZ363" s="1"/>
      <c r="HUA363" s="1"/>
      <c r="HUB363" s="1"/>
      <c r="HUC363" s="1"/>
      <c r="HUD363" s="1"/>
      <c r="HUE363" s="1"/>
      <c r="HUF363" s="1"/>
      <c r="HUG363" s="1"/>
      <c r="HUH363" s="1"/>
      <c r="HUI363" s="1"/>
      <c r="HUJ363" s="1"/>
      <c r="HUK363" s="1"/>
      <c r="HUL363" s="1"/>
      <c r="HUM363" s="1"/>
      <c r="HUN363" s="1"/>
      <c r="HUO363" s="1"/>
      <c r="HUP363" s="1"/>
      <c r="HUQ363" s="1"/>
      <c r="HUR363" s="1"/>
      <c r="HUS363" s="1"/>
      <c r="HUT363" s="1"/>
      <c r="HUU363" s="1"/>
      <c r="HUV363" s="1"/>
      <c r="HUW363" s="1"/>
      <c r="HUX363" s="1"/>
      <c r="HUY363" s="1"/>
      <c r="HUZ363" s="1"/>
      <c r="HVA363" s="1"/>
      <c r="HVB363" s="1"/>
      <c r="HVC363" s="1"/>
      <c r="HVD363" s="1"/>
      <c r="HVE363" s="1"/>
      <c r="HVF363" s="1"/>
      <c r="HVG363" s="1"/>
      <c r="HVH363" s="1"/>
      <c r="HVI363" s="1"/>
      <c r="HVJ363" s="1"/>
      <c r="HVK363" s="1"/>
      <c r="HVL363" s="1"/>
      <c r="HVM363" s="1"/>
      <c r="HVN363" s="1"/>
      <c r="HVO363" s="1"/>
      <c r="HVP363" s="1"/>
      <c r="HVQ363" s="1"/>
      <c r="HVR363" s="1"/>
      <c r="HVS363" s="1"/>
      <c r="HVT363" s="1"/>
      <c r="HVU363" s="1"/>
      <c r="HVV363" s="1"/>
      <c r="HVW363" s="1"/>
      <c r="HVX363" s="1"/>
      <c r="HVY363" s="1"/>
      <c r="HVZ363" s="1"/>
      <c r="HWA363" s="1"/>
      <c r="HWB363" s="1"/>
      <c r="HWC363" s="1"/>
      <c r="HWD363" s="1"/>
      <c r="HWE363" s="1"/>
      <c r="HWF363" s="1"/>
      <c r="HWG363" s="1"/>
      <c r="HWH363" s="1"/>
      <c r="HWI363" s="1"/>
      <c r="HWJ363" s="1"/>
      <c r="HWK363" s="1"/>
      <c r="HWL363" s="1"/>
      <c r="HWM363" s="1"/>
      <c r="HWN363" s="1"/>
      <c r="HWO363" s="1"/>
      <c r="HWP363" s="1"/>
      <c r="HWQ363" s="1"/>
      <c r="HWR363" s="1"/>
      <c r="HWS363" s="1"/>
      <c r="HWT363" s="1"/>
      <c r="HWU363" s="1"/>
      <c r="HWV363" s="1"/>
      <c r="HWW363" s="1"/>
      <c r="HWX363" s="1"/>
      <c r="HWY363" s="1"/>
      <c r="HWZ363" s="1"/>
      <c r="HXA363" s="1"/>
      <c r="HXB363" s="1"/>
      <c r="HXC363" s="1"/>
      <c r="HXD363" s="1"/>
      <c r="HXE363" s="1"/>
      <c r="HXF363" s="1"/>
      <c r="HXG363" s="1"/>
      <c r="HXH363" s="1"/>
      <c r="HXI363" s="1"/>
      <c r="HXJ363" s="1"/>
      <c r="HXK363" s="1"/>
      <c r="HXL363" s="1"/>
      <c r="HXM363" s="1"/>
      <c r="HXN363" s="1"/>
      <c r="HXO363" s="1"/>
      <c r="HXP363" s="1"/>
      <c r="HXQ363" s="1"/>
      <c r="HXR363" s="1"/>
      <c r="HXS363" s="1"/>
      <c r="HXT363" s="1"/>
      <c r="HXU363" s="1"/>
      <c r="HXV363" s="1"/>
      <c r="HXW363" s="1"/>
      <c r="HXX363" s="1"/>
      <c r="HXY363" s="1"/>
      <c r="HXZ363" s="1"/>
      <c r="HYA363" s="1"/>
      <c r="HYB363" s="1"/>
      <c r="HYC363" s="1"/>
      <c r="HYD363" s="1"/>
      <c r="HYE363" s="1"/>
      <c r="HYF363" s="1"/>
      <c r="HYG363" s="1"/>
      <c r="HYH363" s="1"/>
      <c r="HYI363" s="1"/>
      <c r="HYJ363" s="1"/>
      <c r="HYK363" s="1"/>
      <c r="HYL363" s="1"/>
      <c r="HYM363" s="1"/>
      <c r="HYN363" s="1"/>
      <c r="HYO363" s="1"/>
      <c r="HYP363" s="1"/>
      <c r="HYQ363" s="1"/>
      <c r="HYR363" s="1"/>
      <c r="HYS363" s="1"/>
      <c r="HYT363" s="1"/>
      <c r="HYU363" s="1"/>
      <c r="HYV363" s="1"/>
      <c r="HYW363" s="1"/>
      <c r="HYX363" s="1"/>
      <c r="HYY363" s="1"/>
      <c r="HYZ363" s="1"/>
      <c r="HZA363" s="1"/>
      <c r="HZB363" s="1"/>
      <c r="HZC363" s="1"/>
      <c r="HZD363" s="1"/>
      <c r="HZE363" s="1"/>
      <c r="HZF363" s="1"/>
      <c r="HZG363" s="1"/>
      <c r="HZH363" s="1"/>
      <c r="HZI363" s="1"/>
      <c r="HZJ363" s="1"/>
      <c r="HZK363" s="1"/>
      <c r="HZL363" s="1"/>
      <c r="HZM363" s="1"/>
      <c r="HZN363" s="1"/>
      <c r="HZO363" s="1"/>
      <c r="HZP363" s="1"/>
      <c r="HZQ363" s="1"/>
      <c r="HZR363" s="1"/>
      <c r="HZS363" s="1"/>
      <c r="HZT363" s="1"/>
      <c r="HZU363" s="1"/>
      <c r="HZV363" s="1"/>
      <c r="HZW363" s="1"/>
      <c r="HZX363" s="1"/>
      <c r="HZY363" s="1"/>
      <c r="HZZ363" s="1"/>
      <c r="IAA363" s="1"/>
      <c r="IAB363" s="1"/>
      <c r="IAC363" s="1"/>
      <c r="IAD363" s="1"/>
      <c r="IAE363" s="1"/>
      <c r="IAF363" s="1"/>
      <c r="IAG363" s="1"/>
      <c r="IAH363" s="1"/>
      <c r="IAI363" s="1"/>
      <c r="IAJ363" s="1"/>
      <c r="IAK363" s="1"/>
      <c r="IAL363" s="1"/>
      <c r="IAM363" s="1"/>
      <c r="IAN363" s="1"/>
      <c r="IAO363" s="1"/>
      <c r="IAP363" s="1"/>
      <c r="IAQ363" s="1"/>
      <c r="IAR363" s="1"/>
      <c r="IAS363" s="1"/>
      <c r="IAT363" s="1"/>
      <c r="IAU363" s="1"/>
      <c r="IAV363" s="1"/>
      <c r="IAW363" s="1"/>
      <c r="IAX363" s="1"/>
      <c r="IAY363" s="1"/>
      <c r="IAZ363" s="1"/>
      <c r="IBA363" s="1"/>
      <c r="IBB363" s="1"/>
      <c r="IBC363" s="1"/>
      <c r="IBD363" s="1"/>
      <c r="IBE363" s="1"/>
      <c r="IBF363" s="1"/>
      <c r="IBG363" s="1"/>
      <c r="IBH363" s="1"/>
      <c r="IBI363" s="1"/>
      <c r="IBJ363" s="1"/>
      <c r="IBK363" s="1"/>
      <c r="IBL363" s="1"/>
      <c r="IBM363" s="1"/>
      <c r="IBN363" s="1"/>
      <c r="IBO363" s="1"/>
      <c r="IBP363" s="1"/>
      <c r="IBQ363" s="1"/>
      <c r="IBR363" s="1"/>
      <c r="IBS363" s="1"/>
      <c r="IBT363" s="1"/>
      <c r="IBU363" s="1"/>
      <c r="IBV363" s="1"/>
      <c r="IBW363" s="1"/>
      <c r="IBX363" s="1"/>
      <c r="IBY363" s="1"/>
      <c r="IBZ363" s="1"/>
      <c r="ICA363" s="1"/>
      <c r="ICB363" s="1"/>
      <c r="ICC363" s="1"/>
      <c r="ICD363" s="1"/>
      <c r="ICE363" s="1"/>
      <c r="ICF363" s="1"/>
      <c r="ICG363" s="1"/>
      <c r="ICH363" s="1"/>
      <c r="ICI363" s="1"/>
      <c r="ICJ363" s="1"/>
      <c r="ICK363" s="1"/>
      <c r="ICL363" s="1"/>
      <c r="ICM363" s="1"/>
      <c r="ICN363" s="1"/>
      <c r="ICO363" s="1"/>
      <c r="ICP363" s="1"/>
      <c r="ICQ363" s="1"/>
      <c r="ICR363" s="1"/>
      <c r="ICS363" s="1"/>
      <c r="ICT363" s="1"/>
      <c r="ICU363" s="1"/>
      <c r="ICV363" s="1"/>
      <c r="ICW363" s="1"/>
      <c r="ICX363" s="1"/>
      <c r="ICY363" s="1"/>
      <c r="ICZ363" s="1"/>
      <c r="IDA363" s="1"/>
      <c r="IDB363" s="1"/>
      <c r="IDC363" s="1"/>
      <c r="IDD363" s="1"/>
      <c r="IDE363" s="1"/>
      <c r="IDF363" s="1"/>
      <c r="IDG363" s="1"/>
      <c r="IDH363" s="1"/>
      <c r="IDI363" s="1"/>
      <c r="IDJ363" s="1"/>
      <c r="IDK363" s="1"/>
      <c r="IDL363" s="1"/>
      <c r="IDM363" s="1"/>
      <c r="IDN363" s="1"/>
      <c r="IDO363" s="1"/>
      <c r="IDP363" s="1"/>
      <c r="IDQ363" s="1"/>
      <c r="IDR363" s="1"/>
      <c r="IDS363" s="1"/>
      <c r="IDT363" s="1"/>
      <c r="IDU363" s="1"/>
      <c r="IDV363" s="1"/>
      <c r="IDW363" s="1"/>
      <c r="IDX363" s="1"/>
      <c r="IDY363" s="1"/>
      <c r="IDZ363" s="1"/>
      <c r="IEA363" s="1"/>
      <c r="IEB363" s="1"/>
      <c r="IEC363" s="1"/>
      <c r="IED363" s="1"/>
      <c r="IEE363" s="1"/>
      <c r="IEF363" s="1"/>
      <c r="IEG363" s="1"/>
      <c r="IEH363" s="1"/>
      <c r="IEI363" s="1"/>
      <c r="IEJ363" s="1"/>
      <c r="IEK363" s="1"/>
      <c r="IEL363" s="1"/>
      <c r="IEM363" s="1"/>
      <c r="IEN363" s="1"/>
      <c r="IEO363" s="1"/>
      <c r="IEP363" s="1"/>
      <c r="IEQ363" s="1"/>
      <c r="IER363" s="1"/>
      <c r="IES363" s="1"/>
      <c r="IET363" s="1"/>
      <c r="IEU363" s="1"/>
      <c r="IEV363" s="1"/>
      <c r="IEW363" s="1"/>
      <c r="IEX363" s="1"/>
      <c r="IEY363" s="1"/>
      <c r="IEZ363" s="1"/>
      <c r="IFA363" s="1"/>
      <c r="IFB363" s="1"/>
      <c r="IFC363" s="1"/>
      <c r="IFD363" s="1"/>
      <c r="IFE363" s="1"/>
      <c r="IFF363" s="1"/>
      <c r="IFG363" s="1"/>
      <c r="IFH363" s="1"/>
      <c r="IFI363" s="1"/>
      <c r="IFJ363" s="1"/>
      <c r="IFK363" s="1"/>
      <c r="IFL363" s="1"/>
      <c r="IFM363" s="1"/>
      <c r="IFN363" s="1"/>
      <c r="IFO363" s="1"/>
      <c r="IFP363" s="1"/>
      <c r="IFQ363" s="1"/>
      <c r="IFR363" s="1"/>
      <c r="IFS363" s="1"/>
      <c r="IFT363" s="1"/>
      <c r="IFU363" s="1"/>
      <c r="IFV363" s="1"/>
      <c r="IFW363" s="1"/>
      <c r="IFX363" s="1"/>
      <c r="IFY363" s="1"/>
      <c r="IFZ363" s="1"/>
      <c r="IGA363" s="1"/>
      <c r="IGB363" s="1"/>
      <c r="IGC363" s="1"/>
      <c r="IGD363" s="1"/>
      <c r="IGE363" s="1"/>
      <c r="IGF363" s="1"/>
      <c r="IGG363" s="1"/>
      <c r="IGH363" s="1"/>
      <c r="IGI363" s="1"/>
      <c r="IGJ363" s="1"/>
      <c r="IGK363" s="1"/>
      <c r="IGL363" s="1"/>
      <c r="IGM363" s="1"/>
      <c r="IGN363" s="1"/>
      <c r="IGO363" s="1"/>
      <c r="IGP363" s="1"/>
      <c r="IGQ363" s="1"/>
      <c r="IGR363" s="1"/>
      <c r="IGS363" s="1"/>
      <c r="IGT363" s="1"/>
      <c r="IGU363" s="1"/>
      <c r="IGV363" s="1"/>
      <c r="IGW363" s="1"/>
      <c r="IGX363" s="1"/>
      <c r="IGY363" s="1"/>
      <c r="IGZ363" s="1"/>
      <c r="IHA363" s="1"/>
      <c r="IHB363" s="1"/>
      <c r="IHC363" s="1"/>
      <c r="IHD363" s="1"/>
      <c r="IHE363" s="1"/>
      <c r="IHF363" s="1"/>
      <c r="IHG363" s="1"/>
      <c r="IHH363" s="1"/>
      <c r="IHI363" s="1"/>
      <c r="IHJ363" s="1"/>
      <c r="IHK363" s="1"/>
      <c r="IHL363" s="1"/>
      <c r="IHM363" s="1"/>
      <c r="IHN363" s="1"/>
      <c r="IHO363" s="1"/>
      <c r="IHP363" s="1"/>
      <c r="IHQ363" s="1"/>
      <c r="IHR363" s="1"/>
      <c r="IHS363" s="1"/>
      <c r="IHT363" s="1"/>
      <c r="IHU363" s="1"/>
      <c r="IHV363" s="1"/>
      <c r="IHW363" s="1"/>
      <c r="IHX363" s="1"/>
      <c r="IHY363" s="1"/>
      <c r="IHZ363" s="1"/>
      <c r="IIA363" s="1"/>
      <c r="IIB363" s="1"/>
      <c r="IIC363" s="1"/>
      <c r="IID363" s="1"/>
      <c r="IIE363" s="1"/>
      <c r="IIF363" s="1"/>
      <c r="IIG363" s="1"/>
      <c r="IIH363" s="1"/>
      <c r="III363" s="1"/>
      <c r="IIJ363" s="1"/>
      <c r="IIK363" s="1"/>
      <c r="IIL363" s="1"/>
      <c r="IIM363" s="1"/>
      <c r="IIN363" s="1"/>
      <c r="IIO363" s="1"/>
      <c r="IIP363" s="1"/>
      <c r="IIQ363" s="1"/>
      <c r="IIR363" s="1"/>
      <c r="IIS363" s="1"/>
      <c r="IIT363" s="1"/>
      <c r="IIU363" s="1"/>
      <c r="IIV363" s="1"/>
      <c r="IIW363" s="1"/>
      <c r="IIX363" s="1"/>
      <c r="IIY363" s="1"/>
      <c r="IIZ363" s="1"/>
      <c r="IJA363" s="1"/>
      <c r="IJB363" s="1"/>
      <c r="IJC363" s="1"/>
      <c r="IJD363" s="1"/>
      <c r="IJE363" s="1"/>
      <c r="IJF363" s="1"/>
      <c r="IJG363" s="1"/>
      <c r="IJH363" s="1"/>
      <c r="IJI363" s="1"/>
      <c r="IJJ363" s="1"/>
      <c r="IJK363" s="1"/>
      <c r="IJL363" s="1"/>
      <c r="IJM363" s="1"/>
      <c r="IJN363" s="1"/>
      <c r="IJO363" s="1"/>
      <c r="IJP363" s="1"/>
      <c r="IJQ363" s="1"/>
      <c r="IJR363" s="1"/>
      <c r="IJS363" s="1"/>
      <c r="IJT363" s="1"/>
      <c r="IJU363" s="1"/>
      <c r="IJV363" s="1"/>
      <c r="IJW363" s="1"/>
      <c r="IJX363" s="1"/>
      <c r="IJY363" s="1"/>
      <c r="IJZ363" s="1"/>
      <c r="IKA363" s="1"/>
      <c r="IKB363" s="1"/>
      <c r="IKC363" s="1"/>
      <c r="IKD363" s="1"/>
      <c r="IKE363" s="1"/>
      <c r="IKF363" s="1"/>
      <c r="IKG363" s="1"/>
      <c r="IKH363" s="1"/>
      <c r="IKI363" s="1"/>
      <c r="IKJ363" s="1"/>
      <c r="IKK363" s="1"/>
      <c r="IKL363" s="1"/>
      <c r="IKM363" s="1"/>
      <c r="IKN363" s="1"/>
      <c r="IKO363" s="1"/>
      <c r="IKP363" s="1"/>
      <c r="IKQ363" s="1"/>
      <c r="IKR363" s="1"/>
      <c r="IKS363" s="1"/>
      <c r="IKT363" s="1"/>
      <c r="IKU363" s="1"/>
      <c r="IKV363" s="1"/>
      <c r="IKW363" s="1"/>
      <c r="IKX363" s="1"/>
      <c r="IKY363" s="1"/>
      <c r="IKZ363" s="1"/>
      <c r="ILA363" s="1"/>
      <c r="ILB363" s="1"/>
      <c r="ILC363" s="1"/>
      <c r="ILD363" s="1"/>
      <c r="ILE363" s="1"/>
      <c r="ILF363" s="1"/>
      <c r="ILG363" s="1"/>
      <c r="ILH363" s="1"/>
      <c r="ILI363" s="1"/>
      <c r="ILJ363" s="1"/>
      <c r="ILK363" s="1"/>
      <c r="ILL363" s="1"/>
      <c r="ILM363" s="1"/>
      <c r="ILN363" s="1"/>
      <c r="ILO363" s="1"/>
      <c r="ILP363" s="1"/>
      <c r="ILQ363" s="1"/>
      <c r="ILR363" s="1"/>
      <c r="ILS363" s="1"/>
      <c r="ILT363" s="1"/>
      <c r="ILU363" s="1"/>
      <c r="ILV363" s="1"/>
      <c r="ILW363" s="1"/>
      <c r="ILX363" s="1"/>
      <c r="ILY363" s="1"/>
      <c r="ILZ363" s="1"/>
      <c r="IMA363" s="1"/>
      <c r="IMB363" s="1"/>
      <c r="IMC363" s="1"/>
      <c r="IMD363" s="1"/>
      <c r="IME363" s="1"/>
      <c r="IMF363" s="1"/>
      <c r="IMG363" s="1"/>
      <c r="IMH363" s="1"/>
      <c r="IMI363" s="1"/>
      <c r="IMJ363" s="1"/>
      <c r="IMK363" s="1"/>
      <c r="IML363" s="1"/>
      <c r="IMM363" s="1"/>
      <c r="IMN363" s="1"/>
      <c r="IMO363" s="1"/>
      <c r="IMP363" s="1"/>
      <c r="IMQ363" s="1"/>
      <c r="IMR363" s="1"/>
      <c r="IMS363" s="1"/>
      <c r="IMT363" s="1"/>
      <c r="IMU363" s="1"/>
      <c r="IMV363" s="1"/>
      <c r="IMW363" s="1"/>
      <c r="IMX363" s="1"/>
      <c r="IMY363" s="1"/>
      <c r="IMZ363" s="1"/>
      <c r="INA363" s="1"/>
      <c r="INB363" s="1"/>
      <c r="INC363" s="1"/>
      <c r="IND363" s="1"/>
      <c r="INE363" s="1"/>
      <c r="INF363" s="1"/>
      <c r="ING363" s="1"/>
      <c r="INH363" s="1"/>
      <c r="INI363" s="1"/>
      <c r="INJ363" s="1"/>
      <c r="INK363" s="1"/>
      <c r="INL363" s="1"/>
      <c r="INM363" s="1"/>
      <c r="INN363" s="1"/>
      <c r="INO363" s="1"/>
      <c r="INP363" s="1"/>
      <c r="INQ363" s="1"/>
      <c r="INR363" s="1"/>
      <c r="INS363" s="1"/>
      <c r="INT363" s="1"/>
      <c r="INU363" s="1"/>
      <c r="INV363" s="1"/>
      <c r="INW363" s="1"/>
      <c r="INX363" s="1"/>
      <c r="INY363" s="1"/>
      <c r="INZ363" s="1"/>
      <c r="IOA363" s="1"/>
      <c r="IOB363" s="1"/>
      <c r="IOC363" s="1"/>
      <c r="IOD363" s="1"/>
      <c r="IOE363" s="1"/>
      <c r="IOF363" s="1"/>
      <c r="IOG363" s="1"/>
      <c r="IOH363" s="1"/>
      <c r="IOI363" s="1"/>
      <c r="IOJ363" s="1"/>
      <c r="IOK363" s="1"/>
      <c r="IOL363" s="1"/>
      <c r="IOM363" s="1"/>
      <c r="ION363" s="1"/>
      <c r="IOO363" s="1"/>
      <c r="IOP363" s="1"/>
      <c r="IOQ363" s="1"/>
      <c r="IOR363" s="1"/>
      <c r="IOS363" s="1"/>
      <c r="IOT363" s="1"/>
      <c r="IOU363" s="1"/>
      <c r="IOV363" s="1"/>
      <c r="IOW363" s="1"/>
      <c r="IOX363" s="1"/>
      <c r="IOY363" s="1"/>
      <c r="IOZ363" s="1"/>
      <c r="IPA363" s="1"/>
      <c r="IPB363" s="1"/>
      <c r="IPC363" s="1"/>
      <c r="IPD363" s="1"/>
      <c r="IPE363" s="1"/>
      <c r="IPF363" s="1"/>
      <c r="IPG363" s="1"/>
      <c r="IPH363" s="1"/>
      <c r="IPI363" s="1"/>
      <c r="IPJ363" s="1"/>
      <c r="IPK363" s="1"/>
      <c r="IPL363" s="1"/>
      <c r="IPM363" s="1"/>
      <c r="IPN363" s="1"/>
      <c r="IPO363" s="1"/>
      <c r="IPP363" s="1"/>
      <c r="IPQ363" s="1"/>
      <c r="IPR363" s="1"/>
      <c r="IPS363" s="1"/>
      <c r="IPT363" s="1"/>
      <c r="IPU363" s="1"/>
      <c r="IPV363" s="1"/>
      <c r="IPW363" s="1"/>
      <c r="IPX363" s="1"/>
      <c r="IPY363" s="1"/>
      <c r="IPZ363" s="1"/>
      <c r="IQA363" s="1"/>
      <c r="IQB363" s="1"/>
      <c r="IQC363" s="1"/>
      <c r="IQD363" s="1"/>
      <c r="IQE363" s="1"/>
      <c r="IQF363" s="1"/>
      <c r="IQG363" s="1"/>
      <c r="IQH363" s="1"/>
      <c r="IQI363" s="1"/>
      <c r="IQJ363" s="1"/>
      <c r="IQK363" s="1"/>
      <c r="IQL363" s="1"/>
      <c r="IQM363" s="1"/>
      <c r="IQN363" s="1"/>
      <c r="IQO363" s="1"/>
      <c r="IQP363" s="1"/>
      <c r="IQQ363" s="1"/>
      <c r="IQR363" s="1"/>
      <c r="IQS363" s="1"/>
      <c r="IQT363" s="1"/>
      <c r="IQU363" s="1"/>
      <c r="IQV363" s="1"/>
      <c r="IQW363" s="1"/>
      <c r="IQX363" s="1"/>
      <c r="IQY363" s="1"/>
      <c r="IQZ363" s="1"/>
      <c r="IRA363" s="1"/>
      <c r="IRB363" s="1"/>
      <c r="IRC363" s="1"/>
      <c r="IRD363" s="1"/>
      <c r="IRE363" s="1"/>
      <c r="IRF363" s="1"/>
      <c r="IRG363" s="1"/>
      <c r="IRH363" s="1"/>
      <c r="IRI363" s="1"/>
      <c r="IRJ363" s="1"/>
      <c r="IRK363" s="1"/>
      <c r="IRL363" s="1"/>
      <c r="IRM363" s="1"/>
      <c r="IRN363" s="1"/>
      <c r="IRO363" s="1"/>
      <c r="IRP363" s="1"/>
      <c r="IRQ363" s="1"/>
      <c r="IRR363" s="1"/>
      <c r="IRS363" s="1"/>
      <c r="IRT363" s="1"/>
      <c r="IRU363" s="1"/>
      <c r="IRV363" s="1"/>
      <c r="IRW363" s="1"/>
      <c r="IRX363" s="1"/>
      <c r="IRY363" s="1"/>
      <c r="IRZ363" s="1"/>
      <c r="ISA363" s="1"/>
      <c r="ISB363" s="1"/>
      <c r="ISC363" s="1"/>
      <c r="ISD363" s="1"/>
      <c r="ISE363" s="1"/>
      <c r="ISF363" s="1"/>
      <c r="ISG363" s="1"/>
      <c r="ISH363" s="1"/>
      <c r="ISI363" s="1"/>
      <c r="ISJ363" s="1"/>
      <c r="ISK363" s="1"/>
      <c r="ISL363" s="1"/>
      <c r="ISM363" s="1"/>
      <c r="ISN363" s="1"/>
      <c r="ISO363" s="1"/>
      <c r="ISP363" s="1"/>
      <c r="ISQ363" s="1"/>
      <c r="ISR363" s="1"/>
      <c r="ISS363" s="1"/>
      <c r="IST363" s="1"/>
      <c r="ISU363" s="1"/>
      <c r="ISV363" s="1"/>
      <c r="ISW363" s="1"/>
      <c r="ISX363" s="1"/>
      <c r="ISY363" s="1"/>
      <c r="ISZ363" s="1"/>
      <c r="ITA363" s="1"/>
      <c r="ITB363" s="1"/>
      <c r="ITC363" s="1"/>
      <c r="ITD363" s="1"/>
      <c r="ITE363" s="1"/>
      <c r="ITF363" s="1"/>
      <c r="ITG363" s="1"/>
      <c r="ITH363" s="1"/>
      <c r="ITI363" s="1"/>
      <c r="ITJ363" s="1"/>
      <c r="ITK363" s="1"/>
      <c r="ITL363" s="1"/>
      <c r="ITM363" s="1"/>
      <c r="ITN363" s="1"/>
      <c r="ITO363" s="1"/>
      <c r="ITP363" s="1"/>
      <c r="ITQ363" s="1"/>
      <c r="ITR363" s="1"/>
      <c r="ITS363" s="1"/>
      <c r="ITT363" s="1"/>
      <c r="ITU363" s="1"/>
      <c r="ITV363" s="1"/>
      <c r="ITW363" s="1"/>
      <c r="ITX363" s="1"/>
      <c r="ITY363" s="1"/>
      <c r="ITZ363" s="1"/>
      <c r="IUA363" s="1"/>
      <c r="IUB363" s="1"/>
      <c r="IUC363" s="1"/>
      <c r="IUD363" s="1"/>
      <c r="IUE363" s="1"/>
      <c r="IUF363" s="1"/>
      <c r="IUG363" s="1"/>
      <c r="IUH363" s="1"/>
      <c r="IUI363" s="1"/>
      <c r="IUJ363" s="1"/>
      <c r="IUK363" s="1"/>
      <c r="IUL363" s="1"/>
      <c r="IUM363" s="1"/>
      <c r="IUN363" s="1"/>
      <c r="IUO363" s="1"/>
      <c r="IUP363" s="1"/>
      <c r="IUQ363" s="1"/>
      <c r="IUR363" s="1"/>
      <c r="IUS363" s="1"/>
      <c r="IUT363" s="1"/>
      <c r="IUU363" s="1"/>
      <c r="IUV363" s="1"/>
      <c r="IUW363" s="1"/>
      <c r="IUX363" s="1"/>
      <c r="IUY363" s="1"/>
      <c r="IUZ363" s="1"/>
      <c r="IVA363" s="1"/>
      <c r="IVB363" s="1"/>
      <c r="IVC363" s="1"/>
      <c r="IVD363" s="1"/>
      <c r="IVE363" s="1"/>
      <c r="IVF363" s="1"/>
      <c r="IVG363" s="1"/>
      <c r="IVH363" s="1"/>
      <c r="IVI363" s="1"/>
      <c r="IVJ363" s="1"/>
      <c r="IVK363" s="1"/>
      <c r="IVL363" s="1"/>
      <c r="IVM363" s="1"/>
      <c r="IVN363" s="1"/>
      <c r="IVO363" s="1"/>
      <c r="IVP363" s="1"/>
      <c r="IVQ363" s="1"/>
      <c r="IVR363" s="1"/>
      <c r="IVS363" s="1"/>
      <c r="IVT363" s="1"/>
      <c r="IVU363" s="1"/>
      <c r="IVV363" s="1"/>
      <c r="IVW363" s="1"/>
      <c r="IVX363" s="1"/>
      <c r="IVY363" s="1"/>
      <c r="IVZ363" s="1"/>
      <c r="IWA363" s="1"/>
      <c r="IWB363" s="1"/>
      <c r="IWC363" s="1"/>
      <c r="IWD363" s="1"/>
      <c r="IWE363" s="1"/>
      <c r="IWF363" s="1"/>
      <c r="IWG363" s="1"/>
      <c r="IWH363" s="1"/>
      <c r="IWI363" s="1"/>
      <c r="IWJ363" s="1"/>
      <c r="IWK363" s="1"/>
      <c r="IWL363" s="1"/>
      <c r="IWM363" s="1"/>
      <c r="IWN363" s="1"/>
      <c r="IWO363" s="1"/>
      <c r="IWP363" s="1"/>
      <c r="IWQ363" s="1"/>
      <c r="IWR363" s="1"/>
      <c r="IWS363" s="1"/>
      <c r="IWT363" s="1"/>
      <c r="IWU363" s="1"/>
      <c r="IWV363" s="1"/>
      <c r="IWW363" s="1"/>
      <c r="IWX363" s="1"/>
      <c r="IWY363" s="1"/>
      <c r="IWZ363" s="1"/>
      <c r="IXA363" s="1"/>
      <c r="IXB363" s="1"/>
      <c r="IXC363" s="1"/>
      <c r="IXD363" s="1"/>
      <c r="IXE363" s="1"/>
      <c r="IXF363" s="1"/>
      <c r="IXG363" s="1"/>
      <c r="IXH363" s="1"/>
      <c r="IXI363" s="1"/>
      <c r="IXJ363" s="1"/>
      <c r="IXK363" s="1"/>
      <c r="IXL363" s="1"/>
      <c r="IXM363" s="1"/>
      <c r="IXN363" s="1"/>
      <c r="IXO363" s="1"/>
      <c r="IXP363" s="1"/>
      <c r="IXQ363" s="1"/>
      <c r="IXR363" s="1"/>
      <c r="IXS363" s="1"/>
      <c r="IXT363" s="1"/>
      <c r="IXU363" s="1"/>
      <c r="IXV363" s="1"/>
      <c r="IXW363" s="1"/>
      <c r="IXX363" s="1"/>
      <c r="IXY363" s="1"/>
      <c r="IXZ363" s="1"/>
      <c r="IYA363" s="1"/>
      <c r="IYB363" s="1"/>
      <c r="IYC363" s="1"/>
      <c r="IYD363" s="1"/>
      <c r="IYE363" s="1"/>
      <c r="IYF363" s="1"/>
      <c r="IYG363" s="1"/>
      <c r="IYH363" s="1"/>
      <c r="IYI363" s="1"/>
      <c r="IYJ363" s="1"/>
      <c r="IYK363" s="1"/>
      <c r="IYL363" s="1"/>
      <c r="IYM363" s="1"/>
      <c r="IYN363" s="1"/>
      <c r="IYO363" s="1"/>
      <c r="IYP363" s="1"/>
      <c r="IYQ363" s="1"/>
      <c r="IYR363" s="1"/>
      <c r="IYS363" s="1"/>
      <c r="IYT363" s="1"/>
      <c r="IYU363" s="1"/>
      <c r="IYV363" s="1"/>
      <c r="IYW363" s="1"/>
      <c r="IYX363" s="1"/>
      <c r="IYY363" s="1"/>
      <c r="IYZ363" s="1"/>
      <c r="IZA363" s="1"/>
      <c r="IZB363" s="1"/>
      <c r="IZC363" s="1"/>
      <c r="IZD363" s="1"/>
      <c r="IZE363" s="1"/>
      <c r="IZF363" s="1"/>
      <c r="IZG363" s="1"/>
      <c r="IZH363" s="1"/>
      <c r="IZI363" s="1"/>
      <c r="IZJ363" s="1"/>
      <c r="IZK363" s="1"/>
      <c r="IZL363" s="1"/>
      <c r="IZM363" s="1"/>
      <c r="IZN363" s="1"/>
      <c r="IZO363" s="1"/>
      <c r="IZP363" s="1"/>
      <c r="IZQ363" s="1"/>
      <c r="IZR363" s="1"/>
      <c r="IZS363" s="1"/>
      <c r="IZT363" s="1"/>
      <c r="IZU363" s="1"/>
      <c r="IZV363" s="1"/>
      <c r="IZW363" s="1"/>
      <c r="IZX363" s="1"/>
      <c r="IZY363" s="1"/>
      <c r="IZZ363" s="1"/>
      <c r="JAA363" s="1"/>
      <c r="JAB363" s="1"/>
      <c r="JAC363" s="1"/>
      <c r="JAD363" s="1"/>
      <c r="JAE363" s="1"/>
      <c r="JAF363" s="1"/>
      <c r="JAG363" s="1"/>
      <c r="JAH363" s="1"/>
      <c r="JAI363" s="1"/>
      <c r="JAJ363" s="1"/>
      <c r="JAK363" s="1"/>
      <c r="JAL363" s="1"/>
      <c r="JAM363" s="1"/>
      <c r="JAN363" s="1"/>
      <c r="JAO363" s="1"/>
      <c r="JAP363" s="1"/>
      <c r="JAQ363" s="1"/>
      <c r="JAR363" s="1"/>
      <c r="JAS363" s="1"/>
      <c r="JAT363" s="1"/>
      <c r="JAU363" s="1"/>
      <c r="JAV363" s="1"/>
      <c r="JAW363" s="1"/>
      <c r="JAX363" s="1"/>
      <c r="JAY363" s="1"/>
      <c r="JAZ363" s="1"/>
      <c r="JBA363" s="1"/>
      <c r="JBB363" s="1"/>
      <c r="JBC363" s="1"/>
      <c r="JBD363" s="1"/>
      <c r="JBE363" s="1"/>
      <c r="JBF363" s="1"/>
      <c r="JBG363" s="1"/>
      <c r="JBH363" s="1"/>
      <c r="JBI363" s="1"/>
      <c r="JBJ363" s="1"/>
      <c r="JBK363" s="1"/>
      <c r="JBL363" s="1"/>
      <c r="JBM363" s="1"/>
      <c r="JBN363" s="1"/>
      <c r="JBO363" s="1"/>
      <c r="JBP363" s="1"/>
      <c r="JBQ363" s="1"/>
      <c r="JBR363" s="1"/>
      <c r="JBS363" s="1"/>
      <c r="JBT363" s="1"/>
      <c r="JBU363" s="1"/>
      <c r="JBV363" s="1"/>
      <c r="JBW363" s="1"/>
      <c r="JBX363" s="1"/>
      <c r="JBY363" s="1"/>
      <c r="JBZ363" s="1"/>
      <c r="JCA363" s="1"/>
      <c r="JCB363" s="1"/>
      <c r="JCC363" s="1"/>
      <c r="JCD363" s="1"/>
      <c r="JCE363" s="1"/>
      <c r="JCF363" s="1"/>
      <c r="JCG363" s="1"/>
      <c r="JCH363" s="1"/>
      <c r="JCI363" s="1"/>
      <c r="JCJ363" s="1"/>
      <c r="JCK363" s="1"/>
      <c r="JCL363" s="1"/>
      <c r="JCM363" s="1"/>
      <c r="JCN363" s="1"/>
      <c r="JCO363" s="1"/>
      <c r="JCP363" s="1"/>
      <c r="JCQ363" s="1"/>
      <c r="JCR363" s="1"/>
      <c r="JCS363" s="1"/>
      <c r="JCT363" s="1"/>
      <c r="JCU363" s="1"/>
      <c r="JCV363" s="1"/>
      <c r="JCW363" s="1"/>
      <c r="JCX363" s="1"/>
      <c r="JCY363" s="1"/>
      <c r="JCZ363" s="1"/>
      <c r="JDA363" s="1"/>
      <c r="JDB363" s="1"/>
      <c r="JDC363" s="1"/>
      <c r="JDD363" s="1"/>
      <c r="JDE363" s="1"/>
      <c r="JDF363" s="1"/>
      <c r="JDG363" s="1"/>
      <c r="JDH363" s="1"/>
      <c r="JDI363" s="1"/>
      <c r="JDJ363" s="1"/>
      <c r="JDK363" s="1"/>
      <c r="JDL363" s="1"/>
      <c r="JDM363" s="1"/>
      <c r="JDN363" s="1"/>
      <c r="JDO363" s="1"/>
      <c r="JDP363" s="1"/>
      <c r="JDQ363" s="1"/>
      <c r="JDR363" s="1"/>
      <c r="JDS363" s="1"/>
      <c r="JDT363" s="1"/>
      <c r="JDU363" s="1"/>
      <c r="JDV363" s="1"/>
      <c r="JDW363" s="1"/>
      <c r="JDX363" s="1"/>
      <c r="JDY363" s="1"/>
      <c r="JDZ363" s="1"/>
      <c r="JEA363" s="1"/>
      <c r="JEB363" s="1"/>
      <c r="JEC363" s="1"/>
      <c r="JED363" s="1"/>
      <c r="JEE363" s="1"/>
      <c r="JEF363" s="1"/>
      <c r="JEG363" s="1"/>
      <c r="JEH363" s="1"/>
      <c r="JEI363" s="1"/>
      <c r="JEJ363" s="1"/>
      <c r="JEK363" s="1"/>
      <c r="JEL363" s="1"/>
      <c r="JEM363" s="1"/>
      <c r="JEN363" s="1"/>
      <c r="JEO363" s="1"/>
      <c r="JEP363" s="1"/>
      <c r="JEQ363" s="1"/>
      <c r="JER363" s="1"/>
      <c r="JES363" s="1"/>
      <c r="JET363" s="1"/>
      <c r="JEU363" s="1"/>
      <c r="JEV363" s="1"/>
      <c r="JEW363" s="1"/>
      <c r="JEX363" s="1"/>
      <c r="JEY363" s="1"/>
      <c r="JEZ363" s="1"/>
      <c r="JFA363" s="1"/>
      <c r="JFB363" s="1"/>
      <c r="JFC363" s="1"/>
      <c r="JFD363" s="1"/>
      <c r="JFE363" s="1"/>
      <c r="JFF363" s="1"/>
      <c r="JFG363" s="1"/>
      <c r="JFH363" s="1"/>
      <c r="JFI363" s="1"/>
      <c r="JFJ363" s="1"/>
      <c r="JFK363" s="1"/>
      <c r="JFL363" s="1"/>
      <c r="JFM363" s="1"/>
      <c r="JFN363" s="1"/>
      <c r="JFO363" s="1"/>
      <c r="JFP363" s="1"/>
      <c r="JFQ363" s="1"/>
      <c r="JFR363" s="1"/>
      <c r="JFS363" s="1"/>
      <c r="JFT363" s="1"/>
      <c r="JFU363" s="1"/>
      <c r="JFV363" s="1"/>
      <c r="JFW363" s="1"/>
      <c r="JFX363" s="1"/>
      <c r="JFY363" s="1"/>
      <c r="JFZ363" s="1"/>
      <c r="JGA363" s="1"/>
      <c r="JGB363" s="1"/>
      <c r="JGC363" s="1"/>
      <c r="JGD363" s="1"/>
      <c r="JGE363" s="1"/>
      <c r="JGF363" s="1"/>
      <c r="JGG363" s="1"/>
      <c r="JGH363" s="1"/>
      <c r="JGI363" s="1"/>
      <c r="JGJ363" s="1"/>
      <c r="JGK363" s="1"/>
      <c r="JGL363" s="1"/>
      <c r="JGM363" s="1"/>
      <c r="JGN363" s="1"/>
      <c r="JGO363" s="1"/>
      <c r="JGP363" s="1"/>
      <c r="JGQ363" s="1"/>
      <c r="JGR363" s="1"/>
      <c r="JGS363" s="1"/>
      <c r="JGT363" s="1"/>
      <c r="JGU363" s="1"/>
      <c r="JGV363" s="1"/>
      <c r="JGW363" s="1"/>
      <c r="JGX363" s="1"/>
      <c r="JGY363" s="1"/>
      <c r="JGZ363" s="1"/>
      <c r="JHA363" s="1"/>
      <c r="JHB363" s="1"/>
      <c r="JHC363" s="1"/>
      <c r="JHD363" s="1"/>
      <c r="JHE363" s="1"/>
      <c r="JHF363" s="1"/>
      <c r="JHG363" s="1"/>
      <c r="JHH363" s="1"/>
      <c r="JHI363" s="1"/>
      <c r="JHJ363" s="1"/>
      <c r="JHK363" s="1"/>
      <c r="JHL363" s="1"/>
      <c r="JHM363" s="1"/>
      <c r="JHN363" s="1"/>
      <c r="JHO363" s="1"/>
      <c r="JHP363" s="1"/>
      <c r="JHQ363" s="1"/>
      <c r="JHR363" s="1"/>
      <c r="JHS363" s="1"/>
      <c r="JHT363" s="1"/>
      <c r="JHU363" s="1"/>
      <c r="JHV363" s="1"/>
      <c r="JHW363" s="1"/>
      <c r="JHX363" s="1"/>
      <c r="JHY363" s="1"/>
      <c r="JHZ363" s="1"/>
      <c r="JIA363" s="1"/>
      <c r="JIB363" s="1"/>
      <c r="JIC363" s="1"/>
      <c r="JID363" s="1"/>
      <c r="JIE363" s="1"/>
      <c r="JIF363" s="1"/>
      <c r="JIG363" s="1"/>
      <c r="JIH363" s="1"/>
      <c r="JII363" s="1"/>
      <c r="JIJ363" s="1"/>
      <c r="JIK363" s="1"/>
      <c r="JIL363" s="1"/>
      <c r="JIM363" s="1"/>
      <c r="JIN363" s="1"/>
      <c r="JIO363" s="1"/>
      <c r="JIP363" s="1"/>
      <c r="JIQ363" s="1"/>
      <c r="JIR363" s="1"/>
      <c r="JIS363" s="1"/>
      <c r="JIT363" s="1"/>
      <c r="JIU363" s="1"/>
      <c r="JIV363" s="1"/>
      <c r="JIW363" s="1"/>
      <c r="JIX363" s="1"/>
      <c r="JIY363" s="1"/>
      <c r="JIZ363" s="1"/>
      <c r="JJA363" s="1"/>
      <c r="JJB363" s="1"/>
      <c r="JJC363" s="1"/>
      <c r="JJD363" s="1"/>
      <c r="JJE363" s="1"/>
      <c r="JJF363" s="1"/>
      <c r="JJG363" s="1"/>
      <c r="JJH363" s="1"/>
      <c r="JJI363" s="1"/>
      <c r="JJJ363" s="1"/>
      <c r="JJK363" s="1"/>
      <c r="JJL363" s="1"/>
      <c r="JJM363" s="1"/>
      <c r="JJN363" s="1"/>
      <c r="JJO363" s="1"/>
      <c r="JJP363" s="1"/>
      <c r="JJQ363" s="1"/>
      <c r="JJR363" s="1"/>
      <c r="JJS363" s="1"/>
      <c r="JJT363" s="1"/>
      <c r="JJU363" s="1"/>
      <c r="JJV363" s="1"/>
      <c r="JJW363" s="1"/>
      <c r="JJX363" s="1"/>
      <c r="JJY363" s="1"/>
      <c r="JJZ363" s="1"/>
      <c r="JKA363" s="1"/>
      <c r="JKB363" s="1"/>
      <c r="JKC363" s="1"/>
      <c r="JKD363" s="1"/>
      <c r="JKE363" s="1"/>
      <c r="JKF363" s="1"/>
      <c r="JKG363" s="1"/>
      <c r="JKH363" s="1"/>
      <c r="JKI363" s="1"/>
      <c r="JKJ363" s="1"/>
      <c r="JKK363" s="1"/>
      <c r="JKL363" s="1"/>
      <c r="JKM363" s="1"/>
      <c r="JKN363" s="1"/>
      <c r="JKO363" s="1"/>
      <c r="JKP363" s="1"/>
      <c r="JKQ363" s="1"/>
      <c r="JKR363" s="1"/>
      <c r="JKS363" s="1"/>
      <c r="JKT363" s="1"/>
      <c r="JKU363" s="1"/>
      <c r="JKV363" s="1"/>
      <c r="JKW363" s="1"/>
      <c r="JKX363" s="1"/>
      <c r="JKY363" s="1"/>
      <c r="JKZ363" s="1"/>
      <c r="JLA363" s="1"/>
      <c r="JLB363" s="1"/>
      <c r="JLC363" s="1"/>
      <c r="JLD363" s="1"/>
      <c r="JLE363" s="1"/>
      <c r="JLF363" s="1"/>
      <c r="JLG363" s="1"/>
      <c r="JLH363" s="1"/>
      <c r="JLI363" s="1"/>
      <c r="JLJ363" s="1"/>
      <c r="JLK363" s="1"/>
      <c r="JLL363" s="1"/>
      <c r="JLM363" s="1"/>
      <c r="JLN363" s="1"/>
      <c r="JLO363" s="1"/>
      <c r="JLP363" s="1"/>
      <c r="JLQ363" s="1"/>
      <c r="JLR363" s="1"/>
      <c r="JLS363" s="1"/>
      <c r="JLT363" s="1"/>
      <c r="JLU363" s="1"/>
      <c r="JLV363" s="1"/>
      <c r="JLW363" s="1"/>
      <c r="JLX363" s="1"/>
      <c r="JLY363" s="1"/>
      <c r="JLZ363" s="1"/>
      <c r="JMA363" s="1"/>
      <c r="JMB363" s="1"/>
      <c r="JMC363" s="1"/>
      <c r="JMD363" s="1"/>
      <c r="JME363" s="1"/>
      <c r="JMF363" s="1"/>
      <c r="JMG363" s="1"/>
      <c r="JMH363" s="1"/>
      <c r="JMI363" s="1"/>
      <c r="JMJ363" s="1"/>
      <c r="JMK363" s="1"/>
      <c r="JML363" s="1"/>
      <c r="JMM363" s="1"/>
      <c r="JMN363" s="1"/>
      <c r="JMO363" s="1"/>
      <c r="JMP363" s="1"/>
      <c r="JMQ363" s="1"/>
      <c r="JMR363" s="1"/>
      <c r="JMS363" s="1"/>
      <c r="JMT363" s="1"/>
      <c r="JMU363" s="1"/>
      <c r="JMV363" s="1"/>
      <c r="JMW363" s="1"/>
      <c r="JMX363" s="1"/>
      <c r="JMY363" s="1"/>
      <c r="JMZ363" s="1"/>
      <c r="JNA363" s="1"/>
      <c r="JNB363" s="1"/>
      <c r="JNC363" s="1"/>
      <c r="JND363" s="1"/>
      <c r="JNE363" s="1"/>
      <c r="JNF363" s="1"/>
      <c r="JNG363" s="1"/>
      <c r="JNH363" s="1"/>
      <c r="JNI363" s="1"/>
      <c r="JNJ363" s="1"/>
      <c r="JNK363" s="1"/>
      <c r="JNL363" s="1"/>
      <c r="JNM363" s="1"/>
      <c r="JNN363" s="1"/>
      <c r="JNO363" s="1"/>
      <c r="JNP363" s="1"/>
      <c r="JNQ363" s="1"/>
      <c r="JNR363" s="1"/>
      <c r="JNS363" s="1"/>
      <c r="JNT363" s="1"/>
      <c r="JNU363" s="1"/>
      <c r="JNV363" s="1"/>
      <c r="JNW363" s="1"/>
      <c r="JNX363" s="1"/>
      <c r="JNY363" s="1"/>
      <c r="JNZ363" s="1"/>
      <c r="JOA363" s="1"/>
      <c r="JOB363" s="1"/>
      <c r="JOC363" s="1"/>
      <c r="JOD363" s="1"/>
      <c r="JOE363" s="1"/>
      <c r="JOF363" s="1"/>
      <c r="JOG363" s="1"/>
      <c r="JOH363" s="1"/>
      <c r="JOI363" s="1"/>
      <c r="JOJ363" s="1"/>
      <c r="JOK363" s="1"/>
      <c r="JOL363" s="1"/>
      <c r="JOM363" s="1"/>
      <c r="JON363" s="1"/>
      <c r="JOO363" s="1"/>
      <c r="JOP363" s="1"/>
      <c r="JOQ363" s="1"/>
      <c r="JOR363" s="1"/>
      <c r="JOS363" s="1"/>
      <c r="JOT363" s="1"/>
      <c r="JOU363" s="1"/>
      <c r="JOV363" s="1"/>
      <c r="JOW363" s="1"/>
      <c r="JOX363" s="1"/>
      <c r="JOY363" s="1"/>
      <c r="JOZ363" s="1"/>
      <c r="JPA363" s="1"/>
      <c r="JPB363" s="1"/>
      <c r="JPC363" s="1"/>
      <c r="JPD363" s="1"/>
      <c r="JPE363" s="1"/>
      <c r="JPF363" s="1"/>
      <c r="JPG363" s="1"/>
      <c r="JPH363" s="1"/>
      <c r="JPI363" s="1"/>
      <c r="JPJ363" s="1"/>
      <c r="JPK363" s="1"/>
      <c r="JPL363" s="1"/>
      <c r="JPM363" s="1"/>
      <c r="JPN363" s="1"/>
      <c r="JPO363" s="1"/>
      <c r="JPP363" s="1"/>
      <c r="JPQ363" s="1"/>
      <c r="JPR363" s="1"/>
      <c r="JPS363" s="1"/>
      <c r="JPT363" s="1"/>
      <c r="JPU363" s="1"/>
      <c r="JPV363" s="1"/>
      <c r="JPW363" s="1"/>
      <c r="JPX363" s="1"/>
      <c r="JPY363" s="1"/>
      <c r="JPZ363" s="1"/>
      <c r="JQA363" s="1"/>
      <c r="JQB363" s="1"/>
      <c r="JQC363" s="1"/>
      <c r="JQD363" s="1"/>
      <c r="JQE363" s="1"/>
      <c r="JQF363" s="1"/>
      <c r="JQG363" s="1"/>
      <c r="JQH363" s="1"/>
      <c r="JQI363" s="1"/>
      <c r="JQJ363" s="1"/>
      <c r="JQK363" s="1"/>
      <c r="JQL363" s="1"/>
      <c r="JQM363" s="1"/>
      <c r="JQN363" s="1"/>
      <c r="JQO363" s="1"/>
      <c r="JQP363" s="1"/>
      <c r="JQQ363" s="1"/>
      <c r="JQR363" s="1"/>
      <c r="JQS363" s="1"/>
      <c r="JQT363" s="1"/>
      <c r="JQU363" s="1"/>
      <c r="JQV363" s="1"/>
      <c r="JQW363" s="1"/>
      <c r="JQX363" s="1"/>
      <c r="JQY363" s="1"/>
      <c r="JQZ363" s="1"/>
      <c r="JRA363" s="1"/>
      <c r="JRB363" s="1"/>
      <c r="JRC363" s="1"/>
      <c r="JRD363" s="1"/>
      <c r="JRE363" s="1"/>
      <c r="JRF363" s="1"/>
      <c r="JRG363" s="1"/>
      <c r="JRH363" s="1"/>
      <c r="JRI363" s="1"/>
      <c r="JRJ363" s="1"/>
      <c r="JRK363" s="1"/>
      <c r="JRL363" s="1"/>
      <c r="JRM363" s="1"/>
      <c r="JRN363" s="1"/>
      <c r="JRO363" s="1"/>
      <c r="JRP363" s="1"/>
      <c r="JRQ363" s="1"/>
      <c r="JRR363" s="1"/>
      <c r="JRS363" s="1"/>
      <c r="JRT363" s="1"/>
      <c r="JRU363" s="1"/>
      <c r="JRV363" s="1"/>
      <c r="JRW363" s="1"/>
      <c r="JRX363" s="1"/>
      <c r="JRY363" s="1"/>
      <c r="JRZ363" s="1"/>
      <c r="JSA363" s="1"/>
      <c r="JSB363" s="1"/>
      <c r="JSC363" s="1"/>
      <c r="JSD363" s="1"/>
      <c r="JSE363" s="1"/>
      <c r="JSF363" s="1"/>
      <c r="JSG363" s="1"/>
      <c r="JSH363" s="1"/>
      <c r="JSI363" s="1"/>
      <c r="JSJ363" s="1"/>
      <c r="JSK363" s="1"/>
      <c r="JSL363" s="1"/>
      <c r="JSM363" s="1"/>
      <c r="JSN363" s="1"/>
      <c r="JSO363" s="1"/>
      <c r="JSP363" s="1"/>
      <c r="JSQ363" s="1"/>
      <c r="JSR363" s="1"/>
      <c r="JSS363" s="1"/>
      <c r="JST363" s="1"/>
      <c r="JSU363" s="1"/>
      <c r="JSV363" s="1"/>
      <c r="JSW363" s="1"/>
      <c r="JSX363" s="1"/>
      <c r="JSY363" s="1"/>
      <c r="JSZ363" s="1"/>
      <c r="JTA363" s="1"/>
      <c r="JTB363" s="1"/>
      <c r="JTC363" s="1"/>
      <c r="JTD363" s="1"/>
      <c r="JTE363" s="1"/>
      <c r="JTF363" s="1"/>
      <c r="JTG363" s="1"/>
      <c r="JTH363" s="1"/>
      <c r="JTI363" s="1"/>
      <c r="JTJ363" s="1"/>
      <c r="JTK363" s="1"/>
      <c r="JTL363" s="1"/>
      <c r="JTM363" s="1"/>
      <c r="JTN363" s="1"/>
      <c r="JTO363" s="1"/>
      <c r="JTP363" s="1"/>
      <c r="JTQ363" s="1"/>
      <c r="JTR363" s="1"/>
      <c r="JTS363" s="1"/>
      <c r="JTT363" s="1"/>
      <c r="JTU363" s="1"/>
      <c r="JTV363" s="1"/>
      <c r="JTW363" s="1"/>
      <c r="JTX363" s="1"/>
      <c r="JTY363" s="1"/>
      <c r="JTZ363" s="1"/>
      <c r="JUA363" s="1"/>
      <c r="JUB363" s="1"/>
      <c r="JUC363" s="1"/>
      <c r="JUD363" s="1"/>
      <c r="JUE363" s="1"/>
      <c r="JUF363" s="1"/>
      <c r="JUG363" s="1"/>
      <c r="JUH363" s="1"/>
      <c r="JUI363" s="1"/>
      <c r="JUJ363" s="1"/>
      <c r="JUK363" s="1"/>
      <c r="JUL363" s="1"/>
      <c r="JUM363" s="1"/>
      <c r="JUN363" s="1"/>
      <c r="JUO363" s="1"/>
      <c r="JUP363" s="1"/>
      <c r="JUQ363" s="1"/>
      <c r="JUR363" s="1"/>
      <c r="JUS363" s="1"/>
      <c r="JUT363" s="1"/>
      <c r="JUU363" s="1"/>
      <c r="JUV363" s="1"/>
      <c r="JUW363" s="1"/>
      <c r="JUX363" s="1"/>
      <c r="JUY363" s="1"/>
      <c r="JUZ363" s="1"/>
      <c r="JVA363" s="1"/>
      <c r="JVB363" s="1"/>
      <c r="JVC363" s="1"/>
      <c r="JVD363" s="1"/>
      <c r="JVE363" s="1"/>
      <c r="JVF363" s="1"/>
      <c r="JVG363" s="1"/>
      <c r="JVH363" s="1"/>
      <c r="JVI363" s="1"/>
      <c r="JVJ363" s="1"/>
      <c r="JVK363" s="1"/>
      <c r="JVL363" s="1"/>
      <c r="JVM363" s="1"/>
      <c r="JVN363" s="1"/>
      <c r="JVO363" s="1"/>
      <c r="JVP363" s="1"/>
      <c r="JVQ363" s="1"/>
      <c r="JVR363" s="1"/>
      <c r="JVS363" s="1"/>
      <c r="JVT363" s="1"/>
      <c r="JVU363" s="1"/>
      <c r="JVV363" s="1"/>
      <c r="JVW363" s="1"/>
      <c r="JVX363" s="1"/>
      <c r="JVY363" s="1"/>
      <c r="JVZ363" s="1"/>
      <c r="JWA363" s="1"/>
      <c r="JWB363" s="1"/>
      <c r="JWC363" s="1"/>
      <c r="JWD363" s="1"/>
      <c r="JWE363" s="1"/>
      <c r="JWF363" s="1"/>
      <c r="JWG363" s="1"/>
      <c r="JWH363" s="1"/>
      <c r="JWI363" s="1"/>
      <c r="JWJ363" s="1"/>
      <c r="JWK363" s="1"/>
      <c r="JWL363" s="1"/>
      <c r="JWM363" s="1"/>
      <c r="JWN363" s="1"/>
      <c r="JWO363" s="1"/>
      <c r="JWP363" s="1"/>
      <c r="JWQ363" s="1"/>
      <c r="JWR363" s="1"/>
      <c r="JWS363" s="1"/>
      <c r="JWT363" s="1"/>
      <c r="JWU363" s="1"/>
      <c r="JWV363" s="1"/>
      <c r="JWW363" s="1"/>
      <c r="JWX363" s="1"/>
      <c r="JWY363" s="1"/>
      <c r="JWZ363" s="1"/>
      <c r="JXA363" s="1"/>
      <c r="JXB363" s="1"/>
      <c r="JXC363" s="1"/>
      <c r="JXD363" s="1"/>
      <c r="JXE363" s="1"/>
      <c r="JXF363" s="1"/>
      <c r="JXG363" s="1"/>
      <c r="JXH363" s="1"/>
      <c r="JXI363" s="1"/>
      <c r="JXJ363" s="1"/>
      <c r="JXK363" s="1"/>
      <c r="JXL363" s="1"/>
      <c r="JXM363" s="1"/>
      <c r="JXN363" s="1"/>
      <c r="JXO363" s="1"/>
      <c r="JXP363" s="1"/>
      <c r="JXQ363" s="1"/>
      <c r="JXR363" s="1"/>
      <c r="JXS363" s="1"/>
      <c r="JXT363" s="1"/>
      <c r="JXU363" s="1"/>
      <c r="JXV363" s="1"/>
      <c r="JXW363" s="1"/>
      <c r="JXX363" s="1"/>
      <c r="JXY363" s="1"/>
      <c r="JXZ363" s="1"/>
      <c r="JYA363" s="1"/>
      <c r="JYB363" s="1"/>
      <c r="JYC363" s="1"/>
      <c r="JYD363" s="1"/>
      <c r="JYE363" s="1"/>
      <c r="JYF363" s="1"/>
      <c r="JYG363" s="1"/>
      <c r="JYH363" s="1"/>
      <c r="JYI363" s="1"/>
      <c r="JYJ363" s="1"/>
      <c r="JYK363" s="1"/>
      <c r="JYL363" s="1"/>
      <c r="JYM363" s="1"/>
      <c r="JYN363" s="1"/>
      <c r="JYO363" s="1"/>
      <c r="JYP363" s="1"/>
      <c r="JYQ363" s="1"/>
      <c r="JYR363" s="1"/>
      <c r="JYS363" s="1"/>
      <c r="JYT363" s="1"/>
      <c r="JYU363" s="1"/>
      <c r="JYV363" s="1"/>
      <c r="JYW363" s="1"/>
      <c r="JYX363" s="1"/>
      <c r="JYY363" s="1"/>
      <c r="JYZ363" s="1"/>
      <c r="JZA363" s="1"/>
      <c r="JZB363" s="1"/>
      <c r="JZC363" s="1"/>
      <c r="JZD363" s="1"/>
      <c r="JZE363" s="1"/>
      <c r="JZF363" s="1"/>
      <c r="JZG363" s="1"/>
      <c r="JZH363" s="1"/>
      <c r="JZI363" s="1"/>
      <c r="JZJ363" s="1"/>
      <c r="JZK363" s="1"/>
      <c r="JZL363" s="1"/>
      <c r="JZM363" s="1"/>
      <c r="JZN363" s="1"/>
      <c r="JZO363" s="1"/>
      <c r="JZP363" s="1"/>
      <c r="JZQ363" s="1"/>
      <c r="JZR363" s="1"/>
      <c r="JZS363" s="1"/>
      <c r="JZT363" s="1"/>
      <c r="JZU363" s="1"/>
      <c r="JZV363" s="1"/>
      <c r="JZW363" s="1"/>
      <c r="JZX363" s="1"/>
      <c r="JZY363" s="1"/>
      <c r="JZZ363" s="1"/>
      <c r="KAA363" s="1"/>
      <c r="KAB363" s="1"/>
      <c r="KAC363" s="1"/>
      <c r="KAD363" s="1"/>
      <c r="KAE363" s="1"/>
      <c r="KAF363" s="1"/>
      <c r="KAG363" s="1"/>
      <c r="KAH363" s="1"/>
      <c r="KAI363" s="1"/>
      <c r="KAJ363" s="1"/>
      <c r="KAK363" s="1"/>
      <c r="KAL363" s="1"/>
      <c r="KAM363" s="1"/>
      <c r="KAN363" s="1"/>
      <c r="KAO363" s="1"/>
      <c r="KAP363" s="1"/>
      <c r="KAQ363" s="1"/>
      <c r="KAR363" s="1"/>
      <c r="KAS363" s="1"/>
      <c r="KAT363" s="1"/>
      <c r="KAU363" s="1"/>
      <c r="KAV363" s="1"/>
      <c r="KAW363" s="1"/>
      <c r="KAX363" s="1"/>
      <c r="KAY363" s="1"/>
      <c r="KAZ363" s="1"/>
      <c r="KBA363" s="1"/>
      <c r="KBB363" s="1"/>
      <c r="KBC363" s="1"/>
      <c r="KBD363" s="1"/>
      <c r="KBE363" s="1"/>
      <c r="KBF363" s="1"/>
      <c r="KBG363" s="1"/>
      <c r="KBH363" s="1"/>
      <c r="KBI363" s="1"/>
      <c r="KBJ363" s="1"/>
      <c r="KBK363" s="1"/>
      <c r="KBL363" s="1"/>
      <c r="KBM363" s="1"/>
      <c r="KBN363" s="1"/>
      <c r="KBO363" s="1"/>
      <c r="KBP363" s="1"/>
      <c r="KBQ363" s="1"/>
      <c r="KBR363" s="1"/>
      <c r="KBS363" s="1"/>
      <c r="KBT363" s="1"/>
      <c r="KBU363" s="1"/>
      <c r="KBV363" s="1"/>
      <c r="KBW363" s="1"/>
      <c r="KBX363" s="1"/>
      <c r="KBY363" s="1"/>
      <c r="KBZ363" s="1"/>
      <c r="KCA363" s="1"/>
      <c r="KCB363" s="1"/>
      <c r="KCC363" s="1"/>
      <c r="KCD363" s="1"/>
      <c r="KCE363" s="1"/>
      <c r="KCF363" s="1"/>
      <c r="KCG363" s="1"/>
      <c r="KCH363" s="1"/>
      <c r="KCI363" s="1"/>
      <c r="KCJ363" s="1"/>
      <c r="KCK363" s="1"/>
      <c r="KCL363" s="1"/>
      <c r="KCM363" s="1"/>
      <c r="KCN363" s="1"/>
      <c r="KCO363" s="1"/>
      <c r="KCP363" s="1"/>
      <c r="KCQ363" s="1"/>
      <c r="KCR363" s="1"/>
      <c r="KCS363" s="1"/>
      <c r="KCT363" s="1"/>
      <c r="KCU363" s="1"/>
      <c r="KCV363" s="1"/>
      <c r="KCW363" s="1"/>
      <c r="KCX363" s="1"/>
      <c r="KCY363" s="1"/>
      <c r="KCZ363" s="1"/>
      <c r="KDA363" s="1"/>
      <c r="KDB363" s="1"/>
      <c r="KDC363" s="1"/>
      <c r="KDD363" s="1"/>
      <c r="KDE363" s="1"/>
      <c r="KDF363" s="1"/>
      <c r="KDG363" s="1"/>
      <c r="KDH363" s="1"/>
      <c r="KDI363" s="1"/>
      <c r="KDJ363" s="1"/>
      <c r="KDK363" s="1"/>
      <c r="KDL363" s="1"/>
      <c r="KDM363" s="1"/>
      <c r="KDN363" s="1"/>
      <c r="KDO363" s="1"/>
      <c r="KDP363" s="1"/>
      <c r="KDQ363" s="1"/>
      <c r="KDR363" s="1"/>
      <c r="KDS363" s="1"/>
      <c r="KDT363" s="1"/>
      <c r="KDU363" s="1"/>
      <c r="KDV363" s="1"/>
      <c r="KDW363" s="1"/>
      <c r="KDX363" s="1"/>
      <c r="KDY363" s="1"/>
      <c r="KDZ363" s="1"/>
      <c r="KEA363" s="1"/>
      <c r="KEB363" s="1"/>
      <c r="KEC363" s="1"/>
      <c r="KED363" s="1"/>
      <c r="KEE363" s="1"/>
      <c r="KEF363" s="1"/>
      <c r="KEG363" s="1"/>
      <c r="KEH363" s="1"/>
      <c r="KEI363" s="1"/>
      <c r="KEJ363" s="1"/>
      <c r="KEK363" s="1"/>
      <c r="KEL363" s="1"/>
      <c r="KEM363" s="1"/>
      <c r="KEN363" s="1"/>
      <c r="KEO363" s="1"/>
      <c r="KEP363" s="1"/>
      <c r="KEQ363" s="1"/>
      <c r="KER363" s="1"/>
      <c r="KES363" s="1"/>
      <c r="KET363" s="1"/>
      <c r="KEU363" s="1"/>
      <c r="KEV363" s="1"/>
      <c r="KEW363" s="1"/>
      <c r="KEX363" s="1"/>
      <c r="KEY363" s="1"/>
      <c r="KEZ363" s="1"/>
      <c r="KFA363" s="1"/>
      <c r="KFB363" s="1"/>
      <c r="KFC363" s="1"/>
      <c r="KFD363" s="1"/>
      <c r="KFE363" s="1"/>
      <c r="KFF363" s="1"/>
      <c r="KFG363" s="1"/>
      <c r="KFH363" s="1"/>
      <c r="KFI363" s="1"/>
      <c r="KFJ363" s="1"/>
      <c r="KFK363" s="1"/>
      <c r="KFL363" s="1"/>
      <c r="KFM363" s="1"/>
      <c r="KFN363" s="1"/>
      <c r="KFO363" s="1"/>
      <c r="KFP363" s="1"/>
      <c r="KFQ363" s="1"/>
      <c r="KFR363" s="1"/>
      <c r="KFS363" s="1"/>
      <c r="KFT363" s="1"/>
      <c r="KFU363" s="1"/>
      <c r="KFV363" s="1"/>
      <c r="KFW363" s="1"/>
      <c r="KFX363" s="1"/>
      <c r="KFY363" s="1"/>
      <c r="KFZ363" s="1"/>
      <c r="KGA363" s="1"/>
      <c r="KGB363" s="1"/>
      <c r="KGC363" s="1"/>
      <c r="KGD363" s="1"/>
      <c r="KGE363" s="1"/>
      <c r="KGF363" s="1"/>
      <c r="KGG363" s="1"/>
      <c r="KGH363" s="1"/>
      <c r="KGI363" s="1"/>
      <c r="KGJ363" s="1"/>
      <c r="KGK363" s="1"/>
      <c r="KGL363" s="1"/>
      <c r="KGM363" s="1"/>
      <c r="KGN363" s="1"/>
      <c r="KGO363" s="1"/>
      <c r="KGP363" s="1"/>
      <c r="KGQ363" s="1"/>
      <c r="KGR363" s="1"/>
      <c r="KGS363" s="1"/>
      <c r="KGT363" s="1"/>
      <c r="KGU363" s="1"/>
      <c r="KGV363" s="1"/>
      <c r="KGW363" s="1"/>
      <c r="KGX363" s="1"/>
      <c r="KGY363" s="1"/>
      <c r="KGZ363" s="1"/>
      <c r="KHA363" s="1"/>
      <c r="KHB363" s="1"/>
      <c r="KHC363" s="1"/>
      <c r="KHD363" s="1"/>
      <c r="KHE363" s="1"/>
      <c r="KHF363" s="1"/>
      <c r="KHG363" s="1"/>
      <c r="KHH363" s="1"/>
      <c r="KHI363" s="1"/>
      <c r="KHJ363" s="1"/>
      <c r="KHK363" s="1"/>
      <c r="KHL363" s="1"/>
      <c r="KHM363" s="1"/>
      <c r="KHN363" s="1"/>
      <c r="KHO363" s="1"/>
      <c r="KHP363" s="1"/>
      <c r="KHQ363" s="1"/>
      <c r="KHR363" s="1"/>
      <c r="KHS363" s="1"/>
      <c r="KHT363" s="1"/>
      <c r="KHU363" s="1"/>
      <c r="KHV363" s="1"/>
      <c r="KHW363" s="1"/>
      <c r="KHX363" s="1"/>
      <c r="KHY363" s="1"/>
      <c r="KHZ363" s="1"/>
      <c r="KIA363" s="1"/>
      <c r="KIB363" s="1"/>
      <c r="KIC363" s="1"/>
      <c r="KID363" s="1"/>
      <c r="KIE363" s="1"/>
      <c r="KIF363" s="1"/>
      <c r="KIG363" s="1"/>
      <c r="KIH363" s="1"/>
      <c r="KII363" s="1"/>
      <c r="KIJ363" s="1"/>
      <c r="KIK363" s="1"/>
      <c r="KIL363" s="1"/>
      <c r="KIM363" s="1"/>
      <c r="KIN363" s="1"/>
      <c r="KIO363" s="1"/>
      <c r="KIP363" s="1"/>
      <c r="KIQ363" s="1"/>
      <c r="KIR363" s="1"/>
      <c r="KIS363" s="1"/>
      <c r="KIT363" s="1"/>
      <c r="KIU363" s="1"/>
      <c r="KIV363" s="1"/>
      <c r="KIW363" s="1"/>
      <c r="KIX363" s="1"/>
      <c r="KIY363" s="1"/>
      <c r="KIZ363" s="1"/>
      <c r="KJA363" s="1"/>
      <c r="KJB363" s="1"/>
      <c r="KJC363" s="1"/>
      <c r="KJD363" s="1"/>
      <c r="KJE363" s="1"/>
      <c r="KJF363" s="1"/>
      <c r="KJG363" s="1"/>
      <c r="KJH363" s="1"/>
      <c r="KJI363" s="1"/>
      <c r="KJJ363" s="1"/>
      <c r="KJK363" s="1"/>
      <c r="KJL363" s="1"/>
      <c r="KJM363" s="1"/>
      <c r="KJN363" s="1"/>
      <c r="KJO363" s="1"/>
      <c r="KJP363" s="1"/>
      <c r="KJQ363" s="1"/>
      <c r="KJR363" s="1"/>
      <c r="KJS363" s="1"/>
      <c r="KJT363" s="1"/>
      <c r="KJU363" s="1"/>
      <c r="KJV363" s="1"/>
      <c r="KJW363" s="1"/>
      <c r="KJX363" s="1"/>
      <c r="KJY363" s="1"/>
      <c r="KJZ363" s="1"/>
      <c r="KKA363" s="1"/>
      <c r="KKB363" s="1"/>
      <c r="KKC363" s="1"/>
      <c r="KKD363" s="1"/>
      <c r="KKE363" s="1"/>
      <c r="KKF363" s="1"/>
      <c r="KKG363" s="1"/>
      <c r="KKH363" s="1"/>
      <c r="KKI363" s="1"/>
      <c r="KKJ363" s="1"/>
      <c r="KKK363" s="1"/>
      <c r="KKL363" s="1"/>
      <c r="KKM363" s="1"/>
      <c r="KKN363" s="1"/>
      <c r="KKO363" s="1"/>
      <c r="KKP363" s="1"/>
      <c r="KKQ363" s="1"/>
      <c r="KKR363" s="1"/>
      <c r="KKS363" s="1"/>
      <c r="KKT363" s="1"/>
      <c r="KKU363" s="1"/>
      <c r="KKV363" s="1"/>
      <c r="KKW363" s="1"/>
      <c r="KKX363" s="1"/>
      <c r="KKY363" s="1"/>
      <c r="KKZ363" s="1"/>
      <c r="KLA363" s="1"/>
      <c r="KLB363" s="1"/>
      <c r="KLC363" s="1"/>
      <c r="KLD363" s="1"/>
      <c r="KLE363" s="1"/>
      <c r="KLF363" s="1"/>
      <c r="KLG363" s="1"/>
      <c r="KLH363" s="1"/>
      <c r="KLI363" s="1"/>
      <c r="KLJ363" s="1"/>
      <c r="KLK363" s="1"/>
      <c r="KLL363" s="1"/>
      <c r="KLM363" s="1"/>
      <c r="KLN363" s="1"/>
      <c r="KLO363" s="1"/>
      <c r="KLP363" s="1"/>
      <c r="KLQ363" s="1"/>
      <c r="KLR363" s="1"/>
      <c r="KLS363" s="1"/>
      <c r="KLT363" s="1"/>
      <c r="KLU363" s="1"/>
      <c r="KLV363" s="1"/>
      <c r="KLW363" s="1"/>
      <c r="KLX363" s="1"/>
      <c r="KLY363" s="1"/>
      <c r="KLZ363" s="1"/>
      <c r="KMA363" s="1"/>
      <c r="KMB363" s="1"/>
      <c r="KMC363" s="1"/>
      <c r="KMD363" s="1"/>
      <c r="KME363" s="1"/>
      <c r="KMF363" s="1"/>
      <c r="KMG363" s="1"/>
      <c r="KMH363" s="1"/>
      <c r="KMI363" s="1"/>
      <c r="KMJ363" s="1"/>
      <c r="KMK363" s="1"/>
      <c r="KML363" s="1"/>
      <c r="KMM363" s="1"/>
      <c r="KMN363" s="1"/>
      <c r="KMO363" s="1"/>
      <c r="KMP363" s="1"/>
      <c r="KMQ363" s="1"/>
      <c r="KMR363" s="1"/>
      <c r="KMS363" s="1"/>
      <c r="KMT363" s="1"/>
      <c r="KMU363" s="1"/>
      <c r="KMV363" s="1"/>
      <c r="KMW363" s="1"/>
      <c r="KMX363" s="1"/>
      <c r="KMY363" s="1"/>
      <c r="KMZ363" s="1"/>
      <c r="KNA363" s="1"/>
      <c r="KNB363" s="1"/>
      <c r="KNC363" s="1"/>
      <c r="KND363" s="1"/>
      <c r="KNE363" s="1"/>
      <c r="KNF363" s="1"/>
      <c r="KNG363" s="1"/>
      <c r="KNH363" s="1"/>
      <c r="KNI363" s="1"/>
      <c r="KNJ363" s="1"/>
      <c r="KNK363" s="1"/>
      <c r="KNL363" s="1"/>
      <c r="KNM363" s="1"/>
      <c r="KNN363" s="1"/>
      <c r="KNO363" s="1"/>
      <c r="KNP363" s="1"/>
      <c r="KNQ363" s="1"/>
      <c r="KNR363" s="1"/>
      <c r="KNS363" s="1"/>
      <c r="KNT363" s="1"/>
      <c r="KNU363" s="1"/>
      <c r="KNV363" s="1"/>
      <c r="KNW363" s="1"/>
      <c r="KNX363" s="1"/>
      <c r="KNY363" s="1"/>
      <c r="KNZ363" s="1"/>
      <c r="KOA363" s="1"/>
      <c r="KOB363" s="1"/>
      <c r="KOC363" s="1"/>
      <c r="KOD363" s="1"/>
      <c r="KOE363" s="1"/>
      <c r="KOF363" s="1"/>
      <c r="KOG363" s="1"/>
      <c r="KOH363" s="1"/>
      <c r="KOI363" s="1"/>
      <c r="KOJ363" s="1"/>
      <c r="KOK363" s="1"/>
      <c r="KOL363" s="1"/>
      <c r="KOM363" s="1"/>
      <c r="KON363" s="1"/>
      <c r="KOO363" s="1"/>
      <c r="KOP363" s="1"/>
      <c r="KOQ363" s="1"/>
      <c r="KOR363" s="1"/>
      <c r="KOS363" s="1"/>
      <c r="KOT363" s="1"/>
      <c r="KOU363" s="1"/>
      <c r="KOV363" s="1"/>
      <c r="KOW363" s="1"/>
      <c r="KOX363" s="1"/>
      <c r="KOY363" s="1"/>
      <c r="KOZ363" s="1"/>
      <c r="KPA363" s="1"/>
      <c r="KPB363" s="1"/>
      <c r="KPC363" s="1"/>
      <c r="KPD363" s="1"/>
      <c r="KPE363" s="1"/>
      <c r="KPF363" s="1"/>
      <c r="KPG363" s="1"/>
      <c r="KPH363" s="1"/>
      <c r="KPI363" s="1"/>
      <c r="KPJ363" s="1"/>
      <c r="KPK363" s="1"/>
      <c r="KPL363" s="1"/>
      <c r="KPM363" s="1"/>
      <c r="KPN363" s="1"/>
      <c r="KPO363" s="1"/>
      <c r="KPP363" s="1"/>
      <c r="KPQ363" s="1"/>
      <c r="KPR363" s="1"/>
      <c r="KPS363" s="1"/>
      <c r="KPT363" s="1"/>
      <c r="KPU363" s="1"/>
      <c r="KPV363" s="1"/>
      <c r="KPW363" s="1"/>
      <c r="KPX363" s="1"/>
      <c r="KPY363" s="1"/>
      <c r="KPZ363" s="1"/>
      <c r="KQA363" s="1"/>
      <c r="KQB363" s="1"/>
      <c r="KQC363" s="1"/>
      <c r="KQD363" s="1"/>
      <c r="KQE363" s="1"/>
      <c r="KQF363" s="1"/>
      <c r="KQG363" s="1"/>
      <c r="KQH363" s="1"/>
      <c r="KQI363" s="1"/>
      <c r="KQJ363" s="1"/>
      <c r="KQK363" s="1"/>
      <c r="KQL363" s="1"/>
      <c r="KQM363" s="1"/>
      <c r="KQN363" s="1"/>
      <c r="KQO363" s="1"/>
      <c r="KQP363" s="1"/>
      <c r="KQQ363" s="1"/>
      <c r="KQR363" s="1"/>
      <c r="KQS363" s="1"/>
      <c r="KQT363" s="1"/>
      <c r="KQU363" s="1"/>
      <c r="KQV363" s="1"/>
      <c r="KQW363" s="1"/>
      <c r="KQX363" s="1"/>
      <c r="KQY363" s="1"/>
      <c r="KQZ363" s="1"/>
      <c r="KRA363" s="1"/>
      <c r="KRB363" s="1"/>
      <c r="KRC363" s="1"/>
      <c r="KRD363" s="1"/>
      <c r="KRE363" s="1"/>
      <c r="KRF363" s="1"/>
      <c r="KRG363" s="1"/>
      <c r="KRH363" s="1"/>
      <c r="KRI363" s="1"/>
      <c r="KRJ363" s="1"/>
      <c r="KRK363" s="1"/>
      <c r="KRL363" s="1"/>
      <c r="KRM363" s="1"/>
      <c r="KRN363" s="1"/>
      <c r="KRO363" s="1"/>
      <c r="KRP363" s="1"/>
      <c r="KRQ363" s="1"/>
      <c r="KRR363" s="1"/>
      <c r="KRS363" s="1"/>
      <c r="KRT363" s="1"/>
      <c r="KRU363" s="1"/>
      <c r="KRV363" s="1"/>
      <c r="KRW363" s="1"/>
      <c r="KRX363" s="1"/>
      <c r="KRY363" s="1"/>
      <c r="KRZ363" s="1"/>
      <c r="KSA363" s="1"/>
      <c r="KSB363" s="1"/>
      <c r="KSC363" s="1"/>
      <c r="KSD363" s="1"/>
      <c r="KSE363" s="1"/>
      <c r="KSF363" s="1"/>
      <c r="KSG363" s="1"/>
      <c r="KSH363" s="1"/>
      <c r="KSI363" s="1"/>
      <c r="KSJ363" s="1"/>
      <c r="KSK363" s="1"/>
      <c r="KSL363" s="1"/>
      <c r="KSM363" s="1"/>
      <c r="KSN363" s="1"/>
      <c r="KSO363" s="1"/>
      <c r="KSP363" s="1"/>
      <c r="KSQ363" s="1"/>
      <c r="KSR363" s="1"/>
      <c r="KSS363" s="1"/>
      <c r="KST363" s="1"/>
      <c r="KSU363" s="1"/>
      <c r="KSV363" s="1"/>
      <c r="KSW363" s="1"/>
      <c r="KSX363" s="1"/>
      <c r="KSY363" s="1"/>
      <c r="KSZ363" s="1"/>
      <c r="KTA363" s="1"/>
      <c r="KTB363" s="1"/>
      <c r="KTC363" s="1"/>
      <c r="KTD363" s="1"/>
      <c r="KTE363" s="1"/>
      <c r="KTF363" s="1"/>
      <c r="KTG363" s="1"/>
      <c r="KTH363" s="1"/>
      <c r="KTI363" s="1"/>
      <c r="KTJ363" s="1"/>
      <c r="KTK363" s="1"/>
      <c r="KTL363" s="1"/>
      <c r="KTM363" s="1"/>
      <c r="KTN363" s="1"/>
      <c r="KTO363" s="1"/>
      <c r="KTP363" s="1"/>
      <c r="KTQ363" s="1"/>
      <c r="KTR363" s="1"/>
      <c r="KTS363" s="1"/>
      <c r="KTT363" s="1"/>
      <c r="KTU363" s="1"/>
      <c r="KTV363" s="1"/>
      <c r="KTW363" s="1"/>
      <c r="KTX363" s="1"/>
      <c r="KTY363" s="1"/>
      <c r="KTZ363" s="1"/>
      <c r="KUA363" s="1"/>
      <c r="KUB363" s="1"/>
      <c r="KUC363" s="1"/>
      <c r="KUD363" s="1"/>
      <c r="KUE363" s="1"/>
      <c r="KUF363" s="1"/>
      <c r="KUG363" s="1"/>
      <c r="KUH363" s="1"/>
      <c r="KUI363" s="1"/>
      <c r="KUJ363" s="1"/>
      <c r="KUK363" s="1"/>
      <c r="KUL363" s="1"/>
      <c r="KUM363" s="1"/>
      <c r="KUN363" s="1"/>
      <c r="KUO363" s="1"/>
      <c r="KUP363" s="1"/>
      <c r="KUQ363" s="1"/>
      <c r="KUR363" s="1"/>
      <c r="KUS363" s="1"/>
      <c r="KUT363" s="1"/>
      <c r="KUU363" s="1"/>
      <c r="KUV363" s="1"/>
      <c r="KUW363" s="1"/>
      <c r="KUX363" s="1"/>
      <c r="KUY363" s="1"/>
      <c r="KUZ363" s="1"/>
      <c r="KVA363" s="1"/>
      <c r="KVB363" s="1"/>
      <c r="KVC363" s="1"/>
      <c r="KVD363" s="1"/>
      <c r="KVE363" s="1"/>
      <c r="KVF363" s="1"/>
      <c r="KVG363" s="1"/>
      <c r="KVH363" s="1"/>
      <c r="KVI363" s="1"/>
      <c r="KVJ363" s="1"/>
      <c r="KVK363" s="1"/>
      <c r="KVL363" s="1"/>
      <c r="KVM363" s="1"/>
      <c r="KVN363" s="1"/>
      <c r="KVO363" s="1"/>
      <c r="KVP363" s="1"/>
      <c r="KVQ363" s="1"/>
      <c r="KVR363" s="1"/>
      <c r="KVS363" s="1"/>
      <c r="KVT363" s="1"/>
      <c r="KVU363" s="1"/>
      <c r="KVV363" s="1"/>
      <c r="KVW363" s="1"/>
      <c r="KVX363" s="1"/>
      <c r="KVY363" s="1"/>
      <c r="KVZ363" s="1"/>
      <c r="KWA363" s="1"/>
      <c r="KWB363" s="1"/>
      <c r="KWC363" s="1"/>
      <c r="KWD363" s="1"/>
      <c r="KWE363" s="1"/>
      <c r="KWF363" s="1"/>
      <c r="KWG363" s="1"/>
      <c r="KWH363" s="1"/>
      <c r="KWI363" s="1"/>
      <c r="KWJ363" s="1"/>
      <c r="KWK363" s="1"/>
      <c r="KWL363" s="1"/>
      <c r="KWM363" s="1"/>
      <c r="KWN363" s="1"/>
      <c r="KWO363" s="1"/>
      <c r="KWP363" s="1"/>
      <c r="KWQ363" s="1"/>
      <c r="KWR363" s="1"/>
      <c r="KWS363" s="1"/>
      <c r="KWT363" s="1"/>
      <c r="KWU363" s="1"/>
      <c r="KWV363" s="1"/>
      <c r="KWW363" s="1"/>
      <c r="KWX363" s="1"/>
      <c r="KWY363" s="1"/>
      <c r="KWZ363" s="1"/>
      <c r="KXA363" s="1"/>
      <c r="KXB363" s="1"/>
      <c r="KXC363" s="1"/>
      <c r="KXD363" s="1"/>
      <c r="KXE363" s="1"/>
      <c r="KXF363" s="1"/>
      <c r="KXG363" s="1"/>
      <c r="KXH363" s="1"/>
      <c r="KXI363" s="1"/>
      <c r="KXJ363" s="1"/>
      <c r="KXK363" s="1"/>
      <c r="KXL363" s="1"/>
      <c r="KXM363" s="1"/>
      <c r="KXN363" s="1"/>
      <c r="KXO363" s="1"/>
      <c r="KXP363" s="1"/>
      <c r="KXQ363" s="1"/>
      <c r="KXR363" s="1"/>
      <c r="KXS363" s="1"/>
      <c r="KXT363" s="1"/>
      <c r="KXU363" s="1"/>
      <c r="KXV363" s="1"/>
      <c r="KXW363" s="1"/>
      <c r="KXX363" s="1"/>
      <c r="KXY363" s="1"/>
      <c r="KXZ363" s="1"/>
      <c r="KYA363" s="1"/>
      <c r="KYB363" s="1"/>
      <c r="KYC363" s="1"/>
      <c r="KYD363" s="1"/>
      <c r="KYE363" s="1"/>
      <c r="KYF363" s="1"/>
      <c r="KYG363" s="1"/>
      <c r="KYH363" s="1"/>
      <c r="KYI363" s="1"/>
      <c r="KYJ363" s="1"/>
      <c r="KYK363" s="1"/>
      <c r="KYL363" s="1"/>
      <c r="KYM363" s="1"/>
      <c r="KYN363" s="1"/>
      <c r="KYO363" s="1"/>
      <c r="KYP363" s="1"/>
      <c r="KYQ363" s="1"/>
      <c r="KYR363" s="1"/>
      <c r="KYS363" s="1"/>
      <c r="KYT363" s="1"/>
      <c r="KYU363" s="1"/>
      <c r="KYV363" s="1"/>
      <c r="KYW363" s="1"/>
      <c r="KYX363" s="1"/>
      <c r="KYY363" s="1"/>
      <c r="KYZ363" s="1"/>
      <c r="KZA363" s="1"/>
      <c r="KZB363" s="1"/>
      <c r="KZC363" s="1"/>
      <c r="KZD363" s="1"/>
      <c r="KZE363" s="1"/>
      <c r="KZF363" s="1"/>
      <c r="KZG363" s="1"/>
      <c r="KZH363" s="1"/>
      <c r="KZI363" s="1"/>
      <c r="KZJ363" s="1"/>
      <c r="KZK363" s="1"/>
      <c r="KZL363" s="1"/>
      <c r="KZM363" s="1"/>
      <c r="KZN363" s="1"/>
      <c r="KZO363" s="1"/>
      <c r="KZP363" s="1"/>
      <c r="KZQ363" s="1"/>
      <c r="KZR363" s="1"/>
      <c r="KZS363" s="1"/>
      <c r="KZT363" s="1"/>
      <c r="KZU363" s="1"/>
      <c r="KZV363" s="1"/>
      <c r="KZW363" s="1"/>
      <c r="KZX363" s="1"/>
      <c r="KZY363" s="1"/>
      <c r="KZZ363" s="1"/>
      <c r="LAA363" s="1"/>
      <c r="LAB363" s="1"/>
      <c r="LAC363" s="1"/>
      <c r="LAD363" s="1"/>
      <c r="LAE363" s="1"/>
      <c r="LAF363" s="1"/>
      <c r="LAG363" s="1"/>
      <c r="LAH363" s="1"/>
      <c r="LAI363" s="1"/>
      <c r="LAJ363" s="1"/>
      <c r="LAK363" s="1"/>
      <c r="LAL363" s="1"/>
      <c r="LAM363" s="1"/>
      <c r="LAN363" s="1"/>
      <c r="LAO363" s="1"/>
      <c r="LAP363" s="1"/>
      <c r="LAQ363" s="1"/>
      <c r="LAR363" s="1"/>
      <c r="LAS363" s="1"/>
      <c r="LAT363" s="1"/>
      <c r="LAU363" s="1"/>
      <c r="LAV363" s="1"/>
      <c r="LAW363" s="1"/>
      <c r="LAX363" s="1"/>
      <c r="LAY363" s="1"/>
      <c r="LAZ363" s="1"/>
      <c r="LBA363" s="1"/>
      <c r="LBB363" s="1"/>
      <c r="LBC363" s="1"/>
      <c r="LBD363" s="1"/>
      <c r="LBE363" s="1"/>
      <c r="LBF363" s="1"/>
      <c r="LBG363" s="1"/>
      <c r="LBH363" s="1"/>
      <c r="LBI363" s="1"/>
      <c r="LBJ363" s="1"/>
      <c r="LBK363" s="1"/>
      <c r="LBL363" s="1"/>
      <c r="LBM363" s="1"/>
      <c r="LBN363" s="1"/>
      <c r="LBO363" s="1"/>
      <c r="LBP363" s="1"/>
      <c r="LBQ363" s="1"/>
      <c r="LBR363" s="1"/>
      <c r="LBS363" s="1"/>
      <c r="LBT363" s="1"/>
      <c r="LBU363" s="1"/>
      <c r="LBV363" s="1"/>
      <c r="LBW363" s="1"/>
      <c r="LBX363" s="1"/>
      <c r="LBY363" s="1"/>
      <c r="LBZ363" s="1"/>
      <c r="LCA363" s="1"/>
      <c r="LCB363" s="1"/>
      <c r="LCC363" s="1"/>
      <c r="LCD363" s="1"/>
      <c r="LCE363" s="1"/>
      <c r="LCF363" s="1"/>
      <c r="LCG363" s="1"/>
      <c r="LCH363" s="1"/>
      <c r="LCI363" s="1"/>
      <c r="LCJ363" s="1"/>
      <c r="LCK363" s="1"/>
      <c r="LCL363" s="1"/>
      <c r="LCM363" s="1"/>
      <c r="LCN363" s="1"/>
      <c r="LCO363" s="1"/>
      <c r="LCP363" s="1"/>
      <c r="LCQ363" s="1"/>
      <c r="LCR363" s="1"/>
      <c r="LCS363" s="1"/>
      <c r="LCT363" s="1"/>
      <c r="LCU363" s="1"/>
      <c r="LCV363" s="1"/>
      <c r="LCW363" s="1"/>
      <c r="LCX363" s="1"/>
      <c r="LCY363" s="1"/>
      <c r="LCZ363" s="1"/>
      <c r="LDA363" s="1"/>
      <c r="LDB363" s="1"/>
      <c r="LDC363" s="1"/>
      <c r="LDD363" s="1"/>
      <c r="LDE363" s="1"/>
      <c r="LDF363" s="1"/>
      <c r="LDG363" s="1"/>
      <c r="LDH363" s="1"/>
      <c r="LDI363" s="1"/>
      <c r="LDJ363" s="1"/>
      <c r="LDK363" s="1"/>
      <c r="LDL363" s="1"/>
      <c r="LDM363" s="1"/>
      <c r="LDN363" s="1"/>
      <c r="LDO363" s="1"/>
      <c r="LDP363" s="1"/>
      <c r="LDQ363" s="1"/>
      <c r="LDR363" s="1"/>
      <c r="LDS363" s="1"/>
      <c r="LDT363" s="1"/>
      <c r="LDU363" s="1"/>
      <c r="LDV363" s="1"/>
      <c r="LDW363" s="1"/>
      <c r="LDX363" s="1"/>
      <c r="LDY363" s="1"/>
      <c r="LDZ363" s="1"/>
      <c r="LEA363" s="1"/>
      <c r="LEB363" s="1"/>
      <c r="LEC363" s="1"/>
      <c r="LED363" s="1"/>
      <c r="LEE363" s="1"/>
      <c r="LEF363" s="1"/>
      <c r="LEG363" s="1"/>
      <c r="LEH363" s="1"/>
      <c r="LEI363" s="1"/>
      <c r="LEJ363" s="1"/>
      <c r="LEK363" s="1"/>
      <c r="LEL363" s="1"/>
      <c r="LEM363" s="1"/>
      <c r="LEN363" s="1"/>
      <c r="LEO363" s="1"/>
      <c r="LEP363" s="1"/>
      <c r="LEQ363" s="1"/>
      <c r="LER363" s="1"/>
      <c r="LES363" s="1"/>
      <c r="LET363" s="1"/>
      <c r="LEU363" s="1"/>
      <c r="LEV363" s="1"/>
      <c r="LEW363" s="1"/>
      <c r="LEX363" s="1"/>
      <c r="LEY363" s="1"/>
      <c r="LEZ363" s="1"/>
      <c r="LFA363" s="1"/>
      <c r="LFB363" s="1"/>
      <c r="LFC363" s="1"/>
      <c r="LFD363" s="1"/>
      <c r="LFE363" s="1"/>
      <c r="LFF363" s="1"/>
      <c r="LFG363" s="1"/>
      <c r="LFH363" s="1"/>
      <c r="LFI363" s="1"/>
      <c r="LFJ363" s="1"/>
      <c r="LFK363" s="1"/>
      <c r="LFL363" s="1"/>
      <c r="LFM363" s="1"/>
      <c r="LFN363" s="1"/>
      <c r="LFO363" s="1"/>
      <c r="LFP363" s="1"/>
      <c r="LFQ363" s="1"/>
      <c r="LFR363" s="1"/>
      <c r="LFS363" s="1"/>
      <c r="LFT363" s="1"/>
      <c r="LFU363" s="1"/>
      <c r="LFV363" s="1"/>
      <c r="LFW363" s="1"/>
      <c r="LFX363" s="1"/>
      <c r="LFY363" s="1"/>
      <c r="LFZ363" s="1"/>
      <c r="LGA363" s="1"/>
      <c r="LGB363" s="1"/>
      <c r="LGC363" s="1"/>
      <c r="LGD363" s="1"/>
      <c r="LGE363" s="1"/>
      <c r="LGF363" s="1"/>
      <c r="LGG363" s="1"/>
      <c r="LGH363" s="1"/>
      <c r="LGI363" s="1"/>
      <c r="LGJ363" s="1"/>
      <c r="LGK363" s="1"/>
      <c r="LGL363" s="1"/>
      <c r="LGM363" s="1"/>
      <c r="LGN363" s="1"/>
      <c r="LGO363" s="1"/>
      <c r="LGP363" s="1"/>
      <c r="LGQ363" s="1"/>
      <c r="LGR363" s="1"/>
      <c r="LGS363" s="1"/>
      <c r="LGT363" s="1"/>
      <c r="LGU363" s="1"/>
      <c r="LGV363" s="1"/>
      <c r="LGW363" s="1"/>
      <c r="LGX363" s="1"/>
      <c r="LGY363" s="1"/>
      <c r="LGZ363" s="1"/>
      <c r="LHA363" s="1"/>
      <c r="LHB363" s="1"/>
      <c r="LHC363" s="1"/>
      <c r="LHD363" s="1"/>
      <c r="LHE363" s="1"/>
      <c r="LHF363" s="1"/>
      <c r="LHG363" s="1"/>
      <c r="LHH363" s="1"/>
      <c r="LHI363" s="1"/>
      <c r="LHJ363" s="1"/>
      <c r="LHK363" s="1"/>
      <c r="LHL363" s="1"/>
      <c r="LHM363" s="1"/>
      <c r="LHN363" s="1"/>
      <c r="LHO363" s="1"/>
      <c r="LHP363" s="1"/>
      <c r="LHQ363" s="1"/>
      <c r="LHR363" s="1"/>
      <c r="LHS363" s="1"/>
      <c r="LHT363" s="1"/>
      <c r="LHU363" s="1"/>
      <c r="LHV363" s="1"/>
      <c r="LHW363" s="1"/>
      <c r="LHX363" s="1"/>
      <c r="LHY363" s="1"/>
      <c r="LHZ363" s="1"/>
      <c r="LIA363" s="1"/>
      <c r="LIB363" s="1"/>
      <c r="LIC363" s="1"/>
      <c r="LID363" s="1"/>
      <c r="LIE363" s="1"/>
      <c r="LIF363" s="1"/>
      <c r="LIG363" s="1"/>
      <c r="LIH363" s="1"/>
      <c r="LII363" s="1"/>
      <c r="LIJ363" s="1"/>
      <c r="LIK363" s="1"/>
      <c r="LIL363" s="1"/>
      <c r="LIM363" s="1"/>
      <c r="LIN363" s="1"/>
      <c r="LIO363" s="1"/>
      <c r="LIP363" s="1"/>
      <c r="LIQ363" s="1"/>
      <c r="LIR363" s="1"/>
      <c r="LIS363" s="1"/>
      <c r="LIT363" s="1"/>
      <c r="LIU363" s="1"/>
      <c r="LIV363" s="1"/>
      <c r="LIW363" s="1"/>
      <c r="LIX363" s="1"/>
      <c r="LIY363" s="1"/>
      <c r="LIZ363" s="1"/>
      <c r="LJA363" s="1"/>
      <c r="LJB363" s="1"/>
      <c r="LJC363" s="1"/>
      <c r="LJD363" s="1"/>
      <c r="LJE363" s="1"/>
      <c r="LJF363" s="1"/>
      <c r="LJG363" s="1"/>
      <c r="LJH363" s="1"/>
      <c r="LJI363" s="1"/>
      <c r="LJJ363" s="1"/>
      <c r="LJK363" s="1"/>
      <c r="LJL363" s="1"/>
      <c r="LJM363" s="1"/>
      <c r="LJN363" s="1"/>
      <c r="LJO363" s="1"/>
      <c r="LJP363" s="1"/>
      <c r="LJQ363" s="1"/>
      <c r="LJR363" s="1"/>
      <c r="LJS363" s="1"/>
      <c r="LJT363" s="1"/>
      <c r="LJU363" s="1"/>
      <c r="LJV363" s="1"/>
      <c r="LJW363" s="1"/>
      <c r="LJX363" s="1"/>
      <c r="LJY363" s="1"/>
      <c r="LJZ363" s="1"/>
      <c r="LKA363" s="1"/>
      <c r="LKB363" s="1"/>
      <c r="LKC363" s="1"/>
      <c r="LKD363" s="1"/>
      <c r="LKE363" s="1"/>
      <c r="LKF363" s="1"/>
      <c r="LKG363" s="1"/>
      <c r="LKH363" s="1"/>
      <c r="LKI363" s="1"/>
      <c r="LKJ363" s="1"/>
      <c r="LKK363" s="1"/>
      <c r="LKL363" s="1"/>
      <c r="LKM363" s="1"/>
      <c r="LKN363" s="1"/>
      <c r="LKO363" s="1"/>
      <c r="LKP363" s="1"/>
      <c r="LKQ363" s="1"/>
      <c r="LKR363" s="1"/>
      <c r="LKS363" s="1"/>
      <c r="LKT363" s="1"/>
      <c r="LKU363" s="1"/>
      <c r="LKV363" s="1"/>
      <c r="LKW363" s="1"/>
      <c r="LKX363" s="1"/>
      <c r="LKY363" s="1"/>
      <c r="LKZ363" s="1"/>
      <c r="LLA363" s="1"/>
      <c r="LLB363" s="1"/>
      <c r="LLC363" s="1"/>
      <c r="LLD363" s="1"/>
      <c r="LLE363" s="1"/>
      <c r="LLF363" s="1"/>
      <c r="LLG363" s="1"/>
      <c r="LLH363" s="1"/>
      <c r="LLI363" s="1"/>
      <c r="LLJ363" s="1"/>
      <c r="LLK363" s="1"/>
      <c r="LLL363" s="1"/>
      <c r="LLM363" s="1"/>
      <c r="LLN363" s="1"/>
      <c r="LLO363" s="1"/>
      <c r="LLP363" s="1"/>
      <c r="LLQ363" s="1"/>
      <c r="LLR363" s="1"/>
      <c r="LLS363" s="1"/>
      <c r="LLT363" s="1"/>
      <c r="LLU363" s="1"/>
      <c r="LLV363" s="1"/>
      <c r="LLW363" s="1"/>
      <c r="LLX363" s="1"/>
      <c r="LLY363" s="1"/>
      <c r="LLZ363" s="1"/>
      <c r="LMA363" s="1"/>
      <c r="LMB363" s="1"/>
      <c r="LMC363" s="1"/>
      <c r="LMD363" s="1"/>
      <c r="LME363" s="1"/>
      <c r="LMF363" s="1"/>
      <c r="LMG363" s="1"/>
      <c r="LMH363" s="1"/>
      <c r="LMI363" s="1"/>
      <c r="LMJ363" s="1"/>
      <c r="LMK363" s="1"/>
      <c r="LML363" s="1"/>
      <c r="LMM363" s="1"/>
      <c r="LMN363" s="1"/>
      <c r="LMO363" s="1"/>
      <c r="LMP363" s="1"/>
      <c r="LMQ363" s="1"/>
      <c r="LMR363" s="1"/>
      <c r="LMS363" s="1"/>
      <c r="LMT363" s="1"/>
      <c r="LMU363" s="1"/>
      <c r="LMV363" s="1"/>
      <c r="LMW363" s="1"/>
      <c r="LMX363" s="1"/>
      <c r="LMY363" s="1"/>
      <c r="LMZ363" s="1"/>
      <c r="LNA363" s="1"/>
      <c r="LNB363" s="1"/>
      <c r="LNC363" s="1"/>
      <c r="LND363" s="1"/>
      <c r="LNE363" s="1"/>
      <c r="LNF363" s="1"/>
      <c r="LNG363" s="1"/>
      <c r="LNH363" s="1"/>
      <c r="LNI363" s="1"/>
      <c r="LNJ363" s="1"/>
      <c r="LNK363" s="1"/>
      <c r="LNL363" s="1"/>
      <c r="LNM363" s="1"/>
      <c r="LNN363" s="1"/>
      <c r="LNO363" s="1"/>
      <c r="LNP363" s="1"/>
      <c r="LNQ363" s="1"/>
      <c r="LNR363" s="1"/>
      <c r="LNS363" s="1"/>
      <c r="LNT363" s="1"/>
      <c r="LNU363" s="1"/>
      <c r="LNV363" s="1"/>
      <c r="LNW363" s="1"/>
      <c r="LNX363" s="1"/>
      <c r="LNY363" s="1"/>
      <c r="LNZ363" s="1"/>
      <c r="LOA363" s="1"/>
      <c r="LOB363" s="1"/>
      <c r="LOC363" s="1"/>
      <c r="LOD363" s="1"/>
      <c r="LOE363" s="1"/>
      <c r="LOF363" s="1"/>
      <c r="LOG363" s="1"/>
      <c r="LOH363" s="1"/>
      <c r="LOI363" s="1"/>
      <c r="LOJ363" s="1"/>
      <c r="LOK363" s="1"/>
      <c r="LOL363" s="1"/>
      <c r="LOM363" s="1"/>
      <c r="LON363" s="1"/>
      <c r="LOO363" s="1"/>
      <c r="LOP363" s="1"/>
      <c r="LOQ363" s="1"/>
      <c r="LOR363" s="1"/>
      <c r="LOS363" s="1"/>
      <c r="LOT363" s="1"/>
      <c r="LOU363" s="1"/>
      <c r="LOV363" s="1"/>
      <c r="LOW363" s="1"/>
      <c r="LOX363" s="1"/>
      <c r="LOY363" s="1"/>
      <c r="LOZ363" s="1"/>
      <c r="LPA363" s="1"/>
      <c r="LPB363" s="1"/>
      <c r="LPC363" s="1"/>
      <c r="LPD363" s="1"/>
      <c r="LPE363" s="1"/>
      <c r="LPF363" s="1"/>
      <c r="LPG363" s="1"/>
      <c r="LPH363" s="1"/>
      <c r="LPI363" s="1"/>
      <c r="LPJ363" s="1"/>
      <c r="LPK363" s="1"/>
      <c r="LPL363" s="1"/>
      <c r="LPM363" s="1"/>
      <c r="LPN363" s="1"/>
      <c r="LPO363" s="1"/>
      <c r="LPP363" s="1"/>
      <c r="LPQ363" s="1"/>
      <c r="LPR363" s="1"/>
      <c r="LPS363" s="1"/>
      <c r="LPT363" s="1"/>
      <c r="LPU363" s="1"/>
      <c r="LPV363" s="1"/>
      <c r="LPW363" s="1"/>
      <c r="LPX363" s="1"/>
      <c r="LPY363" s="1"/>
      <c r="LPZ363" s="1"/>
      <c r="LQA363" s="1"/>
      <c r="LQB363" s="1"/>
      <c r="LQC363" s="1"/>
      <c r="LQD363" s="1"/>
      <c r="LQE363" s="1"/>
      <c r="LQF363" s="1"/>
      <c r="LQG363" s="1"/>
      <c r="LQH363" s="1"/>
      <c r="LQI363" s="1"/>
      <c r="LQJ363" s="1"/>
      <c r="LQK363" s="1"/>
      <c r="LQL363" s="1"/>
      <c r="LQM363" s="1"/>
      <c r="LQN363" s="1"/>
      <c r="LQO363" s="1"/>
      <c r="LQP363" s="1"/>
      <c r="LQQ363" s="1"/>
      <c r="LQR363" s="1"/>
      <c r="LQS363" s="1"/>
      <c r="LQT363" s="1"/>
      <c r="LQU363" s="1"/>
      <c r="LQV363" s="1"/>
      <c r="LQW363" s="1"/>
      <c r="LQX363" s="1"/>
      <c r="LQY363" s="1"/>
      <c r="LQZ363" s="1"/>
      <c r="LRA363" s="1"/>
      <c r="LRB363" s="1"/>
      <c r="LRC363" s="1"/>
      <c r="LRD363" s="1"/>
      <c r="LRE363" s="1"/>
      <c r="LRF363" s="1"/>
      <c r="LRG363" s="1"/>
      <c r="LRH363" s="1"/>
      <c r="LRI363" s="1"/>
      <c r="LRJ363" s="1"/>
      <c r="LRK363" s="1"/>
      <c r="LRL363" s="1"/>
      <c r="LRM363" s="1"/>
      <c r="LRN363" s="1"/>
      <c r="LRO363" s="1"/>
      <c r="LRP363" s="1"/>
      <c r="LRQ363" s="1"/>
      <c r="LRR363" s="1"/>
      <c r="LRS363" s="1"/>
      <c r="LRT363" s="1"/>
      <c r="LRU363" s="1"/>
      <c r="LRV363" s="1"/>
      <c r="LRW363" s="1"/>
      <c r="LRX363" s="1"/>
      <c r="LRY363" s="1"/>
      <c r="LRZ363" s="1"/>
      <c r="LSA363" s="1"/>
      <c r="LSB363" s="1"/>
      <c r="LSC363" s="1"/>
      <c r="LSD363" s="1"/>
      <c r="LSE363" s="1"/>
      <c r="LSF363" s="1"/>
      <c r="LSG363" s="1"/>
      <c r="LSH363" s="1"/>
      <c r="LSI363" s="1"/>
      <c r="LSJ363" s="1"/>
      <c r="LSK363" s="1"/>
      <c r="LSL363" s="1"/>
      <c r="LSM363" s="1"/>
      <c r="LSN363" s="1"/>
      <c r="LSO363" s="1"/>
      <c r="LSP363" s="1"/>
      <c r="LSQ363" s="1"/>
      <c r="LSR363" s="1"/>
      <c r="LSS363" s="1"/>
      <c r="LST363" s="1"/>
      <c r="LSU363" s="1"/>
      <c r="LSV363" s="1"/>
      <c r="LSW363" s="1"/>
      <c r="LSX363" s="1"/>
      <c r="LSY363" s="1"/>
      <c r="LSZ363" s="1"/>
      <c r="LTA363" s="1"/>
      <c r="LTB363" s="1"/>
      <c r="LTC363" s="1"/>
      <c r="LTD363" s="1"/>
      <c r="LTE363" s="1"/>
      <c r="LTF363" s="1"/>
      <c r="LTG363" s="1"/>
      <c r="LTH363" s="1"/>
      <c r="LTI363" s="1"/>
      <c r="LTJ363" s="1"/>
      <c r="LTK363" s="1"/>
      <c r="LTL363" s="1"/>
      <c r="LTM363" s="1"/>
      <c r="LTN363" s="1"/>
      <c r="LTO363" s="1"/>
      <c r="LTP363" s="1"/>
      <c r="LTQ363" s="1"/>
      <c r="LTR363" s="1"/>
      <c r="LTS363" s="1"/>
      <c r="LTT363" s="1"/>
      <c r="LTU363" s="1"/>
      <c r="LTV363" s="1"/>
      <c r="LTW363" s="1"/>
      <c r="LTX363" s="1"/>
      <c r="LTY363" s="1"/>
      <c r="LTZ363" s="1"/>
      <c r="LUA363" s="1"/>
      <c r="LUB363" s="1"/>
      <c r="LUC363" s="1"/>
      <c r="LUD363" s="1"/>
      <c r="LUE363" s="1"/>
      <c r="LUF363" s="1"/>
      <c r="LUG363" s="1"/>
      <c r="LUH363" s="1"/>
      <c r="LUI363" s="1"/>
      <c r="LUJ363" s="1"/>
      <c r="LUK363" s="1"/>
      <c r="LUL363" s="1"/>
      <c r="LUM363" s="1"/>
      <c r="LUN363" s="1"/>
      <c r="LUO363" s="1"/>
      <c r="LUP363" s="1"/>
      <c r="LUQ363" s="1"/>
      <c r="LUR363" s="1"/>
      <c r="LUS363" s="1"/>
      <c r="LUT363" s="1"/>
      <c r="LUU363" s="1"/>
      <c r="LUV363" s="1"/>
      <c r="LUW363" s="1"/>
      <c r="LUX363" s="1"/>
      <c r="LUY363" s="1"/>
      <c r="LUZ363" s="1"/>
      <c r="LVA363" s="1"/>
      <c r="LVB363" s="1"/>
      <c r="LVC363" s="1"/>
      <c r="LVD363" s="1"/>
      <c r="LVE363" s="1"/>
      <c r="LVF363" s="1"/>
      <c r="LVG363" s="1"/>
      <c r="LVH363" s="1"/>
      <c r="LVI363" s="1"/>
      <c r="LVJ363" s="1"/>
      <c r="LVK363" s="1"/>
      <c r="LVL363" s="1"/>
      <c r="LVM363" s="1"/>
      <c r="LVN363" s="1"/>
      <c r="LVO363" s="1"/>
      <c r="LVP363" s="1"/>
      <c r="LVQ363" s="1"/>
      <c r="LVR363" s="1"/>
      <c r="LVS363" s="1"/>
      <c r="LVT363" s="1"/>
      <c r="LVU363" s="1"/>
      <c r="LVV363" s="1"/>
      <c r="LVW363" s="1"/>
      <c r="LVX363" s="1"/>
      <c r="LVY363" s="1"/>
      <c r="LVZ363" s="1"/>
      <c r="LWA363" s="1"/>
      <c r="LWB363" s="1"/>
      <c r="LWC363" s="1"/>
      <c r="LWD363" s="1"/>
      <c r="LWE363" s="1"/>
      <c r="LWF363" s="1"/>
      <c r="LWG363" s="1"/>
      <c r="LWH363" s="1"/>
      <c r="LWI363" s="1"/>
      <c r="LWJ363" s="1"/>
      <c r="LWK363" s="1"/>
      <c r="LWL363" s="1"/>
      <c r="LWM363" s="1"/>
      <c r="LWN363" s="1"/>
      <c r="LWO363" s="1"/>
      <c r="LWP363" s="1"/>
      <c r="LWQ363" s="1"/>
      <c r="LWR363" s="1"/>
      <c r="LWS363" s="1"/>
      <c r="LWT363" s="1"/>
      <c r="LWU363" s="1"/>
      <c r="LWV363" s="1"/>
      <c r="LWW363" s="1"/>
      <c r="LWX363" s="1"/>
      <c r="LWY363" s="1"/>
      <c r="LWZ363" s="1"/>
      <c r="LXA363" s="1"/>
      <c r="LXB363" s="1"/>
      <c r="LXC363" s="1"/>
      <c r="LXD363" s="1"/>
      <c r="LXE363" s="1"/>
      <c r="LXF363" s="1"/>
      <c r="LXG363" s="1"/>
      <c r="LXH363" s="1"/>
      <c r="LXI363" s="1"/>
      <c r="LXJ363" s="1"/>
      <c r="LXK363" s="1"/>
      <c r="LXL363" s="1"/>
      <c r="LXM363" s="1"/>
      <c r="LXN363" s="1"/>
      <c r="LXO363" s="1"/>
      <c r="LXP363" s="1"/>
      <c r="LXQ363" s="1"/>
      <c r="LXR363" s="1"/>
      <c r="LXS363" s="1"/>
      <c r="LXT363" s="1"/>
      <c r="LXU363" s="1"/>
      <c r="LXV363" s="1"/>
      <c r="LXW363" s="1"/>
      <c r="LXX363" s="1"/>
      <c r="LXY363" s="1"/>
      <c r="LXZ363" s="1"/>
      <c r="LYA363" s="1"/>
      <c r="LYB363" s="1"/>
      <c r="LYC363" s="1"/>
      <c r="LYD363" s="1"/>
      <c r="LYE363" s="1"/>
      <c r="LYF363" s="1"/>
      <c r="LYG363" s="1"/>
      <c r="LYH363" s="1"/>
      <c r="LYI363" s="1"/>
      <c r="LYJ363" s="1"/>
      <c r="LYK363" s="1"/>
      <c r="LYL363" s="1"/>
      <c r="LYM363" s="1"/>
      <c r="LYN363" s="1"/>
      <c r="LYO363" s="1"/>
      <c r="LYP363" s="1"/>
      <c r="LYQ363" s="1"/>
      <c r="LYR363" s="1"/>
      <c r="LYS363" s="1"/>
      <c r="LYT363" s="1"/>
      <c r="LYU363" s="1"/>
      <c r="LYV363" s="1"/>
      <c r="LYW363" s="1"/>
      <c r="LYX363" s="1"/>
      <c r="LYY363" s="1"/>
      <c r="LYZ363" s="1"/>
      <c r="LZA363" s="1"/>
      <c r="LZB363" s="1"/>
      <c r="LZC363" s="1"/>
      <c r="LZD363" s="1"/>
      <c r="LZE363" s="1"/>
      <c r="LZF363" s="1"/>
      <c r="LZG363" s="1"/>
      <c r="LZH363" s="1"/>
      <c r="LZI363" s="1"/>
      <c r="LZJ363" s="1"/>
      <c r="LZK363" s="1"/>
      <c r="LZL363" s="1"/>
      <c r="LZM363" s="1"/>
      <c r="LZN363" s="1"/>
      <c r="LZO363" s="1"/>
      <c r="LZP363" s="1"/>
      <c r="LZQ363" s="1"/>
      <c r="LZR363" s="1"/>
      <c r="LZS363" s="1"/>
      <c r="LZT363" s="1"/>
      <c r="LZU363" s="1"/>
      <c r="LZV363" s="1"/>
      <c r="LZW363" s="1"/>
      <c r="LZX363" s="1"/>
      <c r="LZY363" s="1"/>
      <c r="LZZ363" s="1"/>
      <c r="MAA363" s="1"/>
      <c r="MAB363" s="1"/>
      <c r="MAC363" s="1"/>
      <c r="MAD363" s="1"/>
      <c r="MAE363" s="1"/>
      <c r="MAF363" s="1"/>
      <c r="MAG363" s="1"/>
      <c r="MAH363" s="1"/>
      <c r="MAI363" s="1"/>
      <c r="MAJ363" s="1"/>
      <c r="MAK363" s="1"/>
      <c r="MAL363" s="1"/>
      <c r="MAM363" s="1"/>
      <c r="MAN363" s="1"/>
      <c r="MAO363" s="1"/>
      <c r="MAP363" s="1"/>
      <c r="MAQ363" s="1"/>
      <c r="MAR363" s="1"/>
      <c r="MAS363" s="1"/>
      <c r="MAT363" s="1"/>
      <c r="MAU363" s="1"/>
      <c r="MAV363" s="1"/>
      <c r="MAW363" s="1"/>
      <c r="MAX363" s="1"/>
      <c r="MAY363" s="1"/>
      <c r="MAZ363" s="1"/>
      <c r="MBA363" s="1"/>
      <c r="MBB363" s="1"/>
      <c r="MBC363" s="1"/>
      <c r="MBD363" s="1"/>
      <c r="MBE363" s="1"/>
      <c r="MBF363" s="1"/>
      <c r="MBG363" s="1"/>
      <c r="MBH363" s="1"/>
      <c r="MBI363" s="1"/>
      <c r="MBJ363" s="1"/>
      <c r="MBK363" s="1"/>
      <c r="MBL363" s="1"/>
      <c r="MBM363" s="1"/>
      <c r="MBN363" s="1"/>
      <c r="MBO363" s="1"/>
      <c r="MBP363" s="1"/>
      <c r="MBQ363" s="1"/>
      <c r="MBR363" s="1"/>
      <c r="MBS363" s="1"/>
      <c r="MBT363" s="1"/>
      <c r="MBU363" s="1"/>
      <c r="MBV363" s="1"/>
      <c r="MBW363" s="1"/>
      <c r="MBX363" s="1"/>
      <c r="MBY363" s="1"/>
      <c r="MBZ363" s="1"/>
      <c r="MCA363" s="1"/>
      <c r="MCB363" s="1"/>
      <c r="MCC363" s="1"/>
      <c r="MCD363" s="1"/>
      <c r="MCE363" s="1"/>
      <c r="MCF363" s="1"/>
      <c r="MCG363" s="1"/>
      <c r="MCH363" s="1"/>
      <c r="MCI363" s="1"/>
      <c r="MCJ363" s="1"/>
      <c r="MCK363" s="1"/>
      <c r="MCL363" s="1"/>
      <c r="MCM363" s="1"/>
      <c r="MCN363" s="1"/>
      <c r="MCO363" s="1"/>
      <c r="MCP363" s="1"/>
      <c r="MCQ363" s="1"/>
      <c r="MCR363" s="1"/>
      <c r="MCS363" s="1"/>
      <c r="MCT363" s="1"/>
      <c r="MCU363" s="1"/>
      <c r="MCV363" s="1"/>
      <c r="MCW363" s="1"/>
      <c r="MCX363" s="1"/>
      <c r="MCY363" s="1"/>
      <c r="MCZ363" s="1"/>
      <c r="MDA363" s="1"/>
      <c r="MDB363" s="1"/>
      <c r="MDC363" s="1"/>
      <c r="MDD363" s="1"/>
      <c r="MDE363" s="1"/>
      <c r="MDF363" s="1"/>
      <c r="MDG363" s="1"/>
      <c r="MDH363" s="1"/>
      <c r="MDI363" s="1"/>
      <c r="MDJ363" s="1"/>
      <c r="MDK363" s="1"/>
      <c r="MDL363" s="1"/>
      <c r="MDM363" s="1"/>
      <c r="MDN363" s="1"/>
      <c r="MDO363" s="1"/>
      <c r="MDP363" s="1"/>
      <c r="MDQ363" s="1"/>
      <c r="MDR363" s="1"/>
      <c r="MDS363" s="1"/>
      <c r="MDT363" s="1"/>
      <c r="MDU363" s="1"/>
      <c r="MDV363" s="1"/>
      <c r="MDW363" s="1"/>
      <c r="MDX363" s="1"/>
      <c r="MDY363" s="1"/>
      <c r="MDZ363" s="1"/>
      <c r="MEA363" s="1"/>
      <c r="MEB363" s="1"/>
      <c r="MEC363" s="1"/>
      <c r="MED363" s="1"/>
      <c r="MEE363" s="1"/>
      <c r="MEF363" s="1"/>
      <c r="MEG363" s="1"/>
      <c r="MEH363" s="1"/>
      <c r="MEI363" s="1"/>
      <c r="MEJ363" s="1"/>
      <c r="MEK363" s="1"/>
      <c r="MEL363" s="1"/>
      <c r="MEM363" s="1"/>
      <c r="MEN363" s="1"/>
      <c r="MEO363" s="1"/>
      <c r="MEP363" s="1"/>
      <c r="MEQ363" s="1"/>
      <c r="MER363" s="1"/>
      <c r="MES363" s="1"/>
      <c r="MET363" s="1"/>
      <c r="MEU363" s="1"/>
      <c r="MEV363" s="1"/>
      <c r="MEW363" s="1"/>
      <c r="MEX363" s="1"/>
      <c r="MEY363" s="1"/>
      <c r="MEZ363" s="1"/>
      <c r="MFA363" s="1"/>
      <c r="MFB363" s="1"/>
      <c r="MFC363" s="1"/>
      <c r="MFD363" s="1"/>
      <c r="MFE363" s="1"/>
      <c r="MFF363" s="1"/>
      <c r="MFG363" s="1"/>
      <c r="MFH363" s="1"/>
      <c r="MFI363" s="1"/>
      <c r="MFJ363" s="1"/>
      <c r="MFK363" s="1"/>
      <c r="MFL363" s="1"/>
      <c r="MFM363" s="1"/>
      <c r="MFN363" s="1"/>
      <c r="MFO363" s="1"/>
      <c r="MFP363" s="1"/>
      <c r="MFQ363" s="1"/>
      <c r="MFR363" s="1"/>
      <c r="MFS363" s="1"/>
      <c r="MFT363" s="1"/>
      <c r="MFU363" s="1"/>
      <c r="MFV363" s="1"/>
      <c r="MFW363" s="1"/>
      <c r="MFX363" s="1"/>
      <c r="MFY363" s="1"/>
      <c r="MFZ363" s="1"/>
      <c r="MGA363" s="1"/>
      <c r="MGB363" s="1"/>
      <c r="MGC363" s="1"/>
      <c r="MGD363" s="1"/>
      <c r="MGE363" s="1"/>
      <c r="MGF363" s="1"/>
      <c r="MGG363" s="1"/>
      <c r="MGH363" s="1"/>
      <c r="MGI363" s="1"/>
      <c r="MGJ363" s="1"/>
      <c r="MGK363" s="1"/>
      <c r="MGL363" s="1"/>
      <c r="MGM363" s="1"/>
      <c r="MGN363" s="1"/>
      <c r="MGO363" s="1"/>
      <c r="MGP363" s="1"/>
      <c r="MGQ363" s="1"/>
      <c r="MGR363" s="1"/>
      <c r="MGS363" s="1"/>
      <c r="MGT363" s="1"/>
      <c r="MGU363" s="1"/>
      <c r="MGV363" s="1"/>
      <c r="MGW363" s="1"/>
      <c r="MGX363" s="1"/>
      <c r="MGY363" s="1"/>
      <c r="MGZ363" s="1"/>
      <c r="MHA363" s="1"/>
      <c r="MHB363" s="1"/>
      <c r="MHC363" s="1"/>
      <c r="MHD363" s="1"/>
      <c r="MHE363" s="1"/>
      <c r="MHF363" s="1"/>
      <c r="MHG363" s="1"/>
      <c r="MHH363" s="1"/>
      <c r="MHI363" s="1"/>
      <c r="MHJ363" s="1"/>
      <c r="MHK363" s="1"/>
      <c r="MHL363" s="1"/>
      <c r="MHM363" s="1"/>
      <c r="MHN363" s="1"/>
      <c r="MHO363" s="1"/>
      <c r="MHP363" s="1"/>
      <c r="MHQ363" s="1"/>
      <c r="MHR363" s="1"/>
      <c r="MHS363" s="1"/>
      <c r="MHT363" s="1"/>
      <c r="MHU363" s="1"/>
      <c r="MHV363" s="1"/>
      <c r="MHW363" s="1"/>
      <c r="MHX363" s="1"/>
      <c r="MHY363" s="1"/>
      <c r="MHZ363" s="1"/>
      <c r="MIA363" s="1"/>
      <c r="MIB363" s="1"/>
      <c r="MIC363" s="1"/>
      <c r="MID363" s="1"/>
      <c r="MIE363" s="1"/>
      <c r="MIF363" s="1"/>
      <c r="MIG363" s="1"/>
      <c r="MIH363" s="1"/>
      <c r="MII363" s="1"/>
      <c r="MIJ363" s="1"/>
      <c r="MIK363" s="1"/>
      <c r="MIL363" s="1"/>
      <c r="MIM363" s="1"/>
      <c r="MIN363" s="1"/>
      <c r="MIO363" s="1"/>
      <c r="MIP363" s="1"/>
      <c r="MIQ363" s="1"/>
      <c r="MIR363" s="1"/>
      <c r="MIS363" s="1"/>
      <c r="MIT363" s="1"/>
      <c r="MIU363" s="1"/>
      <c r="MIV363" s="1"/>
      <c r="MIW363" s="1"/>
      <c r="MIX363" s="1"/>
      <c r="MIY363" s="1"/>
      <c r="MIZ363" s="1"/>
      <c r="MJA363" s="1"/>
      <c r="MJB363" s="1"/>
      <c r="MJC363" s="1"/>
      <c r="MJD363" s="1"/>
      <c r="MJE363" s="1"/>
      <c r="MJF363" s="1"/>
      <c r="MJG363" s="1"/>
      <c r="MJH363" s="1"/>
      <c r="MJI363" s="1"/>
      <c r="MJJ363" s="1"/>
      <c r="MJK363" s="1"/>
      <c r="MJL363" s="1"/>
      <c r="MJM363" s="1"/>
      <c r="MJN363" s="1"/>
      <c r="MJO363" s="1"/>
      <c r="MJP363" s="1"/>
      <c r="MJQ363" s="1"/>
      <c r="MJR363" s="1"/>
      <c r="MJS363" s="1"/>
      <c r="MJT363" s="1"/>
      <c r="MJU363" s="1"/>
      <c r="MJV363" s="1"/>
      <c r="MJW363" s="1"/>
      <c r="MJX363" s="1"/>
      <c r="MJY363" s="1"/>
      <c r="MJZ363" s="1"/>
      <c r="MKA363" s="1"/>
      <c r="MKB363" s="1"/>
      <c r="MKC363" s="1"/>
      <c r="MKD363" s="1"/>
      <c r="MKE363" s="1"/>
      <c r="MKF363" s="1"/>
      <c r="MKG363" s="1"/>
      <c r="MKH363" s="1"/>
      <c r="MKI363" s="1"/>
      <c r="MKJ363" s="1"/>
      <c r="MKK363" s="1"/>
      <c r="MKL363" s="1"/>
      <c r="MKM363" s="1"/>
      <c r="MKN363" s="1"/>
      <c r="MKO363" s="1"/>
      <c r="MKP363" s="1"/>
      <c r="MKQ363" s="1"/>
      <c r="MKR363" s="1"/>
      <c r="MKS363" s="1"/>
      <c r="MKT363" s="1"/>
      <c r="MKU363" s="1"/>
      <c r="MKV363" s="1"/>
      <c r="MKW363" s="1"/>
      <c r="MKX363" s="1"/>
      <c r="MKY363" s="1"/>
      <c r="MKZ363" s="1"/>
      <c r="MLA363" s="1"/>
      <c r="MLB363" s="1"/>
      <c r="MLC363" s="1"/>
      <c r="MLD363" s="1"/>
      <c r="MLE363" s="1"/>
      <c r="MLF363" s="1"/>
      <c r="MLG363" s="1"/>
      <c r="MLH363" s="1"/>
      <c r="MLI363" s="1"/>
      <c r="MLJ363" s="1"/>
      <c r="MLK363" s="1"/>
      <c r="MLL363" s="1"/>
      <c r="MLM363" s="1"/>
      <c r="MLN363" s="1"/>
      <c r="MLO363" s="1"/>
      <c r="MLP363" s="1"/>
      <c r="MLQ363" s="1"/>
      <c r="MLR363" s="1"/>
      <c r="MLS363" s="1"/>
      <c r="MLT363" s="1"/>
      <c r="MLU363" s="1"/>
      <c r="MLV363" s="1"/>
      <c r="MLW363" s="1"/>
      <c r="MLX363" s="1"/>
      <c r="MLY363" s="1"/>
      <c r="MLZ363" s="1"/>
      <c r="MMA363" s="1"/>
      <c r="MMB363" s="1"/>
      <c r="MMC363" s="1"/>
      <c r="MMD363" s="1"/>
      <c r="MME363" s="1"/>
      <c r="MMF363" s="1"/>
      <c r="MMG363" s="1"/>
      <c r="MMH363" s="1"/>
      <c r="MMI363" s="1"/>
      <c r="MMJ363" s="1"/>
      <c r="MMK363" s="1"/>
      <c r="MML363" s="1"/>
      <c r="MMM363" s="1"/>
      <c r="MMN363" s="1"/>
      <c r="MMO363" s="1"/>
      <c r="MMP363" s="1"/>
      <c r="MMQ363" s="1"/>
      <c r="MMR363" s="1"/>
      <c r="MMS363" s="1"/>
      <c r="MMT363" s="1"/>
      <c r="MMU363" s="1"/>
      <c r="MMV363" s="1"/>
      <c r="MMW363" s="1"/>
      <c r="MMX363" s="1"/>
      <c r="MMY363" s="1"/>
      <c r="MMZ363" s="1"/>
      <c r="MNA363" s="1"/>
      <c r="MNB363" s="1"/>
      <c r="MNC363" s="1"/>
      <c r="MND363" s="1"/>
      <c r="MNE363" s="1"/>
      <c r="MNF363" s="1"/>
      <c r="MNG363" s="1"/>
      <c r="MNH363" s="1"/>
      <c r="MNI363" s="1"/>
      <c r="MNJ363" s="1"/>
      <c r="MNK363" s="1"/>
      <c r="MNL363" s="1"/>
      <c r="MNM363" s="1"/>
      <c r="MNN363" s="1"/>
      <c r="MNO363" s="1"/>
      <c r="MNP363" s="1"/>
      <c r="MNQ363" s="1"/>
      <c r="MNR363" s="1"/>
      <c r="MNS363" s="1"/>
      <c r="MNT363" s="1"/>
      <c r="MNU363" s="1"/>
      <c r="MNV363" s="1"/>
      <c r="MNW363" s="1"/>
      <c r="MNX363" s="1"/>
      <c r="MNY363" s="1"/>
      <c r="MNZ363" s="1"/>
      <c r="MOA363" s="1"/>
      <c r="MOB363" s="1"/>
      <c r="MOC363" s="1"/>
      <c r="MOD363" s="1"/>
      <c r="MOE363" s="1"/>
      <c r="MOF363" s="1"/>
      <c r="MOG363" s="1"/>
      <c r="MOH363" s="1"/>
      <c r="MOI363" s="1"/>
      <c r="MOJ363" s="1"/>
      <c r="MOK363" s="1"/>
      <c r="MOL363" s="1"/>
      <c r="MOM363" s="1"/>
      <c r="MON363" s="1"/>
      <c r="MOO363" s="1"/>
      <c r="MOP363" s="1"/>
      <c r="MOQ363" s="1"/>
      <c r="MOR363" s="1"/>
      <c r="MOS363" s="1"/>
      <c r="MOT363" s="1"/>
      <c r="MOU363" s="1"/>
      <c r="MOV363" s="1"/>
      <c r="MOW363" s="1"/>
      <c r="MOX363" s="1"/>
      <c r="MOY363" s="1"/>
      <c r="MOZ363" s="1"/>
      <c r="MPA363" s="1"/>
      <c r="MPB363" s="1"/>
      <c r="MPC363" s="1"/>
      <c r="MPD363" s="1"/>
      <c r="MPE363" s="1"/>
      <c r="MPF363" s="1"/>
      <c r="MPG363" s="1"/>
      <c r="MPH363" s="1"/>
      <c r="MPI363" s="1"/>
      <c r="MPJ363" s="1"/>
      <c r="MPK363" s="1"/>
      <c r="MPL363" s="1"/>
      <c r="MPM363" s="1"/>
      <c r="MPN363" s="1"/>
      <c r="MPO363" s="1"/>
      <c r="MPP363" s="1"/>
      <c r="MPQ363" s="1"/>
      <c r="MPR363" s="1"/>
      <c r="MPS363" s="1"/>
      <c r="MPT363" s="1"/>
      <c r="MPU363" s="1"/>
      <c r="MPV363" s="1"/>
      <c r="MPW363" s="1"/>
      <c r="MPX363" s="1"/>
      <c r="MPY363" s="1"/>
      <c r="MPZ363" s="1"/>
      <c r="MQA363" s="1"/>
      <c r="MQB363" s="1"/>
      <c r="MQC363" s="1"/>
      <c r="MQD363" s="1"/>
      <c r="MQE363" s="1"/>
      <c r="MQF363" s="1"/>
      <c r="MQG363" s="1"/>
      <c r="MQH363" s="1"/>
      <c r="MQI363" s="1"/>
      <c r="MQJ363" s="1"/>
      <c r="MQK363" s="1"/>
      <c r="MQL363" s="1"/>
      <c r="MQM363" s="1"/>
      <c r="MQN363" s="1"/>
      <c r="MQO363" s="1"/>
      <c r="MQP363" s="1"/>
      <c r="MQQ363" s="1"/>
      <c r="MQR363" s="1"/>
      <c r="MQS363" s="1"/>
      <c r="MQT363" s="1"/>
      <c r="MQU363" s="1"/>
      <c r="MQV363" s="1"/>
      <c r="MQW363" s="1"/>
      <c r="MQX363" s="1"/>
      <c r="MQY363" s="1"/>
      <c r="MQZ363" s="1"/>
      <c r="MRA363" s="1"/>
      <c r="MRB363" s="1"/>
      <c r="MRC363" s="1"/>
      <c r="MRD363" s="1"/>
      <c r="MRE363" s="1"/>
      <c r="MRF363" s="1"/>
      <c r="MRG363" s="1"/>
      <c r="MRH363" s="1"/>
      <c r="MRI363" s="1"/>
      <c r="MRJ363" s="1"/>
      <c r="MRK363" s="1"/>
      <c r="MRL363" s="1"/>
      <c r="MRM363" s="1"/>
      <c r="MRN363" s="1"/>
      <c r="MRO363" s="1"/>
      <c r="MRP363" s="1"/>
      <c r="MRQ363" s="1"/>
      <c r="MRR363" s="1"/>
      <c r="MRS363" s="1"/>
      <c r="MRT363" s="1"/>
      <c r="MRU363" s="1"/>
      <c r="MRV363" s="1"/>
      <c r="MRW363" s="1"/>
      <c r="MRX363" s="1"/>
      <c r="MRY363" s="1"/>
      <c r="MRZ363" s="1"/>
      <c r="MSA363" s="1"/>
      <c r="MSB363" s="1"/>
      <c r="MSC363" s="1"/>
      <c r="MSD363" s="1"/>
      <c r="MSE363" s="1"/>
      <c r="MSF363" s="1"/>
      <c r="MSG363" s="1"/>
      <c r="MSH363" s="1"/>
      <c r="MSI363" s="1"/>
      <c r="MSJ363" s="1"/>
      <c r="MSK363" s="1"/>
      <c r="MSL363" s="1"/>
      <c r="MSM363" s="1"/>
      <c r="MSN363" s="1"/>
      <c r="MSO363" s="1"/>
      <c r="MSP363" s="1"/>
      <c r="MSQ363" s="1"/>
      <c r="MSR363" s="1"/>
      <c r="MSS363" s="1"/>
      <c r="MST363" s="1"/>
      <c r="MSU363" s="1"/>
      <c r="MSV363" s="1"/>
      <c r="MSW363" s="1"/>
      <c r="MSX363" s="1"/>
      <c r="MSY363" s="1"/>
      <c r="MSZ363" s="1"/>
      <c r="MTA363" s="1"/>
      <c r="MTB363" s="1"/>
      <c r="MTC363" s="1"/>
      <c r="MTD363" s="1"/>
      <c r="MTE363" s="1"/>
      <c r="MTF363" s="1"/>
      <c r="MTG363" s="1"/>
      <c r="MTH363" s="1"/>
      <c r="MTI363" s="1"/>
      <c r="MTJ363" s="1"/>
      <c r="MTK363" s="1"/>
      <c r="MTL363" s="1"/>
      <c r="MTM363" s="1"/>
      <c r="MTN363" s="1"/>
      <c r="MTO363" s="1"/>
      <c r="MTP363" s="1"/>
      <c r="MTQ363" s="1"/>
      <c r="MTR363" s="1"/>
      <c r="MTS363" s="1"/>
      <c r="MTT363" s="1"/>
      <c r="MTU363" s="1"/>
      <c r="MTV363" s="1"/>
      <c r="MTW363" s="1"/>
      <c r="MTX363" s="1"/>
      <c r="MTY363" s="1"/>
      <c r="MTZ363" s="1"/>
      <c r="MUA363" s="1"/>
      <c r="MUB363" s="1"/>
      <c r="MUC363" s="1"/>
      <c r="MUD363" s="1"/>
      <c r="MUE363" s="1"/>
      <c r="MUF363" s="1"/>
      <c r="MUG363" s="1"/>
      <c r="MUH363" s="1"/>
      <c r="MUI363" s="1"/>
      <c r="MUJ363" s="1"/>
      <c r="MUK363" s="1"/>
      <c r="MUL363" s="1"/>
      <c r="MUM363" s="1"/>
      <c r="MUN363" s="1"/>
      <c r="MUO363" s="1"/>
      <c r="MUP363" s="1"/>
      <c r="MUQ363" s="1"/>
      <c r="MUR363" s="1"/>
      <c r="MUS363" s="1"/>
      <c r="MUT363" s="1"/>
      <c r="MUU363" s="1"/>
      <c r="MUV363" s="1"/>
      <c r="MUW363" s="1"/>
      <c r="MUX363" s="1"/>
      <c r="MUY363" s="1"/>
      <c r="MUZ363" s="1"/>
      <c r="MVA363" s="1"/>
      <c r="MVB363" s="1"/>
      <c r="MVC363" s="1"/>
      <c r="MVD363" s="1"/>
      <c r="MVE363" s="1"/>
      <c r="MVF363" s="1"/>
      <c r="MVG363" s="1"/>
      <c r="MVH363" s="1"/>
      <c r="MVI363" s="1"/>
      <c r="MVJ363" s="1"/>
      <c r="MVK363" s="1"/>
      <c r="MVL363" s="1"/>
      <c r="MVM363" s="1"/>
      <c r="MVN363" s="1"/>
      <c r="MVO363" s="1"/>
      <c r="MVP363" s="1"/>
      <c r="MVQ363" s="1"/>
      <c r="MVR363" s="1"/>
      <c r="MVS363" s="1"/>
      <c r="MVT363" s="1"/>
      <c r="MVU363" s="1"/>
      <c r="MVV363" s="1"/>
      <c r="MVW363" s="1"/>
      <c r="MVX363" s="1"/>
      <c r="MVY363" s="1"/>
      <c r="MVZ363" s="1"/>
      <c r="MWA363" s="1"/>
      <c r="MWB363" s="1"/>
      <c r="MWC363" s="1"/>
      <c r="MWD363" s="1"/>
      <c r="MWE363" s="1"/>
      <c r="MWF363" s="1"/>
      <c r="MWG363" s="1"/>
      <c r="MWH363" s="1"/>
      <c r="MWI363" s="1"/>
      <c r="MWJ363" s="1"/>
      <c r="MWK363" s="1"/>
      <c r="MWL363" s="1"/>
      <c r="MWM363" s="1"/>
      <c r="MWN363" s="1"/>
      <c r="MWO363" s="1"/>
      <c r="MWP363" s="1"/>
      <c r="MWQ363" s="1"/>
      <c r="MWR363" s="1"/>
      <c r="MWS363" s="1"/>
      <c r="MWT363" s="1"/>
      <c r="MWU363" s="1"/>
      <c r="MWV363" s="1"/>
      <c r="MWW363" s="1"/>
      <c r="MWX363" s="1"/>
      <c r="MWY363" s="1"/>
      <c r="MWZ363" s="1"/>
      <c r="MXA363" s="1"/>
      <c r="MXB363" s="1"/>
      <c r="MXC363" s="1"/>
      <c r="MXD363" s="1"/>
      <c r="MXE363" s="1"/>
      <c r="MXF363" s="1"/>
      <c r="MXG363" s="1"/>
      <c r="MXH363" s="1"/>
      <c r="MXI363" s="1"/>
      <c r="MXJ363" s="1"/>
      <c r="MXK363" s="1"/>
      <c r="MXL363" s="1"/>
      <c r="MXM363" s="1"/>
      <c r="MXN363" s="1"/>
      <c r="MXO363" s="1"/>
      <c r="MXP363" s="1"/>
      <c r="MXQ363" s="1"/>
      <c r="MXR363" s="1"/>
      <c r="MXS363" s="1"/>
      <c r="MXT363" s="1"/>
      <c r="MXU363" s="1"/>
      <c r="MXV363" s="1"/>
      <c r="MXW363" s="1"/>
      <c r="MXX363" s="1"/>
      <c r="MXY363" s="1"/>
      <c r="MXZ363" s="1"/>
      <c r="MYA363" s="1"/>
      <c r="MYB363" s="1"/>
      <c r="MYC363" s="1"/>
      <c r="MYD363" s="1"/>
      <c r="MYE363" s="1"/>
      <c r="MYF363" s="1"/>
      <c r="MYG363" s="1"/>
      <c r="MYH363" s="1"/>
      <c r="MYI363" s="1"/>
      <c r="MYJ363" s="1"/>
      <c r="MYK363" s="1"/>
      <c r="MYL363" s="1"/>
      <c r="MYM363" s="1"/>
      <c r="MYN363" s="1"/>
      <c r="MYO363" s="1"/>
      <c r="MYP363" s="1"/>
      <c r="MYQ363" s="1"/>
      <c r="MYR363" s="1"/>
      <c r="MYS363" s="1"/>
      <c r="MYT363" s="1"/>
      <c r="MYU363" s="1"/>
      <c r="MYV363" s="1"/>
      <c r="MYW363" s="1"/>
      <c r="MYX363" s="1"/>
      <c r="MYY363" s="1"/>
      <c r="MYZ363" s="1"/>
      <c r="MZA363" s="1"/>
      <c r="MZB363" s="1"/>
      <c r="MZC363" s="1"/>
      <c r="MZD363" s="1"/>
      <c r="MZE363" s="1"/>
      <c r="MZF363" s="1"/>
      <c r="MZG363" s="1"/>
      <c r="MZH363" s="1"/>
      <c r="MZI363" s="1"/>
      <c r="MZJ363" s="1"/>
      <c r="MZK363" s="1"/>
      <c r="MZL363" s="1"/>
      <c r="MZM363" s="1"/>
      <c r="MZN363" s="1"/>
      <c r="MZO363" s="1"/>
      <c r="MZP363" s="1"/>
      <c r="MZQ363" s="1"/>
      <c r="MZR363" s="1"/>
      <c r="MZS363" s="1"/>
      <c r="MZT363" s="1"/>
      <c r="MZU363" s="1"/>
      <c r="MZV363" s="1"/>
      <c r="MZW363" s="1"/>
      <c r="MZX363" s="1"/>
      <c r="MZY363" s="1"/>
      <c r="MZZ363" s="1"/>
      <c r="NAA363" s="1"/>
      <c r="NAB363" s="1"/>
      <c r="NAC363" s="1"/>
      <c r="NAD363" s="1"/>
      <c r="NAE363" s="1"/>
      <c r="NAF363" s="1"/>
      <c r="NAG363" s="1"/>
      <c r="NAH363" s="1"/>
      <c r="NAI363" s="1"/>
      <c r="NAJ363" s="1"/>
      <c r="NAK363" s="1"/>
      <c r="NAL363" s="1"/>
      <c r="NAM363" s="1"/>
      <c r="NAN363" s="1"/>
      <c r="NAO363" s="1"/>
      <c r="NAP363" s="1"/>
      <c r="NAQ363" s="1"/>
      <c r="NAR363" s="1"/>
      <c r="NAS363" s="1"/>
      <c r="NAT363" s="1"/>
      <c r="NAU363" s="1"/>
      <c r="NAV363" s="1"/>
      <c r="NAW363" s="1"/>
      <c r="NAX363" s="1"/>
      <c r="NAY363" s="1"/>
      <c r="NAZ363" s="1"/>
      <c r="NBA363" s="1"/>
      <c r="NBB363" s="1"/>
      <c r="NBC363" s="1"/>
      <c r="NBD363" s="1"/>
      <c r="NBE363" s="1"/>
      <c r="NBF363" s="1"/>
      <c r="NBG363" s="1"/>
      <c r="NBH363" s="1"/>
      <c r="NBI363" s="1"/>
      <c r="NBJ363" s="1"/>
      <c r="NBK363" s="1"/>
      <c r="NBL363" s="1"/>
      <c r="NBM363" s="1"/>
      <c r="NBN363" s="1"/>
      <c r="NBO363" s="1"/>
      <c r="NBP363" s="1"/>
      <c r="NBQ363" s="1"/>
      <c r="NBR363" s="1"/>
      <c r="NBS363" s="1"/>
      <c r="NBT363" s="1"/>
      <c r="NBU363" s="1"/>
      <c r="NBV363" s="1"/>
      <c r="NBW363" s="1"/>
      <c r="NBX363" s="1"/>
      <c r="NBY363" s="1"/>
      <c r="NBZ363" s="1"/>
      <c r="NCA363" s="1"/>
      <c r="NCB363" s="1"/>
      <c r="NCC363" s="1"/>
      <c r="NCD363" s="1"/>
      <c r="NCE363" s="1"/>
      <c r="NCF363" s="1"/>
      <c r="NCG363" s="1"/>
      <c r="NCH363" s="1"/>
      <c r="NCI363" s="1"/>
      <c r="NCJ363" s="1"/>
      <c r="NCK363" s="1"/>
      <c r="NCL363" s="1"/>
      <c r="NCM363" s="1"/>
      <c r="NCN363" s="1"/>
      <c r="NCO363" s="1"/>
      <c r="NCP363" s="1"/>
      <c r="NCQ363" s="1"/>
      <c r="NCR363" s="1"/>
      <c r="NCS363" s="1"/>
      <c r="NCT363" s="1"/>
      <c r="NCU363" s="1"/>
      <c r="NCV363" s="1"/>
      <c r="NCW363" s="1"/>
      <c r="NCX363" s="1"/>
      <c r="NCY363" s="1"/>
      <c r="NCZ363" s="1"/>
      <c r="NDA363" s="1"/>
      <c r="NDB363" s="1"/>
      <c r="NDC363" s="1"/>
      <c r="NDD363" s="1"/>
      <c r="NDE363" s="1"/>
      <c r="NDF363" s="1"/>
      <c r="NDG363" s="1"/>
      <c r="NDH363" s="1"/>
      <c r="NDI363" s="1"/>
      <c r="NDJ363" s="1"/>
      <c r="NDK363" s="1"/>
      <c r="NDL363" s="1"/>
      <c r="NDM363" s="1"/>
      <c r="NDN363" s="1"/>
      <c r="NDO363" s="1"/>
      <c r="NDP363" s="1"/>
      <c r="NDQ363" s="1"/>
      <c r="NDR363" s="1"/>
      <c r="NDS363" s="1"/>
      <c r="NDT363" s="1"/>
      <c r="NDU363" s="1"/>
      <c r="NDV363" s="1"/>
      <c r="NDW363" s="1"/>
      <c r="NDX363" s="1"/>
      <c r="NDY363" s="1"/>
      <c r="NDZ363" s="1"/>
      <c r="NEA363" s="1"/>
      <c r="NEB363" s="1"/>
      <c r="NEC363" s="1"/>
      <c r="NED363" s="1"/>
      <c r="NEE363" s="1"/>
      <c r="NEF363" s="1"/>
      <c r="NEG363" s="1"/>
      <c r="NEH363" s="1"/>
      <c r="NEI363" s="1"/>
      <c r="NEJ363" s="1"/>
      <c r="NEK363" s="1"/>
      <c r="NEL363" s="1"/>
      <c r="NEM363" s="1"/>
      <c r="NEN363" s="1"/>
      <c r="NEO363" s="1"/>
      <c r="NEP363" s="1"/>
      <c r="NEQ363" s="1"/>
      <c r="NER363" s="1"/>
      <c r="NES363" s="1"/>
      <c r="NET363" s="1"/>
      <c r="NEU363" s="1"/>
      <c r="NEV363" s="1"/>
      <c r="NEW363" s="1"/>
      <c r="NEX363" s="1"/>
      <c r="NEY363" s="1"/>
      <c r="NEZ363" s="1"/>
      <c r="NFA363" s="1"/>
      <c r="NFB363" s="1"/>
      <c r="NFC363" s="1"/>
      <c r="NFD363" s="1"/>
      <c r="NFE363" s="1"/>
      <c r="NFF363" s="1"/>
      <c r="NFG363" s="1"/>
      <c r="NFH363" s="1"/>
      <c r="NFI363" s="1"/>
      <c r="NFJ363" s="1"/>
      <c r="NFK363" s="1"/>
      <c r="NFL363" s="1"/>
      <c r="NFM363" s="1"/>
      <c r="NFN363" s="1"/>
      <c r="NFO363" s="1"/>
      <c r="NFP363" s="1"/>
      <c r="NFQ363" s="1"/>
      <c r="NFR363" s="1"/>
      <c r="NFS363" s="1"/>
      <c r="NFT363" s="1"/>
      <c r="NFU363" s="1"/>
      <c r="NFV363" s="1"/>
      <c r="NFW363" s="1"/>
      <c r="NFX363" s="1"/>
      <c r="NFY363" s="1"/>
      <c r="NFZ363" s="1"/>
      <c r="NGA363" s="1"/>
      <c r="NGB363" s="1"/>
      <c r="NGC363" s="1"/>
      <c r="NGD363" s="1"/>
      <c r="NGE363" s="1"/>
      <c r="NGF363" s="1"/>
      <c r="NGG363" s="1"/>
      <c r="NGH363" s="1"/>
      <c r="NGI363" s="1"/>
      <c r="NGJ363" s="1"/>
      <c r="NGK363" s="1"/>
      <c r="NGL363" s="1"/>
      <c r="NGM363" s="1"/>
      <c r="NGN363" s="1"/>
      <c r="NGO363" s="1"/>
      <c r="NGP363" s="1"/>
      <c r="NGQ363" s="1"/>
      <c r="NGR363" s="1"/>
      <c r="NGS363" s="1"/>
      <c r="NGT363" s="1"/>
      <c r="NGU363" s="1"/>
      <c r="NGV363" s="1"/>
      <c r="NGW363" s="1"/>
      <c r="NGX363" s="1"/>
      <c r="NGY363" s="1"/>
      <c r="NGZ363" s="1"/>
      <c r="NHA363" s="1"/>
      <c r="NHB363" s="1"/>
      <c r="NHC363" s="1"/>
      <c r="NHD363" s="1"/>
      <c r="NHE363" s="1"/>
      <c r="NHF363" s="1"/>
      <c r="NHG363" s="1"/>
      <c r="NHH363" s="1"/>
      <c r="NHI363" s="1"/>
      <c r="NHJ363" s="1"/>
      <c r="NHK363" s="1"/>
      <c r="NHL363" s="1"/>
      <c r="NHM363" s="1"/>
      <c r="NHN363" s="1"/>
      <c r="NHO363" s="1"/>
      <c r="NHP363" s="1"/>
      <c r="NHQ363" s="1"/>
      <c r="NHR363" s="1"/>
      <c r="NHS363" s="1"/>
      <c r="NHT363" s="1"/>
      <c r="NHU363" s="1"/>
      <c r="NHV363" s="1"/>
      <c r="NHW363" s="1"/>
      <c r="NHX363" s="1"/>
      <c r="NHY363" s="1"/>
      <c r="NHZ363" s="1"/>
      <c r="NIA363" s="1"/>
      <c r="NIB363" s="1"/>
      <c r="NIC363" s="1"/>
      <c r="NID363" s="1"/>
      <c r="NIE363" s="1"/>
      <c r="NIF363" s="1"/>
      <c r="NIG363" s="1"/>
      <c r="NIH363" s="1"/>
      <c r="NII363" s="1"/>
      <c r="NIJ363" s="1"/>
      <c r="NIK363" s="1"/>
      <c r="NIL363" s="1"/>
      <c r="NIM363" s="1"/>
      <c r="NIN363" s="1"/>
      <c r="NIO363" s="1"/>
      <c r="NIP363" s="1"/>
      <c r="NIQ363" s="1"/>
      <c r="NIR363" s="1"/>
      <c r="NIS363" s="1"/>
      <c r="NIT363" s="1"/>
      <c r="NIU363" s="1"/>
      <c r="NIV363" s="1"/>
      <c r="NIW363" s="1"/>
      <c r="NIX363" s="1"/>
      <c r="NIY363" s="1"/>
      <c r="NIZ363" s="1"/>
      <c r="NJA363" s="1"/>
      <c r="NJB363" s="1"/>
      <c r="NJC363" s="1"/>
      <c r="NJD363" s="1"/>
      <c r="NJE363" s="1"/>
      <c r="NJF363" s="1"/>
      <c r="NJG363" s="1"/>
      <c r="NJH363" s="1"/>
      <c r="NJI363" s="1"/>
      <c r="NJJ363" s="1"/>
      <c r="NJK363" s="1"/>
      <c r="NJL363" s="1"/>
      <c r="NJM363" s="1"/>
      <c r="NJN363" s="1"/>
      <c r="NJO363" s="1"/>
      <c r="NJP363" s="1"/>
      <c r="NJQ363" s="1"/>
      <c r="NJR363" s="1"/>
      <c r="NJS363" s="1"/>
      <c r="NJT363" s="1"/>
      <c r="NJU363" s="1"/>
      <c r="NJV363" s="1"/>
      <c r="NJW363" s="1"/>
      <c r="NJX363" s="1"/>
      <c r="NJY363" s="1"/>
      <c r="NJZ363" s="1"/>
      <c r="NKA363" s="1"/>
      <c r="NKB363" s="1"/>
      <c r="NKC363" s="1"/>
      <c r="NKD363" s="1"/>
      <c r="NKE363" s="1"/>
      <c r="NKF363" s="1"/>
      <c r="NKG363" s="1"/>
      <c r="NKH363" s="1"/>
      <c r="NKI363" s="1"/>
      <c r="NKJ363" s="1"/>
      <c r="NKK363" s="1"/>
      <c r="NKL363" s="1"/>
      <c r="NKM363" s="1"/>
      <c r="NKN363" s="1"/>
      <c r="NKO363" s="1"/>
      <c r="NKP363" s="1"/>
      <c r="NKQ363" s="1"/>
      <c r="NKR363" s="1"/>
      <c r="NKS363" s="1"/>
      <c r="NKT363" s="1"/>
      <c r="NKU363" s="1"/>
      <c r="NKV363" s="1"/>
      <c r="NKW363" s="1"/>
      <c r="NKX363" s="1"/>
      <c r="NKY363" s="1"/>
      <c r="NKZ363" s="1"/>
      <c r="NLA363" s="1"/>
      <c r="NLB363" s="1"/>
      <c r="NLC363" s="1"/>
      <c r="NLD363" s="1"/>
      <c r="NLE363" s="1"/>
      <c r="NLF363" s="1"/>
      <c r="NLG363" s="1"/>
      <c r="NLH363" s="1"/>
      <c r="NLI363" s="1"/>
      <c r="NLJ363" s="1"/>
      <c r="NLK363" s="1"/>
      <c r="NLL363" s="1"/>
      <c r="NLM363" s="1"/>
      <c r="NLN363" s="1"/>
      <c r="NLO363" s="1"/>
      <c r="NLP363" s="1"/>
      <c r="NLQ363" s="1"/>
      <c r="NLR363" s="1"/>
      <c r="NLS363" s="1"/>
      <c r="NLT363" s="1"/>
      <c r="NLU363" s="1"/>
      <c r="NLV363" s="1"/>
      <c r="NLW363" s="1"/>
      <c r="NLX363" s="1"/>
      <c r="NLY363" s="1"/>
      <c r="NLZ363" s="1"/>
      <c r="NMA363" s="1"/>
      <c r="NMB363" s="1"/>
      <c r="NMC363" s="1"/>
      <c r="NMD363" s="1"/>
      <c r="NME363" s="1"/>
      <c r="NMF363" s="1"/>
      <c r="NMG363" s="1"/>
      <c r="NMH363" s="1"/>
      <c r="NMI363" s="1"/>
      <c r="NMJ363" s="1"/>
      <c r="NMK363" s="1"/>
      <c r="NML363" s="1"/>
      <c r="NMM363" s="1"/>
      <c r="NMN363" s="1"/>
      <c r="NMO363" s="1"/>
      <c r="NMP363" s="1"/>
      <c r="NMQ363" s="1"/>
      <c r="NMR363" s="1"/>
      <c r="NMS363" s="1"/>
      <c r="NMT363" s="1"/>
      <c r="NMU363" s="1"/>
      <c r="NMV363" s="1"/>
      <c r="NMW363" s="1"/>
      <c r="NMX363" s="1"/>
      <c r="NMY363" s="1"/>
      <c r="NMZ363" s="1"/>
      <c r="NNA363" s="1"/>
      <c r="NNB363" s="1"/>
      <c r="NNC363" s="1"/>
      <c r="NND363" s="1"/>
      <c r="NNE363" s="1"/>
      <c r="NNF363" s="1"/>
      <c r="NNG363" s="1"/>
      <c r="NNH363" s="1"/>
      <c r="NNI363" s="1"/>
      <c r="NNJ363" s="1"/>
      <c r="NNK363" s="1"/>
      <c r="NNL363" s="1"/>
      <c r="NNM363" s="1"/>
      <c r="NNN363" s="1"/>
      <c r="NNO363" s="1"/>
      <c r="NNP363" s="1"/>
      <c r="NNQ363" s="1"/>
      <c r="NNR363" s="1"/>
      <c r="NNS363" s="1"/>
      <c r="NNT363" s="1"/>
      <c r="NNU363" s="1"/>
      <c r="NNV363" s="1"/>
      <c r="NNW363" s="1"/>
      <c r="NNX363" s="1"/>
      <c r="NNY363" s="1"/>
      <c r="NNZ363" s="1"/>
      <c r="NOA363" s="1"/>
      <c r="NOB363" s="1"/>
      <c r="NOC363" s="1"/>
      <c r="NOD363" s="1"/>
      <c r="NOE363" s="1"/>
      <c r="NOF363" s="1"/>
      <c r="NOG363" s="1"/>
      <c r="NOH363" s="1"/>
      <c r="NOI363" s="1"/>
      <c r="NOJ363" s="1"/>
      <c r="NOK363" s="1"/>
      <c r="NOL363" s="1"/>
      <c r="NOM363" s="1"/>
      <c r="NON363" s="1"/>
      <c r="NOO363" s="1"/>
      <c r="NOP363" s="1"/>
      <c r="NOQ363" s="1"/>
      <c r="NOR363" s="1"/>
      <c r="NOS363" s="1"/>
      <c r="NOT363" s="1"/>
      <c r="NOU363" s="1"/>
      <c r="NOV363" s="1"/>
      <c r="NOW363" s="1"/>
      <c r="NOX363" s="1"/>
      <c r="NOY363" s="1"/>
      <c r="NOZ363" s="1"/>
      <c r="NPA363" s="1"/>
      <c r="NPB363" s="1"/>
      <c r="NPC363" s="1"/>
      <c r="NPD363" s="1"/>
      <c r="NPE363" s="1"/>
      <c r="NPF363" s="1"/>
      <c r="NPG363" s="1"/>
      <c r="NPH363" s="1"/>
      <c r="NPI363" s="1"/>
      <c r="NPJ363" s="1"/>
      <c r="NPK363" s="1"/>
      <c r="NPL363" s="1"/>
      <c r="NPM363" s="1"/>
      <c r="NPN363" s="1"/>
      <c r="NPO363" s="1"/>
      <c r="NPP363" s="1"/>
      <c r="NPQ363" s="1"/>
      <c r="NPR363" s="1"/>
      <c r="NPS363" s="1"/>
      <c r="NPT363" s="1"/>
      <c r="NPU363" s="1"/>
      <c r="NPV363" s="1"/>
      <c r="NPW363" s="1"/>
      <c r="NPX363" s="1"/>
      <c r="NPY363" s="1"/>
      <c r="NPZ363" s="1"/>
      <c r="NQA363" s="1"/>
      <c r="NQB363" s="1"/>
      <c r="NQC363" s="1"/>
      <c r="NQD363" s="1"/>
      <c r="NQE363" s="1"/>
      <c r="NQF363" s="1"/>
      <c r="NQG363" s="1"/>
      <c r="NQH363" s="1"/>
      <c r="NQI363" s="1"/>
      <c r="NQJ363" s="1"/>
      <c r="NQK363" s="1"/>
      <c r="NQL363" s="1"/>
      <c r="NQM363" s="1"/>
      <c r="NQN363" s="1"/>
      <c r="NQO363" s="1"/>
      <c r="NQP363" s="1"/>
      <c r="NQQ363" s="1"/>
      <c r="NQR363" s="1"/>
      <c r="NQS363" s="1"/>
      <c r="NQT363" s="1"/>
      <c r="NQU363" s="1"/>
      <c r="NQV363" s="1"/>
      <c r="NQW363" s="1"/>
      <c r="NQX363" s="1"/>
      <c r="NQY363" s="1"/>
      <c r="NQZ363" s="1"/>
      <c r="NRA363" s="1"/>
      <c r="NRB363" s="1"/>
      <c r="NRC363" s="1"/>
      <c r="NRD363" s="1"/>
      <c r="NRE363" s="1"/>
      <c r="NRF363" s="1"/>
      <c r="NRG363" s="1"/>
      <c r="NRH363" s="1"/>
      <c r="NRI363" s="1"/>
      <c r="NRJ363" s="1"/>
      <c r="NRK363" s="1"/>
      <c r="NRL363" s="1"/>
      <c r="NRM363" s="1"/>
      <c r="NRN363" s="1"/>
      <c r="NRO363" s="1"/>
      <c r="NRP363" s="1"/>
      <c r="NRQ363" s="1"/>
      <c r="NRR363" s="1"/>
      <c r="NRS363" s="1"/>
      <c r="NRT363" s="1"/>
      <c r="NRU363" s="1"/>
      <c r="NRV363" s="1"/>
      <c r="NRW363" s="1"/>
      <c r="NRX363" s="1"/>
      <c r="NRY363" s="1"/>
      <c r="NRZ363" s="1"/>
      <c r="NSA363" s="1"/>
      <c r="NSB363" s="1"/>
      <c r="NSC363" s="1"/>
      <c r="NSD363" s="1"/>
      <c r="NSE363" s="1"/>
      <c r="NSF363" s="1"/>
      <c r="NSG363" s="1"/>
      <c r="NSH363" s="1"/>
      <c r="NSI363" s="1"/>
      <c r="NSJ363" s="1"/>
      <c r="NSK363" s="1"/>
      <c r="NSL363" s="1"/>
      <c r="NSM363" s="1"/>
      <c r="NSN363" s="1"/>
      <c r="NSO363" s="1"/>
      <c r="NSP363" s="1"/>
      <c r="NSQ363" s="1"/>
      <c r="NSR363" s="1"/>
      <c r="NSS363" s="1"/>
      <c r="NST363" s="1"/>
      <c r="NSU363" s="1"/>
      <c r="NSV363" s="1"/>
      <c r="NSW363" s="1"/>
      <c r="NSX363" s="1"/>
      <c r="NSY363" s="1"/>
      <c r="NSZ363" s="1"/>
      <c r="NTA363" s="1"/>
      <c r="NTB363" s="1"/>
      <c r="NTC363" s="1"/>
      <c r="NTD363" s="1"/>
      <c r="NTE363" s="1"/>
      <c r="NTF363" s="1"/>
      <c r="NTG363" s="1"/>
      <c r="NTH363" s="1"/>
      <c r="NTI363" s="1"/>
      <c r="NTJ363" s="1"/>
      <c r="NTK363" s="1"/>
      <c r="NTL363" s="1"/>
      <c r="NTM363" s="1"/>
      <c r="NTN363" s="1"/>
      <c r="NTO363" s="1"/>
      <c r="NTP363" s="1"/>
      <c r="NTQ363" s="1"/>
      <c r="NTR363" s="1"/>
      <c r="NTS363" s="1"/>
      <c r="NTT363" s="1"/>
      <c r="NTU363" s="1"/>
      <c r="NTV363" s="1"/>
      <c r="NTW363" s="1"/>
      <c r="NTX363" s="1"/>
      <c r="NTY363" s="1"/>
      <c r="NTZ363" s="1"/>
      <c r="NUA363" s="1"/>
      <c r="NUB363" s="1"/>
      <c r="NUC363" s="1"/>
      <c r="NUD363" s="1"/>
      <c r="NUE363" s="1"/>
      <c r="NUF363" s="1"/>
      <c r="NUG363" s="1"/>
      <c r="NUH363" s="1"/>
      <c r="NUI363" s="1"/>
      <c r="NUJ363" s="1"/>
      <c r="NUK363" s="1"/>
      <c r="NUL363" s="1"/>
      <c r="NUM363" s="1"/>
      <c r="NUN363" s="1"/>
      <c r="NUO363" s="1"/>
      <c r="NUP363" s="1"/>
      <c r="NUQ363" s="1"/>
      <c r="NUR363" s="1"/>
      <c r="NUS363" s="1"/>
      <c r="NUT363" s="1"/>
      <c r="NUU363" s="1"/>
      <c r="NUV363" s="1"/>
      <c r="NUW363" s="1"/>
      <c r="NUX363" s="1"/>
      <c r="NUY363" s="1"/>
      <c r="NUZ363" s="1"/>
      <c r="NVA363" s="1"/>
      <c r="NVB363" s="1"/>
      <c r="NVC363" s="1"/>
      <c r="NVD363" s="1"/>
      <c r="NVE363" s="1"/>
      <c r="NVF363" s="1"/>
      <c r="NVG363" s="1"/>
      <c r="NVH363" s="1"/>
      <c r="NVI363" s="1"/>
      <c r="NVJ363" s="1"/>
      <c r="NVK363" s="1"/>
      <c r="NVL363" s="1"/>
      <c r="NVM363" s="1"/>
      <c r="NVN363" s="1"/>
      <c r="NVO363" s="1"/>
      <c r="NVP363" s="1"/>
      <c r="NVQ363" s="1"/>
      <c r="NVR363" s="1"/>
      <c r="NVS363" s="1"/>
      <c r="NVT363" s="1"/>
      <c r="NVU363" s="1"/>
      <c r="NVV363" s="1"/>
      <c r="NVW363" s="1"/>
      <c r="NVX363" s="1"/>
      <c r="NVY363" s="1"/>
      <c r="NVZ363" s="1"/>
      <c r="NWA363" s="1"/>
      <c r="NWB363" s="1"/>
      <c r="NWC363" s="1"/>
      <c r="NWD363" s="1"/>
      <c r="NWE363" s="1"/>
      <c r="NWF363" s="1"/>
      <c r="NWG363" s="1"/>
      <c r="NWH363" s="1"/>
      <c r="NWI363" s="1"/>
      <c r="NWJ363" s="1"/>
      <c r="NWK363" s="1"/>
      <c r="NWL363" s="1"/>
      <c r="NWM363" s="1"/>
      <c r="NWN363" s="1"/>
      <c r="NWO363" s="1"/>
      <c r="NWP363" s="1"/>
      <c r="NWQ363" s="1"/>
      <c r="NWR363" s="1"/>
      <c r="NWS363" s="1"/>
      <c r="NWT363" s="1"/>
      <c r="NWU363" s="1"/>
      <c r="NWV363" s="1"/>
      <c r="NWW363" s="1"/>
      <c r="NWX363" s="1"/>
      <c r="NWY363" s="1"/>
      <c r="NWZ363" s="1"/>
      <c r="NXA363" s="1"/>
      <c r="NXB363" s="1"/>
      <c r="NXC363" s="1"/>
      <c r="NXD363" s="1"/>
      <c r="NXE363" s="1"/>
      <c r="NXF363" s="1"/>
      <c r="NXG363" s="1"/>
      <c r="NXH363" s="1"/>
      <c r="NXI363" s="1"/>
      <c r="NXJ363" s="1"/>
      <c r="NXK363" s="1"/>
      <c r="NXL363" s="1"/>
      <c r="NXM363" s="1"/>
      <c r="NXN363" s="1"/>
      <c r="NXO363" s="1"/>
      <c r="NXP363" s="1"/>
      <c r="NXQ363" s="1"/>
      <c r="NXR363" s="1"/>
      <c r="NXS363" s="1"/>
      <c r="NXT363" s="1"/>
      <c r="NXU363" s="1"/>
      <c r="NXV363" s="1"/>
      <c r="NXW363" s="1"/>
      <c r="NXX363" s="1"/>
      <c r="NXY363" s="1"/>
      <c r="NXZ363" s="1"/>
      <c r="NYA363" s="1"/>
      <c r="NYB363" s="1"/>
      <c r="NYC363" s="1"/>
      <c r="NYD363" s="1"/>
      <c r="NYE363" s="1"/>
      <c r="NYF363" s="1"/>
      <c r="NYG363" s="1"/>
      <c r="NYH363" s="1"/>
      <c r="NYI363" s="1"/>
      <c r="NYJ363" s="1"/>
      <c r="NYK363" s="1"/>
      <c r="NYL363" s="1"/>
      <c r="NYM363" s="1"/>
      <c r="NYN363" s="1"/>
      <c r="NYO363" s="1"/>
      <c r="NYP363" s="1"/>
      <c r="NYQ363" s="1"/>
      <c r="NYR363" s="1"/>
      <c r="NYS363" s="1"/>
      <c r="NYT363" s="1"/>
      <c r="NYU363" s="1"/>
      <c r="NYV363" s="1"/>
      <c r="NYW363" s="1"/>
      <c r="NYX363" s="1"/>
      <c r="NYY363" s="1"/>
      <c r="NYZ363" s="1"/>
      <c r="NZA363" s="1"/>
      <c r="NZB363" s="1"/>
      <c r="NZC363" s="1"/>
      <c r="NZD363" s="1"/>
      <c r="NZE363" s="1"/>
      <c r="NZF363" s="1"/>
      <c r="NZG363" s="1"/>
      <c r="NZH363" s="1"/>
      <c r="NZI363" s="1"/>
      <c r="NZJ363" s="1"/>
      <c r="NZK363" s="1"/>
      <c r="NZL363" s="1"/>
      <c r="NZM363" s="1"/>
      <c r="NZN363" s="1"/>
      <c r="NZO363" s="1"/>
      <c r="NZP363" s="1"/>
      <c r="NZQ363" s="1"/>
      <c r="NZR363" s="1"/>
      <c r="NZS363" s="1"/>
      <c r="NZT363" s="1"/>
      <c r="NZU363" s="1"/>
      <c r="NZV363" s="1"/>
      <c r="NZW363" s="1"/>
      <c r="NZX363" s="1"/>
      <c r="NZY363" s="1"/>
      <c r="NZZ363" s="1"/>
      <c r="OAA363" s="1"/>
      <c r="OAB363" s="1"/>
      <c r="OAC363" s="1"/>
      <c r="OAD363" s="1"/>
      <c r="OAE363" s="1"/>
      <c r="OAF363" s="1"/>
      <c r="OAG363" s="1"/>
      <c r="OAH363" s="1"/>
      <c r="OAI363" s="1"/>
      <c r="OAJ363" s="1"/>
      <c r="OAK363" s="1"/>
      <c r="OAL363" s="1"/>
      <c r="OAM363" s="1"/>
      <c r="OAN363" s="1"/>
      <c r="OAO363" s="1"/>
      <c r="OAP363" s="1"/>
      <c r="OAQ363" s="1"/>
      <c r="OAR363" s="1"/>
      <c r="OAS363" s="1"/>
      <c r="OAT363" s="1"/>
      <c r="OAU363" s="1"/>
      <c r="OAV363" s="1"/>
      <c r="OAW363" s="1"/>
      <c r="OAX363" s="1"/>
      <c r="OAY363" s="1"/>
      <c r="OAZ363" s="1"/>
      <c r="OBA363" s="1"/>
      <c r="OBB363" s="1"/>
      <c r="OBC363" s="1"/>
      <c r="OBD363" s="1"/>
      <c r="OBE363" s="1"/>
      <c r="OBF363" s="1"/>
      <c r="OBG363" s="1"/>
      <c r="OBH363" s="1"/>
      <c r="OBI363" s="1"/>
      <c r="OBJ363" s="1"/>
      <c r="OBK363" s="1"/>
      <c r="OBL363" s="1"/>
      <c r="OBM363" s="1"/>
      <c r="OBN363" s="1"/>
      <c r="OBO363" s="1"/>
      <c r="OBP363" s="1"/>
      <c r="OBQ363" s="1"/>
      <c r="OBR363" s="1"/>
      <c r="OBS363" s="1"/>
      <c r="OBT363" s="1"/>
      <c r="OBU363" s="1"/>
      <c r="OBV363" s="1"/>
      <c r="OBW363" s="1"/>
      <c r="OBX363" s="1"/>
      <c r="OBY363" s="1"/>
      <c r="OBZ363" s="1"/>
      <c r="OCA363" s="1"/>
      <c r="OCB363" s="1"/>
      <c r="OCC363" s="1"/>
      <c r="OCD363" s="1"/>
      <c r="OCE363" s="1"/>
      <c r="OCF363" s="1"/>
      <c r="OCG363" s="1"/>
      <c r="OCH363" s="1"/>
      <c r="OCI363" s="1"/>
      <c r="OCJ363" s="1"/>
      <c r="OCK363" s="1"/>
      <c r="OCL363" s="1"/>
      <c r="OCM363" s="1"/>
      <c r="OCN363" s="1"/>
      <c r="OCO363" s="1"/>
      <c r="OCP363" s="1"/>
      <c r="OCQ363" s="1"/>
      <c r="OCR363" s="1"/>
      <c r="OCS363" s="1"/>
      <c r="OCT363" s="1"/>
      <c r="OCU363" s="1"/>
      <c r="OCV363" s="1"/>
      <c r="OCW363" s="1"/>
      <c r="OCX363" s="1"/>
      <c r="OCY363" s="1"/>
      <c r="OCZ363" s="1"/>
      <c r="ODA363" s="1"/>
      <c r="ODB363" s="1"/>
      <c r="ODC363" s="1"/>
      <c r="ODD363" s="1"/>
      <c r="ODE363" s="1"/>
      <c r="ODF363" s="1"/>
      <c r="ODG363" s="1"/>
      <c r="ODH363" s="1"/>
      <c r="ODI363" s="1"/>
      <c r="ODJ363" s="1"/>
      <c r="ODK363" s="1"/>
      <c r="ODL363" s="1"/>
      <c r="ODM363" s="1"/>
      <c r="ODN363" s="1"/>
      <c r="ODO363" s="1"/>
      <c r="ODP363" s="1"/>
      <c r="ODQ363" s="1"/>
      <c r="ODR363" s="1"/>
      <c r="ODS363" s="1"/>
      <c r="ODT363" s="1"/>
      <c r="ODU363" s="1"/>
      <c r="ODV363" s="1"/>
      <c r="ODW363" s="1"/>
      <c r="ODX363" s="1"/>
      <c r="ODY363" s="1"/>
      <c r="ODZ363" s="1"/>
      <c r="OEA363" s="1"/>
      <c r="OEB363" s="1"/>
      <c r="OEC363" s="1"/>
      <c r="OED363" s="1"/>
      <c r="OEE363" s="1"/>
      <c r="OEF363" s="1"/>
      <c r="OEG363" s="1"/>
      <c r="OEH363" s="1"/>
      <c r="OEI363" s="1"/>
      <c r="OEJ363" s="1"/>
      <c r="OEK363" s="1"/>
      <c r="OEL363" s="1"/>
      <c r="OEM363" s="1"/>
      <c r="OEN363" s="1"/>
      <c r="OEO363" s="1"/>
      <c r="OEP363" s="1"/>
      <c r="OEQ363" s="1"/>
      <c r="OER363" s="1"/>
      <c r="OES363" s="1"/>
      <c r="OET363" s="1"/>
      <c r="OEU363" s="1"/>
      <c r="OEV363" s="1"/>
      <c r="OEW363" s="1"/>
      <c r="OEX363" s="1"/>
      <c r="OEY363" s="1"/>
      <c r="OEZ363" s="1"/>
      <c r="OFA363" s="1"/>
      <c r="OFB363" s="1"/>
      <c r="OFC363" s="1"/>
      <c r="OFD363" s="1"/>
      <c r="OFE363" s="1"/>
      <c r="OFF363" s="1"/>
      <c r="OFG363" s="1"/>
      <c r="OFH363" s="1"/>
      <c r="OFI363" s="1"/>
      <c r="OFJ363" s="1"/>
      <c r="OFK363" s="1"/>
      <c r="OFL363" s="1"/>
      <c r="OFM363" s="1"/>
      <c r="OFN363" s="1"/>
      <c r="OFO363" s="1"/>
      <c r="OFP363" s="1"/>
      <c r="OFQ363" s="1"/>
      <c r="OFR363" s="1"/>
      <c r="OFS363" s="1"/>
      <c r="OFT363" s="1"/>
      <c r="OFU363" s="1"/>
      <c r="OFV363" s="1"/>
      <c r="OFW363" s="1"/>
      <c r="OFX363" s="1"/>
      <c r="OFY363" s="1"/>
      <c r="OFZ363" s="1"/>
      <c r="OGA363" s="1"/>
      <c r="OGB363" s="1"/>
      <c r="OGC363" s="1"/>
      <c r="OGD363" s="1"/>
      <c r="OGE363" s="1"/>
      <c r="OGF363" s="1"/>
      <c r="OGG363" s="1"/>
      <c r="OGH363" s="1"/>
      <c r="OGI363" s="1"/>
      <c r="OGJ363" s="1"/>
      <c r="OGK363" s="1"/>
      <c r="OGL363" s="1"/>
      <c r="OGM363" s="1"/>
      <c r="OGN363" s="1"/>
      <c r="OGO363" s="1"/>
      <c r="OGP363" s="1"/>
      <c r="OGQ363" s="1"/>
      <c r="OGR363" s="1"/>
      <c r="OGS363" s="1"/>
      <c r="OGT363" s="1"/>
      <c r="OGU363" s="1"/>
      <c r="OGV363" s="1"/>
      <c r="OGW363" s="1"/>
      <c r="OGX363" s="1"/>
      <c r="OGY363" s="1"/>
      <c r="OGZ363" s="1"/>
      <c r="OHA363" s="1"/>
      <c r="OHB363" s="1"/>
      <c r="OHC363" s="1"/>
      <c r="OHD363" s="1"/>
      <c r="OHE363" s="1"/>
      <c r="OHF363" s="1"/>
      <c r="OHG363" s="1"/>
      <c r="OHH363" s="1"/>
      <c r="OHI363" s="1"/>
      <c r="OHJ363" s="1"/>
      <c r="OHK363" s="1"/>
      <c r="OHL363" s="1"/>
      <c r="OHM363" s="1"/>
      <c r="OHN363" s="1"/>
      <c r="OHO363" s="1"/>
      <c r="OHP363" s="1"/>
      <c r="OHQ363" s="1"/>
      <c r="OHR363" s="1"/>
      <c r="OHS363" s="1"/>
      <c r="OHT363" s="1"/>
      <c r="OHU363" s="1"/>
      <c r="OHV363" s="1"/>
      <c r="OHW363" s="1"/>
      <c r="OHX363" s="1"/>
      <c r="OHY363" s="1"/>
      <c r="OHZ363" s="1"/>
      <c r="OIA363" s="1"/>
      <c r="OIB363" s="1"/>
      <c r="OIC363" s="1"/>
      <c r="OID363" s="1"/>
      <c r="OIE363" s="1"/>
      <c r="OIF363" s="1"/>
      <c r="OIG363" s="1"/>
      <c r="OIH363" s="1"/>
      <c r="OII363" s="1"/>
      <c r="OIJ363" s="1"/>
      <c r="OIK363" s="1"/>
      <c r="OIL363" s="1"/>
      <c r="OIM363" s="1"/>
      <c r="OIN363" s="1"/>
      <c r="OIO363" s="1"/>
      <c r="OIP363" s="1"/>
      <c r="OIQ363" s="1"/>
      <c r="OIR363" s="1"/>
      <c r="OIS363" s="1"/>
      <c r="OIT363" s="1"/>
      <c r="OIU363" s="1"/>
      <c r="OIV363" s="1"/>
      <c r="OIW363" s="1"/>
      <c r="OIX363" s="1"/>
      <c r="OIY363" s="1"/>
      <c r="OIZ363" s="1"/>
      <c r="OJA363" s="1"/>
      <c r="OJB363" s="1"/>
      <c r="OJC363" s="1"/>
      <c r="OJD363" s="1"/>
      <c r="OJE363" s="1"/>
      <c r="OJF363" s="1"/>
      <c r="OJG363" s="1"/>
      <c r="OJH363" s="1"/>
      <c r="OJI363" s="1"/>
      <c r="OJJ363" s="1"/>
      <c r="OJK363" s="1"/>
      <c r="OJL363" s="1"/>
      <c r="OJM363" s="1"/>
      <c r="OJN363" s="1"/>
      <c r="OJO363" s="1"/>
      <c r="OJP363" s="1"/>
      <c r="OJQ363" s="1"/>
      <c r="OJR363" s="1"/>
      <c r="OJS363" s="1"/>
      <c r="OJT363" s="1"/>
      <c r="OJU363" s="1"/>
      <c r="OJV363" s="1"/>
      <c r="OJW363" s="1"/>
      <c r="OJX363" s="1"/>
      <c r="OJY363" s="1"/>
      <c r="OJZ363" s="1"/>
      <c r="OKA363" s="1"/>
      <c r="OKB363" s="1"/>
      <c r="OKC363" s="1"/>
      <c r="OKD363" s="1"/>
      <c r="OKE363" s="1"/>
      <c r="OKF363" s="1"/>
      <c r="OKG363" s="1"/>
      <c r="OKH363" s="1"/>
      <c r="OKI363" s="1"/>
      <c r="OKJ363" s="1"/>
      <c r="OKK363" s="1"/>
      <c r="OKL363" s="1"/>
      <c r="OKM363" s="1"/>
      <c r="OKN363" s="1"/>
      <c r="OKO363" s="1"/>
      <c r="OKP363" s="1"/>
      <c r="OKQ363" s="1"/>
      <c r="OKR363" s="1"/>
      <c r="OKS363" s="1"/>
      <c r="OKT363" s="1"/>
      <c r="OKU363" s="1"/>
      <c r="OKV363" s="1"/>
      <c r="OKW363" s="1"/>
      <c r="OKX363" s="1"/>
      <c r="OKY363" s="1"/>
      <c r="OKZ363" s="1"/>
      <c r="OLA363" s="1"/>
      <c r="OLB363" s="1"/>
      <c r="OLC363" s="1"/>
      <c r="OLD363" s="1"/>
      <c r="OLE363" s="1"/>
      <c r="OLF363" s="1"/>
      <c r="OLG363" s="1"/>
      <c r="OLH363" s="1"/>
      <c r="OLI363" s="1"/>
      <c r="OLJ363" s="1"/>
      <c r="OLK363" s="1"/>
      <c r="OLL363" s="1"/>
      <c r="OLM363" s="1"/>
      <c r="OLN363" s="1"/>
      <c r="OLO363" s="1"/>
      <c r="OLP363" s="1"/>
      <c r="OLQ363" s="1"/>
      <c r="OLR363" s="1"/>
      <c r="OLS363" s="1"/>
      <c r="OLT363" s="1"/>
      <c r="OLU363" s="1"/>
      <c r="OLV363" s="1"/>
      <c r="OLW363" s="1"/>
      <c r="OLX363" s="1"/>
      <c r="OLY363" s="1"/>
      <c r="OLZ363" s="1"/>
      <c r="OMA363" s="1"/>
      <c r="OMB363" s="1"/>
      <c r="OMC363" s="1"/>
      <c r="OMD363" s="1"/>
      <c r="OME363" s="1"/>
      <c r="OMF363" s="1"/>
      <c r="OMG363" s="1"/>
      <c r="OMH363" s="1"/>
      <c r="OMI363" s="1"/>
      <c r="OMJ363" s="1"/>
      <c r="OMK363" s="1"/>
      <c r="OML363" s="1"/>
      <c r="OMM363" s="1"/>
      <c r="OMN363" s="1"/>
      <c r="OMO363" s="1"/>
      <c r="OMP363" s="1"/>
      <c r="OMQ363" s="1"/>
      <c r="OMR363" s="1"/>
      <c r="OMS363" s="1"/>
      <c r="OMT363" s="1"/>
      <c r="OMU363" s="1"/>
      <c r="OMV363" s="1"/>
      <c r="OMW363" s="1"/>
      <c r="OMX363" s="1"/>
      <c r="OMY363" s="1"/>
      <c r="OMZ363" s="1"/>
      <c r="ONA363" s="1"/>
      <c r="ONB363" s="1"/>
      <c r="ONC363" s="1"/>
      <c r="OND363" s="1"/>
      <c r="ONE363" s="1"/>
      <c r="ONF363" s="1"/>
      <c r="ONG363" s="1"/>
      <c r="ONH363" s="1"/>
      <c r="ONI363" s="1"/>
      <c r="ONJ363" s="1"/>
      <c r="ONK363" s="1"/>
      <c r="ONL363" s="1"/>
      <c r="ONM363" s="1"/>
      <c r="ONN363" s="1"/>
      <c r="ONO363" s="1"/>
      <c r="ONP363" s="1"/>
      <c r="ONQ363" s="1"/>
      <c r="ONR363" s="1"/>
      <c r="ONS363" s="1"/>
      <c r="ONT363" s="1"/>
      <c r="ONU363" s="1"/>
      <c r="ONV363" s="1"/>
      <c r="ONW363" s="1"/>
      <c r="ONX363" s="1"/>
      <c r="ONY363" s="1"/>
      <c r="ONZ363" s="1"/>
      <c r="OOA363" s="1"/>
      <c r="OOB363" s="1"/>
      <c r="OOC363" s="1"/>
      <c r="OOD363" s="1"/>
      <c r="OOE363" s="1"/>
      <c r="OOF363" s="1"/>
      <c r="OOG363" s="1"/>
      <c r="OOH363" s="1"/>
      <c r="OOI363" s="1"/>
      <c r="OOJ363" s="1"/>
      <c r="OOK363" s="1"/>
      <c r="OOL363" s="1"/>
      <c r="OOM363" s="1"/>
      <c r="OON363" s="1"/>
      <c r="OOO363" s="1"/>
      <c r="OOP363" s="1"/>
      <c r="OOQ363" s="1"/>
      <c r="OOR363" s="1"/>
      <c r="OOS363" s="1"/>
      <c r="OOT363" s="1"/>
      <c r="OOU363" s="1"/>
      <c r="OOV363" s="1"/>
      <c r="OOW363" s="1"/>
      <c r="OOX363" s="1"/>
      <c r="OOY363" s="1"/>
      <c r="OOZ363" s="1"/>
      <c r="OPA363" s="1"/>
      <c r="OPB363" s="1"/>
      <c r="OPC363" s="1"/>
      <c r="OPD363" s="1"/>
      <c r="OPE363" s="1"/>
      <c r="OPF363" s="1"/>
      <c r="OPG363" s="1"/>
      <c r="OPH363" s="1"/>
      <c r="OPI363" s="1"/>
      <c r="OPJ363" s="1"/>
      <c r="OPK363" s="1"/>
      <c r="OPL363" s="1"/>
      <c r="OPM363" s="1"/>
      <c r="OPN363" s="1"/>
      <c r="OPO363" s="1"/>
      <c r="OPP363" s="1"/>
      <c r="OPQ363" s="1"/>
      <c r="OPR363" s="1"/>
      <c r="OPS363" s="1"/>
      <c r="OPT363" s="1"/>
      <c r="OPU363" s="1"/>
      <c r="OPV363" s="1"/>
      <c r="OPW363" s="1"/>
      <c r="OPX363" s="1"/>
      <c r="OPY363" s="1"/>
      <c r="OPZ363" s="1"/>
      <c r="OQA363" s="1"/>
      <c r="OQB363" s="1"/>
      <c r="OQC363" s="1"/>
      <c r="OQD363" s="1"/>
      <c r="OQE363" s="1"/>
      <c r="OQF363" s="1"/>
      <c r="OQG363" s="1"/>
      <c r="OQH363" s="1"/>
      <c r="OQI363" s="1"/>
      <c r="OQJ363" s="1"/>
      <c r="OQK363" s="1"/>
      <c r="OQL363" s="1"/>
      <c r="OQM363" s="1"/>
      <c r="OQN363" s="1"/>
      <c r="OQO363" s="1"/>
      <c r="OQP363" s="1"/>
      <c r="OQQ363" s="1"/>
      <c r="OQR363" s="1"/>
      <c r="OQS363" s="1"/>
      <c r="OQT363" s="1"/>
      <c r="OQU363" s="1"/>
      <c r="OQV363" s="1"/>
      <c r="OQW363" s="1"/>
      <c r="OQX363" s="1"/>
      <c r="OQY363" s="1"/>
      <c r="OQZ363" s="1"/>
      <c r="ORA363" s="1"/>
      <c r="ORB363" s="1"/>
      <c r="ORC363" s="1"/>
      <c r="ORD363" s="1"/>
      <c r="ORE363" s="1"/>
      <c r="ORF363" s="1"/>
      <c r="ORG363" s="1"/>
      <c r="ORH363" s="1"/>
      <c r="ORI363" s="1"/>
      <c r="ORJ363" s="1"/>
      <c r="ORK363" s="1"/>
      <c r="ORL363" s="1"/>
      <c r="ORM363" s="1"/>
      <c r="ORN363" s="1"/>
      <c r="ORO363" s="1"/>
      <c r="ORP363" s="1"/>
      <c r="ORQ363" s="1"/>
      <c r="ORR363" s="1"/>
      <c r="ORS363" s="1"/>
      <c r="ORT363" s="1"/>
      <c r="ORU363" s="1"/>
      <c r="ORV363" s="1"/>
      <c r="ORW363" s="1"/>
      <c r="ORX363" s="1"/>
      <c r="ORY363" s="1"/>
      <c r="ORZ363" s="1"/>
      <c r="OSA363" s="1"/>
      <c r="OSB363" s="1"/>
      <c r="OSC363" s="1"/>
      <c r="OSD363" s="1"/>
      <c r="OSE363" s="1"/>
      <c r="OSF363" s="1"/>
      <c r="OSG363" s="1"/>
      <c r="OSH363" s="1"/>
      <c r="OSI363" s="1"/>
      <c r="OSJ363" s="1"/>
      <c r="OSK363" s="1"/>
      <c r="OSL363" s="1"/>
      <c r="OSM363" s="1"/>
      <c r="OSN363" s="1"/>
      <c r="OSO363" s="1"/>
      <c r="OSP363" s="1"/>
      <c r="OSQ363" s="1"/>
      <c r="OSR363" s="1"/>
      <c r="OSS363" s="1"/>
      <c r="OST363" s="1"/>
      <c r="OSU363" s="1"/>
      <c r="OSV363" s="1"/>
      <c r="OSW363" s="1"/>
      <c r="OSX363" s="1"/>
      <c r="OSY363" s="1"/>
      <c r="OSZ363" s="1"/>
      <c r="OTA363" s="1"/>
      <c r="OTB363" s="1"/>
      <c r="OTC363" s="1"/>
      <c r="OTD363" s="1"/>
      <c r="OTE363" s="1"/>
      <c r="OTF363" s="1"/>
      <c r="OTG363" s="1"/>
      <c r="OTH363" s="1"/>
      <c r="OTI363" s="1"/>
      <c r="OTJ363" s="1"/>
      <c r="OTK363" s="1"/>
      <c r="OTL363" s="1"/>
      <c r="OTM363" s="1"/>
      <c r="OTN363" s="1"/>
      <c r="OTO363" s="1"/>
      <c r="OTP363" s="1"/>
      <c r="OTQ363" s="1"/>
      <c r="OTR363" s="1"/>
      <c r="OTS363" s="1"/>
      <c r="OTT363" s="1"/>
      <c r="OTU363" s="1"/>
      <c r="OTV363" s="1"/>
      <c r="OTW363" s="1"/>
      <c r="OTX363" s="1"/>
      <c r="OTY363" s="1"/>
      <c r="OTZ363" s="1"/>
      <c r="OUA363" s="1"/>
      <c r="OUB363" s="1"/>
      <c r="OUC363" s="1"/>
      <c r="OUD363" s="1"/>
      <c r="OUE363" s="1"/>
      <c r="OUF363" s="1"/>
      <c r="OUG363" s="1"/>
      <c r="OUH363" s="1"/>
      <c r="OUI363" s="1"/>
      <c r="OUJ363" s="1"/>
      <c r="OUK363" s="1"/>
      <c r="OUL363" s="1"/>
      <c r="OUM363" s="1"/>
      <c r="OUN363" s="1"/>
      <c r="OUO363" s="1"/>
      <c r="OUP363" s="1"/>
      <c r="OUQ363" s="1"/>
      <c r="OUR363" s="1"/>
      <c r="OUS363" s="1"/>
      <c r="OUT363" s="1"/>
      <c r="OUU363" s="1"/>
      <c r="OUV363" s="1"/>
      <c r="OUW363" s="1"/>
      <c r="OUX363" s="1"/>
      <c r="OUY363" s="1"/>
      <c r="OUZ363" s="1"/>
      <c r="OVA363" s="1"/>
      <c r="OVB363" s="1"/>
      <c r="OVC363" s="1"/>
      <c r="OVD363" s="1"/>
      <c r="OVE363" s="1"/>
      <c r="OVF363" s="1"/>
      <c r="OVG363" s="1"/>
      <c r="OVH363" s="1"/>
      <c r="OVI363" s="1"/>
      <c r="OVJ363" s="1"/>
      <c r="OVK363" s="1"/>
      <c r="OVL363" s="1"/>
      <c r="OVM363" s="1"/>
      <c r="OVN363" s="1"/>
      <c r="OVO363" s="1"/>
      <c r="OVP363" s="1"/>
      <c r="OVQ363" s="1"/>
      <c r="OVR363" s="1"/>
      <c r="OVS363" s="1"/>
      <c r="OVT363" s="1"/>
      <c r="OVU363" s="1"/>
      <c r="OVV363" s="1"/>
      <c r="OVW363" s="1"/>
      <c r="OVX363" s="1"/>
      <c r="OVY363" s="1"/>
      <c r="OVZ363" s="1"/>
      <c r="OWA363" s="1"/>
      <c r="OWB363" s="1"/>
      <c r="OWC363" s="1"/>
      <c r="OWD363" s="1"/>
      <c r="OWE363" s="1"/>
      <c r="OWF363" s="1"/>
      <c r="OWG363" s="1"/>
      <c r="OWH363" s="1"/>
      <c r="OWI363" s="1"/>
      <c r="OWJ363" s="1"/>
      <c r="OWK363" s="1"/>
      <c r="OWL363" s="1"/>
      <c r="OWM363" s="1"/>
      <c r="OWN363" s="1"/>
      <c r="OWO363" s="1"/>
      <c r="OWP363" s="1"/>
      <c r="OWQ363" s="1"/>
      <c r="OWR363" s="1"/>
      <c r="OWS363" s="1"/>
      <c r="OWT363" s="1"/>
      <c r="OWU363" s="1"/>
      <c r="OWV363" s="1"/>
      <c r="OWW363" s="1"/>
      <c r="OWX363" s="1"/>
      <c r="OWY363" s="1"/>
      <c r="OWZ363" s="1"/>
      <c r="OXA363" s="1"/>
      <c r="OXB363" s="1"/>
      <c r="OXC363" s="1"/>
      <c r="OXD363" s="1"/>
      <c r="OXE363" s="1"/>
      <c r="OXF363" s="1"/>
      <c r="OXG363" s="1"/>
      <c r="OXH363" s="1"/>
      <c r="OXI363" s="1"/>
      <c r="OXJ363" s="1"/>
      <c r="OXK363" s="1"/>
      <c r="OXL363" s="1"/>
      <c r="OXM363" s="1"/>
      <c r="OXN363" s="1"/>
      <c r="OXO363" s="1"/>
      <c r="OXP363" s="1"/>
      <c r="OXQ363" s="1"/>
      <c r="OXR363" s="1"/>
      <c r="OXS363" s="1"/>
      <c r="OXT363" s="1"/>
      <c r="OXU363" s="1"/>
      <c r="OXV363" s="1"/>
      <c r="OXW363" s="1"/>
      <c r="OXX363" s="1"/>
      <c r="OXY363" s="1"/>
      <c r="OXZ363" s="1"/>
      <c r="OYA363" s="1"/>
      <c r="OYB363" s="1"/>
      <c r="OYC363" s="1"/>
      <c r="OYD363" s="1"/>
      <c r="OYE363" s="1"/>
      <c r="OYF363" s="1"/>
      <c r="OYG363" s="1"/>
      <c r="OYH363" s="1"/>
      <c r="OYI363" s="1"/>
      <c r="OYJ363" s="1"/>
      <c r="OYK363" s="1"/>
      <c r="OYL363" s="1"/>
      <c r="OYM363" s="1"/>
      <c r="OYN363" s="1"/>
      <c r="OYO363" s="1"/>
      <c r="OYP363" s="1"/>
      <c r="OYQ363" s="1"/>
      <c r="OYR363" s="1"/>
      <c r="OYS363" s="1"/>
      <c r="OYT363" s="1"/>
      <c r="OYU363" s="1"/>
      <c r="OYV363" s="1"/>
      <c r="OYW363" s="1"/>
      <c r="OYX363" s="1"/>
      <c r="OYY363" s="1"/>
      <c r="OYZ363" s="1"/>
      <c r="OZA363" s="1"/>
      <c r="OZB363" s="1"/>
      <c r="OZC363" s="1"/>
      <c r="OZD363" s="1"/>
      <c r="OZE363" s="1"/>
      <c r="OZF363" s="1"/>
      <c r="OZG363" s="1"/>
      <c r="OZH363" s="1"/>
      <c r="OZI363" s="1"/>
      <c r="OZJ363" s="1"/>
      <c r="OZK363" s="1"/>
      <c r="OZL363" s="1"/>
      <c r="OZM363" s="1"/>
      <c r="OZN363" s="1"/>
      <c r="OZO363" s="1"/>
      <c r="OZP363" s="1"/>
      <c r="OZQ363" s="1"/>
      <c r="OZR363" s="1"/>
      <c r="OZS363" s="1"/>
      <c r="OZT363" s="1"/>
      <c r="OZU363" s="1"/>
      <c r="OZV363" s="1"/>
      <c r="OZW363" s="1"/>
      <c r="OZX363" s="1"/>
      <c r="OZY363" s="1"/>
      <c r="OZZ363" s="1"/>
      <c r="PAA363" s="1"/>
      <c r="PAB363" s="1"/>
      <c r="PAC363" s="1"/>
      <c r="PAD363" s="1"/>
      <c r="PAE363" s="1"/>
      <c r="PAF363" s="1"/>
      <c r="PAG363" s="1"/>
      <c r="PAH363" s="1"/>
      <c r="PAI363" s="1"/>
      <c r="PAJ363" s="1"/>
      <c r="PAK363" s="1"/>
      <c r="PAL363" s="1"/>
      <c r="PAM363" s="1"/>
      <c r="PAN363" s="1"/>
      <c r="PAO363" s="1"/>
      <c r="PAP363" s="1"/>
      <c r="PAQ363" s="1"/>
      <c r="PAR363" s="1"/>
      <c r="PAS363" s="1"/>
      <c r="PAT363" s="1"/>
      <c r="PAU363" s="1"/>
      <c r="PAV363" s="1"/>
      <c r="PAW363" s="1"/>
      <c r="PAX363" s="1"/>
      <c r="PAY363" s="1"/>
      <c r="PAZ363" s="1"/>
      <c r="PBA363" s="1"/>
      <c r="PBB363" s="1"/>
      <c r="PBC363" s="1"/>
      <c r="PBD363" s="1"/>
      <c r="PBE363" s="1"/>
      <c r="PBF363" s="1"/>
      <c r="PBG363" s="1"/>
      <c r="PBH363" s="1"/>
      <c r="PBI363" s="1"/>
      <c r="PBJ363" s="1"/>
      <c r="PBK363" s="1"/>
      <c r="PBL363" s="1"/>
      <c r="PBM363" s="1"/>
      <c r="PBN363" s="1"/>
      <c r="PBO363" s="1"/>
      <c r="PBP363" s="1"/>
      <c r="PBQ363" s="1"/>
      <c r="PBR363" s="1"/>
      <c r="PBS363" s="1"/>
      <c r="PBT363" s="1"/>
      <c r="PBU363" s="1"/>
      <c r="PBV363" s="1"/>
      <c r="PBW363" s="1"/>
      <c r="PBX363" s="1"/>
      <c r="PBY363" s="1"/>
      <c r="PBZ363" s="1"/>
      <c r="PCA363" s="1"/>
      <c r="PCB363" s="1"/>
      <c r="PCC363" s="1"/>
      <c r="PCD363" s="1"/>
      <c r="PCE363" s="1"/>
      <c r="PCF363" s="1"/>
      <c r="PCG363" s="1"/>
      <c r="PCH363" s="1"/>
      <c r="PCI363" s="1"/>
      <c r="PCJ363" s="1"/>
      <c r="PCK363" s="1"/>
      <c r="PCL363" s="1"/>
      <c r="PCM363" s="1"/>
      <c r="PCN363" s="1"/>
      <c r="PCO363" s="1"/>
      <c r="PCP363" s="1"/>
      <c r="PCQ363" s="1"/>
      <c r="PCR363" s="1"/>
      <c r="PCS363" s="1"/>
      <c r="PCT363" s="1"/>
      <c r="PCU363" s="1"/>
      <c r="PCV363" s="1"/>
      <c r="PCW363" s="1"/>
      <c r="PCX363" s="1"/>
      <c r="PCY363" s="1"/>
      <c r="PCZ363" s="1"/>
      <c r="PDA363" s="1"/>
      <c r="PDB363" s="1"/>
      <c r="PDC363" s="1"/>
      <c r="PDD363" s="1"/>
      <c r="PDE363" s="1"/>
      <c r="PDF363" s="1"/>
      <c r="PDG363" s="1"/>
      <c r="PDH363" s="1"/>
      <c r="PDI363" s="1"/>
      <c r="PDJ363" s="1"/>
      <c r="PDK363" s="1"/>
      <c r="PDL363" s="1"/>
      <c r="PDM363" s="1"/>
      <c r="PDN363" s="1"/>
      <c r="PDO363" s="1"/>
      <c r="PDP363" s="1"/>
      <c r="PDQ363" s="1"/>
      <c r="PDR363" s="1"/>
      <c r="PDS363" s="1"/>
      <c r="PDT363" s="1"/>
      <c r="PDU363" s="1"/>
      <c r="PDV363" s="1"/>
      <c r="PDW363" s="1"/>
      <c r="PDX363" s="1"/>
      <c r="PDY363" s="1"/>
      <c r="PDZ363" s="1"/>
      <c r="PEA363" s="1"/>
      <c r="PEB363" s="1"/>
      <c r="PEC363" s="1"/>
      <c r="PED363" s="1"/>
      <c r="PEE363" s="1"/>
      <c r="PEF363" s="1"/>
      <c r="PEG363" s="1"/>
      <c r="PEH363" s="1"/>
      <c r="PEI363" s="1"/>
      <c r="PEJ363" s="1"/>
      <c r="PEK363" s="1"/>
      <c r="PEL363" s="1"/>
      <c r="PEM363" s="1"/>
      <c r="PEN363" s="1"/>
      <c r="PEO363" s="1"/>
      <c r="PEP363" s="1"/>
      <c r="PEQ363" s="1"/>
      <c r="PER363" s="1"/>
      <c r="PES363" s="1"/>
      <c r="PET363" s="1"/>
      <c r="PEU363" s="1"/>
      <c r="PEV363" s="1"/>
      <c r="PEW363" s="1"/>
      <c r="PEX363" s="1"/>
      <c r="PEY363" s="1"/>
      <c r="PEZ363" s="1"/>
      <c r="PFA363" s="1"/>
      <c r="PFB363" s="1"/>
      <c r="PFC363" s="1"/>
      <c r="PFD363" s="1"/>
      <c r="PFE363" s="1"/>
      <c r="PFF363" s="1"/>
      <c r="PFG363" s="1"/>
      <c r="PFH363" s="1"/>
      <c r="PFI363" s="1"/>
      <c r="PFJ363" s="1"/>
      <c r="PFK363" s="1"/>
      <c r="PFL363" s="1"/>
      <c r="PFM363" s="1"/>
      <c r="PFN363" s="1"/>
      <c r="PFO363" s="1"/>
      <c r="PFP363" s="1"/>
      <c r="PFQ363" s="1"/>
      <c r="PFR363" s="1"/>
      <c r="PFS363" s="1"/>
      <c r="PFT363" s="1"/>
      <c r="PFU363" s="1"/>
      <c r="PFV363" s="1"/>
      <c r="PFW363" s="1"/>
      <c r="PFX363" s="1"/>
      <c r="PFY363" s="1"/>
      <c r="PFZ363" s="1"/>
      <c r="PGA363" s="1"/>
      <c r="PGB363" s="1"/>
      <c r="PGC363" s="1"/>
      <c r="PGD363" s="1"/>
      <c r="PGE363" s="1"/>
      <c r="PGF363" s="1"/>
      <c r="PGG363" s="1"/>
      <c r="PGH363" s="1"/>
      <c r="PGI363" s="1"/>
      <c r="PGJ363" s="1"/>
      <c r="PGK363" s="1"/>
      <c r="PGL363" s="1"/>
      <c r="PGM363" s="1"/>
      <c r="PGN363" s="1"/>
      <c r="PGO363" s="1"/>
      <c r="PGP363" s="1"/>
      <c r="PGQ363" s="1"/>
      <c r="PGR363" s="1"/>
      <c r="PGS363" s="1"/>
      <c r="PGT363" s="1"/>
      <c r="PGU363" s="1"/>
      <c r="PGV363" s="1"/>
      <c r="PGW363" s="1"/>
      <c r="PGX363" s="1"/>
      <c r="PGY363" s="1"/>
      <c r="PGZ363" s="1"/>
      <c r="PHA363" s="1"/>
      <c r="PHB363" s="1"/>
      <c r="PHC363" s="1"/>
      <c r="PHD363" s="1"/>
      <c r="PHE363" s="1"/>
      <c r="PHF363" s="1"/>
      <c r="PHG363" s="1"/>
      <c r="PHH363" s="1"/>
      <c r="PHI363" s="1"/>
      <c r="PHJ363" s="1"/>
      <c r="PHK363" s="1"/>
      <c r="PHL363" s="1"/>
      <c r="PHM363" s="1"/>
      <c r="PHN363" s="1"/>
      <c r="PHO363" s="1"/>
      <c r="PHP363" s="1"/>
      <c r="PHQ363" s="1"/>
      <c r="PHR363" s="1"/>
      <c r="PHS363" s="1"/>
      <c r="PHT363" s="1"/>
      <c r="PHU363" s="1"/>
      <c r="PHV363" s="1"/>
      <c r="PHW363" s="1"/>
      <c r="PHX363" s="1"/>
      <c r="PHY363" s="1"/>
      <c r="PHZ363" s="1"/>
      <c r="PIA363" s="1"/>
      <c r="PIB363" s="1"/>
      <c r="PIC363" s="1"/>
      <c r="PID363" s="1"/>
      <c r="PIE363" s="1"/>
      <c r="PIF363" s="1"/>
      <c r="PIG363" s="1"/>
      <c r="PIH363" s="1"/>
      <c r="PII363" s="1"/>
      <c r="PIJ363" s="1"/>
      <c r="PIK363" s="1"/>
      <c r="PIL363" s="1"/>
      <c r="PIM363" s="1"/>
      <c r="PIN363" s="1"/>
      <c r="PIO363" s="1"/>
      <c r="PIP363" s="1"/>
      <c r="PIQ363" s="1"/>
      <c r="PIR363" s="1"/>
      <c r="PIS363" s="1"/>
      <c r="PIT363" s="1"/>
      <c r="PIU363" s="1"/>
      <c r="PIV363" s="1"/>
      <c r="PIW363" s="1"/>
      <c r="PIX363" s="1"/>
      <c r="PIY363" s="1"/>
      <c r="PIZ363" s="1"/>
      <c r="PJA363" s="1"/>
      <c r="PJB363" s="1"/>
      <c r="PJC363" s="1"/>
      <c r="PJD363" s="1"/>
      <c r="PJE363" s="1"/>
      <c r="PJF363" s="1"/>
      <c r="PJG363" s="1"/>
      <c r="PJH363" s="1"/>
      <c r="PJI363" s="1"/>
      <c r="PJJ363" s="1"/>
      <c r="PJK363" s="1"/>
      <c r="PJL363" s="1"/>
      <c r="PJM363" s="1"/>
      <c r="PJN363" s="1"/>
      <c r="PJO363" s="1"/>
      <c r="PJP363" s="1"/>
      <c r="PJQ363" s="1"/>
      <c r="PJR363" s="1"/>
      <c r="PJS363" s="1"/>
      <c r="PJT363" s="1"/>
      <c r="PJU363" s="1"/>
      <c r="PJV363" s="1"/>
      <c r="PJW363" s="1"/>
      <c r="PJX363" s="1"/>
      <c r="PJY363" s="1"/>
      <c r="PJZ363" s="1"/>
      <c r="PKA363" s="1"/>
      <c r="PKB363" s="1"/>
      <c r="PKC363" s="1"/>
      <c r="PKD363" s="1"/>
      <c r="PKE363" s="1"/>
      <c r="PKF363" s="1"/>
      <c r="PKG363" s="1"/>
      <c r="PKH363" s="1"/>
      <c r="PKI363" s="1"/>
      <c r="PKJ363" s="1"/>
      <c r="PKK363" s="1"/>
      <c r="PKL363" s="1"/>
      <c r="PKM363" s="1"/>
      <c r="PKN363" s="1"/>
      <c r="PKO363" s="1"/>
      <c r="PKP363" s="1"/>
      <c r="PKQ363" s="1"/>
      <c r="PKR363" s="1"/>
      <c r="PKS363" s="1"/>
      <c r="PKT363" s="1"/>
      <c r="PKU363" s="1"/>
      <c r="PKV363" s="1"/>
      <c r="PKW363" s="1"/>
      <c r="PKX363" s="1"/>
      <c r="PKY363" s="1"/>
      <c r="PKZ363" s="1"/>
      <c r="PLA363" s="1"/>
      <c r="PLB363" s="1"/>
      <c r="PLC363" s="1"/>
      <c r="PLD363" s="1"/>
      <c r="PLE363" s="1"/>
      <c r="PLF363" s="1"/>
      <c r="PLG363" s="1"/>
      <c r="PLH363" s="1"/>
      <c r="PLI363" s="1"/>
      <c r="PLJ363" s="1"/>
      <c r="PLK363" s="1"/>
      <c r="PLL363" s="1"/>
      <c r="PLM363" s="1"/>
      <c r="PLN363" s="1"/>
      <c r="PLO363" s="1"/>
      <c r="PLP363" s="1"/>
      <c r="PLQ363" s="1"/>
      <c r="PLR363" s="1"/>
      <c r="PLS363" s="1"/>
      <c r="PLT363" s="1"/>
      <c r="PLU363" s="1"/>
      <c r="PLV363" s="1"/>
      <c r="PLW363" s="1"/>
      <c r="PLX363" s="1"/>
      <c r="PLY363" s="1"/>
      <c r="PLZ363" s="1"/>
      <c r="PMA363" s="1"/>
      <c r="PMB363" s="1"/>
      <c r="PMC363" s="1"/>
      <c r="PMD363" s="1"/>
      <c r="PME363" s="1"/>
      <c r="PMF363" s="1"/>
      <c r="PMG363" s="1"/>
      <c r="PMH363" s="1"/>
      <c r="PMI363" s="1"/>
      <c r="PMJ363" s="1"/>
      <c r="PMK363" s="1"/>
      <c r="PML363" s="1"/>
      <c r="PMM363" s="1"/>
      <c r="PMN363" s="1"/>
      <c r="PMO363" s="1"/>
      <c r="PMP363" s="1"/>
      <c r="PMQ363" s="1"/>
      <c r="PMR363" s="1"/>
      <c r="PMS363" s="1"/>
      <c r="PMT363" s="1"/>
      <c r="PMU363" s="1"/>
      <c r="PMV363" s="1"/>
      <c r="PMW363" s="1"/>
      <c r="PMX363" s="1"/>
      <c r="PMY363" s="1"/>
      <c r="PMZ363" s="1"/>
      <c r="PNA363" s="1"/>
      <c r="PNB363" s="1"/>
      <c r="PNC363" s="1"/>
      <c r="PND363" s="1"/>
      <c r="PNE363" s="1"/>
      <c r="PNF363" s="1"/>
      <c r="PNG363" s="1"/>
      <c r="PNH363" s="1"/>
      <c r="PNI363" s="1"/>
      <c r="PNJ363" s="1"/>
      <c r="PNK363" s="1"/>
      <c r="PNL363" s="1"/>
      <c r="PNM363" s="1"/>
      <c r="PNN363" s="1"/>
      <c r="PNO363" s="1"/>
      <c r="PNP363" s="1"/>
      <c r="PNQ363" s="1"/>
      <c r="PNR363" s="1"/>
      <c r="PNS363" s="1"/>
      <c r="PNT363" s="1"/>
      <c r="PNU363" s="1"/>
      <c r="PNV363" s="1"/>
      <c r="PNW363" s="1"/>
      <c r="PNX363" s="1"/>
      <c r="PNY363" s="1"/>
      <c r="PNZ363" s="1"/>
      <c r="POA363" s="1"/>
      <c r="POB363" s="1"/>
      <c r="POC363" s="1"/>
      <c r="POD363" s="1"/>
      <c r="POE363" s="1"/>
      <c r="POF363" s="1"/>
      <c r="POG363" s="1"/>
      <c r="POH363" s="1"/>
      <c r="POI363" s="1"/>
      <c r="POJ363" s="1"/>
      <c r="POK363" s="1"/>
      <c r="POL363" s="1"/>
      <c r="POM363" s="1"/>
      <c r="PON363" s="1"/>
      <c r="POO363" s="1"/>
      <c r="POP363" s="1"/>
      <c r="POQ363" s="1"/>
      <c r="POR363" s="1"/>
      <c r="POS363" s="1"/>
      <c r="POT363" s="1"/>
      <c r="POU363" s="1"/>
      <c r="POV363" s="1"/>
      <c r="POW363" s="1"/>
      <c r="POX363" s="1"/>
      <c r="POY363" s="1"/>
      <c r="POZ363" s="1"/>
      <c r="PPA363" s="1"/>
      <c r="PPB363" s="1"/>
      <c r="PPC363" s="1"/>
      <c r="PPD363" s="1"/>
      <c r="PPE363" s="1"/>
      <c r="PPF363" s="1"/>
      <c r="PPG363" s="1"/>
      <c r="PPH363" s="1"/>
      <c r="PPI363" s="1"/>
      <c r="PPJ363" s="1"/>
      <c r="PPK363" s="1"/>
      <c r="PPL363" s="1"/>
      <c r="PPM363" s="1"/>
      <c r="PPN363" s="1"/>
      <c r="PPO363" s="1"/>
      <c r="PPP363" s="1"/>
      <c r="PPQ363" s="1"/>
      <c r="PPR363" s="1"/>
      <c r="PPS363" s="1"/>
      <c r="PPT363" s="1"/>
      <c r="PPU363" s="1"/>
      <c r="PPV363" s="1"/>
      <c r="PPW363" s="1"/>
      <c r="PPX363" s="1"/>
      <c r="PPY363" s="1"/>
      <c r="PPZ363" s="1"/>
      <c r="PQA363" s="1"/>
      <c r="PQB363" s="1"/>
      <c r="PQC363" s="1"/>
      <c r="PQD363" s="1"/>
      <c r="PQE363" s="1"/>
      <c r="PQF363" s="1"/>
      <c r="PQG363" s="1"/>
      <c r="PQH363" s="1"/>
      <c r="PQI363" s="1"/>
      <c r="PQJ363" s="1"/>
      <c r="PQK363" s="1"/>
      <c r="PQL363" s="1"/>
      <c r="PQM363" s="1"/>
      <c r="PQN363" s="1"/>
      <c r="PQO363" s="1"/>
      <c r="PQP363" s="1"/>
      <c r="PQQ363" s="1"/>
      <c r="PQR363" s="1"/>
      <c r="PQS363" s="1"/>
      <c r="PQT363" s="1"/>
      <c r="PQU363" s="1"/>
      <c r="PQV363" s="1"/>
      <c r="PQW363" s="1"/>
      <c r="PQX363" s="1"/>
      <c r="PQY363" s="1"/>
      <c r="PQZ363" s="1"/>
      <c r="PRA363" s="1"/>
      <c r="PRB363" s="1"/>
      <c r="PRC363" s="1"/>
      <c r="PRD363" s="1"/>
      <c r="PRE363" s="1"/>
      <c r="PRF363" s="1"/>
      <c r="PRG363" s="1"/>
      <c r="PRH363" s="1"/>
      <c r="PRI363" s="1"/>
      <c r="PRJ363" s="1"/>
      <c r="PRK363" s="1"/>
      <c r="PRL363" s="1"/>
      <c r="PRM363" s="1"/>
      <c r="PRN363" s="1"/>
      <c r="PRO363" s="1"/>
      <c r="PRP363" s="1"/>
      <c r="PRQ363" s="1"/>
      <c r="PRR363" s="1"/>
      <c r="PRS363" s="1"/>
      <c r="PRT363" s="1"/>
      <c r="PRU363" s="1"/>
      <c r="PRV363" s="1"/>
      <c r="PRW363" s="1"/>
      <c r="PRX363" s="1"/>
      <c r="PRY363" s="1"/>
      <c r="PRZ363" s="1"/>
      <c r="PSA363" s="1"/>
      <c r="PSB363" s="1"/>
      <c r="PSC363" s="1"/>
      <c r="PSD363" s="1"/>
      <c r="PSE363" s="1"/>
      <c r="PSF363" s="1"/>
      <c r="PSG363" s="1"/>
      <c r="PSH363" s="1"/>
      <c r="PSI363" s="1"/>
      <c r="PSJ363" s="1"/>
      <c r="PSK363" s="1"/>
      <c r="PSL363" s="1"/>
      <c r="PSM363" s="1"/>
      <c r="PSN363" s="1"/>
      <c r="PSO363" s="1"/>
      <c r="PSP363" s="1"/>
      <c r="PSQ363" s="1"/>
      <c r="PSR363" s="1"/>
      <c r="PSS363" s="1"/>
      <c r="PST363" s="1"/>
      <c r="PSU363" s="1"/>
      <c r="PSV363" s="1"/>
      <c r="PSW363" s="1"/>
      <c r="PSX363" s="1"/>
      <c r="PSY363" s="1"/>
      <c r="PSZ363" s="1"/>
      <c r="PTA363" s="1"/>
      <c r="PTB363" s="1"/>
      <c r="PTC363" s="1"/>
      <c r="PTD363" s="1"/>
      <c r="PTE363" s="1"/>
      <c r="PTF363" s="1"/>
      <c r="PTG363" s="1"/>
      <c r="PTH363" s="1"/>
      <c r="PTI363" s="1"/>
      <c r="PTJ363" s="1"/>
      <c r="PTK363" s="1"/>
      <c r="PTL363" s="1"/>
      <c r="PTM363" s="1"/>
      <c r="PTN363" s="1"/>
      <c r="PTO363" s="1"/>
      <c r="PTP363" s="1"/>
      <c r="PTQ363" s="1"/>
      <c r="PTR363" s="1"/>
      <c r="PTS363" s="1"/>
      <c r="PTT363" s="1"/>
      <c r="PTU363" s="1"/>
      <c r="PTV363" s="1"/>
      <c r="PTW363" s="1"/>
      <c r="PTX363" s="1"/>
      <c r="PTY363" s="1"/>
      <c r="PTZ363" s="1"/>
      <c r="PUA363" s="1"/>
      <c r="PUB363" s="1"/>
      <c r="PUC363" s="1"/>
      <c r="PUD363" s="1"/>
      <c r="PUE363" s="1"/>
      <c r="PUF363" s="1"/>
      <c r="PUG363" s="1"/>
      <c r="PUH363" s="1"/>
      <c r="PUI363" s="1"/>
      <c r="PUJ363" s="1"/>
      <c r="PUK363" s="1"/>
      <c r="PUL363" s="1"/>
      <c r="PUM363" s="1"/>
      <c r="PUN363" s="1"/>
      <c r="PUO363" s="1"/>
      <c r="PUP363" s="1"/>
      <c r="PUQ363" s="1"/>
      <c r="PUR363" s="1"/>
      <c r="PUS363" s="1"/>
      <c r="PUT363" s="1"/>
      <c r="PUU363" s="1"/>
      <c r="PUV363" s="1"/>
      <c r="PUW363" s="1"/>
      <c r="PUX363" s="1"/>
      <c r="PUY363" s="1"/>
      <c r="PUZ363" s="1"/>
      <c r="PVA363" s="1"/>
      <c r="PVB363" s="1"/>
      <c r="PVC363" s="1"/>
      <c r="PVD363" s="1"/>
      <c r="PVE363" s="1"/>
      <c r="PVF363" s="1"/>
      <c r="PVG363" s="1"/>
      <c r="PVH363" s="1"/>
      <c r="PVI363" s="1"/>
      <c r="PVJ363" s="1"/>
      <c r="PVK363" s="1"/>
      <c r="PVL363" s="1"/>
      <c r="PVM363" s="1"/>
      <c r="PVN363" s="1"/>
      <c r="PVO363" s="1"/>
      <c r="PVP363" s="1"/>
      <c r="PVQ363" s="1"/>
      <c r="PVR363" s="1"/>
      <c r="PVS363" s="1"/>
      <c r="PVT363" s="1"/>
      <c r="PVU363" s="1"/>
      <c r="PVV363" s="1"/>
      <c r="PVW363" s="1"/>
      <c r="PVX363" s="1"/>
      <c r="PVY363" s="1"/>
      <c r="PVZ363" s="1"/>
      <c r="PWA363" s="1"/>
      <c r="PWB363" s="1"/>
      <c r="PWC363" s="1"/>
      <c r="PWD363" s="1"/>
      <c r="PWE363" s="1"/>
      <c r="PWF363" s="1"/>
      <c r="PWG363" s="1"/>
      <c r="PWH363" s="1"/>
      <c r="PWI363" s="1"/>
      <c r="PWJ363" s="1"/>
      <c r="PWK363" s="1"/>
      <c r="PWL363" s="1"/>
      <c r="PWM363" s="1"/>
      <c r="PWN363" s="1"/>
      <c r="PWO363" s="1"/>
      <c r="PWP363" s="1"/>
      <c r="PWQ363" s="1"/>
      <c r="PWR363" s="1"/>
      <c r="PWS363" s="1"/>
      <c r="PWT363" s="1"/>
      <c r="PWU363" s="1"/>
      <c r="PWV363" s="1"/>
      <c r="PWW363" s="1"/>
      <c r="PWX363" s="1"/>
      <c r="PWY363" s="1"/>
      <c r="PWZ363" s="1"/>
      <c r="PXA363" s="1"/>
      <c r="PXB363" s="1"/>
      <c r="PXC363" s="1"/>
      <c r="PXD363" s="1"/>
      <c r="PXE363" s="1"/>
      <c r="PXF363" s="1"/>
      <c r="PXG363" s="1"/>
      <c r="PXH363" s="1"/>
      <c r="PXI363" s="1"/>
      <c r="PXJ363" s="1"/>
      <c r="PXK363" s="1"/>
      <c r="PXL363" s="1"/>
      <c r="PXM363" s="1"/>
      <c r="PXN363" s="1"/>
      <c r="PXO363" s="1"/>
      <c r="PXP363" s="1"/>
      <c r="PXQ363" s="1"/>
      <c r="PXR363" s="1"/>
      <c r="PXS363" s="1"/>
      <c r="PXT363" s="1"/>
      <c r="PXU363" s="1"/>
      <c r="PXV363" s="1"/>
      <c r="PXW363" s="1"/>
      <c r="PXX363" s="1"/>
      <c r="PXY363" s="1"/>
      <c r="PXZ363" s="1"/>
      <c r="PYA363" s="1"/>
      <c r="PYB363" s="1"/>
      <c r="PYC363" s="1"/>
      <c r="PYD363" s="1"/>
      <c r="PYE363" s="1"/>
      <c r="PYF363" s="1"/>
      <c r="PYG363" s="1"/>
      <c r="PYH363" s="1"/>
      <c r="PYI363" s="1"/>
      <c r="PYJ363" s="1"/>
      <c r="PYK363" s="1"/>
      <c r="PYL363" s="1"/>
      <c r="PYM363" s="1"/>
      <c r="PYN363" s="1"/>
      <c r="PYO363" s="1"/>
      <c r="PYP363" s="1"/>
      <c r="PYQ363" s="1"/>
      <c r="PYR363" s="1"/>
      <c r="PYS363" s="1"/>
      <c r="PYT363" s="1"/>
      <c r="PYU363" s="1"/>
      <c r="PYV363" s="1"/>
      <c r="PYW363" s="1"/>
      <c r="PYX363" s="1"/>
      <c r="PYY363" s="1"/>
      <c r="PYZ363" s="1"/>
      <c r="PZA363" s="1"/>
      <c r="PZB363" s="1"/>
      <c r="PZC363" s="1"/>
      <c r="PZD363" s="1"/>
      <c r="PZE363" s="1"/>
      <c r="PZF363" s="1"/>
      <c r="PZG363" s="1"/>
      <c r="PZH363" s="1"/>
      <c r="PZI363" s="1"/>
      <c r="PZJ363" s="1"/>
      <c r="PZK363" s="1"/>
      <c r="PZL363" s="1"/>
      <c r="PZM363" s="1"/>
      <c r="PZN363" s="1"/>
      <c r="PZO363" s="1"/>
      <c r="PZP363" s="1"/>
      <c r="PZQ363" s="1"/>
      <c r="PZR363" s="1"/>
      <c r="PZS363" s="1"/>
      <c r="PZT363" s="1"/>
      <c r="PZU363" s="1"/>
      <c r="PZV363" s="1"/>
      <c r="PZW363" s="1"/>
      <c r="PZX363" s="1"/>
      <c r="PZY363" s="1"/>
      <c r="PZZ363" s="1"/>
      <c r="QAA363" s="1"/>
      <c r="QAB363" s="1"/>
      <c r="QAC363" s="1"/>
      <c r="QAD363" s="1"/>
      <c r="QAE363" s="1"/>
      <c r="QAF363" s="1"/>
      <c r="QAG363" s="1"/>
      <c r="QAH363" s="1"/>
      <c r="QAI363" s="1"/>
      <c r="QAJ363" s="1"/>
      <c r="QAK363" s="1"/>
      <c r="QAL363" s="1"/>
      <c r="QAM363" s="1"/>
      <c r="QAN363" s="1"/>
      <c r="QAO363" s="1"/>
      <c r="QAP363" s="1"/>
      <c r="QAQ363" s="1"/>
      <c r="QAR363" s="1"/>
      <c r="QAS363" s="1"/>
      <c r="QAT363" s="1"/>
      <c r="QAU363" s="1"/>
      <c r="QAV363" s="1"/>
      <c r="QAW363" s="1"/>
      <c r="QAX363" s="1"/>
      <c r="QAY363" s="1"/>
      <c r="QAZ363" s="1"/>
      <c r="QBA363" s="1"/>
      <c r="QBB363" s="1"/>
      <c r="QBC363" s="1"/>
      <c r="QBD363" s="1"/>
      <c r="QBE363" s="1"/>
      <c r="QBF363" s="1"/>
      <c r="QBG363" s="1"/>
      <c r="QBH363" s="1"/>
      <c r="QBI363" s="1"/>
      <c r="QBJ363" s="1"/>
      <c r="QBK363" s="1"/>
      <c r="QBL363" s="1"/>
      <c r="QBM363" s="1"/>
      <c r="QBN363" s="1"/>
      <c r="QBO363" s="1"/>
      <c r="QBP363" s="1"/>
      <c r="QBQ363" s="1"/>
      <c r="QBR363" s="1"/>
      <c r="QBS363" s="1"/>
      <c r="QBT363" s="1"/>
      <c r="QBU363" s="1"/>
      <c r="QBV363" s="1"/>
      <c r="QBW363" s="1"/>
      <c r="QBX363" s="1"/>
      <c r="QBY363" s="1"/>
      <c r="QBZ363" s="1"/>
      <c r="QCA363" s="1"/>
      <c r="QCB363" s="1"/>
      <c r="QCC363" s="1"/>
      <c r="QCD363" s="1"/>
      <c r="QCE363" s="1"/>
      <c r="QCF363" s="1"/>
      <c r="QCG363" s="1"/>
      <c r="QCH363" s="1"/>
      <c r="QCI363" s="1"/>
      <c r="QCJ363" s="1"/>
      <c r="QCK363" s="1"/>
      <c r="QCL363" s="1"/>
      <c r="QCM363" s="1"/>
      <c r="QCN363" s="1"/>
      <c r="QCO363" s="1"/>
      <c r="QCP363" s="1"/>
      <c r="QCQ363" s="1"/>
      <c r="QCR363" s="1"/>
      <c r="QCS363" s="1"/>
      <c r="QCT363" s="1"/>
      <c r="QCU363" s="1"/>
      <c r="QCV363" s="1"/>
      <c r="QCW363" s="1"/>
      <c r="QCX363" s="1"/>
      <c r="QCY363" s="1"/>
      <c r="QCZ363" s="1"/>
      <c r="QDA363" s="1"/>
      <c r="QDB363" s="1"/>
      <c r="QDC363" s="1"/>
      <c r="QDD363" s="1"/>
      <c r="QDE363" s="1"/>
      <c r="QDF363" s="1"/>
      <c r="QDG363" s="1"/>
      <c r="QDH363" s="1"/>
      <c r="QDI363" s="1"/>
      <c r="QDJ363" s="1"/>
      <c r="QDK363" s="1"/>
      <c r="QDL363" s="1"/>
      <c r="QDM363" s="1"/>
      <c r="QDN363" s="1"/>
      <c r="QDO363" s="1"/>
      <c r="QDP363" s="1"/>
      <c r="QDQ363" s="1"/>
      <c r="QDR363" s="1"/>
      <c r="QDS363" s="1"/>
      <c r="QDT363" s="1"/>
      <c r="QDU363" s="1"/>
      <c r="QDV363" s="1"/>
      <c r="QDW363" s="1"/>
      <c r="QDX363" s="1"/>
      <c r="QDY363" s="1"/>
      <c r="QDZ363" s="1"/>
      <c r="QEA363" s="1"/>
      <c r="QEB363" s="1"/>
      <c r="QEC363" s="1"/>
      <c r="QED363" s="1"/>
      <c r="QEE363" s="1"/>
      <c r="QEF363" s="1"/>
      <c r="QEG363" s="1"/>
      <c r="QEH363" s="1"/>
      <c r="QEI363" s="1"/>
      <c r="QEJ363" s="1"/>
      <c r="QEK363" s="1"/>
      <c r="QEL363" s="1"/>
      <c r="QEM363" s="1"/>
      <c r="QEN363" s="1"/>
      <c r="QEO363" s="1"/>
      <c r="QEP363" s="1"/>
      <c r="QEQ363" s="1"/>
      <c r="QER363" s="1"/>
      <c r="QES363" s="1"/>
      <c r="QET363" s="1"/>
      <c r="QEU363" s="1"/>
      <c r="QEV363" s="1"/>
      <c r="QEW363" s="1"/>
      <c r="QEX363" s="1"/>
      <c r="QEY363" s="1"/>
      <c r="QEZ363" s="1"/>
      <c r="QFA363" s="1"/>
      <c r="QFB363" s="1"/>
      <c r="QFC363" s="1"/>
      <c r="QFD363" s="1"/>
      <c r="QFE363" s="1"/>
      <c r="QFF363" s="1"/>
      <c r="QFG363" s="1"/>
      <c r="QFH363" s="1"/>
      <c r="QFI363" s="1"/>
      <c r="QFJ363" s="1"/>
      <c r="QFK363" s="1"/>
      <c r="QFL363" s="1"/>
      <c r="QFM363" s="1"/>
      <c r="QFN363" s="1"/>
      <c r="QFO363" s="1"/>
      <c r="QFP363" s="1"/>
      <c r="QFQ363" s="1"/>
      <c r="QFR363" s="1"/>
      <c r="QFS363" s="1"/>
      <c r="QFT363" s="1"/>
      <c r="QFU363" s="1"/>
      <c r="QFV363" s="1"/>
      <c r="QFW363" s="1"/>
      <c r="QFX363" s="1"/>
      <c r="QFY363" s="1"/>
      <c r="QFZ363" s="1"/>
      <c r="QGA363" s="1"/>
      <c r="QGB363" s="1"/>
      <c r="QGC363" s="1"/>
      <c r="QGD363" s="1"/>
      <c r="QGE363" s="1"/>
      <c r="QGF363" s="1"/>
      <c r="QGG363" s="1"/>
      <c r="QGH363" s="1"/>
      <c r="QGI363" s="1"/>
      <c r="QGJ363" s="1"/>
      <c r="QGK363" s="1"/>
      <c r="QGL363" s="1"/>
      <c r="QGM363" s="1"/>
      <c r="QGN363" s="1"/>
      <c r="QGO363" s="1"/>
      <c r="QGP363" s="1"/>
      <c r="QGQ363" s="1"/>
      <c r="QGR363" s="1"/>
      <c r="QGS363" s="1"/>
      <c r="QGT363" s="1"/>
      <c r="QGU363" s="1"/>
      <c r="QGV363" s="1"/>
      <c r="QGW363" s="1"/>
      <c r="QGX363" s="1"/>
      <c r="QGY363" s="1"/>
      <c r="QGZ363" s="1"/>
      <c r="QHA363" s="1"/>
      <c r="QHB363" s="1"/>
      <c r="QHC363" s="1"/>
      <c r="QHD363" s="1"/>
      <c r="QHE363" s="1"/>
      <c r="QHF363" s="1"/>
      <c r="QHG363" s="1"/>
      <c r="QHH363" s="1"/>
      <c r="QHI363" s="1"/>
      <c r="QHJ363" s="1"/>
      <c r="QHK363" s="1"/>
      <c r="QHL363" s="1"/>
      <c r="QHM363" s="1"/>
      <c r="QHN363" s="1"/>
      <c r="QHO363" s="1"/>
      <c r="QHP363" s="1"/>
      <c r="QHQ363" s="1"/>
      <c r="QHR363" s="1"/>
      <c r="QHS363" s="1"/>
      <c r="QHT363" s="1"/>
      <c r="QHU363" s="1"/>
      <c r="QHV363" s="1"/>
      <c r="QHW363" s="1"/>
      <c r="QHX363" s="1"/>
      <c r="QHY363" s="1"/>
      <c r="QHZ363" s="1"/>
      <c r="QIA363" s="1"/>
      <c r="QIB363" s="1"/>
      <c r="QIC363" s="1"/>
      <c r="QID363" s="1"/>
      <c r="QIE363" s="1"/>
      <c r="QIF363" s="1"/>
      <c r="QIG363" s="1"/>
      <c r="QIH363" s="1"/>
      <c r="QII363" s="1"/>
      <c r="QIJ363" s="1"/>
      <c r="QIK363" s="1"/>
      <c r="QIL363" s="1"/>
      <c r="QIM363" s="1"/>
      <c r="QIN363" s="1"/>
      <c r="QIO363" s="1"/>
      <c r="QIP363" s="1"/>
      <c r="QIQ363" s="1"/>
      <c r="QIR363" s="1"/>
      <c r="QIS363" s="1"/>
      <c r="QIT363" s="1"/>
      <c r="QIU363" s="1"/>
      <c r="QIV363" s="1"/>
      <c r="QIW363" s="1"/>
      <c r="QIX363" s="1"/>
      <c r="QIY363" s="1"/>
      <c r="QIZ363" s="1"/>
      <c r="QJA363" s="1"/>
      <c r="QJB363" s="1"/>
      <c r="QJC363" s="1"/>
      <c r="QJD363" s="1"/>
      <c r="QJE363" s="1"/>
      <c r="QJF363" s="1"/>
      <c r="QJG363" s="1"/>
      <c r="QJH363" s="1"/>
      <c r="QJI363" s="1"/>
      <c r="QJJ363" s="1"/>
      <c r="QJK363" s="1"/>
      <c r="QJL363" s="1"/>
      <c r="QJM363" s="1"/>
      <c r="QJN363" s="1"/>
      <c r="QJO363" s="1"/>
      <c r="QJP363" s="1"/>
      <c r="QJQ363" s="1"/>
      <c r="QJR363" s="1"/>
      <c r="QJS363" s="1"/>
      <c r="QJT363" s="1"/>
      <c r="QJU363" s="1"/>
      <c r="QJV363" s="1"/>
      <c r="QJW363" s="1"/>
      <c r="QJX363" s="1"/>
      <c r="QJY363" s="1"/>
      <c r="QJZ363" s="1"/>
      <c r="QKA363" s="1"/>
      <c r="QKB363" s="1"/>
      <c r="QKC363" s="1"/>
      <c r="QKD363" s="1"/>
      <c r="QKE363" s="1"/>
      <c r="QKF363" s="1"/>
      <c r="QKG363" s="1"/>
      <c r="QKH363" s="1"/>
      <c r="QKI363" s="1"/>
      <c r="QKJ363" s="1"/>
      <c r="QKK363" s="1"/>
      <c r="QKL363" s="1"/>
      <c r="QKM363" s="1"/>
      <c r="QKN363" s="1"/>
      <c r="QKO363" s="1"/>
      <c r="QKP363" s="1"/>
      <c r="QKQ363" s="1"/>
      <c r="QKR363" s="1"/>
      <c r="QKS363" s="1"/>
      <c r="QKT363" s="1"/>
      <c r="QKU363" s="1"/>
      <c r="QKV363" s="1"/>
      <c r="QKW363" s="1"/>
      <c r="QKX363" s="1"/>
      <c r="QKY363" s="1"/>
      <c r="QKZ363" s="1"/>
      <c r="QLA363" s="1"/>
      <c r="QLB363" s="1"/>
      <c r="QLC363" s="1"/>
      <c r="QLD363" s="1"/>
      <c r="QLE363" s="1"/>
      <c r="QLF363" s="1"/>
      <c r="QLG363" s="1"/>
      <c r="QLH363" s="1"/>
      <c r="QLI363" s="1"/>
      <c r="QLJ363" s="1"/>
      <c r="QLK363" s="1"/>
      <c r="QLL363" s="1"/>
      <c r="QLM363" s="1"/>
      <c r="QLN363" s="1"/>
      <c r="QLO363" s="1"/>
      <c r="QLP363" s="1"/>
      <c r="QLQ363" s="1"/>
      <c r="QLR363" s="1"/>
      <c r="QLS363" s="1"/>
      <c r="QLT363" s="1"/>
      <c r="QLU363" s="1"/>
      <c r="QLV363" s="1"/>
      <c r="QLW363" s="1"/>
      <c r="QLX363" s="1"/>
      <c r="QLY363" s="1"/>
      <c r="QLZ363" s="1"/>
      <c r="QMA363" s="1"/>
      <c r="QMB363" s="1"/>
      <c r="QMC363" s="1"/>
      <c r="QMD363" s="1"/>
      <c r="QME363" s="1"/>
      <c r="QMF363" s="1"/>
      <c r="QMG363" s="1"/>
      <c r="QMH363" s="1"/>
      <c r="QMI363" s="1"/>
      <c r="QMJ363" s="1"/>
      <c r="QMK363" s="1"/>
      <c r="QML363" s="1"/>
      <c r="QMM363" s="1"/>
      <c r="QMN363" s="1"/>
      <c r="QMO363" s="1"/>
      <c r="QMP363" s="1"/>
      <c r="QMQ363" s="1"/>
      <c r="QMR363" s="1"/>
      <c r="QMS363" s="1"/>
      <c r="QMT363" s="1"/>
      <c r="QMU363" s="1"/>
      <c r="QMV363" s="1"/>
      <c r="QMW363" s="1"/>
      <c r="QMX363" s="1"/>
      <c r="QMY363" s="1"/>
      <c r="QMZ363" s="1"/>
      <c r="QNA363" s="1"/>
      <c r="QNB363" s="1"/>
      <c r="QNC363" s="1"/>
      <c r="QND363" s="1"/>
      <c r="QNE363" s="1"/>
      <c r="QNF363" s="1"/>
      <c r="QNG363" s="1"/>
      <c r="QNH363" s="1"/>
      <c r="QNI363" s="1"/>
      <c r="QNJ363" s="1"/>
      <c r="QNK363" s="1"/>
      <c r="QNL363" s="1"/>
      <c r="QNM363" s="1"/>
      <c r="QNN363" s="1"/>
      <c r="QNO363" s="1"/>
      <c r="QNP363" s="1"/>
      <c r="QNQ363" s="1"/>
      <c r="QNR363" s="1"/>
      <c r="QNS363" s="1"/>
      <c r="QNT363" s="1"/>
      <c r="QNU363" s="1"/>
      <c r="QNV363" s="1"/>
      <c r="QNW363" s="1"/>
      <c r="QNX363" s="1"/>
      <c r="QNY363" s="1"/>
      <c r="QNZ363" s="1"/>
      <c r="QOA363" s="1"/>
      <c r="QOB363" s="1"/>
      <c r="QOC363" s="1"/>
      <c r="QOD363" s="1"/>
      <c r="QOE363" s="1"/>
      <c r="QOF363" s="1"/>
      <c r="QOG363" s="1"/>
      <c r="QOH363" s="1"/>
      <c r="QOI363" s="1"/>
      <c r="QOJ363" s="1"/>
      <c r="QOK363" s="1"/>
      <c r="QOL363" s="1"/>
      <c r="QOM363" s="1"/>
      <c r="QON363" s="1"/>
      <c r="QOO363" s="1"/>
      <c r="QOP363" s="1"/>
      <c r="QOQ363" s="1"/>
      <c r="QOR363" s="1"/>
      <c r="QOS363" s="1"/>
      <c r="QOT363" s="1"/>
      <c r="QOU363" s="1"/>
      <c r="QOV363" s="1"/>
      <c r="QOW363" s="1"/>
      <c r="QOX363" s="1"/>
      <c r="QOY363" s="1"/>
      <c r="QOZ363" s="1"/>
      <c r="QPA363" s="1"/>
      <c r="QPB363" s="1"/>
      <c r="QPC363" s="1"/>
      <c r="QPD363" s="1"/>
      <c r="QPE363" s="1"/>
      <c r="QPF363" s="1"/>
      <c r="QPG363" s="1"/>
      <c r="QPH363" s="1"/>
      <c r="QPI363" s="1"/>
      <c r="QPJ363" s="1"/>
      <c r="QPK363" s="1"/>
      <c r="QPL363" s="1"/>
      <c r="QPM363" s="1"/>
      <c r="QPN363" s="1"/>
      <c r="QPO363" s="1"/>
      <c r="QPP363" s="1"/>
      <c r="QPQ363" s="1"/>
      <c r="QPR363" s="1"/>
      <c r="QPS363" s="1"/>
      <c r="QPT363" s="1"/>
      <c r="QPU363" s="1"/>
      <c r="QPV363" s="1"/>
      <c r="QPW363" s="1"/>
      <c r="QPX363" s="1"/>
      <c r="QPY363" s="1"/>
      <c r="QPZ363" s="1"/>
      <c r="QQA363" s="1"/>
      <c r="QQB363" s="1"/>
      <c r="QQC363" s="1"/>
      <c r="QQD363" s="1"/>
      <c r="QQE363" s="1"/>
      <c r="QQF363" s="1"/>
      <c r="QQG363" s="1"/>
      <c r="QQH363" s="1"/>
      <c r="QQI363" s="1"/>
      <c r="QQJ363" s="1"/>
      <c r="QQK363" s="1"/>
      <c r="QQL363" s="1"/>
      <c r="QQM363" s="1"/>
      <c r="QQN363" s="1"/>
      <c r="QQO363" s="1"/>
      <c r="QQP363" s="1"/>
      <c r="QQQ363" s="1"/>
      <c r="QQR363" s="1"/>
      <c r="QQS363" s="1"/>
      <c r="QQT363" s="1"/>
      <c r="QQU363" s="1"/>
      <c r="QQV363" s="1"/>
      <c r="QQW363" s="1"/>
      <c r="QQX363" s="1"/>
      <c r="QQY363" s="1"/>
      <c r="QQZ363" s="1"/>
      <c r="QRA363" s="1"/>
      <c r="QRB363" s="1"/>
      <c r="QRC363" s="1"/>
      <c r="QRD363" s="1"/>
      <c r="QRE363" s="1"/>
      <c r="QRF363" s="1"/>
      <c r="QRG363" s="1"/>
      <c r="QRH363" s="1"/>
      <c r="QRI363" s="1"/>
      <c r="QRJ363" s="1"/>
      <c r="QRK363" s="1"/>
      <c r="QRL363" s="1"/>
      <c r="QRM363" s="1"/>
      <c r="QRN363" s="1"/>
      <c r="QRO363" s="1"/>
      <c r="QRP363" s="1"/>
      <c r="QRQ363" s="1"/>
      <c r="QRR363" s="1"/>
      <c r="QRS363" s="1"/>
      <c r="QRT363" s="1"/>
      <c r="QRU363" s="1"/>
      <c r="QRV363" s="1"/>
      <c r="QRW363" s="1"/>
      <c r="QRX363" s="1"/>
      <c r="QRY363" s="1"/>
      <c r="QRZ363" s="1"/>
      <c r="QSA363" s="1"/>
      <c r="QSB363" s="1"/>
      <c r="QSC363" s="1"/>
      <c r="QSD363" s="1"/>
      <c r="QSE363" s="1"/>
      <c r="QSF363" s="1"/>
      <c r="QSG363" s="1"/>
      <c r="QSH363" s="1"/>
      <c r="QSI363" s="1"/>
      <c r="QSJ363" s="1"/>
      <c r="QSK363" s="1"/>
      <c r="QSL363" s="1"/>
      <c r="QSM363" s="1"/>
      <c r="QSN363" s="1"/>
      <c r="QSO363" s="1"/>
      <c r="QSP363" s="1"/>
      <c r="QSQ363" s="1"/>
      <c r="QSR363" s="1"/>
      <c r="QSS363" s="1"/>
      <c r="QST363" s="1"/>
      <c r="QSU363" s="1"/>
      <c r="QSV363" s="1"/>
      <c r="QSW363" s="1"/>
      <c r="QSX363" s="1"/>
      <c r="QSY363" s="1"/>
      <c r="QSZ363" s="1"/>
      <c r="QTA363" s="1"/>
      <c r="QTB363" s="1"/>
      <c r="QTC363" s="1"/>
      <c r="QTD363" s="1"/>
      <c r="QTE363" s="1"/>
      <c r="QTF363" s="1"/>
      <c r="QTG363" s="1"/>
      <c r="QTH363" s="1"/>
      <c r="QTI363" s="1"/>
      <c r="QTJ363" s="1"/>
      <c r="QTK363" s="1"/>
      <c r="QTL363" s="1"/>
      <c r="QTM363" s="1"/>
      <c r="QTN363" s="1"/>
      <c r="QTO363" s="1"/>
      <c r="QTP363" s="1"/>
      <c r="QTQ363" s="1"/>
      <c r="QTR363" s="1"/>
      <c r="QTS363" s="1"/>
      <c r="QTT363" s="1"/>
      <c r="QTU363" s="1"/>
      <c r="QTV363" s="1"/>
      <c r="QTW363" s="1"/>
      <c r="QTX363" s="1"/>
      <c r="QTY363" s="1"/>
      <c r="QTZ363" s="1"/>
      <c r="QUA363" s="1"/>
      <c r="QUB363" s="1"/>
      <c r="QUC363" s="1"/>
      <c r="QUD363" s="1"/>
      <c r="QUE363" s="1"/>
      <c r="QUF363" s="1"/>
      <c r="QUG363" s="1"/>
      <c r="QUH363" s="1"/>
      <c r="QUI363" s="1"/>
      <c r="QUJ363" s="1"/>
      <c r="QUK363" s="1"/>
      <c r="QUL363" s="1"/>
      <c r="QUM363" s="1"/>
      <c r="QUN363" s="1"/>
      <c r="QUO363" s="1"/>
      <c r="QUP363" s="1"/>
      <c r="QUQ363" s="1"/>
      <c r="QUR363" s="1"/>
      <c r="QUS363" s="1"/>
      <c r="QUT363" s="1"/>
      <c r="QUU363" s="1"/>
      <c r="QUV363" s="1"/>
      <c r="QUW363" s="1"/>
      <c r="QUX363" s="1"/>
      <c r="QUY363" s="1"/>
      <c r="QUZ363" s="1"/>
      <c r="QVA363" s="1"/>
      <c r="QVB363" s="1"/>
      <c r="QVC363" s="1"/>
      <c r="QVD363" s="1"/>
      <c r="QVE363" s="1"/>
      <c r="QVF363" s="1"/>
      <c r="QVG363" s="1"/>
      <c r="QVH363" s="1"/>
      <c r="QVI363" s="1"/>
      <c r="QVJ363" s="1"/>
      <c r="QVK363" s="1"/>
      <c r="QVL363" s="1"/>
      <c r="QVM363" s="1"/>
      <c r="QVN363" s="1"/>
      <c r="QVO363" s="1"/>
      <c r="QVP363" s="1"/>
      <c r="QVQ363" s="1"/>
      <c r="QVR363" s="1"/>
      <c r="QVS363" s="1"/>
      <c r="QVT363" s="1"/>
      <c r="QVU363" s="1"/>
      <c r="QVV363" s="1"/>
      <c r="QVW363" s="1"/>
      <c r="QVX363" s="1"/>
      <c r="QVY363" s="1"/>
      <c r="QVZ363" s="1"/>
      <c r="QWA363" s="1"/>
      <c r="QWB363" s="1"/>
      <c r="QWC363" s="1"/>
      <c r="QWD363" s="1"/>
      <c r="QWE363" s="1"/>
      <c r="QWF363" s="1"/>
      <c r="QWG363" s="1"/>
      <c r="QWH363" s="1"/>
      <c r="QWI363" s="1"/>
      <c r="QWJ363" s="1"/>
      <c r="QWK363" s="1"/>
      <c r="QWL363" s="1"/>
      <c r="QWM363" s="1"/>
      <c r="QWN363" s="1"/>
      <c r="QWO363" s="1"/>
      <c r="QWP363" s="1"/>
      <c r="QWQ363" s="1"/>
      <c r="QWR363" s="1"/>
      <c r="QWS363" s="1"/>
      <c r="QWT363" s="1"/>
      <c r="QWU363" s="1"/>
      <c r="QWV363" s="1"/>
      <c r="QWW363" s="1"/>
      <c r="QWX363" s="1"/>
      <c r="QWY363" s="1"/>
      <c r="QWZ363" s="1"/>
      <c r="QXA363" s="1"/>
      <c r="QXB363" s="1"/>
      <c r="QXC363" s="1"/>
      <c r="QXD363" s="1"/>
      <c r="QXE363" s="1"/>
      <c r="QXF363" s="1"/>
      <c r="QXG363" s="1"/>
      <c r="QXH363" s="1"/>
      <c r="QXI363" s="1"/>
      <c r="QXJ363" s="1"/>
      <c r="QXK363" s="1"/>
      <c r="QXL363" s="1"/>
      <c r="QXM363" s="1"/>
      <c r="QXN363" s="1"/>
      <c r="QXO363" s="1"/>
      <c r="QXP363" s="1"/>
      <c r="QXQ363" s="1"/>
      <c r="QXR363" s="1"/>
      <c r="QXS363" s="1"/>
      <c r="QXT363" s="1"/>
      <c r="QXU363" s="1"/>
      <c r="QXV363" s="1"/>
      <c r="QXW363" s="1"/>
      <c r="QXX363" s="1"/>
      <c r="QXY363" s="1"/>
      <c r="QXZ363" s="1"/>
      <c r="QYA363" s="1"/>
      <c r="QYB363" s="1"/>
      <c r="QYC363" s="1"/>
      <c r="QYD363" s="1"/>
      <c r="QYE363" s="1"/>
      <c r="QYF363" s="1"/>
      <c r="QYG363" s="1"/>
      <c r="QYH363" s="1"/>
      <c r="QYI363" s="1"/>
      <c r="QYJ363" s="1"/>
      <c r="QYK363" s="1"/>
      <c r="QYL363" s="1"/>
      <c r="QYM363" s="1"/>
      <c r="QYN363" s="1"/>
      <c r="QYO363" s="1"/>
      <c r="QYP363" s="1"/>
      <c r="QYQ363" s="1"/>
      <c r="QYR363" s="1"/>
      <c r="QYS363" s="1"/>
      <c r="QYT363" s="1"/>
      <c r="QYU363" s="1"/>
      <c r="QYV363" s="1"/>
      <c r="QYW363" s="1"/>
      <c r="QYX363" s="1"/>
      <c r="QYY363" s="1"/>
      <c r="QYZ363" s="1"/>
      <c r="QZA363" s="1"/>
      <c r="QZB363" s="1"/>
      <c r="QZC363" s="1"/>
      <c r="QZD363" s="1"/>
      <c r="QZE363" s="1"/>
      <c r="QZF363" s="1"/>
      <c r="QZG363" s="1"/>
      <c r="QZH363" s="1"/>
      <c r="QZI363" s="1"/>
      <c r="QZJ363" s="1"/>
      <c r="QZK363" s="1"/>
      <c r="QZL363" s="1"/>
      <c r="QZM363" s="1"/>
      <c r="QZN363" s="1"/>
      <c r="QZO363" s="1"/>
      <c r="QZP363" s="1"/>
      <c r="QZQ363" s="1"/>
      <c r="QZR363" s="1"/>
      <c r="QZS363" s="1"/>
      <c r="QZT363" s="1"/>
      <c r="QZU363" s="1"/>
      <c r="QZV363" s="1"/>
      <c r="QZW363" s="1"/>
      <c r="QZX363" s="1"/>
      <c r="QZY363" s="1"/>
      <c r="QZZ363" s="1"/>
      <c r="RAA363" s="1"/>
      <c r="RAB363" s="1"/>
      <c r="RAC363" s="1"/>
      <c r="RAD363" s="1"/>
      <c r="RAE363" s="1"/>
      <c r="RAF363" s="1"/>
      <c r="RAG363" s="1"/>
      <c r="RAH363" s="1"/>
      <c r="RAI363" s="1"/>
      <c r="RAJ363" s="1"/>
      <c r="RAK363" s="1"/>
      <c r="RAL363" s="1"/>
      <c r="RAM363" s="1"/>
      <c r="RAN363" s="1"/>
      <c r="RAO363" s="1"/>
      <c r="RAP363" s="1"/>
      <c r="RAQ363" s="1"/>
      <c r="RAR363" s="1"/>
      <c r="RAS363" s="1"/>
      <c r="RAT363" s="1"/>
      <c r="RAU363" s="1"/>
      <c r="RAV363" s="1"/>
      <c r="RAW363" s="1"/>
      <c r="RAX363" s="1"/>
      <c r="RAY363" s="1"/>
      <c r="RAZ363" s="1"/>
      <c r="RBA363" s="1"/>
      <c r="RBB363" s="1"/>
      <c r="RBC363" s="1"/>
      <c r="RBD363" s="1"/>
      <c r="RBE363" s="1"/>
      <c r="RBF363" s="1"/>
      <c r="RBG363" s="1"/>
      <c r="RBH363" s="1"/>
      <c r="RBI363" s="1"/>
      <c r="RBJ363" s="1"/>
      <c r="RBK363" s="1"/>
      <c r="RBL363" s="1"/>
      <c r="RBM363" s="1"/>
      <c r="RBN363" s="1"/>
      <c r="RBO363" s="1"/>
      <c r="RBP363" s="1"/>
      <c r="RBQ363" s="1"/>
      <c r="RBR363" s="1"/>
      <c r="RBS363" s="1"/>
      <c r="RBT363" s="1"/>
      <c r="RBU363" s="1"/>
      <c r="RBV363" s="1"/>
      <c r="RBW363" s="1"/>
      <c r="RBX363" s="1"/>
      <c r="RBY363" s="1"/>
      <c r="RBZ363" s="1"/>
      <c r="RCA363" s="1"/>
      <c r="RCB363" s="1"/>
      <c r="RCC363" s="1"/>
      <c r="RCD363" s="1"/>
      <c r="RCE363" s="1"/>
      <c r="RCF363" s="1"/>
      <c r="RCG363" s="1"/>
      <c r="RCH363" s="1"/>
      <c r="RCI363" s="1"/>
      <c r="RCJ363" s="1"/>
      <c r="RCK363" s="1"/>
      <c r="RCL363" s="1"/>
      <c r="RCM363" s="1"/>
      <c r="RCN363" s="1"/>
      <c r="RCO363" s="1"/>
      <c r="RCP363" s="1"/>
      <c r="RCQ363" s="1"/>
      <c r="RCR363" s="1"/>
      <c r="RCS363" s="1"/>
      <c r="RCT363" s="1"/>
      <c r="RCU363" s="1"/>
      <c r="RCV363" s="1"/>
      <c r="RCW363" s="1"/>
      <c r="RCX363" s="1"/>
      <c r="RCY363" s="1"/>
      <c r="RCZ363" s="1"/>
      <c r="RDA363" s="1"/>
      <c r="RDB363" s="1"/>
      <c r="RDC363" s="1"/>
      <c r="RDD363" s="1"/>
      <c r="RDE363" s="1"/>
      <c r="RDF363" s="1"/>
      <c r="RDG363" s="1"/>
      <c r="RDH363" s="1"/>
      <c r="RDI363" s="1"/>
      <c r="RDJ363" s="1"/>
      <c r="RDK363" s="1"/>
      <c r="RDL363" s="1"/>
      <c r="RDM363" s="1"/>
      <c r="RDN363" s="1"/>
      <c r="RDO363" s="1"/>
      <c r="RDP363" s="1"/>
      <c r="RDQ363" s="1"/>
      <c r="RDR363" s="1"/>
      <c r="RDS363" s="1"/>
      <c r="RDT363" s="1"/>
      <c r="RDU363" s="1"/>
      <c r="RDV363" s="1"/>
      <c r="RDW363" s="1"/>
      <c r="RDX363" s="1"/>
      <c r="RDY363" s="1"/>
      <c r="RDZ363" s="1"/>
      <c r="REA363" s="1"/>
      <c r="REB363" s="1"/>
      <c r="REC363" s="1"/>
      <c r="RED363" s="1"/>
      <c r="REE363" s="1"/>
      <c r="REF363" s="1"/>
      <c r="REG363" s="1"/>
      <c r="REH363" s="1"/>
      <c r="REI363" s="1"/>
      <c r="REJ363" s="1"/>
      <c r="REK363" s="1"/>
      <c r="REL363" s="1"/>
      <c r="REM363" s="1"/>
      <c r="REN363" s="1"/>
      <c r="REO363" s="1"/>
      <c r="REP363" s="1"/>
      <c r="REQ363" s="1"/>
      <c r="RER363" s="1"/>
      <c r="RES363" s="1"/>
      <c r="RET363" s="1"/>
      <c r="REU363" s="1"/>
      <c r="REV363" s="1"/>
      <c r="REW363" s="1"/>
      <c r="REX363" s="1"/>
      <c r="REY363" s="1"/>
      <c r="REZ363" s="1"/>
      <c r="RFA363" s="1"/>
      <c r="RFB363" s="1"/>
      <c r="RFC363" s="1"/>
      <c r="RFD363" s="1"/>
      <c r="RFE363" s="1"/>
      <c r="RFF363" s="1"/>
      <c r="RFG363" s="1"/>
      <c r="RFH363" s="1"/>
      <c r="RFI363" s="1"/>
      <c r="RFJ363" s="1"/>
      <c r="RFK363" s="1"/>
      <c r="RFL363" s="1"/>
      <c r="RFM363" s="1"/>
      <c r="RFN363" s="1"/>
      <c r="RFO363" s="1"/>
      <c r="RFP363" s="1"/>
      <c r="RFQ363" s="1"/>
      <c r="RFR363" s="1"/>
      <c r="RFS363" s="1"/>
      <c r="RFT363" s="1"/>
      <c r="RFU363" s="1"/>
      <c r="RFV363" s="1"/>
      <c r="RFW363" s="1"/>
      <c r="RFX363" s="1"/>
      <c r="RFY363" s="1"/>
      <c r="RFZ363" s="1"/>
      <c r="RGA363" s="1"/>
      <c r="RGB363" s="1"/>
      <c r="RGC363" s="1"/>
      <c r="RGD363" s="1"/>
      <c r="RGE363" s="1"/>
      <c r="RGF363" s="1"/>
      <c r="RGG363" s="1"/>
      <c r="RGH363" s="1"/>
      <c r="RGI363" s="1"/>
      <c r="RGJ363" s="1"/>
      <c r="RGK363" s="1"/>
      <c r="RGL363" s="1"/>
      <c r="RGM363" s="1"/>
      <c r="RGN363" s="1"/>
      <c r="RGO363" s="1"/>
      <c r="RGP363" s="1"/>
      <c r="RGQ363" s="1"/>
      <c r="RGR363" s="1"/>
      <c r="RGS363" s="1"/>
      <c r="RGT363" s="1"/>
      <c r="RGU363" s="1"/>
      <c r="RGV363" s="1"/>
      <c r="RGW363" s="1"/>
      <c r="RGX363" s="1"/>
      <c r="RGY363" s="1"/>
      <c r="RGZ363" s="1"/>
      <c r="RHA363" s="1"/>
      <c r="RHB363" s="1"/>
      <c r="RHC363" s="1"/>
      <c r="RHD363" s="1"/>
      <c r="RHE363" s="1"/>
      <c r="RHF363" s="1"/>
      <c r="RHG363" s="1"/>
      <c r="RHH363" s="1"/>
      <c r="RHI363" s="1"/>
      <c r="RHJ363" s="1"/>
      <c r="RHK363" s="1"/>
      <c r="RHL363" s="1"/>
      <c r="RHM363" s="1"/>
      <c r="RHN363" s="1"/>
      <c r="RHO363" s="1"/>
      <c r="RHP363" s="1"/>
      <c r="RHQ363" s="1"/>
      <c r="RHR363" s="1"/>
      <c r="RHS363" s="1"/>
      <c r="RHT363" s="1"/>
      <c r="RHU363" s="1"/>
      <c r="RHV363" s="1"/>
      <c r="RHW363" s="1"/>
      <c r="RHX363" s="1"/>
      <c r="RHY363" s="1"/>
      <c r="RHZ363" s="1"/>
      <c r="RIA363" s="1"/>
      <c r="RIB363" s="1"/>
      <c r="RIC363" s="1"/>
      <c r="RID363" s="1"/>
      <c r="RIE363" s="1"/>
      <c r="RIF363" s="1"/>
      <c r="RIG363" s="1"/>
      <c r="RIH363" s="1"/>
      <c r="RII363" s="1"/>
      <c r="RIJ363" s="1"/>
      <c r="RIK363" s="1"/>
      <c r="RIL363" s="1"/>
      <c r="RIM363" s="1"/>
      <c r="RIN363" s="1"/>
      <c r="RIO363" s="1"/>
      <c r="RIP363" s="1"/>
      <c r="RIQ363" s="1"/>
      <c r="RIR363" s="1"/>
      <c r="RIS363" s="1"/>
      <c r="RIT363" s="1"/>
      <c r="RIU363" s="1"/>
      <c r="RIV363" s="1"/>
      <c r="RIW363" s="1"/>
      <c r="RIX363" s="1"/>
      <c r="RIY363" s="1"/>
      <c r="RIZ363" s="1"/>
      <c r="RJA363" s="1"/>
      <c r="RJB363" s="1"/>
      <c r="RJC363" s="1"/>
      <c r="RJD363" s="1"/>
      <c r="RJE363" s="1"/>
      <c r="RJF363" s="1"/>
      <c r="RJG363" s="1"/>
      <c r="RJH363" s="1"/>
      <c r="RJI363" s="1"/>
      <c r="RJJ363" s="1"/>
      <c r="RJK363" s="1"/>
      <c r="RJL363" s="1"/>
      <c r="RJM363" s="1"/>
      <c r="RJN363" s="1"/>
      <c r="RJO363" s="1"/>
      <c r="RJP363" s="1"/>
      <c r="RJQ363" s="1"/>
      <c r="RJR363" s="1"/>
      <c r="RJS363" s="1"/>
      <c r="RJT363" s="1"/>
      <c r="RJU363" s="1"/>
      <c r="RJV363" s="1"/>
      <c r="RJW363" s="1"/>
      <c r="RJX363" s="1"/>
      <c r="RJY363" s="1"/>
      <c r="RJZ363" s="1"/>
      <c r="RKA363" s="1"/>
      <c r="RKB363" s="1"/>
      <c r="RKC363" s="1"/>
      <c r="RKD363" s="1"/>
      <c r="RKE363" s="1"/>
      <c r="RKF363" s="1"/>
      <c r="RKG363" s="1"/>
      <c r="RKH363" s="1"/>
      <c r="RKI363" s="1"/>
      <c r="RKJ363" s="1"/>
      <c r="RKK363" s="1"/>
      <c r="RKL363" s="1"/>
      <c r="RKM363" s="1"/>
      <c r="RKN363" s="1"/>
      <c r="RKO363" s="1"/>
      <c r="RKP363" s="1"/>
      <c r="RKQ363" s="1"/>
      <c r="RKR363" s="1"/>
      <c r="RKS363" s="1"/>
      <c r="RKT363" s="1"/>
      <c r="RKU363" s="1"/>
      <c r="RKV363" s="1"/>
      <c r="RKW363" s="1"/>
      <c r="RKX363" s="1"/>
      <c r="RKY363" s="1"/>
      <c r="RKZ363" s="1"/>
      <c r="RLA363" s="1"/>
      <c r="RLB363" s="1"/>
      <c r="RLC363" s="1"/>
      <c r="RLD363" s="1"/>
      <c r="RLE363" s="1"/>
      <c r="RLF363" s="1"/>
      <c r="RLG363" s="1"/>
      <c r="RLH363" s="1"/>
      <c r="RLI363" s="1"/>
      <c r="RLJ363" s="1"/>
      <c r="RLK363" s="1"/>
      <c r="RLL363" s="1"/>
      <c r="RLM363" s="1"/>
      <c r="RLN363" s="1"/>
      <c r="RLO363" s="1"/>
      <c r="RLP363" s="1"/>
      <c r="RLQ363" s="1"/>
      <c r="RLR363" s="1"/>
      <c r="RLS363" s="1"/>
      <c r="RLT363" s="1"/>
      <c r="RLU363" s="1"/>
      <c r="RLV363" s="1"/>
      <c r="RLW363" s="1"/>
      <c r="RLX363" s="1"/>
      <c r="RLY363" s="1"/>
      <c r="RLZ363" s="1"/>
      <c r="RMA363" s="1"/>
      <c r="RMB363" s="1"/>
      <c r="RMC363" s="1"/>
      <c r="RMD363" s="1"/>
      <c r="RME363" s="1"/>
      <c r="RMF363" s="1"/>
      <c r="RMG363" s="1"/>
      <c r="RMH363" s="1"/>
      <c r="RMI363" s="1"/>
      <c r="RMJ363" s="1"/>
      <c r="RMK363" s="1"/>
      <c r="RML363" s="1"/>
      <c r="RMM363" s="1"/>
      <c r="RMN363" s="1"/>
      <c r="RMO363" s="1"/>
      <c r="RMP363" s="1"/>
      <c r="RMQ363" s="1"/>
      <c r="RMR363" s="1"/>
      <c r="RMS363" s="1"/>
      <c r="RMT363" s="1"/>
      <c r="RMU363" s="1"/>
      <c r="RMV363" s="1"/>
      <c r="RMW363" s="1"/>
      <c r="RMX363" s="1"/>
      <c r="RMY363" s="1"/>
      <c r="RMZ363" s="1"/>
      <c r="RNA363" s="1"/>
      <c r="RNB363" s="1"/>
      <c r="RNC363" s="1"/>
      <c r="RND363" s="1"/>
      <c r="RNE363" s="1"/>
      <c r="RNF363" s="1"/>
      <c r="RNG363" s="1"/>
      <c r="RNH363" s="1"/>
      <c r="RNI363" s="1"/>
      <c r="RNJ363" s="1"/>
      <c r="RNK363" s="1"/>
      <c r="RNL363" s="1"/>
      <c r="RNM363" s="1"/>
      <c r="RNN363" s="1"/>
      <c r="RNO363" s="1"/>
      <c r="RNP363" s="1"/>
      <c r="RNQ363" s="1"/>
      <c r="RNR363" s="1"/>
      <c r="RNS363" s="1"/>
      <c r="RNT363" s="1"/>
      <c r="RNU363" s="1"/>
      <c r="RNV363" s="1"/>
      <c r="RNW363" s="1"/>
      <c r="RNX363" s="1"/>
      <c r="RNY363" s="1"/>
      <c r="RNZ363" s="1"/>
      <c r="ROA363" s="1"/>
      <c r="ROB363" s="1"/>
      <c r="ROC363" s="1"/>
      <c r="ROD363" s="1"/>
      <c r="ROE363" s="1"/>
      <c r="ROF363" s="1"/>
      <c r="ROG363" s="1"/>
      <c r="ROH363" s="1"/>
      <c r="ROI363" s="1"/>
      <c r="ROJ363" s="1"/>
      <c r="ROK363" s="1"/>
      <c r="ROL363" s="1"/>
      <c r="ROM363" s="1"/>
      <c r="RON363" s="1"/>
      <c r="ROO363" s="1"/>
      <c r="ROP363" s="1"/>
      <c r="ROQ363" s="1"/>
      <c r="ROR363" s="1"/>
      <c r="ROS363" s="1"/>
      <c r="ROT363" s="1"/>
      <c r="ROU363" s="1"/>
      <c r="ROV363" s="1"/>
      <c r="ROW363" s="1"/>
      <c r="ROX363" s="1"/>
      <c r="ROY363" s="1"/>
      <c r="ROZ363" s="1"/>
      <c r="RPA363" s="1"/>
      <c r="RPB363" s="1"/>
      <c r="RPC363" s="1"/>
      <c r="RPD363" s="1"/>
      <c r="RPE363" s="1"/>
      <c r="RPF363" s="1"/>
      <c r="RPG363" s="1"/>
      <c r="RPH363" s="1"/>
      <c r="RPI363" s="1"/>
      <c r="RPJ363" s="1"/>
      <c r="RPK363" s="1"/>
      <c r="RPL363" s="1"/>
      <c r="RPM363" s="1"/>
      <c r="RPN363" s="1"/>
      <c r="RPO363" s="1"/>
      <c r="RPP363" s="1"/>
      <c r="RPQ363" s="1"/>
      <c r="RPR363" s="1"/>
      <c r="RPS363" s="1"/>
      <c r="RPT363" s="1"/>
      <c r="RPU363" s="1"/>
      <c r="RPV363" s="1"/>
      <c r="RPW363" s="1"/>
      <c r="RPX363" s="1"/>
      <c r="RPY363" s="1"/>
      <c r="RPZ363" s="1"/>
      <c r="RQA363" s="1"/>
      <c r="RQB363" s="1"/>
      <c r="RQC363" s="1"/>
      <c r="RQD363" s="1"/>
      <c r="RQE363" s="1"/>
      <c r="RQF363" s="1"/>
      <c r="RQG363" s="1"/>
      <c r="RQH363" s="1"/>
      <c r="RQI363" s="1"/>
      <c r="RQJ363" s="1"/>
      <c r="RQK363" s="1"/>
      <c r="RQL363" s="1"/>
      <c r="RQM363" s="1"/>
      <c r="RQN363" s="1"/>
      <c r="RQO363" s="1"/>
      <c r="RQP363" s="1"/>
      <c r="RQQ363" s="1"/>
      <c r="RQR363" s="1"/>
      <c r="RQS363" s="1"/>
      <c r="RQT363" s="1"/>
      <c r="RQU363" s="1"/>
      <c r="RQV363" s="1"/>
      <c r="RQW363" s="1"/>
      <c r="RQX363" s="1"/>
      <c r="RQY363" s="1"/>
      <c r="RQZ363" s="1"/>
      <c r="RRA363" s="1"/>
      <c r="RRB363" s="1"/>
      <c r="RRC363" s="1"/>
      <c r="RRD363" s="1"/>
      <c r="RRE363" s="1"/>
      <c r="RRF363" s="1"/>
      <c r="RRG363" s="1"/>
      <c r="RRH363" s="1"/>
      <c r="RRI363" s="1"/>
      <c r="RRJ363" s="1"/>
      <c r="RRK363" s="1"/>
      <c r="RRL363" s="1"/>
      <c r="RRM363" s="1"/>
      <c r="RRN363" s="1"/>
      <c r="RRO363" s="1"/>
      <c r="RRP363" s="1"/>
      <c r="RRQ363" s="1"/>
      <c r="RRR363" s="1"/>
      <c r="RRS363" s="1"/>
      <c r="RRT363" s="1"/>
      <c r="RRU363" s="1"/>
      <c r="RRV363" s="1"/>
      <c r="RRW363" s="1"/>
      <c r="RRX363" s="1"/>
      <c r="RRY363" s="1"/>
      <c r="RRZ363" s="1"/>
      <c r="RSA363" s="1"/>
      <c r="RSB363" s="1"/>
      <c r="RSC363" s="1"/>
      <c r="RSD363" s="1"/>
      <c r="RSE363" s="1"/>
      <c r="RSF363" s="1"/>
      <c r="RSG363" s="1"/>
      <c r="RSH363" s="1"/>
      <c r="RSI363" s="1"/>
      <c r="RSJ363" s="1"/>
      <c r="RSK363" s="1"/>
      <c r="RSL363" s="1"/>
      <c r="RSM363" s="1"/>
      <c r="RSN363" s="1"/>
      <c r="RSO363" s="1"/>
      <c r="RSP363" s="1"/>
      <c r="RSQ363" s="1"/>
      <c r="RSR363" s="1"/>
      <c r="RSS363" s="1"/>
      <c r="RST363" s="1"/>
      <c r="RSU363" s="1"/>
      <c r="RSV363" s="1"/>
      <c r="RSW363" s="1"/>
      <c r="RSX363" s="1"/>
      <c r="RSY363" s="1"/>
      <c r="RSZ363" s="1"/>
      <c r="RTA363" s="1"/>
      <c r="RTB363" s="1"/>
      <c r="RTC363" s="1"/>
      <c r="RTD363" s="1"/>
      <c r="RTE363" s="1"/>
      <c r="RTF363" s="1"/>
      <c r="RTG363" s="1"/>
      <c r="RTH363" s="1"/>
      <c r="RTI363" s="1"/>
      <c r="RTJ363" s="1"/>
      <c r="RTK363" s="1"/>
      <c r="RTL363" s="1"/>
      <c r="RTM363" s="1"/>
      <c r="RTN363" s="1"/>
      <c r="RTO363" s="1"/>
      <c r="RTP363" s="1"/>
      <c r="RTQ363" s="1"/>
      <c r="RTR363" s="1"/>
      <c r="RTS363" s="1"/>
      <c r="RTT363" s="1"/>
      <c r="RTU363" s="1"/>
      <c r="RTV363" s="1"/>
      <c r="RTW363" s="1"/>
      <c r="RTX363" s="1"/>
      <c r="RTY363" s="1"/>
      <c r="RTZ363" s="1"/>
      <c r="RUA363" s="1"/>
      <c r="RUB363" s="1"/>
      <c r="RUC363" s="1"/>
      <c r="RUD363" s="1"/>
      <c r="RUE363" s="1"/>
      <c r="RUF363" s="1"/>
      <c r="RUG363" s="1"/>
      <c r="RUH363" s="1"/>
      <c r="RUI363" s="1"/>
      <c r="RUJ363" s="1"/>
      <c r="RUK363" s="1"/>
      <c r="RUL363" s="1"/>
      <c r="RUM363" s="1"/>
      <c r="RUN363" s="1"/>
      <c r="RUO363" s="1"/>
      <c r="RUP363" s="1"/>
      <c r="RUQ363" s="1"/>
      <c r="RUR363" s="1"/>
      <c r="RUS363" s="1"/>
      <c r="RUT363" s="1"/>
      <c r="RUU363" s="1"/>
      <c r="RUV363" s="1"/>
      <c r="RUW363" s="1"/>
      <c r="RUX363" s="1"/>
      <c r="RUY363" s="1"/>
      <c r="RUZ363" s="1"/>
      <c r="RVA363" s="1"/>
      <c r="RVB363" s="1"/>
      <c r="RVC363" s="1"/>
      <c r="RVD363" s="1"/>
      <c r="RVE363" s="1"/>
      <c r="RVF363" s="1"/>
      <c r="RVG363" s="1"/>
      <c r="RVH363" s="1"/>
      <c r="RVI363" s="1"/>
      <c r="RVJ363" s="1"/>
      <c r="RVK363" s="1"/>
      <c r="RVL363" s="1"/>
      <c r="RVM363" s="1"/>
      <c r="RVN363" s="1"/>
      <c r="RVO363" s="1"/>
      <c r="RVP363" s="1"/>
      <c r="RVQ363" s="1"/>
      <c r="RVR363" s="1"/>
      <c r="RVS363" s="1"/>
      <c r="RVT363" s="1"/>
      <c r="RVU363" s="1"/>
      <c r="RVV363" s="1"/>
      <c r="RVW363" s="1"/>
      <c r="RVX363" s="1"/>
      <c r="RVY363" s="1"/>
      <c r="RVZ363" s="1"/>
      <c r="RWA363" s="1"/>
      <c r="RWB363" s="1"/>
      <c r="RWC363" s="1"/>
      <c r="RWD363" s="1"/>
      <c r="RWE363" s="1"/>
      <c r="RWF363" s="1"/>
      <c r="RWG363" s="1"/>
      <c r="RWH363" s="1"/>
      <c r="RWI363" s="1"/>
      <c r="RWJ363" s="1"/>
      <c r="RWK363" s="1"/>
      <c r="RWL363" s="1"/>
      <c r="RWM363" s="1"/>
      <c r="RWN363" s="1"/>
      <c r="RWO363" s="1"/>
      <c r="RWP363" s="1"/>
      <c r="RWQ363" s="1"/>
      <c r="RWR363" s="1"/>
      <c r="RWS363" s="1"/>
      <c r="RWT363" s="1"/>
      <c r="RWU363" s="1"/>
      <c r="RWV363" s="1"/>
      <c r="RWW363" s="1"/>
      <c r="RWX363" s="1"/>
      <c r="RWY363" s="1"/>
      <c r="RWZ363" s="1"/>
      <c r="RXA363" s="1"/>
      <c r="RXB363" s="1"/>
      <c r="RXC363" s="1"/>
      <c r="RXD363" s="1"/>
      <c r="RXE363" s="1"/>
      <c r="RXF363" s="1"/>
      <c r="RXG363" s="1"/>
      <c r="RXH363" s="1"/>
      <c r="RXI363" s="1"/>
      <c r="RXJ363" s="1"/>
      <c r="RXK363" s="1"/>
      <c r="RXL363" s="1"/>
      <c r="RXM363" s="1"/>
      <c r="RXN363" s="1"/>
      <c r="RXO363" s="1"/>
      <c r="RXP363" s="1"/>
      <c r="RXQ363" s="1"/>
      <c r="RXR363" s="1"/>
      <c r="RXS363" s="1"/>
      <c r="RXT363" s="1"/>
      <c r="RXU363" s="1"/>
      <c r="RXV363" s="1"/>
      <c r="RXW363" s="1"/>
      <c r="RXX363" s="1"/>
      <c r="RXY363" s="1"/>
      <c r="RXZ363" s="1"/>
      <c r="RYA363" s="1"/>
      <c r="RYB363" s="1"/>
      <c r="RYC363" s="1"/>
      <c r="RYD363" s="1"/>
      <c r="RYE363" s="1"/>
      <c r="RYF363" s="1"/>
      <c r="RYG363" s="1"/>
      <c r="RYH363" s="1"/>
      <c r="RYI363" s="1"/>
      <c r="RYJ363" s="1"/>
      <c r="RYK363" s="1"/>
      <c r="RYL363" s="1"/>
      <c r="RYM363" s="1"/>
      <c r="RYN363" s="1"/>
      <c r="RYO363" s="1"/>
      <c r="RYP363" s="1"/>
      <c r="RYQ363" s="1"/>
      <c r="RYR363" s="1"/>
      <c r="RYS363" s="1"/>
      <c r="RYT363" s="1"/>
      <c r="RYU363" s="1"/>
      <c r="RYV363" s="1"/>
      <c r="RYW363" s="1"/>
      <c r="RYX363" s="1"/>
      <c r="RYY363" s="1"/>
      <c r="RYZ363" s="1"/>
      <c r="RZA363" s="1"/>
      <c r="RZB363" s="1"/>
      <c r="RZC363" s="1"/>
      <c r="RZD363" s="1"/>
      <c r="RZE363" s="1"/>
      <c r="RZF363" s="1"/>
      <c r="RZG363" s="1"/>
      <c r="RZH363" s="1"/>
      <c r="RZI363" s="1"/>
      <c r="RZJ363" s="1"/>
      <c r="RZK363" s="1"/>
      <c r="RZL363" s="1"/>
      <c r="RZM363" s="1"/>
      <c r="RZN363" s="1"/>
      <c r="RZO363" s="1"/>
      <c r="RZP363" s="1"/>
      <c r="RZQ363" s="1"/>
      <c r="RZR363" s="1"/>
      <c r="RZS363" s="1"/>
      <c r="RZT363" s="1"/>
      <c r="RZU363" s="1"/>
      <c r="RZV363" s="1"/>
      <c r="RZW363" s="1"/>
      <c r="RZX363" s="1"/>
      <c r="RZY363" s="1"/>
      <c r="RZZ363" s="1"/>
      <c r="SAA363" s="1"/>
      <c r="SAB363" s="1"/>
      <c r="SAC363" s="1"/>
      <c r="SAD363" s="1"/>
      <c r="SAE363" s="1"/>
      <c r="SAF363" s="1"/>
      <c r="SAG363" s="1"/>
      <c r="SAH363" s="1"/>
      <c r="SAI363" s="1"/>
      <c r="SAJ363" s="1"/>
      <c r="SAK363" s="1"/>
      <c r="SAL363" s="1"/>
      <c r="SAM363" s="1"/>
      <c r="SAN363" s="1"/>
      <c r="SAO363" s="1"/>
      <c r="SAP363" s="1"/>
      <c r="SAQ363" s="1"/>
      <c r="SAR363" s="1"/>
      <c r="SAS363" s="1"/>
      <c r="SAT363" s="1"/>
      <c r="SAU363" s="1"/>
      <c r="SAV363" s="1"/>
      <c r="SAW363" s="1"/>
      <c r="SAX363" s="1"/>
      <c r="SAY363" s="1"/>
      <c r="SAZ363" s="1"/>
      <c r="SBA363" s="1"/>
      <c r="SBB363" s="1"/>
      <c r="SBC363" s="1"/>
      <c r="SBD363" s="1"/>
      <c r="SBE363" s="1"/>
      <c r="SBF363" s="1"/>
      <c r="SBG363" s="1"/>
      <c r="SBH363" s="1"/>
      <c r="SBI363" s="1"/>
      <c r="SBJ363" s="1"/>
      <c r="SBK363" s="1"/>
      <c r="SBL363" s="1"/>
      <c r="SBM363" s="1"/>
      <c r="SBN363" s="1"/>
      <c r="SBO363" s="1"/>
      <c r="SBP363" s="1"/>
      <c r="SBQ363" s="1"/>
      <c r="SBR363" s="1"/>
      <c r="SBS363" s="1"/>
      <c r="SBT363" s="1"/>
      <c r="SBU363" s="1"/>
      <c r="SBV363" s="1"/>
      <c r="SBW363" s="1"/>
      <c r="SBX363" s="1"/>
      <c r="SBY363" s="1"/>
      <c r="SBZ363" s="1"/>
      <c r="SCA363" s="1"/>
      <c r="SCB363" s="1"/>
      <c r="SCC363" s="1"/>
      <c r="SCD363" s="1"/>
      <c r="SCE363" s="1"/>
      <c r="SCF363" s="1"/>
      <c r="SCG363" s="1"/>
      <c r="SCH363" s="1"/>
      <c r="SCI363" s="1"/>
      <c r="SCJ363" s="1"/>
      <c r="SCK363" s="1"/>
      <c r="SCL363" s="1"/>
      <c r="SCM363" s="1"/>
      <c r="SCN363" s="1"/>
      <c r="SCO363" s="1"/>
      <c r="SCP363" s="1"/>
      <c r="SCQ363" s="1"/>
      <c r="SCR363" s="1"/>
      <c r="SCS363" s="1"/>
      <c r="SCT363" s="1"/>
      <c r="SCU363" s="1"/>
      <c r="SCV363" s="1"/>
      <c r="SCW363" s="1"/>
      <c r="SCX363" s="1"/>
      <c r="SCY363" s="1"/>
      <c r="SCZ363" s="1"/>
      <c r="SDA363" s="1"/>
      <c r="SDB363" s="1"/>
      <c r="SDC363" s="1"/>
      <c r="SDD363" s="1"/>
      <c r="SDE363" s="1"/>
      <c r="SDF363" s="1"/>
      <c r="SDG363" s="1"/>
      <c r="SDH363" s="1"/>
      <c r="SDI363" s="1"/>
      <c r="SDJ363" s="1"/>
      <c r="SDK363" s="1"/>
      <c r="SDL363" s="1"/>
      <c r="SDM363" s="1"/>
      <c r="SDN363" s="1"/>
      <c r="SDO363" s="1"/>
      <c r="SDP363" s="1"/>
      <c r="SDQ363" s="1"/>
      <c r="SDR363" s="1"/>
      <c r="SDS363" s="1"/>
      <c r="SDT363" s="1"/>
      <c r="SDU363" s="1"/>
      <c r="SDV363" s="1"/>
      <c r="SDW363" s="1"/>
      <c r="SDX363" s="1"/>
      <c r="SDY363" s="1"/>
      <c r="SDZ363" s="1"/>
      <c r="SEA363" s="1"/>
      <c r="SEB363" s="1"/>
      <c r="SEC363" s="1"/>
      <c r="SED363" s="1"/>
      <c r="SEE363" s="1"/>
      <c r="SEF363" s="1"/>
      <c r="SEG363" s="1"/>
      <c r="SEH363" s="1"/>
      <c r="SEI363" s="1"/>
      <c r="SEJ363" s="1"/>
      <c r="SEK363" s="1"/>
      <c r="SEL363" s="1"/>
      <c r="SEM363" s="1"/>
      <c r="SEN363" s="1"/>
      <c r="SEO363" s="1"/>
      <c r="SEP363" s="1"/>
      <c r="SEQ363" s="1"/>
      <c r="SER363" s="1"/>
      <c r="SES363" s="1"/>
      <c r="SET363" s="1"/>
      <c r="SEU363" s="1"/>
      <c r="SEV363" s="1"/>
      <c r="SEW363" s="1"/>
      <c r="SEX363" s="1"/>
      <c r="SEY363" s="1"/>
      <c r="SEZ363" s="1"/>
      <c r="SFA363" s="1"/>
      <c r="SFB363" s="1"/>
      <c r="SFC363" s="1"/>
      <c r="SFD363" s="1"/>
      <c r="SFE363" s="1"/>
      <c r="SFF363" s="1"/>
      <c r="SFG363" s="1"/>
      <c r="SFH363" s="1"/>
      <c r="SFI363" s="1"/>
      <c r="SFJ363" s="1"/>
      <c r="SFK363" s="1"/>
      <c r="SFL363" s="1"/>
      <c r="SFM363" s="1"/>
      <c r="SFN363" s="1"/>
      <c r="SFO363" s="1"/>
      <c r="SFP363" s="1"/>
      <c r="SFQ363" s="1"/>
      <c r="SFR363" s="1"/>
      <c r="SFS363" s="1"/>
      <c r="SFT363" s="1"/>
      <c r="SFU363" s="1"/>
      <c r="SFV363" s="1"/>
      <c r="SFW363" s="1"/>
      <c r="SFX363" s="1"/>
      <c r="SFY363" s="1"/>
      <c r="SFZ363" s="1"/>
      <c r="SGA363" s="1"/>
      <c r="SGB363" s="1"/>
      <c r="SGC363" s="1"/>
      <c r="SGD363" s="1"/>
      <c r="SGE363" s="1"/>
      <c r="SGF363" s="1"/>
      <c r="SGG363" s="1"/>
      <c r="SGH363" s="1"/>
      <c r="SGI363" s="1"/>
      <c r="SGJ363" s="1"/>
      <c r="SGK363" s="1"/>
      <c r="SGL363" s="1"/>
      <c r="SGM363" s="1"/>
      <c r="SGN363" s="1"/>
      <c r="SGO363" s="1"/>
      <c r="SGP363" s="1"/>
      <c r="SGQ363" s="1"/>
      <c r="SGR363" s="1"/>
      <c r="SGS363" s="1"/>
      <c r="SGT363" s="1"/>
      <c r="SGU363" s="1"/>
      <c r="SGV363" s="1"/>
      <c r="SGW363" s="1"/>
      <c r="SGX363" s="1"/>
      <c r="SGY363" s="1"/>
      <c r="SGZ363" s="1"/>
      <c r="SHA363" s="1"/>
      <c r="SHB363" s="1"/>
      <c r="SHC363" s="1"/>
      <c r="SHD363" s="1"/>
      <c r="SHE363" s="1"/>
      <c r="SHF363" s="1"/>
      <c r="SHG363" s="1"/>
      <c r="SHH363" s="1"/>
      <c r="SHI363" s="1"/>
      <c r="SHJ363" s="1"/>
      <c r="SHK363" s="1"/>
      <c r="SHL363" s="1"/>
      <c r="SHM363" s="1"/>
      <c r="SHN363" s="1"/>
      <c r="SHO363" s="1"/>
      <c r="SHP363" s="1"/>
      <c r="SHQ363" s="1"/>
      <c r="SHR363" s="1"/>
      <c r="SHS363" s="1"/>
      <c r="SHT363" s="1"/>
      <c r="SHU363" s="1"/>
      <c r="SHV363" s="1"/>
      <c r="SHW363" s="1"/>
      <c r="SHX363" s="1"/>
      <c r="SHY363" s="1"/>
      <c r="SHZ363" s="1"/>
      <c r="SIA363" s="1"/>
      <c r="SIB363" s="1"/>
      <c r="SIC363" s="1"/>
      <c r="SID363" s="1"/>
      <c r="SIE363" s="1"/>
      <c r="SIF363" s="1"/>
      <c r="SIG363" s="1"/>
      <c r="SIH363" s="1"/>
      <c r="SII363" s="1"/>
      <c r="SIJ363" s="1"/>
      <c r="SIK363" s="1"/>
      <c r="SIL363" s="1"/>
      <c r="SIM363" s="1"/>
      <c r="SIN363" s="1"/>
      <c r="SIO363" s="1"/>
      <c r="SIP363" s="1"/>
      <c r="SIQ363" s="1"/>
      <c r="SIR363" s="1"/>
      <c r="SIS363" s="1"/>
      <c r="SIT363" s="1"/>
      <c r="SIU363" s="1"/>
      <c r="SIV363" s="1"/>
      <c r="SIW363" s="1"/>
      <c r="SIX363" s="1"/>
      <c r="SIY363" s="1"/>
      <c r="SIZ363" s="1"/>
      <c r="SJA363" s="1"/>
      <c r="SJB363" s="1"/>
      <c r="SJC363" s="1"/>
      <c r="SJD363" s="1"/>
      <c r="SJE363" s="1"/>
      <c r="SJF363" s="1"/>
      <c r="SJG363" s="1"/>
      <c r="SJH363" s="1"/>
      <c r="SJI363" s="1"/>
      <c r="SJJ363" s="1"/>
      <c r="SJK363" s="1"/>
      <c r="SJL363" s="1"/>
      <c r="SJM363" s="1"/>
      <c r="SJN363" s="1"/>
      <c r="SJO363" s="1"/>
      <c r="SJP363" s="1"/>
      <c r="SJQ363" s="1"/>
      <c r="SJR363" s="1"/>
      <c r="SJS363" s="1"/>
      <c r="SJT363" s="1"/>
      <c r="SJU363" s="1"/>
      <c r="SJV363" s="1"/>
      <c r="SJW363" s="1"/>
      <c r="SJX363" s="1"/>
      <c r="SJY363" s="1"/>
      <c r="SJZ363" s="1"/>
      <c r="SKA363" s="1"/>
      <c r="SKB363" s="1"/>
      <c r="SKC363" s="1"/>
      <c r="SKD363" s="1"/>
      <c r="SKE363" s="1"/>
      <c r="SKF363" s="1"/>
      <c r="SKG363" s="1"/>
      <c r="SKH363" s="1"/>
      <c r="SKI363" s="1"/>
      <c r="SKJ363" s="1"/>
      <c r="SKK363" s="1"/>
      <c r="SKL363" s="1"/>
      <c r="SKM363" s="1"/>
      <c r="SKN363" s="1"/>
      <c r="SKO363" s="1"/>
      <c r="SKP363" s="1"/>
      <c r="SKQ363" s="1"/>
      <c r="SKR363" s="1"/>
      <c r="SKS363" s="1"/>
      <c r="SKT363" s="1"/>
      <c r="SKU363" s="1"/>
      <c r="SKV363" s="1"/>
      <c r="SKW363" s="1"/>
      <c r="SKX363" s="1"/>
      <c r="SKY363" s="1"/>
      <c r="SKZ363" s="1"/>
      <c r="SLA363" s="1"/>
      <c r="SLB363" s="1"/>
      <c r="SLC363" s="1"/>
      <c r="SLD363" s="1"/>
      <c r="SLE363" s="1"/>
      <c r="SLF363" s="1"/>
      <c r="SLG363" s="1"/>
      <c r="SLH363" s="1"/>
      <c r="SLI363" s="1"/>
      <c r="SLJ363" s="1"/>
      <c r="SLK363" s="1"/>
      <c r="SLL363" s="1"/>
      <c r="SLM363" s="1"/>
      <c r="SLN363" s="1"/>
      <c r="SLO363" s="1"/>
      <c r="SLP363" s="1"/>
      <c r="SLQ363" s="1"/>
      <c r="SLR363" s="1"/>
      <c r="SLS363" s="1"/>
      <c r="SLT363" s="1"/>
      <c r="SLU363" s="1"/>
      <c r="SLV363" s="1"/>
      <c r="SLW363" s="1"/>
      <c r="SLX363" s="1"/>
      <c r="SLY363" s="1"/>
      <c r="SLZ363" s="1"/>
      <c r="SMA363" s="1"/>
      <c r="SMB363" s="1"/>
      <c r="SMC363" s="1"/>
      <c r="SMD363" s="1"/>
      <c r="SME363" s="1"/>
      <c r="SMF363" s="1"/>
      <c r="SMG363" s="1"/>
      <c r="SMH363" s="1"/>
      <c r="SMI363" s="1"/>
      <c r="SMJ363" s="1"/>
      <c r="SMK363" s="1"/>
      <c r="SML363" s="1"/>
      <c r="SMM363" s="1"/>
      <c r="SMN363" s="1"/>
      <c r="SMO363" s="1"/>
      <c r="SMP363" s="1"/>
      <c r="SMQ363" s="1"/>
      <c r="SMR363" s="1"/>
      <c r="SMS363" s="1"/>
      <c r="SMT363" s="1"/>
      <c r="SMU363" s="1"/>
      <c r="SMV363" s="1"/>
      <c r="SMW363" s="1"/>
      <c r="SMX363" s="1"/>
      <c r="SMY363" s="1"/>
      <c r="SMZ363" s="1"/>
      <c r="SNA363" s="1"/>
      <c r="SNB363" s="1"/>
      <c r="SNC363" s="1"/>
      <c r="SND363" s="1"/>
      <c r="SNE363" s="1"/>
      <c r="SNF363" s="1"/>
      <c r="SNG363" s="1"/>
      <c r="SNH363" s="1"/>
      <c r="SNI363" s="1"/>
      <c r="SNJ363" s="1"/>
      <c r="SNK363" s="1"/>
      <c r="SNL363" s="1"/>
      <c r="SNM363" s="1"/>
      <c r="SNN363" s="1"/>
      <c r="SNO363" s="1"/>
      <c r="SNP363" s="1"/>
      <c r="SNQ363" s="1"/>
      <c r="SNR363" s="1"/>
      <c r="SNS363" s="1"/>
      <c r="SNT363" s="1"/>
      <c r="SNU363" s="1"/>
      <c r="SNV363" s="1"/>
      <c r="SNW363" s="1"/>
      <c r="SNX363" s="1"/>
      <c r="SNY363" s="1"/>
      <c r="SNZ363" s="1"/>
      <c r="SOA363" s="1"/>
      <c r="SOB363" s="1"/>
      <c r="SOC363" s="1"/>
      <c r="SOD363" s="1"/>
      <c r="SOE363" s="1"/>
      <c r="SOF363" s="1"/>
      <c r="SOG363" s="1"/>
      <c r="SOH363" s="1"/>
      <c r="SOI363" s="1"/>
      <c r="SOJ363" s="1"/>
      <c r="SOK363" s="1"/>
      <c r="SOL363" s="1"/>
      <c r="SOM363" s="1"/>
      <c r="SON363" s="1"/>
      <c r="SOO363" s="1"/>
      <c r="SOP363" s="1"/>
      <c r="SOQ363" s="1"/>
      <c r="SOR363" s="1"/>
      <c r="SOS363" s="1"/>
      <c r="SOT363" s="1"/>
      <c r="SOU363" s="1"/>
      <c r="SOV363" s="1"/>
      <c r="SOW363" s="1"/>
      <c r="SOX363" s="1"/>
      <c r="SOY363" s="1"/>
      <c r="SOZ363" s="1"/>
      <c r="SPA363" s="1"/>
      <c r="SPB363" s="1"/>
      <c r="SPC363" s="1"/>
      <c r="SPD363" s="1"/>
      <c r="SPE363" s="1"/>
      <c r="SPF363" s="1"/>
      <c r="SPG363" s="1"/>
      <c r="SPH363" s="1"/>
      <c r="SPI363" s="1"/>
      <c r="SPJ363" s="1"/>
      <c r="SPK363" s="1"/>
      <c r="SPL363" s="1"/>
      <c r="SPM363" s="1"/>
      <c r="SPN363" s="1"/>
      <c r="SPO363" s="1"/>
      <c r="SPP363" s="1"/>
      <c r="SPQ363" s="1"/>
      <c r="SPR363" s="1"/>
      <c r="SPS363" s="1"/>
      <c r="SPT363" s="1"/>
      <c r="SPU363" s="1"/>
      <c r="SPV363" s="1"/>
      <c r="SPW363" s="1"/>
      <c r="SPX363" s="1"/>
      <c r="SPY363" s="1"/>
      <c r="SPZ363" s="1"/>
      <c r="SQA363" s="1"/>
      <c r="SQB363" s="1"/>
      <c r="SQC363" s="1"/>
      <c r="SQD363" s="1"/>
      <c r="SQE363" s="1"/>
      <c r="SQF363" s="1"/>
      <c r="SQG363" s="1"/>
      <c r="SQH363" s="1"/>
      <c r="SQI363" s="1"/>
      <c r="SQJ363" s="1"/>
      <c r="SQK363" s="1"/>
      <c r="SQL363" s="1"/>
      <c r="SQM363" s="1"/>
      <c r="SQN363" s="1"/>
      <c r="SQO363" s="1"/>
      <c r="SQP363" s="1"/>
      <c r="SQQ363" s="1"/>
      <c r="SQR363" s="1"/>
      <c r="SQS363" s="1"/>
      <c r="SQT363" s="1"/>
      <c r="SQU363" s="1"/>
      <c r="SQV363" s="1"/>
      <c r="SQW363" s="1"/>
      <c r="SQX363" s="1"/>
      <c r="SQY363" s="1"/>
      <c r="SQZ363" s="1"/>
      <c r="SRA363" s="1"/>
      <c r="SRB363" s="1"/>
      <c r="SRC363" s="1"/>
      <c r="SRD363" s="1"/>
      <c r="SRE363" s="1"/>
      <c r="SRF363" s="1"/>
      <c r="SRG363" s="1"/>
      <c r="SRH363" s="1"/>
      <c r="SRI363" s="1"/>
      <c r="SRJ363" s="1"/>
      <c r="SRK363" s="1"/>
      <c r="SRL363" s="1"/>
      <c r="SRM363" s="1"/>
      <c r="SRN363" s="1"/>
      <c r="SRO363" s="1"/>
      <c r="SRP363" s="1"/>
      <c r="SRQ363" s="1"/>
      <c r="SRR363" s="1"/>
      <c r="SRS363" s="1"/>
      <c r="SRT363" s="1"/>
      <c r="SRU363" s="1"/>
      <c r="SRV363" s="1"/>
      <c r="SRW363" s="1"/>
      <c r="SRX363" s="1"/>
      <c r="SRY363" s="1"/>
      <c r="SRZ363" s="1"/>
      <c r="SSA363" s="1"/>
      <c r="SSB363" s="1"/>
      <c r="SSC363" s="1"/>
      <c r="SSD363" s="1"/>
      <c r="SSE363" s="1"/>
      <c r="SSF363" s="1"/>
      <c r="SSG363" s="1"/>
      <c r="SSH363" s="1"/>
      <c r="SSI363" s="1"/>
      <c r="SSJ363" s="1"/>
      <c r="SSK363" s="1"/>
      <c r="SSL363" s="1"/>
      <c r="SSM363" s="1"/>
      <c r="SSN363" s="1"/>
      <c r="SSO363" s="1"/>
      <c r="SSP363" s="1"/>
      <c r="SSQ363" s="1"/>
      <c r="SSR363" s="1"/>
      <c r="SSS363" s="1"/>
      <c r="SST363" s="1"/>
      <c r="SSU363" s="1"/>
      <c r="SSV363" s="1"/>
      <c r="SSW363" s="1"/>
      <c r="SSX363" s="1"/>
      <c r="SSY363" s="1"/>
      <c r="SSZ363" s="1"/>
      <c r="STA363" s="1"/>
      <c r="STB363" s="1"/>
      <c r="STC363" s="1"/>
      <c r="STD363" s="1"/>
      <c r="STE363" s="1"/>
      <c r="STF363" s="1"/>
      <c r="STG363" s="1"/>
      <c r="STH363" s="1"/>
      <c r="STI363" s="1"/>
      <c r="STJ363" s="1"/>
      <c r="STK363" s="1"/>
      <c r="STL363" s="1"/>
      <c r="STM363" s="1"/>
      <c r="STN363" s="1"/>
      <c r="STO363" s="1"/>
      <c r="STP363" s="1"/>
      <c r="STQ363" s="1"/>
      <c r="STR363" s="1"/>
      <c r="STS363" s="1"/>
      <c r="STT363" s="1"/>
      <c r="STU363" s="1"/>
      <c r="STV363" s="1"/>
      <c r="STW363" s="1"/>
      <c r="STX363" s="1"/>
      <c r="STY363" s="1"/>
      <c r="STZ363" s="1"/>
      <c r="SUA363" s="1"/>
      <c r="SUB363" s="1"/>
      <c r="SUC363" s="1"/>
      <c r="SUD363" s="1"/>
      <c r="SUE363" s="1"/>
      <c r="SUF363" s="1"/>
      <c r="SUG363" s="1"/>
      <c r="SUH363" s="1"/>
      <c r="SUI363" s="1"/>
      <c r="SUJ363" s="1"/>
      <c r="SUK363" s="1"/>
      <c r="SUL363" s="1"/>
      <c r="SUM363" s="1"/>
      <c r="SUN363" s="1"/>
      <c r="SUO363" s="1"/>
      <c r="SUP363" s="1"/>
      <c r="SUQ363" s="1"/>
      <c r="SUR363" s="1"/>
      <c r="SUS363" s="1"/>
      <c r="SUT363" s="1"/>
      <c r="SUU363" s="1"/>
      <c r="SUV363" s="1"/>
      <c r="SUW363" s="1"/>
      <c r="SUX363" s="1"/>
      <c r="SUY363" s="1"/>
      <c r="SUZ363" s="1"/>
      <c r="SVA363" s="1"/>
      <c r="SVB363" s="1"/>
      <c r="SVC363" s="1"/>
      <c r="SVD363" s="1"/>
      <c r="SVE363" s="1"/>
      <c r="SVF363" s="1"/>
      <c r="SVG363" s="1"/>
      <c r="SVH363" s="1"/>
      <c r="SVI363" s="1"/>
      <c r="SVJ363" s="1"/>
      <c r="SVK363" s="1"/>
      <c r="SVL363" s="1"/>
      <c r="SVM363" s="1"/>
      <c r="SVN363" s="1"/>
      <c r="SVO363" s="1"/>
      <c r="SVP363" s="1"/>
      <c r="SVQ363" s="1"/>
      <c r="SVR363" s="1"/>
      <c r="SVS363" s="1"/>
      <c r="SVT363" s="1"/>
      <c r="SVU363" s="1"/>
      <c r="SVV363" s="1"/>
      <c r="SVW363" s="1"/>
      <c r="SVX363" s="1"/>
      <c r="SVY363" s="1"/>
      <c r="SVZ363" s="1"/>
      <c r="SWA363" s="1"/>
      <c r="SWB363" s="1"/>
      <c r="SWC363" s="1"/>
      <c r="SWD363" s="1"/>
      <c r="SWE363" s="1"/>
      <c r="SWF363" s="1"/>
      <c r="SWG363" s="1"/>
      <c r="SWH363" s="1"/>
      <c r="SWI363" s="1"/>
      <c r="SWJ363" s="1"/>
      <c r="SWK363" s="1"/>
      <c r="SWL363" s="1"/>
      <c r="SWM363" s="1"/>
      <c r="SWN363" s="1"/>
      <c r="SWO363" s="1"/>
      <c r="SWP363" s="1"/>
      <c r="SWQ363" s="1"/>
      <c r="SWR363" s="1"/>
      <c r="SWS363" s="1"/>
      <c r="SWT363" s="1"/>
      <c r="SWU363" s="1"/>
      <c r="SWV363" s="1"/>
      <c r="SWW363" s="1"/>
      <c r="SWX363" s="1"/>
      <c r="SWY363" s="1"/>
      <c r="SWZ363" s="1"/>
      <c r="SXA363" s="1"/>
      <c r="SXB363" s="1"/>
      <c r="SXC363" s="1"/>
      <c r="SXD363" s="1"/>
      <c r="SXE363" s="1"/>
      <c r="SXF363" s="1"/>
      <c r="SXG363" s="1"/>
      <c r="SXH363" s="1"/>
      <c r="SXI363" s="1"/>
      <c r="SXJ363" s="1"/>
      <c r="SXK363" s="1"/>
      <c r="SXL363" s="1"/>
      <c r="SXM363" s="1"/>
      <c r="SXN363" s="1"/>
      <c r="SXO363" s="1"/>
      <c r="SXP363" s="1"/>
      <c r="SXQ363" s="1"/>
      <c r="SXR363" s="1"/>
      <c r="SXS363" s="1"/>
      <c r="SXT363" s="1"/>
      <c r="SXU363" s="1"/>
      <c r="SXV363" s="1"/>
      <c r="SXW363" s="1"/>
      <c r="SXX363" s="1"/>
      <c r="SXY363" s="1"/>
      <c r="SXZ363" s="1"/>
      <c r="SYA363" s="1"/>
      <c r="SYB363" s="1"/>
      <c r="SYC363" s="1"/>
      <c r="SYD363" s="1"/>
      <c r="SYE363" s="1"/>
      <c r="SYF363" s="1"/>
      <c r="SYG363" s="1"/>
      <c r="SYH363" s="1"/>
      <c r="SYI363" s="1"/>
      <c r="SYJ363" s="1"/>
      <c r="SYK363" s="1"/>
      <c r="SYL363" s="1"/>
      <c r="SYM363" s="1"/>
      <c r="SYN363" s="1"/>
      <c r="SYO363" s="1"/>
      <c r="SYP363" s="1"/>
      <c r="SYQ363" s="1"/>
      <c r="SYR363" s="1"/>
      <c r="SYS363" s="1"/>
      <c r="SYT363" s="1"/>
      <c r="SYU363" s="1"/>
      <c r="SYV363" s="1"/>
      <c r="SYW363" s="1"/>
      <c r="SYX363" s="1"/>
      <c r="SYY363" s="1"/>
      <c r="SYZ363" s="1"/>
      <c r="SZA363" s="1"/>
      <c r="SZB363" s="1"/>
      <c r="SZC363" s="1"/>
      <c r="SZD363" s="1"/>
      <c r="SZE363" s="1"/>
      <c r="SZF363" s="1"/>
      <c r="SZG363" s="1"/>
      <c r="SZH363" s="1"/>
      <c r="SZI363" s="1"/>
      <c r="SZJ363" s="1"/>
      <c r="SZK363" s="1"/>
      <c r="SZL363" s="1"/>
      <c r="SZM363" s="1"/>
      <c r="SZN363" s="1"/>
      <c r="SZO363" s="1"/>
      <c r="SZP363" s="1"/>
      <c r="SZQ363" s="1"/>
      <c r="SZR363" s="1"/>
      <c r="SZS363" s="1"/>
      <c r="SZT363" s="1"/>
      <c r="SZU363" s="1"/>
      <c r="SZV363" s="1"/>
      <c r="SZW363" s="1"/>
      <c r="SZX363" s="1"/>
      <c r="SZY363" s="1"/>
      <c r="SZZ363" s="1"/>
      <c r="TAA363" s="1"/>
      <c r="TAB363" s="1"/>
      <c r="TAC363" s="1"/>
      <c r="TAD363" s="1"/>
      <c r="TAE363" s="1"/>
      <c r="TAF363" s="1"/>
      <c r="TAG363" s="1"/>
      <c r="TAH363" s="1"/>
      <c r="TAI363" s="1"/>
      <c r="TAJ363" s="1"/>
      <c r="TAK363" s="1"/>
      <c r="TAL363" s="1"/>
      <c r="TAM363" s="1"/>
      <c r="TAN363" s="1"/>
      <c r="TAO363" s="1"/>
      <c r="TAP363" s="1"/>
      <c r="TAQ363" s="1"/>
      <c r="TAR363" s="1"/>
      <c r="TAS363" s="1"/>
      <c r="TAT363" s="1"/>
      <c r="TAU363" s="1"/>
      <c r="TAV363" s="1"/>
      <c r="TAW363" s="1"/>
      <c r="TAX363" s="1"/>
      <c r="TAY363" s="1"/>
      <c r="TAZ363" s="1"/>
      <c r="TBA363" s="1"/>
      <c r="TBB363" s="1"/>
      <c r="TBC363" s="1"/>
      <c r="TBD363" s="1"/>
      <c r="TBE363" s="1"/>
      <c r="TBF363" s="1"/>
      <c r="TBG363" s="1"/>
      <c r="TBH363" s="1"/>
      <c r="TBI363" s="1"/>
      <c r="TBJ363" s="1"/>
      <c r="TBK363" s="1"/>
      <c r="TBL363" s="1"/>
      <c r="TBM363" s="1"/>
      <c r="TBN363" s="1"/>
      <c r="TBO363" s="1"/>
      <c r="TBP363" s="1"/>
      <c r="TBQ363" s="1"/>
      <c r="TBR363" s="1"/>
      <c r="TBS363" s="1"/>
      <c r="TBT363" s="1"/>
      <c r="TBU363" s="1"/>
      <c r="TBV363" s="1"/>
      <c r="TBW363" s="1"/>
      <c r="TBX363" s="1"/>
      <c r="TBY363" s="1"/>
      <c r="TBZ363" s="1"/>
      <c r="TCA363" s="1"/>
      <c r="TCB363" s="1"/>
      <c r="TCC363" s="1"/>
      <c r="TCD363" s="1"/>
      <c r="TCE363" s="1"/>
      <c r="TCF363" s="1"/>
      <c r="TCG363" s="1"/>
      <c r="TCH363" s="1"/>
      <c r="TCI363" s="1"/>
      <c r="TCJ363" s="1"/>
      <c r="TCK363" s="1"/>
      <c r="TCL363" s="1"/>
      <c r="TCM363" s="1"/>
      <c r="TCN363" s="1"/>
      <c r="TCO363" s="1"/>
      <c r="TCP363" s="1"/>
      <c r="TCQ363" s="1"/>
      <c r="TCR363" s="1"/>
      <c r="TCS363" s="1"/>
      <c r="TCT363" s="1"/>
      <c r="TCU363" s="1"/>
      <c r="TCV363" s="1"/>
      <c r="TCW363" s="1"/>
      <c r="TCX363" s="1"/>
      <c r="TCY363" s="1"/>
      <c r="TCZ363" s="1"/>
      <c r="TDA363" s="1"/>
      <c r="TDB363" s="1"/>
      <c r="TDC363" s="1"/>
      <c r="TDD363" s="1"/>
      <c r="TDE363" s="1"/>
      <c r="TDF363" s="1"/>
      <c r="TDG363" s="1"/>
      <c r="TDH363" s="1"/>
      <c r="TDI363" s="1"/>
      <c r="TDJ363" s="1"/>
      <c r="TDK363" s="1"/>
      <c r="TDL363" s="1"/>
      <c r="TDM363" s="1"/>
      <c r="TDN363" s="1"/>
      <c r="TDO363" s="1"/>
      <c r="TDP363" s="1"/>
      <c r="TDQ363" s="1"/>
      <c r="TDR363" s="1"/>
      <c r="TDS363" s="1"/>
      <c r="TDT363" s="1"/>
      <c r="TDU363" s="1"/>
      <c r="TDV363" s="1"/>
      <c r="TDW363" s="1"/>
      <c r="TDX363" s="1"/>
      <c r="TDY363" s="1"/>
      <c r="TDZ363" s="1"/>
      <c r="TEA363" s="1"/>
      <c r="TEB363" s="1"/>
      <c r="TEC363" s="1"/>
      <c r="TED363" s="1"/>
      <c r="TEE363" s="1"/>
      <c r="TEF363" s="1"/>
      <c r="TEG363" s="1"/>
      <c r="TEH363" s="1"/>
      <c r="TEI363" s="1"/>
      <c r="TEJ363" s="1"/>
      <c r="TEK363" s="1"/>
      <c r="TEL363" s="1"/>
      <c r="TEM363" s="1"/>
      <c r="TEN363" s="1"/>
      <c r="TEO363" s="1"/>
      <c r="TEP363" s="1"/>
      <c r="TEQ363" s="1"/>
      <c r="TER363" s="1"/>
      <c r="TES363" s="1"/>
      <c r="TET363" s="1"/>
      <c r="TEU363" s="1"/>
      <c r="TEV363" s="1"/>
      <c r="TEW363" s="1"/>
      <c r="TEX363" s="1"/>
      <c r="TEY363" s="1"/>
      <c r="TEZ363" s="1"/>
      <c r="TFA363" s="1"/>
      <c r="TFB363" s="1"/>
      <c r="TFC363" s="1"/>
      <c r="TFD363" s="1"/>
      <c r="TFE363" s="1"/>
      <c r="TFF363" s="1"/>
      <c r="TFG363" s="1"/>
      <c r="TFH363" s="1"/>
      <c r="TFI363" s="1"/>
      <c r="TFJ363" s="1"/>
      <c r="TFK363" s="1"/>
      <c r="TFL363" s="1"/>
      <c r="TFM363" s="1"/>
      <c r="TFN363" s="1"/>
      <c r="TFO363" s="1"/>
      <c r="TFP363" s="1"/>
      <c r="TFQ363" s="1"/>
      <c r="TFR363" s="1"/>
      <c r="TFS363" s="1"/>
      <c r="TFT363" s="1"/>
      <c r="TFU363" s="1"/>
      <c r="TFV363" s="1"/>
      <c r="TFW363" s="1"/>
      <c r="TFX363" s="1"/>
      <c r="TFY363" s="1"/>
      <c r="TFZ363" s="1"/>
      <c r="TGA363" s="1"/>
      <c r="TGB363" s="1"/>
      <c r="TGC363" s="1"/>
      <c r="TGD363" s="1"/>
      <c r="TGE363" s="1"/>
      <c r="TGF363" s="1"/>
      <c r="TGG363" s="1"/>
      <c r="TGH363" s="1"/>
      <c r="TGI363" s="1"/>
      <c r="TGJ363" s="1"/>
      <c r="TGK363" s="1"/>
      <c r="TGL363" s="1"/>
      <c r="TGM363" s="1"/>
      <c r="TGN363" s="1"/>
      <c r="TGO363" s="1"/>
      <c r="TGP363" s="1"/>
      <c r="TGQ363" s="1"/>
      <c r="TGR363" s="1"/>
      <c r="TGS363" s="1"/>
      <c r="TGT363" s="1"/>
      <c r="TGU363" s="1"/>
      <c r="TGV363" s="1"/>
      <c r="TGW363" s="1"/>
      <c r="TGX363" s="1"/>
      <c r="TGY363" s="1"/>
      <c r="TGZ363" s="1"/>
      <c r="THA363" s="1"/>
      <c r="THB363" s="1"/>
      <c r="THC363" s="1"/>
      <c r="THD363" s="1"/>
      <c r="THE363" s="1"/>
      <c r="THF363" s="1"/>
      <c r="THG363" s="1"/>
      <c r="THH363" s="1"/>
      <c r="THI363" s="1"/>
      <c r="THJ363" s="1"/>
      <c r="THK363" s="1"/>
      <c r="THL363" s="1"/>
      <c r="THM363" s="1"/>
      <c r="THN363" s="1"/>
      <c r="THO363" s="1"/>
      <c r="THP363" s="1"/>
      <c r="THQ363" s="1"/>
      <c r="THR363" s="1"/>
      <c r="THS363" s="1"/>
      <c r="THT363" s="1"/>
      <c r="THU363" s="1"/>
      <c r="THV363" s="1"/>
      <c r="THW363" s="1"/>
      <c r="THX363" s="1"/>
      <c r="THY363" s="1"/>
      <c r="THZ363" s="1"/>
      <c r="TIA363" s="1"/>
      <c r="TIB363" s="1"/>
      <c r="TIC363" s="1"/>
      <c r="TID363" s="1"/>
      <c r="TIE363" s="1"/>
      <c r="TIF363" s="1"/>
      <c r="TIG363" s="1"/>
      <c r="TIH363" s="1"/>
      <c r="TII363" s="1"/>
      <c r="TIJ363" s="1"/>
      <c r="TIK363" s="1"/>
      <c r="TIL363" s="1"/>
      <c r="TIM363" s="1"/>
      <c r="TIN363" s="1"/>
      <c r="TIO363" s="1"/>
      <c r="TIP363" s="1"/>
      <c r="TIQ363" s="1"/>
      <c r="TIR363" s="1"/>
      <c r="TIS363" s="1"/>
      <c r="TIT363" s="1"/>
      <c r="TIU363" s="1"/>
      <c r="TIV363" s="1"/>
      <c r="TIW363" s="1"/>
      <c r="TIX363" s="1"/>
      <c r="TIY363" s="1"/>
      <c r="TIZ363" s="1"/>
      <c r="TJA363" s="1"/>
      <c r="TJB363" s="1"/>
      <c r="TJC363" s="1"/>
      <c r="TJD363" s="1"/>
      <c r="TJE363" s="1"/>
      <c r="TJF363" s="1"/>
      <c r="TJG363" s="1"/>
      <c r="TJH363" s="1"/>
      <c r="TJI363" s="1"/>
      <c r="TJJ363" s="1"/>
      <c r="TJK363" s="1"/>
      <c r="TJL363" s="1"/>
      <c r="TJM363" s="1"/>
      <c r="TJN363" s="1"/>
      <c r="TJO363" s="1"/>
      <c r="TJP363" s="1"/>
      <c r="TJQ363" s="1"/>
      <c r="TJR363" s="1"/>
      <c r="TJS363" s="1"/>
      <c r="TJT363" s="1"/>
      <c r="TJU363" s="1"/>
      <c r="TJV363" s="1"/>
      <c r="TJW363" s="1"/>
      <c r="TJX363" s="1"/>
      <c r="TJY363" s="1"/>
      <c r="TJZ363" s="1"/>
      <c r="TKA363" s="1"/>
      <c r="TKB363" s="1"/>
      <c r="TKC363" s="1"/>
      <c r="TKD363" s="1"/>
      <c r="TKE363" s="1"/>
      <c r="TKF363" s="1"/>
      <c r="TKG363" s="1"/>
      <c r="TKH363" s="1"/>
      <c r="TKI363" s="1"/>
      <c r="TKJ363" s="1"/>
      <c r="TKK363" s="1"/>
      <c r="TKL363" s="1"/>
      <c r="TKM363" s="1"/>
      <c r="TKN363" s="1"/>
      <c r="TKO363" s="1"/>
      <c r="TKP363" s="1"/>
      <c r="TKQ363" s="1"/>
      <c r="TKR363" s="1"/>
      <c r="TKS363" s="1"/>
      <c r="TKT363" s="1"/>
      <c r="TKU363" s="1"/>
      <c r="TKV363" s="1"/>
      <c r="TKW363" s="1"/>
      <c r="TKX363" s="1"/>
      <c r="TKY363" s="1"/>
      <c r="TKZ363" s="1"/>
      <c r="TLA363" s="1"/>
      <c r="TLB363" s="1"/>
      <c r="TLC363" s="1"/>
      <c r="TLD363" s="1"/>
      <c r="TLE363" s="1"/>
      <c r="TLF363" s="1"/>
      <c r="TLG363" s="1"/>
      <c r="TLH363" s="1"/>
      <c r="TLI363" s="1"/>
      <c r="TLJ363" s="1"/>
      <c r="TLK363" s="1"/>
      <c r="TLL363" s="1"/>
      <c r="TLM363" s="1"/>
      <c r="TLN363" s="1"/>
      <c r="TLO363" s="1"/>
      <c r="TLP363" s="1"/>
      <c r="TLQ363" s="1"/>
      <c r="TLR363" s="1"/>
      <c r="TLS363" s="1"/>
      <c r="TLT363" s="1"/>
      <c r="TLU363" s="1"/>
      <c r="TLV363" s="1"/>
      <c r="TLW363" s="1"/>
      <c r="TLX363" s="1"/>
      <c r="TLY363" s="1"/>
      <c r="TLZ363" s="1"/>
      <c r="TMA363" s="1"/>
      <c r="TMB363" s="1"/>
      <c r="TMC363" s="1"/>
      <c r="TMD363" s="1"/>
      <c r="TME363" s="1"/>
      <c r="TMF363" s="1"/>
      <c r="TMG363" s="1"/>
      <c r="TMH363" s="1"/>
      <c r="TMI363" s="1"/>
      <c r="TMJ363" s="1"/>
      <c r="TMK363" s="1"/>
      <c r="TML363" s="1"/>
      <c r="TMM363" s="1"/>
      <c r="TMN363" s="1"/>
      <c r="TMO363" s="1"/>
      <c r="TMP363" s="1"/>
      <c r="TMQ363" s="1"/>
      <c r="TMR363" s="1"/>
      <c r="TMS363" s="1"/>
      <c r="TMT363" s="1"/>
      <c r="TMU363" s="1"/>
      <c r="TMV363" s="1"/>
      <c r="TMW363" s="1"/>
      <c r="TMX363" s="1"/>
      <c r="TMY363" s="1"/>
      <c r="TMZ363" s="1"/>
      <c r="TNA363" s="1"/>
      <c r="TNB363" s="1"/>
      <c r="TNC363" s="1"/>
      <c r="TND363" s="1"/>
      <c r="TNE363" s="1"/>
      <c r="TNF363" s="1"/>
      <c r="TNG363" s="1"/>
      <c r="TNH363" s="1"/>
      <c r="TNI363" s="1"/>
      <c r="TNJ363" s="1"/>
      <c r="TNK363" s="1"/>
      <c r="TNL363" s="1"/>
      <c r="TNM363" s="1"/>
      <c r="TNN363" s="1"/>
      <c r="TNO363" s="1"/>
      <c r="TNP363" s="1"/>
      <c r="TNQ363" s="1"/>
      <c r="TNR363" s="1"/>
      <c r="TNS363" s="1"/>
      <c r="TNT363" s="1"/>
      <c r="TNU363" s="1"/>
      <c r="TNV363" s="1"/>
      <c r="TNW363" s="1"/>
      <c r="TNX363" s="1"/>
      <c r="TNY363" s="1"/>
      <c r="TNZ363" s="1"/>
      <c r="TOA363" s="1"/>
      <c r="TOB363" s="1"/>
      <c r="TOC363" s="1"/>
      <c r="TOD363" s="1"/>
      <c r="TOE363" s="1"/>
      <c r="TOF363" s="1"/>
      <c r="TOG363" s="1"/>
      <c r="TOH363" s="1"/>
      <c r="TOI363" s="1"/>
      <c r="TOJ363" s="1"/>
      <c r="TOK363" s="1"/>
      <c r="TOL363" s="1"/>
      <c r="TOM363" s="1"/>
      <c r="TON363" s="1"/>
      <c r="TOO363" s="1"/>
      <c r="TOP363" s="1"/>
      <c r="TOQ363" s="1"/>
      <c r="TOR363" s="1"/>
      <c r="TOS363" s="1"/>
      <c r="TOT363" s="1"/>
      <c r="TOU363" s="1"/>
      <c r="TOV363" s="1"/>
      <c r="TOW363" s="1"/>
      <c r="TOX363" s="1"/>
      <c r="TOY363" s="1"/>
      <c r="TOZ363" s="1"/>
      <c r="TPA363" s="1"/>
      <c r="TPB363" s="1"/>
      <c r="TPC363" s="1"/>
      <c r="TPD363" s="1"/>
      <c r="TPE363" s="1"/>
      <c r="TPF363" s="1"/>
      <c r="TPG363" s="1"/>
      <c r="TPH363" s="1"/>
      <c r="TPI363" s="1"/>
      <c r="TPJ363" s="1"/>
      <c r="TPK363" s="1"/>
      <c r="TPL363" s="1"/>
      <c r="TPM363" s="1"/>
      <c r="TPN363" s="1"/>
      <c r="TPO363" s="1"/>
      <c r="TPP363" s="1"/>
      <c r="TPQ363" s="1"/>
      <c r="TPR363" s="1"/>
      <c r="TPS363" s="1"/>
      <c r="TPT363" s="1"/>
      <c r="TPU363" s="1"/>
      <c r="TPV363" s="1"/>
      <c r="TPW363" s="1"/>
      <c r="TPX363" s="1"/>
      <c r="TPY363" s="1"/>
      <c r="TPZ363" s="1"/>
      <c r="TQA363" s="1"/>
      <c r="TQB363" s="1"/>
      <c r="TQC363" s="1"/>
      <c r="TQD363" s="1"/>
      <c r="TQE363" s="1"/>
      <c r="TQF363" s="1"/>
      <c r="TQG363" s="1"/>
      <c r="TQH363" s="1"/>
      <c r="TQI363" s="1"/>
      <c r="TQJ363" s="1"/>
      <c r="TQK363" s="1"/>
      <c r="TQL363" s="1"/>
      <c r="TQM363" s="1"/>
      <c r="TQN363" s="1"/>
      <c r="TQO363" s="1"/>
      <c r="TQP363" s="1"/>
      <c r="TQQ363" s="1"/>
      <c r="TQR363" s="1"/>
      <c r="TQS363" s="1"/>
      <c r="TQT363" s="1"/>
      <c r="TQU363" s="1"/>
      <c r="TQV363" s="1"/>
      <c r="TQW363" s="1"/>
      <c r="TQX363" s="1"/>
      <c r="TQY363" s="1"/>
      <c r="TQZ363" s="1"/>
      <c r="TRA363" s="1"/>
      <c r="TRB363" s="1"/>
      <c r="TRC363" s="1"/>
      <c r="TRD363" s="1"/>
      <c r="TRE363" s="1"/>
      <c r="TRF363" s="1"/>
      <c r="TRG363" s="1"/>
      <c r="TRH363" s="1"/>
      <c r="TRI363" s="1"/>
      <c r="TRJ363" s="1"/>
      <c r="TRK363" s="1"/>
      <c r="TRL363" s="1"/>
      <c r="TRM363" s="1"/>
      <c r="TRN363" s="1"/>
      <c r="TRO363" s="1"/>
      <c r="TRP363" s="1"/>
      <c r="TRQ363" s="1"/>
      <c r="TRR363" s="1"/>
      <c r="TRS363" s="1"/>
      <c r="TRT363" s="1"/>
      <c r="TRU363" s="1"/>
      <c r="TRV363" s="1"/>
      <c r="TRW363" s="1"/>
      <c r="TRX363" s="1"/>
      <c r="TRY363" s="1"/>
      <c r="TRZ363" s="1"/>
      <c r="TSA363" s="1"/>
      <c r="TSB363" s="1"/>
      <c r="TSC363" s="1"/>
      <c r="TSD363" s="1"/>
      <c r="TSE363" s="1"/>
      <c r="TSF363" s="1"/>
      <c r="TSG363" s="1"/>
      <c r="TSH363" s="1"/>
      <c r="TSI363" s="1"/>
      <c r="TSJ363" s="1"/>
      <c r="TSK363" s="1"/>
      <c r="TSL363" s="1"/>
      <c r="TSM363" s="1"/>
      <c r="TSN363" s="1"/>
      <c r="TSO363" s="1"/>
      <c r="TSP363" s="1"/>
      <c r="TSQ363" s="1"/>
      <c r="TSR363" s="1"/>
      <c r="TSS363" s="1"/>
      <c r="TST363" s="1"/>
      <c r="TSU363" s="1"/>
      <c r="TSV363" s="1"/>
      <c r="TSW363" s="1"/>
      <c r="TSX363" s="1"/>
      <c r="TSY363" s="1"/>
      <c r="TSZ363" s="1"/>
      <c r="TTA363" s="1"/>
      <c r="TTB363" s="1"/>
      <c r="TTC363" s="1"/>
      <c r="TTD363" s="1"/>
      <c r="TTE363" s="1"/>
      <c r="TTF363" s="1"/>
      <c r="TTG363" s="1"/>
      <c r="TTH363" s="1"/>
      <c r="TTI363" s="1"/>
      <c r="TTJ363" s="1"/>
      <c r="TTK363" s="1"/>
      <c r="TTL363" s="1"/>
      <c r="TTM363" s="1"/>
      <c r="TTN363" s="1"/>
      <c r="TTO363" s="1"/>
      <c r="TTP363" s="1"/>
      <c r="TTQ363" s="1"/>
      <c r="TTR363" s="1"/>
      <c r="TTS363" s="1"/>
      <c r="TTT363" s="1"/>
      <c r="TTU363" s="1"/>
      <c r="TTV363" s="1"/>
      <c r="TTW363" s="1"/>
      <c r="TTX363" s="1"/>
      <c r="TTY363" s="1"/>
      <c r="TTZ363" s="1"/>
      <c r="TUA363" s="1"/>
      <c r="TUB363" s="1"/>
      <c r="TUC363" s="1"/>
      <c r="TUD363" s="1"/>
      <c r="TUE363" s="1"/>
      <c r="TUF363" s="1"/>
      <c r="TUG363" s="1"/>
      <c r="TUH363" s="1"/>
      <c r="TUI363" s="1"/>
      <c r="TUJ363" s="1"/>
      <c r="TUK363" s="1"/>
      <c r="TUL363" s="1"/>
      <c r="TUM363" s="1"/>
      <c r="TUN363" s="1"/>
      <c r="TUO363" s="1"/>
      <c r="TUP363" s="1"/>
      <c r="TUQ363" s="1"/>
      <c r="TUR363" s="1"/>
      <c r="TUS363" s="1"/>
      <c r="TUT363" s="1"/>
      <c r="TUU363" s="1"/>
      <c r="TUV363" s="1"/>
      <c r="TUW363" s="1"/>
      <c r="TUX363" s="1"/>
      <c r="TUY363" s="1"/>
      <c r="TUZ363" s="1"/>
      <c r="TVA363" s="1"/>
      <c r="TVB363" s="1"/>
      <c r="TVC363" s="1"/>
      <c r="TVD363" s="1"/>
      <c r="TVE363" s="1"/>
      <c r="TVF363" s="1"/>
      <c r="TVG363" s="1"/>
      <c r="TVH363" s="1"/>
      <c r="TVI363" s="1"/>
      <c r="TVJ363" s="1"/>
      <c r="TVK363" s="1"/>
      <c r="TVL363" s="1"/>
      <c r="TVM363" s="1"/>
      <c r="TVN363" s="1"/>
      <c r="TVO363" s="1"/>
      <c r="TVP363" s="1"/>
      <c r="TVQ363" s="1"/>
      <c r="TVR363" s="1"/>
      <c r="TVS363" s="1"/>
      <c r="TVT363" s="1"/>
      <c r="TVU363" s="1"/>
      <c r="TVV363" s="1"/>
      <c r="TVW363" s="1"/>
      <c r="TVX363" s="1"/>
      <c r="TVY363" s="1"/>
      <c r="TVZ363" s="1"/>
      <c r="TWA363" s="1"/>
      <c r="TWB363" s="1"/>
      <c r="TWC363" s="1"/>
      <c r="TWD363" s="1"/>
      <c r="TWE363" s="1"/>
      <c r="TWF363" s="1"/>
      <c r="TWG363" s="1"/>
      <c r="TWH363" s="1"/>
      <c r="TWI363" s="1"/>
      <c r="TWJ363" s="1"/>
      <c r="TWK363" s="1"/>
      <c r="TWL363" s="1"/>
      <c r="TWM363" s="1"/>
      <c r="TWN363" s="1"/>
      <c r="TWO363" s="1"/>
      <c r="TWP363" s="1"/>
      <c r="TWQ363" s="1"/>
      <c r="TWR363" s="1"/>
      <c r="TWS363" s="1"/>
      <c r="TWT363" s="1"/>
      <c r="TWU363" s="1"/>
      <c r="TWV363" s="1"/>
      <c r="TWW363" s="1"/>
      <c r="TWX363" s="1"/>
      <c r="TWY363" s="1"/>
      <c r="TWZ363" s="1"/>
      <c r="TXA363" s="1"/>
      <c r="TXB363" s="1"/>
      <c r="TXC363" s="1"/>
      <c r="TXD363" s="1"/>
      <c r="TXE363" s="1"/>
      <c r="TXF363" s="1"/>
      <c r="TXG363" s="1"/>
      <c r="TXH363" s="1"/>
      <c r="TXI363" s="1"/>
      <c r="TXJ363" s="1"/>
      <c r="TXK363" s="1"/>
      <c r="TXL363" s="1"/>
      <c r="TXM363" s="1"/>
      <c r="TXN363" s="1"/>
      <c r="TXO363" s="1"/>
      <c r="TXP363" s="1"/>
      <c r="TXQ363" s="1"/>
      <c r="TXR363" s="1"/>
      <c r="TXS363" s="1"/>
      <c r="TXT363" s="1"/>
      <c r="TXU363" s="1"/>
      <c r="TXV363" s="1"/>
      <c r="TXW363" s="1"/>
      <c r="TXX363" s="1"/>
      <c r="TXY363" s="1"/>
      <c r="TXZ363" s="1"/>
      <c r="TYA363" s="1"/>
      <c r="TYB363" s="1"/>
      <c r="TYC363" s="1"/>
      <c r="TYD363" s="1"/>
      <c r="TYE363" s="1"/>
      <c r="TYF363" s="1"/>
      <c r="TYG363" s="1"/>
      <c r="TYH363" s="1"/>
      <c r="TYI363" s="1"/>
      <c r="TYJ363" s="1"/>
      <c r="TYK363" s="1"/>
      <c r="TYL363" s="1"/>
      <c r="TYM363" s="1"/>
      <c r="TYN363" s="1"/>
      <c r="TYO363" s="1"/>
      <c r="TYP363" s="1"/>
      <c r="TYQ363" s="1"/>
      <c r="TYR363" s="1"/>
      <c r="TYS363" s="1"/>
      <c r="TYT363" s="1"/>
      <c r="TYU363" s="1"/>
      <c r="TYV363" s="1"/>
      <c r="TYW363" s="1"/>
      <c r="TYX363" s="1"/>
      <c r="TYY363" s="1"/>
      <c r="TYZ363" s="1"/>
      <c r="TZA363" s="1"/>
      <c r="TZB363" s="1"/>
      <c r="TZC363" s="1"/>
      <c r="TZD363" s="1"/>
      <c r="TZE363" s="1"/>
      <c r="TZF363" s="1"/>
      <c r="TZG363" s="1"/>
      <c r="TZH363" s="1"/>
      <c r="TZI363" s="1"/>
      <c r="TZJ363" s="1"/>
      <c r="TZK363" s="1"/>
      <c r="TZL363" s="1"/>
      <c r="TZM363" s="1"/>
      <c r="TZN363" s="1"/>
      <c r="TZO363" s="1"/>
      <c r="TZP363" s="1"/>
      <c r="TZQ363" s="1"/>
      <c r="TZR363" s="1"/>
      <c r="TZS363" s="1"/>
      <c r="TZT363" s="1"/>
      <c r="TZU363" s="1"/>
      <c r="TZV363" s="1"/>
      <c r="TZW363" s="1"/>
      <c r="TZX363" s="1"/>
      <c r="TZY363" s="1"/>
      <c r="TZZ363" s="1"/>
      <c r="UAA363" s="1"/>
      <c r="UAB363" s="1"/>
      <c r="UAC363" s="1"/>
      <c r="UAD363" s="1"/>
      <c r="UAE363" s="1"/>
      <c r="UAF363" s="1"/>
      <c r="UAG363" s="1"/>
      <c r="UAH363" s="1"/>
      <c r="UAI363" s="1"/>
      <c r="UAJ363" s="1"/>
      <c r="UAK363" s="1"/>
      <c r="UAL363" s="1"/>
      <c r="UAM363" s="1"/>
      <c r="UAN363" s="1"/>
      <c r="UAO363" s="1"/>
      <c r="UAP363" s="1"/>
      <c r="UAQ363" s="1"/>
      <c r="UAR363" s="1"/>
      <c r="UAS363" s="1"/>
      <c r="UAT363" s="1"/>
      <c r="UAU363" s="1"/>
      <c r="UAV363" s="1"/>
      <c r="UAW363" s="1"/>
      <c r="UAX363" s="1"/>
      <c r="UAY363" s="1"/>
      <c r="UAZ363" s="1"/>
      <c r="UBA363" s="1"/>
      <c r="UBB363" s="1"/>
      <c r="UBC363" s="1"/>
      <c r="UBD363" s="1"/>
      <c r="UBE363" s="1"/>
      <c r="UBF363" s="1"/>
      <c r="UBG363" s="1"/>
      <c r="UBH363" s="1"/>
      <c r="UBI363" s="1"/>
      <c r="UBJ363" s="1"/>
      <c r="UBK363" s="1"/>
      <c r="UBL363" s="1"/>
      <c r="UBM363" s="1"/>
      <c r="UBN363" s="1"/>
      <c r="UBO363" s="1"/>
      <c r="UBP363" s="1"/>
      <c r="UBQ363" s="1"/>
      <c r="UBR363" s="1"/>
      <c r="UBS363" s="1"/>
      <c r="UBT363" s="1"/>
      <c r="UBU363" s="1"/>
      <c r="UBV363" s="1"/>
      <c r="UBW363" s="1"/>
      <c r="UBX363" s="1"/>
      <c r="UBY363" s="1"/>
      <c r="UBZ363" s="1"/>
      <c r="UCA363" s="1"/>
      <c r="UCB363" s="1"/>
      <c r="UCC363" s="1"/>
      <c r="UCD363" s="1"/>
      <c r="UCE363" s="1"/>
      <c r="UCF363" s="1"/>
      <c r="UCG363" s="1"/>
      <c r="UCH363" s="1"/>
      <c r="UCI363" s="1"/>
      <c r="UCJ363" s="1"/>
      <c r="UCK363" s="1"/>
      <c r="UCL363" s="1"/>
      <c r="UCM363" s="1"/>
      <c r="UCN363" s="1"/>
      <c r="UCO363" s="1"/>
      <c r="UCP363" s="1"/>
      <c r="UCQ363" s="1"/>
      <c r="UCR363" s="1"/>
      <c r="UCS363" s="1"/>
      <c r="UCT363" s="1"/>
      <c r="UCU363" s="1"/>
      <c r="UCV363" s="1"/>
      <c r="UCW363" s="1"/>
      <c r="UCX363" s="1"/>
      <c r="UCY363" s="1"/>
      <c r="UCZ363" s="1"/>
      <c r="UDA363" s="1"/>
      <c r="UDB363" s="1"/>
      <c r="UDC363" s="1"/>
      <c r="UDD363" s="1"/>
      <c r="UDE363" s="1"/>
      <c r="UDF363" s="1"/>
      <c r="UDG363" s="1"/>
      <c r="UDH363" s="1"/>
      <c r="UDI363" s="1"/>
      <c r="UDJ363" s="1"/>
      <c r="UDK363" s="1"/>
      <c r="UDL363" s="1"/>
      <c r="UDM363" s="1"/>
      <c r="UDN363" s="1"/>
      <c r="UDO363" s="1"/>
      <c r="UDP363" s="1"/>
      <c r="UDQ363" s="1"/>
      <c r="UDR363" s="1"/>
      <c r="UDS363" s="1"/>
      <c r="UDT363" s="1"/>
      <c r="UDU363" s="1"/>
      <c r="UDV363" s="1"/>
      <c r="UDW363" s="1"/>
      <c r="UDX363" s="1"/>
      <c r="UDY363" s="1"/>
      <c r="UDZ363" s="1"/>
      <c r="UEA363" s="1"/>
      <c r="UEB363" s="1"/>
      <c r="UEC363" s="1"/>
      <c r="UED363" s="1"/>
      <c r="UEE363" s="1"/>
      <c r="UEF363" s="1"/>
      <c r="UEG363" s="1"/>
      <c r="UEH363" s="1"/>
      <c r="UEI363" s="1"/>
      <c r="UEJ363" s="1"/>
      <c r="UEK363" s="1"/>
      <c r="UEL363" s="1"/>
      <c r="UEM363" s="1"/>
      <c r="UEN363" s="1"/>
      <c r="UEO363" s="1"/>
      <c r="UEP363" s="1"/>
      <c r="UEQ363" s="1"/>
      <c r="UER363" s="1"/>
      <c r="UES363" s="1"/>
      <c r="UET363" s="1"/>
      <c r="UEU363" s="1"/>
      <c r="UEV363" s="1"/>
      <c r="UEW363" s="1"/>
      <c r="UEX363" s="1"/>
      <c r="UEY363" s="1"/>
      <c r="UEZ363" s="1"/>
      <c r="UFA363" s="1"/>
      <c r="UFB363" s="1"/>
      <c r="UFC363" s="1"/>
      <c r="UFD363" s="1"/>
      <c r="UFE363" s="1"/>
      <c r="UFF363" s="1"/>
      <c r="UFG363" s="1"/>
      <c r="UFH363" s="1"/>
      <c r="UFI363" s="1"/>
      <c r="UFJ363" s="1"/>
      <c r="UFK363" s="1"/>
      <c r="UFL363" s="1"/>
      <c r="UFM363" s="1"/>
      <c r="UFN363" s="1"/>
      <c r="UFO363" s="1"/>
      <c r="UFP363" s="1"/>
      <c r="UFQ363" s="1"/>
      <c r="UFR363" s="1"/>
      <c r="UFS363" s="1"/>
      <c r="UFT363" s="1"/>
      <c r="UFU363" s="1"/>
      <c r="UFV363" s="1"/>
      <c r="UFW363" s="1"/>
      <c r="UFX363" s="1"/>
      <c r="UFY363" s="1"/>
      <c r="UFZ363" s="1"/>
      <c r="UGA363" s="1"/>
      <c r="UGB363" s="1"/>
      <c r="UGC363" s="1"/>
      <c r="UGD363" s="1"/>
      <c r="UGE363" s="1"/>
      <c r="UGF363" s="1"/>
      <c r="UGG363" s="1"/>
      <c r="UGH363" s="1"/>
      <c r="UGI363" s="1"/>
      <c r="UGJ363" s="1"/>
      <c r="UGK363" s="1"/>
      <c r="UGL363" s="1"/>
      <c r="UGM363" s="1"/>
      <c r="UGN363" s="1"/>
      <c r="UGO363" s="1"/>
      <c r="UGP363" s="1"/>
      <c r="UGQ363" s="1"/>
      <c r="UGR363" s="1"/>
      <c r="UGS363" s="1"/>
      <c r="UGT363" s="1"/>
      <c r="UGU363" s="1"/>
      <c r="UGV363" s="1"/>
      <c r="UGW363" s="1"/>
      <c r="UGX363" s="1"/>
      <c r="UGY363" s="1"/>
      <c r="UGZ363" s="1"/>
      <c r="UHA363" s="1"/>
      <c r="UHB363" s="1"/>
      <c r="UHC363" s="1"/>
      <c r="UHD363" s="1"/>
      <c r="UHE363" s="1"/>
      <c r="UHF363" s="1"/>
      <c r="UHG363" s="1"/>
      <c r="UHH363" s="1"/>
      <c r="UHI363" s="1"/>
      <c r="UHJ363" s="1"/>
      <c r="UHK363" s="1"/>
      <c r="UHL363" s="1"/>
      <c r="UHM363" s="1"/>
      <c r="UHN363" s="1"/>
      <c r="UHO363" s="1"/>
      <c r="UHP363" s="1"/>
      <c r="UHQ363" s="1"/>
      <c r="UHR363" s="1"/>
      <c r="UHS363" s="1"/>
      <c r="UHT363" s="1"/>
      <c r="UHU363" s="1"/>
      <c r="UHV363" s="1"/>
      <c r="UHW363" s="1"/>
      <c r="UHX363" s="1"/>
      <c r="UHY363" s="1"/>
      <c r="UHZ363" s="1"/>
      <c r="UIA363" s="1"/>
      <c r="UIB363" s="1"/>
      <c r="UIC363" s="1"/>
      <c r="UID363" s="1"/>
      <c r="UIE363" s="1"/>
      <c r="UIF363" s="1"/>
      <c r="UIG363" s="1"/>
      <c r="UIH363" s="1"/>
      <c r="UII363" s="1"/>
      <c r="UIJ363" s="1"/>
      <c r="UIK363" s="1"/>
      <c r="UIL363" s="1"/>
      <c r="UIM363" s="1"/>
      <c r="UIN363" s="1"/>
      <c r="UIO363" s="1"/>
      <c r="UIP363" s="1"/>
      <c r="UIQ363" s="1"/>
      <c r="UIR363" s="1"/>
      <c r="UIS363" s="1"/>
      <c r="UIT363" s="1"/>
      <c r="UIU363" s="1"/>
      <c r="UIV363" s="1"/>
      <c r="UIW363" s="1"/>
      <c r="UIX363" s="1"/>
      <c r="UIY363" s="1"/>
      <c r="UIZ363" s="1"/>
      <c r="UJA363" s="1"/>
      <c r="UJB363" s="1"/>
      <c r="UJC363" s="1"/>
      <c r="UJD363" s="1"/>
      <c r="UJE363" s="1"/>
      <c r="UJF363" s="1"/>
      <c r="UJG363" s="1"/>
      <c r="UJH363" s="1"/>
      <c r="UJI363" s="1"/>
      <c r="UJJ363" s="1"/>
      <c r="UJK363" s="1"/>
      <c r="UJL363" s="1"/>
      <c r="UJM363" s="1"/>
      <c r="UJN363" s="1"/>
      <c r="UJO363" s="1"/>
      <c r="UJP363" s="1"/>
      <c r="UJQ363" s="1"/>
      <c r="UJR363" s="1"/>
      <c r="UJS363" s="1"/>
      <c r="UJT363" s="1"/>
      <c r="UJU363" s="1"/>
      <c r="UJV363" s="1"/>
      <c r="UJW363" s="1"/>
      <c r="UJX363" s="1"/>
      <c r="UJY363" s="1"/>
      <c r="UJZ363" s="1"/>
      <c r="UKA363" s="1"/>
      <c r="UKB363" s="1"/>
      <c r="UKC363" s="1"/>
      <c r="UKD363" s="1"/>
      <c r="UKE363" s="1"/>
      <c r="UKF363" s="1"/>
      <c r="UKG363" s="1"/>
      <c r="UKH363" s="1"/>
      <c r="UKI363" s="1"/>
      <c r="UKJ363" s="1"/>
      <c r="UKK363" s="1"/>
      <c r="UKL363" s="1"/>
      <c r="UKM363" s="1"/>
      <c r="UKN363" s="1"/>
      <c r="UKO363" s="1"/>
      <c r="UKP363" s="1"/>
      <c r="UKQ363" s="1"/>
      <c r="UKR363" s="1"/>
      <c r="UKS363" s="1"/>
      <c r="UKT363" s="1"/>
      <c r="UKU363" s="1"/>
      <c r="UKV363" s="1"/>
      <c r="UKW363" s="1"/>
      <c r="UKX363" s="1"/>
      <c r="UKY363" s="1"/>
      <c r="UKZ363" s="1"/>
      <c r="ULA363" s="1"/>
      <c r="ULB363" s="1"/>
      <c r="ULC363" s="1"/>
      <c r="ULD363" s="1"/>
      <c r="ULE363" s="1"/>
      <c r="ULF363" s="1"/>
      <c r="ULG363" s="1"/>
      <c r="ULH363" s="1"/>
      <c r="ULI363" s="1"/>
      <c r="ULJ363" s="1"/>
      <c r="ULK363" s="1"/>
      <c r="ULL363" s="1"/>
      <c r="ULM363" s="1"/>
      <c r="ULN363" s="1"/>
      <c r="ULO363" s="1"/>
      <c r="ULP363" s="1"/>
      <c r="ULQ363" s="1"/>
      <c r="ULR363" s="1"/>
      <c r="ULS363" s="1"/>
      <c r="ULT363" s="1"/>
      <c r="ULU363" s="1"/>
      <c r="ULV363" s="1"/>
      <c r="ULW363" s="1"/>
      <c r="ULX363" s="1"/>
      <c r="ULY363" s="1"/>
      <c r="ULZ363" s="1"/>
      <c r="UMA363" s="1"/>
      <c r="UMB363" s="1"/>
      <c r="UMC363" s="1"/>
      <c r="UMD363" s="1"/>
      <c r="UME363" s="1"/>
      <c r="UMF363" s="1"/>
      <c r="UMG363" s="1"/>
      <c r="UMH363" s="1"/>
      <c r="UMI363" s="1"/>
      <c r="UMJ363" s="1"/>
      <c r="UMK363" s="1"/>
      <c r="UML363" s="1"/>
      <c r="UMM363" s="1"/>
      <c r="UMN363" s="1"/>
      <c r="UMO363" s="1"/>
      <c r="UMP363" s="1"/>
      <c r="UMQ363" s="1"/>
      <c r="UMR363" s="1"/>
      <c r="UMS363" s="1"/>
      <c r="UMT363" s="1"/>
      <c r="UMU363" s="1"/>
      <c r="UMV363" s="1"/>
      <c r="UMW363" s="1"/>
      <c r="UMX363" s="1"/>
      <c r="UMY363" s="1"/>
      <c r="UMZ363" s="1"/>
      <c r="UNA363" s="1"/>
      <c r="UNB363" s="1"/>
      <c r="UNC363" s="1"/>
      <c r="UND363" s="1"/>
      <c r="UNE363" s="1"/>
      <c r="UNF363" s="1"/>
      <c r="UNG363" s="1"/>
      <c r="UNH363" s="1"/>
      <c r="UNI363" s="1"/>
      <c r="UNJ363" s="1"/>
      <c r="UNK363" s="1"/>
      <c r="UNL363" s="1"/>
      <c r="UNM363" s="1"/>
      <c r="UNN363" s="1"/>
      <c r="UNO363" s="1"/>
      <c r="UNP363" s="1"/>
      <c r="UNQ363" s="1"/>
      <c r="UNR363" s="1"/>
      <c r="UNS363" s="1"/>
      <c r="UNT363" s="1"/>
      <c r="UNU363" s="1"/>
      <c r="UNV363" s="1"/>
      <c r="UNW363" s="1"/>
      <c r="UNX363" s="1"/>
      <c r="UNY363" s="1"/>
      <c r="UNZ363" s="1"/>
      <c r="UOA363" s="1"/>
      <c r="UOB363" s="1"/>
      <c r="UOC363" s="1"/>
      <c r="UOD363" s="1"/>
      <c r="UOE363" s="1"/>
      <c r="UOF363" s="1"/>
      <c r="UOG363" s="1"/>
      <c r="UOH363" s="1"/>
      <c r="UOI363" s="1"/>
      <c r="UOJ363" s="1"/>
      <c r="UOK363" s="1"/>
      <c r="UOL363" s="1"/>
      <c r="UOM363" s="1"/>
      <c r="UON363" s="1"/>
      <c r="UOO363" s="1"/>
      <c r="UOP363" s="1"/>
      <c r="UOQ363" s="1"/>
      <c r="UOR363" s="1"/>
      <c r="UOS363" s="1"/>
      <c r="UOT363" s="1"/>
      <c r="UOU363" s="1"/>
      <c r="UOV363" s="1"/>
      <c r="UOW363" s="1"/>
      <c r="UOX363" s="1"/>
      <c r="UOY363" s="1"/>
      <c r="UOZ363" s="1"/>
      <c r="UPA363" s="1"/>
      <c r="UPB363" s="1"/>
      <c r="UPC363" s="1"/>
      <c r="UPD363" s="1"/>
      <c r="UPE363" s="1"/>
      <c r="UPF363" s="1"/>
      <c r="UPG363" s="1"/>
      <c r="UPH363" s="1"/>
      <c r="UPI363" s="1"/>
      <c r="UPJ363" s="1"/>
      <c r="UPK363" s="1"/>
      <c r="UPL363" s="1"/>
      <c r="UPM363" s="1"/>
      <c r="UPN363" s="1"/>
      <c r="UPO363" s="1"/>
      <c r="UPP363" s="1"/>
      <c r="UPQ363" s="1"/>
      <c r="UPR363" s="1"/>
      <c r="UPS363" s="1"/>
      <c r="UPT363" s="1"/>
      <c r="UPU363" s="1"/>
      <c r="UPV363" s="1"/>
      <c r="UPW363" s="1"/>
      <c r="UPX363" s="1"/>
      <c r="UPY363" s="1"/>
      <c r="UPZ363" s="1"/>
      <c r="UQA363" s="1"/>
      <c r="UQB363" s="1"/>
      <c r="UQC363" s="1"/>
      <c r="UQD363" s="1"/>
      <c r="UQE363" s="1"/>
      <c r="UQF363" s="1"/>
      <c r="UQG363" s="1"/>
      <c r="UQH363" s="1"/>
      <c r="UQI363" s="1"/>
      <c r="UQJ363" s="1"/>
      <c r="UQK363" s="1"/>
      <c r="UQL363" s="1"/>
      <c r="UQM363" s="1"/>
      <c r="UQN363" s="1"/>
      <c r="UQO363" s="1"/>
      <c r="UQP363" s="1"/>
      <c r="UQQ363" s="1"/>
      <c r="UQR363" s="1"/>
      <c r="UQS363" s="1"/>
      <c r="UQT363" s="1"/>
      <c r="UQU363" s="1"/>
      <c r="UQV363" s="1"/>
      <c r="UQW363" s="1"/>
      <c r="UQX363" s="1"/>
      <c r="UQY363" s="1"/>
      <c r="UQZ363" s="1"/>
      <c r="URA363" s="1"/>
      <c r="URB363" s="1"/>
      <c r="URC363" s="1"/>
      <c r="URD363" s="1"/>
      <c r="URE363" s="1"/>
      <c r="URF363" s="1"/>
      <c r="URG363" s="1"/>
      <c r="URH363" s="1"/>
      <c r="URI363" s="1"/>
      <c r="URJ363" s="1"/>
      <c r="URK363" s="1"/>
      <c r="URL363" s="1"/>
      <c r="URM363" s="1"/>
      <c r="URN363" s="1"/>
      <c r="URO363" s="1"/>
      <c r="URP363" s="1"/>
      <c r="URQ363" s="1"/>
      <c r="URR363" s="1"/>
      <c r="URS363" s="1"/>
      <c r="URT363" s="1"/>
      <c r="URU363" s="1"/>
      <c r="URV363" s="1"/>
      <c r="URW363" s="1"/>
      <c r="URX363" s="1"/>
      <c r="URY363" s="1"/>
      <c r="URZ363" s="1"/>
      <c r="USA363" s="1"/>
      <c r="USB363" s="1"/>
      <c r="USC363" s="1"/>
      <c r="USD363" s="1"/>
      <c r="USE363" s="1"/>
      <c r="USF363" s="1"/>
      <c r="USG363" s="1"/>
      <c r="USH363" s="1"/>
      <c r="USI363" s="1"/>
      <c r="USJ363" s="1"/>
      <c r="USK363" s="1"/>
      <c r="USL363" s="1"/>
      <c r="USM363" s="1"/>
      <c r="USN363" s="1"/>
      <c r="USO363" s="1"/>
      <c r="USP363" s="1"/>
      <c r="USQ363" s="1"/>
      <c r="USR363" s="1"/>
      <c r="USS363" s="1"/>
      <c r="UST363" s="1"/>
      <c r="USU363" s="1"/>
      <c r="USV363" s="1"/>
      <c r="USW363" s="1"/>
      <c r="USX363" s="1"/>
      <c r="USY363" s="1"/>
      <c r="USZ363" s="1"/>
      <c r="UTA363" s="1"/>
      <c r="UTB363" s="1"/>
      <c r="UTC363" s="1"/>
      <c r="UTD363" s="1"/>
      <c r="UTE363" s="1"/>
      <c r="UTF363" s="1"/>
      <c r="UTG363" s="1"/>
      <c r="UTH363" s="1"/>
      <c r="UTI363" s="1"/>
      <c r="UTJ363" s="1"/>
      <c r="UTK363" s="1"/>
      <c r="UTL363" s="1"/>
      <c r="UTM363" s="1"/>
      <c r="UTN363" s="1"/>
      <c r="UTO363" s="1"/>
      <c r="UTP363" s="1"/>
      <c r="UTQ363" s="1"/>
      <c r="UTR363" s="1"/>
      <c r="UTS363" s="1"/>
      <c r="UTT363" s="1"/>
      <c r="UTU363" s="1"/>
      <c r="UTV363" s="1"/>
      <c r="UTW363" s="1"/>
      <c r="UTX363" s="1"/>
      <c r="UTY363" s="1"/>
      <c r="UTZ363" s="1"/>
      <c r="UUA363" s="1"/>
      <c r="UUB363" s="1"/>
      <c r="UUC363" s="1"/>
      <c r="UUD363" s="1"/>
      <c r="UUE363" s="1"/>
      <c r="UUF363" s="1"/>
      <c r="UUG363" s="1"/>
      <c r="UUH363" s="1"/>
      <c r="UUI363" s="1"/>
      <c r="UUJ363" s="1"/>
      <c r="UUK363" s="1"/>
      <c r="UUL363" s="1"/>
      <c r="UUM363" s="1"/>
      <c r="UUN363" s="1"/>
      <c r="UUO363" s="1"/>
      <c r="UUP363" s="1"/>
      <c r="UUQ363" s="1"/>
      <c r="UUR363" s="1"/>
      <c r="UUS363" s="1"/>
      <c r="UUT363" s="1"/>
      <c r="UUU363" s="1"/>
      <c r="UUV363" s="1"/>
      <c r="UUW363" s="1"/>
      <c r="UUX363" s="1"/>
      <c r="UUY363" s="1"/>
      <c r="UUZ363" s="1"/>
      <c r="UVA363" s="1"/>
      <c r="UVB363" s="1"/>
      <c r="UVC363" s="1"/>
      <c r="UVD363" s="1"/>
      <c r="UVE363" s="1"/>
      <c r="UVF363" s="1"/>
      <c r="UVG363" s="1"/>
      <c r="UVH363" s="1"/>
      <c r="UVI363" s="1"/>
      <c r="UVJ363" s="1"/>
      <c r="UVK363" s="1"/>
      <c r="UVL363" s="1"/>
      <c r="UVM363" s="1"/>
      <c r="UVN363" s="1"/>
      <c r="UVO363" s="1"/>
      <c r="UVP363" s="1"/>
      <c r="UVQ363" s="1"/>
      <c r="UVR363" s="1"/>
      <c r="UVS363" s="1"/>
      <c r="UVT363" s="1"/>
      <c r="UVU363" s="1"/>
      <c r="UVV363" s="1"/>
      <c r="UVW363" s="1"/>
      <c r="UVX363" s="1"/>
      <c r="UVY363" s="1"/>
      <c r="UVZ363" s="1"/>
      <c r="UWA363" s="1"/>
      <c r="UWB363" s="1"/>
      <c r="UWC363" s="1"/>
      <c r="UWD363" s="1"/>
      <c r="UWE363" s="1"/>
      <c r="UWF363" s="1"/>
      <c r="UWG363" s="1"/>
      <c r="UWH363" s="1"/>
      <c r="UWI363" s="1"/>
      <c r="UWJ363" s="1"/>
      <c r="UWK363" s="1"/>
      <c r="UWL363" s="1"/>
      <c r="UWM363" s="1"/>
      <c r="UWN363" s="1"/>
      <c r="UWO363" s="1"/>
      <c r="UWP363" s="1"/>
      <c r="UWQ363" s="1"/>
      <c r="UWR363" s="1"/>
      <c r="UWS363" s="1"/>
      <c r="UWT363" s="1"/>
      <c r="UWU363" s="1"/>
      <c r="UWV363" s="1"/>
      <c r="UWW363" s="1"/>
      <c r="UWX363" s="1"/>
      <c r="UWY363" s="1"/>
      <c r="UWZ363" s="1"/>
      <c r="UXA363" s="1"/>
      <c r="UXB363" s="1"/>
      <c r="UXC363" s="1"/>
      <c r="UXD363" s="1"/>
      <c r="UXE363" s="1"/>
      <c r="UXF363" s="1"/>
      <c r="UXG363" s="1"/>
      <c r="UXH363" s="1"/>
      <c r="UXI363" s="1"/>
      <c r="UXJ363" s="1"/>
      <c r="UXK363" s="1"/>
      <c r="UXL363" s="1"/>
      <c r="UXM363" s="1"/>
      <c r="UXN363" s="1"/>
      <c r="UXO363" s="1"/>
      <c r="UXP363" s="1"/>
      <c r="UXQ363" s="1"/>
      <c r="UXR363" s="1"/>
      <c r="UXS363" s="1"/>
      <c r="UXT363" s="1"/>
      <c r="UXU363" s="1"/>
      <c r="UXV363" s="1"/>
      <c r="UXW363" s="1"/>
      <c r="UXX363" s="1"/>
      <c r="UXY363" s="1"/>
      <c r="UXZ363" s="1"/>
      <c r="UYA363" s="1"/>
      <c r="UYB363" s="1"/>
      <c r="UYC363" s="1"/>
      <c r="UYD363" s="1"/>
      <c r="UYE363" s="1"/>
      <c r="UYF363" s="1"/>
      <c r="UYG363" s="1"/>
      <c r="UYH363" s="1"/>
      <c r="UYI363" s="1"/>
      <c r="UYJ363" s="1"/>
      <c r="UYK363" s="1"/>
      <c r="UYL363" s="1"/>
      <c r="UYM363" s="1"/>
      <c r="UYN363" s="1"/>
      <c r="UYO363" s="1"/>
      <c r="UYP363" s="1"/>
      <c r="UYQ363" s="1"/>
      <c r="UYR363" s="1"/>
      <c r="UYS363" s="1"/>
      <c r="UYT363" s="1"/>
      <c r="UYU363" s="1"/>
      <c r="UYV363" s="1"/>
      <c r="UYW363" s="1"/>
      <c r="UYX363" s="1"/>
      <c r="UYY363" s="1"/>
      <c r="UYZ363" s="1"/>
      <c r="UZA363" s="1"/>
      <c r="UZB363" s="1"/>
      <c r="UZC363" s="1"/>
      <c r="UZD363" s="1"/>
      <c r="UZE363" s="1"/>
      <c r="UZF363" s="1"/>
      <c r="UZG363" s="1"/>
      <c r="UZH363" s="1"/>
      <c r="UZI363" s="1"/>
      <c r="UZJ363" s="1"/>
      <c r="UZK363" s="1"/>
      <c r="UZL363" s="1"/>
      <c r="UZM363" s="1"/>
      <c r="UZN363" s="1"/>
      <c r="UZO363" s="1"/>
      <c r="UZP363" s="1"/>
      <c r="UZQ363" s="1"/>
      <c r="UZR363" s="1"/>
      <c r="UZS363" s="1"/>
      <c r="UZT363" s="1"/>
      <c r="UZU363" s="1"/>
      <c r="UZV363" s="1"/>
      <c r="UZW363" s="1"/>
      <c r="UZX363" s="1"/>
      <c r="UZY363" s="1"/>
      <c r="UZZ363" s="1"/>
      <c r="VAA363" s="1"/>
      <c r="VAB363" s="1"/>
      <c r="VAC363" s="1"/>
      <c r="VAD363" s="1"/>
      <c r="VAE363" s="1"/>
      <c r="VAF363" s="1"/>
      <c r="VAG363" s="1"/>
      <c r="VAH363" s="1"/>
      <c r="VAI363" s="1"/>
      <c r="VAJ363" s="1"/>
      <c r="VAK363" s="1"/>
      <c r="VAL363" s="1"/>
      <c r="VAM363" s="1"/>
      <c r="VAN363" s="1"/>
      <c r="VAO363" s="1"/>
      <c r="VAP363" s="1"/>
      <c r="VAQ363" s="1"/>
      <c r="VAR363" s="1"/>
      <c r="VAS363" s="1"/>
      <c r="VAT363" s="1"/>
      <c r="VAU363" s="1"/>
      <c r="VAV363" s="1"/>
      <c r="VAW363" s="1"/>
      <c r="VAX363" s="1"/>
      <c r="VAY363" s="1"/>
      <c r="VAZ363" s="1"/>
      <c r="VBA363" s="1"/>
      <c r="VBB363" s="1"/>
      <c r="VBC363" s="1"/>
      <c r="VBD363" s="1"/>
      <c r="VBE363" s="1"/>
      <c r="VBF363" s="1"/>
      <c r="VBG363" s="1"/>
      <c r="VBH363" s="1"/>
      <c r="VBI363" s="1"/>
      <c r="VBJ363" s="1"/>
      <c r="VBK363" s="1"/>
      <c r="VBL363" s="1"/>
      <c r="VBM363" s="1"/>
      <c r="VBN363" s="1"/>
      <c r="VBO363" s="1"/>
      <c r="VBP363" s="1"/>
      <c r="VBQ363" s="1"/>
      <c r="VBR363" s="1"/>
      <c r="VBS363" s="1"/>
      <c r="VBT363" s="1"/>
      <c r="VBU363" s="1"/>
      <c r="VBV363" s="1"/>
      <c r="VBW363" s="1"/>
      <c r="VBX363" s="1"/>
      <c r="VBY363" s="1"/>
      <c r="VBZ363" s="1"/>
      <c r="VCA363" s="1"/>
      <c r="VCB363" s="1"/>
      <c r="VCC363" s="1"/>
      <c r="VCD363" s="1"/>
      <c r="VCE363" s="1"/>
      <c r="VCF363" s="1"/>
      <c r="VCG363" s="1"/>
      <c r="VCH363" s="1"/>
      <c r="VCI363" s="1"/>
      <c r="VCJ363" s="1"/>
      <c r="VCK363" s="1"/>
      <c r="VCL363" s="1"/>
      <c r="VCM363" s="1"/>
      <c r="VCN363" s="1"/>
      <c r="VCO363" s="1"/>
      <c r="VCP363" s="1"/>
      <c r="VCQ363" s="1"/>
      <c r="VCR363" s="1"/>
      <c r="VCS363" s="1"/>
      <c r="VCT363" s="1"/>
      <c r="VCU363" s="1"/>
      <c r="VCV363" s="1"/>
      <c r="VCW363" s="1"/>
      <c r="VCX363" s="1"/>
      <c r="VCY363" s="1"/>
      <c r="VCZ363" s="1"/>
      <c r="VDA363" s="1"/>
      <c r="VDB363" s="1"/>
      <c r="VDC363" s="1"/>
      <c r="VDD363" s="1"/>
      <c r="VDE363" s="1"/>
      <c r="VDF363" s="1"/>
      <c r="VDG363" s="1"/>
      <c r="VDH363" s="1"/>
      <c r="VDI363" s="1"/>
      <c r="VDJ363" s="1"/>
      <c r="VDK363" s="1"/>
      <c r="VDL363" s="1"/>
      <c r="VDM363" s="1"/>
      <c r="VDN363" s="1"/>
      <c r="VDO363" s="1"/>
      <c r="VDP363" s="1"/>
      <c r="VDQ363" s="1"/>
      <c r="VDR363" s="1"/>
      <c r="VDS363" s="1"/>
      <c r="VDT363" s="1"/>
      <c r="VDU363" s="1"/>
      <c r="VDV363" s="1"/>
      <c r="VDW363" s="1"/>
      <c r="VDX363" s="1"/>
      <c r="VDY363" s="1"/>
      <c r="VDZ363" s="1"/>
      <c r="VEA363" s="1"/>
      <c r="VEB363" s="1"/>
      <c r="VEC363" s="1"/>
      <c r="VED363" s="1"/>
      <c r="VEE363" s="1"/>
      <c r="VEF363" s="1"/>
      <c r="VEG363" s="1"/>
      <c r="VEH363" s="1"/>
      <c r="VEI363" s="1"/>
      <c r="VEJ363" s="1"/>
      <c r="VEK363" s="1"/>
      <c r="VEL363" s="1"/>
      <c r="VEM363" s="1"/>
      <c r="VEN363" s="1"/>
      <c r="VEO363" s="1"/>
      <c r="VEP363" s="1"/>
      <c r="VEQ363" s="1"/>
      <c r="VER363" s="1"/>
      <c r="VES363" s="1"/>
      <c r="VET363" s="1"/>
      <c r="VEU363" s="1"/>
      <c r="VEV363" s="1"/>
      <c r="VEW363" s="1"/>
      <c r="VEX363" s="1"/>
      <c r="VEY363" s="1"/>
      <c r="VEZ363" s="1"/>
      <c r="VFA363" s="1"/>
      <c r="VFB363" s="1"/>
      <c r="VFC363" s="1"/>
      <c r="VFD363" s="1"/>
      <c r="VFE363" s="1"/>
      <c r="VFF363" s="1"/>
      <c r="VFG363" s="1"/>
      <c r="VFH363" s="1"/>
      <c r="VFI363" s="1"/>
      <c r="VFJ363" s="1"/>
      <c r="VFK363" s="1"/>
      <c r="VFL363" s="1"/>
      <c r="VFM363" s="1"/>
      <c r="VFN363" s="1"/>
      <c r="VFO363" s="1"/>
      <c r="VFP363" s="1"/>
      <c r="VFQ363" s="1"/>
      <c r="VFR363" s="1"/>
      <c r="VFS363" s="1"/>
      <c r="VFT363" s="1"/>
      <c r="VFU363" s="1"/>
      <c r="VFV363" s="1"/>
      <c r="VFW363" s="1"/>
      <c r="VFX363" s="1"/>
      <c r="VFY363" s="1"/>
      <c r="VFZ363" s="1"/>
      <c r="VGA363" s="1"/>
      <c r="VGB363" s="1"/>
      <c r="VGC363" s="1"/>
      <c r="VGD363" s="1"/>
      <c r="VGE363" s="1"/>
      <c r="VGF363" s="1"/>
      <c r="VGG363" s="1"/>
      <c r="VGH363" s="1"/>
      <c r="VGI363" s="1"/>
      <c r="VGJ363" s="1"/>
      <c r="VGK363" s="1"/>
      <c r="VGL363" s="1"/>
      <c r="VGM363" s="1"/>
      <c r="VGN363" s="1"/>
      <c r="VGO363" s="1"/>
      <c r="VGP363" s="1"/>
      <c r="VGQ363" s="1"/>
      <c r="VGR363" s="1"/>
      <c r="VGS363" s="1"/>
      <c r="VGT363" s="1"/>
      <c r="VGU363" s="1"/>
      <c r="VGV363" s="1"/>
      <c r="VGW363" s="1"/>
      <c r="VGX363" s="1"/>
      <c r="VGY363" s="1"/>
      <c r="VGZ363" s="1"/>
      <c r="VHA363" s="1"/>
      <c r="VHB363" s="1"/>
      <c r="VHC363" s="1"/>
      <c r="VHD363" s="1"/>
      <c r="VHE363" s="1"/>
      <c r="VHF363" s="1"/>
      <c r="VHG363" s="1"/>
      <c r="VHH363" s="1"/>
      <c r="VHI363" s="1"/>
      <c r="VHJ363" s="1"/>
      <c r="VHK363" s="1"/>
      <c r="VHL363" s="1"/>
      <c r="VHM363" s="1"/>
      <c r="VHN363" s="1"/>
      <c r="VHO363" s="1"/>
      <c r="VHP363" s="1"/>
      <c r="VHQ363" s="1"/>
      <c r="VHR363" s="1"/>
      <c r="VHS363" s="1"/>
      <c r="VHT363" s="1"/>
      <c r="VHU363" s="1"/>
      <c r="VHV363" s="1"/>
      <c r="VHW363" s="1"/>
      <c r="VHX363" s="1"/>
      <c r="VHY363" s="1"/>
      <c r="VHZ363" s="1"/>
      <c r="VIA363" s="1"/>
      <c r="VIB363" s="1"/>
      <c r="VIC363" s="1"/>
      <c r="VID363" s="1"/>
      <c r="VIE363" s="1"/>
      <c r="VIF363" s="1"/>
      <c r="VIG363" s="1"/>
      <c r="VIH363" s="1"/>
      <c r="VII363" s="1"/>
      <c r="VIJ363" s="1"/>
      <c r="VIK363" s="1"/>
      <c r="VIL363" s="1"/>
      <c r="VIM363" s="1"/>
      <c r="VIN363" s="1"/>
      <c r="VIO363" s="1"/>
      <c r="VIP363" s="1"/>
      <c r="VIQ363" s="1"/>
      <c r="VIR363" s="1"/>
      <c r="VIS363" s="1"/>
      <c r="VIT363" s="1"/>
      <c r="VIU363" s="1"/>
      <c r="VIV363" s="1"/>
      <c r="VIW363" s="1"/>
      <c r="VIX363" s="1"/>
      <c r="VIY363" s="1"/>
      <c r="VIZ363" s="1"/>
      <c r="VJA363" s="1"/>
      <c r="VJB363" s="1"/>
      <c r="VJC363" s="1"/>
      <c r="VJD363" s="1"/>
      <c r="VJE363" s="1"/>
      <c r="VJF363" s="1"/>
      <c r="VJG363" s="1"/>
      <c r="VJH363" s="1"/>
      <c r="VJI363" s="1"/>
      <c r="VJJ363" s="1"/>
      <c r="VJK363" s="1"/>
      <c r="VJL363" s="1"/>
      <c r="VJM363" s="1"/>
      <c r="VJN363" s="1"/>
      <c r="VJO363" s="1"/>
      <c r="VJP363" s="1"/>
      <c r="VJQ363" s="1"/>
      <c r="VJR363" s="1"/>
      <c r="VJS363" s="1"/>
      <c r="VJT363" s="1"/>
      <c r="VJU363" s="1"/>
      <c r="VJV363" s="1"/>
      <c r="VJW363" s="1"/>
      <c r="VJX363" s="1"/>
      <c r="VJY363" s="1"/>
      <c r="VJZ363" s="1"/>
      <c r="VKA363" s="1"/>
      <c r="VKB363" s="1"/>
      <c r="VKC363" s="1"/>
      <c r="VKD363" s="1"/>
      <c r="VKE363" s="1"/>
      <c r="VKF363" s="1"/>
      <c r="VKG363" s="1"/>
      <c r="VKH363" s="1"/>
      <c r="VKI363" s="1"/>
      <c r="VKJ363" s="1"/>
      <c r="VKK363" s="1"/>
      <c r="VKL363" s="1"/>
      <c r="VKM363" s="1"/>
      <c r="VKN363" s="1"/>
      <c r="VKO363" s="1"/>
      <c r="VKP363" s="1"/>
      <c r="VKQ363" s="1"/>
      <c r="VKR363" s="1"/>
      <c r="VKS363" s="1"/>
      <c r="VKT363" s="1"/>
      <c r="VKU363" s="1"/>
      <c r="VKV363" s="1"/>
      <c r="VKW363" s="1"/>
      <c r="VKX363" s="1"/>
      <c r="VKY363" s="1"/>
      <c r="VKZ363" s="1"/>
      <c r="VLA363" s="1"/>
      <c r="VLB363" s="1"/>
      <c r="VLC363" s="1"/>
      <c r="VLD363" s="1"/>
      <c r="VLE363" s="1"/>
      <c r="VLF363" s="1"/>
      <c r="VLG363" s="1"/>
      <c r="VLH363" s="1"/>
      <c r="VLI363" s="1"/>
      <c r="VLJ363" s="1"/>
      <c r="VLK363" s="1"/>
      <c r="VLL363" s="1"/>
      <c r="VLM363" s="1"/>
      <c r="VLN363" s="1"/>
      <c r="VLO363" s="1"/>
      <c r="VLP363" s="1"/>
      <c r="VLQ363" s="1"/>
      <c r="VLR363" s="1"/>
      <c r="VLS363" s="1"/>
      <c r="VLT363" s="1"/>
      <c r="VLU363" s="1"/>
      <c r="VLV363" s="1"/>
      <c r="VLW363" s="1"/>
      <c r="VLX363" s="1"/>
      <c r="VLY363" s="1"/>
      <c r="VLZ363" s="1"/>
      <c r="VMA363" s="1"/>
      <c r="VMB363" s="1"/>
      <c r="VMC363" s="1"/>
      <c r="VMD363" s="1"/>
      <c r="VME363" s="1"/>
      <c r="VMF363" s="1"/>
      <c r="VMG363" s="1"/>
      <c r="VMH363" s="1"/>
      <c r="VMI363" s="1"/>
      <c r="VMJ363" s="1"/>
      <c r="VMK363" s="1"/>
      <c r="VML363" s="1"/>
      <c r="VMM363" s="1"/>
      <c r="VMN363" s="1"/>
      <c r="VMO363" s="1"/>
      <c r="VMP363" s="1"/>
      <c r="VMQ363" s="1"/>
      <c r="VMR363" s="1"/>
      <c r="VMS363" s="1"/>
      <c r="VMT363" s="1"/>
      <c r="VMU363" s="1"/>
      <c r="VMV363" s="1"/>
      <c r="VMW363" s="1"/>
      <c r="VMX363" s="1"/>
      <c r="VMY363" s="1"/>
      <c r="VMZ363" s="1"/>
      <c r="VNA363" s="1"/>
      <c r="VNB363" s="1"/>
      <c r="VNC363" s="1"/>
      <c r="VND363" s="1"/>
      <c r="VNE363" s="1"/>
      <c r="VNF363" s="1"/>
      <c r="VNG363" s="1"/>
      <c r="VNH363" s="1"/>
      <c r="VNI363" s="1"/>
      <c r="VNJ363" s="1"/>
      <c r="VNK363" s="1"/>
      <c r="VNL363" s="1"/>
      <c r="VNM363" s="1"/>
      <c r="VNN363" s="1"/>
      <c r="VNO363" s="1"/>
      <c r="VNP363" s="1"/>
      <c r="VNQ363" s="1"/>
      <c r="VNR363" s="1"/>
      <c r="VNS363" s="1"/>
      <c r="VNT363" s="1"/>
      <c r="VNU363" s="1"/>
      <c r="VNV363" s="1"/>
      <c r="VNW363" s="1"/>
      <c r="VNX363" s="1"/>
      <c r="VNY363" s="1"/>
      <c r="VNZ363" s="1"/>
      <c r="VOA363" s="1"/>
      <c r="VOB363" s="1"/>
      <c r="VOC363" s="1"/>
      <c r="VOD363" s="1"/>
      <c r="VOE363" s="1"/>
      <c r="VOF363" s="1"/>
      <c r="VOG363" s="1"/>
      <c r="VOH363" s="1"/>
      <c r="VOI363" s="1"/>
      <c r="VOJ363" s="1"/>
      <c r="VOK363" s="1"/>
      <c r="VOL363" s="1"/>
      <c r="VOM363" s="1"/>
      <c r="VON363" s="1"/>
      <c r="VOO363" s="1"/>
      <c r="VOP363" s="1"/>
      <c r="VOQ363" s="1"/>
      <c r="VOR363" s="1"/>
      <c r="VOS363" s="1"/>
      <c r="VOT363" s="1"/>
      <c r="VOU363" s="1"/>
      <c r="VOV363" s="1"/>
      <c r="VOW363" s="1"/>
      <c r="VOX363" s="1"/>
      <c r="VOY363" s="1"/>
      <c r="VOZ363" s="1"/>
      <c r="VPA363" s="1"/>
      <c r="VPB363" s="1"/>
      <c r="VPC363" s="1"/>
      <c r="VPD363" s="1"/>
      <c r="VPE363" s="1"/>
      <c r="VPF363" s="1"/>
      <c r="VPG363" s="1"/>
      <c r="VPH363" s="1"/>
      <c r="VPI363" s="1"/>
      <c r="VPJ363" s="1"/>
      <c r="VPK363" s="1"/>
      <c r="VPL363" s="1"/>
      <c r="VPM363" s="1"/>
      <c r="VPN363" s="1"/>
      <c r="VPO363" s="1"/>
      <c r="VPP363" s="1"/>
      <c r="VPQ363" s="1"/>
      <c r="VPR363" s="1"/>
      <c r="VPS363" s="1"/>
      <c r="VPT363" s="1"/>
      <c r="VPU363" s="1"/>
      <c r="VPV363" s="1"/>
      <c r="VPW363" s="1"/>
      <c r="VPX363" s="1"/>
      <c r="VPY363" s="1"/>
      <c r="VPZ363" s="1"/>
      <c r="VQA363" s="1"/>
      <c r="VQB363" s="1"/>
      <c r="VQC363" s="1"/>
      <c r="VQD363" s="1"/>
      <c r="VQE363" s="1"/>
      <c r="VQF363" s="1"/>
      <c r="VQG363" s="1"/>
      <c r="VQH363" s="1"/>
      <c r="VQI363" s="1"/>
      <c r="VQJ363" s="1"/>
      <c r="VQK363" s="1"/>
      <c r="VQL363" s="1"/>
      <c r="VQM363" s="1"/>
      <c r="VQN363" s="1"/>
      <c r="VQO363" s="1"/>
      <c r="VQP363" s="1"/>
      <c r="VQQ363" s="1"/>
      <c r="VQR363" s="1"/>
      <c r="VQS363" s="1"/>
      <c r="VQT363" s="1"/>
      <c r="VQU363" s="1"/>
      <c r="VQV363" s="1"/>
      <c r="VQW363" s="1"/>
      <c r="VQX363" s="1"/>
      <c r="VQY363" s="1"/>
      <c r="VQZ363" s="1"/>
      <c r="VRA363" s="1"/>
      <c r="VRB363" s="1"/>
      <c r="VRC363" s="1"/>
      <c r="VRD363" s="1"/>
      <c r="VRE363" s="1"/>
      <c r="VRF363" s="1"/>
      <c r="VRG363" s="1"/>
      <c r="VRH363" s="1"/>
      <c r="VRI363" s="1"/>
      <c r="VRJ363" s="1"/>
      <c r="VRK363" s="1"/>
      <c r="VRL363" s="1"/>
      <c r="VRM363" s="1"/>
      <c r="VRN363" s="1"/>
      <c r="VRO363" s="1"/>
      <c r="VRP363" s="1"/>
      <c r="VRQ363" s="1"/>
      <c r="VRR363" s="1"/>
      <c r="VRS363" s="1"/>
      <c r="VRT363" s="1"/>
      <c r="VRU363" s="1"/>
      <c r="VRV363" s="1"/>
      <c r="VRW363" s="1"/>
      <c r="VRX363" s="1"/>
      <c r="VRY363" s="1"/>
      <c r="VRZ363" s="1"/>
      <c r="VSA363" s="1"/>
      <c r="VSB363" s="1"/>
      <c r="VSC363" s="1"/>
      <c r="VSD363" s="1"/>
      <c r="VSE363" s="1"/>
      <c r="VSF363" s="1"/>
      <c r="VSG363" s="1"/>
      <c r="VSH363" s="1"/>
      <c r="VSI363" s="1"/>
      <c r="VSJ363" s="1"/>
      <c r="VSK363" s="1"/>
      <c r="VSL363" s="1"/>
      <c r="VSM363" s="1"/>
      <c r="VSN363" s="1"/>
      <c r="VSO363" s="1"/>
      <c r="VSP363" s="1"/>
      <c r="VSQ363" s="1"/>
      <c r="VSR363" s="1"/>
      <c r="VSS363" s="1"/>
      <c r="VST363" s="1"/>
      <c r="VSU363" s="1"/>
      <c r="VSV363" s="1"/>
      <c r="VSW363" s="1"/>
      <c r="VSX363" s="1"/>
      <c r="VSY363" s="1"/>
      <c r="VSZ363" s="1"/>
      <c r="VTA363" s="1"/>
      <c r="VTB363" s="1"/>
      <c r="VTC363" s="1"/>
      <c r="VTD363" s="1"/>
      <c r="VTE363" s="1"/>
      <c r="VTF363" s="1"/>
      <c r="VTG363" s="1"/>
      <c r="VTH363" s="1"/>
      <c r="VTI363" s="1"/>
      <c r="VTJ363" s="1"/>
      <c r="VTK363" s="1"/>
      <c r="VTL363" s="1"/>
      <c r="VTM363" s="1"/>
      <c r="VTN363" s="1"/>
      <c r="VTO363" s="1"/>
      <c r="VTP363" s="1"/>
      <c r="VTQ363" s="1"/>
      <c r="VTR363" s="1"/>
      <c r="VTS363" s="1"/>
      <c r="VTT363" s="1"/>
      <c r="VTU363" s="1"/>
      <c r="VTV363" s="1"/>
      <c r="VTW363" s="1"/>
      <c r="VTX363" s="1"/>
      <c r="VTY363" s="1"/>
      <c r="VTZ363" s="1"/>
      <c r="VUA363" s="1"/>
      <c r="VUB363" s="1"/>
      <c r="VUC363" s="1"/>
      <c r="VUD363" s="1"/>
      <c r="VUE363" s="1"/>
      <c r="VUF363" s="1"/>
      <c r="VUG363" s="1"/>
      <c r="VUH363" s="1"/>
      <c r="VUI363" s="1"/>
      <c r="VUJ363" s="1"/>
      <c r="VUK363" s="1"/>
      <c r="VUL363" s="1"/>
      <c r="VUM363" s="1"/>
      <c r="VUN363" s="1"/>
      <c r="VUO363" s="1"/>
      <c r="VUP363" s="1"/>
      <c r="VUQ363" s="1"/>
      <c r="VUR363" s="1"/>
      <c r="VUS363" s="1"/>
      <c r="VUT363" s="1"/>
      <c r="VUU363" s="1"/>
      <c r="VUV363" s="1"/>
      <c r="VUW363" s="1"/>
      <c r="VUX363" s="1"/>
      <c r="VUY363" s="1"/>
      <c r="VUZ363" s="1"/>
      <c r="VVA363" s="1"/>
      <c r="VVB363" s="1"/>
      <c r="VVC363" s="1"/>
      <c r="VVD363" s="1"/>
      <c r="VVE363" s="1"/>
      <c r="VVF363" s="1"/>
      <c r="VVG363" s="1"/>
      <c r="VVH363" s="1"/>
      <c r="VVI363" s="1"/>
      <c r="VVJ363" s="1"/>
      <c r="VVK363" s="1"/>
      <c r="VVL363" s="1"/>
      <c r="VVM363" s="1"/>
      <c r="VVN363" s="1"/>
      <c r="VVO363" s="1"/>
      <c r="VVP363" s="1"/>
      <c r="VVQ363" s="1"/>
      <c r="VVR363" s="1"/>
      <c r="VVS363" s="1"/>
      <c r="VVT363" s="1"/>
      <c r="VVU363" s="1"/>
      <c r="VVV363" s="1"/>
      <c r="VVW363" s="1"/>
      <c r="VVX363" s="1"/>
      <c r="VVY363" s="1"/>
      <c r="VVZ363" s="1"/>
      <c r="VWA363" s="1"/>
      <c r="VWB363" s="1"/>
      <c r="VWC363" s="1"/>
      <c r="VWD363" s="1"/>
      <c r="VWE363" s="1"/>
      <c r="VWF363" s="1"/>
      <c r="VWG363" s="1"/>
      <c r="VWH363" s="1"/>
      <c r="VWI363" s="1"/>
      <c r="VWJ363" s="1"/>
      <c r="VWK363" s="1"/>
      <c r="VWL363" s="1"/>
      <c r="VWM363" s="1"/>
      <c r="VWN363" s="1"/>
      <c r="VWO363" s="1"/>
      <c r="VWP363" s="1"/>
      <c r="VWQ363" s="1"/>
      <c r="VWR363" s="1"/>
      <c r="VWS363" s="1"/>
      <c r="VWT363" s="1"/>
      <c r="VWU363" s="1"/>
      <c r="VWV363" s="1"/>
      <c r="VWW363" s="1"/>
      <c r="VWX363" s="1"/>
      <c r="VWY363" s="1"/>
      <c r="VWZ363" s="1"/>
      <c r="VXA363" s="1"/>
      <c r="VXB363" s="1"/>
      <c r="VXC363" s="1"/>
      <c r="VXD363" s="1"/>
      <c r="VXE363" s="1"/>
      <c r="VXF363" s="1"/>
      <c r="VXG363" s="1"/>
      <c r="VXH363" s="1"/>
      <c r="VXI363" s="1"/>
      <c r="VXJ363" s="1"/>
      <c r="VXK363" s="1"/>
      <c r="VXL363" s="1"/>
      <c r="VXM363" s="1"/>
      <c r="VXN363" s="1"/>
      <c r="VXO363" s="1"/>
      <c r="VXP363" s="1"/>
      <c r="VXQ363" s="1"/>
      <c r="VXR363" s="1"/>
      <c r="VXS363" s="1"/>
      <c r="VXT363" s="1"/>
      <c r="VXU363" s="1"/>
      <c r="VXV363" s="1"/>
      <c r="VXW363" s="1"/>
      <c r="VXX363" s="1"/>
      <c r="VXY363" s="1"/>
      <c r="VXZ363" s="1"/>
      <c r="VYA363" s="1"/>
      <c r="VYB363" s="1"/>
      <c r="VYC363" s="1"/>
      <c r="VYD363" s="1"/>
      <c r="VYE363" s="1"/>
      <c r="VYF363" s="1"/>
      <c r="VYG363" s="1"/>
      <c r="VYH363" s="1"/>
      <c r="VYI363" s="1"/>
      <c r="VYJ363" s="1"/>
      <c r="VYK363" s="1"/>
      <c r="VYL363" s="1"/>
      <c r="VYM363" s="1"/>
      <c r="VYN363" s="1"/>
      <c r="VYO363" s="1"/>
      <c r="VYP363" s="1"/>
      <c r="VYQ363" s="1"/>
      <c r="VYR363" s="1"/>
      <c r="VYS363" s="1"/>
      <c r="VYT363" s="1"/>
      <c r="VYU363" s="1"/>
      <c r="VYV363" s="1"/>
      <c r="VYW363" s="1"/>
      <c r="VYX363" s="1"/>
      <c r="VYY363" s="1"/>
      <c r="VYZ363" s="1"/>
      <c r="VZA363" s="1"/>
      <c r="VZB363" s="1"/>
      <c r="VZC363" s="1"/>
      <c r="VZD363" s="1"/>
      <c r="VZE363" s="1"/>
      <c r="VZF363" s="1"/>
      <c r="VZG363" s="1"/>
      <c r="VZH363" s="1"/>
      <c r="VZI363" s="1"/>
      <c r="VZJ363" s="1"/>
      <c r="VZK363" s="1"/>
      <c r="VZL363" s="1"/>
      <c r="VZM363" s="1"/>
      <c r="VZN363" s="1"/>
      <c r="VZO363" s="1"/>
      <c r="VZP363" s="1"/>
      <c r="VZQ363" s="1"/>
      <c r="VZR363" s="1"/>
      <c r="VZS363" s="1"/>
      <c r="VZT363" s="1"/>
      <c r="VZU363" s="1"/>
      <c r="VZV363" s="1"/>
      <c r="VZW363" s="1"/>
      <c r="VZX363" s="1"/>
      <c r="VZY363" s="1"/>
      <c r="VZZ363" s="1"/>
      <c r="WAA363" s="1"/>
      <c r="WAB363" s="1"/>
      <c r="WAC363" s="1"/>
      <c r="WAD363" s="1"/>
      <c r="WAE363" s="1"/>
      <c r="WAF363" s="1"/>
      <c r="WAG363" s="1"/>
      <c r="WAH363" s="1"/>
      <c r="WAI363" s="1"/>
      <c r="WAJ363" s="1"/>
      <c r="WAK363" s="1"/>
      <c r="WAL363" s="1"/>
      <c r="WAM363" s="1"/>
      <c r="WAN363" s="1"/>
      <c r="WAO363" s="1"/>
      <c r="WAP363" s="1"/>
      <c r="WAQ363" s="1"/>
      <c r="WAR363" s="1"/>
      <c r="WAS363" s="1"/>
      <c r="WAT363" s="1"/>
      <c r="WAU363" s="1"/>
      <c r="WAV363" s="1"/>
      <c r="WAW363" s="1"/>
      <c r="WAX363" s="1"/>
      <c r="WAY363" s="1"/>
      <c r="WAZ363" s="1"/>
      <c r="WBA363" s="1"/>
      <c r="WBB363" s="1"/>
      <c r="WBC363" s="1"/>
      <c r="WBD363" s="1"/>
      <c r="WBE363" s="1"/>
      <c r="WBF363" s="1"/>
      <c r="WBG363" s="1"/>
      <c r="WBH363" s="1"/>
      <c r="WBI363" s="1"/>
      <c r="WBJ363" s="1"/>
      <c r="WBK363" s="1"/>
      <c r="WBL363" s="1"/>
      <c r="WBM363" s="1"/>
      <c r="WBN363" s="1"/>
      <c r="WBO363" s="1"/>
      <c r="WBP363" s="1"/>
      <c r="WBQ363" s="1"/>
      <c r="WBR363" s="1"/>
      <c r="WBS363" s="1"/>
      <c r="WBT363" s="1"/>
      <c r="WBU363" s="1"/>
      <c r="WBV363" s="1"/>
      <c r="WBW363" s="1"/>
      <c r="WBX363" s="1"/>
      <c r="WBY363" s="1"/>
      <c r="WBZ363" s="1"/>
      <c r="WCA363" s="1"/>
      <c r="WCB363" s="1"/>
      <c r="WCC363" s="1"/>
      <c r="WCD363" s="1"/>
      <c r="WCE363" s="1"/>
      <c r="WCF363" s="1"/>
      <c r="WCG363" s="1"/>
      <c r="WCH363" s="1"/>
      <c r="WCI363" s="1"/>
      <c r="WCJ363" s="1"/>
      <c r="WCK363" s="1"/>
      <c r="WCL363" s="1"/>
      <c r="WCM363" s="1"/>
      <c r="WCN363" s="1"/>
      <c r="WCO363" s="1"/>
      <c r="WCP363" s="1"/>
      <c r="WCQ363" s="1"/>
      <c r="WCR363" s="1"/>
      <c r="WCS363" s="1"/>
      <c r="WCT363" s="1"/>
      <c r="WCU363" s="1"/>
      <c r="WCV363" s="1"/>
      <c r="WCW363" s="1"/>
      <c r="WCX363" s="1"/>
      <c r="WCY363" s="1"/>
      <c r="WCZ363" s="1"/>
      <c r="WDA363" s="1"/>
      <c r="WDB363" s="1"/>
      <c r="WDC363" s="1"/>
      <c r="WDD363" s="1"/>
      <c r="WDE363" s="1"/>
      <c r="WDF363" s="1"/>
      <c r="WDG363" s="1"/>
      <c r="WDH363" s="1"/>
      <c r="WDI363" s="1"/>
      <c r="WDJ363" s="1"/>
      <c r="WDK363" s="1"/>
      <c r="WDL363" s="1"/>
      <c r="WDM363" s="1"/>
      <c r="WDN363" s="1"/>
      <c r="WDO363" s="1"/>
      <c r="WDP363" s="1"/>
      <c r="WDQ363" s="1"/>
      <c r="WDR363" s="1"/>
      <c r="WDS363" s="1"/>
      <c r="WDT363" s="1"/>
      <c r="WDU363" s="1"/>
      <c r="WDV363" s="1"/>
      <c r="WDW363" s="1"/>
      <c r="WDX363" s="1"/>
      <c r="WDY363" s="1"/>
      <c r="WDZ363" s="1"/>
      <c r="WEA363" s="1"/>
      <c r="WEB363" s="1"/>
      <c r="WEC363" s="1"/>
      <c r="WED363" s="1"/>
      <c r="WEE363" s="1"/>
      <c r="WEF363" s="1"/>
      <c r="WEG363" s="1"/>
      <c r="WEH363" s="1"/>
      <c r="WEI363" s="1"/>
      <c r="WEJ363" s="1"/>
      <c r="WEK363" s="1"/>
      <c r="WEL363" s="1"/>
      <c r="WEM363" s="1"/>
      <c r="WEN363" s="1"/>
      <c r="WEO363" s="1"/>
      <c r="WEP363" s="1"/>
      <c r="WEQ363" s="1"/>
      <c r="WER363" s="1"/>
      <c r="WES363" s="1"/>
      <c r="WET363" s="1"/>
      <c r="WEU363" s="1"/>
      <c r="WEV363" s="1"/>
      <c r="WEW363" s="1"/>
      <c r="WEX363" s="1"/>
      <c r="WEY363" s="1"/>
      <c r="WEZ363" s="1"/>
      <c r="WFA363" s="1"/>
      <c r="WFB363" s="1"/>
      <c r="WFC363" s="1"/>
      <c r="WFD363" s="1"/>
      <c r="WFE363" s="1"/>
      <c r="WFF363" s="1"/>
      <c r="WFG363" s="1"/>
      <c r="WFH363" s="1"/>
      <c r="WFI363" s="1"/>
      <c r="WFJ363" s="1"/>
      <c r="WFK363" s="1"/>
      <c r="WFL363" s="1"/>
      <c r="WFM363" s="1"/>
      <c r="WFN363" s="1"/>
      <c r="WFO363" s="1"/>
      <c r="WFP363" s="1"/>
      <c r="WFQ363" s="1"/>
      <c r="WFR363" s="1"/>
      <c r="WFS363" s="1"/>
      <c r="WFT363" s="1"/>
      <c r="WFU363" s="1"/>
      <c r="WFV363" s="1"/>
      <c r="WFW363" s="1"/>
      <c r="WFX363" s="1"/>
      <c r="WFY363" s="1"/>
      <c r="WFZ363" s="1"/>
      <c r="WGA363" s="1"/>
      <c r="WGB363" s="1"/>
      <c r="WGC363" s="1"/>
      <c r="WGD363" s="1"/>
      <c r="WGE363" s="1"/>
      <c r="WGF363" s="1"/>
      <c r="WGG363" s="1"/>
      <c r="WGH363" s="1"/>
      <c r="WGI363" s="1"/>
      <c r="WGJ363" s="1"/>
      <c r="WGK363" s="1"/>
      <c r="WGL363" s="1"/>
      <c r="WGM363" s="1"/>
      <c r="WGN363" s="1"/>
      <c r="WGO363" s="1"/>
      <c r="WGP363" s="1"/>
      <c r="WGQ363" s="1"/>
      <c r="WGR363" s="1"/>
      <c r="WGS363" s="1"/>
      <c r="WGT363" s="1"/>
      <c r="WGU363" s="1"/>
      <c r="WGV363" s="1"/>
      <c r="WGW363" s="1"/>
      <c r="WGX363" s="1"/>
      <c r="WGY363" s="1"/>
      <c r="WGZ363" s="1"/>
      <c r="WHA363" s="1"/>
      <c r="WHB363" s="1"/>
      <c r="WHC363" s="1"/>
      <c r="WHD363" s="1"/>
      <c r="WHE363" s="1"/>
      <c r="WHF363" s="1"/>
      <c r="WHG363" s="1"/>
      <c r="WHH363" s="1"/>
      <c r="WHI363" s="1"/>
      <c r="WHJ363" s="1"/>
      <c r="WHK363" s="1"/>
      <c r="WHL363" s="1"/>
      <c r="WHM363" s="1"/>
      <c r="WHN363" s="1"/>
      <c r="WHO363" s="1"/>
      <c r="WHP363" s="1"/>
      <c r="WHQ363" s="1"/>
      <c r="WHR363" s="1"/>
      <c r="WHS363" s="1"/>
      <c r="WHT363" s="1"/>
      <c r="WHU363" s="1"/>
      <c r="WHV363" s="1"/>
      <c r="WHW363" s="1"/>
      <c r="WHX363" s="1"/>
      <c r="WHY363" s="1"/>
      <c r="WHZ363" s="1"/>
      <c r="WIA363" s="1"/>
      <c r="WIB363" s="1"/>
      <c r="WIC363" s="1"/>
      <c r="WID363" s="1"/>
      <c r="WIE363" s="1"/>
      <c r="WIF363" s="1"/>
      <c r="WIG363" s="1"/>
      <c r="WIH363" s="1"/>
      <c r="WII363" s="1"/>
      <c r="WIJ363" s="1"/>
      <c r="WIK363" s="1"/>
      <c r="WIL363" s="1"/>
      <c r="WIM363" s="1"/>
      <c r="WIN363" s="1"/>
      <c r="WIO363" s="1"/>
      <c r="WIP363" s="1"/>
      <c r="WIQ363" s="1"/>
      <c r="WIR363" s="1"/>
      <c r="WIS363" s="1"/>
      <c r="WIT363" s="1"/>
      <c r="WIU363" s="1"/>
      <c r="WIV363" s="1"/>
      <c r="WIW363" s="1"/>
      <c r="WIX363" s="1"/>
      <c r="WIY363" s="1"/>
      <c r="WIZ363" s="1"/>
      <c r="WJA363" s="1"/>
      <c r="WJB363" s="1"/>
      <c r="WJC363" s="1"/>
      <c r="WJD363" s="1"/>
      <c r="WJE363" s="1"/>
      <c r="WJF363" s="1"/>
      <c r="WJG363" s="1"/>
      <c r="WJH363" s="1"/>
      <c r="WJI363" s="1"/>
      <c r="WJJ363" s="1"/>
      <c r="WJK363" s="1"/>
      <c r="WJL363" s="1"/>
      <c r="WJM363" s="1"/>
      <c r="WJN363" s="1"/>
      <c r="WJO363" s="1"/>
      <c r="WJP363" s="1"/>
      <c r="WJQ363" s="1"/>
      <c r="WJR363" s="1"/>
      <c r="WJS363" s="1"/>
      <c r="WJT363" s="1"/>
      <c r="WJU363" s="1"/>
      <c r="WJV363" s="1"/>
      <c r="WJW363" s="1"/>
      <c r="WJX363" s="1"/>
      <c r="WJY363" s="1"/>
      <c r="WJZ363" s="1"/>
      <c r="WKA363" s="1"/>
      <c r="WKB363" s="1"/>
      <c r="WKC363" s="1"/>
      <c r="WKD363" s="1"/>
      <c r="WKE363" s="1"/>
      <c r="WKF363" s="1"/>
      <c r="WKG363" s="1"/>
      <c r="WKH363" s="1"/>
      <c r="WKI363" s="1"/>
      <c r="WKJ363" s="1"/>
      <c r="WKK363" s="1"/>
      <c r="WKL363" s="1"/>
      <c r="WKM363" s="1"/>
      <c r="WKN363" s="1"/>
      <c r="WKO363" s="1"/>
      <c r="WKP363" s="1"/>
      <c r="WKQ363" s="1"/>
      <c r="WKR363" s="1"/>
      <c r="WKS363" s="1"/>
      <c r="WKT363" s="1"/>
      <c r="WKU363" s="1"/>
      <c r="WKV363" s="1"/>
      <c r="WKW363" s="1"/>
      <c r="WKX363" s="1"/>
      <c r="WKY363" s="1"/>
      <c r="WKZ363" s="1"/>
      <c r="WLA363" s="1"/>
      <c r="WLB363" s="1"/>
      <c r="WLC363" s="1"/>
      <c r="WLD363" s="1"/>
      <c r="WLE363" s="1"/>
      <c r="WLF363" s="1"/>
      <c r="WLG363" s="1"/>
      <c r="WLH363" s="1"/>
      <c r="WLI363" s="1"/>
      <c r="WLJ363" s="1"/>
      <c r="WLK363" s="1"/>
      <c r="WLL363" s="1"/>
      <c r="WLM363" s="1"/>
      <c r="WLN363" s="1"/>
      <c r="WLO363" s="1"/>
      <c r="WLP363" s="1"/>
      <c r="WLQ363" s="1"/>
      <c r="WLR363" s="1"/>
      <c r="WLS363" s="1"/>
      <c r="WLT363" s="1"/>
      <c r="WLU363" s="1"/>
      <c r="WLV363" s="1"/>
      <c r="WLW363" s="1"/>
      <c r="WLX363" s="1"/>
      <c r="WLY363" s="1"/>
      <c r="WLZ363" s="1"/>
      <c r="WMA363" s="1"/>
      <c r="WMB363" s="1"/>
      <c r="WMC363" s="1"/>
      <c r="WMD363" s="1"/>
      <c r="WME363" s="1"/>
      <c r="WMF363" s="1"/>
      <c r="WMG363" s="1"/>
      <c r="WMH363" s="1"/>
      <c r="WMI363" s="1"/>
      <c r="WMJ363" s="1"/>
      <c r="WMK363" s="1"/>
      <c r="WML363" s="1"/>
      <c r="WMM363" s="1"/>
      <c r="WMN363" s="1"/>
      <c r="WMO363" s="1"/>
      <c r="WMP363" s="1"/>
      <c r="WMQ363" s="1"/>
      <c r="WMR363" s="1"/>
      <c r="WMS363" s="1"/>
      <c r="WMT363" s="1"/>
      <c r="WMU363" s="1"/>
      <c r="WMV363" s="1"/>
      <c r="WMW363" s="1"/>
      <c r="WMX363" s="1"/>
      <c r="WMY363" s="1"/>
      <c r="WMZ363" s="1"/>
      <c r="WNA363" s="1"/>
      <c r="WNB363" s="1"/>
      <c r="WNC363" s="1"/>
      <c r="WND363" s="1"/>
      <c r="WNE363" s="1"/>
      <c r="WNF363" s="1"/>
      <c r="WNG363" s="1"/>
      <c r="WNH363" s="1"/>
      <c r="WNI363" s="1"/>
      <c r="WNJ363" s="1"/>
      <c r="WNK363" s="1"/>
      <c r="WNL363" s="1"/>
      <c r="WNM363" s="1"/>
      <c r="WNN363" s="1"/>
      <c r="WNO363" s="1"/>
      <c r="WNP363" s="1"/>
      <c r="WNQ363" s="1"/>
      <c r="WNR363" s="1"/>
      <c r="WNS363" s="1"/>
      <c r="WNT363" s="1"/>
      <c r="WNU363" s="1"/>
      <c r="WNV363" s="1"/>
      <c r="WNW363" s="1"/>
      <c r="WNX363" s="1"/>
      <c r="WNY363" s="1"/>
      <c r="WNZ363" s="1"/>
      <c r="WOA363" s="1"/>
      <c r="WOB363" s="1"/>
      <c r="WOC363" s="1"/>
      <c r="WOD363" s="1"/>
      <c r="WOE363" s="1"/>
      <c r="WOF363" s="1"/>
      <c r="WOG363" s="1"/>
      <c r="WOH363" s="1"/>
      <c r="WOI363" s="1"/>
      <c r="WOJ363" s="1"/>
      <c r="WOK363" s="1"/>
      <c r="WOL363" s="1"/>
      <c r="WOM363" s="1"/>
      <c r="WON363" s="1"/>
      <c r="WOO363" s="1"/>
      <c r="WOP363" s="1"/>
      <c r="WOQ363" s="1"/>
      <c r="WOR363" s="1"/>
      <c r="WOS363" s="1"/>
      <c r="WOT363" s="1"/>
      <c r="WOU363" s="1"/>
      <c r="WOV363" s="1"/>
      <c r="WOW363" s="1"/>
      <c r="WOX363" s="1"/>
      <c r="WOY363" s="1"/>
      <c r="WOZ363" s="1"/>
      <c r="WPA363" s="1"/>
      <c r="WPB363" s="1"/>
      <c r="WPC363" s="1"/>
      <c r="WPD363" s="1"/>
      <c r="WPE363" s="1"/>
      <c r="WPF363" s="1"/>
      <c r="WPG363" s="1"/>
      <c r="WPH363" s="1"/>
      <c r="WPI363" s="1"/>
      <c r="WPJ363" s="1"/>
      <c r="WPK363" s="1"/>
      <c r="WPL363" s="1"/>
      <c r="WPM363" s="1"/>
      <c r="WPN363" s="1"/>
      <c r="WPO363" s="1"/>
      <c r="WPP363" s="1"/>
      <c r="WPQ363" s="1"/>
      <c r="WPR363" s="1"/>
      <c r="WPS363" s="1"/>
      <c r="WPT363" s="1"/>
      <c r="WPU363" s="1"/>
      <c r="WPV363" s="1"/>
      <c r="WPW363" s="1"/>
      <c r="WPX363" s="1"/>
      <c r="WPY363" s="1"/>
      <c r="WPZ363" s="1"/>
      <c r="WQA363" s="1"/>
      <c r="WQB363" s="1"/>
      <c r="WQC363" s="1"/>
      <c r="WQD363" s="1"/>
      <c r="WQE363" s="1"/>
      <c r="WQF363" s="1"/>
      <c r="WQG363" s="1"/>
      <c r="WQH363" s="1"/>
      <c r="WQI363" s="1"/>
      <c r="WQJ363" s="1"/>
      <c r="WQK363" s="1"/>
      <c r="WQL363" s="1"/>
      <c r="WQM363" s="1"/>
      <c r="WQN363" s="1"/>
      <c r="WQO363" s="1"/>
      <c r="WQP363" s="1"/>
      <c r="WQQ363" s="1"/>
      <c r="WQR363" s="1"/>
      <c r="WQS363" s="1"/>
      <c r="WQT363" s="1"/>
      <c r="WQU363" s="1"/>
      <c r="WQV363" s="1"/>
      <c r="WQW363" s="1"/>
      <c r="WQX363" s="1"/>
      <c r="WQY363" s="1"/>
      <c r="WQZ363" s="1"/>
      <c r="WRA363" s="1"/>
      <c r="WRB363" s="1"/>
      <c r="WRC363" s="1"/>
      <c r="WRD363" s="1"/>
      <c r="WRE363" s="1"/>
      <c r="WRF363" s="1"/>
      <c r="WRG363" s="1"/>
      <c r="WRH363" s="1"/>
      <c r="WRI363" s="1"/>
      <c r="WRJ363" s="1"/>
      <c r="WRK363" s="1"/>
      <c r="WRL363" s="1"/>
      <c r="WRM363" s="1"/>
      <c r="WRN363" s="1"/>
      <c r="WRO363" s="1"/>
      <c r="WRP363" s="1"/>
      <c r="WRQ363" s="1"/>
      <c r="WRR363" s="1"/>
      <c r="WRS363" s="1"/>
      <c r="WRT363" s="1"/>
      <c r="WRU363" s="1"/>
      <c r="WRV363" s="1"/>
      <c r="WRW363" s="1"/>
      <c r="WRX363" s="1"/>
      <c r="WRY363" s="1"/>
      <c r="WRZ363" s="1"/>
      <c r="WSA363" s="1"/>
      <c r="WSB363" s="1"/>
      <c r="WSC363" s="1"/>
      <c r="WSD363" s="1"/>
      <c r="WSE363" s="1"/>
      <c r="WSF363" s="1"/>
      <c r="WSG363" s="1"/>
      <c r="WSH363" s="1"/>
      <c r="WSI363" s="1"/>
      <c r="WSJ363" s="1"/>
      <c r="WSK363" s="1"/>
      <c r="WSL363" s="1"/>
      <c r="WSM363" s="1"/>
      <c r="WSN363" s="1"/>
      <c r="WSO363" s="1"/>
      <c r="WSP363" s="1"/>
      <c r="WSQ363" s="1"/>
      <c r="WSR363" s="1"/>
      <c r="WSS363" s="1"/>
      <c r="WST363" s="1"/>
      <c r="WSU363" s="1"/>
      <c r="WSV363" s="1"/>
      <c r="WSW363" s="1"/>
      <c r="WSX363" s="1"/>
      <c r="WSY363" s="1"/>
      <c r="WSZ363" s="1"/>
      <c r="WTA363" s="1"/>
      <c r="WTB363" s="1"/>
      <c r="WTC363" s="1"/>
      <c r="WTD363" s="1"/>
      <c r="WTE363" s="1"/>
      <c r="WTF363" s="1"/>
      <c r="WTG363" s="1"/>
      <c r="WTH363" s="1"/>
      <c r="WTI363" s="1"/>
      <c r="WTJ363" s="1"/>
      <c r="WTK363" s="1"/>
      <c r="WTL363" s="1"/>
      <c r="WTM363" s="1"/>
      <c r="WTN363" s="1"/>
      <c r="WTO363" s="1"/>
      <c r="WTP363" s="1"/>
      <c r="WTQ363" s="1"/>
      <c r="WTR363" s="1"/>
      <c r="WTS363" s="1"/>
      <c r="WTT363" s="1"/>
      <c r="WTU363" s="1"/>
      <c r="WTV363" s="1"/>
      <c r="WTW363" s="1"/>
      <c r="WTX363" s="1"/>
      <c r="WTY363" s="1"/>
      <c r="WTZ363" s="1"/>
      <c r="WUA363" s="1"/>
      <c r="WUB363" s="1"/>
      <c r="WUC363" s="1"/>
      <c r="WUD363" s="1"/>
      <c r="WUE363" s="1"/>
      <c r="WUF363" s="1"/>
      <c r="WUG363" s="1"/>
      <c r="WUH363" s="1"/>
      <c r="WUI363" s="1"/>
      <c r="WUJ363" s="1"/>
      <c r="WUK363" s="1"/>
      <c r="WUL363" s="1"/>
      <c r="WUM363" s="1"/>
      <c r="WUN363" s="1"/>
      <c r="WUO363" s="1"/>
      <c r="WUP363" s="1"/>
      <c r="WUQ363" s="1"/>
      <c r="WUR363" s="1"/>
      <c r="WUS363" s="1"/>
      <c r="WUT363" s="1"/>
      <c r="WUU363" s="1"/>
      <c r="WUV363" s="1"/>
      <c r="WUW363" s="1"/>
      <c r="WUX363" s="1"/>
      <c r="WUY363" s="1"/>
      <c r="WUZ363" s="1"/>
      <c r="WVA363" s="1"/>
      <c r="WVB363" s="1"/>
      <c r="WVC363" s="1"/>
      <c r="WVD363" s="1"/>
      <c r="WVE363" s="1"/>
      <c r="WVF363" s="1"/>
      <c r="WVG363" s="1"/>
      <c r="WVH363" s="1"/>
      <c r="WVI363" s="1"/>
      <c r="WVJ363" s="1"/>
      <c r="WVK363" s="1"/>
      <c r="WVL363" s="1"/>
      <c r="WVM363" s="1"/>
      <c r="WVN363" s="1"/>
      <c r="WVO363" s="1"/>
      <c r="WVP363" s="1"/>
      <c r="WVQ363" s="1"/>
      <c r="WVR363" s="1"/>
      <c r="WVS363" s="1"/>
      <c r="WVT363" s="1"/>
      <c r="WVU363" s="1"/>
    </row>
    <row r="364" spans="1:16141" s="5" customFormat="1" ht="35.1" customHeight="1">
      <c r="A364" s="2800"/>
      <c r="B364" s="3"/>
      <c r="C364" s="102"/>
      <c r="D364" s="102"/>
      <c r="E364" s="2669" t="s">
        <v>2265</v>
      </c>
      <c r="F364" s="2696">
        <f>+'RES. GENERAL POR ÁREA'!L43/12</f>
        <v>2000</v>
      </c>
      <c r="G364" s="2731">
        <v>12</v>
      </c>
      <c r="H364" s="2693">
        <f t="shared" ref="H364:H371" si="19">+F364*G364</f>
        <v>24000</v>
      </c>
      <c r="I364" s="2790"/>
      <c r="J364" s="2777"/>
      <c r="L364" s="1"/>
      <c r="M364" s="84"/>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c r="ALA364" s="1"/>
      <c r="ALB364" s="1"/>
      <c r="ALC364" s="1"/>
      <c r="ALD364" s="1"/>
      <c r="ALE364" s="1"/>
      <c r="ALF364" s="1"/>
      <c r="ALG364" s="1"/>
      <c r="ALH364" s="1"/>
      <c r="ALI364" s="1"/>
      <c r="ALJ364" s="1"/>
      <c r="ALK364" s="1"/>
      <c r="ALL364" s="1"/>
      <c r="ALM364" s="1"/>
      <c r="ALN364" s="1"/>
      <c r="ALO364" s="1"/>
      <c r="ALP364" s="1"/>
      <c r="ALQ364" s="1"/>
      <c r="ALR364" s="1"/>
      <c r="ALS364" s="1"/>
      <c r="ALT364" s="1"/>
      <c r="ALU364" s="1"/>
      <c r="ALV364" s="1"/>
      <c r="ALW364" s="1"/>
      <c r="ALX364" s="1"/>
      <c r="ALY364" s="1"/>
      <c r="ALZ364" s="1"/>
      <c r="AMA364" s="1"/>
      <c r="AMB364" s="1"/>
      <c r="AMC364" s="1"/>
      <c r="AMD364" s="1"/>
      <c r="AME364" s="1"/>
      <c r="AMF364" s="1"/>
      <c r="AMG364" s="1"/>
      <c r="AMH364" s="1"/>
      <c r="AMI364" s="1"/>
      <c r="AMJ364" s="1"/>
      <c r="AMK364" s="1"/>
      <c r="AML364" s="1"/>
      <c r="AMM364" s="1"/>
      <c r="AMN364" s="1"/>
      <c r="AMO364" s="1"/>
      <c r="AMP364" s="1"/>
      <c r="AMQ364" s="1"/>
      <c r="AMR364" s="1"/>
      <c r="AMS364" s="1"/>
      <c r="AMT364" s="1"/>
      <c r="AMU364" s="1"/>
      <c r="AMV364" s="1"/>
      <c r="AMW364" s="1"/>
      <c r="AMX364" s="1"/>
      <c r="AMY364" s="1"/>
      <c r="AMZ364" s="1"/>
      <c r="ANA364" s="1"/>
      <c r="ANB364" s="1"/>
      <c r="ANC364" s="1"/>
      <c r="AND364" s="1"/>
      <c r="ANE364" s="1"/>
      <c r="ANF364" s="1"/>
      <c r="ANG364" s="1"/>
      <c r="ANH364" s="1"/>
      <c r="ANI364" s="1"/>
      <c r="ANJ364" s="1"/>
      <c r="ANK364" s="1"/>
      <c r="ANL364" s="1"/>
      <c r="ANM364" s="1"/>
      <c r="ANN364" s="1"/>
      <c r="ANO364" s="1"/>
      <c r="ANP364" s="1"/>
      <c r="ANQ364" s="1"/>
      <c r="ANR364" s="1"/>
      <c r="ANS364" s="1"/>
      <c r="ANT364" s="1"/>
      <c r="ANU364" s="1"/>
      <c r="ANV364" s="1"/>
      <c r="ANW364" s="1"/>
      <c r="ANX364" s="1"/>
      <c r="ANY364" s="1"/>
      <c r="ANZ364" s="1"/>
      <c r="AOA364" s="1"/>
      <c r="AOB364" s="1"/>
      <c r="AOC364" s="1"/>
      <c r="AOD364" s="1"/>
      <c r="AOE364" s="1"/>
      <c r="AOF364" s="1"/>
      <c r="AOG364" s="1"/>
      <c r="AOH364" s="1"/>
      <c r="AOI364" s="1"/>
      <c r="AOJ364" s="1"/>
      <c r="AOK364" s="1"/>
      <c r="AOL364" s="1"/>
      <c r="AOM364" s="1"/>
      <c r="AON364" s="1"/>
      <c r="AOO364" s="1"/>
      <c r="AOP364" s="1"/>
      <c r="AOQ364" s="1"/>
      <c r="AOR364" s="1"/>
      <c r="AOS364" s="1"/>
      <c r="AOT364" s="1"/>
      <c r="AOU364" s="1"/>
      <c r="AOV364" s="1"/>
      <c r="AOW364" s="1"/>
      <c r="AOX364" s="1"/>
      <c r="AOY364" s="1"/>
      <c r="AOZ364" s="1"/>
      <c r="APA364" s="1"/>
      <c r="APB364" s="1"/>
      <c r="APC364" s="1"/>
      <c r="APD364" s="1"/>
      <c r="APE364" s="1"/>
      <c r="APF364" s="1"/>
      <c r="APG364" s="1"/>
      <c r="APH364" s="1"/>
      <c r="API364" s="1"/>
      <c r="APJ364" s="1"/>
      <c r="APK364" s="1"/>
      <c r="APL364" s="1"/>
      <c r="APM364" s="1"/>
      <c r="APN364" s="1"/>
      <c r="APO364" s="1"/>
      <c r="APP364" s="1"/>
      <c r="APQ364" s="1"/>
      <c r="APR364" s="1"/>
      <c r="APS364" s="1"/>
      <c r="APT364" s="1"/>
      <c r="APU364" s="1"/>
      <c r="APV364" s="1"/>
      <c r="APW364" s="1"/>
      <c r="APX364" s="1"/>
      <c r="APY364" s="1"/>
      <c r="APZ364" s="1"/>
      <c r="AQA364" s="1"/>
      <c r="AQB364" s="1"/>
      <c r="AQC364" s="1"/>
      <c r="AQD364" s="1"/>
      <c r="AQE364" s="1"/>
      <c r="AQF364" s="1"/>
      <c r="AQG364" s="1"/>
      <c r="AQH364" s="1"/>
      <c r="AQI364" s="1"/>
      <c r="AQJ364" s="1"/>
      <c r="AQK364" s="1"/>
      <c r="AQL364" s="1"/>
      <c r="AQM364" s="1"/>
      <c r="AQN364" s="1"/>
      <c r="AQO364" s="1"/>
      <c r="AQP364" s="1"/>
      <c r="AQQ364" s="1"/>
      <c r="AQR364" s="1"/>
      <c r="AQS364" s="1"/>
      <c r="AQT364" s="1"/>
      <c r="AQU364" s="1"/>
      <c r="AQV364" s="1"/>
      <c r="AQW364" s="1"/>
      <c r="AQX364" s="1"/>
      <c r="AQY364" s="1"/>
      <c r="AQZ364" s="1"/>
      <c r="ARA364" s="1"/>
      <c r="ARB364" s="1"/>
      <c r="ARC364" s="1"/>
      <c r="ARD364" s="1"/>
      <c r="ARE364" s="1"/>
      <c r="ARF364" s="1"/>
      <c r="ARG364" s="1"/>
      <c r="ARH364" s="1"/>
      <c r="ARI364" s="1"/>
      <c r="ARJ364" s="1"/>
      <c r="ARK364" s="1"/>
      <c r="ARL364" s="1"/>
      <c r="ARM364" s="1"/>
      <c r="ARN364" s="1"/>
      <c r="ARO364" s="1"/>
      <c r="ARP364" s="1"/>
      <c r="ARQ364" s="1"/>
      <c r="ARR364" s="1"/>
      <c r="ARS364" s="1"/>
      <c r="ART364" s="1"/>
      <c r="ARU364" s="1"/>
      <c r="ARV364" s="1"/>
      <c r="ARW364" s="1"/>
      <c r="ARX364" s="1"/>
      <c r="ARY364" s="1"/>
      <c r="ARZ364" s="1"/>
      <c r="ASA364" s="1"/>
      <c r="ASB364" s="1"/>
      <c r="ASC364" s="1"/>
      <c r="ASD364" s="1"/>
      <c r="ASE364" s="1"/>
      <c r="ASF364" s="1"/>
      <c r="ASG364" s="1"/>
      <c r="ASH364" s="1"/>
      <c r="ASI364" s="1"/>
      <c r="ASJ364" s="1"/>
      <c r="ASK364" s="1"/>
      <c r="ASL364" s="1"/>
      <c r="ASM364" s="1"/>
      <c r="ASN364" s="1"/>
      <c r="ASO364" s="1"/>
      <c r="ASP364" s="1"/>
      <c r="ASQ364" s="1"/>
      <c r="ASR364" s="1"/>
      <c r="ASS364" s="1"/>
      <c r="AST364" s="1"/>
      <c r="ASU364" s="1"/>
      <c r="ASV364" s="1"/>
      <c r="ASW364" s="1"/>
      <c r="ASX364" s="1"/>
      <c r="ASY364" s="1"/>
      <c r="ASZ364" s="1"/>
      <c r="ATA364" s="1"/>
      <c r="ATB364" s="1"/>
      <c r="ATC364" s="1"/>
      <c r="ATD364" s="1"/>
      <c r="ATE364" s="1"/>
      <c r="ATF364" s="1"/>
      <c r="ATG364" s="1"/>
      <c r="ATH364" s="1"/>
      <c r="ATI364" s="1"/>
      <c r="ATJ364" s="1"/>
      <c r="ATK364" s="1"/>
      <c r="ATL364" s="1"/>
      <c r="ATM364" s="1"/>
      <c r="ATN364" s="1"/>
      <c r="ATO364" s="1"/>
      <c r="ATP364" s="1"/>
      <c r="ATQ364" s="1"/>
      <c r="ATR364" s="1"/>
      <c r="ATS364" s="1"/>
      <c r="ATT364" s="1"/>
      <c r="ATU364" s="1"/>
      <c r="ATV364" s="1"/>
      <c r="ATW364" s="1"/>
      <c r="ATX364" s="1"/>
      <c r="ATY364" s="1"/>
      <c r="ATZ364" s="1"/>
      <c r="AUA364" s="1"/>
      <c r="AUB364" s="1"/>
      <c r="AUC364" s="1"/>
      <c r="AUD364" s="1"/>
      <c r="AUE364" s="1"/>
      <c r="AUF364" s="1"/>
      <c r="AUG364" s="1"/>
      <c r="AUH364" s="1"/>
      <c r="AUI364" s="1"/>
      <c r="AUJ364" s="1"/>
      <c r="AUK364" s="1"/>
      <c r="AUL364" s="1"/>
      <c r="AUM364" s="1"/>
      <c r="AUN364" s="1"/>
      <c r="AUO364" s="1"/>
      <c r="AUP364" s="1"/>
      <c r="AUQ364" s="1"/>
      <c r="AUR364" s="1"/>
      <c r="AUS364" s="1"/>
      <c r="AUT364" s="1"/>
      <c r="AUU364" s="1"/>
      <c r="AUV364" s="1"/>
      <c r="AUW364" s="1"/>
      <c r="AUX364" s="1"/>
      <c r="AUY364" s="1"/>
      <c r="AUZ364" s="1"/>
      <c r="AVA364" s="1"/>
      <c r="AVB364" s="1"/>
      <c r="AVC364" s="1"/>
      <c r="AVD364" s="1"/>
      <c r="AVE364" s="1"/>
      <c r="AVF364" s="1"/>
      <c r="AVG364" s="1"/>
      <c r="AVH364" s="1"/>
      <c r="AVI364" s="1"/>
      <c r="AVJ364" s="1"/>
      <c r="AVK364" s="1"/>
      <c r="AVL364" s="1"/>
      <c r="AVM364" s="1"/>
      <c r="AVN364" s="1"/>
      <c r="AVO364" s="1"/>
      <c r="AVP364" s="1"/>
      <c r="AVQ364" s="1"/>
      <c r="AVR364" s="1"/>
      <c r="AVS364" s="1"/>
      <c r="AVT364" s="1"/>
      <c r="AVU364" s="1"/>
      <c r="AVV364" s="1"/>
      <c r="AVW364" s="1"/>
      <c r="AVX364" s="1"/>
      <c r="AVY364" s="1"/>
      <c r="AVZ364" s="1"/>
      <c r="AWA364" s="1"/>
      <c r="AWB364" s="1"/>
      <c r="AWC364" s="1"/>
      <c r="AWD364" s="1"/>
      <c r="AWE364" s="1"/>
      <c r="AWF364" s="1"/>
      <c r="AWG364" s="1"/>
      <c r="AWH364" s="1"/>
      <c r="AWI364" s="1"/>
      <c r="AWJ364" s="1"/>
      <c r="AWK364" s="1"/>
      <c r="AWL364" s="1"/>
      <c r="AWM364" s="1"/>
      <c r="AWN364" s="1"/>
      <c r="AWO364" s="1"/>
      <c r="AWP364" s="1"/>
      <c r="AWQ364" s="1"/>
      <c r="AWR364" s="1"/>
      <c r="AWS364" s="1"/>
      <c r="AWT364" s="1"/>
      <c r="AWU364" s="1"/>
      <c r="AWV364" s="1"/>
      <c r="AWW364" s="1"/>
      <c r="AWX364" s="1"/>
      <c r="AWY364" s="1"/>
      <c r="AWZ364" s="1"/>
      <c r="AXA364" s="1"/>
      <c r="AXB364" s="1"/>
      <c r="AXC364" s="1"/>
      <c r="AXD364" s="1"/>
      <c r="AXE364" s="1"/>
      <c r="AXF364" s="1"/>
      <c r="AXG364" s="1"/>
      <c r="AXH364" s="1"/>
      <c r="AXI364" s="1"/>
      <c r="AXJ364" s="1"/>
      <c r="AXK364" s="1"/>
      <c r="AXL364" s="1"/>
      <c r="AXM364" s="1"/>
      <c r="AXN364" s="1"/>
      <c r="AXO364" s="1"/>
      <c r="AXP364" s="1"/>
      <c r="AXQ364" s="1"/>
      <c r="AXR364" s="1"/>
      <c r="AXS364" s="1"/>
      <c r="AXT364" s="1"/>
      <c r="AXU364" s="1"/>
      <c r="AXV364" s="1"/>
      <c r="AXW364" s="1"/>
      <c r="AXX364" s="1"/>
      <c r="AXY364" s="1"/>
      <c r="AXZ364" s="1"/>
      <c r="AYA364" s="1"/>
      <c r="AYB364" s="1"/>
      <c r="AYC364" s="1"/>
      <c r="AYD364" s="1"/>
      <c r="AYE364" s="1"/>
      <c r="AYF364" s="1"/>
      <c r="AYG364" s="1"/>
      <c r="AYH364" s="1"/>
      <c r="AYI364" s="1"/>
      <c r="AYJ364" s="1"/>
      <c r="AYK364" s="1"/>
      <c r="AYL364" s="1"/>
      <c r="AYM364" s="1"/>
      <c r="AYN364" s="1"/>
      <c r="AYO364" s="1"/>
      <c r="AYP364" s="1"/>
      <c r="AYQ364" s="1"/>
      <c r="AYR364" s="1"/>
      <c r="AYS364" s="1"/>
      <c r="AYT364" s="1"/>
      <c r="AYU364" s="1"/>
      <c r="AYV364" s="1"/>
      <c r="AYW364" s="1"/>
      <c r="AYX364" s="1"/>
      <c r="AYY364" s="1"/>
      <c r="AYZ364" s="1"/>
      <c r="AZA364" s="1"/>
      <c r="AZB364" s="1"/>
      <c r="AZC364" s="1"/>
      <c r="AZD364" s="1"/>
      <c r="AZE364" s="1"/>
      <c r="AZF364" s="1"/>
      <c r="AZG364" s="1"/>
      <c r="AZH364" s="1"/>
      <c r="AZI364" s="1"/>
      <c r="AZJ364" s="1"/>
      <c r="AZK364" s="1"/>
      <c r="AZL364" s="1"/>
      <c r="AZM364" s="1"/>
      <c r="AZN364" s="1"/>
      <c r="AZO364" s="1"/>
      <c r="AZP364" s="1"/>
      <c r="AZQ364" s="1"/>
      <c r="AZR364" s="1"/>
      <c r="AZS364" s="1"/>
      <c r="AZT364" s="1"/>
      <c r="AZU364" s="1"/>
      <c r="AZV364" s="1"/>
      <c r="AZW364" s="1"/>
      <c r="AZX364" s="1"/>
      <c r="AZY364" s="1"/>
      <c r="AZZ364" s="1"/>
      <c r="BAA364" s="1"/>
      <c r="BAB364" s="1"/>
      <c r="BAC364" s="1"/>
      <c r="BAD364" s="1"/>
      <c r="BAE364" s="1"/>
      <c r="BAF364" s="1"/>
      <c r="BAG364" s="1"/>
      <c r="BAH364" s="1"/>
      <c r="BAI364" s="1"/>
      <c r="BAJ364" s="1"/>
      <c r="BAK364" s="1"/>
      <c r="BAL364" s="1"/>
      <c r="BAM364" s="1"/>
      <c r="BAN364" s="1"/>
      <c r="BAO364" s="1"/>
      <c r="BAP364" s="1"/>
      <c r="BAQ364" s="1"/>
      <c r="BAR364" s="1"/>
      <c r="BAS364" s="1"/>
      <c r="BAT364" s="1"/>
      <c r="BAU364" s="1"/>
      <c r="BAV364" s="1"/>
      <c r="BAW364" s="1"/>
      <c r="BAX364" s="1"/>
      <c r="BAY364" s="1"/>
      <c r="BAZ364" s="1"/>
      <c r="BBA364" s="1"/>
      <c r="BBB364" s="1"/>
      <c r="BBC364" s="1"/>
      <c r="BBD364" s="1"/>
      <c r="BBE364" s="1"/>
      <c r="BBF364" s="1"/>
      <c r="BBG364" s="1"/>
      <c r="BBH364" s="1"/>
      <c r="BBI364" s="1"/>
      <c r="BBJ364" s="1"/>
      <c r="BBK364" s="1"/>
      <c r="BBL364" s="1"/>
      <c r="BBM364" s="1"/>
      <c r="BBN364" s="1"/>
      <c r="BBO364" s="1"/>
      <c r="BBP364" s="1"/>
      <c r="BBQ364" s="1"/>
      <c r="BBR364" s="1"/>
      <c r="BBS364" s="1"/>
      <c r="BBT364" s="1"/>
      <c r="BBU364" s="1"/>
      <c r="BBV364" s="1"/>
      <c r="BBW364" s="1"/>
      <c r="BBX364" s="1"/>
      <c r="BBY364" s="1"/>
      <c r="BBZ364" s="1"/>
      <c r="BCA364" s="1"/>
      <c r="BCB364" s="1"/>
      <c r="BCC364" s="1"/>
      <c r="BCD364" s="1"/>
      <c r="BCE364" s="1"/>
      <c r="BCF364" s="1"/>
      <c r="BCG364" s="1"/>
      <c r="BCH364" s="1"/>
      <c r="BCI364" s="1"/>
      <c r="BCJ364" s="1"/>
      <c r="BCK364" s="1"/>
      <c r="BCL364" s="1"/>
      <c r="BCM364" s="1"/>
      <c r="BCN364" s="1"/>
      <c r="BCO364" s="1"/>
      <c r="BCP364" s="1"/>
      <c r="BCQ364" s="1"/>
      <c r="BCR364" s="1"/>
      <c r="BCS364" s="1"/>
      <c r="BCT364" s="1"/>
      <c r="BCU364" s="1"/>
      <c r="BCV364" s="1"/>
      <c r="BCW364" s="1"/>
      <c r="BCX364" s="1"/>
      <c r="BCY364" s="1"/>
      <c r="BCZ364" s="1"/>
      <c r="BDA364" s="1"/>
      <c r="BDB364" s="1"/>
      <c r="BDC364" s="1"/>
      <c r="BDD364" s="1"/>
      <c r="BDE364" s="1"/>
      <c r="BDF364" s="1"/>
      <c r="BDG364" s="1"/>
      <c r="BDH364" s="1"/>
      <c r="BDI364" s="1"/>
      <c r="BDJ364" s="1"/>
      <c r="BDK364" s="1"/>
      <c r="BDL364" s="1"/>
      <c r="BDM364" s="1"/>
      <c r="BDN364" s="1"/>
      <c r="BDO364" s="1"/>
      <c r="BDP364" s="1"/>
      <c r="BDQ364" s="1"/>
      <c r="BDR364" s="1"/>
      <c r="BDS364" s="1"/>
      <c r="BDT364" s="1"/>
      <c r="BDU364" s="1"/>
      <c r="BDV364" s="1"/>
      <c r="BDW364" s="1"/>
      <c r="BDX364" s="1"/>
      <c r="BDY364" s="1"/>
      <c r="BDZ364" s="1"/>
      <c r="BEA364" s="1"/>
      <c r="BEB364" s="1"/>
      <c r="BEC364" s="1"/>
      <c r="BED364" s="1"/>
      <c r="BEE364" s="1"/>
      <c r="BEF364" s="1"/>
      <c r="BEG364" s="1"/>
      <c r="BEH364" s="1"/>
      <c r="BEI364" s="1"/>
      <c r="BEJ364" s="1"/>
      <c r="BEK364" s="1"/>
      <c r="BEL364" s="1"/>
      <c r="BEM364" s="1"/>
      <c r="BEN364" s="1"/>
      <c r="BEO364" s="1"/>
      <c r="BEP364" s="1"/>
      <c r="BEQ364" s="1"/>
      <c r="BER364" s="1"/>
      <c r="BES364" s="1"/>
      <c r="BET364" s="1"/>
      <c r="BEU364" s="1"/>
      <c r="BEV364" s="1"/>
      <c r="BEW364" s="1"/>
      <c r="BEX364" s="1"/>
      <c r="BEY364" s="1"/>
      <c r="BEZ364" s="1"/>
      <c r="BFA364" s="1"/>
      <c r="BFB364" s="1"/>
      <c r="BFC364" s="1"/>
      <c r="BFD364" s="1"/>
      <c r="BFE364" s="1"/>
      <c r="BFF364" s="1"/>
      <c r="BFG364" s="1"/>
      <c r="BFH364" s="1"/>
      <c r="BFI364" s="1"/>
      <c r="BFJ364" s="1"/>
      <c r="BFK364" s="1"/>
      <c r="BFL364" s="1"/>
      <c r="BFM364" s="1"/>
      <c r="BFN364" s="1"/>
      <c r="BFO364" s="1"/>
      <c r="BFP364" s="1"/>
      <c r="BFQ364" s="1"/>
      <c r="BFR364" s="1"/>
      <c r="BFS364" s="1"/>
      <c r="BFT364" s="1"/>
      <c r="BFU364" s="1"/>
      <c r="BFV364" s="1"/>
      <c r="BFW364" s="1"/>
      <c r="BFX364" s="1"/>
      <c r="BFY364" s="1"/>
      <c r="BFZ364" s="1"/>
      <c r="BGA364" s="1"/>
      <c r="BGB364" s="1"/>
      <c r="BGC364" s="1"/>
      <c r="BGD364" s="1"/>
      <c r="BGE364" s="1"/>
      <c r="BGF364" s="1"/>
      <c r="BGG364" s="1"/>
      <c r="BGH364" s="1"/>
      <c r="BGI364" s="1"/>
      <c r="BGJ364" s="1"/>
      <c r="BGK364" s="1"/>
      <c r="BGL364" s="1"/>
      <c r="BGM364" s="1"/>
      <c r="BGN364" s="1"/>
      <c r="BGO364" s="1"/>
      <c r="BGP364" s="1"/>
      <c r="BGQ364" s="1"/>
      <c r="BGR364" s="1"/>
      <c r="BGS364" s="1"/>
      <c r="BGT364" s="1"/>
      <c r="BGU364" s="1"/>
      <c r="BGV364" s="1"/>
      <c r="BGW364" s="1"/>
      <c r="BGX364" s="1"/>
      <c r="BGY364" s="1"/>
      <c r="BGZ364" s="1"/>
      <c r="BHA364" s="1"/>
      <c r="BHB364" s="1"/>
      <c r="BHC364" s="1"/>
      <c r="BHD364" s="1"/>
      <c r="BHE364" s="1"/>
      <c r="BHF364" s="1"/>
      <c r="BHG364" s="1"/>
      <c r="BHH364" s="1"/>
      <c r="BHI364" s="1"/>
      <c r="BHJ364" s="1"/>
      <c r="BHK364" s="1"/>
      <c r="BHL364" s="1"/>
      <c r="BHM364" s="1"/>
      <c r="BHN364" s="1"/>
      <c r="BHO364" s="1"/>
      <c r="BHP364" s="1"/>
      <c r="BHQ364" s="1"/>
      <c r="BHR364" s="1"/>
      <c r="BHS364" s="1"/>
      <c r="BHT364" s="1"/>
      <c r="BHU364" s="1"/>
      <c r="BHV364" s="1"/>
      <c r="BHW364" s="1"/>
      <c r="BHX364" s="1"/>
      <c r="BHY364" s="1"/>
      <c r="BHZ364" s="1"/>
      <c r="BIA364" s="1"/>
      <c r="BIB364" s="1"/>
      <c r="BIC364" s="1"/>
      <c r="BID364" s="1"/>
      <c r="BIE364" s="1"/>
      <c r="BIF364" s="1"/>
      <c r="BIG364" s="1"/>
      <c r="BIH364" s="1"/>
      <c r="BII364" s="1"/>
      <c r="BIJ364" s="1"/>
      <c r="BIK364" s="1"/>
      <c r="BIL364" s="1"/>
      <c r="BIM364" s="1"/>
      <c r="BIN364" s="1"/>
      <c r="BIO364" s="1"/>
      <c r="BIP364" s="1"/>
      <c r="BIQ364" s="1"/>
      <c r="BIR364" s="1"/>
      <c r="BIS364" s="1"/>
      <c r="BIT364" s="1"/>
      <c r="BIU364" s="1"/>
      <c r="BIV364" s="1"/>
      <c r="BIW364" s="1"/>
      <c r="BIX364" s="1"/>
      <c r="BIY364" s="1"/>
      <c r="BIZ364" s="1"/>
      <c r="BJA364" s="1"/>
      <c r="BJB364" s="1"/>
      <c r="BJC364" s="1"/>
      <c r="BJD364" s="1"/>
      <c r="BJE364" s="1"/>
      <c r="BJF364" s="1"/>
      <c r="BJG364" s="1"/>
      <c r="BJH364" s="1"/>
      <c r="BJI364" s="1"/>
      <c r="BJJ364" s="1"/>
      <c r="BJK364" s="1"/>
      <c r="BJL364" s="1"/>
      <c r="BJM364" s="1"/>
      <c r="BJN364" s="1"/>
      <c r="BJO364" s="1"/>
      <c r="BJP364" s="1"/>
      <c r="BJQ364" s="1"/>
      <c r="BJR364" s="1"/>
      <c r="BJS364" s="1"/>
      <c r="BJT364" s="1"/>
      <c r="BJU364" s="1"/>
      <c r="BJV364" s="1"/>
      <c r="BJW364" s="1"/>
      <c r="BJX364" s="1"/>
      <c r="BJY364" s="1"/>
      <c r="BJZ364" s="1"/>
      <c r="BKA364" s="1"/>
      <c r="BKB364" s="1"/>
      <c r="BKC364" s="1"/>
      <c r="BKD364" s="1"/>
      <c r="BKE364" s="1"/>
      <c r="BKF364" s="1"/>
      <c r="BKG364" s="1"/>
      <c r="BKH364" s="1"/>
      <c r="BKI364" s="1"/>
      <c r="BKJ364" s="1"/>
      <c r="BKK364" s="1"/>
      <c r="BKL364" s="1"/>
      <c r="BKM364" s="1"/>
      <c r="BKN364" s="1"/>
      <c r="BKO364" s="1"/>
      <c r="BKP364" s="1"/>
      <c r="BKQ364" s="1"/>
      <c r="BKR364" s="1"/>
      <c r="BKS364" s="1"/>
      <c r="BKT364" s="1"/>
      <c r="BKU364" s="1"/>
      <c r="BKV364" s="1"/>
      <c r="BKW364" s="1"/>
      <c r="BKX364" s="1"/>
      <c r="BKY364" s="1"/>
      <c r="BKZ364" s="1"/>
      <c r="BLA364" s="1"/>
      <c r="BLB364" s="1"/>
      <c r="BLC364" s="1"/>
      <c r="BLD364" s="1"/>
      <c r="BLE364" s="1"/>
      <c r="BLF364" s="1"/>
      <c r="BLG364" s="1"/>
      <c r="BLH364" s="1"/>
      <c r="BLI364" s="1"/>
      <c r="BLJ364" s="1"/>
      <c r="BLK364" s="1"/>
      <c r="BLL364" s="1"/>
      <c r="BLM364" s="1"/>
      <c r="BLN364" s="1"/>
      <c r="BLO364" s="1"/>
      <c r="BLP364" s="1"/>
      <c r="BLQ364" s="1"/>
      <c r="BLR364" s="1"/>
      <c r="BLS364" s="1"/>
      <c r="BLT364" s="1"/>
      <c r="BLU364" s="1"/>
      <c r="BLV364" s="1"/>
      <c r="BLW364" s="1"/>
      <c r="BLX364" s="1"/>
      <c r="BLY364" s="1"/>
      <c r="BLZ364" s="1"/>
      <c r="BMA364" s="1"/>
      <c r="BMB364" s="1"/>
      <c r="BMC364" s="1"/>
      <c r="BMD364" s="1"/>
      <c r="BME364" s="1"/>
      <c r="BMF364" s="1"/>
      <c r="BMG364" s="1"/>
      <c r="BMH364" s="1"/>
      <c r="BMI364" s="1"/>
      <c r="BMJ364" s="1"/>
      <c r="BMK364" s="1"/>
      <c r="BML364" s="1"/>
      <c r="BMM364" s="1"/>
      <c r="BMN364" s="1"/>
      <c r="BMO364" s="1"/>
      <c r="BMP364" s="1"/>
      <c r="BMQ364" s="1"/>
      <c r="BMR364" s="1"/>
      <c r="BMS364" s="1"/>
      <c r="BMT364" s="1"/>
      <c r="BMU364" s="1"/>
      <c r="BMV364" s="1"/>
      <c r="BMW364" s="1"/>
      <c r="BMX364" s="1"/>
      <c r="BMY364" s="1"/>
      <c r="BMZ364" s="1"/>
      <c r="BNA364" s="1"/>
      <c r="BNB364" s="1"/>
      <c r="BNC364" s="1"/>
      <c r="BND364" s="1"/>
      <c r="BNE364" s="1"/>
      <c r="BNF364" s="1"/>
      <c r="BNG364" s="1"/>
      <c r="BNH364" s="1"/>
      <c r="BNI364" s="1"/>
      <c r="BNJ364" s="1"/>
      <c r="BNK364" s="1"/>
      <c r="BNL364" s="1"/>
      <c r="BNM364" s="1"/>
      <c r="BNN364" s="1"/>
      <c r="BNO364" s="1"/>
      <c r="BNP364" s="1"/>
      <c r="BNQ364" s="1"/>
      <c r="BNR364" s="1"/>
      <c r="BNS364" s="1"/>
      <c r="BNT364" s="1"/>
      <c r="BNU364" s="1"/>
      <c r="BNV364" s="1"/>
      <c r="BNW364" s="1"/>
      <c r="BNX364" s="1"/>
      <c r="BNY364" s="1"/>
      <c r="BNZ364" s="1"/>
      <c r="BOA364" s="1"/>
      <c r="BOB364" s="1"/>
      <c r="BOC364" s="1"/>
      <c r="BOD364" s="1"/>
      <c r="BOE364" s="1"/>
      <c r="BOF364" s="1"/>
      <c r="BOG364" s="1"/>
      <c r="BOH364" s="1"/>
      <c r="BOI364" s="1"/>
      <c r="BOJ364" s="1"/>
      <c r="BOK364" s="1"/>
      <c r="BOL364" s="1"/>
      <c r="BOM364" s="1"/>
      <c r="BON364" s="1"/>
      <c r="BOO364" s="1"/>
      <c r="BOP364" s="1"/>
      <c r="BOQ364" s="1"/>
      <c r="BOR364" s="1"/>
      <c r="BOS364" s="1"/>
      <c r="BOT364" s="1"/>
      <c r="BOU364" s="1"/>
      <c r="BOV364" s="1"/>
      <c r="BOW364" s="1"/>
      <c r="BOX364" s="1"/>
      <c r="BOY364" s="1"/>
      <c r="BOZ364" s="1"/>
      <c r="BPA364" s="1"/>
      <c r="BPB364" s="1"/>
      <c r="BPC364" s="1"/>
      <c r="BPD364" s="1"/>
      <c r="BPE364" s="1"/>
      <c r="BPF364" s="1"/>
      <c r="BPG364" s="1"/>
      <c r="BPH364" s="1"/>
      <c r="BPI364" s="1"/>
      <c r="BPJ364" s="1"/>
      <c r="BPK364" s="1"/>
      <c r="BPL364" s="1"/>
      <c r="BPM364" s="1"/>
      <c r="BPN364" s="1"/>
      <c r="BPO364" s="1"/>
      <c r="BPP364" s="1"/>
      <c r="BPQ364" s="1"/>
      <c r="BPR364" s="1"/>
      <c r="BPS364" s="1"/>
      <c r="BPT364" s="1"/>
      <c r="BPU364" s="1"/>
      <c r="BPV364" s="1"/>
      <c r="BPW364" s="1"/>
      <c r="BPX364" s="1"/>
      <c r="BPY364" s="1"/>
      <c r="BPZ364" s="1"/>
      <c r="BQA364" s="1"/>
      <c r="BQB364" s="1"/>
      <c r="BQC364" s="1"/>
      <c r="BQD364" s="1"/>
      <c r="BQE364" s="1"/>
      <c r="BQF364" s="1"/>
      <c r="BQG364" s="1"/>
      <c r="BQH364" s="1"/>
      <c r="BQI364" s="1"/>
      <c r="BQJ364" s="1"/>
      <c r="BQK364" s="1"/>
      <c r="BQL364" s="1"/>
      <c r="BQM364" s="1"/>
      <c r="BQN364" s="1"/>
      <c r="BQO364" s="1"/>
      <c r="BQP364" s="1"/>
      <c r="BQQ364" s="1"/>
      <c r="BQR364" s="1"/>
      <c r="BQS364" s="1"/>
      <c r="BQT364" s="1"/>
      <c r="BQU364" s="1"/>
      <c r="BQV364" s="1"/>
      <c r="BQW364" s="1"/>
      <c r="BQX364" s="1"/>
      <c r="BQY364" s="1"/>
      <c r="BQZ364" s="1"/>
      <c r="BRA364" s="1"/>
      <c r="BRB364" s="1"/>
      <c r="BRC364" s="1"/>
      <c r="BRD364" s="1"/>
      <c r="BRE364" s="1"/>
      <c r="BRF364" s="1"/>
      <c r="BRG364" s="1"/>
      <c r="BRH364" s="1"/>
      <c r="BRI364" s="1"/>
      <c r="BRJ364" s="1"/>
      <c r="BRK364" s="1"/>
      <c r="BRL364" s="1"/>
      <c r="BRM364" s="1"/>
      <c r="BRN364" s="1"/>
      <c r="BRO364" s="1"/>
      <c r="BRP364" s="1"/>
      <c r="BRQ364" s="1"/>
      <c r="BRR364" s="1"/>
      <c r="BRS364" s="1"/>
      <c r="BRT364" s="1"/>
      <c r="BRU364" s="1"/>
      <c r="BRV364" s="1"/>
      <c r="BRW364" s="1"/>
      <c r="BRX364" s="1"/>
      <c r="BRY364" s="1"/>
      <c r="BRZ364" s="1"/>
      <c r="BSA364" s="1"/>
      <c r="BSB364" s="1"/>
      <c r="BSC364" s="1"/>
      <c r="BSD364" s="1"/>
      <c r="BSE364" s="1"/>
      <c r="BSF364" s="1"/>
      <c r="BSG364" s="1"/>
      <c r="BSH364" s="1"/>
      <c r="BSI364" s="1"/>
      <c r="BSJ364" s="1"/>
      <c r="BSK364" s="1"/>
      <c r="BSL364" s="1"/>
      <c r="BSM364" s="1"/>
      <c r="BSN364" s="1"/>
      <c r="BSO364" s="1"/>
      <c r="BSP364" s="1"/>
      <c r="BSQ364" s="1"/>
      <c r="BSR364" s="1"/>
      <c r="BSS364" s="1"/>
      <c r="BST364" s="1"/>
      <c r="BSU364" s="1"/>
      <c r="BSV364" s="1"/>
      <c r="BSW364" s="1"/>
      <c r="BSX364" s="1"/>
      <c r="BSY364" s="1"/>
      <c r="BSZ364" s="1"/>
      <c r="BTA364" s="1"/>
      <c r="BTB364" s="1"/>
      <c r="BTC364" s="1"/>
      <c r="BTD364" s="1"/>
      <c r="BTE364" s="1"/>
      <c r="BTF364" s="1"/>
      <c r="BTG364" s="1"/>
      <c r="BTH364" s="1"/>
      <c r="BTI364" s="1"/>
      <c r="BTJ364" s="1"/>
      <c r="BTK364" s="1"/>
      <c r="BTL364" s="1"/>
      <c r="BTM364" s="1"/>
      <c r="BTN364" s="1"/>
      <c r="BTO364" s="1"/>
      <c r="BTP364" s="1"/>
      <c r="BTQ364" s="1"/>
      <c r="BTR364" s="1"/>
      <c r="BTS364" s="1"/>
      <c r="BTT364" s="1"/>
      <c r="BTU364" s="1"/>
      <c r="BTV364" s="1"/>
      <c r="BTW364" s="1"/>
      <c r="BTX364" s="1"/>
      <c r="BTY364" s="1"/>
      <c r="BTZ364" s="1"/>
      <c r="BUA364" s="1"/>
      <c r="BUB364" s="1"/>
      <c r="BUC364" s="1"/>
      <c r="BUD364" s="1"/>
      <c r="BUE364" s="1"/>
      <c r="BUF364" s="1"/>
      <c r="BUG364" s="1"/>
      <c r="BUH364" s="1"/>
      <c r="BUI364" s="1"/>
      <c r="BUJ364" s="1"/>
      <c r="BUK364" s="1"/>
      <c r="BUL364" s="1"/>
      <c r="BUM364" s="1"/>
      <c r="BUN364" s="1"/>
      <c r="BUO364" s="1"/>
      <c r="BUP364" s="1"/>
      <c r="BUQ364" s="1"/>
      <c r="BUR364" s="1"/>
      <c r="BUS364" s="1"/>
      <c r="BUT364" s="1"/>
      <c r="BUU364" s="1"/>
      <c r="BUV364" s="1"/>
      <c r="BUW364" s="1"/>
      <c r="BUX364" s="1"/>
      <c r="BUY364" s="1"/>
      <c r="BUZ364" s="1"/>
      <c r="BVA364" s="1"/>
      <c r="BVB364" s="1"/>
      <c r="BVC364" s="1"/>
      <c r="BVD364" s="1"/>
      <c r="BVE364" s="1"/>
      <c r="BVF364" s="1"/>
      <c r="BVG364" s="1"/>
      <c r="BVH364" s="1"/>
      <c r="BVI364" s="1"/>
      <c r="BVJ364" s="1"/>
      <c r="BVK364" s="1"/>
      <c r="BVL364" s="1"/>
      <c r="BVM364" s="1"/>
      <c r="BVN364" s="1"/>
      <c r="BVO364" s="1"/>
      <c r="BVP364" s="1"/>
      <c r="BVQ364" s="1"/>
      <c r="BVR364" s="1"/>
      <c r="BVS364" s="1"/>
      <c r="BVT364" s="1"/>
      <c r="BVU364" s="1"/>
      <c r="BVV364" s="1"/>
      <c r="BVW364" s="1"/>
      <c r="BVX364" s="1"/>
      <c r="BVY364" s="1"/>
      <c r="BVZ364" s="1"/>
      <c r="BWA364" s="1"/>
      <c r="BWB364" s="1"/>
      <c r="BWC364" s="1"/>
      <c r="BWD364" s="1"/>
      <c r="BWE364" s="1"/>
      <c r="BWF364" s="1"/>
      <c r="BWG364" s="1"/>
      <c r="BWH364" s="1"/>
      <c r="BWI364" s="1"/>
      <c r="BWJ364" s="1"/>
      <c r="BWK364" s="1"/>
      <c r="BWL364" s="1"/>
      <c r="BWM364" s="1"/>
      <c r="BWN364" s="1"/>
      <c r="BWO364" s="1"/>
      <c r="BWP364" s="1"/>
      <c r="BWQ364" s="1"/>
      <c r="BWR364" s="1"/>
      <c r="BWS364" s="1"/>
      <c r="BWT364" s="1"/>
      <c r="BWU364" s="1"/>
      <c r="BWV364" s="1"/>
      <c r="BWW364" s="1"/>
      <c r="BWX364" s="1"/>
      <c r="BWY364" s="1"/>
      <c r="BWZ364" s="1"/>
      <c r="BXA364" s="1"/>
      <c r="BXB364" s="1"/>
      <c r="BXC364" s="1"/>
      <c r="BXD364" s="1"/>
      <c r="BXE364" s="1"/>
      <c r="BXF364" s="1"/>
      <c r="BXG364" s="1"/>
      <c r="BXH364" s="1"/>
      <c r="BXI364" s="1"/>
      <c r="BXJ364" s="1"/>
      <c r="BXK364" s="1"/>
      <c r="BXL364" s="1"/>
      <c r="BXM364" s="1"/>
      <c r="BXN364" s="1"/>
      <c r="BXO364" s="1"/>
      <c r="BXP364" s="1"/>
      <c r="BXQ364" s="1"/>
      <c r="BXR364" s="1"/>
      <c r="BXS364" s="1"/>
      <c r="BXT364" s="1"/>
      <c r="BXU364" s="1"/>
      <c r="BXV364" s="1"/>
      <c r="BXW364" s="1"/>
      <c r="BXX364" s="1"/>
      <c r="BXY364" s="1"/>
      <c r="BXZ364" s="1"/>
      <c r="BYA364" s="1"/>
      <c r="BYB364" s="1"/>
      <c r="BYC364" s="1"/>
      <c r="BYD364" s="1"/>
      <c r="BYE364" s="1"/>
      <c r="BYF364" s="1"/>
      <c r="BYG364" s="1"/>
      <c r="BYH364" s="1"/>
      <c r="BYI364" s="1"/>
      <c r="BYJ364" s="1"/>
      <c r="BYK364" s="1"/>
      <c r="BYL364" s="1"/>
      <c r="BYM364" s="1"/>
      <c r="BYN364" s="1"/>
      <c r="BYO364" s="1"/>
      <c r="BYP364" s="1"/>
      <c r="BYQ364" s="1"/>
      <c r="BYR364" s="1"/>
      <c r="BYS364" s="1"/>
      <c r="BYT364" s="1"/>
      <c r="BYU364" s="1"/>
      <c r="BYV364" s="1"/>
      <c r="BYW364" s="1"/>
      <c r="BYX364" s="1"/>
      <c r="BYY364" s="1"/>
      <c r="BYZ364" s="1"/>
      <c r="BZA364" s="1"/>
      <c r="BZB364" s="1"/>
      <c r="BZC364" s="1"/>
      <c r="BZD364" s="1"/>
      <c r="BZE364" s="1"/>
      <c r="BZF364" s="1"/>
      <c r="BZG364" s="1"/>
      <c r="BZH364" s="1"/>
      <c r="BZI364" s="1"/>
      <c r="BZJ364" s="1"/>
      <c r="BZK364" s="1"/>
      <c r="BZL364" s="1"/>
      <c r="BZM364" s="1"/>
      <c r="BZN364" s="1"/>
      <c r="BZO364" s="1"/>
      <c r="BZP364" s="1"/>
      <c r="BZQ364" s="1"/>
      <c r="BZR364" s="1"/>
      <c r="BZS364" s="1"/>
      <c r="BZT364" s="1"/>
      <c r="BZU364" s="1"/>
      <c r="BZV364" s="1"/>
      <c r="BZW364" s="1"/>
      <c r="BZX364" s="1"/>
      <c r="BZY364" s="1"/>
      <c r="BZZ364" s="1"/>
      <c r="CAA364" s="1"/>
      <c r="CAB364" s="1"/>
      <c r="CAC364" s="1"/>
      <c r="CAD364" s="1"/>
      <c r="CAE364" s="1"/>
      <c r="CAF364" s="1"/>
      <c r="CAG364" s="1"/>
      <c r="CAH364" s="1"/>
      <c r="CAI364" s="1"/>
      <c r="CAJ364" s="1"/>
      <c r="CAK364" s="1"/>
      <c r="CAL364" s="1"/>
      <c r="CAM364" s="1"/>
      <c r="CAN364" s="1"/>
      <c r="CAO364" s="1"/>
      <c r="CAP364" s="1"/>
      <c r="CAQ364" s="1"/>
      <c r="CAR364" s="1"/>
      <c r="CAS364" s="1"/>
      <c r="CAT364" s="1"/>
      <c r="CAU364" s="1"/>
      <c r="CAV364" s="1"/>
      <c r="CAW364" s="1"/>
      <c r="CAX364" s="1"/>
      <c r="CAY364" s="1"/>
      <c r="CAZ364" s="1"/>
      <c r="CBA364" s="1"/>
      <c r="CBB364" s="1"/>
      <c r="CBC364" s="1"/>
      <c r="CBD364" s="1"/>
      <c r="CBE364" s="1"/>
      <c r="CBF364" s="1"/>
      <c r="CBG364" s="1"/>
      <c r="CBH364" s="1"/>
      <c r="CBI364" s="1"/>
      <c r="CBJ364" s="1"/>
      <c r="CBK364" s="1"/>
      <c r="CBL364" s="1"/>
      <c r="CBM364" s="1"/>
      <c r="CBN364" s="1"/>
      <c r="CBO364" s="1"/>
      <c r="CBP364" s="1"/>
      <c r="CBQ364" s="1"/>
      <c r="CBR364" s="1"/>
      <c r="CBS364" s="1"/>
      <c r="CBT364" s="1"/>
      <c r="CBU364" s="1"/>
      <c r="CBV364" s="1"/>
      <c r="CBW364" s="1"/>
      <c r="CBX364" s="1"/>
      <c r="CBY364" s="1"/>
      <c r="CBZ364" s="1"/>
      <c r="CCA364" s="1"/>
      <c r="CCB364" s="1"/>
      <c r="CCC364" s="1"/>
      <c r="CCD364" s="1"/>
      <c r="CCE364" s="1"/>
      <c r="CCF364" s="1"/>
      <c r="CCG364" s="1"/>
      <c r="CCH364" s="1"/>
      <c r="CCI364" s="1"/>
      <c r="CCJ364" s="1"/>
      <c r="CCK364" s="1"/>
      <c r="CCL364" s="1"/>
      <c r="CCM364" s="1"/>
      <c r="CCN364" s="1"/>
      <c r="CCO364" s="1"/>
      <c r="CCP364" s="1"/>
      <c r="CCQ364" s="1"/>
      <c r="CCR364" s="1"/>
      <c r="CCS364" s="1"/>
      <c r="CCT364" s="1"/>
      <c r="CCU364" s="1"/>
      <c r="CCV364" s="1"/>
      <c r="CCW364" s="1"/>
      <c r="CCX364" s="1"/>
      <c r="CCY364" s="1"/>
      <c r="CCZ364" s="1"/>
      <c r="CDA364" s="1"/>
      <c r="CDB364" s="1"/>
      <c r="CDC364" s="1"/>
      <c r="CDD364" s="1"/>
      <c r="CDE364" s="1"/>
      <c r="CDF364" s="1"/>
      <c r="CDG364" s="1"/>
      <c r="CDH364" s="1"/>
      <c r="CDI364" s="1"/>
      <c r="CDJ364" s="1"/>
      <c r="CDK364" s="1"/>
      <c r="CDL364" s="1"/>
      <c r="CDM364" s="1"/>
      <c r="CDN364" s="1"/>
      <c r="CDO364" s="1"/>
      <c r="CDP364" s="1"/>
      <c r="CDQ364" s="1"/>
      <c r="CDR364" s="1"/>
      <c r="CDS364" s="1"/>
      <c r="CDT364" s="1"/>
      <c r="CDU364" s="1"/>
      <c r="CDV364" s="1"/>
      <c r="CDW364" s="1"/>
      <c r="CDX364" s="1"/>
      <c r="CDY364" s="1"/>
      <c r="CDZ364" s="1"/>
      <c r="CEA364" s="1"/>
      <c r="CEB364" s="1"/>
      <c r="CEC364" s="1"/>
      <c r="CED364" s="1"/>
      <c r="CEE364" s="1"/>
      <c r="CEF364" s="1"/>
      <c r="CEG364" s="1"/>
      <c r="CEH364" s="1"/>
      <c r="CEI364" s="1"/>
      <c r="CEJ364" s="1"/>
      <c r="CEK364" s="1"/>
      <c r="CEL364" s="1"/>
      <c r="CEM364" s="1"/>
      <c r="CEN364" s="1"/>
      <c r="CEO364" s="1"/>
      <c r="CEP364" s="1"/>
      <c r="CEQ364" s="1"/>
      <c r="CER364" s="1"/>
      <c r="CES364" s="1"/>
      <c r="CET364" s="1"/>
      <c r="CEU364" s="1"/>
      <c r="CEV364" s="1"/>
      <c r="CEW364" s="1"/>
      <c r="CEX364" s="1"/>
      <c r="CEY364" s="1"/>
      <c r="CEZ364" s="1"/>
      <c r="CFA364" s="1"/>
      <c r="CFB364" s="1"/>
      <c r="CFC364" s="1"/>
      <c r="CFD364" s="1"/>
      <c r="CFE364" s="1"/>
      <c r="CFF364" s="1"/>
      <c r="CFG364" s="1"/>
      <c r="CFH364" s="1"/>
      <c r="CFI364" s="1"/>
      <c r="CFJ364" s="1"/>
      <c r="CFK364" s="1"/>
      <c r="CFL364" s="1"/>
      <c r="CFM364" s="1"/>
      <c r="CFN364" s="1"/>
      <c r="CFO364" s="1"/>
      <c r="CFP364" s="1"/>
      <c r="CFQ364" s="1"/>
      <c r="CFR364" s="1"/>
      <c r="CFS364" s="1"/>
      <c r="CFT364" s="1"/>
      <c r="CFU364" s="1"/>
      <c r="CFV364" s="1"/>
      <c r="CFW364" s="1"/>
      <c r="CFX364" s="1"/>
      <c r="CFY364" s="1"/>
      <c r="CFZ364" s="1"/>
      <c r="CGA364" s="1"/>
      <c r="CGB364" s="1"/>
      <c r="CGC364" s="1"/>
      <c r="CGD364" s="1"/>
      <c r="CGE364" s="1"/>
      <c r="CGF364" s="1"/>
      <c r="CGG364" s="1"/>
      <c r="CGH364" s="1"/>
      <c r="CGI364" s="1"/>
      <c r="CGJ364" s="1"/>
      <c r="CGK364" s="1"/>
      <c r="CGL364" s="1"/>
      <c r="CGM364" s="1"/>
      <c r="CGN364" s="1"/>
      <c r="CGO364" s="1"/>
      <c r="CGP364" s="1"/>
      <c r="CGQ364" s="1"/>
      <c r="CGR364" s="1"/>
      <c r="CGS364" s="1"/>
      <c r="CGT364" s="1"/>
      <c r="CGU364" s="1"/>
      <c r="CGV364" s="1"/>
      <c r="CGW364" s="1"/>
      <c r="CGX364" s="1"/>
      <c r="CGY364" s="1"/>
      <c r="CGZ364" s="1"/>
      <c r="CHA364" s="1"/>
      <c r="CHB364" s="1"/>
      <c r="CHC364" s="1"/>
      <c r="CHD364" s="1"/>
      <c r="CHE364" s="1"/>
      <c r="CHF364" s="1"/>
      <c r="CHG364" s="1"/>
      <c r="CHH364" s="1"/>
      <c r="CHI364" s="1"/>
      <c r="CHJ364" s="1"/>
      <c r="CHK364" s="1"/>
      <c r="CHL364" s="1"/>
      <c r="CHM364" s="1"/>
      <c r="CHN364" s="1"/>
      <c r="CHO364" s="1"/>
      <c r="CHP364" s="1"/>
      <c r="CHQ364" s="1"/>
      <c r="CHR364" s="1"/>
      <c r="CHS364" s="1"/>
      <c r="CHT364" s="1"/>
      <c r="CHU364" s="1"/>
      <c r="CHV364" s="1"/>
      <c r="CHW364" s="1"/>
      <c r="CHX364" s="1"/>
      <c r="CHY364" s="1"/>
      <c r="CHZ364" s="1"/>
      <c r="CIA364" s="1"/>
      <c r="CIB364" s="1"/>
      <c r="CIC364" s="1"/>
      <c r="CID364" s="1"/>
      <c r="CIE364" s="1"/>
      <c r="CIF364" s="1"/>
      <c r="CIG364" s="1"/>
      <c r="CIH364" s="1"/>
      <c r="CII364" s="1"/>
      <c r="CIJ364" s="1"/>
      <c r="CIK364" s="1"/>
      <c r="CIL364" s="1"/>
      <c r="CIM364" s="1"/>
      <c r="CIN364" s="1"/>
      <c r="CIO364" s="1"/>
      <c r="CIP364" s="1"/>
      <c r="CIQ364" s="1"/>
      <c r="CIR364" s="1"/>
      <c r="CIS364" s="1"/>
      <c r="CIT364" s="1"/>
      <c r="CIU364" s="1"/>
      <c r="CIV364" s="1"/>
      <c r="CIW364" s="1"/>
      <c r="CIX364" s="1"/>
      <c r="CIY364" s="1"/>
      <c r="CIZ364" s="1"/>
      <c r="CJA364" s="1"/>
      <c r="CJB364" s="1"/>
      <c r="CJC364" s="1"/>
      <c r="CJD364" s="1"/>
      <c r="CJE364" s="1"/>
      <c r="CJF364" s="1"/>
      <c r="CJG364" s="1"/>
      <c r="CJH364" s="1"/>
      <c r="CJI364" s="1"/>
      <c r="CJJ364" s="1"/>
      <c r="CJK364" s="1"/>
      <c r="CJL364" s="1"/>
      <c r="CJM364" s="1"/>
      <c r="CJN364" s="1"/>
      <c r="CJO364" s="1"/>
      <c r="CJP364" s="1"/>
      <c r="CJQ364" s="1"/>
      <c r="CJR364" s="1"/>
      <c r="CJS364" s="1"/>
      <c r="CJT364" s="1"/>
      <c r="CJU364" s="1"/>
      <c r="CJV364" s="1"/>
      <c r="CJW364" s="1"/>
      <c r="CJX364" s="1"/>
      <c r="CJY364" s="1"/>
      <c r="CJZ364" s="1"/>
      <c r="CKA364" s="1"/>
      <c r="CKB364" s="1"/>
      <c r="CKC364" s="1"/>
      <c r="CKD364" s="1"/>
      <c r="CKE364" s="1"/>
      <c r="CKF364" s="1"/>
      <c r="CKG364" s="1"/>
      <c r="CKH364" s="1"/>
      <c r="CKI364" s="1"/>
      <c r="CKJ364" s="1"/>
      <c r="CKK364" s="1"/>
      <c r="CKL364" s="1"/>
      <c r="CKM364" s="1"/>
      <c r="CKN364" s="1"/>
      <c r="CKO364" s="1"/>
      <c r="CKP364" s="1"/>
      <c r="CKQ364" s="1"/>
      <c r="CKR364" s="1"/>
      <c r="CKS364" s="1"/>
      <c r="CKT364" s="1"/>
      <c r="CKU364" s="1"/>
      <c r="CKV364" s="1"/>
      <c r="CKW364" s="1"/>
      <c r="CKX364" s="1"/>
      <c r="CKY364" s="1"/>
      <c r="CKZ364" s="1"/>
      <c r="CLA364" s="1"/>
      <c r="CLB364" s="1"/>
      <c r="CLC364" s="1"/>
      <c r="CLD364" s="1"/>
      <c r="CLE364" s="1"/>
      <c r="CLF364" s="1"/>
      <c r="CLG364" s="1"/>
      <c r="CLH364" s="1"/>
      <c r="CLI364" s="1"/>
      <c r="CLJ364" s="1"/>
      <c r="CLK364" s="1"/>
      <c r="CLL364" s="1"/>
      <c r="CLM364" s="1"/>
      <c r="CLN364" s="1"/>
      <c r="CLO364" s="1"/>
      <c r="CLP364" s="1"/>
      <c r="CLQ364" s="1"/>
      <c r="CLR364" s="1"/>
      <c r="CLS364" s="1"/>
      <c r="CLT364" s="1"/>
      <c r="CLU364" s="1"/>
      <c r="CLV364" s="1"/>
      <c r="CLW364" s="1"/>
      <c r="CLX364" s="1"/>
      <c r="CLY364" s="1"/>
      <c r="CLZ364" s="1"/>
      <c r="CMA364" s="1"/>
      <c r="CMB364" s="1"/>
      <c r="CMC364" s="1"/>
      <c r="CMD364" s="1"/>
      <c r="CME364" s="1"/>
      <c r="CMF364" s="1"/>
      <c r="CMG364" s="1"/>
      <c r="CMH364" s="1"/>
      <c r="CMI364" s="1"/>
      <c r="CMJ364" s="1"/>
      <c r="CMK364" s="1"/>
      <c r="CML364" s="1"/>
      <c r="CMM364" s="1"/>
      <c r="CMN364" s="1"/>
      <c r="CMO364" s="1"/>
      <c r="CMP364" s="1"/>
      <c r="CMQ364" s="1"/>
      <c r="CMR364" s="1"/>
      <c r="CMS364" s="1"/>
      <c r="CMT364" s="1"/>
      <c r="CMU364" s="1"/>
      <c r="CMV364" s="1"/>
      <c r="CMW364" s="1"/>
      <c r="CMX364" s="1"/>
      <c r="CMY364" s="1"/>
      <c r="CMZ364" s="1"/>
      <c r="CNA364" s="1"/>
      <c r="CNB364" s="1"/>
      <c r="CNC364" s="1"/>
      <c r="CND364" s="1"/>
      <c r="CNE364" s="1"/>
      <c r="CNF364" s="1"/>
      <c r="CNG364" s="1"/>
      <c r="CNH364" s="1"/>
      <c r="CNI364" s="1"/>
      <c r="CNJ364" s="1"/>
      <c r="CNK364" s="1"/>
      <c r="CNL364" s="1"/>
      <c r="CNM364" s="1"/>
      <c r="CNN364" s="1"/>
      <c r="CNO364" s="1"/>
      <c r="CNP364" s="1"/>
      <c r="CNQ364" s="1"/>
      <c r="CNR364" s="1"/>
      <c r="CNS364" s="1"/>
      <c r="CNT364" s="1"/>
      <c r="CNU364" s="1"/>
      <c r="CNV364" s="1"/>
      <c r="CNW364" s="1"/>
      <c r="CNX364" s="1"/>
      <c r="CNY364" s="1"/>
      <c r="CNZ364" s="1"/>
      <c r="COA364" s="1"/>
      <c r="COB364" s="1"/>
      <c r="COC364" s="1"/>
      <c r="COD364" s="1"/>
      <c r="COE364" s="1"/>
      <c r="COF364" s="1"/>
      <c r="COG364" s="1"/>
      <c r="COH364" s="1"/>
      <c r="COI364" s="1"/>
      <c r="COJ364" s="1"/>
      <c r="COK364" s="1"/>
      <c r="COL364" s="1"/>
      <c r="COM364" s="1"/>
      <c r="CON364" s="1"/>
      <c r="COO364" s="1"/>
      <c r="COP364" s="1"/>
      <c r="COQ364" s="1"/>
      <c r="COR364" s="1"/>
      <c r="COS364" s="1"/>
      <c r="COT364" s="1"/>
      <c r="COU364" s="1"/>
      <c r="COV364" s="1"/>
      <c r="COW364" s="1"/>
      <c r="COX364" s="1"/>
      <c r="COY364" s="1"/>
      <c r="COZ364" s="1"/>
      <c r="CPA364" s="1"/>
      <c r="CPB364" s="1"/>
      <c r="CPC364" s="1"/>
      <c r="CPD364" s="1"/>
      <c r="CPE364" s="1"/>
      <c r="CPF364" s="1"/>
      <c r="CPG364" s="1"/>
      <c r="CPH364" s="1"/>
      <c r="CPI364" s="1"/>
      <c r="CPJ364" s="1"/>
      <c r="CPK364" s="1"/>
      <c r="CPL364" s="1"/>
      <c r="CPM364" s="1"/>
      <c r="CPN364" s="1"/>
      <c r="CPO364" s="1"/>
      <c r="CPP364" s="1"/>
      <c r="CPQ364" s="1"/>
      <c r="CPR364" s="1"/>
      <c r="CPS364" s="1"/>
      <c r="CPT364" s="1"/>
      <c r="CPU364" s="1"/>
      <c r="CPV364" s="1"/>
      <c r="CPW364" s="1"/>
      <c r="CPX364" s="1"/>
      <c r="CPY364" s="1"/>
      <c r="CPZ364" s="1"/>
      <c r="CQA364" s="1"/>
      <c r="CQB364" s="1"/>
      <c r="CQC364" s="1"/>
      <c r="CQD364" s="1"/>
      <c r="CQE364" s="1"/>
      <c r="CQF364" s="1"/>
      <c r="CQG364" s="1"/>
      <c r="CQH364" s="1"/>
      <c r="CQI364" s="1"/>
      <c r="CQJ364" s="1"/>
      <c r="CQK364" s="1"/>
      <c r="CQL364" s="1"/>
      <c r="CQM364" s="1"/>
      <c r="CQN364" s="1"/>
      <c r="CQO364" s="1"/>
      <c r="CQP364" s="1"/>
      <c r="CQQ364" s="1"/>
      <c r="CQR364" s="1"/>
      <c r="CQS364" s="1"/>
      <c r="CQT364" s="1"/>
      <c r="CQU364" s="1"/>
      <c r="CQV364" s="1"/>
      <c r="CQW364" s="1"/>
      <c r="CQX364" s="1"/>
      <c r="CQY364" s="1"/>
      <c r="CQZ364" s="1"/>
      <c r="CRA364" s="1"/>
      <c r="CRB364" s="1"/>
      <c r="CRC364" s="1"/>
      <c r="CRD364" s="1"/>
      <c r="CRE364" s="1"/>
      <c r="CRF364" s="1"/>
      <c r="CRG364" s="1"/>
      <c r="CRH364" s="1"/>
      <c r="CRI364" s="1"/>
      <c r="CRJ364" s="1"/>
      <c r="CRK364" s="1"/>
      <c r="CRL364" s="1"/>
      <c r="CRM364" s="1"/>
      <c r="CRN364" s="1"/>
      <c r="CRO364" s="1"/>
      <c r="CRP364" s="1"/>
      <c r="CRQ364" s="1"/>
      <c r="CRR364" s="1"/>
      <c r="CRS364" s="1"/>
      <c r="CRT364" s="1"/>
      <c r="CRU364" s="1"/>
      <c r="CRV364" s="1"/>
      <c r="CRW364" s="1"/>
      <c r="CRX364" s="1"/>
      <c r="CRY364" s="1"/>
      <c r="CRZ364" s="1"/>
      <c r="CSA364" s="1"/>
      <c r="CSB364" s="1"/>
      <c r="CSC364" s="1"/>
      <c r="CSD364" s="1"/>
      <c r="CSE364" s="1"/>
      <c r="CSF364" s="1"/>
      <c r="CSG364" s="1"/>
      <c r="CSH364" s="1"/>
      <c r="CSI364" s="1"/>
      <c r="CSJ364" s="1"/>
      <c r="CSK364" s="1"/>
      <c r="CSL364" s="1"/>
      <c r="CSM364" s="1"/>
      <c r="CSN364" s="1"/>
      <c r="CSO364" s="1"/>
      <c r="CSP364" s="1"/>
      <c r="CSQ364" s="1"/>
      <c r="CSR364" s="1"/>
      <c r="CSS364" s="1"/>
      <c r="CST364" s="1"/>
      <c r="CSU364" s="1"/>
      <c r="CSV364" s="1"/>
      <c r="CSW364" s="1"/>
      <c r="CSX364" s="1"/>
      <c r="CSY364" s="1"/>
      <c r="CSZ364" s="1"/>
      <c r="CTA364" s="1"/>
      <c r="CTB364" s="1"/>
      <c r="CTC364" s="1"/>
      <c r="CTD364" s="1"/>
      <c r="CTE364" s="1"/>
      <c r="CTF364" s="1"/>
      <c r="CTG364" s="1"/>
      <c r="CTH364" s="1"/>
      <c r="CTI364" s="1"/>
      <c r="CTJ364" s="1"/>
      <c r="CTK364" s="1"/>
      <c r="CTL364" s="1"/>
      <c r="CTM364" s="1"/>
      <c r="CTN364" s="1"/>
      <c r="CTO364" s="1"/>
      <c r="CTP364" s="1"/>
      <c r="CTQ364" s="1"/>
      <c r="CTR364" s="1"/>
      <c r="CTS364" s="1"/>
      <c r="CTT364" s="1"/>
      <c r="CTU364" s="1"/>
      <c r="CTV364" s="1"/>
      <c r="CTW364" s="1"/>
      <c r="CTX364" s="1"/>
      <c r="CTY364" s="1"/>
      <c r="CTZ364" s="1"/>
      <c r="CUA364" s="1"/>
      <c r="CUB364" s="1"/>
      <c r="CUC364" s="1"/>
      <c r="CUD364" s="1"/>
      <c r="CUE364" s="1"/>
      <c r="CUF364" s="1"/>
      <c r="CUG364" s="1"/>
      <c r="CUH364" s="1"/>
      <c r="CUI364" s="1"/>
      <c r="CUJ364" s="1"/>
      <c r="CUK364" s="1"/>
      <c r="CUL364" s="1"/>
      <c r="CUM364" s="1"/>
      <c r="CUN364" s="1"/>
      <c r="CUO364" s="1"/>
      <c r="CUP364" s="1"/>
      <c r="CUQ364" s="1"/>
      <c r="CUR364" s="1"/>
      <c r="CUS364" s="1"/>
      <c r="CUT364" s="1"/>
      <c r="CUU364" s="1"/>
      <c r="CUV364" s="1"/>
      <c r="CUW364" s="1"/>
      <c r="CUX364" s="1"/>
      <c r="CUY364" s="1"/>
      <c r="CUZ364" s="1"/>
      <c r="CVA364" s="1"/>
      <c r="CVB364" s="1"/>
      <c r="CVC364" s="1"/>
      <c r="CVD364" s="1"/>
      <c r="CVE364" s="1"/>
      <c r="CVF364" s="1"/>
      <c r="CVG364" s="1"/>
      <c r="CVH364" s="1"/>
      <c r="CVI364" s="1"/>
      <c r="CVJ364" s="1"/>
      <c r="CVK364" s="1"/>
      <c r="CVL364" s="1"/>
      <c r="CVM364" s="1"/>
      <c r="CVN364" s="1"/>
      <c r="CVO364" s="1"/>
      <c r="CVP364" s="1"/>
      <c r="CVQ364" s="1"/>
      <c r="CVR364" s="1"/>
      <c r="CVS364" s="1"/>
      <c r="CVT364" s="1"/>
      <c r="CVU364" s="1"/>
      <c r="CVV364" s="1"/>
      <c r="CVW364" s="1"/>
      <c r="CVX364" s="1"/>
      <c r="CVY364" s="1"/>
      <c r="CVZ364" s="1"/>
      <c r="CWA364" s="1"/>
      <c r="CWB364" s="1"/>
      <c r="CWC364" s="1"/>
      <c r="CWD364" s="1"/>
      <c r="CWE364" s="1"/>
      <c r="CWF364" s="1"/>
      <c r="CWG364" s="1"/>
      <c r="CWH364" s="1"/>
      <c r="CWI364" s="1"/>
      <c r="CWJ364" s="1"/>
      <c r="CWK364" s="1"/>
      <c r="CWL364" s="1"/>
      <c r="CWM364" s="1"/>
      <c r="CWN364" s="1"/>
      <c r="CWO364" s="1"/>
      <c r="CWP364" s="1"/>
      <c r="CWQ364" s="1"/>
      <c r="CWR364" s="1"/>
      <c r="CWS364" s="1"/>
      <c r="CWT364" s="1"/>
      <c r="CWU364" s="1"/>
      <c r="CWV364" s="1"/>
      <c r="CWW364" s="1"/>
      <c r="CWX364" s="1"/>
      <c r="CWY364" s="1"/>
      <c r="CWZ364" s="1"/>
      <c r="CXA364" s="1"/>
      <c r="CXB364" s="1"/>
      <c r="CXC364" s="1"/>
      <c r="CXD364" s="1"/>
      <c r="CXE364" s="1"/>
      <c r="CXF364" s="1"/>
      <c r="CXG364" s="1"/>
      <c r="CXH364" s="1"/>
      <c r="CXI364" s="1"/>
      <c r="CXJ364" s="1"/>
      <c r="CXK364" s="1"/>
      <c r="CXL364" s="1"/>
      <c r="CXM364" s="1"/>
      <c r="CXN364" s="1"/>
      <c r="CXO364" s="1"/>
      <c r="CXP364" s="1"/>
      <c r="CXQ364" s="1"/>
      <c r="CXR364" s="1"/>
      <c r="CXS364" s="1"/>
      <c r="CXT364" s="1"/>
      <c r="CXU364" s="1"/>
      <c r="CXV364" s="1"/>
      <c r="CXW364" s="1"/>
      <c r="CXX364" s="1"/>
      <c r="CXY364" s="1"/>
      <c r="CXZ364" s="1"/>
      <c r="CYA364" s="1"/>
      <c r="CYB364" s="1"/>
      <c r="CYC364" s="1"/>
      <c r="CYD364" s="1"/>
      <c r="CYE364" s="1"/>
      <c r="CYF364" s="1"/>
      <c r="CYG364" s="1"/>
      <c r="CYH364" s="1"/>
      <c r="CYI364" s="1"/>
      <c r="CYJ364" s="1"/>
      <c r="CYK364" s="1"/>
      <c r="CYL364" s="1"/>
      <c r="CYM364" s="1"/>
      <c r="CYN364" s="1"/>
      <c r="CYO364" s="1"/>
      <c r="CYP364" s="1"/>
      <c r="CYQ364" s="1"/>
      <c r="CYR364" s="1"/>
      <c r="CYS364" s="1"/>
      <c r="CYT364" s="1"/>
      <c r="CYU364" s="1"/>
      <c r="CYV364" s="1"/>
      <c r="CYW364" s="1"/>
      <c r="CYX364" s="1"/>
      <c r="CYY364" s="1"/>
      <c r="CYZ364" s="1"/>
      <c r="CZA364" s="1"/>
      <c r="CZB364" s="1"/>
      <c r="CZC364" s="1"/>
      <c r="CZD364" s="1"/>
      <c r="CZE364" s="1"/>
      <c r="CZF364" s="1"/>
      <c r="CZG364" s="1"/>
      <c r="CZH364" s="1"/>
      <c r="CZI364" s="1"/>
      <c r="CZJ364" s="1"/>
      <c r="CZK364" s="1"/>
      <c r="CZL364" s="1"/>
      <c r="CZM364" s="1"/>
      <c r="CZN364" s="1"/>
      <c r="CZO364" s="1"/>
      <c r="CZP364" s="1"/>
      <c r="CZQ364" s="1"/>
      <c r="CZR364" s="1"/>
      <c r="CZS364" s="1"/>
      <c r="CZT364" s="1"/>
      <c r="CZU364" s="1"/>
      <c r="CZV364" s="1"/>
      <c r="CZW364" s="1"/>
      <c r="CZX364" s="1"/>
      <c r="CZY364" s="1"/>
      <c r="CZZ364" s="1"/>
      <c r="DAA364" s="1"/>
      <c r="DAB364" s="1"/>
      <c r="DAC364" s="1"/>
      <c r="DAD364" s="1"/>
      <c r="DAE364" s="1"/>
      <c r="DAF364" s="1"/>
      <c r="DAG364" s="1"/>
      <c r="DAH364" s="1"/>
      <c r="DAI364" s="1"/>
      <c r="DAJ364" s="1"/>
      <c r="DAK364" s="1"/>
      <c r="DAL364" s="1"/>
      <c r="DAM364" s="1"/>
      <c r="DAN364" s="1"/>
      <c r="DAO364" s="1"/>
      <c r="DAP364" s="1"/>
      <c r="DAQ364" s="1"/>
      <c r="DAR364" s="1"/>
      <c r="DAS364" s="1"/>
      <c r="DAT364" s="1"/>
      <c r="DAU364" s="1"/>
      <c r="DAV364" s="1"/>
      <c r="DAW364" s="1"/>
      <c r="DAX364" s="1"/>
      <c r="DAY364" s="1"/>
      <c r="DAZ364" s="1"/>
      <c r="DBA364" s="1"/>
      <c r="DBB364" s="1"/>
      <c r="DBC364" s="1"/>
      <c r="DBD364" s="1"/>
      <c r="DBE364" s="1"/>
      <c r="DBF364" s="1"/>
      <c r="DBG364" s="1"/>
      <c r="DBH364" s="1"/>
      <c r="DBI364" s="1"/>
      <c r="DBJ364" s="1"/>
      <c r="DBK364" s="1"/>
      <c r="DBL364" s="1"/>
      <c r="DBM364" s="1"/>
      <c r="DBN364" s="1"/>
      <c r="DBO364" s="1"/>
      <c r="DBP364" s="1"/>
      <c r="DBQ364" s="1"/>
      <c r="DBR364" s="1"/>
      <c r="DBS364" s="1"/>
      <c r="DBT364" s="1"/>
      <c r="DBU364" s="1"/>
      <c r="DBV364" s="1"/>
      <c r="DBW364" s="1"/>
      <c r="DBX364" s="1"/>
      <c r="DBY364" s="1"/>
      <c r="DBZ364" s="1"/>
      <c r="DCA364" s="1"/>
      <c r="DCB364" s="1"/>
      <c r="DCC364" s="1"/>
      <c r="DCD364" s="1"/>
      <c r="DCE364" s="1"/>
      <c r="DCF364" s="1"/>
      <c r="DCG364" s="1"/>
      <c r="DCH364" s="1"/>
      <c r="DCI364" s="1"/>
      <c r="DCJ364" s="1"/>
      <c r="DCK364" s="1"/>
      <c r="DCL364" s="1"/>
      <c r="DCM364" s="1"/>
      <c r="DCN364" s="1"/>
      <c r="DCO364" s="1"/>
      <c r="DCP364" s="1"/>
      <c r="DCQ364" s="1"/>
      <c r="DCR364" s="1"/>
      <c r="DCS364" s="1"/>
      <c r="DCT364" s="1"/>
      <c r="DCU364" s="1"/>
      <c r="DCV364" s="1"/>
      <c r="DCW364" s="1"/>
      <c r="DCX364" s="1"/>
      <c r="DCY364" s="1"/>
      <c r="DCZ364" s="1"/>
      <c r="DDA364" s="1"/>
      <c r="DDB364" s="1"/>
      <c r="DDC364" s="1"/>
      <c r="DDD364" s="1"/>
      <c r="DDE364" s="1"/>
      <c r="DDF364" s="1"/>
      <c r="DDG364" s="1"/>
      <c r="DDH364" s="1"/>
      <c r="DDI364" s="1"/>
      <c r="DDJ364" s="1"/>
      <c r="DDK364" s="1"/>
      <c r="DDL364" s="1"/>
      <c r="DDM364" s="1"/>
      <c r="DDN364" s="1"/>
      <c r="DDO364" s="1"/>
      <c r="DDP364" s="1"/>
      <c r="DDQ364" s="1"/>
      <c r="DDR364" s="1"/>
      <c r="DDS364" s="1"/>
      <c r="DDT364" s="1"/>
      <c r="DDU364" s="1"/>
      <c r="DDV364" s="1"/>
      <c r="DDW364" s="1"/>
      <c r="DDX364" s="1"/>
      <c r="DDY364" s="1"/>
      <c r="DDZ364" s="1"/>
      <c r="DEA364" s="1"/>
      <c r="DEB364" s="1"/>
      <c r="DEC364" s="1"/>
      <c r="DED364" s="1"/>
      <c r="DEE364" s="1"/>
      <c r="DEF364" s="1"/>
      <c r="DEG364" s="1"/>
      <c r="DEH364" s="1"/>
      <c r="DEI364" s="1"/>
      <c r="DEJ364" s="1"/>
      <c r="DEK364" s="1"/>
      <c r="DEL364" s="1"/>
      <c r="DEM364" s="1"/>
      <c r="DEN364" s="1"/>
      <c r="DEO364" s="1"/>
      <c r="DEP364" s="1"/>
      <c r="DEQ364" s="1"/>
      <c r="DER364" s="1"/>
      <c r="DES364" s="1"/>
      <c r="DET364" s="1"/>
      <c r="DEU364" s="1"/>
      <c r="DEV364" s="1"/>
      <c r="DEW364" s="1"/>
      <c r="DEX364" s="1"/>
      <c r="DEY364" s="1"/>
      <c r="DEZ364" s="1"/>
      <c r="DFA364" s="1"/>
      <c r="DFB364" s="1"/>
      <c r="DFC364" s="1"/>
      <c r="DFD364" s="1"/>
      <c r="DFE364" s="1"/>
      <c r="DFF364" s="1"/>
      <c r="DFG364" s="1"/>
      <c r="DFH364" s="1"/>
      <c r="DFI364" s="1"/>
      <c r="DFJ364" s="1"/>
      <c r="DFK364" s="1"/>
      <c r="DFL364" s="1"/>
      <c r="DFM364" s="1"/>
      <c r="DFN364" s="1"/>
      <c r="DFO364" s="1"/>
      <c r="DFP364" s="1"/>
      <c r="DFQ364" s="1"/>
      <c r="DFR364" s="1"/>
      <c r="DFS364" s="1"/>
      <c r="DFT364" s="1"/>
      <c r="DFU364" s="1"/>
      <c r="DFV364" s="1"/>
      <c r="DFW364" s="1"/>
      <c r="DFX364" s="1"/>
      <c r="DFY364" s="1"/>
      <c r="DFZ364" s="1"/>
      <c r="DGA364" s="1"/>
      <c r="DGB364" s="1"/>
      <c r="DGC364" s="1"/>
      <c r="DGD364" s="1"/>
      <c r="DGE364" s="1"/>
      <c r="DGF364" s="1"/>
      <c r="DGG364" s="1"/>
      <c r="DGH364" s="1"/>
      <c r="DGI364" s="1"/>
      <c r="DGJ364" s="1"/>
      <c r="DGK364" s="1"/>
      <c r="DGL364" s="1"/>
      <c r="DGM364" s="1"/>
      <c r="DGN364" s="1"/>
      <c r="DGO364" s="1"/>
      <c r="DGP364" s="1"/>
      <c r="DGQ364" s="1"/>
      <c r="DGR364" s="1"/>
      <c r="DGS364" s="1"/>
      <c r="DGT364" s="1"/>
      <c r="DGU364" s="1"/>
      <c r="DGV364" s="1"/>
      <c r="DGW364" s="1"/>
      <c r="DGX364" s="1"/>
      <c r="DGY364" s="1"/>
      <c r="DGZ364" s="1"/>
      <c r="DHA364" s="1"/>
      <c r="DHB364" s="1"/>
      <c r="DHC364" s="1"/>
      <c r="DHD364" s="1"/>
      <c r="DHE364" s="1"/>
      <c r="DHF364" s="1"/>
      <c r="DHG364" s="1"/>
      <c r="DHH364" s="1"/>
      <c r="DHI364" s="1"/>
      <c r="DHJ364" s="1"/>
      <c r="DHK364" s="1"/>
      <c r="DHL364" s="1"/>
      <c r="DHM364" s="1"/>
      <c r="DHN364" s="1"/>
      <c r="DHO364" s="1"/>
      <c r="DHP364" s="1"/>
      <c r="DHQ364" s="1"/>
      <c r="DHR364" s="1"/>
      <c r="DHS364" s="1"/>
      <c r="DHT364" s="1"/>
      <c r="DHU364" s="1"/>
      <c r="DHV364" s="1"/>
      <c r="DHW364" s="1"/>
      <c r="DHX364" s="1"/>
      <c r="DHY364" s="1"/>
      <c r="DHZ364" s="1"/>
      <c r="DIA364" s="1"/>
      <c r="DIB364" s="1"/>
      <c r="DIC364" s="1"/>
      <c r="DID364" s="1"/>
      <c r="DIE364" s="1"/>
      <c r="DIF364" s="1"/>
      <c r="DIG364" s="1"/>
      <c r="DIH364" s="1"/>
      <c r="DII364" s="1"/>
      <c r="DIJ364" s="1"/>
      <c r="DIK364" s="1"/>
      <c r="DIL364" s="1"/>
      <c r="DIM364" s="1"/>
      <c r="DIN364" s="1"/>
      <c r="DIO364" s="1"/>
      <c r="DIP364" s="1"/>
      <c r="DIQ364" s="1"/>
      <c r="DIR364" s="1"/>
      <c r="DIS364" s="1"/>
      <c r="DIT364" s="1"/>
      <c r="DIU364" s="1"/>
      <c r="DIV364" s="1"/>
      <c r="DIW364" s="1"/>
      <c r="DIX364" s="1"/>
      <c r="DIY364" s="1"/>
      <c r="DIZ364" s="1"/>
      <c r="DJA364" s="1"/>
      <c r="DJB364" s="1"/>
      <c r="DJC364" s="1"/>
      <c r="DJD364" s="1"/>
      <c r="DJE364" s="1"/>
      <c r="DJF364" s="1"/>
      <c r="DJG364" s="1"/>
      <c r="DJH364" s="1"/>
      <c r="DJI364" s="1"/>
      <c r="DJJ364" s="1"/>
      <c r="DJK364" s="1"/>
      <c r="DJL364" s="1"/>
      <c r="DJM364" s="1"/>
      <c r="DJN364" s="1"/>
      <c r="DJO364" s="1"/>
      <c r="DJP364" s="1"/>
      <c r="DJQ364" s="1"/>
      <c r="DJR364" s="1"/>
      <c r="DJS364" s="1"/>
      <c r="DJT364" s="1"/>
      <c r="DJU364" s="1"/>
      <c r="DJV364" s="1"/>
      <c r="DJW364" s="1"/>
      <c r="DJX364" s="1"/>
      <c r="DJY364" s="1"/>
      <c r="DJZ364" s="1"/>
      <c r="DKA364" s="1"/>
      <c r="DKB364" s="1"/>
      <c r="DKC364" s="1"/>
      <c r="DKD364" s="1"/>
      <c r="DKE364" s="1"/>
      <c r="DKF364" s="1"/>
      <c r="DKG364" s="1"/>
      <c r="DKH364" s="1"/>
      <c r="DKI364" s="1"/>
      <c r="DKJ364" s="1"/>
      <c r="DKK364" s="1"/>
      <c r="DKL364" s="1"/>
      <c r="DKM364" s="1"/>
      <c r="DKN364" s="1"/>
      <c r="DKO364" s="1"/>
      <c r="DKP364" s="1"/>
      <c r="DKQ364" s="1"/>
      <c r="DKR364" s="1"/>
      <c r="DKS364" s="1"/>
      <c r="DKT364" s="1"/>
      <c r="DKU364" s="1"/>
      <c r="DKV364" s="1"/>
      <c r="DKW364" s="1"/>
      <c r="DKX364" s="1"/>
      <c r="DKY364" s="1"/>
      <c r="DKZ364" s="1"/>
      <c r="DLA364" s="1"/>
      <c r="DLB364" s="1"/>
      <c r="DLC364" s="1"/>
      <c r="DLD364" s="1"/>
      <c r="DLE364" s="1"/>
      <c r="DLF364" s="1"/>
      <c r="DLG364" s="1"/>
      <c r="DLH364" s="1"/>
      <c r="DLI364" s="1"/>
      <c r="DLJ364" s="1"/>
      <c r="DLK364" s="1"/>
      <c r="DLL364" s="1"/>
      <c r="DLM364" s="1"/>
      <c r="DLN364" s="1"/>
      <c r="DLO364" s="1"/>
      <c r="DLP364" s="1"/>
      <c r="DLQ364" s="1"/>
      <c r="DLR364" s="1"/>
      <c r="DLS364" s="1"/>
      <c r="DLT364" s="1"/>
      <c r="DLU364" s="1"/>
      <c r="DLV364" s="1"/>
      <c r="DLW364" s="1"/>
      <c r="DLX364" s="1"/>
      <c r="DLY364" s="1"/>
      <c r="DLZ364" s="1"/>
      <c r="DMA364" s="1"/>
      <c r="DMB364" s="1"/>
      <c r="DMC364" s="1"/>
      <c r="DMD364" s="1"/>
      <c r="DME364" s="1"/>
      <c r="DMF364" s="1"/>
      <c r="DMG364" s="1"/>
      <c r="DMH364" s="1"/>
      <c r="DMI364" s="1"/>
      <c r="DMJ364" s="1"/>
      <c r="DMK364" s="1"/>
      <c r="DML364" s="1"/>
      <c r="DMM364" s="1"/>
      <c r="DMN364" s="1"/>
      <c r="DMO364" s="1"/>
      <c r="DMP364" s="1"/>
      <c r="DMQ364" s="1"/>
      <c r="DMR364" s="1"/>
      <c r="DMS364" s="1"/>
      <c r="DMT364" s="1"/>
      <c r="DMU364" s="1"/>
      <c r="DMV364" s="1"/>
      <c r="DMW364" s="1"/>
      <c r="DMX364" s="1"/>
      <c r="DMY364" s="1"/>
      <c r="DMZ364" s="1"/>
      <c r="DNA364" s="1"/>
      <c r="DNB364" s="1"/>
      <c r="DNC364" s="1"/>
      <c r="DND364" s="1"/>
      <c r="DNE364" s="1"/>
      <c r="DNF364" s="1"/>
      <c r="DNG364" s="1"/>
      <c r="DNH364" s="1"/>
      <c r="DNI364" s="1"/>
      <c r="DNJ364" s="1"/>
      <c r="DNK364" s="1"/>
      <c r="DNL364" s="1"/>
      <c r="DNM364" s="1"/>
      <c r="DNN364" s="1"/>
      <c r="DNO364" s="1"/>
      <c r="DNP364" s="1"/>
      <c r="DNQ364" s="1"/>
      <c r="DNR364" s="1"/>
      <c r="DNS364" s="1"/>
      <c r="DNT364" s="1"/>
      <c r="DNU364" s="1"/>
      <c r="DNV364" s="1"/>
      <c r="DNW364" s="1"/>
      <c r="DNX364" s="1"/>
      <c r="DNY364" s="1"/>
      <c r="DNZ364" s="1"/>
      <c r="DOA364" s="1"/>
      <c r="DOB364" s="1"/>
      <c r="DOC364" s="1"/>
      <c r="DOD364" s="1"/>
      <c r="DOE364" s="1"/>
      <c r="DOF364" s="1"/>
      <c r="DOG364" s="1"/>
      <c r="DOH364" s="1"/>
      <c r="DOI364" s="1"/>
      <c r="DOJ364" s="1"/>
      <c r="DOK364" s="1"/>
      <c r="DOL364" s="1"/>
      <c r="DOM364" s="1"/>
      <c r="DON364" s="1"/>
      <c r="DOO364" s="1"/>
      <c r="DOP364" s="1"/>
      <c r="DOQ364" s="1"/>
      <c r="DOR364" s="1"/>
      <c r="DOS364" s="1"/>
      <c r="DOT364" s="1"/>
      <c r="DOU364" s="1"/>
      <c r="DOV364" s="1"/>
      <c r="DOW364" s="1"/>
      <c r="DOX364" s="1"/>
      <c r="DOY364" s="1"/>
      <c r="DOZ364" s="1"/>
      <c r="DPA364" s="1"/>
      <c r="DPB364" s="1"/>
      <c r="DPC364" s="1"/>
      <c r="DPD364" s="1"/>
      <c r="DPE364" s="1"/>
      <c r="DPF364" s="1"/>
      <c r="DPG364" s="1"/>
      <c r="DPH364" s="1"/>
      <c r="DPI364" s="1"/>
      <c r="DPJ364" s="1"/>
      <c r="DPK364" s="1"/>
      <c r="DPL364" s="1"/>
      <c r="DPM364" s="1"/>
      <c r="DPN364" s="1"/>
      <c r="DPO364" s="1"/>
      <c r="DPP364" s="1"/>
      <c r="DPQ364" s="1"/>
      <c r="DPR364" s="1"/>
      <c r="DPS364" s="1"/>
      <c r="DPT364" s="1"/>
      <c r="DPU364" s="1"/>
      <c r="DPV364" s="1"/>
      <c r="DPW364" s="1"/>
      <c r="DPX364" s="1"/>
      <c r="DPY364" s="1"/>
      <c r="DPZ364" s="1"/>
      <c r="DQA364" s="1"/>
      <c r="DQB364" s="1"/>
      <c r="DQC364" s="1"/>
      <c r="DQD364" s="1"/>
      <c r="DQE364" s="1"/>
      <c r="DQF364" s="1"/>
      <c r="DQG364" s="1"/>
      <c r="DQH364" s="1"/>
      <c r="DQI364" s="1"/>
      <c r="DQJ364" s="1"/>
      <c r="DQK364" s="1"/>
      <c r="DQL364" s="1"/>
      <c r="DQM364" s="1"/>
      <c r="DQN364" s="1"/>
      <c r="DQO364" s="1"/>
      <c r="DQP364" s="1"/>
      <c r="DQQ364" s="1"/>
      <c r="DQR364" s="1"/>
      <c r="DQS364" s="1"/>
      <c r="DQT364" s="1"/>
      <c r="DQU364" s="1"/>
      <c r="DQV364" s="1"/>
      <c r="DQW364" s="1"/>
      <c r="DQX364" s="1"/>
      <c r="DQY364" s="1"/>
      <c r="DQZ364" s="1"/>
      <c r="DRA364" s="1"/>
      <c r="DRB364" s="1"/>
      <c r="DRC364" s="1"/>
      <c r="DRD364" s="1"/>
      <c r="DRE364" s="1"/>
      <c r="DRF364" s="1"/>
      <c r="DRG364" s="1"/>
      <c r="DRH364" s="1"/>
      <c r="DRI364" s="1"/>
      <c r="DRJ364" s="1"/>
      <c r="DRK364" s="1"/>
      <c r="DRL364" s="1"/>
      <c r="DRM364" s="1"/>
      <c r="DRN364" s="1"/>
      <c r="DRO364" s="1"/>
      <c r="DRP364" s="1"/>
      <c r="DRQ364" s="1"/>
      <c r="DRR364" s="1"/>
      <c r="DRS364" s="1"/>
      <c r="DRT364" s="1"/>
      <c r="DRU364" s="1"/>
      <c r="DRV364" s="1"/>
      <c r="DRW364" s="1"/>
      <c r="DRX364" s="1"/>
      <c r="DRY364" s="1"/>
      <c r="DRZ364" s="1"/>
      <c r="DSA364" s="1"/>
      <c r="DSB364" s="1"/>
      <c r="DSC364" s="1"/>
      <c r="DSD364" s="1"/>
      <c r="DSE364" s="1"/>
      <c r="DSF364" s="1"/>
      <c r="DSG364" s="1"/>
      <c r="DSH364" s="1"/>
      <c r="DSI364" s="1"/>
      <c r="DSJ364" s="1"/>
      <c r="DSK364" s="1"/>
      <c r="DSL364" s="1"/>
      <c r="DSM364" s="1"/>
      <c r="DSN364" s="1"/>
      <c r="DSO364" s="1"/>
      <c r="DSP364" s="1"/>
      <c r="DSQ364" s="1"/>
      <c r="DSR364" s="1"/>
      <c r="DSS364" s="1"/>
      <c r="DST364" s="1"/>
      <c r="DSU364" s="1"/>
      <c r="DSV364" s="1"/>
      <c r="DSW364" s="1"/>
      <c r="DSX364" s="1"/>
      <c r="DSY364" s="1"/>
      <c r="DSZ364" s="1"/>
      <c r="DTA364" s="1"/>
      <c r="DTB364" s="1"/>
      <c r="DTC364" s="1"/>
      <c r="DTD364" s="1"/>
      <c r="DTE364" s="1"/>
      <c r="DTF364" s="1"/>
      <c r="DTG364" s="1"/>
      <c r="DTH364" s="1"/>
      <c r="DTI364" s="1"/>
      <c r="DTJ364" s="1"/>
      <c r="DTK364" s="1"/>
      <c r="DTL364" s="1"/>
      <c r="DTM364" s="1"/>
      <c r="DTN364" s="1"/>
      <c r="DTO364" s="1"/>
      <c r="DTP364" s="1"/>
      <c r="DTQ364" s="1"/>
      <c r="DTR364" s="1"/>
      <c r="DTS364" s="1"/>
      <c r="DTT364" s="1"/>
      <c r="DTU364" s="1"/>
      <c r="DTV364" s="1"/>
      <c r="DTW364" s="1"/>
      <c r="DTX364" s="1"/>
      <c r="DTY364" s="1"/>
      <c r="DTZ364" s="1"/>
      <c r="DUA364" s="1"/>
      <c r="DUB364" s="1"/>
      <c r="DUC364" s="1"/>
      <c r="DUD364" s="1"/>
      <c r="DUE364" s="1"/>
      <c r="DUF364" s="1"/>
      <c r="DUG364" s="1"/>
      <c r="DUH364" s="1"/>
      <c r="DUI364" s="1"/>
      <c r="DUJ364" s="1"/>
      <c r="DUK364" s="1"/>
      <c r="DUL364" s="1"/>
      <c r="DUM364" s="1"/>
      <c r="DUN364" s="1"/>
      <c r="DUO364" s="1"/>
      <c r="DUP364" s="1"/>
      <c r="DUQ364" s="1"/>
      <c r="DUR364" s="1"/>
      <c r="DUS364" s="1"/>
      <c r="DUT364" s="1"/>
      <c r="DUU364" s="1"/>
      <c r="DUV364" s="1"/>
      <c r="DUW364" s="1"/>
      <c r="DUX364" s="1"/>
      <c r="DUY364" s="1"/>
      <c r="DUZ364" s="1"/>
      <c r="DVA364" s="1"/>
      <c r="DVB364" s="1"/>
      <c r="DVC364" s="1"/>
      <c r="DVD364" s="1"/>
      <c r="DVE364" s="1"/>
      <c r="DVF364" s="1"/>
      <c r="DVG364" s="1"/>
      <c r="DVH364" s="1"/>
      <c r="DVI364" s="1"/>
      <c r="DVJ364" s="1"/>
      <c r="DVK364" s="1"/>
      <c r="DVL364" s="1"/>
      <c r="DVM364" s="1"/>
      <c r="DVN364" s="1"/>
      <c r="DVO364" s="1"/>
      <c r="DVP364" s="1"/>
      <c r="DVQ364" s="1"/>
      <c r="DVR364" s="1"/>
      <c r="DVS364" s="1"/>
      <c r="DVT364" s="1"/>
      <c r="DVU364" s="1"/>
      <c r="DVV364" s="1"/>
      <c r="DVW364" s="1"/>
      <c r="DVX364" s="1"/>
      <c r="DVY364" s="1"/>
      <c r="DVZ364" s="1"/>
      <c r="DWA364" s="1"/>
      <c r="DWB364" s="1"/>
      <c r="DWC364" s="1"/>
      <c r="DWD364" s="1"/>
      <c r="DWE364" s="1"/>
      <c r="DWF364" s="1"/>
      <c r="DWG364" s="1"/>
      <c r="DWH364" s="1"/>
      <c r="DWI364" s="1"/>
      <c r="DWJ364" s="1"/>
      <c r="DWK364" s="1"/>
      <c r="DWL364" s="1"/>
      <c r="DWM364" s="1"/>
      <c r="DWN364" s="1"/>
      <c r="DWO364" s="1"/>
      <c r="DWP364" s="1"/>
      <c r="DWQ364" s="1"/>
      <c r="DWR364" s="1"/>
      <c r="DWS364" s="1"/>
      <c r="DWT364" s="1"/>
      <c r="DWU364" s="1"/>
      <c r="DWV364" s="1"/>
      <c r="DWW364" s="1"/>
      <c r="DWX364" s="1"/>
      <c r="DWY364" s="1"/>
      <c r="DWZ364" s="1"/>
      <c r="DXA364" s="1"/>
      <c r="DXB364" s="1"/>
      <c r="DXC364" s="1"/>
      <c r="DXD364" s="1"/>
      <c r="DXE364" s="1"/>
      <c r="DXF364" s="1"/>
      <c r="DXG364" s="1"/>
      <c r="DXH364" s="1"/>
      <c r="DXI364" s="1"/>
      <c r="DXJ364" s="1"/>
      <c r="DXK364" s="1"/>
      <c r="DXL364" s="1"/>
      <c r="DXM364" s="1"/>
      <c r="DXN364" s="1"/>
      <c r="DXO364" s="1"/>
      <c r="DXP364" s="1"/>
      <c r="DXQ364" s="1"/>
      <c r="DXR364" s="1"/>
      <c r="DXS364" s="1"/>
      <c r="DXT364" s="1"/>
      <c r="DXU364" s="1"/>
      <c r="DXV364" s="1"/>
      <c r="DXW364" s="1"/>
      <c r="DXX364" s="1"/>
      <c r="DXY364" s="1"/>
      <c r="DXZ364" s="1"/>
      <c r="DYA364" s="1"/>
      <c r="DYB364" s="1"/>
      <c r="DYC364" s="1"/>
      <c r="DYD364" s="1"/>
      <c r="DYE364" s="1"/>
      <c r="DYF364" s="1"/>
      <c r="DYG364" s="1"/>
      <c r="DYH364" s="1"/>
      <c r="DYI364" s="1"/>
      <c r="DYJ364" s="1"/>
      <c r="DYK364" s="1"/>
      <c r="DYL364" s="1"/>
      <c r="DYM364" s="1"/>
      <c r="DYN364" s="1"/>
      <c r="DYO364" s="1"/>
      <c r="DYP364" s="1"/>
      <c r="DYQ364" s="1"/>
      <c r="DYR364" s="1"/>
      <c r="DYS364" s="1"/>
      <c r="DYT364" s="1"/>
      <c r="DYU364" s="1"/>
      <c r="DYV364" s="1"/>
      <c r="DYW364" s="1"/>
      <c r="DYX364" s="1"/>
      <c r="DYY364" s="1"/>
      <c r="DYZ364" s="1"/>
      <c r="DZA364" s="1"/>
      <c r="DZB364" s="1"/>
      <c r="DZC364" s="1"/>
      <c r="DZD364" s="1"/>
      <c r="DZE364" s="1"/>
      <c r="DZF364" s="1"/>
      <c r="DZG364" s="1"/>
      <c r="DZH364" s="1"/>
      <c r="DZI364" s="1"/>
      <c r="DZJ364" s="1"/>
      <c r="DZK364" s="1"/>
      <c r="DZL364" s="1"/>
      <c r="DZM364" s="1"/>
      <c r="DZN364" s="1"/>
      <c r="DZO364" s="1"/>
      <c r="DZP364" s="1"/>
      <c r="DZQ364" s="1"/>
      <c r="DZR364" s="1"/>
      <c r="DZS364" s="1"/>
      <c r="DZT364" s="1"/>
      <c r="DZU364" s="1"/>
      <c r="DZV364" s="1"/>
      <c r="DZW364" s="1"/>
      <c r="DZX364" s="1"/>
      <c r="DZY364" s="1"/>
      <c r="DZZ364" s="1"/>
      <c r="EAA364" s="1"/>
      <c r="EAB364" s="1"/>
      <c r="EAC364" s="1"/>
      <c r="EAD364" s="1"/>
      <c r="EAE364" s="1"/>
      <c r="EAF364" s="1"/>
      <c r="EAG364" s="1"/>
      <c r="EAH364" s="1"/>
      <c r="EAI364" s="1"/>
      <c r="EAJ364" s="1"/>
      <c r="EAK364" s="1"/>
      <c r="EAL364" s="1"/>
      <c r="EAM364" s="1"/>
      <c r="EAN364" s="1"/>
      <c r="EAO364" s="1"/>
      <c r="EAP364" s="1"/>
      <c r="EAQ364" s="1"/>
      <c r="EAR364" s="1"/>
      <c r="EAS364" s="1"/>
      <c r="EAT364" s="1"/>
      <c r="EAU364" s="1"/>
      <c r="EAV364" s="1"/>
      <c r="EAW364" s="1"/>
      <c r="EAX364" s="1"/>
      <c r="EAY364" s="1"/>
      <c r="EAZ364" s="1"/>
      <c r="EBA364" s="1"/>
      <c r="EBB364" s="1"/>
      <c r="EBC364" s="1"/>
      <c r="EBD364" s="1"/>
      <c r="EBE364" s="1"/>
      <c r="EBF364" s="1"/>
      <c r="EBG364" s="1"/>
      <c r="EBH364" s="1"/>
      <c r="EBI364" s="1"/>
      <c r="EBJ364" s="1"/>
      <c r="EBK364" s="1"/>
      <c r="EBL364" s="1"/>
      <c r="EBM364" s="1"/>
      <c r="EBN364" s="1"/>
      <c r="EBO364" s="1"/>
      <c r="EBP364" s="1"/>
      <c r="EBQ364" s="1"/>
      <c r="EBR364" s="1"/>
      <c r="EBS364" s="1"/>
      <c r="EBT364" s="1"/>
      <c r="EBU364" s="1"/>
      <c r="EBV364" s="1"/>
      <c r="EBW364" s="1"/>
      <c r="EBX364" s="1"/>
      <c r="EBY364" s="1"/>
      <c r="EBZ364" s="1"/>
      <c r="ECA364" s="1"/>
      <c r="ECB364" s="1"/>
      <c r="ECC364" s="1"/>
      <c r="ECD364" s="1"/>
      <c r="ECE364" s="1"/>
      <c r="ECF364" s="1"/>
      <c r="ECG364" s="1"/>
      <c r="ECH364" s="1"/>
      <c r="ECI364" s="1"/>
      <c r="ECJ364" s="1"/>
      <c r="ECK364" s="1"/>
      <c r="ECL364" s="1"/>
      <c r="ECM364" s="1"/>
      <c r="ECN364" s="1"/>
      <c r="ECO364" s="1"/>
      <c r="ECP364" s="1"/>
      <c r="ECQ364" s="1"/>
      <c r="ECR364" s="1"/>
      <c r="ECS364" s="1"/>
      <c r="ECT364" s="1"/>
      <c r="ECU364" s="1"/>
      <c r="ECV364" s="1"/>
      <c r="ECW364" s="1"/>
      <c r="ECX364" s="1"/>
      <c r="ECY364" s="1"/>
      <c r="ECZ364" s="1"/>
      <c r="EDA364" s="1"/>
      <c r="EDB364" s="1"/>
      <c r="EDC364" s="1"/>
      <c r="EDD364" s="1"/>
      <c r="EDE364" s="1"/>
      <c r="EDF364" s="1"/>
      <c r="EDG364" s="1"/>
      <c r="EDH364" s="1"/>
      <c r="EDI364" s="1"/>
      <c r="EDJ364" s="1"/>
      <c r="EDK364" s="1"/>
      <c r="EDL364" s="1"/>
      <c r="EDM364" s="1"/>
      <c r="EDN364" s="1"/>
      <c r="EDO364" s="1"/>
      <c r="EDP364" s="1"/>
      <c r="EDQ364" s="1"/>
      <c r="EDR364" s="1"/>
      <c r="EDS364" s="1"/>
      <c r="EDT364" s="1"/>
      <c r="EDU364" s="1"/>
      <c r="EDV364" s="1"/>
      <c r="EDW364" s="1"/>
      <c r="EDX364" s="1"/>
      <c r="EDY364" s="1"/>
      <c r="EDZ364" s="1"/>
      <c r="EEA364" s="1"/>
      <c r="EEB364" s="1"/>
      <c r="EEC364" s="1"/>
      <c r="EED364" s="1"/>
      <c r="EEE364" s="1"/>
      <c r="EEF364" s="1"/>
      <c r="EEG364" s="1"/>
      <c r="EEH364" s="1"/>
      <c r="EEI364" s="1"/>
      <c r="EEJ364" s="1"/>
      <c r="EEK364" s="1"/>
      <c r="EEL364" s="1"/>
      <c r="EEM364" s="1"/>
      <c r="EEN364" s="1"/>
      <c r="EEO364" s="1"/>
      <c r="EEP364" s="1"/>
      <c r="EEQ364" s="1"/>
      <c r="EER364" s="1"/>
      <c r="EES364" s="1"/>
      <c r="EET364" s="1"/>
      <c r="EEU364" s="1"/>
      <c r="EEV364" s="1"/>
      <c r="EEW364" s="1"/>
      <c r="EEX364" s="1"/>
      <c r="EEY364" s="1"/>
      <c r="EEZ364" s="1"/>
      <c r="EFA364" s="1"/>
      <c r="EFB364" s="1"/>
      <c r="EFC364" s="1"/>
      <c r="EFD364" s="1"/>
      <c r="EFE364" s="1"/>
      <c r="EFF364" s="1"/>
      <c r="EFG364" s="1"/>
      <c r="EFH364" s="1"/>
      <c r="EFI364" s="1"/>
      <c r="EFJ364" s="1"/>
      <c r="EFK364" s="1"/>
      <c r="EFL364" s="1"/>
      <c r="EFM364" s="1"/>
      <c r="EFN364" s="1"/>
      <c r="EFO364" s="1"/>
      <c r="EFP364" s="1"/>
      <c r="EFQ364" s="1"/>
      <c r="EFR364" s="1"/>
      <c r="EFS364" s="1"/>
      <c r="EFT364" s="1"/>
      <c r="EFU364" s="1"/>
      <c r="EFV364" s="1"/>
      <c r="EFW364" s="1"/>
      <c r="EFX364" s="1"/>
      <c r="EFY364" s="1"/>
      <c r="EFZ364" s="1"/>
      <c r="EGA364" s="1"/>
      <c r="EGB364" s="1"/>
      <c r="EGC364" s="1"/>
      <c r="EGD364" s="1"/>
      <c r="EGE364" s="1"/>
      <c r="EGF364" s="1"/>
      <c r="EGG364" s="1"/>
      <c r="EGH364" s="1"/>
      <c r="EGI364" s="1"/>
      <c r="EGJ364" s="1"/>
      <c r="EGK364" s="1"/>
      <c r="EGL364" s="1"/>
      <c r="EGM364" s="1"/>
      <c r="EGN364" s="1"/>
      <c r="EGO364" s="1"/>
      <c r="EGP364" s="1"/>
      <c r="EGQ364" s="1"/>
      <c r="EGR364" s="1"/>
      <c r="EGS364" s="1"/>
      <c r="EGT364" s="1"/>
      <c r="EGU364" s="1"/>
      <c r="EGV364" s="1"/>
      <c r="EGW364" s="1"/>
      <c r="EGX364" s="1"/>
      <c r="EGY364" s="1"/>
      <c r="EGZ364" s="1"/>
      <c r="EHA364" s="1"/>
      <c r="EHB364" s="1"/>
      <c r="EHC364" s="1"/>
      <c r="EHD364" s="1"/>
      <c r="EHE364" s="1"/>
      <c r="EHF364" s="1"/>
      <c r="EHG364" s="1"/>
      <c r="EHH364" s="1"/>
      <c r="EHI364" s="1"/>
      <c r="EHJ364" s="1"/>
      <c r="EHK364" s="1"/>
      <c r="EHL364" s="1"/>
      <c r="EHM364" s="1"/>
      <c r="EHN364" s="1"/>
      <c r="EHO364" s="1"/>
      <c r="EHP364" s="1"/>
      <c r="EHQ364" s="1"/>
      <c r="EHR364" s="1"/>
      <c r="EHS364" s="1"/>
      <c r="EHT364" s="1"/>
      <c r="EHU364" s="1"/>
      <c r="EHV364" s="1"/>
      <c r="EHW364" s="1"/>
      <c r="EHX364" s="1"/>
      <c r="EHY364" s="1"/>
      <c r="EHZ364" s="1"/>
      <c r="EIA364" s="1"/>
      <c r="EIB364" s="1"/>
      <c r="EIC364" s="1"/>
      <c r="EID364" s="1"/>
      <c r="EIE364" s="1"/>
      <c r="EIF364" s="1"/>
      <c r="EIG364" s="1"/>
      <c r="EIH364" s="1"/>
      <c r="EII364" s="1"/>
      <c r="EIJ364" s="1"/>
      <c r="EIK364" s="1"/>
      <c r="EIL364" s="1"/>
      <c r="EIM364" s="1"/>
      <c r="EIN364" s="1"/>
      <c r="EIO364" s="1"/>
      <c r="EIP364" s="1"/>
      <c r="EIQ364" s="1"/>
      <c r="EIR364" s="1"/>
      <c r="EIS364" s="1"/>
      <c r="EIT364" s="1"/>
      <c r="EIU364" s="1"/>
      <c r="EIV364" s="1"/>
      <c r="EIW364" s="1"/>
      <c r="EIX364" s="1"/>
      <c r="EIY364" s="1"/>
      <c r="EIZ364" s="1"/>
      <c r="EJA364" s="1"/>
      <c r="EJB364" s="1"/>
      <c r="EJC364" s="1"/>
      <c r="EJD364" s="1"/>
      <c r="EJE364" s="1"/>
      <c r="EJF364" s="1"/>
      <c r="EJG364" s="1"/>
      <c r="EJH364" s="1"/>
      <c r="EJI364" s="1"/>
      <c r="EJJ364" s="1"/>
      <c r="EJK364" s="1"/>
      <c r="EJL364" s="1"/>
      <c r="EJM364" s="1"/>
      <c r="EJN364" s="1"/>
      <c r="EJO364" s="1"/>
      <c r="EJP364" s="1"/>
      <c r="EJQ364" s="1"/>
      <c r="EJR364" s="1"/>
      <c r="EJS364" s="1"/>
      <c r="EJT364" s="1"/>
      <c r="EJU364" s="1"/>
      <c r="EJV364" s="1"/>
      <c r="EJW364" s="1"/>
      <c r="EJX364" s="1"/>
      <c r="EJY364" s="1"/>
      <c r="EJZ364" s="1"/>
      <c r="EKA364" s="1"/>
      <c r="EKB364" s="1"/>
      <c r="EKC364" s="1"/>
      <c r="EKD364" s="1"/>
      <c r="EKE364" s="1"/>
      <c r="EKF364" s="1"/>
      <c r="EKG364" s="1"/>
      <c r="EKH364" s="1"/>
      <c r="EKI364" s="1"/>
      <c r="EKJ364" s="1"/>
      <c r="EKK364" s="1"/>
      <c r="EKL364" s="1"/>
      <c r="EKM364" s="1"/>
      <c r="EKN364" s="1"/>
      <c r="EKO364" s="1"/>
      <c r="EKP364" s="1"/>
      <c r="EKQ364" s="1"/>
      <c r="EKR364" s="1"/>
      <c r="EKS364" s="1"/>
      <c r="EKT364" s="1"/>
      <c r="EKU364" s="1"/>
      <c r="EKV364" s="1"/>
      <c r="EKW364" s="1"/>
      <c r="EKX364" s="1"/>
      <c r="EKY364" s="1"/>
      <c r="EKZ364" s="1"/>
      <c r="ELA364" s="1"/>
      <c r="ELB364" s="1"/>
      <c r="ELC364" s="1"/>
      <c r="ELD364" s="1"/>
      <c r="ELE364" s="1"/>
      <c r="ELF364" s="1"/>
      <c r="ELG364" s="1"/>
      <c r="ELH364" s="1"/>
      <c r="ELI364" s="1"/>
      <c r="ELJ364" s="1"/>
      <c r="ELK364" s="1"/>
      <c r="ELL364" s="1"/>
      <c r="ELM364" s="1"/>
      <c r="ELN364" s="1"/>
      <c r="ELO364" s="1"/>
      <c r="ELP364" s="1"/>
      <c r="ELQ364" s="1"/>
      <c r="ELR364" s="1"/>
      <c r="ELS364" s="1"/>
      <c r="ELT364" s="1"/>
      <c r="ELU364" s="1"/>
      <c r="ELV364" s="1"/>
      <c r="ELW364" s="1"/>
      <c r="ELX364" s="1"/>
      <c r="ELY364" s="1"/>
      <c r="ELZ364" s="1"/>
      <c r="EMA364" s="1"/>
      <c r="EMB364" s="1"/>
      <c r="EMC364" s="1"/>
      <c r="EMD364" s="1"/>
      <c r="EME364" s="1"/>
      <c r="EMF364" s="1"/>
      <c r="EMG364" s="1"/>
      <c r="EMH364" s="1"/>
      <c r="EMI364" s="1"/>
      <c r="EMJ364" s="1"/>
      <c r="EMK364" s="1"/>
      <c r="EML364" s="1"/>
      <c r="EMM364" s="1"/>
      <c r="EMN364" s="1"/>
      <c r="EMO364" s="1"/>
      <c r="EMP364" s="1"/>
      <c r="EMQ364" s="1"/>
      <c r="EMR364" s="1"/>
      <c r="EMS364" s="1"/>
      <c r="EMT364" s="1"/>
      <c r="EMU364" s="1"/>
      <c r="EMV364" s="1"/>
      <c r="EMW364" s="1"/>
      <c r="EMX364" s="1"/>
      <c r="EMY364" s="1"/>
      <c r="EMZ364" s="1"/>
      <c r="ENA364" s="1"/>
      <c r="ENB364" s="1"/>
      <c r="ENC364" s="1"/>
      <c r="END364" s="1"/>
      <c r="ENE364" s="1"/>
      <c r="ENF364" s="1"/>
      <c r="ENG364" s="1"/>
      <c r="ENH364" s="1"/>
      <c r="ENI364" s="1"/>
      <c r="ENJ364" s="1"/>
      <c r="ENK364" s="1"/>
      <c r="ENL364" s="1"/>
      <c r="ENM364" s="1"/>
      <c r="ENN364" s="1"/>
      <c r="ENO364" s="1"/>
      <c r="ENP364" s="1"/>
      <c r="ENQ364" s="1"/>
      <c r="ENR364" s="1"/>
      <c r="ENS364" s="1"/>
      <c r="ENT364" s="1"/>
      <c r="ENU364" s="1"/>
      <c r="ENV364" s="1"/>
      <c r="ENW364" s="1"/>
      <c r="ENX364" s="1"/>
      <c r="ENY364" s="1"/>
      <c r="ENZ364" s="1"/>
      <c r="EOA364" s="1"/>
      <c r="EOB364" s="1"/>
      <c r="EOC364" s="1"/>
      <c r="EOD364" s="1"/>
      <c r="EOE364" s="1"/>
      <c r="EOF364" s="1"/>
      <c r="EOG364" s="1"/>
      <c r="EOH364" s="1"/>
      <c r="EOI364" s="1"/>
      <c r="EOJ364" s="1"/>
      <c r="EOK364" s="1"/>
      <c r="EOL364" s="1"/>
      <c r="EOM364" s="1"/>
      <c r="EON364" s="1"/>
      <c r="EOO364" s="1"/>
      <c r="EOP364" s="1"/>
      <c r="EOQ364" s="1"/>
      <c r="EOR364" s="1"/>
      <c r="EOS364" s="1"/>
      <c r="EOT364" s="1"/>
      <c r="EOU364" s="1"/>
      <c r="EOV364" s="1"/>
      <c r="EOW364" s="1"/>
      <c r="EOX364" s="1"/>
      <c r="EOY364" s="1"/>
      <c r="EOZ364" s="1"/>
      <c r="EPA364" s="1"/>
      <c r="EPB364" s="1"/>
      <c r="EPC364" s="1"/>
      <c r="EPD364" s="1"/>
      <c r="EPE364" s="1"/>
      <c r="EPF364" s="1"/>
      <c r="EPG364" s="1"/>
      <c r="EPH364" s="1"/>
      <c r="EPI364" s="1"/>
      <c r="EPJ364" s="1"/>
      <c r="EPK364" s="1"/>
      <c r="EPL364" s="1"/>
      <c r="EPM364" s="1"/>
      <c r="EPN364" s="1"/>
      <c r="EPO364" s="1"/>
      <c r="EPP364" s="1"/>
      <c r="EPQ364" s="1"/>
      <c r="EPR364" s="1"/>
      <c r="EPS364" s="1"/>
      <c r="EPT364" s="1"/>
      <c r="EPU364" s="1"/>
      <c r="EPV364" s="1"/>
      <c r="EPW364" s="1"/>
      <c r="EPX364" s="1"/>
      <c r="EPY364" s="1"/>
      <c r="EPZ364" s="1"/>
      <c r="EQA364" s="1"/>
      <c r="EQB364" s="1"/>
      <c r="EQC364" s="1"/>
      <c r="EQD364" s="1"/>
      <c r="EQE364" s="1"/>
      <c r="EQF364" s="1"/>
      <c r="EQG364" s="1"/>
      <c r="EQH364" s="1"/>
      <c r="EQI364" s="1"/>
      <c r="EQJ364" s="1"/>
      <c r="EQK364" s="1"/>
      <c r="EQL364" s="1"/>
      <c r="EQM364" s="1"/>
      <c r="EQN364" s="1"/>
      <c r="EQO364" s="1"/>
      <c r="EQP364" s="1"/>
      <c r="EQQ364" s="1"/>
      <c r="EQR364" s="1"/>
      <c r="EQS364" s="1"/>
      <c r="EQT364" s="1"/>
      <c r="EQU364" s="1"/>
      <c r="EQV364" s="1"/>
      <c r="EQW364" s="1"/>
      <c r="EQX364" s="1"/>
      <c r="EQY364" s="1"/>
      <c r="EQZ364" s="1"/>
      <c r="ERA364" s="1"/>
      <c r="ERB364" s="1"/>
      <c r="ERC364" s="1"/>
      <c r="ERD364" s="1"/>
      <c r="ERE364" s="1"/>
      <c r="ERF364" s="1"/>
      <c r="ERG364" s="1"/>
      <c r="ERH364" s="1"/>
      <c r="ERI364" s="1"/>
      <c r="ERJ364" s="1"/>
      <c r="ERK364" s="1"/>
      <c r="ERL364" s="1"/>
      <c r="ERM364" s="1"/>
      <c r="ERN364" s="1"/>
      <c r="ERO364" s="1"/>
      <c r="ERP364" s="1"/>
      <c r="ERQ364" s="1"/>
      <c r="ERR364" s="1"/>
      <c r="ERS364" s="1"/>
      <c r="ERT364" s="1"/>
      <c r="ERU364" s="1"/>
      <c r="ERV364" s="1"/>
      <c r="ERW364" s="1"/>
      <c r="ERX364" s="1"/>
      <c r="ERY364" s="1"/>
      <c r="ERZ364" s="1"/>
      <c r="ESA364" s="1"/>
      <c r="ESB364" s="1"/>
      <c r="ESC364" s="1"/>
      <c r="ESD364" s="1"/>
      <c r="ESE364" s="1"/>
      <c r="ESF364" s="1"/>
      <c r="ESG364" s="1"/>
      <c r="ESH364" s="1"/>
      <c r="ESI364" s="1"/>
      <c r="ESJ364" s="1"/>
      <c r="ESK364" s="1"/>
      <c r="ESL364" s="1"/>
      <c r="ESM364" s="1"/>
      <c r="ESN364" s="1"/>
      <c r="ESO364" s="1"/>
      <c r="ESP364" s="1"/>
      <c r="ESQ364" s="1"/>
      <c r="ESR364" s="1"/>
      <c r="ESS364" s="1"/>
      <c r="EST364" s="1"/>
      <c r="ESU364" s="1"/>
      <c r="ESV364" s="1"/>
      <c r="ESW364" s="1"/>
      <c r="ESX364" s="1"/>
      <c r="ESY364" s="1"/>
      <c r="ESZ364" s="1"/>
      <c r="ETA364" s="1"/>
      <c r="ETB364" s="1"/>
      <c r="ETC364" s="1"/>
      <c r="ETD364" s="1"/>
      <c r="ETE364" s="1"/>
      <c r="ETF364" s="1"/>
      <c r="ETG364" s="1"/>
      <c r="ETH364" s="1"/>
      <c r="ETI364" s="1"/>
      <c r="ETJ364" s="1"/>
      <c r="ETK364" s="1"/>
      <c r="ETL364" s="1"/>
      <c r="ETM364" s="1"/>
      <c r="ETN364" s="1"/>
      <c r="ETO364" s="1"/>
      <c r="ETP364" s="1"/>
      <c r="ETQ364" s="1"/>
      <c r="ETR364" s="1"/>
      <c r="ETS364" s="1"/>
      <c r="ETT364" s="1"/>
      <c r="ETU364" s="1"/>
      <c r="ETV364" s="1"/>
      <c r="ETW364" s="1"/>
      <c r="ETX364" s="1"/>
      <c r="ETY364" s="1"/>
      <c r="ETZ364" s="1"/>
      <c r="EUA364" s="1"/>
      <c r="EUB364" s="1"/>
      <c r="EUC364" s="1"/>
      <c r="EUD364" s="1"/>
      <c r="EUE364" s="1"/>
      <c r="EUF364" s="1"/>
      <c r="EUG364" s="1"/>
      <c r="EUH364" s="1"/>
      <c r="EUI364" s="1"/>
      <c r="EUJ364" s="1"/>
      <c r="EUK364" s="1"/>
      <c r="EUL364" s="1"/>
      <c r="EUM364" s="1"/>
      <c r="EUN364" s="1"/>
      <c r="EUO364" s="1"/>
      <c r="EUP364" s="1"/>
      <c r="EUQ364" s="1"/>
      <c r="EUR364" s="1"/>
      <c r="EUS364" s="1"/>
      <c r="EUT364" s="1"/>
      <c r="EUU364" s="1"/>
      <c r="EUV364" s="1"/>
      <c r="EUW364" s="1"/>
      <c r="EUX364" s="1"/>
      <c r="EUY364" s="1"/>
      <c r="EUZ364" s="1"/>
      <c r="EVA364" s="1"/>
      <c r="EVB364" s="1"/>
      <c r="EVC364" s="1"/>
      <c r="EVD364" s="1"/>
      <c r="EVE364" s="1"/>
      <c r="EVF364" s="1"/>
      <c r="EVG364" s="1"/>
      <c r="EVH364" s="1"/>
      <c r="EVI364" s="1"/>
      <c r="EVJ364" s="1"/>
      <c r="EVK364" s="1"/>
      <c r="EVL364" s="1"/>
      <c r="EVM364" s="1"/>
      <c r="EVN364" s="1"/>
      <c r="EVO364" s="1"/>
      <c r="EVP364" s="1"/>
      <c r="EVQ364" s="1"/>
      <c r="EVR364" s="1"/>
      <c r="EVS364" s="1"/>
      <c r="EVT364" s="1"/>
      <c r="EVU364" s="1"/>
      <c r="EVV364" s="1"/>
      <c r="EVW364" s="1"/>
      <c r="EVX364" s="1"/>
      <c r="EVY364" s="1"/>
      <c r="EVZ364" s="1"/>
      <c r="EWA364" s="1"/>
      <c r="EWB364" s="1"/>
      <c r="EWC364" s="1"/>
      <c r="EWD364" s="1"/>
      <c r="EWE364" s="1"/>
      <c r="EWF364" s="1"/>
      <c r="EWG364" s="1"/>
      <c r="EWH364" s="1"/>
      <c r="EWI364" s="1"/>
      <c r="EWJ364" s="1"/>
      <c r="EWK364" s="1"/>
      <c r="EWL364" s="1"/>
      <c r="EWM364" s="1"/>
      <c r="EWN364" s="1"/>
      <c r="EWO364" s="1"/>
      <c r="EWP364" s="1"/>
      <c r="EWQ364" s="1"/>
      <c r="EWR364" s="1"/>
      <c r="EWS364" s="1"/>
      <c r="EWT364" s="1"/>
      <c r="EWU364" s="1"/>
      <c r="EWV364" s="1"/>
      <c r="EWW364" s="1"/>
      <c r="EWX364" s="1"/>
      <c r="EWY364" s="1"/>
      <c r="EWZ364" s="1"/>
      <c r="EXA364" s="1"/>
      <c r="EXB364" s="1"/>
      <c r="EXC364" s="1"/>
      <c r="EXD364" s="1"/>
      <c r="EXE364" s="1"/>
      <c r="EXF364" s="1"/>
      <c r="EXG364" s="1"/>
      <c r="EXH364" s="1"/>
      <c r="EXI364" s="1"/>
      <c r="EXJ364" s="1"/>
      <c r="EXK364" s="1"/>
      <c r="EXL364" s="1"/>
      <c r="EXM364" s="1"/>
      <c r="EXN364" s="1"/>
      <c r="EXO364" s="1"/>
      <c r="EXP364" s="1"/>
      <c r="EXQ364" s="1"/>
      <c r="EXR364" s="1"/>
      <c r="EXS364" s="1"/>
      <c r="EXT364" s="1"/>
      <c r="EXU364" s="1"/>
      <c r="EXV364" s="1"/>
      <c r="EXW364" s="1"/>
      <c r="EXX364" s="1"/>
      <c r="EXY364" s="1"/>
      <c r="EXZ364" s="1"/>
      <c r="EYA364" s="1"/>
      <c r="EYB364" s="1"/>
      <c r="EYC364" s="1"/>
      <c r="EYD364" s="1"/>
      <c r="EYE364" s="1"/>
      <c r="EYF364" s="1"/>
      <c r="EYG364" s="1"/>
      <c r="EYH364" s="1"/>
      <c r="EYI364" s="1"/>
      <c r="EYJ364" s="1"/>
      <c r="EYK364" s="1"/>
      <c r="EYL364" s="1"/>
      <c r="EYM364" s="1"/>
      <c r="EYN364" s="1"/>
      <c r="EYO364" s="1"/>
      <c r="EYP364" s="1"/>
      <c r="EYQ364" s="1"/>
      <c r="EYR364" s="1"/>
      <c r="EYS364" s="1"/>
      <c r="EYT364" s="1"/>
      <c r="EYU364" s="1"/>
      <c r="EYV364" s="1"/>
      <c r="EYW364" s="1"/>
      <c r="EYX364" s="1"/>
      <c r="EYY364" s="1"/>
      <c r="EYZ364" s="1"/>
      <c r="EZA364" s="1"/>
      <c r="EZB364" s="1"/>
      <c r="EZC364" s="1"/>
      <c r="EZD364" s="1"/>
      <c r="EZE364" s="1"/>
      <c r="EZF364" s="1"/>
      <c r="EZG364" s="1"/>
      <c r="EZH364" s="1"/>
      <c r="EZI364" s="1"/>
      <c r="EZJ364" s="1"/>
      <c r="EZK364" s="1"/>
      <c r="EZL364" s="1"/>
      <c r="EZM364" s="1"/>
      <c r="EZN364" s="1"/>
      <c r="EZO364" s="1"/>
      <c r="EZP364" s="1"/>
      <c r="EZQ364" s="1"/>
      <c r="EZR364" s="1"/>
      <c r="EZS364" s="1"/>
      <c r="EZT364" s="1"/>
      <c r="EZU364" s="1"/>
      <c r="EZV364" s="1"/>
      <c r="EZW364" s="1"/>
      <c r="EZX364" s="1"/>
      <c r="EZY364" s="1"/>
      <c r="EZZ364" s="1"/>
      <c r="FAA364" s="1"/>
      <c r="FAB364" s="1"/>
      <c r="FAC364" s="1"/>
      <c r="FAD364" s="1"/>
      <c r="FAE364" s="1"/>
      <c r="FAF364" s="1"/>
      <c r="FAG364" s="1"/>
      <c r="FAH364" s="1"/>
      <c r="FAI364" s="1"/>
      <c r="FAJ364" s="1"/>
      <c r="FAK364" s="1"/>
      <c r="FAL364" s="1"/>
      <c r="FAM364" s="1"/>
      <c r="FAN364" s="1"/>
      <c r="FAO364" s="1"/>
      <c r="FAP364" s="1"/>
      <c r="FAQ364" s="1"/>
      <c r="FAR364" s="1"/>
      <c r="FAS364" s="1"/>
      <c r="FAT364" s="1"/>
      <c r="FAU364" s="1"/>
      <c r="FAV364" s="1"/>
      <c r="FAW364" s="1"/>
      <c r="FAX364" s="1"/>
      <c r="FAY364" s="1"/>
      <c r="FAZ364" s="1"/>
      <c r="FBA364" s="1"/>
      <c r="FBB364" s="1"/>
      <c r="FBC364" s="1"/>
      <c r="FBD364" s="1"/>
      <c r="FBE364" s="1"/>
      <c r="FBF364" s="1"/>
      <c r="FBG364" s="1"/>
      <c r="FBH364" s="1"/>
      <c r="FBI364" s="1"/>
      <c r="FBJ364" s="1"/>
      <c r="FBK364" s="1"/>
      <c r="FBL364" s="1"/>
      <c r="FBM364" s="1"/>
      <c r="FBN364" s="1"/>
      <c r="FBO364" s="1"/>
      <c r="FBP364" s="1"/>
      <c r="FBQ364" s="1"/>
      <c r="FBR364" s="1"/>
      <c r="FBS364" s="1"/>
      <c r="FBT364" s="1"/>
      <c r="FBU364" s="1"/>
      <c r="FBV364" s="1"/>
      <c r="FBW364" s="1"/>
      <c r="FBX364" s="1"/>
      <c r="FBY364" s="1"/>
      <c r="FBZ364" s="1"/>
      <c r="FCA364" s="1"/>
      <c r="FCB364" s="1"/>
      <c r="FCC364" s="1"/>
      <c r="FCD364" s="1"/>
      <c r="FCE364" s="1"/>
      <c r="FCF364" s="1"/>
      <c r="FCG364" s="1"/>
      <c r="FCH364" s="1"/>
      <c r="FCI364" s="1"/>
      <c r="FCJ364" s="1"/>
      <c r="FCK364" s="1"/>
      <c r="FCL364" s="1"/>
      <c r="FCM364" s="1"/>
      <c r="FCN364" s="1"/>
      <c r="FCO364" s="1"/>
      <c r="FCP364" s="1"/>
      <c r="FCQ364" s="1"/>
      <c r="FCR364" s="1"/>
      <c r="FCS364" s="1"/>
      <c r="FCT364" s="1"/>
      <c r="FCU364" s="1"/>
      <c r="FCV364" s="1"/>
      <c r="FCW364" s="1"/>
      <c r="FCX364" s="1"/>
      <c r="FCY364" s="1"/>
      <c r="FCZ364" s="1"/>
      <c r="FDA364" s="1"/>
      <c r="FDB364" s="1"/>
      <c r="FDC364" s="1"/>
      <c r="FDD364" s="1"/>
      <c r="FDE364" s="1"/>
      <c r="FDF364" s="1"/>
      <c r="FDG364" s="1"/>
      <c r="FDH364" s="1"/>
      <c r="FDI364" s="1"/>
      <c r="FDJ364" s="1"/>
      <c r="FDK364" s="1"/>
      <c r="FDL364" s="1"/>
      <c r="FDM364" s="1"/>
      <c r="FDN364" s="1"/>
      <c r="FDO364" s="1"/>
      <c r="FDP364" s="1"/>
      <c r="FDQ364" s="1"/>
      <c r="FDR364" s="1"/>
      <c r="FDS364" s="1"/>
      <c r="FDT364" s="1"/>
      <c r="FDU364" s="1"/>
      <c r="FDV364" s="1"/>
      <c r="FDW364" s="1"/>
      <c r="FDX364" s="1"/>
      <c r="FDY364" s="1"/>
      <c r="FDZ364" s="1"/>
      <c r="FEA364" s="1"/>
      <c r="FEB364" s="1"/>
      <c r="FEC364" s="1"/>
      <c r="FED364" s="1"/>
      <c r="FEE364" s="1"/>
      <c r="FEF364" s="1"/>
      <c r="FEG364" s="1"/>
      <c r="FEH364" s="1"/>
      <c r="FEI364" s="1"/>
      <c r="FEJ364" s="1"/>
      <c r="FEK364" s="1"/>
      <c r="FEL364" s="1"/>
      <c r="FEM364" s="1"/>
      <c r="FEN364" s="1"/>
      <c r="FEO364" s="1"/>
      <c r="FEP364" s="1"/>
      <c r="FEQ364" s="1"/>
      <c r="FER364" s="1"/>
      <c r="FES364" s="1"/>
      <c r="FET364" s="1"/>
      <c r="FEU364" s="1"/>
      <c r="FEV364" s="1"/>
      <c r="FEW364" s="1"/>
      <c r="FEX364" s="1"/>
      <c r="FEY364" s="1"/>
      <c r="FEZ364" s="1"/>
      <c r="FFA364" s="1"/>
      <c r="FFB364" s="1"/>
      <c r="FFC364" s="1"/>
      <c r="FFD364" s="1"/>
      <c r="FFE364" s="1"/>
      <c r="FFF364" s="1"/>
      <c r="FFG364" s="1"/>
      <c r="FFH364" s="1"/>
      <c r="FFI364" s="1"/>
      <c r="FFJ364" s="1"/>
      <c r="FFK364" s="1"/>
      <c r="FFL364" s="1"/>
      <c r="FFM364" s="1"/>
      <c r="FFN364" s="1"/>
      <c r="FFO364" s="1"/>
      <c r="FFP364" s="1"/>
      <c r="FFQ364" s="1"/>
      <c r="FFR364" s="1"/>
      <c r="FFS364" s="1"/>
      <c r="FFT364" s="1"/>
      <c r="FFU364" s="1"/>
      <c r="FFV364" s="1"/>
      <c r="FFW364" s="1"/>
      <c r="FFX364" s="1"/>
      <c r="FFY364" s="1"/>
      <c r="FFZ364" s="1"/>
      <c r="FGA364" s="1"/>
      <c r="FGB364" s="1"/>
      <c r="FGC364" s="1"/>
      <c r="FGD364" s="1"/>
      <c r="FGE364" s="1"/>
      <c r="FGF364" s="1"/>
      <c r="FGG364" s="1"/>
      <c r="FGH364" s="1"/>
      <c r="FGI364" s="1"/>
      <c r="FGJ364" s="1"/>
      <c r="FGK364" s="1"/>
      <c r="FGL364" s="1"/>
      <c r="FGM364" s="1"/>
      <c r="FGN364" s="1"/>
      <c r="FGO364" s="1"/>
      <c r="FGP364" s="1"/>
      <c r="FGQ364" s="1"/>
      <c r="FGR364" s="1"/>
      <c r="FGS364" s="1"/>
      <c r="FGT364" s="1"/>
      <c r="FGU364" s="1"/>
      <c r="FGV364" s="1"/>
      <c r="FGW364" s="1"/>
      <c r="FGX364" s="1"/>
      <c r="FGY364" s="1"/>
      <c r="FGZ364" s="1"/>
      <c r="FHA364" s="1"/>
      <c r="FHB364" s="1"/>
      <c r="FHC364" s="1"/>
      <c r="FHD364" s="1"/>
      <c r="FHE364" s="1"/>
      <c r="FHF364" s="1"/>
      <c r="FHG364" s="1"/>
      <c r="FHH364" s="1"/>
      <c r="FHI364" s="1"/>
      <c r="FHJ364" s="1"/>
      <c r="FHK364" s="1"/>
      <c r="FHL364" s="1"/>
      <c r="FHM364" s="1"/>
      <c r="FHN364" s="1"/>
      <c r="FHO364" s="1"/>
      <c r="FHP364" s="1"/>
      <c r="FHQ364" s="1"/>
      <c r="FHR364" s="1"/>
      <c r="FHS364" s="1"/>
      <c r="FHT364" s="1"/>
      <c r="FHU364" s="1"/>
      <c r="FHV364" s="1"/>
      <c r="FHW364" s="1"/>
      <c r="FHX364" s="1"/>
      <c r="FHY364" s="1"/>
      <c r="FHZ364" s="1"/>
      <c r="FIA364" s="1"/>
      <c r="FIB364" s="1"/>
      <c r="FIC364" s="1"/>
      <c r="FID364" s="1"/>
      <c r="FIE364" s="1"/>
      <c r="FIF364" s="1"/>
      <c r="FIG364" s="1"/>
      <c r="FIH364" s="1"/>
      <c r="FII364" s="1"/>
      <c r="FIJ364" s="1"/>
      <c r="FIK364" s="1"/>
      <c r="FIL364" s="1"/>
      <c r="FIM364" s="1"/>
      <c r="FIN364" s="1"/>
      <c r="FIO364" s="1"/>
      <c r="FIP364" s="1"/>
      <c r="FIQ364" s="1"/>
      <c r="FIR364" s="1"/>
      <c r="FIS364" s="1"/>
      <c r="FIT364" s="1"/>
      <c r="FIU364" s="1"/>
      <c r="FIV364" s="1"/>
      <c r="FIW364" s="1"/>
      <c r="FIX364" s="1"/>
      <c r="FIY364" s="1"/>
      <c r="FIZ364" s="1"/>
      <c r="FJA364" s="1"/>
      <c r="FJB364" s="1"/>
      <c r="FJC364" s="1"/>
      <c r="FJD364" s="1"/>
      <c r="FJE364" s="1"/>
      <c r="FJF364" s="1"/>
      <c r="FJG364" s="1"/>
      <c r="FJH364" s="1"/>
      <c r="FJI364" s="1"/>
      <c r="FJJ364" s="1"/>
      <c r="FJK364" s="1"/>
      <c r="FJL364" s="1"/>
      <c r="FJM364" s="1"/>
      <c r="FJN364" s="1"/>
      <c r="FJO364" s="1"/>
      <c r="FJP364" s="1"/>
      <c r="FJQ364" s="1"/>
      <c r="FJR364" s="1"/>
      <c r="FJS364" s="1"/>
      <c r="FJT364" s="1"/>
      <c r="FJU364" s="1"/>
      <c r="FJV364" s="1"/>
      <c r="FJW364" s="1"/>
      <c r="FJX364" s="1"/>
      <c r="FJY364" s="1"/>
      <c r="FJZ364" s="1"/>
      <c r="FKA364" s="1"/>
      <c r="FKB364" s="1"/>
      <c r="FKC364" s="1"/>
      <c r="FKD364" s="1"/>
      <c r="FKE364" s="1"/>
      <c r="FKF364" s="1"/>
      <c r="FKG364" s="1"/>
      <c r="FKH364" s="1"/>
      <c r="FKI364" s="1"/>
      <c r="FKJ364" s="1"/>
      <c r="FKK364" s="1"/>
      <c r="FKL364" s="1"/>
      <c r="FKM364" s="1"/>
      <c r="FKN364" s="1"/>
      <c r="FKO364" s="1"/>
      <c r="FKP364" s="1"/>
      <c r="FKQ364" s="1"/>
      <c r="FKR364" s="1"/>
      <c r="FKS364" s="1"/>
      <c r="FKT364" s="1"/>
      <c r="FKU364" s="1"/>
      <c r="FKV364" s="1"/>
      <c r="FKW364" s="1"/>
      <c r="FKX364" s="1"/>
      <c r="FKY364" s="1"/>
      <c r="FKZ364" s="1"/>
      <c r="FLA364" s="1"/>
      <c r="FLB364" s="1"/>
      <c r="FLC364" s="1"/>
      <c r="FLD364" s="1"/>
      <c r="FLE364" s="1"/>
      <c r="FLF364" s="1"/>
      <c r="FLG364" s="1"/>
      <c r="FLH364" s="1"/>
      <c r="FLI364" s="1"/>
      <c r="FLJ364" s="1"/>
      <c r="FLK364" s="1"/>
      <c r="FLL364" s="1"/>
      <c r="FLM364" s="1"/>
      <c r="FLN364" s="1"/>
      <c r="FLO364" s="1"/>
      <c r="FLP364" s="1"/>
      <c r="FLQ364" s="1"/>
      <c r="FLR364" s="1"/>
      <c r="FLS364" s="1"/>
      <c r="FLT364" s="1"/>
      <c r="FLU364" s="1"/>
      <c r="FLV364" s="1"/>
      <c r="FLW364" s="1"/>
      <c r="FLX364" s="1"/>
      <c r="FLY364" s="1"/>
      <c r="FLZ364" s="1"/>
      <c r="FMA364" s="1"/>
      <c r="FMB364" s="1"/>
      <c r="FMC364" s="1"/>
      <c r="FMD364" s="1"/>
      <c r="FME364" s="1"/>
      <c r="FMF364" s="1"/>
      <c r="FMG364" s="1"/>
      <c r="FMH364" s="1"/>
      <c r="FMI364" s="1"/>
      <c r="FMJ364" s="1"/>
      <c r="FMK364" s="1"/>
      <c r="FML364" s="1"/>
      <c r="FMM364" s="1"/>
      <c r="FMN364" s="1"/>
      <c r="FMO364" s="1"/>
      <c r="FMP364" s="1"/>
      <c r="FMQ364" s="1"/>
      <c r="FMR364" s="1"/>
      <c r="FMS364" s="1"/>
      <c r="FMT364" s="1"/>
      <c r="FMU364" s="1"/>
      <c r="FMV364" s="1"/>
      <c r="FMW364" s="1"/>
      <c r="FMX364" s="1"/>
      <c r="FMY364" s="1"/>
      <c r="FMZ364" s="1"/>
      <c r="FNA364" s="1"/>
      <c r="FNB364" s="1"/>
      <c r="FNC364" s="1"/>
      <c r="FND364" s="1"/>
      <c r="FNE364" s="1"/>
      <c r="FNF364" s="1"/>
      <c r="FNG364" s="1"/>
      <c r="FNH364" s="1"/>
      <c r="FNI364" s="1"/>
      <c r="FNJ364" s="1"/>
      <c r="FNK364" s="1"/>
      <c r="FNL364" s="1"/>
      <c r="FNM364" s="1"/>
      <c r="FNN364" s="1"/>
      <c r="FNO364" s="1"/>
      <c r="FNP364" s="1"/>
      <c r="FNQ364" s="1"/>
      <c r="FNR364" s="1"/>
      <c r="FNS364" s="1"/>
      <c r="FNT364" s="1"/>
      <c r="FNU364" s="1"/>
      <c r="FNV364" s="1"/>
      <c r="FNW364" s="1"/>
      <c r="FNX364" s="1"/>
      <c r="FNY364" s="1"/>
      <c r="FNZ364" s="1"/>
      <c r="FOA364" s="1"/>
      <c r="FOB364" s="1"/>
      <c r="FOC364" s="1"/>
      <c r="FOD364" s="1"/>
      <c r="FOE364" s="1"/>
      <c r="FOF364" s="1"/>
      <c r="FOG364" s="1"/>
      <c r="FOH364" s="1"/>
      <c r="FOI364" s="1"/>
      <c r="FOJ364" s="1"/>
      <c r="FOK364" s="1"/>
      <c r="FOL364" s="1"/>
      <c r="FOM364" s="1"/>
      <c r="FON364" s="1"/>
      <c r="FOO364" s="1"/>
      <c r="FOP364" s="1"/>
      <c r="FOQ364" s="1"/>
      <c r="FOR364" s="1"/>
      <c r="FOS364" s="1"/>
      <c r="FOT364" s="1"/>
      <c r="FOU364" s="1"/>
      <c r="FOV364" s="1"/>
      <c r="FOW364" s="1"/>
      <c r="FOX364" s="1"/>
      <c r="FOY364" s="1"/>
      <c r="FOZ364" s="1"/>
      <c r="FPA364" s="1"/>
      <c r="FPB364" s="1"/>
      <c r="FPC364" s="1"/>
      <c r="FPD364" s="1"/>
      <c r="FPE364" s="1"/>
      <c r="FPF364" s="1"/>
      <c r="FPG364" s="1"/>
      <c r="FPH364" s="1"/>
      <c r="FPI364" s="1"/>
      <c r="FPJ364" s="1"/>
      <c r="FPK364" s="1"/>
      <c r="FPL364" s="1"/>
      <c r="FPM364" s="1"/>
      <c r="FPN364" s="1"/>
      <c r="FPO364" s="1"/>
      <c r="FPP364" s="1"/>
      <c r="FPQ364" s="1"/>
      <c r="FPR364" s="1"/>
      <c r="FPS364" s="1"/>
      <c r="FPT364" s="1"/>
      <c r="FPU364" s="1"/>
      <c r="FPV364" s="1"/>
      <c r="FPW364" s="1"/>
      <c r="FPX364" s="1"/>
      <c r="FPY364" s="1"/>
      <c r="FPZ364" s="1"/>
      <c r="FQA364" s="1"/>
      <c r="FQB364" s="1"/>
      <c r="FQC364" s="1"/>
      <c r="FQD364" s="1"/>
      <c r="FQE364" s="1"/>
      <c r="FQF364" s="1"/>
      <c r="FQG364" s="1"/>
      <c r="FQH364" s="1"/>
      <c r="FQI364" s="1"/>
      <c r="FQJ364" s="1"/>
      <c r="FQK364" s="1"/>
      <c r="FQL364" s="1"/>
      <c r="FQM364" s="1"/>
      <c r="FQN364" s="1"/>
      <c r="FQO364" s="1"/>
      <c r="FQP364" s="1"/>
      <c r="FQQ364" s="1"/>
      <c r="FQR364" s="1"/>
      <c r="FQS364" s="1"/>
      <c r="FQT364" s="1"/>
      <c r="FQU364" s="1"/>
      <c r="FQV364" s="1"/>
      <c r="FQW364" s="1"/>
      <c r="FQX364" s="1"/>
      <c r="FQY364" s="1"/>
      <c r="FQZ364" s="1"/>
      <c r="FRA364" s="1"/>
      <c r="FRB364" s="1"/>
      <c r="FRC364" s="1"/>
      <c r="FRD364" s="1"/>
      <c r="FRE364" s="1"/>
      <c r="FRF364" s="1"/>
      <c r="FRG364" s="1"/>
      <c r="FRH364" s="1"/>
      <c r="FRI364" s="1"/>
      <c r="FRJ364" s="1"/>
      <c r="FRK364" s="1"/>
      <c r="FRL364" s="1"/>
      <c r="FRM364" s="1"/>
      <c r="FRN364" s="1"/>
      <c r="FRO364" s="1"/>
      <c r="FRP364" s="1"/>
      <c r="FRQ364" s="1"/>
      <c r="FRR364" s="1"/>
      <c r="FRS364" s="1"/>
      <c r="FRT364" s="1"/>
      <c r="FRU364" s="1"/>
      <c r="FRV364" s="1"/>
      <c r="FRW364" s="1"/>
      <c r="FRX364" s="1"/>
      <c r="FRY364" s="1"/>
      <c r="FRZ364" s="1"/>
      <c r="FSA364" s="1"/>
      <c r="FSB364" s="1"/>
      <c r="FSC364" s="1"/>
      <c r="FSD364" s="1"/>
      <c r="FSE364" s="1"/>
      <c r="FSF364" s="1"/>
      <c r="FSG364" s="1"/>
      <c r="FSH364" s="1"/>
      <c r="FSI364" s="1"/>
      <c r="FSJ364" s="1"/>
      <c r="FSK364" s="1"/>
      <c r="FSL364" s="1"/>
      <c r="FSM364" s="1"/>
      <c r="FSN364" s="1"/>
      <c r="FSO364" s="1"/>
      <c r="FSP364" s="1"/>
      <c r="FSQ364" s="1"/>
      <c r="FSR364" s="1"/>
      <c r="FSS364" s="1"/>
      <c r="FST364" s="1"/>
      <c r="FSU364" s="1"/>
      <c r="FSV364" s="1"/>
      <c r="FSW364" s="1"/>
      <c r="FSX364" s="1"/>
      <c r="FSY364" s="1"/>
      <c r="FSZ364" s="1"/>
      <c r="FTA364" s="1"/>
      <c r="FTB364" s="1"/>
      <c r="FTC364" s="1"/>
      <c r="FTD364" s="1"/>
      <c r="FTE364" s="1"/>
      <c r="FTF364" s="1"/>
      <c r="FTG364" s="1"/>
      <c r="FTH364" s="1"/>
      <c r="FTI364" s="1"/>
      <c r="FTJ364" s="1"/>
      <c r="FTK364" s="1"/>
      <c r="FTL364" s="1"/>
      <c r="FTM364" s="1"/>
      <c r="FTN364" s="1"/>
      <c r="FTO364" s="1"/>
      <c r="FTP364" s="1"/>
      <c r="FTQ364" s="1"/>
      <c r="FTR364" s="1"/>
      <c r="FTS364" s="1"/>
      <c r="FTT364" s="1"/>
      <c r="FTU364" s="1"/>
      <c r="FTV364" s="1"/>
      <c r="FTW364" s="1"/>
      <c r="FTX364" s="1"/>
      <c r="FTY364" s="1"/>
      <c r="FTZ364" s="1"/>
      <c r="FUA364" s="1"/>
      <c r="FUB364" s="1"/>
      <c r="FUC364" s="1"/>
      <c r="FUD364" s="1"/>
      <c r="FUE364" s="1"/>
      <c r="FUF364" s="1"/>
      <c r="FUG364" s="1"/>
      <c r="FUH364" s="1"/>
      <c r="FUI364" s="1"/>
      <c r="FUJ364" s="1"/>
      <c r="FUK364" s="1"/>
      <c r="FUL364" s="1"/>
      <c r="FUM364" s="1"/>
      <c r="FUN364" s="1"/>
      <c r="FUO364" s="1"/>
      <c r="FUP364" s="1"/>
      <c r="FUQ364" s="1"/>
      <c r="FUR364" s="1"/>
      <c r="FUS364" s="1"/>
      <c r="FUT364" s="1"/>
      <c r="FUU364" s="1"/>
      <c r="FUV364" s="1"/>
      <c r="FUW364" s="1"/>
      <c r="FUX364" s="1"/>
      <c r="FUY364" s="1"/>
      <c r="FUZ364" s="1"/>
      <c r="FVA364" s="1"/>
      <c r="FVB364" s="1"/>
      <c r="FVC364" s="1"/>
      <c r="FVD364" s="1"/>
      <c r="FVE364" s="1"/>
      <c r="FVF364" s="1"/>
      <c r="FVG364" s="1"/>
      <c r="FVH364" s="1"/>
      <c r="FVI364" s="1"/>
      <c r="FVJ364" s="1"/>
      <c r="FVK364" s="1"/>
      <c r="FVL364" s="1"/>
      <c r="FVM364" s="1"/>
      <c r="FVN364" s="1"/>
      <c r="FVO364" s="1"/>
      <c r="FVP364" s="1"/>
      <c r="FVQ364" s="1"/>
      <c r="FVR364" s="1"/>
      <c r="FVS364" s="1"/>
      <c r="FVT364" s="1"/>
      <c r="FVU364" s="1"/>
      <c r="FVV364" s="1"/>
      <c r="FVW364" s="1"/>
      <c r="FVX364" s="1"/>
      <c r="FVY364" s="1"/>
      <c r="FVZ364" s="1"/>
      <c r="FWA364" s="1"/>
      <c r="FWB364" s="1"/>
      <c r="FWC364" s="1"/>
      <c r="FWD364" s="1"/>
      <c r="FWE364" s="1"/>
      <c r="FWF364" s="1"/>
      <c r="FWG364" s="1"/>
      <c r="FWH364" s="1"/>
      <c r="FWI364" s="1"/>
      <c r="FWJ364" s="1"/>
      <c r="FWK364" s="1"/>
      <c r="FWL364" s="1"/>
      <c r="FWM364" s="1"/>
      <c r="FWN364" s="1"/>
      <c r="FWO364" s="1"/>
      <c r="FWP364" s="1"/>
      <c r="FWQ364" s="1"/>
      <c r="FWR364" s="1"/>
      <c r="FWS364" s="1"/>
      <c r="FWT364" s="1"/>
      <c r="FWU364" s="1"/>
      <c r="FWV364" s="1"/>
      <c r="FWW364" s="1"/>
      <c r="FWX364" s="1"/>
      <c r="FWY364" s="1"/>
      <c r="FWZ364" s="1"/>
      <c r="FXA364" s="1"/>
      <c r="FXB364" s="1"/>
      <c r="FXC364" s="1"/>
      <c r="FXD364" s="1"/>
      <c r="FXE364" s="1"/>
      <c r="FXF364" s="1"/>
      <c r="FXG364" s="1"/>
      <c r="FXH364" s="1"/>
      <c r="FXI364" s="1"/>
      <c r="FXJ364" s="1"/>
      <c r="FXK364" s="1"/>
      <c r="FXL364" s="1"/>
      <c r="FXM364" s="1"/>
      <c r="FXN364" s="1"/>
      <c r="FXO364" s="1"/>
      <c r="FXP364" s="1"/>
      <c r="FXQ364" s="1"/>
      <c r="FXR364" s="1"/>
      <c r="FXS364" s="1"/>
      <c r="FXT364" s="1"/>
      <c r="FXU364" s="1"/>
      <c r="FXV364" s="1"/>
      <c r="FXW364" s="1"/>
      <c r="FXX364" s="1"/>
      <c r="FXY364" s="1"/>
      <c r="FXZ364" s="1"/>
      <c r="FYA364" s="1"/>
      <c r="FYB364" s="1"/>
      <c r="FYC364" s="1"/>
      <c r="FYD364" s="1"/>
      <c r="FYE364" s="1"/>
      <c r="FYF364" s="1"/>
      <c r="FYG364" s="1"/>
      <c r="FYH364" s="1"/>
      <c r="FYI364" s="1"/>
      <c r="FYJ364" s="1"/>
      <c r="FYK364" s="1"/>
      <c r="FYL364" s="1"/>
      <c r="FYM364" s="1"/>
      <c r="FYN364" s="1"/>
      <c r="FYO364" s="1"/>
      <c r="FYP364" s="1"/>
      <c r="FYQ364" s="1"/>
      <c r="FYR364" s="1"/>
      <c r="FYS364" s="1"/>
      <c r="FYT364" s="1"/>
      <c r="FYU364" s="1"/>
      <c r="FYV364" s="1"/>
      <c r="FYW364" s="1"/>
      <c r="FYX364" s="1"/>
      <c r="FYY364" s="1"/>
      <c r="FYZ364" s="1"/>
      <c r="FZA364" s="1"/>
      <c r="FZB364" s="1"/>
      <c r="FZC364" s="1"/>
      <c r="FZD364" s="1"/>
      <c r="FZE364" s="1"/>
      <c r="FZF364" s="1"/>
      <c r="FZG364" s="1"/>
      <c r="FZH364" s="1"/>
      <c r="FZI364" s="1"/>
      <c r="FZJ364" s="1"/>
      <c r="FZK364" s="1"/>
      <c r="FZL364" s="1"/>
      <c r="FZM364" s="1"/>
      <c r="FZN364" s="1"/>
      <c r="FZO364" s="1"/>
      <c r="FZP364" s="1"/>
      <c r="FZQ364" s="1"/>
      <c r="FZR364" s="1"/>
      <c r="FZS364" s="1"/>
      <c r="FZT364" s="1"/>
      <c r="FZU364" s="1"/>
      <c r="FZV364" s="1"/>
      <c r="FZW364" s="1"/>
      <c r="FZX364" s="1"/>
      <c r="FZY364" s="1"/>
      <c r="FZZ364" s="1"/>
      <c r="GAA364" s="1"/>
      <c r="GAB364" s="1"/>
      <c r="GAC364" s="1"/>
      <c r="GAD364" s="1"/>
      <c r="GAE364" s="1"/>
      <c r="GAF364" s="1"/>
      <c r="GAG364" s="1"/>
      <c r="GAH364" s="1"/>
      <c r="GAI364" s="1"/>
      <c r="GAJ364" s="1"/>
      <c r="GAK364" s="1"/>
      <c r="GAL364" s="1"/>
      <c r="GAM364" s="1"/>
      <c r="GAN364" s="1"/>
      <c r="GAO364" s="1"/>
      <c r="GAP364" s="1"/>
      <c r="GAQ364" s="1"/>
      <c r="GAR364" s="1"/>
      <c r="GAS364" s="1"/>
      <c r="GAT364" s="1"/>
      <c r="GAU364" s="1"/>
      <c r="GAV364" s="1"/>
      <c r="GAW364" s="1"/>
      <c r="GAX364" s="1"/>
      <c r="GAY364" s="1"/>
      <c r="GAZ364" s="1"/>
      <c r="GBA364" s="1"/>
      <c r="GBB364" s="1"/>
      <c r="GBC364" s="1"/>
      <c r="GBD364" s="1"/>
      <c r="GBE364" s="1"/>
      <c r="GBF364" s="1"/>
      <c r="GBG364" s="1"/>
      <c r="GBH364" s="1"/>
      <c r="GBI364" s="1"/>
      <c r="GBJ364" s="1"/>
      <c r="GBK364" s="1"/>
      <c r="GBL364" s="1"/>
      <c r="GBM364" s="1"/>
      <c r="GBN364" s="1"/>
      <c r="GBO364" s="1"/>
      <c r="GBP364" s="1"/>
      <c r="GBQ364" s="1"/>
      <c r="GBR364" s="1"/>
      <c r="GBS364" s="1"/>
      <c r="GBT364" s="1"/>
      <c r="GBU364" s="1"/>
      <c r="GBV364" s="1"/>
      <c r="GBW364" s="1"/>
      <c r="GBX364" s="1"/>
      <c r="GBY364" s="1"/>
      <c r="GBZ364" s="1"/>
      <c r="GCA364" s="1"/>
      <c r="GCB364" s="1"/>
      <c r="GCC364" s="1"/>
      <c r="GCD364" s="1"/>
      <c r="GCE364" s="1"/>
      <c r="GCF364" s="1"/>
      <c r="GCG364" s="1"/>
      <c r="GCH364" s="1"/>
      <c r="GCI364" s="1"/>
      <c r="GCJ364" s="1"/>
      <c r="GCK364" s="1"/>
      <c r="GCL364" s="1"/>
      <c r="GCM364" s="1"/>
      <c r="GCN364" s="1"/>
      <c r="GCO364" s="1"/>
      <c r="GCP364" s="1"/>
      <c r="GCQ364" s="1"/>
      <c r="GCR364" s="1"/>
      <c r="GCS364" s="1"/>
      <c r="GCT364" s="1"/>
      <c r="GCU364" s="1"/>
      <c r="GCV364" s="1"/>
      <c r="GCW364" s="1"/>
      <c r="GCX364" s="1"/>
      <c r="GCY364" s="1"/>
      <c r="GCZ364" s="1"/>
      <c r="GDA364" s="1"/>
      <c r="GDB364" s="1"/>
      <c r="GDC364" s="1"/>
      <c r="GDD364" s="1"/>
      <c r="GDE364" s="1"/>
      <c r="GDF364" s="1"/>
      <c r="GDG364" s="1"/>
      <c r="GDH364" s="1"/>
      <c r="GDI364" s="1"/>
      <c r="GDJ364" s="1"/>
      <c r="GDK364" s="1"/>
      <c r="GDL364" s="1"/>
      <c r="GDM364" s="1"/>
      <c r="GDN364" s="1"/>
      <c r="GDO364" s="1"/>
      <c r="GDP364" s="1"/>
      <c r="GDQ364" s="1"/>
      <c r="GDR364" s="1"/>
      <c r="GDS364" s="1"/>
      <c r="GDT364" s="1"/>
      <c r="GDU364" s="1"/>
      <c r="GDV364" s="1"/>
      <c r="GDW364" s="1"/>
      <c r="GDX364" s="1"/>
      <c r="GDY364" s="1"/>
      <c r="GDZ364" s="1"/>
      <c r="GEA364" s="1"/>
      <c r="GEB364" s="1"/>
      <c r="GEC364" s="1"/>
      <c r="GED364" s="1"/>
      <c r="GEE364" s="1"/>
      <c r="GEF364" s="1"/>
      <c r="GEG364" s="1"/>
      <c r="GEH364" s="1"/>
      <c r="GEI364" s="1"/>
      <c r="GEJ364" s="1"/>
      <c r="GEK364" s="1"/>
      <c r="GEL364" s="1"/>
      <c r="GEM364" s="1"/>
      <c r="GEN364" s="1"/>
      <c r="GEO364" s="1"/>
      <c r="GEP364" s="1"/>
      <c r="GEQ364" s="1"/>
      <c r="GER364" s="1"/>
      <c r="GES364" s="1"/>
      <c r="GET364" s="1"/>
      <c r="GEU364" s="1"/>
      <c r="GEV364" s="1"/>
      <c r="GEW364" s="1"/>
      <c r="GEX364" s="1"/>
      <c r="GEY364" s="1"/>
      <c r="GEZ364" s="1"/>
      <c r="GFA364" s="1"/>
      <c r="GFB364" s="1"/>
      <c r="GFC364" s="1"/>
      <c r="GFD364" s="1"/>
      <c r="GFE364" s="1"/>
      <c r="GFF364" s="1"/>
      <c r="GFG364" s="1"/>
      <c r="GFH364" s="1"/>
      <c r="GFI364" s="1"/>
      <c r="GFJ364" s="1"/>
      <c r="GFK364" s="1"/>
      <c r="GFL364" s="1"/>
      <c r="GFM364" s="1"/>
      <c r="GFN364" s="1"/>
      <c r="GFO364" s="1"/>
      <c r="GFP364" s="1"/>
      <c r="GFQ364" s="1"/>
      <c r="GFR364" s="1"/>
      <c r="GFS364" s="1"/>
      <c r="GFT364" s="1"/>
      <c r="GFU364" s="1"/>
      <c r="GFV364" s="1"/>
      <c r="GFW364" s="1"/>
      <c r="GFX364" s="1"/>
      <c r="GFY364" s="1"/>
      <c r="GFZ364" s="1"/>
      <c r="GGA364" s="1"/>
      <c r="GGB364" s="1"/>
      <c r="GGC364" s="1"/>
      <c r="GGD364" s="1"/>
      <c r="GGE364" s="1"/>
      <c r="GGF364" s="1"/>
      <c r="GGG364" s="1"/>
      <c r="GGH364" s="1"/>
      <c r="GGI364" s="1"/>
      <c r="GGJ364" s="1"/>
      <c r="GGK364" s="1"/>
      <c r="GGL364" s="1"/>
      <c r="GGM364" s="1"/>
      <c r="GGN364" s="1"/>
      <c r="GGO364" s="1"/>
      <c r="GGP364" s="1"/>
      <c r="GGQ364" s="1"/>
      <c r="GGR364" s="1"/>
      <c r="GGS364" s="1"/>
      <c r="GGT364" s="1"/>
      <c r="GGU364" s="1"/>
      <c r="GGV364" s="1"/>
      <c r="GGW364" s="1"/>
      <c r="GGX364" s="1"/>
      <c r="GGY364" s="1"/>
      <c r="GGZ364" s="1"/>
      <c r="GHA364" s="1"/>
      <c r="GHB364" s="1"/>
      <c r="GHC364" s="1"/>
      <c r="GHD364" s="1"/>
      <c r="GHE364" s="1"/>
      <c r="GHF364" s="1"/>
      <c r="GHG364" s="1"/>
      <c r="GHH364" s="1"/>
      <c r="GHI364" s="1"/>
      <c r="GHJ364" s="1"/>
      <c r="GHK364" s="1"/>
      <c r="GHL364" s="1"/>
      <c r="GHM364" s="1"/>
      <c r="GHN364" s="1"/>
      <c r="GHO364" s="1"/>
      <c r="GHP364" s="1"/>
      <c r="GHQ364" s="1"/>
      <c r="GHR364" s="1"/>
      <c r="GHS364" s="1"/>
      <c r="GHT364" s="1"/>
      <c r="GHU364" s="1"/>
      <c r="GHV364" s="1"/>
      <c r="GHW364" s="1"/>
      <c r="GHX364" s="1"/>
      <c r="GHY364" s="1"/>
      <c r="GHZ364" s="1"/>
      <c r="GIA364" s="1"/>
      <c r="GIB364" s="1"/>
      <c r="GIC364" s="1"/>
      <c r="GID364" s="1"/>
      <c r="GIE364" s="1"/>
      <c r="GIF364" s="1"/>
      <c r="GIG364" s="1"/>
      <c r="GIH364" s="1"/>
      <c r="GII364" s="1"/>
      <c r="GIJ364" s="1"/>
      <c r="GIK364" s="1"/>
      <c r="GIL364" s="1"/>
      <c r="GIM364" s="1"/>
      <c r="GIN364" s="1"/>
      <c r="GIO364" s="1"/>
      <c r="GIP364" s="1"/>
      <c r="GIQ364" s="1"/>
      <c r="GIR364" s="1"/>
      <c r="GIS364" s="1"/>
      <c r="GIT364" s="1"/>
      <c r="GIU364" s="1"/>
      <c r="GIV364" s="1"/>
      <c r="GIW364" s="1"/>
      <c r="GIX364" s="1"/>
      <c r="GIY364" s="1"/>
      <c r="GIZ364" s="1"/>
      <c r="GJA364" s="1"/>
      <c r="GJB364" s="1"/>
      <c r="GJC364" s="1"/>
      <c r="GJD364" s="1"/>
      <c r="GJE364" s="1"/>
      <c r="GJF364" s="1"/>
      <c r="GJG364" s="1"/>
      <c r="GJH364" s="1"/>
      <c r="GJI364" s="1"/>
      <c r="GJJ364" s="1"/>
      <c r="GJK364" s="1"/>
      <c r="GJL364" s="1"/>
      <c r="GJM364" s="1"/>
      <c r="GJN364" s="1"/>
      <c r="GJO364" s="1"/>
      <c r="GJP364" s="1"/>
      <c r="GJQ364" s="1"/>
      <c r="GJR364" s="1"/>
      <c r="GJS364" s="1"/>
      <c r="GJT364" s="1"/>
      <c r="GJU364" s="1"/>
      <c r="GJV364" s="1"/>
      <c r="GJW364" s="1"/>
      <c r="GJX364" s="1"/>
      <c r="GJY364" s="1"/>
      <c r="GJZ364" s="1"/>
      <c r="GKA364" s="1"/>
      <c r="GKB364" s="1"/>
      <c r="GKC364" s="1"/>
      <c r="GKD364" s="1"/>
      <c r="GKE364" s="1"/>
      <c r="GKF364" s="1"/>
      <c r="GKG364" s="1"/>
      <c r="GKH364" s="1"/>
      <c r="GKI364" s="1"/>
      <c r="GKJ364" s="1"/>
      <c r="GKK364" s="1"/>
      <c r="GKL364" s="1"/>
      <c r="GKM364" s="1"/>
      <c r="GKN364" s="1"/>
      <c r="GKO364" s="1"/>
      <c r="GKP364" s="1"/>
      <c r="GKQ364" s="1"/>
      <c r="GKR364" s="1"/>
      <c r="GKS364" s="1"/>
      <c r="GKT364" s="1"/>
      <c r="GKU364" s="1"/>
      <c r="GKV364" s="1"/>
      <c r="GKW364" s="1"/>
      <c r="GKX364" s="1"/>
      <c r="GKY364" s="1"/>
      <c r="GKZ364" s="1"/>
      <c r="GLA364" s="1"/>
      <c r="GLB364" s="1"/>
      <c r="GLC364" s="1"/>
      <c r="GLD364" s="1"/>
      <c r="GLE364" s="1"/>
      <c r="GLF364" s="1"/>
      <c r="GLG364" s="1"/>
      <c r="GLH364" s="1"/>
      <c r="GLI364" s="1"/>
      <c r="GLJ364" s="1"/>
      <c r="GLK364" s="1"/>
      <c r="GLL364" s="1"/>
      <c r="GLM364" s="1"/>
      <c r="GLN364" s="1"/>
      <c r="GLO364" s="1"/>
      <c r="GLP364" s="1"/>
      <c r="GLQ364" s="1"/>
      <c r="GLR364" s="1"/>
      <c r="GLS364" s="1"/>
      <c r="GLT364" s="1"/>
      <c r="GLU364" s="1"/>
      <c r="GLV364" s="1"/>
      <c r="GLW364" s="1"/>
      <c r="GLX364" s="1"/>
      <c r="GLY364" s="1"/>
      <c r="GLZ364" s="1"/>
      <c r="GMA364" s="1"/>
      <c r="GMB364" s="1"/>
      <c r="GMC364" s="1"/>
      <c r="GMD364" s="1"/>
      <c r="GME364" s="1"/>
      <c r="GMF364" s="1"/>
      <c r="GMG364" s="1"/>
      <c r="GMH364" s="1"/>
      <c r="GMI364" s="1"/>
      <c r="GMJ364" s="1"/>
      <c r="GMK364" s="1"/>
      <c r="GML364" s="1"/>
      <c r="GMM364" s="1"/>
      <c r="GMN364" s="1"/>
      <c r="GMO364" s="1"/>
      <c r="GMP364" s="1"/>
      <c r="GMQ364" s="1"/>
      <c r="GMR364" s="1"/>
      <c r="GMS364" s="1"/>
      <c r="GMT364" s="1"/>
      <c r="GMU364" s="1"/>
      <c r="GMV364" s="1"/>
      <c r="GMW364" s="1"/>
      <c r="GMX364" s="1"/>
      <c r="GMY364" s="1"/>
      <c r="GMZ364" s="1"/>
      <c r="GNA364" s="1"/>
      <c r="GNB364" s="1"/>
      <c r="GNC364" s="1"/>
      <c r="GND364" s="1"/>
      <c r="GNE364" s="1"/>
      <c r="GNF364" s="1"/>
      <c r="GNG364" s="1"/>
      <c r="GNH364" s="1"/>
      <c r="GNI364" s="1"/>
      <c r="GNJ364" s="1"/>
      <c r="GNK364" s="1"/>
      <c r="GNL364" s="1"/>
      <c r="GNM364" s="1"/>
      <c r="GNN364" s="1"/>
      <c r="GNO364" s="1"/>
      <c r="GNP364" s="1"/>
      <c r="GNQ364" s="1"/>
      <c r="GNR364" s="1"/>
      <c r="GNS364" s="1"/>
      <c r="GNT364" s="1"/>
      <c r="GNU364" s="1"/>
      <c r="GNV364" s="1"/>
      <c r="GNW364" s="1"/>
      <c r="GNX364" s="1"/>
      <c r="GNY364" s="1"/>
      <c r="GNZ364" s="1"/>
      <c r="GOA364" s="1"/>
      <c r="GOB364" s="1"/>
      <c r="GOC364" s="1"/>
      <c r="GOD364" s="1"/>
      <c r="GOE364" s="1"/>
      <c r="GOF364" s="1"/>
      <c r="GOG364" s="1"/>
      <c r="GOH364" s="1"/>
      <c r="GOI364" s="1"/>
      <c r="GOJ364" s="1"/>
      <c r="GOK364" s="1"/>
      <c r="GOL364" s="1"/>
      <c r="GOM364" s="1"/>
      <c r="GON364" s="1"/>
      <c r="GOO364" s="1"/>
      <c r="GOP364" s="1"/>
      <c r="GOQ364" s="1"/>
      <c r="GOR364" s="1"/>
      <c r="GOS364" s="1"/>
      <c r="GOT364" s="1"/>
      <c r="GOU364" s="1"/>
      <c r="GOV364" s="1"/>
      <c r="GOW364" s="1"/>
      <c r="GOX364" s="1"/>
      <c r="GOY364" s="1"/>
      <c r="GOZ364" s="1"/>
      <c r="GPA364" s="1"/>
      <c r="GPB364" s="1"/>
      <c r="GPC364" s="1"/>
      <c r="GPD364" s="1"/>
      <c r="GPE364" s="1"/>
      <c r="GPF364" s="1"/>
      <c r="GPG364" s="1"/>
      <c r="GPH364" s="1"/>
      <c r="GPI364" s="1"/>
      <c r="GPJ364" s="1"/>
      <c r="GPK364" s="1"/>
      <c r="GPL364" s="1"/>
      <c r="GPM364" s="1"/>
      <c r="GPN364" s="1"/>
      <c r="GPO364" s="1"/>
      <c r="GPP364" s="1"/>
      <c r="GPQ364" s="1"/>
      <c r="GPR364" s="1"/>
      <c r="GPS364" s="1"/>
      <c r="GPT364" s="1"/>
      <c r="GPU364" s="1"/>
      <c r="GPV364" s="1"/>
      <c r="GPW364" s="1"/>
      <c r="GPX364" s="1"/>
      <c r="GPY364" s="1"/>
      <c r="GPZ364" s="1"/>
      <c r="GQA364" s="1"/>
      <c r="GQB364" s="1"/>
      <c r="GQC364" s="1"/>
      <c r="GQD364" s="1"/>
      <c r="GQE364" s="1"/>
      <c r="GQF364" s="1"/>
      <c r="GQG364" s="1"/>
      <c r="GQH364" s="1"/>
      <c r="GQI364" s="1"/>
      <c r="GQJ364" s="1"/>
      <c r="GQK364" s="1"/>
      <c r="GQL364" s="1"/>
      <c r="GQM364" s="1"/>
      <c r="GQN364" s="1"/>
      <c r="GQO364" s="1"/>
      <c r="GQP364" s="1"/>
      <c r="GQQ364" s="1"/>
      <c r="GQR364" s="1"/>
      <c r="GQS364" s="1"/>
      <c r="GQT364" s="1"/>
      <c r="GQU364" s="1"/>
      <c r="GQV364" s="1"/>
      <c r="GQW364" s="1"/>
      <c r="GQX364" s="1"/>
      <c r="GQY364" s="1"/>
      <c r="GQZ364" s="1"/>
      <c r="GRA364" s="1"/>
      <c r="GRB364" s="1"/>
      <c r="GRC364" s="1"/>
      <c r="GRD364" s="1"/>
      <c r="GRE364" s="1"/>
      <c r="GRF364" s="1"/>
      <c r="GRG364" s="1"/>
      <c r="GRH364" s="1"/>
      <c r="GRI364" s="1"/>
      <c r="GRJ364" s="1"/>
      <c r="GRK364" s="1"/>
      <c r="GRL364" s="1"/>
      <c r="GRM364" s="1"/>
      <c r="GRN364" s="1"/>
      <c r="GRO364" s="1"/>
      <c r="GRP364" s="1"/>
      <c r="GRQ364" s="1"/>
      <c r="GRR364" s="1"/>
      <c r="GRS364" s="1"/>
      <c r="GRT364" s="1"/>
      <c r="GRU364" s="1"/>
      <c r="GRV364" s="1"/>
      <c r="GRW364" s="1"/>
      <c r="GRX364" s="1"/>
      <c r="GRY364" s="1"/>
      <c r="GRZ364" s="1"/>
      <c r="GSA364" s="1"/>
      <c r="GSB364" s="1"/>
      <c r="GSC364" s="1"/>
      <c r="GSD364" s="1"/>
      <c r="GSE364" s="1"/>
      <c r="GSF364" s="1"/>
      <c r="GSG364" s="1"/>
      <c r="GSH364" s="1"/>
      <c r="GSI364" s="1"/>
      <c r="GSJ364" s="1"/>
      <c r="GSK364" s="1"/>
      <c r="GSL364" s="1"/>
      <c r="GSM364" s="1"/>
      <c r="GSN364" s="1"/>
      <c r="GSO364" s="1"/>
      <c r="GSP364" s="1"/>
      <c r="GSQ364" s="1"/>
      <c r="GSR364" s="1"/>
      <c r="GSS364" s="1"/>
      <c r="GST364" s="1"/>
      <c r="GSU364" s="1"/>
      <c r="GSV364" s="1"/>
      <c r="GSW364" s="1"/>
      <c r="GSX364" s="1"/>
      <c r="GSY364" s="1"/>
      <c r="GSZ364" s="1"/>
      <c r="GTA364" s="1"/>
      <c r="GTB364" s="1"/>
      <c r="GTC364" s="1"/>
      <c r="GTD364" s="1"/>
      <c r="GTE364" s="1"/>
      <c r="GTF364" s="1"/>
      <c r="GTG364" s="1"/>
      <c r="GTH364" s="1"/>
      <c r="GTI364" s="1"/>
      <c r="GTJ364" s="1"/>
      <c r="GTK364" s="1"/>
      <c r="GTL364" s="1"/>
      <c r="GTM364" s="1"/>
      <c r="GTN364" s="1"/>
      <c r="GTO364" s="1"/>
      <c r="GTP364" s="1"/>
      <c r="GTQ364" s="1"/>
      <c r="GTR364" s="1"/>
      <c r="GTS364" s="1"/>
      <c r="GTT364" s="1"/>
      <c r="GTU364" s="1"/>
      <c r="GTV364" s="1"/>
      <c r="GTW364" s="1"/>
      <c r="GTX364" s="1"/>
      <c r="GTY364" s="1"/>
      <c r="GTZ364" s="1"/>
      <c r="GUA364" s="1"/>
      <c r="GUB364" s="1"/>
      <c r="GUC364" s="1"/>
      <c r="GUD364" s="1"/>
      <c r="GUE364" s="1"/>
      <c r="GUF364" s="1"/>
      <c r="GUG364" s="1"/>
      <c r="GUH364" s="1"/>
      <c r="GUI364" s="1"/>
      <c r="GUJ364" s="1"/>
      <c r="GUK364" s="1"/>
      <c r="GUL364" s="1"/>
      <c r="GUM364" s="1"/>
      <c r="GUN364" s="1"/>
      <c r="GUO364" s="1"/>
      <c r="GUP364" s="1"/>
      <c r="GUQ364" s="1"/>
      <c r="GUR364" s="1"/>
      <c r="GUS364" s="1"/>
      <c r="GUT364" s="1"/>
      <c r="GUU364" s="1"/>
      <c r="GUV364" s="1"/>
      <c r="GUW364" s="1"/>
      <c r="GUX364" s="1"/>
      <c r="GUY364" s="1"/>
      <c r="GUZ364" s="1"/>
      <c r="GVA364" s="1"/>
      <c r="GVB364" s="1"/>
      <c r="GVC364" s="1"/>
      <c r="GVD364" s="1"/>
      <c r="GVE364" s="1"/>
      <c r="GVF364" s="1"/>
      <c r="GVG364" s="1"/>
      <c r="GVH364" s="1"/>
      <c r="GVI364" s="1"/>
      <c r="GVJ364" s="1"/>
      <c r="GVK364" s="1"/>
      <c r="GVL364" s="1"/>
      <c r="GVM364" s="1"/>
      <c r="GVN364" s="1"/>
      <c r="GVO364" s="1"/>
      <c r="GVP364" s="1"/>
      <c r="GVQ364" s="1"/>
      <c r="GVR364" s="1"/>
      <c r="GVS364" s="1"/>
      <c r="GVT364" s="1"/>
      <c r="GVU364" s="1"/>
      <c r="GVV364" s="1"/>
      <c r="GVW364" s="1"/>
      <c r="GVX364" s="1"/>
      <c r="GVY364" s="1"/>
      <c r="GVZ364" s="1"/>
      <c r="GWA364" s="1"/>
      <c r="GWB364" s="1"/>
      <c r="GWC364" s="1"/>
      <c r="GWD364" s="1"/>
      <c r="GWE364" s="1"/>
      <c r="GWF364" s="1"/>
      <c r="GWG364" s="1"/>
      <c r="GWH364" s="1"/>
      <c r="GWI364" s="1"/>
      <c r="GWJ364" s="1"/>
      <c r="GWK364" s="1"/>
      <c r="GWL364" s="1"/>
      <c r="GWM364" s="1"/>
      <c r="GWN364" s="1"/>
      <c r="GWO364" s="1"/>
      <c r="GWP364" s="1"/>
      <c r="GWQ364" s="1"/>
      <c r="GWR364" s="1"/>
      <c r="GWS364" s="1"/>
      <c r="GWT364" s="1"/>
      <c r="GWU364" s="1"/>
      <c r="GWV364" s="1"/>
      <c r="GWW364" s="1"/>
      <c r="GWX364" s="1"/>
      <c r="GWY364" s="1"/>
      <c r="GWZ364" s="1"/>
      <c r="GXA364" s="1"/>
      <c r="GXB364" s="1"/>
      <c r="GXC364" s="1"/>
      <c r="GXD364" s="1"/>
      <c r="GXE364" s="1"/>
      <c r="GXF364" s="1"/>
      <c r="GXG364" s="1"/>
      <c r="GXH364" s="1"/>
      <c r="GXI364" s="1"/>
      <c r="GXJ364" s="1"/>
      <c r="GXK364" s="1"/>
      <c r="GXL364" s="1"/>
      <c r="GXM364" s="1"/>
      <c r="GXN364" s="1"/>
      <c r="GXO364" s="1"/>
      <c r="GXP364" s="1"/>
      <c r="GXQ364" s="1"/>
      <c r="GXR364" s="1"/>
      <c r="GXS364" s="1"/>
      <c r="GXT364" s="1"/>
      <c r="GXU364" s="1"/>
      <c r="GXV364" s="1"/>
      <c r="GXW364" s="1"/>
      <c r="GXX364" s="1"/>
      <c r="GXY364" s="1"/>
      <c r="GXZ364" s="1"/>
      <c r="GYA364" s="1"/>
      <c r="GYB364" s="1"/>
      <c r="GYC364" s="1"/>
      <c r="GYD364" s="1"/>
      <c r="GYE364" s="1"/>
      <c r="GYF364" s="1"/>
      <c r="GYG364" s="1"/>
      <c r="GYH364" s="1"/>
      <c r="GYI364" s="1"/>
      <c r="GYJ364" s="1"/>
      <c r="GYK364" s="1"/>
      <c r="GYL364" s="1"/>
      <c r="GYM364" s="1"/>
      <c r="GYN364" s="1"/>
      <c r="GYO364" s="1"/>
      <c r="GYP364" s="1"/>
      <c r="GYQ364" s="1"/>
      <c r="GYR364" s="1"/>
      <c r="GYS364" s="1"/>
      <c r="GYT364" s="1"/>
      <c r="GYU364" s="1"/>
      <c r="GYV364" s="1"/>
      <c r="GYW364" s="1"/>
      <c r="GYX364" s="1"/>
      <c r="GYY364" s="1"/>
      <c r="GYZ364" s="1"/>
      <c r="GZA364" s="1"/>
      <c r="GZB364" s="1"/>
      <c r="GZC364" s="1"/>
      <c r="GZD364" s="1"/>
      <c r="GZE364" s="1"/>
      <c r="GZF364" s="1"/>
      <c r="GZG364" s="1"/>
      <c r="GZH364" s="1"/>
      <c r="GZI364" s="1"/>
      <c r="GZJ364" s="1"/>
      <c r="GZK364" s="1"/>
      <c r="GZL364" s="1"/>
      <c r="GZM364" s="1"/>
      <c r="GZN364" s="1"/>
      <c r="GZO364" s="1"/>
      <c r="GZP364" s="1"/>
      <c r="GZQ364" s="1"/>
      <c r="GZR364" s="1"/>
      <c r="GZS364" s="1"/>
      <c r="GZT364" s="1"/>
      <c r="GZU364" s="1"/>
      <c r="GZV364" s="1"/>
      <c r="GZW364" s="1"/>
      <c r="GZX364" s="1"/>
      <c r="GZY364" s="1"/>
      <c r="GZZ364" s="1"/>
      <c r="HAA364" s="1"/>
      <c r="HAB364" s="1"/>
      <c r="HAC364" s="1"/>
      <c r="HAD364" s="1"/>
      <c r="HAE364" s="1"/>
      <c r="HAF364" s="1"/>
      <c r="HAG364" s="1"/>
      <c r="HAH364" s="1"/>
      <c r="HAI364" s="1"/>
      <c r="HAJ364" s="1"/>
      <c r="HAK364" s="1"/>
      <c r="HAL364" s="1"/>
      <c r="HAM364" s="1"/>
      <c r="HAN364" s="1"/>
      <c r="HAO364" s="1"/>
      <c r="HAP364" s="1"/>
      <c r="HAQ364" s="1"/>
      <c r="HAR364" s="1"/>
      <c r="HAS364" s="1"/>
      <c r="HAT364" s="1"/>
      <c r="HAU364" s="1"/>
      <c r="HAV364" s="1"/>
      <c r="HAW364" s="1"/>
      <c r="HAX364" s="1"/>
      <c r="HAY364" s="1"/>
      <c r="HAZ364" s="1"/>
      <c r="HBA364" s="1"/>
      <c r="HBB364" s="1"/>
      <c r="HBC364" s="1"/>
      <c r="HBD364" s="1"/>
      <c r="HBE364" s="1"/>
      <c r="HBF364" s="1"/>
      <c r="HBG364" s="1"/>
      <c r="HBH364" s="1"/>
      <c r="HBI364" s="1"/>
      <c r="HBJ364" s="1"/>
      <c r="HBK364" s="1"/>
      <c r="HBL364" s="1"/>
      <c r="HBM364" s="1"/>
      <c r="HBN364" s="1"/>
      <c r="HBO364" s="1"/>
      <c r="HBP364" s="1"/>
      <c r="HBQ364" s="1"/>
      <c r="HBR364" s="1"/>
      <c r="HBS364" s="1"/>
      <c r="HBT364" s="1"/>
      <c r="HBU364" s="1"/>
      <c r="HBV364" s="1"/>
      <c r="HBW364" s="1"/>
      <c r="HBX364" s="1"/>
      <c r="HBY364" s="1"/>
      <c r="HBZ364" s="1"/>
      <c r="HCA364" s="1"/>
      <c r="HCB364" s="1"/>
      <c r="HCC364" s="1"/>
      <c r="HCD364" s="1"/>
      <c r="HCE364" s="1"/>
      <c r="HCF364" s="1"/>
      <c r="HCG364" s="1"/>
      <c r="HCH364" s="1"/>
      <c r="HCI364" s="1"/>
      <c r="HCJ364" s="1"/>
      <c r="HCK364" s="1"/>
      <c r="HCL364" s="1"/>
      <c r="HCM364" s="1"/>
      <c r="HCN364" s="1"/>
      <c r="HCO364" s="1"/>
      <c r="HCP364" s="1"/>
      <c r="HCQ364" s="1"/>
      <c r="HCR364" s="1"/>
      <c r="HCS364" s="1"/>
      <c r="HCT364" s="1"/>
      <c r="HCU364" s="1"/>
      <c r="HCV364" s="1"/>
      <c r="HCW364" s="1"/>
      <c r="HCX364" s="1"/>
      <c r="HCY364" s="1"/>
      <c r="HCZ364" s="1"/>
      <c r="HDA364" s="1"/>
      <c r="HDB364" s="1"/>
      <c r="HDC364" s="1"/>
      <c r="HDD364" s="1"/>
      <c r="HDE364" s="1"/>
      <c r="HDF364" s="1"/>
      <c r="HDG364" s="1"/>
      <c r="HDH364" s="1"/>
      <c r="HDI364" s="1"/>
      <c r="HDJ364" s="1"/>
      <c r="HDK364" s="1"/>
      <c r="HDL364" s="1"/>
      <c r="HDM364" s="1"/>
      <c r="HDN364" s="1"/>
      <c r="HDO364" s="1"/>
      <c r="HDP364" s="1"/>
      <c r="HDQ364" s="1"/>
      <c r="HDR364" s="1"/>
      <c r="HDS364" s="1"/>
      <c r="HDT364" s="1"/>
      <c r="HDU364" s="1"/>
      <c r="HDV364" s="1"/>
      <c r="HDW364" s="1"/>
      <c r="HDX364" s="1"/>
      <c r="HDY364" s="1"/>
      <c r="HDZ364" s="1"/>
      <c r="HEA364" s="1"/>
      <c r="HEB364" s="1"/>
      <c r="HEC364" s="1"/>
      <c r="HED364" s="1"/>
      <c r="HEE364" s="1"/>
      <c r="HEF364" s="1"/>
      <c r="HEG364" s="1"/>
      <c r="HEH364" s="1"/>
      <c r="HEI364" s="1"/>
      <c r="HEJ364" s="1"/>
      <c r="HEK364" s="1"/>
      <c r="HEL364" s="1"/>
      <c r="HEM364" s="1"/>
      <c r="HEN364" s="1"/>
      <c r="HEO364" s="1"/>
      <c r="HEP364" s="1"/>
      <c r="HEQ364" s="1"/>
      <c r="HER364" s="1"/>
      <c r="HES364" s="1"/>
      <c r="HET364" s="1"/>
      <c r="HEU364" s="1"/>
      <c r="HEV364" s="1"/>
      <c r="HEW364" s="1"/>
      <c r="HEX364" s="1"/>
      <c r="HEY364" s="1"/>
      <c r="HEZ364" s="1"/>
      <c r="HFA364" s="1"/>
      <c r="HFB364" s="1"/>
      <c r="HFC364" s="1"/>
      <c r="HFD364" s="1"/>
      <c r="HFE364" s="1"/>
      <c r="HFF364" s="1"/>
      <c r="HFG364" s="1"/>
      <c r="HFH364" s="1"/>
      <c r="HFI364" s="1"/>
      <c r="HFJ364" s="1"/>
      <c r="HFK364" s="1"/>
      <c r="HFL364" s="1"/>
      <c r="HFM364" s="1"/>
      <c r="HFN364" s="1"/>
      <c r="HFO364" s="1"/>
      <c r="HFP364" s="1"/>
      <c r="HFQ364" s="1"/>
      <c r="HFR364" s="1"/>
      <c r="HFS364" s="1"/>
      <c r="HFT364" s="1"/>
      <c r="HFU364" s="1"/>
      <c r="HFV364" s="1"/>
      <c r="HFW364" s="1"/>
      <c r="HFX364" s="1"/>
      <c r="HFY364" s="1"/>
      <c r="HFZ364" s="1"/>
      <c r="HGA364" s="1"/>
      <c r="HGB364" s="1"/>
      <c r="HGC364" s="1"/>
      <c r="HGD364" s="1"/>
      <c r="HGE364" s="1"/>
      <c r="HGF364" s="1"/>
      <c r="HGG364" s="1"/>
      <c r="HGH364" s="1"/>
      <c r="HGI364" s="1"/>
      <c r="HGJ364" s="1"/>
      <c r="HGK364" s="1"/>
      <c r="HGL364" s="1"/>
      <c r="HGM364" s="1"/>
      <c r="HGN364" s="1"/>
      <c r="HGO364" s="1"/>
      <c r="HGP364" s="1"/>
      <c r="HGQ364" s="1"/>
      <c r="HGR364" s="1"/>
      <c r="HGS364" s="1"/>
      <c r="HGT364" s="1"/>
      <c r="HGU364" s="1"/>
      <c r="HGV364" s="1"/>
      <c r="HGW364" s="1"/>
      <c r="HGX364" s="1"/>
      <c r="HGY364" s="1"/>
      <c r="HGZ364" s="1"/>
      <c r="HHA364" s="1"/>
      <c r="HHB364" s="1"/>
      <c r="HHC364" s="1"/>
      <c r="HHD364" s="1"/>
      <c r="HHE364" s="1"/>
      <c r="HHF364" s="1"/>
      <c r="HHG364" s="1"/>
      <c r="HHH364" s="1"/>
      <c r="HHI364" s="1"/>
      <c r="HHJ364" s="1"/>
      <c r="HHK364" s="1"/>
      <c r="HHL364" s="1"/>
      <c r="HHM364" s="1"/>
      <c r="HHN364" s="1"/>
      <c r="HHO364" s="1"/>
      <c r="HHP364" s="1"/>
      <c r="HHQ364" s="1"/>
      <c r="HHR364" s="1"/>
      <c r="HHS364" s="1"/>
      <c r="HHT364" s="1"/>
      <c r="HHU364" s="1"/>
      <c r="HHV364" s="1"/>
      <c r="HHW364" s="1"/>
      <c r="HHX364" s="1"/>
      <c r="HHY364" s="1"/>
      <c r="HHZ364" s="1"/>
      <c r="HIA364" s="1"/>
      <c r="HIB364" s="1"/>
      <c r="HIC364" s="1"/>
      <c r="HID364" s="1"/>
      <c r="HIE364" s="1"/>
      <c r="HIF364" s="1"/>
      <c r="HIG364" s="1"/>
      <c r="HIH364" s="1"/>
      <c r="HII364" s="1"/>
      <c r="HIJ364" s="1"/>
      <c r="HIK364" s="1"/>
      <c r="HIL364" s="1"/>
      <c r="HIM364" s="1"/>
      <c r="HIN364" s="1"/>
      <c r="HIO364" s="1"/>
      <c r="HIP364" s="1"/>
      <c r="HIQ364" s="1"/>
      <c r="HIR364" s="1"/>
      <c r="HIS364" s="1"/>
      <c r="HIT364" s="1"/>
      <c r="HIU364" s="1"/>
      <c r="HIV364" s="1"/>
      <c r="HIW364" s="1"/>
      <c r="HIX364" s="1"/>
      <c r="HIY364" s="1"/>
      <c r="HIZ364" s="1"/>
      <c r="HJA364" s="1"/>
      <c r="HJB364" s="1"/>
      <c r="HJC364" s="1"/>
      <c r="HJD364" s="1"/>
      <c r="HJE364" s="1"/>
      <c r="HJF364" s="1"/>
      <c r="HJG364" s="1"/>
      <c r="HJH364" s="1"/>
      <c r="HJI364" s="1"/>
      <c r="HJJ364" s="1"/>
      <c r="HJK364" s="1"/>
      <c r="HJL364" s="1"/>
      <c r="HJM364" s="1"/>
      <c r="HJN364" s="1"/>
      <c r="HJO364" s="1"/>
      <c r="HJP364" s="1"/>
      <c r="HJQ364" s="1"/>
      <c r="HJR364" s="1"/>
      <c r="HJS364" s="1"/>
      <c r="HJT364" s="1"/>
      <c r="HJU364" s="1"/>
      <c r="HJV364" s="1"/>
      <c r="HJW364" s="1"/>
      <c r="HJX364" s="1"/>
      <c r="HJY364" s="1"/>
      <c r="HJZ364" s="1"/>
      <c r="HKA364" s="1"/>
      <c r="HKB364" s="1"/>
      <c r="HKC364" s="1"/>
      <c r="HKD364" s="1"/>
      <c r="HKE364" s="1"/>
      <c r="HKF364" s="1"/>
      <c r="HKG364" s="1"/>
      <c r="HKH364" s="1"/>
      <c r="HKI364" s="1"/>
      <c r="HKJ364" s="1"/>
      <c r="HKK364" s="1"/>
      <c r="HKL364" s="1"/>
      <c r="HKM364" s="1"/>
      <c r="HKN364" s="1"/>
      <c r="HKO364" s="1"/>
      <c r="HKP364" s="1"/>
      <c r="HKQ364" s="1"/>
      <c r="HKR364" s="1"/>
      <c r="HKS364" s="1"/>
      <c r="HKT364" s="1"/>
      <c r="HKU364" s="1"/>
      <c r="HKV364" s="1"/>
      <c r="HKW364" s="1"/>
      <c r="HKX364" s="1"/>
      <c r="HKY364" s="1"/>
      <c r="HKZ364" s="1"/>
      <c r="HLA364" s="1"/>
      <c r="HLB364" s="1"/>
      <c r="HLC364" s="1"/>
      <c r="HLD364" s="1"/>
      <c r="HLE364" s="1"/>
      <c r="HLF364" s="1"/>
      <c r="HLG364" s="1"/>
      <c r="HLH364" s="1"/>
      <c r="HLI364" s="1"/>
      <c r="HLJ364" s="1"/>
      <c r="HLK364" s="1"/>
      <c r="HLL364" s="1"/>
      <c r="HLM364" s="1"/>
      <c r="HLN364" s="1"/>
      <c r="HLO364" s="1"/>
      <c r="HLP364" s="1"/>
      <c r="HLQ364" s="1"/>
      <c r="HLR364" s="1"/>
      <c r="HLS364" s="1"/>
      <c r="HLT364" s="1"/>
      <c r="HLU364" s="1"/>
      <c r="HLV364" s="1"/>
      <c r="HLW364" s="1"/>
      <c r="HLX364" s="1"/>
      <c r="HLY364" s="1"/>
      <c r="HLZ364" s="1"/>
      <c r="HMA364" s="1"/>
      <c r="HMB364" s="1"/>
      <c r="HMC364" s="1"/>
      <c r="HMD364" s="1"/>
      <c r="HME364" s="1"/>
      <c r="HMF364" s="1"/>
      <c r="HMG364" s="1"/>
      <c r="HMH364" s="1"/>
      <c r="HMI364" s="1"/>
      <c r="HMJ364" s="1"/>
      <c r="HMK364" s="1"/>
      <c r="HML364" s="1"/>
      <c r="HMM364" s="1"/>
      <c r="HMN364" s="1"/>
      <c r="HMO364" s="1"/>
      <c r="HMP364" s="1"/>
      <c r="HMQ364" s="1"/>
      <c r="HMR364" s="1"/>
      <c r="HMS364" s="1"/>
      <c r="HMT364" s="1"/>
      <c r="HMU364" s="1"/>
      <c r="HMV364" s="1"/>
      <c r="HMW364" s="1"/>
      <c r="HMX364" s="1"/>
      <c r="HMY364" s="1"/>
      <c r="HMZ364" s="1"/>
      <c r="HNA364" s="1"/>
      <c r="HNB364" s="1"/>
      <c r="HNC364" s="1"/>
      <c r="HND364" s="1"/>
      <c r="HNE364" s="1"/>
      <c r="HNF364" s="1"/>
      <c r="HNG364" s="1"/>
      <c r="HNH364" s="1"/>
      <c r="HNI364" s="1"/>
      <c r="HNJ364" s="1"/>
      <c r="HNK364" s="1"/>
      <c r="HNL364" s="1"/>
      <c r="HNM364" s="1"/>
      <c r="HNN364" s="1"/>
      <c r="HNO364" s="1"/>
      <c r="HNP364" s="1"/>
      <c r="HNQ364" s="1"/>
      <c r="HNR364" s="1"/>
      <c r="HNS364" s="1"/>
      <c r="HNT364" s="1"/>
      <c r="HNU364" s="1"/>
      <c r="HNV364" s="1"/>
      <c r="HNW364" s="1"/>
      <c r="HNX364" s="1"/>
      <c r="HNY364" s="1"/>
      <c r="HNZ364" s="1"/>
      <c r="HOA364" s="1"/>
      <c r="HOB364" s="1"/>
      <c r="HOC364" s="1"/>
      <c r="HOD364" s="1"/>
      <c r="HOE364" s="1"/>
      <c r="HOF364" s="1"/>
      <c r="HOG364" s="1"/>
      <c r="HOH364" s="1"/>
      <c r="HOI364" s="1"/>
      <c r="HOJ364" s="1"/>
      <c r="HOK364" s="1"/>
      <c r="HOL364" s="1"/>
      <c r="HOM364" s="1"/>
      <c r="HON364" s="1"/>
      <c r="HOO364" s="1"/>
      <c r="HOP364" s="1"/>
      <c r="HOQ364" s="1"/>
      <c r="HOR364" s="1"/>
      <c r="HOS364" s="1"/>
      <c r="HOT364" s="1"/>
      <c r="HOU364" s="1"/>
      <c r="HOV364" s="1"/>
      <c r="HOW364" s="1"/>
      <c r="HOX364" s="1"/>
      <c r="HOY364" s="1"/>
      <c r="HOZ364" s="1"/>
      <c r="HPA364" s="1"/>
      <c r="HPB364" s="1"/>
      <c r="HPC364" s="1"/>
      <c r="HPD364" s="1"/>
      <c r="HPE364" s="1"/>
      <c r="HPF364" s="1"/>
      <c r="HPG364" s="1"/>
      <c r="HPH364" s="1"/>
      <c r="HPI364" s="1"/>
      <c r="HPJ364" s="1"/>
      <c r="HPK364" s="1"/>
      <c r="HPL364" s="1"/>
      <c r="HPM364" s="1"/>
      <c r="HPN364" s="1"/>
      <c r="HPO364" s="1"/>
      <c r="HPP364" s="1"/>
      <c r="HPQ364" s="1"/>
      <c r="HPR364" s="1"/>
      <c r="HPS364" s="1"/>
      <c r="HPT364" s="1"/>
      <c r="HPU364" s="1"/>
      <c r="HPV364" s="1"/>
      <c r="HPW364" s="1"/>
      <c r="HPX364" s="1"/>
      <c r="HPY364" s="1"/>
      <c r="HPZ364" s="1"/>
      <c r="HQA364" s="1"/>
      <c r="HQB364" s="1"/>
      <c r="HQC364" s="1"/>
      <c r="HQD364" s="1"/>
      <c r="HQE364" s="1"/>
      <c r="HQF364" s="1"/>
      <c r="HQG364" s="1"/>
      <c r="HQH364" s="1"/>
      <c r="HQI364" s="1"/>
      <c r="HQJ364" s="1"/>
      <c r="HQK364" s="1"/>
      <c r="HQL364" s="1"/>
      <c r="HQM364" s="1"/>
      <c r="HQN364" s="1"/>
      <c r="HQO364" s="1"/>
      <c r="HQP364" s="1"/>
      <c r="HQQ364" s="1"/>
      <c r="HQR364" s="1"/>
      <c r="HQS364" s="1"/>
      <c r="HQT364" s="1"/>
      <c r="HQU364" s="1"/>
      <c r="HQV364" s="1"/>
      <c r="HQW364" s="1"/>
      <c r="HQX364" s="1"/>
      <c r="HQY364" s="1"/>
      <c r="HQZ364" s="1"/>
      <c r="HRA364" s="1"/>
      <c r="HRB364" s="1"/>
      <c r="HRC364" s="1"/>
      <c r="HRD364" s="1"/>
      <c r="HRE364" s="1"/>
      <c r="HRF364" s="1"/>
      <c r="HRG364" s="1"/>
      <c r="HRH364" s="1"/>
      <c r="HRI364" s="1"/>
      <c r="HRJ364" s="1"/>
      <c r="HRK364" s="1"/>
      <c r="HRL364" s="1"/>
      <c r="HRM364" s="1"/>
      <c r="HRN364" s="1"/>
      <c r="HRO364" s="1"/>
      <c r="HRP364" s="1"/>
      <c r="HRQ364" s="1"/>
      <c r="HRR364" s="1"/>
      <c r="HRS364" s="1"/>
      <c r="HRT364" s="1"/>
      <c r="HRU364" s="1"/>
      <c r="HRV364" s="1"/>
      <c r="HRW364" s="1"/>
      <c r="HRX364" s="1"/>
      <c r="HRY364" s="1"/>
      <c r="HRZ364" s="1"/>
      <c r="HSA364" s="1"/>
      <c r="HSB364" s="1"/>
      <c r="HSC364" s="1"/>
      <c r="HSD364" s="1"/>
      <c r="HSE364" s="1"/>
      <c r="HSF364" s="1"/>
      <c r="HSG364" s="1"/>
      <c r="HSH364" s="1"/>
      <c r="HSI364" s="1"/>
      <c r="HSJ364" s="1"/>
      <c r="HSK364" s="1"/>
      <c r="HSL364" s="1"/>
      <c r="HSM364" s="1"/>
      <c r="HSN364" s="1"/>
      <c r="HSO364" s="1"/>
      <c r="HSP364" s="1"/>
      <c r="HSQ364" s="1"/>
      <c r="HSR364" s="1"/>
      <c r="HSS364" s="1"/>
      <c r="HST364" s="1"/>
      <c r="HSU364" s="1"/>
      <c r="HSV364" s="1"/>
      <c r="HSW364" s="1"/>
      <c r="HSX364" s="1"/>
      <c r="HSY364" s="1"/>
      <c r="HSZ364" s="1"/>
      <c r="HTA364" s="1"/>
      <c r="HTB364" s="1"/>
      <c r="HTC364" s="1"/>
      <c r="HTD364" s="1"/>
      <c r="HTE364" s="1"/>
      <c r="HTF364" s="1"/>
      <c r="HTG364" s="1"/>
      <c r="HTH364" s="1"/>
      <c r="HTI364" s="1"/>
      <c r="HTJ364" s="1"/>
      <c r="HTK364" s="1"/>
      <c r="HTL364" s="1"/>
      <c r="HTM364" s="1"/>
      <c r="HTN364" s="1"/>
      <c r="HTO364" s="1"/>
      <c r="HTP364" s="1"/>
      <c r="HTQ364" s="1"/>
      <c r="HTR364" s="1"/>
      <c r="HTS364" s="1"/>
      <c r="HTT364" s="1"/>
      <c r="HTU364" s="1"/>
      <c r="HTV364" s="1"/>
      <c r="HTW364" s="1"/>
      <c r="HTX364" s="1"/>
      <c r="HTY364" s="1"/>
      <c r="HTZ364" s="1"/>
      <c r="HUA364" s="1"/>
      <c r="HUB364" s="1"/>
      <c r="HUC364" s="1"/>
      <c r="HUD364" s="1"/>
      <c r="HUE364" s="1"/>
      <c r="HUF364" s="1"/>
      <c r="HUG364" s="1"/>
      <c r="HUH364" s="1"/>
      <c r="HUI364" s="1"/>
      <c r="HUJ364" s="1"/>
      <c r="HUK364" s="1"/>
      <c r="HUL364" s="1"/>
      <c r="HUM364" s="1"/>
      <c r="HUN364" s="1"/>
      <c r="HUO364" s="1"/>
      <c r="HUP364" s="1"/>
      <c r="HUQ364" s="1"/>
      <c r="HUR364" s="1"/>
      <c r="HUS364" s="1"/>
      <c r="HUT364" s="1"/>
      <c r="HUU364" s="1"/>
      <c r="HUV364" s="1"/>
      <c r="HUW364" s="1"/>
      <c r="HUX364" s="1"/>
      <c r="HUY364" s="1"/>
      <c r="HUZ364" s="1"/>
      <c r="HVA364" s="1"/>
      <c r="HVB364" s="1"/>
      <c r="HVC364" s="1"/>
      <c r="HVD364" s="1"/>
      <c r="HVE364" s="1"/>
      <c r="HVF364" s="1"/>
      <c r="HVG364" s="1"/>
      <c r="HVH364" s="1"/>
      <c r="HVI364" s="1"/>
      <c r="HVJ364" s="1"/>
      <c r="HVK364" s="1"/>
      <c r="HVL364" s="1"/>
      <c r="HVM364" s="1"/>
      <c r="HVN364" s="1"/>
      <c r="HVO364" s="1"/>
      <c r="HVP364" s="1"/>
      <c r="HVQ364" s="1"/>
      <c r="HVR364" s="1"/>
      <c r="HVS364" s="1"/>
      <c r="HVT364" s="1"/>
      <c r="HVU364" s="1"/>
      <c r="HVV364" s="1"/>
      <c r="HVW364" s="1"/>
      <c r="HVX364" s="1"/>
      <c r="HVY364" s="1"/>
      <c r="HVZ364" s="1"/>
      <c r="HWA364" s="1"/>
      <c r="HWB364" s="1"/>
      <c r="HWC364" s="1"/>
      <c r="HWD364" s="1"/>
      <c r="HWE364" s="1"/>
      <c r="HWF364" s="1"/>
      <c r="HWG364" s="1"/>
      <c r="HWH364" s="1"/>
      <c r="HWI364" s="1"/>
      <c r="HWJ364" s="1"/>
      <c r="HWK364" s="1"/>
      <c r="HWL364" s="1"/>
      <c r="HWM364" s="1"/>
      <c r="HWN364" s="1"/>
      <c r="HWO364" s="1"/>
      <c r="HWP364" s="1"/>
      <c r="HWQ364" s="1"/>
      <c r="HWR364" s="1"/>
      <c r="HWS364" s="1"/>
      <c r="HWT364" s="1"/>
      <c r="HWU364" s="1"/>
      <c r="HWV364" s="1"/>
      <c r="HWW364" s="1"/>
      <c r="HWX364" s="1"/>
      <c r="HWY364" s="1"/>
      <c r="HWZ364" s="1"/>
      <c r="HXA364" s="1"/>
      <c r="HXB364" s="1"/>
      <c r="HXC364" s="1"/>
      <c r="HXD364" s="1"/>
      <c r="HXE364" s="1"/>
      <c r="HXF364" s="1"/>
      <c r="HXG364" s="1"/>
      <c r="HXH364" s="1"/>
      <c r="HXI364" s="1"/>
      <c r="HXJ364" s="1"/>
      <c r="HXK364" s="1"/>
      <c r="HXL364" s="1"/>
      <c r="HXM364" s="1"/>
      <c r="HXN364" s="1"/>
      <c r="HXO364" s="1"/>
      <c r="HXP364" s="1"/>
      <c r="HXQ364" s="1"/>
      <c r="HXR364" s="1"/>
      <c r="HXS364" s="1"/>
      <c r="HXT364" s="1"/>
      <c r="HXU364" s="1"/>
      <c r="HXV364" s="1"/>
      <c r="HXW364" s="1"/>
      <c r="HXX364" s="1"/>
      <c r="HXY364" s="1"/>
      <c r="HXZ364" s="1"/>
      <c r="HYA364" s="1"/>
      <c r="HYB364" s="1"/>
      <c r="HYC364" s="1"/>
      <c r="HYD364" s="1"/>
      <c r="HYE364" s="1"/>
      <c r="HYF364" s="1"/>
      <c r="HYG364" s="1"/>
      <c r="HYH364" s="1"/>
      <c r="HYI364" s="1"/>
      <c r="HYJ364" s="1"/>
      <c r="HYK364" s="1"/>
      <c r="HYL364" s="1"/>
      <c r="HYM364" s="1"/>
      <c r="HYN364" s="1"/>
      <c r="HYO364" s="1"/>
      <c r="HYP364" s="1"/>
      <c r="HYQ364" s="1"/>
      <c r="HYR364" s="1"/>
      <c r="HYS364" s="1"/>
      <c r="HYT364" s="1"/>
      <c r="HYU364" s="1"/>
      <c r="HYV364" s="1"/>
      <c r="HYW364" s="1"/>
      <c r="HYX364" s="1"/>
      <c r="HYY364" s="1"/>
      <c r="HYZ364" s="1"/>
      <c r="HZA364" s="1"/>
      <c r="HZB364" s="1"/>
      <c r="HZC364" s="1"/>
      <c r="HZD364" s="1"/>
      <c r="HZE364" s="1"/>
      <c r="HZF364" s="1"/>
      <c r="HZG364" s="1"/>
      <c r="HZH364" s="1"/>
      <c r="HZI364" s="1"/>
      <c r="HZJ364" s="1"/>
      <c r="HZK364" s="1"/>
      <c r="HZL364" s="1"/>
      <c r="HZM364" s="1"/>
      <c r="HZN364" s="1"/>
      <c r="HZO364" s="1"/>
      <c r="HZP364" s="1"/>
      <c r="HZQ364" s="1"/>
      <c r="HZR364" s="1"/>
      <c r="HZS364" s="1"/>
      <c r="HZT364" s="1"/>
      <c r="HZU364" s="1"/>
      <c r="HZV364" s="1"/>
      <c r="HZW364" s="1"/>
      <c r="HZX364" s="1"/>
      <c r="HZY364" s="1"/>
      <c r="HZZ364" s="1"/>
      <c r="IAA364" s="1"/>
      <c r="IAB364" s="1"/>
      <c r="IAC364" s="1"/>
      <c r="IAD364" s="1"/>
      <c r="IAE364" s="1"/>
      <c r="IAF364" s="1"/>
      <c r="IAG364" s="1"/>
      <c r="IAH364" s="1"/>
      <c r="IAI364" s="1"/>
      <c r="IAJ364" s="1"/>
      <c r="IAK364" s="1"/>
      <c r="IAL364" s="1"/>
      <c r="IAM364" s="1"/>
      <c r="IAN364" s="1"/>
      <c r="IAO364" s="1"/>
      <c r="IAP364" s="1"/>
      <c r="IAQ364" s="1"/>
      <c r="IAR364" s="1"/>
      <c r="IAS364" s="1"/>
      <c r="IAT364" s="1"/>
      <c r="IAU364" s="1"/>
      <c r="IAV364" s="1"/>
      <c r="IAW364" s="1"/>
      <c r="IAX364" s="1"/>
      <c r="IAY364" s="1"/>
      <c r="IAZ364" s="1"/>
      <c r="IBA364" s="1"/>
      <c r="IBB364" s="1"/>
      <c r="IBC364" s="1"/>
      <c r="IBD364" s="1"/>
      <c r="IBE364" s="1"/>
      <c r="IBF364" s="1"/>
      <c r="IBG364" s="1"/>
      <c r="IBH364" s="1"/>
      <c r="IBI364" s="1"/>
      <c r="IBJ364" s="1"/>
      <c r="IBK364" s="1"/>
      <c r="IBL364" s="1"/>
      <c r="IBM364" s="1"/>
      <c r="IBN364" s="1"/>
      <c r="IBO364" s="1"/>
      <c r="IBP364" s="1"/>
      <c r="IBQ364" s="1"/>
      <c r="IBR364" s="1"/>
      <c r="IBS364" s="1"/>
      <c r="IBT364" s="1"/>
      <c r="IBU364" s="1"/>
      <c r="IBV364" s="1"/>
      <c r="IBW364" s="1"/>
      <c r="IBX364" s="1"/>
      <c r="IBY364" s="1"/>
      <c r="IBZ364" s="1"/>
      <c r="ICA364" s="1"/>
      <c r="ICB364" s="1"/>
      <c r="ICC364" s="1"/>
      <c r="ICD364" s="1"/>
      <c r="ICE364" s="1"/>
      <c r="ICF364" s="1"/>
      <c r="ICG364" s="1"/>
      <c r="ICH364" s="1"/>
      <c r="ICI364" s="1"/>
      <c r="ICJ364" s="1"/>
      <c r="ICK364" s="1"/>
      <c r="ICL364" s="1"/>
      <c r="ICM364" s="1"/>
      <c r="ICN364" s="1"/>
      <c r="ICO364" s="1"/>
      <c r="ICP364" s="1"/>
      <c r="ICQ364" s="1"/>
      <c r="ICR364" s="1"/>
      <c r="ICS364" s="1"/>
      <c r="ICT364" s="1"/>
      <c r="ICU364" s="1"/>
      <c r="ICV364" s="1"/>
      <c r="ICW364" s="1"/>
      <c r="ICX364" s="1"/>
      <c r="ICY364" s="1"/>
      <c r="ICZ364" s="1"/>
      <c r="IDA364" s="1"/>
      <c r="IDB364" s="1"/>
      <c r="IDC364" s="1"/>
      <c r="IDD364" s="1"/>
      <c r="IDE364" s="1"/>
      <c r="IDF364" s="1"/>
      <c r="IDG364" s="1"/>
      <c r="IDH364" s="1"/>
      <c r="IDI364" s="1"/>
      <c r="IDJ364" s="1"/>
      <c r="IDK364" s="1"/>
      <c r="IDL364" s="1"/>
      <c r="IDM364" s="1"/>
      <c r="IDN364" s="1"/>
      <c r="IDO364" s="1"/>
      <c r="IDP364" s="1"/>
      <c r="IDQ364" s="1"/>
      <c r="IDR364" s="1"/>
      <c r="IDS364" s="1"/>
      <c r="IDT364" s="1"/>
      <c r="IDU364" s="1"/>
      <c r="IDV364" s="1"/>
      <c r="IDW364" s="1"/>
      <c r="IDX364" s="1"/>
      <c r="IDY364" s="1"/>
      <c r="IDZ364" s="1"/>
      <c r="IEA364" s="1"/>
      <c r="IEB364" s="1"/>
      <c r="IEC364" s="1"/>
      <c r="IED364" s="1"/>
      <c r="IEE364" s="1"/>
      <c r="IEF364" s="1"/>
      <c r="IEG364" s="1"/>
      <c r="IEH364" s="1"/>
      <c r="IEI364" s="1"/>
      <c r="IEJ364" s="1"/>
      <c r="IEK364" s="1"/>
      <c r="IEL364" s="1"/>
      <c r="IEM364" s="1"/>
      <c r="IEN364" s="1"/>
      <c r="IEO364" s="1"/>
      <c r="IEP364" s="1"/>
      <c r="IEQ364" s="1"/>
      <c r="IER364" s="1"/>
      <c r="IES364" s="1"/>
      <c r="IET364" s="1"/>
      <c r="IEU364" s="1"/>
      <c r="IEV364" s="1"/>
      <c r="IEW364" s="1"/>
      <c r="IEX364" s="1"/>
      <c r="IEY364" s="1"/>
      <c r="IEZ364" s="1"/>
      <c r="IFA364" s="1"/>
      <c r="IFB364" s="1"/>
      <c r="IFC364" s="1"/>
      <c r="IFD364" s="1"/>
      <c r="IFE364" s="1"/>
      <c r="IFF364" s="1"/>
      <c r="IFG364" s="1"/>
      <c r="IFH364" s="1"/>
      <c r="IFI364" s="1"/>
      <c r="IFJ364" s="1"/>
      <c r="IFK364" s="1"/>
      <c r="IFL364" s="1"/>
      <c r="IFM364" s="1"/>
      <c r="IFN364" s="1"/>
      <c r="IFO364" s="1"/>
      <c r="IFP364" s="1"/>
      <c r="IFQ364" s="1"/>
      <c r="IFR364" s="1"/>
      <c r="IFS364" s="1"/>
      <c r="IFT364" s="1"/>
      <c r="IFU364" s="1"/>
      <c r="IFV364" s="1"/>
      <c r="IFW364" s="1"/>
      <c r="IFX364" s="1"/>
      <c r="IFY364" s="1"/>
      <c r="IFZ364" s="1"/>
      <c r="IGA364" s="1"/>
      <c r="IGB364" s="1"/>
      <c r="IGC364" s="1"/>
      <c r="IGD364" s="1"/>
      <c r="IGE364" s="1"/>
      <c r="IGF364" s="1"/>
      <c r="IGG364" s="1"/>
      <c r="IGH364" s="1"/>
      <c r="IGI364" s="1"/>
      <c r="IGJ364" s="1"/>
      <c r="IGK364" s="1"/>
      <c r="IGL364" s="1"/>
      <c r="IGM364" s="1"/>
      <c r="IGN364" s="1"/>
      <c r="IGO364" s="1"/>
      <c r="IGP364" s="1"/>
      <c r="IGQ364" s="1"/>
      <c r="IGR364" s="1"/>
      <c r="IGS364" s="1"/>
      <c r="IGT364" s="1"/>
      <c r="IGU364" s="1"/>
      <c r="IGV364" s="1"/>
      <c r="IGW364" s="1"/>
      <c r="IGX364" s="1"/>
      <c r="IGY364" s="1"/>
      <c r="IGZ364" s="1"/>
      <c r="IHA364" s="1"/>
      <c r="IHB364" s="1"/>
      <c r="IHC364" s="1"/>
      <c r="IHD364" s="1"/>
      <c r="IHE364" s="1"/>
      <c r="IHF364" s="1"/>
      <c r="IHG364" s="1"/>
      <c r="IHH364" s="1"/>
      <c r="IHI364" s="1"/>
      <c r="IHJ364" s="1"/>
      <c r="IHK364" s="1"/>
      <c r="IHL364" s="1"/>
      <c r="IHM364" s="1"/>
      <c r="IHN364" s="1"/>
      <c r="IHO364" s="1"/>
      <c r="IHP364" s="1"/>
      <c r="IHQ364" s="1"/>
      <c r="IHR364" s="1"/>
      <c r="IHS364" s="1"/>
      <c r="IHT364" s="1"/>
      <c r="IHU364" s="1"/>
      <c r="IHV364" s="1"/>
      <c r="IHW364" s="1"/>
      <c r="IHX364" s="1"/>
      <c r="IHY364" s="1"/>
      <c r="IHZ364" s="1"/>
      <c r="IIA364" s="1"/>
      <c r="IIB364" s="1"/>
      <c r="IIC364" s="1"/>
      <c r="IID364" s="1"/>
      <c r="IIE364" s="1"/>
      <c r="IIF364" s="1"/>
      <c r="IIG364" s="1"/>
      <c r="IIH364" s="1"/>
      <c r="III364" s="1"/>
      <c r="IIJ364" s="1"/>
      <c r="IIK364" s="1"/>
      <c r="IIL364" s="1"/>
      <c r="IIM364" s="1"/>
      <c r="IIN364" s="1"/>
      <c r="IIO364" s="1"/>
      <c r="IIP364" s="1"/>
      <c r="IIQ364" s="1"/>
      <c r="IIR364" s="1"/>
      <c r="IIS364" s="1"/>
      <c r="IIT364" s="1"/>
      <c r="IIU364" s="1"/>
      <c r="IIV364" s="1"/>
      <c r="IIW364" s="1"/>
      <c r="IIX364" s="1"/>
      <c r="IIY364" s="1"/>
      <c r="IIZ364" s="1"/>
      <c r="IJA364" s="1"/>
      <c r="IJB364" s="1"/>
      <c r="IJC364" s="1"/>
      <c r="IJD364" s="1"/>
      <c r="IJE364" s="1"/>
      <c r="IJF364" s="1"/>
      <c r="IJG364" s="1"/>
      <c r="IJH364" s="1"/>
      <c r="IJI364" s="1"/>
      <c r="IJJ364" s="1"/>
      <c r="IJK364" s="1"/>
      <c r="IJL364" s="1"/>
      <c r="IJM364" s="1"/>
      <c r="IJN364" s="1"/>
      <c r="IJO364" s="1"/>
      <c r="IJP364" s="1"/>
      <c r="IJQ364" s="1"/>
      <c r="IJR364" s="1"/>
      <c r="IJS364" s="1"/>
      <c r="IJT364" s="1"/>
      <c r="IJU364" s="1"/>
      <c r="IJV364" s="1"/>
      <c r="IJW364" s="1"/>
      <c r="IJX364" s="1"/>
      <c r="IJY364" s="1"/>
      <c r="IJZ364" s="1"/>
      <c r="IKA364" s="1"/>
      <c r="IKB364" s="1"/>
      <c r="IKC364" s="1"/>
      <c r="IKD364" s="1"/>
      <c r="IKE364" s="1"/>
      <c r="IKF364" s="1"/>
      <c r="IKG364" s="1"/>
      <c r="IKH364" s="1"/>
      <c r="IKI364" s="1"/>
      <c r="IKJ364" s="1"/>
      <c r="IKK364" s="1"/>
      <c r="IKL364" s="1"/>
      <c r="IKM364" s="1"/>
      <c r="IKN364" s="1"/>
      <c r="IKO364" s="1"/>
      <c r="IKP364" s="1"/>
      <c r="IKQ364" s="1"/>
      <c r="IKR364" s="1"/>
      <c r="IKS364" s="1"/>
      <c r="IKT364" s="1"/>
      <c r="IKU364" s="1"/>
      <c r="IKV364" s="1"/>
      <c r="IKW364" s="1"/>
      <c r="IKX364" s="1"/>
      <c r="IKY364" s="1"/>
      <c r="IKZ364" s="1"/>
      <c r="ILA364" s="1"/>
      <c r="ILB364" s="1"/>
      <c r="ILC364" s="1"/>
      <c r="ILD364" s="1"/>
      <c r="ILE364" s="1"/>
      <c r="ILF364" s="1"/>
      <c r="ILG364" s="1"/>
      <c r="ILH364" s="1"/>
      <c r="ILI364" s="1"/>
      <c r="ILJ364" s="1"/>
      <c r="ILK364" s="1"/>
      <c r="ILL364" s="1"/>
      <c r="ILM364" s="1"/>
      <c r="ILN364" s="1"/>
      <c r="ILO364" s="1"/>
      <c r="ILP364" s="1"/>
      <c r="ILQ364" s="1"/>
      <c r="ILR364" s="1"/>
      <c r="ILS364" s="1"/>
      <c r="ILT364" s="1"/>
      <c r="ILU364" s="1"/>
      <c r="ILV364" s="1"/>
      <c r="ILW364" s="1"/>
      <c r="ILX364" s="1"/>
      <c r="ILY364" s="1"/>
      <c r="ILZ364" s="1"/>
      <c r="IMA364" s="1"/>
      <c r="IMB364" s="1"/>
      <c r="IMC364" s="1"/>
      <c r="IMD364" s="1"/>
      <c r="IME364" s="1"/>
      <c r="IMF364" s="1"/>
      <c r="IMG364" s="1"/>
      <c r="IMH364" s="1"/>
      <c r="IMI364" s="1"/>
      <c r="IMJ364" s="1"/>
      <c r="IMK364" s="1"/>
      <c r="IML364" s="1"/>
      <c r="IMM364" s="1"/>
      <c r="IMN364" s="1"/>
      <c r="IMO364" s="1"/>
      <c r="IMP364" s="1"/>
      <c r="IMQ364" s="1"/>
      <c r="IMR364" s="1"/>
      <c r="IMS364" s="1"/>
      <c r="IMT364" s="1"/>
      <c r="IMU364" s="1"/>
      <c r="IMV364" s="1"/>
      <c r="IMW364" s="1"/>
      <c r="IMX364" s="1"/>
      <c r="IMY364" s="1"/>
      <c r="IMZ364" s="1"/>
      <c r="INA364" s="1"/>
      <c r="INB364" s="1"/>
      <c r="INC364" s="1"/>
      <c r="IND364" s="1"/>
      <c r="INE364" s="1"/>
      <c r="INF364" s="1"/>
      <c r="ING364" s="1"/>
      <c r="INH364" s="1"/>
      <c r="INI364" s="1"/>
      <c r="INJ364" s="1"/>
      <c r="INK364" s="1"/>
      <c r="INL364" s="1"/>
      <c r="INM364" s="1"/>
      <c r="INN364" s="1"/>
      <c r="INO364" s="1"/>
      <c r="INP364" s="1"/>
      <c r="INQ364" s="1"/>
      <c r="INR364" s="1"/>
      <c r="INS364" s="1"/>
      <c r="INT364" s="1"/>
      <c r="INU364" s="1"/>
      <c r="INV364" s="1"/>
      <c r="INW364" s="1"/>
      <c r="INX364" s="1"/>
      <c r="INY364" s="1"/>
      <c r="INZ364" s="1"/>
      <c r="IOA364" s="1"/>
      <c r="IOB364" s="1"/>
      <c r="IOC364" s="1"/>
      <c r="IOD364" s="1"/>
      <c r="IOE364" s="1"/>
      <c r="IOF364" s="1"/>
      <c r="IOG364" s="1"/>
      <c r="IOH364" s="1"/>
      <c r="IOI364" s="1"/>
      <c r="IOJ364" s="1"/>
      <c r="IOK364" s="1"/>
      <c r="IOL364" s="1"/>
      <c r="IOM364" s="1"/>
      <c r="ION364" s="1"/>
      <c r="IOO364" s="1"/>
      <c r="IOP364" s="1"/>
      <c r="IOQ364" s="1"/>
      <c r="IOR364" s="1"/>
      <c r="IOS364" s="1"/>
      <c r="IOT364" s="1"/>
      <c r="IOU364" s="1"/>
      <c r="IOV364" s="1"/>
      <c r="IOW364" s="1"/>
      <c r="IOX364" s="1"/>
      <c r="IOY364" s="1"/>
      <c r="IOZ364" s="1"/>
      <c r="IPA364" s="1"/>
      <c r="IPB364" s="1"/>
      <c r="IPC364" s="1"/>
      <c r="IPD364" s="1"/>
      <c r="IPE364" s="1"/>
      <c r="IPF364" s="1"/>
      <c r="IPG364" s="1"/>
      <c r="IPH364" s="1"/>
      <c r="IPI364" s="1"/>
      <c r="IPJ364" s="1"/>
      <c r="IPK364" s="1"/>
      <c r="IPL364" s="1"/>
      <c r="IPM364" s="1"/>
      <c r="IPN364" s="1"/>
      <c r="IPO364" s="1"/>
      <c r="IPP364" s="1"/>
      <c r="IPQ364" s="1"/>
      <c r="IPR364" s="1"/>
      <c r="IPS364" s="1"/>
      <c r="IPT364" s="1"/>
      <c r="IPU364" s="1"/>
      <c r="IPV364" s="1"/>
      <c r="IPW364" s="1"/>
      <c r="IPX364" s="1"/>
      <c r="IPY364" s="1"/>
      <c r="IPZ364" s="1"/>
      <c r="IQA364" s="1"/>
      <c r="IQB364" s="1"/>
      <c r="IQC364" s="1"/>
      <c r="IQD364" s="1"/>
      <c r="IQE364" s="1"/>
      <c r="IQF364" s="1"/>
      <c r="IQG364" s="1"/>
      <c r="IQH364" s="1"/>
      <c r="IQI364" s="1"/>
      <c r="IQJ364" s="1"/>
      <c r="IQK364" s="1"/>
      <c r="IQL364" s="1"/>
      <c r="IQM364" s="1"/>
      <c r="IQN364" s="1"/>
      <c r="IQO364" s="1"/>
      <c r="IQP364" s="1"/>
      <c r="IQQ364" s="1"/>
      <c r="IQR364" s="1"/>
      <c r="IQS364" s="1"/>
      <c r="IQT364" s="1"/>
      <c r="IQU364" s="1"/>
      <c r="IQV364" s="1"/>
      <c r="IQW364" s="1"/>
      <c r="IQX364" s="1"/>
      <c r="IQY364" s="1"/>
      <c r="IQZ364" s="1"/>
      <c r="IRA364" s="1"/>
      <c r="IRB364" s="1"/>
      <c r="IRC364" s="1"/>
      <c r="IRD364" s="1"/>
      <c r="IRE364" s="1"/>
      <c r="IRF364" s="1"/>
      <c r="IRG364" s="1"/>
      <c r="IRH364" s="1"/>
      <c r="IRI364" s="1"/>
      <c r="IRJ364" s="1"/>
      <c r="IRK364" s="1"/>
      <c r="IRL364" s="1"/>
      <c r="IRM364" s="1"/>
      <c r="IRN364" s="1"/>
      <c r="IRO364" s="1"/>
      <c r="IRP364" s="1"/>
      <c r="IRQ364" s="1"/>
      <c r="IRR364" s="1"/>
      <c r="IRS364" s="1"/>
      <c r="IRT364" s="1"/>
      <c r="IRU364" s="1"/>
      <c r="IRV364" s="1"/>
      <c r="IRW364" s="1"/>
      <c r="IRX364" s="1"/>
      <c r="IRY364" s="1"/>
      <c r="IRZ364" s="1"/>
      <c r="ISA364" s="1"/>
      <c r="ISB364" s="1"/>
      <c r="ISC364" s="1"/>
      <c r="ISD364" s="1"/>
      <c r="ISE364" s="1"/>
      <c r="ISF364" s="1"/>
      <c r="ISG364" s="1"/>
      <c r="ISH364" s="1"/>
      <c r="ISI364" s="1"/>
      <c r="ISJ364" s="1"/>
      <c r="ISK364" s="1"/>
      <c r="ISL364" s="1"/>
      <c r="ISM364" s="1"/>
      <c r="ISN364" s="1"/>
      <c r="ISO364" s="1"/>
      <c r="ISP364" s="1"/>
      <c r="ISQ364" s="1"/>
      <c r="ISR364" s="1"/>
      <c r="ISS364" s="1"/>
      <c r="IST364" s="1"/>
      <c r="ISU364" s="1"/>
      <c r="ISV364" s="1"/>
      <c r="ISW364" s="1"/>
      <c r="ISX364" s="1"/>
      <c r="ISY364" s="1"/>
      <c r="ISZ364" s="1"/>
      <c r="ITA364" s="1"/>
      <c r="ITB364" s="1"/>
      <c r="ITC364" s="1"/>
      <c r="ITD364" s="1"/>
      <c r="ITE364" s="1"/>
      <c r="ITF364" s="1"/>
      <c r="ITG364" s="1"/>
      <c r="ITH364" s="1"/>
      <c r="ITI364" s="1"/>
      <c r="ITJ364" s="1"/>
      <c r="ITK364" s="1"/>
      <c r="ITL364" s="1"/>
      <c r="ITM364" s="1"/>
      <c r="ITN364" s="1"/>
      <c r="ITO364" s="1"/>
      <c r="ITP364" s="1"/>
      <c r="ITQ364" s="1"/>
      <c r="ITR364" s="1"/>
      <c r="ITS364" s="1"/>
      <c r="ITT364" s="1"/>
      <c r="ITU364" s="1"/>
      <c r="ITV364" s="1"/>
      <c r="ITW364" s="1"/>
      <c r="ITX364" s="1"/>
      <c r="ITY364" s="1"/>
      <c r="ITZ364" s="1"/>
      <c r="IUA364" s="1"/>
      <c r="IUB364" s="1"/>
      <c r="IUC364" s="1"/>
      <c r="IUD364" s="1"/>
      <c r="IUE364" s="1"/>
      <c r="IUF364" s="1"/>
      <c r="IUG364" s="1"/>
      <c r="IUH364" s="1"/>
      <c r="IUI364" s="1"/>
      <c r="IUJ364" s="1"/>
      <c r="IUK364" s="1"/>
      <c r="IUL364" s="1"/>
      <c r="IUM364" s="1"/>
      <c r="IUN364" s="1"/>
      <c r="IUO364" s="1"/>
      <c r="IUP364" s="1"/>
      <c r="IUQ364" s="1"/>
      <c r="IUR364" s="1"/>
      <c r="IUS364" s="1"/>
      <c r="IUT364" s="1"/>
      <c r="IUU364" s="1"/>
      <c r="IUV364" s="1"/>
      <c r="IUW364" s="1"/>
      <c r="IUX364" s="1"/>
      <c r="IUY364" s="1"/>
      <c r="IUZ364" s="1"/>
      <c r="IVA364" s="1"/>
      <c r="IVB364" s="1"/>
      <c r="IVC364" s="1"/>
      <c r="IVD364" s="1"/>
      <c r="IVE364" s="1"/>
      <c r="IVF364" s="1"/>
      <c r="IVG364" s="1"/>
      <c r="IVH364" s="1"/>
      <c r="IVI364" s="1"/>
      <c r="IVJ364" s="1"/>
      <c r="IVK364" s="1"/>
      <c r="IVL364" s="1"/>
      <c r="IVM364" s="1"/>
      <c r="IVN364" s="1"/>
      <c r="IVO364" s="1"/>
      <c r="IVP364" s="1"/>
      <c r="IVQ364" s="1"/>
      <c r="IVR364" s="1"/>
      <c r="IVS364" s="1"/>
      <c r="IVT364" s="1"/>
      <c r="IVU364" s="1"/>
      <c r="IVV364" s="1"/>
      <c r="IVW364" s="1"/>
      <c r="IVX364" s="1"/>
      <c r="IVY364" s="1"/>
      <c r="IVZ364" s="1"/>
      <c r="IWA364" s="1"/>
      <c r="IWB364" s="1"/>
      <c r="IWC364" s="1"/>
      <c r="IWD364" s="1"/>
      <c r="IWE364" s="1"/>
      <c r="IWF364" s="1"/>
      <c r="IWG364" s="1"/>
      <c r="IWH364" s="1"/>
      <c r="IWI364" s="1"/>
      <c r="IWJ364" s="1"/>
      <c r="IWK364" s="1"/>
      <c r="IWL364" s="1"/>
      <c r="IWM364" s="1"/>
      <c r="IWN364" s="1"/>
      <c r="IWO364" s="1"/>
      <c r="IWP364" s="1"/>
      <c r="IWQ364" s="1"/>
      <c r="IWR364" s="1"/>
      <c r="IWS364" s="1"/>
      <c r="IWT364" s="1"/>
      <c r="IWU364" s="1"/>
      <c r="IWV364" s="1"/>
      <c r="IWW364" s="1"/>
      <c r="IWX364" s="1"/>
      <c r="IWY364" s="1"/>
      <c r="IWZ364" s="1"/>
      <c r="IXA364" s="1"/>
      <c r="IXB364" s="1"/>
      <c r="IXC364" s="1"/>
      <c r="IXD364" s="1"/>
      <c r="IXE364" s="1"/>
      <c r="IXF364" s="1"/>
      <c r="IXG364" s="1"/>
      <c r="IXH364" s="1"/>
      <c r="IXI364" s="1"/>
      <c r="IXJ364" s="1"/>
      <c r="IXK364" s="1"/>
      <c r="IXL364" s="1"/>
      <c r="IXM364" s="1"/>
      <c r="IXN364" s="1"/>
      <c r="IXO364" s="1"/>
      <c r="IXP364" s="1"/>
      <c r="IXQ364" s="1"/>
      <c r="IXR364" s="1"/>
      <c r="IXS364" s="1"/>
      <c r="IXT364" s="1"/>
      <c r="IXU364" s="1"/>
      <c r="IXV364" s="1"/>
      <c r="IXW364" s="1"/>
      <c r="IXX364" s="1"/>
      <c r="IXY364" s="1"/>
      <c r="IXZ364" s="1"/>
      <c r="IYA364" s="1"/>
      <c r="IYB364" s="1"/>
      <c r="IYC364" s="1"/>
      <c r="IYD364" s="1"/>
      <c r="IYE364" s="1"/>
      <c r="IYF364" s="1"/>
      <c r="IYG364" s="1"/>
      <c r="IYH364" s="1"/>
      <c r="IYI364" s="1"/>
      <c r="IYJ364" s="1"/>
      <c r="IYK364" s="1"/>
      <c r="IYL364" s="1"/>
      <c r="IYM364" s="1"/>
      <c r="IYN364" s="1"/>
      <c r="IYO364" s="1"/>
      <c r="IYP364" s="1"/>
      <c r="IYQ364" s="1"/>
      <c r="IYR364" s="1"/>
      <c r="IYS364" s="1"/>
      <c r="IYT364" s="1"/>
      <c r="IYU364" s="1"/>
      <c r="IYV364" s="1"/>
      <c r="IYW364" s="1"/>
      <c r="IYX364" s="1"/>
      <c r="IYY364" s="1"/>
      <c r="IYZ364" s="1"/>
      <c r="IZA364" s="1"/>
      <c r="IZB364" s="1"/>
      <c r="IZC364" s="1"/>
      <c r="IZD364" s="1"/>
      <c r="IZE364" s="1"/>
      <c r="IZF364" s="1"/>
      <c r="IZG364" s="1"/>
      <c r="IZH364" s="1"/>
      <c r="IZI364" s="1"/>
      <c r="IZJ364" s="1"/>
      <c r="IZK364" s="1"/>
      <c r="IZL364" s="1"/>
      <c r="IZM364" s="1"/>
      <c r="IZN364" s="1"/>
      <c r="IZO364" s="1"/>
      <c r="IZP364" s="1"/>
      <c r="IZQ364" s="1"/>
      <c r="IZR364" s="1"/>
      <c r="IZS364" s="1"/>
      <c r="IZT364" s="1"/>
      <c r="IZU364" s="1"/>
      <c r="IZV364" s="1"/>
      <c r="IZW364" s="1"/>
      <c r="IZX364" s="1"/>
      <c r="IZY364" s="1"/>
      <c r="IZZ364" s="1"/>
      <c r="JAA364" s="1"/>
      <c r="JAB364" s="1"/>
      <c r="JAC364" s="1"/>
      <c r="JAD364" s="1"/>
      <c r="JAE364" s="1"/>
      <c r="JAF364" s="1"/>
      <c r="JAG364" s="1"/>
      <c r="JAH364" s="1"/>
      <c r="JAI364" s="1"/>
      <c r="JAJ364" s="1"/>
      <c r="JAK364" s="1"/>
      <c r="JAL364" s="1"/>
      <c r="JAM364" s="1"/>
      <c r="JAN364" s="1"/>
      <c r="JAO364" s="1"/>
      <c r="JAP364" s="1"/>
      <c r="JAQ364" s="1"/>
      <c r="JAR364" s="1"/>
      <c r="JAS364" s="1"/>
      <c r="JAT364" s="1"/>
      <c r="JAU364" s="1"/>
      <c r="JAV364" s="1"/>
      <c r="JAW364" s="1"/>
      <c r="JAX364" s="1"/>
      <c r="JAY364" s="1"/>
      <c r="JAZ364" s="1"/>
      <c r="JBA364" s="1"/>
      <c r="JBB364" s="1"/>
      <c r="JBC364" s="1"/>
      <c r="JBD364" s="1"/>
      <c r="JBE364" s="1"/>
      <c r="JBF364" s="1"/>
      <c r="JBG364" s="1"/>
      <c r="JBH364" s="1"/>
      <c r="JBI364" s="1"/>
      <c r="JBJ364" s="1"/>
      <c r="JBK364" s="1"/>
      <c r="JBL364" s="1"/>
      <c r="JBM364" s="1"/>
      <c r="JBN364" s="1"/>
      <c r="JBO364" s="1"/>
      <c r="JBP364" s="1"/>
      <c r="JBQ364" s="1"/>
      <c r="JBR364" s="1"/>
      <c r="JBS364" s="1"/>
      <c r="JBT364" s="1"/>
      <c r="JBU364" s="1"/>
      <c r="JBV364" s="1"/>
      <c r="JBW364" s="1"/>
      <c r="JBX364" s="1"/>
      <c r="JBY364" s="1"/>
      <c r="JBZ364" s="1"/>
      <c r="JCA364" s="1"/>
      <c r="JCB364" s="1"/>
      <c r="JCC364" s="1"/>
      <c r="JCD364" s="1"/>
      <c r="JCE364" s="1"/>
      <c r="JCF364" s="1"/>
      <c r="JCG364" s="1"/>
      <c r="JCH364" s="1"/>
      <c r="JCI364" s="1"/>
      <c r="JCJ364" s="1"/>
      <c r="JCK364" s="1"/>
      <c r="JCL364" s="1"/>
      <c r="JCM364" s="1"/>
      <c r="JCN364" s="1"/>
      <c r="JCO364" s="1"/>
      <c r="JCP364" s="1"/>
      <c r="JCQ364" s="1"/>
      <c r="JCR364" s="1"/>
      <c r="JCS364" s="1"/>
      <c r="JCT364" s="1"/>
      <c r="JCU364" s="1"/>
      <c r="JCV364" s="1"/>
      <c r="JCW364" s="1"/>
      <c r="JCX364" s="1"/>
      <c r="JCY364" s="1"/>
      <c r="JCZ364" s="1"/>
      <c r="JDA364" s="1"/>
      <c r="JDB364" s="1"/>
      <c r="JDC364" s="1"/>
      <c r="JDD364" s="1"/>
      <c r="JDE364" s="1"/>
      <c r="JDF364" s="1"/>
      <c r="JDG364" s="1"/>
      <c r="JDH364" s="1"/>
      <c r="JDI364" s="1"/>
      <c r="JDJ364" s="1"/>
      <c r="JDK364" s="1"/>
      <c r="JDL364" s="1"/>
      <c r="JDM364" s="1"/>
      <c r="JDN364" s="1"/>
      <c r="JDO364" s="1"/>
      <c r="JDP364" s="1"/>
      <c r="JDQ364" s="1"/>
      <c r="JDR364" s="1"/>
      <c r="JDS364" s="1"/>
      <c r="JDT364" s="1"/>
      <c r="JDU364" s="1"/>
      <c r="JDV364" s="1"/>
      <c r="JDW364" s="1"/>
      <c r="JDX364" s="1"/>
      <c r="JDY364" s="1"/>
      <c r="JDZ364" s="1"/>
      <c r="JEA364" s="1"/>
      <c r="JEB364" s="1"/>
      <c r="JEC364" s="1"/>
      <c r="JED364" s="1"/>
      <c r="JEE364" s="1"/>
      <c r="JEF364" s="1"/>
      <c r="JEG364" s="1"/>
      <c r="JEH364" s="1"/>
      <c r="JEI364" s="1"/>
      <c r="JEJ364" s="1"/>
      <c r="JEK364" s="1"/>
      <c r="JEL364" s="1"/>
      <c r="JEM364" s="1"/>
      <c r="JEN364" s="1"/>
      <c r="JEO364" s="1"/>
      <c r="JEP364" s="1"/>
      <c r="JEQ364" s="1"/>
      <c r="JER364" s="1"/>
      <c r="JES364" s="1"/>
      <c r="JET364" s="1"/>
      <c r="JEU364" s="1"/>
      <c r="JEV364" s="1"/>
      <c r="JEW364" s="1"/>
      <c r="JEX364" s="1"/>
      <c r="JEY364" s="1"/>
      <c r="JEZ364" s="1"/>
      <c r="JFA364" s="1"/>
      <c r="JFB364" s="1"/>
      <c r="JFC364" s="1"/>
      <c r="JFD364" s="1"/>
      <c r="JFE364" s="1"/>
      <c r="JFF364" s="1"/>
      <c r="JFG364" s="1"/>
      <c r="JFH364" s="1"/>
      <c r="JFI364" s="1"/>
      <c r="JFJ364" s="1"/>
      <c r="JFK364" s="1"/>
      <c r="JFL364" s="1"/>
      <c r="JFM364" s="1"/>
      <c r="JFN364" s="1"/>
      <c r="JFO364" s="1"/>
      <c r="JFP364" s="1"/>
      <c r="JFQ364" s="1"/>
      <c r="JFR364" s="1"/>
      <c r="JFS364" s="1"/>
      <c r="JFT364" s="1"/>
      <c r="JFU364" s="1"/>
      <c r="JFV364" s="1"/>
      <c r="JFW364" s="1"/>
      <c r="JFX364" s="1"/>
      <c r="JFY364" s="1"/>
      <c r="JFZ364" s="1"/>
      <c r="JGA364" s="1"/>
      <c r="JGB364" s="1"/>
      <c r="JGC364" s="1"/>
      <c r="JGD364" s="1"/>
      <c r="JGE364" s="1"/>
      <c r="JGF364" s="1"/>
      <c r="JGG364" s="1"/>
      <c r="JGH364" s="1"/>
      <c r="JGI364" s="1"/>
      <c r="JGJ364" s="1"/>
      <c r="JGK364" s="1"/>
      <c r="JGL364" s="1"/>
      <c r="JGM364" s="1"/>
      <c r="JGN364" s="1"/>
      <c r="JGO364" s="1"/>
      <c r="JGP364" s="1"/>
      <c r="JGQ364" s="1"/>
      <c r="JGR364" s="1"/>
      <c r="JGS364" s="1"/>
      <c r="JGT364" s="1"/>
      <c r="JGU364" s="1"/>
      <c r="JGV364" s="1"/>
      <c r="JGW364" s="1"/>
      <c r="JGX364" s="1"/>
      <c r="JGY364" s="1"/>
      <c r="JGZ364" s="1"/>
      <c r="JHA364" s="1"/>
      <c r="JHB364" s="1"/>
      <c r="JHC364" s="1"/>
      <c r="JHD364" s="1"/>
      <c r="JHE364" s="1"/>
      <c r="JHF364" s="1"/>
      <c r="JHG364" s="1"/>
      <c r="JHH364" s="1"/>
      <c r="JHI364" s="1"/>
      <c r="JHJ364" s="1"/>
      <c r="JHK364" s="1"/>
      <c r="JHL364" s="1"/>
      <c r="JHM364" s="1"/>
      <c r="JHN364" s="1"/>
      <c r="JHO364" s="1"/>
      <c r="JHP364" s="1"/>
      <c r="JHQ364" s="1"/>
      <c r="JHR364" s="1"/>
      <c r="JHS364" s="1"/>
      <c r="JHT364" s="1"/>
      <c r="JHU364" s="1"/>
      <c r="JHV364" s="1"/>
      <c r="JHW364" s="1"/>
      <c r="JHX364" s="1"/>
      <c r="JHY364" s="1"/>
      <c r="JHZ364" s="1"/>
      <c r="JIA364" s="1"/>
      <c r="JIB364" s="1"/>
      <c r="JIC364" s="1"/>
      <c r="JID364" s="1"/>
      <c r="JIE364" s="1"/>
      <c r="JIF364" s="1"/>
      <c r="JIG364" s="1"/>
      <c r="JIH364" s="1"/>
      <c r="JII364" s="1"/>
      <c r="JIJ364" s="1"/>
      <c r="JIK364" s="1"/>
      <c r="JIL364" s="1"/>
      <c r="JIM364" s="1"/>
      <c r="JIN364" s="1"/>
      <c r="JIO364" s="1"/>
      <c r="JIP364" s="1"/>
      <c r="JIQ364" s="1"/>
      <c r="JIR364" s="1"/>
      <c r="JIS364" s="1"/>
      <c r="JIT364" s="1"/>
      <c r="JIU364" s="1"/>
      <c r="JIV364" s="1"/>
      <c r="JIW364" s="1"/>
      <c r="JIX364" s="1"/>
      <c r="JIY364" s="1"/>
      <c r="JIZ364" s="1"/>
      <c r="JJA364" s="1"/>
      <c r="JJB364" s="1"/>
      <c r="JJC364" s="1"/>
      <c r="JJD364" s="1"/>
      <c r="JJE364" s="1"/>
      <c r="JJF364" s="1"/>
      <c r="JJG364" s="1"/>
      <c r="JJH364" s="1"/>
      <c r="JJI364" s="1"/>
      <c r="JJJ364" s="1"/>
      <c r="JJK364" s="1"/>
      <c r="JJL364" s="1"/>
      <c r="JJM364" s="1"/>
      <c r="JJN364" s="1"/>
      <c r="JJO364" s="1"/>
      <c r="JJP364" s="1"/>
      <c r="JJQ364" s="1"/>
      <c r="JJR364" s="1"/>
      <c r="JJS364" s="1"/>
      <c r="JJT364" s="1"/>
      <c r="JJU364" s="1"/>
      <c r="JJV364" s="1"/>
      <c r="JJW364" s="1"/>
      <c r="JJX364" s="1"/>
      <c r="JJY364" s="1"/>
      <c r="JJZ364" s="1"/>
      <c r="JKA364" s="1"/>
      <c r="JKB364" s="1"/>
      <c r="JKC364" s="1"/>
      <c r="JKD364" s="1"/>
      <c r="JKE364" s="1"/>
      <c r="JKF364" s="1"/>
      <c r="JKG364" s="1"/>
      <c r="JKH364" s="1"/>
      <c r="JKI364" s="1"/>
      <c r="JKJ364" s="1"/>
      <c r="JKK364" s="1"/>
      <c r="JKL364" s="1"/>
      <c r="JKM364" s="1"/>
      <c r="JKN364" s="1"/>
      <c r="JKO364" s="1"/>
      <c r="JKP364" s="1"/>
      <c r="JKQ364" s="1"/>
      <c r="JKR364" s="1"/>
      <c r="JKS364" s="1"/>
      <c r="JKT364" s="1"/>
      <c r="JKU364" s="1"/>
      <c r="JKV364" s="1"/>
      <c r="JKW364" s="1"/>
      <c r="JKX364" s="1"/>
      <c r="JKY364" s="1"/>
      <c r="JKZ364" s="1"/>
      <c r="JLA364" s="1"/>
      <c r="JLB364" s="1"/>
      <c r="JLC364" s="1"/>
      <c r="JLD364" s="1"/>
      <c r="JLE364" s="1"/>
      <c r="JLF364" s="1"/>
      <c r="JLG364" s="1"/>
      <c r="JLH364" s="1"/>
      <c r="JLI364" s="1"/>
      <c r="JLJ364" s="1"/>
      <c r="JLK364" s="1"/>
      <c r="JLL364" s="1"/>
      <c r="JLM364" s="1"/>
      <c r="JLN364" s="1"/>
      <c r="JLO364" s="1"/>
      <c r="JLP364" s="1"/>
      <c r="JLQ364" s="1"/>
      <c r="JLR364" s="1"/>
      <c r="JLS364" s="1"/>
      <c r="JLT364" s="1"/>
      <c r="JLU364" s="1"/>
      <c r="JLV364" s="1"/>
      <c r="JLW364" s="1"/>
      <c r="JLX364" s="1"/>
      <c r="JLY364" s="1"/>
      <c r="JLZ364" s="1"/>
      <c r="JMA364" s="1"/>
      <c r="JMB364" s="1"/>
      <c r="JMC364" s="1"/>
      <c r="JMD364" s="1"/>
      <c r="JME364" s="1"/>
      <c r="JMF364" s="1"/>
      <c r="JMG364" s="1"/>
      <c r="JMH364" s="1"/>
      <c r="JMI364" s="1"/>
      <c r="JMJ364" s="1"/>
      <c r="JMK364" s="1"/>
      <c r="JML364" s="1"/>
      <c r="JMM364" s="1"/>
      <c r="JMN364" s="1"/>
      <c r="JMO364" s="1"/>
      <c r="JMP364" s="1"/>
      <c r="JMQ364" s="1"/>
      <c r="JMR364" s="1"/>
      <c r="JMS364" s="1"/>
      <c r="JMT364" s="1"/>
      <c r="JMU364" s="1"/>
      <c r="JMV364" s="1"/>
      <c r="JMW364" s="1"/>
      <c r="JMX364" s="1"/>
      <c r="JMY364" s="1"/>
      <c r="JMZ364" s="1"/>
      <c r="JNA364" s="1"/>
      <c r="JNB364" s="1"/>
      <c r="JNC364" s="1"/>
      <c r="JND364" s="1"/>
      <c r="JNE364" s="1"/>
      <c r="JNF364" s="1"/>
      <c r="JNG364" s="1"/>
      <c r="JNH364" s="1"/>
      <c r="JNI364" s="1"/>
      <c r="JNJ364" s="1"/>
      <c r="JNK364" s="1"/>
      <c r="JNL364" s="1"/>
      <c r="JNM364" s="1"/>
      <c r="JNN364" s="1"/>
      <c r="JNO364" s="1"/>
      <c r="JNP364" s="1"/>
      <c r="JNQ364" s="1"/>
      <c r="JNR364" s="1"/>
      <c r="JNS364" s="1"/>
      <c r="JNT364" s="1"/>
      <c r="JNU364" s="1"/>
      <c r="JNV364" s="1"/>
      <c r="JNW364" s="1"/>
      <c r="JNX364" s="1"/>
      <c r="JNY364" s="1"/>
      <c r="JNZ364" s="1"/>
      <c r="JOA364" s="1"/>
      <c r="JOB364" s="1"/>
      <c r="JOC364" s="1"/>
      <c r="JOD364" s="1"/>
      <c r="JOE364" s="1"/>
      <c r="JOF364" s="1"/>
      <c r="JOG364" s="1"/>
      <c r="JOH364" s="1"/>
      <c r="JOI364" s="1"/>
      <c r="JOJ364" s="1"/>
      <c r="JOK364" s="1"/>
      <c r="JOL364" s="1"/>
      <c r="JOM364" s="1"/>
      <c r="JON364" s="1"/>
      <c r="JOO364" s="1"/>
      <c r="JOP364" s="1"/>
      <c r="JOQ364" s="1"/>
      <c r="JOR364" s="1"/>
      <c r="JOS364" s="1"/>
      <c r="JOT364" s="1"/>
      <c r="JOU364" s="1"/>
      <c r="JOV364" s="1"/>
      <c r="JOW364" s="1"/>
      <c r="JOX364" s="1"/>
      <c r="JOY364" s="1"/>
      <c r="JOZ364" s="1"/>
      <c r="JPA364" s="1"/>
      <c r="JPB364" s="1"/>
      <c r="JPC364" s="1"/>
      <c r="JPD364" s="1"/>
      <c r="JPE364" s="1"/>
      <c r="JPF364" s="1"/>
      <c r="JPG364" s="1"/>
      <c r="JPH364" s="1"/>
      <c r="JPI364" s="1"/>
      <c r="JPJ364" s="1"/>
      <c r="JPK364" s="1"/>
      <c r="JPL364" s="1"/>
      <c r="JPM364" s="1"/>
      <c r="JPN364" s="1"/>
      <c r="JPO364" s="1"/>
      <c r="JPP364" s="1"/>
      <c r="JPQ364" s="1"/>
      <c r="JPR364" s="1"/>
      <c r="JPS364" s="1"/>
      <c r="JPT364" s="1"/>
      <c r="JPU364" s="1"/>
      <c r="JPV364" s="1"/>
      <c r="JPW364" s="1"/>
      <c r="JPX364" s="1"/>
      <c r="JPY364" s="1"/>
      <c r="JPZ364" s="1"/>
      <c r="JQA364" s="1"/>
      <c r="JQB364" s="1"/>
      <c r="JQC364" s="1"/>
      <c r="JQD364" s="1"/>
      <c r="JQE364" s="1"/>
      <c r="JQF364" s="1"/>
      <c r="JQG364" s="1"/>
      <c r="JQH364" s="1"/>
      <c r="JQI364" s="1"/>
      <c r="JQJ364" s="1"/>
      <c r="JQK364" s="1"/>
      <c r="JQL364" s="1"/>
      <c r="JQM364" s="1"/>
      <c r="JQN364" s="1"/>
      <c r="JQO364" s="1"/>
      <c r="JQP364" s="1"/>
      <c r="JQQ364" s="1"/>
      <c r="JQR364" s="1"/>
      <c r="JQS364" s="1"/>
      <c r="JQT364" s="1"/>
      <c r="JQU364" s="1"/>
      <c r="JQV364" s="1"/>
      <c r="JQW364" s="1"/>
      <c r="JQX364" s="1"/>
      <c r="JQY364" s="1"/>
      <c r="JQZ364" s="1"/>
      <c r="JRA364" s="1"/>
      <c r="JRB364" s="1"/>
      <c r="JRC364" s="1"/>
      <c r="JRD364" s="1"/>
      <c r="JRE364" s="1"/>
      <c r="JRF364" s="1"/>
      <c r="JRG364" s="1"/>
      <c r="JRH364" s="1"/>
      <c r="JRI364" s="1"/>
      <c r="JRJ364" s="1"/>
      <c r="JRK364" s="1"/>
      <c r="JRL364" s="1"/>
      <c r="JRM364" s="1"/>
      <c r="JRN364" s="1"/>
      <c r="JRO364" s="1"/>
      <c r="JRP364" s="1"/>
      <c r="JRQ364" s="1"/>
      <c r="JRR364" s="1"/>
      <c r="JRS364" s="1"/>
      <c r="JRT364" s="1"/>
      <c r="JRU364" s="1"/>
      <c r="JRV364" s="1"/>
      <c r="JRW364" s="1"/>
      <c r="JRX364" s="1"/>
      <c r="JRY364" s="1"/>
      <c r="JRZ364" s="1"/>
      <c r="JSA364" s="1"/>
      <c r="JSB364" s="1"/>
      <c r="JSC364" s="1"/>
      <c r="JSD364" s="1"/>
      <c r="JSE364" s="1"/>
      <c r="JSF364" s="1"/>
      <c r="JSG364" s="1"/>
      <c r="JSH364" s="1"/>
      <c r="JSI364" s="1"/>
      <c r="JSJ364" s="1"/>
      <c r="JSK364" s="1"/>
      <c r="JSL364" s="1"/>
      <c r="JSM364" s="1"/>
      <c r="JSN364" s="1"/>
      <c r="JSO364" s="1"/>
      <c r="JSP364" s="1"/>
      <c r="JSQ364" s="1"/>
      <c r="JSR364" s="1"/>
      <c r="JSS364" s="1"/>
      <c r="JST364" s="1"/>
      <c r="JSU364" s="1"/>
      <c r="JSV364" s="1"/>
      <c r="JSW364" s="1"/>
      <c r="JSX364" s="1"/>
      <c r="JSY364" s="1"/>
      <c r="JSZ364" s="1"/>
      <c r="JTA364" s="1"/>
      <c r="JTB364" s="1"/>
      <c r="JTC364" s="1"/>
      <c r="JTD364" s="1"/>
      <c r="JTE364" s="1"/>
      <c r="JTF364" s="1"/>
      <c r="JTG364" s="1"/>
      <c r="JTH364" s="1"/>
      <c r="JTI364" s="1"/>
      <c r="JTJ364" s="1"/>
      <c r="JTK364" s="1"/>
      <c r="JTL364" s="1"/>
      <c r="JTM364" s="1"/>
      <c r="JTN364" s="1"/>
      <c r="JTO364" s="1"/>
      <c r="JTP364" s="1"/>
      <c r="JTQ364" s="1"/>
      <c r="JTR364" s="1"/>
      <c r="JTS364" s="1"/>
      <c r="JTT364" s="1"/>
      <c r="JTU364" s="1"/>
      <c r="JTV364" s="1"/>
      <c r="JTW364" s="1"/>
      <c r="JTX364" s="1"/>
      <c r="JTY364" s="1"/>
      <c r="JTZ364" s="1"/>
      <c r="JUA364" s="1"/>
      <c r="JUB364" s="1"/>
      <c r="JUC364" s="1"/>
      <c r="JUD364" s="1"/>
      <c r="JUE364" s="1"/>
      <c r="JUF364" s="1"/>
      <c r="JUG364" s="1"/>
      <c r="JUH364" s="1"/>
      <c r="JUI364" s="1"/>
      <c r="JUJ364" s="1"/>
      <c r="JUK364" s="1"/>
      <c r="JUL364" s="1"/>
      <c r="JUM364" s="1"/>
      <c r="JUN364" s="1"/>
      <c r="JUO364" s="1"/>
      <c r="JUP364" s="1"/>
      <c r="JUQ364" s="1"/>
      <c r="JUR364" s="1"/>
      <c r="JUS364" s="1"/>
      <c r="JUT364" s="1"/>
      <c r="JUU364" s="1"/>
      <c r="JUV364" s="1"/>
      <c r="JUW364" s="1"/>
      <c r="JUX364" s="1"/>
      <c r="JUY364" s="1"/>
      <c r="JUZ364" s="1"/>
      <c r="JVA364" s="1"/>
      <c r="JVB364" s="1"/>
      <c r="JVC364" s="1"/>
      <c r="JVD364" s="1"/>
      <c r="JVE364" s="1"/>
      <c r="JVF364" s="1"/>
      <c r="JVG364" s="1"/>
      <c r="JVH364" s="1"/>
      <c r="JVI364" s="1"/>
      <c r="JVJ364" s="1"/>
      <c r="JVK364" s="1"/>
      <c r="JVL364" s="1"/>
      <c r="JVM364" s="1"/>
      <c r="JVN364" s="1"/>
      <c r="JVO364" s="1"/>
      <c r="JVP364" s="1"/>
      <c r="JVQ364" s="1"/>
      <c r="JVR364" s="1"/>
      <c r="JVS364" s="1"/>
      <c r="JVT364" s="1"/>
      <c r="JVU364" s="1"/>
      <c r="JVV364" s="1"/>
      <c r="JVW364" s="1"/>
      <c r="JVX364" s="1"/>
      <c r="JVY364" s="1"/>
      <c r="JVZ364" s="1"/>
      <c r="JWA364" s="1"/>
      <c r="JWB364" s="1"/>
      <c r="JWC364" s="1"/>
      <c r="JWD364" s="1"/>
      <c r="JWE364" s="1"/>
      <c r="JWF364" s="1"/>
      <c r="JWG364" s="1"/>
      <c r="JWH364" s="1"/>
      <c r="JWI364" s="1"/>
      <c r="JWJ364" s="1"/>
      <c r="JWK364" s="1"/>
      <c r="JWL364" s="1"/>
      <c r="JWM364" s="1"/>
      <c r="JWN364" s="1"/>
      <c r="JWO364" s="1"/>
      <c r="JWP364" s="1"/>
      <c r="JWQ364" s="1"/>
      <c r="JWR364" s="1"/>
      <c r="JWS364" s="1"/>
      <c r="JWT364" s="1"/>
      <c r="JWU364" s="1"/>
      <c r="JWV364" s="1"/>
      <c r="JWW364" s="1"/>
      <c r="JWX364" s="1"/>
      <c r="JWY364" s="1"/>
      <c r="JWZ364" s="1"/>
      <c r="JXA364" s="1"/>
      <c r="JXB364" s="1"/>
      <c r="JXC364" s="1"/>
      <c r="JXD364" s="1"/>
      <c r="JXE364" s="1"/>
      <c r="JXF364" s="1"/>
      <c r="JXG364" s="1"/>
      <c r="JXH364" s="1"/>
      <c r="JXI364" s="1"/>
      <c r="JXJ364" s="1"/>
      <c r="JXK364" s="1"/>
      <c r="JXL364" s="1"/>
      <c r="JXM364" s="1"/>
      <c r="JXN364" s="1"/>
      <c r="JXO364" s="1"/>
      <c r="JXP364" s="1"/>
      <c r="JXQ364" s="1"/>
      <c r="JXR364" s="1"/>
      <c r="JXS364" s="1"/>
      <c r="JXT364" s="1"/>
      <c r="JXU364" s="1"/>
      <c r="JXV364" s="1"/>
      <c r="JXW364" s="1"/>
      <c r="JXX364" s="1"/>
      <c r="JXY364" s="1"/>
      <c r="JXZ364" s="1"/>
      <c r="JYA364" s="1"/>
      <c r="JYB364" s="1"/>
      <c r="JYC364" s="1"/>
      <c r="JYD364" s="1"/>
      <c r="JYE364" s="1"/>
      <c r="JYF364" s="1"/>
      <c r="JYG364" s="1"/>
      <c r="JYH364" s="1"/>
      <c r="JYI364" s="1"/>
      <c r="JYJ364" s="1"/>
      <c r="JYK364" s="1"/>
      <c r="JYL364" s="1"/>
      <c r="JYM364" s="1"/>
      <c r="JYN364" s="1"/>
      <c r="JYO364" s="1"/>
      <c r="JYP364" s="1"/>
      <c r="JYQ364" s="1"/>
      <c r="JYR364" s="1"/>
      <c r="JYS364" s="1"/>
      <c r="JYT364" s="1"/>
      <c r="JYU364" s="1"/>
      <c r="JYV364" s="1"/>
      <c r="JYW364" s="1"/>
      <c r="JYX364" s="1"/>
      <c r="JYY364" s="1"/>
      <c r="JYZ364" s="1"/>
      <c r="JZA364" s="1"/>
      <c r="JZB364" s="1"/>
      <c r="JZC364" s="1"/>
      <c r="JZD364" s="1"/>
      <c r="JZE364" s="1"/>
      <c r="JZF364" s="1"/>
      <c r="JZG364" s="1"/>
      <c r="JZH364" s="1"/>
      <c r="JZI364" s="1"/>
      <c r="JZJ364" s="1"/>
      <c r="JZK364" s="1"/>
      <c r="JZL364" s="1"/>
      <c r="JZM364" s="1"/>
      <c r="JZN364" s="1"/>
      <c r="JZO364" s="1"/>
      <c r="JZP364" s="1"/>
      <c r="JZQ364" s="1"/>
      <c r="JZR364" s="1"/>
      <c r="JZS364" s="1"/>
      <c r="JZT364" s="1"/>
      <c r="JZU364" s="1"/>
      <c r="JZV364" s="1"/>
      <c r="JZW364" s="1"/>
      <c r="JZX364" s="1"/>
      <c r="JZY364" s="1"/>
      <c r="JZZ364" s="1"/>
      <c r="KAA364" s="1"/>
      <c r="KAB364" s="1"/>
      <c r="KAC364" s="1"/>
      <c r="KAD364" s="1"/>
      <c r="KAE364" s="1"/>
      <c r="KAF364" s="1"/>
      <c r="KAG364" s="1"/>
      <c r="KAH364" s="1"/>
      <c r="KAI364" s="1"/>
      <c r="KAJ364" s="1"/>
      <c r="KAK364" s="1"/>
      <c r="KAL364" s="1"/>
      <c r="KAM364" s="1"/>
      <c r="KAN364" s="1"/>
      <c r="KAO364" s="1"/>
      <c r="KAP364" s="1"/>
      <c r="KAQ364" s="1"/>
      <c r="KAR364" s="1"/>
      <c r="KAS364" s="1"/>
      <c r="KAT364" s="1"/>
      <c r="KAU364" s="1"/>
      <c r="KAV364" s="1"/>
      <c r="KAW364" s="1"/>
      <c r="KAX364" s="1"/>
      <c r="KAY364" s="1"/>
      <c r="KAZ364" s="1"/>
      <c r="KBA364" s="1"/>
      <c r="KBB364" s="1"/>
      <c r="KBC364" s="1"/>
      <c r="KBD364" s="1"/>
      <c r="KBE364" s="1"/>
      <c r="KBF364" s="1"/>
      <c r="KBG364" s="1"/>
      <c r="KBH364" s="1"/>
      <c r="KBI364" s="1"/>
      <c r="KBJ364" s="1"/>
      <c r="KBK364" s="1"/>
      <c r="KBL364" s="1"/>
      <c r="KBM364" s="1"/>
      <c r="KBN364" s="1"/>
      <c r="KBO364" s="1"/>
      <c r="KBP364" s="1"/>
      <c r="KBQ364" s="1"/>
      <c r="KBR364" s="1"/>
      <c r="KBS364" s="1"/>
      <c r="KBT364" s="1"/>
      <c r="KBU364" s="1"/>
      <c r="KBV364" s="1"/>
      <c r="KBW364" s="1"/>
      <c r="KBX364" s="1"/>
      <c r="KBY364" s="1"/>
      <c r="KBZ364" s="1"/>
      <c r="KCA364" s="1"/>
      <c r="KCB364" s="1"/>
      <c r="KCC364" s="1"/>
      <c r="KCD364" s="1"/>
      <c r="KCE364" s="1"/>
      <c r="KCF364" s="1"/>
      <c r="KCG364" s="1"/>
      <c r="KCH364" s="1"/>
      <c r="KCI364" s="1"/>
      <c r="KCJ364" s="1"/>
      <c r="KCK364" s="1"/>
      <c r="KCL364" s="1"/>
      <c r="KCM364" s="1"/>
      <c r="KCN364" s="1"/>
      <c r="KCO364" s="1"/>
      <c r="KCP364" s="1"/>
      <c r="KCQ364" s="1"/>
      <c r="KCR364" s="1"/>
      <c r="KCS364" s="1"/>
      <c r="KCT364" s="1"/>
      <c r="KCU364" s="1"/>
      <c r="KCV364" s="1"/>
      <c r="KCW364" s="1"/>
      <c r="KCX364" s="1"/>
      <c r="KCY364" s="1"/>
      <c r="KCZ364" s="1"/>
      <c r="KDA364" s="1"/>
      <c r="KDB364" s="1"/>
      <c r="KDC364" s="1"/>
      <c r="KDD364" s="1"/>
      <c r="KDE364" s="1"/>
      <c r="KDF364" s="1"/>
      <c r="KDG364" s="1"/>
      <c r="KDH364" s="1"/>
      <c r="KDI364" s="1"/>
      <c r="KDJ364" s="1"/>
      <c r="KDK364" s="1"/>
      <c r="KDL364" s="1"/>
      <c r="KDM364" s="1"/>
      <c r="KDN364" s="1"/>
      <c r="KDO364" s="1"/>
      <c r="KDP364" s="1"/>
      <c r="KDQ364" s="1"/>
      <c r="KDR364" s="1"/>
      <c r="KDS364" s="1"/>
      <c r="KDT364" s="1"/>
      <c r="KDU364" s="1"/>
      <c r="KDV364" s="1"/>
      <c r="KDW364" s="1"/>
      <c r="KDX364" s="1"/>
      <c r="KDY364" s="1"/>
      <c r="KDZ364" s="1"/>
      <c r="KEA364" s="1"/>
      <c r="KEB364" s="1"/>
      <c r="KEC364" s="1"/>
      <c r="KED364" s="1"/>
      <c r="KEE364" s="1"/>
      <c r="KEF364" s="1"/>
      <c r="KEG364" s="1"/>
      <c r="KEH364" s="1"/>
      <c r="KEI364" s="1"/>
      <c r="KEJ364" s="1"/>
      <c r="KEK364" s="1"/>
      <c r="KEL364" s="1"/>
      <c r="KEM364" s="1"/>
      <c r="KEN364" s="1"/>
      <c r="KEO364" s="1"/>
      <c r="KEP364" s="1"/>
      <c r="KEQ364" s="1"/>
      <c r="KER364" s="1"/>
      <c r="KES364" s="1"/>
      <c r="KET364" s="1"/>
      <c r="KEU364" s="1"/>
      <c r="KEV364" s="1"/>
      <c r="KEW364" s="1"/>
      <c r="KEX364" s="1"/>
      <c r="KEY364" s="1"/>
      <c r="KEZ364" s="1"/>
      <c r="KFA364" s="1"/>
      <c r="KFB364" s="1"/>
      <c r="KFC364" s="1"/>
      <c r="KFD364" s="1"/>
      <c r="KFE364" s="1"/>
      <c r="KFF364" s="1"/>
      <c r="KFG364" s="1"/>
      <c r="KFH364" s="1"/>
      <c r="KFI364" s="1"/>
      <c r="KFJ364" s="1"/>
      <c r="KFK364" s="1"/>
      <c r="KFL364" s="1"/>
      <c r="KFM364" s="1"/>
      <c r="KFN364" s="1"/>
      <c r="KFO364" s="1"/>
      <c r="KFP364" s="1"/>
      <c r="KFQ364" s="1"/>
      <c r="KFR364" s="1"/>
      <c r="KFS364" s="1"/>
      <c r="KFT364" s="1"/>
      <c r="KFU364" s="1"/>
      <c r="KFV364" s="1"/>
      <c r="KFW364" s="1"/>
      <c r="KFX364" s="1"/>
      <c r="KFY364" s="1"/>
      <c r="KFZ364" s="1"/>
      <c r="KGA364" s="1"/>
      <c r="KGB364" s="1"/>
      <c r="KGC364" s="1"/>
      <c r="KGD364" s="1"/>
      <c r="KGE364" s="1"/>
      <c r="KGF364" s="1"/>
      <c r="KGG364" s="1"/>
      <c r="KGH364" s="1"/>
      <c r="KGI364" s="1"/>
      <c r="KGJ364" s="1"/>
      <c r="KGK364" s="1"/>
      <c r="KGL364" s="1"/>
      <c r="KGM364" s="1"/>
      <c r="KGN364" s="1"/>
      <c r="KGO364" s="1"/>
      <c r="KGP364" s="1"/>
      <c r="KGQ364" s="1"/>
      <c r="KGR364" s="1"/>
      <c r="KGS364" s="1"/>
      <c r="KGT364" s="1"/>
      <c r="KGU364" s="1"/>
      <c r="KGV364" s="1"/>
      <c r="KGW364" s="1"/>
      <c r="KGX364" s="1"/>
      <c r="KGY364" s="1"/>
      <c r="KGZ364" s="1"/>
      <c r="KHA364" s="1"/>
      <c r="KHB364" s="1"/>
      <c r="KHC364" s="1"/>
      <c r="KHD364" s="1"/>
      <c r="KHE364" s="1"/>
      <c r="KHF364" s="1"/>
      <c r="KHG364" s="1"/>
      <c r="KHH364" s="1"/>
      <c r="KHI364" s="1"/>
      <c r="KHJ364" s="1"/>
      <c r="KHK364" s="1"/>
      <c r="KHL364" s="1"/>
      <c r="KHM364" s="1"/>
      <c r="KHN364" s="1"/>
      <c r="KHO364" s="1"/>
      <c r="KHP364" s="1"/>
      <c r="KHQ364" s="1"/>
      <c r="KHR364" s="1"/>
      <c r="KHS364" s="1"/>
      <c r="KHT364" s="1"/>
      <c r="KHU364" s="1"/>
      <c r="KHV364" s="1"/>
      <c r="KHW364" s="1"/>
      <c r="KHX364" s="1"/>
      <c r="KHY364" s="1"/>
      <c r="KHZ364" s="1"/>
      <c r="KIA364" s="1"/>
      <c r="KIB364" s="1"/>
      <c r="KIC364" s="1"/>
      <c r="KID364" s="1"/>
      <c r="KIE364" s="1"/>
      <c r="KIF364" s="1"/>
      <c r="KIG364" s="1"/>
      <c r="KIH364" s="1"/>
      <c r="KII364" s="1"/>
      <c r="KIJ364" s="1"/>
      <c r="KIK364" s="1"/>
      <c r="KIL364" s="1"/>
      <c r="KIM364" s="1"/>
      <c r="KIN364" s="1"/>
      <c r="KIO364" s="1"/>
      <c r="KIP364" s="1"/>
      <c r="KIQ364" s="1"/>
      <c r="KIR364" s="1"/>
      <c r="KIS364" s="1"/>
      <c r="KIT364" s="1"/>
      <c r="KIU364" s="1"/>
      <c r="KIV364" s="1"/>
      <c r="KIW364" s="1"/>
      <c r="KIX364" s="1"/>
      <c r="KIY364" s="1"/>
      <c r="KIZ364" s="1"/>
      <c r="KJA364" s="1"/>
      <c r="KJB364" s="1"/>
      <c r="KJC364" s="1"/>
      <c r="KJD364" s="1"/>
      <c r="KJE364" s="1"/>
      <c r="KJF364" s="1"/>
      <c r="KJG364" s="1"/>
      <c r="KJH364" s="1"/>
      <c r="KJI364" s="1"/>
      <c r="KJJ364" s="1"/>
      <c r="KJK364" s="1"/>
      <c r="KJL364" s="1"/>
      <c r="KJM364" s="1"/>
      <c r="KJN364" s="1"/>
      <c r="KJO364" s="1"/>
      <c r="KJP364" s="1"/>
      <c r="KJQ364" s="1"/>
      <c r="KJR364" s="1"/>
      <c r="KJS364" s="1"/>
      <c r="KJT364" s="1"/>
      <c r="KJU364" s="1"/>
      <c r="KJV364" s="1"/>
      <c r="KJW364" s="1"/>
      <c r="KJX364" s="1"/>
      <c r="KJY364" s="1"/>
      <c r="KJZ364" s="1"/>
      <c r="KKA364" s="1"/>
      <c r="KKB364" s="1"/>
      <c r="KKC364" s="1"/>
      <c r="KKD364" s="1"/>
      <c r="KKE364" s="1"/>
      <c r="KKF364" s="1"/>
      <c r="KKG364" s="1"/>
      <c r="KKH364" s="1"/>
      <c r="KKI364" s="1"/>
      <c r="KKJ364" s="1"/>
      <c r="KKK364" s="1"/>
      <c r="KKL364" s="1"/>
      <c r="KKM364" s="1"/>
      <c r="KKN364" s="1"/>
      <c r="KKO364" s="1"/>
      <c r="KKP364" s="1"/>
      <c r="KKQ364" s="1"/>
      <c r="KKR364" s="1"/>
      <c r="KKS364" s="1"/>
      <c r="KKT364" s="1"/>
      <c r="KKU364" s="1"/>
      <c r="KKV364" s="1"/>
      <c r="KKW364" s="1"/>
      <c r="KKX364" s="1"/>
      <c r="KKY364" s="1"/>
      <c r="KKZ364" s="1"/>
      <c r="KLA364" s="1"/>
      <c r="KLB364" s="1"/>
      <c r="KLC364" s="1"/>
      <c r="KLD364" s="1"/>
      <c r="KLE364" s="1"/>
      <c r="KLF364" s="1"/>
      <c r="KLG364" s="1"/>
      <c r="KLH364" s="1"/>
      <c r="KLI364" s="1"/>
      <c r="KLJ364" s="1"/>
      <c r="KLK364" s="1"/>
      <c r="KLL364" s="1"/>
      <c r="KLM364" s="1"/>
      <c r="KLN364" s="1"/>
      <c r="KLO364" s="1"/>
      <c r="KLP364" s="1"/>
      <c r="KLQ364" s="1"/>
      <c r="KLR364" s="1"/>
      <c r="KLS364" s="1"/>
      <c r="KLT364" s="1"/>
      <c r="KLU364" s="1"/>
      <c r="KLV364" s="1"/>
      <c r="KLW364" s="1"/>
      <c r="KLX364" s="1"/>
      <c r="KLY364" s="1"/>
      <c r="KLZ364" s="1"/>
      <c r="KMA364" s="1"/>
      <c r="KMB364" s="1"/>
      <c r="KMC364" s="1"/>
      <c r="KMD364" s="1"/>
      <c r="KME364" s="1"/>
      <c r="KMF364" s="1"/>
      <c r="KMG364" s="1"/>
      <c r="KMH364" s="1"/>
      <c r="KMI364" s="1"/>
      <c r="KMJ364" s="1"/>
      <c r="KMK364" s="1"/>
      <c r="KML364" s="1"/>
      <c r="KMM364" s="1"/>
      <c r="KMN364" s="1"/>
      <c r="KMO364" s="1"/>
      <c r="KMP364" s="1"/>
      <c r="KMQ364" s="1"/>
      <c r="KMR364" s="1"/>
      <c r="KMS364" s="1"/>
      <c r="KMT364" s="1"/>
      <c r="KMU364" s="1"/>
      <c r="KMV364" s="1"/>
      <c r="KMW364" s="1"/>
      <c r="KMX364" s="1"/>
      <c r="KMY364" s="1"/>
      <c r="KMZ364" s="1"/>
      <c r="KNA364" s="1"/>
      <c r="KNB364" s="1"/>
      <c r="KNC364" s="1"/>
      <c r="KND364" s="1"/>
      <c r="KNE364" s="1"/>
      <c r="KNF364" s="1"/>
      <c r="KNG364" s="1"/>
      <c r="KNH364" s="1"/>
      <c r="KNI364" s="1"/>
      <c r="KNJ364" s="1"/>
      <c r="KNK364" s="1"/>
      <c r="KNL364" s="1"/>
      <c r="KNM364" s="1"/>
      <c r="KNN364" s="1"/>
      <c r="KNO364" s="1"/>
      <c r="KNP364" s="1"/>
      <c r="KNQ364" s="1"/>
      <c r="KNR364" s="1"/>
      <c r="KNS364" s="1"/>
      <c r="KNT364" s="1"/>
      <c r="KNU364" s="1"/>
      <c r="KNV364" s="1"/>
      <c r="KNW364" s="1"/>
      <c r="KNX364" s="1"/>
      <c r="KNY364" s="1"/>
      <c r="KNZ364" s="1"/>
      <c r="KOA364" s="1"/>
      <c r="KOB364" s="1"/>
      <c r="KOC364" s="1"/>
      <c r="KOD364" s="1"/>
      <c r="KOE364" s="1"/>
      <c r="KOF364" s="1"/>
      <c r="KOG364" s="1"/>
      <c r="KOH364" s="1"/>
      <c r="KOI364" s="1"/>
      <c r="KOJ364" s="1"/>
      <c r="KOK364" s="1"/>
      <c r="KOL364" s="1"/>
      <c r="KOM364" s="1"/>
      <c r="KON364" s="1"/>
      <c r="KOO364" s="1"/>
      <c r="KOP364" s="1"/>
      <c r="KOQ364" s="1"/>
      <c r="KOR364" s="1"/>
      <c r="KOS364" s="1"/>
      <c r="KOT364" s="1"/>
      <c r="KOU364" s="1"/>
      <c r="KOV364" s="1"/>
      <c r="KOW364" s="1"/>
      <c r="KOX364" s="1"/>
      <c r="KOY364" s="1"/>
      <c r="KOZ364" s="1"/>
      <c r="KPA364" s="1"/>
      <c r="KPB364" s="1"/>
      <c r="KPC364" s="1"/>
      <c r="KPD364" s="1"/>
      <c r="KPE364" s="1"/>
      <c r="KPF364" s="1"/>
      <c r="KPG364" s="1"/>
      <c r="KPH364" s="1"/>
      <c r="KPI364" s="1"/>
      <c r="KPJ364" s="1"/>
      <c r="KPK364" s="1"/>
      <c r="KPL364" s="1"/>
      <c r="KPM364" s="1"/>
      <c r="KPN364" s="1"/>
      <c r="KPO364" s="1"/>
      <c r="KPP364" s="1"/>
      <c r="KPQ364" s="1"/>
      <c r="KPR364" s="1"/>
      <c r="KPS364" s="1"/>
      <c r="KPT364" s="1"/>
      <c r="KPU364" s="1"/>
      <c r="KPV364" s="1"/>
      <c r="KPW364" s="1"/>
      <c r="KPX364" s="1"/>
      <c r="KPY364" s="1"/>
      <c r="KPZ364" s="1"/>
      <c r="KQA364" s="1"/>
      <c r="KQB364" s="1"/>
      <c r="KQC364" s="1"/>
      <c r="KQD364" s="1"/>
      <c r="KQE364" s="1"/>
      <c r="KQF364" s="1"/>
      <c r="KQG364" s="1"/>
      <c r="KQH364" s="1"/>
      <c r="KQI364" s="1"/>
      <c r="KQJ364" s="1"/>
      <c r="KQK364" s="1"/>
      <c r="KQL364" s="1"/>
      <c r="KQM364" s="1"/>
      <c r="KQN364" s="1"/>
      <c r="KQO364" s="1"/>
      <c r="KQP364" s="1"/>
      <c r="KQQ364" s="1"/>
      <c r="KQR364" s="1"/>
      <c r="KQS364" s="1"/>
      <c r="KQT364" s="1"/>
      <c r="KQU364" s="1"/>
      <c r="KQV364" s="1"/>
      <c r="KQW364" s="1"/>
      <c r="KQX364" s="1"/>
      <c r="KQY364" s="1"/>
      <c r="KQZ364" s="1"/>
      <c r="KRA364" s="1"/>
      <c r="KRB364" s="1"/>
      <c r="KRC364" s="1"/>
      <c r="KRD364" s="1"/>
      <c r="KRE364" s="1"/>
      <c r="KRF364" s="1"/>
      <c r="KRG364" s="1"/>
      <c r="KRH364" s="1"/>
      <c r="KRI364" s="1"/>
      <c r="KRJ364" s="1"/>
      <c r="KRK364" s="1"/>
      <c r="KRL364" s="1"/>
      <c r="KRM364" s="1"/>
      <c r="KRN364" s="1"/>
      <c r="KRO364" s="1"/>
      <c r="KRP364" s="1"/>
      <c r="KRQ364" s="1"/>
      <c r="KRR364" s="1"/>
      <c r="KRS364" s="1"/>
      <c r="KRT364" s="1"/>
      <c r="KRU364" s="1"/>
      <c r="KRV364" s="1"/>
      <c r="KRW364" s="1"/>
      <c r="KRX364" s="1"/>
      <c r="KRY364" s="1"/>
      <c r="KRZ364" s="1"/>
      <c r="KSA364" s="1"/>
      <c r="KSB364" s="1"/>
      <c r="KSC364" s="1"/>
      <c r="KSD364" s="1"/>
      <c r="KSE364" s="1"/>
      <c r="KSF364" s="1"/>
      <c r="KSG364" s="1"/>
      <c r="KSH364" s="1"/>
      <c r="KSI364" s="1"/>
      <c r="KSJ364" s="1"/>
      <c r="KSK364" s="1"/>
      <c r="KSL364" s="1"/>
      <c r="KSM364" s="1"/>
      <c r="KSN364" s="1"/>
      <c r="KSO364" s="1"/>
      <c r="KSP364" s="1"/>
      <c r="KSQ364" s="1"/>
      <c r="KSR364" s="1"/>
      <c r="KSS364" s="1"/>
      <c r="KST364" s="1"/>
      <c r="KSU364" s="1"/>
      <c r="KSV364" s="1"/>
      <c r="KSW364" s="1"/>
      <c r="KSX364" s="1"/>
      <c r="KSY364" s="1"/>
      <c r="KSZ364" s="1"/>
      <c r="KTA364" s="1"/>
      <c r="KTB364" s="1"/>
      <c r="KTC364" s="1"/>
      <c r="KTD364" s="1"/>
      <c r="KTE364" s="1"/>
      <c r="KTF364" s="1"/>
      <c r="KTG364" s="1"/>
      <c r="KTH364" s="1"/>
      <c r="KTI364" s="1"/>
      <c r="KTJ364" s="1"/>
      <c r="KTK364" s="1"/>
      <c r="KTL364" s="1"/>
      <c r="KTM364" s="1"/>
      <c r="KTN364" s="1"/>
      <c r="KTO364" s="1"/>
      <c r="KTP364" s="1"/>
      <c r="KTQ364" s="1"/>
      <c r="KTR364" s="1"/>
      <c r="KTS364" s="1"/>
      <c r="KTT364" s="1"/>
      <c r="KTU364" s="1"/>
      <c r="KTV364" s="1"/>
      <c r="KTW364" s="1"/>
      <c r="KTX364" s="1"/>
      <c r="KTY364" s="1"/>
      <c r="KTZ364" s="1"/>
      <c r="KUA364" s="1"/>
      <c r="KUB364" s="1"/>
      <c r="KUC364" s="1"/>
      <c r="KUD364" s="1"/>
      <c r="KUE364" s="1"/>
      <c r="KUF364" s="1"/>
      <c r="KUG364" s="1"/>
      <c r="KUH364" s="1"/>
      <c r="KUI364" s="1"/>
      <c r="KUJ364" s="1"/>
      <c r="KUK364" s="1"/>
      <c r="KUL364" s="1"/>
      <c r="KUM364" s="1"/>
      <c r="KUN364" s="1"/>
      <c r="KUO364" s="1"/>
      <c r="KUP364" s="1"/>
      <c r="KUQ364" s="1"/>
      <c r="KUR364" s="1"/>
      <c r="KUS364" s="1"/>
      <c r="KUT364" s="1"/>
      <c r="KUU364" s="1"/>
      <c r="KUV364" s="1"/>
      <c r="KUW364" s="1"/>
      <c r="KUX364" s="1"/>
      <c r="KUY364" s="1"/>
      <c r="KUZ364" s="1"/>
      <c r="KVA364" s="1"/>
      <c r="KVB364" s="1"/>
      <c r="KVC364" s="1"/>
      <c r="KVD364" s="1"/>
      <c r="KVE364" s="1"/>
      <c r="KVF364" s="1"/>
      <c r="KVG364" s="1"/>
      <c r="KVH364" s="1"/>
      <c r="KVI364" s="1"/>
      <c r="KVJ364" s="1"/>
      <c r="KVK364" s="1"/>
      <c r="KVL364" s="1"/>
      <c r="KVM364" s="1"/>
      <c r="KVN364" s="1"/>
      <c r="KVO364" s="1"/>
      <c r="KVP364" s="1"/>
      <c r="KVQ364" s="1"/>
      <c r="KVR364" s="1"/>
      <c r="KVS364" s="1"/>
      <c r="KVT364" s="1"/>
      <c r="KVU364" s="1"/>
      <c r="KVV364" s="1"/>
      <c r="KVW364" s="1"/>
      <c r="KVX364" s="1"/>
      <c r="KVY364" s="1"/>
      <c r="KVZ364" s="1"/>
      <c r="KWA364" s="1"/>
      <c r="KWB364" s="1"/>
      <c r="KWC364" s="1"/>
      <c r="KWD364" s="1"/>
      <c r="KWE364" s="1"/>
      <c r="KWF364" s="1"/>
      <c r="KWG364" s="1"/>
      <c r="KWH364" s="1"/>
      <c r="KWI364" s="1"/>
      <c r="KWJ364" s="1"/>
      <c r="KWK364" s="1"/>
      <c r="KWL364" s="1"/>
      <c r="KWM364" s="1"/>
      <c r="KWN364" s="1"/>
      <c r="KWO364" s="1"/>
      <c r="KWP364" s="1"/>
      <c r="KWQ364" s="1"/>
      <c r="KWR364" s="1"/>
      <c r="KWS364" s="1"/>
      <c r="KWT364" s="1"/>
      <c r="KWU364" s="1"/>
      <c r="KWV364" s="1"/>
      <c r="KWW364" s="1"/>
      <c r="KWX364" s="1"/>
      <c r="KWY364" s="1"/>
      <c r="KWZ364" s="1"/>
      <c r="KXA364" s="1"/>
      <c r="KXB364" s="1"/>
      <c r="KXC364" s="1"/>
      <c r="KXD364" s="1"/>
      <c r="KXE364" s="1"/>
      <c r="KXF364" s="1"/>
      <c r="KXG364" s="1"/>
      <c r="KXH364" s="1"/>
      <c r="KXI364" s="1"/>
      <c r="KXJ364" s="1"/>
      <c r="KXK364" s="1"/>
      <c r="KXL364" s="1"/>
      <c r="KXM364" s="1"/>
      <c r="KXN364" s="1"/>
      <c r="KXO364" s="1"/>
      <c r="KXP364" s="1"/>
      <c r="KXQ364" s="1"/>
      <c r="KXR364" s="1"/>
      <c r="KXS364" s="1"/>
      <c r="KXT364" s="1"/>
      <c r="KXU364" s="1"/>
      <c r="KXV364" s="1"/>
      <c r="KXW364" s="1"/>
      <c r="KXX364" s="1"/>
      <c r="KXY364" s="1"/>
      <c r="KXZ364" s="1"/>
      <c r="KYA364" s="1"/>
      <c r="KYB364" s="1"/>
      <c r="KYC364" s="1"/>
      <c r="KYD364" s="1"/>
      <c r="KYE364" s="1"/>
      <c r="KYF364" s="1"/>
      <c r="KYG364" s="1"/>
      <c r="KYH364" s="1"/>
      <c r="KYI364" s="1"/>
      <c r="KYJ364" s="1"/>
      <c r="KYK364" s="1"/>
      <c r="KYL364" s="1"/>
      <c r="KYM364" s="1"/>
      <c r="KYN364" s="1"/>
      <c r="KYO364" s="1"/>
      <c r="KYP364" s="1"/>
      <c r="KYQ364" s="1"/>
      <c r="KYR364" s="1"/>
      <c r="KYS364" s="1"/>
      <c r="KYT364" s="1"/>
      <c r="KYU364" s="1"/>
      <c r="KYV364" s="1"/>
      <c r="KYW364" s="1"/>
      <c r="KYX364" s="1"/>
      <c r="KYY364" s="1"/>
      <c r="KYZ364" s="1"/>
      <c r="KZA364" s="1"/>
      <c r="KZB364" s="1"/>
      <c r="KZC364" s="1"/>
      <c r="KZD364" s="1"/>
      <c r="KZE364" s="1"/>
      <c r="KZF364" s="1"/>
      <c r="KZG364" s="1"/>
      <c r="KZH364" s="1"/>
      <c r="KZI364" s="1"/>
      <c r="KZJ364" s="1"/>
      <c r="KZK364" s="1"/>
      <c r="KZL364" s="1"/>
      <c r="KZM364" s="1"/>
      <c r="KZN364" s="1"/>
      <c r="KZO364" s="1"/>
      <c r="KZP364" s="1"/>
      <c r="KZQ364" s="1"/>
      <c r="KZR364" s="1"/>
      <c r="KZS364" s="1"/>
      <c r="KZT364" s="1"/>
      <c r="KZU364" s="1"/>
      <c r="KZV364" s="1"/>
      <c r="KZW364" s="1"/>
      <c r="KZX364" s="1"/>
      <c r="KZY364" s="1"/>
      <c r="KZZ364" s="1"/>
      <c r="LAA364" s="1"/>
      <c r="LAB364" s="1"/>
      <c r="LAC364" s="1"/>
      <c r="LAD364" s="1"/>
      <c r="LAE364" s="1"/>
      <c r="LAF364" s="1"/>
      <c r="LAG364" s="1"/>
      <c r="LAH364" s="1"/>
      <c r="LAI364" s="1"/>
      <c r="LAJ364" s="1"/>
      <c r="LAK364" s="1"/>
      <c r="LAL364" s="1"/>
      <c r="LAM364" s="1"/>
      <c r="LAN364" s="1"/>
      <c r="LAO364" s="1"/>
      <c r="LAP364" s="1"/>
      <c r="LAQ364" s="1"/>
      <c r="LAR364" s="1"/>
      <c r="LAS364" s="1"/>
      <c r="LAT364" s="1"/>
      <c r="LAU364" s="1"/>
      <c r="LAV364" s="1"/>
      <c r="LAW364" s="1"/>
      <c r="LAX364" s="1"/>
      <c r="LAY364" s="1"/>
      <c r="LAZ364" s="1"/>
      <c r="LBA364" s="1"/>
      <c r="LBB364" s="1"/>
      <c r="LBC364" s="1"/>
      <c r="LBD364" s="1"/>
      <c r="LBE364" s="1"/>
      <c r="LBF364" s="1"/>
      <c r="LBG364" s="1"/>
      <c r="LBH364" s="1"/>
      <c r="LBI364" s="1"/>
      <c r="LBJ364" s="1"/>
      <c r="LBK364" s="1"/>
      <c r="LBL364" s="1"/>
      <c r="LBM364" s="1"/>
      <c r="LBN364" s="1"/>
      <c r="LBO364" s="1"/>
      <c r="LBP364" s="1"/>
      <c r="LBQ364" s="1"/>
      <c r="LBR364" s="1"/>
      <c r="LBS364" s="1"/>
      <c r="LBT364" s="1"/>
      <c r="LBU364" s="1"/>
      <c r="LBV364" s="1"/>
      <c r="LBW364" s="1"/>
      <c r="LBX364" s="1"/>
      <c r="LBY364" s="1"/>
      <c r="LBZ364" s="1"/>
      <c r="LCA364" s="1"/>
      <c r="LCB364" s="1"/>
      <c r="LCC364" s="1"/>
      <c r="LCD364" s="1"/>
      <c r="LCE364" s="1"/>
      <c r="LCF364" s="1"/>
      <c r="LCG364" s="1"/>
      <c r="LCH364" s="1"/>
      <c r="LCI364" s="1"/>
      <c r="LCJ364" s="1"/>
      <c r="LCK364" s="1"/>
      <c r="LCL364" s="1"/>
      <c r="LCM364" s="1"/>
      <c r="LCN364" s="1"/>
      <c r="LCO364" s="1"/>
      <c r="LCP364" s="1"/>
      <c r="LCQ364" s="1"/>
      <c r="LCR364" s="1"/>
      <c r="LCS364" s="1"/>
      <c r="LCT364" s="1"/>
      <c r="LCU364" s="1"/>
      <c r="LCV364" s="1"/>
      <c r="LCW364" s="1"/>
      <c r="LCX364" s="1"/>
      <c r="LCY364" s="1"/>
      <c r="LCZ364" s="1"/>
      <c r="LDA364" s="1"/>
      <c r="LDB364" s="1"/>
      <c r="LDC364" s="1"/>
      <c r="LDD364" s="1"/>
      <c r="LDE364" s="1"/>
      <c r="LDF364" s="1"/>
      <c r="LDG364" s="1"/>
      <c r="LDH364" s="1"/>
      <c r="LDI364" s="1"/>
      <c r="LDJ364" s="1"/>
      <c r="LDK364" s="1"/>
      <c r="LDL364" s="1"/>
      <c r="LDM364" s="1"/>
      <c r="LDN364" s="1"/>
      <c r="LDO364" s="1"/>
      <c r="LDP364" s="1"/>
      <c r="LDQ364" s="1"/>
      <c r="LDR364" s="1"/>
      <c r="LDS364" s="1"/>
      <c r="LDT364" s="1"/>
      <c r="LDU364" s="1"/>
      <c r="LDV364" s="1"/>
      <c r="LDW364" s="1"/>
      <c r="LDX364" s="1"/>
      <c r="LDY364" s="1"/>
      <c r="LDZ364" s="1"/>
      <c r="LEA364" s="1"/>
      <c r="LEB364" s="1"/>
      <c r="LEC364" s="1"/>
      <c r="LED364" s="1"/>
      <c r="LEE364" s="1"/>
      <c r="LEF364" s="1"/>
      <c r="LEG364" s="1"/>
      <c r="LEH364" s="1"/>
      <c r="LEI364" s="1"/>
      <c r="LEJ364" s="1"/>
      <c r="LEK364" s="1"/>
      <c r="LEL364" s="1"/>
      <c r="LEM364" s="1"/>
      <c r="LEN364" s="1"/>
      <c r="LEO364" s="1"/>
      <c r="LEP364" s="1"/>
      <c r="LEQ364" s="1"/>
      <c r="LER364" s="1"/>
      <c r="LES364" s="1"/>
      <c r="LET364" s="1"/>
      <c r="LEU364" s="1"/>
      <c r="LEV364" s="1"/>
      <c r="LEW364" s="1"/>
      <c r="LEX364" s="1"/>
      <c r="LEY364" s="1"/>
      <c r="LEZ364" s="1"/>
      <c r="LFA364" s="1"/>
      <c r="LFB364" s="1"/>
      <c r="LFC364" s="1"/>
      <c r="LFD364" s="1"/>
      <c r="LFE364" s="1"/>
      <c r="LFF364" s="1"/>
      <c r="LFG364" s="1"/>
      <c r="LFH364" s="1"/>
      <c r="LFI364" s="1"/>
      <c r="LFJ364" s="1"/>
      <c r="LFK364" s="1"/>
      <c r="LFL364" s="1"/>
      <c r="LFM364" s="1"/>
      <c r="LFN364" s="1"/>
      <c r="LFO364" s="1"/>
      <c r="LFP364" s="1"/>
      <c r="LFQ364" s="1"/>
      <c r="LFR364" s="1"/>
      <c r="LFS364" s="1"/>
      <c r="LFT364" s="1"/>
      <c r="LFU364" s="1"/>
      <c r="LFV364" s="1"/>
      <c r="LFW364" s="1"/>
      <c r="LFX364" s="1"/>
      <c r="LFY364" s="1"/>
      <c r="LFZ364" s="1"/>
      <c r="LGA364" s="1"/>
      <c r="LGB364" s="1"/>
      <c r="LGC364" s="1"/>
      <c r="LGD364" s="1"/>
      <c r="LGE364" s="1"/>
      <c r="LGF364" s="1"/>
      <c r="LGG364" s="1"/>
      <c r="LGH364" s="1"/>
      <c r="LGI364" s="1"/>
      <c r="LGJ364" s="1"/>
      <c r="LGK364" s="1"/>
      <c r="LGL364" s="1"/>
      <c r="LGM364" s="1"/>
      <c r="LGN364" s="1"/>
      <c r="LGO364" s="1"/>
      <c r="LGP364" s="1"/>
      <c r="LGQ364" s="1"/>
      <c r="LGR364" s="1"/>
      <c r="LGS364" s="1"/>
      <c r="LGT364" s="1"/>
      <c r="LGU364" s="1"/>
      <c r="LGV364" s="1"/>
      <c r="LGW364" s="1"/>
      <c r="LGX364" s="1"/>
      <c r="LGY364" s="1"/>
      <c r="LGZ364" s="1"/>
      <c r="LHA364" s="1"/>
      <c r="LHB364" s="1"/>
      <c r="LHC364" s="1"/>
      <c r="LHD364" s="1"/>
      <c r="LHE364" s="1"/>
      <c r="LHF364" s="1"/>
      <c r="LHG364" s="1"/>
      <c r="LHH364" s="1"/>
      <c r="LHI364" s="1"/>
      <c r="LHJ364" s="1"/>
      <c r="LHK364" s="1"/>
      <c r="LHL364" s="1"/>
      <c r="LHM364" s="1"/>
      <c r="LHN364" s="1"/>
      <c r="LHO364" s="1"/>
      <c r="LHP364" s="1"/>
      <c r="LHQ364" s="1"/>
      <c r="LHR364" s="1"/>
      <c r="LHS364" s="1"/>
      <c r="LHT364" s="1"/>
      <c r="LHU364" s="1"/>
      <c r="LHV364" s="1"/>
      <c r="LHW364" s="1"/>
      <c r="LHX364" s="1"/>
      <c r="LHY364" s="1"/>
      <c r="LHZ364" s="1"/>
      <c r="LIA364" s="1"/>
      <c r="LIB364" s="1"/>
      <c r="LIC364" s="1"/>
      <c r="LID364" s="1"/>
      <c r="LIE364" s="1"/>
      <c r="LIF364" s="1"/>
      <c r="LIG364" s="1"/>
      <c r="LIH364" s="1"/>
      <c r="LII364" s="1"/>
      <c r="LIJ364" s="1"/>
      <c r="LIK364" s="1"/>
      <c r="LIL364" s="1"/>
      <c r="LIM364" s="1"/>
      <c r="LIN364" s="1"/>
      <c r="LIO364" s="1"/>
      <c r="LIP364" s="1"/>
      <c r="LIQ364" s="1"/>
      <c r="LIR364" s="1"/>
      <c r="LIS364" s="1"/>
      <c r="LIT364" s="1"/>
      <c r="LIU364" s="1"/>
      <c r="LIV364" s="1"/>
      <c r="LIW364" s="1"/>
      <c r="LIX364" s="1"/>
      <c r="LIY364" s="1"/>
      <c r="LIZ364" s="1"/>
      <c r="LJA364" s="1"/>
      <c r="LJB364" s="1"/>
      <c r="LJC364" s="1"/>
      <c r="LJD364" s="1"/>
      <c r="LJE364" s="1"/>
      <c r="LJF364" s="1"/>
      <c r="LJG364" s="1"/>
      <c r="LJH364" s="1"/>
      <c r="LJI364" s="1"/>
      <c r="LJJ364" s="1"/>
      <c r="LJK364" s="1"/>
      <c r="LJL364" s="1"/>
      <c r="LJM364" s="1"/>
      <c r="LJN364" s="1"/>
      <c r="LJO364" s="1"/>
      <c r="LJP364" s="1"/>
      <c r="LJQ364" s="1"/>
      <c r="LJR364" s="1"/>
      <c r="LJS364" s="1"/>
      <c r="LJT364" s="1"/>
      <c r="LJU364" s="1"/>
      <c r="LJV364" s="1"/>
      <c r="LJW364" s="1"/>
      <c r="LJX364" s="1"/>
      <c r="LJY364" s="1"/>
      <c r="LJZ364" s="1"/>
      <c r="LKA364" s="1"/>
      <c r="LKB364" s="1"/>
      <c r="LKC364" s="1"/>
      <c r="LKD364" s="1"/>
      <c r="LKE364" s="1"/>
      <c r="LKF364" s="1"/>
      <c r="LKG364" s="1"/>
      <c r="LKH364" s="1"/>
      <c r="LKI364" s="1"/>
      <c r="LKJ364" s="1"/>
      <c r="LKK364" s="1"/>
      <c r="LKL364" s="1"/>
      <c r="LKM364" s="1"/>
      <c r="LKN364" s="1"/>
      <c r="LKO364" s="1"/>
      <c r="LKP364" s="1"/>
      <c r="LKQ364" s="1"/>
      <c r="LKR364" s="1"/>
      <c r="LKS364" s="1"/>
      <c r="LKT364" s="1"/>
      <c r="LKU364" s="1"/>
      <c r="LKV364" s="1"/>
      <c r="LKW364" s="1"/>
      <c r="LKX364" s="1"/>
      <c r="LKY364" s="1"/>
      <c r="LKZ364" s="1"/>
      <c r="LLA364" s="1"/>
      <c r="LLB364" s="1"/>
      <c r="LLC364" s="1"/>
      <c r="LLD364" s="1"/>
      <c r="LLE364" s="1"/>
      <c r="LLF364" s="1"/>
      <c r="LLG364" s="1"/>
      <c r="LLH364" s="1"/>
      <c r="LLI364" s="1"/>
      <c r="LLJ364" s="1"/>
      <c r="LLK364" s="1"/>
      <c r="LLL364" s="1"/>
      <c r="LLM364" s="1"/>
      <c r="LLN364" s="1"/>
      <c r="LLO364" s="1"/>
      <c r="LLP364" s="1"/>
      <c r="LLQ364" s="1"/>
      <c r="LLR364" s="1"/>
      <c r="LLS364" s="1"/>
      <c r="LLT364" s="1"/>
      <c r="LLU364" s="1"/>
      <c r="LLV364" s="1"/>
      <c r="LLW364" s="1"/>
      <c r="LLX364" s="1"/>
      <c r="LLY364" s="1"/>
      <c r="LLZ364" s="1"/>
      <c r="LMA364" s="1"/>
      <c r="LMB364" s="1"/>
      <c r="LMC364" s="1"/>
      <c r="LMD364" s="1"/>
      <c r="LME364" s="1"/>
      <c r="LMF364" s="1"/>
      <c r="LMG364" s="1"/>
      <c r="LMH364" s="1"/>
      <c r="LMI364" s="1"/>
      <c r="LMJ364" s="1"/>
      <c r="LMK364" s="1"/>
      <c r="LML364" s="1"/>
      <c r="LMM364" s="1"/>
      <c r="LMN364" s="1"/>
      <c r="LMO364" s="1"/>
      <c r="LMP364" s="1"/>
      <c r="LMQ364" s="1"/>
      <c r="LMR364" s="1"/>
      <c r="LMS364" s="1"/>
      <c r="LMT364" s="1"/>
      <c r="LMU364" s="1"/>
      <c r="LMV364" s="1"/>
      <c r="LMW364" s="1"/>
      <c r="LMX364" s="1"/>
      <c r="LMY364" s="1"/>
      <c r="LMZ364" s="1"/>
      <c r="LNA364" s="1"/>
      <c r="LNB364" s="1"/>
      <c r="LNC364" s="1"/>
      <c r="LND364" s="1"/>
      <c r="LNE364" s="1"/>
      <c r="LNF364" s="1"/>
      <c r="LNG364" s="1"/>
      <c r="LNH364" s="1"/>
      <c r="LNI364" s="1"/>
      <c r="LNJ364" s="1"/>
      <c r="LNK364" s="1"/>
      <c r="LNL364" s="1"/>
      <c r="LNM364" s="1"/>
      <c r="LNN364" s="1"/>
      <c r="LNO364" s="1"/>
      <c r="LNP364" s="1"/>
      <c r="LNQ364" s="1"/>
      <c r="LNR364" s="1"/>
      <c r="LNS364" s="1"/>
      <c r="LNT364" s="1"/>
      <c r="LNU364" s="1"/>
      <c r="LNV364" s="1"/>
      <c r="LNW364" s="1"/>
      <c r="LNX364" s="1"/>
      <c r="LNY364" s="1"/>
      <c r="LNZ364" s="1"/>
      <c r="LOA364" s="1"/>
      <c r="LOB364" s="1"/>
      <c r="LOC364" s="1"/>
      <c r="LOD364" s="1"/>
      <c r="LOE364" s="1"/>
      <c r="LOF364" s="1"/>
      <c r="LOG364" s="1"/>
      <c r="LOH364" s="1"/>
      <c r="LOI364" s="1"/>
      <c r="LOJ364" s="1"/>
      <c r="LOK364" s="1"/>
      <c r="LOL364" s="1"/>
      <c r="LOM364" s="1"/>
      <c r="LON364" s="1"/>
      <c r="LOO364" s="1"/>
      <c r="LOP364" s="1"/>
      <c r="LOQ364" s="1"/>
      <c r="LOR364" s="1"/>
      <c r="LOS364" s="1"/>
      <c r="LOT364" s="1"/>
      <c r="LOU364" s="1"/>
      <c r="LOV364" s="1"/>
      <c r="LOW364" s="1"/>
      <c r="LOX364" s="1"/>
      <c r="LOY364" s="1"/>
      <c r="LOZ364" s="1"/>
      <c r="LPA364" s="1"/>
      <c r="LPB364" s="1"/>
      <c r="LPC364" s="1"/>
      <c r="LPD364" s="1"/>
      <c r="LPE364" s="1"/>
      <c r="LPF364" s="1"/>
      <c r="LPG364" s="1"/>
      <c r="LPH364" s="1"/>
      <c r="LPI364" s="1"/>
      <c r="LPJ364" s="1"/>
      <c r="LPK364" s="1"/>
      <c r="LPL364" s="1"/>
      <c r="LPM364" s="1"/>
      <c r="LPN364" s="1"/>
      <c r="LPO364" s="1"/>
      <c r="LPP364" s="1"/>
      <c r="LPQ364" s="1"/>
      <c r="LPR364" s="1"/>
      <c r="LPS364" s="1"/>
      <c r="LPT364" s="1"/>
      <c r="LPU364" s="1"/>
      <c r="LPV364" s="1"/>
      <c r="LPW364" s="1"/>
      <c r="LPX364" s="1"/>
      <c r="LPY364" s="1"/>
      <c r="LPZ364" s="1"/>
      <c r="LQA364" s="1"/>
      <c r="LQB364" s="1"/>
      <c r="LQC364" s="1"/>
      <c r="LQD364" s="1"/>
      <c r="LQE364" s="1"/>
      <c r="LQF364" s="1"/>
      <c r="LQG364" s="1"/>
      <c r="LQH364" s="1"/>
      <c r="LQI364" s="1"/>
      <c r="LQJ364" s="1"/>
      <c r="LQK364" s="1"/>
      <c r="LQL364" s="1"/>
      <c r="LQM364" s="1"/>
      <c r="LQN364" s="1"/>
      <c r="LQO364" s="1"/>
      <c r="LQP364" s="1"/>
      <c r="LQQ364" s="1"/>
      <c r="LQR364" s="1"/>
      <c r="LQS364" s="1"/>
      <c r="LQT364" s="1"/>
      <c r="LQU364" s="1"/>
      <c r="LQV364" s="1"/>
      <c r="LQW364" s="1"/>
      <c r="LQX364" s="1"/>
      <c r="LQY364" s="1"/>
      <c r="LQZ364" s="1"/>
      <c r="LRA364" s="1"/>
      <c r="LRB364" s="1"/>
      <c r="LRC364" s="1"/>
      <c r="LRD364" s="1"/>
      <c r="LRE364" s="1"/>
      <c r="LRF364" s="1"/>
      <c r="LRG364" s="1"/>
      <c r="LRH364" s="1"/>
      <c r="LRI364" s="1"/>
      <c r="LRJ364" s="1"/>
      <c r="LRK364" s="1"/>
      <c r="LRL364" s="1"/>
      <c r="LRM364" s="1"/>
      <c r="LRN364" s="1"/>
      <c r="LRO364" s="1"/>
      <c r="LRP364" s="1"/>
      <c r="LRQ364" s="1"/>
      <c r="LRR364" s="1"/>
      <c r="LRS364" s="1"/>
      <c r="LRT364" s="1"/>
      <c r="LRU364" s="1"/>
      <c r="LRV364" s="1"/>
      <c r="LRW364" s="1"/>
      <c r="LRX364" s="1"/>
      <c r="LRY364" s="1"/>
      <c r="LRZ364" s="1"/>
      <c r="LSA364" s="1"/>
      <c r="LSB364" s="1"/>
      <c r="LSC364" s="1"/>
      <c r="LSD364" s="1"/>
      <c r="LSE364" s="1"/>
      <c r="LSF364" s="1"/>
      <c r="LSG364" s="1"/>
      <c r="LSH364" s="1"/>
      <c r="LSI364" s="1"/>
      <c r="LSJ364" s="1"/>
      <c r="LSK364" s="1"/>
      <c r="LSL364" s="1"/>
      <c r="LSM364" s="1"/>
      <c r="LSN364" s="1"/>
      <c r="LSO364" s="1"/>
      <c r="LSP364" s="1"/>
      <c r="LSQ364" s="1"/>
      <c r="LSR364" s="1"/>
      <c r="LSS364" s="1"/>
      <c r="LST364" s="1"/>
      <c r="LSU364" s="1"/>
      <c r="LSV364" s="1"/>
      <c r="LSW364" s="1"/>
      <c r="LSX364" s="1"/>
      <c r="LSY364" s="1"/>
      <c r="LSZ364" s="1"/>
      <c r="LTA364" s="1"/>
      <c r="LTB364" s="1"/>
      <c r="LTC364" s="1"/>
      <c r="LTD364" s="1"/>
      <c r="LTE364" s="1"/>
      <c r="LTF364" s="1"/>
      <c r="LTG364" s="1"/>
      <c r="LTH364" s="1"/>
      <c r="LTI364" s="1"/>
      <c r="LTJ364" s="1"/>
      <c r="LTK364" s="1"/>
      <c r="LTL364" s="1"/>
      <c r="LTM364" s="1"/>
      <c r="LTN364" s="1"/>
      <c r="LTO364" s="1"/>
      <c r="LTP364" s="1"/>
      <c r="LTQ364" s="1"/>
      <c r="LTR364" s="1"/>
      <c r="LTS364" s="1"/>
      <c r="LTT364" s="1"/>
      <c r="LTU364" s="1"/>
      <c r="LTV364" s="1"/>
      <c r="LTW364" s="1"/>
      <c r="LTX364" s="1"/>
      <c r="LTY364" s="1"/>
      <c r="LTZ364" s="1"/>
      <c r="LUA364" s="1"/>
      <c r="LUB364" s="1"/>
      <c r="LUC364" s="1"/>
      <c r="LUD364" s="1"/>
      <c r="LUE364" s="1"/>
      <c r="LUF364" s="1"/>
      <c r="LUG364" s="1"/>
      <c r="LUH364" s="1"/>
      <c r="LUI364" s="1"/>
      <c r="LUJ364" s="1"/>
      <c r="LUK364" s="1"/>
      <c r="LUL364" s="1"/>
      <c r="LUM364" s="1"/>
      <c r="LUN364" s="1"/>
      <c r="LUO364" s="1"/>
      <c r="LUP364" s="1"/>
      <c r="LUQ364" s="1"/>
      <c r="LUR364" s="1"/>
      <c r="LUS364" s="1"/>
      <c r="LUT364" s="1"/>
      <c r="LUU364" s="1"/>
      <c r="LUV364" s="1"/>
      <c r="LUW364" s="1"/>
      <c r="LUX364" s="1"/>
      <c r="LUY364" s="1"/>
      <c r="LUZ364" s="1"/>
      <c r="LVA364" s="1"/>
      <c r="LVB364" s="1"/>
      <c r="LVC364" s="1"/>
      <c r="LVD364" s="1"/>
      <c r="LVE364" s="1"/>
      <c r="LVF364" s="1"/>
      <c r="LVG364" s="1"/>
      <c r="LVH364" s="1"/>
      <c r="LVI364" s="1"/>
      <c r="LVJ364" s="1"/>
      <c r="LVK364" s="1"/>
      <c r="LVL364" s="1"/>
      <c r="LVM364" s="1"/>
      <c r="LVN364" s="1"/>
      <c r="LVO364" s="1"/>
      <c r="LVP364" s="1"/>
      <c r="LVQ364" s="1"/>
      <c r="LVR364" s="1"/>
      <c r="LVS364" s="1"/>
      <c r="LVT364" s="1"/>
      <c r="LVU364" s="1"/>
      <c r="LVV364" s="1"/>
      <c r="LVW364" s="1"/>
      <c r="LVX364" s="1"/>
      <c r="LVY364" s="1"/>
      <c r="LVZ364" s="1"/>
      <c r="LWA364" s="1"/>
      <c r="LWB364" s="1"/>
      <c r="LWC364" s="1"/>
      <c r="LWD364" s="1"/>
      <c r="LWE364" s="1"/>
      <c r="LWF364" s="1"/>
      <c r="LWG364" s="1"/>
      <c r="LWH364" s="1"/>
      <c r="LWI364" s="1"/>
      <c r="LWJ364" s="1"/>
      <c r="LWK364" s="1"/>
      <c r="LWL364" s="1"/>
      <c r="LWM364" s="1"/>
      <c r="LWN364" s="1"/>
      <c r="LWO364" s="1"/>
      <c r="LWP364" s="1"/>
      <c r="LWQ364" s="1"/>
      <c r="LWR364" s="1"/>
      <c r="LWS364" s="1"/>
      <c r="LWT364" s="1"/>
      <c r="LWU364" s="1"/>
      <c r="LWV364" s="1"/>
      <c r="LWW364" s="1"/>
      <c r="LWX364" s="1"/>
      <c r="LWY364" s="1"/>
      <c r="LWZ364" s="1"/>
      <c r="LXA364" s="1"/>
      <c r="LXB364" s="1"/>
      <c r="LXC364" s="1"/>
      <c r="LXD364" s="1"/>
      <c r="LXE364" s="1"/>
      <c r="LXF364" s="1"/>
      <c r="LXG364" s="1"/>
      <c r="LXH364" s="1"/>
      <c r="LXI364" s="1"/>
      <c r="LXJ364" s="1"/>
      <c r="LXK364" s="1"/>
      <c r="LXL364" s="1"/>
      <c r="LXM364" s="1"/>
      <c r="LXN364" s="1"/>
      <c r="LXO364" s="1"/>
      <c r="LXP364" s="1"/>
      <c r="LXQ364" s="1"/>
      <c r="LXR364" s="1"/>
      <c r="LXS364" s="1"/>
      <c r="LXT364" s="1"/>
      <c r="LXU364" s="1"/>
      <c r="LXV364" s="1"/>
      <c r="LXW364" s="1"/>
      <c r="LXX364" s="1"/>
      <c r="LXY364" s="1"/>
      <c r="LXZ364" s="1"/>
      <c r="LYA364" s="1"/>
      <c r="LYB364" s="1"/>
      <c r="LYC364" s="1"/>
      <c r="LYD364" s="1"/>
      <c r="LYE364" s="1"/>
      <c r="LYF364" s="1"/>
      <c r="LYG364" s="1"/>
      <c r="LYH364" s="1"/>
      <c r="LYI364" s="1"/>
      <c r="LYJ364" s="1"/>
      <c r="LYK364" s="1"/>
      <c r="LYL364" s="1"/>
      <c r="LYM364" s="1"/>
      <c r="LYN364" s="1"/>
      <c r="LYO364" s="1"/>
      <c r="LYP364" s="1"/>
      <c r="LYQ364" s="1"/>
      <c r="LYR364" s="1"/>
      <c r="LYS364" s="1"/>
      <c r="LYT364" s="1"/>
      <c r="LYU364" s="1"/>
      <c r="LYV364" s="1"/>
      <c r="LYW364" s="1"/>
      <c r="LYX364" s="1"/>
      <c r="LYY364" s="1"/>
      <c r="LYZ364" s="1"/>
      <c r="LZA364" s="1"/>
      <c r="LZB364" s="1"/>
      <c r="LZC364" s="1"/>
      <c r="LZD364" s="1"/>
      <c r="LZE364" s="1"/>
      <c r="LZF364" s="1"/>
      <c r="LZG364" s="1"/>
      <c r="LZH364" s="1"/>
      <c r="LZI364" s="1"/>
      <c r="LZJ364" s="1"/>
      <c r="LZK364" s="1"/>
      <c r="LZL364" s="1"/>
      <c r="LZM364" s="1"/>
      <c r="LZN364" s="1"/>
      <c r="LZO364" s="1"/>
      <c r="LZP364" s="1"/>
      <c r="LZQ364" s="1"/>
      <c r="LZR364" s="1"/>
      <c r="LZS364" s="1"/>
      <c r="LZT364" s="1"/>
      <c r="LZU364" s="1"/>
      <c r="LZV364" s="1"/>
      <c r="LZW364" s="1"/>
      <c r="LZX364" s="1"/>
      <c r="LZY364" s="1"/>
      <c r="LZZ364" s="1"/>
      <c r="MAA364" s="1"/>
      <c r="MAB364" s="1"/>
      <c r="MAC364" s="1"/>
      <c r="MAD364" s="1"/>
      <c r="MAE364" s="1"/>
      <c r="MAF364" s="1"/>
      <c r="MAG364" s="1"/>
      <c r="MAH364" s="1"/>
      <c r="MAI364" s="1"/>
      <c r="MAJ364" s="1"/>
      <c r="MAK364" s="1"/>
      <c r="MAL364" s="1"/>
      <c r="MAM364" s="1"/>
      <c r="MAN364" s="1"/>
      <c r="MAO364" s="1"/>
      <c r="MAP364" s="1"/>
      <c r="MAQ364" s="1"/>
      <c r="MAR364" s="1"/>
      <c r="MAS364" s="1"/>
      <c r="MAT364" s="1"/>
      <c r="MAU364" s="1"/>
      <c r="MAV364" s="1"/>
      <c r="MAW364" s="1"/>
      <c r="MAX364" s="1"/>
      <c r="MAY364" s="1"/>
      <c r="MAZ364" s="1"/>
      <c r="MBA364" s="1"/>
      <c r="MBB364" s="1"/>
      <c r="MBC364" s="1"/>
      <c r="MBD364" s="1"/>
      <c r="MBE364" s="1"/>
      <c r="MBF364" s="1"/>
      <c r="MBG364" s="1"/>
      <c r="MBH364" s="1"/>
      <c r="MBI364" s="1"/>
      <c r="MBJ364" s="1"/>
      <c r="MBK364" s="1"/>
      <c r="MBL364" s="1"/>
      <c r="MBM364" s="1"/>
      <c r="MBN364" s="1"/>
      <c r="MBO364" s="1"/>
      <c r="MBP364" s="1"/>
      <c r="MBQ364" s="1"/>
      <c r="MBR364" s="1"/>
      <c r="MBS364" s="1"/>
      <c r="MBT364" s="1"/>
      <c r="MBU364" s="1"/>
      <c r="MBV364" s="1"/>
      <c r="MBW364" s="1"/>
      <c r="MBX364" s="1"/>
      <c r="MBY364" s="1"/>
      <c r="MBZ364" s="1"/>
      <c r="MCA364" s="1"/>
      <c r="MCB364" s="1"/>
      <c r="MCC364" s="1"/>
      <c r="MCD364" s="1"/>
      <c r="MCE364" s="1"/>
      <c r="MCF364" s="1"/>
      <c r="MCG364" s="1"/>
      <c r="MCH364" s="1"/>
      <c r="MCI364" s="1"/>
      <c r="MCJ364" s="1"/>
      <c r="MCK364" s="1"/>
      <c r="MCL364" s="1"/>
      <c r="MCM364" s="1"/>
      <c r="MCN364" s="1"/>
      <c r="MCO364" s="1"/>
      <c r="MCP364" s="1"/>
      <c r="MCQ364" s="1"/>
      <c r="MCR364" s="1"/>
      <c r="MCS364" s="1"/>
      <c r="MCT364" s="1"/>
      <c r="MCU364" s="1"/>
      <c r="MCV364" s="1"/>
      <c r="MCW364" s="1"/>
      <c r="MCX364" s="1"/>
      <c r="MCY364" s="1"/>
      <c r="MCZ364" s="1"/>
      <c r="MDA364" s="1"/>
      <c r="MDB364" s="1"/>
      <c r="MDC364" s="1"/>
      <c r="MDD364" s="1"/>
      <c r="MDE364" s="1"/>
      <c r="MDF364" s="1"/>
      <c r="MDG364" s="1"/>
      <c r="MDH364" s="1"/>
      <c r="MDI364" s="1"/>
      <c r="MDJ364" s="1"/>
      <c r="MDK364" s="1"/>
      <c r="MDL364" s="1"/>
      <c r="MDM364" s="1"/>
      <c r="MDN364" s="1"/>
      <c r="MDO364" s="1"/>
      <c r="MDP364" s="1"/>
      <c r="MDQ364" s="1"/>
      <c r="MDR364" s="1"/>
      <c r="MDS364" s="1"/>
      <c r="MDT364" s="1"/>
      <c r="MDU364" s="1"/>
      <c r="MDV364" s="1"/>
      <c r="MDW364" s="1"/>
      <c r="MDX364" s="1"/>
      <c r="MDY364" s="1"/>
      <c r="MDZ364" s="1"/>
      <c r="MEA364" s="1"/>
      <c r="MEB364" s="1"/>
      <c r="MEC364" s="1"/>
      <c r="MED364" s="1"/>
      <c r="MEE364" s="1"/>
      <c r="MEF364" s="1"/>
      <c r="MEG364" s="1"/>
      <c r="MEH364" s="1"/>
      <c r="MEI364" s="1"/>
      <c r="MEJ364" s="1"/>
      <c r="MEK364" s="1"/>
      <c r="MEL364" s="1"/>
      <c r="MEM364" s="1"/>
      <c r="MEN364" s="1"/>
      <c r="MEO364" s="1"/>
      <c r="MEP364" s="1"/>
      <c r="MEQ364" s="1"/>
      <c r="MER364" s="1"/>
      <c r="MES364" s="1"/>
      <c r="MET364" s="1"/>
      <c r="MEU364" s="1"/>
      <c r="MEV364" s="1"/>
      <c r="MEW364" s="1"/>
      <c r="MEX364" s="1"/>
      <c r="MEY364" s="1"/>
      <c r="MEZ364" s="1"/>
      <c r="MFA364" s="1"/>
      <c r="MFB364" s="1"/>
      <c r="MFC364" s="1"/>
      <c r="MFD364" s="1"/>
      <c r="MFE364" s="1"/>
      <c r="MFF364" s="1"/>
      <c r="MFG364" s="1"/>
      <c r="MFH364" s="1"/>
      <c r="MFI364" s="1"/>
      <c r="MFJ364" s="1"/>
      <c r="MFK364" s="1"/>
      <c r="MFL364" s="1"/>
      <c r="MFM364" s="1"/>
      <c r="MFN364" s="1"/>
      <c r="MFO364" s="1"/>
      <c r="MFP364" s="1"/>
      <c r="MFQ364" s="1"/>
      <c r="MFR364" s="1"/>
      <c r="MFS364" s="1"/>
      <c r="MFT364" s="1"/>
      <c r="MFU364" s="1"/>
      <c r="MFV364" s="1"/>
      <c r="MFW364" s="1"/>
      <c r="MFX364" s="1"/>
      <c r="MFY364" s="1"/>
      <c r="MFZ364" s="1"/>
      <c r="MGA364" s="1"/>
      <c r="MGB364" s="1"/>
      <c r="MGC364" s="1"/>
      <c r="MGD364" s="1"/>
      <c r="MGE364" s="1"/>
      <c r="MGF364" s="1"/>
      <c r="MGG364" s="1"/>
      <c r="MGH364" s="1"/>
      <c r="MGI364" s="1"/>
      <c r="MGJ364" s="1"/>
      <c r="MGK364" s="1"/>
      <c r="MGL364" s="1"/>
      <c r="MGM364" s="1"/>
      <c r="MGN364" s="1"/>
      <c r="MGO364" s="1"/>
      <c r="MGP364" s="1"/>
      <c r="MGQ364" s="1"/>
      <c r="MGR364" s="1"/>
      <c r="MGS364" s="1"/>
      <c r="MGT364" s="1"/>
      <c r="MGU364" s="1"/>
      <c r="MGV364" s="1"/>
      <c r="MGW364" s="1"/>
      <c r="MGX364" s="1"/>
      <c r="MGY364" s="1"/>
      <c r="MGZ364" s="1"/>
      <c r="MHA364" s="1"/>
      <c r="MHB364" s="1"/>
      <c r="MHC364" s="1"/>
      <c r="MHD364" s="1"/>
      <c r="MHE364" s="1"/>
      <c r="MHF364" s="1"/>
      <c r="MHG364" s="1"/>
      <c r="MHH364" s="1"/>
      <c r="MHI364" s="1"/>
      <c r="MHJ364" s="1"/>
      <c r="MHK364" s="1"/>
      <c r="MHL364" s="1"/>
      <c r="MHM364" s="1"/>
      <c r="MHN364" s="1"/>
      <c r="MHO364" s="1"/>
      <c r="MHP364" s="1"/>
      <c r="MHQ364" s="1"/>
      <c r="MHR364" s="1"/>
      <c r="MHS364" s="1"/>
      <c r="MHT364" s="1"/>
      <c r="MHU364" s="1"/>
      <c r="MHV364" s="1"/>
      <c r="MHW364" s="1"/>
      <c r="MHX364" s="1"/>
      <c r="MHY364" s="1"/>
      <c r="MHZ364" s="1"/>
      <c r="MIA364" s="1"/>
      <c r="MIB364" s="1"/>
      <c r="MIC364" s="1"/>
      <c r="MID364" s="1"/>
      <c r="MIE364" s="1"/>
      <c r="MIF364" s="1"/>
      <c r="MIG364" s="1"/>
      <c r="MIH364" s="1"/>
      <c r="MII364" s="1"/>
      <c r="MIJ364" s="1"/>
      <c r="MIK364" s="1"/>
      <c r="MIL364" s="1"/>
      <c r="MIM364" s="1"/>
      <c r="MIN364" s="1"/>
      <c r="MIO364" s="1"/>
      <c r="MIP364" s="1"/>
      <c r="MIQ364" s="1"/>
      <c r="MIR364" s="1"/>
      <c r="MIS364" s="1"/>
      <c r="MIT364" s="1"/>
      <c r="MIU364" s="1"/>
      <c r="MIV364" s="1"/>
      <c r="MIW364" s="1"/>
      <c r="MIX364" s="1"/>
      <c r="MIY364" s="1"/>
      <c r="MIZ364" s="1"/>
      <c r="MJA364" s="1"/>
      <c r="MJB364" s="1"/>
      <c r="MJC364" s="1"/>
      <c r="MJD364" s="1"/>
      <c r="MJE364" s="1"/>
      <c r="MJF364" s="1"/>
      <c r="MJG364" s="1"/>
      <c r="MJH364" s="1"/>
      <c r="MJI364" s="1"/>
      <c r="MJJ364" s="1"/>
      <c r="MJK364" s="1"/>
      <c r="MJL364" s="1"/>
      <c r="MJM364" s="1"/>
      <c r="MJN364" s="1"/>
      <c r="MJO364" s="1"/>
      <c r="MJP364" s="1"/>
      <c r="MJQ364" s="1"/>
      <c r="MJR364" s="1"/>
      <c r="MJS364" s="1"/>
      <c r="MJT364" s="1"/>
      <c r="MJU364" s="1"/>
      <c r="MJV364" s="1"/>
      <c r="MJW364" s="1"/>
      <c r="MJX364" s="1"/>
      <c r="MJY364" s="1"/>
      <c r="MJZ364" s="1"/>
      <c r="MKA364" s="1"/>
      <c r="MKB364" s="1"/>
      <c r="MKC364" s="1"/>
      <c r="MKD364" s="1"/>
      <c r="MKE364" s="1"/>
      <c r="MKF364" s="1"/>
      <c r="MKG364" s="1"/>
      <c r="MKH364" s="1"/>
      <c r="MKI364" s="1"/>
      <c r="MKJ364" s="1"/>
      <c r="MKK364" s="1"/>
      <c r="MKL364" s="1"/>
      <c r="MKM364" s="1"/>
      <c r="MKN364" s="1"/>
      <c r="MKO364" s="1"/>
      <c r="MKP364" s="1"/>
      <c r="MKQ364" s="1"/>
      <c r="MKR364" s="1"/>
      <c r="MKS364" s="1"/>
      <c r="MKT364" s="1"/>
      <c r="MKU364" s="1"/>
      <c r="MKV364" s="1"/>
      <c r="MKW364" s="1"/>
      <c r="MKX364" s="1"/>
      <c r="MKY364" s="1"/>
      <c r="MKZ364" s="1"/>
      <c r="MLA364" s="1"/>
      <c r="MLB364" s="1"/>
      <c r="MLC364" s="1"/>
      <c r="MLD364" s="1"/>
      <c r="MLE364" s="1"/>
      <c r="MLF364" s="1"/>
      <c r="MLG364" s="1"/>
      <c r="MLH364" s="1"/>
      <c r="MLI364" s="1"/>
      <c r="MLJ364" s="1"/>
      <c r="MLK364" s="1"/>
      <c r="MLL364" s="1"/>
      <c r="MLM364" s="1"/>
      <c r="MLN364" s="1"/>
      <c r="MLO364" s="1"/>
      <c r="MLP364" s="1"/>
      <c r="MLQ364" s="1"/>
      <c r="MLR364" s="1"/>
      <c r="MLS364" s="1"/>
      <c r="MLT364" s="1"/>
      <c r="MLU364" s="1"/>
      <c r="MLV364" s="1"/>
      <c r="MLW364" s="1"/>
      <c r="MLX364" s="1"/>
      <c r="MLY364" s="1"/>
      <c r="MLZ364" s="1"/>
      <c r="MMA364" s="1"/>
      <c r="MMB364" s="1"/>
      <c r="MMC364" s="1"/>
      <c r="MMD364" s="1"/>
      <c r="MME364" s="1"/>
      <c r="MMF364" s="1"/>
      <c r="MMG364" s="1"/>
      <c r="MMH364" s="1"/>
      <c r="MMI364" s="1"/>
      <c r="MMJ364" s="1"/>
      <c r="MMK364" s="1"/>
      <c r="MML364" s="1"/>
      <c r="MMM364" s="1"/>
      <c r="MMN364" s="1"/>
      <c r="MMO364" s="1"/>
      <c r="MMP364" s="1"/>
      <c r="MMQ364" s="1"/>
      <c r="MMR364" s="1"/>
      <c r="MMS364" s="1"/>
      <c r="MMT364" s="1"/>
      <c r="MMU364" s="1"/>
      <c r="MMV364" s="1"/>
      <c r="MMW364" s="1"/>
      <c r="MMX364" s="1"/>
      <c r="MMY364" s="1"/>
      <c r="MMZ364" s="1"/>
      <c r="MNA364" s="1"/>
      <c r="MNB364" s="1"/>
      <c r="MNC364" s="1"/>
      <c r="MND364" s="1"/>
      <c r="MNE364" s="1"/>
      <c r="MNF364" s="1"/>
      <c r="MNG364" s="1"/>
      <c r="MNH364" s="1"/>
      <c r="MNI364" s="1"/>
      <c r="MNJ364" s="1"/>
      <c r="MNK364" s="1"/>
      <c r="MNL364" s="1"/>
      <c r="MNM364" s="1"/>
      <c r="MNN364" s="1"/>
      <c r="MNO364" s="1"/>
      <c r="MNP364" s="1"/>
      <c r="MNQ364" s="1"/>
      <c r="MNR364" s="1"/>
      <c r="MNS364" s="1"/>
      <c r="MNT364" s="1"/>
      <c r="MNU364" s="1"/>
      <c r="MNV364" s="1"/>
      <c r="MNW364" s="1"/>
      <c r="MNX364" s="1"/>
      <c r="MNY364" s="1"/>
      <c r="MNZ364" s="1"/>
      <c r="MOA364" s="1"/>
      <c r="MOB364" s="1"/>
      <c r="MOC364" s="1"/>
      <c r="MOD364" s="1"/>
      <c r="MOE364" s="1"/>
      <c r="MOF364" s="1"/>
      <c r="MOG364" s="1"/>
      <c r="MOH364" s="1"/>
      <c r="MOI364" s="1"/>
      <c r="MOJ364" s="1"/>
      <c r="MOK364" s="1"/>
      <c r="MOL364" s="1"/>
      <c r="MOM364" s="1"/>
      <c r="MON364" s="1"/>
      <c r="MOO364" s="1"/>
      <c r="MOP364" s="1"/>
      <c r="MOQ364" s="1"/>
      <c r="MOR364" s="1"/>
      <c r="MOS364" s="1"/>
      <c r="MOT364" s="1"/>
      <c r="MOU364" s="1"/>
      <c r="MOV364" s="1"/>
      <c r="MOW364" s="1"/>
      <c r="MOX364" s="1"/>
      <c r="MOY364" s="1"/>
      <c r="MOZ364" s="1"/>
      <c r="MPA364" s="1"/>
      <c r="MPB364" s="1"/>
      <c r="MPC364" s="1"/>
      <c r="MPD364" s="1"/>
      <c r="MPE364" s="1"/>
      <c r="MPF364" s="1"/>
      <c r="MPG364" s="1"/>
      <c r="MPH364" s="1"/>
      <c r="MPI364" s="1"/>
      <c r="MPJ364" s="1"/>
      <c r="MPK364" s="1"/>
      <c r="MPL364" s="1"/>
      <c r="MPM364" s="1"/>
      <c r="MPN364" s="1"/>
      <c r="MPO364" s="1"/>
      <c r="MPP364" s="1"/>
      <c r="MPQ364" s="1"/>
      <c r="MPR364" s="1"/>
      <c r="MPS364" s="1"/>
      <c r="MPT364" s="1"/>
      <c r="MPU364" s="1"/>
      <c r="MPV364" s="1"/>
      <c r="MPW364" s="1"/>
      <c r="MPX364" s="1"/>
      <c r="MPY364" s="1"/>
      <c r="MPZ364" s="1"/>
      <c r="MQA364" s="1"/>
      <c r="MQB364" s="1"/>
      <c r="MQC364" s="1"/>
      <c r="MQD364" s="1"/>
      <c r="MQE364" s="1"/>
      <c r="MQF364" s="1"/>
      <c r="MQG364" s="1"/>
      <c r="MQH364" s="1"/>
      <c r="MQI364" s="1"/>
      <c r="MQJ364" s="1"/>
      <c r="MQK364" s="1"/>
      <c r="MQL364" s="1"/>
      <c r="MQM364" s="1"/>
      <c r="MQN364" s="1"/>
      <c r="MQO364" s="1"/>
      <c r="MQP364" s="1"/>
      <c r="MQQ364" s="1"/>
      <c r="MQR364" s="1"/>
      <c r="MQS364" s="1"/>
      <c r="MQT364" s="1"/>
      <c r="MQU364" s="1"/>
      <c r="MQV364" s="1"/>
      <c r="MQW364" s="1"/>
      <c r="MQX364" s="1"/>
      <c r="MQY364" s="1"/>
      <c r="MQZ364" s="1"/>
      <c r="MRA364" s="1"/>
      <c r="MRB364" s="1"/>
      <c r="MRC364" s="1"/>
      <c r="MRD364" s="1"/>
      <c r="MRE364" s="1"/>
      <c r="MRF364" s="1"/>
      <c r="MRG364" s="1"/>
      <c r="MRH364" s="1"/>
      <c r="MRI364" s="1"/>
      <c r="MRJ364" s="1"/>
      <c r="MRK364" s="1"/>
      <c r="MRL364" s="1"/>
      <c r="MRM364" s="1"/>
      <c r="MRN364" s="1"/>
      <c r="MRO364" s="1"/>
      <c r="MRP364" s="1"/>
      <c r="MRQ364" s="1"/>
      <c r="MRR364" s="1"/>
      <c r="MRS364" s="1"/>
      <c r="MRT364" s="1"/>
      <c r="MRU364" s="1"/>
      <c r="MRV364" s="1"/>
      <c r="MRW364" s="1"/>
      <c r="MRX364" s="1"/>
      <c r="MRY364" s="1"/>
      <c r="MRZ364" s="1"/>
      <c r="MSA364" s="1"/>
      <c r="MSB364" s="1"/>
      <c r="MSC364" s="1"/>
      <c r="MSD364" s="1"/>
      <c r="MSE364" s="1"/>
      <c r="MSF364" s="1"/>
      <c r="MSG364" s="1"/>
      <c r="MSH364" s="1"/>
      <c r="MSI364" s="1"/>
      <c r="MSJ364" s="1"/>
      <c r="MSK364" s="1"/>
      <c r="MSL364" s="1"/>
      <c r="MSM364" s="1"/>
      <c r="MSN364" s="1"/>
      <c r="MSO364" s="1"/>
      <c r="MSP364" s="1"/>
      <c r="MSQ364" s="1"/>
      <c r="MSR364" s="1"/>
      <c r="MSS364" s="1"/>
      <c r="MST364" s="1"/>
      <c r="MSU364" s="1"/>
      <c r="MSV364" s="1"/>
      <c r="MSW364" s="1"/>
      <c r="MSX364" s="1"/>
      <c r="MSY364" s="1"/>
      <c r="MSZ364" s="1"/>
      <c r="MTA364" s="1"/>
      <c r="MTB364" s="1"/>
      <c r="MTC364" s="1"/>
      <c r="MTD364" s="1"/>
      <c r="MTE364" s="1"/>
      <c r="MTF364" s="1"/>
      <c r="MTG364" s="1"/>
      <c r="MTH364" s="1"/>
      <c r="MTI364" s="1"/>
      <c r="MTJ364" s="1"/>
      <c r="MTK364" s="1"/>
      <c r="MTL364" s="1"/>
      <c r="MTM364" s="1"/>
      <c r="MTN364" s="1"/>
      <c r="MTO364" s="1"/>
      <c r="MTP364" s="1"/>
      <c r="MTQ364" s="1"/>
      <c r="MTR364" s="1"/>
      <c r="MTS364" s="1"/>
      <c r="MTT364" s="1"/>
      <c r="MTU364" s="1"/>
      <c r="MTV364" s="1"/>
      <c r="MTW364" s="1"/>
      <c r="MTX364" s="1"/>
      <c r="MTY364" s="1"/>
      <c r="MTZ364" s="1"/>
      <c r="MUA364" s="1"/>
      <c r="MUB364" s="1"/>
      <c r="MUC364" s="1"/>
      <c r="MUD364" s="1"/>
      <c r="MUE364" s="1"/>
      <c r="MUF364" s="1"/>
      <c r="MUG364" s="1"/>
      <c r="MUH364" s="1"/>
      <c r="MUI364" s="1"/>
      <c r="MUJ364" s="1"/>
      <c r="MUK364" s="1"/>
      <c r="MUL364" s="1"/>
      <c r="MUM364" s="1"/>
      <c r="MUN364" s="1"/>
      <c r="MUO364" s="1"/>
      <c r="MUP364" s="1"/>
      <c r="MUQ364" s="1"/>
      <c r="MUR364" s="1"/>
      <c r="MUS364" s="1"/>
      <c r="MUT364" s="1"/>
      <c r="MUU364" s="1"/>
      <c r="MUV364" s="1"/>
      <c r="MUW364" s="1"/>
      <c r="MUX364" s="1"/>
      <c r="MUY364" s="1"/>
      <c r="MUZ364" s="1"/>
      <c r="MVA364" s="1"/>
      <c r="MVB364" s="1"/>
      <c r="MVC364" s="1"/>
      <c r="MVD364" s="1"/>
      <c r="MVE364" s="1"/>
      <c r="MVF364" s="1"/>
      <c r="MVG364" s="1"/>
      <c r="MVH364" s="1"/>
      <c r="MVI364" s="1"/>
      <c r="MVJ364" s="1"/>
      <c r="MVK364" s="1"/>
      <c r="MVL364" s="1"/>
      <c r="MVM364" s="1"/>
      <c r="MVN364" s="1"/>
      <c r="MVO364" s="1"/>
      <c r="MVP364" s="1"/>
      <c r="MVQ364" s="1"/>
      <c r="MVR364" s="1"/>
      <c r="MVS364" s="1"/>
      <c r="MVT364" s="1"/>
      <c r="MVU364" s="1"/>
      <c r="MVV364" s="1"/>
      <c r="MVW364" s="1"/>
      <c r="MVX364" s="1"/>
      <c r="MVY364" s="1"/>
      <c r="MVZ364" s="1"/>
      <c r="MWA364" s="1"/>
      <c r="MWB364" s="1"/>
      <c r="MWC364" s="1"/>
      <c r="MWD364" s="1"/>
      <c r="MWE364" s="1"/>
      <c r="MWF364" s="1"/>
      <c r="MWG364" s="1"/>
      <c r="MWH364" s="1"/>
      <c r="MWI364" s="1"/>
      <c r="MWJ364" s="1"/>
      <c r="MWK364" s="1"/>
      <c r="MWL364" s="1"/>
      <c r="MWM364" s="1"/>
      <c r="MWN364" s="1"/>
      <c r="MWO364" s="1"/>
      <c r="MWP364" s="1"/>
      <c r="MWQ364" s="1"/>
      <c r="MWR364" s="1"/>
      <c r="MWS364" s="1"/>
      <c r="MWT364" s="1"/>
      <c r="MWU364" s="1"/>
      <c r="MWV364" s="1"/>
      <c r="MWW364" s="1"/>
      <c r="MWX364" s="1"/>
      <c r="MWY364" s="1"/>
      <c r="MWZ364" s="1"/>
      <c r="MXA364" s="1"/>
      <c r="MXB364" s="1"/>
      <c r="MXC364" s="1"/>
      <c r="MXD364" s="1"/>
      <c r="MXE364" s="1"/>
      <c r="MXF364" s="1"/>
      <c r="MXG364" s="1"/>
      <c r="MXH364" s="1"/>
      <c r="MXI364" s="1"/>
      <c r="MXJ364" s="1"/>
      <c r="MXK364" s="1"/>
      <c r="MXL364" s="1"/>
      <c r="MXM364" s="1"/>
      <c r="MXN364" s="1"/>
      <c r="MXO364" s="1"/>
      <c r="MXP364" s="1"/>
      <c r="MXQ364" s="1"/>
      <c r="MXR364" s="1"/>
      <c r="MXS364" s="1"/>
      <c r="MXT364" s="1"/>
      <c r="MXU364" s="1"/>
      <c r="MXV364" s="1"/>
      <c r="MXW364" s="1"/>
      <c r="MXX364" s="1"/>
      <c r="MXY364" s="1"/>
      <c r="MXZ364" s="1"/>
      <c r="MYA364" s="1"/>
      <c r="MYB364" s="1"/>
      <c r="MYC364" s="1"/>
      <c r="MYD364" s="1"/>
      <c r="MYE364" s="1"/>
      <c r="MYF364" s="1"/>
      <c r="MYG364" s="1"/>
      <c r="MYH364" s="1"/>
      <c r="MYI364" s="1"/>
      <c r="MYJ364" s="1"/>
      <c r="MYK364" s="1"/>
      <c r="MYL364" s="1"/>
      <c r="MYM364" s="1"/>
      <c r="MYN364" s="1"/>
      <c r="MYO364" s="1"/>
      <c r="MYP364" s="1"/>
      <c r="MYQ364" s="1"/>
      <c r="MYR364" s="1"/>
      <c r="MYS364" s="1"/>
      <c r="MYT364" s="1"/>
      <c r="MYU364" s="1"/>
      <c r="MYV364" s="1"/>
      <c r="MYW364" s="1"/>
      <c r="MYX364" s="1"/>
      <c r="MYY364" s="1"/>
      <c r="MYZ364" s="1"/>
      <c r="MZA364" s="1"/>
      <c r="MZB364" s="1"/>
      <c r="MZC364" s="1"/>
      <c r="MZD364" s="1"/>
      <c r="MZE364" s="1"/>
      <c r="MZF364" s="1"/>
      <c r="MZG364" s="1"/>
      <c r="MZH364" s="1"/>
      <c r="MZI364" s="1"/>
      <c r="MZJ364" s="1"/>
      <c r="MZK364" s="1"/>
      <c r="MZL364" s="1"/>
      <c r="MZM364" s="1"/>
      <c r="MZN364" s="1"/>
      <c r="MZO364" s="1"/>
      <c r="MZP364" s="1"/>
      <c r="MZQ364" s="1"/>
      <c r="MZR364" s="1"/>
      <c r="MZS364" s="1"/>
      <c r="MZT364" s="1"/>
      <c r="MZU364" s="1"/>
      <c r="MZV364" s="1"/>
      <c r="MZW364" s="1"/>
      <c r="MZX364" s="1"/>
      <c r="MZY364" s="1"/>
      <c r="MZZ364" s="1"/>
      <c r="NAA364" s="1"/>
      <c r="NAB364" s="1"/>
      <c r="NAC364" s="1"/>
      <c r="NAD364" s="1"/>
      <c r="NAE364" s="1"/>
      <c r="NAF364" s="1"/>
      <c r="NAG364" s="1"/>
      <c r="NAH364" s="1"/>
      <c r="NAI364" s="1"/>
      <c r="NAJ364" s="1"/>
      <c r="NAK364" s="1"/>
      <c r="NAL364" s="1"/>
      <c r="NAM364" s="1"/>
      <c r="NAN364" s="1"/>
      <c r="NAO364" s="1"/>
      <c r="NAP364" s="1"/>
      <c r="NAQ364" s="1"/>
      <c r="NAR364" s="1"/>
      <c r="NAS364" s="1"/>
      <c r="NAT364" s="1"/>
      <c r="NAU364" s="1"/>
      <c r="NAV364" s="1"/>
      <c r="NAW364" s="1"/>
      <c r="NAX364" s="1"/>
      <c r="NAY364" s="1"/>
      <c r="NAZ364" s="1"/>
      <c r="NBA364" s="1"/>
      <c r="NBB364" s="1"/>
      <c r="NBC364" s="1"/>
      <c r="NBD364" s="1"/>
      <c r="NBE364" s="1"/>
      <c r="NBF364" s="1"/>
      <c r="NBG364" s="1"/>
      <c r="NBH364" s="1"/>
      <c r="NBI364" s="1"/>
      <c r="NBJ364" s="1"/>
      <c r="NBK364" s="1"/>
      <c r="NBL364" s="1"/>
      <c r="NBM364" s="1"/>
      <c r="NBN364" s="1"/>
      <c r="NBO364" s="1"/>
      <c r="NBP364" s="1"/>
      <c r="NBQ364" s="1"/>
      <c r="NBR364" s="1"/>
      <c r="NBS364" s="1"/>
      <c r="NBT364" s="1"/>
      <c r="NBU364" s="1"/>
      <c r="NBV364" s="1"/>
      <c r="NBW364" s="1"/>
      <c r="NBX364" s="1"/>
      <c r="NBY364" s="1"/>
      <c r="NBZ364" s="1"/>
      <c r="NCA364" s="1"/>
      <c r="NCB364" s="1"/>
      <c r="NCC364" s="1"/>
      <c r="NCD364" s="1"/>
      <c r="NCE364" s="1"/>
      <c r="NCF364" s="1"/>
      <c r="NCG364" s="1"/>
      <c r="NCH364" s="1"/>
      <c r="NCI364" s="1"/>
      <c r="NCJ364" s="1"/>
      <c r="NCK364" s="1"/>
      <c r="NCL364" s="1"/>
      <c r="NCM364" s="1"/>
      <c r="NCN364" s="1"/>
      <c r="NCO364" s="1"/>
      <c r="NCP364" s="1"/>
      <c r="NCQ364" s="1"/>
      <c r="NCR364" s="1"/>
      <c r="NCS364" s="1"/>
      <c r="NCT364" s="1"/>
      <c r="NCU364" s="1"/>
      <c r="NCV364" s="1"/>
      <c r="NCW364" s="1"/>
      <c r="NCX364" s="1"/>
      <c r="NCY364" s="1"/>
      <c r="NCZ364" s="1"/>
      <c r="NDA364" s="1"/>
      <c r="NDB364" s="1"/>
      <c r="NDC364" s="1"/>
      <c r="NDD364" s="1"/>
      <c r="NDE364" s="1"/>
      <c r="NDF364" s="1"/>
      <c r="NDG364" s="1"/>
      <c r="NDH364" s="1"/>
      <c r="NDI364" s="1"/>
      <c r="NDJ364" s="1"/>
      <c r="NDK364" s="1"/>
      <c r="NDL364" s="1"/>
      <c r="NDM364" s="1"/>
      <c r="NDN364" s="1"/>
      <c r="NDO364" s="1"/>
      <c r="NDP364" s="1"/>
      <c r="NDQ364" s="1"/>
      <c r="NDR364" s="1"/>
      <c r="NDS364" s="1"/>
      <c r="NDT364" s="1"/>
      <c r="NDU364" s="1"/>
      <c r="NDV364" s="1"/>
      <c r="NDW364" s="1"/>
      <c r="NDX364" s="1"/>
      <c r="NDY364" s="1"/>
      <c r="NDZ364" s="1"/>
      <c r="NEA364" s="1"/>
      <c r="NEB364" s="1"/>
      <c r="NEC364" s="1"/>
      <c r="NED364" s="1"/>
      <c r="NEE364" s="1"/>
      <c r="NEF364" s="1"/>
      <c r="NEG364" s="1"/>
      <c r="NEH364" s="1"/>
      <c r="NEI364" s="1"/>
      <c r="NEJ364" s="1"/>
      <c r="NEK364" s="1"/>
      <c r="NEL364" s="1"/>
      <c r="NEM364" s="1"/>
      <c r="NEN364" s="1"/>
      <c r="NEO364" s="1"/>
      <c r="NEP364" s="1"/>
      <c r="NEQ364" s="1"/>
      <c r="NER364" s="1"/>
      <c r="NES364" s="1"/>
      <c r="NET364" s="1"/>
      <c r="NEU364" s="1"/>
      <c r="NEV364" s="1"/>
      <c r="NEW364" s="1"/>
      <c r="NEX364" s="1"/>
      <c r="NEY364" s="1"/>
      <c r="NEZ364" s="1"/>
      <c r="NFA364" s="1"/>
      <c r="NFB364" s="1"/>
      <c r="NFC364" s="1"/>
      <c r="NFD364" s="1"/>
      <c r="NFE364" s="1"/>
      <c r="NFF364" s="1"/>
      <c r="NFG364" s="1"/>
      <c r="NFH364" s="1"/>
      <c r="NFI364" s="1"/>
      <c r="NFJ364" s="1"/>
      <c r="NFK364" s="1"/>
      <c r="NFL364" s="1"/>
      <c r="NFM364" s="1"/>
      <c r="NFN364" s="1"/>
      <c r="NFO364" s="1"/>
      <c r="NFP364" s="1"/>
      <c r="NFQ364" s="1"/>
      <c r="NFR364" s="1"/>
      <c r="NFS364" s="1"/>
      <c r="NFT364" s="1"/>
      <c r="NFU364" s="1"/>
      <c r="NFV364" s="1"/>
      <c r="NFW364" s="1"/>
      <c r="NFX364" s="1"/>
      <c r="NFY364" s="1"/>
      <c r="NFZ364" s="1"/>
      <c r="NGA364" s="1"/>
      <c r="NGB364" s="1"/>
      <c r="NGC364" s="1"/>
      <c r="NGD364" s="1"/>
      <c r="NGE364" s="1"/>
      <c r="NGF364" s="1"/>
      <c r="NGG364" s="1"/>
      <c r="NGH364" s="1"/>
      <c r="NGI364" s="1"/>
      <c r="NGJ364" s="1"/>
      <c r="NGK364" s="1"/>
      <c r="NGL364" s="1"/>
      <c r="NGM364" s="1"/>
      <c r="NGN364" s="1"/>
      <c r="NGO364" s="1"/>
      <c r="NGP364" s="1"/>
      <c r="NGQ364" s="1"/>
      <c r="NGR364" s="1"/>
      <c r="NGS364" s="1"/>
      <c r="NGT364" s="1"/>
      <c r="NGU364" s="1"/>
      <c r="NGV364" s="1"/>
      <c r="NGW364" s="1"/>
      <c r="NGX364" s="1"/>
      <c r="NGY364" s="1"/>
      <c r="NGZ364" s="1"/>
      <c r="NHA364" s="1"/>
      <c r="NHB364" s="1"/>
      <c r="NHC364" s="1"/>
      <c r="NHD364" s="1"/>
      <c r="NHE364" s="1"/>
      <c r="NHF364" s="1"/>
      <c r="NHG364" s="1"/>
      <c r="NHH364" s="1"/>
      <c r="NHI364" s="1"/>
      <c r="NHJ364" s="1"/>
      <c r="NHK364" s="1"/>
      <c r="NHL364" s="1"/>
      <c r="NHM364" s="1"/>
      <c r="NHN364" s="1"/>
      <c r="NHO364" s="1"/>
      <c r="NHP364" s="1"/>
      <c r="NHQ364" s="1"/>
      <c r="NHR364" s="1"/>
      <c r="NHS364" s="1"/>
      <c r="NHT364" s="1"/>
      <c r="NHU364" s="1"/>
      <c r="NHV364" s="1"/>
      <c r="NHW364" s="1"/>
      <c r="NHX364" s="1"/>
      <c r="NHY364" s="1"/>
      <c r="NHZ364" s="1"/>
      <c r="NIA364" s="1"/>
      <c r="NIB364" s="1"/>
      <c r="NIC364" s="1"/>
      <c r="NID364" s="1"/>
      <c r="NIE364" s="1"/>
      <c r="NIF364" s="1"/>
      <c r="NIG364" s="1"/>
      <c r="NIH364" s="1"/>
      <c r="NII364" s="1"/>
      <c r="NIJ364" s="1"/>
      <c r="NIK364" s="1"/>
      <c r="NIL364" s="1"/>
      <c r="NIM364" s="1"/>
      <c r="NIN364" s="1"/>
      <c r="NIO364" s="1"/>
      <c r="NIP364" s="1"/>
      <c r="NIQ364" s="1"/>
      <c r="NIR364" s="1"/>
      <c r="NIS364" s="1"/>
      <c r="NIT364" s="1"/>
      <c r="NIU364" s="1"/>
      <c r="NIV364" s="1"/>
      <c r="NIW364" s="1"/>
      <c r="NIX364" s="1"/>
      <c r="NIY364" s="1"/>
      <c r="NIZ364" s="1"/>
      <c r="NJA364" s="1"/>
      <c r="NJB364" s="1"/>
      <c r="NJC364" s="1"/>
      <c r="NJD364" s="1"/>
      <c r="NJE364" s="1"/>
      <c r="NJF364" s="1"/>
      <c r="NJG364" s="1"/>
      <c r="NJH364" s="1"/>
      <c r="NJI364" s="1"/>
      <c r="NJJ364" s="1"/>
      <c r="NJK364" s="1"/>
      <c r="NJL364" s="1"/>
      <c r="NJM364" s="1"/>
      <c r="NJN364" s="1"/>
      <c r="NJO364" s="1"/>
      <c r="NJP364" s="1"/>
      <c r="NJQ364" s="1"/>
      <c r="NJR364" s="1"/>
      <c r="NJS364" s="1"/>
      <c r="NJT364" s="1"/>
      <c r="NJU364" s="1"/>
      <c r="NJV364" s="1"/>
      <c r="NJW364" s="1"/>
      <c r="NJX364" s="1"/>
      <c r="NJY364" s="1"/>
      <c r="NJZ364" s="1"/>
      <c r="NKA364" s="1"/>
      <c r="NKB364" s="1"/>
      <c r="NKC364" s="1"/>
      <c r="NKD364" s="1"/>
      <c r="NKE364" s="1"/>
      <c r="NKF364" s="1"/>
      <c r="NKG364" s="1"/>
      <c r="NKH364" s="1"/>
      <c r="NKI364" s="1"/>
      <c r="NKJ364" s="1"/>
      <c r="NKK364" s="1"/>
      <c r="NKL364" s="1"/>
      <c r="NKM364" s="1"/>
      <c r="NKN364" s="1"/>
      <c r="NKO364" s="1"/>
      <c r="NKP364" s="1"/>
      <c r="NKQ364" s="1"/>
      <c r="NKR364" s="1"/>
      <c r="NKS364" s="1"/>
      <c r="NKT364" s="1"/>
      <c r="NKU364" s="1"/>
      <c r="NKV364" s="1"/>
      <c r="NKW364" s="1"/>
      <c r="NKX364" s="1"/>
      <c r="NKY364" s="1"/>
      <c r="NKZ364" s="1"/>
      <c r="NLA364" s="1"/>
      <c r="NLB364" s="1"/>
      <c r="NLC364" s="1"/>
      <c r="NLD364" s="1"/>
      <c r="NLE364" s="1"/>
      <c r="NLF364" s="1"/>
      <c r="NLG364" s="1"/>
      <c r="NLH364" s="1"/>
      <c r="NLI364" s="1"/>
      <c r="NLJ364" s="1"/>
      <c r="NLK364" s="1"/>
      <c r="NLL364" s="1"/>
      <c r="NLM364" s="1"/>
      <c r="NLN364" s="1"/>
      <c r="NLO364" s="1"/>
      <c r="NLP364" s="1"/>
      <c r="NLQ364" s="1"/>
      <c r="NLR364" s="1"/>
      <c r="NLS364" s="1"/>
      <c r="NLT364" s="1"/>
      <c r="NLU364" s="1"/>
      <c r="NLV364" s="1"/>
      <c r="NLW364" s="1"/>
      <c r="NLX364" s="1"/>
      <c r="NLY364" s="1"/>
      <c r="NLZ364" s="1"/>
      <c r="NMA364" s="1"/>
      <c r="NMB364" s="1"/>
      <c r="NMC364" s="1"/>
      <c r="NMD364" s="1"/>
      <c r="NME364" s="1"/>
      <c r="NMF364" s="1"/>
      <c r="NMG364" s="1"/>
      <c r="NMH364" s="1"/>
      <c r="NMI364" s="1"/>
      <c r="NMJ364" s="1"/>
      <c r="NMK364" s="1"/>
      <c r="NML364" s="1"/>
      <c r="NMM364" s="1"/>
      <c r="NMN364" s="1"/>
      <c r="NMO364" s="1"/>
      <c r="NMP364" s="1"/>
      <c r="NMQ364" s="1"/>
      <c r="NMR364" s="1"/>
      <c r="NMS364" s="1"/>
      <c r="NMT364" s="1"/>
      <c r="NMU364" s="1"/>
      <c r="NMV364" s="1"/>
      <c r="NMW364" s="1"/>
      <c r="NMX364" s="1"/>
      <c r="NMY364" s="1"/>
      <c r="NMZ364" s="1"/>
      <c r="NNA364" s="1"/>
      <c r="NNB364" s="1"/>
      <c r="NNC364" s="1"/>
      <c r="NND364" s="1"/>
      <c r="NNE364" s="1"/>
      <c r="NNF364" s="1"/>
      <c r="NNG364" s="1"/>
      <c r="NNH364" s="1"/>
      <c r="NNI364" s="1"/>
      <c r="NNJ364" s="1"/>
      <c r="NNK364" s="1"/>
      <c r="NNL364" s="1"/>
      <c r="NNM364" s="1"/>
      <c r="NNN364" s="1"/>
      <c r="NNO364" s="1"/>
      <c r="NNP364" s="1"/>
      <c r="NNQ364" s="1"/>
      <c r="NNR364" s="1"/>
      <c r="NNS364" s="1"/>
      <c r="NNT364" s="1"/>
      <c r="NNU364" s="1"/>
      <c r="NNV364" s="1"/>
      <c r="NNW364" s="1"/>
      <c r="NNX364" s="1"/>
      <c r="NNY364" s="1"/>
      <c r="NNZ364" s="1"/>
      <c r="NOA364" s="1"/>
      <c r="NOB364" s="1"/>
      <c r="NOC364" s="1"/>
      <c r="NOD364" s="1"/>
      <c r="NOE364" s="1"/>
      <c r="NOF364" s="1"/>
      <c r="NOG364" s="1"/>
      <c r="NOH364" s="1"/>
      <c r="NOI364" s="1"/>
      <c r="NOJ364" s="1"/>
      <c r="NOK364" s="1"/>
      <c r="NOL364" s="1"/>
      <c r="NOM364" s="1"/>
      <c r="NON364" s="1"/>
      <c r="NOO364" s="1"/>
      <c r="NOP364" s="1"/>
      <c r="NOQ364" s="1"/>
      <c r="NOR364" s="1"/>
      <c r="NOS364" s="1"/>
      <c r="NOT364" s="1"/>
      <c r="NOU364" s="1"/>
      <c r="NOV364" s="1"/>
      <c r="NOW364" s="1"/>
      <c r="NOX364" s="1"/>
      <c r="NOY364" s="1"/>
      <c r="NOZ364" s="1"/>
      <c r="NPA364" s="1"/>
      <c r="NPB364" s="1"/>
      <c r="NPC364" s="1"/>
      <c r="NPD364" s="1"/>
      <c r="NPE364" s="1"/>
      <c r="NPF364" s="1"/>
      <c r="NPG364" s="1"/>
      <c r="NPH364" s="1"/>
      <c r="NPI364" s="1"/>
      <c r="NPJ364" s="1"/>
      <c r="NPK364" s="1"/>
      <c r="NPL364" s="1"/>
      <c r="NPM364" s="1"/>
      <c r="NPN364" s="1"/>
      <c r="NPO364" s="1"/>
      <c r="NPP364" s="1"/>
      <c r="NPQ364" s="1"/>
      <c r="NPR364" s="1"/>
      <c r="NPS364" s="1"/>
      <c r="NPT364" s="1"/>
      <c r="NPU364" s="1"/>
      <c r="NPV364" s="1"/>
      <c r="NPW364" s="1"/>
      <c r="NPX364" s="1"/>
      <c r="NPY364" s="1"/>
      <c r="NPZ364" s="1"/>
      <c r="NQA364" s="1"/>
      <c r="NQB364" s="1"/>
      <c r="NQC364" s="1"/>
      <c r="NQD364" s="1"/>
      <c r="NQE364" s="1"/>
      <c r="NQF364" s="1"/>
      <c r="NQG364" s="1"/>
      <c r="NQH364" s="1"/>
      <c r="NQI364" s="1"/>
      <c r="NQJ364" s="1"/>
      <c r="NQK364" s="1"/>
      <c r="NQL364" s="1"/>
      <c r="NQM364" s="1"/>
      <c r="NQN364" s="1"/>
      <c r="NQO364" s="1"/>
      <c r="NQP364" s="1"/>
      <c r="NQQ364" s="1"/>
      <c r="NQR364" s="1"/>
      <c r="NQS364" s="1"/>
      <c r="NQT364" s="1"/>
      <c r="NQU364" s="1"/>
      <c r="NQV364" s="1"/>
      <c r="NQW364" s="1"/>
      <c r="NQX364" s="1"/>
      <c r="NQY364" s="1"/>
      <c r="NQZ364" s="1"/>
      <c r="NRA364" s="1"/>
      <c r="NRB364" s="1"/>
      <c r="NRC364" s="1"/>
      <c r="NRD364" s="1"/>
      <c r="NRE364" s="1"/>
      <c r="NRF364" s="1"/>
      <c r="NRG364" s="1"/>
      <c r="NRH364" s="1"/>
      <c r="NRI364" s="1"/>
      <c r="NRJ364" s="1"/>
      <c r="NRK364" s="1"/>
      <c r="NRL364" s="1"/>
      <c r="NRM364" s="1"/>
      <c r="NRN364" s="1"/>
      <c r="NRO364" s="1"/>
      <c r="NRP364" s="1"/>
      <c r="NRQ364" s="1"/>
      <c r="NRR364" s="1"/>
      <c r="NRS364" s="1"/>
      <c r="NRT364" s="1"/>
      <c r="NRU364" s="1"/>
      <c r="NRV364" s="1"/>
      <c r="NRW364" s="1"/>
      <c r="NRX364" s="1"/>
      <c r="NRY364" s="1"/>
      <c r="NRZ364" s="1"/>
      <c r="NSA364" s="1"/>
      <c r="NSB364" s="1"/>
      <c r="NSC364" s="1"/>
      <c r="NSD364" s="1"/>
      <c r="NSE364" s="1"/>
      <c r="NSF364" s="1"/>
      <c r="NSG364" s="1"/>
      <c r="NSH364" s="1"/>
      <c r="NSI364" s="1"/>
      <c r="NSJ364" s="1"/>
      <c r="NSK364" s="1"/>
      <c r="NSL364" s="1"/>
      <c r="NSM364" s="1"/>
      <c r="NSN364" s="1"/>
      <c r="NSO364" s="1"/>
      <c r="NSP364" s="1"/>
      <c r="NSQ364" s="1"/>
      <c r="NSR364" s="1"/>
      <c r="NSS364" s="1"/>
      <c r="NST364" s="1"/>
      <c r="NSU364" s="1"/>
      <c r="NSV364" s="1"/>
      <c r="NSW364" s="1"/>
      <c r="NSX364" s="1"/>
      <c r="NSY364" s="1"/>
      <c r="NSZ364" s="1"/>
      <c r="NTA364" s="1"/>
      <c r="NTB364" s="1"/>
      <c r="NTC364" s="1"/>
      <c r="NTD364" s="1"/>
      <c r="NTE364" s="1"/>
      <c r="NTF364" s="1"/>
      <c r="NTG364" s="1"/>
      <c r="NTH364" s="1"/>
      <c r="NTI364" s="1"/>
      <c r="NTJ364" s="1"/>
      <c r="NTK364" s="1"/>
      <c r="NTL364" s="1"/>
      <c r="NTM364" s="1"/>
      <c r="NTN364" s="1"/>
      <c r="NTO364" s="1"/>
      <c r="NTP364" s="1"/>
      <c r="NTQ364" s="1"/>
      <c r="NTR364" s="1"/>
      <c r="NTS364" s="1"/>
      <c r="NTT364" s="1"/>
      <c r="NTU364" s="1"/>
      <c r="NTV364" s="1"/>
      <c r="NTW364" s="1"/>
      <c r="NTX364" s="1"/>
      <c r="NTY364" s="1"/>
      <c r="NTZ364" s="1"/>
      <c r="NUA364" s="1"/>
      <c r="NUB364" s="1"/>
      <c r="NUC364" s="1"/>
      <c r="NUD364" s="1"/>
      <c r="NUE364" s="1"/>
      <c r="NUF364" s="1"/>
      <c r="NUG364" s="1"/>
      <c r="NUH364" s="1"/>
      <c r="NUI364" s="1"/>
      <c r="NUJ364" s="1"/>
      <c r="NUK364" s="1"/>
      <c r="NUL364" s="1"/>
      <c r="NUM364" s="1"/>
      <c r="NUN364" s="1"/>
      <c r="NUO364" s="1"/>
      <c r="NUP364" s="1"/>
      <c r="NUQ364" s="1"/>
      <c r="NUR364" s="1"/>
      <c r="NUS364" s="1"/>
      <c r="NUT364" s="1"/>
      <c r="NUU364" s="1"/>
      <c r="NUV364" s="1"/>
      <c r="NUW364" s="1"/>
      <c r="NUX364" s="1"/>
      <c r="NUY364" s="1"/>
      <c r="NUZ364" s="1"/>
      <c r="NVA364" s="1"/>
      <c r="NVB364" s="1"/>
      <c r="NVC364" s="1"/>
      <c r="NVD364" s="1"/>
      <c r="NVE364" s="1"/>
      <c r="NVF364" s="1"/>
      <c r="NVG364" s="1"/>
      <c r="NVH364" s="1"/>
      <c r="NVI364" s="1"/>
      <c r="NVJ364" s="1"/>
      <c r="NVK364" s="1"/>
      <c r="NVL364" s="1"/>
      <c r="NVM364" s="1"/>
      <c r="NVN364" s="1"/>
      <c r="NVO364" s="1"/>
      <c r="NVP364" s="1"/>
      <c r="NVQ364" s="1"/>
      <c r="NVR364" s="1"/>
      <c r="NVS364" s="1"/>
      <c r="NVT364" s="1"/>
      <c r="NVU364" s="1"/>
      <c r="NVV364" s="1"/>
      <c r="NVW364" s="1"/>
      <c r="NVX364" s="1"/>
      <c r="NVY364" s="1"/>
      <c r="NVZ364" s="1"/>
      <c r="NWA364" s="1"/>
      <c r="NWB364" s="1"/>
      <c r="NWC364" s="1"/>
      <c r="NWD364" s="1"/>
      <c r="NWE364" s="1"/>
      <c r="NWF364" s="1"/>
      <c r="NWG364" s="1"/>
      <c r="NWH364" s="1"/>
      <c r="NWI364" s="1"/>
      <c r="NWJ364" s="1"/>
      <c r="NWK364" s="1"/>
      <c r="NWL364" s="1"/>
      <c r="NWM364" s="1"/>
      <c r="NWN364" s="1"/>
      <c r="NWO364" s="1"/>
      <c r="NWP364" s="1"/>
      <c r="NWQ364" s="1"/>
      <c r="NWR364" s="1"/>
      <c r="NWS364" s="1"/>
      <c r="NWT364" s="1"/>
      <c r="NWU364" s="1"/>
      <c r="NWV364" s="1"/>
      <c r="NWW364" s="1"/>
      <c r="NWX364" s="1"/>
      <c r="NWY364" s="1"/>
      <c r="NWZ364" s="1"/>
      <c r="NXA364" s="1"/>
      <c r="NXB364" s="1"/>
      <c r="NXC364" s="1"/>
      <c r="NXD364" s="1"/>
      <c r="NXE364" s="1"/>
      <c r="NXF364" s="1"/>
      <c r="NXG364" s="1"/>
      <c r="NXH364" s="1"/>
      <c r="NXI364" s="1"/>
      <c r="NXJ364" s="1"/>
      <c r="NXK364" s="1"/>
      <c r="NXL364" s="1"/>
      <c r="NXM364" s="1"/>
      <c r="NXN364" s="1"/>
      <c r="NXO364" s="1"/>
      <c r="NXP364" s="1"/>
      <c r="NXQ364" s="1"/>
      <c r="NXR364" s="1"/>
      <c r="NXS364" s="1"/>
      <c r="NXT364" s="1"/>
      <c r="NXU364" s="1"/>
      <c r="NXV364" s="1"/>
      <c r="NXW364" s="1"/>
      <c r="NXX364" s="1"/>
      <c r="NXY364" s="1"/>
      <c r="NXZ364" s="1"/>
      <c r="NYA364" s="1"/>
      <c r="NYB364" s="1"/>
      <c r="NYC364" s="1"/>
      <c r="NYD364" s="1"/>
      <c r="NYE364" s="1"/>
      <c r="NYF364" s="1"/>
      <c r="NYG364" s="1"/>
      <c r="NYH364" s="1"/>
      <c r="NYI364" s="1"/>
      <c r="NYJ364" s="1"/>
      <c r="NYK364" s="1"/>
      <c r="NYL364" s="1"/>
      <c r="NYM364" s="1"/>
      <c r="NYN364" s="1"/>
      <c r="NYO364" s="1"/>
      <c r="NYP364" s="1"/>
      <c r="NYQ364" s="1"/>
      <c r="NYR364" s="1"/>
      <c r="NYS364" s="1"/>
      <c r="NYT364" s="1"/>
      <c r="NYU364" s="1"/>
      <c r="NYV364" s="1"/>
      <c r="NYW364" s="1"/>
      <c r="NYX364" s="1"/>
      <c r="NYY364" s="1"/>
      <c r="NYZ364" s="1"/>
      <c r="NZA364" s="1"/>
      <c r="NZB364" s="1"/>
      <c r="NZC364" s="1"/>
      <c r="NZD364" s="1"/>
      <c r="NZE364" s="1"/>
      <c r="NZF364" s="1"/>
      <c r="NZG364" s="1"/>
      <c r="NZH364" s="1"/>
      <c r="NZI364" s="1"/>
      <c r="NZJ364" s="1"/>
      <c r="NZK364" s="1"/>
      <c r="NZL364" s="1"/>
      <c r="NZM364" s="1"/>
      <c r="NZN364" s="1"/>
      <c r="NZO364" s="1"/>
      <c r="NZP364" s="1"/>
      <c r="NZQ364" s="1"/>
      <c r="NZR364" s="1"/>
      <c r="NZS364" s="1"/>
      <c r="NZT364" s="1"/>
      <c r="NZU364" s="1"/>
      <c r="NZV364" s="1"/>
      <c r="NZW364" s="1"/>
      <c r="NZX364" s="1"/>
      <c r="NZY364" s="1"/>
      <c r="NZZ364" s="1"/>
      <c r="OAA364" s="1"/>
      <c r="OAB364" s="1"/>
      <c r="OAC364" s="1"/>
      <c r="OAD364" s="1"/>
      <c r="OAE364" s="1"/>
      <c r="OAF364" s="1"/>
      <c r="OAG364" s="1"/>
      <c r="OAH364" s="1"/>
      <c r="OAI364" s="1"/>
      <c r="OAJ364" s="1"/>
      <c r="OAK364" s="1"/>
      <c r="OAL364" s="1"/>
      <c r="OAM364" s="1"/>
      <c r="OAN364" s="1"/>
      <c r="OAO364" s="1"/>
      <c r="OAP364" s="1"/>
      <c r="OAQ364" s="1"/>
      <c r="OAR364" s="1"/>
      <c r="OAS364" s="1"/>
      <c r="OAT364" s="1"/>
      <c r="OAU364" s="1"/>
      <c r="OAV364" s="1"/>
      <c r="OAW364" s="1"/>
      <c r="OAX364" s="1"/>
      <c r="OAY364" s="1"/>
      <c r="OAZ364" s="1"/>
      <c r="OBA364" s="1"/>
      <c r="OBB364" s="1"/>
      <c r="OBC364" s="1"/>
      <c r="OBD364" s="1"/>
      <c r="OBE364" s="1"/>
      <c r="OBF364" s="1"/>
      <c r="OBG364" s="1"/>
      <c r="OBH364" s="1"/>
      <c r="OBI364" s="1"/>
      <c r="OBJ364" s="1"/>
      <c r="OBK364" s="1"/>
      <c r="OBL364" s="1"/>
      <c r="OBM364" s="1"/>
      <c r="OBN364" s="1"/>
      <c r="OBO364" s="1"/>
      <c r="OBP364" s="1"/>
      <c r="OBQ364" s="1"/>
      <c r="OBR364" s="1"/>
      <c r="OBS364" s="1"/>
      <c r="OBT364" s="1"/>
      <c r="OBU364" s="1"/>
      <c r="OBV364" s="1"/>
      <c r="OBW364" s="1"/>
      <c r="OBX364" s="1"/>
      <c r="OBY364" s="1"/>
      <c r="OBZ364" s="1"/>
      <c r="OCA364" s="1"/>
      <c r="OCB364" s="1"/>
      <c r="OCC364" s="1"/>
      <c r="OCD364" s="1"/>
      <c r="OCE364" s="1"/>
      <c r="OCF364" s="1"/>
      <c r="OCG364" s="1"/>
      <c r="OCH364" s="1"/>
      <c r="OCI364" s="1"/>
      <c r="OCJ364" s="1"/>
      <c r="OCK364" s="1"/>
      <c r="OCL364" s="1"/>
      <c r="OCM364" s="1"/>
      <c r="OCN364" s="1"/>
      <c r="OCO364" s="1"/>
      <c r="OCP364" s="1"/>
      <c r="OCQ364" s="1"/>
      <c r="OCR364" s="1"/>
      <c r="OCS364" s="1"/>
      <c r="OCT364" s="1"/>
      <c r="OCU364" s="1"/>
      <c r="OCV364" s="1"/>
      <c r="OCW364" s="1"/>
      <c r="OCX364" s="1"/>
      <c r="OCY364" s="1"/>
      <c r="OCZ364" s="1"/>
      <c r="ODA364" s="1"/>
      <c r="ODB364" s="1"/>
      <c r="ODC364" s="1"/>
      <c r="ODD364" s="1"/>
      <c r="ODE364" s="1"/>
      <c r="ODF364" s="1"/>
      <c r="ODG364" s="1"/>
      <c r="ODH364" s="1"/>
      <c r="ODI364" s="1"/>
      <c r="ODJ364" s="1"/>
      <c r="ODK364" s="1"/>
      <c r="ODL364" s="1"/>
      <c r="ODM364" s="1"/>
      <c r="ODN364" s="1"/>
      <c r="ODO364" s="1"/>
      <c r="ODP364" s="1"/>
      <c r="ODQ364" s="1"/>
      <c r="ODR364" s="1"/>
      <c r="ODS364" s="1"/>
      <c r="ODT364" s="1"/>
      <c r="ODU364" s="1"/>
      <c r="ODV364" s="1"/>
      <c r="ODW364" s="1"/>
      <c r="ODX364" s="1"/>
      <c r="ODY364" s="1"/>
      <c r="ODZ364" s="1"/>
      <c r="OEA364" s="1"/>
      <c r="OEB364" s="1"/>
      <c r="OEC364" s="1"/>
      <c r="OED364" s="1"/>
      <c r="OEE364" s="1"/>
      <c r="OEF364" s="1"/>
      <c r="OEG364" s="1"/>
      <c r="OEH364" s="1"/>
      <c r="OEI364" s="1"/>
      <c r="OEJ364" s="1"/>
      <c r="OEK364" s="1"/>
      <c r="OEL364" s="1"/>
      <c r="OEM364" s="1"/>
      <c r="OEN364" s="1"/>
      <c r="OEO364" s="1"/>
      <c r="OEP364" s="1"/>
      <c r="OEQ364" s="1"/>
      <c r="OER364" s="1"/>
      <c r="OES364" s="1"/>
      <c r="OET364" s="1"/>
      <c r="OEU364" s="1"/>
      <c r="OEV364" s="1"/>
      <c r="OEW364" s="1"/>
      <c r="OEX364" s="1"/>
      <c r="OEY364" s="1"/>
      <c r="OEZ364" s="1"/>
      <c r="OFA364" s="1"/>
      <c r="OFB364" s="1"/>
      <c r="OFC364" s="1"/>
      <c r="OFD364" s="1"/>
      <c r="OFE364" s="1"/>
      <c r="OFF364" s="1"/>
      <c r="OFG364" s="1"/>
      <c r="OFH364" s="1"/>
      <c r="OFI364" s="1"/>
      <c r="OFJ364" s="1"/>
      <c r="OFK364" s="1"/>
      <c r="OFL364" s="1"/>
      <c r="OFM364" s="1"/>
      <c r="OFN364" s="1"/>
      <c r="OFO364" s="1"/>
      <c r="OFP364" s="1"/>
      <c r="OFQ364" s="1"/>
      <c r="OFR364" s="1"/>
      <c r="OFS364" s="1"/>
      <c r="OFT364" s="1"/>
      <c r="OFU364" s="1"/>
      <c r="OFV364" s="1"/>
      <c r="OFW364" s="1"/>
      <c r="OFX364" s="1"/>
      <c r="OFY364" s="1"/>
      <c r="OFZ364" s="1"/>
      <c r="OGA364" s="1"/>
      <c r="OGB364" s="1"/>
      <c r="OGC364" s="1"/>
      <c r="OGD364" s="1"/>
      <c r="OGE364" s="1"/>
      <c r="OGF364" s="1"/>
      <c r="OGG364" s="1"/>
      <c r="OGH364" s="1"/>
      <c r="OGI364" s="1"/>
      <c r="OGJ364" s="1"/>
      <c r="OGK364" s="1"/>
      <c r="OGL364" s="1"/>
      <c r="OGM364" s="1"/>
      <c r="OGN364" s="1"/>
      <c r="OGO364" s="1"/>
      <c r="OGP364" s="1"/>
      <c r="OGQ364" s="1"/>
      <c r="OGR364" s="1"/>
      <c r="OGS364" s="1"/>
      <c r="OGT364" s="1"/>
      <c r="OGU364" s="1"/>
      <c r="OGV364" s="1"/>
      <c r="OGW364" s="1"/>
      <c r="OGX364" s="1"/>
      <c r="OGY364" s="1"/>
      <c r="OGZ364" s="1"/>
      <c r="OHA364" s="1"/>
      <c r="OHB364" s="1"/>
      <c r="OHC364" s="1"/>
      <c r="OHD364" s="1"/>
      <c r="OHE364" s="1"/>
      <c r="OHF364" s="1"/>
      <c r="OHG364" s="1"/>
      <c r="OHH364" s="1"/>
      <c r="OHI364" s="1"/>
      <c r="OHJ364" s="1"/>
      <c r="OHK364" s="1"/>
      <c r="OHL364" s="1"/>
      <c r="OHM364" s="1"/>
      <c r="OHN364" s="1"/>
      <c r="OHO364" s="1"/>
      <c r="OHP364" s="1"/>
      <c r="OHQ364" s="1"/>
      <c r="OHR364" s="1"/>
      <c r="OHS364" s="1"/>
      <c r="OHT364" s="1"/>
      <c r="OHU364" s="1"/>
      <c r="OHV364" s="1"/>
      <c r="OHW364" s="1"/>
      <c r="OHX364" s="1"/>
      <c r="OHY364" s="1"/>
      <c r="OHZ364" s="1"/>
      <c r="OIA364" s="1"/>
      <c r="OIB364" s="1"/>
      <c r="OIC364" s="1"/>
      <c r="OID364" s="1"/>
      <c r="OIE364" s="1"/>
      <c r="OIF364" s="1"/>
      <c r="OIG364" s="1"/>
      <c r="OIH364" s="1"/>
      <c r="OII364" s="1"/>
      <c r="OIJ364" s="1"/>
      <c r="OIK364" s="1"/>
      <c r="OIL364" s="1"/>
      <c r="OIM364" s="1"/>
      <c r="OIN364" s="1"/>
      <c r="OIO364" s="1"/>
      <c r="OIP364" s="1"/>
      <c r="OIQ364" s="1"/>
      <c r="OIR364" s="1"/>
      <c r="OIS364" s="1"/>
      <c r="OIT364" s="1"/>
      <c r="OIU364" s="1"/>
      <c r="OIV364" s="1"/>
      <c r="OIW364" s="1"/>
      <c r="OIX364" s="1"/>
      <c r="OIY364" s="1"/>
      <c r="OIZ364" s="1"/>
      <c r="OJA364" s="1"/>
      <c r="OJB364" s="1"/>
      <c r="OJC364" s="1"/>
      <c r="OJD364" s="1"/>
      <c r="OJE364" s="1"/>
      <c r="OJF364" s="1"/>
      <c r="OJG364" s="1"/>
      <c r="OJH364" s="1"/>
      <c r="OJI364" s="1"/>
      <c r="OJJ364" s="1"/>
      <c r="OJK364" s="1"/>
      <c r="OJL364" s="1"/>
      <c r="OJM364" s="1"/>
      <c r="OJN364" s="1"/>
      <c r="OJO364" s="1"/>
      <c r="OJP364" s="1"/>
      <c r="OJQ364" s="1"/>
      <c r="OJR364" s="1"/>
      <c r="OJS364" s="1"/>
      <c r="OJT364" s="1"/>
      <c r="OJU364" s="1"/>
      <c r="OJV364" s="1"/>
      <c r="OJW364" s="1"/>
      <c r="OJX364" s="1"/>
      <c r="OJY364" s="1"/>
      <c r="OJZ364" s="1"/>
      <c r="OKA364" s="1"/>
      <c r="OKB364" s="1"/>
      <c r="OKC364" s="1"/>
      <c r="OKD364" s="1"/>
      <c r="OKE364" s="1"/>
      <c r="OKF364" s="1"/>
      <c r="OKG364" s="1"/>
      <c r="OKH364" s="1"/>
      <c r="OKI364" s="1"/>
      <c r="OKJ364" s="1"/>
      <c r="OKK364" s="1"/>
      <c r="OKL364" s="1"/>
      <c r="OKM364" s="1"/>
      <c r="OKN364" s="1"/>
      <c r="OKO364" s="1"/>
      <c r="OKP364" s="1"/>
      <c r="OKQ364" s="1"/>
      <c r="OKR364" s="1"/>
      <c r="OKS364" s="1"/>
      <c r="OKT364" s="1"/>
      <c r="OKU364" s="1"/>
      <c r="OKV364" s="1"/>
      <c r="OKW364" s="1"/>
      <c r="OKX364" s="1"/>
      <c r="OKY364" s="1"/>
      <c r="OKZ364" s="1"/>
      <c r="OLA364" s="1"/>
      <c r="OLB364" s="1"/>
      <c r="OLC364" s="1"/>
      <c r="OLD364" s="1"/>
      <c r="OLE364" s="1"/>
      <c r="OLF364" s="1"/>
      <c r="OLG364" s="1"/>
      <c r="OLH364" s="1"/>
      <c r="OLI364" s="1"/>
      <c r="OLJ364" s="1"/>
      <c r="OLK364" s="1"/>
      <c r="OLL364" s="1"/>
      <c r="OLM364" s="1"/>
      <c r="OLN364" s="1"/>
      <c r="OLO364" s="1"/>
      <c r="OLP364" s="1"/>
      <c r="OLQ364" s="1"/>
      <c r="OLR364" s="1"/>
      <c r="OLS364" s="1"/>
      <c r="OLT364" s="1"/>
      <c r="OLU364" s="1"/>
      <c r="OLV364" s="1"/>
      <c r="OLW364" s="1"/>
      <c r="OLX364" s="1"/>
      <c r="OLY364" s="1"/>
      <c r="OLZ364" s="1"/>
      <c r="OMA364" s="1"/>
      <c r="OMB364" s="1"/>
      <c r="OMC364" s="1"/>
      <c r="OMD364" s="1"/>
      <c r="OME364" s="1"/>
      <c r="OMF364" s="1"/>
      <c r="OMG364" s="1"/>
      <c r="OMH364" s="1"/>
      <c r="OMI364" s="1"/>
      <c r="OMJ364" s="1"/>
      <c r="OMK364" s="1"/>
      <c r="OML364" s="1"/>
      <c r="OMM364" s="1"/>
      <c r="OMN364" s="1"/>
      <c r="OMO364" s="1"/>
      <c r="OMP364" s="1"/>
      <c r="OMQ364" s="1"/>
      <c r="OMR364" s="1"/>
      <c r="OMS364" s="1"/>
      <c r="OMT364" s="1"/>
      <c r="OMU364" s="1"/>
      <c r="OMV364" s="1"/>
      <c r="OMW364" s="1"/>
      <c r="OMX364" s="1"/>
      <c r="OMY364" s="1"/>
      <c r="OMZ364" s="1"/>
      <c r="ONA364" s="1"/>
      <c r="ONB364" s="1"/>
      <c r="ONC364" s="1"/>
      <c r="OND364" s="1"/>
      <c r="ONE364" s="1"/>
      <c r="ONF364" s="1"/>
      <c r="ONG364" s="1"/>
      <c r="ONH364" s="1"/>
      <c r="ONI364" s="1"/>
      <c r="ONJ364" s="1"/>
      <c r="ONK364" s="1"/>
      <c r="ONL364" s="1"/>
      <c r="ONM364" s="1"/>
      <c r="ONN364" s="1"/>
      <c r="ONO364" s="1"/>
      <c r="ONP364" s="1"/>
      <c r="ONQ364" s="1"/>
      <c r="ONR364" s="1"/>
      <c r="ONS364" s="1"/>
      <c r="ONT364" s="1"/>
      <c r="ONU364" s="1"/>
      <c r="ONV364" s="1"/>
      <c r="ONW364" s="1"/>
      <c r="ONX364" s="1"/>
      <c r="ONY364" s="1"/>
      <c r="ONZ364" s="1"/>
      <c r="OOA364" s="1"/>
      <c r="OOB364" s="1"/>
      <c r="OOC364" s="1"/>
      <c r="OOD364" s="1"/>
      <c r="OOE364" s="1"/>
      <c r="OOF364" s="1"/>
      <c r="OOG364" s="1"/>
      <c r="OOH364" s="1"/>
      <c r="OOI364" s="1"/>
      <c r="OOJ364" s="1"/>
      <c r="OOK364" s="1"/>
      <c r="OOL364" s="1"/>
      <c r="OOM364" s="1"/>
      <c r="OON364" s="1"/>
      <c r="OOO364" s="1"/>
      <c r="OOP364" s="1"/>
      <c r="OOQ364" s="1"/>
      <c r="OOR364" s="1"/>
      <c r="OOS364" s="1"/>
      <c r="OOT364" s="1"/>
      <c r="OOU364" s="1"/>
      <c r="OOV364" s="1"/>
      <c r="OOW364" s="1"/>
      <c r="OOX364" s="1"/>
      <c r="OOY364" s="1"/>
      <c r="OOZ364" s="1"/>
      <c r="OPA364" s="1"/>
      <c r="OPB364" s="1"/>
      <c r="OPC364" s="1"/>
      <c r="OPD364" s="1"/>
      <c r="OPE364" s="1"/>
      <c r="OPF364" s="1"/>
      <c r="OPG364" s="1"/>
      <c r="OPH364" s="1"/>
      <c r="OPI364" s="1"/>
      <c r="OPJ364" s="1"/>
      <c r="OPK364" s="1"/>
      <c r="OPL364" s="1"/>
      <c r="OPM364" s="1"/>
      <c r="OPN364" s="1"/>
      <c r="OPO364" s="1"/>
      <c r="OPP364" s="1"/>
      <c r="OPQ364" s="1"/>
      <c r="OPR364" s="1"/>
      <c r="OPS364" s="1"/>
      <c r="OPT364" s="1"/>
      <c r="OPU364" s="1"/>
      <c r="OPV364" s="1"/>
      <c r="OPW364" s="1"/>
      <c r="OPX364" s="1"/>
      <c r="OPY364" s="1"/>
      <c r="OPZ364" s="1"/>
      <c r="OQA364" s="1"/>
      <c r="OQB364" s="1"/>
      <c r="OQC364" s="1"/>
      <c r="OQD364" s="1"/>
      <c r="OQE364" s="1"/>
      <c r="OQF364" s="1"/>
      <c r="OQG364" s="1"/>
      <c r="OQH364" s="1"/>
      <c r="OQI364" s="1"/>
      <c r="OQJ364" s="1"/>
      <c r="OQK364" s="1"/>
      <c r="OQL364" s="1"/>
      <c r="OQM364" s="1"/>
      <c r="OQN364" s="1"/>
      <c r="OQO364" s="1"/>
      <c r="OQP364" s="1"/>
      <c r="OQQ364" s="1"/>
      <c r="OQR364" s="1"/>
      <c r="OQS364" s="1"/>
      <c r="OQT364" s="1"/>
      <c r="OQU364" s="1"/>
      <c r="OQV364" s="1"/>
      <c r="OQW364" s="1"/>
      <c r="OQX364" s="1"/>
      <c r="OQY364" s="1"/>
      <c r="OQZ364" s="1"/>
      <c r="ORA364" s="1"/>
      <c r="ORB364" s="1"/>
      <c r="ORC364" s="1"/>
      <c r="ORD364" s="1"/>
      <c r="ORE364" s="1"/>
      <c r="ORF364" s="1"/>
      <c r="ORG364" s="1"/>
      <c r="ORH364" s="1"/>
      <c r="ORI364" s="1"/>
      <c r="ORJ364" s="1"/>
      <c r="ORK364" s="1"/>
      <c r="ORL364" s="1"/>
      <c r="ORM364" s="1"/>
      <c r="ORN364" s="1"/>
      <c r="ORO364" s="1"/>
      <c r="ORP364" s="1"/>
      <c r="ORQ364" s="1"/>
      <c r="ORR364" s="1"/>
      <c r="ORS364" s="1"/>
      <c r="ORT364" s="1"/>
      <c r="ORU364" s="1"/>
      <c r="ORV364" s="1"/>
      <c r="ORW364" s="1"/>
      <c r="ORX364" s="1"/>
      <c r="ORY364" s="1"/>
      <c r="ORZ364" s="1"/>
      <c r="OSA364" s="1"/>
      <c r="OSB364" s="1"/>
      <c r="OSC364" s="1"/>
      <c r="OSD364" s="1"/>
      <c r="OSE364" s="1"/>
      <c r="OSF364" s="1"/>
      <c r="OSG364" s="1"/>
      <c r="OSH364" s="1"/>
      <c r="OSI364" s="1"/>
      <c r="OSJ364" s="1"/>
      <c r="OSK364" s="1"/>
      <c r="OSL364" s="1"/>
      <c r="OSM364" s="1"/>
      <c r="OSN364" s="1"/>
      <c r="OSO364" s="1"/>
      <c r="OSP364" s="1"/>
      <c r="OSQ364" s="1"/>
      <c r="OSR364" s="1"/>
      <c r="OSS364" s="1"/>
      <c r="OST364" s="1"/>
      <c r="OSU364" s="1"/>
      <c r="OSV364" s="1"/>
      <c r="OSW364" s="1"/>
      <c r="OSX364" s="1"/>
      <c r="OSY364" s="1"/>
      <c r="OSZ364" s="1"/>
      <c r="OTA364" s="1"/>
      <c r="OTB364" s="1"/>
      <c r="OTC364" s="1"/>
      <c r="OTD364" s="1"/>
      <c r="OTE364" s="1"/>
      <c r="OTF364" s="1"/>
      <c r="OTG364" s="1"/>
      <c r="OTH364" s="1"/>
      <c r="OTI364" s="1"/>
      <c r="OTJ364" s="1"/>
      <c r="OTK364" s="1"/>
      <c r="OTL364" s="1"/>
      <c r="OTM364" s="1"/>
      <c r="OTN364" s="1"/>
      <c r="OTO364" s="1"/>
      <c r="OTP364" s="1"/>
      <c r="OTQ364" s="1"/>
      <c r="OTR364" s="1"/>
      <c r="OTS364" s="1"/>
      <c r="OTT364" s="1"/>
      <c r="OTU364" s="1"/>
      <c r="OTV364" s="1"/>
      <c r="OTW364" s="1"/>
      <c r="OTX364" s="1"/>
      <c r="OTY364" s="1"/>
      <c r="OTZ364" s="1"/>
      <c r="OUA364" s="1"/>
      <c r="OUB364" s="1"/>
      <c r="OUC364" s="1"/>
      <c r="OUD364" s="1"/>
      <c r="OUE364" s="1"/>
      <c r="OUF364" s="1"/>
      <c r="OUG364" s="1"/>
      <c r="OUH364" s="1"/>
      <c r="OUI364" s="1"/>
      <c r="OUJ364" s="1"/>
      <c r="OUK364" s="1"/>
      <c r="OUL364" s="1"/>
      <c r="OUM364" s="1"/>
      <c r="OUN364" s="1"/>
      <c r="OUO364" s="1"/>
      <c r="OUP364" s="1"/>
      <c r="OUQ364" s="1"/>
      <c r="OUR364" s="1"/>
      <c r="OUS364" s="1"/>
      <c r="OUT364" s="1"/>
      <c r="OUU364" s="1"/>
      <c r="OUV364" s="1"/>
      <c r="OUW364" s="1"/>
      <c r="OUX364" s="1"/>
      <c r="OUY364" s="1"/>
      <c r="OUZ364" s="1"/>
      <c r="OVA364" s="1"/>
      <c r="OVB364" s="1"/>
      <c r="OVC364" s="1"/>
      <c r="OVD364" s="1"/>
      <c r="OVE364" s="1"/>
      <c r="OVF364" s="1"/>
      <c r="OVG364" s="1"/>
      <c r="OVH364" s="1"/>
      <c r="OVI364" s="1"/>
      <c r="OVJ364" s="1"/>
      <c r="OVK364" s="1"/>
      <c r="OVL364" s="1"/>
      <c r="OVM364" s="1"/>
      <c r="OVN364" s="1"/>
      <c r="OVO364" s="1"/>
      <c r="OVP364" s="1"/>
      <c r="OVQ364" s="1"/>
      <c r="OVR364" s="1"/>
      <c r="OVS364" s="1"/>
      <c r="OVT364" s="1"/>
      <c r="OVU364" s="1"/>
      <c r="OVV364" s="1"/>
      <c r="OVW364" s="1"/>
      <c r="OVX364" s="1"/>
      <c r="OVY364" s="1"/>
      <c r="OVZ364" s="1"/>
      <c r="OWA364" s="1"/>
      <c r="OWB364" s="1"/>
      <c r="OWC364" s="1"/>
      <c r="OWD364" s="1"/>
      <c r="OWE364" s="1"/>
      <c r="OWF364" s="1"/>
      <c r="OWG364" s="1"/>
      <c r="OWH364" s="1"/>
      <c r="OWI364" s="1"/>
      <c r="OWJ364" s="1"/>
      <c r="OWK364" s="1"/>
      <c r="OWL364" s="1"/>
      <c r="OWM364" s="1"/>
      <c r="OWN364" s="1"/>
      <c r="OWO364" s="1"/>
      <c r="OWP364" s="1"/>
      <c r="OWQ364" s="1"/>
      <c r="OWR364" s="1"/>
      <c r="OWS364" s="1"/>
      <c r="OWT364" s="1"/>
      <c r="OWU364" s="1"/>
      <c r="OWV364" s="1"/>
      <c r="OWW364" s="1"/>
      <c r="OWX364" s="1"/>
      <c r="OWY364" s="1"/>
      <c r="OWZ364" s="1"/>
      <c r="OXA364" s="1"/>
      <c r="OXB364" s="1"/>
      <c r="OXC364" s="1"/>
      <c r="OXD364" s="1"/>
      <c r="OXE364" s="1"/>
      <c r="OXF364" s="1"/>
      <c r="OXG364" s="1"/>
      <c r="OXH364" s="1"/>
      <c r="OXI364" s="1"/>
      <c r="OXJ364" s="1"/>
      <c r="OXK364" s="1"/>
      <c r="OXL364" s="1"/>
      <c r="OXM364" s="1"/>
      <c r="OXN364" s="1"/>
      <c r="OXO364" s="1"/>
      <c r="OXP364" s="1"/>
      <c r="OXQ364" s="1"/>
      <c r="OXR364" s="1"/>
      <c r="OXS364" s="1"/>
      <c r="OXT364" s="1"/>
      <c r="OXU364" s="1"/>
      <c r="OXV364" s="1"/>
      <c r="OXW364" s="1"/>
      <c r="OXX364" s="1"/>
      <c r="OXY364" s="1"/>
      <c r="OXZ364" s="1"/>
      <c r="OYA364" s="1"/>
      <c r="OYB364" s="1"/>
      <c r="OYC364" s="1"/>
      <c r="OYD364" s="1"/>
      <c r="OYE364" s="1"/>
      <c r="OYF364" s="1"/>
      <c r="OYG364" s="1"/>
      <c r="OYH364" s="1"/>
      <c r="OYI364" s="1"/>
      <c r="OYJ364" s="1"/>
      <c r="OYK364" s="1"/>
      <c r="OYL364" s="1"/>
      <c r="OYM364" s="1"/>
      <c r="OYN364" s="1"/>
      <c r="OYO364" s="1"/>
      <c r="OYP364" s="1"/>
      <c r="OYQ364" s="1"/>
      <c r="OYR364" s="1"/>
      <c r="OYS364" s="1"/>
      <c r="OYT364" s="1"/>
      <c r="OYU364" s="1"/>
      <c r="OYV364" s="1"/>
      <c r="OYW364" s="1"/>
      <c r="OYX364" s="1"/>
      <c r="OYY364" s="1"/>
      <c r="OYZ364" s="1"/>
      <c r="OZA364" s="1"/>
      <c r="OZB364" s="1"/>
      <c r="OZC364" s="1"/>
      <c r="OZD364" s="1"/>
      <c r="OZE364" s="1"/>
      <c r="OZF364" s="1"/>
      <c r="OZG364" s="1"/>
      <c r="OZH364" s="1"/>
      <c r="OZI364" s="1"/>
      <c r="OZJ364" s="1"/>
      <c r="OZK364" s="1"/>
      <c r="OZL364" s="1"/>
      <c r="OZM364" s="1"/>
      <c r="OZN364" s="1"/>
      <c r="OZO364" s="1"/>
      <c r="OZP364" s="1"/>
      <c r="OZQ364" s="1"/>
      <c r="OZR364" s="1"/>
      <c r="OZS364" s="1"/>
      <c r="OZT364" s="1"/>
      <c r="OZU364" s="1"/>
      <c r="OZV364" s="1"/>
      <c r="OZW364" s="1"/>
      <c r="OZX364" s="1"/>
      <c r="OZY364" s="1"/>
      <c r="OZZ364" s="1"/>
      <c r="PAA364" s="1"/>
      <c r="PAB364" s="1"/>
      <c r="PAC364" s="1"/>
      <c r="PAD364" s="1"/>
      <c r="PAE364" s="1"/>
      <c r="PAF364" s="1"/>
      <c r="PAG364" s="1"/>
      <c r="PAH364" s="1"/>
      <c r="PAI364" s="1"/>
      <c r="PAJ364" s="1"/>
      <c r="PAK364" s="1"/>
      <c r="PAL364" s="1"/>
      <c r="PAM364" s="1"/>
      <c r="PAN364" s="1"/>
      <c r="PAO364" s="1"/>
      <c r="PAP364" s="1"/>
      <c r="PAQ364" s="1"/>
      <c r="PAR364" s="1"/>
      <c r="PAS364" s="1"/>
      <c r="PAT364" s="1"/>
      <c r="PAU364" s="1"/>
      <c r="PAV364" s="1"/>
      <c r="PAW364" s="1"/>
      <c r="PAX364" s="1"/>
      <c r="PAY364" s="1"/>
      <c r="PAZ364" s="1"/>
      <c r="PBA364" s="1"/>
      <c r="PBB364" s="1"/>
      <c r="PBC364" s="1"/>
      <c r="PBD364" s="1"/>
      <c r="PBE364" s="1"/>
      <c r="PBF364" s="1"/>
      <c r="PBG364" s="1"/>
      <c r="PBH364" s="1"/>
      <c r="PBI364" s="1"/>
      <c r="PBJ364" s="1"/>
      <c r="PBK364" s="1"/>
      <c r="PBL364" s="1"/>
      <c r="PBM364" s="1"/>
      <c r="PBN364" s="1"/>
      <c r="PBO364" s="1"/>
      <c r="PBP364" s="1"/>
      <c r="PBQ364" s="1"/>
      <c r="PBR364" s="1"/>
      <c r="PBS364" s="1"/>
      <c r="PBT364" s="1"/>
      <c r="PBU364" s="1"/>
      <c r="PBV364" s="1"/>
      <c r="PBW364" s="1"/>
      <c r="PBX364" s="1"/>
      <c r="PBY364" s="1"/>
      <c r="PBZ364" s="1"/>
      <c r="PCA364" s="1"/>
      <c r="PCB364" s="1"/>
      <c r="PCC364" s="1"/>
      <c r="PCD364" s="1"/>
      <c r="PCE364" s="1"/>
      <c r="PCF364" s="1"/>
      <c r="PCG364" s="1"/>
      <c r="PCH364" s="1"/>
      <c r="PCI364" s="1"/>
      <c r="PCJ364" s="1"/>
      <c r="PCK364" s="1"/>
      <c r="PCL364" s="1"/>
      <c r="PCM364" s="1"/>
      <c r="PCN364" s="1"/>
      <c r="PCO364" s="1"/>
      <c r="PCP364" s="1"/>
      <c r="PCQ364" s="1"/>
      <c r="PCR364" s="1"/>
      <c r="PCS364" s="1"/>
      <c r="PCT364" s="1"/>
      <c r="PCU364" s="1"/>
      <c r="PCV364" s="1"/>
      <c r="PCW364" s="1"/>
      <c r="PCX364" s="1"/>
      <c r="PCY364" s="1"/>
      <c r="PCZ364" s="1"/>
      <c r="PDA364" s="1"/>
      <c r="PDB364" s="1"/>
      <c r="PDC364" s="1"/>
      <c r="PDD364" s="1"/>
      <c r="PDE364" s="1"/>
      <c r="PDF364" s="1"/>
      <c r="PDG364" s="1"/>
      <c r="PDH364" s="1"/>
      <c r="PDI364" s="1"/>
      <c r="PDJ364" s="1"/>
      <c r="PDK364" s="1"/>
      <c r="PDL364" s="1"/>
      <c r="PDM364" s="1"/>
      <c r="PDN364" s="1"/>
      <c r="PDO364" s="1"/>
      <c r="PDP364" s="1"/>
      <c r="PDQ364" s="1"/>
      <c r="PDR364" s="1"/>
      <c r="PDS364" s="1"/>
      <c r="PDT364" s="1"/>
      <c r="PDU364" s="1"/>
      <c r="PDV364" s="1"/>
      <c r="PDW364" s="1"/>
      <c r="PDX364" s="1"/>
      <c r="PDY364" s="1"/>
      <c r="PDZ364" s="1"/>
      <c r="PEA364" s="1"/>
      <c r="PEB364" s="1"/>
      <c r="PEC364" s="1"/>
      <c r="PED364" s="1"/>
      <c r="PEE364" s="1"/>
      <c r="PEF364" s="1"/>
      <c r="PEG364" s="1"/>
      <c r="PEH364" s="1"/>
      <c r="PEI364" s="1"/>
      <c r="PEJ364" s="1"/>
      <c r="PEK364" s="1"/>
      <c r="PEL364" s="1"/>
      <c r="PEM364" s="1"/>
      <c r="PEN364" s="1"/>
      <c r="PEO364" s="1"/>
      <c r="PEP364" s="1"/>
      <c r="PEQ364" s="1"/>
      <c r="PER364" s="1"/>
      <c r="PES364" s="1"/>
      <c r="PET364" s="1"/>
      <c r="PEU364" s="1"/>
      <c r="PEV364" s="1"/>
      <c r="PEW364" s="1"/>
      <c r="PEX364" s="1"/>
      <c r="PEY364" s="1"/>
      <c r="PEZ364" s="1"/>
      <c r="PFA364" s="1"/>
      <c r="PFB364" s="1"/>
      <c r="PFC364" s="1"/>
      <c r="PFD364" s="1"/>
      <c r="PFE364" s="1"/>
      <c r="PFF364" s="1"/>
      <c r="PFG364" s="1"/>
      <c r="PFH364" s="1"/>
      <c r="PFI364" s="1"/>
      <c r="PFJ364" s="1"/>
      <c r="PFK364" s="1"/>
      <c r="PFL364" s="1"/>
      <c r="PFM364" s="1"/>
      <c r="PFN364" s="1"/>
      <c r="PFO364" s="1"/>
      <c r="PFP364" s="1"/>
      <c r="PFQ364" s="1"/>
      <c r="PFR364" s="1"/>
      <c r="PFS364" s="1"/>
      <c r="PFT364" s="1"/>
      <c r="PFU364" s="1"/>
      <c r="PFV364" s="1"/>
      <c r="PFW364" s="1"/>
      <c r="PFX364" s="1"/>
      <c r="PFY364" s="1"/>
      <c r="PFZ364" s="1"/>
      <c r="PGA364" s="1"/>
      <c r="PGB364" s="1"/>
      <c r="PGC364" s="1"/>
      <c r="PGD364" s="1"/>
      <c r="PGE364" s="1"/>
      <c r="PGF364" s="1"/>
      <c r="PGG364" s="1"/>
      <c r="PGH364" s="1"/>
      <c r="PGI364" s="1"/>
      <c r="PGJ364" s="1"/>
      <c r="PGK364" s="1"/>
      <c r="PGL364" s="1"/>
      <c r="PGM364" s="1"/>
      <c r="PGN364" s="1"/>
      <c r="PGO364" s="1"/>
      <c r="PGP364" s="1"/>
      <c r="PGQ364" s="1"/>
      <c r="PGR364" s="1"/>
      <c r="PGS364" s="1"/>
      <c r="PGT364" s="1"/>
      <c r="PGU364" s="1"/>
      <c r="PGV364" s="1"/>
      <c r="PGW364" s="1"/>
      <c r="PGX364" s="1"/>
      <c r="PGY364" s="1"/>
      <c r="PGZ364" s="1"/>
      <c r="PHA364" s="1"/>
      <c r="PHB364" s="1"/>
      <c r="PHC364" s="1"/>
      <c r="PHD364" s="1"/>
      <c r="PHE364" s="1"/>
      <c r="PHF364" s="1"/>
      <c r="PHG364" s="1"/>
      <c r="PHH364" s="1"/>
      <c r="PHI364" s="1"/>
      <c r="PHJ364" s="1"/>
      <c r="PHK364" s="1"/>
      <c r="PHL364" s="1"/>
      <c r="PHM364" s="1"/>
      <c r="PHN364" s="1"/>
      <c r="PHO364" s="1"/>
      <c r="PHP364" s="1"/>
      <c r="PHQ364" s="1"/>
      <c r="PHR364" s="1"/>
      <c r="PHS364" s="1"/>
      <c r="PHT364" s="1"/>
      <c r="PHU364" s="1"/>
      <c r="PHV364" s="1"/>
      <c r="PHW364" s="1"/>
      <c r="PHX364" s="1"/>
      <c r="PHY364" s="1"/>
      <c r="PHZ364" s="1"/>
      <c r="PIA364" s="1"/>
      <c r="PIB364" s="1"/>
      <c r="PIC364" s="1"/>
      <c r="PID364" s="1"/>
      <c r="PIE364" s="1"/>
      <c r="PIF364" s="1"/>
      <c r="PIG364" s="1"/>
      <c r="PIH364" s="1"/>
      <c r="PII364" s="1"/>
      <c r="PIJ364" s="1"/>
      <c r="PIK364" s="1"/>
      <c r="PIL364" s="1"/>
      <c r="PIM364" s="1"/>
      <c r="PIN364" s="1"/>
      <c r="PIO364" s="1"/>
      <c r="PIP364" s="1"/>
      <c r="PIQ364" s="1"/>
      <c r="PIR364" s="1"/>
      <c r="PIS364" s="1"/>
      <c r="PIT364" s="1"/>
      <c r="PIU364" s="1"/>
      <c r="PIV364" s="1"/>
      <c r="PIW364" s="1"/>
      <c r="PIX364" s="1"/>
      <c r="PIY364" s="1"/>
      <c r="PIZ364" s="1"/>
      <c r="PJA364" s="1"/>
      <c r="PJB364" s="1"/>
      <c r="PJC364" s="1"/>
      <c r="PJD364" s="1"/>
      <c r="PJE364" s="1"/>
      <c r="PJF364" s="1"/>
      <c r="PJG364" s="1"/>
      <c r="PJH364" s="1"/>
      <c r="PJI364" s="1"/>
      <c r="PJJ364" s="1"/>
      <c r="PJK364" s="1"/>
      <c r="PJL364" s="1"/>
      <c r="PJM364" s="1"/>
      <c r="PJN364" s="1"/>
      <c r="PJO364" s="1"/>
      <c r="PJP364" s="1"/>
      <c r="PJQ364" s="1"/>
      <c r="PJR364" s="1"/>
      <c r="PJS364" s="1"/>
      <c r="PJT364" s="1"/>
      <c r="PJU364" s="1"/>
      <c r="PJV364" s="1"/>
      <c r="PJW364" s="1"/>
      <c r="PJX364" s="1"/>
      <c r="PJY364" s="1"/>
      <c r="PJZ364" s="1"/>
      <c r="PKA364" s="1"/>
      <c r="PKB364" s="1"/>
      <c r="PKC364" s="1"/>
      <c r="PKD364" s="1"/>
      <c r="PKE364" s="1"/>
      <c r="PKF364" s="1"/>
      <c r="PKG364" s="1"/>
      <c r="PKH364" s="1"/>
      <c r="PKI364" s="1"/>
      <c r="PKJ364" s="1"/>
      <c r="PKK364" s="1"/>
      <c r="PKL364" s="1"/>
      <c r="PKM364" s="1"/>
      <c r="PKN364" s="1"/>
      <c r="PKO364" s="1"/>
      <c r="PKP364" s="1"/>
      <c r="PKQ364" s="1"/>
      <c r="PKR364" s="1"/>
      <c r="PKS364" s="1"/>
      <c r="PKT364" s="1"/>
      <c r="PKU364" s="1"/>
      <c r="PKV364" s="1"/>
      <c r="PKW364" s="1"/>
      <c r="PKX364" s="1"/>
      <c r="PKY364" s="1"/>
      <c r="PKZ364" s="1"/>
      <c r="PLA364" s="1"/>
      <c r="PLB364" s="1"/>
      <c r="PLC364" s="1"/>
      <c r="PLD364" s="1"/>
      <c r="PLE364" s="1"/>
      <c r="PLF364" s="1"/>
      <c r="PLG364" s="1"/>
      <c r="PLH364" s="1"/>
      <c r="PLI364" s="1"/>
      <c r="PLJ364" s="1"/>
      <c r="PLK364" s="1"/>
      <c r="PLL364" s="1"/>
      <c r="PLM364" s="1"/>
      <c r="PLN364" s="1"/>
      <c r="PLO364" s="1"/>
      <c r="PLP364" s="1"/>
      <c r="PLQ364" s="1"/>
      <c r="PLR364" s="1"/>
      <c r="PLS364" s="1"/>
      <c r="PLT364" s="1"/>
      <c r="PLU364" s="1"/>
      <c r="PLV364" s="1"/>
      <c r="PLW364" s="1"/>
      <c r="PLX364" s="1"/>
      <c r="PLY364" s="1"/>
      <c r="PLZ364" s="1"/>
      <c r="PMA364" s="1"/>
      <c r="PMB364" s="1"/>
      <c r="PMC364" s="1"/>
      <c r="PMD364" s="1"/>
      <c r="PME364" s="1"/>
      <c r="PMF364" s="1"/>
      <c r="PMG364" s="1"/>
      <c r="PMH364" s="1"/>
      <c r="PMI364" s="1"/>
      <c r="PMJ364" s="1"/>
      <c r="PMK364" s="1"/>
      <c r="PML364" s="1"/>
      <c r="PMM364" s="1"/>
      <c r="PMN364" s="1"/>
      <c r="PMO364" s="1"/>
      <c r="PMP364" s="1"/>
      <c r="PMQ364" s="1"/>
      <c r="PMR364" s="1"/>
      <c r="PMS364" s="1"/>
      <c r="PMT364" s="1"/>
      <c r="PMU364" s="1"/>
      <c r="PMV364" s="1"/>
      <c r="PMW364" s="1"/>
      <c r="PMX364" s="1"/>
      <c r="PMY364" s="1"/>
      <c r="PMZ364" s="1"/>
      <c r="PNA364" s="1"/>
      <c r="PNB364" s="1"/>
      <c r="PNC364" s="1"/>
      <c r="PND364" s="1"/>
      <c r="PNE364" s="1"/>
      <c r="PNF364" s="1"/>
      <c r="PNG364" s="1"/>
      <c r="PNH364" s="1"/>
      <c r="PNI364" s="1"/>
      <c r="PNJ364" s="1"/>
      <c r="PNK364" s="1"/>
      <c r="PNL364" s="1"/>
      <c r="PNM364" s="1"/>
      <c r="PNN364" s="1"/>
      <c r="PNO364" s="1"/>
      <c r="PNP364" s="1"/>
      <c r="PNQ364" s="1"/>
      <c r="PNR364" s="1"/>
      <c r="PNS364" s="1"/>
      <c r="PNT364" s="1"/>
      <c r="PNU364" s="1"/>
      <c r="PNV364" s="1"/>
      <c r="PNW364" s="1"/>
      <c r="PNX364" s="1"/>
      <c r="PNY364" s="1"/>
      <c r="PNZ364" s="1"/>
      <c r="POA364" s="1"/>
      <c r="POB364" s="1"/>
      <c r="POC364" s="1"/>
      <c r="POD364" s="1"/>
      <c r="POE364" s="1"/>
      <c r="POF364" s="1"/>
      <c r="POG364" s="1"/>
      <c r="POH364" s="1"/>
      <c r="POI364" s="1"/>
      <c r="POJ364" s="1"/>
      <c r="POK364" s="1"/>
      <c r="POL364" s="1"/>
      <c r="POM364" s="1"/>
      <c r="PON364" s="1"/>
      <c r="POO364" s="1"/>
      <c r="POP364" s="1"/>
      <c r="POQ364" s="1"/>
      <c r="POR364" s="1"/>
      <c r="POS364" s="1"/>
      <c r="POT364" s="1"/>
      <c r="POU364" s="1"/>
      <c r="POV364" s="1"/>
      <c r="POW364" s="1"/>
      <c r="POX364" s="1"/>
      <c r="POY364" s="1"/>
      <c r="POZ364" s="1"/>
      <c r="PPA364" s="1"/>
      <c r="PPB364" s="1"/>
      <c r="PPC364" s="1"/>
      <c r="PPD364" s="1"/>
      <c r="PPE364" s="1"/>
      <c r="PPF364" s="1"/>
      <c r="PPG364" s="1"/>
      <c r="PPH364" s="1"/>
      <c r="PPI364" s="1"/>
      <c r="PPJ364" s="1"/>
      <c r="PPK364" s="1"/>
      <c r="PPL364" s="1"/>
      <c r="PPM364" s="1"/>
      <c r="PPN364" s="1"/>
      <c r="PPO364" s="1"/>
      <c r="PPP364" s="1"/>
      <c r="PPQ364" s="1"/>
      <c r="PPR364" s="1"/>
      <c r="PPS364" s="1"/>
      <c r="PPT364" s="1"/>
      <c r="PPU364" s="1"/>
      <c r="PPV364" s="1"/>
      <c r="PPW364" s="1"/>
      <c r="PPX364" s="1"/>
      <c r="PPY364" s="1"/>
      <c r="PPZ364" s="1"/>
      <c r="PQA364" s="1"/>
      <c r="PQB364" s="1"/>
      <c r="PQC364" s="1"/>
      <c r="PQD364" s="1"/>
      <c r="PQE364" s="1"/>
      <c r="PQF364" s="1"/>
      <c r="PQG364" s="1"/>
      <c r="PQH364" s="1"/>
      <c r="PQI364" s="1"/>
      <c r="PQJ364" s="1"/>
      <c r="PQK364" s="1"/>
      <c r="PQL364" s="1"/>
      <c r="PQM364" s="1"/>
      <c r="PQN364" s="1"/>
      <c r="PQO364" s="1"/>
      <c r="PQP364" s="1"/>
      <c r="PQQ364" s="1"/>
      <c r="PQR364" s="1"/>
      <c r="PQS364" s="1"/>
      <c r="PQT364" s="1"/>
      <c r="PQU364" s="1"/>
      <c r="PQV364" s="1"/>
      <c r="PQW364" s="1"/>
      <c r="PQX364" s="1"/>
      <c r="PQY364" s="1"/>
      <c r="PQZ364" s="1"/>
      <c r="PRA364" s="1"/>
      <c r="PRB364" s="1"/>
      <c r="PRC364" s="1"/>
      <c r="PRD364" s="1"/>
      <c r="PRE364" s="1"/>
      <c r="PRF364" s="1"/>
      <c r="PRG364" s="1"/>
      <c r="PRH364" s="1"/>
      <c r="PRI364" s="1"/>
      <c r="PRJ364" s="1"/>
      <c r="PRK364" s="1"/>
      <c r="PRL364" s="1"/>
      <c r="PRM364" s="1"/>
      <c r="PRN364" s="1"/>
      <c r="PRO364" s="1"/>
      <c r="PRP364" s="1"/>
      <c r="PRQ364" s="1"/>
      <c r="PRR364" s="1"/>
      <c r="PRS364" s="1"/>
      <c r="PRT364" s="1"/>
      <c r="PRU364" s="1"/>
      <c r="PRV364" s="1"/>
      <c r="PRW364" s="1"/>
      <c r="PRX364" s="1"/>
      <c r="PRY364" s="1"/>
      <c r="PRZ364" s="1"/>
      <c r="PSA364" s="1"/>
      <c r="PSB364" s="1"/>
      <c r="PSC364" s="1"/>
      <c r="PSD364" s="1"/>
      <c r="PSE364" s="1"/>
      <c r="PSF364" s="1"/>
      <c r="PSG364" s="1"/>
      <c r="PSH364" s="1"/>
      <c r="PSI364" s="1"/>
      <c r="PSJ364" s="1"/>
      <c r="PSK364" s="1"/>
      <c r="PSL364" s="1"/>
      <c r="PSM364" s="1"/>
      <c r="PSN364" s="1"/>
      <c r="PSO364" s="1"/>
      <c r="PSP364" s="1"/>
      <c r="PSQ364" s="1"/>
      <c r="PSR364" s="1"/>
      <c r="PSS364" s="1"/>
      <c r="PST364" s="1"/>
      <c r="PSU364" s="1"/>
      <c r="PSV364" s="1"/>
      <c r="PSW364" s="1"/>
      <c r="PSX364" s="1"/>
      <c r="PSY364" s="1"/>
      <c r="PSZ364" s="1"/>
      <c r="PTA364" s="1"/>
      <c r="PTB364" s="1"/>
      <c r="PTC364" s="1"/>
      <c r="PTD364" s="1"/>
      <c r="PTE364" s="1"/>
      <c r="PTF364" s="1"/>
      <c r="PTG364" s="1"/>
      <c r="PTH364" s="1"/>
      <c r="PTI364" s="1"/>
      <c r="PTJ364" s="1"/>
      <c r="PTK364" s="1"/>
      <c r="PTL364" s="1"/>
      <c r="PTM364" s="1"/>
      <c r="PTN364" s="1"/>
      <c r="PTO364" s="1"/>
      <c r="PTP364" s="1"/>
      <c r="PTQ364" s="1"/>
      <c r="PTR364" s="1"/>
      <c r="PTS364" s="1"/>
      <c r="PTT364" s="1"/>
      <c r="PTU364" s="1"/>
      <c r="PTV364" s="1"/>
      <c r="PTW364" s="1"/>
      <c r="PTX364" s="1"/>
      <c r="PTY364" s="1"/>
      <c r="PTZ364" s="1"/>
      <c r="PUA364" s="1"/>
      <c r="PUB364" s="1"/>
      <c r="PUC364" s="1"/>
      <c r="PUD364" s="1"/>
      <c r="PUE364" s="1"/>
      <c r="PUF364" s="1"/>
      <c r="PUG364" s="1"/>
      <c r="PUH364" s="1"/>
      <c r="PUI364" s="1"/>
      <c r="PUJ364" s="1"/>
      <c r="PUK364" s="1"/>
      <c r="PUL364" s="1"/>
      <c r="PUM364" s="1"/>
      <c r="PUN364" s="1"/>
      <c r="PUO364" s="1"/>
      <c r="PUP364" s="1"/>
      <c r="PUQ364" s="1"/>
      <c r="PUR364" s="1"/>
      <c r="PUS364" s="1"/>
      <c r="PUT364" s="1"/>
      <c r="PUU364" s="1"/>
      <c r="PUV364" s="1"/>
      <c r="PUW364" s="1"/>
      <c r="PUX364" s="1"/>
      <c r="PUY364" s="1"/>
      <c r="PUZ364" s="1"/>
      <c r="PVA364" s="1"/>
      <c r="PVB364" s="1"/>
      <c r="PVC364" s="1"/>
      <c r="PVD364" s="1"/>
      <c r="PVE364" s="1"/>
      <c r="PVF364" s="1"/>
      <c r="PVG364" s="1"/>
      <c r="PVH364" s="1"/>
      <c r="PVI364" s="1"/>
      <c r="PVJ364" s="1"/>
      <c r="PVK364" s="1"/>
      <c r="PVL364" s="1"/>
      <c r="PVM364" s="1"/>
      <c r="PVN364" s="1"/>
      <c r="PVO364" s="1"/>
      <c r="PVP364" s="1"/>
      <c r="PVQ364" s="1"/>
      <c r="PVR364" s="1"/>
      <c r="PVS364" s="1"/>
      <c r="PVT364" s="1"/>
      <c r="PVU364" s="1"/>
      <c r="PVV364" s="1"/>
      <c r="PVW364" s="1"/>
      <c r="PVX364" s="1"/>
      <c r="PVY364" s="1"/>
      <c r="PVZ364" s="1"/>
      <c r="PWA364" s="1"/>
      <c r="PWB364" s="1"/>
      <c r="PWC364" s="1"/>
      <c r="PWD364" s="1"/>
      <c r="PWE364" s="1"/>
      <c r="PWF364" s="1"/>
      <c r="PWG364" s="1"/>
      <c r="PWH364" s="1"/>
      <c r="PWI364" s="1"/>
      <c r="PWJ364" s="1"/>
      <c r="PWK364" s="1"/>
      <c r="PWL364" s="1"/>
      <c r="PWM364" s="1"/>
      <c r="PWN364" s="1"/>
      <c r="PWO364" s="1"/>
      <c r="PWP364" s="1"/>
      <c r="PWQ364" s="1"/>
      <c r="PWR364" s="1"/>
      <c r="PWS364" s="1"/>
      <c r="PWT364" s="1"/>
      <c r="PWU364" s="1"/>
      <c r="PWV364" s="1"/>
      <c r="PWW364" s="1"/>
      <c r="PWX364" s="1"/>
      <c r="PWY364" s="1"/>
      <c r="PWZ364" s="1"/>
      <c r="PXA364" s="1"/>
      <c r="PXB364" s="1"/>
      <c r="PXC364" s="1"/>
      <c r="PXD364" s="1"/>
      <c r="PXE364" s="1"/>
      <c r="PXF364" s="1"/>
      <c r="PXG364" s="1"/>
      <c r="PXH364" s="1"/>
      <c r="PXI364" s="1"/>
      <c r="PXJ364" s="1"/>
      <c r="PXK364" s="1"/>
      <c r="PXL364" s="1"/>
      <c r="PXM364" s="1"/>
      <c r="PXN364" s="1"/>
      <c r="PXO364" s="1"/>
      <c r="PXP364" s="1"/>
      <c r="PXQ364" s="1"/>
      <c r="PXR364" s="1"/>
      <c r="PXS364" s="1"/>
      <c r="PXT364" s="1"/>
      <c r="PXU364" s="1"/>
      <c r="PXV364" s="1"/>
      <c r="PXW364" s="1"/>
      <c r="PXX364" s="1"/>
      <c r="PXY364" s="1"/>
      <c r="PXZ364" s="1"/>
      <c r="PYA364" s="1"/>
      <c r="PYB364" s="1"/>
      <c r="PYC364" s="1"/>
      <c r="PYD364" s="1"/>
      <c r="PYE364" s="1"/>
      <c r="PYF364" s="1"/>
      <c r="PYG364" s="1"/>
      <c r="PYH364" s="1"/>
      <c r="PYI364" s="1"/>
      <c r="PYJ364" s="1"/>
      <c r="PYK364" s="1"/>
      <c r="PYL364" s="1"/>
      <c r="PYM364" s="1"/>
      <c r="PYN364" s="1"/>
      <c r="PYO364" s="1"/>
      <c r="PYP364" s="1"/>
      <c r="PYQ364" s="1"/>
      <c r="PYR364" s="1"/>
      <c r="PYS364" s="1"/>
      <c r="PYT364" s="1"/>
      <c r="PYU364" s="1"/>
      <c r="PYV364" s="1"/>
      <c r="PYW364" s="1"/>
      <c r="PYX364" s="1"/>
      <c r="PYY364" s="1"/>
      <c r="PYZ364" s="1"/>
      <c r="PZA364" s="1"/>
      <c r="PZB364" s="1"/>
      <c r="PZC364" s="1"/>
      <c r="PZD364" s="1"/>
      <c r="PZE364" s="1"/>
      <c r="PZF364" s="1"/>
      <c r="PZG364" s="1"/>
      <c r="PZH364" s="1"/>
      <c r="PZI364" s="1"/>
      <c r="PZJ364" s="1"/>
      <c r="PZK364" s="1"/>
      <c r="PZL364" s="1"/>
      <c r="PZM364" s="1"/>
      <c r="PZN364" s="1"/>
      <c r="PZO364" s="1"/>
      <c r="PZP364" s="1"/>
      <c r="PZQ364" s="1"/>
      <c r="PZR364" s="1"/>
      <c r="PZS364" s="1"/>
      <c r="PZT364" s="1"/>
      <c r="PZU364" s="1"/>
      <c r="PZV364" s="1"/>
      <c r="PZW364" s="1"/>
      <c r="PZX364" s="1"/>
      <c r="PZY364" s="1"/>
      <c r="PZZ364" s="1"/>
      <c r="QAA364" s="1"/>
      <c r="QAB364" s="1"/>
      <c r="QAC364" s="1"/>
      <c r="QAD364" s="1"/>
      <c r="QAE364" s="1"/>
      <c r="QAF364" s="1"/>
      <c r="QAG364" s="1"/>
      <c r="QAH364" s="1"/>
      <c r="QAI364" s="1"/>
      <c r="QAJ364" s="1"/>
      <c r="QAK364" s="1"/>
      <c r="QAL364" s="1"/>
      <c r="QAM364" s="1"/>
      <c r="QAN364" s="1"/>
      <c r="QAO364" s="1"/>
      <c r="QAP364" s="1"/>
      <c r="QAQ364" s="1"/>
      <c r="QAR364" s="1"/>
      <c r="QAS364" s="1"/>
      <c r="QAT364" s="1"/>
      <c r="QAU364" s="1"/>
      <c r="QAV364" s="1"/>
      <c r="QAW364" s="1"/>
      <c r="QAX364" s="1"/>
      <c r="QAY364" s="1"/>
      <c r="QAZ364" s="1"/>
      <c r="QBA364" s="1"/>
      <c r="QBB364" s="1"/>
      <c r="QBC364" s="1"/>
      <c r="QBD364" s="1"/>
      <c r="QBE364" s="1"/>
      <c r="QBF364" s="1"/>
      <c r="QBG364" s="1"/>
      <c r="QBH364" s="1"/>
      <c r="QBI364" s="1"/>
      <c r="QBJ364" s="1"/>
      <c r="QBK364" s="1"/>
      <c r="QBL364" s="1"/>
      <c r="QBM364" s="1"/>
      <c r="QBN364" s="1"/>
      <c r="QBO364" s="1"/>
      <c r="QBP364" s="1"/>
      <c r="QBQ364" s="1"/>
      <c r="QBR364" s="1"/>
      <c r="QBS364" s="1"/>
      <c r="QBT364" s="1"/>
      <c r="QBU364" s="1"/>
      <c r="QBV364" s="1"/>
      <c r="QBW364" s="1"/>
      <c r="QBX364" s="1"/>
      <c r="QBY364" s="1"/>
      <c r="QBZ364" s="1"/>
      <c r="QCA364" s="1"/>
      <c r="QCB364" s="1"/>
      <c r="QCC364" s="1"/>
      <c r="QCD364" s="1"/>
      <c r="QCE364" s="1"/>
      <c r="QCF364" s="1"/>
      <c r="QCG364" s="1"/>
      <c r="QCH364" s="1"/>
      <c r="QCI364" s="1"/>
      <c r="QCJ364" s="1"/>
      <c r="QCK364" s="1"/>
      <c r="QCL364" s="1"/>
      <c r="QCM364" s="1"/>
      <c r="QCN364" s="1"/>
      <c r="QCO364" s="1"/>
      <c r="QCP364" s="1"/>
      <c r="QCQ364" s="1"/>
      <c r="QCR364" s="1"/>
      <c r="QCS364" s="1"/>
      <c r="QCT364" s="1"/>
      <c r="QCU364" s="1"/>
      <c r="QCV364" s="1"/>
      <c r="QCW364" s="1"/>
      <c r="QCX364" s="1"/>
      <c r="QCY364" s="1"/>
      <c r="QCZ364" s="1"/>
      <c r="QDA364" s="1"/>
      <c r="QDB364" s="1"/>
      <c r="QDC364" s="1"/>
      <c r="QDD364" s="1"/>
      <c r="QDE364" s="1"/>
      <c r="QDF364" s="1"/>
      <c r="QDG364" s="1"/>
      <c r="QDH364" s="1"/>
      <c r="QDI364" s="1"/>
      <c r="QDJ364" s="1"/>
      <c r="QDK364" s="1"/>
      <c r="QDL364" s="1"/>
      <c r="QDM364" s="1"/>
      <c r="QDN364" s="1"/>
      <c r="QDO364" s="1"/>
      <c r="QDP364" s="1"/>
      <c r="QDQ364" s="1"/>
      <c r="QDR364" s="1"/>
      <c r="QDS364" s="1"/>
      <c r="QDT364" s="1"/>
      <c r="QDU364" s="1"/>
      <c r="QDV364" s="1"/>
      <c r="QDW364" s="1"/>
      <c r="QDX364" s="1"/>
      <c r="QDY364" s="1"/>
      <c r="QDZ364" s="1"/>
      <c r="QEA364" s="1"/>
      <c r="QEB364" s="1"/>
      <c r="QEC364" s="1"/>
      <c r="QED364" s="1"/>
      <c r="QEE364" s="1"/>
      <c r="QEF364" s="1"/>
      <c r="QEG364" s="1"/>
      <c r="QEH364" s="1"/>
      <c r="QEI364" s="1"/>
      <c r="QEJ364" s="1"/>
      <c r="QEK364" s="1"/>
      <c r="QEL364" s="1"/>
      <c r="QEM364" s="1"/>
      <c r="QEN364" s="1"/>
      <c r="QEO364" s="1"/>
      <c r="QEP364" s="1"/>
      <c r="QEQ364" s="1"/>
      <c r="QER364" s="1"/>
      <c r="QES364" s="1"/>
      <c r="QET364" s="1"/>
      <c r="QEU364" s="1"/>
      <c r="QEV364" s="1"/>
      <c r="QEW364" s="1"/>
      <c r="QEX364" s="1"/>
      <c r="QEY364" s="1"/>
      <c r="QEZ364" s="1"/>
      <c r="QFA364" s="1"/>
      <c r="QFB364" s="1"/>
      <c r="QFC364" s="1"/>
      <c r="QFD364" s="1"/>
      <c r="QFE364" s="1"/>
      <c r="QFF364" s="1"/>
      <c r="QFG364" s="1"/>
      <c r="QFH364" s="1"/>
      <c r="QFI364" s="1"/>
      <c r="QFJ364" s="1"/>
      <c r="QFK364" s="1"/>
      <c r="QFL364" s="1"/>
      <c r="QFM364" s="1"/>
      <c r="QFN364" s="1"/>
      <c r="QFO364" s="1"/>
      <c r="QFP364" s="1"/>
      <c r="QFQ364" s="1"/>
      <c r="QFR364" s="1"/>
      <c r="QFS364" s="1"/>
      <c r="QFT364" s="1"/>
      <c r="QFU364" s="1"/>
      <c r="QFV364" s="1"/>
      <c r="QFW364" s="1"/>
      <c r="QFX364" s="1"/>
      <c r="QFY364" s="1"/>
      <c r="QFZ364" s="1"/>
      <c r="QGA364" s="1"/>
      <c r="QGB364" s="1"/>
      <c r="QGC364" s="1"/>
      <c r="QGD364" s="1"/>
      <c r="QGE364" s="1"/>
      <c r="QGF364" s="1"/>
      <c r="QGG364" s="1"/>
      <c r="QGH364" s="1"/>
      <c r="QGI364" s="1"/>
      <c r="QGJ364" s="1"/>
      <c r="QGK364" s="1"/>
      <c r="QGL364" s="1"/>
      <c r="QGM364" s="1"/>
      <c r="QGN364" s="1"/>
      <c r="QGO364" s="1"/>
      <c r="QGP364" s="1"/>
      <c r="QGQ364" s="1"/>
      <c r="QGR364" s="1"/>
      <c r="QGS364" s="1"/>
      <c r="QGT364" s="1"/>
      <c r="QGU364" s="1"/>
      <c r="QGV364" s="1"/>
      <c r="QGW364" s="1"/>
      <c r="QGX364" s="1"/>
      <c r="QGY364" s="1"/>
      <c r="QGZ364" s="1"/>
      <c r="QHA364" s="1"/>
      <c r="QHB364" s="1"/>
      <c r="QHC364" s="1"/>
      <c r="QHD364" s="1"/>
      <c r="QHE364" s="1"/>
      <c r="QHF364" s="1"/>
      <c r="QHG364" s="1"/>
      <c r="QHH364" s="1"/>
      <c r="QHI364" s="1"/>
      <c r="QHJ364" s="1"/>
      <c r="QHK364" s="1"/>
      <c r="QHL364" s="1"/>
      <c r="QHM364" s="1"/>
      <c r="QHN364" s="1"/>
      <c r="QHO364" s="1"/>
      <c r="QHP364" s="1"/>
      <c r="QHQ364" s="1"/>
      <c r="QHR364" s="1"/>
      <c r="QHS364" s="1"/>
      <c r="QHT364" s="1"/>
      <c r="QHU364" s="1"/>
      <c r="QHV364" s="1"/>
      <c r="QHW364" s="1"/>
      <c r="QHX364" s="1"/>
      <c r="QHY364" s="1"/>
      <c r="QHZ364" s="1"/>
      <c r="QIA364" s="1"/>
      <c r="QIB364" s="1"/>
      <c r="QIC364" s="1"/>
      <c r="QID364" s="1"/>
      <c r="QIE364" s="1"/>
      <c r="QIF364" s="1"/>
      <c r="QIG364" s="1"/>
      <c r="QIH364" s="1"/>
      <c r="QII364" s="1"/>
      <c r="QIJ364" s="1"/>
      <c r="QIK364" s="1"/>
      <c r="QIL364" s="1"/>
      <c r="QIM364" s="1"/>
      <c r="QIN364" s="1"/>
      <c r="QIO364" s="1"/>
      <c r="QIP364" s="1"/>
      <c r="QIQ364" s="1"/>
      <c r="QIR364" s="1"/>
      <c r="QIS364" s="1"/>
      <c r="QIT364" s="1"/>
      <c r="QIU364" s="1"/>
      <c r="QIV364" s="1"/>
      <c r="QIW364" s="1"/>
      <c r="QIX364" s="1"/>
      <c r="QIY364" s="1"/>
      <c r="QIZ364" s="1"/>
      <c r="QJA364" s="1"/>
      <c r="QJB364" s="1"/>
      <c r="QJC364" s="1"/>
      <c r="QJD364" s="1"/>
      <c r="QJE364" s="1"/>
      <c r="QJF364" s="1"/>
      <c r="QJG364" s="1"/>
      <c r="QJH364" s="1"/>
      <c r="QJI364" s="1"/>
      <c r="QJJ364" s="1"/>
      <c r="QJK364" s="1"/>
      <c r="QJL364" s="1"/>
      <c r="QJM364" s="1"/>
      <c r="QJN364" s="1"/>
      <c r="QJO364" s="1"/>
      <c r="QJP364" s="1"/>
      <c r="QJQ364" s="1"/>
      <c r="QJR364" s="1"/>
      <c r="QJS364" s="1"/>
      <c r="QJT364" s="1"/>
      <c r="QJU364" s="1"/>
      <c r="QJV364" s="1"/>
      <c r="QJW364" s="1"/>
      <c r="QJX364" s="1"/>
      <c r="QJY364" s="1"/>
      <c r="QJZ364" s="1"/>
      <c r="QKA364" s="1"/>
      <c r="QKB364" s="1"/>
      <c r="QKC364" s="1"/>
      <c r="QKD364" s="1"/>
      <c r="QKE364" s="1"/>
      <c r="QKF364" s="1"/>
      <c r="QKG364" s="1"/>
      <c r="QKH364" s="1"/>
      <c r="QKI364" s="1"/>
      <c r="QKJ364" s="1"/>
      <c r="QKK364" s="1"/>
      <c r="QKL364" s="1"/>
      <c r="QKM364" s="1"/>
      <c r="QKN364" s="1"/>
      <c r="QKO364" s="1"/>
      <c r="QKP364" s="1"/>
      <c r="QKQ364" s="1"/>
      <c r="QKR364" s="1"/>
      <c r="QKS364" s="1"/>
      <c r="QKT364" s="1"/>
      <c r="QKU364" s="1"/>
      <c r="QKV364" s="1"/>
      <c r="QKW364" s="1"/>
      <c r="QKX364" s="1"/>
      <c r="QKY364" s="1"/>
      <c r="QKZ364" s="1"/>
      <c r="QLA364" s="1"/>
      <c r="QLB364" s="1"/>
      <c r="QLC364" s="1"/>
      <c r="QLD364" s="1"/>
      <c r="QLE364" s="1"/>
      <c r="QLF364" s="1"/>
      <c r="QLG364" s="1"/>
      <c r="QLH364" s="1"/>
      <c r="QLI364" s="1"/>
      <c r="QLJ364" s="1"/>
      <c r="QLK364" s="1"/>
      <c r="QLL364" s="1"/>
      <c r="QLM364" s="1"/>
      <c r="QLN364" s="1"/>
      <c r="QLO364" s="1"/>
      <c r="QLP364" s="1"/>
      <c r="QLQ364" s="1"/>
      <c r="QLR364" s="1"/>
      <c r="QLS364" s="1"/>
      <c r="QLT364" s="1"/>
      <c r="QLU364" s="1"/>
      <c r="QLV364" s="1"/>
      <c r="QLW364" s="1"/>
      <c r="QLX364" s="1"/>
      <c r="QLY364" s="1"/>
      <c r="QLZ364" s="1"/>
      <c r="QMA364" s="1"/>
      <c r="QMB364" s="1"/>
      <c r="QMC364" s="1"/>
      <c r="QMD364" s="1"/>
      <c r="QME364" s="1"/>
      <c r="QMF364" s="1"/>
      <c r="QMG364" s="1"/>
      <c r="QMH364" s="1"/>
      <c r="QMI364" s="1"/>
      <c r="QMJ364" s="1"/>
      <c r="QMK364" s="1"/>
      <c r="QML364" s="1"/>
      <c r="QMM364" s="1"/>
      <c r="QMN364" s="1"/>
      <c r="QMO364" s="1"/>
      <c r="QMP364" s="1"/>
      <c r="QMQ364" s="1"/>
      <c r="QMR364" s="1"/>
      <c r="QMS364" s="1"/>
      <c r="QMT364" s="1"/>
      <c r="QMU364" s="1"/>
      <c r="QMV364" s="1"/>
      <c r="QMW364" s="1"/>
      <c r="QMX364" s="1"/>
      <c r="QMY364" s="1"/>
      <c r="QMZ364" s="1"/>
      <c r="QNA364" s="1"/>
      <c r="QNB364" s="1"/>
      <c r="QNC364" s="1"/>
      <c r="QND364" s="1"/>
      <c r="QNE364" s="1"/>
      <c r="QNF364" s="1"/>
      <c r="QNG364" s="1"/>
      <c r="QNH364" s="1"/>
      <c r="QNI364" s="1"/>
      <c r="QNJ364" s="1"/>
      <c r="QNK364" s="1"/>
      <c r="QNL364" s="1"/>
      <c r="QNM364" s="1"/>
      <c r="QNN364" s="1"/>
      <c r="QNO364" s="1"/>
      <c r="QNP364" s="1"/>
      <c r="QNQ364" s="1"/>
      <c r="QNR364" s="1"/>
      <c r="QNS364" s="1"/>
      <c r="QNT364" s="1"/>
      <c r="QNU364" s="1"/>
      <c r="QNV364" s="1"/>
      <c r="QNW364" s="1"/>
      <c r="QNX364" s="1"/>
      <c r="QNY364" s="1"/>
      <c r="QNZ364" s="1"/>
      <c r="QOA364" s="1"/>
      <c r="QOB364" s="1"/>
      <c r="QOC364" s="1"/>
      <c r="QOD364" s="1"/>
      <c r="QOE364" s="1"/>
      <c r="QOF364" s="1"/>
      <c r="QOG364" s="1"/>
      <c r="QOH364" s="1"/>
      <c r="QOI364" s="1"/>
      <c r="QOJ364" s="1"/>
      <c r="QOK364" s="1"/>
      <c r="QOL364" s="1"/>
      <c r="QOM364" s="1"/>
      <c r="QON364" s="1"/>
      <c r="QOO364" s="1"/>
      <c r="QOP364" s="1"/>
      <c r="QOQ364" s="1"/>
      <c r="QOR364" s="1"/>
      <c r="QOS364" s="1"/>
      <c r="QOT364" s="1"/>
      <c r="QOU364" s="1"/>
      <c r="QOV364" s="1"/>
      <c r="QOW364" s="1"/>
      <c r="QOX364" s="1"/>
      <c r="QOY364" s="1"/>
      <c r="QOZ364" s="1"/>
      <c r="QPA364" s="1"/>
      <c r="QPB364" s="1"/>
      <c r="QPC364" s="1"/>
      <c r="QPD364" s="1"/>
      <c r="QPE364" s="1"/>
      <c r="QPF364" s="1"/>
      <c r="QPG364" s="1"/>
      <c r="QPH364" s="1"/>
      <c r="QPI364" s="1"/>
      <c r="QPJ364" s="1"/>
      <c r="QPK364" s="1"/>
      <c r="QPL364" s="1"/>
      <c r="QPM364" s="1"/>
      <c r="QPN364" s="1"/>
      <c r="QPO364" s="1"/>
      <c r="QPP364" s="1"/>
      <c r="QPQ364" s="1"/>
      <c r="QPR364" s="1"/>
      <c r="QPS364" s="1"/>
      <c r="QPT364" s="1"/>
      <c r="QPU364" s="1"/>
      <c r="QPV364" s="1"/>
      <c r="QPW364" s="1"/>
      <c r="QPX364" s="1"/>
      <c r="QPY364" s="1"/>
      <c r="QPZ364" s="1"/>
      <c r="QQA364" s="1"/>
      <c r="QQB364" s="1"/>
      <c r="QQC364" s="1"/>
      <c r="QQD364" s="1"/>
      <c r="QQE364" s="1"/>
      <c r="QQF364" s="1"/>
      <c r="QQG364" s="1"/>
      <c r="QQH364" s="1"/>
      <c r="QQI364" s="1"/>
      <c r="QQJ364" s="1"/>
      <c r="QQK364" s="1"/>
      <c r="QQL364" s="1"/>
      <c r="QQM364" s="1"/>
      <c r="QQN364" s="1"/>
      <c r="QQO364" s="1"/>
      <c r="QQP364" s="1"/>
      <c r="QQQ364" s="1"/>
      <c r="QQR364" s="1"/>
      <c r="QQS364" s="1"/>
      <c r="QQT364" s="1"/>
      <c r="QQU364" s="1"/>
      <c r="QQV364" s="1"/>
      <c r="QQW364" s="1"/>
      <c r="QQX364" s="1"/>
      <c r="QQY364" s="1"/>
      <c r="QQZ364" s="1"/>
      <c r="QRA364" s="1"/>
      <c r="QRB364" s="1"/>
      <c r="QRC364" s="1"/>
      <c r="QRD364" s="1"/>
      <c r="QRE364" s="1"/>
      <c r="QRF364" s="1"/>
      <c r="QRG364" s="1"/>
      <c r="QRH364" s="1"/>
      <c r="QRI364" s="1"/>
      <c r="QRJ364" s="1"/>
      <c r="QRK364" s="1"/>
      <c r="QRL364" s="1"/>
      <c r="QRM364" s="1"/>
      <c r="QRN364" s="1"/>
      <c r="QRO364" s="1"/>
      <c r="QRP364" s="1"/>
      <c r="QRQ364" s="1"/>
      <c r="QRR364" s="1"/>
      <c r="QRS364" s="1"/>
      <c r="QRT364" s="1"/>
      <c r="QRU364" s="1"/>
      <c r="QRV364" s="1"/>
      <c r="QRW364" s="1"/>
      <c r="QRX364" s="1"/>
      <c r="QRY364" s="1"/>
      <c r="QRZ364" s="1"/>
      <c r="QSA364" s="1"/>
      <c r="QSB364" s="1"/>
      <c r="QSC364" s="1"/>
      <c r="QSD364" s="1"/>
      <c r="QSE364" s="1"/>
      <c r="QSF364" s="1"/>
      <c r="QSG364" s="1"/>
      <c r="QSH364" s="1"/>
      <c r="QSI364" s="1"/>
      <c r="QSJ364" s="1"/>
      <c r="QSK364" s="1"/>
      <c r="QSL364" s="1"/>
      <c r="QSM364" s="1"/>
      <c r="QSN364" s="1"/>
      <c r="QSO364" s="1"/>
      <c r="QSP364" s="1"/>
      <c r="QSQ364" s="1"/>
      <c r="QSR364" s="1"/>
      <c r="QSS364" s="1"/>
      <c r="QST364" s="1"/>
      <c r="QSU364" s="1"/>
      <c r="QSV364" s="1"/>
      <c r="QSW364" s="1"/>
      <c r="QSX364" s="1"/>
      <c r="QSY364" s="1"/>
      <c r="QSZ364" s="1"/>
      <c r="QTA364" s="1"/>
      <c r="QTB364" s="1"/>
      <c r="QTC364" s="1"/>
      <c r="QTD364" s="1"/>
      <c r="QTE364" s="1"/>
      <c r="QTF364" s="1"/>
      <c r="QTG364" s="1"/>
      <c r="QTH364" s="1"/>
      <c r="QTI364" s="1"/>
      <c r="QTJ364" s="1"/>
      <c r="QTK364" s="1"/>
      <c r="QTL364" s="1"/>
      <c r="QTM364" s="1"/>
      <c r="QTN364" s="1"/>
      <c r="QTO364" s="1"/>
      <c r="QTP364" s="1"/>
      <c r="QTQ364" s="1"/>
      <c r="QTR364" s="1"/>
      <c r="QTS364" s="1"/>
      <c r="QTT364" s="1"/>
      <c r="QTU364" s="1"/>
      <c r="QTV364" s="1"/>
      <c r="QTW364" s="1"/>
      <c r="QTX364" s="1"/>
      <c r="QTY364" s="1"/>
      <c r="QTZ364" s="1"/>
      <c r="QUA364" s="1"/>
      <c r="QUB364" s="1"/>
      <c r="QUC364" s="1"/>
      <c r="QUD364" s="1"/>
      <c r="QUE364" s="1"/>
      <c r="QUF364" s="1"/>
      <c r="QUG364" s="1"/>
      <c r="QUH364" s="1"/>
      <c r="QUI364" s="1"/>
      <c r="QUJ364" s="1"/>
      <c r="QUK364" s="1"/>
      <c r="QUL364" s="1"/>
      <c r="QUM364" s="1"/>
      <c r="QUN364" s="1"/>
      <c r="QUO364" s="1"/>
      <c r="QUP364" s="1"/>
      <c r="QUQ364" s="1"/>
      <c r="QUR364" s="1"/>
      <c r="QUS364" s="1"/>
      <c r="QUT364" s="1"/>
      <c r="QUU364" s="1"/>
      <c r="QUV364" s="1"/>
      <c r="QUW364" s="1"/>
      <c r="QUX364" s="1"/>
      <c r="QUY364" s="1"/>
      <c r="QUZ364" s="1"/>
      <c r="QVA364" s="1"/>
      <c r="QVB364" s="1"/>
      <c r="QVC364" s="1"/>
      <c r="QVD364" s="1"/>
      <c r="QVE364" s="1"/>
      <c r="QVF364" s="1"/>
      <c r="QVG364" s="1"/>
      <c r="QVH364" s="1"/>
      <c r="QVI364" s="1"/>
      <c r="QVJ364" s="1"/>
      <c r="QVK364" s="1"/>
      <c r="QVL364" s="1"/>
      <c r="QVM364" s="1"/>
      <c r="QVN364" s="1"/>
      <c r="QVO364" s="1"/>
      <c r="QVP364" s="1"/>
      <c r="QVQ364" s="1"/>
      <c r="QVR364" s="1"/>
      <c r="QVS364" s="1"/>
      <c r="QVT364" s="1"/>
      <c r="QVU364" s="1"/>
      <c r="QVV364" s="1"/>
      <c r="QVW364" s="1"/>
      <c r="QVX364" s="1"/>
      <c r="QVY364" s="1"/>
      <c r="QVZ364" s="1"/>
      <c r="QWA364" s="1"/>
      <c r="QWB364" s="1"/>
      <c r="QWC364" s="1"/>
      <c r="QWD364" s="1"/>
      <c r="QWE364" s="1"/>
      <c r="QWF364" s="1"/>
      <c r="QWG364" s="1"/>
      <c r="QWH364" s="1"/>
      <c r="QWI364" s="1"/>
      <c r="QWJ364" s="1"/>
      <c r="QWK364" s="1"/>
      <c r="QWL364" s="1"/>
      <c r="QWM364" s="1"/>
      <c r="QWN364" s="1"/>
      <c r="QWO364" s="1"/>
      <c r="QWP364" s="1"/>
      <c r="QWQ364" s="1"/>
      <c r="QWR364" s="1"/>
      <c r="QWS364" s="1"/>
      <c r="QWT364" s="1"/>
      <c r="QWU364" s="1"/>
      <c r="QWV364" s="1"/>
      <c r="QWW364" s="1"/>
      <c r="QWX364" s="1"/>
      <c r="QWY364" s="1"/>
      <c r="QWZ364" s="1"/>
      <c r="QXA364" s="1"/>
      <c r="QXB364" s="1"/>
      <c r="QXC364" s="1"/>
      <c r="QXD364" s="1"/>
      <c r="QXE364" s="1"/>
      <c r="QXF364" s="1"/>
      <c r="QXG364" s="1"/>
      <c r="QXH364" s="1"/>
      <c r="QXI364" s="1"/>
      <c r="QXJ364" s="1"/>
      <c r="QXK364" s="1"/>
      <c r="QXL364" s="1"/>
      <c r="QXM364" s="1"/>
      <c r="QXN364" s="1"/>
      <c r="QXO364" s="1"/>
      <c r="QXP364" s="1"/>
      <c r="QXQ364" s="1"/>
      <c r="QXR364" s="1"/>
      <c r="QXS364" s="1"/>
      <c r="QXT364" s="1"/>
      <c r="QXU364" s="1"/>
      <c r="QXV364" s="1"/>
      <c r="QXW364" s="1"/>
      <c r="QXX364" s="1"/>
      <c r="QXY364" s="1"/>
      <c r="QXZ364" s="1"/>
      <c r="QYA364" s="1"/>
      <c r="QYB364" s="1"/>
      <c r="QYC364" s="1"/>
      <c r="QYD364" s="1"/>
      <c r="QYE364" s="1"/>
      <c r="QYF364" s="1"/>
      <c r="QYG364" s="1"/>
      <c r="QYH364" s="1"/>
      <c r="QYI364" s="1"/>
      <c r="QYJ364" s="1"/>
      <c r="QYK364" s="1"/>
      <c r="QYL364" s="1"/>
      <c r="QYM364" s="1"/>
      <c r="QYN364" s="1"/>
      <c r="QYO364" s="1"/>
      <c r="QYP364" s="1"/>
      <c r="QYQ364" s="1"/>
      <c r="QYR364" s="1"/>
      <c r="QYS364" s="1"/>
      <c r="QYT364" s="1"/>
      <c r="QYU364" s="1"/>
      <c r="QYV364" s="1"/>
      <c r="QYW364" s="1"/>
      <c r="QYX364" s="1"/>
      <c r="QYY364" s="1"/>
      <c r="QYZ364" s="1"/>
      <c r="QZA364" s="1"/>
      <c r="QZB364" s="1"/>
      <c r="QZC364" s="1"/>
      <c r="QZD364" s="1"/>
      <c r="QZE364" s="1"/>
      <c r="QZF364" s="1"/>
      <c r="QZG364" s="1"/>
      <c r="QZH364" s="1"/>
      <c r="QZI364" s="1"/>
      <c r="QZJ364" s="1"/>
      <c r="QZK364" s="1"/>
      <c r="QZL364" s="1"/>
      <c r="QZM364" s="1"/>
      <c r="QZN364" s="1"/>
      <c r="QZO364" s="1"/>
      <c r="QZP364" s="1"/>
      <c r="QZQ364" s="1"/>
      <c r="QZR364" s="1"/>
      <c r="QZS364" s="1"/>
      <c r="QZT364" s="1"/>
      <c r="QZU364" s="1"/>
      <c r="QZV364" s="1"/>
      <c r="QZW364" s="1"/>
      <c r="QZX364" s="1"/>
      <c r="QZY364" s="1"/>
      <c r="QZZ364" s="1"/>
      <c r="RAA364" s="1"/>
      <c r="RAB364" s="1"/>
      <c r="RAC364" s="1"/>
      <c r="RAD364" s="1"/>
      <c r="RAE364" s="1"/>
      <c r="RAF364" s="1"/>
      <c r="RAG364" s="1"/>
      <c r="RAH364" s="1"/>
      <c r="RAI364" s="1"/>
      <c r="RAJ364" s="1"/>
      <c r="RAK364" s="1"/>
      <c r="RAL364" s="1"/>
      <c r="RAM364" s="1"/>
      <c r="RAN364" s="1"/>
      <c r="RAO364" s="1"/>
      <c r="RAP364" s="1"/>
      <c r="RAQ364" s="1"/>
      <c r="RAR364" s="1"/>
      <c r="RAS364" s="1"/>
      <c r="RAT364" s="1"/>
      <c r="RAU364" s="1"/>
      <c r="RAV364" s="1"/>
      <c r="RAW364" s="1"/>
      <c r="RAX364" s="1"/>
      <c r="RAY364" s="1"/>
      <c r="RAZ364" s="1"/>
      <c r="RBA364" s="1"/>
      <c r="RBB364" s="1"/>
      <c r="RBC364" s="1"/>
      <c r="RBD364" s="1"/>
      <c r="RBE364" s="1"/>
      <c r="RBF364" s="1"/>
      <c r="RBG364" s="1"/>
      <c r="RBH364" s="1"/>
      <c r="RBI364" s="1"/>
      <c r="RBJ364" s="1"/>
      <c r="RBK364" s="1"/>
      <c r="RBL364" s="1"/>
      <c r="RBM364" s="1"/>
      <c r="RBN364" s="1"/>
      <c r="RBO364" s="1"/>
      <c r="RBP364" s="1"/>
      <c r="RBQ364" s="1"/>
      <c r="RBR364" s="1"/>
      <c r="RBS364" s="1"/>
      <c r="RBT364" s="1"/>
      <c r="RBU364" s="1"/>
      <c r="RBV364" s="1"/>
      <c r="RBW364" s="1"/>
      <c r="RBX364" s="1"/>
      <c r="RBY364" s="1"/>
      <c r="RBZ364" s="1"/>
      <c r="RCA364" s="1"/>
      <c r="RCB364" s="1"/>
      <c r="RCC364" s="1"/>
      <c r="RCD364" s="1"/>
      <c r="RCE364" s="1"/>
      <c r="RCF364" s="1"/>
      <c r="RCG364" s="1"/>
      <c r="RCH364" s="1"/>
      <c r="RCI364" s="1"/>
      <c r="RCJ364" s="1"/>
      <c r="RCK364" s="1"/>
      <c r="RCL364" s="1"/>
      <c r="RCM364" s="1"/>
      <c r="RCN364" s="1"/>
      <c r="RCO364" s="1"/>
      <c r="RCP364" s="1"/>
      <c r="RCQ364" s="1"/>
      <c r="RCR364" s="1"/>
      <c r="RCS364" s="1"/>
      <c r="RCT364" s="1"/>
      <c r="RCU364" s="1"/>
      <c r="RCV364" s="1"/>
      <c r="RCW364" s="1"/>
      <c r="RCX364" s="1"/>
      <c r="RCY364" s="1"/>
      <c r="RCZ364" s="1"/>
      <c r="RDA364" s="1"/>
      <c r="RDB364" s="1"/>
      <c r="RDC364" s="1"/>
      <c r="RDD364" s="1"/>
      <c r="RDE364" s="1"/>
      <c r="RDF364" s="1"/>
      <c r="RDG364" s="1"/>
      <c r="RDH364" s="1"/>
      <c r="RDI364" s="1"/>
      <c r="RDJ364" s="1"/>
      <c r="RDK364" s="1"/>
      <c r="RDL364" s="1"/>
      <c r="RDM364" s="1"/>
      <c r="RDN364" s="1"/>
      <c r="RDO364" s="1"/>
      <c r="RDP364" s="1"/>
      <c r="RDQ364" s="1"/>
      <c r="RDR364" s="1"/>
      <c r="RDS364" s="1"/>
      <c r="RDT364" s="1"/>
      <c r="RDU364" s="1"/>
      <c r="RDV364" s="1"/>
      <c r="RDW364" s="1"/>
      <c r="RDX364" s="1"/>
      <c r="RDY364" s="1"/>
      <c r="RDZ364" s="1"/>
      <c r="REA364" s="1"/>
      <c r="REB364" s="1"/>
      <c r="REC364" s="1"/>
      <c r="RED364" s="1"/>
      <c r="REE364" s="1"/>
      <c r="REF364" s="1"/>
      <c r="REG364" s="1"/>
      <c r="REH364" s="1"/>
      <c r="REI364" s="1"/>
      <c r="REJ364" s="1"/>
      <c r="REK364" s="1"/>
      <c r="REL364" s="1"/>
      <c r="REM364" s="1"/>
      <c r="REN364" s="1"/>
      <c r="REO364" s="1"/>
      <c r="REP364" s="1"/>
      <c r="REQ364" s="1"/>
      <c r="RER364" s="1"/>
      <c r="RES364" s="1"/>
      <c r="RET364" s="1"/>
      <c r="REU364" s="1"/>
      <c r="REV364" s="1"/>
      <c r="REW364" s="1"/>
      <c r="REX364" s="1"/>
      <c r="REY364" s="1"/>
      <c r="REZ364" s="1"/>
      <c r="RFA364" s="1"/>
      <c r="RFB364" s="1"/>
      <c r="RFC364" s="1"/>
      <c r="RFD364" s="1"/>
      <c r="RFE364" s="1"/>
      <c r="RFF364" s="1"/>
      <c r="RFG364" s="1"/>
      <c r="RFH364" s="1"/>
      <c r="RFI364" s="1"/>
      <c r="RFJ364" s="1"/>
      <c r="RFK364" s="1"/>
      <c r="RFL364" s="1"/>
      <c r="RFM364" s="1"/>
      <c r="RFN364" s="1"/>
      <c r="RFO364" s="1"/>
      <c r="RFP364" s="1"/>
      <c r="RFQ364" s="1"/>
      <c r="RFR364" s="1"/>
      <c r="RFS364" s="1"/>
      <c r="RFT364" s="1"/>
      <c r="RFU364" s="1"/>
      <c r="RFV364" s="1"/>
      <c r="RFW364" s="1"/>
      <c r="RFX364" s="1"/>
      <c r="RFY364" s="1"/>
      <c r="RFZ364" s="1"/>
      <c r="RGA364" s="1"/>
      <c r="RGB364" s="1"/>
      <c r="RGC364" s="1"/>
      <c r="RGD364" s="1"/>
      <c r="RGE364" s="1"/>
      <c r="RGF364" s="1"/>
      <c r="RGG364" s="1"/>
      <c r="RGH364" s="1"/>
      <c r="RGI364" s="1"/>
      <c r="RGJ364" s="1"/>
      <c r="RGK364" s="1"/>
      <c r="RGL364" s="1"/>
      <c r="RGM364" s="1"/>
      <c r="RGN364" s="1"/>
      <c r="RGO364" s="1"/>
      <c r="RGP364" s="1"/>
      <c r="RGQ364" s="1"/>
      <c r="RGR364" s="1"/>
      <c r="RGS364" s="1"/>
      <c r="RGT364" s="1"/>
      <c r="RGU364" s="1"/>
      <c r="RGV364" s="1"/>
      <c r="RGW364" s="1"/>
      <c r="RGX364" s="1"/>
      <c r="RGY364" s="1"/>
      <c r="RGZ364" s="1"/>
      <c r="RHA364" s="1"/>
      <c r="RHB364" s="1"/>
      <c r="RHC364" s="1"/>
      <c r="RHD364" s="1"/>
      <c r="RHE364" s="1"/>
      <c r="RHF364" s="1"/>
      <c r="RHG364" s="1"/>
      <c r="RHH364" s="1"/>
      <c r="RHI364" s="1"/>
      <c r="RHJ364" s="1"/>
      <c r="RHK364" s="1"/>
      <c r="RHL364" s="1"/>
      <c r="RHM364" s="1"/>
      <c r="RHN364" s="1"/>
      <c r="RHO364" s="1"/>
      <c r="RHP364" s="1"/>
      <c r="RHQ364" s="1"/>
      <c r="RHR364" s="1"/>
      <c r="RHS364" s="1"/>
      <c r="RHT364" s="1"/>
      <c r="RHU364" s="1"/>
      <c r="RHV364" s="1"/>
      <c r="RHW364" s="1"/>
      <c r="RHX364" s="1"/>
      <c r="RHY364" s="1"/>
      <c r="RHZ364" s="1"/>
      <c r="RIA364" s="1"/>
      <c r="RIB364" s="1"/>
      <c r="RIC364" s="1"/>
      <c r="RID364" s="1"/>
      <c r="RIE364" s="1"/>
      <c r="RIF364" s="1"/>
      <c r="RIG364" s="1"/>
      <c r="RIH364" s="1"/>
      <c r="RII364" s="1"/>
      <c r="RIJ364" s="1"/>
      <c r="RIK364" s="1"/>
      <c r="RIL364" s="1"/>
      <c r="RIM364" s="1"/>
      <c r="RIN364" s="1"/>
      <c r="RIO364" s="1"/>
      <c r="RIP364" s="1"/>
      <c r="RIQ364" s="1"/>
      <c r="RIR364" s="1"/>
      <c r="RIS364" s="1"/>
      <c r="RIT364" s="1"/>
      <c r="RIU364" s="1"/>
      <c r="RIV364" s="1"/>
      <c r="RIW364" s="1"/>
      <c r="RIX364" s="1"/>
      <c r="RIY364" s="1"/>
      <c r="RIZ364" s="1"/>
      <c r="RJA364" s="1"/>
      <c r="RJB364" s="1"/>
      <c r="RJC364" s="1"/>
      <c r="RJD364" s="1"/>
      <c r="RJE364" s="1"/>
      <c r="RJF364" s="1"/>
      <c r="RJG364" s="1"/>
      <c r="RJH364" s="1"/>
      <c r="RJI364" s="1"/>
      <c r="RJJ364" s="1"/>
      <c r="RJK364" s="1"/>
      <c r="RJL364" s="1"/>
      <c r="RJM364" s="1"/>
      <c r="RJN364" s="1"/>
      <c r="RJO364" s="1"/>
      <c r="RJP364" s="1"/>
      <c r="RJQ364" s="1"/>
      <c r="RJR364" s="1"/>
      <c r="RJS364" s="1"/>
      <c r="RJT364" s="1"/>
      <c r="RJU364" s="1"/>
      <c r="RJV364" s="1"/>
      <c r="RJW364" s="1"/>
      <c r="RJX364" s="1"/>
      <c r="RJY364" s="1"/>
      <c r="RJZ364" s="1"/>
      <c r="RKA364" s="1"/>
      <c r="RKB364" s="1"/>
      <c r="RKC364" s="1"/>
      <c r="RKD364" s="1"/>
      <c r="RKE364" s="1"/>
      <c r="RKF364" s="1"/>
      <c r="RKG364" s="1"/>
      <c r="RKH364" s="1"/>
      <c r="RKI364" s="1"/>
      <c r="RKJ364" s="1"/>
      <c r="RKK364" s="1"/>
      <c r="RKL364" s="1"/>
      <c r="RKM364" s="1"/>
      <c r="RKN364" s="1"/>
      <c r="RKO364" s="1"/>
      <c r="RKP364" s="1"/>
      <c r="RKQ364" s="1"/>
      <c r="RKR364" s="1"/>
      <c r="RKS364" s="1"/>
      <c r="RKT364" s="1"/>
      <c r="RKU364" s="1"/>
      <c r="RKV364" s="1"/>
      <c r="RKW364" s="1"/>
      <c r="RKX364" s="1"/>
      <c r="RKY364" s="1"/>
      <c r="RKZ364" s="1"/>
      <c r="RLA364" s="1"/>
      <c r="RLB364" s="1"/>
      <c r="RLC364" s="1"/>
      <c r="RLD364" s="1"/>
      <c r="RLE364" s="1"/>
      <c r="RLF364" s="1"/>
      <c r="RLG364" s="1"/>
      <c r="RLH364" s="1"/>
      <c r="RLI364" s="1"/>
      <c r="RLJ364" s="1"/>
      <c r="RLK364" s="1"/>
      <c r="RLL364" s="1"/>
      <c r="RLM364" s="1"/>
      <c r="RLN364" s="1"/>
      <c r="RLO364" s="1"/>
      <c r="RLP364" s="1"/>
      <c r="RLQ364" s="1"/>
      <c r="RLR364" s="1"/>
      <c r="RLS364" s="1"/>
      <c r="RLT364" s="1"/>
      <c r="RLU364" s="1"/>
      <c r="RLV364" s="1"/>
      <c r="RLW364" s="1"/>
      <c r="RLX364" s="1"/>
      <c r="RLY364" s="1"/>
      <c r="RLZ364" s="1"/>
      <c r="RMA364" s="1"/>
      <c r="RMB364" s="1"/>
      <c r="RMC364" s="1"/>
      <c r="RMD364" s="1"/>
      <c r="RME364" s="1"/>
      <c r="RMF364" s="1"/>
      <c r="RMG364" s="1"/>
      <c r="RMH364" s="1"/>
      <c r="RMI364" s="1"/>
      <c r="RMJ364" s="1"/>
      <c r="RMK364" s="1"/>
      <c r="RML364" s="1"/>
      <c r="RMM364" s="1"/>
      <c r="RMN364" s="1"/>
      <c r="RMO364" s="1"/>
      <c r="RMP364" s="1"/>
      <c r="RMQ364" s="1"/>
      <c r="RMR364" s="1"/>
      <c r="RMS364" s="1"/>
      <c r="RMT364" s="1"/>
      <c r="RMU364" s="1"/>
      <c r="RMV364" s="1"/>
      <c r="RMW364" s="1"/>
      <c r="RMX364" s="1"/>
      <c r="RMY364" s="1"/>
      <c r="RMZ364" s="1"/>
      <c r="RNA364" s="1"/>
      <c r="RNB364" s="1"/>
      <c r="RNC364" s="1"/>
      <c r="RND364" s="1"/>
      <c r="RNE364" s="1"/>
      <c r="RNF364" s="1"/>
      <c r="RNG364" s="1"/>
      <c r="RNH364" s="1"/>
      <c r="RNI364" s="1"/>
      <c r="RNJ364" s="1"/>
      <c r="RNK364" s="1"/>
      <c r="RNL364" s="1"/>
      <c r="RNM364" s="1"/>
      <c r="RNN364" s="1"/>
      <c r="RNO364" s="1"/>
      <c r="RNP364" s="1"/>
      <c r="RNQ364" s="1"/>
      <c r="RNR364" s="1"/>
      <c r="RNS364" s="1"/>
      <c r="RNT364" s="1"/>
      <c r="RNU364" s="1"/>
      <c r="RNV364" s="1"/>
      <c r="RNW364" s="1"/>
      <c r="RNX364" s="1"/>
      <c r="RNY364" s="1"/>
      <c r="RNZ364" s="1"/>
      <c r="ROA364" s="1"/>
      <c r="ROB364" s="1"/>
      <c r="ROC364" s="1"/>
      <c r="ROD364" s="1"/>
      <c r="ROE364" s="1"/>
      <c r="ROF364" s="1"/>
      <c r="ROG364" s="1"/>
      <c r="ROH364" s="1"/>
      <c r="ROI364" s="1"/>
      <c r="ROJ364" s="1"/>
      <c r="ROK364" s="1"/>
      <c r="ROL364" s="1"/>
      <c r="ROM364" s="1"/>
      <c r="RON364" s="1"/>
      <c r="ROO364" s="1"/>
      <c r="ROP364" s="1"/>
      <c r="ROQ364" s="1"/>
      <c r="ROR364" s="1"/>
      <c r="ROS364" s="1"/>
      <c r="ROT364" s="1"/>
      <c r="ROU364" s="1"/>
      <c r="ROV364" s="1"/>
      <c r="ROW364" s="1"/>
      <c r="ROX364" s="1"/>
      <c r="ROY364" s="1"/>
      <c r="ROZ364" s="1"/>
      <c r="RPA364" s="1"/>
      <c r="RPB364" s="1"/>
      <c r="RPC364" s="1"/>
      <c r="RPD364" s="1"/>
      <c r="RPE364" s="1"/>
      <c r="RPF364" s="1"/>
      <c r="RPG364" s="1"/>
      <c r="RPH364" s="1"/>
      <c r="RPI364" s="1"/>
      <c r="RPJ364" s="1"/>
      <c r="RPK364" s="1"/>
      <c r="RPL364" s="1"/>
      <c r="RPM364" s="1"/>
      <c r="RPN364" s="1"/>
      <c r="RPO364" s="1"/>
      <c r="RPP364" s="1"/>
      <c r="RPQ364" s="1"/>
      <c r="RPR364" s="1"/>
      <c r="RPS364" s="1"/>
      <c r="RPT364" s="1"/>
      <c r="RPU364" s="1"/>
      <c r="RPV364" s="1"/>
      <c r="RPW364" s="1"/>
      <c r="RPX364" s="1"/>
      <c r="RPY364" s="1"/>
      <c r="RPZ364" s="1"/>
      <c r="RQA364" s="1"/>
      <c r="RQB364" s="1"/>
      <c r="RQC364" s="1"/>
      <c r="RQD364" s="1"/>
      <c r="RQE364" s="1"/>
      <c r="RQF364" s="1"/>
      <c r="RQG364" s="1"/>
      <c r="RQH364" s="1"/>
      <c r="RQI364" s="1"/>
      <c r="RQJ364" s="1"/>
      <c r="RQK364" s="1"/>
      <c r="RQL364" s="1"/>
      <c r="RQM364" s="1"/>
      <c r="RQN364" s="1"/>
      <c r="RQO364" s="1"/>
      <c r="RQP364" s="1"/>
      <c r="RQQ364" s="1"/>
      <c r="RQR364" s="1"/>
      <c r="RQS364" s="1"/>
      <c r="RQT364" s="1"/>
      <c r="RQU364" s="1"/>
      <c r="RQV364" s="1"/>
      <c r="RQW364" s="1"/>
      <c r="RQX364" s="1"/>
      <c r="RQY364" s="1"/>
      <c r="RQZ364" s="1"/>
      <c r="RRA364" s="1"/>
      <c r="RRB364" s="1"/>
      <c r="RRC364" s="1"/>
      <c r="RRD364" s="1"/>
      <c r="RRE364" s="1"/>
      <c r="RRF364" s="1"/>
      <c r="RRG364" s="1"/>
      <c r="RRH364" s="1"/>
      <c r="RRI364" s="1"/>
      <c r="RRJ364" s="1"/>
      <c r="RRK364" s="1"/>
      <c r="RRL364" s="1"/>
      <c r="RRM364" s="1"/>
      <c r="RRN364" s="1"/>
      <c r="RRO364" s="1"/>
      <c r="RRP364" s="1"/>
      <c r="RRQ364" s="1"/>
      <c r="RRR364" s="1"/>
      <c r="RRS364" s="1"/>
      <c r="RRT364" s="1"/>
      <c r="RRU364" s="1"/>
      <c r="RRV364" s="1"/>
      <c r="RRW364" s="1"/>
      <c r="RRX364" s="1"/>
      <c r="RRY364" s="1"/>
      <c r="RRZ364" s="1"/>
      <c r="RSA364" s="1"/>
      <c r="RSB364" s="1"/>
      <c r="RSC364" s="1"/>
      <c r="RSD364" s="1"/>
      <c r="RSE364" s="1"/>
      <c r="RSF364" s="1"/>
      <c r="RSG364" s="1"/>
      <c r="RSH364" s="1"/>
      <c r="RSI364" s="1"/>
      <c r="RSJ364" s="1"/>
      <c r="RSK364" s="1"/>
      <c r="RSL364" s="1"/>
      <c r="RSM364" s="1"/>
      <c r="RSN364" s="1"/>
      <c r="RSO364" s="1"/>
      <c r="RSP364" s="1"/>
      <c r="RSQ364" s="1"/>
      <c r="RSR364" s="1"/>
      <c r="RSS364" s="1"/>
      <c r="RST364" s="1"/>
      <c r="RSU364" s="1"/>
      <c r="RSV364" s="1"/>
      <c r="RSW364" s="1"/>
      <c r="RSX364" s="1"/>
      <c r="RSY364" s="1"/>
      <c r="RSZ364" s="1"/>
      <c r="RTA364" s="1"/>
      <c r="RTB364" s="1"/>
      <c r="RTC364" s="1"/>
      <c r="RTD364" s="1"/>
      <c r="RTE364" s="1"/>
      <c r="RTF364" s="1"/>
      <c r="RTG364" s="1"/>
      <c r="RTH364" s="1"/>
      <c r="RTI364" s="1"/>
      <c r="RTJ364" s="1"/>
      <c r="RTK364" s="1"/>
      <c r="RTL364" s="1"/>
      <c r="RTM364" s="1"/>
      <c r="RTN364" s="1"/>
      <c r="RTO364" s="1"/>
      <c r="RTP364" s="1"/>
      <c r="RTQ364" s="1"/>
      <c r="RTR364" s="1"/>
      <c r="RTS364" s="1"/>
      <c r="RTT364" s="1"/>
      <c r="RTU364" s="1"/>
      <c r="RTV364" s="1"/>
      <c r="RTW364" s="1"/>
      <c r="RTX364" s="1"/>
      <c r="RTY364" s="1"/>
      <c r="RTZ364" s="1"/>
      <c r="RUA364" s="1"/>
      <c r="RUB364" s="1"/>
      <c r="RUC364" s="1"/>
      <c r="RUD364" s="1"/>
      <c r="RUE364" s="1"/>
      <c r="RUF364" s="1"/>
      <c r="RUG364" s="1"/>
      <c r="RUH364" s="1"/>
      <c r="RUI364" s="1"/>
      <c r="RUJ364" s="1"/>
      <c r="RUK364" s="1"/>
      <c r="RUL364" s="1"/>
      <c r="RUM364" s="1"/>
      <c r="RUN364" s="1"/>
      <c r="RUO364" s="1"/>
      <c r="RUP364" s="1"/>
      <c r="RUQ364" s="1"/>
      <c r="RUR364" s="1"/>
      <c r="RUS364" s="1"/>
      <c r="RUT364" s="1"/>
      <c r="RUU364" s="1"/>
      <c r="RUV364" s="1"/>
      <c r="RUW364" s="1"/>
      <c r="RUX364" s="1"/>
      <c r="RUY364" s="1"/>
      <c r="RUZ364" s="1"/>
      <c r="RVA364" s="1"/>
      <c r="RVB364" s="1"/>
      <c r="RVC364" s="1"/>
      <c r="RVD364" s="1"/>
      <c r="RVE364" s="1"/>
      <c r="RVF364" s="1"/>
      <c r="RVG364" s="1"/>
      <c r="RVH364" s="1"/>
      <c r="RVI364" s="1"/>
      <c r="RVJ364" s="1"/>
      <c r="RVK364" s="1"/>
      <c r="RVL364" s="1"/>
      <c r="RVM364" s="1"/>
      <c r="RVN364" s="1"/>
      <c r="RVO364" s="1"/>
      <c r="RVP364" s="1"/>
      <c r="RVQ364" s="1"/>
      <c r="RVR364" s="1"/>
      <c r="RVS364" s="1"/>
      <c r="RVT364" s="1"/>
      <c r="RVU364" s="1"/>
      <c r="RVV364" s="1"/>
      <c r="RVW364" s="1"/>
      <c r="RVX364" s="1"/>
      <c r="RVY364" s="1"/>
      <c r="RVZ364" s="1"/>
      <c r="RWA364" s="1"/>
      <c r="RWB364" s="1"/>
      <c r="RWC364" s="1"/>
      <c r="RWD364" s="1"/>
      <c r="RWE364" s="1"/>
      <c r="RWF364" s="1"/>
      <c r="RWG364" s="1"/>
      <c r="RWH364" s="1"/>
      <c r="RWI364" s="1"/>
      <c r="RWJ364" s="1"/>
      <c r="RWK364" s="1"/>
      <c r="RWL364" s="1"/>
      <c r="RWM364" s="1"/>
      <c r="RWN364" s="1"/>
      <c r="RWO364" s="1"/>
      <c r="RWP364" s="1"/>
      <c r="RWQ364" s="1"/>
      <c r="RWR364" s="1"/>
      <c r="RWS364" s="1"/>
      <c r="RWT364" s="1"/>
      <c r="RWU364" s="1"/>
      <c r="RWV364" s="1"/>
      <c r="RWW364" s="1"/>
      <c r="RWX364" s="1"/>
      <c r="RWY364" s="1"/>
      <c r="RWZ364" s="1"/>
      <c r="RXA364" s="1"/>
      <c r="RXB364" s="1"/>
      <c r="RXC364" s="1"/>
      <c r="RXD364" s="1"/>
      <c r="RXE364" s="1"/>
      <c r="RXF364" s="1"/>
      <c r="RXG364" s="1"/>
      <c r="RXH364" s="1"/>
      <c r="RXI364" s="1"/>
      <c r="RXJ364" s="1"/>
      <c r="RXK364" s="1"/>
      <c r="RXL364" s="1"/>
      <c r="RXM364" s="1"/>
      <c r="RXN364" s="1"/>
      <c r="RXO364" s="1"/>
      <c r="RXP364" s="1"/>
      <c r="RXQ364" s="1"/>
      <c r="RXR364" s="1"/>
      <c r="RXS364" s="1"/>
      <c r="RXT364" s="1"/>
      <c r="RXU364" s="1"/>
      <c r="RXV364" s="1"/>
      <c r="RXW364" s="1"/>
      <c r="RXX364" s="1"/>
      <c r="RXY364" s="1"/>
      <c r="RXZ364" s="1"/>
      <c r="RYA364" s="1"/>
      <c r="RYB364" s="1"/>
      <c r="RYC364" s="1"/>
      <c r="RYD364" s="1"/>
      <c r="RYE364" s="1"/>
      <c r="RYF364" s="1"/>
      <c r="RYG364" s="1"/>
      <c r="RYH364" s="1"/>
      <c r="RYI364" s="1"/>
      <c r="RYJ364" s="1"/>
      <c r="RYK364" s="1"/>
      <c r="RYL364" s="1"/>
      <c r="RYM364" s="1"/>
      <c r="RYN364" s="1"/>
      <c r="RYO364" s="1"/>
      <c r="RYP364" s="1"/>
      <c r="RYQ364" s="1"/>
      <c r="RYR364" s="1"/>
      <c r="RYS364" s="1"/>
      <c r="RYT364" s="1"/>
      <c r="RYU364" s="1"/>
      <c r="RYV364" s="1"/>
      <c r="RYW364" s="1"/>
      <c r="RYX364" s="1"/>
      <c r="RYY364" s="1"/>
      <c r="RYZ364" s="1"/>
      <c r="RZA364" s="1"/>
      <c r="RZB364" s="1"/>
      <c r="RZC364" s="1"/>
      <c r="RZD364" s="1"/>
      <c r="RZE364" s="1"/>
      <c r="RZF364" s="1"/>
      <c r="RZG364" s="1"/>
      <c r="RZH364" s="1"/>
      <c r="RZI364" s="1"/>
      <c r="RZJ364" s="1"/>
      <c r="RZK364" s="1"/>
      <c r="RZL364" s="1"/>
      <c r="RZM364" s="1"/>
      <c r="RZN364" s="1"/>
      <c r="RZO364" s="1"/>
      <c r="RZP364" s="1"/>
      <c r="RZQ364" s="1"/>
      <c r="RZR364" s="1"/>
      <c r="RZS364" s="1"/>
      <c r="RZT364" s="1"/>
      <c r="RZU364" s="1"/>
      <c r="RZV364" s="1"/>
      <c r="RZW364" s="1"/>
      <c r="RZX364" s="1"/>
      <c r="RZY364" s="1"/>
      <c r="RZZ364" s="1"/>
      <c r="SAA364" s="1"/>
      <c r="SAB364" s="1"/>
      <c r="SAC364" s="1"/>
      <c r="SAD364" s="1"/>
      <c r="SAE364" s="1"/>
      <c r="SAF364" s="1"/>
      <c r="SAG364" s="1"/>
      <c r="SAH364" s="1"/>
      <c r="SAI364" s="1"/>
      <c r="SAJ364" s="1"/>
      <c r="SAK364" s="1"/>
      <c r="SAL364" s="1"/>
      <c r="SAM364" s="1"/>
      <c r="SAN364" s="1"/>
      <c r="SAO364" s="1"/>
      <c r="SAP364" s="1"/>
      <c r="SAQ364" s="1"/>
      <c r="SAR364" s="1"/>
      <c r="SAS364" s="1"/>
      <c r="SAT364" s="1"/>
      <c r="SAU364" s="1"/>
      <c r="SAV364" s="1"/>
      <c r="SAW364" s="1"/>
      <c r="SAX364" s="1"/>
      <c r="SAY364" s="1"/>
      <c r="SAZ364" s="1"/>
      <c r="SBA364" s="1"/>
      <c r="SBB364" s="1"/>
      <c r="SBC364" s="1"/>
      <c r="SBD364" s="1"/>
      <c r="SBE364" s="1"/>
      <c r="SBF364" s="1"/>
      <c r="SBG364" s="1"/>
      <c r="SBH364" s="1"/>
      <c r="SBI364" s="1"/>
      <c r="SBJ364" s="1"/>
      <c r="SBK364" s="1"/>
      <c r="SBL364" s="1"/>
      <c r="SBM364" s="1"/>
      <c r="SBN364" s="1"/>
      <c r="SBO364" s="1"/>
      <c r="SBP364" s="1"/>
      <c r="SBQ364" s="1"/>
      <c r="SBR364" s="1"/>
      <c r="SBS364" s="1"/>
      <c r="SBT364" s="1"/>
      <c r="SBU364" s="1"/>
      <c r="SBV364" s="1"/>
      <c r="SBW364" s="1"/>
      <c r="SBX364" s="1"/>
      <c r="SBY364" s="1"/>
      <c r="SBZ364" s="1"/>
      <c r="SCA364" s="1"/>
      <c r="SCB364" s="1"/>
      <c r="SCC364" s="1"/>
      <c r="SCD364" s="1"/>
      <c r="SCE364" s="1"/>
      <c r="SCF364" s="1"/>
      <c r="SCG364" s="1"/>
      <c r="SCH364" s="1"/>
      <c r="SCI364" s="1"/>
      <c r="SCJ364" s="1"/>
      <c r="SCK364" s="1"/>
      <c r="SCL364" s="1"/>
      <c r="SCM364" s="1"/>
      <c r="SCN364" s="1"/>
      <c r="SCO364" s="1"/>
      <c r="SCP364" s="1"/>
      <c r="SCQ364" s="1"/>
      <c r="SCR364" s="1"/>
      <c r="SCS364" s="1"/>
      <c r="SCT364" s="1"/>
      <c r="SCU364" s="1"/>
      <c r="SCV364" s="1"/>
      <c r="SCW364" s="1"/>
      <c r="SCX364" s="1"/>
      <c r="SCY364" s="1"/>
      <c r="SCZ364" s="1"/>
      <c r="SDA364" s="1"/>
      <c r="SDB364" s="1"/>
      <c r="SDC364" s="1"/>
      <c r="SDD364" s="1"/>
      <c r="SDE364" s="1"/>
      <c r="SDF364" s="1"/>
      <c r="SDG364" s="1"/>
      <c r="SDH364" s="1"/>
      <c r="SDI364" s="1"/>
      <c r="SDJ364" s="1"/>
      <c r="SDK364" s="1"/>
      <c r="SDL364" s="1"/>
      <c r="SDM364" s="1"/>
      <c r="SDN364" s="1"/>
      <c r="SDO364" s="1"/>
      <c r="SDP364" s="1"/>
      <c r="SDQ364" s="1"/>
      <c r="SDR364" s="1"/>
      <c r="SDS364" s="1"/>
      <c r="SDT364" s="1"/>
      <c r="SDU364" s="1"/>
      <c r="SDV364" s="1"/>
      <c r="SDW364" s="1"/>
      <c r="SDX364" s="1"/>
      <c r="SDY364" s="1"/>
      <c r="SDZ364" s="1"/>
      <c r="SEA364" s="1"/>
      <c r="SEB364" s="1"/>
      <c r="SEC364" s="1"/>
      <c r="SED364" s="1"/>
      <c r="SEE364" s="1"/>
      <c r="SEF364" s="1"/>
      <c r="SEG364" s="1"/>
      <c r="SEH364" s="1"/>
      <c r="SEI364" s="1"/>
      <c r="SEJ364" s="1"/>
      <c r="SEK364" s="1"/>
      <c r="SEL364" s="1"/>
      <c r="SEM364" s="1"/>
      <c r="SEN364" s="1"/>
      <c r="SEO364" s="1"/>
      <c r="SEP364" s="1"/>
      <c r="SEQ364" s="1"/>
      <c r="SER364" s="1"/>
      <c r="SES364" s="1"/>
      <c r="SET364" s="1"/>
      <c r="SEU364" s="1"/>
      <c r="SEV364" s="1"/>
      <c r="SEW364" s="1"/>
      <c r="SEX364" s="1"/>
      <c r="SEY364" s="1"/>
      <c r="SEZ364" s="1"/>
      <c r="SFA364" s="1"/>
      <c r="SFB364" s="1"/>
      <c r="SFC364" s="1"/>
      <c r="SFD364" s="1"/>
      <c r="SFE364" s="1"/>
      <c r="SFF364" s="1"/>
      <c r="SFG364" s="1"/>
      <c r="SFH364" s="1"/>
      <c r="SFI364" s="1"/>
      <c r="SFJ364" s="1"/>
      <c r="SFK364" s="1"/>
      <c r="SFL364" s="1"/>
      <c r="SFM364" s="1"/>
      <c r="SFN364" s="1"/>
      <c r="SFO364" s="1"/>
      <c r="SFP364" s="1"/>
      <c r="SFQ364" s="1"/>
      <c r="SFR364" s="1"/>
      <c r="SFS364" s="1"/>
      <c r="SFT364" s="1"/>
      <c r="SFU364" s="1"/>
      <c r="SFV364" s="1"/>
      <c r="SFW364" s="1"/>
      <c r="SFX364" s="1"/>
      <c r="SFY364" s="1"/>
      <c r="SFZ364" s="1"/>
      <c r="SGA364" s="1"/>
      <c r="SGB364" s="1"/>
      <c r="SGC364" s="1"/>
      <c r="SGD364" s="1"/>
      <c r="SGE364" s="1"/>
      <c r="SGF364" s="1"/>
      <c r="SGG364" s="1"/>
      <c r="SGH364" s="1"/>
      <c r="SGI364" s="1"/>
      <c r="SGJ364" s="1"/>
      <c r="SGK364" s="1"/>
      <c r="SGL364" s="1"/>
      <c r="SGM364" s="1"/>
      <c r="SGN364" s="1"/>
      <c r="SGO364" s="1"/>
      <c r="SGP364" s="1"/>
      <c r="SGQ364" s="1"/>
      <c r="SGR364" s="1"/>
      <c r="SGS364" s="1"/>
      <c r="SGT364" s="1"/>
      <c r="SGU364" s="1"/>
      <c r="SGV364" s="1"/>
      <c r="SGW364" s="1"/>
      <c r="SGX364" s="1"/>
      <c r="SGY364" s="1"/>
      <c r="SGZ364" s="1"/>
      <c r="SHA364" s="1"/>
      <c r="SHB364" s="1"/>
      <c r="SHC364" s="1"/>
      <c r="SHD364" s="1"/>
      <c r="SHE364" s="1"/>
      <c r="SHF364" s="1"/>
      <c r="SHG364" s="1"/>
      <c r="SHH364" s="1"/>
      <c r="SHI364" s="1"/>
      <c r="SHJ364" s="1"/>
      <c r="SHK364" s="1"/>
      <c r="SHL364" s="1"/>
      <c r="SHM364" s="1"/>
      <c r="SHN364" s="1"/>
      <c r="SHO364" s="1"/>
      <c r="SHP364" s="1"/>
      <c r="SHQ364" s="1"/>
      <c r="SHR364" s="1"/>
      <c r="SHS364" s="1"/>
      <c r="SHT364" s="1"/>
      <c r="SHU364" s="1"/>
      <c r="SHV364" s="1"/>
      <c r="SHW364" s="1"/>
      <c r="SHX364" s="1"/>
      <c r="SHY364" s="1"/>
      <c r="SHZ364" s="1"/>
      <c r="SIA364" s="1"/>
      <c r="SIB364" s="1"/>
      <c r="SIC364" s="1"/>
      <c r="SID364" s="1"/>
      <c r="SIE364" s="1"/>
      <c r="SIF364" s="1"/>
      <c r="SIG364" s="1"/>
      <c r="SIH364" s="1"/>
      <c r="SII364" s="1"/>
      <c r="SIJ364" s="1"/>
      <c r="SIK364" s="1"/>
      <c r="SIL364" s="1"/>
      <c r="SIM364" s="1"/>
      <c r="SIN364" s="1"/>
      <c r="SIO364" s="1"/>
      <c r="SIP364" s="1"/>
      <c r="SIQ364" s="1"/>
      <c r="SIR364" s="1"/>
      <c r="SIS364" s="1"/>
      <c r="SIT364" s="1"/>
      <c r="SIU364" s="1"/>
      <c r="SIV364" s="1"/>
      <c r="SIW364" s="1"/>
      <c r="SIX364" s="1"/>
      <c r="SIY364" s="1"/>
      <c r="SIZ364" s="1"/>
      <c r="SJA364" s="1"/>
      <c r="SJB364" s="1"/>
      <c r="SJC364" s="1"/>
      <c r="SJD364" s="1"/>
      <c r="SJE364" s="1"/>
      <c r="SJF364" s="1"/>
      <c r="SJG364" s="1"/>
      <c r="SJH364" s="1"/>
      <c r="SJI364" s="1"/>
      <c r="SJJ364" s="1"/>
      <c r="SJK364" s="1"/>
      <c r="SJL364" s="1"/>
      <c r="SJM364" s="1"/>
      <c r="SJN364" s="1"/>
      <c r="SJO364" s="1"/>
      <c r="SJP364" s="1"/>
      <c r="SJQ364" s="1"/>
      <c r="SJR364" s="1"/>
      <c r="SJS364" s="1"/>
      <c r="SJT364" s="1"/>
      <c r="SJU364" s="1"/>
      <c r="SJV364" s="1"/>
      <c r="SJW364" s="1"/>
      <c r="SJX364" s="1"/>
      <c r="SJY364" s="1"/>
      <c r="SJZ364" s="1"/>
      <c r="SKA364" s="1"/>
      <c r="SKB364" s="1"/>
      <c r="SKC364" s="1"/>
      <c r="SKD364" s="1"/>
      <c r="SKE364" s="1"/>
      <c r="SKF364" s="1"/>
      <c r="SKG364" s="1"/>
      <c r="SKH364" s="1"/>
      <c r="SKI364" s="1"/>
      <c r="SKJ364" s="1"/>
      <c r="SKK364" s="1"/>
      <c r="SKL364" s="1"/>
      <c r="SKM364" s="1"/>
      <c r="SKN364" s="1"/>
      <c r="SKO364" s="1"/>
      <c r="SKP364" s="1"/>
      <c r="SKQ364" s="1"/>
      <c r="SKR364" s="1"/>
      <c r="SKS364" s="1"/>
      <c r="SKT364" s="1"/>
      <c r="SKU364" s="1"/>
      <c r="SKV364" s="1"/>
      <c r="SKW364" s="1"/>
      <c r="SKX364" s="1"/>
      <c r="SKY364" s="1"/>
      <c r="SKZ364" s="1"/>
      <c r="SLA364" s="1"/>
      <c r="SLB364" s="1"/>
      <c r="SLC364" s="1"/>
      <c r="SLD364" s="1"/>
      <c r="SLE364" s="1"/>
      <c r="SLF364" s="1"/>
      <c r="SLG364" s="1"/>
      <c r="SLH364" s="1"/>
      <c r="SLI364" s="1"/>
      <c r="SLJ364" s="1"/>
      <c r="SLK364" s="1"/>
      <c r="SLL364" s="1"/>
      <c r="SLM364" s="1"/>
      <c r="SLN364" s="1"/>
      <c r="SLO364" s="1"/>
      <c r="SLP364" s="1"/>
      <c r="SLQ364" s="1"/>
      <c r="SLR364" s="1"/>
      <c r="SLS364" s="1"/>
      <c r="SLT364" s="1"/>
      <c r="SLU364" s="1"/>
      <c r="SLV364" s="1"/>
      <c r="SLW364" s="1"/>
      <c r="SLX364" s="1"/>
      <c r="SLY364" s="1"/>
      <c r="SLZ364" s="1"/>
      <c r="SMA364" s="1"/>
      <c r="SMB364" s="1"/>
      <c r="SMC364" s="1"/>
      <c r="SMD364" s="1"/>
      <c r="SME364" s="1"/>
      <c r="SMF364" s="1"/>
      <c r="SMG364" s="1"/>
      <c r="SMH364" s="1"/>
      <c r="SMI364" s="1"/>
      <c r="SMJ364" s="1"/>
      <c r="SMK364" s="1"/>
      <c r="SML364" s="1"/>
      <c r="SMM364" s="1"/>
      <c r="SMN364" s="1"/>
      <c r="SMO364" s="1"/>
      <c r="SMP364" s="1"/>
      <c r="SMQ364" s="1"/>
      <c r="SMR364" s="1"/>
      <c r="SMS364" s="1"/>
      <c r="SMT364" s="1"/>
      <c r="SMU364" s="1"/>
      <c r="SMV364" s="1"/>
      <c r="SMW364" s="1"/>
      <c r="SMX364" s="1"/>
      <c r="SMY364" s="1"/>
      <c r="SMZ364" s="1"/>
      <c r="SNA364" s="1"/>
      <c r="SNB364" s="1"/>
      <c r="SNC364" s="1"/>
      <c r="SND364" s="1"/>
      <c r="SNE364" s="1"/>
      <c r="SNF364" s="1"/>
      <c r="SNG364" s="1"/>
      <c r="SNH364" s="1"/>
      <c r="SNI364" s="1"/>
      <c r="SNJ364" s="1"/>
      <c r="SNK364" s="1"/>
      <c r="SNL364" s="1"/>
      <c r="SNM364" s="1"/>
      <c r="SNN364" s="1"/>
      <c r="SNO364" s="1"/>
      <c r="SNP364" s="1"/>
      <c r="SNQ364" s="1"/>
      <c r="SNR364" s="1"/>
      <c r="SNS364" s="1"/>
      <c r="SNT364" s="1"/>
      <c r="SNU364" s="1"/>
      <c r="SNV364" s="1"/>
      <c r="SNW364" s="1"/>
      <c r="SNX364" s="1"/>
      <c r="SNY364" s="1"/>
      <c r="SNZ364" s="1"/>
      <c r="SOA364" s="1"/>
      <c r="SOB364" s="1"/>
      <c r="SOC364" s="1"/>
      <c r="SOD364" s="1"/>
      <c r="SOE364" s="1"/>
      <c r="SOF364" s="1"/>
      <c r="SOG364" s="1"/>
      <c r="SOH364" s="1"/>
      <c r="SOI364" s="1"/>
      <c r="SOJ364" s="1"/>
      <c r="SOK364" s="1"/>
      <c r="SOL364" s="1"/>
      <c r="SOM364" s="1"/>
      <c r="SON364" s="1"/>
      <c r="SOO364" s="1"/>
      <c r="SOP364" s="1"/>
      <c r="SOQ364" s="1"/>
      <c r="SOR364" s="1"/>
      <c r="SOS364" s="1"/>
      <c r="SOT364" s="1"/>
      <c r="SOU364" s="1"/>
      <c r="SOV364" s="1"/>
      <c r="SOW364" s="1"/>
      <c r="SOX364" s="1"/>
      <c r="SOY364" s="1"/>
      <c r="SOZ364" s="1"/>
      <c r="SPA364" s="1"/>
      <c r="SPB364" s="1"/>
      <c r="SPC364" s="1"/>
      <c r="SPD364" s="1"/>
      <c r="SPE364" s="1"/>
      <c r="SPF364" s="1"/>
      <c r="SPG364" s="1"/>
      <c r="SPH364" s="1"/>
      <c r="SPI364" s="1"/>
      <c r="SPJ364" s="1"/>
      <c r="SPK364" s="1"/>
      <c r="SPL364" s="1"/>
      <c r="SPM364" s="1"/>
      <c r="SPN364" s="1"/>
      <c r="SPO364" s="1"/>
      <c r="SPP364" s="1"/>
      <c r="SPQ364" s="1"/>
      <c r="SPR364" s="1"/>
      <c r="SPS364" s="1"/>
      <c r="SPT364" s="1"/>
      <c r="SPU364" s="1"/>
      <c r="SPV364" s="1"/>
      <c r="SPW364" s="1"/>
      <c r="SPX364" s="1"/>
      <c r="SPY364" s="1"/>
      <c r="SPZ364" s="1"/>
      <c r="SQA364" s="1"/>
      <c r="SQB364" s="1"/>
      <c r="SQC364" s="1"/>
      <c r="SQD364" s="1"/>
      <c r="SQE364" s="1"/>
      <c r="SQF364" s="1"/>
      <c r="SQG364" s="1"/>
      <c r="SQH364" s="1"/>
      <c r="SQI364" s="1"/>
      <c r="SQJ364" s="1"/>
      <c r="SQK364" s="1"/>
      <c r="SQL364" s="1"/>
      <c r="SQM364" s="1"/>
      <c r="SQN364" s="1"/>
      <c r="SQO364" s="1"/>
      <c r="SQP364" s="1"/>
      <c r="SQQ364" s="1"/>
      <c r="SQR364" s="1"/>
      <c r="SQS364" s="1"/>
      <c r="SQT364" s="1"/>
      <c r="SQU364" s="1"/>
      <c r="SQV364" s="1"/>
      <c r="SQW364" s="1"/>
      <c r="SQX364" s="1"/>
      <c r="SQY364" s="1"/>
      <c r="SQZ364" s="1"/>
      <c r="SRA364" s="1"/>
      <c r="SRB364" s="1"/>
      <c r="SRC364" s="1"/>
      <c r="SRD364" s="1"/>
      <c r="SRE364" s="1"/>
      <c r="SRF364" s="1"/>
      <c r="SRG364" s="1"/>
      <c r="SRH364" s="1"/>
      <c r="SRI364" s="1"/>
      <c r="SRJ364" s="1"/>
      <c r="SRK364" s="1"/>
      <c r="SRL364" s="1"/>
      <c r="SRM364" s="1"/>
      <c r="SRN364" s="1"/>
      <c r="SRO364" s="1"/>
      <c r="SRP364" s="1"/>
      <c r="SRQ364" s="1"/>
      <c r="SRR364" s="1"/>
      <c r="SRS364" s="1"/>
      <c r="SRT364" s="1"/>
      <c r="SRU364" s="1"/>
      <c r="SRV364" s="1"/>
      <c r="SRW364" s="1"/>
      <c r="SRX364" s="1"/>
      <c r="SRY364" s="1"/>
      <c r="SRZ364" s="1"/>
      <c r="SSA364" s="1"/>
      <c r="SSB364" s="1"/>
      <c r="SSC364" s="1"/>
      <c r="SSD364" s="1"/>
      <c r="SSE364" s="1"/>
      <c r="SSF364" s="1"/>
      <c r="SSG364" s="1"/>
      <c r="SSH364" s="1"/>
      <c r="SSI364" s="1"/>
      <c r="SSJ364" s="1"/>
      <c r="SSK364" s="1"/>
      <c r="SSL364" s="1"/>
      <c r="SSM364" s="1"/>
      <c r="SSN364" s="1"/>
      <c r="SSO364" s="1"/>
      <c r="SSP364" s="1"/>
      <c r="SSQ364" s="1"/>
      <c r="SSR364" s="1"/>
      <c r="SSS364" s="1"/>
      <c r="SST364" s="1"/>
      <c r="SSU364" s="1"/>
      <c r="SSV364" s="1"/>
      <c r="SSW364" s="1"/>
      <c r="SSX364" s="1"/>
      <c r="SSY364" s="1"/>
      <c r="SSZ364" s="1"/>
      <c r="STA364" s="1"/>
      <c r="STB364" s="1"/>
      <c r="STC364" s="1"/>
      <c r="STD364" s="1"/>
      <c r="STE364" s="1"/>
      <c r="STF364" s="1"/>
      <c r="STG364" s="1"/>
      <c r="STH364" s="1"/>
      <c r="STI364" s="1"/>
      <c r="STJ364" s="1"/>
      <c r="STK364" s="1"/>
      <c r="STL364" s="1"/>
      <c r="STM364" s="1"/>
      <c r="STN364" s="1"/>
      <c r="STO364" s="1"/>
      <c r="STP364" s="1"/>
      <c r="STQ364" s="1"/>
      <c r="STR364" s="1"/>
      <c r="STS364" s="1"/>
      <c r="STT364" s="1"/>
      <c r="STU364" s="1"/>
      <c r="STV364" s="1"/>
      <c r="STW364" s="1"/>
      <c r="STX364" s="1"/>
      <c r="STY364" s="1"/>
      <c r="STZ364" s="1"/>
      <c r="SUA364" s="1"/>
      <c r="SUB364" s="1"/>
      <c r="SUC364" s="1"/>
      <c r="SUD364" s="1"/>
      <c r="SUE364" s="1"/>
      <c r="SUF364" s="1"/>
      <c r="SUG364" s="1"/>
      <c r="SUH364" s="1"/>
      <c r="SUI364" s="1"/>
      <c r="SUJ364" s="1"/>
      <c r="SUK364" s="1"/>
      <c r="SUL364" s="1"/>
      <c r="SUM364" s="1"/>
      <c r="SUN364" s="1"/>
      <c r="SUO364" s="1"/>
      <c r="SUP364" s="1"/>
      <c r="SUQ364" s="1"/>
      <c r="SUR364" s="1"/>
      <c r="SUS364" s="1"/>
      <c r="SUT364" s="1"/>
      <c r="SUU364" s="1"/>
      <c r="SUV364" s="1"/>
      <c r="SUW364" s="1"/>
      <c r="SUX364" s="1"/>
      <c r="SUY364" s="1"/>
      <c r="SUZ364" s="1"/>
      <c r="SVA364" s="1"/>
      <c r="SVB364" s="1"/>
      <c r="SVC364" s="1"/>
      <c r="SVD364" s="1"/>
      <c r="SVE364" s="1"/>
      <c r="SVF364" s="1"/>
      <c r="SVG364" s="1"/>
      <c r="SVH364" s="1"/>
      <c r="SVI364" s="1"/>
      <c r="SVJ364" s="1"/>
      <c r="SVK364" s="1"/>
      <c r="SVL364" s="1"/>
      <c r="SVM364" s="1"/>
      <c r="SVN364" s="1"/>
      <c r="SVO364" s="1"/>
      <c r="SVP364" s="1"/>
      <c r="SVQ364" s="1"/>
      <c r="SVR364" s="1"/>
      <c r="SVS364" s="1"/>
      <c r="SVT364" s="1"/>
      <c r="SVU364" s="1"/>
      <c r="SVV364" s="1"/>
      <c r="SVW364" s="1"/>
      <c r="SVX364" s="1"/>
      <c r="SVY364" s="1"/>
      <c r="SVZ364" s="1"/>
      <c r="SWA364" s="1"/>
      <c r="SWB364" s="1"/>
      <c r="SWC364" s="1"/>
      <c r="SWD364" s="1"/>
      <c r="SWE364" s="1"/>
      <c r="SWF364" s="1"/>
      <c r="SWG364" s="1"/>
      <c r="SWH364" s="1"/>
      <c r="SWI364" s="1"/>
      <c r="SWJ364" s="1"/>
      <c r="SWK364" s="1"/>
      <c r="SWL364" s="1"/>
      <c r="SWM364" s="1"/>
      <c r="SWN364" s="1"/>
      <c r="SWO364" s="1"/>
      <c r="SWP364" s="1"/>
      <c r="SWQ364" s="1"/>
      <c r="SWR364" s="1"/>
      <c r="SWS364" s="1"/>
      <c r="SWT364" s="1"/>
      <c r="SWU364" s="1"/>
      <c r="SWV364" s="1"/>
      <c r="SWW364" s="1"/>
      <c r="SWX364" s="1"/>
      <c r="SWY364" s="1"/>
      <c r="SWZ364" s="1"/>
      <c r="SXA364" s="1"/>
      <c r="SXB364" s="1"/>
      <c r="SXC364" s="1"/>
      <c r="SXD364" s="1"/>
      <c r="SXE364" s="1"/>
      <c r="SXF364" s="1"/>
      <c r="SXG364" s="1"/>
      <c r="SXH364" s="1"/>
      <c r="SXI364" s="1"/>
      <c r="SXJ364" s="1"/>
      <c r="SXK364" s="1"/>
      <c r="SXL364" s="1"/>
      <c r="SXM364" s="1"/>
      <c r="SXN364" s="1"/>
      <c r="SXO364" s="1"/>
      <c r="SXP364" s="1"/>
      <c r="SXQ364" s="1"/>
      <c r="SXR364" s="1"/>
      <c r="SXS364" s="1"/>
      <c r="SXT364" s="1"/>
      <c r="SXU364" s="1"/>
      <c r="SXV364" s="1"/>
      <c r="SXW364" s="1"/>
      <c r="SXX364" s="1"/>
      <c r="SXY364" s="1"/>
      <c r="SXZ364" s="1"/>
      <c r="SYA364" s="1"/>
      <c r="SYB364" s="1"/>
      <c r="SYC364" s="1"/>
      <c r="SYD364" s="1"/>
      <c r="SYE364" s="1"/>
      <c r="SYF364" s="1"/>
      <c r="SYG364" s="1"/>
      <c r="SYH364" s="1"/>
      <c r="SYI364" s="1"/>
      <c r="SYJ364" s="1"/>
      <c r="SYK364" s="1"/>
      <c r="SYL364" s="1"/>
      <c r="SYM364" s="1"/>
      <c r="SYN364" s="1"/>
      <c r="SYO364" s="1"/>
      <c r="SYP364" s="1"/>
      <c r="SYQ364" s="1"/>
      <c r="SYR364" s="1"/>
      <c r="SYS364" s="1"/>
      <c r="SYT364" s="1"/>
      <c r="SYU364" s="1"/>
      <c r="SYV364" s="1"/>
      <c r="SYW364" s="1"/>
      <c r="SYX364" s="1"/>
      <c r="SYY364" s="1"/>
      <c r="SYZ364" s="1"/>
      <c r="SZA364" s="1"/>
      <c r="SZB364" s="1"/>
      <c r="SZC364" s="1"/>
      <c r="SZD364" s="1"/>
      <c r="SZE364" s="1"/>
      <c r="SZF364" s="1"/>
      <c r="SZG364" s="1"/>
      <c r="SZH364" s="1"/>
      <c r="SZI364" s="1"/>
      <c r="SZJ364" s="1"/>
      <c r="SZK364" s="1"/>
      <c r="SZL364" s="1"/>
      <c r="SZM364" s="1"/>
      <c r="SZN364" s="1"/>
      <c r="SZO364" s="1"/>
      <c r="SZP364" s="1"/>
      <c r="SZQ364" s="1"/>
      <c r="SZR364" s="1"/>
      <c r="SZS364" s="1"/>
      <c r="SZT364" s="1"/>
      <c r="SZU364" s="1"/>
      <c r="SZV364" s="1"/>
      <c r="SZW364" s="1"/>
      <c r="SZX364" s="1"/>
      <c r="SZY364" s="1"/>
      <c r="SZZ364" s="1"/>
      <c r="TAA364" s="1"/>
      <c r="TAB364" s="1"/>
      <c r="TAC364" s="1"/>
      <c r="TAD364" s="1"/>
      <c r="TAE364" s="1"/>
      <c r="TAF364" s="1"/>
      <c r="TAG364" s="1"/>
      <c r="TAH364" s="1"/>
      <c r="TAI364" s="1"/>
      <c r="TAJ364" s="1"/>
      <c r="TAK364" s="1"/>
      <c r="TAL364" s="1"/>
      <c r="TAM364" s="1"/>
      <c r="TAN364" s="1"/>
      <c r="TAO364" s="1"/>
      <c r="TAP364" s="1"/>
      <c r="TAQ364" s="1"/>
      <c r="TAR364" s="1"/>
      <c r="TAS364" s="1"/>
      <c r="TAT364" s="1"/>
      <c r="TAU364" s="1"/>
      <c r="TAV364" s="1"/>
      <c r="TAW364" s="1"/>
      <c r="TAX364" s="1"/>
      <c r="TAY364" s="1"/>
      <c r="TAZ364" s="1"/>
      <c r="TBA364" s="1"/>
      <c r="TBB364" s="1"/>
      <c r="TBC364" s="1"/>
      <c r="TBD364" s="1"/>
      <c r="TBE364" s="1"/>
      <c r="TBF364" s="1"/>
      <c r="TBG364" s="1"/>
      <c r="TBH364" s="1"/>
      <c r="TBI364" s="1"/>
      <c r="TBJ364" s="1"/>
      <c r="TBK364" s="1"/>
      <c r="TBL364" s="1"/>
      <c r="TBM364" s="1"/>
      <c r="TBN364" s="1"/>
      <c r="TBO364" s="1"/>
      <c r="TBP364" s="1"/>
      <c r="TBQ364" s="1"/>
      <c r="TBR364" s="1"/>
      <c r="TBS364" s="1"/>
      <c r="TBT364" s="1"/>
      <c r="TBU364" s="1"/>
      <c r="TBV364" s="1"/>
      <c r="TBW364" s="1"/>
      <c r="TBX364" s="1"/>
      <c r="TBY364" s="1"/>
      <c r="TBZ364" s="1"/>
      <c r="TCA364" s="1"/>
      <c r="TCB364" s="1"/>
      <c r="TCC364" s="1"/>
      <c r="TCD364" s="1"/>
      <c r="TCE364" s="1"/>
      <c r="TCF364" s="1"/>
      <c r="TCG364" s="1"/>
      <c r="TCH364" s="1"/>
      <c r="TCI364" s="1"/>
      <c r="TCJ364" s="1"/>
      <c r="TCK364" s="1"/>
      <c r="TCL364" s="1"/>
      <c r="TCM364" s="1"/>
      <c r="TCN364" s="1"/>
      <c r="TCO364" s="1"/>
      <c r="TCP364" s="1"/>
      <c r="TCQ364" s="1"/>
      <c r="TCR364" s="1"/>
      <c r="TCS364" s="1"/>
      <c r="TCT364" s="1"/>
      <c r="TCU364" s="1"/>
      <c r="TCV364" s="1"/>
      <c r="TCW364" s="1"/>
      <c r="TCX364" s="1"/>
      <c r="TCY364" s="1"/>
      <c r="TCZ364" s="1"/>
      <c r="TDA364" s="1"/>
      <c r="TDB364" s="1"/>
      <c r="TDC364" s="1"/>
      <c r="TDD364" s="1"/>
      <c r="TDE364" s="1"/>
      <c r="TDF364" s="1"/>
      <c r="TDG364" s="1"/>
      <c r="TDH364" s="1"/>
      <c r="TDI364" s="1"/>
      <c r="TDJ364" s="1"/>
      <c r="TDK364" s="1"/>
      <c r="TDL364" s="1"/>
      <c r="TDM364" s="1"/>
      <c r="TDN364" s="1"/>
      <c r="TDO364" s="1"/>
      <c r="TDP364" s="1"/>
      <c r="TDQ364" s="1"/>
      <c r="TDR364" s="1"/>
      <c r="TDS364" s="1"/>
      <c r="TDT364" s="1"/>
      <c r="TDU364" s="1"/>
      <c r="TDV364" s="1"/>
      <c r="TDW364" s="1"/>
      <c r="TDX364" s="1"/>
      <c r="TDY364" s="1"/>
      <c r="TDZ364" s="1"/>
      <c r="TEA364" s="1"/>
      <c r="TEB364" s="1"/>
      <c r="TEC364" s="1"/>
      <c r="TED364" s="1"/>
      <c r="TEE364" s="1"/>
      <c r="TEF364" s="1"/>
      <c r="TEG364" s="1"/>
      <c r="TEH364" s="1"/>
      <c r="TEI364" s="1"/>
      <c r="TEJ364" s="1"/>
      <c r="TEK364" s="1"/>
      <c r="TEL364" s="1"/>
      <c r="TEM364" s="1"/>
      <c r="TEN364" s="1"/>
      <c r="TEO364" s="1"/>
      <c r="TEP364" s="1"/>
      <c r="TEQ364" s="1"/>
      <c r="TER364" s="1"/>
      <c r="TES364" s="1"/>
      <c r="TET364" s="1"/>
      <c r="TEU364" s="1"/>
      <c r="TEV364" s="1"/>
      <c r="TEW364" s="1"/>
      <c r="TEX364" s="1"/>
      <c r="TEY364" s="1"/>
      <c r="TEZ364" s="1"/>
      <c r="TFA364" s="1"/>
      <c r="TFB364" s="1"/>
      <c r="TFC364" s="1"/>
      <c r="TFD364" s="1"/>
      <c r="TFE364" s="1"/>
      <c r="TFF364" s="1"/>
      <c r="TFG364" s="1"/>
      <c r="TFH364" s="1"/>
      <c r="TFI364" s="1"/>
      <c r="TFJ364" s="1"/>
      <c r="TFK364" s="1"/>
      <c r="TFL364" s="1"/>
      <c r="TFM364" s="1"/>
      <c r="TFN364" s="1"/>
      <c r="TFO364" s="1"/>
      <c r="TFP364" s="1"/>
      <c r="TFQ364" s="1"/>
      <c r="TFR364" s="1"/>
      <c r="TFS364" s="1"/>
      <c r="TFT364" s="1"/>
      <c r="TFU364" s="1"/>
      <c r="TFV364" s="1"/>
      <c r="TFW364" s="1"/>
      <c r="TFX364" s="1"/>
      <c r="TFY364" s="1"/>
      <c r="TFZ364" s="1"/>
      <c r="TGA364" s="1"/>
      <c r="TGB364" s="1"/>
      <c r="TGC364" s="1"/>
      <c r="TGD364" s="1"/>
      <c r="TGE364" s="1"/>
      <c r="TGF364" s="1"/>
      <c r="TGG364" s="1"/>
      <c r="TGH364" s="1"/>
      <c r="TGI364" s="1"/>
      <c r="TGJ364" s="1"/>
      <c r="TGK364" s="1"/>
      <c r="TGL364" s="1"/>
      <c r="TGM364" s="1"/>
      <c r="TGN364" s="1"/>
      <c r="TGO364" s="1"/>
      <c r="TGP364" s="1"/>
      <c r="TGQ364" s="1"/>
      <c r="TGR364" s="1"/>
      <c r="TGS364" s="1"/>
      <c r="TGT364" s="1"/>
      <c r="TGU364" s="1"/>
      <c r="TGV364" s="1"/>
      <c r="TGW364" s="1"/>
      <c r="TGX364" s="1"/>
      <c r="TGY364" s="1"/>
      <c r="TGZ364" s="1"/>
      <c r="THA364" s="1"/>
      <c r="THB364" s="1"/>
      <c r="THC364" s="1"/>
      <c r="THD364" s="1"/>
      <c r="THE364" s="1"/>
      <c r="THF364" s="1"/>
      <c r="THG364" s="1"/>
      <c r="THH364" s="1"/>
      <c r="THI364" s="1"/>
      <c r="THJ364" s="1"/>
      <c r="THK364" s="1"/>
      <c r="THL364" s="1"/>
      <c r="THM364" s="1"/>
      <c r="THN364" s="1"/>
      <c r="THO364" s="1"/>
      <c r="THP364" s="1"/>
      <c r="THQ364" s="1"/>
      <c r="THR364" s="1"/>
      <c r="THS364" s="1"/>
      <c r="THT364" s="1"/>
      <c r="THU364" s="1"/>
      <c r="THV364" s="1"/>
      <c r="THW364" s="1"/>
      <c r="THX364" s="1"/>
      <c r="THY364" s="1"/>
      <c r="THZ364" s="1"/>
      <c r="TIA364" s="1"/>
      <c r="TIB364" s="1"/>
      <c r="TIC364" s="1"/>
      <c r="TID364" s="1"/>
      <c r="TIE364" s="1"/>
      <c r="TIF364" s="1"/>
      <c r="TIG364" s="1"/>
      <c r="TIH364" s="1"/>
      <c r="TII364" s="1"/>
      <c r="TIJ364" s="1"/>
      <c r="TIK364" s="1"/>
      <c r="TIL364" s="1"/>
      <c r="TIM364" s="1"/>
      <c r="TIN364" s="1"/>
      <c r="TIO364" s="1"/>
      <c r="TIP364" s="1"/>
      <c r="TIQ364" s="1"/>
      <c r="TIR364" s="1"/>
      <c r="TIS364" s="1"/>
      <c r="TIT364" s="1"/>
      <c r="TIU364" s="1"/>
      <c r="TIV364" s="1"/>
      <c r="TIW364" s="1"/>
      <c r="TIX364" s="1"/>
      <c r="TIY364" s="1"/>
      <c r="TIZ364" s="1"/>
      <c r="TJA364" s="1"/>
      <c r="TJB364" s="1"/>
      <c r="TJC364" s="1"/>
      <c r="TJD364" s="1"/>
      <c r="TJE364" s="1"/>
      <c r="TJF364" s="1"/>
      <c r="TJG364" s="1"/>
      <c r="TJH364" s="1"/>
      <c r="TJI364" s="1"/>
      <c r="TJJ364" s="1"/>
      <c r="TJK364" s="1"/>
      <c r="TJL364" s="1"/>
      <c r="TJM364" s="1"/>
      <c r="TJN364" s="1"/>
      <c r="TJO364" s="1"/>
      <c r="TJP364" s="1"/>
      <c r="TJQ364" s="1"/>
      <c r="TJR364" s="1"/>
      <c r="TJS364" s="1"/>
      <c r="TJT364" s="1"/>
      <c r="TJU364" s="1"/>
      <c r="TJV364" s="1"/>
      <c r="TJW364" s="1"/>
      <c r="TJX364" s="1"/>
      <c r="TJY364" s="1"/>
      <c r="TJZ364" s="1"/>
      <c r="TKA364" s="1"/>
      <c r="TKB364" s="1"/>
      <c r="TKC364" s="1"/>
      <c r="TKD364" s="1"/>
      <c r="TKE364" s="1"/>
      <c r="TKF364" s="1"/>
      <c r="TKG364" s="1"/>
      <c r="TKH364" s="1"/>
      <c r="TKI364" s="1"/>
      <c r="TKJ364" s="1"/>
      <c r="TKK364" s="1"/>
      <c r="TKL364" s="1"/>
      <c r="TKM364" s="1"/>
      <c r="TKN364" s="1"/>
      <c r="TKO364" s="1"/>
      <c r="TKP364" s="1"/>
      <c r="TKQ364" s="1"/>
      <c r="TKR364" s="1"/>
      <c r="TKS364" s="1"/>
      <c r="TKT364" s="1"/>
      <c r="TKU364" s="1"/>
      <c r="TKV364" s="1"/>
      <c r="TKW364" s="1"/>
      <c r="TKX364" s="1"/>
      <c r="TKY364" s="1"/>
      <c r="TKZ364" s="1"/>
      <c r="TLA364" s="1"/>
      <c r="TLB364" s="1"/>
      <c r="TLC364" s="1"/>
      <c r="TLD364" s="1"/>
      <c r="TLE364" s="1"/>
      <c r="TLF364" s="1"/>
      <c r="TLG364" s="1"/>
      <c r="TLH364" s="1"/>
      <c r="TLI364" s="1"/>
      <c r="TLJ364" s="1"/>
      <c r="TLK364" s="1"/>
      <c r="TLL364" s="1"/>
      <c r="TLM364" s="1"/>
      <c r="TLN364" s="1"/>
      <c r="TLO364" s="1"/>
      <c r="TLP364" s="1"/>
      <c r="TLQ364" s="1"/>
      <c r="TLR364" s="1"/>
      <c r="TLS364" s="1"/>
      <c r="TLT364" s="1"/>
      <c r="TLU364" s="1"/>
      <c r="TLV364" s="1"/>
      <c r="TLW364" s="1"/>
      <c r="TLX364" s="1"/>
      <c r="TLY364" s="1"/>
      <c r="TLZ364" s="1"/>
      <c r="TMA364" s="1"/>
      <c r="TMB364" s="1"/>
      <c r="TMC364" s="1"/>
      <c r="TMD364" s="1"/>
      <c r="TME364" s="1"/>
      <c r="TMF364" s="1"/>
      <c r="TMG364" s="1"/>
      <c r="TMH364" s="1"/>
      <c r="TMI364" s="1"/>
      <c r="TMJ364" s="1"/>
      <c r="TMK364" s="1"/>
      <c r="TML364" s="1"/>
      <c r="TMM364" s="1"/>
      <c r="TMN364" s="1"/>
      <c r="TMO364" s="1"/>
      <c r="TMP364" s="1"/>
      <c r="TMQ364" s="1"/>
      <c r="TMR364" s="1"/>
      <c r="TMS364" s="1"/>
      <c r="TMT364" s="1"/>
      <c r="TMU364" s="1"/>
      <c r="TMV364" s="1"/>
      <c r="TMW364" s="1"/>
      <c r="TMX364" s="1"/>
      <c r="TMY364" s="1"/>
      <c r="TMZ364" s="1"/>
      <c r="TNA364" s="1"/>
      <c r="TNB364" s="1"/>
      <c r="TNC364" s="1"/>
      <c r="TND364" s="1"/>
      <c r="TNE364" s="1"/>
      <c r="TNF364" s="1"/>
      <c r="TNG364" s="1"/>
      <c r="TNH364" s="1"/>
      <c r="TNI364" s="1"/>
      <c r="TNJ364" s="1"/>
      <c r="TNK364" s="1"/>
      <c r="TNL364" s="1"/>
      <c r="TNM364" s="1"/>
      <c r="TNN364" s="1"/>
      <c r="TNO364" s="1"/>
      <c r="TNP364" s="1"/>
      <c r="TNQ364" s="1"/>
      <c r="TNR364" s="1"/>
      <c r="TNS364" s="1"/>
      <c r="TNT364" s="1"/>
      <c r="TNU364" s="1"/>
      <c r="TNV364" s="1"/>
      <c r="TNW364" s="1"/>
      <c r="TNX364" s="1"/>
      <c r="TNY364" s="1"/>
      <c r="TNZ364" s="1"/>
      <c r="TOA364" s="1"/>
      <c r="TOB364" s="1"/>
      <c r="TOC364" s="1"/>
      <c r="TOD364" s="1"/>
      <c r="TOE364" s="1"/>
      <c r="TOF364" s="1"/>
      <c r="TOG364" s="1"/>
      <c r="TOH364" s="1"/>
      <c r="TOI364" s="1"/>
      <c r="TOJ364" s="1"/>
      <c r="TOK364" s="1"/>
      <c r="TOL364" s="1"/>
      <c r="TOM364" s="1"/>
      <c r="TON364" s="1"/>
      <c r="TOO364" s="1"/>
      <c r="TOP364" s="1"/>
      <c r="TOQ364" s="1"/>
      <c r="TOR364" s="1"/>
      <c r="TOS364" s="1"/>
      <c r="TOT364" s="1"/>
      <c r="TOU364" s="1"/>
      <c r="TOV364" s="1"/>
      <c r="TOW364" s="1"/>
      <c r="TOX364" s="1"/>
      <c r="TOY364" s="1"/>
      <c r="TOZ364" s="1"/>
      <c r="TPA364" s="1"/>
      <c r="TPB364" s="1"/>
      <c r="TPC364" s="1"/>
      <c r="TPD364" s="1"/>
      <c r="TPE364" s="1"/>
      <c r="TPF364" s="1"/>
      <c r="TPG364" s="1"/>
      <c r="TPH364" s="1"/>
      <c r="TPI364" s="1"/>
      <c r="TPJ364" s="1"/>
      <c r="TPK364" s="1"/>
      <c r="TPL364" s="1"/>
      <c r="TPM364" s="1"/>
      <c r="TPN364" s="1"/>
      <c r="TPO364" s="1"/>
      <c r="TPP364" s="1"/>
      <c r="TPQ364" s="1"/>
      <c r="TPR364" s="1"/>
      <c r="TPS364" s="1"/>
      <c r="TPT364" s="1"/>
      <c r="TPU364" s="1"/>
      <c r="TPV364" s="1"/>
      <c r="TPW364" s="1"/>
      <c r="TPX364" s="1"/>
      <c r="TPY364" s="1"/>
      <c r="TPZ364" s="1"/>
      <c r="TQA364" s="1"/>
      <c r="TQB364" s="1"/>
      <c r="TQC364" s="1"/>
      <c r="TQD364" s="1"/>
      <c r="TQE364" s="1"/>
      <c r="TQF364" s="1"/>
      <c r="TQG364" s="1"/>
      <c r="TQH364" s="1"/>
      <c r="TQI364" s="1"/>
      <c r="TQJ364" s="1"/>
      <c r="TQK364" s="1"/>
      <c r="TQL364" s="1"/>
      <c r="TQM364" s="1"/>
      <c r="TQN364" s="1"/>
      <c r="TQO364" s="1"/>
      <c r="TQP364" s="1"/>
      <c r="TQQ364" s="1"/>
      <c r="TQR364" s="1"/>
      <c r="TQS364" s="1"/>
      <c r="TQT364" s="1"/>
      <c r="TQU364" s="1"/>
      <c r="TQV364" s="1"/>
      <c r="TQW364" s="1"/>
      <c r="TQX364" s="1"/>
      <c r="TQY364" s="1"/>
      <c r="TQZ364" s="1"/>
      <c r="TRA364" s="1"/>
      <c r="TRB364" s="1"/>
      <c r="TRC364" s="1"/>
      <c r="TRD364" s="1"/>
      <c r="TRE364" s="1"/>
      <c r="TRF364" s="1"/>
      <c r="TRG364" s="1"/>
      <c r="TRH364" s="1"/>
      <c r="TRI364" s="1"/>
      <c r="TRJ364" s="1"/>
      <c r="TRK364" s="1"/>
      <c r="TRL364" s="1"/>
      <c r="TRM364" s="1"/>
      <c r="TRN364" s="1"/>
      <c r="TRO364" s="1"/>
      <c r="TRP364" s="1"/>
      <c r="TRQ364" s="1"/>
      <c r="TRR364" s="1"/>
      <c r="TRS364" s="1"/>
      <c r="TRT364" s="1"/>
      <c r="TRU364" s="1"/>
      <c r="TRV364" s="1"/>
      <c r="TRW364" s="1"/>
      <c r="TRX364" s="1"/>
      <c r="TRY364" s="1"/>
      <c r="TRZ364" s="1"/>
      <c r="TSA364" s="1"/>
      <c r="TSB364" s="1"/>
      <c r="TSC364" s="1"/>
      <c r="TSD364" s="1"/>
      <c r="TSE364" s="1"/>
      <c r="TSF364" s="1"/>
      <c r="TSG364" s="1"/>
      <c r="TSH364" s="1"/>
      <c r="TSI364" s="1"/>
      <c r="TSJ364" s="1"/>
      <c r="TSK364" s="1"/>
      <c r="TSL364" s="1"/>
      <c r="TSM364" s="1"/>
      <c r="TSN364" s="1"/>
      <c r="TSO364" s="1"/>
      <c r="TSP364" s="1"/>
      <c r="TSQ364" s="1"/>
      <c r="TSR364" s="1"/>
      <c r="TSS364" s="1"/>
      <c r="TST364" s="1"/>
      <c r="TSU364" s="1"/>
      <c r="TSV364" s="1"/>
      <c r="TSW364" s="1"/>
      <c r="TSX364" s="1"/>
      <c r="TSY364" s="1"/>
      <c r="TSZ364" s="1"/>
      <c r="TTA364" s="1"/>
      <c r="TTB364" s="1"/>
      <c r="TTC364" s="1"/>
      <c r="TTD364" s="1"/>
      <c r="TTE364" s="1"/>
      <c r="TTF364" s="1"/>
      <c r="TTG364" s="1"/>
      <c r="TTH364" s="1"/>
      <c r="TTI364" s="1"/>
      <c r="TTJ364" s="1"/>
      <c r="TTK364" s="1"/>
      <c r="TTL364" s="1"/>
      <c r="TTM364" s="1"/>
      <c r="TTN364" s="1"/>
      <c r="TTO364" s="1"/>
      <c r="TTP364" s="1"/>
      <c r="TTQ364" s="1"/>
      <c r="TTR364" s="1"/>
      <c r="TTS364" s="1"/>
      <c r="TTT364" s="1"/>
      <c r="TTU364" s="1"/>
      <c r="TTV364" s="1"/>
      <c r="TTW364" s="1"/>
      <c r="TTX364" s="1"/>
      <c r="TTY364" s="1"/>
      <c r="TTZ364" s="1"/>
      <c r="TUA364" s="1"/>
      <c r="TUB364" s="1"/>
      <c r="TUC364" s="1"/>
      <c r="TUD364" s="1"/>
      <c r="TUE364" s="1"/>
      <c r="TUF364" s="1"/>
      <c r="TUG364" s="1"/>
      <c r="TUH364" s="1"/>
      <c r="TUI364" s="1"/>
      <c r="TUJ364" s="1"/>
      <c r="TUK364" s="1"/>
      <c r="TUL364" s="1"/>
      <c r="TUM364" s="1"/>
      <c r="TUN364" s="1"/>
      <c r="TUO364" s="1"/>
      <c r="TUP364" s="1"/>
      <c r="TUQ364" s="1"/>
      <c r="TUR364" s="1"/>
      <c r="TUS364" s="1"/>
      <c r="TUT364" s="1"/>
      <c r="TUU364" s="1"/>
      <c r="TUV364" s="1"/>
      <c r="TUW364" s="1"/>
      <c r="TUX364" s="1"/>
      <c r="TUY364" s="1"/>
      <c r="TUZ364" s="1"/>
      <c r="TVA364" s="1"/>
      <c r="TVB364" s="1"/>
      <c r="TVC364" s="1"/>
      <c r="TVD364" s="1"/>
      <c r="TVE364" s="1"/>
      <c r="TVF364" s="1"/>
      <c r="TVG364" s="1"/>
      <c r="TVH364" s="1"/>
      <c r="TVI364" s="1"/>
      <c r="TVJ364" s="1"/>
      <c r="TVK364" s="1"/>
      <c r="TVL364" s="1"/>
      <c r="TVM364" s="1"/>
      <c r="TVN364" s="1"/>
      <c r="TVO364" s="1"/>
      <c r="TVP364" s="1"/>
      <c r="TVQ364" s="1"/>
      <c r="TVR364" s="1"/>
      <c r="TVS364" s="1"/>
      <c r="TVT364" s="1"/>
      <c r="TVU364" s="1"/>
      <c r="TVV364" s="1"/>
      <c r="TVW364" s="1"/>
      <c r="TVX364" s="1"/>
      <c r="TVY364" s="1"/>
      <c r="TVZ364" s="1"/>
      <c r="TWA364" s="1"/>
      <c r="TWB364" s="1"/>
      <c r="TWC364" s="1"/>
      <c r="TWD364" s="1"/>
      <c r="TWE364" s="1"/>
      <c r="TWF364" s="1"/>
      <c r="TWG364" s="1"/>
      <c r="TWH364" s="1"/>
      <c r="TWI364" s="1"/>
      <c r="TWJ364" s="1"/>
      <c r="TWK364" s="1"/>
      <c r="TWL364" s="1"/>
      <c r="TWM364" s="1"/>
      <c r="TWN364" s="1"/>
      <c r="TWO364" s="1"/>
      <c r="TWP364" s="1"/>
      <c r="TWQ364" s="1"/>
      <c r="TWR364" s="1"/>
      <c r="TWS364" s="1"/>
      <c r="TWT364" s="1"/>
      <c r="TWU364" s="1"/>
      <c r="TWV364" s="1"/>
      <c r="TWW364" s="1"/>
      <c r="TWX364" s="1"/>
      <c r="TWY364" s="1"/>
      <c r="TWZ364" s="1"/>
      <c r="TXA364" s="1"/>
      <c r="TXB364" s="1"/>
      <c r="TXC364" s="1"/>
      <c r="TXD364" s="1"/>
      <c r="TXE364" s="1"/>
      <c r="TXF364" s="1"/>
      <c r="TXG364" s="1"/>
      <c r="TXH364" s="1"/>
      <c r="TXI364" s="1"/>
      <c r="TXJ364" s="1"/>
      <c r="TXK364" s="1"/>
      <c r="TXL364" s="1"/>
      <c r="TXM364" s="1"/>
      <c r="TXN364" s="1"/>
      <c r="TXO364" s="1"/>
      <c r="TXP364" s="1"/>
      <c r="TXQ364" s="1"/>
      <c r="TXR364" s="1"/>
      <c r="TXS364" s="1"/>
      <c r="TXT364" s="1"/>
      <c r="TXU364" s="1"/>
      <c r="TXV364" s="1"/>
      <c r="TXW364" s="1"/>
      <c r="TXX364" s="1"/>
      <c r="TXY364" s="1"/>
      <c r="TXZ364" s="1"/>
      <c r="TYA364" s="1"/>
      <c r="TYB364" s="1"/>
      <c r="TYC364" s="1"/>
      <c r="TYD364" s="1"/>
      <c r="TYE364" s="1"/>
      <c r="TYF364" s="1"/>
      <c r="TYG364" s="1"/>
      <c r="TYH364" s="1"/>
      <c r="TYI364" s="1"/>
      <c r="TYJ364" s="1"/>
      <c r="TYK364" s="1"/>
      <c r="TYL364" s="1"/>
      <c r="TYM364" s="1"/>
      <c r="TYN364" s="1"/>
      <c r="TYO364" s="1"/>
      <c r="TYP364" s="1"/>
      <c r="TYQ364" s="1"/>
      <c r="TYR364" s="1"/>
      <c r="TYS364" s="1"/>
      <c r="TYT364" s="1"/>
      <c r="TYU364" s="1"/>
      <c r="TYV364" s="1"/>
      <c r="TYW364" s="1"/>
      <c r="TYX364" s="1"/>
      <c r="TYY364" s="1"/>
      <c r="TYZ364" s="1"/>
      <c r="TZA364" s="1"/>
      <c r="TZB364" s="1"/>
      <c r="TZC364" s="1"/>
      <c r="TZD364" s="1"/>
      <c r="TZE364" s="1"/>
      <c r="TZF364" s="1"/>
      <c r="TZG364" s="1"/>
      <c r="TZH364" s="1"/>
      <c r="TZI364" s="1"/>
      <c r="TZJ364" s="1"/>
      <c r="TZK364" s="1"/>
      <c r="TZL364" s="1"/>
      <c r="TZM364" s="1"/>
      <c r="TZN364" s="1"/>
      <c r="TZO364" s="1"/>
      <c r="TZP364" s="1"/>
      <c r="TZQ364" s="1"/>
      <c r="TZR364" s="1"/>
      <c r="TZS364" s="1"/>
      <c r="TZT364" s="1"/>
      <c r="TZU364" s="1"/>
      <c r="TZV364" s="1"/>
      <c r="TZW364" s="1"/>
      <c r="TZX364" s="1"/>
      <c r="TZY364" s="1"/>
      <c r="TZZ364" s="1"/>
      <c r="UAA364" s="1"/>
      <c r="UAB364" s="1"/>
      <c r="UAC364" s="1"/>
      <c r="UAD364" s="1"/>
      <c r="UAE364" s="1"/>
      <c r="UAF364" s="1"/>
      <c r="UAG364" s="1"/>
      <c r="UAH364" s="1"/>
      <c r="UAI364" s="1"/>
      <c r="UAJ364" s="1"/>
      <c r="UAK364" s="1"/>
      <c r="UAL364" s="1"/>
      <c r="UAM364" s="1"/>
      <c r="UAN364" s="1"/>
      <c r="UAO364" s="1"/>
      <c r="UAP364" s="1"/>
      <c r="UAQ364" s="1"/>
      <c r="UAR364" s="1"/>
      <c r="UAS364" s="1"/>
      <c r="UAT364" s="1"/>
      <c r="UAU364" s="1"/>
      <c r="UAV364" s="1"/>
      <c r="UAW364" s="1"/>
      <c r="UAX364" s="1"/>
      <c r="UAY364" s="1"/>
      <c r="UAZ364" s="1"/>
      <c r="UBA364" s="1"/>
      <c r="UBB364" s="1"/>
      <c r="UBC364" s="1"/>
      <c r="UBD364" s="1"/>
      <c r="UBE364" s="1"/>
      <c r="UBF364" s="1"/>
      <c r="UBG364" s="1"/>
      <c r="UBH364" s="1"/>
      <c r="UBI364" s="1"/>
      <c r="UBJ364" s="1"/>
      <c r="UBK364" s="1"/>
      <c r="UBL364" s="1"/>
      <c r="UBM364" s="1"/>
      <c r="UBN364" s="1"/>
      <c r="UBO364" s="1"/>
      <c r="UBP364" s="1"/>
      <c r="UBQ364" s="1"/>
      <c r="UBR364" s="1"/>
      <c r="UBS364" s="1"/>
      <c r="UBT364" s="1"/>
      <c r="UBU364" s="1"/>
      <c r="UBV364" s="1"/>
      <c r="UBW364" s="1"/>
      <c r="UBX364" s="1"/>
      <c r="UBY364" s="1"/>
      <c r="UBZ364" s="1"/>
      <c r="UCA364" s="1"/>
      <c r="UCB364" s="1"/>
      <c r="UCC364" s="1"/>
      <c r="UCD364" s="1"/>
      <c r="UCE364" s="1"/>
      <c r="UCF364" s="1"/>
      <c r="UCG364" s="1"/>
      <c r="UCH364" s="1"/>
      <c r="UCI364" s="1"/>
      <c r="UCJ364" s="1"/>
      <c r="UCK364" s="1"/>
      <c r="UCL364" s="1"/>
      <c r="UCM364" s="1"/>
      <c r="UCN364" s="1"/>
      <c r="UCO364" s="1"/>
      <c r="UCP364" s="1"/>
      <c r="UCQ364" s="1"/>
      <c r="UCR364" s="1"/>
      <c r="UCS364" s="1"/>
      <c r="UCT364" s="1"/>
      <c r="UCU364" s="1"/>
      <c r="UCV364" s="1"/>
      <c r="UCW364" s="1"/>
      <c r="UCX364" s="1"/>
      <c r="UCY364" s="1"/>
      <c r="UCZ364" s="1"/>
      <c r="UDA364" s="1"/>
      <c r="UDB364" s="1"/>
      <c r="UDC364" s="1"/>
      <c r="UDD364" s="1"/>
      <c r="UDE364" s="1"/>
      <c r="UDF364" s="1"/>
      <c r="UDG364" s="1"/>
      <c r="UDH364" s="1"/>
      <c r="UDI364" s="1"/>
      <c r="UDJ364" s="1"/>
      <c r="UDK364" s="1"/>
      <c r="UDL364" s="1"/>
      <c r="UDM364" s="1"/>
      <c r="UDN364" s="1"/>
      <c r="UDO364" s="1"/>
      <c r="UDP364" s="1"/>
      <c r="UDQ364" s="1"/>
      <c r="UDR364" s="1"/>
      <c r="UDS364" s="1"/>
      <c r="UDT364" s="1"/>
      <c r="UDU364" s="1"/>
      <c r="UDV364" s="1"/>
      <c r="UDW364" s="1"/>
      <c r="UDX364" s="1"/>
      <c r="UDY364" s="1"/>
      <c r="UDZ364" s="1"/>
      <c r="UEA364" s="1"/>
      <c r="UEB364" s="1"/>
      <c r="UEC364" s="1"/>
      <c r="UED364" s="1"/>
      <c r="UEE364" s="1"/>
      <c r="UEF364" s="1"/>
      <c r="UEG364" s="1"/>
      <c r="UEH364" s="1"/>
      <c r="UEI364" s="1"/>
      <c r="UEJ364" s="1"/>
      <c r="UEK364" s="1"/>
      <c r="UEL364" s="1"/>
      <c r="UEM364" s="1"/>
      <c r="UEN364" s="1"/>
      <c r="UEO364" s="1"/>
      <c r="UEP364" s="1"/>
      <c r="UEQ364" s="1"/>
      <c r="UER364" s="1"/>
      <c r="UES364" s="1"/>
      <c r="UET364" s="1"/>
      <c r="UEU364" s="1"/>
      <c r="UEV364" s="1"/>
      <c r="UEW364" s="1"/>
      <c r="UEX364" s="1"/>
      <c r="UEY364" s="1"/>
      <c r="UEZ364" s="1"/>
      <c r="UFA364" s="1"/>
      <c r="UFB364" s="1"/>
      <c r="UFC364" s="1"/>
      <c r="UFD364" s="1"/>
      <c r="UFE364" s="1"/>
      <c r="UFF364" s="1"/>
      <c r="UFG364" s="1"/>
      <c r="UFH364" s="1"/>
      <c r="UFI364" s="1"/>
      <c r="UFJ364" s="1"/>
      <c r="UFK364" s="1"/>
      <c r="UFL364" s="1"/>
      <c r="UFM364" s="1"/>
      <c r="UFN364" s="1"/>
      <c r="UFO364" s="1"/>
      <c r="UFP364" s="1"/>
      <c r="UFQ364" s="1"/>
      <c r="UFR364" s="1"/>
      <c r="UFS364" s="1"/>
      <c r="UFT364" s="1"/>
      <c r="UFU364" s="1"/>
      <c r="UFV364" s="1"/>
      <c r="UFW364" s="1"/>
      <c r="UFX364" s="1"/>
      <c r="UFY364" s="1"/>
      <c r="UFZ364" s="1"/>
      <c r="UGA364" s="1"/>
      <c r="UGB364" s="1"/>
      <c r="UGC364" s="1"/>
      <c r="UGD364" s="1"/>
      <c r="UGE364" s="1"/>
      <c r="UGF364" s="1"/>
      <c r="UGG364" s="1"/>
      <c r="UGH364" s="1"/>
      <c r="UGI364" s="1"/>
      <c r="UGJ364" s="1"/>
      <c r="UGK364" s="1"/>
      <c r="UGL364" s="1"/>
      <c r="UGM364" s="1"/>
      <c r="UGN364" s="1"/>
      <c r="UGO364" s="1"/>
      <c r="UGP364" s="1"/>
      <c r="UGQ364" s="1"/>
      <c r="UGR364" s="1"/>
      <c r="UGS364" s="1"/>
      <c r="UGT364" s="1"/>
      <c r="UGU364" s="1"/>
      <c r="UGV364" s="1"/>
      <c r="UGW364" s="1"/>
      <c r="UGX364" s="1"/>
      <c r="UGY364" s="1"/>
      <c r="UGZ364" s="1"/>
      <c r="UHA364" s="1"/>
      <c r="UHB364" s="1"/>
      <c r="UHC364" s="1"/>
      <c r="UHD364" s="1"/>
      <c r="UHE364" s="1"/>
      <c r="UHF364" s="1"/>
      <c r="UHG364" s="1"/>
      <c r="UHH364" s="1"/>
      <c r="UHI364" s="1"/>
      <c r="UHJ364" s="1"/>
      <c r="UHK364" s="1"/>
      <c r="UHL364" s="1"/>
      <c r="UHM364" s="1"/>
      <c r="UHN364" s="1"/>
      <c r="UHO364" s="1"/>
      <c r="UHP364" s="1"/>
      <c r="UHQ364" s="1"/>
      <c r="UHR364" s="1"/>
      <c r="UHS364" s="1"/>
      <c r="UHT364" s="1"/>
      <c r="UHU364" s="1"/>
      <c r="UHV364" s="1"/>
      <c r="UHW364" s="1"/>
      <c r="UHX364" s="1"/>
      <c r="UHY364" s="1"/>
      <c r="UHZ364" s="1"/>
      <c r="UIA364" s="1"/>
      <c r="UIB364" s="1"/>
      <c r="UIC364" s="1"/>
      <c r="UID364" s="1"/>
      <c r="UIE364" s="1"/>
      <c r="UIF364" s="1"/>
      <c r="UIG364" s="1"/>
      <c r="UIH364" s="1"/>
      <c r="UII364" s="1"/>
      <c r="UIJ364" s="1"/>
      <c r="UIK364" s="1"/>
      <c r="UIL364" s="1"/>
      <c r="UIM364" s="1"/>
      <c r="UIN364" s="1"/>
      <c r="UIO364" s="1"/>
      <c r="UIP364" s="1"/>
      <c r="UIQ364" s="1"/>
      <c r="UIR364" s="1"/>
      <c r="UIS364" s="1"/>
      <c r="UIT364" s="1"/>
      <c r="UIU364" s="1"/>
      <c r="UIV364" s="1"/>
      <c r="UIW364" s="1"/>
      <c r="UIX364" s="1"/>
      <c r="UIY364" s="1"/>
      <c r="UIZ364" s="1"/>
      <c r="UJA364" s="1"/>
      <c r="UJB364" s="1"/>
      <c r="UJC364" s="1"/>
      <c r="UJD364" s="1"/>
      <c r="UJE364" s="1"/>
      <c r="UJF364" s="1"/>
      <c r="UJG364" s="1"/>
      <c r="UJH364" s="1"/>
      <c r="UJI364" s="1"/>
      <c r="UJJ364" s="1"/>
      <c r="UJK364" s="1"/>
      <c r="UJL364" s="1"/>
      <c r="UJM364" s="1"/>
      <c r="UJN364" s="1"/>
      <c r="UJO364" s="1"/>
      <c r="UJP364" s="1"/>
      <c r="UJQ364" s="1"/>
      <c r="UJR364" s="1"/>
      <c r="UJS364" s="1"/>
      <c r="UJT364" s="1"/>
      <c r="UJU364" s="1"/>
      <c r="UJV364" s="1"/>
      <c r="UJW364" s="1"/>
      <c r="UJX364" s="1"/>
      <c r="UJY364" s="1"/>
      <c r="UJZ364" s="1"/>
      <c r="UKA364" s="1"/>
      <c r="UKB364" s="1"/>
      <c r="UKC364" s="1"/>
      <c r="UKD364" s="1"/>
      <c r="UKE364" s="1"/>
      <c r="UKF364" s="1"/>
      <c r="UKG364" s="1"/>
      <c r="UKH364" s="1"/>
      <c r="UKI364" s="1"/>
      <c r="UKJ364" s="1"/>
      <c r="UKK364" s="1"/>
      <c r="UKL364" s="1"/>
      <c r="UKM364" s="1"/>
      <c r="UKN364" s="1"/>
      <c r="UKO364" s="1"/>
      <c r="UKP364" s="1"/>
      <c r="UKQ364" s="1"/>
      <c r="UKR364" s="1"/>
      <c r="UKS364" s="1"/>
      <c r="UKT364" s="1"/>
      <c r="UKU364" s="1"/>
      <c r="UKV364" s="1"/>
      <c r="UKW364" s="1"/>
      <c r="UKX364" s="1"/>
      <c r="UKY364" s="1"/>
      <c r="UKZ364" s="1"/>
      <c r="ULA364" s="1"/>
      <c r="ULB364" s="1"/>
      <c r="ULC364" s="1"/>
      <c r="ULD364" s="1"/>
      <c r="ULE364" s="1"/>
      <c r="ULF364" s="1"/>
      <c r="ULG364" s="1"/>
      <c r="ULH364" s="1"/>
      <c r="ULI364" s="1"/>
      <c r="ULJ364" s="1"/>
      <c r="ULK364" s="1"/>
      <c r="ULL364" s="1"/>
      <c r="ULM364" s="1"/>
      <c r="ULN364" s="1"/>
      <c r="ULO364" s="1"/>
      <c r="ULP364" s="1"/>
      <c r="ULQ364" s="1"/>
      <c r="ULR364" s="1"/>
      <c r="ULS364" s="1"/>
      <c r="ULT364" s="1"/>
      <c r="ULU364" s="1"/>
      <c r="ULV364" s="1"/>
      <c r="ULW364" s="1"/>
      <c r="ULX364" s="1"/>
      <c r="ULY364" s="1"/>
      <c r="ULZ364" s="1"/>
      <c r="UMA364" s="1"/>
      <c r="UMB364" s="1"/>
      <c r="UMC364" s="1"/>
      <c r="UMD364" s="1"/>
      <c r="UME364" s="1"/>
      <c r="UMF364" s="1"/>
      <c r="UMG364" s="1"/>
      <c r="UMH364" s="1"/>
      <c r="UMI364" s="1"/>
      <c r="UMJ364" s="1"/>
      <c r="UMK364" s="1"/>
      <c r="UML364" s="1"/>
      <c r="UMM364" s="1"/>
      <c r="UMN364" s="1"/>
      <c r="UMO364" s="1"/>
      <c r="UMP364" s="1"/>
      <c r="UMQ364" s="1"/>
      <c r="UMR364" s="1"/>
      <c r="UMS364" s="1"/>
      <c r="UMT364" s="1"/>
      <c r="UMU364" s="1"/>
      <c r="UMV364" s="1"/>
      <c r="UMW364" s="1"/>
      <c r="UMX364" s="1"/>
      <c r="UMY364" s="1"/>
      <c r="UMZ364" s="1"/>
      <c r="UNA364" s="1"/>
      <c r="UNB364" s="1"/>
      <c r="UNC364" s="1"/>
      <c r="UND364" s="1"/>
      <c r="UNE364" s="1"/>
      <c r="UNF364" s="1"/>
      <c r="UNG364" s="1"/>
      <c r="UNH364" s="1"/>
      <c r="UNI364" s="1"/>
      <c r="UNJ364" s="1"/>
      <c r="UNK364" s="1"/>
      <c r="UNL364" s="1"/>
      <c r="UNM364" s="1"/>
      <c r="UNN364" s="1"/>
      <c r="UNO364" s="1"/>
      <c r="UNP364" s="1"/>
      <c r="UNQ364" s="1"/>
      <c r="UNR364" s="1"/>
      <c r="UNS364" s="1"/>
      <c r="UNT364" s="1"/>
      <c r="UNU364" s="1"/>
      <c r="UNV364" s="1"/>
      <c r="UNW364" s="1"/>
      <c r="UNX364" s="1"/>
      <c r="UNY364" s="1"/>
      <c r="UNZ364" s="1"/>
      <c r="UOA364" s="1"/>
      <c r="UOB364" s="1"/>
      <c r="UOC364" s="1"/>
      <c r="UOD364" s="1"/>
      <c r="UOE364" s="1"/>
      <c r="UOF364" s="1"/>
      <c r="UOG364" s="1"/>
      <c r="UOH364" s="1"/>
      <c r="UOI364" s="1"/>
      <c r="UOJ364" s="1"/>
      <c r="UOK364" s="1"/>
      <c r="UOL364" s="1"/>
      <c r="UOM364" s="1"/>
      <c r="UON364" s="1"/>
      <c r="UOO364" s="1"/>
      <c r="UOP364" s="1"/>
      <c r="UOQ364" s="1"/>
      <c r="UOR364" s="1"/>
      <c r="UOS364" s="1"/>
      <c r="UOT364" s="1"/>
      <c r="UOU364" s="1"/>
      <c r="UOV364" s="1"/>
      <c r="UOW364" s="1"/>
      <c r="UOX364" s="1"/>
      <c r="UOY364" s="1"/>
      <c r="UOZ364" s="1"/>
      <c r="UPA364" s="1"/>
      <c r="UPB364" s="1"/>
      <c r="UPC364" s="1"/>
      <c r="UPD364" s="1"/>
      <c r="UPE364" s="1"/>
      <c r="UPF364" s="1"/>
      <c r="UPG364" s="1"/>
      <c r="UPH364" s="1"/>
      <c r="UPI364" s="1"/>
      <c r="UPJ364" s="1"/>
      <c r="UPK364" s="1"/>
      <c r="UPL364" s="1"/>
      <c r="UPM364" s="1"/>
      <c r="UPN364" s="1"/>
      <c r="UPO364" s="1"/>
      <c r="UPP364" s="1"/>
      <c r="UPQ364" s="1"/>
      <c r="UPR364" s="1"/>
      <c r="UPS364" s="1"/>
      <c r="UPT364" s="1"/>
      <c r="UPU364" s="1"/>
      <c r="UPV364" s="1"/>
      <c r="UPW364" s="1"/>
      <c r="UPX364" s="1"/>
      <c r="UPY364" s="1"/>
      <c r="UPZ364" s="1"/>
      <c r="UQA364" s="1"/>
      <c r="UQB364" s="1"/>
      <c r="UQC364" s="1"/>
      <c r="UQD364" s="1"/>
      <c r="UQE364" s="1"/>
      <c r="UQF364" s="1"/>
      <c r="UQG364" s="1"/>
      <c r="UQH364" s="1"/>
      <c r="UQI364" s="1"/>
      <c r="UQJ364" s="1"/>
      <c r="UQK364" s="1"/>
      <c r="UQL364" s="1"/>
      <c r="UQM364" s="1"/>
      <c r="UQN364" s="1"/>
      <c r="UQO364" s="1"/>
      <c r="UQP364" s="1"/>
      <c r="UQQ364" s="1"/>
      <c r="UQR364" s="1"/>
      <c r="UQS364" s="1"/>
      <c r="UQT364" s="1"/>
      <c r="UQU364" s="1"/>
      <c r="UQV364" s="1"/>
      <c r="UQW364" s="1"/>
      <c r="UQX364" s="1"/>
      <c r="UQY364" s="1"/>
      <c r="UQZ364" s="1"/>
      <c r="URA364" s="1"/>
      <c r="URB364" s="1"/>
      <c r="URC364" s="1"/>
      <c r="URD364" s="1"/>
      <c r="URE364" s="1"/>
      <c r="URF364" s="1"/>
      <c r="URG364" s="1"/>
      <c r="URH364" s="1"/>
      <c r="URI364" s="1"/>
      <c r="URJ364" s="1"/>
      <c r="URK364" s="1"/>
      <c r="URL364" s="1"/>
      <c r="URM364" s="1"/>
      <c r="URN364" s="1"/>
      <c r="URO364" s="1"/>
      <c r="URP364" s="1"/>
      <c r="URQ364" s="1"/>
      <c r="URR364" s="1"/>
      <c r="URS364" s="1"/>
      <c r="URT364" s="1"/>
      <c r="URU364" s="1"/>
      <c r="URV364" s="1"/>
      <c r="URW364" s="1"/>
      <c r="URX364" s="1"/>
      <c r="URY364" s="1"/>
      <c r="URZ364" s="1"/>
      <c r="USA364" s="1"/>
      <c r="USB364" s="1"/>
      <c r="USC364" s="1"/>
      <c r="USD364" s="1"/>
      <c r="USE364" s="1"/>
      <c r="USF364" s="1"/>
      <c r="USG364" s="1"/>
      <c r="USH364" s="1"/>
      <c r="USI364" s="1"/>
      <c r="USJ364" s="1"/>
      <c r="USK364" s="1"/>
      <c r="USL364" s="1"/>
      <c r="USM364" s="1"/>
      <c r="USN364" s="1"/>
      <c r="USO364" s="1"/>
      <c r="USP364" s="1"/>
      <c r="USQ364" s="1"/>
      <c r="USR364" s="1"/>
      <c r="USS364" s="1"/>
      <c r="UST364" s="1"/>
      <c r="USU364" s="1"/>
      <c r="USV364" s="1"/>
      <c r="USW364" s="1"/>
      <c r="USX364" s="1"/>
      <c r="USY364" s="1"/>
      <c r="USZ364" s="1"/>
      <c r="UTA364" s="1"/>
      <c r="UTB364" s="1"/>
      <c r="UTC364" s="1"/>
      <c r="UTD364" s="1"/>
      <c r="UTE364" s="1"/>
      <c r="UTF364" s="1"/>
      <c r="UTG364" s="1"/>
      <c r="UTH364" s="1"/>
      <c r="UTI364" s="1"/>
      <c r="UTJ364" s="1"/>
      <c r="UTK364" s="1"/>
      <c r="UTL364" s="1"/>
      <c r="UTM364" s="1"/>
      <c r="UTN364" s="1"/>
      <c r="UTO364" s="1"/>
      <c r="UTP364" s="1"/>
      <c r="UTQ364" s="1"/>
      <c r="UTR364" s="1"/>
      <c r="UTS364" s="1"/>
      <c r="UTT364" s="1"/>
      <c r="UTU364" s="1"/>
      <c r="UTV364" s="1"/>
      <c r="UTW364" s="1"/>
      <c r="UTX364" s="1"/>
      <c r="UTY364" s="1"/>
      <c r="UTZ364" s="1"/>
      <c r="UUA364" s="1"/>
      <c r="UUB364" s="1"/>
      <c r="UUC364" s="1"/>
      <c r="UUD364" s="1"/>
      <c r="UUE364" s="1"/>
      <c r="UUF364" s="1"/>
      <c r="UUG364" s="1"/>
      <c r="UUH364" s="1"/>
      <c r="UUI364" s="1"/>
      <c r="UUJ364" s="1"/>
      <c r="UUK364" s="1"/>
      <c r="UUL364" s="1"/>
      <c r="UUM364" s="1"/>
      <c r="UUN364" s="1"/>
      <c r="UUO364" s="1"/>
      <c r="UUP364" s="1"/>
      <c r="UUQ364" s="1"/>
      <c r="UUR364" s="1"/>
      <c r="UUS364" s="1"/>
      <c r="UUT364" s="1"/>
      <c r="UUU364" s="1"/>
      <c r="UUV364" s="1"/>
      <c r="UUW364" s="1"/>
      <c r="UUX364" s="1"/>
      <c r="UUY364" s="1"/>
      <c r="UUZ364" s="1"/>
      <c r="UVA364" s="1"/>
      <c r="UVB364" s="1"/>
      <c r="UVC364" s="1"/>
      <c r="UVD364" s="1"/>
      <c r="UVE364" s="1"/>
      <c r="UVF364" s="1"/>
      <c r="UVG364" s="1"/>
      <c r="UVH364" s="1"/>
      <c r="UVI364" s="1"/>
      <c r="UVJ364" s="1"/>
      <c r="UVK364" s="1"/>
      <c r="UVL364" s="1"/>
      <c r="UVM364" s="1"/>
      <c r="UVN364" s="1"/>
      <c r="UVO364" s="1"/>
      <c r="UVP364" s="1"/>
      <c r="UVQ364" s="1"/>
      <c r="UVR364" s="1"/>
      <c r="UVS364" s="1"/>
      <c r="UVT364" s="1"/>
      <c r="UVU364" s="1"/>
      <c r="UVV364" s="1"/>
      <c r="UVW364" s="1"/>
      <c r="UVX364" s="1"/>
      <c r="UVY364" s="1"/>
      <c r="UVZ364" s="1"/>
      <c r="UWA364" s="1"/>
      <c r="UWB364" s="1"/>
      <c r="UWC364" s="1"/>
      <c r="UWD364" s="1"/>
      <c r="UWE364" s="1"/>
      <c r="UWF364" s="1"/>
      <c r="UWG364" s="1"/>
      <c r="UWH364" s="1"/>
      <c r="UWI364" s="1"/>
      <c r="UWJ364" s="1"/>
      <c r="UWK364" s="1"/>
      <c r="UWL364" s="1"/>
      <c r="UWM364" s="1"/>
      <c r="UWN364" s="1"/>
      <c r="UWO364" s="1"/>
      <c r="UWP364" s="1"/>
      <c r="UWQ364" s="1"/>
      <c r="UWR364" s="1"/>
      <c r="UWS364" s="1"/>
      <c r="UWT364" s="1"/>
      <c r="UWU364" s="1"/>
      <c r="UWV364" s="1"/>
      <c r="UWW364" s="1"/>
      <c r="UWX364" s="1"/>
      <c r="UWY364" s="1"/>
      <c r="UWZ364" s="1"/>
      <c r="UXA364" s="1"/>
      <c r="UXB364" s="1"/>
      <c r="UXC364" s="1"/>
      <c r="UXD364" s="1"/>
      <c r="UXE364" s="1"/>
      <c r="UXF364" s="1"/>
      <c r="UXG364" s="1"/>
      <c r="UXH364" s="1"/>
      <c r="UXI364" s="1"/>
      <c r="UXJ364" s="1"/>
      <c r="UXK364" s="1"/>
      <c r="UXL364" s="1"/>
      <c r="UXM364" s="1"/>
      <c r="UXN364" s="1"/>
      <c r="UXO364" s="1"/>
      <c r="UXP364" s="1"/>
      <c r="UXQ364" s="1"/>
      <c r="UXR364" s="1"/>
      <c r="UXS364" s="1"/>
      <c r="UXT364" s="1"/>
      <c r="UXU364" s="1"/>
      <c r="UXV364" s="1"/>
      <c r="UXW364" s="1"/>
      <c r="UXX364" s="1"/>
      <c r="UXY364" s="1"/>
      <c r="UXZ364" s="1"/>
      <c r="UYA364" s="1"/>
      <c r="UYB364" s="1"/>
      <c r="UYC364" s="1"/>
      <c r="UYD364" s="1"/>
      <c r="UYE364" s="1"/>
      <c r="UYF364" s="1"/>
      <c r="UYG364" s="1"/>
      <c r="UYH364" s="1"/>
      <c r="UYI364" s="1"/>
      <c r="UYJ364" s="1"/>
      <c r="UYK364" s="1"/>
      <c r="UYL364" s="1"/>
      <c r="UYM364" s="1"/>
      <c r="UYN364" s="1"/>
      <c r="UYO364" s="1"/>
      <c r="UYP364" s="1"/>
      <c r="UYQ364" s="1"/>
      <c r="UYR364" s="1"/>
      <c r="UYS364" s="1"/>
      <c r="UYT364" s="1"/>
      <c r="UYU364" s="1"/>
      <c r="UYV364" s="1"/>
      <c r="UYW364" s="1"/>
      <c r="UYX364" s="1"/>
      <c r="UYY364" s="1"/>
      <c r="UYZ364" s="1"/>
      <c r="UZA364" s="1"/>
      <c r="UZB364" s="1"/>
      <c r="UZC364" s="1"/>
      <c r="UZD364" s="1"/>
      <c r="UZE364" s="1"/>
      <c r="UZF364" s="1"/>
      <c r="UZG364" s="1"/>
      <c r="UZH364" s="1"/>
      <c r="UZI364" s="1"/>
      <c r="UZJ364" s="1"/>
      <c r="UZK364" s="1"/>
      <c r="UZL364" s="1"/>
      <c r="UZM364" s="1"/>
      <c r="UZN364" s="1"/>
      <c r="UZO364" s="1"/>
      <c r="UZP364" s="1"/>
      <c r="UZQ364" s="1"/>
      <c r="UZR364" s="1"/>
      <c r="UZS364" s="1"/>
      <c r="UZT364" s="1"/>
      <c r="UZU364" s="1"/>
      <c r="UZV364" s="1"/>
      <c r="UZW364" s="1"/>
      <c r="UZX364" s="1"/>
      <c r="UZY364" s="1"/>
      <c r="UZZ364" s="1"/>
      <c r="VAA364" s="1"/>
      <c r="VAB364" s="1"/>
      <c r="VAC364" s="1"/>
      <c r="VAD364" s="1"/>
      <c r="VAE364" s="1"/>
      <c r="VAF364" s="1"/>
      <c r="VAG364" s="1"/>
      <c r="VAH364" s="1"/>
      <c r="VAI364" s="1"/>
      <c r="VAJ364" s="1"/>
      <c r="VAK364" s="1"/>
      <c r="VAL364" s="1"/>
      <c r="VAM364" s="1"/>
      <c r="VAN364" s="1"/>
      <c r="VAO364" s="1"/>
      <c r="VAP364" s="1"/>
      <c r="VAQ364" s="1"/>
      <c r="VAR364" s="1"/>
      <c r="VAS364" s="1"/>
      <c r="VAT364" s="1"/>
      <c r="VAU364" s="1"/>
      <c r="VAV364" s="1"/>
      <c r="VAW364" s="1"/>
      <c r="VAX364" s="1"/>
      <c r="VAY364" s="1"/>
      <c r="VAZ364" s="1"/>
      <c r="VBA364" s="1"/>
      <c r="VBB364" s="1"/>
      <c r="VBC364" s="1"/>
      <c r="VBD364" s="1"/>
      <c r="VBE364" s="1"/>
      <c r="VBF364" s="1"/>
      <c r="VBG364" s="1"/>
      <c r="VBH364" s="1"/>
      <c r="VBI364" s="1"/>
      <c r="VBJ364" s="1"/>
      <c r="VBK364" s="1"/>
      <c r="VBL364" s="1"/>
      <c r="VBM364" s="1"/>
      <c r="VBN364" s="1"/>
      <c r="VBO364" s="1"/>
      <c r="VBP364" s="1"/>
      <c r="VBQ364" s="1"/>
      <c r="VBR364" s="1"/>
      <c r="VBS364" s="1"/>
      <c r="VBT364" s="1"/>
      <c r="VBU364" s="1"/>
      <c r="VBV364" s="1"/>
      <c r="VBW364" s="1"/>
      <c r="VBX364" s="1"/>
      <c r="VBY364" s="1"/>
      <c r="VBZ364" s="1"/>
      <c r="VCA364" s="1"/>
      <c r="VCB364" s="1"/>
      <c r="VCC364" s="1"/>
      <c r="VCD364" s="1"/>
      <c r="VCE364" s="1"/>
      <c r="VCF364" s="1"/>
      <c r="VCG364" s="1"/>
      <c r="VCH364" s="1"/>
      <c r="VCI364" s="1"/>
      <c r="VCJ364" s="1"/>
      <c r="VCK364" s="1"/>
      <c r="VCL364" s="1"/>
      <c r="VCM364" s="1"/>
      <c r="VCN364" s="1"/>
      <c r="VCO364" s="1"/>
      <c r="VCP364" s="1"/>
      <c r="VCQ364" s="1"/>
      <c r="VCR364" s="1"/>
      <c r="VCS364" s="1"/>
      <c r="VCT364" s="1"/>
      <c r="VCU364" s="1"/>
      <c r="VCV364" s="1"/>
      <c r="VCW364" s="1"/>
      <c r="VCX364" s="1"/>
      <c r="VCY364" s="1"/>
      <c r="VCZ364" s="1"/>
      <c r="VDA364" s="1"/>
      <c r="VDB364" s="1"/>
      <c r="VDC364" s="1"/>
      <c r="VDD364" s="1"/>
      <c r="VDE364" s="1"/>
      <c r="VDF364" s="1"/>
      <c r="VDG364" s="1"/>
      <c r="VDH364" s="1"/>
      <c r="VDI364" s="1"/>
      <c r="VDJ364" s="1"/>
      <c r="VDK364" s="1"/>
      <c r="VDL364" s="1"/>
      <c r="VDM364" s="1"/>
      <c r="VDN364" s="1"/>
      <c r="VDO364" s="1"/>
      <c r="VDP364" s="1"/>
      <c r="VDQ364" s="1"/>
      <c r="VDR364" s="1"/>
      <c r="VDS364" s="1"/>
      <c r="VDT364" s="1"/>
      <c r="VDU364" s="1"/>
      <c r="VDV364" s="1"/>
      <c r="VDW364" s="1"/>
      <c r="VDX364" s="1"/>
      <c r="VDY364" s="1"/>
      <c r="VDZ364" s="1"/>
      <c r="VEA364" s="1"/>
      <c r="VEB364" s="1"/>
      <c r="VEC364" s="1"/>
      <c r="VED364" s="1"/>
      <c r="VEE364" s="1"/>
      <c r="VEF364" s="1"/>
      <c r="VEG364" s="1"/>
      <c r="VEH364" s="1"/>
      <c r="VEI364" s="1"/>
      <c r="VEJ364" s="1"/>
      <c r="VEK364" s="1"/>
      <c r="VEL364" s="1"/>
      <c r="VEM364" s="1"/>
      <c r="VEN364" s="1"/>
      <c r="VEO364" s="1"/>
      <c r="VEP364" s="1"/>
      <c r="VEQ364" s="1"/>
      <c r="VER364" s="1"/>
      <c r="VES364" s="1"/>
      <c r="VET364" s="1"/>
      <c r="VEU364" s="1"/>
      <c r="VEV364" s="1"/>
      <c r="VEW364" s="1"/>
      <c r="VEX364" s="1"/>
      <c r="VEY364" s="1"/>
      <c r="VEZ364" s="1"/>
      <c r="VFA364" s="1"/>
      <c r="VFB364" s="1"/>
      <c r="VFC364" s="1"/>
      <c r="VFD364" s="1"/>
      <c r="VFE364" s="1"/>
      <c r="VFF364" s="1"/>
      <c r="VFG364" s="1"/>
      <c r="VFH364" s="1"/>
      <c r="VFI364" s="1"/>
      <c r="VFJ364" s="1"/>
      <c r="VFK364" s="1"/>
      <c r="VFL364" s="1"/>
      <c r="VFM364" s="1"/>
      <c r="VFN364" s="1"/>
      <c r="VFO364" s="1"/>
      <c r="VFP364" s="1"/>
      <c r="VFQ364" s="1"/>
      <c r="VFR364" s="1"/>
      <c r="VFS364" s="1"/>
      <c r="VFT364" s="1"/>
      <c r="VFU364" s="1"/>
      <c r="VFV364" s="1"/>
      <c r="VFW364" s="1"/>
      <c r="VFX364" s="1"/>
      <c r="VFY364" s="1"/>
      <c r="VFZ364" s="1"/>
      <c r="VGA364" s="1"/>
      <c r="VGB364" s="1"/>
      <c r="VGC364" s="1"/>
      <c r="VGD364" s="1"/>
      <c r="VGE364" s="1"/>
      <c r="VGF364" s="1"/>
      <c r="VGG364" s="1"/>
      <c r="VGH364" s="1"/>
      <c r="VGI364" s="1"/>
      <c r="VGJ364" s="1"/>
      <c r="VGK364" s="1"/>
      <c r="VGL364" s="1"/>
      <c r="VGM364" s="1"/>
      <c r="VGN364" s="1"/>
      <c r="VGO364" s="1"/>
      <c r="VGP364" s="1"/>
      <c r="VGQ364" s="1"/>
      <c r="VGR364" s="1"/>
      <c r="VGS364" s="1"/>
      <c r="VGT364" s="1"/>
      <c r="VGU364" s="1"/>
      <c r="VGV364" s="1"/>
      <c r="VGW364" s="1"/>
      <c r="VGX364" s="1"/>
      <c r="VGY364" s="1"/>
      <c r="VGZ364" s="1"/>
      <c r="VHA364" s="1"/>
      <c r="VHB364" s="1"/>
      <c r="VHC364" s="1"/>
      <c r="VHD364" s="1"/>
      <c r="VHE364" s="1"/>
      <c r="VHF364" s="1"/>
      <c r="VHG364" s="1"/>
      <c r="VHH364" s="1"/>
      <c r="VHI364" s="1"/>
      <c r="VHJ364" s="1"/>
      <c r="VHK364" s="1"/>
      <c r="VHL364" s="1"/>
      <c r="VHM364" s="1"/>
      <c r="VHN364" s="1"/>
      <c r="VHO364" s="1"/>
      <c r="VHP364" s="1"/>
      <c r="VHQ364" s="1"/>
      <c r="VHR364" s="1"/>
      <c r="VHS364" s="1"/>
      <c r="VHT364" s="1"/>
      <c r="VHU364" s="1"/>
      <c r="VHV364" s="1"/>
      <c r="VHW364" s="1"/>
      <c r="VHX364" s="1"/>
      <c r="VHY364" s="1"/>
      <c r="VHZ364" s="1"/>
      <c r="VIA364" s="1"/>
      <c r="VIB364" s="1"/>
      <c r="VIC364" s="1"/>
      <c r="VID364" s="1"/>
      <c r="VIE364" s="1"/>
      <c r="VIF364" s="1"/>
      <c r="VIG364" s="1"/>
      <c r="VIH364" s="1"/>
      <c r="VII364" s="1"/>
      <c r="VIJ364" s="1"/>
      <c r="VIK364" s="1"/>
      <c r="VIL364" s="1"/>
      <c r="VIM364" s="1"/>
      <c r="VIN364" s="1"/>
      <c r="VIO364" s="1"/>
      <c r="VIP364" s="1"/>
      <c r="VIQ364" s="1"/>
      <c r="VIR364" s="1"/>
      <c r="VIS364" s="1"/>
      <c r="VIT364" s="1"/>
      <c r="VIU364" s="1"/>
      <c r="VIV364" s="1"/>
      <c r="VIW364" s="1"/>
      <c r="VIX364" s="1"/>
      <c r="VIY364" s="1"/>
      <c r="VIZ364" s="1"/>
      <c r="VJA364" s="1"/>
      <c r="VJB364" s="1"/>
      <c r="VJC364" s="1"/>
      <c r="VJD364" s="1"/>
      <c r="VJE364" s="1"/>
      <c r="VJF364" s="1"/>
      <c r="VJG364" s="1"/>
      <c r="VJH364" s="1"/>
      <c r="VJI364" s="1"/>
      <c r="VJJ364" s="1"/>
      <c r="VJK364" s="1"/>
      <c r="VJL364" s="1"/>
      <c r="VJM364" s="1"/>
      <c r="VJN364" s="1"/>
      <c r="VJO364" s="1"/>
      <c r="VJP364" s="1"/>
      <c r="VJQ364" s="1"/>
      <c r="VJR364" s="1"/>
      <c r="VJS364" s="1"/>
      <c r="VJT364" s="1"/>
      <c r="VJU364" s="1"/>
      <c r="VJV364" s="1"/>
      <c r="VJW364" s="1"/>
      <c r="VJX364" s="1"/>
      <c r="VJY364" s="1"/>
      <c r="VJZ364" s="1"/>
      <c r="VKA364" s="1"/>
      <c r="VKB364" s="1"/>
      <c r="VKC364" s="1"/>
      <c r="VKD364" s="1"/>
      <c r="VKE364" s="1"/>
      <c r="VKF364" s="1"/>
      <c r="VKG364" s="1"/>
      <c r="VKH364" s="1"/>
      <c r="VKI364" s="1"/>
      <c r="VKJ364" s="1"/>
      <c r="VKK364" s="1"/>
      <c r="VKL364" s="1"/>
      <c r="VKM364" s="1"/>
      <c r="VKN364" s="1"/>
      <c r="VKO364" s="1"/>
      <c r="VKP364" s="1"/>
      <c r="VKQ364" s="1"/>
      <c r="VKR364" s="1"/>
      <c r="VKS364" s="1"/>
      <c r="VKT364" s="1"/>
      <c r="VKU364" s="1"/>
      <c r="VKV364" s="1"/>
      <c r="VKW364" s="1"/>
      <c r="VKX364" s="1"/>
      <c r="VKY364" s="1"/>
      <c r="VKZ364" s="1"/>
      <c r="VLA364" s="1"/>
      <c r="VLB364" s="1"/>
      <c r="VLC364" s="1"/>
      <c r="VLD364" s="1"/>
      <c r="VLE364" s="1"/>
      <c r="VLF364" s="1"/>
      <c r="VLG364" s="1"/>
      <c r="VLH364" s="1"/>
      <c r="VLI364" s="1"/>
      <c r="VLJ364" s="1"/>
      <c r="VLK364" s="1"/>
      <c r="VLL364" s="1"/>
      <c r="VLM364" s="1"/>
      <c r="VLN364" s="1"/>
      <c r="VLO364" s="1"/>
      <c r="VLP364" s="1"/>
      <c r="VLQ364" s="1"/>
      <c r="VLR364" s="1"/>
      <c r="VLS364" s="1"/>
      <c r="VLT364" s="1"/>
      <c r="VLU364" s="1"/>
      <c r="VLV364" s="1"/>
      <c r="VLW364" s="1"/>
      <c r="VLX364" s="1"/>
      <c r="VLY364" s="1"/>
      <c r="VLZ364" s="1"/>
      <c r="VMA364" s="1"/>
      <c r="VMB364" s="1"/>
      <c r="VMC364" s="1"/>
      <c r="VMD364" s="1"/>
      <c r="VME364" s="1"/>
      <c r="VMF364" s="1"/>
      <c r="VMG364" s="1"/>
      <c r="VMH364" s="1"/>
      <c r="VMI364" s="1"/>
      <c r="VMJ364" s="1"/>
      <c r="VMK364" s="1"/>
      <c r="VML364" s="1"/>
      <c r="VMM364" s="1"/>
      <c r="VMN364" s="1"/>
      <c r="VMO364" s="1"/>
      <c r="VMP364" s="1"/>
      <c r="VMQ364" s="1"/>
      <c r="VMR364" s="1"/>
      <c r="VMS364" s="1"/>
      <c r="VMT364" s="1"/>
      <c r="VMU364" s="1"/>
      <c r="VMV364" s="1"/>
      <c r="VMW364" s="1"/>
      <c r="VMX364" s="1"/>
      <c r="VMY364" s="1"/>
      <c r="VMZ364" s="1"/>
      <c r="VNA364" s="1"/>
      <c r="VNB364" s="1"/>
      <c r="VNC364" s="1"/>
      <c r="VND364" s="1"/>
      <c r="VNE364" s="1"/>
      <c r="VNF364" s="1"/>
      <c r="VNG364" s="1"/>
      <c r="VNH364" s="1"/>
      <c r="VNI364" s="1"/>
      <c r="VNJ364" s="1"/>
      <c r="VNK364" s="1"/>
      <c r="VNL364" s="1"/>
      <c r="VNM364" s="1"/>
      <c r="VNN364" s="1"/>
      <c r="VNO364" s="1"/>
      <c r="VNP364" s="1"/>
      <c r="VNQ364" s="1"/>
      <c r="VNR364" s="1"/>
      <c r="VNS364" s="1"/>
      <c r="VNT364" s="1"/>
      <c r="VNU364" s="1"/>
      <c r="VNV364" s="1"/>
      <c r="VNW364" s="1"/>
      <c r="VNX364" s="1"/>
      <c r="VNY364" s="1"/>
      <c r="VNZ364" s="1"/>
      <c r="VOA364" s="1"/>
      <c r="VOB364" s="1"/>
      <c r="VOC364" s="1"/>
      <c r="VOD364" s="1"/>
      <c r="VOE364" s="1"/>
      <c r="VOF364" s="1"/>
      <c r="VOG364" s="1"/>
      <c r="VOH364" s="1"/>
      <c r="VOI364" s="1"/>
      <c r="VOJ364" s="1"/>
      <c r="VOK364" s="1"/>
      <c r="VOL364" s="1"/>
      <c r="VOM364" s="1"/>
      <c r="VON364" s="1"/>
      <c r="VOO364" s="1"/>
      <c r="VOP364" s="1"/>
      <c r="VOQ364" s="1"/>
      <c r="VOR364" s="1"/>
      <c r="VOS364" s="1"/>
      <c r="VOT364" s="1"/>
      <c r="VOU364" s="1"/>
      <c r="VOV364" s="1"/>
      <c r="VOW364" s="1"/>
      <c r="VOX364" s="1"/>
      <c r="VOY364" s="1"/>
      <c r="VOZ364" s="1"/>
      <c r="VPA364" s="1"/>
      <c r="VPB364" s="1"/>
      <c r="VPC364" s="1"/>
      <c r="VPD364" s="1"/>
      <c r="VPE364" s="1"/>
      <c r="VPF364" s="1"/>
      <c r="VPG364" s="1"/>
      <c r="VPH364" s="1"/>
      <c r="VPI364" s="1"/>
      <c r="VPJ364" s="1"/>
      <c r="VPK364" s="1"/>
      <c r="VPL364" s="1"/>
      <c r="VPM364" s="1"/>
      <c r="VPN364" s="1"/>
      <c r="VPO364" s="1"/>
      <c r="VPP364" s="1"/>
      <c r="VPQ364" s="1"/>
      <c r="VPR364" s="1"/>
      <c r="VPS364" s="1"/>
      <c r="VPT364" s="1"/>
      <c r="VPU364" s="1"/>
      <c r="VPV364" s="1"/>
      <c r="VPW364" s="1"/>
      <c r="VPX364" s="1"/>
      <c r="VPY364" s="1"/>
      <c r="VPZ364" s="1"/>
      <c r="VQA364" s="1"/>
      <c r="VQB364" s="1"/>
      <c r="VQC364" s="1"/>
      <c r="VQD364" s="1"/>
      <c r="VQE364" s="1"/>
      <c r="VQF364" s="1"/>
      <c r="VQG364" s="1"/>
      <c r="VQH364" s="1"/>
      <c r="VQI364" s="1"/>
      <c r="VQJ364" s="1"/>
      <c r="VQK364" s="1"/>
      <c r="VQL364" s="1"/>
      <c r="VQM364" s="1"/>
      <c r="VQN364" s="1"/>
      <c r="VQO364" s="1"/>
      <c r="VQP364" s="1"/>
      <c r="VQQ364" s="1"/>
      <c r="VQR364" s="1"/>
      <c r="VQS364" s="1"/>
      <c r="VQT364" s="1"/>
      <c r="VQU364" s="1"/>
      <c r="VQV364" s="1"/>
      <c r="VQW364" s="1"/>
      <c r="VQX364" s="1"/>
      <c r="VQY364" s="1"/>
      <c r="VQZ364" s="1"/>
      <c r="VRA364" s="1"/>
      <c r="VRB364" s="1"/>
      <c r="VRC364" s="1"/>
      <c r="VRD364" s="1"/>
      <c r="VRE364" s="1"/>
      <c r="VRF364" s="1"/>
      <c r="VRG364" s="1"/>
      <c r="VRH364" s="1"/>
      <c r="VRI364" s="1"/>
      <c r="VRJ364" s="1"/>
      <c r="VRK364" s="1"/>
      <c r="VRL364" s="1"/>
      <c r="VRM364" s="1"/>
      <c r="VRN364" s="1"/>
      <c r="VRO364" s="1"/>
      <c r="VRP364" s="1"/>
      <c r="VRQ364" s="1"/>
      <c r="VRR364" s="1"/>
      <c r="VRS364" s="1"/>
      <c r="VRT364" s="1"/>
      <c r="VRU364" s="1"/>
      <c r="VRV364" s="1"/>
      <c r="VRW364" s="1"/>
      <c r="VRX364" s="1"/>
      <c r="VRY364" s="1"/>
      <c r="VRZ364" s="1"/>
      <c r="VSA364" s="1"/>
      <c r="VSB364" s="1"/>
      <c r="VSC364" s="1"/>
      <c r="VSD364" s="1"/>
      <c r="VSE364" s="1"/>
      <c r="VSF364" s="1"/>
      <c r="VSG364" s="1"/>
      <c r="VSH364" s="1"/>
      <c r="VSI364" s="1"/>
      <c r="VSJ364" s="1"/>
      <c r="VSK364" s="1"/>
      <c r="VSL364" s="1"/>
      <c r="VSM364" s="1"/>
      <c r="VSN364" s="1"/>
      <c r="VSO364" s="1"/>
      <c r="VSP364" s="1"/>
      <c r="VSQ364" s="1"/>
      <c r="VSR364" s="1"/>
      <c r="VSS364" s="1"/>
      <c r="VST364" s="1"/>
      <c r="VSU364" s="1"/>
      <c r="VSV364" s="1"/>
      <c r="VSW364" s="1"/>
      <c r="VSX364" s="1"/>
      <c r="VSY364" s="1"/>
      <c r="VSZ364" s="1"/>
      <c r="VTA364" s="1"/>
      <c r="VTB364" s="1"/>
      <c r="VTC364" s="1"/>
      <c r="VTD364" s="1"/>
      <c r="VTE364" s="1"/>
      <c r="VTF364" s="1"/>
      <c r="VTG364" s="1"/>
      <c r="VTH364" s="1"/>
      <c r="VTI364" s="1"/>
      <c r="VTJ364" s="1"/>
      <c r="VTK364" s="1"/>
      <c r="VTL364" s="1"/>
      <c r="VTM364" s="1"/>
      <c r="VTN364" s="1"/>
      <c r="VTO364" s="1"/>
      <c r="VTP364" s="1"/>
      <c r="VTQ364" s="1"/>
      <c r="VTR364" s="1"/>
      <c r="VTS364" s="1"/>
      <c r="VTT364" s="1"/>
      <c r="VTU364" s="1"/>
      <c r="VTV364" s="1"/>
      <c r="VTW364" s="1"/>
      <c r="VTX364" s="1"/>
      <c r="VTY364" s="1"/>
      <c r="VTZ364" s="1"/>
      <c r="VUA364" s="1"/>
      <c r="VUB364" s="1"/>
      <c r="VUC364" s="1"/>
      <c r="VUD364" s="1"/>
      <c r="VUE364" s="1"/>
      <c r="VUF364" s="1"/>
      <c r="VUG364" s="1"/>
      <c r="VUH364" s="1"/>
      <c r="VUI364" s="1"/>
      <c r="VUJ364" s="1"/>
      <c r="VUK364" s="1"/>
      <c r="VUL364" s="1"/>
      <c r="VUM364" s="1"/>
      <c r="VUN364" s="1"/>
      <c r="VUO364" s="1"/>
      <c r="VUP364" s="1"/>
      <c r="VUQ364" s="1"/>
      <c r="VUR364" s="1"/>
      <c r="VUS364" s="1"/>
      <c r="VUT364" s="1"/>
      <c r="VUU364" s="1"/>
      <c r="VUV364" s="1"/>
      <c r="VUW364" s="1"/>
      <c r="VUX364" s="1"/>
      <c r="VUY364" s="1"/>
      <c r="VUZ364" s="1"/>
      <c r="VVA364" s="1"/>
      <c r="VVB364" s="1"/>
      <c r="VVC364" s="1"/>
      <c r="VVD364" s="1"/>
      <c r="VVE364" s="1"/>
      <c r="VVF364" s="1"/>
      <c r="VVG364" s="1"/>
      <c r="VVH364" s="1"/>
      <c r="VVI364" s="1"/>
      <c r="VVJ364" s="1"/>
      <c r="VVK364" s="1"/>
      <c r="VVL364" s="1"/>
      <c r="VVM364" s="1"/>
      <c r="VVN364" s="1"/>
      <c r="VVO364" s="1"/>
      <c r="VVP364" s="1"/>
      <c r="VVQ364" s="1"/>
      <c r="VVR364" s="1"/>
      <c r="VVS364" s="1"/>
      <c r="VVT364" s="1"/>
      <c r="VVU364" s="1"/>
      <c r="VVV364" s="1"/>
      <c r="VVW364" s="1"/>
      <c r="VVX364" s="1"/>
      <c r="VVY364" s="1"/>
      <c r="VVZ364" s="1"/>
      <c r="VWA364" s="1"/>
      <c r="VWB364" s="1"/>
      <c r="VWC364" s="1"/>
      <c r="VWD364" s="1"/>
      <c r="VWE364" s="1"/>
      <c r="VWF364" s="1"/>
      <c r="VWG364" s="1"/>
      <c r="VWH364" s="1"/>
      <c r="VWI364" s="1"/>
      <c r="VWJ364" s="1"/>
      <c r="VWK364" s="1"/>
      <c r="VWL364" s="1"/>
      <c r="VWM364" s="1"/>
      <c r="VWN364" s="1"/>
      <c r="VWO364" s="1"/>
      <c r="VWP364" s="1"/>
      <c r="VWQ364" s="1"/>
      <c r="VWR364" s="1"/>
      <c r="VWS364" s="1"/>
      <c r="VWT364" s="1"/>
      <c r="VWU364" s="1"/>
      <c r="VWV364" s="1"/>
      <c r="VWW364" s="1"/>
      <c r="VWX364" s="1"/>
      <c r="VWY364" s="1"/>
      <c r="VWZ364" s="1"/>
      <c r="VXA364" s="1"/>
      <c r="VXB364" s="1"/>
      <c r="VXC364" s="1"/>
      <c r="VXD364" s="1"/>
      <c r="VXE364" s="1"/>
      <c r="VXF364" s="1"/>
      <c r="VXG364" s="1"/>
      <c r="VXH364" s="1"/>
      <c r="VXI364" s="1"/>
      <c r="VXJ364" s="1"/>
      <c r="VXK364" s="1"/>
      <c r="VXL364" s="1"/>
      <c r="VXM364" s="1"/>
      <c r="VXN364" s="1"/>
      <c r="VXO364" s="1"/>
      <c r="VXP364" s="1"/>
      <c r="VXQ364" s="1"/>
      <c r="VXR364" s="1"/>
      <c r="VXS364" s="1"/>
      <c r="VXT364" s="1"/>
      <c r="VXU364" s="1"/>
      <c r="VXV364" s="1"/>
      <c r="VXW364" s="1"/>
      <c r="VXX364" s="1"/>
      <c r="VXY364" s="1"/>
      <c r="VXZ364" s="1"/>
      <c r="VYA364" s="1"/>
      <c r="VYB364" s="1"/>
      <c r="VYC364" s="1"/>
      <c r="VYD364" s="1"/>
      <c r="VYE364" s="1"/>
      <c r="VYF364" s="1"/>
      <c r="VYG364" s="1"/>
      <c r="VYH364" s="1"/>
      <c r="VYI364" s="1"/>
      <c r="VYJ364" s="1"/>
      <c r="VYK364" s="1"/>
      <c r="VYL364" s="1"/>
      <c r="VYM364" s="1"/>
      <c r="VYN364" s="1"/>
      <c r="VYO364" s="1"/>
      <c r="VYP364" s="1"/>
      <c r="VYQ364" s="1"/>
      <c r="VYR364" s="1"/>
      <c r="VYS364" s="1"/>
      <c r="VYT364" s="1"/>
      <c r="VYU364" s="1"/>
      <c r="VYV364" s="1"/>
      <c r="VYW364" s="1"/>
      <c r="VYX364" s="1"/>
      <c r="VYY364" s="1"/>
      <c r="VYZ364" s="1"/>
      <c r="VZA364" s="1"/>
      <c r="VZB364" s="1"/>
      <c r="VZC364" s="1"/>
      <c r="VZD364" s="1"/>
      <c r="VZE364" s="1"/>
      <c r="VZF364" s="1"/>
      <c r="VZG364" s="1"/>
      <c r="VZH364" s="1"/>
      <c r="VZI364" s="1"/>
      <c r="VZJ364" s="1"/>
      <c r="VZK364" s="1"/>
      <c r="VZL364" s="1"/>
      <c r="VZM364" s="1"/>
      <c r="VZN364" s="1"/>
      <c r="VZO364" s="1"/>
      <c r="VZP364" s="1"/>
      <c r="VZQ364" s="1"/>
      <c r="VZR364" s="1"/>
      <c r="VZS364" s="1"/>
      <c r="VZT364" s="1"/>
      <c r="VZU364" s="1"/>
      <c r="VZV364" s="1"/>
      <c r="VZW364" s="1"/>
      <c r="VZX364" s="1"/>
      <c r="VZY364" s="1"/>
      <c r="VZZ364" s="1"/>
      <c r="WAA364" s="1"/>
      <c r="WAB364" s="1"/>
      <c r="WAC364" s="1"/>
      <c r="WAD364" s="1"/>
      <c r="WAE364" s="1"/>
      <c r="WAF364" s="1"/>
      <c r="WAG364" s="1"/>
      <c r="WAH364" s="1"/>
      <c r="WAI364" s="1"/>
      <c r="WAJ364" s="1"/>
      <c r="WAK364" s="1"/>
      <c r="WAL364" s="1"/>
      <c r="WAM364" s="1"/>
      <c r="WAN364" s="1"/>
      <c r="WAO364" s="1"/>
      <c r="WAP364" s="1"/>
      <c r="WAQ364" s="1"/>
      <c r="WAR364" s="1"/>
      <c r="WAS364" s="1"/>
      <c r="WAT364" s="1"/>
      <c r="WAU364" s="1"/>
      <c r="WAV364" s="1"/>
      <c r="WAW364" s="1"/>
      <c r="WAX364" s="1"/>
      <c r="WAY364" s="1"/>
      <c r="WAZ364" s="1"/>
      <c r="WBA364" s="1"/>
      <c r="WBB364" s="1"/>
      <c r="WBC364" s="1"/>
      <c r="WBD364" s="1"/>
      <c r="WBE364" s="1"/>
      <c r="WBF364" s="1"/>
      <c r="WBG364" s="1"/>
      <c r="WBH364" s="1"/>
      <c r="WBI364" s="1"/>
      <c r="WBJ364" s="1"/>
      <c r="WBK364" s="1"/>
      <c r="WBL364" s="1"/>
      <c r="WBM364" s="1"/>
      <c r="WBN364" s="1"/>
      <c r="WBO364" s="1"/>
      <c r="WBP364" s="1"/>
      <c r="WBQ364" s="1"/>
      <c r="WBR364" s="1"/>
      <c r="WBS364" s="1"/>
      <c r="WBT364" s="1"/>
      <c r="WBU364" s="1"/>
      <c r="WBV364" s="1"/>
      <c r="WBW364" s="1"/>
      <c r="WBX364" s="1"/>
      <c r="WBY364" s="1"/>
      <c r="WBZ364" s="1"/>
      <c r="WCA364" s="1"/>
      <c r="WCB364" s="1"/>
      <c r="WCC364" s="1"/>
      <c r="WCD364" s="1"/>
      <c r="WCE364" s="1"/>
      <c r="WCF364" s="1"/>
      <c r="WCG364" s="1"/>
      <c r="WCH364" s="1"/>
      <c r="WCI364" s="1"/>
      <c r="WCJ364" s="1"/>
      <c r="WCK364" s="1"/>
      <c r="WCL364" s="1"/>
      <c r="WCM364" s="1"/>
      <c r="WCN364" s="1"/>
      <c r="WCO364" s="1"/>
      <c r="WCP364" s="1"/>
      <c r="WCQ364" s="1"/>
      <c r="WCR364" s="1"/>
      <c r="WCS364" s="1"/>
      <c r="WCT364" s="1"/>
      <c r="WCU364" s="1"/>
      <c r="WCV364" s="1"/>
      <c r="WCW364" s="1"/>
      <c r="WCX364" s="1"/>
      <c r="WCY364" s="1"/>
      <c r="WCZ364" s="1"/>
      <c r="WDA364" s="1"/>
      <c r="WDB364" s="1"/>
      <c r="WDC364" s="1"/>
      <c r="WDD364" s="1"/>
      <c r="WDE364" s="1"/>
      <c r="WDF364" s="1"/>
      <c r="WDG364" s="1"/>
      <c r="WDH364" s="1"/>
      <c r="WDI364" s="1"/>
      <c r="WDJ364" s="1"/>
      <c r="WDK364" s="1"/>
      <c r="WDL364" s="1"/>
      <c r="WDM364" s="1"/>
      <c r="WDN364" s="1"/>
      <c r="WDO364" s="1"/>
      <c r="WDP364" s="1"/>
      <c r="WDQ364" s="1"/>
      <c r="WDR364" s="1"/>
      <c r="WDS364" s="1"/>
      <c r="WDT364" s="1"/>
      <c r="WDU364" s="1"/>
      <c r="WDV364" s="1"/>
      <c r="WDW364" s="1"/>
      <c r="WDX364" s="1"/>
      <c r="WDY364" s="1"/>
      <c r="WDZ364" s="1"/>
      <c r="WEA364" s="1"/>
      <c r="WEB364" s="1"/>
      <c r="WEC364" s="1"/>
      <c r="WED364" s="1"/>
      <c r="WEE364" s="1"/>
      <c r="WEF364" s="1"/>
      <c r="WEG364" s="1"/>
      <c r="WEH364" s="1"/>
      <c r="WEI364" s="1"/>
      <c r="WEJ364" s="1"/>
      <c r="WEK364" s="1"/>
      <c r="WEL364" s="1"/>
      <c r="WEM364" s="1"/>
      <c r="WEN364" s="1"/>
      <c r="WEO364" s="1"/>
      <c r="WEP364" s="1"/>
      <c r="WEQ364" s="1"/>
      <c r="WER364" s="1"/>
      <c r="WES364" s="1"/>
      <c r="WET364" s="1"/>
      <c r="WEU364" s="1"/>
      <c r="WEV364" s="1"/>
      <c r="WEW364" s="1"/>
      <c r="WEX364" s="1"/>
      <c r="WEY364" s="1"/>
      <c r="WEZ364" s="1"/>
      <c r="WFA364" s="1"/>
      <c r="WFB364" s="1"/>
      <c r="WFC364" s="1"/>
      <c r="WFD364" s="1"/>
      <c r="WFE364" s="1"/>
      <c r="WFF364" s="1"/>
      <c r="WFG364" s="1"/>
      <c r="WFH364" s="1"/>
      <c r="WFI364" s="1"/>
      <c r="WFJ364" s="1"/>
      <c r="WFK364" s="1"/>
      <c r="WFL364" s="1"/>
      <c r="WFM364" s="1"/>
      <c r="WFN364" s="1"/>
      <c r="WFO364" s="1"/>
      <c r="WFP364" s="1"/>
      <c r="WFQ364" s="1"/>
      <c r="WFR364" s="1"/>
      <c r="WFS364" s="1"/>
      <c r="WFT364" s="1"/>
      <c r="WFU364" s="1"/>
      <c r="WFV364" s="1"/>
      <c r="WFW364" s="1"/>
      <c r="WFX364" s="1"/>
      <c r="WFY364" s="1"/>
      <c r="WFZ364" s="1"/>
      <c r="WGA364" s="1"/>
      <c r="WGB364" s="1"/>
      <c r="WGC364" s="1"/>
      <c r="WGD364" s="1"/>
      <c r="WGE364" s="1"/>
      <c r="WGF364" s="1"/>
      <c r="WGG364" s="1"/>
      <c r="WGH364" s="1"/>
      <c r="WGI364" s="1"/>
      <c r="WGJ364" s="1"/>
      <c r="WGK364" s="1"/>
      <c r="WGL364" s="1"/>
      <c r="WGM364" s="1"/>
      <c r="WGN364" s="1"/>
      <c r="WGO364" s="1"/>
      <c r="WGP364" s="1"/>
      <c r="WGQ364" s="1"/>
      <c r="WGR364" s="1"/>
      <c r="WGS364" s="1"/>
      <c r="WGT364" s="1"/>
      <c r="WGU364" s="1"/>
      <c r="WGV364" s="1"/>
      <c r="WGW364" s="1"/>
      <c r="WGX364" s="1"/>
      <c r="WGY364" s="1"/>
      <c r="WGZ364" s="1"/>
      <c r="WHA364" s="1"/>
      <c r="WHB364" s="1"/>
      <c r="WHC364" s="1"/>
      <c r="WHD364" s="1"/>
      <c r="WHE364" s="1"/>
      <c r="WHF364" s="1"/>
      <c r="WHG364" s="1"/>
      <c r="WHH364" s="1"/>
      <c r="WHI364" s="1"/>
      <c r="WHJ364" s="1"/>
      <c r="WHK364" s="1"/>
      <c r="WHL364" s="1"/>
      <c r="WHM364" s="1"/>
      <c r="WHN364" s="1"/>
      <c r="WHO364" s="1"/>
      <c r="WHP364" s="1"/>
      <c r="WHQ364" s="1"/>
      <c r="WHR364" s="1"/>
      <c r="WHS364" s="1"/>
      <c r="WHT364" s="1"/>
      <c r="WHU364" s="1"/>
      <c r="WHV364" s="1"/>
      <c r="WHW364" s="1"/>
      <c r="WHX364" s="1"/>
      <c r="WHY364" s="1"/>
      <c r="WHZ364" s="1"/>
      <c r="WIA364" s="1"/>
      <c r="WIB364" s="1"/>
      <c r="WIC364" s="1"/>
      <c r="WID364" s="1"/>
      <c r="WIE364" s="1"/>
      <c r="WIF364" s="1"/>
      <c r="WIG364" s="1"/>
      <c r="WIH364" s="1"/>
      <c r="WII364" s="1"/>
      <c r="WIJ364" s="1"/>
      <c r="WIK364" s="1"/>
      <c r="WIL364" s="1"/>
      <c r="WIM364" s="1"/>
      <c r="WIN364" s="1"/>
      <c r="WIO364" s="1"/>
      <c r="WIP364" s="1"/>
      <c r="WIQ364" s="1"/>
      <c r="WIR364" s="1"/>
      <c r="WIS364" s="1"/>
      <c r="WIT364" s="1"/>
      <c r="WIU364" s="1"/>
      <c r="WIV364" s="1"/>
      <c r="WIW364" s="1"/>
      <c r="WIX364" s="1"/>
      <c r="WIY364" s="1"/>
      <c r="WIZ364" s="1"/>
      <c r="WJA364" s="1"/>
      <c r="WJB364" s="1"/>
      <c r="WJC364" s="1"/>
      <c r="WJD364" s="1"/>
      <c r="WJE364" s="1"/>
      <c r="WJF364" s="1"/>
      <c r="WJG364" s="1"/>
      <c r="WJH364" s="1"/>
      <c r="WJI364" s="1"/>
      <c r="WJJ364" s="1"/>
      <c r="WJK364" s="1"/>
      <c r="WJL364" s="1"/>
      <c r="WJM364" s="1"/>
      <c r="WJN364" s="1"/>
      <c r="WJO364" s="1"/>
      <c r="WJP364" s="1"/>
      <c r="WJQ364" s="1"/>
      <c r="WJR364" s="1"/>
      <c r="WJS364" s="1"/>
      <c r="WJT364" s="1"/>
      <c r="WJU364" s="1"/>
      <c r="WJV364" s="1"/>
      <c r="WJW364" s="1"/>
      <c r="WJX364" s="1"/>
      <c r="WJY364" s="1"/>
      <c r="WJZ364" s="1"/>
      <c r="WKA364" s="1"/>
      <c r="WKB364" s="1"/>
      <c r="WKC364" s="1"/>
      <c r="WKD364" s="1"/>
      <c r="WKE364" s="1"/>
      <c r="WKF364" s="1"/>
      <c r="WKG364" s="1"/>
      <c r="WKH364" s="1"/>
      <c r="WKI364" s="1"/>
      <c r="WKJ364" s="1"/>
      <c r="WKK364" s="1"/>
      <c r="WKL364" s="1"/>
      <c r="WKM364" s="1"/>
      <c r="WKN364" s="1"/>
      <c r="WKO364" s="1"/>
      <c r="WKP364" s="1"/>
      <c r="WKQ364" s="1"/>
      <c r="WKR364" s="1"/>
      <c r="WKS364" s="1"/>
      <c r="WKT364" s="1"/>
      <c r="WKU364" s="1"/>
      <c r="WKV364" s="1"/>
      <c r="WKW364" s="1"/>
      <c r="WKX364" s="1"/>
      <c r="WKY364" s="1"/>
      <c r="WKZ364" s="1"/>
      <c r="WLA364" s="1"/>
      <c r="WLB364" s="1"/>
      <c r="WLC364" s="1"/>
      <c r="WLD364" s="1"/>
      <c r="WLE364" s="1"/>
      <c r="WLF364" s="1"/>
      <c r="WLG364" s="1"/>
      <c r="WLH364" s="1"/>
      <c r="WLI364" s="1"/>
      <c r="WLJ364" s="1"/>
      <c r="WLK364" s="1"/>
      <c r="WLL364" s="1"/>
      <c r="WLM364" s="1"/>
      <c r="WLN364" s="1"/>
      <c r="WLO364" s="1"/>
      <c r="WLP364" s="1"/>
      <c r="WLQ364" s="1"/>
      <c r="WLR364" s="1"/>
      <c r="WLS364" s="1"/>
      <c r="WLT364" s="1"/>
      <c r="WLU364" s="1"/>
      <c r="WLV364" s="1"/>
      <c r="WLW364" s="1"/>
      <c r="WLX364" s="1"/>
      <c r="WLY364" s="1"/>
      <c r="WLZ364" s="1"/>
      <c r="WMA364" s="1"/>
      <c r="WMB364" s="1"/>
      <c r="WMC364" s="1"/>
      <c r="WMD364" s="1"/>
      <c r="WME364" s="1"/>
      <c r="WMF364" s="1"/>
      <c r="WMG364" s="1"/>
      <c r="WMH364" s="1"/>
      <c r="WMI364" s="1"/>
      <c r="WMJ364" s="1"/>
      <c r="WMK364" s="1"/>
      <c r="WML364" s="1"/>
      <c r="WMM364" s="1"/>
      <c r="WMN364" s="1"/>
      <c r="WMO364" s="1"/>
      <c r="WMP364" s="1"/>
      <c r="WMQ364" s="1"/>
      <c r="WMR364" s="1"/>
      <c r="WMS364" s="1"/>
      <c r="WMT364" s="1"/>
      <c r="WMU364" s="1"/>
      <c r="WMV364" s="1"/>
      <c r="WMW364" s="1"/>
      <c r="WMX364" s="1"/>
      <c r="WMY364" s="1"/>
      <c r="WMZ364" s="1"/>
      <c r="WNA364" s="1"/>
      <c r="WNB364" s="1"/>
      <c r="WNC364" s="1"/>
      <c r="WND364" s="1"/>
      <c r="WNE364" s="1"/>
      <c r="WNF364" s="1"/>
      <c r="WNG364" s="1"/>
      <c r="WNH364" s="1"/>
      <c r="WNI364" s="1"/>
      <c r="WNJ364" s="1"/>
      <c r="WNK364" s="1"/>
      <c r="WNL364" s="1"/>
      <c r="WNM364" s="1"/>
      <c r="WNN364" s="1"/>
      <c r="WNO364" s="1"/>
      <c r="WNP364" s="1"/>
      <c r="WNQ364" s="1"/>
      <c r="WNR364" s="1"/>
      <c r="WNS364" s="1"/>
      <c r="WNT364" s="1"/>
      <c r="WNU364" s="1"/>
      <c r="WNV364" s="1"/>
      <c r="WNW364" s="1"/>
      <c r="WNX364" s="1"/>
      <c r="WNY364" s="1"/>
      <c r="WNZ364" s="1"/>
      <c r="WOA364" s="1"/>
      <c r="WOB364" s="1"/>
      <c r="WOC364" s="1"/>
      <c r="WOD364" s="1"/>
      <c r="WOE364" s="1"/>
      <c r="WOF364" s="1"/>
      <c r="WOG364" s="1"/>
      <c r="WOH364" s="1"/>
      <c r="WOI364" s="1"/>
      <c r="WOJ364" s="1"/>
      <c r="WOK364" s="1"/>
      <c r="WOL364" s="1"/>
      <c r="WOM364" s="1"/>
      <c r="WON364" s="1"/>
      <c r="WOO364" s="1"/>
      <c r="WOP364" s="1"/>
      <c r="WOQ364" s="1"/>
      <c r="WOR364" s="1"/>
      <c r="WOS364" s="1"/>
      <c r="WOT364" s="1"/>
      <c r="WOU364" s="1"/>
      <c r="WOV364" s="1"/>
      <c r="WOW364" s="1"/>
      <c r="WOX364" s="1"/>
      <c r="WOY364" s="1"/>
      <c r="WOZ364" s="1"/>
      <c r="WPA364" s="1"/>
      <c r="WPB364" s="1"/>
      <c r="WPC364" s="1"/>
      <c r="WPD364" s="1"/>
      <c r="WPE364" s="1"/>
      <c r="WPF364" s="1"/>
      <c r="WPG364" s="1"/>
      <c r="WPH364" s="1"/>
      <c r="WPI364" s="1"/>
      <c r="WPJ364" s="1"/>
      <c r="WPK364" s="1"/>
      <c r="WPL364" s="1"/>
      <c r="WPM364" s="1"/>
      <c r="WPN364" s="1"/>
      <c r="WPO364" s="1"/>
      <c r="WPP364" s="1"/>
      <c r="WPQ364" s="1"/>
      <c r="WPR364" s="1"/>
      <c r="WPS364" s="1"/>
      <c r="WPT364" s="1"/>
      <c r="WPU364" s="1"/>
      <c r="WPV364" s="1"/>
      <c r="WPW364" s="1"/>
      <c r="WPX364" s="1"/>
      <c r="WPY364" s="1"/>
      <c r="WPZ364" s="1"/>
      <c r="WQA364" s="1"/>
      <c r="WQB364" s="1"/>
      <c r="WQC364" s="1"/>
      <c r="WQD364" s="1"/>
      <c r="WQE364" s="1"/>
      <c r="WQF364" s="1"/>
      <c r="WQG364" s="1"/>
      <c r="WQH364" s="1"/>
      <c r="WQI364" s="1"/>
      <c r="WQJ364" s="1"/>
      <c r="WQK364" s="1"/>
      <c r="WQL364" s="1"/>
      <c r="WQM364" s="1"/>
      <c r="WQN364" s="1"/>
      <c r="WQO364" s="1"/>
      <c r="WQP364" s="1"/>
      <c r="WQQ364" s="1"/>
      <c r="WQR364" s="1"/>
      <c r="WQS364" s="1"/>
      <c r="WQT364" s="1"/>
      <c r="WQU364" s="1"/>
      <c r="WQV364" s="1"/>
      <c r="WQW364" s="1"/>
      <c r="WQX364" s="1"/>
      <c r="WQY364" s="1"/>
      <c r="WQZ364" s="1"/>
      <c r="WRA364" s="1"/>
      <c r="WRB364" s="1"/>
      <c r="WRC364" s="1"/>
      <c r="WRD364" s="1"/>
      <c r="WRE364" s="1"/>
      <c r="WRF364" s="1"/>
      <c r="WRG364" s="1"/>
      <c r="WRH364" s="1"/>
      <c r="WRI364" s="1"/>
      <c r="WRJ364" s="1"/>
      <c r="WRK364" s="1"/>
      <c r="WRL364" s="1"/>
      <c r="WRM364" s="1"/>
      <c r="WRN364" s="1"/>
      <c r="WRO364" s="1"/>
      <c r="WRP364" s="1"/>
      <c r="WRQ364" s="1"/>
      <c r="WRR364" s="1"/>
      <c r="WRS364" s="1"/>
      <c r="WRT364" s="1"/>
      <c r="WRU364" s="1"/>
      <c r="WRV364" s="1"/>
      <c r="WRW364" s="1"/>
      <c r="WRX364" s="1"/>
      <c r="WRY364" s="1"/>
      <c r="WRZ364" s="1"/>
      <c r="WSA364" s="1"/>
      <c r="WSB364" s="1"/>
      <c r="WSC364" s="1"/>
      <c r="WSD364" s="1"/>
      <c r="WSE364" s="1"/>
      <c r="WSF364" s="1"/>
      <c r="WSG364" s="1"/>
      <c r="WSH364" s="1"/>
      <c r="WSI364" s="1"/>
      <c r="WSJ364" s="1"/>
      <c r="WSK364" s="1"/>
      <c r="WSL364" s="1"/>
      <c r="WSM364" s="1"/>
      <c r="WSN364" s="1"/>
      <c r="WSO364" s="1"/>
      <c r="WSP364" s="1"/>
      <c r="WSQ364" s="1"/>
      <c r="WSR364" s="1"/>
      <c r="WSS364" s="1"/>
      <c r="WST364" s="1"/>
      <c r="WSU364" s="1"/>
      <c r="WSV364" s="1"/>
      <c r="WSW364" s="1"/>
      <c r="WSX364" s="1"/>
      <c r="WSY364" s="1"/>
      <c r="WSZ364" s="1"/>
      <c r="WTA364" s="1"/>
      <c r="WTB364" s="1"/>
      <c r="WTC364" s="1"/>
      <c r="WTD364" s="1"/>
      <c r="WTE364" s="1"/>
      <c r="WTF364" s="1"/>
      <c r="WTG364" s="1"/>
      <c r="WTH364" s="1"/>
      <c r="WTI364" s="1"/>
      <c r="WTJ364" s="1"/>
      <c r="WTK364" s="1"/>
      <c r="WTL364" s="1"/>
      <c r="WTM364" s="1"/>
      <c r="WTN364" s="1"/>
      <c r="WTO364" s="1"/>
      <c r="WTP364" s="1"/>
      <c r="WTQ364" s="1"/>
      <c r="WTR364" s="1"/>
      <c r="WTS364" s="1"/>
      <c r="WTT364" s="1"/>
      <c r="WTU364" s="1"/>
      <c r="WTV364" s="1"/>
      <c r="WTW364" s="1"/>
      <c r="WTX364" s="1"/>
      <c r="WTY364" s="1"/>
      <c r="WTZ364" s="1"/>
      <c r="WUA364" s="1"/>
      <c r="WUB364" s="1"/>
      <c r="WUC364" s="1"/>
      <c r="WUD364" s="1"/>
      <c r="WUE364" s="1"/>
      <c r="WUF364" s="1"/>
      <c r="WUG364" s="1"/>
      <c r="WUH364" s="1"/>
      <c r="WUI364" s="1"/>
      <c r="WUJ364" s="1"/>
      <c r="WUK364" s="1"/>
      <c r="WUL364" s="1"/>
      <c r="WUM364" s="1"/>
      <c r="WUN364" s="1"/>
      <c r="WUO364" s="1"/>
      <c r="WUP364" s="1"/>
      <c r="WUQ364" s="1"/>
      <c r="WUR364" s="1"/>
      <c r="WUS364" s="1"/>
      <c r="WUT364" s="1"/>
      <c r="WUU364" s="1"/>
      <c r="WUV364" s="1"/>
      <c r="WUW364" s="1"/>
      <c r="WUX364" s="1"/>
      <c r="WUY364" s="1"/>
      <c r="WUZ364" s="1"/>
      <c r="WVA364" s="1"/>
      <c r="WVB364" s="1"/>
      <c r="WVC364" s="1"/>
      <c r="WVD364" s="1"/>
      <c r="WVE364" s="1"/>
      <c r="WVF364" s="1"/>
      <c r="WVG364" s="1"/>
      <c r="WVH364" s="1"/>
      <c r="WVI364" s="1"/>
      <c r="WVJ364" s="1"/>
      <c r="WVK364" s="1"/>
      <c r="WVL364" s="1"/>
      <c r="WVM364" s="1"/>
      <c r="WVN364" s="1"/>
      <c r="WVO364" s="1"/>
      <c r="WVP364" s="1"/>
      <c r="WVQ364" s="1"/>
      <c r="WVR364" s="1"/>
      <c r="WVS364" s="1"/>
      <c r="WVT364" s="1"/>
      <c r="WVU364" s="1"/>
    </row>
    <row r="365" spans="1:16141" s="5" customFormat="1" ht="35.1" customHeight="1">
      <c r="A365" s="2800"/>
      <c r="B365" s="3"/>
      <c r="C365" s="102"/>
      <c r="D365" s="102"/>
      <c r="E365" s="2669" t="s">
        <v>2366</v>
      </c>
      <c r="F365" s="2696">
        <f>+'RES. GENERAL POR ÁREA'!M43/12</f>
        <v>5875</v>
      </c>
      <c r="G365" s="2731">
        <v>12</v>
      </c>
      <c r="H365" s="2693">
        <f t="shared" si="19"/>
        <v>70500</v>
      </c>
      <c r="I365" s="2790"/>
      <c r="J365" s="2777"/>
      <c r="L365" s="1"/>
      <c r="M365" s="84"/>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c r="ALX365" s="1"/>
      <c r="ALY365" s="1"/>
      <c r="ALZ365" s="1"/>
      <c r="AMA365" s="1"/>
      <c r="AMB365" s="1"/>
      <c r="AMC365" s="1"/>
      <c r="AMD365" s="1"/>
      <c r="AME365" s="1"/>
      <c r="AMF365" s="1"/>
      <c r="AMG365" s="1"/>
      <c r="AMH365" s="1"/>
      <c r="AMI365" s="1"/>
      <c r="AMJ365" s="1"/>
      <c r="AMK365" s="1"/>
      <c r="AML365" s="1"/>
      <c r="AMM365" s="1"/>
      <c r="AMN365" s="1"/>
      <c r="AMO365" s="1"/>
      <c r="AMP365" s="1"/>
      <c r="AMQ365" s="1"/>
      <c r="AMR365" s="1"/>
      <c r="AMS365" s="1"/>
      <c r="AMT365" s="1"/>
      <c r="AMU365" s="1"/>
      <c r="AMV365" s="1"/>
      <c r="AMW365" s="1"/>
      <c r="AMX365" s="1"/>
      <c r="AMY365" s="1"/>
      <c r="AMZ365" s="1"/>
      <c r="ANA365" s="1"/>
      <c r="ANB365" s="1"/>
      <c r="ANC365" s="1"/>
      <c r="AND365" s="1"/>
      <c r="ANE365" s="1"/>
      <c r="ANF365" s="1"/>
      <c r="ANG365" s="1"/>
      <c r="ANH365" s="1"/>
      <c r="ANI365" s="1"/>
      <c r="ANJ365" s="1"/>
      <c r="ANK365" s="1"/>
      <c r="ANL365" s="1"/>
      <c r="ANM365" s="1"/>
      <c r="ANN365" s="1"/>
      <c r="ANO365" s="1"/>
      <c r="ANP365" s="1"/>
      <c r="ANQ365" s="1"/>
      <c r="ANR365" s="1"/>
      <c r="ANS365" s="1"/>
      <c r="ANT365" s="1"/>
      <c r="ANU365" s="1"/>
      <c r="ANV365" s="1"/>
      <c r="ANW365" s="1"/>
      <c r="ANX365" s="1"/>
      <c r="ANY365" s="1"/>
      <c r="ANZ365" s="1"/>
      <c r="AOA365" s="1"/>
      <c r="AOB365" s="1"/>
      <c r="AOC365" s="1"/>
      <c r="AOD365" s="1"/>
      <c r="AOE365" s="1"/>
      <c r="AOF365" s="1"/>
      <c r="AOG365" s="1"/>
      <c r="AOH365" s="1"/>
      <c r="AOI365" s="1"/>
      <c r="AOJ365" s="1"/>
      <c r="AOK365" s="1"/>
      <c r="AOL365" s="1"/>
      <c r="AOM365" s="1"/>
      <c r="AON365" s="1"/>
      <c r="AOO365" s="1"/>
      <c r="AOP365" s="1"/>
      <c r="AOQ365" s="1"/>
      <c r="AOR365" s="1"/>
      <c r="AOS365" s="1"/>
      <c r="AOT365" s="1"/>
      <c r="AOU365" s="1"/>
      <c r="AOV365" s="1"/>
      <c r="AOW365" s="1"/>
      <c r="AOX365" s="1"/>
      <c r="AOY365" s="1"/>
      <c r="AOZ365" s="1"/>
      <c r="APA365" s="1"/>
      <c r="APB365" s="1"/>
      <c r="APC365" s="1"/>
      <c r="APD365" s="1"/>
      <c r="APE365" s="1"/>
      <c r="APF365" s="1"/>
      <c r="APG365" s="1"/>
      <c r="APH365" s="1"/>
      <c r="API365" s="1"/>
      <c r="APJ365" s="1"/>
      <c r="APK365" s="1"/>
      <c r="APL365" s="1"/>
      <c r="APM365" s="1"/>
      <c r="APN365" s="1"/>
      <c r="APO365" s="1"/>
      <c r="APP365" s="1"/>
      <c r="APQ365" s="1"/>
      <c r="APR365" s="1"/>
      <c r="APS365" s="1"/>
      <c r="APT365" s="1"/>
      <c r="APU365" s="1"/>
      <c r="APV365" s="1"/>
      <c r="APW365" s="1"/>
      <c r="APX365" s="1"/>
      <c r="APY365" s="1"/>
      <c r="APZ365" s="1"/>
      <c r="AQA365" s="1"/>
      <c r="AQB365" s="1"/>
      <c r="AQC365" s="1"/>
      <c r="AQD365" s="1"/>
      <c r="AQE365" s="1"/>
      <c r="AQF365" s="1"/>
      <c r="AQG365" s="1"/>
      <c r="AQH365" s="1"/>
      <c r="AQI365" s="1"/>
      <c r="AQJ365" s="1"/>
      <c r="AQK365" s="1"/>
      <c r="AQL365" s="1"/>
      <c r="AQM365" s="1"/>
      <c r="AQN365" s="1"/>
      <c r="AQO365" s="1"/>
      <c r="AQP365" s="1"/>
      <c r="AQQ365" s="1"/>
      <c r="AQR365" s="1"/>
      <c r="AQS365" s="1"/>
      <c r="AQT365" s="1"/>
      <c r="AQU365" s="1"/>
      <c r="AQV365" s="1"/>
      <c r="AQW365" s="1"/>
      <c r="AQX365" s="1"/>
      <c r="AQY365" s="1"/>
      <c r="AQZ365" s="1"/>
      <c r="ARA365" s="1"/>
      <c r="ARB365" s="1"/>
      <c r="ARC365" s="1"/>
      <c r="ARD365" s="1"/>
      <c r="ARE365" s="1"/>
      <c r="ARF365" s="1"/>
      <c r="ARG365" s="1"/>
      <c r="ARH365" s="1"/>
      <c r="ARI365" s="1"/>
      <c r="ARJ365" s="1"/>
      <c r="ARK365" s="1"/>
      <c r="ARL365" s="1"/>
      <c r="ARM365" s="1"/>
      <c r="ARN365" s="1"/>
      <c r="ARO365" s="1"/>
      <c r="ARP365" s="1"/>
      <c r="ARQ365" s="1"/>
      <c r="ARR365" s="1"/>
      <c r="ARS365" s="1"/>
      <c r="ART365" s="1"/>
      <c r="ARU365" s="1"/>
      <c r="ARV365" s="1"/>
      <c r="ARW365" s="1"/>
      <c r="ARX365" s="1"/>
      <c r="ARY365" s="1"/>
      <c r="ARZ365" s="1"/>
      <c r="ASA365" s="1"/>
      <c r="ASB365" s="1"/>
      <c r="ASC365" s="1"/>
      <c r="ASD365" s="1"/>
      <c r="ASE365" s="1"/>
      <c r="ASF365" s="1"/>
      <c r="ASG365" s="1"/>
      <c r="ASH365" s="1"/>
      <c r="ASI365" s="1"/>
      <c r="ASJ365" s="1"/>
      <c r="ASK365" s="1"/>
      <c r="ASL365" s="1"/>
      <c r="ASM365" s="1"/>
      <c r="ASN365" s="1"/>
      <c r="ASO365" s="1"/>
      <c r="ASP365" s="1"/>
      <c r="ASQ365" s="1"/>
      <c r="ASR365" s="1"/>
      <c r="ASS365" s="1"/>
      <c r="AST365" s="1"/>
      <c r="ASU365" s="1"/>
      <c r="ASV365" s="1"/>
      <c r="ASW365" s="1"/>
      <c r="ASX365" s="1"/>
      <c r="ASY365" s="1"/>
      <c r="ASZ365" s="1"/>
      <c r="ATA365" s="1"/>
      <c r="ATB365" s="1"/>
      <c r="ATC365" s="1"/>
      <c r="ATD365" s="1"/>
      <c r="ATE365" s="1"/>
      <c r="ATF365" s="1"/>
      <c r="ATG365" s="1"/>
      <c r="ATH365" s="1"/>
      <c r="ATI365" s="1"/>
      <c r="ATJ365" s="1"/>
      <c r="ATK365" s="1"/>
      <c r="ATL365" s="1"/>
      <c r="ATM365" s="1"/>
      <c r="ATN365" s="1"/>
      <c r="ATO365" s="1"/>
      <c r="ATP365" s="1"/>
      <c r="ATQ365" s="1"/>
      <c r="ATR365" s="1"/>
      <c r="ATS365" s="1"/>
      <c r="ATT365" s="1"/>
      <c r="ATU365" s="1"/>
      <c r="ATV365" s="1"/>
      <c r="ATW365" s="1"/>
      <c r="ATX365" s="1"/>
      <c r="ATY365" s="1"/>
      <c r="ATZ365" s="1"/>
      <c r="AUA365" s="1"/>
      <c r="AUB365" s="1"/>
      <c r="AUC365" s="1"/>
      <c r="AUD365" s="1"/>
      <c r="AUE365" s="1"/>
      <c r="AUF365" s="1"/>
      <c r="AUG365" s="1"/>
      <c r="AUH365" s="1"/>
      <c r="AUI365" s="1"/>
      <c r="AUJ365" s="1"/>
      <c r="AUK365" s="1"/>
      <c r="AUL365" s="1"/>
      <c r="AUM365" s="1"/>
      <c r="AUN365" s="1"/>
      <c r="AUO365" s="1"/>
      <c r="AUP365" s="1"/>
      <c r="AUQ365" s="1"/>
      <c r="AUR365" s="1"/>
      <c r="AUS365" s="1"/>
      <c r="AUT365" s="1"/>
      <c r="AUU365" s="1"/>
      <c r="AUV365" s="1"/>
      <c r="AUW365" s="1"/>
      <c r="AUX365" s="1"/>
      <c r="AUY365" s="1"/>
      <c r="AUZ365" s="1"/>
      <c r="AVA365" s="1"/>
      <c r="AVB365" s="1"/>
      <c r="AVC365" s="1"/>
      <c r="AVD365" s="1"/>
      <c r="AVE365" s="1"/>
      <c r="AVF365" s="1"/>
      <c r="AVG365" s="1"/>
      <c r="AVH365" s="1"/>
      <c r="AVI365" s="1"/>
      <c r="AVJ365" s="1"/>
      <c r="AVK365" s="1"/>
      <c r="AVL365" s="1"/>
      <c r="AVM365" s="1"/>
      <c r="AVN365" s="1"/>
      <c r="AVO365" s="1"/>
      <c r="AVP365" s="1"/>
      <c r="AVQ365" s="1"/>
      <c r="AVR365" s="1"/>
      <c r="AVS365" s="1"/>
      <c r="AVT365" s="1"/>
      <c r="AVU365" s="1"/>
      <c r="AVV365" s="1"/>
      <c r="AVW365" s="1"/>
      <c r="AVX365" s="1"/>
      <c r="AVY365" s="1"/>
      <c r="AVZ365" s="1"/>
      <c r="AWA365" s="1"/>
      <c r="AWB365" s="1"/>
      <c r="AWC365" s="1"/>
      <c r="AWD365" s="1"/>
      <c r="AWE365" s="1"/>
      <c r="AWF365" s="1"/>
      <c r="AWG365" s="1"/>
      <c r="AWH365" s="1"/>
      <c r="AWI365" s="1"/>
      <c r="AWJ365" s="1"/>
      <c r="AWK365" s="1"/>
      <c r="AWL365" s="1"/>
      <c r="AWM365" s="1"/>
      <c r="AWN365" s="1"/>
      <c r="AWO365" s="1"/>
      <c r="AWP365" s="1"/>
      <c r="AWQ365" s="1"/>
      <c r="AWR365" s="1"/>
      <c r="AWS365" s="1"/>
      <c r="AWT365" s="1"/>
      <c r="AWU365" s="1"/>
      <c r="AWV365" s="1"/>
      <c r="AWW365" s="1"/>
      <c r="AWX365" s="1"/>
      <c r="AWY365" s="1"/>
      <c r="AWZ365" s="1"/>
      <c r="AXA365" s="1"/>
      <c r="AXB365" s="1"/>
      <c r="AXC365" s="1"/>
      <c r="AXD365" s="1"/>
      <c r="AXE365" s="1"/>
      <c r="AXF365" s="1"/>
      <c r="AXG365" s="1"/>
      <c r="AXH365" s="1"/>
      <c r="AXI365" s="1"/>
      <c r="AXJ365" s="1"/>
      <c r="AXK365" s="1"/>
      <c r="AXL365" s="1"/>
      <c r="AXM365" s="1"/>
      <c r="AXN365" s="1"/>
      <c r="AXO365" s="1"/>
      <c r="AXP365" s="1"/>
      <c r="AXQ365" s="1"/>
      <c r="AXR365" s="1"/>
      <c r="AXS365" s="1"/>
      <c r="AXT365" s="1"/>
      <c r="AXU365" s="1"/>
      <c r="AXV365" s="1"/>
      <c r="AXW365" s="1"/>
      <c r="AXX365" s="1"/>
      <c r="AXY365" s="1"/>
      <c r="AXZ365" s="1"/>
      <c r="AYA365" s="1"/>
      <c r="AYB365" s="1"/>
      <c r="AYC365" s="1"/>
      <c r="AYD365" s="1"/>
      <c r="AYE365" s="1"/>
      <c r="AYF365" s="1"/>
      <c r="AYG365" s="1"/>
      <c r="AYH365" s="1"/>
      <c r="AYI365" s="1"/>
      <c r="AYJ365" s="1"/>
      <c r="AYK365" s="1"/>
      <c r="AYL365" s="1"/>
      <c r="AYM365" s="1"/>
      <c r="AYN365" s="1"/>
      <c r="AYO365" s="1"/>
      <c r="AYP365" s="1"/>
      <c r="AYQ365" s="1"/>
      <c r="AYR365" s="1"/>
      <c r="AYS365" s="1"/>
      <c r="AYT365" s="1"/>
      <c r="AYU365" s="1"/>
      <c r="AYV365" s="1"/>
      <c r="AYW365" s="1"/>
      <c r="AYX365" s="1"/>
      <c r="AYY365" s="1"/>
      <c r="AYZ365" s="1"/>
      <c r="AZA365" s="1"/>
      <c r="AZB365" s="1"/>
      <c r="AZC365" s="1"/>
      <c r="AZD365" s="1"/>
      <c r="AZE365" s="1"/>
      <c r="AZF365" s="1"/>
      <c r="AZG365" s="1"/>
      <c r="AZH365" s="1"/>
      <c r="AZI365" s="1"/>
      <c r="AZJ365" s="1"/>
      <c r="AZK365" s="1"/>
      <c r="AZL365" s="1"/>
      <c r="AZM365" s="1"/>
      <c r="AZN365" s="1"/>
      <c r="AZO365" s="1"/>
      <c r="AZP365" s="1"/>
      <c r="AZQ365" s="1"/>
      <c r="AZR365" s="1"/>
      <c r="AZS365" s="1"/>
      <c r="AZT365" s="1"/>
      <c r="AZU365" s="1"/>
      <c r="AZV365" s="1"/>
      <c r="AZW365" s="1"/>
      <c r="AZX365" s="1"/>
      <c r="AZY365" s="1"/>
      <c r="AZZ365" s="1"/>
      <c r="BAA365" s="1"/>
      <c r="BAB365" s="1"/>
      <c r="BAC365" s="1"/>
      <c r="BAD365" s="1"/>
      <c r="BAE365" s="1"/>
      <c r="BAF365" s="1"/>
      <c r="BAG365" s="1"/>
      <c r="BAH365" s="1"/>
      <c r="BAI365" s="1"/>
      <c r="BAJ365" s="1"/>
      <c r="BAK365" s="1"/>
      <c r="BAL365" s="1"/>
      <c r="BAM365" s="1"/>
      <c r="BAN365" s="1"/>
      <c r="BAO365" s="1"/>
      <c r="BAP365" s="1"/>
      <c r="BAQ365" s="1"/>
      <c r="BAR365" s="1"/>
      <c r="BAS365" s="1"/>
      <c r="BAT365" s="1"/>
      <c r="BAU365" s="1"/>
      <c r="BAV365" s="1"/>
      <c r="BAW365" s="1"/>
      <c r="BAX365" s="1"/>
      <c r="BAY365" s="1"/>
      <c r="BAZ365" s="1"/>
      <c r="BBA365" s="1"/>
      <c r="BBB365" s="1"/>
      <c r="BBC365" s="1"/>
      <c r="BBD365" s="1"/>
      <c r="BBE365" s="1"/>
      <c r="BBF365" s="1"/>
      <c r="BBG365" s="1"/>
      <c r="BBH365" s="1"/>
      <c r="BBI365" s="1"/>
      <c r="BBJ365" s="1"/>
      <c r="BBK365" s="1"/>
      <c r="BBL365" s="1"/>
      <c r="BBM365" s="1"/>
      <c r="BBN365" s="1"/>
      <c r="BBO365" s="1"/>
      <c r="BBP365" s="1"/>
      <c r="BBQ365" s="1"/>
      <c r="BBR365" s="1"/>
      <c r="BBS365" s="1"/>
      <c r="BBT365" s="1"/>
      <c r="BBU365" s="1"/>
      <c r="BBV365" s="1"/>
      <c r="BBW365" s="1"/>
      <c r="BBX365" s="1"/>
      <c r="BBY365" s="1"/>
      <c r="BBZ365" s="1"/>
      <c r="BCA365" s="1"/>
      <c r="BCB365" s="1"/>
      <c r="BCC365" s="1"/>
      <c r="BCD365" s="1"/>
      <c r="BCE365" s="1"/>
      <c r="BCF365" s="1"/>
      <c r="BCG365" s="1"/>
      <c r="BCH365" s="1"/>
      <c r="BCI365" s="1"/>
      <c r="BCJ365" s="1"/>
      <c r="BCK365" s="1"/>
      <c r="BCL365" s="1"/>
      <c r="BCM365" s="1"/>
      <c r="BCN365" s="1"/>
      <c r="BCO365" s="1"/>
      <c r="BCP365" s="1"/>
      <c r="BCQ365" s="1"/>
      <c r="BCR365" s="1"/>
      <c r="BCS365" s="1"/>
      <c r="BCT365" s="1"/>
      <c r="BCU365" s="1"/>
      <c r="BCV365" s="1"/>
      <c r="BCW365" s="1"/>
      <c r="BCX365" s="1"/>
      <c r="BCY365" s="1"/>
      <c r="BCZ365" s="1"/>
      <c r="BDA365" s="1"/>
      <c r="BDB365" s="1"/>
      <c r="BDC365" s="1"/>
      <c r="BDD365" s="1"/>
      <c r="BDE365" s="1"/>
      <c r="BDF365" s="1"/>
      <c r="BDG365" s="1"/>
      <c r="BDH365" s="1"/>
      <c r="BDI365" s="1"/>
      <c r="BDJ365" s="1"/>
      <c r="BDK365" s="1"/>
      <c r="BDL365" s="1"/>
      <c r="BDM365" s="1"/>
      <c r="BDN365" s="1"/>
      <c r="BDO365" s="1"/>
      <c r="BDP365" s="1"/>
      <c r="BDQ365" s="1"/>
      <c r="BDR365" s="1"/>
      <c r="BDS365" s="1"/>
      <c r="BDT365" s="1"/>
      <c r="BDU365" s="1"/>
      <c r="BDV365" s="1"/>
      <c r="BDW365" s="1"/>
      <c r="BDX365" s="1"/>
      <c r="BDY365" s="1"/>
      <c r="BDZ365" s="1"/>
      <c r="BEA365" s="1"/>
      <c r="BEB365" s="1"/>
      <c r="BEC365" s="1"/>
      <c r="BED365" s="1"/>
      <c r="BEE365" s="1"/>
      <c r="BEF365" s="1"/>
      <c r="BEG365" s="1"/>
      <c r="BEH365" s="1"/>
      <c r="BEI365" s="1"/>
      <c r="BEJ365" s="1"/>
      <c r="BEK365" s="1"/>
      <c r="BEL365" s="1"/>
      <c r="BEM365" s="1"/>
      <c r="BEN365" s="1"/>
      <c r="BEO365" s="1"/>
      <c r="BEP365" s="1"/>
      <c r="BEQ365" s="1"/>
      <c r="BER365" s="1"/>
      <c r="BES365" s="1"/>
      <c r="BET365" s="1"/>
      <c r="BEU365" s="1"/>
      <c r="BEV365" s="1"/>
      <c r="BEW365" s="1"/>
      <c r="BEX365" s="1"/>
      <c r="BEY365" s="1"/>
      <c r="BEZ365" s="1"/>
      <c r="BFA365" s="1"/>
      <c r="BFB365" s="1"/>
      <c r="BFC365" s="1"/>
      <c r="BFD365" s="1"/>
      <c r="BFE365" s="1"/>
      <c r="BFF365" s="1"/>
      <c r="BFG365" s="1"/>
      <c r="BFH365" s="1"/>
      <c r="BFI365" s="1"/>
      <c r="BFJ365" s="1"/>
      <c r="BFK365" s="1"/>
      <c r="BFL365" s="1"/>
      <c r="BFM365" s="1"/>
      <c r="BFN365" s="1"/>
      <c r="BFO365" s="1"/>
      <c r="BFP365" s="1"/>
      <c r="BFQ365" s="1"/>
      <c r="BFR365" s="1"/>
      <c r="BFS365" s="1"/>
      <c r="BFT365" s="1"/>
      <c r="BFU365" s="1"/>
      <c r="BFV365" s="1"/>
      <c r="BFW365" s="1"/>
      <c r="BFX365" s="1"/>
      <c r="BFY365" s="1"/>
      <c r="BFZ365" s="1"/>
      <c r="BGA365" s="1"/>
      <c r="BGB365" s="1"/>
      <c r="BGC365" s="1"/>
      <c r="BGD365" s="1"/>
      <c r="BGE365" s="1"/>
      <c r="BGF365" s="1"/>
      <c r="BGG365" s="1"/>
      <c r="BGH365" s="1"/>
      <c r="BGI365" s="1"/>
      <c r="BGJ365" s="1"/>
      <c r="BGK365" s="1"/>
      <c r="BGL365" s="1"/>
      <c r="BGM365" s="1"/>
      <c r="BGN365" s="1"/>
      <c r="BGO365" s="1"/>
      <c r="BGP365" s="1"/>
      <c r="BGQ365" s="1"/>
      <c r="BGR365" s="1"/>
      <c r="BGS365" s="1"/>
      <c r="BGT365" s="1"/>
      <c r="BGU365" s="1"/>
      <c r="BGV365" s="1"/>
      <c r="BGW365" s="1"/>
      <c r="BGX365" s="1"/>
      <c r="BGY365" s="1"/>
      <c r="BGZ365" s="1"/>
      <c r="BHA365" s="1"/>
      <c r="BHB365" s="1"/>
      <c r="BHC365" s="1"/>
      <c r="BHD365" s="1"/>
      <c r="BHE365" s="1"/>
      <c r="BHF365" s="1"/>
      <c r="BHG365" s="1"/>
      <c r="BHH365" s="1"/>
      <c r="BHI365" s="1"/>
      <c r="BHJ365" s="1"/>
      <c r="BHK365" s="1"/>
      <c r="BHL365" s="1"/>
      <c r="BHM365" s="1"/>
      <c r="BHN365" s="1"/>
      <c r="BHO365" s="1"/>
      <c r="BHP365" s="1"/>
      <c r="BHQ365" s="1"/>
      <c r="BHR365" s="1"/>
      <c r="BHS365" s="1"/>
      <c r="BHT365" s="1"/>
      <c r="BHU365" s="1"/>
      <c r="BHV365" s="1"/>
      <c r="BHW365" s="1"/>
      <c r="BHX365" s="1"/>
      <c r="BHY365" s="1"/>
      <c r="BHZ365" s="1"/>
      <c r="BIA365" s="1"/>
      <c r="BIB365" s="1"/>
      <c r="BIC365" s="1"/>
      <c r="BID365" s="1"/>
      <c r="BIE365" s="1"/>
      <c r="BIF365" s="1"/>
      <c r="BIG365" s="1"/>
      <c r="BIH365" s="1"/>
      <c r="BII365" s="1"/>
      <c r="BIJ365" s="1"/>
      <c r="BIK365" s="1"/>
      <c r="BIL365" s="1"/>
      <c r="BIM365" s="1"/>
      <c r="BIN365" s="1"/>
      <c r="BIO365" s="1"/>
      <c r="BIP365" s="1"/>
      <c r="BIQ365" s="1"/>
      <c r="BIR365" s="1"/>
      <c r="BIS365" s="1"/>
      <c r="BIT365" s="1"/>
      <c r="BIU365" s="1"/>
      <c r="BIV365" s="1"/>
      <c r="BIW365" s="1"/>
      <c r="BIX365" s="1"/>
      <c r="BIY365" s="1"/>
      <c r="BIZ365" s="1"/>
      <c r="BJA365" s="1"/>
      <c r="BJB365" s="1"/>
      <c r="BJC365" s="1"/>
      <c r="BJD365" s="1"/>
      <c r="BJE365" s="1"/>
      <c r="BJF365" s="1"/>
      <c r="BJG365" s="1"/>
      <c r="BJH365" s="1"/>
      <c r="BJI365" s="1"/>
      <c r="BJJ365" s="1"/>
      <c r="BJK365" s="1"/>
      <c r="BJL365" s="1"/>
      <c r="BJM365" s="1"/>
      <c r="BJN365" s="1"/>
      <c r="BJO365" s="1"/>
      <c r="BJP365" s="1"/>
      <c r="BJQ365" s="1"/>
      <c r="BJR365" s="1"/>
      <c r="BJS365" s="1"/>
      <c r="BJT365" s="1"/>
      <c r="BJU365" s="1"/>
      <c r="BJV365" s="1"/>
      <c r="BJW365" s="1"/>
      <c r="BJX365" s="1"/>
      <c r="BJY365" s="1"/>
      <c r="BJZ365" s="1"/>
      <c r="BKA365" s="1"/>
      <c r="BKB365" s="1"/>
      <c r="BKC365" s="1"/>
      <c r="BKD365" s="1"/>
      <c r="BKE365" s="1"/>
      <c r="BKF365" s="1"/>
      <c r="BKG365" s="1"/>
      <c r="BKH365" s="1"/>
      <c r="BKI365" s="1"/>
      <c r="BKJ365" s="1"/>
      <c r="BKK365" s="1"/>
      <c r="BKL365" s="1"/>
      <c r="BKM365" s="1"/>
      <c r="BKN365" s="1"/>
      <c r="BKO365" s="1"/>
      <c r="BKP365" s="1"/>
      <c r="BKQ365" s="1"/>
      <c r="BKR365" s="1"/>
      <c r="BKS365" s="1"/>
      <c r="BKT365" s="1"/>
      <c r="BKU365" s="1"/>
      <c r="BKV365" s="1"/>
      <c r="BKW365" s="1"/>
      <c r="BKX365" s="1"/>
      <c r="BKY365" s="1"/>
      <c r="BKZ365" s="1"/>
      <c r="BLA365" s="1"/>
      <c r="BLB365" s="1"/>
      <c r="BLC365" s="1"/>
      <c r="BLD365" s="1"/>
      <c r="BLE365" s="1"/>
      <c r="BLF365" s="1"/>
      <c r="BLG365" s="1"/>
      <c r="BLH365" s="1"/>
      <c r="BLI365" s="1"/>
      <c r="BLJ365" s="1"/>
      <c r="BLK365" s="1"/>
      <c r="BLL365" s="1"/>
      <c r="BLM365" s="1"/>
      <c r="BLN365" s="1"/>
      <c r="BLO365" s="1"/>
      <c r="BLP365" s="1"/>
      <c r="BLQ365" s="1"/>
      <c r="BLR365" s="1"/>
      <c r="BLS365" s="1"/>
      <c r="BLT365" s="1"/>
      <c r="BLU365" s="1"/>
      <c r="BLV365" s="1"/>
      <c r="BLW365" s="1"/>
      <c r="BLX365" s="1"/>
      <c r="BLY365" s="1"/>
      <c r="BLZ365" s="1"/>
      <c r="BMA365" s="1"/>
      <c r="BMB365" s="1"/>
      <c r="BMC365" s="1"/>
      <c r="BMD365" s="1"/>
      <c r="BME365" s="1"/>
      <c r="BMF365" s="1"/>
      <c r="BMG365" s="1"/>
      <c r="BMH365" s="1"/>
      <c r="BMI365" s="1"/>
      <c r="BMJ365" s="1"/>
      <c r="BMK365" s="1"/>
      <c r="BML365" s="1"/>
      <c r="BMM365" s="1"/>
      <c r="BMN365" s="1"/>
      <c r="BMO365" s="1"/>
      <c r="BMP365" s="1"/>
      <c r="BMQ365" s="1"/>
      <c r="BMR365" s="1"/>
      <c r="BMS365" s="1"/>
      <c r="BMT365" s="1"/>
      <c r="BMU365" s="1"/>
      <c r="BMV365" s="1"/>
      <c r="BMW365" s="1"/>
      <c r="BMX365" s="1"/>
      <c r="BMY365" s="1"/>
      <c r="BMZ365" s="1"/>
      <c r="BNA365" s="1"/>
      <c r="BNB365" s="1"/>
      <c r="BNC365" s="1"/>
      <c r="BND365" s="1"/>
      <c r="BNE365" s="1"/>
      <c r="BNF365" s="1"/>
      <c r="BNG365" s="1"/>
      <c r="BNH365" s="1"/>
      <c r="BNI365" s="1"/>
      <c r="BNJ365" s="1"/>
      <c r="BNK365" s="1"/>
      <c r="BNL365" s="1"/>
      <c r="BNM365" s="1"/>
      <c r="BNN365" s="1"/>
      <c r="BNO365" s="1"/>
      <c r="BNP365" s="1"/>
      <c r="BNQ365" s="1"/>
      <c r="BNR365" s="1"/>
      <c r="BNS365" s="1"/>
      <c r="BNT365" s="1"/>
      <c r="BNU365" s="1"/>
      <c r="BNV365" s="1"/>
      <c r="BNW365" s="1"/>
      <c r="BNX365" s="1"/>
      <c r="BNY365" s="1"/>
      <c r="BNZ365" s="1"/>
      <c r="BOA365" s="1"/>
      <c r="BOB365" s="1"/>
      <c r="BOC365" s="1"/>
      <c r="BOD365" s="1"/>
      <c r="BOE365" s="1"/>
      <c r="BOF365" s="1"/>
      <c r="BOG365" s="1"/>
      <c r="BOH365" s="1"/>
      <c r="BOI365" s="1"/>
      <c r="BOJ365" s="1"/>
      <c r="BOK365" s="1"/>
      <c r="BOL365" s="1"/>
      <c r="BOM365" s="1"/>
      <c r="BON365" s="1"/>
      <c r="BOO365" s="1"/>
      <c r="BOP365" s="1"/>
      <c r="BOQ365" s="1"/>
      <c r="BOR365" s="1"/>
      <c r="BOS365" s="1"/>
      <c r="BOT365" s="1"/>
      <c r="BOU365" s="1"/>
      <c r="BOV365" s="1"/>
      <c r="BOW365" s="1"/>
      <c r="BOX365" s="1"/>
      <c r="BOY365" s="1"/>
      <c r="BOZ365" s="1"/>
      <c r="BPA365" s="1"/>
      <c r="BPB365" s="1"/>
      <c r="BPC365" s="1"/>
      <c r="BPD365" s="1"/>
      <c r="BPE365" s="1"/>
      <c r="BPF365" s="1"/>
      <c r="BPG365" s="1"/>
      <c r="BPH365" s="1"/>
      <c r="BPI365" s="1"/>
      <c r="BPJ365" s="1"/>
      <c r="BPK365" s="1"/>
      <c r="BPL365" s="1"/>
      <c r="BPM365" s="1"/>
      <c r="BPN365" s="1"/>
      <c r="BPO365" s="1"/>
      <c r="BPP365" s="1"/>
      <c r="BPQ365" s="1"/>
      <c r="BPR365" s="1"/>
      <c r="BPS365" s="1"/>
      <c r="BPT365" s="1"/>
      <c r="BPU365" s="1"/>
      <c r="BPV365" s="1"/>
      <c r="BPW365" s="1"/>
      <c r="BPX365" s="1"/>
      <c r="BPY365" s="1"/>
      <c r="BPZ365" s="1"/>
      <c r="BQA365" s="1"/>
      <c r="BQB365" s="1"/>
      <c r="BQC365" s="1"/>
      <c r="BQD365" s="1"/>
      <c r="BQE365" s="1"/>
      <c r="BQF365" s="1"/>
      <c r="BQG365" s="1"/>
      <c r="BQH365" s="1"/>
      <c r="BQI365" s="1"/>
      <c r="BQJ365" s="1"/>
      <c r="BQK365" s="1"/>
      <c r="BQL365" s="1"/>
      <c r="BQM365" s="1"/>
      <c r="BQN365" s="1"/>
      <c r="BQO365" s="1"/>
      <c r="BQP365" s="1"/>
      <c r="BQQ365" s="1"/>
      <c r="BQR365" s="1"/>
      <c r="BQS365" s="1"/>
      <c r="BQT365" s="1"/>
      <c r="BQU365" s="1"/>
      <c r="BQV365" s="1"/>
      <c r="BQW365" s="1"/>
      <c r="BQX365" s="1"/>
      <c r="BQY365" s="1"/>
      <c r="BQZ365" s="1"/>
      <c r="BRA365" s="1"/>
      <c r="BRB365" s="1"/>
      <c r="BRC365" s="1"/>
      <c r="BRD365" s="1"/>
      <c r="BRE365" s="1"/>
      <c r="BRF365" s="1"/>
      <c r="BRG365" s="1"/>
      <c r="BRH365" s="1"/>
      <c r="BRI365" s="1"/>
      <c r="BRJ365" s="1"/>
      <c r="BRK365" s="1"/>
      <c r="BRL365" s="1"/>
      <c r="BRM365" s="1"/>
      <c r="BRN365" s="1"/>
      <c r="BRO365" s="1"/>
      <c r="BRP365" s="1"/>
      <c r="BRQ365" s="1"/>
      <c r="BRR365" s="1"/>
      <c r="BRS365" s="1"/>
      <c r="BRT365" s="1"/>
      <c r="BRU365" s="1"/>
      <c r="BRV365" s="1"/>
      <c r="BRW365" s="1"/>
      <c r="BRX365" s="1"/>
      <c r="BRY365" s="1"/>
      <c r="BRZ365" s="1"/>
      <c r="BSA365" s="1"/>
      <c r="BSB365" s="1"/>
      <c r="BSC365" s="1"/>
      <c r="BSD365" s="1"/>
      <c r="BSE365" s="1"/>
      <c r="BSF365" s="1"/>
      <c r="BSG365" s="1"/>
      <c r="BSH365" s="1"/>
      <c r="BSI365" s="1"/>
      <c r="BSJ365" s="1"/>
      <c r="BSK365" s="1"/>
      <c r="BSL365" s="1"/>
      <c r="BSM365" s="1"/>
      <c r="BSN365" s="1"/>
      <c r="BSO365" s="1"/>
      <c r="BSP365" s="1"/>
      <c r="BSQ365" s="1"/>
      <c r="BSR365" s="1"/>
      <c r="BSS365" s="1"/>
      <c r="BST365" s="1"/>
      <c r="BSU365" s="1"/>
      <c r="BSV365" s="1"/>
      <c r="BSW365" s="1"/>
      <c r="BSX365" s="1"/>
      <c r="BSY365" s="1"/>
      <c r="BSZ365" s="1"/>
      <c r="BTA365" s="1"/>
      <c r="BTB365" s="1"/>
      <c r="BTC365" s="1"/>
      <c r="BTD365" s="1"/>
      <c r="BTE365" s="1"/>
      <c r="BTF365" s="1"/>
      <c r="BTG365" s="1"/>
      <c r="BTH365" s="1"/>
      <c r="BTI365" s="1"/>
      <c r="BTJ365" s="1"/>
      <c r="BTK365" s="1"/>
      <c r="BTL365" s="1"/>
      <c r="BTM365" s="1"/>
      <c r="BTN365" s="1"/>
      <c r="BTO365" s="1"/>
      <c r="BTP365" s="1"/>
      <c r="BTQ365" s="1"/>
      <c r="BTR365" s="1"/>
      <c r="BTS365" s="1"/>
      <c r="BTT365" s="1"/>
      <c r="BTU365" s="1"/>
      <c r="BTV365" s="1"/>
      <c r="BTW365" s="1"/>
      <c r="BTX365" s="1"/>
      <c r="BTY365" s="1"/>
      <c r="BTZ365" s="1"/>
      <c r="BUA365" s="1"/>
      <c r="BUB365" s="1"/>
      <c r="BUC365" s="1"/>
      <c r="BUD365" s="1"/>
      <c r="BUE365" s="1"/>
      <c r="BUF365" s="1"/>
      <c r="BUG365" s="1"/>
      <c r="BUH365" s="1"/>
      <c r="BUI365" s="1"/>
      <c r="BUJ365" s="1"/>
      <c r="BUK365" s="1"/>
      <c r="BUL365" s="1"/>
      <c r="BUM365" s="1"/>
      <c r="BUN365" s="1"/>
      <c r="BUO365" s="1"/>
      <c r="BUP365" s="1"/>
      <c r="BUQ365" s="1"/>
      <c r="BUR365" s="1"/>
      <c r="BUS365" s="1"/>
      <c r="BUT365" s="1"/>
      <c r="BUU365" s="1"/>
      <c r="BUV365" s="1"/>
      <c r="BUW365" s="1"/>
      <c r="BUX365" s="1"/>
      <c r="BUY365" s="1"/>
      <c r="BUZ365" s="1"/>
      <c r="BVA365" s="1"/>
      <c r="BVB365" s="1"/>
      <c r="BVC365" s="1"/>
      <c r="BVD365" s="1"/>
      <c r="BVE365" s="1"/>
      <c r="BVF365" s="1"/>
      <c r="BVG365" s="1"/>
      <c r="BVH365" s="1"/>
      <c r="BVI365" s="1"/>
      <c r="BVJ365" s="1"/>
      <c r="BVK365" s="1"/>
      <c r="BVL365" s="1"/>
      <c r="BVM365" s="1"/>
      <c r="BVN365" s="1"/>
      <c r="BVO365" s="1"/>
      <c r="BVP365" s="1"/>
      <c r="BVQ365" s="1"/>
      <c r="BVR365" s="1"/>
      <c r="BVS365" s="1"/>
      <c r="BVT365" s="1"/>
      <c r="BVU365" s="1"/>
      <c r="BVV365" s="1"/>
      <c r="BVW365" s="1"/>
      <c r="BVX365" s="1"/>
      <c r="BVY365" s="1"/>
      <c r="BVZ365" s="1"/>
      <c r="BWA365" s="1"/>
      <c r="BWB365" s="1"/>
      <c r="BWC365" s="1"/>
      <c r="BWD365" s="1"/>
      <c r="BWE365" s="1"/>
      <c r="BWF365" s="1"/>
      <c r="BWG365" s="1"/>
      <c r="BWH365" s="1"/>
      <c r="BWI365" s="1"/>
      <c r="BWJ365" s="1"/>
      <c r="BWK365" s="1"/>
      <c r="BWL365" s="1"/>
      <c r="BWM365" s="1"/>
      <c r="BWN365" s="1"/>
      <c r="BWO365" s="1"/>
      <c r="BWP365" s="1"/>
      <c r="BWQ365" s="1"/>
      <c r="BWR365" s="1"/>
      <c r="BWS365" s="1"/>
      <c r="BWT365" s="1"/>
      <c r="BWU365" s="1"/>
      <c r="BWV365" s="1"/>
      <c r="BWW365" s="1"/>
      <c r="BWX365" s="1"/>
      <c r="BWY365" s="1"/>
      <c r="BWZ365" s="1"/>
      <c r="BXA365" s="1"/>
      <c r="BXB365" s="1"/>
      <c r="BXC365" s="1"/>
      <c r="BXD365" s="1"/>
      <c r="BXE365" s="1"/>
      <c r="BXF365" s="1"/>
      <c r="BXG365" s="1"/>
      <c r="BXH365" s="1"/>
      <c r="BXI365" s="1"/>
      <c r="BXJ365" s="1"/>
      <c r="BXK365" s="1"/>
      <c r="BXL365" s="1"/>
      <c r="BXM365" s="1"/>
      <c r="BXN365" s="1"/>
      <c r="BXO365" s="1"/>
      <c r="BXP365" s="1"/>
      <c r="BXQ365" s="1"/>
      <c r="BXR365" s="1"/>
      <c r="BXS365" s="1"/>
      <c r="BXT365" s="1"/>
      <c r="BXU365" s="1"/>
      <c r="BXV365" s="1"/>
      <c r="BXW365" s="1"/>
      <c r="BXX365" s="1"/>
      <c r="BXY365" s="1"/>
      <c r="BXZ365" s="1"/>
      <c r="BYA365" s="1"/>
      <c r="BYB365" s="1"/>
      <c r="BYC365" s="1"/>
      <c r="BYD365" s="1"/>
      <c r="BYE365" s="1"/>
      <c r="BYF365" s="1"/>
      <c r="BYG365" s="1"/>
      <c r="BYH365" s="1"/>
      <c r="BYI365" s="1"/>
      <c r="BYJ365" s="1"/>
      <c r="BYK365" s="1"/>
      <c r="BYL365" s="1"/>
      <c r="BYM365" s="1"/>
      <c r="BYN365" s="1"/>
      <c r="BYO365" s="1"/>
      <c r="BYP365" s="1"/>
      <c r="BYQ365" s="1"/>
      <c r="BYR365" s="1"/>
      <c r="BYS365" s="1"/>
      <c r="BYT365" s="1"/>
      <c r="BYU365" s="1"/>
      <c r="BYV365" s="1"/>
      <c r="BYW365" s="1"/>
      <c r="BYX365" s="1"/>
      <c r="BYY365" s="1"/>
      <c r="BYZ365" s="1"/>
      <c r="BZA365" s="1"/>
      <c r="BZB365" s="1"/>
      <c r="BZC365" s="1"/>
      <c r="BZD365" s="1"/>
      <c r="BZE365" s="1"/>
      <c r="BZF365" s="1"/>
      <c r="BZG365" s="1"/>
      <c r="BZH365" s="1"/>
      <c r="BZI365" s="1"/>
      <c r="BZJ365" s="1"/>
      <c r="BZK365" s="1"/>
      <c r="BZL365" s="1"/>
      <c r="BZM365" s="1"/>
      <c r="BZN365" s="1"/>
      <c r="BZO365" s="1"/>
      <c r="BZP365" s="1"/>
      <c r="BZQ365" s="1"/>
      <c r="BZR365" s="1"/>
      <c r="BZS365" s="1"/>
      <c r="BZT365" s="1"/>
      <c r="BZU365" s="1"/>
      <c r="BZV365" s="1"/>
      <c r="BZW365" s="1"/>
      <c r="BZX365" s="1"/>
      <c r="BZY365" s="1"/>
      <c r="BZZ365" s="1"/>
      <c r="CAA365" s="1"/>
      <c r="CAB365" s="1"/>
      <c r="CAC365" s="1"/>
      <c r="CAD365" s="1"/>
      <c r="CAE365" s="1"/>
      <c r="CAF365" s="1"/>
      <c r="CAG365" s="1"/>
      <c r="CAH365" s="1"/>
      <c r="CAI365" s="1"/>
      <c r="CAJ365" s="1"/>
      <c r="CAK365" s="1"/>
      <c r="CAL365" s="1"/>
      <c r="CAM365" s="1"/>
      <c r="CAN365" s="1"/>
      <c r="CAO365" s="1"/>
      <c r="CAP365" s="1"/>
      <c r="CAQ365" s="1"/>
      <c r="CAR365" s="1"/>
      <c r="CAS365" s="1"/>
      <c r="CAT365" s="1"/>
      <c r="CAU365" s="1"/>
      <c r="CAV365" s="1"/>
      <c r="CAW365" s="1"/>
      <c r="CAX365" s="1"/>
      <c r="CAY365" s="1"/>
      <c r="CAZ365" s="1"/>
      <c r="CBA365" s="1"/>
      <c r="CBB365" s="1"/>
      <c r="CBC365" s="1"/>
      <c r="CBD365" s="1"/>
      <c r="CBE365" s="1"/>
      <c r="CBF365" s="1"/>
      <c r="CBG365" s="1"/>
      <c r="CBH365" s="1"/>
      <c r="CBI365" s="1"/>
      <c r="CBJ365" s="1"/>
      <c r="CBK365" s="1"/>
      <c r="CBL365" s="1"/>
      <c r="CBM365" s="1"/>
      <c r="CBN365" s="1"/>
      <c r="CBO365" s="1"/>
      <c r="CBP365" s="1"/>
      <c r="CBQ365" s="1"/>
      <c r="CBR365" s="1"/>
      <c r="CBS365" s="1"/>
      <c r="CBT365" s="1"/>
      <c r="CBU365" s="1"/>
      <c r="CBV365" s="1"/>
      <c r="CBW365" s="1"/>
      <c r="CBX365" s="1"/>
      <c r="CBY365" s="1"/>
      <c r="CBZ365" s="1"/>
      <c r="CCA365" s="1"/>
      <c r="CCB365" s="1"/>
      <c r="CCC365" s="1"/>
      <c r="CCD365" s="1"/>
      <c r="CCE365" s="1"/>
      <c r="CCF365" s="1"/>
      <c r="CCG365" s="1"/>
      <c r="CCH365" s="1"/>
      <c r="CCI365" s="1"/>
      <c r="CCJ365" s="1"/>
      <c r="CCK365" s="1"/>
      <c r="CCL365" s="1"/>
      <c r="CCM365" s="1"/>
      <c r="CCN365" s="1"/>
      <c r="CCO365" s="1"/>
      <c r="CCP365" s="1"/>
      <c r="CCQ365" s="1"/>
      <c r="CCR365" s="1"/>
      <c r="CCS365" s="1"/>
      <c r="CCT365" s="1"/>
      <c r="CCU365" s="1"/>
      <c r="CCV365" s="1"/>
      <c r="CCW365" s="1"/>
      <c r="CCX365" s="1"/>
      <c r="CCY365" s="1"/>
      <c r="CCZ365" s="1"/>
      <c r="CDA365" s="1"/>
      <c r="CDB365" s="1"/>
      <c r="CDC365" s="1"/>
      <c r="CDD365" s="1"/>
      <c r="CDE365" s="1"/>
      <c r="CDF365" s="1"/>
      <c r="CDG365" s="1"/>
      <c r="CDH365" s="1"/>
      <c r="CDI365" s="1"/>
      <c r="CDJ365" s="1"/>
      <c r="CDK365" s="1"/>
      <c r="CDL365" s="1"/>
      <c r="CDM365" s="1"/>
      <c r="CDN365" s="1"/>
      <c r="CDO365" s="1"/>
      <c r="CDP365" s="1"/>
      <c r="CDQ365" s="1"/>
      <c r="CDR365" s="1"/>
      <c r="CDS365" s="1"/>
      <c r="CDT365" s="1"/>
      <c r="CDU365" s="1"/>
      <c r="CDV365" s="1"/>
      <c r="CDW365" s="1"/>
      <c r="CDX365" s="1"/>
      <c r="CDY365" s="1"/>
      <c r="CDZ365" s="1"/>
      <c r="CEA365" s="1"/>
      <c r="CEB365" s="1"/>
      <c r="CEC365" s="1"/>
      <c r="CED365" s="1"/>
      <c r="CEE365" s="1"/>
      <c r="CEF365" s="1"/>
      <c r="CEG365" s="1"/>
      <c r="CEH365" s="1"/>
      <c r="CEI365" s="1"/>
      <c r="CEJ365" s="1"/>
      <c r="CEK365" s="1"/>
      <c r="CEL365" s="1"/>
      <c r="CEM365" s="1"/>
      <c r="CEN365" s="1"/>
      <c r="CEO365" s="1"/>
      <c r="CEP365" s="1"/>
      <c r="CEQ365" s="1"/>
      <c r="CER365" s="1"/>
      <c r="CES365" s="1"/>
      <c r="CET365" s="1"/>
      <c r="CEU365" s="1"/>
      <c r="CEV365" s="1"/>
      <c r="CEW365" s="1"/>
      <c r="CEX365" s="1"/>
      <c r="CEY365" s="1"/>
      <c r="CEZ365" s="1"/>
      <c r="CFA365" s="1"/>
      <c r="CFB365" s="1"/>
      <c r="CFC365" s="1"/>
      <c r="CFD365" s="1"/>
      <c r="CFE365" s="1"/>
      <c r="CFF365" s="1"/>
      <c r="CFG365" s="1"/>
      <c r="CFH365" s="1"/>
      <c r="CFI365" s="1"/>
      <c r="CFJ365" s="1"/>
      <c r="CFK365" s="1"/>
      <c r="CFL365" s="1"/>
      <c r="CFM365" s="1"/>
      <c r="CFN365" s="1"/>
      <c r="CFO365" s="1"/>
      <c r="CFP365" s="1"/>
      <c r="CFQ365" s="1"/>
      <c r="CFR365" s="1"/>
      <c r="CFS365" s="1"/>
      <c r="CFT365" s="1"/>
      <c r="CFU365" s="1"/>
      <c r="CFV365" s="1"/>
      <c r="CFW365" s="1"/>
      <c r="CFX365" s="1"/>
      <c r="CFY365" s="1"/>
      <c r="CFZ365" s="1"/>
      <c r="CGA365" s="1"/>
      <c r="CGB365" s="1"/>
      <c r="CGC365" s="1"/>
      <c r="CGD365" s="1"/>
      <c r="CGE365" s="1"/>
      <c r="CGF365" s="1"/>
      <c r="CGG365" s="1"/>
      <c r="CGH365" s="1"/>
      <c r="CGI365" s="1"/>
      <c r="CGJ365" s="1"/>
      <c r="CGK365" s="1"/>
      <c r="CGL365" s="1"/>
      <c r="CGM365" s="1"/>
      <c r="CGN365" s="1"/>
      <c r="CGO365" s="1"/>
      <c r="CGP365" s="1"/>
      <c r="CGQ365" s="1"/>
      <c r="CGR365" s="1"/>
      <c r="CGS365" s="1"/>
      <c r="CGT365" s="1"/>
      <c r="CGU365" s="1"/>
      <c r="CGV365" s="1"/>
      <c r="CGW365" s="1"/>
      <c r="CGX365" s="1"/>
      <c r="CGY365" s="1"/>
      <c r="CGZ365" s="1"/>
      <c r="CHA365" s="1"/>
      <c r="CHB365" s="1"/>
      <c r="CHC365" s="1"/>
      <c r="CHD365" s="1"/>
      <c r="CHE365" s="1"/>
      <c r="CHF365" s="1"/>
      <c r="CHG365" s="1"/>
      <c r="CHH365" s="1"/>
      <c r="CHI365" s="1"/>
      <c r="CHJ365" s="1"/>
      <c r="CHK365" s="1"/>
      <c r="CHL365" s="1"/>
      <c r="CHM365" s="1"/>
      <c r="CHN365" s="1"/>
      <c r="CHO365" s="1"/>
      <c r="CHP365" s="1"/>
      <c r="CHQ365" s="1"/>
      <c r="CHR365" s="1"/>
      <c r="CHS365" s="1"/>
      <c r="CHT365" s="1"/>
      <c r="CHU365" s="1"/>
      <c r="CHV365" s="1"/>
      <c r="CHW365" s="1"/>
      <c r="CHX365" s="1"/>
      <c r="CHY365" s="1"/>
      <c r="CHZ365" s="1"/>
      <c r="CIA365" s="1"/>
      <c r="CIB365" s="1"/>
      <c r="CIC365" s="1"/>
      <c r="CID365" s="1"/>
      <c r="CIE365" s="1"/>
      <c r="CIF365" s="1"/>
      <c r="CIG365" s="1"/>
      <c r="CIH365" s="1"/>
      <c r="CII365" s="1"/>
      <c r="CIJ365" s="1"/>
      <c r="CIK365" s="1"/>
      <c r="CIL365" s="1"/>
      <c r="CIM365" s="1"/>
      <c r="CIN365" s="1"/>
      <c r="CIO365" s="1"/>
      <c r="CIP365" s="1"/>
      <c r="CIQ365" s="1"/>
      <c r="CIR365" s="1"/>
      <c r="CIS365" s="1"/>
      <c r="CIT365" s="1"/>
      <c r="CIU365" s="1"/>
      <c r="CIV365" s="1"/>
      <c r="CIW365" s="1"/>
      <c r="CIX365" s="1"/>
      <c r="CIY365" s="1"/>
      <c r="CIZ365" s="1"/>
      <c r="CJA365" s="1"/>
      <c r="CJB365" s="1"/>
      <c r="CJC365" s="1"/>
      <c r="CJD365" s="1"/>
      <c r="CJE365" s="1"/>
      <c r="CJF365" s="1"/>
      <c r="CJG365" s="1"/>
      <c r="CJH365" s="1"/>
      <c r="CJI365" s="1"/>
      <c r="CJJ365" s="1"/>
      <c r="CJK365" s="1"/>
      <c r="CJL365" s="1"/>
      <c r="CJM365" s="1"/>
      <c r="CJN365" s="1"/>
      <c r="CJO365" s="1"/>
      <c r="CJP365" s="1"/>
      <c r="CJQ365" s="1"/>
      <c r="CJR365" s="1"/>
      <c r="CJS365" s="1"/>
      <c r="CJT365" s="1"/>
      <c r="CJU365" s="1"/>
      <c r="CJV365" s="1"/>
      <c r="CJW365" s="1"/>
      <c r="CJX365" s="1"/>
      <c r="CJY365" s="1"/>
      <c r="CJZ365" s="1"/>
      <c r="CKA365" s="1"/>
      <c r="CKB365" s="1"/>
      <c r="CKC365" s="1"/>
      <c r="CKD365" s="1"/>
      <c r="CKE365" s="1"/>
      <c r="CKF365" s="1"/>
      <c r="CKG365" s="1"/>
      <c r="CKH365" s="1"/>
      <c r="CKI365" s="1"/>
      <c r="CKJ365" s="1"/>
      <c r="CKK365" s="1"/>
      <c r="CKL365" s="1"/>
      <c r="CKM365" s="1"/>
      <c r="CKN365" s="1"/>
      <c r="CKO365" s="1"/>
      <c r="CKP365" s="1"/>
      <c r="CKQ365" s="1"/>
      <c r="CKR365" s="1"/>
      <c r="CKS365" s="1"/>
      <c r="CKT365" s="1"/>
      <c r="CKU365" s="1"/>
      <c r="CKV365" s="1"/>
      <c r="CKW365" s="1"/>
      <c r="CKX365" s="1"/>
      <c r="CKY365" s="1"/>
      <c r="CKZ365" s="1"/>
      <c r="CLA365" s="1"/>
      <c r="CLB365" s="1"/>
      <c r="CLC365" s="1"/>
      <c r="CLD365" s="1"/>
      <c r="CLE365" s="1"/>
      <c r="CLF365" s="1"/>
      <c r="CLG365" s="1"/>
      <c r="CLH365" s="1"/>
      <c r="CLI365" s="1"/>
      <c r="CLJ365" s="1"/>
      <c r="CLK365" s="1"/>
      <c r="CLL365" s="1"/>
      <c r="CLM365" s="1"/>
      <c r="CLN365" s="1"/>
      <c r="CLO365" s="1"/>
      <c r="CLP365" s="1"/>
      <c r="CLQ365" s="1"/>
      <c r="CLR365" s="1"/>
      <c r="CLS365" s="1"/>
      <c r="CLT365" s="1"/>
      <c r="CLU365" s="1"/>
      <c r="CLV365" s="1"/>
      <c r="CLW365" s="1"/>
      <c r="CLX365" s="1"/>
      <c r="CLY365" s="1"/>
      <c r="CLZ365" s="1"/>
      <c r="CMA365" s="1"/>
      <c r="CMB365" s="1"/>
      <c r="CMC365" s="1"/>
      <c r="CMD365" s="1"/>
      <c r="CME365" s="1"/>
      <c r="CMF365" s="1"/>
      <c r="CMG365" s="1"/>
      <c r="CMH365" s="1"/>
      <c r="CMI365" s="1"/>
      <c r="CMJ365" s="1"/>
      <c r="CMK365" s="1"/>
      <c r="CML365" s="1"/>
      <c r="CMM365" s="1"/>
      <c r="CMN365" s="1"/>
      <c r="CMO365" s="1"/>
      <c r="CMP365" s="1"/>
      <c r="CMQ365" s="1"/>
      <c r="CMR365" s="1"/>
      <c r="CMS365" s="1"/>
      <c r="CMT365" s="1"/>
      <c r="CMU365" s="1"/>
      <c r="CMV365" s="1"/>
      <c r="CMW365" s="1"/>
      <c r="CMX365" s="1"/>
      <c r="CMY365" s="1"/>
      <c r="CMZ365" s="1"/>
      <c r="CNA365" s="1"/>
      <c r="CNB365" s="1"/>
      <c r="CNC365" s="1"/>
      <c r="CND365" s="1"/>
      <c r="CNE365" s="1"/>
      <c r="CNF365" s="1"/>
      <c r="CNG365" s="1"/>
      <c r="CNH365" s="1"/>
      <c r="CNI365" s="1"/>
      <c r="CNJ365" s="1"/>
      <c r="CNK365" s="1"/>
      <c r="CNL365" s="1"/>
      <c r="CNM365" s="1"/>
      <c r="CNN365" s="1"/>
      <c r="CNO365" s="1"/>
      <c r="CNP365" s="1"/>
      <c r="CNQ365" s="1"/>
      <c r="CNR365" s="1"/>
      <c r="CNS365" s="1"/>
      <c r="CNT365" s="1"/>
      <c r="CNU365" s="1"/>
      <c r="CNV365" s="1"/>
      <c r="CNW365" s="1"/>
      <c r="CNX365" s="1"/>
      <c r="CNY365" s="1"/>
      <c r="CNZ365" s="1"/>
      <c r="COA365" s="1"/>
      <c r="COB365" s="1"/>
      <c r="COC365" s="1"/>
      <c r="COD365" s="1"/>
      <c r="COE365" s="1"/>
      <c r="COF365" s="1"/>
      <c r="COG365" s="1"/>
      <c r="COH365" s="1"/>
      <c r="COI365" s="1"/>
      <c r="COJ365" s="1"/>
      <c r="COK365" s="1"/>
      <c r="COL365" s="1"/>
      <c r="COM365" s="1"/>
      <c r="CON365" s="1"/>
      <c r="COO365" s="1"/>
      <c r="COP365" s="1"/>
      <c r="COQ365" s="1"/>
      <c r="COR365" s="1"/>
      <c r="COS365" s="1"/>
      <c r="COT365" s="1"/>
      <c r="COU365" s="1"/>
      <c r="COV365" s="1"/>
      <c r="COW365" s="1"/>
      <c r="COX365" s="1"/>
      <c r="COY365" s="1"/>
      <c r="COZ365" s="1"/>
      <c r="CPA365" s="1"/>
      <c r="CPB365" s="1"/>
      <c r="CPC365" s="1"/>
      <c r="CPD365" s="1"/>
      <c r="CPE365" s="1"/>
      <c r="CPF365" s="1"/>
      <c r="CPG365" s="1"/>
      <c r="CPH365" s="1"/>
      <c r="CPI365" s="1"/>
      <c r="CPJ365" s="1"/>
      <c r="CPK365" s="1"/>
      <c r="CPL365" s="1"/>
      <c r="CPM365" s="1"/>
      <c r="CPN365" s="1"/>
      <c r="CPO365" s="1"/>
      <c r="CPP365" s="1"/>
      <c r="CPQ365" s="1"/>
      <c r="CPR365" s="1"/>
      <c r="CPS365" s="1"/>
      <c r="CPT365" s="1"/>
      <c r="CPU365" s="1"/>
      <c r="CPV365" s="1"/>
      <c r="CPW365" s="1"/>
      <c r="CPX365" s="1"/>
      <c r="CPY365" s="1"/>
      <c r="CPZ365" s="1"/>
      <c r="CQA365" s="1"/>
      <c r="CQB365" s="1"/>
      <c r="CQC365" s="1"/>
      <c r="CQD365" s="1"/>
      <c r="CQE365" s="1"/>
      <c r="CQF365" s="1"/>
      <c r="CQG365" s="1"/>
      <c r="CQH365" s="1"/>
      <c r="CQI365" s="1"/>
      <c r="CQJ365" s="1"/>
      <c r="CQK365" s="1"/>
      <c r="CQL365" s="1"/>
      <c r="CQM365" s="1"/>
      <c r="CQN365" s="1"/>
      <c r="CQO365" s="1"/>
      <c r="CQP365" s="1"/>
      <c r="CQQ365" s="1"/>
      <c r="CQR365" s="1"/>
      <c r="CQS365" s="1"/>
      <c r="CQT365" s="1"/>
      <c r="CQU365" s="1"/>
      <c r="CQV365" s="1"/>
      <c r="CQW365" s="1"/>
      <c r="CQX365" s="1"/>
      <c r="CQY365" s="1"/>
      <c r="CQZ365" s="1"/>
      <c r="CRA365" s="1"/>
      <c r="CRB365" s="1"/>
      <c r="CRC365" s="1"/>
      <c r="CRD365" s="1"/>
      <c r="CRE365" s="1"/>
      <c r="CRF365" s="1"/>
      <c r="CRG365" s="1"/>
      <c r="CRH365" s="1"/>
      <c r="CRI365" s="1"/>
      <c r="CRJ365" s="1"/>
      <c r="CRK365" s="1"/>
      <c r="CRL365" s="1"/>
      <c r="CRM365" s="1"/>
      <c r="CRN365" s="1"/>
      <c r="CRO365" s="1"/>
      <c r="CRP365" s="1"/>
      <c r="CRQ365" s="1"/>
      <c r="CRR365" s="1"/>
      <c r="CRS365" s="1"/>
      <c r="CRT365" s="1"/>
      <c r="CRU365" s="1"/>
      <c r="CRV365" s="1"/>
      <c r="CRW365" s="1"/>
      <c r="CRX365" s="1"/>
      <c r="CRY365" s="1"/>
      <c r="CRZ365" s="1"/>
      <c r="CSA365" s="1"/>
      <c r="CSB365" s="1"/>
      <c r="CSC365" s="1"/>
      <c r="CSD365" s="1"/>
      <c r="CSE365" s="1"/>
      <c r="CSF365" s="1"/>
      <c r="CSG365" s="1"/>
      <c r="CSH365" s="1"/>
      <c r="CSI365" s="1"/>
      <c r="CSJ365" s="1"/>
      <c r="CSK365" s="1"/>
      <c r="CSL365" s="1"/>
      <c r="CSM365" s="1"/>
      <c r="CSN365" s="1"/>
      <c r="CSO365" s="1"/>
      <c r="CSP365" s="1"/>
      <c r="CSQ365" s="1"/>
      <c r="CSR365" s="1"/>
      <c r="CSS365" s="1"/>
      <c r="CST365" s="1"/>
      <c r="CSU365" s="1"/>
      <c r="CSV365" s="1"/>
      <c r="CSW365" s="1"/>
      <c r="CSX365" s="1"/>
      <c r="CSY365" s="1"/>
      <c r="CSZ365" s="1"/>
      <c r="CTA365" s="1"/>
      <c r="CTB365" s="1"/>
      <c r="CTC365" s="1"/>
      <c r="CTD365" s="1"/>
      <c r="CTE365" s="1"/>
      <c r="CTF365" s="1"/>
      <c r="CTG365" s="1"/>
      <c r="CTH365" s="1"/>
      <c r="CTI365" s="1"/>
      <c r="CTJ365" s="1"/>
      <c r="CTK365" s="1"/>
      <c r="CTL365" s="1"/>
      <c r="CTM365" s="1"/>
      <c r="CTN365" s="1"/>
      <c r="CTO365" s="1"/>
      <c r="CTP365" s="1"/>
      <c r="CTQ365" s="1"/>
      <c r="CTR365" s="1"/>
      <c r="CTS365" s="1"/>
      <c r="CTT365" s="1"/>
      <c r="CTU365" s="1"/>
      <c r="CTV365" s="1"/>
      <c r="CTW365" s="1"/>
      <c r="CTX365" s="1"/>
      <c r="CTY365" s="1"/>
      <c r="CTZ365" s="1"/>
      <c r="CUA365" s="1"/>
      <c r="CUB365" s="1"/>
      <c r="CUC365" s="1"/>
      <c r="CUD365" s="1"/>
      <c r="CUE365" s="1"/>
      <c r="CUF365" s="1"/>
      <c r="CUG365" s="1"/>
      <c r="CUH365" s="1"/>
      <c r="CUI365" s="1"/>
      <c r="CUJ365" s="1"/>
      <c r="CUK365" s="1"/>
      <c r="CUL365" s="1"/>
      <c r="CUM365" s="1"/>
      <c r="CUN365" s="1"/>
      <c r="CUO365" s="1"/>
      <c r="CUP365" s="1"/>
      <c r="CUQ365" s="1"/>
      <c r="CUR365" s="1"/>
      <c r="CUS365" s="1"/>
      <c r="CUT365" s="1"/>
      <c r="CUU365" s="1"/>
      <c r="CUV365" s="1"/>
      <c r="CUW365" s="1"/>
      <c r="CUX365" s="1"/>
      <c r="CUY365" s="1"/>
      <c r="CUZ365" s="1"/>
      <c r="CVA365" s="1"/>
      <c r="CVB365" s="1"/>
      <c r="CVC365" s="1"/>
      <c r="CVD365" s="1"/>
      <c r="CVE365" s="1"/>
      <c r="CVF365" s="1"/>
      <c r="CVG365" s="1"/>
      <c r="CVH365" s="1"/>
      <c r="CVI365" s="1"/>
      <c r="CVJ365" s="1"/>
      <c r="CVK365" s="1"/>
      <c r="CVL365" s="1"/>
      <c r="CVM365" s="1"/>
      <c r="CVN365" s="1"/>
      <c r="CVO365" s="1"/>
      <c r="CVP365" s="1"/>
      <c r="CVQ365" s="1"/>
      <c r="CVR365" s="1"/>
      <c r="CVS365" s="1"/>
      <c r="CVT365" s="1"/>
      <c r="CVU365" s="1"/>
      <c r="CVV365" s="1"/>
      <c r="CVW365" s="1"/>
      <c r="CVX365" s="1"/>
      <c r="CVY365" s="1"/>
      <c r="CVZ365" s="1"/>
      <c r="CWA365" s="1"/>
      <c r="CWB365" s="1"/>
      <c r="CWC365" s="1"/>
      <c r="CWD365" s="1"/>
      <c r="CWE365" s="1"/>
      <c r="CWF365" s="1"/>
      <c r="CWG365" s="1"/>
      <c r="CWH365" s="1"/>
      <c r="CWI365" s="1"/>
      <c r="CWJ365" s="1"/>
      <c r="CWK365" s="1"/>
      <c r="CWL365" s="1"/>
      <c r="CWM365" s="1"/>
      <c r="CWN365" s="1"/>
      <c r="CWO365" s="1"/>
      <c r="CWP365" s="1"/>
      <c r="CWQ365" s="1"/>
      <c r="CWR365" s="1"/>
      <c r="CWS365" s="1"/>
      <c r="CWT365" s="1"/>
      <c r="CWU365" s="1"/>
      <c r="CWV365" s="1"/>
      <c r="CWW365" s="1"/>
      <c r="CWX365" s="1"/>
      <c r="CWY365" s="1"/>
      <c r="CWZ365" s="1"/>
      <c r="CXA365" s="1"/>
      <c r="CXB365" s="1"/>
      <c r="CXC365" s="1"/>
      <c r="CXD365" s="1"/>
      <c r="CXE365" s="1"/>
      <c r="CXF365" s="1"/>
      <c r="CXG365" s="1"/>
      <c r="CXH365" s="1"/>
      <c r="CXI365" s="1"/>
      <c r="CXJ365" s="1"/>
      <c r="CXK365" s="1"/>
      <c r="CXL365" s="1"/>
      <c r="CXM365" s="1"/>
      <c r="CXN365" s="1"/>
      <c r="CXO365" s="1"/>
      <c r="CXP365" s="1"/>
      <c r="CXQ365" s="1"/>
      <c r="CXR365" s="1"/>
      <c r="CXS365" s="1"/>
      <c r="CXT365" s="1"/>
      <c r="CXU365" s="1"/>
      <c r="CXV365" s="1"/>
      <c r="CXW365" s="1"/>
      <c r="CXX365" s="1"/>
      <c r="CXY365" s="1"/>
      <c r="CXZ365" s="1"/>
      <c r="CYA365" s="1"/>
      <c r="CYB365" s="1"/>
      <c r="CYC365" s="1"/>
      <c r="CYD365" s="1"/>
      <c r="CYE365" s="1"/>
      <c r="CYF365" s="1"/>
      <c r="CYG365" s="1"/>
      <c r="CYH365" s="1"/>
      <c r="CYI365" s="1"/>
      <c r="CYJ365" s="1"/>
      <c r="CYK365" s="1"/>
      <c r="CYL365" s="1"/>
      <c r="CYM365" s="1"/>
      <c r="CYN365" s="1"/>
      <c r="CYO365" s="1"/>
      <c r="CYP365" s="1"/>
      <c r="CYQ365" s="1"/>
      <c r="CYR365" s="1"/>
      <c r="CYS365" s="1"/>
      <c r="CYT365" s="1"/>
      <c r="CYU365" s="1"/>
      <c r="CYV365" s="1"/>
      <c r="CYW365" s="1"/>
      <c r="CYX365" s="1"/>
      <c r="CYY365" s="1"/>
      <c r="CYZ365" s="1"/>
      <c r="CZA365" s="1"/>
      <c r="CZB365" s="1"/>
      <c r="CZC365" s="1"/>
      <c r="CZD365" s="1"/>
      <c r="CZE365" s="1"/>
      <c r="CZF365" s="1"/>
      <c r="CZG365" s="1"/>
      <c r="CZH365" s="1"/>
      <c r="CZI365" s="1"/>
      <c r="CZJ365" s="1"/>
      <c r="CZK365" s="1"/>
      <c r="CZL365" s="1"/>
      <c r="CZM365" s="1"/>
      <c r="CZN365" s="1"/>
      <c r="CZO365" s="1"/>
      <c r="CZP365" s="1"/>
      <c r="CZQ365" s="1"/>
      <c r="CZR365" s="1"/>
      <c r="CZS365" s="1"/>
      <c r="CZT365" s="1"/>
      <c r="CZU365" s="1"/>
      <c r="CZV365" s="1"/>
      <c r="CZW365" s="1"/>
      <c r="CZX365" s="1"/>
      <c r="CZY365" s="1"/>
      <c r="CZZ365" s="1"/>
      <c r="DAA365" s="1"/>
      <c r="DAB365" s="1"/>
      <c r="DAC365" s="1"/>
      <c r="DAD365" s="1"/>
      <c r="DAE365" s="1"/>
      <c r="DAF365" s="1"/>
      <c r="DAG365" s="1"/>
      <c r="DAH365" s="1"/>
      <c r="DAI365" s="1"/>
      <c r="DAJ365" s="1"/>
      <c r="DAK365" s="1"/>
      <c r="DAL365" s="1"/>
      <c r="DAM365" s="1"/>
      <c r="DAN365" s="1"/>
      <c r="DAO365" s="1"/>
      <c r="DAP365" s="1"/>
      <c r="DAQ365" s="1"/>
      <c r="DAR365" s="1"/>
      <c r="DAS365" s="1"/>
      <c r="DAT365" s="1"/>
      <c r="DAU365" s="1"/>
      <c r="DAV365" s="1"/>
      <c r="DAW365" s="1"/>
      <c r="DAX365" s="1"/>
      <c r="DAY365" s="1"/>
      <c r="DAZ365" s="1"/>
      <c r="DBA365" s="1"/>
      <c r="DBB365" s="1"/>
      <c r="DBC365" s="1"/>
      <c r="DBD365" s="1"/>
      <c r="DBE365" s="1"/>
      <c r="DBF365" s="1"/>
      <c r="DBG365" s="1"/>
      <c r="DBH365" s="1"/>
      <c r="DBI365" s="1"/>
      <c r="DBJ365" s="1"/>
      <c r="DBK365" s="1"/>
      <c r="DBL365" s="1"/>
      <c r="DBM365" s="1"/>
      <c r="DBN365" s="1"/>
      <c r="DBO365" s="1"/>
      <c r="DBP365" s="1"/>
      <c r="DBQ365" s="1"/>
      <c r="DBR365" s="1"/>
      <c r="DBS365" s="1"/>
      <c r="DBT365" s="1"/>
      <c r="DBU365" s="1"/>
      <c r="DBV365" s="1"/>
      <c r="DBW365" s="1"/>
      <c r="DBX365" s="1"/>
      <c r="DBY365" s="1"/>
      <c r="DBZ365" s="1"/>
      <c r="DCA365" s="1"/>
      <c r="DCB365" s="1"/>
      <c r="DCC365" s="1"/>
      <c r="DCD365" s="1"/>
      <c r="DCE365" s="1"/>
      <c r="DCF365" s="1"/>
      <c r="DCG365" s="1"/>
      <c r="DCH365" s="1"/>
      <c r="DCI365" s="1"/>
      <c r="DCJ365" s="1"/>
      <c r="DCK365" s="1"/>
      <c r="DCL365" s="1"/>
      <c r="DCM365" s="1"/>
      <c r="DCN365" s="1"/>
      <c r="DCO365" s="1"/>
      <c r="DCP365" s="1"/>
      <c r="DCQ365" s="1"/>
      <c r="DCR365" s="1"/>
      <c r="DCS365" s="1"/>
      <c r="DCT365" s="1"/>
      <c r="DCU365" s="1"/>
      <c r="DCV365" s="1"/>
      <c r="DCW365" s="1"/>
      <c r="DCX365" s="1"/>
      <c r="DCY365" s="1"/>
      <c r="DCZ365" s="1"/>
      <c r="DDA365" s="1"/>
      <c r="DDB365" s="1"/>
      <c r="DDC365" s="1"/>
      <c r="DDD365" s="1"/>
      <c r="DDE365" s="1"/>
      <c r="DDF365" s="1"/>
      <c r="DDG365" s="1"/>
      <c r="DDH365" s="1"/>
      <c r="DDI365" s="1"/>
      <c r="DDJ365" s="1"/>
      <c r="DDK365" s="1"/>
      <c r="DDL365" s="1"/>
      <c r="DDM365" s="1"/>
      <c r="DDN365" s="1"/>
      <c r="DDO365" s="1"/>
      <c r="DDP365" s="1"/>
      <c r="DDQ365" s="1"/>
      <c r="DDR365" s="1"/>
      <c r="DDS365" s="1"/>
      <c r="DDT365" s="1"/>
      <c r="DDU365" s="1"/>
      <c r="DDV365" s="1"/>
      <c r="DDW365" s="1"/>
      <c r="DDX365" s="1"/>
      <c r="DDY365" s="1"/>
      <c r="DDZ365" s="1"/>
      <c r="DEA365" s="1"/>
      <c r="DEB365" s="1"/>
      <c r="DEC365" s="1"/>
      <c r="DED365" s="1"/>
      <c r="DEE365" s="1"/>
      <c r="DEF365" s="1"/>
      <c r="DEG365" s="1"/>
      <c r="DEH365" s="1"/>
      <c r="DEI365" s="1"/>
      <c r="DEJ365" s="1"/>
      <c r="DEK365" s="1"/>
      <c r="DEL365" s="1"/>
      <c r="DEM365" s="1"/>
      <c r="DEN365" s="1"/>
      <c r="DEO365" s="1"/>
      <c r="DEP365" s="1"/>
      <c r="DEQ365" s="1"/>
      <c r="DER365" s="1"/>
      <c r="DES365" s="1"/>
      <c r="DET365" s="1"/>
      <c r="DEU365" s="1"/>
      <c r="DEV365" s="1"/>
      <c r="DEW365" s="1"/>
      <c r="DEX365" s="1"/>
      <c r="DEY365" s="1"/>
      <c r="DEZ365" s="1"/>
      <c r="DFA365" s="1"/>
      <c r="DFB365" s="1"/>
      <c r="DFC365" s="1"/>
      <c r="DFD365" s="1"/>
      <c r="DFE365" s="1"/>
      <c r="DFF365" s="1"/>
      <c r="DFG365" s="1"/>
      <c r="DFH365" s="1"/>
      <c r="DFI365" s="1"/>
      <c r="DFJ365" s="1"/>
      <c r="DFK365" s="1"/>
      <c r="DFL365" s="1"/>
      <c r="DFM365" s="1"/>
      <c r="DFN365" s="1"/>
      <c r="DFO365" s="1"/>
      <c r="DFP365" s="1"/>
      <c r="DFQ365" s="1"/>
      <c r="DFR365" s="1"/>
      <c r="DFS365" s="1"/>
      <c r="DFT365" s="1"/>
      <c r="DFU365" s="1"/>
      <c r="DFV365" s="1"/>
      <c r="DFW365" s="1"/>
      <c r="DFX365" s="1"/>
      <c r="DFY365" s="1"/>
      <c r="DFZ365" s="1"/>
      <c r="DGA365" s="1"/>
      <c r="DGB365" s="1"/>
      <c r="DGC365" s="1"/>
      <c r="DGD365" s="1"/>
      <c r="DGE365" s="1"/>
      <c r="DGF365" s="1"/>
      <c r="DGG365" s="1"/>
      <c r="DGH365" s="1"/>
      <c r="DGI365" s="1"/>
      <c r="DGJ365" s="1"/>
      <c r="DGK365" s="1"/>
      <c r="DGL365" s="1"/>
      <c r="DGM365" s="1"/>
      <c r="DGN365" s="1"/>
      <c r="DGO365" s="1"/>
      <c r="DGP365" s="1"/>
      <c r="DGQ365" s="1"/>
      <c r="DGR365" s="1"/>
      <c r="DGS365" s="1"/>
      <c r="DGT365" s="1"/>
      <c r="DGU365" s="1"/>
      <c r="DGV365" s="1"/>
      <c r="DGW365" s="1"/>
      <c r="DGX365" s="1"/>
      <c r="DGY365" s="1"/>
      <c r="DGZ365" s="1"/>
      <c r="DHA365" s="1"/>
      <c r="DHB365" s="1"/>
      <c r="DHC365" s="1"/>
      <c r="DHD365" s="1"/>
      <c r="DHE365" s="1"/>
      <c r="DHF365" s="1"/>
      <c r="DHG365" s="1"/>
      <c r="DHH365" s="1"/>
      <c r="DHI365" s="1"/>
      <c r="DHJ365" s="1"/>
      <c r="DHK365" s="1"/>
      <c r="DHL365" s="1"/>
      <c r="DHM365" s="1"/>
      <c r="DHN365" s="1"/>
      <c r="DHO365" s="1"/>
      <c r="DHP365" s="1"/>
      <c r="DHQ365" s="1"/>
      <c r="DHR365" s="1"/>
      <c r="DHS365" s="1"/>
      <c r="DHT365" s="1"/>
      <c r="DHU365" s="1"/>
      <c r="DHV365" s="1"/>
      <c r="DHW365" s="1"/>
      <c r="DHX365" s="1"/>
      <c r="DHY365" s="1"/>
      <c r="DHZ365" s="1"/>
      <c r="DIA365" s="1"/>
      <c r="DIB365" s="1"/>
      <c r="DIC365" s="1"/>
      <c r="DID365" s="1"/>
      <c r="DIE365" s="1"/>
      <c r="DIF365" s="1"/>
      <c r="DIG365" s="1"/>
      <c r="DIH365" s="1"/>
      <c r="DII365" s="1"/>
      <c r="DIJ365" s="1"/>
      <c r="DIK365" s="1"/>
      <c r="DIL365" s="1"/>
      <c r="DIM365" s="1"/>
      <c r="DIN365" s="1"/>
      <c r="DIO365" s="1"/>
      <c r="DIP365" s="1"/>
      <c r="DIQ365" s="1"/>
      <c r="DIR365" s="1"/>
      <c r="DIS365" s="1"/>
      <c r="DIT365" s="1"/>
      <c r="DIU365" s="1"/>
      <c r="DIV365" s="1"/>
      <c r="DIW365" s="1"/>
      <c r="DIX365" s="1"/>
      <c r="DIY365" s="1"/>
      <c r="DIZ365" s="1"/>
      <c r="DJA365" s="1"/>
      <c r="DJB365" s="1"/>
      <c r="DJC365" s="1"/>
      <c r="DJD365" s="1"/>
      <c r="DJE365" s="1"/>
      <c r="DJF365" s="1"/>
      <c r="DJG365" s="1"/>
      <c r="DJH365" s="1"/>
      <c r="DJI365" s="1"/>
      <c r="DJJ365" s="1"/>
      <c r="DJK365" s="1"/>
      <c r="DJL365" s="1"/>
      <c r="DJM365" s="1"/>
      <c r="DJN365" s="1"/>
      <c r="DJO365" s="1"/>
      <c r="DJP365" s="1"/>
      <c r="DJQ365" s="1"/>
      <c r="DJR365" s="1"/>
      <c r="DJS365" s="1"/>
      <c r="DJT365" s="1"/>
      <c r="DJU365" s="1"/>
      <c r="DJV365" s="1"/>
      <c r="DJW365" s="1"/>
      <c r="DJX365" s="1"/>
      <c r="DJY365" s="1"/>
      <c r="DJZ365" s="1"/>
      <c r="DKA365" s="1"/>
      <c r="DKB365" s="1"/>
      <c r="DKC365" s="1"/>
      <c r="DKD365" s="1"/>
      <c r="DKE365" s="1"/>
      <c r="DKF365" s="1"/>
      <c r="DKG365" s="1"/>
      <c r="DKH365" s="1"/>
      <c r="DKI365" s="1"/>
      <c r="DKJ365" s="1"/>
      <c r="DKK365" s="1"/>
      <c r="DKL365" s="1"/>
      <c r="DKM365" s="1"/>
      <c r="DKN365" s="1"/>
      <c r="DKO365" s="1"/>
      <c r="DKP365" s="1"/>
      <c r="DKQ365" s="1"/>
      <c r="DKR365" s="1"/>
      <c r="DKS365" s="1"/>
      <c r="DKT365" s="1"/>
      <c r="DKU365" s="1"/>
      <c r="DKV365" s="1"/>
      <c r="DKW365" s="1"/>
      <c r="DKX365" s="1"/>
      <c r="DKY365" s="1"/>
      <c r="DKZ365" s="1"/>
      <c r="DLA365" s="1"/>
      <c r="DLB365" s="1"/>
      <c r="DLC365" s="1"/>
      <c r="DLD365" s="1"/>
      <c r="DLE365" s="1"/>
      <c r="DLF365" s="1"/>
      <c r="DLG365" s="1"/>
      <c r="DLH365" s="1"/>
      <c r="DLI365" s="1"/>
      <c r="DLJ365" s="1"/>
      <c r="DLK365" s="1"/>
      <c r="DLL365" s="1"/>
      <c r="DLM365" s="1"/>
      <c r="DLN365" s="1"/>
      <c r="DLO365" s="1"/>
      <c r="DLP365" s="1"/>
      <c r="DLQ365" s="1"/>
      <c r="DLR365" s="1"/>
      <c r="DLS365" s="1"/>
      <c r="DLT365" s="1"/>
      <c r="DLU365" s="1"/>
      <c r="DLV365" s="1"/>
      <c r="DLW365" s="1"/>
      <c r="DLX365" s="1"/>
      <c r="DLY365" s="1"/>
      <c r="DLZ365" s="1"/>
      <c r="DMA365" s="1"/>
      <c r="DMB365" s="1"/>
      <c r="DMC365" s="1"/>
      <c r="DMD365" s="1"/>
      <c r="DME365" s="1"/>
      <c r="DMF365" s="1"/>
      <c r="DMG365" s="1"/>
      <c r="DMH365" s="1"/>
      <c r="DMI365" s="1"/>
      <c r="DMJ365" s="1"/>
      <c r="DMK365" s="1"/>
      <c r="DML365" s="1"/>
      <c r="DMM365" s="1"/>
      <c r="DMN365" s="1"/>
      <c r="DMO365" s="1"/>
      <c r="DMP365" s="1"/>
      <c r="DMQ365" s="1"/>
      <c r="DMR365" s="1"/>
      <c r="DMS365" s="1"/>
      <c r="DMT365" s="1"/>
      <c r="DMU365" s="1"/>
      <c r="DMV365" s="1"/>
      <c r="DMW365" s="1"/>
      <c r="DMX365" s="1"/>
      <c r="DMY365" s="1"/>
      <c r="DMZ365" s="1"/>
      <c r="DNA365" s="1"/>
      <c r="DNB365" s="1"/>
      <c r="DNC365" s="1"/>
      <c r="DND365" s="1"/>
      <c r="DNE365" s="1"/>
      <c r="DNF365" s="1"/>
      <c r="DNG365" s="1"/>
      <c r="DNH365" s="1"/>
      <c r="DNI365" s="1"/>
      <c r="DNJ365" s="1"/>
      <c r="DNK365" s="1"/>
      <c r="DNL365" s="1"/>
      <c r="DNM365" s="1"/>
      <c r="DNN365" s="1"/>
      <c r="DNO365" s="1"/>
      <c r="DNP365" s="1"/>
      <c r="DNQ365" s="1"/>
      <c r="DNR365" s="1"/>
      <c r="DNS365" s="1"/>
      <c r="DNT365" s="1"/>
      <c r="DNU365" s="1"/>
      <c r="DNV365" s="1"/>
      <c r="DNW365" s="1"/>
      <c r="DNX365" s="1"/>
      <c r="DNY365" s="1"/>
      <c r="DNZ365" s="1"/>
      <c r="DOA365" s="1"/>
      <c r="DOB365" s="1"/>
      <c r="DOC365" s="1"/>
      <c r="DOD365" s="1"/>
      <c r="DOE365" s="1"/>
      <c r="DOF365" s="1"/>
      <c r="DOG365" s="1"/>
      <c r="DOH365" s="1"/>
      <c r="DOI365" s="1"/>
      <c r="DOJ365" s="1"/>
      <c r="DOK365" s="1"/>
      <c r="DOL365" s="1"/>
      <c r="DOM365" s="1"/>
      <c r="DON365" s="1"/>
      <c r="DOO365" s="1"/>
      <c r="DOP365" s="1"/>
      <c r="DOQ365" s="1"/>
      <c r="DOR365" s="1"/>
      <c r="DOS365" s="1"/>
      <c r="DOT365" s="1"/>
      <c r="DOU365" s="1"/>
      <c r="DOV365" s="1"/>
      <c r="DOW365" s="1"/>
      <c r="DOX365" s="1"/>
      <c r="DOY365" s="1"/>
      <c r="DOZ365" s="1"/>
      <c r="DPA365" s="1"/>
      <c r="DPB365" s="1"/>
      <c r="DPC365" s="1"/>
      <c r="DPD365" s="1"/>
      <c r="DPE365" s="1"/>
      <c r="DPF365" s="1"/>
      <c r="DPG365" s="1"/>
      <c r="DPH365" s="1"/>
      <c r="DPI365" s="1"/>
      <c r="DPJ365" s="1"/>
      <c r="DPK365" s="1"/>
      <c r="DPL365" s="1"/>
      <c r="DPM365" s="1"/>
      <c r="DPN365" s="1"/>
      <c r="DPO365" s="1"/>
      <c r="DPP365" s="1"/>
      <c r="DPQ365" s="1"/>
      <c r="DPR365" s="1"/>
      <c r="DPS365" s="1"/>
      <c r="DPT365" s="1"/>
      <c r="DPU365" s="1"/>
      <c r="DPV365" s="1"/>
      <c r="DPW365" s="1"/>
      <c r="DPX365" s="1"/>
      <c r="DPY365" s="1"/>
      <c r="DPZ365" s="1"/>
      <c r="DQA365" s="1"/>
      <c r="DQB365" s="1"/>
      <c r="DQC365" s="1"/>
      <c r="DQD365" s="1"/>
      <c r="DQE365" s="1"/>
      <c r="DQF365" s="1"/>
      <c r="DQG365" s="1"/>
      <c r="DQH365" s="1"/>
      <c r="DQI365" s="1"/>
      <c r="DQJ365" s="1"/>
      <c r="DQK365" s="1"/>
      <c r="DQL365" s="1"/>
      <c r="DQM365" s="1"/>
      <c r="DQN365" s="1"/>
      <c r="DQO365" s="1"/>
      <c r="DQP365" s="1"/>
      <c r="DQQ365" s="1"/>
      <c r="DQR365" s="1"/>
      <c r="DQS365" s="1"/>
      <c r="DQT365" s="1"/>
      <c r="DQU365" s="1"/>
      <c r="DQV365" s="1"/>
      <c r="DQW365" s="1"/>
      <c r="DQX365" s="1"/>
      <c r="DQY365" s="1"/>
      <c r="DQZ365" s="1"/>
      <c r="DRA365" s="1"/>
      <c r="DRB365" s="1"/>
      <c r="DRC365" s="1"/>
      <c r="DRD365" s="1"/>
      <c r="DRE365" s="1"/>
      <c r="DRF365" s="1"/>
      <c r="DRG365" s="1"/>
      <c r="DRH365" s="1"/>
      <c r="DRI365" s="1"/>
      <c r="DRJ365" s="1"/>
      <c r="DRK365" s="1"/>
      <c r="DRL365" s="1"/>
      <c r="DRM365" s="1"/>
      <c r="DRN365" s="1"/>
      <c r="DRO365" s="1"/>
      <c r="DRP365" s="1"/>
      <c r="DRQ365" s="1"/>
      <c r="DRR365" s="1"/>
      <c r="DRS365" s="1"/>
      <c r="DRT365" s="1"/>
      <c r="DRU365" s="1"/>
      <c r="DRV365" s="1"/>
      <c r="DRW365" s="1"/>
      <c r="DRX365" s="1"/>
      <c r="DRY365" s="1"/>
      <c r="DRZ365" s="1"/>
      <c r="DSA365" s="1"/>
      <c r="DSB365" s="1"/>
      <c r="DSC365" s="1"/>
      <c r="DSD365" s="1"/>
      <c r="DSE365" s="1"/>
      <c r="DSF365" s="1"/>
      <c r="DSG365" s="1"/>
      <c r="DSH365" s="1"/>
      <c r="DSI365" s="1"/>
      <c r="DSJ365" s="1"/>
      <c r="DSK365" s="1"/>
      <c r="DSL365" s="1"/>
      <c r="DSM365" s="1"/>
      <c r="DSN365" s="1"/>
      <c r="DSO365" s="1"/>
      <c r="DSP365" s="1"/>
      <c r="DSQ365" s="1"/>
      <c r="DSR365" s="1"/>
      <c r="DSS365" s="1"/>
      <c r="DST365" s="1"/>
      <c r="DSU365" s="1"/>
      <c r="DSV365" s="1"/>
      <c r="DSW365" s="1"/>
      <c r="DSX365" s="1"/>
      <c r="DSY365" s="1"/>
      <c r="DSZ365" s="1"/>
      <c r="DTA365" s="1"/>
      <c r="DTB365" s="1"/>
      <c r="DTC365" s="1"/>
      <c r="DTD365" s="1"/>
      <c r="DTE365" s="1"/>
      <c r="DTF365" s="1"/>
      <c r="DTG365" s="1"/>
      <c r="DTH365" s="1"/>
      <c r="DTI365" s="1"/>
      <c r="DTJ365" s="1"/>
      <c r="DTK365" s="1"/>
      <c r="DTL365" s="1"/>
      <c r="DTM365" s="1"/>
      <c r="DTN365" s="1"/>
      <c r="DTO365" s="1"/>
      <c r="DTP365" s="1"/>
      <c r="DTQ365" s="1"/>
      <c r="DTR365" s="1"/>
      <c r="DTS365" s="1"/>
      <c r="DTT365" s="1"/>
      <c r="DTU365" s="1"/>
      <c r="DTV365" s="1"/>
      <c r="DTW365" s="1"/>
      <c r="DTX365" s="1"/>
      <c r="DTY365" s="1"/>
      <c r="DTZ365" s="1"/>
      <c r="DUA365" s="1"/>
      <c r="DUB365" s="1"/>
      <c r="DUC365" s="1"/>
      <c r="DUD365" s="1"/>
      <c r="DUE365" s="1"/>
      <c r="DUF365" s="1"/>
      <c r="DUG365" s="1"/>
      <c r="DUH365" s="1"/>
      <c r="DUI365" s="1"/>
      <c r="DUJ365" s="1"/>
      <c r="DUK365" s="1"/>
      <c r="DUL365" s="1"/>
      <c r="DUM365" s="1"/>
      <c r="DUN365" s="1"/>
      <c r="DUO365" s="1"/>
      <c r="DUP365" s="1"/>
      <c r="DUQ365" s="1"/>
      <c r="DUR365" s="1"/>
      <c r="DUS365" s="1"/>
      <c r="DUT365" s="1"/>
      <c r="DUU365" s="1"/>
      <c r="DUV365" s="1"/>
      <c r="DUW365" s="1"/>
      <c r="DUX365" s="1"/>
      <c r="DUY365" s="1"/>
      <c r="DUZ365" s="1"/>
      <c r="DVA365" s="1"/>
      <c r="DVB365" s="1"/>
      <c r="DVC365" s="1"/>
      <c r="DVD365" s="1"/>
      <c r="DVE365" s="1"/>
      <c r="DVF365" s="1"/>
      <c r="DVG365" s="1"/>
      <c r="DVH365" s="1"/>
      <c r="DVI365" s="1"/>
      <c r="DVJ365" s="1"/>
      <c r="DVK365" s="1"/>
      <c r="DVL365" s="1"/>
      <c r="DVM365" s="1"/>
      <c r="DVN365" s="1"/>
      <c r="DVO365" s="1"/>
      <c r="DVP365" s="1"/>
      <c r="DVQ365" s="1"/>
      <c r="DVR365" s="1"/>
      <c r="DVS365" s="1"/>
      <c r="DVT365" s="1"/>
      <c r="DVU365" s="1"/>
      <c r="DVV365" s="1"/>
      <c r="DVW365" s="1"/>
      <c r="DVX365" s="1"/>
      <c r="DVY365" s="1"/>
      <c r="DVZ365" s="1"/>
      <c r="DWA365" s="1"/>
      <c r="DWB365" s="1"/>
      <c r="DWC365" s="1"/>
      <c r="DWD365" s="1"/>
      <c r="DWE365" s="1"/>
      <c r="DWF365" s="1"/>
      <c r="DWG365" s="1"/>
      <c r="DWH365" s="1"/>
      <c r="DWI365" s="1"/>
      <c r="DWJ365" s="1"/>
      <c r="DWK365" s="1"/>
      <c r="DWL365" s="1"/>
      <c r="DWM365" s="1"/>
      <c r="DWN365" s="1"/>
      <c r="DWO365" s="1"/>
      <c r="DWP365" s="1"/>
      <c r="DWQ365" s="1"/>
      <c r="DWR365" s="1"/>
      <c r="DWS365" s="1"/>
      <c r="DWT365" s="1"/>
      <c r="DWU365" s="1"/>
      <c r="DWV365" s="1"/>
      <c r="DWW365" s="1"/>
      <c r="DWX365" s="1"/>
      <c r="DWY365" s="1"/>
      <c r="DWZ365" s="1"/>
      <c r="DXA365" s="1"/>
      <c r="DXB365" s="1"/>
      <c r="DXC365" s="1"/>
      <c r="DXD365" s="1"/>
      <c r="DXE365" s="1"/>
      <c r="DXF365" s="1"/>
      <c r="DXG365" s="1"/>
      <c r="DXH365" s="1"/>
      <c r="DXI365" s="1"/>
      <c r="DXJ365" s="1"/>
      <c r="DXK365" s="1"/>
      <c r="DXL365" s="1"/>
      <c r="DXM365" s="1"/>
      <c r="DXN365" s="1"/>
      <c r="DXO365" s="1"/>
      <c r="DXP365" s="1"/>
      <c r="DXQ365" s="1"/>
      <c r="DXR365" s="1"/>
      <c r="DXS365" s="1"/>
      <c r="DXT365" s="1"/>
      <c r="DXU365" s="1"/>
      <c r="DXV365" s="1"/>
      <c r="DXW365" s="1"/>
      <c r="DXX365" s="1"/>
      <c r="DXY365" s="1"/>
      <c r="DXZ365" s="1"/>
      <c r="DYA365" s="1"/>
      <c r="DYB365" s="1"/>
      <c r="DYC365" s="1"/>
      <c r="DYD365" s="1"/>
      <c r="DYE365" s="1"/>
      <c r="DYF365" s="1"/>
      <c r="DYG365" s="1"/>
      <c r="DYH365" s="1"/>
      <c r="DYI365" s="1"/>
      <c r="DYJ365" s="1"/>
      <c r="DYK365" s="1"/>
      <c r="DYL365" s="1"/>
      <c r="DYM365" s="1"/>
      <c r="DYN365" s="1"/>
      <c r="DYO365" s="1"/>
      <c r="DYP365" s="1"/>
      <c r="DYQ365" s="1"/>
      <c r="DYR365" s="1"/>
      <c r="DYS365" s="1"/>
      <c r="DYT365" s="1"/>
      <c r="DYU365" s="1"/>
      <c r="DYV365" s="1"/>
      <c r="DYW365" s="1"/>
      <c r="DYX365" s="1"/>
      <c r="DYY365" s="1"/>
      <c r="DYZ365" s="1"/>
      <c r="DZA365" s="1"/>
      <c r="DZB365" s="1"/>
      <c r="DZC365" s="1"/>
      <c r="DZD365" s="1"/>
      <c r="DZE365" s="1"/>
      <c r="DZF365" s="1"/>
      <c r="DZG365" s="1"/>
      <c r="DZH365" s="1"/>
      <c r="DZI365" s="1"/>
      <c r="DZJ365" s="1"/>
      <c r="DZK365" s="1"/>
      <c r="DZL365" s="1"/>
      <c r="DZM365" s="1"/>
      <c r="DZN365" s="1"/>
      <c r="DZO365" s="1"/>
      <c r="DZP365" s="1"/>
      <c r="DZQ365" s="1"/>
      <c r="DZR365" s="1"/>
      <c r="DZS365" s="1"/>
      <c r="DZT365" s="1"/>
      <c r="DZU365" s="1"/>
      <c r="DZV365" s="1"/>
      <c r="DZW365" s="1"/>
      <c r="DZX365" s="1"/>
      <c r="DZY365" s="1"/>
      <c r="DZZ365" s="1"/>
      <c r="EAA365" s="1"/>
      <c r="EAB365" s="1"/>
      <c r="EAC365" s="1"/>
      <c r="EAD365" s="1"/>
      <c r="EAE365" s="1"/>
      <c r="EAF365" s="1"/>
      <c r="EAG365" s="1"/>
      <c r="EAH365" s="1"/>
      <c r="EAI365" s="1"/>
      <c r="EAJ365" s="1"/>
      <c r="EAK365" s="1"/>
      <c r="EAL365" s="1"/>
      <c r="EAM365" s="1"/>
      <c r="EAN365" s="1"/>
      <c r="EAO365" s="1"/>
      <c r="EAP365" s="1"/>
      <c r="EAQ365" s="1"/>
      <c r="EAR365" s="1"/>
      <c r="EAS365" s="1"/>
      <c r="EAT365" s="1"/>
      <c r="EAU365" s="1"/>
      <c r="EAV365" s="1"/>
      <c r="EAW365" s="1"/>
      <c r="EAX365" s="1"/>
      <c r="EAY365" s="1"/>
      <c r="EAZ365" s="1"/>
      <c r="EBA365" s="1"/>
      <c r="EBB365" s="1"/>
      <c r="EBC365" s="1"/>
      <c r="EBD365" s="1"/>
      <c r="EBE365" s="1"/>
      <c r="EBF365" s="1"/>
      <c r="EBG365" s="1"/>
      <c r="EBH365" s="1"/>
      <c r="EBI365" s="1"/>
      <c r="EBJ365" s="1"/>
      <c r="EBK365" s="1"/>
      <c r="EBL365" s="1"/>
      <c r="EBM365" s="1"/>
      <c r="EBN365" s="1"/>
      <c r="EBO365" s="1"/>
      <c r="EBP365" s="1"/>
      <c r="EBQ365" s="1"/>
      <c r="EBR365" s="1"/>
      <c r="EBS365" s="1"/>
      <c r="EBT365" s="1"/>
      <c r="EBU365" s="1"/>
      <c r="EBV365" s="1"/>
      <c r="EBW365" s="1"/>
      <c r="EBX365" s="1"/>
      <c r="EBY365" s="1"/>
      <c r="EBZ365" s="1"/>
      <c r="ECA365" s="1"/>
      <c r="ECB365" s="1"/>
      <c r="ECC365" s="1"/>
      <c r="ECD365" s="1"/>
      <c r="ECE365" s="1"/>
      <c r="ECF365" s="1"/>
      <c r="ECG365" s="1"/>
      <c r="ECH365" s="1"/>
      <c r="ECI365" s="1"/>
      <c r="ECJ365" s="1"/>
      <c r="ECK365" s="1"/>
      <c r="ECL365" s="1"/>
      <c r="ECM365" s="1"/>
      <c r="ECN365" s="1"/>
      <c r="ECO365" s="1"/>
      <c r="ECP365" s="1"/>
      <c r="ECQ365" s="1"/>
      <c r="ECR365" s="1"/>
      <c r="ECS365" s="1"/>
      <c r="ECT365" s="1"/>
      <c r="ECU365" s="1"/>
      <c r="ECV365" s="1"/>
      <c r="ECW365" s="1"/>
      <c r="ECX365" s="1"/>
      <c r="ECY365" s="1"/>
      <c r="ECZ365" s="1"/>
      <c r="EDA365" s="1"/>
      <c r="EDB365" s="1"/>
      <c r="EDC365" s="1"/>
      <c r="EDD365" s="1"/>
      <c r="EDE365" s="1"/>
      <c r="EDF365" s="1"/>
      <c r="EDG365" s="1"/>
      <c r="EDH365" s="1"/>
      <c r="EDI365" s="1"/>
      <c r="EDJ365" s="1"/>
      <c r="EDK365" s="1"/>
      <c r="EDL365" s="1"/>
      <c r="EDM365" s="1"/>
      <c r="EDN365" s="1"/>
      <c r="EDO365" s="1"/>
      <c r="EDP365" s="1"/>
      <c r="EDQ365" s="1"/>
      <c r="EDR365" s="1"/>
      <c r="EDS365" s="1"/>
      <c r="EDT365" s="1"/>
      <c r="EDU365" s="1"/>
      <c r="EDV365" s="1"/>
      <c r="EDW365" s="1"/>
      <c r="EDX365" s="1"/>
      <c r="EDY365" s="1"/>
      <c r="EDZ365" s="1"/>
      <c r="EEA365" s="1"/>
      <c r="EEB365" s="1"/>
      <c r="EEC365" s="1"/>
      <c r="EED365" s="1"/>
      <c r="EEE365" s="1"/>
      <c r="EEF365" s="1"/>
      <c r="EEG365" s="1"/>
      <c r="EEH365" s="1"/>
      <c r="EEI365" s="1"/>
      <c r="EEJ365" s="1"/>
      <c r="EEK365" s="1"/>
      <c r="EEL365" s="1"/>
      <c r="EEM365" s="1"/>
      <c r="EEN365" s="1"/>
      <c r="EEO365" s="1"/>
      <c r="EEP365" s="1"/>
      <c r="EEQ365" s="1"/>
      <c r="EER365" s="1"/>
      <c r="EES365" s="1"/>
      <c r="EET365" s="1"/>
      <c r="EEU365" s="1"/>
      <c r="EEV365" s="1"/>
      <c r="EEW365" s="1"/>
      <c r="EEX365" s="1"/>
      <c r="EEY365" s="1"/>
      <c r="EEZ365" s="1"/>
      <c r="EFA365" s="1"/>
      <c r="EFB365" s="1"/>
      <c r="EFC365" s="1"/>
      <c r="EFD365" s="1"/>
      <c r="EFE365" s="1"/>
      <c r="EFF365" s="1"/>
      <c r="EFG365" s="1"/>
      <c r="EFH365" s="1"/>
      <c r="EFI365" s="1"/>
      <c r="EFJ365" s="1"/>
      <c r="EFK365" s="1"/>
      <c r="EFL365" s="1"/>
      <c r="EFM365" s="1"/>
      <c r="EFN365" s="1"/>
      <c r="EFO365" s="1"/>
      <c r="EFP365" s="1"/>
      <c r="EFQ365" s="1"/>
      <c r="EFR365" s="1"/>
      <c r="EFS365" s="1"/>
      <c r="EFT365" s="1"/>
      <c r="EFU365" s="1"/>
      <c r="EFV365" s="1"/>
      <c r="EFW365" s="1"/>
      <c r="EFX365" s="1"/>
      <c r="EFY365" s="1"/>
      <c r="EFZ365" s="1"/>
      <c r="EGA365" s="1"/>
      <c r="EGB365" s="1"/>
      <c r="EGC365" s="1"/>
      <c r="EGD365" s="1"/>
      <c r="EGE365" s="1"/>
      <c r="EGF365" s="1"/>
      <c r="EGG365" s="1"/>
      <c r="EGH365" s="1"/>
      <c r="EGI365" s="1"/>
      <c r="EGJ365" s="1"/>
      <c r="EGK365" s="1"/>
      <c r="EGL365" s="1"/>
      <c r="EGM365" s="1"/>
      <c r="EGN365" s="1"/>
      <c r="EGO365" s="1"/>
      <c r="EGP365" s="1"/>
      <c r="EGQ365" s="1"/>
      <c r="EGR365" s="1"/>
      <c r="EGS365" s="1"/>
      <c r="EGT365" s="1"/>
      <c r="EGU365" s="1"/>
      <c r="EGV365" s="1"/>
      <c r="EGW365" s="1"/>
      <c r="EGX365" s="1"/>
      <c r="EGY365" s="1"/>
      <c r="EGZ365" s="1"/>
      <c r="EHA365" s="1"/>
      <c r="EHB365" s="1"/>
      <c r="EHC365" s="1"/>
      <c r="EHD365" s="1"/>
      <c r="EHE365" s="1"/>
      <c r="EHF365" s="1"/>
      <c r="EHG365" s="1"/>
      <c r="EHH365" s="1"/>
      <c r="EHI365" s="1"/>
      <c r="EHJ365" s="1"/>
      <c r="EHK365" s="1"/>
      <c r="EHL365" s="1"/>
      <c r="EHM365" s="1"/>
      <c r="EHN365" s="1"/>
      <c r="EHO365" s="1"/>
      <c r="EHP365" s="1"/>
      <c r="EHQ365" s="1"/>
      <c r="EHR365" s="1"/>
      <c r="EHS365" s="1"/>
      <c r="EHT365" s="1"/>
      <c r="EHU365" s="1"/>
      <c r="EHV365" s="1"/>
      <c r="EHW365" s="1"/>
      <c r="EHX365" s="1"/>
      <c r="EHY365" s="1"/>
      <c r="EHZ365" s="1"/>
      <c r="EIA365" s="1"/>
      <c r="EIB365" s="1"/>
      <c r="EIC365" s="1"/>
      <c r="EID365" s="1"/>
      <c r="EIE365" s="1"/>
      <c r="EIF365" s="1"/>
      <c r="EIG365" s="1"/>
      <c r="EIH365" s="1"/>
      <c r="EII365" s="1"/>
      <c r="EIJ365" s="1"/>
      <c r="EIK365" s="1"/>
      <c r="EIL365" s="1"/>
      <c r="EIM365" s="1"/>
      <c r="EIN365" s="1"/>
      <c r="EIO365" s="1"/>
      <c r="EIP365" s="1"/>
      <c r="EIQ365" s="1"/>
      <c r="EIR365" s="1"/>
      <c r="EIS365" s="1"/>
      <c r="EIT365" s="1"/>
      <c r="EIU365" s="1"/>
      <c r="EIV365" s="1"/>
      <c r="EIW365" s="1"/>
      <c r="EIX365" s="1"/>
      <c r="EIY365" s="1"/>
      <c r="EIZ365" s="1"/>
      <c r="EJA365" s="1"/>
      <c r="EJB365" s="1"/>
      <c r="EJC365" s="1"/>
      <c r="EJD365" s="1"/>
      <c r="EJE365" s="1"/>
      <c r="EJF365" s="1"/>
      <c r="EJG365" s="1"/>
      <c r="EJH365" s="1"/>
      <c r="EJI365" s="1"/>
      <c r="EJJ365" s="1"/>
      <c r="EJK365" s="1"/>
      <c r="EJL365" s="1"/>
      <c r="EJM365" s="1"/>
      <c r="EJN365" s="1"/>
      <c r="EJO365" s="1"/>
      <c r="EJP365" s="1"/>
      <c r="EJQ365" s="1"/>
      <c r="EJR365" s="1"/>
      <c r="EJS365" s="1"/>
      <c r="EJT365" s="1"/>
      <c r="EJU365" s="1"/>
      <c r="EJV365" s="1"/>
      <c r="EJW365" s="1"/>
      <c r="EJX365" s="1"/>
      <c r="EJY365" s="1"/>
      <c r="EJZ365" s="1"/>
      <c r="EKA365" s="1"/>
      <c r="EKB365" s="1"/>
      <c r="EKC365" s="1"/>
      <c r="EKD365" s="1"/>
      <c r="EKE365" s="1"/>
      <c r="EKF365" s="1"/>
      <c r="EKG365" s="1"/>
      <c r="EKH365" s="1"/>
      <c r="EKI365" s="1"/>
      <c r="EKJ365" s="1"/>
      <c r="EKK365" s="1"/>
      <c r="EKL365" s="1"/>
      <c r="EKM365" s="1"/>
      <c r="EKN365" s="1"/>
      <c r="EKO365" s="1"/>
      <c r="EKP365" s="1"/>
      <c r="EKQ365" s="1"/>
      <c r="EKR365" s="1"/>
      <c r="EKS365" s="1"/>
      <c r="EKT365" s="1"/>
      <c r="EKU365" s="1"/>
      <c r="EKV365" s="1"/>
      <c r="EKW365" s="1"/>
      <c r="EKX365" s="1"/>
      <c r="EKY365" s="1"/>
      <c r="EKZ365" s="1"/>
      <c r="ELA365" s="1"/>
      <c r="ELB365" s="1"/>
      <c r="ELC365" s="1"/>
      <c r="ELD365" s="1"/>
      <c r="ELE365" s="1"/>
      <c r="ELF365" s="1"/>
      <c r="ELG365" s="1"/>
      <c r="ELH365" s="1"/>
      <c r="ELI365" s="1"/>
      <c r="ELJ365" s="1"/>
      <c r="ELK365" s="1"/>
      <c r="ELL365" s="1"/>
      <c r="ELM365" s="1"/>
      <c r="ELN365" s="1"/>
      <c r="ELO365" s="1"/>
      <c r="ELP365" s="1"/>
      <c r="ELQ365" s="1"/>
      <c r="ELR365" s="1"/>
      <c r="ELS365" s="1"/>
      <c r="ELT365" s="1"/>
      <c r="ELU365" s="1"/>
      <c r="ELV365" s="1"/>
      <c r="ELW365" s="1"/>
      <c r="ELX365" s="1"/>
      <c r="ELY365" s="1"/>
      <c r="ELZ365" s="1"/>
      <c r="EMA365" s="1"/>
      <c r="EMB365" s="1"/>
      <c r="EMC365" s="1"/>
      <c r="EMD365" s="1"/>
      <c r="EME365" s="1"/>
      <c r="EMF365" s="1"/>
      <c r="EMG365" s="1"/>
      <c r="EMH365" s="1"/>
      <c r="EMI365" s="1"/>
      <c r="EMJ365" s="1"/>
      <c r="EMK365" s="1"/>
      <c r="EML365" s="1"/>
      <c r="EMM365" s="1"/>
      <c r="EMN365" s="1"/>
      <c r="EMO365" s="1"/>
      <c r="EMP365" s="1"/>
      <c r="EMQ365" s="1"/>
      <c r="EMR365" s="1"/>
      <c r="EMS365" s="1"/>
      <c r="EMT365" s="1"/>
      <c r="EMU365" s="1"/>
      <c r="EMV365" s="1"/>
      <c r="EMW365" s="1"/>
      <c r="EMX365" s="1"/>
      <c r="EMY365" s="1"/>
      <c r="EMZ365" s="1"/>
      <c r="ENA365" s="1"/>
      <c r="ENB365" s="1"/>
      <c r="ENC365" s="1"/>
      <c r="END365" s="1"/>
      <c r="ENE365" s="1"/>
      <c r="ENF365" s="1"/>
      <c r="ENG365" s="1"/>
      <c r="ENH365" s="1"/>
      <c r="ENI365" s="1"/>
      <c r="ENJ365" s="1"/>
      <c r="ENK365" s="1"/>
      <c r="ENL365" s="1"/>
      <c r="ENM365" s="1"/>
      <c r="ENN365" s="1"/>
      <c r="ENO365" s="1"/>
      <c r="ENP365" s="1"/>
      <c r="ENQ365" s="1"/>
      <c r="ENR365" s="1"/>
      <c r="ENS365" s="1"/>
      <c r="ENT365" s="1"/>
      <c r="ENU365" s="1"/>
      <c r="ENV365" s="1"/>
      <c r="ENW365" s="1"/>
      <c r="ENX365" s="1"/>
      <c r="ENY365" s="1"/>
      <c r="ENZ365" s="1"/>
      <c r="EOA365" s="1"/>
      <c r="EOB365" s="1"/>
      <c r="EOC365" s="1"/>
      <c r="EOD365" s="1"/>
      <c r="EOE365" s="1"/>
      <c r="EOF365" s="1"/>
      <c r="EOG365" s="1"/>
      <c r="EOH365" s="1"/>
      <c r="EOI365" s="1"/>
      <c r="EOJ365" s="1"/>
      <c r="EOK365" s="1"/>
      <c r="EOL365" s="1"/>
      <c r="EOM365" s="1"/>
      <c r="EON365" s="1"/>
      <c r="EOO365" s="1"/>
      <c r="EOP365" s="1"/>
      <c r="EOQ365" s="1"/>
      <c r="EOR365" s="1"/>
      <c r="EOS365" s="1"/>
      <c r="EOT365" s="1"/>
      <c r="EOU365" s="1"/>
      <c r="EOV365" s="1"/>
      <c r="EOW365" s="1"/>
      <c r="EOX365" s="1"/>
      <c r="EOY365" s="1"/>
      <c r="EOZ365" s="1"/>
      <c r="EPA365" s="1"/>
      <c r="EPB365" s="1"/>
      <c r="EPC365" s="1"/>
      <c r="EPD365" s="1"/>
      <c r="EPE365" s="1"/>
      <c r="EPF365" s="1"/>
      <c r="EPG365" s="1"/>
      <c r="EPH365" s="1"/>
      <c r="EPI365" s="1"/>
      <c r="EPJ365" s="1"/>
      <c r="EPK365" s="1"/>
      <c r="EPL365" s="1"/>
      <c r="EPM365" s="1"/>
      <c r="EPN365" s="1"/>
      <c r="EPO365" s="1"/>
      <c r="EPP365" s="1"/>
      <c r="EPQ365" s="1"/>
      <c r="EPR365" s="1"/>
      <c r="EPS365" s="1"/>
      <c r="EPT365" s="1"/>
      <c r="EPU365" s="1"/>
      <c r="EPV365" s="1"/>
      <c r="EPW365" s="1"/>
      <c r="EPX365" s="1"/>
      <c r="EPY365" s="1"/>
      <c r="EPZ365" s="1"/>
      <c r="EQA365" s="1"/>
      <c r="EQB365" s="1"/>
      <c r="EQC365" s="1"/>
      <c r="EQD365" s="1"/>
      <c r="EQE365" s="1"/>
      <c r="EQF365" s="1"/>
      <c r="EQG365" s="1"/>
      <c r="EQH365" s="1"/>
      <c r="EQI365" s="1"/>
      <c r="EQJ365" s="1"/>
      <c r="EQK365" s="1"/>
      <c r="EQL365" s="1"/>
      <c r="EQM365" s="1"/>
      <c r="EQN365" s="1"/>
      <c r="EQO365" s="1"/>
      <c r="EQP365" s="1"/>
      <c r="EQQ365" s="1"/>
      <c r="EQR365" s="1"/>
      <c r="EQS365" s="1"/>
      <c r="EQT365" s="1"/>
      <c r="EQU365" s="1"/>
      <c r="EQV365" s="1"/>
      <c r="EQW365" s="1"/>
      <c r="EQX365" s="1"/>
      <c r="EQY365" s="1"/>
      <c r="EQZ365" s="1"/>
      <c r="ERA365" s="1"/>
      <c r="ERB365" s="1"/>
      <c r="ERC365" s="1"/>
      <c r="ERD365" s="1"/>
      <c r="ERE365" s="1"/>
      <c r="ERF365" s="1"/>
      <c r="ERG365" s="1"/>
      <c r="ERH365" s="1"/>
      <c r="ERI365" s="1"/>
      <c r="ERJ365" s="1"/>
      <c r="ERK365" s="1"/>
      <c r="ERL365" s="1"/>
      <c r="ERM365" s="1"/>
      <c r="ERN365" s="1"/>
      <c r="ERO365" s="1"/>
      <c r="ERP365" s="1"/>
      <c r="ERQ365" s="1"/>
      <c r="ERR365" s="1"/>
      <c r="ERS365" s="1"/>
      <c r="ERT365" s="1"/>
      <c r="ERU365" s="1"/>
      <c r="ERV365" s="1"/>
      <c r="ERW365" s="1"/>
      <c r="ERX365" s="1"/>
      <c r="ERY365" s="1"/>
      <c r="ERZ365" s="1"/>
      <c r="ESA365" s="1"/>
      <c r="ESB365" s="1"/>
      <c r="ESC365" s="1"/>
      <c r="ESD365" s="1"/>
      <c r="ESE365" s="1"/>
      <c r="ESF365" s="1"/>
      <c r="ESG365" s="1"/>
      <c r="ESH365" s="1"/>
      <c r="ESI365" s="1"/>
      <c r="ESJ365" s="1"/>
      <c r="ESK365" s="1"/>
      <c r="ESL365" s="1"/>
      <c r="ESM365" s="1"/>
      <c r="ESN365" s="1"/>
      <c r="ESO365" s="1"/>
      <c r="ESP365" s="1"/>
      <c r="ESQ365" s="1"/>
      <c r="ESR365" s="1"/>
      <c r="ESS365" s="1"/>
      <c r="EST365" s="1"/>
      <c r="ESU365" s="1"/>
      <c r="ESV365" s="1"/>
      <c r="ESW365" s="1"/>
      <c r="ESX365" s="1"/>
      <c r="ESY365" s="1"/>
      <c r="ESZ365" s="1"/>
      <c r="ETA365" s="1"/>
      <c r="ETB365" s="1"/>
      <c r="ETC365" s="1"/>
      <c r="ETD365" s="1"/>
      <c r="ETE365" s="1"/>
      <c r="ETF365" s="1"/>
      <c r="ETG365" s="1"/>
      <c r="ETH365" s="1"/>
      <c r="ETI365" s="1"/>
      <c r="ETJ365" s="1"/>
      <c r="ETK365" s="1"/>
      <c r="ETL365" s="1"/>
      <c r="ETM365" s="1"/>
      <c r="ETN365" s="1"/>
      <c r="ETO365" s="1"/>
      <c r="ETP365" s="1"/>
      <c r="ETQ365" s="1"/>
      <c r="ETR365" s="1"/>
      <c r="ETS365" s="1"/>
      <c r="ETT365" s="1"/>
      <c r="ETU365" s="1"/>
      <c r="ETV365" s="1"/>
      <c r="ETW365" s="1"/>
      <c r="ETX365" s="1"/>
      <c r="ETY365" s="1"/>
      <c r="ETZ365" s="1"/>
      <c r="EUA365" s="1"/>
      <c r="EUB365" s="1"/>
      <c r="EUC365" s="1"/>
      <c r="EUD365" s="1"/>
      <c r="EUE365" s="1"/>
      <c r="EUF365" s="1"/>
      <c r="EUG365" s="1"/>
      <c r="EUH365" s="1"/>
      <c r="EUI365" s="1"/>
      <c r="EUJ365" s="1"/>
      <c r="EUK365" s="1"/>
      <c r="EUL365" s="1"/>
      <c r="EUM365" s="1"/>
      <c r="EUN365" s="1"/>
      <c r="EUO365" s="1"/>
      <c r="EUP365" s="1"/>
      <c r="EUQ365" s="1"/>
      <c r="EUR365" s="1"/>
      <c r="EUS365" s="1"/>
      <c r="EUT365" s="1"/>
      <c r="EUU365" s="1"/>
      <c r="EUV365" s="1"/>
      <c r="EUW365" s="1"/>
      <c r="EUX365" s="1"/>
      <c r="EUY365" s="1"/>
      <c r="EUZ365" s="1"/>
      <c r="EVA365" s="1"/>
      <c r="EVB365" s="1"/>
      <c r="EVC365" s="1"/>
      <c r="EVD365" s="1"/>
      <c r="EVE365" s="1"/>
      <c r="EVF365" s="1"/>
      <c r="EVG365" s="1"/>
      <c r="EVH365" s="1"/>
      <c r="EVI365" s="1"/>
      <c r="EVJ365" s="1"/>
      <c r="EVK365" s="1"/>
      <c r="EVL365" s="1"/>
      <c r="EVM365" s="1"/>
      <c r="EVN365" s="1"/>
      <c r="EVO365" s="1"/>
      <c r="EVP365" s="1"/>
      <c r="EVQ365" s="1"/>
      <c r="EVR365" s="1"/>
      <c r="EVS365" s="1"/>
      <c r="EVT365" s="1"/>
      <c r="EVU365" s="1"/>
      <c r="EVV365" s="1"/>
      <c r="EVW365" s="1"/>
      <c r="EVX365" s="1"/>
      <c r="EVY365" s="1"/>
      <c r="EVZ365" s="1"/>
      <c r="EWA365" s="1"/>
      <c r="EWB365" s="1"/>
      <c r="EWC365" s="1"/>
      <c r="EWD365" s="1"/>
      <c r="EWE365" s="1"/>
      <c r="EWF365" s="1"/>
      <c r="EWG365" s="1"/>
      <c r="EWH365" s="1"/>
      <c r="EWI365" s="1"/>
      <c r="EWJ365" s="1"/>
      <c r="EWK365" s="1"/>
      <c r="EWL365" s="1"/>
      <c r="EWM365" s="1"/>
      <c r="EWN365" s="1"/>
      <c r="EWO365" s="1"/>
      <c r="EWP365" s="1"/>
      <c r="EWQ365" s="1"/>
      <c r="EWR365" s="1"/>
      <c r="EWS365" s="1"/>
      <c r="EWT365" s="1"/>
      <c r="EWU365" s="1"/>
      <c r="EWV365" s="1"/>
      <c r="EWW365" s="1"/>
      <c r="EWX365" s="1"/>
      <c r="EWY365" s="1"/>
      <c r="EWZ365" s="1"/>
      <c r="EXA365" s="1"/>
      <c r="EXB365" s="1"/>
      <c r="EXC365" s="1"/>
      <c r="EXD365" s="1"/>
      <c r="EXE365" s="1"/>
      <c r="EXF365" s="1"/>
      <c r="EXG365" s="1"/>
      <c r="EXH365" s="1"/>
      <c r="EXI365" s="1"/>
      <c r="EXJ365" s="1"/>
      <c r="EXK365" s="1"/>
      <c r="EXL365" s="1"/>
      <c r="EXM365" s="1"/>
      <c r="EXN365" s="1"/>
      <c r="EXO365" s="1"/>
      <c r="EXP365" s="1"/>
      <c r="EXQ365" s="1"/>
      <c r="EXR365" s="1"/>
      <c r="EXS365" s="1"/>
      <c r="EXT365" s="1"/>
      <c r="EXU365" s="1"/>
      <c r="EXV365" s="1"/>
      <c r="EXW365" s="1"/>
      <c r="EXX365" s="1"/>
      <c r="EXY365" s="1"/>
      <c r="EXZ365" s="1"/>
      <c r="EYA365" s="1"/>
      <c r="EYB365" s="1"/>
      <c r="EYC365" s="1"/>
      <c r="EYD365" s="1"/>
      <c r="EYE365" s="1"/>
      <c r="EYF365" s="1"/>
      <c r="EYG365" s="1"/>
      <c r="EYH365" s="1"/>
      <c r="EYI365" s="1"/>
      <c r="EYJ365" s="1"/>
      <c r="EYK365" s="1"/>
      <c r="EYL365" s="1"/>
      <c r="EYM365" s="1"/>
      <c r="EYN365" s="1"/>
      <c r="EYO365" s="1"/>
      <c r="EYP365" s="1"/>
      <c r="EYQ365" s="1"/>
      <c r="EYR365" s="1"/>
      <c r="EYS365" s="1"/>
      <c r="EYT365" s="1"/>
      <c r="EYU365" s="1"/>
      <c r="EYV365" s="1"/>
      <c r="EYW365" s="1"/>
      <c r="EYX365" s="1"/>
      <c r="EYY365" s="1"/>
      <c r="EYZ365" s="1"/>
      <c r="EZA365" s="1"/>
      <c r="EZB365" s="1"/>
      <c r="EZC365" s="1"/>
      <c r="EZD365" s="1"/>
      <c r="EZE365" s="1"/>
      <c r="EZF365" s="1"/>
      <c r="EZG365" s="1"/>
      <c r="EZH365" s="1"/>
      <c r="EZI365" s="1"/>
      <c r="EZJ365" s="1"/>
      <c r="EZK365" s="1"/>
      <c r="EZL365" s="1"/>
      <c r="EZM365" s="1"/>
      <c r="EZN365" s="1"/>
      <c r="EZO365" s="1"/>
      <c r="EZP365" s="1"/>
      <c r="EZQ365" s="1"/>
      <c r="EZR365" s="1"/>
      <c r="EZS365" s="1"/>
      <c r="EZT365" s="1"/>
      <c r="EZU365" s="1"/>
      <c r="EZV365" s="1"/>
      <c r="EZW365" s="1"/>
      <c r="EZX365" s="1"/>
      <c r="EZY365" s="1"/>
      <c r="EZZ365" s="1"/>
      <c r="FAA365" s="1"/>
      <c r="FAB365" s="1"/>
      <c r="FAC365" s="1"/>
      <c r="FAD365" s="1"/>
      <c r="FAE365" s="1"/>
      <c r="FAF365" s="1"/>
      <c r="FAG365" s="1"/>
      <c r="FAH365" s="1"/>
      <c r="FAI365" s="1"/>
      <c r="FAJ365" s="1"/>
      <c r="FAK365" s="1"/>
      <c r="FAL365" s="1"/>
      <c r="FAM365" s="1"/>
      <c r="FAN365" s="1"/>
      <c r="FAO365" s="1"/>
      <c r="FAP365" s="1"/>
      <c r="FAQ365" s="1"/>
      <c r="FAR365" s="1"/>
      <c r="FAS365" s="1"/>
      <c r="FAT365" s="1"/>
      <c r="FAU365" s="1"/>
      <c r="FAV365" s="1"/>
      <c r="FAW365" s="1"/>
      <c r="FAX365" s="1"/>
      <c r="FAY365" s="1"/>
      <c r="FAZ365" s="1"/>
      <c r="FBA365" s="1"/>
      <c r="FBB365" s="1"/>
      <c r="FBC365" s="1"/>
      <c r="FBD365" s="1"/>
      <c r="FBE365" s="1"/>
      <c r="FBF365" s="1"/>
      <c r="FBG365" s="1"/>
      <c r="FBH365" s="1"/>
      <c r="FBI365" s="1"/>
      <c r="FBJ365" s="1"/>
      <c r="FBK365" s="1"/>
      <c r="FBL365" s="1"/>
      <c r="FBM365" s="1"/>
      <c r="FBN365" s="1"/>
      <c r="FBO365" s="1"/>
      <c r="FBP365" s="1"/>
      <c r="FBQ365" s="1"/>
      <c r="FBR365" s="1"/>
      <c r="FBS365" s="1"/>
      <c r="FBT365" s="1"/>
      <c r="FBU365" s="1"/>
      <c r="FBV365" s="1"/>
      <c r="FBW365" s="1"/>
      <c r="FBX365" s="1"/>
      <c r="FBY365" s="1"/>
      <c r="FBZ365" s="1"/>
      <c r="FCA365" s="1"/>
      <c r="FCB365" s="1"/>
      <c r="FCC365" s="1"/>
      <c r="FCD365" s="1"/>
      <c r="FCE365" s="1"/>
      <c r="FCF365" s="1"/>
      <c r="FCG365" s="1"/>
      <c r="FCH365" s="1"/>
      <c r="FCI365" s="1"/>
      <c r="FCJ365" s="1"/>
      <c r="FCK365" s="1"/>
      <c r="FCL365" s="1"/>
      <c r="FCM365" s="1"/>
      <c r="FCN365" s="1"/>
      <c r="FCO365" s="1"/>
      <c r="FCP365" s="1"/>
      <c r="FCQ365" s="1"/>
      <c r="FCR365" s="1"/>
      <c r="FCS365" s="1"/>
      <c r="FCT365" s="1"/>
      <c r="FCU365" s="1"/>
      <c r="FCV365" s="1"/>
      <c r="FCW365" s="1"/>
      <c r="FCX365" s="1"/>
      <c r="FCY365" s="1"/>
      <c r="FCZ365" s="1"/>
      <c r="FDA365" s="1"/>
      <c r="FDB365" s="1"/>
      <c r="FDC365" s="1"/>
      <c r="FDD365" s="1"/>
      <c r="FDE365" s="1"/>
      <c r="FDF365" s="1"/>
      <c r="FDG365" s="1"/>
      <c r="FDH365" s="1"/>
      <c r="FDI365" s="1"/>
      <c r="FDJ365" s="1"/>
      <c r="FDK365" s="1"/>
      <c r="FDL365" s="1"/>
      <c r="FDM365" s="1"/>
      <c r="FDN365" s="1"/>
      <c r="FDO365" s="1"/>
      <c r="FDP365" s="1"/>
      <c r="FDQ365" s="1"/>
      <c r="FDR365" s="1"/>
      <c r="FDS365" s="1"/>
      <c r="FDT365" s="1"/>
      <c r="FDU365" s="1"/>
      <c r="FDV365" s="1"/>
      <c r="FDW365" s="1"/>
      <c r="FDX365" s="1"/>
      <c r="FDY365" s="1"/>
      <c r="FDZ365" s="1"/>
      <c r="FEA365" s="1"/>
      <c r="FEB365" s="1"/>
      <c r="FEC365" s="1"/>
      <c r="FED365" s="1"/>
      <c r="FEE365" s="1"/>
      <c r="FEF365" s="1"/>
      <c r="FEG365" s="1"/>
      <c r="FEH365" s="1"/>
      <c r="FEI365" s="1"/>
      <c r="FEJ365" s="1"/>
      <c r="FEK365" s="1"/>
      <c r="FEL365" s="1"/>
      <c r="FEM365" s="1"/>
      <c r="FEN365" s="1"/>
      <c r="FEO365" s="1"/>
      <c r="FEP365" s="1"/>
      <c r="FEQ365" s="1"/>
      <c r="FER365" s="1"/>
      <c r="FES365" s="1"/>
      <c r="FET365" s="1"/>
      <c r="FEU365" s="1"/>
      <c r="FEV365" s="1"/>
      <c r="FEW365" s="1"/>
      <c r="FEX365" s="1"/>
      <c r="FEY365" s="1"/>
      <c r="FEZ365" s="1"/>
      <c r="FFA365" s="1"/>
      <c r="FFB365" s="1"/>
      <c r="FFC365" s="1"/>
      <c r="FFD365" s="1"/>
      <c r="FFE365" s="1"/>
      <c r="FFF365" s="1"/>
      <c r="FFG365" s="1"/>
      <c r="FFH365" s="1"/>
      <c r="FFI365" s="1"/>
      <c r="FFJ365" s="1"/>
      <c r="FFK365" s="1"/>
      <c r="FFL365" s="1"/>
      <c r="FFM365" s="1"/>
      <c r="FFN365" s="1"/>
      <c r="FFO365" s="1"/>
      <c r="FFP365" s="1"/>
      <c r="FFQ365" s="1"/>
      <c r="FFR365" s="1"/>
      <c r="FFS365" s="1"/>
      <c r="FFT365" s="1"/>
      <c r="FFU365" s="1"/>
      <c r="FFV365" s="1"/>
      <c r="FFW365" s="1"/>
      <c r="FFX365" s="1"/>
      <c r="FFY365" s="1"/>
      <c r="FFZ365" s="1"/>
      <c r="FGA365" s="1"/>
      <c r="FGB365" s="1"/>
      <c r="FGC365" s="1"/>
      <c r="FGD365" s="1"/>
      <c r="FGE365" s="1"/>
      <c r="FGF365" s="1"/>
      <c r="FGG365" s="1"/>
      <c r="FGH365" s="1"/>
      <c r="FGI365" s="1"/>
      <c r="FGJ365" s="1"/>
      <c r="FGK365" s="1"/>
      <c r="FGL365" s="1"/>
      <c r="FGM365" s="1"/>
      <c r="FGN365" s="1"/>
      <c r="FGO365" s="1"/>
      <c r="FGP365" s="1"/>
      <c r="FGQ365" s="1"/>
      <c r="FGR365" s="1"/>
      <c r="FGS365" s="1"/>
      <c r="FGT365" s="1"/>
      <c r="FGU365" s="1"/>
      <c r="FGV365" s="1"/>
      <c r="FGW365" s="1"/>
      <c r="FGX365" s="1"/>
      <c r="FGY365" s="1"/>
      <c r="FGZ365" s="1"/>
      <c r="FHA365" s="1"/>
      <c r="FHB365" s="1"/>
      <c r="FHC365" s="1"/>
      <c r="FHD365" s="1"/>
      <c r="FHE365" s="1"/>
      <c r="FHF365" s="1"/>
      <c r="FHG365" s="1"/>
      <c r="FHH365" s="1"/>
      <c r="FHI365" s="1"/>
      <c r="FHJ365" s="1"/>
      <c r="FHK365" s="1"/>
      <c r="FHL365" s="1"/>
      <c r="FHM365" s="1"/>
      <c r="FHN365" s="1"/>
      <c r="FHO365" s="1"/>
      <c r="FHP365" s="1"/>
      <c r="FHQ365" s="1"/>
      <c r="FHR365" s="1"/>
      <c r="FHS365" s="1"/>
      <c r="FHT365" s="1"/>
      <c r="FHU365" s="1"/>
      <c r="FHV365" s="1"/>
      <c r="FHW365" s="1"/>
      <c r="FHX365" s="1"/>
      <c r="FHY365" s="1"/>
      <c r="FHZ365" s="1"/>
      <c r="FIA365" s="1"/>
      <c r="FIB365" s="1"/>
      <c r="FIC365" s="1"/>
      <c r="FID365" s="1"/>
      <c r="FIE365" s="1"/>
      <c r="FIF365" s="1"/>
      <c r="FIG365" s="1"/>
      <c r="FIH365" s="1"/>
      <c r="FII365" s="1"/>
      <c r="FIJ365" s="1"/>
      <c r="FIK365" s="1"/>
      <c r="FIL365" s="1"/>
      <c r="FIM365" s="1"/>
      <c r="FIN365" s="1"/>
      <c r="FIO365" s="1"/>
      <c r="FIP365" s="1"/>
      <c r="FIQ365" s="1"/>
      <c r="FIR365" s="1"/>
      <c r="FIS365" s="1"/>
      <c r="FIT365" s="1"/>
      <c r="FIU365" s="1"/>
      <c r="FIV365" s="1"/>
      <c r="FIW365" s="1"/>
      <c r="FIX365" s="1"/>
      <c r="FIY365" s="1"/>
      <c r="FIZ365" s="1"/>
      <c r="FJA365" s="1"/>
      <c r="FJB365" s="1"/>
      <c r="FJC365" s="1"/>
      <c r="FJD365" s="1"/>
      <c r="FJE365" s="1"/>
      <c r="FJF365" s="1"/>
      <c r="FJG365" s="1"/>
      <c r="FJH365" s="1"/>
      <c r="FJI365" s="1"/>
      <c r="FJJ365" s="1"/>
      <c r="FJK365" s="1"/>
      <c r="FJL365" s="1"/>
      <c r="FJM365" s="1"/>
      <c r="FJN365" s="1"/>
      <c r="FJO365" s="1"/>
      <c r="FJP365" s="1"/>
      <c r="FJQ365" s="1"/>
      <c r="FJR365" s="1"/>
      <c r="FJS365" s="1"/>
      <c r="FJT365" s="1"/>
      <c r="FJU365" s="1"/>
      <c r="FJV365" s="1"/>
      <c r="FJW365" s="1"/>
      <c r="FJX365" s="1"/>
      <c r="FJY365" s="1"/>
      <c r="FJZ365" s="1"/>
      <c r="FKA365" s="1"/>
      <c r="FKB365" s="1"/>
      <c r="FKC365" s="1"/>
      <c r="FKD365" s="1"/>
      <c r="FKE365" s="1"/>
      <c r="FKF365" s="1"/>
      <c r="FKG365" s="1"/>
      <c r="FKH365" s="1"/>
      <c r="FKI365" s="1"/>
      <c r="FKJ365" s="1"/>
      <c r="FKK365" s="1"/>
      <c r="FKL365" s="1"/>
      <c r="FKM365" s="1"/>
      <c r="FKN365" s="1"/>
      <c r="FKO365" s="1"/>
      <c r="FKP365" s="1"/>
      <c r="FKQ365" s="1"/>
      <c r="FKR365" s="1"/>
      <c r="FKS365" s="1"/>
      <c r="FKT365" s="1"/>
      <c r="FKU365" s="1"/>
      <c r="FKV365" s="1"/>
      <c r="FKW365" s="1"/>
      <c r="FKX365" s="1"/>
      <c r="FKY365" s="1"/>
      <c r="FKZ365" s="1"/>
      <c r="FLA365" s="1"/>
      <c r="FLB365" s="1"/>
      <c r="FLC365" s="1"/>
      <c r="FLD365" s="1"/>
      <c r="FLE365" s="1"/>
      <c r="FLF365" s="1"/>
      <c r="FLG365" s="1"/>
      <c r="FLH365" s="1"/>
      <c r="FLI365" s="1"/>
      <c r="FLJ365" s="1"/>
      <c r="FLK365" s="1"/>
      <c r="FLL365" s="1"/>
      <c r="FLM365" s="1"/>
      <c r="FLN365" s="1"/>
      <c r="FLO365" s="1"/>
      <c r="FLP365" s="1"/>
      <c r="FLQ365" s="1"/>
      <c r="FLR365" s="1"/>
      <c r="FLS365" s="1"/>
      <c r="FLT365" s="1"/>
      <c r="FLU365" s="1"/>
      <c r="FLV365" s="1"/>
      <c r="FLW365" s="1"/>
      <c r="FLX365" s="1"/>
      <c r="FLY365" s="1"/>
      <c r="FLZ365" s="1"/>
      <c r="FMA365" s="1"/>
      <c r="FMB365" s="1"/>
      <c r="FMC365" s="1"/>
      <c r="FMD365" s="1"/>
      <c r="FME365" s="1"/>
      <c r="FMF365" s="1"/>
      <c r="FMG365" s="1"/>
      <c r="FMH365" s="1"/>
      <c r="FMI365" s="1"/>
      <c r="FMJ365" s="1"/>
      <c r="FMK365" s="1"/>
      <c r="FML365" s="1"/>
      <c r="FMM365" s="1"/>
      <c r="FMN365" s="1"/>
      <c r="FMO365" s="1"/>
      <c r="FMP365" s="1"/>
      <c r="FMQ365" s="1"/>
      <c r="FMR365" s="1"/>
      <c r="FMS365" s="1"/>
      <c r="FMT365" s="1"/>
      <c r="FMU365" s="1"/>
      <c r="FMV365" s="1"/>
      <c r="FMW365" s="1"/>
      <c r="FMX365" s="1"/>
      <c r="FMY365" s="1"/>
      <c r="FMZ365" s="1"/>
      <c r="FNA365" s="1"/>
      <c r="FNB365" s="1"/>
      <c r="FNC365" s="1"/>
      <c r="FND365" s="1"/>
      <c r="FNE365" s="1"/>
      <c r="FNF365" s="1"/>
      <c r="FNG365" s="1"/>
      <c r="FNH365" s="1"/>
      <c r="FNI365" s="1"/>
      <c r="FNJ365" s="1"/>
      <c r="FNK365" s="1"/>
      <c r="FNL365" s="1"/>
      <c r="FNM365" s="1"/>
      <c r="FNN365" s="1"/>
      <c r="FNO365" s="1"/>
      <c r="FNP365" s="1"/>
      <c r="FNQ365" s="1"/>
      <c r="FNR365" s="1"/>
      <c r="FNS365" s="1"/>
      <c r="FNT365" s="1"/>
      <c r="FNU365" s="1"/>
      <c r="FNV365" s="1"/>
      <c r="FNW365" s="1"/>
      <c r="FNX365" s="1"/>
      <c r="FNY365" s="1"/>
      <c r="FNZ365" s="1"/>
      <c r="FOA365" s="1"/>
      <c r="FOB365" s="1"/>
      <c r="FOC365" s="1"/>
      <c r="FOD365" s="1"/>
      <c r="FOE365" s="1"/>
      <c r="FOF365" s="1"/>
      <c r="FOG365" s="1"/>
      <c r="FOH365" s="1"/>
      <c r="FOI365" s="1"/>
      <c r="FOJ365" s="1"/>
      <c r="FOK365" s="1"/>
      <c r="FOL365" s="1"/>
      <c r="FOM365" s="1"/>
      <c r="FON365" s="1"/>
      <c r="FOO365" s="1"/>
      <c r="FOP365" s="1"/>
      <c r="FOQ365" s="1"/>
      <c r="FOR365" s="1"/>
      <c r="FOS365" s="1"/>
      <c r="FOT365" s="1"/>
      <c r="FOU365" s="1"/>
      <c r="FOV365" s="1"/>
      <c r="FOW365" s="1"/>
      <c r="FOX365" s="1"/>
      <c r="FOY365" s="1"/>
      <c r="FOZ365" s="1"/>
      <c r="FPA365" s="1"/>
      <c r="FPB365" s="1"/>
      <c r="FPC365" s="1"/>
      <c r="FPD365" s="1"/>
      <c r="FPE365" s="1"/>
      <c r="FPF365" s="1"/>
      <c r="FPG365" s="1"/>
      <c r="FPH365" s="1"/>
      <c r="FPI365" s="1"/>
      <c r="FPJ365" s="1"/>
      <c r="FPK365" s="1"/>
      <c r="FPL365" s="1"/>
      <c r="FPM365" s="1"/>
      <c r="FPN365" s="1"/>
      <c r="FPO365" s="1"/>
      <c r="FPP365" s="1"/>
      <c r="FPQ365" s="1"/>
      <c r="FPR365" s="1"/>
      <c r="FPS365" s="1"/>
      <c r="FPT365" s="1"/>
      <c r="FPU365" s="1"/>
      <c r="FPV365" s="1"/>
      <c r="FPW365" s="1"/>
      <c r="FPX365" s="1"/>
      <c r="FPY365" s="1"/>
      <c r="FPZ365" s="1"/>
      <c r="FQA365" s="1"/>
      <c r="FQB365" s="1"/>
      <c r="FQC365" s="1"/>
      <c r="FQD365" s="1"/>
      <c r="FQE365" s="1"/>
      <c r="FQF365" s="1"/>
      <c r="FQG365" s="1"/>
      <c r="FQH365" s="1"/>
      <c r="FQI365" s="1"/>
      <c r="FQJ365" s="1"/>
      <c r="FQK365" s="1"/>
      <c r="FQL365" s="1"/>
      <c r="FQM365" s="1"/>
      <c r="FQN365" s="1"/>
      <c r="FQO365" s="1"/>
      <c r="FQP365" s="1"/>
      <c r="FQQ365" s="1"/>
      <c r="FQR365" s="1"/>
      <c r="FQS365" s="1"/>
      <c r="FQT365" s="1"/>
      <c r="FQU365" s="1"/>
      <c r="FQV365" s="1"/>
      <c r="FQW365" s="1"/>
      <c r="FQX365" s="1"/>
      <c r="FQY365" s="1"/>
      <c r="FQZ365" s="1"/>
      <c r="FRA365" s="1"/>
      <c r="FRB365" s="1"/>
      <c r="FRC365" s="1"/>
      <c r="FRD365" s="1"/>
      <c r="FRE365" s="1"/>
      <c r="FRF365" s="1"/>
      <c r="FRG365" s="1"/>
      <c r="FRH365" s="1"/>
      <c r="FRI365" s="1"/>
      <c r="FRJ365" s="1"/>
      <c r="FRK365" s="1"/>
      <c r="FRL365" s="1"/>
      <c r="FRM365" s="1"/>
      <c r="FRN365" s="1"/>
      <c r="FRO365" s="1"/>
      <c r="FRP365" s="1"/>
      <c r="FRQ365" s="1"/>
      <c r="FRR365" s="1"/>
      <c r="FRS365" s="1"/>
      <c r="FRT365" s="1"/>
      <c r="FRU365" s="1"/>
      <c r="FRV365" s="1"/>
      <c r="FRW365" s="1"/>
      <c r="FRX365" s="1"/>
      <c r="FRY365" s="1"/>
      <c r="FRZ365" s="1"/>
      <c r="FSA365" s="1"/>
      <c r="FSB365" s="1"/>
      <c r="FSC365" s="1"/>
      <c r="FSD365" s="1"/>
      <c r="FSE365" s="1"/>
      <c r="FSF365" s="1"/>
      <c r="FSG365" s="1"/>
      <c r="FSH365" s="1"/>
      <c r="FSI365" s="1"/>
      <c r="FSJ365" s="1"/>
      <c r="FSK365" s="1"/>
      <c r="FSL365" s="1"/>
      <c r="FSM365" s="1"/>
      <c r="FSN365" s="1"/>
      <c r="FSO365" s="1"/>
      <c r="FSP365" s="1"/>
      <c r="FSQ365" s="1"/>
      <c r="FSR365" s="1"/>
      <c r="FSS365" s="1"/>
      <c r="FST365" s="1"/>
      <c r="FSU365" s="1"/>
      <c r="FSV365" s="1"/>
      <c r="FSW365" s="1"/>
      <c r="FSX365" s="1"/>
      <c r="FSY365" s="1"/>
      <c r="FSZ365" s="1"/>
      <c r="FTA365" s="1"/>
      <c r="FTB365" s="1"/>
      <c r="FTC365" s="1"/>
      <c r="FTD365" s="1"/>
      <c r="FTE365" s="1"/>
      <c r="FTF365" s="1"/>
      <c r="FTG365" s="1"/>
      <c r="FTH365" s="1"/>
      <c r="FTI365" s="1"/>
      <c r="FTJ365" s="1"/>
      <c r="FTK365" s="1"/>
      <c r="FTL365" s="1"/>
      <c r="FTM365" s="1"/>
      <c r="FTN365" s="1"/>
      <c r="FTO365" s="1"/>
      <c r="FTP365" s="1"/>
      <c r="FTQ365" s="1"/>
      <c r="FTR365" s="1"/>
      <c r="FTS365" s="1"/>
      <c r="FTT365" s="1"/>
      <c r="FTU365" s="1"/>
      <c r="FTV365" s="1"/>
      <c r="FTW365" s="1"/>
      <c r="FTX365" s="1"/>
      <c r="FTY365" s="1"/>
      <c r="FTZ365" s="1"/>
      <c r="FUA365" s="1"/>
      <c r="FUB365" s="1"/>
      <c r="FUC365" s="1"/>
      <c r="FUD365" s="1"/>
      <c r="FUE365" s="1"/>
      <c r="FUF365" s="1"/>
      <c r="FUG365" s="1"/>
      <c r="FUH365" s="1"/>
      <c r="FUI365" s="1"/>
      <c r="FUJ365" s="1"/>
      <c r="FUK365" s="1"/>
      <c r="FUL365" s="1"/>
      <c r="FUM365" s="1"/>
      <c r="FUN365" s="1"/>
      <c r="FUO365" s="1"/>
      <c r="FUP365" s="1"/>
      <c r="FUQ365" s="1"/>
      <c r="FUR365" s="1"/>
      <c r="FUS365" s="1"/>
      <c r="FUT365" s="1"/>
      <c r="FUU365" s="1"/>
      <c r="FUV365" s="1"/>
      <c r="FUW365" s="1"/>
      <c r="FUX365" s="1"/>
      <c r="FUY365" s="1"/>
      <c r="FUZ365" s="1"/>
      <c r="FVA365" s="1"/>
      <c r="FVB365" s="1"/>
      <c r="FVC365" s="1"/>
      <c r="FVD365" s="1"/>
      <c r="FVE365" s="1"/>
      <c r="FVF365" s="1"/>
      <c r="FVG365" s="1"/>
      <c r="FVH365" s="1"/>
      <c r="FVI365" s="1"/>
      <c r="FVJ365" s="1"/>
      <c r="FVK365" s="1"/>
      <c r="FVL365" s="1"/>
      <c r="FVM365" s="1"/>
      <c r="FVN365" s="1"/>
      <c r="FVO365" s="1"/>
      <c r="FVP365" s="1"/>
      <c r="FVQ365" s="1"/>
      <c r="FVR365" s="1"/>
      <c r="FVS365" s="1"/>
      <c r="FVT365" s="1"/>
      <c r="FVU365" s="1"/>
      <c r="FVV365" s="1"/>
      <c r="FVW365" s="1"/>
      <c r="FVX365" s="1"/>
      <c r="FVY365" s="1"/>
      <c r="FVZ365" s="1"/>
      <c r="FWA365" s="1"/>
      <c r="FWB365" s="1"/>
      <c r="FWC365" s="1"/>
      <c r="FWD365" s="1"/>
      <c r="FWE365" s="1"/>
      <c r="FWF365" s="1"/>
      <c r="FWG365" s="1"/>
      <c r="FWH365" s="1"/>
      <c r="FWI365" s="1"/>
      <c r="FWJ365" s="1"/>
      <c r="FWK365" s="1"/>
      <c r="FWL365" s="1"/>
      <c r="FWM365" s="1"/>
      <c r="FWN365" s="1"/>
      <c r="FWO365" s="1"/>
      <c r="FWP365" s="1"/>
      <c r="FWQ365" s="1"/>
      <c r="FWR365" s="1"/>
      <c r="FWS365" s="1"/>
      <c r="FWT365" s="1"/>
      <c r="FWU365" s="1"/>
      <c r="FWV365" s="1"/>
      <c r="FWW365" s="1"/>
      <c r="FWX365" s="1"/>
      <c r="FWY365" s="1"/>
      <c r="FWZ365" s="1"/>
      <c r="FXA365" s="1"/>
      <c r="FXB365" s="1"/>
      <c r="FXC365" s="1"/>
      <c r="FXD365" s="1"/>
      <c r="FXE365" s="1"/>
      <c r="FXF365" s="1"/>
      <c r="FXG365" s="1"/>
      <c r="FXH365" s="1"/>
      <c r="FXI365" s="1"/>
      <c r="FXJ365" s="1"/>
      <c r="FXK365" s="1"/>
      <c r="FXL365" s="1"/>
      <c r="FXM365" s="1"/>
      <c r="FXN365" s="1"/>
      <c r="FXO365" s="1"/>
      <c r="FXP365" s="1"/>
      <c r="FXQ365" s="1"/>
      <c r="FXR365" s="1"/>
      <c r="FXS365" s="1"/>
      <c r="FXT365" s="1"/>
      <c r="FXU365" s="1"/>
      <c r="FXV365" s="1"/>
      <c r="FXW365" s="1"/>
      <c r="FXX365" s="1"/>
      <c r="FXY365" s="1"/>
      <c r="FXZ365" s="1"/>
      <c r="FYA365" s="1"/>
      <c r="FYB365" s="1"/>
      <c r="FYC365" s="1"/>
      <c r="FYD365" s="1"/>
      <c r="FYE365" s="1"/>
      <c r="FYF365" s="1"/>
      <c r="FYG365" s="1"/>
      <c r="FYH365" s="1"/>
      <c r="FYI365" s="1"/>
      <c r="FYJ365" s="1"/>
      <c r="FYK365" s="1"/>
      <c r="FYL365" s="1"/>
      <c r="FYM365" s="1"/>
      <c r="FYN365" s="1"/>
      <c r="FYO365" s="1"/>
      <c r="FYP365" s="1"/>
      <c r="FYQ365" s="1"/>
      <c r="FYR365" s="1"/>
      <c r="FYS365" s="1"/>
      <c r="FYT365" s="1"/>
      <c r="FYU365" s="1"/>
      <c r="FYV365" s="1"/>
      <c r="FYW365" s="1"/>
      <c r="FYX365" s="1"/>
      <c r="FYY365" s="1"/>
      <c r="FYZ365" s="1"/>
      <c r="FZA365" s="1"/>
      <c r="FZB365" s="1"/>
      <c r="FZC365" s="1"/>
      <c r="FZD365" s="1"/>
      <c r="FZE365" s="1"/>
      <c r="FZF365" s="1"/>
      <c r="FZG365" s="1"/>
      <c r="FZH365" s="1"/>
      <c r="FZI365" s="1"/>
      <c r="FZJ365" s="1"/>
      <c r="FZK365" s="1"/>
      <c r="FZL365" s="1"/>
      <c r="FZM365" s="1"/>
      <c r="FZN365" s="1"/>
      <c r="FZO365" s="1"/>
      <c r="FZP365" s="1"/>
      <c r="FZQ365" s="1"/>
      <c r="FZR365" s="1"/>
      <c r="FZS365" s="1"/>
      <c r="FZT365" s="1"/>
      <c r="FZU365" s="1"/>
      <c r="FZV365" s="1"/>
      <c r="FZW365" s="1"/>
      <c r="FZX365" s="1"/>
      <c r="FZY365" s="1"/>
      <c r="FZZ365" s="1"/>
      <c r="GAA365" s="1"/>
      <c r="GAB365" s="1"/>
      <c r="GAC365" s="1"/>
      <c r="GAD365" s="1"/>
      <c r="GAE365" s="1"/>
      <c r="GAF365" s="1"/>
      <c r="GAG365" s="1"/>
      <c r="GAH365" s="1"/>
      <c r="GAI365" s="1"/>
      <c r="GAJ365" s="1"/>
      <c r="GAK365" s="1"/>
      <c r="GAL365" s="1"/>
      <c r="GAM365" s="1"/>
      <c r="GAN365" s="1"/>
      <c r="GAO365" s="1"/>
      <c r="GAP365" s="1"/>
      <c r="GAQ365" s="1"/>
      <c r="GAR365" s="1"/>
      <c r="GAS365" s="1"/>
      <c r="GAT365" s="1"/>
      <c r="GAU365" s="1"/>
      <c r="GAV365" s="1"/>
      <c r="GAW365" s="1"/>
      <c r="GAX365" s="1"/>
      <c r="GAY365" s="1"/>
      <c r="GAZ365" s="1"/>
      <c r="GBA365" s="1"/>
      <c r="GBB365" s="1"/>
      <c r="GBC365" s="1"/>
      <c r="GBD365" s="1"/>
      <c r="GBE365" s="1"/>
      <c r="GBF365" s="1"/>
      <c r="GBG365" s="1"/>
      <c r="GBH365" s="1"/>
      <c r="GBI365" s="1"/>
      <c r="GBJ365" s="1"/>
      <c r="GBK365" s="1"/>
      <c r="GBL365" s="1"/>
      <c r="GBM365" s="1"/>
      <c r="GBN365" s="1"/>
      <c r="GBO365" s="1"/>
      <c r="GBP365" s="1"/>
      <c r="GBQ365" s="1"/>
      <c r="GBR365" s="1"/>
      <c r="GBS365" s="1"/>
      <c r="GBT365" s="1"/>
      <c r="GBU365" s="1"/>
      <c r="GBV365" s="1"/>
      <c r="GBW365" s="1"/>
      <c r="GBX365" s="1"/>
      <c r="GBY365" s="1"/>
      <c r="GBZ365" s="1"/>
      <c r="GCA365" s="1"/>
      <c r="GCB365" s="1"/>
      <c r="GCC365" s="1"/>
      <c r="GCD365" s="1"/>
      <c r="GCE365" s="1"/>
      <c r="GCF365" s="1"/>
      <c r="GCG365" s="1"/>
      <c r="GCH365" s="1"/>
      <c r="GCI365" s="1"/>
      <c r="GCJ365" s="1"/>
      <c r="GCK365" s="1"/>
      <c r="GCL365" s="1"/>
      <c r="GCM365" s="1"/>
      <c r="GCN365" s="1"/>
      <c r="GCO365" s="1"/>
      <c r="GCP365" s="1"/>
      <c r="GCQ365" s="1"/>
      <c r="GCR365" s="1"/>
      <c r="GCS365" s="1"/>
      <c r="GCT365" s="1"/>
      <c r="GCU365" s="1"/>
      <c r="GCV365" s="1"/>
      <c r="GCW365" s="1"/>
      <c r="GCX365" s="1"/>
      <c r="GCY365" s="1"/>
      <c r="GCZ365" s="1"/>
      <c r="GDA365" s="1"/>
      <c r="GDB365" s="1"/>
      <c r="GDC365" s="1"/>
      <c r="GDD365" s="1"/>
      <c r="GDE365" s="1"/>
      <c r="GDF365" s="1"/>
      <c r="GDG365" s="1"/>
      <c r="GDH365" s="1"/>
      <c r="GDI365" s="1"/>
      <c r="GDJ365" s="1"/>
      <c r="GDK365" s="1"/>
      <c r="GDL365" s="1"/>
      <c r="GDM365" s="1"/>
      <c r="GDN365" s="1"/>
      <c r="GDO365" s="1"/>
      <c r="GDP365" s="1"/>
      <c r="GDQ365" s="1"/>
      <c r="GDR365" s="1"/>
      <c r="GDS365" s="1"/>
      <c r="GDT365" s="1"/>
      <c r="GDU365" s="1"/>
      <c r="GDV365" s="1"/>
      <c r="GDW365" s="1"/>
      <c r="GDX365" s="1"/>
      <c r="GDY365" s="1"/>
      <c r="GDZ365" s="1"/>
      <c r="GEA365" s="1"/>
      <c r="GEB365" s="1"/>
      <c r="GEC365" s="1"/>
      <c r="GED365" s="1"/>
      <c r="GEE365" s="1"/>
      <c r="GEF365" s="1"/>
      <c r="GEG365" s="1"/>
      <c r="GEH365" s="1"/>
      <c r="GEI365" s="1"/>
      <c r="GEJ365" s="1"/>
      <c r="GEK365" s="1"/>
      <c r="GEL365" s="1"/>
      <c r="GEM365" s="1"/>
      <c r="GEN365" s="1"/>
      <c r="GEO365" s="1"/>
      <c r="GEP365" s="1"/>
      <c r="GEQ365" s="1"/>
      <c r="GER365" s="1"/>
      <c r="GES365" s="1"/>
      <c r="GET365" s="1"/>
      <c r="GEU365" s="1"/>
      <c r="GEV365" s="1"/>
      <c r="GEW365" s="1"/>
      <c r="GEX365" s="1"/>
      <c r="GEY365" s="1"/>
      <c r="GEZ365" s="1"/>
      <c r="GFA365" s="1"/>
      <c r="GFB365" s="1"/>
      <c r="GFC365" s="1"/>
      <c r="GFD365" s="1"/>
      <c r="GFE365" s="1"/>
      <c r="GFF365" s="1"/>
      <c r="GFG365" s="1"/>
      <c r="GFH365" s="1"/>
      <c r="GFI365" s="1"/>
      <c r="GFJ365" s="1"/>
      <c r="GFK365" s="1"/>
      <c r="GFL365" s="1"/>
      <c r="GFM365" s="1"/>
      <c r="GFN365" s="1"/>
      <c r="GFO365" s="1"/>
      <c r="GFP365" s="1"/>
      <c r="GFQ365" s="1"/>
      <c r="GFR365" s="1"/>
      <c r="GFS365" s="1"/>
      <c r="GFT365" s="1"/>
      <c r="GFU365" s="1"/>
      <c r="GFV365" s="1"/>
      <c r="GFW365" s="1"/>
      <c r="GFX365" s="1"/>
      <c r="GFY365" s="1"/>
      <c r="GFZ365" s="1"/>
      <c r="GGA365" s="1"/>
      <c r="GGB365" s="1"/>
      <c r="GGC365" s="1"/>
      <c r="GGD365" s="1"/>
      <c r="GGE365" s="1"/>
      <c r="GGF365" s="1"/>
      <c r="GGG365" s="1"/>
      <c r="GGH365" s="1"/>
      <c r="GGI365" s="1"/>
      <c r="GGJ365" s="1"/>
      <c r="GGK365" s="1"/>
      <c r="GGL365" s="1"/>
      <c r="GGM365" s="1"/>
      <c r="GGN365" s="1"/>
      <c r="GGO365" s="1"/>
      <c r="GGP365" s="1"/>
      <c r="GGQ365" s="1"/>
      <c r="GGR365" s="1"/>
      <c r="GGS365" s="1"/>
      <c r="GGT365" s="1"/>
      <c r="GGU365" s="1"/>
      <c r="GGV365" s="1"/>
      <c r="GGW365" s="1"/>
      <c r="GGX365" s="1"/>
      <c r="GGY365" s="1"/>
      <c r="GGZ365" s="1"/>
      <c r="GHA365" s="1"/>
      <c r="GHB365" s="1"/>
      <c r="GHC365" s="1"/>
      <c r="GHD365" s="1"/>
      <c r="GHE365" s="1"/>
      <c r="GHF365" s="1"/>
      <c r="GHG365" s="1"/>
      <c r="GHH365" s="1"/>
      <c r="GHI365" s="1"/>
      <c r="GHJ365" s="1"/>
      <c r="GHK365" s="1"/>
      <c r="GHL365" s="1"/>
      <c r="GHM365" s="1"/>
      <c r="GHN365" s="1"/>
      <c r="GHO365" s="1"/>
      <c r="GHP365" s="1"/>
      <c r="GHQ365" s="1"/>
      <c r="GHR365" s="1"/>
      <c r="GHS365" s="1"/>
      <c r="GHT365" s="1"/>
      <c r="GHU365" s="1"/>
      <c r="GHV365" s="1"/>
      <c r="GHW365" s="1"/>
      <c r="GHX365" s="1"/>
      <c r="GHY365" s="1"/>
      <c r="GHZ365" s="1"/>
      <c r="GIA365" s="1"/>
      <c r="GIB365" s="1"/>
      <c r="GIC365" s="1"/>
      <c r="GID365" s="1"/>
      <c r="GIE365" s="1"/>
      <c r="GIF365" s="1"/>
      <c r="GIG365" s="1"/>
      <c r="GIH365" s="1"/>
      <c r="GII365" s="1"/>
      <c r="GIJ365" s="1"/>
      <c r="GIK365" s="1"/>
      <c r="GIL365" s="1"/>
      <c r="GIM365" s="1"/>
      <c r="GIN365" s="1"/>
      <c r="GIO365" s="1"/>
      <c r="GIP365" s="1"/>
      <c r="GIQ365" s="1"/>
      <c r="GIR365" s="1"/>
      <c r="GIS365" s="1"/>
      <c r="GIT365" s="1"/>
      <c r="GIU365" s="1"/>
      <c r="GIV365" s="1"/>
      <c r="GIW365" s="1"/>
      <c r="GIX365" s="1"/>
      <c r="GIY365" s="1"/>
      <c r="GIZ365" s="1"/>
      <c r="GJA365" s="1"/>
      <c r="GJB365" s="1"/>
      <c r="GJC365" s="1"/>
      <c r="GJD365" s="1"/>
      <c r="GJE365" s="1"/>
      <c r="GJF365" s="1"/>
      <c r="GJG365" s="1"/>
      <c r="GJH365" s="1"/>
      <c r="GJI365" s="1"/>
      <c r="GJJ365" s="1"/>
      <c r="GJK365" s="1"/>
      <c r="GJL365" s="1"/>
      <c r="GJM365" s="1"/>
      <c r="GJN365" s="1"/>
      <c r="GJO365" s="1"/>
      <c r="GJP365" s="1"/>
      <c r="GJQ365" s="1"/>
      <c r="GJR365" s="1"/>
      <c r="GJS365" s="1"/>
      <c r="GJT365" s="1"/>
      <c r="GJU365" s="1"/>
      <c r="GJV365" s="1"/>
      <c r="GJW365" s="1"/>
      <c r="GJX365" s="1"/>
      <c r="GJY365" s="1"/>
      <c r="GJZ365" s="1"/>
      <c r="GKA365" s="1"/>
      <c r="GKB365" s="1"/>
      <c r="GKC365" s="1"/>
      <c r="GKD365" s="1"/>
      <c r="GKE365" s="1"/>
      <c r="GKF365" s="1"/>
      <c r="GKG365" s="1"/>
      <c r="GKH365" s="1"/>
      <c r="GKI365" s="1"/>
      <c r="GKJ365" s="1"/>
      <c r="GKK365" s="1"/>
      <c r="GKL365" s="1"/>
      <c r="GKM365" s="1"/>
      <c r="GKN365" s="1"/>
      <c r="GKO365" s="1"/>
      <c r="GKP365" s="1"/>
      <c r="GKQ365" s="1"/>
      <c r="GKR365" s="1"/>
      <c r="GKS365" s="1"/>
      <c r="GKT365" s="1"/>
      <c r="GKU365" s="1"/>
      <c r="GKV365" s="1"/>
      <c r="GKW365" s="1"/>
      <c r="GKX365" s="1"/>
      <c r="GKY365" s="1"/>
      <c r="GKZ365" s="1"/>
      <c r="GLA365" s="1"/>
      <c r="GLB365" s="1"/>
      <c r="GLC365" s="1"/>
      <c r="GLD365" s="1"/>
      <c r="GLE365" s="1"/>
      <c r="GLF365" s="1"/>
      <c r="GLG365" s="1"/>
      <c r="GLH365" s="1"/>
      <c r="GLI365" s="1"/>
      <c r="GLJ365" s="1"/>
      <c r="GLK365" s="1"/>
      <c r="GLL365" s="1"/>
      <c r="GLM365" s="1"/>
      <c r="GLN365" s="1"/>
      <c r="GLO365" s="1"/>
      <c r="GLP365" s="1"/>
      <c r="GLQ365" s="1"/>
      <c r="GLR365" s="1"/>
      <c r="GLS365" s="1"/>
      <c r="GLT365" s="1"/>
      <c r="GLU365" s="1"/>
      <c r="GLV365" s="1"/>
      <c r="GLW365" s="1"/>
      <c r="GLX365" s="1"/>
      <c r="GLY365" s="1"/>
      <c r="GLZ365" s="1"/>
      <c r="GMA365" s="1"/>
      <c r="GMB365" s="1"/>
      <c r="GMC365" s="1"/>
      <c r="GMD365" s="1"/>
      <c r="GME365" s="1"/>
      <c r="GMF365" s="1"/>
      <c r="GMG365" s="1"/>
      <c r="GMH365" s="1"/>
      <c r="GMI365" s="1"/>
      <c r="GMJ365" s="1"/>
      <c r="GMK365" s="1"/>
      <c r="GML365" s="1"/>
      <c r="GMM365" s="1"/>
      <c r="GMN365" s="1"/>
      <c r="GMO365" s="1"/>
      <c r="GMP365" s="1"/>
      <c r="GMQ365" s="1"/>
      <c r="GMR365" s="1"/>
      <c r="GMS365" s="1"/>
      <c r="GMT365" s="1"/>
      <c r="GMU365" s="1"/>
      <c r="GMV365" s="1"/>
      <c r="GMW365" s="1"/>
      <c r="GMX365" s="1"/>
      <c r="GMY365" s="1"/>
      <c r="GMZ365" s="1"/>
      <c r="GNA365" s="1"/>
      <c r="GNB365" s="1"/>
      <c r="GNC365" s="1"/>
      <c r="GND365" s="1"/>
      <c r="GNE365" s="1"/>
      <c r="GNF365" s="1"/>
      <c r="GNG365" s="1"/>
      <c r="GNH365" s="1"/>
      <c r="GNI365" s="1"/>
      <c r="GNJ365" s="1"/>
      <c r="GNK365" s="1"/>
      <c r="GNL365" s="1"/>
      <c r="GNM365" s="1"/>
      <c r="GNN365" s="1"/>
      <c r="GNO365" s="1"/>
      <c r="GNP365" s="1"/>
      <c r="GNQ365" s="1"/>
      <c r="GNR365" s="1"/>
      <c r="GNS365" s="1"/>
      <c r="GNT365" s="1"/>
      <c r="GNU365" s="1"/>
      <c r="GNV365" s="1"/>
      <c r="GNW365" s="1"/>
      <c r="GNX365" s="1"/>
      <c r="GNY365" s="1"/>
      <c r="GNZ365" s="1"/>
      <c r="GOA365" s="1"/>
      <c r="GOB365" s="1"/>
      <c r="GOC365" s="1"/>
      <c r="GOD365" s="1"/>
      <c r="GOE365" s="1"/>
      <c r="GOF365" s="1"/>
      <c r="GOG365" s="1"/>
      <c r="GOH365" s="1"/>
      <c r="GOI365" s="1"/>
      <c r="GOJ365" s="1"/>
      <c r="GOK365" s="1"/>
      <c r="GOL365" s="1"/>
      <c r="GOM365" s="1"/>
      <c r="GON365" s="1"/>
      <c r="GOO365" s="1"/>
      <c r="GOP365" s="1"/>
      <c r="GOQ365" s="1"/>
      <c r="GOR365" s="1"/>
      <c r="GOS365" s="1"/>
      <c r="GOT365" s="1"/>
      <c r="GOU365" s="1"/>
      <c r="GOV365" s="1"/>
      <c r="GOW365" s="1"/>
      <c r="GOX365" s="1"/>
      <c r="GOY365" s="1"/>
      <c r="GOZ365" s="1"/>
      <c r="GPA365" s="1"/>
      <c r="GPB365" s="1"/>
      <c r="GPC365" s="1"/>
      <c r="GPD365" s="1"/>
      <c r="GPE365" s="1"/>
      <c r="GPF365" s="1"/>
      <c r="GPG365" s="1"/>
      <c r="GPH365" s="1"/>
      <c r="GPI365" s="1"/>
      <c r="GPJ365" s="1"/>
      <c r="GPK365" s="1"/>
      <c r="GPL365" s="1"/>
      <c r="GPM365" s="1"/>
      <c r="GPN365" s="1"/>
      <c r="GPO365" s="1"/>
      <c r="GPP365" s="1"/>
      <c r="GPQ365" s="1"/>
      <c r="GPR365" s="1"/>
      <c r="GPS365" s="1"/>
      <c r="GPT365" s="1"/>
      <c r="GPU365" s="1"/>
      <c r="GPV365" s="1"/>
      <c r="GPW365" s="1"/>
      <c r="GPX365" s="1"/>
      <c r="GPY365" s="1"/>
      <c r="GPZ365" s="1"/>
      <c r="GQA365" s="1"/>
      <c r="GQB365" s="1"/>
      <c r="GQC365" s="1"/>
      <c r="GQD365" s="1"/>
      <c r="GQE365" s="1"/>
      <c r="GQF365" s="1"/>
      <c r="GQG365" s="1"/>
      <c r="GQH365" s="1"/>
      <c r="GQI365" s="1"/>
      <c r="GQJ365" s="1"/>
      <c r="GQK365" s="1"/>
      <c r="GQL365" s="1"/>
      <c r="GQM365" s="1"/>
      <c r="GQN365" s="1"/>
      <c r="GQO365" s="1"/>
      <c r="GQP365" s="1"/>
      <c r="GQQ365" s="1"/>
      <c r="GQR365" s="1"/>
      <c r="GQS365" s="1"/>
      <c r="GQT365" s="1"/>
      <c r="GQU365" s="1"/>
      <c r="GQV365" s="1"/>
      <c r="GQW365" s="1"/>
      <c r="GQX365" s="1"/>
      <c r="GQY365" s="1"/>
      <c r="GQZ365" s="1"/>
      <c r="GRA365" s="1"/>
      <c r="GRB365" s="1"/>
      <c r="GRC365" s="1"/>
      <c r="GRD365" s="1"/>
      <c r="GRE365" s="1"/>
      <c r="GRF365" s="1"/>
      <c r="GRG365" s="1"/>
      <c r="GRH365" s="1"/>
      <c r="GRI365" s="1"/>
      <c r="GRJ365" s="1"/>
      <c r="GRK365" s="1"/>
      <c r="GRL365" s="1"/>
      <c r="GRM365" s="1"/>
      <c r="GRN365" s="1"/>
      <c r="GRO365" s="1"/>
      <c r="GRP365" s="1"/>
      <c r="GRQ365" s="1"/>
      <c r="GRR365" s="1"/>
      <c r="GRS365" s="1"/>
      <c r="GRT365" s="1"/>
      <c r="GRU365" s="1"/>
      <c r="GRV365" s="1"/>
      <c r="GRW365" s="1"/>
      <c r="GRX365" s="1"/>
      <c r="GRY365" s="1"/>
      <c r="GRZ365" s="1"/>
      <c r="GSA365" s="1"/>
      <c r="GSB365" s="1"/>
      <c r="GSC365" s="1"/>
      <c r="GSD365" s="1"/>
      <c r="GSE365" s="1"/>
      <c r="GSF365" s="1"/>
      <c r="GSG365" s="1"/>
      <c r="GSH365" s="1"/>
      <c r="GSI365" s="1"/>
      <c r="GSJ365" s="1"/>
      <c r="GSK365" s="1"/>
      <c r="GSL365" s="1"/>
      <c r="GSM365" s="1"/>
      <c r="GSN365" s="1"/>
      <c r="GSO365" s="1"/>
      <c r="GSP365" s="1"/>
      <c r="GSQ365" s="1"/>
      <c r="GSR365" s="1"/>
      <c r="GSS365" s="1"/>
      <c r="GST365" s="1"/>
      <c r="GSU365" s="1"/>
      <c r="GSV365" s="1"/>
      <c r="GSW365" s="1"/>
      <c r="GSX365" s="1"/>
      <c r="GSY365" s="1"/>
      <c r="GSZ365" s="1"/>
      <c r="GTA365" s="1"/>
      <c r="GTB365" s="1"/>
      <c r="GTC365" s="1"/>
      <c r="GTD365" s="1"/>
      <c r="GTE365" s="1"/>
      <c r="GTF365" s="1"/>
      <c r="GTG365" s="1"/>
      <c r="GTH365" s="1"/>
      <c r="GTI365" s="1"/>
      <c r="GTJ365" s="1"/>
      <c r="GTK365" s="1"/>
      <c r="GTL365" s="1"/>
      <c r="GTM365" s="1"/>
      <c r="GTN365" s="1"/>
      <c r="GTO365" s="1"/>
      <c r="GTP365" s="1"/>
      <c r="GTQ365" s="1"/>
      <c r="GTR365" s="1"/>
      <c r="GTS365" s="1"/>
      <c r="GTT365" s="1"/>
      <c r="GTU365" s="1"/>
      <c r="GTV365" s="1"/>
      <c r="GTW365" s="1"/>
      <c r="GTX365" s="1"/>
      <c r="GTY365" s="1"/>
      <c r="GTZ365" s="1"/>
      <c r="GUA365" s="1"/>
      <c r="GUB365" s="1"/>
      <c r="GUC365" s="1"/>
      <c r="GUD365" s="1"/>
      <c r="GUE365" s="1"/>
      <c r="GUF365" s="1"/>
      <c r="GUG365" s="1"/>
      <c r="GUH365" s="1"/>
      <c r="GUI365" s="1"/>
      <c r="GUJ365" s="1"/>
      <c r="GUK365" s="1"/>
      <c r="GUL365" s="1"/>
      <c r="GUM365" s="1"/>
      <c r="GUN365" s="1"/>
      <c r="GUO365" s="1"/>
      <c r="GUP365" s="1"/>
      <c r="GUQ365" s="1"/>
      <c r="GUR365" s="1"/>
      <c r="GUS365" s="1"/>
      <c r="GUT365" s="1"/>
      <c r="GUU365" s="1"/>
      <c r="GUV365" s="1"/>
      <c r="GUW365" s="1"/>
      <c r="GUX365" s="1"/>
      <c r="GUY365" s="1"/>
      <c r="GUZ365" s="1"/>
      <c r="GVA365" s="1"/>
      <c r="GVB365" s="1"/>
      <c r="GVC365" s="1"/>
      <c r="GVD365" s="1"/>
      <c r="GVE365" s="1"/>
      <c r="GVF365" s="1"/>
      <c r="GVG365" s="1"/>
      <c r="GVH365" s="1"/>
      <c r="GVI365" s="1"/>
      <c r="GVJ365" s="1"/>
      <c r="GVK365" s="1"/>
      <c r="GVL365" s="1"/>
      <c r="GVM365" s="1"/>
      <c r="GVN365" s="1"/>
      <c r="GVO365" s="1"/>
      <c r="GVP365" s="1"/>
      <c r="GVQ365" s="1"/>
      <c r="GVR365" s="1"/>
      <c r="GVS365" s="1"/>
      <c r="GVT365" s="1"/>
      <c r="GVU365" s="1"/>
      <c r="GVV365" s="1"/>
      <c r="GVW365" s="1"/>
      <c r="GVX365" s="1"/>
      <c r="GVY365" s="1"/>
      <c r="GVZ365" s="1"/>
      <c r="GWA365" s="1"/>
      <c r="GWB365" s="1"/>
      <c r="GWC365" s="1"/>
      <c r="GWD365" s="1"/>
      <c r="GWE365" s="1"/>
      <c r="GWF365" s="1"/>
      <c r="GWG365" s="1"/>
      <c r="GWH365" s="1"/>
      <c r="GWI365" s="1"/>
      <c r="GWJ365" s="1"/>
      <c r="GWK365" s="1"/>
      <c r="GWL365" s="1"/>
      <c r="GWM365" s="1"/>
      <c r="GWN365" s="1"/>
      <c r="GWO365" s="1"/>
      <c r="GWP365" s="1"/>
      <c r="GWQ365" s="1"/>
      <c r="GWR365" s="1"/>
      <c r="GWS365" s="1"/>
      <c r="GWT365" s="1"/>
      <c r="GWU365" s="1"/>
      <c r="GWV365" s="1"/>
      <c r="GWW365" s="1"/>
      <c r="GWX365" s="1"/>
      <c r="GWY365" s="1"/>
      <c r="GWZ365" s="1"/>
      <c r="GXA365" s="1"/>
      <c r="GXB365" s="1"/>
      <c r="GXC365" s="1"/>
      <c r="GXD365" s="1"/>
      <c r="GXE365" s="1"/>
      <c r="GXF365" s="1"/>
      <c r="GXG365" s="1"/>
      <c r="GXH365" s="1"/>
      <c r="GXI365" s="1"/>
      <c r="GXJ365" s="1"/>
      <c r="GXK365" s="1"/>
      <c r="GXL365" s="1"/>
      <c r="GXM365" s="1"/>
      <c r="GXN365" s="1"/>
      <c r="GXO365" s="1"/>
      <c r="GXP365" s="1"/>
      <c r="GXQ365" s="1"/>
      <c r="GXR365" s="1"/>
      <c r="GXS365" s="1"/>
      <c r="GXT365" s="1"/>
      <c r="GXU365" s="1"/>
      <c r="GXV365" s="1"/>
      <c r="GXW365" s="1"/>
      <c r="GXX365" s="1"/>
      <c r="GXY365" s="1"/>
      <c r="GXZ365" s="1"/>
      <c r="GYA365" s="1"/>
      <c r="GYB365" s="1"/>
      <c r="GYC365" s="1"/>
      <c r="GYD365" s="1"/>
      <c r="GYE365" s="1"/>
      <c r="GYF365" s="1"/>
      <c r="GYG365" s="1"/>
      <c r="GYH365" s="1"/>
      <c r="GYI365" s="1"/>
      <c r="GYJ365" s="1"/>
      <c r="GYK365" s="1"/>
      <c r="GYL365" s="1"/>
      <c r="GYM365" s="1"/>
      <c r="GYN365" s="1"/>
      <c r="GYO365" s="1"/>
      <c r="GYP365" s="1"/>
      <c r="GYQ365" s="1"/>
      <c r="GYR365" s="1"/>
      <c r="GYS365" s="1"/>
      <c r="GYT365" s="1"/>
      <c r="GYU365" s="1"/>
      <c r="GYV365" s="1"/>
      <c r="GYW365" s="1"/>
      <c r="GYX365" s="1"/>
      <c r="GYY365" s="1"/>
      <c r="GYZ365" s="1"/>
      <c r="GZA365" s="1"/>
      <c r="GZB365" s="1"/>
      <c r="GZC365" s="1"/>
      <c r="GZD365" s="1"/>
      <c r="GZE365" s="1"/>
      <c r="GZF365" s="1"/>
      <c r="GZG365" s="1"/>
      <c r="GZH365" s="1"/>
      <c r="GZI365" s="1"/>
      <c r="GZJ365" s="1"/>
      <c r="GZK365" s="1"/>
      <c r="GZL365" s="1"/>
      <c r="GZM365" s="1"/>
      <c r="GZN365" s="1"/>
      <c r="GZO365" s="1"/>
      <c r="GZP365" s="1"/>
      <c r="GZQ365" s="1"/>
      <c r="GZR365" s="1"/>
      <c r="GZS365" s="1"/>
      <c r="GZT365" s="1"/>
      <c r="GZU365" s="1"/>
      <c r="GZV365" s="1"/>
      <c r="GZW365" s="1"/>
      <c r="GZX365" s="1"/>
      <c r="GZY365" s="1"/>
      <c r="GZZ365" s="1"/>
      <c r="HAA365" s="1"/>
      <c r="HAB365" s="1"/>
      <c r="HAC365" s="1"/>
      <c r="HAD365" s="1"/>
      <c r="HAE365" s="1"/>
      <c r="HAF365" s="1"/>
      <c r="HAG365" s="1"/>
      <c r="HAH365" s="1"/>
      <c r="HAI365" s="1"/>
      <c r="HAJ365" s="1"/>
      <c r="HAK365" s="1"/>
      <c r="HAL365" s="1"/>
      <c r="HAM365" s="1"/>
      <c r="HAN365" s="1"/>
      <c r="HAO365" s="1"/>
      <c r="HAP365" s="1"/>
      <c r="HAQ365" s="1"/>
      <c r="HAR365" s="1"/>
      <c r="HAS365" s="1"/>
      <c r="HAT365" s="1"/>
      <c r="HAU365" s="1"/>
      <c r="HAV365" s="1"/>
      <c r="HAW365" s="1"/>
      <c r="HAX365" s="1"/>
      <c r="HAY365" s="1"/>
      <c r="HAZ365" s="1"/>
      <c r="HBA365" s="1"/>
      <c r="HBB365" s="1"/>
      <c r="HBC365" s="1"/>
      <c r="HBD365" s="1"/>
      <c r="HBE365" s="1"/>
      <c r="HBF365" s="1"/>
      <c r="HBG365" s="1"/>
      <c r="HBH365" s="1"/>
      <c r="HBI365" s="1"/>
      <c r="HBJ365" s="1"/>
      <c r="HBK365" s="1"/>
      <c r="HBL365" s="1"/>
      <c r="HBM365" s="1"/>
      <c r="HBN365" s="1"/>
      <c r="HBO365" s="1"/>
      <c r="HBP365" s="1"/>
      <c r="HBQ365" s="1"/>
      <c r="HBR365" s="1"/>
      <c r="HBS365" s="1"/>
      <c r="HBT365" s="1"/>
      <c r="HBU365" s="1"/>
      <c r="HBV365" s="1"/>
      <c r="HBW365" s="1"/>
      <c r="HBX365" s="1"/>
      <c r="HBY365" s="1"/>
      <c r="HBZ365" s="1"/>
      <c r="HCA365" s="1"/>
      <c r="HCB365" s="1"/>
      <c r="HCC365" s="1"/>
      <c r="HCD365" s="1"/>
      <c r="HCE365" s="1"/>
      <c r="HCF365" s="1"/>
      <c r="HCG365" s="1"/>
      <c r="HCH365" s="1"/>
      <c r="HCI365" s="1"/>
      <c r="HCJ365" s="1"/>
      <c r="HCK365" s="1"/>
      <c r="HCL365" s="1"/>
      <c r="HCM365" s="1"/>
      <c r="HCN365" s="1"/>
      <c r="HCO365" s="1"/>
      <c r="HCP365" s="1"/>
      <c r="HCQ365" s="1"/>
      <c r="HCR365" s="1"/>
      <c r="HCS365" s="1"/>
      <c r="HCT365" s="1"/>
      <c r="HCU365" s="1"/>
      <c r="HCV365" s="1"/>
      <c r="HCW365" s="1"/>
      <c r="HCX365" s="1"/>
      <c r="HCY365" s="1"/>
      <c r="HCZ365" s="1"/>
      <c r="HDA365" s="1"/>
      <c r="HDB365" s="1"/>
      <c r="HDC365" s="1"/>
      <c r="HDD365" s="1"/>
      <c r="HDE365" s="1"/>
      <c r="HDF365" s="1"/>
      <c r="HDG365" s="1"/>
      <c r="HDH365" s="1"/>
      <c r="HDI365" s="1"/>
      <c r="HDJ365" s="1"/>
      <c r="HDK365" s="1"/>
      <c r="HDL365" s="1"/>
      <c r="HDM365" s="1"/>
      <c r="HDN365" s="1"/>
      <c r="HDO365" s="1"/>
      <c r="HDP365" s="1"/>
      <c r="HDQ365" s="1"/>
      <c r="HDR365" s="1"/>
      <c r="HDS365" s="1"/>
      <c r="HDT365" s="1"/>
      <c r="HDU365" s="1"/>
      <c r="HDV365" s="1"/>
      <c r="HDW365" s="1"/>
      <c r="HDX365" s="1"/>
      <c r="HDY365" s="1"/>
      <c r="HDZ365" s="1"/>
      <c r="HEA365" s="1"/>
      <c r="HEB365" s="1"/>
      <c r="HEC365" s="1"/>
      <c r="HED365" s="1"/>
      <c r="HEE365" s="1"/>
      <c r="HEF365" s="1"/>
      <c r="HEG365" s="1"/>
      <c r="HEH365" s="1"/>
      <c r="HEI365" s="1"/>
      <c r="HEJ365" s="1"/>
      <c r="HEK365" s="1"/>
      <c r="HEL365" s="1"/>
      <c r="HEM365" s="1"/>
      <c r="HEN365" s="1"/>
      <c r="HEO365" s="1"/>
      <c r="HEP365" s="1"/>
      <c r="HEQ365" s="1"/>
      <c r="HER365" s="1"/>
      <c r="HES365" s="1"/>
      <c r="HET365" s="1"/>
      <c r="HEU365" s="1"/>
      <c r="HEV365" s="1"/>
      <c r="HEW365" s="1"/>
      <c r="HEX365" s="1"/>
      <c r="HEY365" s="1"/>
      <c r="HEZ365" s="1"/>
      <c r="HFA365" s="1"/>
      <c r="HFB365" s="1"/>
      <c r="HFC365" s="1"/>
      <c r="HFD365" s="1"/>
      <c r="HFE365" s="1"/>
      <c r="HFF365" s="1"/>
      <c r="HFG365" s="1"/>
      <c r="HFH365" s="1"/>
      <c r="HFI365" s="1"/>
      <c r="HFJ365" s="1"/>
      <c r="HFK365" s="1"/>
      <c r="HFL365" s="1"/>
      <c r="HFM365" s="1"/>
      <c r="HFN365" s="1"/>
      <c r="HFO365" s="1"/>
      <c r="HFP365" s="1"/>
      <c r="HFQ365" s="1"/>
      <c r="HFR365" s="1"/>
      <c r="HFS365" s="1"/>
      <c r="HFT365" s="1"/>
      <c r="HFU365" s="1"/>
      <c r="HFV365" s="1"/>
      <c r="HFW365" s="1"/>
      <c r="HFX365" s="1"/>
      <c r="HFY365" s="1"/>
      <c r="HFZ365" s="1"/>
      <c r="HGA365" s="1"/>
      <c r="HGB365" s="1"/>
      <c r="HGC365" s="1"/>
      <c r="HGD365" s="1"/>
      <c r="HGE365" s="1"/>
      <c r="HGF365" s="1"/>
      <c r="HGG365" s="1"/>
      <c r="HGH365" s="1"/>
      <c r="HGI365" s="1"/>
      <c r="HGJ365" s="1"/>
      <c r="HGK365" s="1"/>
      <c r="HGL365" s="1"/>
      <c r="HGM365" s="1"/>
      <c r="HGN365" s="1"/>
      <c r="HGO365" s="1"/>
      <c r="HGP365" s="1"/>
      <c r="HGQ365" s="1"/>
      <c r="HGR365" s="1"/>
      <c r="HGS365" s="1"/>
      <c r="HGT365" s="1"/>
      <c r="HGU365" s="1"/>
      <c r="HGV365" s="1"/>
      <c r="HGW365" s="1"/>
      <c r="HGX365" s="1"/>
      <c r="HGY365" s="1"/>
      <c r="HGZ365" s="1"/>
      <c r="HHA365" s="1"/>
      <c r="HHB365" s="1"/>
      <c r="HHC365" s="1"/>
      <c r="HHD365" s="1"/>
      <c r="HHE365" s="1"/>
      <c r="HHF365" s="1"/>
      <c r="HHG365" s="1"/>
      <c r="HHH365" s="1"/>
      <c r="HHI365" s="1"/>
      <c r="HHJ365" s="1"/>
      <c r="HHK365" s="1"/>
      <c r="HHL365" s="1"/>
      <c r="HHM365" s="1"/>
      <c r="HHN365" s="1"/>
      <c r="HHO365" s="1"/>
      <c r="HHP365" s="1"/>
      <c r="HHQ365" s="1"/>
      <c r="HHR365" s="1"/>
      <c r="HHS365" s="1"/>
      <c r="HHT365" s="1"/>
      <c r="HHU365" s="1"/>
      <c r="HHV365" s="1"/>
      <c r="HHW365" s="1"/>
      <c r="HHX365" s="1"/>
      <c r="HHY365" s="1"/>
      <c r="HHZ365" s="1"/>
      <c r="HIA365" s="1"/>
      <c r="HIB365" s="1"/>
      <c r="HIC365" s="1"/>
      <c r="HID365" s="1"/>
      <c r="HIE365" s="1"/>
      <c r="HIF365" s="1"/>
      <c r="HIG365" s="1"/>
      <c r="HIH365" s="1"/>
      <c r="HII365" s="1"/>
      <c r="HIJ365" s="1"/>
      <c r="HIK365" s="1"/>
      <c r="HIL365" s="1"/>
      <c r="HIM365" s="1"/>
      <c r="HIN365" s="1"/>
      <c r="HIO365" s="1"/>
      <c r="HIP365" s="1"/>
      <c r="HIQ365" s="1"/>
      <c r="HIR365" s="1"/>
      <c r="HIS365" s="1"/>
      <c r="HIT365" s="1"/>
      <c r="HIU365" s="1"/>
      <c r="HIV365" s="1"/>
      <c r="HIW365" s="1"/>
      <c r="HIX365" s="1"/>
      <c r="HIY365" s="1"/>
      <c r="HIZ365" s="1"/>
      <c r="HJA365" s="1"/>
      <c r="HJB365" s="1"/>
      <c r="HJC365" s="1"/>
      <c r="HJD365" s="1"/>
      <c r="HJE365" s="1"/>
      <c r="HJF365" s="1"/>
      <c r="HJG365" s="1"/>
      <c r="HJH365" s="1"/>
      <c r="HJI365" s="1"/>
      <c r="HJJ365" s="1"/>
      <c r="HJK365" s="1"/>
      <c r="HJL365" s="1"/>
      <c r="HJM365" s="1"/>
      <c r="HJN365" s="1"/>
      <c r="HJO365" s="1"/>
      <c r="HJP365" s="1"/>
      <c r="HJQ365" s="1"/>
      <c r="HJR365" s="1"/>
      <c r="HJS365" s="1"/>
      <c r="HJT365" s="1"/>
      <c r="HJU365" s="1"/>
      <c r="HJV365" s="1"/>
      <c r="HJW365" s="1"/>
      <c r="HJX365" s="1"/>
      <c r="HJY365" s="1"/>
      <c r="HJZ365" s="1"/>
      <c r="HKA365" s="1"/>
      <c r="HKB365" s="1"/>
      <c r="HKC365" s="1"/>
      <c r="HKD365" s="1"/>
      <c r="HKE365" s="1"/>
      <c r="HKF365" s="1"/>
      <c r="HKG365" s="1"/>
      <c r="HKH365" s="1"/>
      <c r="HKI365" s="1"/>
      <c r="HKJ365" s="1"/>
      <c r="HKK365" s="1"/>
      <c r="HKL365" s="1"/>
      <c r="HKM365" s="1"/>
      <c r="HKN365" s="1"/>
      <c r="HKO365" s="1"/>
      <c r="HKP365" s="1"/>
      <c r="HKQ365" s="1"/>
      <c r="HKR365" s="1"/>
      <c r="HKS365" s="1"/>
      <c r="HKT365" s="1"/>
      <c r="HKU365" s="1"/>
      <c r="HKV365" s="1"/>
      <c r="HKW365" s="1"/>
      <c r="HKX365" s="1"/>
      <c r="HKY365" s="1"/>
      <c r="HKZ365" s="1"/>
      <c r="HLA365" s="1"/>
      <c r="HLB365" s="1"/>
      <c r="HLC365" s="1"/>
      <c r="HLD365" s="1"/>
      <c r="HLE365" s="1"/>
      <c r="HLF365" s="1"/>
      <c r="HLG365" s="1"/>
      <c r="HLH365" s="1"/>
      <c r="HLI365" s="1"/>
      <c r="HLJ365" s="1"/>
      <c r="HLK365" s="1"/>
      <c r="HLL365" s="1"/>
      <c r="HLM365" s="1"/>
      <c r="HLN365" s="1"/>
      <c r="HLO365" s="1"/>
      <c r="HLP365" s="1"/>
      <c r="HLQ365" s="1"/>
      <c r="HLR365" s="1"/>
      <c r="HLS365" s="1"/>
      <c r="HLT365" s="1"/>
      <c r="HLU365" s="1"/>
      <c r="HLV365" s="1"/>
      <c r="HLW365" s="1"/>
      <c r="HLX365" s="1"/>
      <c r="HLY365" s="1"/>
      <c r="HLZ365" s="1"/>
      <c r="HMA365" s="1"/>
      <c r="HMB365" s="1"/>
      <c r="HMC365" s="1"/>
      <c r="HMD365" s="1"/>
      <c r="HME365" s="1"/>
      <c r="HMF365" s="1"/>
      <c r="HMG365" s="1"/>
      <c r="HMH365" s="1"/>
      <c r="HMI365" s="1"/>
      <c r="HMJ365" s="1"/>
      <c r="HMK365" s="1"/>
      <c r="HML365" s="1"/>
      <c r="HMM365" s="1"/>
      <c r="HMN365" s="1"/>
      <c r="HMO365" s="1"/>
      <c r="HMP365" s="1"/>
      <c r="HMQ365" s="1"/>
      <c r="HMR365" s="1"/>
      <c r="HMS365" s="1"/>
      <c r="HMT365" s="1"/>
      <c r="HMU365" s="1"/>
      <c r="HMV365" s="1"/>
      <c r="HMW365" s="1"/>
      <c r="HMX365" s="1"/>
      <c r="HMY365" s="1"/>
      <c r="HMZ365" s="1"/>
      <c r="HNA365" s="1"/>
      <c r="HNB365" s="1"/>
      <c r="HNC365" s="1"/>
      <c r="HND365" s="1"/>
      <c r="HNE365" s="1"/>
      <c r="HNF365" s="1"/>
      <c r="HNG365" s="1"/>
      <c r="HNH365" s="1"/>
      <c r="HNI365" s="1"/>
      <c r="HNJ365" s="1"/>
      <c r="HNK365" s="1"/>
      <c r="HNL365" s="1"/>
      <c r="HNM365" s="1"/>
      <c r="HNN365" s="1"/>
      <c r="HNO365" s="1"/>
      <c r="HNP365" s="1"/>
      <c r="HNQ365" s="1"/>
      <c r="HNR365" s="1"/>
      <c r="HNS365" s="1"/>
      <c r="HNT365" s="1"/>
      <c r="HNU365" s="1"/>
      <c r="HNV365" s="1"/>
      <c r="HNW365" s="1"/>
      <c r="HNX365" s="1"/>
      <c r="HNY365" s="1"/>
      <c r="HNZ365" s="1"/>
      <c r="HOA365" s="1"/>
      <c r="HOB365" s="1"/>
      <c r="HOC365" s="1"/>
      <c r="HOD365" s="1"/>
      <c r="HOE365" s="1"/>
      <c r="HOF365" s="1"/>
      <c r="HOG365" s="1"/>
      <c r="HOH365" s="1"/>
      <c r="HOI365" s="1"/>
      <c r="HOJ365" s="1"/>
      <c r="HOK365" s="1"/>
      <c r="HOL365" s="1"/>
      <c r="HOM365" s="1"/>
      <c r="HON365" s="1"/>
      <c r="HOO365" s="1"/>
      <c r="HOP365" s="1"/>
      <c r="HOQ365" s="1"/>
      <c r="HOR365" s="1"/>
      <c r="HOS365" s="1"/>
      <c r="HOT365" s="1"/>
      <c r="HOU365" s="1"/>
      <c r="HOV365" s="1"/>
      <c r="HOW365" s="1"/>
      <c r="HOX365" s="1"/>
      <c r="HOY365" s="1"/>
      <c r="HOZ365" s="1"/>
      <c r="HPA365" s="1"/>
      <c r="HPB365" s="1"/>
      <c r="HPC365" s="1"/>
      <c r="HPD365" s="1"/>
      <c r="HPE365" s="1"/>
      <c r="HPF365" s="1"/>
      <c r="HPG365" s="1"/>
      <c r="HPH365" s="1"/>
      <c r="HPI365" s="1"/>
      <c r="HPJ365" s="1"/>
      <c r="HPK365" s="1"/>
      <c r="HPL365" s="1"/>
      <c r="HPM365" s="1"/>
      <c r="HPN365" s="1"/>
      <c r="HPO365" s="1"/>
      <c r="HPP365" s="1"/>
      <c r="HPQ365" s="1"/>
      <c r="HPR365" s="1"/>
      <c r="HPS365" s="1"/>
      <c r="HPT365" s="1"/>
      <c r="HPU365" s="1"/>
      <c r="HPV365" s="1"/>
      <c r="HPW365" s="1"/>
      <c r="HPX365" s="1"/>
      <c r="HPY365" s="1"/>
      <c r="HPZ365" s="1"/>
      <c r="HQA365" s="1"/>
      <c r="HQB365" s="1"/>
      <c r="HQC365" s="1"/>
      <c r="HQD365" s="1"/>
      <c r="HQE365" s="1"/>
      <c r="HQF365" s="1"/>
      <c r="HQG365" s="1"/>
      <c r="HQH365" s="1"/>
      <c r="HQI365" s="1"/>
      <c r="HQJ365" s="1"/>
      <c r="HQK365" s="1"/>
      <c r="HQL365" s="1"/>
      <c r="HQM365" s="1"/>
      <c r="HQN365" s="1"/>
      <c r="HQO365" s="1"/>
      <c r="HQP365" s="1"/>
      <c r="HQQ365" s="1"/>
      <c r="HQR365" s="1"/>
      <c r="HQS365" s="1"/>
      <c r="HQT365" s="1"/>
      <c r="HQU365" s="1"/>
      <c r="HQV365" s="1"/>
      <c r="HQW365" s="1"/>
      <c r="HQX365" s="1"/>
      <c r="HQY365" s="1"/>
      <c r="HQZ365" s="1"/>
      <c r="HRA365" s="1"/>
      <c r="HRB365" s="1"/>
      <c r="HRC365" s="1"/>
      <c r="HRD365" s="1"/>
      <c r="HRE365" s="1"/>
      <c r="HRF365" s="1"/>
      <c r="HRG365" s="1"/>
      <c r="HRH365" s="1"/>
      <c r="HRI365" s="1"/>
      <c r="HRJ365" s="1"/>
      <c r="HRK365" s="1"/>
      <c r="HRL365" s="1"/>
      <c r="HRM365" s="1"/>
      <c r="HRN365" s="1"/>
      <c r="HRO365" s="1"/>
      <c r="HRP365" s="1"/>
      <c r="HRQ365" s="1"/>
      <c r="HRR365" s="1"/>
      <c r="HRS365" s="1"/>
      <c r="HRT365" s="1"/>
      <c r="HRU365" s="1"/>
      <c r="HRV365" s="1"/>
      <c r="HRW365" s="1"/>
      <c r="HRX365" s="1"/>
      <c r="HRY365" s="1"/>
      <c r="HRZ365" s="1"/>
      <c r="HSA365" s="1"/>
      <c r="HSB365" s="1"/>
      <c r="HSC365" s="1"/>
      <c r="HSD365" s="1"/>
      <c r="HSE365" s="1"/>
      <c r="HSF365" s="1"/>
      <c r="HSG365" s="1"/>
      <c r="HSH365" s="1"/>
      <c r="HSI365" s="1"/>
      <c r="HSJ365" s="1"/>
      <c r="HSK365" s="1"/>
      <c r="HSL365" s="1"/>
      <c r="HSM365" s="1"/>
      <c r="HSN365" s="1"/>
      <c r="HSO365" s="1"/>
      <c r="HSP365" s="1"/>
      <c r="HSQ365" s="1"/>
      <c r="HSR365" s="1"/>
      <c r="HSS365" s="1"/>
      <c r="HST365" s="1"/>
      <c r="HSU365" s="1"/>
      <c r="HSV365" s="1"/>
      <c r="HSW365" s="1"/>
      <c r="HSX365" s="1"/>
      <c r="HSY365" s="1"/>
      <c r="HSZ365" s="1"/>
      <c r="HTA365" s="1"/>
      <c r="HTB365" s="1"/>
      <c r="HTC365" s="1"/>
      <c r="HTD365" s="1"/>
      <c r="HTE365" s="1"/>
      <c r="HTF365" s="1"/>
      <c r="HTG365" s="1"/>
      <c r="HTH365" s="1"/>
      <c r="HTI365" s="1"/>
      <c r="HTJ365" s="1"/>
      <c r="HTK365" s="1"/>
      <c r="HTL365" s="1"/>
      <c r="HTM365" s="1"/>
      <c r="HTN365" s="1"/>
      <c r="HTO365" s="1"/>
      <c r="HTP365" s="1"/>
      <c r="HTQ365" s="1"/>
      <c r="HTR365" s="1"/>
      <c r="HTS365" s="1"/>
      <c r="HTT365" s="1"/>
      <c r="HTU365" s="1"/>
      <c r="HTV365" s="1"/>
      <c r="HTW365" s="1"/>
      <c r="HTX365" s="1"/>
      <c r="HTY365" s="1"/>
      <c r="HTZ365" s="1"/>
      <c r="HUA365" s="1"/>
      <c r="HUB365" s="1"/>
      <c r="HUC365" s="1"/>
      <c r="HUD365" s="1"/>
      <c r="HUE365" s="1"/>
      <c r="HUF365" s="1"/>
      <c r="HUG365" s="1"/>
      <c r="HUH365" s="1"/>
      <c r="HUI365" s="1"/>
      <c r="HUJ365" s="1"/>
      <c r="HUK365" s="1"/>
      <c r="HUL365" s="1"/>
      <c r="HUM365" s="1"/>
      <c r="HUN365" s="1"/>
      <c r="HUO365" s="1"/>
      <c r="HUP365" s="1"/>
      <c r="HUQ365" s="1"/>
      <c r="HUR365" s="1"/>
      <c r="HUS365" s="1"/>
      <c r="HUT365" s="1"/>
      <c r="HUU365" s="1"/>
      <c r="HUV365" s="1"/>
      <c r="HUW365" s="1"/>
      <c r="HUX365" s="1"/>
      <c r="HUY365" s="1"/>
      <c r="HUZ365" s="1"/>
      <c r="HVA365" s="1"/>
      <c r="HVB365" s="1"/>
      <c r="HVC365" s="1"/>
      <c r="HVD365" s="1"/>
      <c r="HVE365" s="1"/>
      <c r="HVF365" s="1"/>
      <c r="HVG365" s="1"/>
      <c r="HVH365" s="1"/>
      <c r="HVI365" s="1"/>
      <c r="HVJ365" s="1"/>
      <c r="HVK365" s="1"/>
      <c r="HVL365" s="1"/>
      <c r="HVM365" s="1"/>
      <c r="HVN365" s="1"/>
      <c r="HVO365" s="1"/>
      <c r="HVP365" s="1"/>
      <c r="HVQ365" s="1"/>
      <c r="HVR365" s="1"/>
      <c r="HVS365" s="1"/>
      <c r="HVT365" s="1"/>
      <c r="HVU365" s="1"/>
      <c r="HVV365" s="1"/>
      <c r="HVW365" s="1"/>
      <c r="HVX365" s="1"/>
      <c r="HVY365" s="1"/>
      <c r="HVZ365" s="1"/>
      <c r="HWA365" s="1"/>
      <c r="HWB365" s="1"/>
      <c r="HWC365" s="1"/>
      <c r="HWD365" s="1"/>
      <c r="HWE365" s="1"/>
      <c r="HWF365" s="1"/>
      <c r="HWG365" s="1"/>
      <c r="HWH365" s="1"/>
      <c r="HWI365" s="1"/>
      <c r="HWJ365" s="1"/>
      <c r="HWK365" s="1"/>
      <c r="HWL365" s="1"/>
      <c r="HWM365" s="1"/>
      <c r="HWN365" s="1"/>
      <c r="HWO365" s="1"/>
      <c r="HWP365" s="1"/>
      <c r="HWQ365" s="1"/>
      <c r="HWR365" s="1"/>
      <c r="HWS365" s="1"/>
      <c r="HWT365" s="1"/>
      <c r="HWU365" s="1"/>
      <c r="HWV365" s="1"/>
      <c r="HWW365" s="1"/>
      <c r="HWX365" s="1"/>
      <c r="HWY365" s="1"/>
      <c r="HWZ365" s="1"/>
      <c r="HXA365" s="1"/>
      <c r="HXB365" s="1"/>
      <c r="HXC365" s="1"/>
      <c r="HXD365" s="1"/>
      <c r="HXE365" s="1"/>
      <c r="HXF365" s="1"/>
      <c r="HXG365" s="1"/>
      <c r="HXH365" s="1"/>
      <c r="HXI365" s="1"/>
      <c r="HXJ365" s="1"/>
      <c r="HXK365" s="1"/>
      <c r="HXL365" s="1"/>
      <c r="HXM365" s="1"/>
      <c r="HXN365" s="1"/>
      <c r="HXO365" s="1"/>
      <c r="HXP365" s="1"/>
      <c r="HXQ365" s="1"/>
      <c r="HXR365" s="1"/>
      <c r="HXS365" s="1"/>
      <c r="HXT365" s="1"/>
      <c r="HXU365" s="1"/>
      <c r="HXV365" s="1"/>
      <c r="HXW365" s="1"/>
      <c r="HXX365" s="1"/>
      <c r="HXY365" s="1"/>
      <c r="HXZ365" s="1"/>
      <c r="HYA365" s="1"/>
      <c r="HYB365" s="1"/>
      <c r="HYC365" s="1"/>
      <c r="HYD365" s="1"/>
      <c r="HYE365" s="1"/>
      <c r="HYF365" s="1"/>
      <c r="HYG365" s="1"/>
      <c r="HYH365" s="1"/>
      <c r="HYI365" s="1"/>
      <c r="HYJ365" s="1"/>
      <c r="HYK365" s="1"/>
      <c r="HYL365" s="1"/>
      <c r="HYM365" s="1"/>
      <c r="HYN365" s="1"/>
      <c r="HYO365" s="1"/>
      <c r="HYP365" s="1"/>
      <c r="HYQ365" s="1"/>
      <c r="HYR365" s="1"/>
      <c r="HYS365" s="1"/>
      <c r="HYT365" s="1"/>
      <c r="HYU365" s="1"/>
      <c r="HYV365" s="1"/>
      <c r="HYW365" s="1"/>
      <c r="HYX365" s="1"/>
      <c r="HYY365" s="1"/>
      <c r="HYZ365" s="1"/>
      <c r="HZA365" s="1"/>
      <c r="HZB365" s="1"/>
      <c r="HZC365" s="1"/>
      <c r="HZD365" s="1"/>
      <c r="HZE365" s="1"/>
      <c r="HZF365" s="1"/>
      <c r="HZG365" s="1"/>
      <c r="HZH365" s="1"/>
      <c r="HZI365" s="1"/>
      <c r="HZJ365" s="1"/>
      <c r="HZK365" s="1"/>
      <c r="HZL365" s="1"/>
      <c r="HZM365" s="1"/>
      <c r="HZN365" s="1"/>
      <c r="HZO365" s="1"/>
      <c r="HZP365" s="1"/>
      <c r="HZQ365" s="1"/>
      <c r="HZR365" s="1"/>
      <c r="HZS365" s="1"/>
      <c r="HZT365" s="1"/>
      <c r="HZU365" s="1"/>
      <c r="HZV365" s="1"/>
      <c r="HZW365" s="1"/>
      <c r="HZX365" s="1"/>
      <c r="HZY365" s="1"/>
      <c r="HZZ365" s="1"/>
      <c r="IAA365" s="1"/>
      <c r="IAB365" s="1"/>
      <c r="IAC365" s="1"/>
      <c r="IAD365" s="1"/>
      <c r="IAE365" s="1"/>
      <c r="IAF365" s="1"/>
      <c r="IAG365" s="1"/>
      <c r="IAH365" s="1"/>
      <c r="IAI365" s="1"/>
      <c r="IAJ365" s="1"/>
      <c r="IAK365" s="1"/>
      <c r="IAL365" s="1"/>
      <c r="IAM365" s="1"/>
      <c r="IAN365" s="1"/>
      <c r="IAO365" s="1"/>
      <c r="IAP365" s="1"/>
      <c r="IAQ365" s="1"/>
      <c r="IAR365" s="1"/>
      <c r="IAS365" s="1"/>
      <c r="IAT365" s="1"/>
      <c r="IAU365" s="1"/>
      <c r="IAV365" s="1"/>
      <c r="IAW365" s="1"/>
      <c r="IAX365" s="1"/>
      <c r="IAY365" s="1"/>
      <c r="IAZ365" s="1"/>
      <c r="IBA365" s="1"/>
      <c r="IBB365" s="1"/>
      <c r="IBC365" s="1"/>
      <c r="IBD365" s="1"/>
      <c r="IBE365" s="1"/>
      <c r="IBF365" s="1"/>
      <c r="IBG365" s="1"/>
      <c r="IBH365" s="1"/>
      <c r="IBI365" s="1"/>
      <c r="IBJ365" s="1"/>
      <c r="IBK365" s="1"/>
      <c r="IBL365" s="1"/>
      <c r="IBM365" s="1"/>
      <c r="IBN365" s="1"/>
      <c r="IBO365" s="1"/>
      <c r="IBP365" s="1"/>
      <c r="IBQ365" s="1"/>
      <c r="IBR365" s="1"/>
      <c r="IBS365" s="1"/>
      <c r="IBT365" s="1"/>
      <c r="IBU365" s="1"/>
      <c r="IBV365" s="1"/>
      <c r="IBW365" s="1"/>
      <c r="IBX365" s="1"/>
      <c r="IBY365" s="1"/>
      <c r="IBZ365" s="1"/>
      <c r="ICA365" s="1"/>
      <c r="ICB365" s="1"/>
      <c r="ICC365" s="1"/>
      <c r="ICD365" s="1"/>
      <c r="ICE365" s="1"/>
      <c r="ICF365" s="1"/>
      <c r="ICG365" s="1"/>
      <c r="ICH365" s="1"/>
      <c r="ICI365" s="1"/>
      <c r="ICJ365" s="1"/>
      <c r="ICK365" s="1"/>
      <c r="ICL365" s="1"/>
      <c r="ICM365" s="1"/>
      <c r="ICN365" s="1"/>
      <c r="ICO365" s="1"/>
      <c r="ICP365" s="1"/>
      <c r="ICQ365" s="1"/>
      <c r="ICR365" s="1"/>
      <c r="ICS365" s="1"/>
      <c r="ICT365" s="1"/>
      <c r="ICU365" s="1"/>
      <c r="ICV365" s="1"/>
      <c r="ICW365" s="1"/>
      <c r="ICX365" s="1"/>
      <c r="ICY365" s="1"/>
      <c r="ICZ365" s="1"/>
      <c r="IDA365" s="1"/>
      <c r="IDB365" s="1"/>
      <c r="IDC365" s="1"/>
      <c r="IDD365" s="1"/>
      <c r="IDE365" s="1"/>
      <c r="IDF365" s="1"/>
      <c r="IDG365" s="1"/>
      <c r="IDH365" s="1"/>
      <c r="IDI365" s="1"/>
      <c r="IDJ365" s="1"/>
      <c r="IDK365" s="1"/>
      <c r="IDL365" s="1"/>
      <c r="IDM365" s="1"/>
      <c r="IDN365" s="1"/>
      <c r="IDO365" s="1"/>
      <c r="IDP365" s="1"/>
      <c r="IDQ365" s="1"/>
      <c r="IDR365" s="1"/>
      <c r="IDS365" s="1"/>
      <c r="IDT365" s="1"/>
      <c r="IDU365" s="1"/>
      <c r="IDV365" s="1"/>
      <c r="IDW365" s="1"/>
      <c r="IDX365" s="1"/>
      <c r="IDY365" s="1"/>
      <c r="IDZ365" s="1"/>
      <c r="IEA365" s="1"/>
      <c r="IEB365" s="1"/>
      <c r="IEC365" s="1"/>
      <c r="IED365" s="1"/>
      <c r="IEE365" s="1"/>
      <c r="IEF365" s="1"/>
      <c r="IEG365" s="1"/>
      <c r="IEH365" s="1"/>
      <c r="IEI365" s="1"/>
      <c r="IEJ365" s="1"/>
      <c r="IEK365" s="1"/>
      <c r="IEL365" s="1"/>
      <c r="IEM365" s="1"/>
      <c r="IEN365" s="1"/>
      <c r="IEO365" s="1"/>
      <c r="IEP365" s="1"/>
      <c r="IEQ365" s="1"/>
      <c r="IER365" s="1"/>
      <c r="IES365" s="1"/>
      <c r="IET365" s="1"/>
      <c r="IEU365" s="1"/>
      <c r="IEV365" s="1"/>
      <c r="IEW365" s="1"/>
      <c r="IEX365" s="1"/>
      <c r="IEY365" s="1"/>
      <c r="IEZ365" s="1"/>
      <c r="IFA365" s="1"/>
      <c r="IFB365" s="1"/>
      <c r="IFC365" s="1"/>
      <c r="IFD365" s="1"/>
      <c r="IFE365" s="1"/>
      <c r="IFF365" s="1"/>
      <c r="IFG365" s="1"/>
      <c r="IFH365" s="1"/>
      <c r="IFI365" s="1"/>
      <c r="IFJ365" s="1"/>
      <c r="IFK365" s="1"/>
      <c r="IFL365" s="1"/>
      <c r="IFM365" s="1"/>
      <c r="IFN365" s="1"/>
      <c r="IFO365" s="1"/>
      <c r="IFP365" s="1"/>
      <c r="IFQ365" s="1"/>
      <c r="IFR365" s="1"/>
      <c r="IFS365" s="1"/>
      <c r="IFT365" s="1"/>
      <c r="IFU365" s="1"/>
      <c r="IFV365" s="1"/>
      <c r="IFW365" s="1"/>
      <c r="IFX365" s="1"/>
      <c r="IFY365" s="1"/>
      <c r="IFZ365" s="1"/>
      <c r="IGA365" s="1"/>
      <c r="IGB365" s="1"/>
      <c r="IGC365" s="1"/>
      <c r="IGD365" s="1"/>
      <c r="IGE365" s="1"/>
      <c r="IGF365" s="1"/>
      <c r="IGG365" s="1"/>
      <c r="IGH365" s="1"/>
      <c r="IGI365" s="1"/>
      <c r="IGJ365" s="1"/>
      <c r="IGK365" s="1"/>
      <c r="IGL365" s="1"/>
      <c r="IGM365" s="1"/>
      <c r="IGN365" s="1"/>
      <c r="IGO365" s="1"/>
      <c r="IGP365" s="1"/>
      <c r="IGQ365" s="1"/>
      <c r="IGR365" s="1"/>
      <c r="IGS365" s="1"/>
      <c r="IGT365" s="1"/>
      <c r="IGU365" s="1"/>
      <c r="IGV365" s="1"/>
      <c r="IGW365" s="1"/>
      <c r="IGX365" s="1"/>
      <c r="IGY365" s="1"/>
      <c r="IGZ365" s="1"/>
      <c r="IHA365" s="1"/>
      <c r="IHB365" s="1"/>
      <c r="IHC365" s="1"/>
      <c r="IHD365" s="1"/>
      <c r="IHE365" s="1"/>
      <c r="IHF365" s="1"/>
      <c r="IHG365" s="1"/>
      <c r="IHH365" s="1"/>
      <c r="IHI365" s="1"/>
      <c r="IHJ365" s="1"/>
      <c r="IHK365" s="1"/>
      <c r="IHL365" s="1"/>
      <c r="IHM365" s="1"/>
      <c r="IHN365" s="1"/>
      <c r="IHO365" s="1"/>
      <c r="IHP365" s="1"/>
      <c r="IHQ365" s="1"/>
      <c r="IHR365" s="1"/>
      <c r="IHS365" s="1"/>
      <c r="IHT365" s="1"/>
      <c r="IHU365" s="1"/>
      <c r="IHV365" s="1"/>
      <c r="IHW365" s="1"/>
      <c r="IHX365" s="1"/>
      <c r="IHY365" s="1"/>
      <c r="IHZ365" s="1"/>
      <c r="IIA365" s="1"/>
      <c r="IIB365" s="1"/>
      <c r="IIC365" s="1"/>
      <c r="IID365" s="1"/>
      <c r="IIE365" s="1"/>
      <c r="IIF365" s="1"/>
      <c r="IIG365" s="1"/>
      <c r="IIH365" s="1"/>
      <c r="III365" s="1"/>
      <c r="IIJ365" s="1"/>
      <c r="IIK365" s="1"/>
      <c r="IIL365" s="1"/>
      <c r="IIM365" s="1"/>
      <c r="IIN365" s="1"/>
      <c r="IIO365" s="1"/>
      <c r="IIP365" s="1"/>
      <c r="IIQ365" s="1"/>
      <c r="IIR365" s="1"/>
      <c r="IIS365" s="1"/>
      <c r="IIT365" s="1"/>
      <c r="IIU365" s="1"/>
      <c r="IIV365" s="1"/>
      <c r="IIW365" s="1"/>
      <c r="IIX365" s="1"/>
      <c r="IIY365" s="1"/>
      <c r="IIZ365" s="1"/>
      <c r="IJA365" s="1"/>
      <c r="IJB365" s="1"/>
      <c r="IJC365" s="1"/>
      <c r="IJD365" s="1"/>
      <c r="IJE365" s="1"/>
      <c r="IJF365" s="1"/>
      <c r="IJG365" s="1"/>
      <c r="IJH365" s="1"/>
      <c r="IJI365" s="1"/>
      <c r="IJJ365" s="1"/>
      <c r="IJK365" s="1"/>
      <c r="IJL365" s="1"/>
      <c r="IJM365" s="1"/>
      <c r="IJN365" s="1"/>
      <c r="IJO365" s="1"/>
      <c r="IJP365" s="1"/>
      <c r="IJQ365" s="1"/>
      <c r="IJR365" s="1"/>
      <c r="IJS365" s="1"/>
      <c r="IJT365" s="1"/>
      <c r="IJU365" s="1"/>
      <c r="IJV365" s="1"/>
      <c r="IJW365" s="1"/>
      <c r="IJX365" s="1"/>
      <c r="IJY365" s="1"/>
      <c r="IJZ365" s="1"/>
      <c r="IKA365" s="1"/>
      <c r="IKB365" s="1"/>
      <c r="IKC365" s="1"/>
      <c r="IKD365" s="1"/>
      <c r="IKE365" s="1"/>
      <c r="IKF365" s="1"/>
      <c r="IKG365" s="1"/>
      <c r="IKH365" s="1"/>
      <c r="IKI365" s="1"/>
      <c r="IKJ365" s="1"/>
      <c r="IKK365" s="1"/>
      <c r="IKL365" s="1"/>
      <c r="IKM365" s="1"/>
      <c r="IKN365" s="1"/>
      <c r="IKO365" s="1"/>
      <c r="IKP365" s="1"/>
      <c r="IKQ365" s="1"/>
      <c r="IKR365" s="1"/>
      <c r="IKS365" s="1"/>
      <c r="IKT365" s="1"/>
      <c r="IKU365" s="1"/>
      <c r="IKV365" s="1"/>
      <c r="IKW365" s="1"/>
      <c r="IKX365" s="1"/>
      <c r="IKY365" s="1"/>
      <c r="IKZ365" s="1"/>
      <c r="ILA365" s="1"/>
      <c r="ILB365" s="1"/>
      <c r="ILC365" s="1"/>
      <c r="ILD365" s="1"/>
      <c r="ILE365" s="1"/>
      <c r="ILF365" s="1"/>
      <c r="ILG365" s="1"/>
      <c r="ILH365" s="1"/>
      <c r="ILI365" s="1"/>
      <c r="ILJ365" s="1"/>
      <c r="ILK365" s="1"/>
      <c r="ILL365" s="1"/>
      <c r="ILM365" s="1"/>
      <c r="ILN365" s="1"/>
      <c r="ILO365" s="1"/>
      <c r="ILP365" s="1"/>
      <c r="ILQ365" s="1"/>
      <c r="ILR365" s="1"/>
      <c r="ILS365" s="1"/>
      <c r="ILT365" s="1"/>
      <c r="ILU365" s="1"/>
      <c r="ILV365" s="1"/>
      <c r="ILW365" s="1"/>
      <c r="ILX365" s="1"/>
      <c r="ILY365" s="1"/>
      <c r="ILZ365" s="1"/>
      <c r="IMA365" s="1"/>
      <c r="IMB365" s="1"/>
      <c r="IMC365" s="1"/>
      <c r="IMD365" s="1"/>
      <c r="IME365" s="1"/>
      <c r="IMF365" s="1"/>
      <c r="IMG365" s="1"/>
      <c r="IMH365" s="1"/>
      <c r="IMI365" s="1"/>
      <c r="IMJ365" s="1"/>
      <c r="IMK365" s="1"/>
      <c r="IML365" s="1"/>
      <c r="IMM365" s="1"/>
      <c r="IMN365" s="1"/>
      <c r="IMO365" s="1"/>
      <c r="IMP365" s="1"/>
      <c r="IMQ365" s="1"/>
      <c r="IMR365" s="1"/>
      <c r="IMS365" s="1"/>
      <c r="IMT365" s="1"/>
      <c r="IMU365" s="1"/>
      <c r="IMV365" s="1"/>
      <c r="IMW365" s="1"/>
      <c r="IMX365" s="1"/>
      <c r="IMY365" s="1"/>
      <c r="IMZ365" s="1"/>
      <c r="INA365" s="1"/>
      <c r="INB365" s="1"/>
      <c r="INC365" s="1"/>
      <c r="IND365" s="1"/>
      <c r="INE365" s="1"/>
      <c r="INF365" s="1"/>
      <c r="ING365" s="1"/>
      <c r="INH365" s="1"/>
      <c r="INI365" s="1"/>
      <c r="INJ365" s="1"/>
      <c r="INK365" s="1"/>
      <c r="INL365" s="1"/>
      <c r="INM365" s="1"/>
      <c r="INN365" s="1"/>
      <c r="INO365" s="1"/>
      <c r="INP365" s="1"/>
      <c r="INQ365" s="1"/>
      <c r="INR365" s="1"/>
      <c r="INS365" s="1"/>
      <c r="INT365" s="1"/>
      <c r="INU365" s="1"/>
      <c r="INV365" s="1"/>
      <c r="INW365" s="1"/>
      <c r="INX365" s="1"/>
      <c r="INY365" s="1"/>
      <c r="INZ365" s="1"/>
      <c r="IOA365" s="1"/>
      <c r="IOB365" s="1"/>
      <c r="IOC365" s="1"/>
      <c r="IOD365" s="1"/>
      <c r="IOE365" s="1"/>
      <c r="IOF365" s="1"/>
      <c r="IOG365" s="1"/>
      <c r="IOH365" s="1"/>
      <c r="IOI365" s="1"/>
      <c r="IOJ365" s="1"/>
      <c r="IOK365" s="1"/>
      <c r="IOL365" s="1"/>
      <c r="IOM365" s="1"/>
      <c r="ION365" s="1"/>
      <c r="IOO365" s="1"/>
      <c r="IOP365" s="1"/>
      <c r="IOQ365" s="1"/>
      <c r="IOR365" s="1"/>
      <c r="IOS365" s="1"/>
      <c r="IOT365" s="1"/>
      <c r="IOU365" s="1"/>
      <c r="IOV365" s="1"/>
      <c r="IOW365" s="1"/>
      <c r="IOX365" s="1"/>
      <c r="IOY365" s="1"/>
      <c r="IOZ365" s="1"/>
      <c r="IPA365" s="1"/>
      <c r="IPB365" s="1"/>
      <c r="IPC365" s="1"/>
      <c r="IPD365" s="1"/>
      <c r="IPE365" s="1"/>
      <c r="IPF365" s="1"/>
      <c r="IPG365" s="1"/>
      <c r="IPH365" s="1"/>
      <c r="IPI365" s="1"/>
      <c r="IPJ365" s="1"/>
      <c r="IPK365" s="1"/>
      <c r="IPL365" s="1"/>
      <c r="IPM365" s="1"/>
      <c r="IPN365" s="1"/>
      <c r="IPO365" s="1"/>
      <c r="IPP365" s="1"/>
      <c r="IPQ365" s="1"/>
      <c r="IPR365" s="1"/>
      <c r="IPS365" s="1"/>
      <c r="IPT365" s="1"/>
      <c r="IPU365" s="1"/>
      <c r="IPV365" s="1"/>
      <c r="IPW365" s="1"/>
      <c r="IPX365" s="1"/>
      <c r="IPY365" s="1"/>
      <c r="IPZ365" s="1"/>
      <c r="IQA365" s="1"/>
      <c r="IQB365" s="1"/>
      <c r="IQC365" s="1"/>
      <c r="IQD365" s="1"/>
      <c r="IQE365" s="1"/>
      <c r="IQF365" s="1"/>
      <c r="IQG365" s="1"/>
      <c r="IQH365" s="1"/>
      <c r="IQI365" s="1"/>
      <c r="IQJ365" s="1"/>
      <c r="IQK365" s="1"/>
      <c r="IQL365" s="1"/>
      <c r="IQM365" s="1"/>
      <c r="IQN365" s="1"/>
      <c r="IQO365" s="1"/>
      <c r="IQP365" s="1"/>
      <c r="IQQ365" s="1"/>
      <c r="IQR365" s="1"/>
      <c r="IQS365" s="1"/>
      <c r="IQT365" s="1"/>
      <c r="IQU365" s="1"/>
      <c r="IQV365" s="1"/>
      <c r="IQW365" s="1"/>
      <c r="IQX365" s="1"/>
      <c r="IQY365" s="1"/>
      <c r="IQZ365" s="1"/>
      <c r="IRA365" s="1"/>
      <c r="IRB365" s="1"/>
      <c r="IRC365" s="1"/>
      <c r="IRD365" s="1"/>
      <c r="IRE365" s="1"/>
      <c r="IRF365" s="1"/>
      <c r="IRG365" s="1"/>
      <c r="IRH365" s="1"/>
      <c r="IRI365" s="1"/>
      <c r="IRJ365" s="1"/>
      <c r="IRK365" s="1"/>
      <c r="IRL365" s="1"/>
      <c r="IRM365" s="1"/>
      <c r="IRN365" s="1"/>
      <c r="IRO365" s="1"/>
      <c r="IRP365" s="1"/>
      <c r="IRQ365" s="1"/>
      <c r="IRR365" s="1"/>
      <c r="IRS365" s="1"/>
      <c r="IRT365" s="1"/>
      <c r="IRU365" s="1"/>
      <c r="IRV365" s="1"/>
      <c r="IRW365" s="1"/>
      <c r="IRX365" s="1"/>
      <c r="IRY365" s="1"/>
      <c r="IRZ365" s="1"/>
      <c r="ISA365" s="1"/>
      <c r="ISB365" s="1"/>
      <c r="ISC365" s="1"/>
      <c r="ISD365" s="1"/>
      <c r="ISE365" s="1"/>
      <c r="ISF365" s="1"/>
      <c r="ISG365" s="1"/>
      <c r="ISH365" s="1"/>
      <c r="ISI365" s="1"/>
      <c r="ISJ365" s="1"/>
      <c r="ISK365" s="1"/>
      <c r="ISL365" s="1"/>
      <c r="ISM365" s="1"/>
      <c r="ISN365" s="1"/>
      <c r="ISO365" s="1"/>
      <c r="ISP365" s="1"/>
      <c r="ISQ365" s="1"/>
      <c r="ISR365" s="1"/>
      <c r="ISS365" s="1"/>
      <c r="IST365" s="1"/>
      <c r="ISU365" s="1"/>
      <c r="ISV365" s="1"/>
      <c r="ISW365" s="1"/>
      <c r="ISX365" s="1"/>
      <c r="ISY365" s="1"/>
      <c r="ISZ365" s="1"/>
      <c r="ITA365" s="1"/>
      <c r="ITB365" s="1"/>
      <c r="ITC365" s="1"/>
      <c r="ITD365" s="1"/>
      <c r="ITE365" s="1"/>
      <c r="ITF365" s="1"/>
      <c r="ITG365" s="1"/>
      <c r="ITH365" s="1"/>
      <c r="ITI365" s="1"/>
      <c r="ITJ365" s="1"/>
      <c r="ITK365" s="1"/>
      <c r="ITL365" s="1"/>
      <c r="ITM365" s="1"/>
      <c r="ITN365" s="1"/>
      <c r="ITO365" s="1"/>
      <c r="ITP365" s="1"/>
      <c r="ITQ365" s="1"/>
      <c r="ITR365" s="1"/>
      <c r="ITS365" s="1"/>
      <c r="ITT365" s="1"/>
      <c r="ITU365" s="1"/>
      <c r="ITV365" s="1"/>
      <c r="ITW365" s="1"/>
      <c r="ITX365" s="1"/>
      <c r="ITY365" s="1"/>
      <c r="ITZ365" s="1"/>
      <c r="IUA365" s="1"/>
      <c r="IUB365" s="1"/>
      <c r="IUC365" s="1"/>
      <c r="IUD365" s="1"/>
      <c r="IUE365" s="1"/>
      <c r="IUF365" s="1"/>
      <c r="IUG365" s="1"/>
      <c r="IUH365" s="1"/>
      <c r="IUI365" s="1"/>
      <c r="IUJ365" s="1"/>
      <c r="IUK365" s="1"/>
      <c r="IUL365" s="1"/>
      <c r="IUM365" s="1"/>
      <c r="IUN365" s="1"/>
      <c r="IUO365" s="1"/>
      <c r="IUP365" s="1"/>
      <c r="IUQ365" s="1"/>
      <c r="IUR365" s="1"/>
      <c r="IUS365" s="1"/>
      <c r="IUT365" s="1"/>
      <c r="IUU365" s="1"/>
      <c r="IUV365" s="1"/>
      <c r="IUW365" s="1"/>
      <c r="IUX365" s="1"/>
      <c r="IUY365" s="1"/>
      <c r="IUZ365" s="1"/>
      <c r="IVA365" s="1"/>
      <c r="IVB365" s="1"/>
      <c r="IVC365" s="1"/>
      <c r="IVD365" s="1"/>
      <c r="IVE365" s="1"/>
      <c r="IVF365" s="1"/>
      <c r="IVG365" s="1"/>
      <c r="IVH365" s="1"/>
      <c r="IVI365" s="1"/>
      <c r="IVJ365" s="1"/>
      <c r="IVK365" s="1"/>
      <c r="IVL365" s="1"/>
      <c r="IVM365" s="1"/>
      <c r="IVN365" s="1"/>
      <c r="IVO365" s="1"/>
      <c r="IVP365" s="1"/>
      <c r="IVQ365" s="1"/>
      <c r="IVR365" s="1"/>
      <c r="IVS365" s="1"/>
      <c r="IVT365" s="1"/>
      <c r="IVU365" s="1"/>
      <c r="IVV365" s="1"/>
      <c r="IVW365" s="1"/>
      <c r="IVX365" s="1"/>
      <c r="IVY365" s="1"/>
      <c r="IVZ365" s="1"/>
      <c r="IWA365" s="1"/>
      <c r="IWB365" s="1"/>
      <c r="IWC365" s="1"/>
      <c r="IWD365" s="1"/>
      <c r="IWE365" s="1"/>
      <c r="IWF365" s="1"/>
      <c r="IWG365" s="1"/>
      <c r="IWH365" s="1"/>
      <c r="IWI365" s="1"/>
      <c r="IWJ365" s="1"/>
      <c r="IWK365" s="1"/>
      <c r="IWL365" s="1"/>
      <c r="IWM365" s="1"/>
      <c r="IWN365" s="1"/>
      <c r="IWO365" s="1"/>
      <c r="IWP365" s="1"/>
      <c r="IWQ365" s="1"/>
      <c r="IWR365" s="1"/>
      <c r="IWS365" s="1"/>
      <c r="IWT365" s="1"/>
      <c r="IWU365" s="1"/>
      <c r="IWV365" s="1"/>
      <c r="IWW365" s="1"/>
      <c r="IWX365" s="1"/>
      <c r="IWY365" s="1"/>
      <c r="IWZ365" s="1"/>
      <c r="IXA365" s="1"/>
      <c r="IXB365" s="1"/>
      <c r="IXC365" s="1"/>
      <c r="IXD365" s="1"/>
      <c r="IXE365" s="1"/>
      <c r="IXF365" s="1"/>
      <c r="IXG365" s="1"/>
      <c r="IXH365" s="1"/>
      <c r="IXI365" s="1"/>
      <c r="IXJ365" s="1"/>
      <c r="IXK365" s="1"/>
      <c r="IXL365" s="1"/>
      <c r="IXM365" s="1"/>
      <c r="IXN365" s="1"/>
      <c r="IXO365" s="1"/>
      <c r="IXP365" s="1"/>
      <c r="IXQ365" s="1"/>
      <c r="IXR365" s="1"/>
      <c r="IXS365" s="1"/>
      <c r="IXT365" s="1"/>
      <c r="IXU365" s="1"/>
      <c r="IXV365" s="1"/>
      <c r="IXW365" s="1"/>
      <c r="IXX365" s="1"/>
      <c r="IXY365" s="1"/>
      <c r="IXZ365" s="1"/>
      <c r="IYA365" s="1"/>
      <c r="IYB365" s="1"/>
      <c r="IYC365" s="1"/>
      <c r="IYD365" s="1"/>
      <c r="IYE365" s="1"/>
      <c r="IYF365" s="1"/>
      <c r="IYG365" s="1"/>
      <c r="IYH365" s="1"/>
      <c r="IYI365" s="1"/>
      <c r="IYJ365" s="1"/>
      <c r="IYK365" s="1"/>
      <c r="IYL365" s="1"/>
      <c r="IYM365" s="1"/>
      <c r="IYN365" s="1"/>
      <c r="IYO365" s="1"/>
      <c r="IYP365" s="1"/>
      <c r="IYQ365" s="1"/>
      <c r="IYR365" s="1"/>
      <c r="IYS365" s="1"/>
      <c r="IYT365" s="1"/>
      <c r="IYU365" s="1"/>
      <c r="IYV365" s="1"/>
      <c r="IYW365" s="1"/>
      <c r="IYX365" s="1"/>
      <c r="IYY365" s="1"/>
      <c r="IYZ365" s="1"/>
      <c r="IZA365" s="1"/>
      <c r="IZB365" s="1"/>
      <c r="IZC365" s="1"/>
      <c r="IZD365" s="1"/>
      <c r="IZE365" s="1"/>
      <c r="IZF365" s="1"/>
      <c r="IZG365" s="1"/>
      <c r="IZH365" s="1"/>
      <c r="IZI365" s="1"/>
      <c r="IZJ365" s="1"/>
      <c r="IZK365" s="1"/>
      <c r="IZL365" s="1"/>
      <c r="IZM365" s="1"/>
      <c r="IZN365" s="1"/>
      <c r="IZO365" s="1"/>
      <c r="IZP365" s="1"/>
      <c r="IZQ365" s="1"/>
      <c r="IZR365" s="1"/>
      <c r="IZS365" s="1"/>
      <c r="IZT365" s="1"/>
      <c r="IZU365" s="1"/>
      <c r="IZV365" s="1"/>
      <c r="IZW365" s="1"/>
      <c r="IZX365" s="1"/>
      <c r="IZY365" s="1"/>
      <c r="IZZ365" s="1"/>
      <c r="JAA365" s="1"/>
      <c r="JAB365" s="1"/>
      <c r="JAC365" s="1"/>
      <c r="JAD365" s="1"/>
      <c r="JAE365" s="1"/>
      <c r="JAF365" s="1"/>
      <c r="JAG365" s="1"/>
      <c r="JAH365" s="1"/>
      <c r="JAI365" s="1"/>
      <c r="JAJ365" s="1"/>
      <c r="JAK365" s="1"/>
      <c r="JAL365" s="1"/>
      <c r="JAM365" s="1"/>
      <c r="JAN365" s="1"/>
      <c r="JAO365" s="1"/>
      <c r="JAP365" s="1"/>
      <c r="JAQ365" s="1"/>
      <c r="JAR365" s="1"/>
      <c r="JAS365" s="1"/>
      <c r="JAT365" s="1"/>
      <c r="JAU365" s="1"/>
      <c r="JAV365" s="1"/>
      <c r="JAW365" s="1"/>
      <c r="JAX365" s="1"/>
      <c r="JAY365" s="1"/>
      <c r="JAZ365" s="1"/>
      <c r="JBA365" s="1"/>
      <c r="JBB365" s="1"/>
      <c r="JBC365" s="1"/>
      <c r="JBD365" s="1"/>
      <c r="JBE365" s="1"/>
      <c r="JBF365" s="1"/>
      <c r="JBG365" s="1"/>
      <c r="JBH365" s="1"/>
      <c r="JBI365" s="1"/>
      <c r="JBJ365" s="1"/>
      <c r="JBK365" s="1"/>
      <c r="JBL365" s="1"/>
      <c r="JBM365" s="1"/>
      <c r="JBN365" s="1"/>
      <c r="JBO365" s="1"/>
      <c r="JBP365" s="1"/>
      <c r="JBQ365" s="1"/>
      <c r="JBR365" s="1"/>
      <c r="JBS365" s="1"/>
      <c r="JBT365" s="1"/>
      <c r="JBU365" s="1"/>
      <c r="JBV365" s="1"/>
      <c r="JBW365" s="1"/>
      <c r="JBX365" s="1"/>
      <c r="JBY365" s="1"/>
      <c r="JBZ365" s="1"/>
      <c r="JCA365" s="1"/>
      <c r="JCB365" s="1"/>
      <c r="JCC365" s="1"/>
      <c r="JCD365" s="1"/>
      <c r="JCE365" s="1"/>
      <c r="JCF365" s="1"/>
      <c r="JCG365" s="1"/>
      <c r="JCH365" s="1"/>
      <c r="JCI365" s="1"/>
      <c r="JCJ365" s="1"/>
      <c r="JCK365" s="1"/>
      <c r="JCL365" s="1"/>
      <c r="JCM365" s="1"/>
      <c r="JCN365" s="1"/>
      <c r="JCO365" s="1"/>
      <c r="JCP365" s="1"/>
      <c r="JCQ365" s="1"/>
      <c r="JCR365" s="1"/>
      <c r="JCS365" s="1"/>
      <c r="JCT365" s="1"/>
      <c r="JCU365" s="1"/>
      <c r="JCV365" s="1"/>
      <c r="JCW365" s="1"/>
      <c r="JCX365" s="1"/>
      <c r="JCY365" s="1"/>
      <c r="JCZ365" s="1"/>
      <c r="JDA365" s="1"/>
      <c r="JDB365" s="1"/>
      <c r="JDC365" s="1"/>
      <c r="JDD365" s="1"/>
      <c r="JDE365" s="1"/>
      <c r="JDF365" s="1"/>
      <c r="JDG365" s="1"/>
      <c r="JDH365" s="1"/>
      <c r="JDI365" s="1"/>
      <c r="JDJ365" s="1"/>
      <c r="JDK365" s="1"/>
      <c r="JDL365" s="1"/>
      <c r="JDM365" s="1"/>
      <c r="JDN365" s="1"/>
      <c r="JDO365" s="1"/>
      <c r="JDP365" s="1"/>
      <c r="JDQ365" s="1"/>
      <c r="JDR365" s="1"/>
      <c r="JDS365" s="1"/>
      <c r="JDT365" s="1"/>
      <c r="JDU365" s="1"/>
      <c r="JDV365" s="1"/>
      <c r="JDW365" s="1"/>
      <c r="JDX365" s="1"/>
      <c r="JDY365" s="1"/>
      <c r="JDZ365" s="1"/>
      <c r="JEA365" s="1"/>
      <c r="JEB365" s="1"/>
      <c r="JEC365" s="1"/>
      <c r="JED365" s="1"/>
      <c r="JEE365" s="1"/>
      <c r="JEF365" s="1"/>
      <c r="JEG365" s="1"/>
      <c r="JEH365" s="1"/>
      <c r="JEI365" s="1"/>
      <c r="JEJ365" s="1"/>
      <c r="JEK365" s="1"/>
      <c r="JEL365" s="1"/>
      <c r="JEM365" s="1"/>
      <c r="JEN365" s="1"/>
      <c r="JEO365" s="1"/>
      <c r="JEP365" s="1"/>
      <c r="JEQ365" s="1"/>
      <c r="JER365" s="1"/>
      <c r="JES365" s="1"/>
      <c r="JET365" s="1"/>
      <c r="JEU365" s="1"/>
      <c r="JEV365" s="1"/>
      <c r="JEW365" s="1"/>
      <c r="JEX365" s="1"/>
      <c r="JEY365" s="1"/>
      <c r="JEZ365" s="1"/>
      <c r="JFA365" s="1"/>
      <c r="JFB365" s="1"/>
      <c r="JFC365" s="1"/>
      <c r="JFD365" s="1"/>
      <c r="JFE365" s="1"/>
      <c r="JFF365" s="1"/>
      <c r="JFG365" s="1"/>
      <c r="JFH365" s="1"/>
      <c r="JFI365" s="1"/>
      <c r="JFJ365" s="1"/>
      <c r="JFK365" s="1"/>
      <c r="JFL365" s="1"/>
      <c r="JFM365" s="1"/>
      <c r="JFN365" s="1"/>
      <c r="JFO365" s="1"/>
      <c r="JFP365" s="1"/>
      <c r="JFQ365" s="1"/>
      <c r="JFR365" s="1"/>
      <c r="JFS365" s="1"/>
      <c r="JFT365" s="1"/>
      <c r="JFU365" s="1"/>
      <c r="JFV365" s="1"/>
      <c r="JFW365" s="1"/>
      <c r="JFX365" s="1"/>
      <c r="JFY365" s="1"/>
      <c r="JFZ365" s="1"/>
      <c r="JGA365" s="1"/>
      <c r="JGB365" s="1"/>
      <c r="JGC365" s="1"/>
      <c r="JGD365" s="1"/>
      <c r="JGE365" s="1"/>
      <c r="JGF365" s="1"/>
      <c r="JGG365" s="1"/>
      <c r="JGH365" s="1"/>
      <c r="JGI365" s="1"/>
      <c r="JGJ365" s="1"/>
      <c r="JGK365" s="1"/>
      <c r="JGL365" s="1"/>
      <c r="JGM365" s="1"/>
      <c r="JGN365" s="1"/>
      <c r="JGO365" s="1"/>
      <c r="JGP365" s="1"/>
      <c r="JGQ365" s="1"/>
      <c r="JGR365" s="1"/>
      <c r="JGS365" s="1"/>
      <c r="JGT365" s="1"/>
      <c r="JGU365" s="1"/>
      <c r="JGV365" s="1"/>
      <c r="JGW365" s="1"/>
      <c r="JGX365" s="1"/>
      <c r="JGY365" s="1"/>
      <c r="JGZ365" s="1"/>
      <c r="JHA365" s="1"/>
      <c r="JHB365" s="1"/>
      <c r="JHC365" s="1"/>
      <c r="JHD365" s="1"/>
      <c r="JHE365" s="1"/>
      <c r="JHF365" s="1"/>
      <c r="JHG365" s="1"/>
      <c r="JHH365" s="1"/>
      <c r="JHI365" s="1"/>
      <c r="JHJ365" s="1"/>
      <c r="JHK365" s="1"/>
      <c r="JHL365" s="1"/>
      <c r="JHM365" s="1"/>
      <c r="JHN365" s="1"/>
      <c r="JHO365" s="1"/>
      <c r="JHP365" s="1"/>
      <c r="JHQ365" s="1"/>
      <c r="JHR365" s="1"/>
      <c r="JHS365" s="1"/>
      <c r="JHT365" s="1"/>
      <c r="JHU365" s="1"/>
      <c r="JHV365" s="1"/>
      <c r="JHW365" s="1"/>
      <c r="JHX365" s="1"/>
      <c r="JHY365" s="1"/>
      <c r="JHZ365" s="1"/>
      <c r="JIA365" s="1"/>
      <c r="JIB365" s="1"/>
      <c r="JIC365" s="1"/>
      <c r="JID365" s="1"/>
      <c r="JIE365" s="1"/>
      <c r="JIF365" s="1"/>
      <c r="JIG365" s="1"/>
      <c r="JIH365" s="1"/>
      <c r="JII365" s="1"/>
      <c r="JIJ365" s="1"/>
      <c r="JIK365" s="1"/>
      <c r="JIL365" s="1"/>
      <c r="JIM365" s="1"/>
      <c r="JIN365" s="1"/>
      <c r="JIO365" s="1"/>
      <c r="JIP365" s="1"/>
      <c r="JIQ365" s="1"/>
      <c r="JIR365" s="1"/>
      <c r="JIS365" s="1"/>
      <c r="JIT365" s="1"/>
      <c r="JIU365" s="1"/>
      <c r="JIV365" s="1"/>
      <c r="JIW365" s="1"/>
      <c r="JIX365" s="1"/>
      <c r="JIY365" s="1"/>
      <c r="JIZ365" s="1"/>
      <c r="JJA365" s="1"/>
      <c r="JJB365" s="1"/>
      <c r="JJC365" s="1"/>
      <c r="JJD365" s="1"/>
      <c r="JJE365" s="1"/>
      <c r="JJF365" s="1"/>
      <c r="JJG365" s="1"/>
      <c r="JJH365" s="1"/>
      <c r="JJI365" s="1"/>
      <c r="JJJ365" s="1"/>
      <c r="JJK365" s="1"/>
      <c r="JJL365" s="1"/>
      <c r="JJM365" s="1"/>
      <c r="JJN365" s="1"/>
      <c r="JJO365" s="1"/>
      <c r="JJP365" s="1"/>
      <c r="JJQ365" s="1"/>
      <c r="JJR365" s="1"/>
      <c r="JJS365" s="1"/>
      <c r="JJT365" s="1"/>
      <c r="JJU365" s="1"/>
      <c r="JJV365" s="1"/>
      <c r="JJW365" s="1"/>
      <c r="JJX365" s="1"/>
      <c r="JJY365" s="1"/>
      <c r="JJZ365" s="1"/>
      <c r="JKA365" s="1"/>
      <c r="JKB365" s="1"/>
      <c r="JKC365" s="1"/>
      <c r="JKD365" s="1"/>
      <c r="JKE365" s="1"/>
      <c r="JKF365" s="1"/>
      <c r="JKG365" s="1"/>
      <c r="JKH365" s="1"/>
      <c r="JKI365" s="1"/>
      <c r="JKJ365" s="1"/>
      <c r="JKK365" s="1"/>
      <c r="JKL365" s="1"/>
      <c r="JKM365" s="1"/>
      <c r="JKN365" s="1"/>
      <c r="JKO365" s="1"/>
      <c r="JKP365" s="1"/>
      <c r="JKQ365" s="1"/>
      <c r="JKR365" s="1"/>
      <c r="JKS365" s="1"/>
      <c r="JKT365" s="1"/>
      <c r="JKU365" s="1"/>
      <c r="JKV365" s="1"/>
      <c r="JKW365" s="1"/>
      <c r="JKX365" s="1"/>
      <c r="JKY365" s="1"/>
      <c r="JKZ365" s="1"/>
      <c r="JLA365" s="1"/>
      <c r="JLB365" s="1"/>
      <c r="JLC365" s="1"/>
      <c r="JLD365" s="1"/>
      <c r="JLE365" s="1"/>
      <c r="JLF365" s="1"/>
      <c r="JLG365" s="1"/>
      <c r="JLH365" s="1"/>
      <c r="JLI365" s="1"/>
      <c r="JLJ365" s="1"/>
      <c r="JLK365" s="1"/>
      <c r="JLL365" s="1"/>
      <c r="JLM365" s="1"/>
      <c r="JLN365" s="1"/>
      <c r="JLO365" s="1"/>
      <c r="JLP365" s="1"/>
      <c r="JLQ365" s="1"/>
      <c r="JLR365" s="1"/>
      <c r="JLS365" s="1"/>
      <c r="JLT365" s="1"/>
      <c r="JLU365" s="1"/>
      <c r="JLV365" s="1"/>
      <c r="JLW365" s="1"/>
      <c r="JLX365" s="1"/>
      <c r="JLY365" s="1"/>
      <c r="JLZ365" s="1"/>
      <c r="JMA365" s="1"/>
      <c r="JMB365" s="1"/>
      <c r="JMC365" s="1"/>
      <c r="JMD365" s="1"/>
      <c r="JME365" s="1"/>
      <c r="JMF365" s="1"/>
      <c r="JMG365" s="1"/>
      <c r="JMH365" s="1"/>
      <c r="JMI365" s="1"/>
      <c r="JMJ365" s="1"/>
      <c r="JMK365" s="1"/>
      <c r="JML365" s="1"/>
      <c r="JMM365" s="1"/>
      <c r="JMN365" s="1"/>
      <c r="JMO365" s="1"/>
      <c r="JMP365" s="1"/>
      <c r="JMQ365" s="1"/>
      <c r="JMR365" s="1"/>
      <c r="JMS365" s="1"/>
      <c r="JMT365" s="1"/>
      <c r="JMU365" s="1"/>
      <c r="JMV365" s="1"/>
      <c r="JMW365" s="1"/>
      <c r="JMX365" s="1"/>
      <c r="JMY365" s="1"/>
      <c r="JMZ365" s="1"/>
      <c r="JNA365" s="1"/>
      <c r="JNB365" s="1"/>
      <c r="JNC365" s="1"/>
      <c r="JND365" s="1"/>
      <c r="JNE365" s="1"/>
      <c r="JNF365" s="1"/>
      <c r="JNG365" s="1"/>
      <c r="JNH365" s="1"/>
      <c r="JNI365" s="1"/>
      <c r="JNJ365" s="1"/>
      <c r="JNK365" s="1"/>
      <c r="JNL365" s="1"/>
      <c r="JNM365" s="1"/>
      <c r="JNN365" s="1"/>
      <c r="JNO365" s="1"/>
      <c r="JNP365" s="1"/>
      <c r="JNQ365" s="1"/>
      <c r="JNR365" s="1"/>
      <c r="JNS365" s="1"/>
      <c r="JNT365" s="1"/>
      <c r="JNU365" s="1"/>
      <c r="JNV365" s="1"/>
      <c r="JNW365" s="1"/>
      <c r="JNX365" s="1"/>
      <c r="JNY365" s="1"/>
      <c r="JNZ365" s="1"/>
      <c r="JOA365" s="1"/>
      <c r="JOB365" s="1"/>
      <c r="JOC365" s="1"/>
      <c r="JOD365" s="1"/>
      <c r="JOE365" s="1"/>
      <c r="JOF365" s="1"/>
      <c r="JOG365" s="1"/>
      <c r="JOH365" s="1"/>
      <c r="JOI365" s="1"/>
      <c r="JOJ365" s="1"/>
      <c r="JOK365" s="1"/>
      <c r="JOL365" s="1"/>
      <c r="JOM365" s="1"/>
      <c r="JON365" s="1"/>
      <c r="JOO365" s="1"/>
      <c r="JOP365" s="1"/>
      <c r="JOQ365" s="1"/>
      <c r="JOR365" s="1"/>
      <c r="JOS365" s="1"/>
      <c r="JOT365" s="1"/>
      <c r="JOU365" s="1"/>
      <c r="JOV365" s="1"/>
      <c r="JOW365" s="1"/>
      <c r="JOX365" s="1"/>
      <c r="JOY365" s="1"/>
      <c r="JOZ365" s="1"/>
      <c r="JPA365" s="1"/>
      <c r="JPB365" s="1"/>
      <c r="JPC365" s="1"/>
      <c r="JPD365" s="1"/>
      <c r="JPE365" s="1"/>
      <c r="JPF365" s="1"/>
      <c r="JPG365" s="1"/>
      <c r="JPH365" s="1"/>
      <c r="JPI365" s="1"/>
      <c r="JPJ365" s="1"/>
      <c r="JPK365" s="1"/>
      <c r="JPL365" s="1"/>
      <c r="JPM365" s="1"/>
      <c r="JPN365" s="1"/>
      <c r="JPO365" s="1"/>
      <c r="JPP365" s="1"/>
      <c r="JPQ365" s="1"/>
      <c r="JPR365" s="1"/>
      <c r="JPS365" s="1"/>
      <c r="JPT365" s="1"/>
      <c r="JPU365" s="1"/>
      <c r="JPV365" s="1"/>
      <c r="JPW365" s="1"/>
      <c r="JPX365" s="1"/>
      <c r="JPY365" s="1"/>
      <c r="JPZ365" s="1"/>
      <c r="JQA365" s="1"/>
      <c r="JQB365" s="1"/>
      <c r="JQC365" s="1"/>
      <c r="JQD365" s="1"/>
      <c r="JQE365" s="1"/>
      <c r="JQF365" s="1"/>
      <c r="JQG365" s="1"/>
      <c r="JQH365" s="1"/>
      <c r="JQI365" s="1"/>
      <c r="JQJ365" s="1"/>
      <c r="JQK365" s="1"/>
      <c r="JQL365" s="1"/>
      <c r="JQM365" s="1"/>
      <c r="JQN365" s="1"/>
      <c r="JQO365" s="1"/>
      <c r="JQP365" s="1"/>
      <c r="JQQ365" s="1"/>
      <c r="JQR365" s="1"/>
      <c r="JQS365" s="1"/>
      <c r="JQT365" s="1"/>
      <c r="JQU365" s="1"/>
      <c r="JQV365" s="1"/>
      <c r="JQW365" s="1"/>
      <c r="JQX365" s="1"/>
      <c r="JQY365" s="1"/>
      <c r="JQZ365" s="1"/>
      <c r="JRA365" s="1"/>
      <c r="JRB365" s="1"/>
      <c r="JRC365" s="1"/>
      <c r="JRD365" s="1"/>
      <c r="JRE365" s="1"/>
      <c r="JRF365" s="1"/>
      <c r="JRG365" s="1"/>
      <c r="JRH365" s="1"/>
      <c r="JRI365" s="1"/>
      <c r="JRJ365" s="1"/>
      <c r="JRK365" s="1"/>
      <c r="JRL365" s="1"/>
      <c r="JRM365" s="1"/>
      <c r="JRN365" s="1"/>
      <c r="JRO365" s="1"/>
      <c r="JRP365" s="1"/>
      <c r="JRQ365" s="1"/>
      <c r="JRR365" s="1"/>
      <c r="JRS365" s="1"/>
      <c r="JRT365" s="1"/>
      <c r="JRU365" s="1"/>
      <c r="JRV365" s="1"/>
      <c r="JRW365" s="1"/>
      <c r="JRX365" s="1"/>
      <c r="JRY365" s="1"/>
      <c r="JRZ365" s="1"/>
      <c r="JSA365" s="1"/>
      <c r="JSB365" s="1"/>
      <c r="JSC365" s="1"/>
      <c r="JSD365" s="1"/>
      <c r="JSE365" s="1"/>
      <c r="JSF365" s="1"/>
      <c r="JSG365" s="1"/>
      <c r="JSH365" s="1"/>
      <c r="JSI365" s="1"/>
      <c r="JSJ365" s="1"/>
      <c r="JSK365" s="1"/>
      <c r="JSL365" s="1"/>
      <c r="JSM365" s="1"/>
      <c r="JSN365" s="1"/>
      <c r="JSO365" s="1"/>
      <c r="JSP365" s="1"/>
      <c r="JSQ365" s="1"/>
      <c r="JSR365" s="1"/>
      <c r="JSS365" s="1"/>
      <c r="JST365" s="1"/>
      <c r="JSU365" s="1"/>
      <c r="JSV365" s="1"/>
      <c r="JSW365" s="1"/>
      <c r="JSX365" s="1"/>
      <c r="JSY365" s="1"/>
      <c r="JSZ365" s="1"/>
      <c r="JTA365" s="1"/>
      <c r="JTB365" s="1"/>
      <c r="JTC365" s="1"/>
      <c r="JTD365" s="1"/>
      <c r="JTE365" s="1"/>
      <c r="JTF365" s="1"/>
      <c r="JTG365" s="1"/>
      <c r="JTH365" s="1"/>
      <c r="JTI365" s="1"/>
      <c r="JTJ365" s="1"/>
      <c r="JTK365" s="1"/>
      <c r="JTL365" s="1"/>
      <c r="JTM365" s="1"/>
      <c r="JTN365" s="1"/>
      <c r="JTO365" s="1"/>
      <c r="JTP365" s="1"/>
      <c r="JTQ365" s="1"/>
      <c r="JTR365" s="1"/>
      <c r="JTS365" s="1"/>
      <c r="JTT365" s="1"/>
      <c r="JTU365" s="1"/>
      <c r="JTV365" s="1"/>
      <c r="JTW365" s="1"/>
      <c r="JTX365" s="1"/>
      <c r="JTY365" s="1"/>
      <c r="JTZ365" s="1"/>
      <c r="JUA365" s="1"/>
      <c r="JUB365" s="1"/>
      <c r="JUC365" s="1"/>
      <c r="JUD365" s="1"/>
      <c r="JUE365" s="1"/>
      <c r="JUF365" s="1"/>
      <c r="JUG365" s="1"/>
      <c r="JUH365" s="1"/>
      <c r="JUI365" s="1"/>
      <c r="JUJ365" s="1"/>
      <c r="JUK365" s="1"/>
      <c r="JUL365" s="1"/>
      <c r="JUM365" s="1"/>
      <c r="JUN365" s="1"/>
      <c r="JUO365" s="1"/>
      <c r="JUP365" s="1"/>
      <c r="JUQ365" s="1"/>
      <c r="JUR365" s="1"/>
      <c r="JUS365" s="1"/>
      <c r="JUT365" s="1"/>
      <c r="JUU365" s="1"/>
      <c r="JUV365" s="1"/>
      <c r="JUW365" s="1"/>
      <c r="JUX365" s="1"/>
      <c r="JUY365" s="1"/>
      <c r="JUZ365" s="1"/>
      <c r="JVA365" s="1"/>
      <c r="JVB365" s="1"/>
      <c r="JVC365" s="1"/>
      <c r="JVD365" s="1"/>
      <c r="JVE365" s="1"/>
      <c r="JVF365" s="1"/>
      <c r="JVG365" s="1"/>
      <c r="JVH365" s="1"/>
      <c r="JVI365" s="1"/>
      <c r="JVJ365" s="1"/>
      <c r="JVK365" s="1"/>
      <c r="JVL365" s="1"/>
      <c r="JVM365" s="1"/>
      <c r="JVN365" s="1"/>
      <c r="JVO365" s="1"/>
      <c r="JVP365" s="1"/>
      <c r="JVQ365" s="1"/>
      <c r="JVR365" s="1"/>
      <c r="JVS365" s="1"/>
      <c r="JVT365" s="1"/>
      <c r="JVU365" s="1"/>
      <c r="JVV365" s="1"/>
      <c r="JVW365" s="1"/>
      <c r="JVX365" s="1"/>
      <c r="JVY365" s="1"/>
      <c r="JVZ365" s="1"/>
      <c r="JWA365" s="1"/>
      <c r="JWB365" s="1"/>
      <c r="JWC365" s="1"/>
      <c r="JWD365" s="1"/>
      <c r="JWE365" s="1"/>
      <c r="JWF365" s="1"/>
      <c r="JWG365" s="1"/>
      <c r="JWH365" s="1"/>
      <c r="JWI365" s="1"/>
      <c r="JWJ365" s="1"/>
      <c r="JWK365" s="1"/>
      <c r="JWL365" s="1"/>
      <c r="JWM365" s="1"/>
      <c r="JWN365" s="1"/>
      <c r="JWO365" s="1"/>
      <c r="JWP365" s="1"/>
      <c r="JWQ365" s="1"/>
      <c r="JWR365" s="1"/>
      <c r="JWS365" s="1"/>
      <c r="JWT365" s="1"/>
      <c r="JWU365" s="1"/>
      <c r="JWV365" s="1"/>
      <c r="JWW365" s="1"/>
      <c r="JWX365" s="1"/>
      <c r="JWY365" s="1"/>
      <c r="JWZ365" s="1"/>
      <c r="JXA365" s="1"/>
      <c r="JXB365" s="1"/>
      <c r="JXC365" s="1"/>
      <c r="JXD365" s="1"/>
      <c r="JXE365" s="1"/>
      <c r="JXF365" s="1"/>
      <c r="JXG365" s="1"/>
      <c r="JXH365" s="1"/>
      <c r="JXI365" s="1"/>
      <c r="JXJ365" s="1"/>
      <c r="JXK365" s="1"/>
      <c r="JXL365" s="1"/>
      <c r="JXM365" s="1"/>
      <c r="JXN365" s="1"/>
      <c r="JXO365" s="1"/>
      <c r="JXP365" s="1"/>
      <c r="JXQ365" s="1"/>
      <c r="JXR365" s="1"/>
      <c r="JXS365" s="1"/>
      <c r="JXT365" s="1"/>
      <c r="JXU365" s="1"/>
      <c r="JXV365" s="1"/>
      <c r="JXW365" s="1"/>
      <c r="JXX365" s="1"/>
      <c r="JXY365" s="1"/>
      <c r="JXZ365" s="1"/>
      <c r="JYA365" s="1"/>
      <c r="JYB365" s="1"/>
      <c r="JYC365" s="1"/>
      <c r="JYD365" s="1"/>
      <c r="JYE365" s="1"/>
      <c r="JYF365" s="1"/>
      <c r="JYG365" s="1"/>
      <c r="JYH365" s="1"/>
      <c r="JYI365" s="1"/>
      <c r="JYJ365" s="1"/>
      <c r="JYK365" s="1"/>
      <c r="JYL365" s="1"/>
      <c r="JYM365" s="1"/>
      <c r="JYN365" s="1"/>
      <c r="JYO365" s="1"/>
      <c r="JYP365" s="1"/>
      <c r="JYQ365" s="1"/>
      <c r="JYR365" s="1"/>
      <c r="JYS365" s="1"/>
      <c r="JYT365" s="1"/>
      <c r="JYU365" s="1"/>
      <c r="JYV365" s="1"/>
      <c r="JYW365" s="1"/>
      <c r="JYX365" s="1"/>
      <c r="JYY365" s="1"/>
      <c r="JYZ365" s="1"/>
      <c r="JZA365" s="1"/>
      <c r="JZB365" s="1"/>
      <c r="JZC365" s="1"/>
      <c r="JZD365" s="1"/>
      <c r="JZE365" s="1"/>
      <c r="JZF365" s="1"/>
      <c r="JZG365" s="1"/>
      <c r="JZH365" s="1"/>
      <c r="JZI365" s="1"/>
      <c r="JZJ365" s="1"/>
      <c r="JZK365" s="1"/>
      <c r="JZL365" s="1"/>
      <c r="JZM365" s="1"/>
      <c r="JZN365" s="1"/>
      <c r="JZO365" s="1"/>
      <c r="JZP365" s="1"/>
      <c r="JZQ365" s="1"/>
      <c r="JZR365" s="1"/>
      <c r="JZS365" s="1"/>
      <c r="JZT365" s="1"/>
      <c r="JZU365" s="1"/>
      <c r="JZV365" s="1"/>
      <c r="JZW365" s="1"/>
      <c r="JZX365" s="1"/>
      <c r="JZY365" s="1"/>
      <c r="JZZ365" s="1"/>
      <c r="KAA365" s="1"/>
      <c r="KAB365" s="1"/>
      <c r="KAC365" s="1"/>
      <c r="KAD365" s="1"/>
      <c r="KAE365" s="1"/>
      <c r="KAF365" s="1"/>
      <c r="KAG365" s="1"/>
      <c r="KAH365" s="1"/>
      <c r="KAI365" s="1"/>
      <c r="KAJ365" s="1"/>
      <c r="KAK365" s="1"/>
      <c r="KAL365" s="1"/>
      <c r="KAM365" s="1"/>
      <c r="KAN365" s="1"/>
      <c r="KAO365" s="1"/>
      <c r="KAP365" s="1"/>
      <c r="KAQ365" s="1"/>
      <c r="KAR365" s="1"/>
      <c r="KAS365" s="1"/>
      <c r="KAT365" s="1"/>
      <c r="KAU365" s="1"/>
      <c r="KAV365" s="1"/>
      <c r="KAW365" s="1"/>
      <c r="KAX365" s="1"/>
      <c r="KAY365" s="1"/>
      <c r="KAZ365" s="1"/>
      <c r="KBA365" s="1"/>
      <c r="KBB365" s="1"/>
      <c r="KBC365" s="1"/>
      <c r="KBD365" s="1"/>
      <c r="KBE365" s="1"/>
      <c r="KBF365" s="1"/>
      <c r="KBG365" s="1"/>
      <c r="KBH365" s="1"/>
      <c r="KBI365" s="1"/>
      <c r="KBJ365" s="1"/>
      <c r="KBK365" s="1"/>
      <c r="KBL365" s="1"/>
      <c r="KBM365" s="1"/>
      <c r="KBN365" s="1"/>
      <c r="KBO365" s="1"/>
      <c r="KBP365" s="1"/>
      <c r="KBQ365" s="1"/>
      <c r="KBR365" s="1"/>
      <c r="KBS365" s="1"/>
      <c r="KBT365" s="1"/>
      <c r="KBU365" s="1"/>
      <c r="KBV365" s="1"/>
      <c r="KBW365" s="1"/>
      <c r="KBX365" s="1"/>
      <c r="KBY365" s="1"/>
      <c r="KBZ365" s="1"/>
      <c r="KCA365" s="1"/>
      <c r="KCB365" s="1"/>
      <c r="KCC365" s="1"/>
      <c r="KCD365" s="1"/>
      <c r="KCE365" s="1"/>
      <c r="KCF365" s="1"/>
      <c r="KCG365" s="1"/>
      <c r="KCH365" s="1"/>
      <c r="KCI365" s="1"/>
      <c r="KCJ365" s="1"/>
      <c r="KCK365" s="1"/>
      <c r="KCL365" s="1"/>
      <c r="KCM365" s="1"/>
      <c r="KCN365" s="1"/>
      <c r="KCO365" s="1"/>
      <c r="KCP365" s="1"/>
      <c r="KCQ365" s="1"/>
      <c r="KCR365" s="1"/>
      <c r="KCS365" s="1"/>
      <c r="KCT365" s="1"/>
      <c r="KCU365" s="1"/>
      <c r="KCV365" s="1"/>
      <c r="KCW365" s="1"/>
      <c r="KCX365" s="1"/>
      <c r="KCY365" s="1"/>
      <c r="KCZ365" s="1"/>
      <c r="KDA365" s="1"/>
      <c r="KDB365" s="1"/>
      <c r="KDC365" s="1"/>
      <c r="KDD365" s="1"/>
      <c r="KDE365" s="1"/>
      <c r="KDF365" s="1"/>
      <c r="KDG365" s="1"/>
      <c r="KDH365" s="1"/>
      <c r="KDI365" s="1"/>
      <c r="KDJ365" s="1"/>
      <c r="KDK365" s="1"/>
      <c r="KDL365" s="1"/>
      <c r="KDM365" s="1"/>
      <c r="KDN365" s="1"/>
      <c r="KDO365" s="1"/>
      <c r="KDP365" s="1"/>
      <c r="KDQ365" s="1"/>
      <c r="KDR365" s="1"/>
      <c r="KDS365" s="1"/>
      <c r="KDT365" s="1"/>
      <c r="KDU365" s="1"/>
      <c r="KDV365" s="1"/>
      <c r="KDW365" s="1"/>
      <c r="KDX365" s="1"/>
      <c r="KDY365" s="1"/>
      <c r="KDZ365" s="1"/>
      <c r="KEA365" s="1"/>
      <c r="KEB365" s="1"/>
      <c r="KEC365" s="1"/>
      <c r="KED365" s="1"/>
      <c r="KEE365" s="1"/>
      <c r="KEF365" s="1"/>
      <c r="KEG365" s="1"/>
      <c r="KEH365" s="1"/>
      <c r="KEI365" s="1"/>
      <c r="KEJ365" s="1"/>
      <c r="KEK365" s="1"/>
      <c r="KEL365" s="1"/>
      <c r="KEM365" s="1"/>
      <c r="KEN365" s="1"/>
      <c r="KEO365" s="1"/>
      <c r="KEP365" s="1"/>
      <c r="KEQ365" s="1"/>
      <c r="KER365" s="1"/>
      <c r="KES365" s="1"/>
      <c r="KET365" s="1"/>
      <c r="KEU365" s="1"/>
      <c r="KEV365" s="1"/>
      <c r="KEW365" s="1"/>
      <c r="KEX365" s="1"/>
      <c r="KEY365" s="1"/>
      <c r="KEZ365" s="1"/>
      <c r="KFA365" s="1"/>
      <c r="KFB365" s="1"/>
      <c r="KFC365" s="1"/>
      <c r="KFD365" s="1"/>
      <c r="KFE365" s="1"/>
      <c r="KFF365" s="1"/>
      <c r="KFG365" s="1"/>
      <c r="KFH365" s="1"/>
      <c r="KFI365" s="1"/>
      <c r="KFJ365" s="1"/>
      <c r="KFK365" s="1"/>
      <c r="KFL365" s="1"/>
      <c r="KFM365" s="1"/>
      <c r="KFN365" s="1"/>
      <c r="KFO365" s="1"/>
      <c r="KFP365" s="1"/>
      <c r="KFQ365" s="1"/>
      <c r="KFR365" s="1"/>
      <c r="KFS365" s="1"/>
      <c r="KFT365" s="1"/>
      <c r="KFU365" s="1"/>
      <c r="KFV365" s="1"/>
      <c r="KFW365" s="1"/>
      <c r="KFX365" s="1"/>
      <c r="KFY365" s="1"/>
      <c r="KFZ365" s="1"/>
      <c r="KGA365" s="1"/>
      <c r="KGB365" s="1"/>
      <c r="KGC365" s="1"/>
      <c r="KGD365" s="1"/>
      <c r="KGE365" s="1"/>
      <c r="KGF365" s="1"/>
      <c r="KGG365" s="1"/>
      <c r="KGH365" s="1"/>
      <c r="KGI365" s="1"/>
      <c r="KGJ365" s="1"/>
      <c r="KGK365" s="1"/>
      <c r="KGL365" s="1"/>
      <c r="KGM365" s="1"/>
      <c r="KGN365" s="1"/>
      <c r="KGO365" s="1"/>
      <c r="KGP365" s="1"/>
      <c r="KGQ365" s="1"/>
      <c r="KGR365" s="1"/>
      <c r="KGS365" s="1"/>
      <c r="KGT365" s="1"/>
      <c r="KGU365" s="1"/>
      <c r="KGV365" s="1"/>
      <c r="KGW365" s="1"/>
      <c r="KGX365" s="1"/>
      <c r="KGY365" s="1"/>
      <c r="KGZ365" s="1"/>
      <c r="KHA365" s="1"/>
      <c r="KHB365" s="1"/>
      <c r="KHC365" s="1"/>
      <c r="KHD365" s="1"/>
      <c r="KHE365" s="1"/>
      <c r="KHF365" s="1"/>
      <c r="KHG365" s="1"/>
      <c r="KHH365" s="1"/>
      <c r="KHI365" s="1"/>
      <c r="KHJ365" s="1"/>
      <c r="KHK365" s="1"/>
      <c r="KHL365" s="1"/>
      <c r="KHM365" s="1"/>
      <c r="KHN365" s="1"/>
      <c r="KHO365" s="1"/>
      <c r="KHP365" s="1"/>
      <c r="KHQ365" s="1"/>
      <c r="KHR365" s="1"/>
      <c r="KHS365" s="1"/>
      <c r="KHT365" s="1"/>
      <c r="KHU365" s="1"/>
      <c r="KHV365" s="1"/>
      <c r="KHW365" s="1"/>
      <c r="KHX365" s="1"/>
      <c r="KHY365" s="1"/>
      <c r="KHZ365" s="1"/>
      <c r="KIA365" s="1"/>
      <c r="KIB365" s="1"/>
      <c r="KIC365" s="1"/>
      <c r="KID365" s="1"/>
      <c r="KIE365" s="1"/>
      <c r="KIF365" s="1"/>
      <c r="KIG365" s="1"/>
      <c r="KIH365" s="1"/>
      <c r="KII365" s="1"/>
      <c r="KIJ365" s="1"/>
      <c r="KIK365" s="1"/>
      <c r="KIL365" s="1"/>
      <c r="KIM365" s="1"/>
      <c r="KIN365" s="1"/>
      <c r="KIO365" s="1"/>
      <c r="KIP365" s="1"/>
      <c r="KIQ365" s="1"/>
      <c r="KIR365" s="1"/>
      <c r="KIS365" s="1"/>
      <c r="KIT365" s="1"/>
      <c r="KIU365" s="1"/>
      <c r="KIV365" s="1"/>
      <c r="KIW365" s="1"/>
      <c r="KIX365" s="1"/>
      <c r="KIY365" s="1"/>
      <c r="KIZ365" s="1"/>
      <c r="KJA365" s="1"/>
      <c r="KJB365" s="1"/>
      <c r="KJC365" s="1"/>
      <c r="KJD365" s="1"/>
      <c r="KJE365" s="1"/>
      <c r="KJF365" s="1"/>
      <c r="KJG365" s="1"/>
      <c r="KJH365" s="1"/>
      <c r="KJI365" s="1"/>
      <c r="KJJ365" s="1"/>
      <c r="KJK365" s="1"/>
      <c r="KJL365" s="1"/>
      <c r="KJM365" s="1"/>
      <c r="KJN365" s="1"/>
      <c r="KJO365" s="1"/>
      <c r="KJP365" s="1"/>
      <c r="KJQ365" s="1"/>
      <c r="KJR365" s="1"/>
      <c r="KJS365" s="1"/>
      <c r="KJT365" s="1"/>
      <c r="KJU365" s="1"/>
      <c r="KJV365" s="1"/>
      <c r="KJW365" s="1"/>
      <c r="KJX365" s="1"/>
      <c r="KJY365" s="1"/>
      <c r="KJZ365" s="1"/>
      <c r="KKA365" s="1"/>
      <c r="KKB365" s="1"/>
      <c r="KKC365" s="1"/>
      <c r="KKD365" s="1"/>
      <c r="KKE365" s="1"/>
      <c r="KKF365" s="1"/>
      <c r="KKG365" s="1"/>
      <c r="KKH365" s="1"/>
      <c r="KKI365" s="1"/>
      <c r="KKJ365" s="1"/>
      <c r="KKK365" s="1"/>
      <c r="KKL365" s="1"/>
      <c r="KKM365" s="1"/>
      <c r="KKN365" s="1"/>
      <c r="KKO365" s="1"/>
      <c r="KKP365" s="1"/>
      <c r="KKQ365" s="1"/>
      <c r="KKR365" s="1"/>
      <c r="KKS365" s="1"/>
      <c r="KKT365" s="1"/>
      <c r="KKU365" s="1"/>
      <c r="KKV365" s="1"/>
      <c r="KKW365" s="1"/>
      <c r="KKX365" s="1"/>
      <c r="KKY365" s="1"/>
      <c r="KKZ365" s="1"/>
      <c r="KLA365" s="1"/>
      <c r="KLB365" s="1"/>
      <c r="KLC365" s="1"/>
      <c r="KLD365" s="1"/>
      <c r="KLE365" s="1"/>
      <c r="KLF365" s="1"/>
      <c r="KLG365" s="1"/>
      <c r="KLH365" s="1"/>
      <c r="KLI365" s="1"/>
      <c r="KLJ365" s="1"/>
      <c r="KLK365" s="1"/>
      <c r="KLL365" s="1"/>
      <c r="KLM365" s="1"/>
      <c r="KLN365" s="1"/>
      <c r="KLO365" s="1"/>
      <c r="KLP365" s="1"/>
      <c r="KLQ365" s="1"/>
      <c r="KLR365" s="1"/>
      <c r="KLS365" s="1"/>
      <c r="KLT365" s="1"/>
      <c r="KLU365" s="1"/>
      <c r="KLV365" s="1"/>
      <c r="KLW365" s="1"/>
      <c r="KLX365" s="1"/>
      <c r="KLY365" s="1"/>
      <c r="KLZ365" s="1"/>
      <c r="KMA365" s="1"/>
      <c r="KMB365" s="1"/>
      <c r="KMC365" s="1"/>
      <c r="KMD365" s="1"/>
      <c r="KME365" s="1"/>
      <c r="KMF365" s="1"/>
      <c r="KMG365" s="1"/>
      <c r="KMH365" s="1"/>
      <c r="KMI365" s="1"/>
      <c r="KMJ365" s="1"/>
      <c r="KMK365" s="1"/>
      <c r="KML365" s="1"/>
      <c r="KMM365" s="1"/>
      <c r="KMN365" s="1"/>
      <c r="KMO365" s="1"/>
      <c r="KMP365" s="1"/>
      <c r="KMQ365" s="1"/>
      <c r="KMR365" s="1"/>
      <c r="KMS365" s="1"/>
      <c r="KMT365" s="1"/>
      <c r="KMU365" s="1"/>
      <c r="KMV365" s="1"/>
      <c r="KMW365" s="1"/>
      <c r="KMX365" s="1"/>
      <c r="KMY365" s="1"/>
      <c r="KMZ365" s="1"/>
      <c r="KNA365" s="1"/>
      <c r="KNB365" s="1"/>
      <c r="KNC365" s="1"/>
      <c r="KND365" s="1"/>
      <c r="KNE365" s="1"/>
      <c r="KNF365" s="1"/>
      <c r="KNG365" s="1"/>
      <c r="KNH365" s="1"/>
      <c r="KNI365" s="1"/>
      <c r="KNJ365" s="1"/>
      <c r="KNK365" s="1"/>
      <c r="KNL365" s="1"/>
      <c r="KNM365" s="1"/>
      <c r="KNN365" s="1"/>
      <c r="KNO365" s="1"/>
      <c r="KNP365" s="1"/>
      <c r="KNQ365" s="1"/>
      <c r="KNR365" s="1"/>
      <c r="KNS365" s="1"/>
      <c r="KNT365" s="1"/>
      <c r="KNU365" s="1"/>
      <c r="KNV365" s="1"/>
      <c r="KNW365" s="1"/>
      <c r="KNX365" s="1"/>
      <c r="KNY365" s="1"/>
      <c r="KNZ365" s="1"/>
      <c r="KOA365" s="1"/>
      <c r="KOB365" s="1"/>
      <c r="KOC365" s="1"/>
      <c r="KOD365" s="1"/>
      <c r="KOE365" s="1"/>
      <c r="KOF365" s="1"/>
      <c r="KOG365" s="1"/>
      <c r="KOH365" s="1"/>
      <c r="KOI365" s="1"/>
      <c r="KOJ365" s="1"/>
      <c r="KOK365" s="1"/>
      <c r="KOL365" s="1"/>
      <c r="KOM365" s="1"/>
      <c r="KON365" s="1"/>
      <c r="KOO365" s="1"/>
      <c r="KOP365" s="1"/>
      <c r="KOQ365" s="1"/>
      <c r="KOR365" s="1"/>
      <c r="KOS365" s="1"/>
      <c r="KOT365" s="1"/>
      <c r="KOU365" s="1"/>
      <c r="KOV365" s="1"/>
      <c r="KOW365" s="1"/>
      <c r="KOX365" s="1"/>
      <c r="KOY365" s="1"/>
      <c r="KOZ365" s="1"/>
      <c r="KPA365" s="1"/>
      <c r="KPB365" s="1"/>
      <c r="KPC365" s="1"/>
      <c r="KPD365" s="1"/>
      <c r="KPE365" s="1"/>
      <c r="KPF365" s="1"/>
      <c r="KPG365" s="1"/>
      <c r="KPH365" s="1"/>
      <c r="KPI365" s="1"/>
      <c r="KPJ365" s="1"/>
      <c r="KPK365" s="1"/>
      <c r="KPL365" s="1"/>
      <c r="KPM365" s="1"/>
      <c r="KPN365" s="1"/>
      <c r="KPO365" s="1"/>
      <c r="KPP365" s="1"/>
      <c r="KPQ365" s="1"/>
      <c r="KPR365" s="1"/>
      <c r="KPS365" s="1"/>
      <c r="KPT365" s="1"/>
      <c r="KPU365" s="1"/>
      <c r="KPV365" s="1"/>
      <c r="KPW365" s="1"/>
      <c r="KPX365" s="1"/>
      <c r="KPY365" s="1"/>
      <c r="KPZ365" s="1"/>
      <c r="KQA365" s="1"/>
      <c r="KQB365" s="1"/>
      <c r="KQC365" s="1"/>
      <c r="KQD365" s="1"/>
      <c r="KQE365" s="1"/>
      <c r="KQF365" s="1"/>
      <c r="KQG365" s="1"/>
      <c r="KQH365" s="1"/>
      <c r="KQI365" s="1"/>
      <c r="KQJ365" s="1"/>
      <c r="KQK365" s="1"/>
      <c r="KQL365" s="1"/>
      <c r="KQM365" s="1"/>
      <c r="KQN365" s="1"/>
      <c r="KQO365" s="1"/>
      <c r="KQP365" s="1"/>
      <c r="KQQ365" s="1"/>
      <c r="KQR365" s="1"/>
      <c r="KQS365" s="1"/>
      <c r="KQT365" s="1"/>
      <c r="KQU365" s="1"/>
      <c r="KQV365" s="1"/>
      <c r="KQW365" s="1"/>
      <c r="KQX365" s="1"/>
      <c r="KQY365" s="1"/>
      <c r="KQZ365" s="1"/>
      <c r="KRA365" s="1"/>
      <c r="KRB365" s="1"/>
      <c r="KRC365" s="1"/>
      <c r="KRD365" s="1"/>
      <c r="KRE365" s="1"/>
      <c r="KRF365" s="1"/>
      <c r="KRG365" s="1"/>
      <c r="KRH365" s="1"/>
      <c r="KRI365" s="1"/>
      <c r="KRJ365" s="1"/>
      <c r="KRK365" s="1"/>
      <c r="KRL365" s="1"/>
      <c r="KRM365" s="1"/>
      <c r="KRN365" s="1"/>
      <c r="KRO365" s="1"/>
      <c r="KRP365" s="1"/>
      <c r="KRQ365" s="1"/>
      <c r="KRR365" s="1"/>
      <c r="KRS365" s="1"/>
      <c r="KRT365" s="1"/>
      <c r="KRU365" s="1"/>
      <c r="KRV365" s="1"/>
      <c r="KRW365" s="1"/>
      <c r="KRX365" s="1"/>
      <c r="KRY365" s="1"/>
      <c r="KRZ365" s="1"/>
      <c r="KSA365" s="1"/>
      <c r="KSB365" s="1"/>
      <c r="KSC365" s="1"/>
      <c r="KSD365" s="1"/>
      <c r="KSE365" s="1"/>
      <c r="KSF365" s="1"/>
      <c r="KSG365" s="1"/>
      <c r="KSH365" s="1"/>
      <c r="KSI365" s="1"/>
      <c r="KSJ365" s="1"/>
      <c r="KSK365" s="1"/>
      <c r="KSL365" s="1"/>
      <c r="KSM365" s="1"/>
      <c r="KSN365" s="1"/>
      <c r="KSO365" s="1"/>
      <c r="KSP365" s="1"/>
      <c r="KSQ365" s="1"/>
      <c r="KSR365" s="1"/>
      <c r="KSS365" s="1"/>
      <c r="KST365" s="1"/>
      <c r="KSU365" s="1"/>
      <c r="KSV365" s="1"/>
      <c r="KSW365" s="1"/>
      <c r="KSX365" s="1"/>
      <c r="KSY365" s="1"/>
      <c r="KSZ365" s="1"/>
      <c r="KTA365" s="1"/>
      <c r="KTB365" s="1"/>
      <c r="KTC365" s="1"/>
      <c r="KTD365" s="1"/>
      <c r="KTE365" s="1"/>
      <c r="KTF365" s="1"/>
      <c r="KTG365" s="1"/>
      <c r="KTH365" s="1"/>
      <c r="KTI365" s="1"/>
      <c r="KTJ365" s="1"/>
      <c r="KTK365" s="1"/>
      <c r="KTL365" s="1"/>
      <c r="KTM365" s="1"/>
      <c r="KTN365" s="1"/>
      <c r="KTO365" s="1"/>
      <c r="KTP365" s="1"/>
      <c r="KTQ365" s="1"/>
      <c r="KTR365" s="1"/>
      <c r="KTS365" s="1"/>
      <c r="KTT365" s="1"/>
      <c r="KTU365" s="1"/>
      <c r="KTV365" s="1"/>
      <c r="KTW365" s="1"/>
      <c r="KTX365" s="1"/>
      <c r="KTY365" s="1"/>
      <c r="KTZ365" s="1"/>
      <c r="KUA365" s="1"/>
      <c r="KUB365" s="1"/>
      <c r="KUC365" s="1"/>
      <c r="KUD365" s="1"/>
      <c r="KUE365" s="1"/>
      <c r="KUF365" s="1"/>
      <c r="KUG365" s="1"/>
      <c r="KUH365" s="1"/>
      <c r="KUI365" s="1"/>
      <c r="KUJ365" s="1"/>
      <c r="KUK365" s="1"/>
      <c r="KUL365" s="1"/>
      <c r="KUM365" s="1"/>
      <c r="KUN365" s="1"/>
      <c r="KUO365" s="1"/>
      <c r="KUP365" s="1"/>
      <c r="KUQ365" s="1"/>
      <c r="KUR365" s="1"/>
      <c r="KUS365" s="1"/>
      <c r="KUT365" s="1"/>
      <c r="KUU365" s="1"/>
      <c r="KUV365" s="1"/>
      <c r="KUW365" s="1"/>
      <c r="KUX365" s="1"/>
      <c r="KUY365" s="1"/>
      <c r="KUZ365" s="1"/>
      <c r="KVA365" s="1"/>
      <c r="KVB365" s="1"/>
      <c r="KVC365" s="1"/>
      <c r="KVD365" s="1"/>
      <c r="KVE365" s="1"/>
      <c r="KVF365" s="1"/>
      <c r="KVG365" s="1"/>
      <c r="KVH365" s="1"/>
      <c r="KVI365" s="1"/>
      <c r="KVJ365" s="1"/>
      <c r="KVK365" s="1"/>
      <c r="KVL365" s="1"/>
      <c r="KVM365" s="1"/>
      <c r="KVN365" s="1"/>
      <c r="KVO365" s="1"/>
      <c r="KVP365" s="1"/>
      <c r="KVQ365" s="1"/>
      <c r="KVR365" s="1"/>
      <c r="KVS365" s="1"/>
      <c r="KVT365" s="1"/>
      <c r="KVU365" s="1"/>
      <c r="KVV365" s="1"/>
      <c r="KVW365" s="1"/>
      <c r="KVX365" s="1"/>
      <c r="KVY365" s="1"/>
      <c r="KVZ365" s="1"/>
      <c r="KWA365" s="1"/>
      <c r="KWB365" s="1"/>
      <c r="KWC365" s="1"/>
      <c r="KWD365" s="1"/>
      <c r="KWE365" s="1"/>
      <c r="KWF365" s="1"/>
      <c r="KWG365" s="1"/>
      <c r="KWH365" s="1"/>
      <c r="KWI365" s="1"/>
      <c r="KWJ365" s="1"/>
      <c r="KWK365" s="1"/>
      <c r="KWL365" s="1"/>
      <c r="KWM365" s="1"/>
      <c r="KWN365" s="1"/>
      <c r="KWO365" s="1"/>
      <c r="KWP365" s="1"/>
      <c r="KWQ365" s="1"/>
      <c r="KWR365" s="1"/>
      <c r="KWS365" s="1"/>
      <c r="KWT365" s="1"/>
      <c r="KWU365" s="1"/>
      <c r="KWV365" s="1"/>
      <c r="KWW365" s="1"/>
      <c r="KWX365" s="1"/>
      <c r="KWY365" s="1"/>
      <c r="KWZ365" s="1"/>
      <c r="KXA365" s="1"/>
      <c r="KXB365" s="1"/>
      <c r="KXC365" s="1"/>
      <c r="KXD365" s="1"/>
      <c r="KXE365" s="1"/>
      <c r="KXF365" s="1"/>
      <c r="KXG365" s="1"/>
      <c r="KXH365" s="1"/>
      <c r="KXI365" s="1"/>
      <c r="KXJ365" s="1"/>
      <c r="KXK365" s="1"/>
      <c r="KXL365" s="1"/>
      <c r="KXM365" s="1"/>
      <c r="KXN365" s="1"/>
      <c r="KXO365" s="1"/>
      <c r="KXP365" s="1"/>
      <c r="KXQ365" s="1"/>
      <c r="KXR365" s="1"/>
      <c r="KXS365" s="1"/>
      <c r="KXT365" s="1"/>
      <c r="KXU365" s="1"/>
      <c r="KXV365" s="1"/>
      <c r="KXW365" s="1"/>
      <c r="KXX365" s="1"/>
      <c r="KXY365" s="1"/>
      <c r="KXZ365" s="1"/>
      <c r="KYA365" s="1"/>
      <c r="KYB365" s="1"/>
      <c r="KYC365" s="1"/>
      <c r="KYD365" s="1"/>
      <c r="KYE365" s="1"/>
      <c r="KYF365" s="1"/>
      <c r="KYG365" s="1"/>
      <c r="KYH365" s="1"/>
      <c r="KYI365" s="1"/>
      <c r="KYJ365" s="1"/>
      <c r="KYK365" s="1"/>
      <c r="KYL365" s="1"/>
      <c r="KYM365" s="1"/>
      <c r="KYN365" s="1"/>
      <c r="KYO365" s="1"/>
      <c r="KYP365" s="1"/>
      <c r="KYQ365" s="1"/>
      <c r="KYR365" s="1"/>
      <c r="KYS365" s="1"/>
      <c r="KYT365" s="1"/>
      <c r="KYU365" s="1"/>
      <c r="KYV365" s="1"/>
      <c r="KYW365" s="1"/>
      <c r="KYX365" s="1"/>
      <c r="KYY365" s="1"/>
      <c r="KYZ365" s="1"/>
      <c r="KZA365" s="1"/>
      <c r="KZB365" s="1"/>
      <c r="KZC365" s="1"/>
      <c r="KZD365" s="1"/>
      <c r="KZE365" s="1"/>
      <c r="KZF365" s="1"/>
      <c r="KZG365" s="1"/>
      <c r="KZH365" s="1"/>
      <c r="KZI365" s="1"/>
      <c r="KZJ365" s="1"/>
      <c r="KZK365" s="1"/>
      <c r="KZL365" s="1"/>
      <c r="KZM365" s="1"/>
      <c r="KZN365" s="1"/>
      <c r="KZO365" s="1"/>
      <c r="KZP365" s="1"/>
      <c r="KZQ365" s="1"/>
      <c r="KZR365" s="1"/>
      <c r="KZS365" s="1"/>
      <c r="KZT365" s="1"/>
      <c r="KZU365" s="1"/>
      <c r="KZV365" s="1"/>
      <c r="KZW365" s="1"/>
      <c r="KZX365" s="1"/>
      <c r="KZY365" s="1"/>
      <c r="KZZ365" s="1"/>
      <c r="LAA365" s="1"/>
      <c r="LAB365" s="1"/>
      <c r="LAC365" s="1"/>
      <c r="LAD365" s="1"/>
      <c r="LAE365" s="1"/>
      <c r="LAF365" s="1"/>
      <c r="LAG365" s="1"/>
      <c r="LAH365" s="1"/>
      <c r="LAI365" s="1"/>
      <c r="LAJ365" s="1"/>
      <c r="LAK365" s="1"/>
      <c r="LAL365" s="1"/>
      <c r="LAM365" s="1"/>
      <c r="LAN365" s="1"/>
      <c r="LAO365" s="1"/>
      <c r="LAP365" s="1"/>
      <c r="LAQ365" s="1"/>
      <c r="LAR365" s="1"/>
      <c r="LAS365" s="1"/>
      <c r="LAT365" s="1"/>
      <c r="LAU365" s="1"/>
      <c r="LAV365" s="1"/>
      <c r="LAW365" s="1"/>
      <c r="LAX365" s="1"/>
      <c r="LAY365" s="1"/>
      <c r="LAZ365" s="1"/>
      <c r="LBA365" s="1"/>
      <c r="LBB365" s="1"/>
      <c r="LBC365" s="1"/>
      <c r="LBD365" s="1"/>
      <c r="LBE365" s="1"/>
      <c r="LBF365" s="1"/>
      <c r="LBG365" s="1"/>
      <c r="LBH365" s="1"/>
      <c r="LBI365" s="1"/>
      <c r="LBJ365" s="1"/>
      <c r="LBK365" s="1"/>
      <c r="LBL365" s="1"/>
      <c r="LBM365" s="1"/>
      <c r="LBN365" s="1"/>
      <c r="LBO365" s="1"/>
      <c r="LBP365" s="1"/>
      <c r="LBQ365" s="1"/>
      <c r="LBR365" s="1"/>
      <c r="LBS365" s="1"/>
      <c r="LBT365" s="1"/>
      <c r="LBU365" s="1"/>
      <c r="LBV365" s="1"/>
      <c r="LBW365" s="1"/>
      <c r="LBX365" s="1"/>
      <c r="LBY365" s="1"/>
      <c r="LBZ365" s="1"/>
      <c r="LCA365" s="1"/>
      <c r="LCB365" s="1"/>
      <c r="LCC365" s="1"/>
      <c r="LCD365" s="1"/>
      <c r="LCE365" s="1"/>
      <c r="LCF365" s="1"/>
      <c r="LCG365" s="1"/>
      <c r="LCH365" s="1"/>
      <c r="LCI365" s="1"/>
      <c r="LCJ365" s="1"/>
      <c r="LCK365" s="1"/>
      <c r="LCL365" s="1"/>
      <c r="LCM365" s="1"/>
      <c r="LCN365" s="1"/>
      <c r="LCO365" s="1"/>
      <c r="LCP365" s="1"/>
      <c r="LCQ365" s="1"/>
      <c r="LCR365" s="1"/>
      <c r="LCS365" s="1"/>
      <c r="LCT365" s="1"/>
      <c r="LCU365" s="1"/>
      <c r="LCV365" s="1"/>
      <c r="LCW365" s="1"/>
      <c r="LCX365" s="1"/>
      <c r="LCY365" s="1"/>
      <c r="LCZ365" s="1"/>
      <c r="LDA365" s="1"/>
      <c r="LDB365" s="1"/>
      <c r="LDC365" s="1"/>
      <c r="LDD365" s="1"/>
      <c r="LDE365" s="1"/>
      <c r="LDF365" s="1"/>
      <c r="LDG365" s="1"/>
      <c r="LDH365" s="1"/>
      <c r="LDI365" s="1"/>
      <c r="LDJ365" s="1"/>
      <c r="LDK365" s="1"/>
      <c r="LDL365" s="1"/>
      <c r="LDM365" s="1"/>
      <c r="LDN365" s="1"/>
      <c r="LDO365" s="1"/>
      <c r="LDP365" s="1"/>
      <c r="LDQ365" s="1"/>
      <c r="LDR365" s="1"/>
      <c r="LDS365" s="1"/>
      <c r="LDT365" s="1"/>
      <c r="LDU365" s="1"/>
      <c r="LDV365" s="1"/>
      <c r="LDW365" s="1"/>
      <c r="LDX365" s="1"/>
      <c r="LDY365" s="1"/>
      <c r="LDZ365" s="1"/>
      <c r="LEA365" s="1"/>
      <c r="LEB365" s="1"/>
      <c r="LEC365" s="1"/>
      <c r="LED365" s="1"/>
      <c r="LEE365" s="1"/>
      <c r="LEF365" s="1"/>
      <c r="LEG365" s="1"/>
      <c r="LEH365" s="1"/>
      <c r="LEI365" s="1"/>
      <c r="LEJ365" s="1"/>
      <c r="LEK365" s="1"/>
      <c r="LEL365" s="1"/>
      <c r="LEM365" s="1"/>
      <c r="LEN365" s="1"/>
      <c r="LEO365" s="1"/>
      <c r="LEP365" s="1"/>
      <c r="LEQ365" s="1"/>
      <c r="LER365" s="1"/>
      <c r="LES365" s="1"/>
      <c r="LET365" s="1"/>
      <c r="LEU365" s="1"/>
      <c r="LEV365" s="1"/>
      <c r="LEW365" s="1"/>
      <c r="LEX365" s="1"/>
      <c r="LEY365" s="1"/>
      <c r="LEZ365" s="1"/>
      <c r="LFA365" s="1"/>
      <c r="LFB365" s="1"/>
      <c r="LFC365" s="1"/>
      <c r="LFD365" s="1"/>
      <c r="LFE365" s="1"/>
      <c r="LFF365" s="1"/>
      <c r="LFG365" s="1"/>
      <c r="LFH365" s="1"/>
      <c r="LFI365" s="1"/>
      <c r="LFJ365" s="1"/>
      <c r="LFK365" s="1"/>
      <c r="LFL365" s="1"/>
      <c r="LFM365" s="1"/>
      <c r="LFN365" s="1"/>
      <c r="LFO365" s="1"/>
      <c r="LFP365" s="1"/>
      <c r="LFQ365" s="1"/>
      <c r="LFR365" s="1"/>
      <c r="LFS365" s="1"/>
      <c r="LFT365" s="1"/>
      <c r="LFU365" s="1"/>
      <c r="LFV365" s="1"/>
      <c r="LFW365" s="1"/>
      <c r="LFX365" s="1"/>
      <c r="LFY365" s="1"/>
      <c r="LFZ365" s="1"/>
      <c r="LGA365" s="1"/>
      <c r="LGB365" s="1"/>
      <c r="LGC365" s="1"/>
      <c r="LGD365" s="1"/>
      <c r="LGE365" s="1"/>
      <c r="LGF365" s="1"/>
      <c r="LGG365" s="1"/>
      <c r="LGH365" s="1"/>
      <c r="LGI365" s="1"/>
      <c r="LGJ365" s="1"/>
      <c r="LGK365" s="1"/>
      <c r="LGL365" s="1"/>
      <c r="LGM365" s="1"/>
      <c r="LGN365" s="1"/>
      <c r="LGO365" s="1"/>
      <c r="LGP365" s="1"/>
      <c r="LGQ365" s="1"/>
      <c r="LGR365" s="1"/>
      <c r="LGS365" s="1"/>
      <c r="LGT365" s="1"/>
      <c r="LGU365" s="1"/>
      <c r="LGV365" s="1"/>
      <c r="LGW365" s="1"/>
      <c r="LGX365" s="1"/>
      <c r="LGY365" s="1"/>
      <c r="LGZ365" s="1"/>
      <c r="LHA365" s="1"/>
      <c r="LHB365" s="1"/>
      <c r="LHC365" s="1"/>
      <c r="LHD365" s="1"/>
      <c r="LHE365" s="1"/>
      <c r="LHF365" s="1"/>
      <c r="LHG365" s="1"/>
      <c r="LHH365" s="1"/>
      <c r="LHI365" s="1"/>
      <c r="LHJ365" s="1"/>
      <c r="LHK365" s="1"/>
      <c r="LHL365" s="1"/>
      <c r="LHM365" s="1"/>
      <c r="LHN365" s="1"/>
      <c r="LHO365" s="1"/>
      <c r="LHP365" s="1"/>
      <c r="LHQ365" s="1"/>
      <c r="LHR365" s="1"/>
      <c r="LHS365" s="1"/>
      <c r="LHT365" s="1"/>
      <c r="LHU365" s="1"/>
      <c r="LHV365" s="1"/>
      <c r="LHW365" s="1"/>
      <c r="LHX365" s="1"/>
      <c r="LHY365" s="1"/>
      <c r="LHZ365" s="1"/>
      <c r="LIA365" s="1"/>
      <c r="LIB365" s="1"/>
      <c r="LIC365" s="1"/>
      <c r="LID365" s="1"/>
      <c r="LIE365" s="1"/>
      <c r="LIF365" s="1"/>
      <c r="LIG365" s="1"/>
      <c r="LIH365" s="1"/>
      <c r="LII365" s="1"/>
      <c r="LIJ365" s="1"/>
      <c r="LIK365" s="1"/>
      <c r="LIL365" s="1"/>
      <c r="LIM365" s="1"/>
      <c r="LIN365" s="1"/>
      <c r="LIO365" s="1"/>
      <c r="LIP365" s="1"/>
      <c r="LIQ365" s="1"/>
      <c r="LIR365" s="1"/>
      <c r="LIS365" s="1"/>
      <c r="LIT365" s="1"/>
      <c r="LIU365" s="1"/>
      <c r="LIV365" s="1"/>
      <c r="LIW365" s="1"/>
      <c r="LIX365" s="1"/>
      <c r="LIY365" s="1"/>
      <c r="LIZ365" s="1"/>
      <c r="LJA365" s="1"/>
      <c r="LJB365" s="1"/>
      <c r="LJC365" s="1"/>
      <c r="LJD365" s="1"/>
      <c r="LJE365" s="1"/>
      <c r="LJF365" s="1"/>
      <c r="LJG365" s="1"/>
      <c r="LJH365" s="1"/>
      <c r="LJI365" s="1"/>
      <c r="LJJ365" s="1"/>
      <c r="LJK365" s="1"/>
      <c r="LJL365" s="1"/>
      <c r="LJM365" s="1"/>
      <c r="LJN365" s="1"/>
      <c r="LJO365" s="1"/>
      <c r="LJP365" s="1"/>
      <c r="LJQ365" s="1"/>
      <c r="LJR365" s="1"/>
      <c r="LJS365" s="1"/>
      <c r="LJT365" s="1"/>
      <c r="LJU365" s="1"/>
      <c r="LJV365" s="1"/>
      <c r="LJW365" s="1"/>
      <c r="LJX365" s="1"/>
      <c r="LJY365" s="1"/>
      <c r="LJZ365" s="1"/>
      <c r="LKA365" s="1"/>
      <c r="LKB365" s="1"/>
      <c r="LKC365" s="1"/>
      <c r="LKD365" s="1"/>
      <c r="LKE365" s="1"/>
      <c r="LKF365" s="1"/>
      <c r="LKG365" s="1"/>
      <c r="LKH365" s="1"/>
      <c r="LKI365" s="1"/>
      <c r="LKJ365" s="1"/>
      <c r="LKK365" s="1"/>
      <c r="LKL365" s="1"/>
      <c r="LKM365" s="1"/>
      <c r="LKN365" s="1"/>
      <c r="LKO365" s="1"/>
      <c r="LKP365" s="1"/>
      <c r="LKQ365" s="1"/>
      <c r="LKR365" s="1"/>
      <c r="LKS365" s="1"/>
      <c r="LKT365" s="1"/>
      <c r="LKU365" s="1"/>
      <c r="LKV365" s="1"/>
      <c r="LKW365" s="1"/>
      <c r="LKX365" s="1"/>
      <c r="LKY365" s="1"/>
      <c r="LKZ365" s="1"/>
      <c r="LLA365" s="1"/>
      <c r="LLB365" s="1"/>
      <c r="LLC365" s="1"/>
      <c r="LLD365" s="1"/>
      <c r="LLE365" s="1"/>
      <c r="LLF365" s="1"/>
      <c r="LLG365" s="1"/>
      <c r="LLH365" s="1"/>
      <c r="LLI365" s="1"/>
      <c r="LLJ365" s="1"/>
      <c r="LLK365" s="1"/>
      <c r="LLL365" s="1"/>
      <c r="LLM365" s="1"/>
      <c r="LLN365" s="1"/>
      <c r="LLO365" s="1"/>
      <c r="LLP365" s="1"/>
      <c r="LLQ365" s="1"/>
      <c r="LLR365" s="1"/>
      <c r="LLS365" s="1"/>
      <c r="LLT365" s="1"/>
      <c r="LLU365" s="1"/>
      <c r="LLV365" s="1"/>
      <c r="LLW365" s="1"/>
      <c r="LLX365" s="1"/>
      <c r="LLY365" s="1"/>
      <c r="LLZ365" s="1"/>
      <c r="LMA365" s="1"/>
      <c r="LMB365" s="1"/>
      <c r="LMC365" s="1"/>
      <c r="LMD365" s="1"/>
      <c r="LME365" s="1"/>
      <c r="LMF365" s="1"/>
      <c r="LMG365" s="1"/>
      <c r="LMH365" s="1"/>
      <c r="LMI365" s="1"/>
      <c r="LMJ365" s="1"/>
      <c r="LMK365" s="1"/>
      <c r="LML365" s="1"/>
      <c r="LMM365" s="1"/>
      <c r="LMN365" s="1"/>
      <c r="LMO365" s="1"/>
      <c r="LMP365" s="1"/>
      <c r="LMQ365" s="1"/>
      <c r="LMR365" s="1"/>
      <c r="LMS365" s="1"/>
      <c r="LMT365" s="1"/>
      <c r="LMU365" s="1"/>
      <c r="LMV365" s="1"/>
      <c r="LMW365" s="1"/>
      <c r="LMX365" s="1"/>
      <c r="LMY365" s="1"/>
      <c r="LMZ365" s="1"/>
      <c r="LNA365" s="1"/>
      <c r="LNB365" s="1"/>
      <c r="LNC365" s="1"/>
      <c r="LND365" s="1"/>
      <c r="LNE365" s="1"/>
      <c r="LNF365" s="1"/>
      <c r="LNG365" s="1"/>
      <c r="LNH365" s="1"/>
      <c r="LNI365" s="1"/>
      <c r="LNJ365" s="1"/>
      <c r="LNK365" s="1"/>
      <c r="LNL365" s="1"/>
      <c r="LNM365" s="1"/>
      <c r="LNN365" s="1"/>
      <c r="LNO365" s="1"/>
      <c r="LNP365" s="1"/>
      <c r="LNQ365" s="1"/>
      <c r="LNR365" s="1"/>
      <c r="LNS365" s="1"/>
      <c r="LNT365" s="1"/>
      <c r="LNU365" s="1"/>
      <c r="LNV365" s="1"/>
      <c r="LNW365" s="1"/>
      <c r="LNX365" s="1"/>
      <c r="LNY365" s="1"/>
      <c r="LNZ365" s="1"/>
      <c r="LOA365" s="1"/>
      <c r="LOB365" s="1"/>
      <c r="LOC365" s="1"/>
      <c r="LOD365" s="1"/>
      <c r="LOE365" s="1"/>
      <c r="LOF365" s="1"/>
      <c r="LOG365" s="1"/>
      <c r="LOH365" s="1"/>
      <c r="LOI365" s="1"/>
      <c r="LOJ365" s="1"/>
      <c r="LOK365" s="1"/>
      <c r="LOL365" s="1"/>
      <c r="LOM365" s="1"/>
      <c r="LON365" s="1"/>
      <c r="LOO365" s="1"/>
      <c r="LOP365" s="1"/>
      <c r="LOQ365" s="1"/>
      <c r="LOR365" s="1"/>
      <c r="LOS365" s="1"/>
      <c r="LOT365" s="1"/>
      <c r="LOU365" s="1"/>
      <c r="LOV365" s="1"/>
      <c r="LOW365" s="1"/>
      <c r="LOX365" s="1"/>
      <c r="LOY365" s="1"/>
      <c r="LOZ365" s="1"/>
      <c r="LPA365" s="1"/>
      <c r="LPB365" s="1"/>
      <c r="LPC365" s="1"/>
      <c r="LPD365" s="1"/>
      <c r="LPE365" s="1"/>
      <c r="LPF365" s="1"/>
      <c r="LPG365" s="1"/>
      <c r="LPH365" s="1"/>
      <c r="LPI365" s="1"/>
      <c r="LPJ365" s="1"/>
      <c r="LPK365" s="1"/>
      <c r="LPL365" s="1"/>
      <c r="LPM365" s="1"/>
      <c r="LPN365" s="1"/>
      <c r="LPO365" s="1"/>
      <c r="LPP365" s="1"/>
      <c r="LPQ365" s="1"/>
      <c r="LPR365" s="1"/>
      <c r="LPS365" s="1"/>
      <c r="LPT365" s="1"/>
      <c r="LPU365" s="1"/>
      <c r="LPV365" s="1"/>
      <c r="LPW365" s="1"/>
      <c r="LPX365" s="1"/>
      <c r="LPY365" s="1"/>
      <c r="LPZ365" s="1"/>
      <c r="LQA365" s="1"/>
      <c r="LQB365" s="1"/>
      <c r="LQC365" s="1"/>
      <c r="LQD365" s="1"/>
      <c r="LQE365" s="1"/>
      <c r="LQF365" s="1"/>
      <c r="LQG365" s="1"/>
      <c r="LQH365" s="1"/>
      <c r="LQI365" s="1"/>
      <c r="LQJ365" s="1"/>
      <c r="LQK365" s="1"/>
      <c r="LQL365" s="1"/>
      <c r="LQM365" s="1"/>
      <c r="LQN365" s="1"/>
      <c r="LQO365" s="1"/>
      <c r="LQP365" s="1"/>
      <c r="LQQ365" s="1"/>
      <c r="LQR365" s="1"/>
      <c r="LQS365" s="1"/>
      <c r="LQT365" s="1"/>
      <c r="LQU365" s="1"/>
      <c r="LQV365" s="1"/>
      <c r="LQW365" s="1"/>
      <c r="LQX365" s="1"/>
      <c r="LQY365" s="1"/>
      <c r="LQZ365" s="1"/>
      <c r="LRA365" s="1"/>
      <c r="LRB365" s="1"/>
      <c r="LRC365" s="1"/>
      <c r="LRD365" s="1"/>
      <c r="LRE365" s="1"/>
      <c r="LRF365" s="1"/>
      <c r="LRG365" s="1"/>
      <c r="LRH365" s="1"/>
      <c r="LRI365" s="1"/>
      <c r="LRJ365" s="1"/>
      <c r="LRK365" s="1"/>
      <c r="LRL365" s="1"/>
      <c r="LRM365" s="1"/>
      <c r="LRN365" s="1"/>
      <c r="LRO365" s="1"/>
      <c r="LRP365" s="1"/>
      <c r="LRQ365" s="1"/>
      <c r="LRR365" s="1"/>
      <c r="LRS365" s="1"/>
      <c r="LRT365" s="1"/>
      <c r="LRU365" s="1"/>
      <c r="LRV365" s="1"/>
      <c r="LRW365" s="1"/>
      <c r="LRX365" s="1"/>
      <c r="LRY365" s="1"/>
      <c r="LRZ365" s="1"/>
      <c r="LSA365" s="1"/>
      <c r="LSB365" s="1"/>
      <c r="LSC365" s="1"/>
      <c r="LSD365" s="1"/>
      <c r="LSE365" s="1"/>
      <c r="LSF365" s="1"/>
      <c r="LSG365" s="1"/>
      <c r="LSH365" s="1"/>
      <c r="LSI365" s="1"/>
      <c r="LSJ365" s="1"/>
      <c r="LSK365" s="1"/>
      <c r="LSL365" s="1"/>
      <c r="LSM365" s="1"/>
      <c r="LSN365" s="1"/>
      <c r="LSO365" s="1"/>
      <c r="LSP365" s="1"/>
      <c r="LSQ365" s="1"/>
      <c r="LSR365" s="1"/>
      <c r="LSS365" s="1"/>
      <c r="LST365" s="1"/>
      <c r="LSU365" s="1"/>
      <c r="LSV365" s="1"/>
      <c r="LSW365" s="1"/>
      <c r="LSX365" s="1"/>
      <c r="LSY365" s="1"/>
      <c r="LSZ365" s="1"/>
      <c r="LTA365" s="1"/>
      <c r="LTB365" s="1"/>
      <c r="LTC365" s="1"/>
      <c r="LTD365" s="1"/>
      <c r="LTE365" s="1"/>
      <c r="LTF365" s="1"/>
      <c r="LTG365" s="1"/>
      <c r="LTH365" s="1"/>
      <c r="LTI365" s="1"/>
      <c r="LTJ365" s="1"/>
      <c r="LTK365" s="1"/>
      <c r="LTL365" s="1"/>
      <c r="LTM365" s="1"/>
      <c r="LTN365" s="1"/>
      <c r="LTO365" s="1"/>
      <c r="LTP365" s="1"/>
      <c r="LTQ365" s="1"/>
      <c r="LTR365" s="1"/>
      <c r="LTS365" s="1"/>
      <c r="LTT365" s="1"/>
      <c r="LTU365" s="1"/>
      <c r="LTV365" s="1"/>
      <c r="LTW365" s="1"/>
      <c r="LTX365" s="1"/>
      <c r="LTY365" s="1"/>
      <c r="LTZ365" s="1"/>
      <c r="LUA365" s="1"/>
      <c r="LUB365" s="1"/>
      <c r="LUC365" s="1"/>
      <c r="LUD365" s="1"/>
      <c r="LUE365" s="1"/>
      <c r="LUF365" s="1"/>
      <c r="LUG365" s="1"/>
      <c r="LUH365" s="1"/>
      <c r="LUI365" s="1"/>
      <c r="LUJ365" s="1"/>
      <c r="LUK365" s="1"/>
      <c r="LUL365" s="1"/>
      <c r="LUM365" s="1"/>
      <c r="LUN365" s="1"/>
      <c r="LUO365" s="1"/>
      <c r="LUP365" s="1"/>
      <c r="LUQ365" s="1"/>
      <c r="LUR365" s="1"/>
      <c r="LUS365" s="1"/>
      <c r="LUT365" s="1"/>
      <c r="LUU365" s="1"/>
      <c r="LUV365" s="1"/>
      <c r="LUW365" s="1"/>
      <c r="LUX365" s="1"/>
      <c r="LUY365" s="1"/>
      <c r="LUZ365" s="1"/>
      <c r="LVA365" s="1"/>
      <c r="LVB365" s="1"/>
      <c r="LVC365" s="1"/>
      <c r="LVD365" s="1"/>
      <c r="LVE365" s="1"/>
      <c r="LVF365" s="1"/>
      <c r="LVG365" s="1"/>
      <c r="LVH365" s="1"/>
      <c r="LVI365" s="1"/>
      <c r="LVJ365" s="1"/>
      <c r="LVK365" s="1"/>
      <c r="LVL365" s="1"/>
      <c r="LVM365" s="1"/>
      <c r="LVN365" s="1"/>
      <c r="LVO365" s="1"/>
      <c r="LVP365" s="1"/>
      <c r="LVQ365" s="1"/>
      <c r="LVR365" s="1"/>
      <c r="LVS365" s="1"/>
      <c r="LVT365" s="1"/>
      <c r="LVU365" s="1"/>
      <c r="LVV365" s="1"/>
      <c r="LVW365" s="1"/>
      <c r="LVX365" s="1"/>
      <c r="LVY365" s="1"/>
      <c r="LVZ365" s="1"/>
      <c r="LWA365" s="1"/>
      <c r="LWB365" s="1"/>
      <c r="LWC365" s="1"/>
      <c r="LWD365" s="1"/>
      <c r="LWE365" s="1"/>
      <c r="LWF365" s="1"/>
      <c r="LWG365" s="1"/>
      <c r="LWH365" s="1"/>
      <c r="LWI365" s="1"/>
      <c r="LWJ365" s="1"/>
      <c r="LWK365" s="1"/>
      <c r="LWL365" s="1"/>
      <c r="LWM365" s="1"/>
      <c r="LWN365" s="1"/>
      <c r="LWO365" s="1"/>
      <c r="LWP365" s="1"/>
      <c r="LWQ365" s="1"/>
      <c r="LWR365" s="1"/>
      <c r="LWS365" s="1"/>
      <c r="LWT365" s="1"/>
      <c r="LWU365" s="1"/>
      <c r="LWV365" s="1"/>
      <c r="LWW365" s="1"/>
      <c r="LWX365" s="1"/>
      <c r="LWY365" s="1"/>
      <c r="LWZ365" s="1"/>
      <c r="LXA365" s="1"/>
      <c r="LXB365" s="1"/>
      <c r="LXC365" s="1"/>
      <c r="LXD365" s="1"/>
      <c r="LXE365" s="1"/>
      <c r="LXF365" s="1"/>
      <c r="LXG365" s="1"/>
      <c r="LXH365" s="1"/>
      <c r="LXI365" s="1"/>
      <c r="LXJ365" s="1"/>
      <c r="LXK365" s="1"/>
      <c r="LXL365" s="1"/>
      <c r="LXM365" s="1"/>
      <c r="LXN365" s="1"/>
      <c r="LXO365" s="1"/>
      <c r="LXP365" s="1"/>
      <c r="LXQ365" s="1"/>
      <c r="LXR365" s="1"/>
      <c r="LXS365" s="1"/>
      <c r="LXT365" s="1"/>
      <c r="LXU365" s="1"/>
      <c r="LXV365" s="1"/>
      <c r="LXW365" s="1"/>
      <c r="LXX365" s="1"/>
      <c r="LXY365" s="1"/>
      <c r="LXZ365" s="1"/>
      <c r="LYA365" s="1"/>
      <c r="LYB365" s="1"/>
      <c r="LYC365" s="1"/>
      <c r="LYD365" s="1"/>
      <c r="LYE365" s="1"/>
      <c r="LYF365" s="1"/>
      <c r="LYG365" s="1"/>
      <c r="LYH365" s="1"/>
      <c r="LYI365" s="1"/>
      <c r="LYJ365" s="1"/>
      <c r="LYK365" s="1"/>
      <c r="LYL365" s="1"/>
      <c r="LYM365" s="1"/>
      <c r="LYN365" s="1"/>
      <c r="LYO365" s="1"/>
      <c r="LYP365" s="1"/>
      <c r="LYQ365" s="1"/>
      <c r="LYR365" s="1"/>
      <c r="LYS365" s="1"/>
      <c r="LYT365" s="1"/>
      <c r="LYU365" s="1"/>
      <c r="LYV365" s="1"/>
      <c r="LYW365" s="1"/>
      <c r="LYX365" s="1"/>
      <c r="LYY365" s="1"/>
      <c r="LYZ365" s="1"/>
      <c r="LZA365" s="1"/>
      <c r="LZB365" s="1"/>
      <c r="LZC365" s="1"/>
      <c r="LZD365" s="1"/>
      <c r="LZE365" s="1"/>
      <c r="LZF365" s="1"/>
      <c r="LZG365" s="1"/>
      <c r="LZH365" s="1"/>
      <c r="LZI365" s="1"/>
      <c r="LZJ365" s="1"/>
      <c r="LZK365" s="1"/>
      <c r="LZL365" s="1"/>
      <c r="LZM365" s="1"/>
      <c r="LZN365" s="1"/>
      <c r="LZO365" s="1"/>
      <c r="LZP365" s="1"/>
      <c r="LZQ365" s="1"/>
      <c r="LZR365" s="1"/>
      <c r="LZS365" s="1"/>
      <c r="LZT365" s="1"/>
      <c r="LZU365" s="1"/>
      <c r="LZV365" s="1"/>
      <c r="LZW365" s="1"/>
      <c r="LZX365" s="1"/>
      <c r="LZY365" s="1"/>
      <c r="LZZ365" s="1"/>
      <c r="MAA365" s="1"/>
      <c r="MAB365" s="1"/>
      <c r="MAC365" s="1"/>
      <c r="MAD365" s="1"/>
      <c r="MAE365" s="1"/>
      <c r="MAF365" s="1"/>
      <c r="MAG365" s="1"/>
      <c r="MAH365" s="1"/>
      <c r="MAI365" s="1"/>
      <c r="MAJ365" s="1"/>
      <c r="MAK365" s="1"/>
      <c r="MAL365" s="1"/>
      <c r="MAM365" s="1"/>
      <c r="MAN365" s="1"/>
      <c r="MAO365" s="1"/>
      <c r="MAP365" s="1"/>
      <c r="MAQ365" s="1"/>
      <c r="MAR365" s="1"/>
      <c r="MAS365" s="1"/>
      <c r="MAT365" s="1"/>
      <c r="MAU365" s="1"/>
      <c r="MAV365" s="1"/>
      <c r="MAW365" s="1"/>
      <c r="MAX365" s="1"/>
      <c r="MAY365" s="1"/>
      <c r="MAZ365" s="1"/>
      <c r="MBA365" s="1"/>
      <c r="MBB365" s="1"/>
      <c r="MBC365" s="1"/>
      <c r="MBD365" s="1"/>
      <c r="MBE365" s="1"/>
      <c r="MBF365" s="1"/>
      <c r="MBG365" s="1"/>
      <c r="MBH365" s="1"/>
      <c r="MBI365" s="1"/>
      <c r="MBJ365" s="1"/>
      <c r="MBK365" s="1"/>
      <c r="MBL365" s="1"/>
      <c r="MBM365" s="1"/>
      <c r="MBN365" s="1"/>
      <c r="MBO365" s="1"/>
      <c r="MBP365" s="1"/>
      <c r="MBQ365" s="1"/>
      <c r="MBR365" s="1"/>
      <c r="MBS365" s="1"/>
      <c r="MBT365" s="1"/>
      <c r="MBU365" s="1"/>
      <c r="MBV365" s="1"/>
      <c r="MBW365" s="1"/>
      <c r="MBX365" s="1"/>
      <c r="MBY365" s="1"/>
      <c r="MBZ365" s="1"/>
      <c r="MCA365" s="1"/>
      <c r="MCB365" s="1"/>
      <c r="MCC365" s="1"/>
      <c r="MCD365" s="1"/>
      <c r="MCE365" s="1"/>
      <c r="MCF365" s="1"/>
      <c r="MCG365" s="1"/>
      <c r="MCH365" s="1"/>
      <c r="MCI365" s="1"/>
      <c r="MCJ365" s="1"/>
      <c r="MCK365" s="1"/>
      <c r="MCL365" s="1"/>
      <c r="MCM365" s="1"/>
      <c r="MCN365" s="1"/>
      <c r="MCO365" s="1"/>
      <c r="MCP365" s="1"/>
      <c r="MCQ365" s="1"/>
      <c r="MCR365" s="1"/>
      <c r="MCS365" s="1"/>
      <c r="MCT365" s="1"/>
      <c r="MCU365" s="1"/>
      <c r="MCV365" s="1"/>
      <c r="MCW365" s="1"/>
      <c r="MCX365" s="1"/>
      <c r="MCY365" s="1"/>
      <c r="MCZ365" s="1"/>
      <c r="MDA365" s="1"/>
      <c r="MDB365" s="1"/>
      <c r="MDC365" s="1"/>
      <c r="MDD365" s="1"/>
      <c r="MDE365" s="1"/>
      <c r="MDF365" s="1"/>
      <c r="MDG365" s="1"/>
      <c r="MDH365" s="1"/>
      <c r="MDI365" s="1"/>
      <c r="MDJ365" s="1"/>
      <c r="MDK365" s="1"/>
      <c r="MDL365" s="1"/>
      <c r="MDM365" s="1"/>
      <c r="MDN365" s="1"/>
      <c r="MDO365" s="1"/>
      <c r="MDP365" s="1"/>
      <c r="MDQ365" s="1"/>
      <c r="MDR365" s="1"/>
      <c r="MDS365" s="1"/>
      <c r="MDT365" s="1"/>
      <c r="MDU365" s="1"/>
      <c r="MDV365" s="1"/>
      <c r="MDW365" s="1"/>
      <c r="MDX365" s="1"/>
      <c r="MDY365" s="1"/>
      <c r="MDZ365" s="1"/>
      <c r="MEA365" s="1"/>
      <c r="MEB365" s="1"/>
      <c r="MEC365" s="1"/>
      <c r="MED365" s="1"/>
      <c r="MEE365" s="1"/>
      <c r="MEF365" s="1"/>
      <c r="MEG365" s="1"/>
      <c r="MEH365" s="1"/>
      <c r="MEI365" s="1"/>
      <c r="MEJ365" s="1"/>
      <c r="MEK365" s="1"/>
      <c r="MEL365" s="1"/>
      <c r="MEM365" s="1"/>
      <c r="MEN365" s="1"/>
      <c r="MEO365" s="1"/>
      <c r="MEP365" s="1"/>
      <c r="MEQ365" s="1"/>
      <c r="MER365" s="1"/>
      <c r="MES365" s="1"/>
      <c r="MET365" s="1"/>
      <c r="MEU365" s="1"/>
      <c r="MEV365" s="1"/>
      <c r="MEW365" s="1"/>
      <c r="MEX365" s="1"/>
      <c r="MEY365" s="1"/>
      <c r="MEZ365" s="1"/>
      <c r="MFA365" s="1"/>
      <c r="MFB365" s="1"/>
      <c r="MFC365" s="1"/>
      <c r="MFD365" s="1"/>
      <c r="MFE365" s="1"/>
      <c r="MFF365" s="1"/>
      <c r="MFG365" s="1"/>
      <c r="MFH365" s="1"/>
      <c r="MFI365" s="1"/>
      <c r="MFJ365" s="1"/>
      <c r="MFK365" s="1"/>
      <c r="MFL365" s="1"/>
      <c r="MFM365" s="1"/>
      <c r="MFN365" s="1"/>
      <c r="MFO365" s="1"/>
      <c r="MFP365" s="1"/>
      <c r="MFQ365" s="1"/>
      <c r="MFR365" s="1"/>
      <c r="MFS365" s="1"/>
      <c r="MFT365" s="1"/>
      <c r="MFU365" s="1"/>
      <c r="MFV365" s="1"/>
      <c r="MFW365" s="1"/>
      <c r="MFX365" s="1"/>
      <c r="MFY365" s="1"/>
      <c r="MFZ365" s="1"/>
      <c r="MGA365" s="1"/>
      <c r="MGB365" s="1"/>
      <c r="MGC365" s="1"/>
      <c r="MGD365" s="1"/>
      <c r="MGE365" s="1"/>
      <c r="MGF365" s="1"/>
      <c r="MGG365" s="1"/>
      <c r="MGH365" s="1"/>
      <c r="MGI365" s="1"/>
      <c r="MGJ365" s="1"/>
      <c r="MGK365" s="1"/>
      <c r="MGL365" s="1"/>
      <c r="MGM365" s="1"/>
      <c r="MGN365" s="1"/>
      <c r="MGO365" s="1"/>
      <c r="MGP365" s="1"/>
      <c r="MGQ365" s="1"/>
      <c r="MGR365" s="1"/>
      <c r="MGS365" s="1"/>
      <c r="MGT365" s="1"/>
      <c r="MGU365" s="1"/>
      <c r="MGV365" s="1"/>
      <c r="MGW365" s="1"/>
      <c r="MGX365" s="1"/>
      <c r="MGY365" s="1"/>
      <c r="MGZ365" s="1"/>
      <c r="MHA365" s="1"/>
      <c r="MHB365" s="1"/>
      <c r="MHC365" s="1"/>
      <c r="MHD365" s="1"/>
      <c r="MHE365" s="1"/>
      <c r="MHF365" s="1"/>
      <c r="MHG365" s="1"/>
      <c r="MHH365" s="1"/>
      <c r="MHI365" s="1"/>
      <c r="MHJ365" s="1"/>
      <c r="MHK365" s="1"/>
      <c r="MHL365" s="1"/>
      <c r="MHM365" s="1"/>
      <c r="MHN365" s="1"/>
      <c r="MHO365" s="1"/>
      <c r="MHP365" s="1"/>
      <c r="MHQ365" s="1"/>
      <c r="MHR365" s="1"/>
      <c r="MHS365" s="1"/>
      <c r="MHT365" s="1"/>
      <c r="MHU365" s="1"/>
      <c r="MHV365" s="1"/>
      <c r="MHW365" s="1"/>
      <c r="MHX365" s="1"/>
      <c r="MHY365" s="1"/>
      <c r="MHZ365" s="1"/>
      <c r="MIA365" s="1"/>
      <c r="MIB365" s="1"/>
      <c r="MIC365" s="1"/>
      <c r="MID365" s="1"/>
      <c r="MIE365" s="1"/>
      <c r="MIF365" s="1"/>
      <c r="MIG365" s="1"/>
      <c r="MIH365" s="1"/>
      <c r="MII365" s="1"/>
      <c r="MIJ365" s="1"/>
      <c r="MIK365" s="1"/>
      <c r="MIL365" s="1"/>
      <c r="MIM365" s="1"/>
      <c r="MIN365" s="1"/>
      <c r="MIO365" s="1"/>
      <c r="MIP365" s="1"/>
      <c r="MIQ365" s="1"/>
      <c r="MIR365" s="1"/>
      <c r="MIS365" s="1"/>
      <c r="MIT365" s="1"/>
      <c r="MIU365" s="1"/>
      <c r="MIV365" s="1"/>
      <c r="MIW365" s="1"/>
      <c r="MIX365" s="1"/>
      <c r="MIY365" s="1"/>
      <c r="MIZ365" s="1"/>
      <c r="MJA365" s="1"/>
      <c r="MJB365" s="1"/>
      <c r="MJC365" s="1"/>
      <c r="MJD365" s="1"/>
      <c r="MJE365" s="1"/>
      <c r="MJF365" s="1"/>
      <c r="MJG365" s="1"/>
      <c r="MJH365" s="1"/>
      <c r="MJI365" s="1"/>
      <c r="MJJ365" s="1"/>
      <c r="MJK365" s="1"/>
      <c r="MJL365" s="1"/>
      <c r="MJM365" s="1"/>
      <c r="MJN365" s="1"/>
      <c r="MJO365" s="1"/>
      <c r="MJP365" s="1"/>
      <c r="MJQ365" s="1"/>
      <c r="MJR365" s="1"/>
      <c r="MJS365" s="1"/>
      <c r="MJT365" s="1"/>
      <c r="MJU365" s="1"/>
      <c r="MJV365" s="1"/>
      <c r="MJW365" s="1"/>
      <c r="MJX365" s="1"/>
      <c r="MJY365" s="1"/>
      <c r="MJZ365" s="1"/>
      <c r="MKA365" s="1"/>
      <c r="MKB365" s="1"/>
      <c r="MKC365" s="1"/>
      <c r="MKD365" s="1"/>
      <c r="MKE365" s="1"/>
      <c r="MKF365" s="1"/>
      <c r="MKG365" s="1"/>
      <c r="MKH365" s="1"/>
      <c r="MKI365" s="1"/>
      <c r="MKJ365" s="1"/>
      <c r="MKK365" s="1"/>
      <c r="MKL365" s="1"/>
      <c r="MKM365" s="1"/>
      <c r="MKN365" s="1"/>
      <c r="MKO365" s="1"/>
      <c r="MKP365" s="1"/>
      <c r="MKQ365" s="1"/>
      <c r="MKR365" s="1"/>
      <c r="MKS365" s="1"/>
      <c r="MKT365" s="1"/>
      <c r="MKU365" s="1"/>
      <c r="MKV365" s="1"/>
      <c r="MKW365" s="1"/>
      <c r="MKX365" s="1"/>
      <c r="MKY365" s="1"/>
      <c r="MKZ365" s="1"/>
      <c r="MLA365" s="1"/>
      <c r="MLB365" s="1"/>
      <c r="MLC365" s="1"/>
      <c r="MLD365" s="1"/>
      <c r="MLE365" s="1"/>
      <c r="MLF365" s="1"/>
      <c r="MLG365" s="1"/>
      <c r="MLH365" s="1"/>
      <c r="MLI365" s="1"/>
      <c r="MLJ365" s="1"/>
      <c r="MLK365" s="1"/>
      <c r="MLL365" s="1"/>
      <c r="MLM365" s="1"/>
      <c r="MLN365" s="1"/>
      <c r="MLO365" s="1"/>
      <c r="MLP365" s="1"/>
      <c r="MLQ365" s="1"/>
      <c r="MLR365" s="1"/>
      <c r="MLS365" s="1"/>
      <c r="MLT365" s="1"/>
      <c r="MLU365" s="1"/>
      <c r="MLV365" s="1"/>
      <c r="MLW365" s="1"/>
      <c r="MLX365" s="1"/>
      <c r="MLY365" s="1"/>
      <c r="MLZ365" s="1"/>
      <c r="MMA365" s="1"/>
      <c r="MMB365" s="1"/>
      <c r="MMC365" s="1"/>
      <c r="MMD365" s="1"/>
      <c r="MME365" s="1"/>
      <c r="MMF365" s="1"/>
      <c r="MMG365" s="1"/>
      <c r="MMH365" s="1"/>
      <c r="MMI365" s="1"/>
      <c r="MMJ365" s="1"/>
      <c r="MMK365" s="1"/>
      <c r="MML365" s="1"/>
      <c r="MMM365" s="1"/>
      <c r="MMN365" s="1"/>
      <c r="MMO365" s="1"/>
      <c r="MMP365" s="1"/>
      <c r="MMQ365" s="1"/>
      <c r="MMR365" s="1"/>
      <c r="MMS365" s="1"/>
      <c r="MMT365" s="1"/>
      <c r="MMU365" s="1"/>
      <c r="MMV365" s="1"/>
      <c r="MMW365" s="1"/>
      <c r="MMX365" s="1"/>
      <c r="MMY365" s="1"/>
      <c r="MMZ365" s="1"/>
      <c r="MNA365" s="1"/>
      <c r="MNB365" s="1"/>
      <c r="MNC365" s="1"/>
      <c r="MND365" s="1"/>
      <c r="MNE365" s="1"/>
      <c r="MNF365" s="1"/>
      <c r="MNG365" s="1"/>
      <c r="MNH365" s="1"/>
      <c r="MNI365" s="1"/>
      <c r="MNJ365" s="1"/>
      <c r="MNK365" s="1"/>
      <c r="MNL365" s="1"/>
      <c r="MNM365" s="1"/>
      <c r="MNN365" s="1"/>
      <c r="MNO365" s="1"/>
      <c r="MNP365" s="1"/>
      <c r="MNQ365" s="1"/>
      <c r="MNR365" s="1"/>
      <c r="MNS365" s="1"/>
      <c r="MNT365" s="1"/>
      <c r="MNU365" s="1"/>
      <c r="MNV365" s="1"/>
      <c r="MNW365" s="1"/>
      <c r="MNX365" s="1"/>
      <c r="MNY365" s="1"/>
      <c r="MNZ365" s="1"/>
      <c r="MOA365" s="1"/>
      <c r="MOB365" s="1"/>
      <c r="MOC365" s="1"/>
      <c r="MOD365" s="1"/>
      <c r="MOE365" s="1"/>
      <c r="MOF365" s="1"/>
      <c r="MOG365" s="1"/>
      <c r="MOH365" s="1"/>
      <c r="MOI365" s="1"/>
      <c r="MOJ365" s="1"/>
      <c r="MOK365" s="1"/>
      <c r="MOL365" s="1"/>
      <c r="MOM365" s="1"/>
      <c r="MON365" s="1"/>
      <c r="MOO365" s="1"/>
      <c r="MOP365" s="1"/>
      <c r="MOQ365" s="1"/>
      <c r="MOR365" s="1"/>
      <c r="MOS365" s="1"/>
      <c r="MOT365" s="1"/>
      <c r="MOU365" s="1"/>
      <c r="MOV365" s="1"/>
      <c r="MOW365" s="1"/>
      <c r="MOX365" s="1"/>
      <c r="MOY365" s="1"/>
      <c r="MOZ365" s="1"/>
      <c r="MPA365" s="1"/>
      <c r="MPB365" s="1"/>
      <c r="MPC365" s="1"/>
      <c r="MPD365" s="1"/>
      <c r="MPE365" s="1"/>
      <c r="MPF365" s="1"/>
      <c r="MPG365" s="1"/>
      <c r="MPH365" s="1"/>
      <c r="MPI365" s="1"/>
      <c r="MPJ365" s="1"/>
      <c r="MPK365" s="1"/>
      <c r="MPL365" s="1"/>
      <c r="MPM365" s="1"/>
      <c r="MPN365" s="1"/>
      <c r="MPO365" s="1"/>
      <c r="MPP365" s="1"/>
      <c r="MPQ365" s="1"/>
      <c r="MPR365" s="1"/>
      <c r="MPS365" s="1"/>
      <c r="MPT365" s="1"/>
      <c r="MPU365" s="1"/>
      <c r="MPV365" s="1"/>
      <c r="MPW365" s="1"/>
      <c r="MPX365" s="1"/>
      <c r="MPY365" s="1"/>
      <c r="MPZ365" s="1"/>
      <c r="MQA365" s="1"/>
      <c r="MQB365" s="1"/>
      <c r="MQC365" s="1"/>
      <c r="MQD365" s="1"/>
      <c r="MQE365" s="1"/>
      <c r="MQF365" s="1"/>
      <c r="MQG365" s="1"/>
      <c r="MQH365" s="1"/>
      <c r="MQI365" s="1"/>
      <c r="MQJ365" s="1"/>
      <c r="MQK365" s="1"/>
      <c r="MQL365" s="1"/>
      <c r="MQM365" s="1"/>
      <c r="MQN365" s="1"/>
      <c r="MQO365" s="1"/>
      <c r="MQP365" s="1"/>
      <c r="MQQ365" s="1"/>
      <c r="MQR365" s="1"/>
      <c r="MQS365" s="1"/>
      <c r="MQT365" s="1"/>
      <c r="MQU365" s="1"/>
      <c r="MQV365" s="1"/>
      <c r="MQW365" s="1"/>
      <c r="MQX365" s="1"/>
      <c r="MQY365" s="1"/>
      <c r="MQZ365" s="1"/>
      <c r="MRA365" s="1"/>
      <c r="MRB365" s="1"/>
      <c r="MRC365" s="1"/>
      <c r="MRD365" s="1"/>
      <c r="MRE365" s="1"/>
      <c r="MRF365" s="1"/>
      <c r="MRG365" s="1"/>
      <c r="MRH365" s="1"/>
      <c r="MRI365" s="1"/>
      <c r="MRJ365" s="1"/>
      <c r="MRK365" s="1"/>
      <c r="MRL365" s="1"/>
      <c r="MRM365" s="1"/>
      <c r="MRN365" s="1"/>
      <c r="MRO365" s="1"/>
      <c r="MRP365" s="1"/>
      <c r="MRQ365" s="1"/>
      <c r="MRR365" s="1"/>
      <c r="MRS365" s="1"/>
      <c r="MRT365" s="1"/>
      <c r="MRU365" s="1"/>
      <c r="MRV365" s="1"/>
      <c r="MRW365" s="1"/>
      <c r="MRX365" s="1"/>
      <c r="MRY365" s="1"/>
      <c r="MRZ365" s="1"/>
      <c r="MSA365" s="1"/>
      <c r="MSB365" s="1"/>
      <c r="MSC365" s="1"/>
      <c r="MSD365" s="1"/>
      <c r="MSE365" s="1"/>
      <c r="MSF365" s="1"/>
      <c r="MSG365" s="1"/>
      <c r="MSH365" s="1"/>
      <c r="MSI365" s="1"/>
      <c r="MSJ365" s="1"/>
      <c r="MSK365" s="1"/>
      <c r="MSL365" s="1"/>
      <c r="MSM365" s="1"/>
      <c r="MSN365" s="1"/>
      <c r="MSO365" s="1"/>
      <c r="MSP365" s="1"/>
      <c r="MSQ365" s="1"/>
      <c r="MSR365" s="1"/>
      <c r="MSS365" s="1"/>
      <c r="MST365" s="1"/>
      <c r="MSU365" s="1"/>
      <c r="MSV365" s="1"/>
      <c r="MSW365" s="1"/>
      <c r="MSX365" s="1"/>
      <c r="MSY365" s="1"/>
      <c r="MSZ365" s="1"/>
      <c r="MTA365" s="1"/>
      <c r="MTB365" s="1"/>
      <c r="MTC365" s="1"/>
      <c r="MTD365" s="1"/>
      <c r="MTE365" s="1"/>
      <c r="MTF365" s="1"/>
      <c r="MTG365" s="1"/>
      <c r="MTH365" s="1"/>
      <c r="MTI365" s="1"/>
      <c r="MTJ365" s="1"/>
      <c r="MTK365" s="1"/>
      <c r="MTL365" s="1"/>
      <c r="MTM365" s="1"/>
      <c r="MTN365" s="1"/>
      <c r="MTO365" s="1"/>
      <c r="MTP365" s="1"/>
      <c r="MTQ365" s="1"/>
      <c r="MTR365" s="1"/>
      <c r="MTS365" s="1"/>
      <c r="MTT365" s="1"/>
      <c r="MTU365" s="1"/>
      <c r="MTV365" s="1"/>
      <c r="MTW365" s="1"/>
      <c r="MTX365" s="1"/>
      <c r="MTY365" s="1"/>
      <c r="MTZ365" s="1"/>
      <c r="MUA365" s="1"/>
      <c r="MUB365" s="1"/>
      <c r="MUC365" s="1"/>
      <c r="MUD365" s="1"/>
      <c r="MUE365" s="1"/>
      <c r="MUF365" s="1"/>
      <c r="MUG365" s="1"/>
      <c r="MUH365" s="1"/>
      <c r="MUI365" s="1"/>
      <c r="MUJ365" s="1"/>
      <c r="MUK365" s="1"/>
      <c r="MUL365" s="1"/>
      <c r="MUM365" s="1"/>
      <c r="MUN365" s="1"/>
      <c r="MUO365" s="1"/>
      <c r="MUP365" s="1"/>
      <c r="MUQ365" s="1"/>
      <c r="MUR365" s="1"/>
      <c r="MUS365" s="1"/>
      <c r="MUT365" s="1"/>
      <c r="MUU365" s="1"/>
      <c r="MUV365" s="1"/>
      <c r="MUW365" s="1"/>
      <c r="MUX365" s="1"/>
      <c r="MUY365" s="1"/>
      <c r="MUZ365" s="1"/>
      <c r="MVA365" s="1"/>
      <c r="MVB365" s="1"/>
      <c r="MVC365" s="1"/>
      <c r="MVD365" s="1"/>
      <c r="MVE365" s="1"/>
      <c r="MVF365" s="1"/>
      <c r="MVG365" s="1"/>
      <c r="MVH365" s="1"/>
      <c r="MVI365" s="1"/>
      <c r="MVJ365" s="1"/>
      <c r="MVK365" s="1"/>
      <c r="MVL365" s="1"/>
      <c r="MVM365" s="1"/>
      <c r="MVN365" s="1"/>
      <c r="MVO365" s="1"/>
      <c r="MVP365" s="1"/>
      <c r="MVQ365" s="1"/>
      <c r="MVR365" s="1"/>
      <c r="MVS365" s="1"/>
      <c r="MVT365" s="1"/>
      <c r="MVU365" s="1"/>
      <c r="MVV365" s="1"/>
      <c r="MVW365" s="1"/>
      <c r="MVX365" s="1"/>
      <c r="MVY365" s="1"/>
      <c r="MVZ365" s="1"/>
      <c r="MWA365" s="1"/>
      <c r="MWB365" s="1"/>
      <c r="MWC365" s="1"/>
      <c r="MWD365" s="1"/>
      <c r="MWE365" s="1"/>
      <c r="MWF365" s="1"/>
      <c r="MWG365" s="1"/>
      <c r="MWH365" s="1"/>
      <c r="MWI365" s="1"/>
      <c r="MWJ365" s="1"/>
      <c r="MWK365" s="1"/>
      <c r="MWL365" s="1"/>
      <c r="MWM365" s="1"/>
      <c r="MWN365" s="1"/>
      <c r="MWO365" s="1"/>
      <c r="MWP365" s="1"/>
      <c r="MWQ365" s="1"/>
      <c r="MWR365" s="1"/>
      <c r="MWS365" s="1"/>
      <c r="MWT365" s="1"/>
      <c r="MWU365" s="1"/>
      <c r="MWV365" s="1"/>
      <c r="MWW365" s="1"/>
      <c r="MWX365" s="1"/>
      <c r="MWY365" s="1"/>
      <c r="MWZ365" s="1"/>
      <c r="MXA365" s="1"/>
      <c r="MXB365" s="1"/>
      <c r="MXC365" s="1"/>
      <c r="MXD365" s="1"/>
      <c r="MXE365" s="1"/>
      <c r="MXF365" s="1"/>
      <c r="MXG365" s="1"/>
      <c r="MXH365" s="1"/>
      <c r="MXI365" s="1"/>
      <c r="MXJ365" s="1"/>
      <c r="MXK365" s="1"/>
      <c r="MXL365" s="1"/>
      <c r="MXM365" s="1"/>
      <c r="MXN365" s="1"/>
      <c r="MXO365" s="1"/>
      <c r="MXP365" s="1"/>
      <c r="MXQ365" s="1"/>
      <c r="MXR365" s="1"/>
      <c r="MXS365" s="1"/>
      <c r="MXT365" s="1"/>
      <c r="MXU365" s="1"/>
      <c r="MXV365" s="1"/>
      <c r="MXW365" s="1"/>
      <c r="MXX365" s="1"/>
      <c r="MXY365" s="1"/>
      <c r="MXZ365" s="1"/>
      <c r="MYA365" s="1"/>
      <c r="MYB365" s="1"/>
      <c r="MYC365" s="1"/>
      <c r="MYD365" s="1"/>
      <c r="MYE365" s="1"/>
      <c r="MYF365" s="1"/>
      <c r="MYG365" s="1"/>
      <c r="MYH365" s="1"/>
      <c r="MYI365" s="1"/>
      <c r="MYJ365" s="1"/>
      <c r="MYK365" s="1"/>
      <c r="MYL365" s="1"/>
      <c r="MYM365" s="1"/>
      <c r="MYN365" s="1"/>
      <c r="MYO365" s="1"/>
      <c r="MYP365" s="1"/>
      <c r="MYQ365" s="1"/>
      <c r="MYR365" s="1"/>
      <c r="MYS365" s="1"/>
      <c r="MYT365" s="1"/>
      <c r="MYU365" s="1"/>
      <c r="MYV365" s="1"/>
      <c r="MYW365" s="1"/>
      <c r="MYX365" s="1"/>
      <c r="MYY365" s="1"/>
      <c r="MYZ365" s="1"/>
      <c r="MZA365" s="1"/>
      <c r="MZB365" s="1"/>
      <c r="MZC365" s="1"/>
      <c r="MZD365" s="1"/>
      <c r="MZE365" s="1"/>
      <c r="MZF365" s="1"/>
      <c r="MZG365" s="1"/>
      <c r="MZH365" s="1"/>
      <c r="MZI365" s="1"/>
      <c r="MZJ365" s="1"/>
      <c r="MZK365" s="1"/>
      <c r="MZL365" s="1"/>
      <c r="MZM365" s="1"/>
      <c r="MZN365" s="1"/>
      <c r="MZO365" s="1"/>
      <c r="MZP365" s="1"/>
      <c r="MZQ365" s="1"/>
      <c r="MZR365" s="1"/>
      <c r="MZS365" s="1"/>
      <c r="MZT365" s="1"/>
      <c r="MZU365" s="1"/>
      <c r="MZV365" s="1"/>
      <c r="MZW365" s="1"/>
      <c r="MZX365" s="1"/>
      <c r="MZY365" s="1"/>
      <c r="MZZ365" s="1"/>
      <c r="NAA365" s="1"/>
      <c r="NAB365" s="1"/>
      <c r="NAC365" s="1"/>
      <c r="NAD365" s="1"/>
      <c r="NAE365" s="1"/>
      <c r="NAF365" s="1"/>
      <c r="NAG365" s="1"/>
      <c r="NAH365" s="1"/>
      <c r="NAI365" s="1"/>
      <c r="NAJ365" s="1"/>
      <c r="NAK365" s="1"/>
      <c r="NAL365" s="1"/>
      <c r="NAM365" s="1"/>
      <c r="NAN365" s="1"/>
      <c r="NAO365" s="1"/>
      <c r="NAP365" s="1"/>
      <c r="NAQ365" s="1"/>
      <c r="NAR365" s="1"/>
      <c r="NAS365" s="1"/>
      <c r="NAT365" s="1"/>
      <c r="NAU365" s="1"/>
      <c r="NAV365" s="1"/>
      <c r="NAW365" s="1"/>
      <c r="NAX365" s="1"/>
      <c r="NAY365" s="1"/>
      <c r="NAZ365" s="1"/>
      <c r="NBA365" s="1"/>
      <c r="NBB365" s="1"/>
      <c r="NBC365" s="1"/>
      <c r="NBD365" s="1"/>
      <c r="NBE365" s="1"/>
      <c r="NBF365" s="1"/>
      <c r="NBG365" s="1"/>
      <c r="NBH365" s="1"/>
      <c r="NBI365" s="1"/>
      <c r="NBJ365" s="1"/>
      <c r="NBK365" s="1"/>
      <c r="NBL365" s="1"/>
      <c r="NBM365" s="1"/>
      <c r="NBN365" s="1"/>
      <c r="NBO365" s="1"/>
      <c r="NBP365" s="1"/>
      <c r="NBQ365" s="1"/>
      <c r="NBR365" s="1"/>
      <c r="NBS365" s="1"/>
      <c r="NBT365" s="1"/>
      <c r="NBU365" s="1"/>
      <c r="NBV365" s="1"/>
      <c r="NBW365" s="1"/>
      <c r="NBX365" s="1"/>
      <c r="NBY365" s="1"/>
      <c r="NBZ365" s="1"/>
      <c r="NCA365" s="1"/>
      <c r="NCB365" s="1"/>
      <c r="NCC365" s="1"/>
      <c r="NCD365" s="1"/>
      <c r="NCE365" s="1"/>
      <c r="NCF365" s="1"/>
      <c r="NCG365" s="1"/>
      <c r="NCH365" s="1"/>
      <c r="NCI365" s="1"/>
      <c r="NCJ365" s="1"/>
      <c r="NCK365" s="1"/>
      <c r="NCL365" s="1"/>
      <c r="NCM365" s="1"/>
      <c r="NCN365" s="1"/>
      <c r="NCO365" s="1"/>
      <c r="NCP365" s="1"/>
      <c r="NCQ365" s="1"/>
      <c r="NCR365" s="1"/>
      <c r="NCS365" s="1"/>
      <c r="NCT365" s="1"/>
      <c r="NCU365" s="1"/>
      <c r="NCV365" s="1"/>
      <c r="NCW365" s="1"/>
      <c r="NCX365" s="1"/>
      <c r="NCY365" s="1"/>
      <c r="NCZ365" s="1"/>
      <c r="NDA365" s="1"/>
      <c r="NDB365" s="1"/>
      <c r="NDC365" s="1"/>
      <c r="NDD365" s="1"/>
      <c r="NDE365" s="1"/>
      <c r="NDF365" s="1"/>
      <c r="NDG365" s="1"/>
      <c r="NDH365" s="1"/>
      <c r="NDI365" s="1"/>
      <c r="NDJ365" s="1"/>
      <c r="NDK365" s="1"/>
      <c r="NDL365" s="1"/>
      <c r="NDM365" s="1"/>
      <c r="NDN365" s="1"/>
      <c r="NDO365" s="1"/>
      <c r="NDP365" s="1"/>
      <c r="NDQ365" s="1"/>
      <c r="NDR365" s="1"/>
      <c r="NDS365" s="1"/>
      <c r="NDT365" s="1"/>
      <c r="NDU365" s="1"/>
      <c r="NDV365" s="1"/>
      <c r="NDW365" s="1"/>
      <c r="NDX365" s="1"/>
      <c r="NDY365" s="1"/>
      <c r="NDZ365" s="1"/>
      <c r="NEA365" s="1"/>
      <c r="NEB365" s="1"/>
      <c r="NEC365" s="1"/>
      <c r="NED365" s="1"/>
      <c r="NEE365" s="1"/>
      <c r="NEF365" s="1"/>
      <c r="NEG365" s="1"/>
      <c r="NEH365" s="1"/>
      <c r="NEI365" s="1"/>
      <c r="NEJ365" s="1"/>
      <c r="NEK365" s="1"/>
      <c r="NEL365" s="1"/>
      <c r="NEM365" s="1"/>
      <c r="NEN365" s="1"/>
      <c r="NEO365" s="1"/>
      <c r="NEP365" s="1"/>
      <c r="NEQ365" s="1"/>
      <c r="NER365" s="1"/>
      <c r="NES365" s="1"/>
      <c r="NET365" s="1"/>
      <c r="NEU365" s="1"/>
      <c r="NEV365" s="1"/>
      <c r="NEW365" s="1"/>
      <c r="NEX365" s="1"/>
      <c r="NEY365" s="1"/>
      <c r="NEZ365" s="1"/>
      <c r="NFA365" s="1"/>
      <c r="NFB365" s="1"/>
      <c r="NFC365" s="1"/>
      <c r="NFD365" s="1"/>
      <c r="NFE365" s="1"/>
      <c r="NFF365" s="1"/>
      <c r="NFG365" s="1"/>
      <c r="NFH365" s="1"/>
      <c r="NFI365" s="1"/>
      <c r="NFJ365" s="1"/>
      <c r="NFK365" s="1"/>
      <c r="NFL365" s="1"/>
      <c r="NFM365" s="1"/>
      <c r="NFN365" s="1"/>
      <c r="NFO365" s="1"/>
      <c r="NFP365" s="1"/>
      <c r="NFQ365" s="1"/>
      <c r="NFR365" s="1"/>
      <c r="NFS365" s="1"/>
      <c r="NFT365" s="1"/>
      <c r="NFU365" s="1"/>
      <c r="NFV365" s="1"/>
      <c r="NFW365" s="1"/>
      <c r="NFX365" s="1"/>
      <c r="NFY365" s="1"/>
      <c r="NFZ365" s="1"/>
      <c r="NGA365" s="1"/>
      <c r="NGB365" s="1"/>
      <c r="NGC365" s="1"/>
      <c r="NGD365" s="1"/>
      <c r="NGE365" s="1"/>
      <c r="NGF365" s="1"/>
      <c r="NGG365" s="1"/>
      <c r="NGH365" s="1"/>
      <c r="NGI365" s="1"/>
      <c r="NGJ365" s="1"/>
      <c r="NGK365" s="1"/>
      <c r="NGL365" s="1"/>
      <c r="NGM365" s="1"/>
      <c r="NGN365" s="1"/>
      <c r="NGO365" s="1"/>
      <c r="NGP365" s="1"/>
      <c r="NGQ365" s="1"/>
      <c r="NGR365" s="1"/>
      <c r="NGS365" s="1"/>
      <c r="NGT365" s="1"/>
      <c r="NGU365" s="1"/>
      <c r="NGV365" s="1"/>
      <c r="NGW365" s="1"/>
      <c r="NGX365" s="1"/>
      <c r="NGY365" s="1"/>
      <c r="NGZ365" s="1"/>
      <c r="NHA365" s="1"/>
      <c r="NHB365" s="1"/>
      <c r="NHC365" s="1"/>
      <c r="NHD365" s="1"/>
      <c r="NHE365" s="1"/>
      <c r="NHF365" s="1"/>
      <c r="NHG365" s="1"/>
      <c r="NHH365" s="1"/>
      <c r="NHI365" s="1"/>
      <c r="NHJ365" s="1"/>
      <c r="NHK365" s="1"/>
      <c r="NHL365" s="1"/>
      <c r="NHM365" s="1"/>
      <c r="NHN365" s="1"/>
      <c r="NHO365" s="1"/>
      <c r="NHP365" s="1"/>
      <c r="NHQ365" s="1"/>
      <c r="NHR365" s="1"/>
      <c r="NHS365" s="1"/>
      <c r="NHT365" s="1"/>
      <c r="NHU365" s="1"/>
      <c r="NHV365" s="1"/>
      <c r="NHW365" s="1"/>
      <c r="NHX365" s="1"/>
      <c r="NHY365" s="1"/>
      <c r="NHZ365" s="1"/>
      <c r="NIA365" s="1"/>
      <c r="NIB365" s="1"/>
      <c r="NIC365" s="1"/>
      <c r="NID365" s="1"/>
      <c r="NIE365" s="1"/>
      <c r="NIF365" s="1"/>
      <c r="NIG365" s="1"/>
      <c r="NIH365" s="1"/>
      <c r="NII365" s="1"/>
      <c r="NIJ365" s="1"/>
      <c r="NIK365" s="1"/>
      <c r="NIL365" s="1"/>
      <c r="NIM365" s="1"/>
      <c r="NIN365" s="1"/>
      <c r="NIO365" s="1"/>
      <c r="NIP365" s="1"/>
      <c r="NIQ365" s="1"/>
      <c r="NIR365" s="1"/>
      <c r="NIS365" s="1"/>
      <c r="NIT365" s="1"/>
      <c r="NIU365" s="1"/>
      <c r="NIV365" s="1"/>
      <c r="NIW365" s="1"/>
      <c r="NIX365" s="1"/>
      <c r="NIY365" s="1"/>
      <c r="NIZ365" s="1"/>
      <c r="NJA365" s="1"/>
      <c r="NJB365" s="1"/>
      <c r="NJC365" s="1"/>
      <c r="NJD365" s="1"/>
      <c r="NJE365" s="1"/>
      <c r="NJF365" s="1"/>
      <c r="NJG365" s="1"/>
      <c r="NJH365" s="1"/>
      <c r="NJI365" s="1"/>
      <c r="NJJ365" s="1"/>
      <c r="NJK365" s="1"/>
      <c r="NJL365" s="1"/>
      <c r="NJM365" s="1"/>
      <c r="NJN365" s="1"/>
      <c r="NJO365" s="1"/>
      <c r="NJP365" s="1"/>
      <c r="NJQ365" s="1"/>
      <c r="NJR365" s="1"/>
      <c r="NJS365" s="1"/>
      <c r="NJT365" s="1"/>
      <c r="NJU365" s="1"/>
      <c r="NJV365" s="1"/>
      <c r="NJW365" s="1"/>
      <c r="NJX365" s="1"/>
      <c r="NJY365" s="1"/>
      <c r="NJZ365" s="1"/>
      <c r="NKA365" s="1"/>
      <c r="NKB365" s="1"/>
      <c r="NKC365" s="1"/>
      <c r="NKD365" s="1"/>
      <c r="NKE365" s="1"/>
      <c r="NKF365" s="1"/>
      <c r="NKG365" s="1"/>
      <c r="NKH365" s="1"/>
      <c r="NKI365" s="1"/>
      <c r="NKJ365" s="1"/>
      <c r="NKK365" s="1"/>
      <c r="NKL365" s="1"/>
      <c r="NKM365" s="1"/>
      <c r="NKN365" s="1"/>
      <c r="NKO365" s="1"/>
      <c r="NKP365" s="1"/>
      <c r="NKQ365" s="1"/>
      <c r="NKR365" s="1"/>
      <c r="NKS365" s="1"/>
      <c r="NKT365" s="1"/>
      <c r="NKU365" s="1"/>
      <c r="NKV365" s="1"/>
      <c r="NKW365" s="1"/>
      <c r="NKX365" s="1"/>
      <c r="NKY365" s="1"/>
      <c r="NKZ365" s="1"/>
      <c r="NLA365" s="1"/>
      <c r="NLB365" s="1"/>
      <c r="NLC365" s="1"/>
      <c r="NLD365" s="1"/>
      <c r="NLE365" s="1"/>
      <c r="NLF365" s="1"/>
      <c r="NLG365" s="1"/>
      <c r="NLH365" s="1"/>
      <c r="NLI365" s="1"/>
      <c r="NLJ365" s="1"/>
      <c r="NLK365" s="1"/>
      <c r="NLL365" s="1"/>
      <c r="NLM365" s="1"/>
      <c r="NLN365" s="1"/>
      <c r="NLO365" s="1"/>
      <c r="NLP365" s="1"/>
      <c r="NLQ365" s="1"/>
      <c r="NLR365" s="1"/>
      <c r="NLS365" s="1"/>
      <c r="NLT365" s="1"/>
      <c r="NLU365" s="1"/>
      <c r="NLV365" s="1"/>
      <c r="NLW365" s="1"/>
      <c r="NLX365" s="1"/>
      <c r="NLY365" s="1"/>
      <c r="NLZ365" s="1"/>
      <c r="NMA365" s="1"/>
      <c r="NMB365" s="1"/>
      <c r="NMC365" s="1"/>
      <c r="NMD365" s="1"/>
      <c r="NME365" s="1"/>
      <c r="NMF365" s="1"/>
      <c r="NMG365" s="1"/>
      <c r="NMH365" s="1"/>
      <c r="NMI365" s="1"/>
      <c r="NMJ365" s="1"/>
      <c r="NMK365" s="1"/>
      <c r="NML365" s="1"/>
      <c r="NMM365" s="1"/>
      <c r="NMN365" s="1"/>
      <c r="NMO365" s="1"/>
      <c r="NMP365" s="1"/>
      <c r="NMQ365" s="1"/>
      <c r="NMR365" s="1"/>
      <c r="NMS365" s="1"/>
      <c r="NMT365" s="1"/>
      <c r="NMU365" s="1"/>
      <c r="NMV365" s="1"/>
      <c r="NMW365" s="1"/>
      <c r="NMX365" s="1"/>
      <c r="NMY365" s="1"/>
      <c r="NMZ365" s="1"/>
      <c r="NNA365" s="1"/>
      <c r="NNB365" s="1"/>
      <c r="NNC365" s="1"/>
      <c r="NND365" s="1"/>
      <c r="NNE365" s="1"/>
      <c r="NNF365" s="1"/>
      <c r="NNG365" s="1"/>
      <c r="NNH365" s="1"/>
      <c r="NNI365" s="1"/>
      <c r="NNJ365" s="1"/>
      <c r="NNK365" s="1"/>
      <c r="NNL365" s="1"/>
      <c r="NNM365" s="1"/>
      <c r="NNN365" s="1"/>
      <c r="NNO365" s="1"/>
      <c r="NNP365" s="1"/>
      <c r="NNQ365" s="1"/>
      <c r="NNR365" s="1"/>
      <c r="NNS365" s="1"/>
      <c r="NNT365" s="1"/>
      <c r="NNU365" s="1"/>
      <c r="NNV365" s="1"/>
      <c r="NNW365" s="1"/>
      <c r="NNX365" s="1"/>
      <c r="NNY365" s="1"/>
      <c r="NNZ365" s="1"/>
      <c r="NOA365" s="1"/>
      <c r="NOB365" s="1"/>
      <c r="NOC365" s="1"/>
      <c r="NOD365" s="1"/>
      <c r="NOE365" s="1"/>
      <c r="NOF365" s="1"/>
      <c r="NOG365" s="1"/>
      <c r="NOH365" s="1"/>
      <c r="NOI365" s="1"/>
      <c r="NOJ365" s="1"/>
      <c r="NOK365" s="1"/>
      <c r="NOL365" s="1"/>
      <c r="NOM365" s="1"/>
      <c r="NON365" s="1"/>
      <c r="NOO365" s="1"/>
      <c r="NOP365" s="1"/>
      <c r="NOQ365" s="1"/>
      <c r="NOR365" s="1"/>
      <c r="NOS365" s="1"/>
      <c r="NOT365" s="1"/>
      <c r="NOU365" s="1"/>
      <c r="NOV365" s="1"/>
      <c r="NOW365" s="1"/>
      <c r="NOX365" s="1"/>
      <c r="NOY365" s="1"/>
      <c r="NOZ365" s="1"/>
      <c r="NPA365" s="1"/>
      <c r="NPB365" s="1"/>
      <c r="NPC365" s="1"/>
      <c r="NPD365" s="1"/>
      <c r="NPE365" s="1"/>
      <c r="NPF365" s="1"/>
      <c r="NPG365" s="1"/>
      <c r="NPH365" s="1"/>
      <c r="NPI365" s="1"/>
      <c r="NPJ365" s="1"/>
      <c r="NPK365" s="1"/>
      <c r="NPL365" s="1"/>
      <c r="NPM365" s="1"/>
      <c r="NPN365" s="1"/>
      <c r="NPO365" s="1"/>
      <c r="NPP365" s="1"/>
      <c r="NPQ365" s="1"/>
      <c r="NPR365" s="1"/>
      <c r="NPS365" s="1"/>
      <c r="NPT365" s="1"/>
      <c r="NPU365" s="1"/>
      <c r="NPV365" s="1"/>
      <c r="NPW365" s="1"/>
      <c r="NPX365" s="1"/>
      <c r="NPY365" s="1"/>
      <c r="NPZ365" s="1"/>
      <c r="NQA365" s="1"/>
      <c r="NQB365" s="1"/>
      <c r="NQC365" s="1"/>
      <c r="NQD365" s="1"/>
      <c r="NQE365" s="1"/>
      <c r="NQF365" s="1"/>
      <c r="NQG365" s="1"/>
      <c r="NQH365" s="1"/>
      <c r="NQI365" s="1"/>
      <c r="NQJ365" s="1"/>
      <c r="NQK365" s="1"/>
      <c r="NQL365" s="1"/>
      <c r="NQM365" s="1"/>
      <c r="NQN365" s="1"/>
      <c r="NQO365" s="1"/>
      <c r="NQP365" s="1"/>
      <c r="NQQ365" s="1"/>
      <c r="NQR365" s="1"/>
      <c r="NQS365" s="1"/>
      <c r="NQT365" s="1"/>
      <c r="NQU365" s="1"/>
      <c r="NQV365" s="1"/>
      <c r="NQW365" s="1"/>
      <c r="NQX365" s="1"/>
      <c r="NQY365" s="1"/>
      <c r="NQZ365" s="1"/>
      <c r="NRA365" s="1"/>
      <c r="NRB365" s="1"/>
      <c r="NRC365" s="1"/>
      <c r="NRD365" s="1"/>
      <c r="NRE365" s="1"/>
      <c r="NRF365" s="1"/>
      <c r="NRG365" s="1"/>
      <c r="NRH365" s="1"/>
      <c r="NRI365" s="1"/>
      <c r="NRJ365" s="1"/>
      <c r="NRK365" s="1"/>
      <c r="NRL365" s="1"/>
      <c r="NRM365" s="1"/>
      <c r="NRN365" s="1"/>
      <c r="NRO365" s="1"/>
      <c r="NRP365" s="1"/>
      <c r="NRQ365" s="1"/>
      <c r="NRR365" s="1"/>
      <c r="NRS365" s="1"/>
      <c r="NRT365" s="1"/>
      <c r="NRU365" s="1"/>
      <c r="NRV365" s="1"/>
      <c r="NRW365" s="1"/>
      <c r="NRX365" s="1"/>
      <c r="NRY365" s="1"/>
      <c r="NRZ365" s="1"/>
      <c r="NSA365" s="1"/>
      <c r="NSB365" s="1"/>
      <c r="NSC365" s="1"/>
      <c r="NSD365" s="1"/>
      <c r="NSE365" s="1"/>
      <c r="NSF365" s="1"/>
      <c r="NSG365" s="1"/>
      <c r="NSH365" s="1"/>
      <c r="NSI365" s="1"/>
      <c r="NSJ365" s="1"/>
      <c r="NSK365" s="1"/>
      <c r="NSL365" s="1"/>
      <c r="NSM365" s="1"/>
      <c r="NSN365" s="1"/>
      <c r="NSO365" s="1"/>
      <c r="NSP365" s="1"/>
      <c r="NSQ365" s="1"/>
      <c r="NSR365" s="1"/>
      <c r="NSS365" s="1"/>
      <c r="NST365" s="1"/>
      <c r="NSU365" s="1"/>
      <c r="NSV365" s="1"/>
      <c r="NSW365" s="1"/>
      <c r="NSX365" s="1"/>
      <c r="NSY365" s="1"/>
      <c r="NSZ365" s="1"/>
      <c r="NTA365" s="1"/>
      <c r="NTB365" s="1"/>
      <c r="NTC365" s="1"/>
      <c r="NTD365" s="1"/>
      <c r="NTE365" s="1"/>
      <c r="NTF365" s="1"/>
      <c r="NTG365" s="1"/>
      <c r="NTH365" s="1"/>
      <c r="NTI365" s="1"/>
      <c r="NTJ365" s="1"/>
      <c r="NTK365" s="1"/>
      <c r="NTL365" s="1"/>
      <c r="NTM365" s="1"/>
      <c r="NTN365" s="1"/>
      <c r="NTO365" s="1"/>
      <c r="NTP365" s="1"/>
      <c r="NTQ365" s="1"/>
      <c r="NTR365" s="1"/>
      <c r="NTS365" s="1"/>
      <c r="NTT365" s="1"/>
      <c r="NTU365" s="1"/>
      <c r="NTV365" s="1"/>
      <c r="NTW365" s="1"/>
      <c r="NTX365" s="1"/>
      <c r="NTY365" s="1"/>
      <c r="NTZ365" s="1"/>
      <c r="NUA365" s="1"/>
      <c r="NUB365" s="1"/>
      <c r="NUC365" s="1"/>
      <c r="NUD365" s="1"/>
      <c r="NUE365" s="1"/>
      <c r="NUF365" s="1"/>
      <c r="NUG365" s="1"/>
      <c r="NUH365" s="1"/>
      <c r="NUI365" s="1"/>
      <c r="NUJ365" s="1"/>
      <c r="NUK365" s="1"/>
      <c r="NUL365" s="1"/>
      <c r="NUM365" s="1"/>
      <c r="NUN365" s="1"/>
      <c r="NUO365" s="1"/>
      <c r="NUP365" s="1"/>
      <c r="NUQ365" s="1"/>
      <c r="NUR365" s="1"/>
      <c r="NUS365" s="1"/>
      <c r="NUT365" s="1"/>
      <c r="NUU365" s="1"/>
      <c r="NUV365" s="1"/>
      <c r="NUW365" s="1"/>
      <c r="NUX365" s="1"/>
      <c r="NUY365" s="1"/>
      <c r="NUZ365" s="1"/>
      <c r="NVA365" s="1"/>
      <c r="NVB365" s="1"/>
      <c r="NVC365" s="1"/>
      <c r="NVD365" s="1"/>
      <c r="NVE365" s="1"/>
      <c r="NVF365" s="1"/>
      <c r="NVG365" s="1"/>
      <c r="NVH365" s="1"/>
      <c r="NVI365" s="1"/>
      <c r="NVJ365" s="1"/>
      <c r="NVK365" s="1"/>
      <c r="NVL365" s="1"/>
      <c r="NVM365" s="1"/>
      <c r="NVN365" s="1"/>
      <c r="NVO365" s="1"/>
      <c r="NVP365" s="1"/>
      <c r="NVQ365" s="1"/>
      <c r="NVR365" s="1"/>
      <c r="NVS365" s="1"/>
      <c r="NVT365" s="1"/>
      <c r="NVU365" s="1"/>
      <c r="NVV365" s="1"/>
      <c r="NVW365" s="1"/>
      <c r="NVX365" s="1"/>
      <c r="NVY365" s="1"/>
      <c r="NVZ365" s="1"/>
      <c r="NWA365" s="1"/>
      <c r="NWB365" s="1"/>
      <c r="NWC365" s="1"/>
      <c r="NWD365" s="1"/>
      <c r="NWE365" s="1"/>
      <c r="NWF365" s="1"/>
      <c r="NWG365" s="1"/>
      <c r="NWH365" s="1"/>
      <c r="NWI365" s="1"/>
      <c r="NWJ365" s="1"/>
      <c r="NWK365" s="1"/>
      <c r="NWL365" s="1"/>
      <c r="NWM365" s="1"/>
      <c r="NWN365" s="1"/>
      <c r="NWO365" s="1"/>
      <c r="NWP365" s="1"/>
      <c r="NWQ365" s="1"/>
      <c r="NWR365" s="1"/>
      <c r="NWS365" s="1"/>
      <c r="NWT365" s="1"/>
      <c r="NWU365" s="1"/>
      <c r="NWV365" s="1"/>
      <c r="NWW365" s="1"/>
      <c r="NWX365" s="1"/>
      <c r="NWY365" s="1"/>
      <c r="NWZ365" s="1"/>
      <c r="NXA365" s="1"/>
      <c r="NXB365" s="1"/>
      <c r="NXC365" s="1"/>
      <c r="NXD365" s="1"/>
      <c r="NXE365" s="1"/>
      <c r="NXF365" s="1"/>
      <c r="NXG365" s="1"/>
      <c r="NXH365" s="1"/>
      <c r="NXI365" s="1"/>
      <c r="NXJ365" s="1"/>
      <c r="NXK365" s="1"/>
      <c r="NXL365" s="1"/>
      <c r="NXM365" s="1"/>
      <c r="NXN365" s="1"/>
      <c r="NXO365" s="1"/>
      <c r="NXP365" s="1"/>
      <c r="NXQ365" s="1"/>
      <c r="NXR365" s="1"/>
      <c r="NXS365" s="1"/>
      <c r="NXT365" s="1"/>
      <c r="NXU365" s="1"/>
      <c r="NXV365" s="1"/>
      <c r="NXW365" s="1"/>
      <c r="NXX365" s="1"/>
      <c r="NXY365" s="1"/>
      <c r="NXZ365" s="1"/>
      <c r="NYA365" s="1"/>
      <c r="NYB365" s="1"/>
      <c r="NYC365" s="1"/>
      <c r="NYD365" s="1"/>
      <c r="NYE365" s="1"/>
      <c r="NYF365" s="1"/>
      <c r="NYG365" s="1"/>
      <c r="NYH365" s="1"/>
      <c r="NYI365" s="1"/>
      <c r="NYJ365" s="1"/>
      <c r="NYK365" s="1"/>
      <c r="NYL365" s="1"/>
      <c r="NYM365" s="1"/>
      <c r="NYN365" s="1"/>
      <c r="NYO365" s="1"/>
      <c r="NYP365" s="1"/>
      <c r="NYQ365" s="1"/>
      <c r="NYR365" s="1"/>
      <c r="NYS365" s="1"/>
      <c r="NYT365" s="1"/>
      <c r="NYU365" s="1"/>
      <c r="NYV365" s="1"/>
      <c r="NYW365" s="1"/>
      <c r="NYX365" s="1"/>
      <c r="NYY365" s="1"/>
      <c r="NYZ365" s="1"/>
      <c r="NZA365" s="1"/>
      <c r="NZB365" s="1"/>
      <c r="NZC365" s="1"/>
      <c r="NZD365" s="1"/>
      <c r="NZE365" s="1"/>
      <c r="NZF365" s="1"/>
      <c r="NZG365" s="1"/>
      <c r="NZH365" s="1"/>
      <c r="NZI365" s="1"/>
      <c r="NZJ365" s="1"/>
      <c r="NZK365" s="1"/>
      <c r="NZL365" s="1"/>
      <c r="NZM365" s="1"/>
      <c r="NZN365" s="1"/>
      <c r="NZO365" s="1"/>
      <c r="NZP365" s="1"/>
      <c r="NZQ365" s="1"/>
      <c r="NZR365" s="1"/>
      <c r="NZS365" s="1"/>
      <c r="NZT365" s="1"/>
      <c r="NZU365" s="1"/>
      <c r="NZV365" s="1"/>
      <c r="NZW365" s="1"/>
      <c r="NZX365" s="1"/>
      <c r="NZY365" s="1"/>
      <c r="NZZ365" s="1"/>
      <c r="OAA365" s="1"/>
      <c r="OAB365" s="1"/>
      <c r="OAC365" s="1"/>
      <c r="OAD365" s="1"/>
      <c r="OAE365" s="1"/>
      <c r="OAF365" s="1"/>
      <c r="OAG365" s="1"/>
      <c r="OAH365" s="1"/>
      <c r="OAI365" s="1"/>
      <c r="OAJ365" s="1"/>
      <c r="OAK365" s="1"/>
      <c r="OAL365" s="1"/>
      <c r="OAM365" s="1"/>
      <c r="OAN365" s="1"/>
      <c r="OAO365" s="1"/>
      <c r="OAP365" s="1"/>
      <c r="OAQ365" s="1"/>
      <c r="OAR365" s="1"/>
      <c r="OAS365" s="1"/>
      <c r="OAT365" s="1"/>
      <c r="OAU365" s="1"/>
      <c r="OAV365" s="1"/>
      <c r="OAW365" s="1"/>
      <c r="OAX365" s="1"/>
      <c r="OAY365" s="1"/>
      <c r="OAZ365" s="1"/>
      <c r="OBA365" s="1"/>
      <c r="OBB365" s="1"/>
      <c r="OBC365" s="1"/>
      <c r="OBD365" s="1"/>
      <c r="OBE365" s="1"/>
      <c r="OBF365" s="1"/>
      <c r="OBG365" s="1"/>
      <c r="OBH365" s="1"/>
      <c r="OBI365" s="1"/>
      <c r="OBJ365" s="1"/>
      <c r="OBK365" s="1"/>
      <c r="OBL365" s="1"/>
      <c r="OBM365" s="1"/>
      <c r="OBN365" s="1"/>
      <c r="OBO365" s="1"/>
      <c r="OBP365" s="1"/>
      <c r="OBQ365" s="1"/>
      <c r="OBR365" s="1"/>
      <c r="OBS365" s="1"/>
      <c r="OBT365" s="1"/>
      <c r="OBU365" s="1"/>
      <c r="OBV365" s="1"/>
      <c r="OBW365" s="1"/>
      <c r="OBX365" s="1"/>
      <c r="OBY365" s="1"/>
      <c r="OBZ365" s="1"/>
      <c r="OCA365" s="1"/>
      <c r="OCB365" s="1"/>
      <c r="OCC365" s="1"/>
      <c r="OCD365" s="1"/>
      <c r="OCE365" s="1"/>
      <c r="OCF365" s="1"/>
      <c r="OCG365" s="1"/>
      <c r="OCH365" s="1"/>
      <c r="OCI365" s="1"/>
      <c r="OCJ365" s="1"/>
      <c r="OCK365" s="1"/>
      <c r="OCL365" s="1"/>
      <c r="OCM365" s="1"/>
      <c r="OCN365" s="1"/>
      <c r="OCO365" s="1"/>
      <c r="OCP365" s="1"/>
      <c r="OCQ365" s="1"/>
      <c r="OCR365" s="1"/>
      <c r="OCS365" s="1"/>
      <c r="OCT365" s="1"/>
      <c r="OCU365" s="1"/>
      <c r="OCV365" s="1"/>
      <c r="OCW365" s="1"/>
      <c r="OCX365" s="1"/>
      <c r="OCY365" s="1"/>
      <c r="OCZ365" s="1"/>
      <c r="ODA365" s="1"/>
      <c r="ODB365" s="1"/>
      <c r="ODC365" s="1"/>
      <c r="ODD365" s="1"/>
      <c r="ODE365" s="1"/>
      <c r="ODF365" s="1"/>
      <c r="ODG365" s="1"/>
      <c r="ODH365" s="1"/>
      <c r="ODI365" s="1"/>
      <c r="ODJ365" s="1"/>
      <c r="ODK365" s="1"/>
      <c r="ODL365" s="1"/>
      <c r="ODM365" s="1"/>
      <c r="ODN365" s="1"/>
      <c r="ODO365" s="1"/>
      <c r="ODP365" s="1"/>
      <c r="ODQ365" s="1"/>
      <c r="ODR365" s="1"/>
      <c r="ODS365" s="1"/>
      <c r="ODT365" s="1"/>
      <c r="ODU365" s="1"/>
      <c r="ODV365" s="1"/>
      <c r="ODW365" s="1"/>
      <c r="ODX365" s="1"/>
      <c r="ODY365" s="1"/>
      <c r="ODZ365" s="1"/>
      <c r="OEA365" s="1"/>
      <c r="OEB365" s="1"/>
      <c r="OEC365" s="1"/>
      <c r="OED365" s="1"/>
      <c r="OEE365" s="1"/>
      <c r="OEF365" s="1"/>
      <c r="OEG365" s="1"/>
      <c r="OEH365" s="1"/>
      <c r="OEI365" s="1"/>
      <c r="OEJ365" s="1"/>
      <c r="OEK365" s="1"/>
      <c r="OEL365" s="1"/>
      <c r="OEM365" s="1"/>
      <c r="OEN365" s="1"/>
      <c r="OEO365" s="1"/>
      <c r="OEP365" s="1"/>
      <c r="OEQ365" s="1"/>
      <c r="OER365" s="1"/>
      <c r="OES365" s="1"/>
      <c r="OET365" s="1"/>
      <c r="OEU365" s="1"/>
      <c r="OEV365" s="1"/>
      <c r="OEW365" s="1"/>
      <c r="OEX365" s="1"/>
      <c r="OEY365" s="1"/>
      <c r="OEZ365" s="1"/>
      <c r="OFA365" s="1"/>
      <c r="OFB365" s="1"/>
      <c r="OFC365" s="1"/>
      <c r="OFD365" s="1"/>
      <c r="OFE365" s="1"/>
      <c r="OFF365" s="1"/>
      <c r="OFG365" s="1"/>
      <c r="OFH365" s="1"/>
      <c r="OFI365" s="1"/>
      <c r="OFJ365" s="1"/>
      <c r="OFK365" s="1"/>
      <c r="OFL365" s="1"/>
      <c r="OFM365" s="1"/>
      <c r="OFN365" s="1"/>
      <c r="OFO365" s="1"/>
      <c r="OFP365" s="1"/>
      <c r="OFQ365" s="1"/>
      <c r="OFR365" s="1"/>
      <c r="OFS365" s="1"/>
      <c r="OFT365" s="1"/>
      <c r="OFU365" s="1"/>
      <c r="OFV365" s="1"/>
      <c r="OFW365" s="1"/>
      <c r="OFX365" s="1"/>
      <c r="OFY365" s="1"/>
      <c r="OFZ365" s="1"/>
      <c r="OGA365" s="1"/>
      <c r="OGB365" s="1"/>
      <c r="OGC365" s="1"/>
      <c r="OGD365" s="1"/>
      <c r="OGE365" s="1"/>
      <c r="OGF365" s="1"/>
      <c r="OGG365" s="1"/>
      <c r="OGH365" s="1"/>
      <c r="OGI365" s="1"/>
      <c r="OGJ365" s="1"/>
      <c r="OGK365" s="1"/>
      <c r="OGL365" s="1"/>
      <c r="OGM365" s="1"/>
      <c r="OGN365" s="1"/>
      <c r="OGO365" s="1"/>
      <c r="OGP365" s="1"/>
      <c r="OGQ365" s="1"/>
      <c r="OGR365" s="1"/>
      <c r="OGS365" s="1"/>
      <c r="OGT365" s="1"/>
      <c r="OGU365" s="1"/>
      <c r="OGV365" s="1"/>
      <c r="OGW365" s="1"/>
      <c r="OGX365" s="1"/>
      <c r="OGY365" s="1"/>
      <c r="OGZ365" s="1"/>
      <c r="OHA365" s="1"/>
      <c r="OHB365" s="1"/>
      <c r="OHC365" s="1"/>
      <c r="OHD365" s="1"/>
      <c r="OHE365" s="1"/>
      <c r="OHF365" s="1"/>
      <c r="OHG365" s="1"/>
      <c r="OHH365" s="1"/>
      <c r="OHI365" s="1"/>
      <c r="OHJ365" s="1"/>
      <c r="OHK365" s="1"/>
      <c r="OHL365" s="1"/>
      <c r="OHM365" s="1"/>
      <c r="OHN365" s="1"/>
      <c r="OHO365" s="1"/>
      <c r="OHP365" s="1"/>
      <c r="OHQ365" s="1"/>
      <c r="OHR365" s="1"/>
      <c r="OHS365" s="1"/>
      <c r="OHT365" s="1"/>
      <c r="OHU365" s="1"/>
      <c r="OHV365" s="1"/>
      <c r="OHW365" s="1"/>
      <c r="OHX365" s="1"/>
      <c r="OHY365" s="1"/>
      <c r="OHZ365" s="1"/>
      <c r="OIA365" s="1"/>
      <c r="OIB365" s="1"/>
      <c r="OIC365" s="1"/>
      <c r="OID365" s="1"/>
      <c r="OIE365" s="1"/>
      <c r="OIF365" s="1"/>
      <c r="OIG365" s="1"/>
      <c r="OIH365" s="1"/>
      <c r="OII365" s="1"/>
      <c r="OIJ365" s="1"/>
      <c r="OIK365" s="1"/>
      <c r="OIL365" s="1"/>
      <c r="OIM365" s="1"/>
      <c r="OIN365" s="1"/>
      <c r="OIO365" s="1"/>
      <c r="OIP365" s="1"/>
      <c r="OIQ365" s="1"/>
      <c r="OIR365" s="1"/>
      <c r="OIS365" s="1"/>
      <c r="OIT365" s="1"/>
      <c r="OIU365" s="1"/>
      <c r="OIV365" s="1"/>
      <c r="OIW365" s="1"/>
      <c r="OIX365" s="1"/>
      <c r="OIY365" s="1"/>
      <c r="OIZ365" s="1"/>
      <c r="OJA365" s="1"/>
      <c r="OJB365" s="1"/>
      <c r="OJC365" s="1"/>
      <c r="OJD365" s="1"/>
      <c r="OJE365" s="1"/>
      <c r="OJF365" s="1"/>
      <c r="OJG365" s="1"/>
      <c r="OJH365" s="1"/>
      <c r="OJI365" s="1"/>
      <c r="OJJ365" s="1"/>
      <c r="OJK365" s="1"/>
      <c r="OJL365" s="1"/>
      <c r="OJM365" s="1"/>
      <c r="OJN365" s="1"/>
      <c r="OJO365" s="1"/>
      <c r="OJP365" s="1"/>
      <c r="OJQ365" s="1"/>
      <c r="OJR365" s="1"/>
      <c r="OJS365" s="1"/>
      <c r="OJT365" s="1"/>
      <c r="OJU365" s="1"/>
      <c r="OJV365" s="1"/>
      <c r="OJW365" s="1"/>
      <c r="OJX365" s="1"/>
      <c r="OJY365" s="1"/>
      <c r="OJZ365" s="1"/>
      <c r="OKA365" s="1"/>
      <c r="OKB365" s="1"/>
      <c r="OKC365" s="1"/>
      <c r="OKD365" s="1"/>
      <c r="OKE365" s="1"/>
      <c r="OKF365" s="1"/>
      <c r="OKG365" s="1"/>
      <c r="OKH365" s="1"/>
      <c r="OKI365" s="1"/>
      <c r="OKJ365" s="1"/>
      <c r="OKK365" s="1"/>
      <c r="OKL365" s="1"/>
      <c r="OKM365" s="1"/>
      <c r="OKN365" s="1"/>
      <c r="OKO365" s="1"/>
      <c r="OKP365" s="1"/>
      <c r="OKQ365" s="1"/>
      <c r="OKR365" s="1"/>
      <c r="OKS365" s="1"/>
      <c r="OKT365" s="1"/>
      <c r="OKU365" s="1"/>
      <c r="OKV365" s="1"/>
      <c r="OKW365" s="1"/>
      <c r="OKX365" s="1"/>
      <c r="OKY365" s="1"/>
      <c r="OKZ365" s="1"/>
      <c r="OLA365" s="1"/>
      <c r="OLB365" s="1"/>
      <c r="OLC365" s="1"/>
      <c r="OLD365" s="1"/>
      <c r="OLE365" s="1"/>
      <c r="OLF365" s="1"/>
      <c r="OLG365" s="1"/>
      <c r="OLH365" s="1"/>
      <c r="OLI365" s="1"/>
      <c r="OLJ365" s="1"/>
      <c r="OLK365" s="1"/>
      <c r="OLL365" s="1"/>
      <c r="OLM365" s="1"/>
      <c r="OLN365" s="1"/>
      <c r="OLO365" s="1"/>
      <c r="OLP365" s="1"/>
      <c r="OLQ365" s="1"/>
      <c r="OLR365" s="1"/>
      <c r="OLS365" s="1"/>
      <c r="OLT365" s="1"/>
      <c r="OLU365" s="1"/>
      <c r="OLV365" s="1"/>
      <c r="OLW365" s="1"/>
      <c r="OLX365" s="1"/>
      <c r="OLY365" s="1"/>
      <c r="OLZ365" s="1"/>
      <c r="OMA365" s="1"/>
      <c r="OMB365" s="1"/>
      <c r="OMC365" s="1"/>
      <c r="OMD365" s="1"/>
      <c r="OME365" s="1"/>
      <c r="OMF365" s="1"/>
      <c r="OMG365" s="1"/>
      <c r="OMH365" s="1"/>
      <c r="OMI365" s="1"/>
      <c r="OMJ365" s="1"/>
      <c r="OMK365" s="1"/>
      <c r="OML365" s="1"/>
      <c r="OMM365" s="1"/>
      <c r="OMN365" s="1"/>
      <c r="OMO365" s="1"/>
      <c r="OMP365" s="1"/>
      <c r="OMQ365" s="1"/>
      <c r="OMR365" s="1"/>
      <c r="OMS365" s="1"/>
      <c r="OMT365" s="1"/>
      <c r="OMU365" s="1"/>
      <c r="OMV365" s="1"/>
      <c r="OMW365" s="1"/>
      <c r="OMX365" s="1"/>
      <c r="OMY365" s="1"/>
      <c r="OMZ365" s="1"/>
      <c r="ONA365" s="1"/>
      <c r="ONB365" s="1"/>
      <c r="ONC365" s="1"/>
      <c r="OND365" s="1"/>
      <c r="ONE365" s="1"/>
      <c r="ONF365" s="1"/>
      <c r="ONG365" s="1"/>
      <c r="ONH365" s="1"/>
      <c r="ONI365" s="1"/>
      <c r="ONJ365" s="1"/>
      <c r="ONK365" s="1"/>
      <c r="ONL365" s="1"/>
      <c r="ONM365" s="1"/>
      <c r="ONN365" s="1"/>
      <c r="ONO365" s="1"/>
      <c r="ONP365" s="1"/>
      <c r="ONQ365" s="1"/>
      <c r="ONR365" s="1"/>
      <c r="ONS365" s="1"/>
      <c r="ONT365" s="1"/>
      <c r="ONU365" s="1"/>
      <c r="ONV365" s="1"/>
      <c r="ONW365" s="1"/>
      <c r="ONX365" s="1"/>
      <c r="ONY365" s="1"/>
      <c r="ONZ365" s="1"/>
      <c r="OOA365" s="1"/>
      <c r="OOB365" s="1"/>
      <c r="OOC365" s="1"/>
      <c r="OOD365" s="1"/>
      <c r="OOE365" s="1"/>
      <c r="OOF365" s="1"/>
      <c r="OOG365" s="1"/>
      <c r="OOH365" s="1"/>
      <c r="OOI365" s="1"/>
      <c r="OOJ365" s="1"/>
      <c r="OOK365" s="1"/>
      <c r="OOL365" s="1"/>
      <c r="OOM365" s="1"/>
      <c r="OON365" s="1"/>
      <c r="OOO365" s="1"/>
      <c r="OOP365" s="1"/>
      <c r="OOQ365" s="1"/>
      <c r="OOR365" s="1"/>
      <c r="OOS365" s="1"/>
      <c r="OOT365" s="1"/>
      <c r="OOU365" s="1"/>
      <c r="OOV365" s="1"/>
      <c r="OOW365" s="1"/>
      <c r="OOX365" s="1"/>
      <c r="OOY365" s="1"/>
      <c r="OOZ365" s="1"/>
      <c r="OPA365" s="1"/>
      <c r="OPB365" s="1"/>
      <c r="OPC365" s="1"/>
      <c r="OPD365" s="1"/>
      <c r="OPE365" s="1"/>
      <c r="OPF365" s="1"/>
      <c r="OPG365" s="1"/>
      <c r="OPH365" s="1"/>
      <c r="OPI365" s="1"/>
      <c r="OPJ365" s="1"/>
      <c r="OPK365" s="1"/>
      <c r="OPL365" s="1"/>
      <c r="OPM365" s="1"/>
      <c r="OPN365" s="1"/>
      <c r="OPO365" s="1"/>
      <c r="OPP365" s="1"/>
      <c r="OPQ365" s="1"/>
      <c r="OPR365" s="1"/>
      <c r="OPS365" s="1"/>
      <c r="OPT365" s="1"/>
      <c r="OPU365" s="1"/>
      <c r="OPV365" s="1"/>
      <c r="OPW365" s="1"/>
      <c r="OPX365" s="1"/>
      <c r="OPY365" s="1"/>
      <c r="OPZ365" s="1"/>
      <c r="OQA365" s="1"/>
      <c r="OQB365" s="1"/>
      <c r="OQC365" s="1"/>
      <c r="OQD365" s="1"/>
      <c r="OQE365" s="1"/>
      <c r="OQF365" s="1"/>
      <c r="OQG365" s="1"/>
      <c r="OQH365" s="1"/>
      <c r="OQI365" s="1"/>
      <c r="OQJ365" s="1"/>
      <c r="OQK365" s="1"/>
      <c r="OQL365" s="1"/>
      <c r="OQM365" s="1"/>
      <c r="OQN365" s="1"/>
      <c r="OQO365" s="1"/>
      <c r="OQP365" s="1"/>
      <c r="OQQ365" s="1"/>
      <c r="OQR365" s="1"/>
      <c r="OQS365" s="1"/>
      <c r="OQT365" s="1"/>
      <c r="OQU365" s="1"/>
      <c r="OQV365" s="1"/>
      <c r="OQW365" s="1"/>
      <c r="OQX365" s="1"/>
      <c r="OQY365" s="1"/>
      <c r="OQZ365" s="1"/>
      <c r="ORA365" s="1"/>
      <c r="ORB365" s="1"/>
      <c r="ORC365" s="1"/>
      <c r="ORD365" s="1"/>
      <c r="ORE365" s="1"/>
      <c r="ORF365" s="1"/>
      <c r="ORG365" s="1"/>
      <c r="ORH365" s="1"/>
      <c r="ORI365" s="1"/>
      <c r="ORJ365" s="1"/>
      <c r="ORK365" s="1"/>
      <c r="ORL365" s="1"/>
      <c r="ORM365" s="1"/>
      <c r="ORN365" s="1"/>
      <c r="ORO365" s="1"/>
      <c r="ORP365" s="1"/>
      <c r="ORQ365" s="1"/>
      <c r="ORR365" s="1"/>
      <c r="ORS365" s="1"/>
      <c r="ORT365" s="1"/>
      <c r="ORU365" s="1"/>
      <c r="ORV365" s="1"/>
      <c r="ORW365" s="1"/>
      <c r="ORX365" s="1"/>
      <c r="ORY365" s="1"/>
      <c r="ORZ365" s="1"/>
      <c r="OSA365" s="1"/>
      <c r="OSB365" s="1"/>
      <c r="OSC365" s="1"/>
      <c r="OSD365" s="1"/>
      <c r="OSE365" s="1"/>
      <c r="OSF365" s="1"/>
      <c r="OSG365" s="1"/>
      <c r="OSH365" s="1"/>
      <c r="OSI365" s="1"/>
      <c r="OSJ365" s="1"/>
      <c r="OSK365" s="1"/>
      <c r="OSL365" s="1"/>
      <c r="OSM365" s="1"/>
      <c r="OSN365" s="1"/>
      <c r="OSO365" s="1"/>
      <c r="OSP365" s="1"/>
      <c r="OSQ365" s="1"/>
      <c r="OSR365" s="1"/>
      <c r="OSS365" s="1"/>
      <c r="OST365" s="1"/>
      <c r="OSU365" s="1"/>
      <c r="OSV365" s="1"/>
      <c r="OSW365" s="1"/>
      <c r="OSX365" s="1"/>
      <c r="OSY365" s="1"/>
      <c r="OSZ365" s="1"/>
      <c r="OTA365" s="1"/>
      <c r="OTB365" s="1"/>
      <c r="OTC365" s="1"/>
      <c r="OTD365" s="1"/>
      <c r="OTE365" s="1"/>
      <c r="OTF365" s="1"/>
      <c r="OTG365" s="1"/>
      <c r="OTH365" s="1"/>
      <c r="OTI365" s="1"/>
      <c r="OTJ365" s="1"/>
      <c r="OTK365" s="1"/>
      <c r="OTL365" s="1"/>
      <c r="OTM365" s="1"/>
      <c r="OTN365" s="1"/>
      <c r="OTO365" s="1"/>
      <c r="OTP365" s="1"/>
      <c r="OTQ365" s="1"/>
      <c r="OTR365" s="1"/>
      <c r="OTS365" s="1"/>
      <c r="OTT365" s="1"/>
      <c r="OTU365" s="1"/>
      <c r="OTV365" s="1"/>
      <c r="OTW365" s="1"/>
      <c r="OTX365" s="1"/>
      <c r="OTY365" s="1"/>
      <c r="OTZ365" s="1"/>
      <c r="OUA365" s="1"/>
      <c r="OUB365" s="1"/>
      <c r="OUC365" s="1"/>
      <c r="OUD365" s="1"/>
      <c r="OUE365" s="1"/>
      <c r="OUF365" s="1"/>
      <c r="OUG365" s="1"/>
      <c r="OUH365" s="1"/>
      <c r="OUI365" s="1"/>
      <c r="OUJ365" s="1"/>
      <c r="OUK365" s="1"/>
      <c r="OUL365" s="1"/>
      <c r="OUM365" s="1"/>
      <c r="OUN365" s="1"/>
      <c r="OUO365" s="1"/>
      <c r="OUP365" s="1"/>
      <c r="OUQ365" s="1"/>
      <c r="OUR365" s="1"/>
      <c r="OUS365" s="1"/>
      <c r="OUT365" s="1"/>
      <c r="OUU365" s="1"/>
      <c r="OUV365" s="1"/>
      <c r="OUW365" s="1"/>
      <c r="OUX365" s="1"/>
      <c r="OUY365" s="1"/>
      <c r="OUZ365" s="1"/>
      <c r="OVA365" s="1"/>
      <c r="OVB365" s="1"/>
      <c r="OVC365" s="1"/>
      <c r="OVD365" s="1"/>
      <c r="OVE365" s="1"/>
      <c r="OVF365" s="1"/>
      <c r="OVG365" s="1"/>
      <c r="OVH365" s="1"/>
      <c r="OVI365" s="1"/>
      <c r="OVJ365" s="1"/>
      <c r="OVK365" s="1"/>
      <c r="OVL365" s="1"/>
      <c r="OVM365" s="1"/>
      <c r="OVN365" s="1"/>
      <c r="OVO365" s="1"/>
      <c r="OVP365" s="1"/>
      <c r="OVQ365" s="1"/>
      <c r="OVR365" s="1"/>
      <c r="OVS365" s="1"/>
      <c r="OVT365" s="1"/>
      <c r="OVU365" s="1"/>
      <c r="OVV365" s="1"/>
      <c r="OVW365" s="1"/>
      <c r="OVX365" s="1"/>
      <c r="OVY365" s="1"/>
      <c r="OVZ365" s="1"/>
      <c r="OWA365" s="1"/>
      <c r="OWB365" s="1"/>
      <c r="OWC365" s="1"/>
      <c r="OWD365" s="1"/>
      <c r="OWE365" s="1"/>
      <c r="OWF365" s="1"/>
      <c r="OWG365" s="1"/>
      <c r="OWH365" s="1"/>
      <c r="OWI365" s="1"/>
      <c r="OWJ365" s="1"/>
      <c r="OWK365" s="1"/>
      <c r="OWL365" s="1"/>
      <c r="OWM365" s="1"/>
      <c r="OWN365" s="1"/>
      <c r="OWO365" s="1"/>
      <c r="OWP365" s="1"/>
      <c r="OWQ365" s="1"/>
      <c r="OWR365" s="1"/>
      <c r="OWS365" s="1"/>
      <c r="OWT365" s="1"/>
      <c r="OWU365" s="1"/>
      <c r="OWV365" s="1"/>
      <c r="OWW365" s="1"/>
      <c r="OWX365" s="1"/>
      <c r="OWY365" s="1"/>
      <c r="OWZ365" s="1"/>
      <c r="OXA365" s="1"/>
      <c r="OXB365" s="1"/>
      <c r="OXC365" s="1"/>
      <c r="OXD365" s="1"/>
      <c r="OXE365" s="1"/>
      <c r="OXF365" s="1"/>
      <c r="OXG365" s="1"/>
      <c r="OXH365" s="1"/>
      <c r="OXI365" s="1"/>
      <c r="OXJ365" s="1"/>
      <c r="OXK365" s="1"/>
      <c r="OXL365" s="1"/>
      <c r="OXM365" s="1"/>
      <c r="OXN365" s="1"/>
      <c r="OXO365" s="1"/>
      <c r="OXP365" s="1"/>
      <c r="OXQ365" s="1"/>
      <c r="OXR365" s="1"/>
      <c r="OXS365" s="1"/>
      <c r="OXT365" s="1"/>
      <c r="OXU365" s="1"/>
      <c r="OXV365" s="1"/>
      <c r="OXW365" s="1"/>
      <c r="OXX365" s="1"/>
      <c r="OXY365" s="1"/>
      <c r="OXZ365" s="1"/>
      <c r="OYA365" s="1"/>
      <c r="OYB365" s="1"/>
      <c r="OYC365" s="1"/>
      <c r="OYD365" s="1"/>
      <c r="OYE365" s="1"/>
      <c r="OYF365" s="1"/>
      <c r="OYG365" s="1"/>
      <c r="OYH365" s="1"/>
      <c r="OYI365" s="1"/>
      <c r="OYJ365" s="1"/>
      <c r="OYK365" s="1"/>
      <c r="OYL365" s="1"/>
      <c r="OYM365" s="1"/>
      <c r="OYN365" s="1"/>
      <c r="OYO365" s="1"/>
      <c r="OYP365" s="1"/>
      <c r="OYQ365" s="1"/>
      <c r="OYR365" s="1"/>
      <c r="OYS365" s="1"/>
      <c r="OYT365" s="1"/>
      <c r="OYU365" s="1"/>
      <c r="OYV365" s="1"/>
      <c r="OYW365" s="1"/>
      <c r="OYX365" s="1"/>
      <c r="OYY365" s="1"/>
      <c r="OYZ365" s="1"/>
      <c r="OZA365" s="1"/>
      <c r="OZB365" s="1"/>
      <c r="OZC365" s="1"/>
      <c r="OZD365" s="1"/>
      <c r="OZE365" s="1"/>
      <c r="OZF365" s="1"/>
      <c r="OZG365" s="1"/>
      <c r="OZH365" s="1"/>
      <c r="OZI365" s="1"/>
      <c r="OZJ365" s="1"/>
      <c r="OZK365" s="1"/>
      <c r="OZL365" s="1"/>
      <c r="OZM365" s="1"/>
      <c r="OZN365" s="1"/>
      <c r="OZO365" s="1"/>
      <c r="OZP365" s="1"/>
      <c r="OZQ365" s="1"/>
      <c r="OZR365" s="1"/>
      <c r="OZS365" s="1"/>
      <c r="OZT365" s="1"/>
      <c r="OZU365" s="1"/>
      <c r="OZV365" s="1"/>
      <c r="OZW365" s="1"/>
      <c r="OZX365" s="1"/>
      <c r="OZY365" s="1"/>
      <c r="OZZ365" s="1"/>
      <c r="PAA365" s="1"/>
      <c r="PAB365" s="1"/>
      <c r="PAC365" s="1"/>
      <c r="PAD365" s="1"/>
      <c r="PAE365" s="1"/>
      <c r="PAF365" s="1"/>
      <c r="PAG365" s="1"/>
      <c r="PAH365" s="1"/>
      <c r="PAI365" s="1"/>
      <c r="PAJ365" s="1"/>
      <c r="PAK365" s="1"/>
      <c r="PAL365" s="1"/>
      <c r="PAM365" s="1"/>
      <c r="PAN365" s="1"/>
      <c r="PAO365" s="1"/>
      <c r="PAP365" s="1"/>
      <c r="PAQ365" s="1"/>
      <c r="PAR365" s="1"/>
      <c r="PAS365" s="1"/>
      <c r="PAT365" s="1"/>
      <c r="PAU365" s="1"/>
      <c r="PAV365" s="1"/>
      <c r="PAW365" s="1"/>
      <c r="PAX365" s="1"/>
      <c r="PAY365" s="1"/>
      <c r="PAZ365" s="1"/>
      <c r="PBA365" s="1"/>
      <c r="PBB365" s="1"/>
      <c r="PBC365" s="1"/>
      <c r="PBD365" s="1"/>
      <c r="PBE365" s="1"/>
      <c r="PBF365" s="1"/>
      <c r="PBG365" s="1"/>
      <c r="PBH365" s="1"/>
      <c r="PBI365" s="1"/>
      <c r="PBJ365" s="1"/>
      <c r="PBK365" s="1"/>
      <c r="PBL365" s="1"/>
      <c r="PBM365" s="1"/>
      <c r="PBN365" s="1"/>
      <c r="PBO365" s="1"/>
      <c r="PBP365" s="1"/>
      <c r="PBQ365" s="1"/>
      <c r="PBR365" s="1"/>
      <c r="PBS365" s="1"/>
      <c r="PBT365" s="1"/>
      <c r="PBU365" s="1"/>
      <c r="PBV365" s="1"/>
      <c r="PBW365" s="1"/>
      <c r="PBX365" s="1"/>
      <c r="PBY365" s="1"/>
      <c r="PBZ365" s="1"/>
      <c r="PCA365" s="1"/>
      <c r="PCB365" s="1"/>
      <c r="PCC365" s="1"/>
      <c r="PCD365" s="1"/>
      <c r="PCE365" s="1"/>
      <c r="PCF365" s="1"/>
      <c r="PCG365" s="1"/>
      <c r="PCH365" s="1"/>
      <c r="PCI365" s="1"/>
      <c r="PCJ365" s="1"/>
      <c r="PCK365" s="1"/>
      <c r="PCL365" s="1"/>
      <c r="PCM365" s="1"/>
      <c r="PCN365" s="1"/>
      <c r="PCO365" s="1"/>
      <c r="PCP365" s="1"/>
      <c r="PCQ365" s="1"/>
      <c r="PCR365" s="1"/>
      <c r="PCS365" s="1"/>
      <c r="PCT365" s="1"/>
      <c r="PCU365" s="1"/>
      <c r="PCV365" s="1"/>
      <c r="PCW365" s="1"/>
      <c r="PCX365" s="1"/>
      <c r="PCY365" s="1"/>
      <c r="PCZ365" s="1"/>
      <c r="PDA365" s="1"/>
      <c r="PDB365" s="1"/>
      <c r="PDC365" s="1"/>
      <c r="PDD365" s="1"/>
      <c r="PDE365" s="1"/>
      <c r="PDF365" s="1"/>
      <c r="PDG365" s="1"/>
      <c r="PDH365" s="1"/>
      <c r="PDI365" s="1"/>
      <c r="PDJ365" s="1"/>
      <c r="PDK365" s="1"/>
      <c r="PDL365" s="1"/>
      <c r="PDM365" s="1"/>
      <c r="PDN365" s="1"/>
      <c r="PDO365" s="1"/>
      <c r="PDP365" s="1"/>
      <c r="PDQ365" s="1"/>
      <c r="PDR365" s="1"/>
      <c r="PDS365" s="1"/>
      <c r="PDT365" s="1"/>
      <c r="PDU365" s="1"/>
      <c r="PDV365" s="1"/>
      <c r="PDW365" s="1"/>
      <c r="PDX365" s="1"/>
      <c r="PDY365" s="1"/>
      <c r="PDZ365" s="1"/>
      <c r="PEA365" s="1"/>
      <c r="PEB365" s="1"/>
      <c r="PEC365" s="1"/>
      <c r="PED365" s="1"/>
      <c r="PEE365" s="1"/>
      <c r="PEF365" s="1"/>
      <c r="PEG365" s="1"/>
      <c r="PEH365" s="1"/>
      <c r="PEI365" s="1"/>
      <c r="PEJ365" s="1"/>
      <c r="PEK365" s="1"/>
      <c r="PEL365" s="1"/>
      <c r="PEM365" s="1"/>
      <c r="PEN365" s="1"/>
      <c r="PEO365" s="1"/>
      <c r="PEP365" s="1"/>
      <c r="PEQ365" s="1"/>
      <c r="PER365" s="1"/>
      <c r="PES365" s="1"/>
      <c r="PET365" s="1"/>
      <c r="PEU365" s="1"/>
      <c r="PEV365" s="1"/>
      <c r="PEW365" s="1"/>
      <c r="PEX365" s="1"/>
      <c r="PEY365" s="1"/>
      <c r="PEZ365" s="1"/>
      <c r="PFA365" s="1"/>
      <c r="PFB365" s="1"/>
      <c r="PFC365" s="1"/>
      <c r="PFD365" s="1"/>
      <c r="PFE365" s="1"/>
      <c r="PFF365" s="1"/>
      <c r="PFG365" s="1"/>
      <c r="PFH365" s="1"/>
      <c r="PFI365" s="1"/>
      <c r="PFJ365" s="1"/>
      <c r="PFK365" s="1"/>
      <c r="PFL365" s="1"/>
      <c r="PFM365" s="1"/>
      <c r="PFN365" s="1"/>
      <c r="PFO365" s="1"/>
      <c r="PFP365" s="1"/>
      <c r="PFQ365" s="1"/>
      <c r="PFR365" s="1"/>
      <c r="PFS365" s="1"/>
      <c r="PFT365" s="1"/>
      <c r="PFU365" s="1"/>
      <c r="PFV365" s="1"/>
      <c r="PFW365" s="1"/>
      <c r="PFX365" s="1"/>
      <c r="PFY365" s="1"/>
      <c r="PFZ365" s="1"/>
      <c r="PGA365" s="1"/>
      <c r="PGB365" s="1"/>
      <c r="PGC365" s="1"/>
      <c r="PGD365" s="1"/>
      <c r="PGE365" s="1"/>
      <c r="PGF365" s="1"/>
      <c r="PGG365" s="1"/>
      <c r="PGH365" s="1"/>
      <c r="PGI365" s="1"/>
      <c r="PGJ365" s="1"/>
      <c r="PGK365" s="1"/>
      <c r="PGL365" s="1"/>
      <c r="PGM365" s="1"/>
      <c r="PGN365" s="1"/>
      <c r="PGO365" s="1"/>
      <c r="PGP365" s="1"/>
      <c r="PGQ365" s="1"/>
      <c r="PGR365" s="1"/>
      <c r="PGS365" s="1"/>
      <c r="PGT365" s="1"/>
      <c r="PGU365" s="1"/>
      <c r="PGV365" s="1"/>
      <c r="PGW365" s="1"/>
      <c r="PGX365" s="1"/>
      <c r="PGY365" s="1"/>
      <c r="PGZ365" s="1"/>
      <c r="PHA365" s="1"/>
      <c r="PHB365" s="1"/>
      <c r="PHC365" s="1"/>
      <c r="PHD365" s="1"/>
      <c r="PHE365" s="1"/>
      <c r="PHF365" s="1"/>
      <c r="PHG365" s="1"/>
      <c r="PHH365" s="1"/>
      <c r="PHI365" s="1"/>
      <c r="PHJ365" s="1"/>
      <c r="PHK365" s="1"/>
      <c r="PHL365" s="1"/>
      <c r="PHM365" s="1"/>
      <c r="PHN365" s="1"/>
      <c r="PHO365" s="1"/>
      <c r="PHP365" s="1"/>
      <c r="PHQ365" s="1"/>
      <c r="PHR365" s="1"/>
      <c r="PHS365" s="1"/>
      <c r="PHT365" s="1"/>
      <c r="PHU365" s="1"/>
      <c r="PHV365" s="1"/>
      <c r="PHW365" s="1"/>
      <c r="PHX365" s="1"/>
      <c r="PHY365" s="1"/>
      <c r="PHZ365" s="1"/>
      <c r="PIA365" s="1"/>
      <c r="PIB365" s="1"/>
      <c r="PIC365" s="1"/>
      <c r="PID365" s="1"/>
      <c r="PIE365" s="1"/>
      <c r="PIF365" s="1"/>
      <c r="PIG365" s="1"/>
      <c r="PIH365" s="1"/>
      <c r="PII365" s="1"/>
      <c r="PIJ365" s="1"/>
      <c r="PIK365" s="1"/>
      <c r="PIL365" s="1"/>
      <c r="PIM365" s="1"/>
      <c r="PIN365" s="1"/>
      <c r="PIO365" s="1"/>
      <c r="PIP365" s="1"/>
      <c r="PIQ365" s="1"/>
      <c r="PIR365" s="1"/>
      <c r="PIS365" s="1"/>
      <c r="PIT365" s="1"/>
      <c r="PIU365" s="1"/>
      <c r="PIV365" s="1"/>
      <c r="PIW365" s="1"/>
      <c r="PIX365" s="1"/>
      <c r="PIY365" s="1"/>
      <c r="PIZ365" s="1"/>
      <c r="PJA365" s="1"/>
      <c r="PJB365" s="1"/>
      <c r="PJC365" s="1"/>
      <c r="PJD365" s="1"/>
      <c r="PJE365" s="1"/>
      <c r="PJF365" s="1"/>
      <c r="PJG365" s="1"/>
      <c r="PJH365" s="1"/>
      <c r="PJI365" s="1"/>
      <c r="PJJ365" s="1"/>
      <c r="PJK365" s="1"/>
      <c r="PJL365" s="1"/>
      <c r="PJM365" s="1"/>
      <c r="PJN365" s="1"/>
      <c r="PJO365" s="1"/>
      <c r="PJP365" s="1"/>
      <c r="PJQ365" s="1"/>
      <c r="PJR365" s="1"/>
      <c r="PJS365" s="1"/>
      <c r="PJT365" s="1"/>
      <c r="PJU365" s="1"/>
      <c r="PJV365" s="1"/>
      <c r="PJW365" s="1"/>
      <c r="PJX365" s="1"/>
      <c r="PJY365" s="1"/>
      <c r="PJZ365" s="1"/>
      <c r="PKA365" s="1"/>
      <c r="PKB365" s="1"/>
      <c r="PKC365" s="1"/>
      <c r="PKD365" s="1"/>
      <c r="PKE365" s="1"/>
      <c r="PKF365" s="1"/>
      <c r="PKG365" s="1"/>
      <c r="PKH365" s="1"/>
      <c r="PKI365" s="1"/>
      <c r="PKJ365" s="1"/>
      <c r="PKK365" s="1"/>
      <c r="PKL365" s="1"/>
      <c r="PKM365" s="1"/>
      <c r="PKN365" s="1"/>
      <c r="PKO365" s="1"/>
      <c r="PKP365" s="1"/>
      <c r="PKQ365" s="1"/>
      <c r="PKR365" s="1"/>
      <c r="PKS365" s="1"/>
      <c r="PKT365" s="1"/>
      <c r="PKU365" s="1"/>
      <c r="PKV365" s="1"/>
      <c r="PKW365" s="1"/>
      <c r="PKX365" s="1"/>
      <c r="PKY365" s="1"/>
      <c r="PKZ365" s="1"/>
      <c r="PLA365" s="1"/>
      <c r="PLB365" s="1"/>
      <c r="PLC365" s="1"/>
      <c r="PLD365" s="1"/>
      <c r="PLE365" s="1"/>
      <c r="PLF365" s="1"/>
      <c r="PLG365" s="1"/>
      <c r="PLH365" s="1"/>
      <c r="PLI365" s="1"/>
      <c r="PLJ365" s="1"/>
      <c r="PLK365" s="1"/>
      <c r="PLL365" s="1"/>
      <c r="PLM365" s="1"/>
      <c r="PLN365" s="1"/>
      <c r="PLO365" s="1"/>
      <c r="PLP365" s="1"/>
      <c r="PLQ365" s="1"/>
      <c r="PLR365" s="1"/>
      <c r="PLS365" s="1"/>
      <c r="PLT365" s="1"/>
      <c r="PLU365" s="1"/>
      <c r="PLV365" s="1"/>
      <c r="PLW365" s="1"/>
      <c r="PLX365" s="1"/>
      <c r="PLY365" s="1"/>
      <c r="PLZ365" s="1"/>
      <c r="PMA365" s="1"/>
      <c r="PMB365" s="1"/>
      <c r="PMC365" s="1"/>
      <c r="PMD365" s="1"/>
      <c r="PME365" s="1"/>
      <c r="PMF365" s="1"/>
      <c r="PMG365" s="1"/>
      <c r="PMH365" s="1"/>
      <c r="PMI365" s="1"/>
      <c r="PMJ365" s="1"/>
      <c r="PMK365" s="1"/>
      <c r="PML365" s="1"/>
      <c r="PMM365" s="1"/>
      <c r="PMN365" s="1"/>
      <c r="PMO365" s="1"/>
      <c r="PMP365" s="1"/>
      <c r="PMQ365" s="1"/>
      <c r="PMR365" s="1"/>
      <c r="PMS365" s="1"/>
      <c r="PMT365" s="1"/>
      <c r="PMU365" s="1"/>
      <c r="PMV365" s="1"/>
      <c r="PMW365" s="1"/>
      <c r="PMX365" s="1"/>
      <c r="PMY365" s="1"/>
      <c r="PMZ365" s="1"/>
      <c r="PNA365" s="1"/>
      <c r="PNB365" s="1"/>
      <c r="PNC365" s="1"/>
      <c r="PND365" s="1"/>
      <c r="PNE365" s="1"/>
      <c r="PNF365" s="1"/>
      <c r="PNG365" s="1"/>
      <c r="PNH365" s="1"/>
      <c r="PNI365" s="1"/>
      <c r="PNJ365" s="1"/>
      <c r="PNK365" s="1"/>
      <c r="PNL365" s="1"/>
      <c r="PNM365" s="1"/>
      <c r="PNN365" s="1"/>
      <c r="PNO365" s="1"/>
      <c r="PNP365" s="1"/>
      <c r="PNQ365" s="1"/>
      <c r="PNR365" s="1"/>
      <c r="PNS365" s="1"/>
      <c r="PNT365" s="1"/>
      <c r="PNU365" s="1"/>
      <c r="PNV365" s="1"/>
      <c r="PNW365" s="1"/>
      <c r="PNX365" s="1"/>
      <c r="PNY365" s="1"/>
      <c r="PNZ365" s="1"/>
      <c r="POA365" s="1"/>
      <c r="POB365" s="1"/>
      <c r="POC365" s="1"/>
      <c r="POD365" s="1"/>
      <c r="POE365" s="1"/>
      <c r="POF365" s="1"/>
      <c r="POG365" s="1"/>
      <c r="POH365" s="1"/>
      <c r="POI365" s="1"/>
      <c r="POJ365" s="1"/>
      <c r="POK365" s="1"/>
      <c r="POL365" s="1"/>
      <c r="POM365" s="1"/>
      <c r="PON365" s="1"/>
      <c r="POO365" s="1"/>
      <c r="POP365" s="1"/>
      <c r="POQ365" s="1"/>
      <c r="POR365" s="1"/>
      <c r="POS365" s="1"/>
      <c r="POT365" s="1"/>
      <c r="POU365" s="1"/>
      <c r="POV365" s="1"/>
      <c r="POW365" s="1"/>
      <c r="POX365" s="1"/>
      <c r="POY365" s="1"/>
      <c r="POZ365" s="1"/>
      <c r="PPA365" s="1"/>
      <c r="PPB365" s="1"/>
      <c r="PPC365" s="1"/>
      <c r="PPD365" s="1"/>
      <c r="PPE365" s="1"/>
      <c r="PPF365" s="1"/>
      <c r="PPG365" s="1"/>
      <c r="PPH365" s="1"/>
      <c r="PPI365" s="1"/>
      <c r="PPJ365" s="1"/>
      <c r="PPK365" s="1"/>
      <c r="PPL365" s="1"/>
      <c r="PPM365" s="1"/>
      <c r="PPN365" s="1"/>
      <c r="PPO365" s="1"/>
      <c r="PPP365" s="1"/>
      <c r="PPQ365" s="1"/>
      <c r="PPR365" s="1"/>
      <c r="PPS365" s="1"/>
      <c r="PPT365" s="1"/>
      <c r="PPU365" s="1"/>
      <c r="PPV365" s="1"/>
      <c r="PPW365" s="1"/>
      <c r="PPX365" s="1"/>
      <c r="PPY365" s="1"/>
      <c r="PPZ365" s="1"/>
      <c r="PQA365" s="1"/>
      <c r="PQB365" s="1"/>
      <c r="PQC365" s="1"/>
      <c r="PQD365" s="1"/>
      <c r="PQE365" s="1"/>
      <c r="PQF365" s="1"/>
      <c r="PQG365" s="1"/>
      <c r="PQH365" s="1"/>
      <c r="PQI365" s="1"/>
      <c r="PQJ365" s="1"/>
      <c r="PQK365" s="1"/>
      <c r="PQL365" s="1"/>
      <c r="PQM365" s="1"/>
      <c r="PQN365" s="1"/>
      <c r="PQO365" s="1"/>
      <c r="PQP365" s="1"/>
      <c r="PQQ365" s="1"/>
      <c r="PQR365" s="1"/>
      <c r="PQS365" s="1"/>
      <c r="PQT365" s="1"/>
      <c r="PQU365" s="1"/>
      <c r="PQV365" s="1"/>
      <c r="PQW365" s="1"/>
      <c r="PQX365" s="1"/>
      <c r="PQY365" s="1"/>
      <c r="PQZ365" s="1"/>
      <c r="PRA365" s="1"/>
      <c r="PRB365" s="1"/>
      <c r="PRC365" s="1"/>
      <c r="PRD365" s="1"/>
      <c r="PRE365" s="1"/>
      <c r="PRF365" s="1"/>
      <c r="PRG365" s="1"/>
      <c r="PRH365" s="1"/>
      <c r="PRI365" s="1"/>
      <c r="PRJ365" s="1"/>
      <c r="PRK365" s="1"/>
      <c r="PRL365" s="1"/>
      <c r="PRM365" s="1"/>
      <c r="PRN365" s="1"/>
      <c r="PRO365" s="1"/>
      <c r="PRP365" s="1"/>
      <c r="PRQ365" s="1"/>
      <c r="PRR365" s="1"/>
      <c r="PRS365" s="1"/>
      <c r="PRT365" s="1"/>
      <c r="PRU365" s="1"/>
      <c r="PRV365" s="1"/>
      <c r="PRW365" s="1"/>
      <c r="PRX365" s="1"/>
      <c r="PRY365" s="1"/>
      <c r="PRZ365" s="1"/>
      <c r="PSA365" s="1"/>
      <c r="PSB365" s="1"/>
      <c r="PSC365" s="1"/>
      <c r="PSD365" s="1"/>
      <c r="PSE365" s="1"/>
      <c r="PSF365" s="1"/>
      <c r="PSG365" s="1"/>
      <c r="PSH365" s="1"/>
      <c r="PSI365" s="1"/>
      <c r="PSJ365" s="1"/>
      <c r="PSK365" s="1"/>
      <c r="PSL365" s="1"/>
      <c r="PSM365" s="1"/>
      <c r="PSN365" s="1"/>
      <c r="PSO365" s="1"/>
      <c r="PSP365" s="1"/>
      <c r="PSQ365" s="1"/>
      <c r="PSR365" s="1"/>
      <c r="PSS365" s="1"/>
      <c r="PST365" s="1"/>
      <c r="PSU365" s="1"/>
      <c r="PSV365" s="1"/>
      <c r="PSW365" s="1"/>
      <c r="PSX365" s="1"/>
      <c r="PSY365" s="1"/>
      <c r="PSZ365" s="1"/>
      <c r="PTA365" s="1"/>
      <c r="PTB365" s="1"/>
      <c r="PTC365" s="1"/>
      <c r="PTD365" s="1"/>
      <c r="PTE365" s="1"/>
      <c r="PTF365" s="1"/>
      <c r="PTG365" s="1"/>
      <c r="PTH365" s="1"/>
      <c r="PTI365" s="1"/>
      <c r="PTJ365" s="1"/>
      <c r="PTK365" s="1"/>
      <c r="PTL365" s="1"/>
      <c r="PTM365" s="1"/>
      <c r="PTN365" s="1"/>
      <c r="PTO365" s="1"/>
      <c r="PTP365" s="1"/>
      <c r="PTQ365" s="1"/>
      <c r="PTR365" s="1"/>
      <c r="PTS365" s="1"/>
      <c r="PTT365" s="1"/>
      <c r="PTU365" s="1"/>
      <c r="PTV365" s="1"/>
      <c r="PTW365" s="1"/>
      <c r="PTX365" s="1"/>
      <c r="PTY365" s="1"/>
      <c r="PTZ365" s="1"/>
      <c r="PUA365" s="1"/>
      <c r="PUB365" s="1"/>
      <c r="PUC365" s="1"/>
      <c r="PUD365" s="1"/>
      <c r="PUE365" s="1"/>
      <c r="PUF365" s="1"/>
      <c r="PUG365" s="1"/>
      <c r="PUH365" s="1"/>
      <c r="PUI365" s="1"/>
      <c r="PUJ365" s="1"/>
      <c r="PUK365" s="1"/>
      <c r="PUL365" s="1"/>
      <c r="PUM365" s="1"/>
      <c r="PUN365" s="1"/>
      <c r="PUO365" s="1"/>
      <c r="PUP365" s="1"/>
      <c r="PUQ365" s="1"/>
      <c r="PUR365" s="1"/>
      <c r="PUS365" s="1"/>
      <c r="PUT365" s="1"/>
      <c r="PUU365" s="1"/>
      <c r="PUV365" s="1"/>
      <c r="PUW365" s="1"/>
      <c r="PUX365" s="1"/>
      <c r="PUY365" s="1"/>
      <c r="PUZ365" s="1"/>
      <c r="PVA365" s="1"/>
      <c r="PVB365" s="1"/>
      <c r="PVC365" s="1"/>
      <c r="PVD365" s="1"/>
      <c r="PVE365" s="1"/>
      <c r="PVF365" s="1"/>
      <c r="PVG365" s="1"/>
      <c r="PVH365" s="1"/>
      <c r="PVI365" s="1"/>
      <c r="PVJ365" s="1"/>
      <c r="PVK365" s="1"/>
      <c r="PVL365" s="1"/>
      <c r="PVM365" s="1"/>
      <c r="PVN365" s="1"/>
      <c r="PVO365" s="1"/>
      <c r="PVP365" s="1"/>
      <c r="PVQ365" s="1"/>
      <c r="PVR365" s="1"/>
      <c r="PVS365" s="1"/>
      <c r="PVT365" s="1"/>
      <c r="PVU365" s="1"/>
      <c r="PVV365" s="1"/>
      <c r="PVW365" s="1"/>
      <c r="PVX365" s="1"/>
      <c r="PVY365" s="1"/>
      <c r="PVZ365" s="1"/>
      <c r="PWA365" s="1"/>
      <c r="PWB365" s="1"/>
      <c r="PWC365" s="1"/>
      <c r="PWD365" s="1"/>
      <c r="PWE365" s="1"/>
      <c r="PWF365" s="1"/>
      <c r="PWG365" s="1"/>
      <c r="PWH365" s="1"/>
      <c r="PWI365" s="1"/>
      <c r="PWJ365" s="1"/>
      <c r="PWK365" s="1"/>
      <c r="PWL365" s="1"/>
      <c r="PWM365" s="1"/>
      <c r="PWN365" s="1"/>
      <c r="PWO365" s="1"/>
      <c r="PWP365" s="1"/>
      <c r="PWQ365" s="1"/>
      <c r="PWR365" s="1"/>
      <c r="PWS365" s="1"/>
      <c r="PWT365" s="1"/>
      <c r="PWU365" s="1"/>
      <c r="PWV365" s="1"/>
      <c r="PWW365" s="1"/>
      <c r="PWX365" s="1"/>
      <c r="PWY365" s="1"/>
      <c r="PWZ365" s="1"/>
      <c r="PXA365" s="1"/>
      <c r="PXB365" s="1"/>
      <c r="PXC365" s="1"/>
      <c r="PXD365" s="1"/>
      <c r="PXE365" s="1"/>
      <c r="PXF365" s="1"/>
      <c r="PXG365" s="1"/>
      <c r="PXH365" s="1"/>
      <c r="PXI365" s="1"/>
      <c r="PXJ365" s="1"/>
      <c r="PXK365" s="1"/>
      <c r="PXL365" s="1"/>
      <c r="PXM365" s="1"/>
      <c r="PXN365" s="1"/>
      <c r="PXO365" s="1"/>
      <c r="PXP365" s="1"/>
      <c r="PXQ365" s="1"/>
      <c r="PXR365" s="1"/>
      <c r="PXS365" s="1"/>
      <c r="PXT365" s="1"/>
      <c r="PXU365" s="1"/>
      <c r="PXV365" s="1"/>
      <c r="PXW365" s="1"/>
      <c r="PXX365" s="1"/>
      <c r="PXY365" s="1"/>
      <c r="PXZ365" s="1"/>
      <c r="PYA365" s="1"/>
      <c r="PYB365" s="1"/>
      <c r="PYC365" s="1"/>
      <c r="PYD365" s="1"/>
      <c r="PYE365" s="1"/>
      <c r="PYF365" s="1"/>
      <c r="PYG365" s="1"/>
      <c r="PYH365" s="1"/>
      <c r="PYI365" s="1"/>
      <c r="PYJ365" s="1"/>
      <c r="PYK365" s="1"/>
      <c r="PYL365" s="1"/>
      <c r="PYM365" s="1"/>
      <c r="PYN365" s="1"/>
      <c r="PYO365" s="1"/>
      <c r="PYP365" s="1"/>
      <c r="PYQ365" s="1"/>
      <c r="PYR365" s="1"/>
      <c r="PYS365" s="1"/>
      <c r="PYT365" s="1"/>
      <c r="PYU365" s="1"/>
      <c r="PYV365" s="1"/>
      <c r="PYW365" s="1"/>
      <c r="PYX365" s="1"/>
      <c r="PYY365" s="1"/>
      <c r="PYZ365" s="1"/>
      <c r="PZA365" s="1"/>
      <c r="PZB365" s="1"/>
      <c r="PZC365" s="1"/>
      <c r="PZD365" s="1"/>
      <c r="PZE365" s="1"/>
      <c r="PZF365" s="1"/>
      <c r="PZG365" s="1"/>
      <c r="PZH365" s="1"/>
      <c r="PZI365" s="1"/>
      <c r="PZJ365" s="1"/>
      <c r="PZK365" s="1"/>
      <c r="PZL365" s="1"/>
      <c r="PZM365" s="1"/>
      <c r="PZN365" s="1"/>
      <c r="PZO365" s="1"/>
      <c r="PZP365" s="1"/>
      <c r="PZQ365" s="1"/>
      <c r="PZR365" s="1"/>
      <c r="PZS365" s="1"/>
      <c r="PZT365" s="1"/>
      <c r="PZU365" s="1"/>
      <c r="PZV365" s="1"/>
      <c r="PZW365" s="1"/>
      <c r="PZX365" s="1"/>
      <c r="PZY365" s="1"/>
      <c r="PZZ365" s="1"/>
      <c r="QAA365" s="1"/>
      <c r="QAB365" s="1"/>
      <c r="QAC365" s="1"/>
      <c r="QAD365" s="1"/>
      <c r="QAE365" s="1"/>
      <c r="QAF365" s="1"/>
      <c r="QAG365" s="1"/>
      <c r="QAH365" s="1"/>
      <c r="QAI365" s="1"/>
      <c r="QAJ365" s="1"/>
      <c r="QAK365" s="1"/>
      <c r="QAL365" s="1"/>
      <c r="QAM365" s="1"/>
      <c r="QAN365" s="1"/>
      <c r="QAO365" s="1"/>
      <c r="QAP365" s="1"/>
      <c r="QAQ365" s="1"/>
      <c r="QAR365" s="1"/>
      <c r="QAS365" s="1"/>
      <c r="QAT365" s="1"/>
      <c r="QAU365" s="1"/>
      <c r="QAV365" s="1"/>
      <c r="QAW365" s="1"/>
      <c r="QAX365" s="1"/>
      <c r="QAY365" s="1"/>
      <c r="QAZ365" s="1"/>
      <c r="QBA365" s="1"/>
      <c r="QBB365" s="1"/>
      <c r="QBC365" s="1"/>
      <c r="QBD365" s="1"/>
      <c r="QBE365" s="1"/>
      <c r="QBF365" s="1"/>
      <c r="QBG365" s="1"/>
      <c r="QBH365" s="1"/>
      <c r="QBI365" s="1"/>
      <c r="QBJ365" s="1"/>
      <c r="QBK365" s="1"/>
      <c r="QBL365" s="1"/>
      <c r="QBM365" s="1"/>
      <c r="QBN365" s="1"/>
      <c r="QBO365" s="1"/>
      <c r="QBP365" s="1"/>
      <c r="QBQ365" s="1"/>
      <c r="QBR365" s="1"/>
      <c r="QBS365" s="1"/>
      <c r="QBT365" s="1"/>
      <c r="QBU365" s="1"/>
      <c r="QBV365" s="1"/>
      <c r="QBW365" s="1"/>
      <c r="QBX365" s="1"/>
      <c r="QBY365" s="1"/>
      <c r="QBZ365" s="1"/>
      <c r="QCA365" s="1"/>
      <c r="QCB365" s="1"/>
      <c r="QCC365" s="1"/>
      <c r="QCD365" s="1"/>
      <c r="QCE365" s="1"/>
      <c r="QCF365" s="1"/>
      <c r="QCG365" s="1"/>
      <c r="QCH365" s="1"/>
      <c r="QCI365" s="1"/>
      <c r="QCJ365" s="1"/>
      <c r="QCK365" s="1"/>
      <c r="QCL365" s="1"/>
      <c r="QCM365" s="1"/>
      <c r="QCN365" s="1"/>
      <c r="QCO365" s="1"/>
      <c r="QCP365" s="1"/>
      <c r="QCQ365" s="1"/>
      <c r="QCR365" s="1"/>
      <c r="QCS365" s="1"/>
      <c r="QCT365" s="1"/>
      <c r="QCU365" s="1"/>
      <c r="QCV365" s="1"/>
      <c r="QCW365" s="1"/>
      <c r="QCX365" s="1"/>
      <c r="QCY365" s="1"/>
      <c r="QCZ365" s="1"/>
      <c r="QDA365" s="1"/>
      <c r="QDB365" s="1"/>
      <c r="QDC365" s="1"/>
      <c r="QDD365" s="1"/>
      <c r="QDE365" s="1"/>
      <c r="QDF365" s="1"/>
      <c r="QDG365" s="1"/>
      <c r="QDH365" s="1"/>
      <c r="QDI365" s="1"/>
      <c r="QDJ365" s="1"/>
      <c r="QDK365" s="1"/>
      <c r="QDL365" s="1"/>
      <c r="QDM365" s="1"/>
      <c r="QDN365" s="1"/>
      <c r="QDO365" s="1"/>
      <c r="QDP365" s="1"/>
      <c r="QDQ365" s="1"/>
      <c r="QDR365" s="1"/>
      <c r="QDS365" s="1"/>
      <c r="QDT365" s="1"/>
      <c r="QDU365" s="1"/>
      <c r="QDV365" s="1"/>
      <c r="QDW365" s="1"/>
      <c r="QDX365" s="1"/>
      <c r="QDY365" s="1"/>
      <c r="QDZ365" s="1"/>
      <c r="QEA365" s="1"/>
      <c r="QEB365" s="1"/>
      <c r="QEC365" s="1"/>
      <c r="QED365" s="1"/>
      <c r="QEE365" s="1"/>
      <c r="QEF365" s="1"/>
      <c r="QEG365" s="1"/>
      <c r="QEH365" s="1"/>
      <c r="QEI365" s="1"/>
      <c r="QEJ365" s="1"/>
      <c r="QEK365" s="1"/>
      <c r="QEL365" s="1"/>
      <c r="QEM365" s="1"/>
      <c r="QEN365" s="1"/>
      <c r="QEO365" s="1"/>
      <c r="QEP365" s="1"/>
      <c r="QEQ365" s="1"/>
      <c r="QER365" s="1"/>
      <c r="QES365" s="1"/>
      <c r="QET365" s="1"/>
      <c r="QEU365" s="1"/>
      <c r="QEV365" s="1"/>
      <c r="QEW365" s="1"/>
      <c r="QEX365" s="1"/>
      <c r="QEY365" s="1"/>
      <c r="QEZ365" s="1"/>
      <c r="QFA365" s="1"/>
      <c r="QFB365" s="1"/>
      <c r="QFC365" s="1"/>
      <c r="QFD365" s="1"/>
      <c r="QFE365" s="1"/>
      <c r="QFF365" s="1"/>
      <c r="QFG365" s="1"/>
      <c r="QFH365" s="1"/>
      <c r="QFI365" s="1"/>
      <c r="QFJ365" s="1"/>
      <c r="QFK365" s="1"/>
      <c r="QFL365" s="1"/>
      <c r="QFM365" s="1"/>
      <c r="QFN365" s="1"/>
      <c r="QFO365" s="1"/>
      <c r="QFP365" s="1"/>
      <c r="QFQ365" s="1"/>
      <c r="QFR365" s="1"/>
      <c r="QFS365" s="1"/>
      <c r="QFT365" s="1"/>
      <c r="QFU365" s="1"/>
      <c r="QFV365" s="1"/>
      <c r="QFW365" s="1"/>
      <c r="QFX365" s="1"/>
      <c r="QFY365" s="1"/>
      <c r="QFZ365" s="1"/>
      <c r="QGA365" s="1"/>
      <c r="QGB365" s="1"/>
      <c r="QGC365" s="1"/>
      <c r="QGD365" s="1"/>
      <c r="QGE365" s="1"/>
      <c r="QGF365" s="1"/>
      <c r="QGG365" s="1"/>
      <c r="QGH365" s="1"/>
      <c r="QGI365" s="1"/>
      <c r="QGJ365" s="1"/>
      <c r="QGK365" s="1"/>
      <c r="QGL365" s="1"/>
      <c r="QGM365" s="1"/>
      <c r="QGN365" s="1"/>
      <c r="QGO365" s="1"/>
      <c r="QGP365" s="1"/>
      <c r="QGQ365" s="1"/>
      <c r="QGR365" s="1"/>
      <c r="QGS365" s="1"/>
      <c r="QGT365" s="1"/>
      <c r="QGU365" s="1"/>
      <c r="QGV365" s="1"/>
      <c r="QGW365" s="1"/>
      <c r="QGX365" s="1"/>
      <c r="QGY365" s="1"/>
      <c r="QGZ365" s="1"/>
      <c r="QHA365" s="1"/>
      <c r="QHB365" s="1"/>
      <c r="QHC365" s="1"/>
      <c r="QHD365" s="1"/>
      <c r="QHE365" s="1"/>
      <c r="QHF365" s="1"/>
      <c r="QHG365" s="1"/>
      <c r="QHH365" s="1"/>
      <c r="QHI365" s="1"/>
      <c r="QHJ365" s="1"/>
      <c r="QHK365" s="1"/>
      <c r="QHL365" s="1"/>
      <c r="QHM365" s="1"/>
      <c r="QHN365" s="1"/>
      <c r="QHO365" s="1"/>
      <c r="QHP365" s="1"/>
      <c r="QHQ365" s="1"/>
      <c r="QHR365" s="1"/>
      <c r="QHS365" s="1"/>
      <c r="QHT365" s="1"/>
      <c r="QHU365" s="1"/>
      <c r="QHV365" s="1"/>
      <c r="QHW365" s="1"/>
      <c r="QHX365" s="1"/>
      <c r="QHY365" s="1"/>
      <c r="QHZ365" s="1"/>
      <c r="QIA365" s="1"/>
      <c r="QIB365" s="1"/>
      <c r="QIC365" s="1"/>
      <c r="QID365" s="1"/>
      <c r="QIE365" s="1"/>
      <c r="QIF365" s="1"/>
      <c r="QIG365" s="1"/>
      <c r="QIH365" s="1"/>
      <c r="QII365" s="1"/>
      <c r="QIJ365" s="1"/>
      <c r="QIK365" s="1"/>
      <c r="QIL365" s="1"/>
      <c r="QIM365" s="1"/>
      <c r="QIN365" s="1"/>
      <c r="QIO365" s="1"/>
      <c r="QIP365" s="1"/>
      <c r="QIQ365" s="1"/>
      <c r="QIR365" s="1"/>
      <c r="QIS365" s="1"/>
      <c r="QIT365" s="1"/>
      <c r="QIU365" s="1"/>
      <c r="QIV365" s="1"/>
      <c r="QIW365" s="1"/>
      <c r="QIX365" s="1"/>
      <c r="QIY365" s="1"/>
      <c r="QIZ365" s="1"/>
      <c r="QJA365" s="1"/>
      <c r="QJB365" s="1"/>
      <c r="QJC365" s="1"/>
      <c r="QJD365" s="1"/>
      <c r="QJE365" s="1"/>
      <c r="QJF365" s="1"/>
      <c r="QJG365" s="1"/>
      <c r="QJH365" s="1"/>
      <c r="QJI365" s="1"/>
      <c r="QJJ365" s="1"/>
      <c r="QJK365" s="1"/>
      <c r="QJL365" s="1"/>
      <c r="QJM365" s="1"/>
      <c r="QJN365" s="1"/>
      <c r="QJO365" s="1"/>
      <c r="QJP365" s="1"/>
      <c r="QJQ365" s="1"/>
      <c r="QJR365" s="1"/>
      <c r="QJS365" s="1"/>
      <c r="QJT365" s="1"/>
      <c r="QJU365" s="1"/>
      <c r="QJV365" s="1"/>
      <c r="QJW365" s="1"/>
      <c r="QJX365" s="1"/>
      <c r="QJY365" s="1"/>
      <c r="QJZ365" s="1"/>
      <c r="QKA365" s="1"/>
      <c r="QKB365" s="1"/>
      <c r="QKC365" s="1"/>
      <c r="QKD365" s="1"/>
      <c r="QKE365" s="1"/>
      <c r="QKF365" s="1"/>
      <c r="QKG365" s="1"/>
      <c r="QKH365" s="1"/>
      <c r="QKI365" s="1"/>
      <c r="QKJ365" s="1"/>
      <c r="QKK365" s="1"/>
      <c r="QKL365" s="1"/>
      <c r="QKM365" s="1"/>
      <c r="QKN365" s="1"/>
      <c r="QKO365" s="1"/>
      <c r="QKP365" s="1"/>
      <c r="QKQ365" s="1"/>
      <c r="QKR365" s="1"/>
      <c r="QKS365" s="1"/>
      <c r="QKT365" s="1"/>
      <c r="QKU365" s="1"/>
      <c r="QKV365" s="1"/>
      <c r="QKW365" s="1"/>
      <c r="QKX365" s="1"/>
      <c r="QKY365" s="1"/>
      <c r="QKZ365" s="1"/>
      <c r="QLA365" s="1"/>
      <c r="QLB365" s="1"/>
      <c r="QLC365" s="1"/>
      <c r="QLD365" s="1"/>
      <c r="QLE365" s="1"/>
      <c r="QLF365" s="1"/>
      <c r="QLG365" s="1"/>
      <c r="QLH365" s="1"/>
      <c r="QLI365" s="1"/>
      <c r="QLJ365" s="1"/>
      <c r="QLK365" s="1"/>
      <c r="QLL365" s="1"/>
      <c r="QLM365" s="1"/>
      <c r="QLN365" s="1"/>
      <c r="QLO365" s="1"/>
      <c r="QLP365" s="1"/>
      <c r="QLQ365" s="1"/>
      <c r="QLR365" s="1"/>
      <c r="QLS365" s="1"/>
      <c r="QLT365" s="1"/>
      <c r="QLU365" s="1"/>
      <c r="QLV365" s="1"/>
      <c r="QLW365" s="1"/>
      <c r="QLX365" s="1"/>
      <c r="QLY365" s="1"/>
      <c r="QLZ365" s="1"/>
      <c r="QMA365" s="1"/>
      <c r="QMB365" s="1"/>
      <c r="QMC365" s="1"/>
      <c r="QMD365" s="1"/>
      <c r="QME365" s="1"/>
      <c r="QMF365" s="1"/>
      <c r="QMG365" s="1"/>
      <c r="QMH365" s="1"/>
      <c r="QMI365" s="1"/>
      <c r="QMJ365" s="1"/>
      <c r="QMK365" s="1"/>
      <c r="QML365" s="1"/>
      <c r="QMM365" s="1"/>
      <c r="QMN365" s="1"/>
      <c r="QMO365" s="1"/>
      <c r="QMP365" s="1"/>
      <c r="QMQ365" s="1"/>
      <c r="QMR365" s="1"/>
      <c r="QMS365" s="1"/>
      <c r="QMT365" s="1"/>
      <c r="QMU365" s="1"/>
      <c r="QMV365" s="1"/>
      <c r="QMW365" s="1"/>
      <c r="QMX365" s="1"/>
      <c r="QMY365" s="1"/>
      <c r="QMZ365" s="1"/>
      <c r="QNA365" s="1"/>
      <c r="QNB365" s="1"/>
      <c r="QNC365" s="1"/>
      <c r="QND365" s="1"/>
      <c r="QNE365" s="1"/>
      <c r="QNF365" s="1"/>
      <c r="QNG365" s="1"/>
      <c r="QNH365" s="1"/>
      <c r="QNI365" s="1"/>
      <c r="QNJ365" s="1"/>
      <c r="QNK365" s="1"/>
      <c r="QNL365" s="1"/>
      <c r="QNM365" s="1"/>
      <c r="QNN365" s="1"/>
      <c r="QNO365" s="1"/>
      <c r="QNP365" s="1"/>
      <c r="QNQ365" s="1"/>
      <c r="QNR365" s="1"/>
      <c r="QNS365" s="1"/>
      <c r="QNT365" s="1"/>
      <c r="QNU365" s="1"/>
      <c r="QNV365" s="1"/>
      <c r="QNW365" s="1"/>
      <c r="QNX365" s="1"/>
      <c r="QNY365" s="1"/>
      <c r="QNZ365" s="1"/>
      <c r="QOA365" s="1"/>
      <c r="QOB365" s="1"/>
      <c r="QOC365" s="1"/>
      <c r="QOD365" s="1"/>
      <c r="QOE365" s="1"/>
      <c r="QOF365" s="1"/>
      <c r="QOG365" s="1"/>
      <c r="QOH365" s="1"/>
      <c r="QOI365" s="1"/>
      <c r="QOJ365" s="1"/>
      <c r="QOK365" s="1"/>
      <c r="QOL365" s="1"/>
      <c r="QOM365" s="1"/>
      <c r="QON365" s="1"/>
      <c r="QOO365" s="1"/>
      <c r="QOP365" s="1"/>
      <c r="QOQ365" s="1"/>
      <c r="QOR365" s="1"/>
      <c r="QOS365" s="1"/>
      <c r="QOT365" s="1"/>
      <c r="QOU365" s="1"/>
      <c r="QOV365" s="1"/>
      <c r="QOW365" s="1"/>
      <c r="QOX365" s="1"/>
      <c r="QOY365" s="1"/>
      <c r="QOZ365" s="1"/>
      <c r="QPA365" s="1"/>
      <c r="QPB365" s="1"/>
      <c r="QPC365" s="1"/>
      <c r="QPD365" s="1"/>
      <c r="QPE365" s="1"/>
      <c r="QPF365" s="1"/>
      <c r="QPG365" s="1"/>
      <c r="QPH365" s="1"/>
      <c r="QPI365" s="1"/>
      <c r="QPJ365" s="1"/>
      <c r="QPK365" s="1"/>
      <c r="QPL365" s="1"/>
      <c r="QPM365" s="1"/>
      <c r="QPN365" s="1"/>
      <c r="QPO365" s="1"/>
      <c r="QPP365" s="1"/>
      <c r="QPQ365" s="1"/>
      <c r="QPR365" s="1"/>
      <c r="QPS365" s="1"/>
      <c r="QPT365" s="1"/>
      <c r="QPU365" s="1"/>
      <c r="QPV365" s="1"/>
      <c r="QPW365" s="1"/>
      <c r="QPX365" s="1"/>
      <c r="QPY365" s="1"/>
      <c r="QPZ365" s="1"/>
      <c r="QQA365" s="1"/>
      <c r="QQB365" s="1"/>
      <c r="QQC365" s="1"/>
      <c r="QQD365" s="1"/>
      <c r="QQE365" s="1"/>
      <c r="QQF365" s="1"/>
      <c r="QQG365" s="1"/>
      <c r="QQH365" s="1"/>
      <c r="QQI365" s="1"/>
      <c r="QQJ365" s="1"/>
      <c r="QQK365" s="1"/>
      <c r="QQL365" s="1"/>
      <c r="QQM365" s="1"/>
      <c r="QQN365" s="1"/>
      <c r="QQO365" s="1"/>
      <c r="QQP365" s="1"/>
      <c r="QQQ365" s="1"/>
      <c r="QQR365" s="1"/>
      <c r="QQS365" s="1"/>
      <c r="QQT365" s="1"/>
      <c r="QQU365" s="1"/>
      <c r="QQV365" s="1"/>
      <c r="QQW365" s="1"/>
      <c r="QQX365" s="1"/>
      <c r="QQY365" s="1"/>
      <c r="QQZ365" s="1"/>
      <c r="QRA365" s="1"/>
      <c r="QRB365" s="1"/>
      <c r="QRC365" s="1"/>
      <c r="QRD365" s="1"/>
      <c r="QRE365" s="1"/>
      <c r="QRF365" s="1"/>
      <c r="QRG365" s="1"/>
      <c r="QRH365" s="1"/>
      <c r="QRI365" s="1"/>
      <c r="QRJ365" s="1"/>
      <c r="QRK365" s="1"/>
      <c r="QRL365" s="1"/>
      <c r="QRM365" s="1"/>
      <c r="QRN365" s="1"/>
      <c r="QRO365" s="1"/>
      <c r="QRP365" s="1"/>
      <c r="QRQ365" s="1"/>
      <c r="QRR365" s="1"/>
      <c r="QRS365" s="1"/>
      <c r="QRT365" s="1"/>
      <c r="QRU365" s="1"/>
      <c r="QRV365" s="1"/>
      <c r="QRW365" s="1"/>
      <c r="QRX365" s="1"/>
      <c r="QRY365" s="1"/>
      <c r="QRZ365" s="1"/>
      <c r="QSA365" s="1"/>
      <c r="QSB365" s="1"/>
      <c r="QSC365" s="1"/>
      <c r="QSD365" s="1"/>
      <c r="QSE365" s="1"/>
      <c r="QSF365" s="1"/>
      <c r="QSG365" s="1"/>
      <c r="QSH365" s="1"/>
      <c r="QSI365" s="1"/>
      <c r="QSJ365" s="1"/>
      <c r="QSK365" s="1"/>
      <c r="QSL365" s="1"/>
      <c r="QSM365" s="1"/>
      <c r="QSN365" s="1"/>
      <c r="QSO365" s="1"/>
      <c r="QSP365" s="1"/>
      <c r="QSQ365" s="1"/>
      <c r="QSR365" s="1"/>
      <c r="QSS365" s="1"/>
      <c r="QST365" s="1"/>
      <c r="QSU365" s="1"/>
      <c r="QSV365" s="1"/>
      <c r="QSW365" s="1"/>
      <c r="QSX365" s="1"/>
      <c r="QSY365" s="1"/>
      <c r="QSZ365" s="1"/>
      <c r="QTA365" s="1"/>
      <c r="QTB365" s="1"/>
      <c r="QTC365" s="1"/>
      <c r="QTD365" s="1"/>
      <c r="QTE365" s="1"/>
      <c r="QTF365" s="1"/>
      <c r="QTG365" s="1"/>
      <c r="QTH365" s="1"/>
      <c r="QTI365" s="1"/>
      <c r="QTJ365" s="1"/>
      <c r="QTK365" s="1"/>
      <c r="QTL365" s="1"/>
      <c r="QTM365" s="1"/>
      <c r="QTN365" s="1"/>
      <c r="QTO365" s="1"/>
      <c r="QTP365" s="1"/>
      <c r="QTQ365" s="1"/>
      <c r="QTR365" s="1"/>
      <c r="QTS365" s="1"/>
      <c r="QTT365" s="1"/>
      <c r="QTU365" s="1"/>
      <c r="QTV365" s="1"/>
      <c r="QTW365" s="1"/>
      <c r="QTX365" s="1"/>
      <c r="QTY365" s="1"/>
      <c r="QTZ365" s="1"/>
      <c r="QUA365" s="1"/>
      <c r="QUB365" s="1"/>
      <c r="QUC365" s="1"/>
      <c r="QUD365" s="1"/>
      <c r="QUE365" s="1"/>
      <c r="QUF365" s="1"/>
      <c r="QUG365" s="1"/>
      <c r="QUH365" s="1"/>
      <c r="QUI365" s="1"/>
      <c r="QUJ365" s="1"/>
      <c r="QUK365" s="1"/>
      <c r="QUL365" s="1"/>
      <c r="QUM365" s="1"/>
      <c r="QUN365" s="1"/>
      <c r="QUO365" s="1"/>
      <c r="QUP365" s="1"/>
      <c r="QUQ365" s="1"/>
      <c r="QUR365" s="1"/>
      <c r="QUS365" s="1"/>
      <c r="QUT365" s="1"/>
      <c r="QUU365" s="1"/>
      <c r="QUV365" s="1"/>
      <c r="QUW365" s="1"/>
      <c r="QUX365" s="1"/>
      <c r="QUY365" s="1"/>
      <c r="QUZ365" s="1"/>
      <c r="QVA365" s="1"/>
      <c r="QVB365" s="1"/>
      <c r="QVC365" s="1"/>
      <c r="QVD365" s="1"/>
      <c r="QVE365" s="1"/>
      <c r="QVF365" s="1"/>
      <c r="QVG365" s="1"/>
      <c r="QVH365" s="1"/>
      <c r="QVI365" s="1"/>
      <c r="QVJ365" s="1"/>
      <c r="QVK365" s="1"/>
      <c r="QVL365" s="1"/>
      <c r="QVM365" s="1"/>
      <c r="QVN365" s="1"/>
      <c r="QVO365" s="1"/>
      <c r="QVP365" s="1"/>
      <c r="QVQ365" s="1"/>
      <c r="QVR365" s="1"/>
      <c r="QVS365" s="1"/>
      <c r="QVT365" s="1"/>
      <c r="QVU365" s="1"/>
      <c r="QVV365" s="1"/>
      <c r="QVW365" s="1"/>
      <c r="QVX365" s="1"/>
      <c r="QVY365" s="1"/>
      <c r="QVZ365" s="1"/>
      <c r="QWA365" s="1"/>
      <c r="QWB365" s="1"/>
      <c r="QWC365" s="1"/>
      <c r="QWD365" s="1"/>
      <c r="QWE365" s="1"/>
      <c r="QWF365" s="1"/>
      <c r="QWG365" s="1"/>
      <c r="QWH365" s="1"/>
      <c r="QWI365" s="1"/>
      <c r="QWJ365" s="1"/>
      <c r="QWK365" s="1"/>
      <c r="QWL365" s="1"/>
      <c r="QWM365" s="1"/>
      <c r="QWN365" s="1"/>
      <c r="QWO365" s="1"/>
      <c r="QWP365" s="1"/>
      <c r="QWQ365" s="1"/>
      <c r="QWR365" s="1"/>
      <c r="QWS365" s="1"/>
      <c r="QWT365" s="1"/>
      <c r="QWU365" s="1"/>
      <c r="QWV365" s="1"/>
      <c r="QWW365" s="1"/>
      <c r="QWX365" s="1"/>
      <c r="QWY365" s="1"/>
      <c r="QWZ365" s="1"/>
      <c r="QXA365" s="1"/>
      <c r="QXB365" s="1"/>
      <c r="QXC365" s="1"/>
      <c r="QXD365" s="1"/>
      <c r="QXE365" s="1"/>
      <c r="QXF365" s="1"/>
      <c r="QXG365" s="1"/>
      <c r="QXH365" s="1"/>
      <c r="QXI365" s="1"/>
      <c r="QXJ365" s="1"/>
      <c r="QXK365" s="1"/>
      <c r="QXL365" s="1"/>
      <c r="QXM365" s="1"/>
      <c r="QXN365" s="1"/>
      <c r="QXO365" s="1"/>
      <c r="QXP365" s="1"/>
      <c r="QXQ365" s="1"/>
      <c r="QXR365" s="1"/>
      <c r="QXS365" s="1"/>
      <c r="QXT365" s="1"/>
      <c r="QXU365" s="1"/>
      <c r="QXV365" s="1"/>
      <c r="QXW365" s="1"/>
      <c r="QXX365" s="1"/>
      <c r="QXY365" s="1"/>
      <c r="QXZ365" s="1"/>
      <c r="QYA365" s="1"/>
      <c r="QYB365" s="1"/>
      <c r="QYC365" s="1"/>
      <c r="QYD365" s="1"/>
      <c r="QYE365" s="1"/>
      <c r="QYF365" s="1"/>
      <c r="QYG365" s="1"/>
      <c r="QYH365" s="1"/>
      <c r="QYI365" s="1"/>
      <c r="QYJ365" s="1"/>
      <c r="QYK365" s="1"/>
      <c r="QYL365" s="1"/>
      <c r="QYM365" s="1"/>
      <c r="QYN365" s="1"/>
      <c r="QYO365" s="1"/>
      <c r="QYP365" s="1"/>
      <c r="QYQ365" s="1"/>
      <c r="QYR365" s="1"/>
      <c r="QYS365" s="1"/>
      <c r="QYT365" s="1"/>
      <c r="QYU365" s="1"/>
      <c r="QYV365" s="1"/>
      <c r="QYW365" s="1"/>
      <c r="QYX365" s="1"/>
      <c r="QYY365" s="1"/>
      <c r="QYZ365" s="1"/>
      <c r="QZA365" s="1"/>
      <c r="QZB365" s="1"/>
      <c r="QZC365" s="1"/>
      <c r="QZD365" s="1"/>
      <c r="QZE365" s="1"/>
      <c r="QZF365" s="1"/>
      <c r="QZG365" s="1"/>
      <c r="QZH365" s="1"/>
      <c r="QZI365" s="1"/>
      <c r="QZJ365" s="1"/>
      <c r="QZK365" s="1"/>
      <c r="QZL365" s="1"/>
      <c r="QZM365" s="1"/>
      <c r="QZN365" s="1"/>
      <c r="QZO365" s="1"/>
      <c r="QZP365" s="1"/>
      <c r="QZQ365" s="1"/>
      <c r="QZR365" s="1"/>
      <c r="QZS365" s="1"/>
      <c r="QZT365" s="1"/>
      <c r="QZU365" s="1"/>
      <c r="QZV365" s="1"/>
      <c r="QZW365" s="1"/>
      <c r="QZX365" s="1"/>
      <c r="QZY365" s="1"/>
      <c r="QZZ365" s="1"/>
      <c r="RAA365" s="1"/>
      <c r="RAB365" s="1"/>
      <c r="RAC365" s="1"/>
      <c r="RAD365" s="1"/>
      <c r="RAE365" s="1"/>
      <c r="RAF365" s="1"/>
      <c r="RAG365" s="1"/>
      <c r="RAH365" s="1"/>
      <c r="RAI365" s="1"/>
      <c r="RAJ365" s="1"/>
      <c r="RAK365" s="1"/>
      <c r="RAL365" s="1"/>
      <c r="RAM365" s="1"/>
      <c r="RAN365" s="1"/>
      <c r="RAO365" s="1"/>
      <c r="RAP365" s="1"/>
      <c r="RAQ365" s="1"/>
      <c r="RAR365" s="1"/>
      <c r="RAS365" s="1"/>
      <c r="RAT365" s="1"/>
      <c r="RAU365" s="1"/>
      <c r="RAV365" s="1"/>
      <c r="RAW365" s="1"/>
      <c r="RAX365" s="1"/>
      <c r="RAY365" s="1"/>
      <c r="RAZ365" s="1"/>
      <c r="RBA365" s="1"/>
      <c r="RBB365" s="1"/>
      <c r="RBC365" s="1"/>
      <c r="RBD365" s="1"/>
      <c r="RBE365" s="1"/>
      <c r="RBF365" s="1"/>
      <c r="RBG365" s="1"/>
      <c r="RBH365" s="1"/>
      <c r="RBI365" s="1"/>
      <c r="RBJ365" s="1"/>
      <c r="RBK365" s="1"/>
      <c r="RBL365" s="1"/>
      <c r="RBM365" s="1"/>
      <c r="RBN365" s="1"/>
      <c r="RBO365" s="1"/>
      <c r="RBP365" s="1"/>
      <c r="RBQ365" s="1"/>
      <c r="RBR365" s="1"/>
      <c r="RBS365" s="1"/>
      <c r="RBT365" s="1"/>
      <c r="RBU365" s="1"/>
      <c r="RBV365" s="1"/>
      <c r="RBW365" s="1"/>
      <c r="RBX365" s="1"/>
      <c r="RBY365" s="1"/>
      <c r="RBZ365" s="1"/>
      <c r="RCA365" s="1"/>
      <c r="RCB365" s="1"/>
      <c r="RCC365" s="1"/>
      <c r="RCD365" s="1"/>
      <c r="RCE365" s="1"/>
      <c r="RCF365" s="1"/>
      <c r="RCG365" s="1"/>
      <c r="RCH365" s="1"/>
      <c r="RCI365" s="1"/>
      <c r="RCJ365" s="1"/>
      <c r="RCK365" s="1"/>
      <c r="RCL365" s="1"/>
      <c r="RCM365" s="1"/>
      <c r="RCN365" s="1"/>
      <c r="RCO365" s="1"/>
      <c r="RCP365" s="1"/>
      <c r="RCQ365" s="1"/>
      <c r="RCR365" s="1"/>
      <c r="RCS365" s="1"/>
      <c r="RCT365" s="1"/>
      <c r="RCU365" s="1"/>
      <c r="RCV365" s="1"/>
      <c r="RCW365" s="1"/>
      <c r="RCX365" s="1"/>
      <c r="RCY365" s="1"/>
      <c r="RCZ365" s="1"/>
      <c r="RDA365" s="1"/>
      <c r="RDB365" s="1"/>
      <c r="RDC365" s="1"/>
      <c r="RDD365" s="1"/>
      <c r="RDE365" s="1"/>
      <c r="RDF365" s="1"/>
      <c r="RDG365" s="1"/>
      <c r="RDH365" s="1"/>
      <c r="RDI365" s="1"/>
      <c r="RDJ365" s="1"/>
      <c r="RDK365" s="1"/>
      <c r="RDL365" s="1"/>
      <c r="RDM365" s="1"/>
      <c r="RDN365" s="1"/>
      <c r="RDO365" s="1"/>
      <c r="RDP365" s="1"/>
      <c r="RDQ365" s="1"/>
      <c r="RDR365" s="1"/>
      <c r="RDS365" s="1"/>
      <c r="RDT365" s="1"/>
      <c r="RDU365" s="1"/>
      <c r="RDV365" s="1"/>
      <c r="RDW365" s="1"/>
      <c r="RDX365" s="1"/>
      <c r="RDY365" s="1"/>
      <c r="RDZ365" s="1"/>
      <c r="REA365" s="1"/>
      <c r="REB365" s="1"/>
      <c r="REC365" s="1"/>
      <c r="RED365" s="1"/>
      <c r="REE365" s="1"/>
      <c r="REF365" s="1"/>
      <c r="REG365" s="1"/>
      <c r="REH365" s="1"/>
      <c r="REI365" s="1"/>
      <c r="REJ365" s="1"/>
      <c r="REK365" s="1"/>
      <c r="REL365" s="1"/>
      <c r="REM365" s="1"/>
      <c r="REN365" s="1"/>
      <c r="REO365" s="1"/>
      <c r="REP365" s="1"/>
      <c r="REQ365" s="1"/>
      <c r="RER365" s="1"/>
      <c r="RES365" s="1"/>
      <c r="RET365" s="1"/>
      <c r="REU365" s="1"/>
      <c r="REV365" s="1"/>
      <c r="REW365" s="1"/>
      <c r="REX365" s="1"/>
      <c r="REY365" s="1"/>
      <c r="REZ365" s="1"/>
      <c r="RFA365" s="1"/>
      <c r="RFB365" s="1"/>
      <c r="RFC365" s="1"/>
      <c r="RFD365" s="1"/>
      <c r="RFE365" s="1"/>
      <c r="RFF365" s="1"/>
      <c r="RFG365" s="1"/>
      <c r="RFH365" s="1"/>
      <c r="RFI365" s="1"/>
      <c r="RFJ365" s="1"/>
      <c r="RFK365" s="1"/>
      <c r="RFL365" s="1"/>
      <c r="RFM365" s="1"/>
      <c r="RFN365" s="1"/>
      <c r="RFO365" s="1"/>
      <c r="RFP365" s="1"/>
      <c r="RFQ365" s="1"/>
      <c r="RFR365" s="1"/>
      <c r="RFS365" s="1"/>
      <c r="RFT365" s="1"/>
      <c r="RFU365" s="1"/>
      <c r="RFV365" s="1"/>
      <c r="RFW365" s="1"/>
      <c r="RFX365" s="1"/>
      <c r="RFY365" s="1"/>
      <c r="RFZ365" s="1"/>
      <c r="RGA365" s="1"/>
      <c r="RGB365" s="1"/>
      <c r="RGC365" s="1"/>
      <c r="RGD365" s="1"/>
      <c r="RGE365" s="1"/>
      <c r="RGF365" s="1"/>
      <c r="RGG365" s="1"/>
      <c r="RGH365" s="1"/>
      <c r="RGI365" s="1"/>
      <c r="RGJ365" s="1"/>
      <c r="RGK365" s="1"/>
      <c r="RGL365" s="1"/>
      <c r="RGM365" s="1"/>
      <c r="RGN365" s="1"/>
      <c r="RGO365" s="1"/>
      <c r="RGP365" s="1"/>
      <c r="RGQ365" s="1"/>
      <c r="RGR365" s="1"/>
      <c r="RGS365" s="1"/>
      <c r="RGT365" s="1"/>
      <c r="RGU365" s="1"/>
      <c r="RGV365" s="1"/>
      <c r="RGW365" s="1"/>
      <c r="RGX365" s="1"/>
      <c r="RGY365" s="1"/>
      <c r="RGZ365" s="1"/>
      <c r="RHA365" s="1"/>
      <c r="RHB365" s="1"/>
      <c r="RHC365" s="1"/>
      <c r="RHD365" s="1"/>
      <c r="RHE365" s="1"/>
      <c r="RHF365" s="1"/>
      <c r="RHG365" s="1"/>
      <c r="RHH365" s="1"/>
      <c r="RHI365" s="1"/>
      <c r="RHJ365" s="1"/>
      <c r="RHK365" s="1"/>
      <c r="RHL365" s="1"/>
      <c r="RHM365" s="1"/>
      <c r="RHN365" s="1"/>
      <c r="RHO365" s="1"/>
      <c r="RHP365" s="1"/>
      <c r="RHQ365" s="1"/>
      <c r="RHR365" s="1"/>
      <c r="RHS365" s="1"/>
      <c r="RHT365" s="1"/>
      <c r="RHU365" s="1"/>
      <c r="RHV365" s="1"/>
      <c r="RHW365" s="1"/>
      <c r="RHX365" s="1"/>
      <c r="RHY365" s="1"/>
      <c r="RHZ365" s="1"/>
      <c r="RIA365" s="1"/>
      <c r="RIB365" s="1"/>
      <c r="RIC365" s="1"/>
      <c r="RID365" s="1"/>
      <c r="RIE365" s="1"/>
      <c r="RIF365" s="1"/>
      <c r="RIG365" s="1"/>
      <c r="RIH365" s="1"/>
      <c r="RII365" s="1"/>
      <c r="RIJ365" s="1"/>
      <c r="RIK365" s="1"/>
      <c r="RIL365" s="1"/>
      <c r="RIM365" s="1"/>
      <c r="RIN365" s="1"/>
      <c r="RIO365" s="1"/>
      <c r="RIP365" s="1"/>
      <c r="RIQ365" s="1"/>
      <c r="RIR365" s="1"/>
      <c r="RIS365" s="1"/>
      <c r="RIT365" s="1"/>
      <c r="RIU365" s="1"/>
      <c r="RIV365" s="1"/>
      <c r="RIW365" s="1"/>
      <c r="RIX365" s="1"/>
      <c r="RIY365" s="1"/>
      <c r="RIZ365" s="1"/>
      <c r="RJA365" s="1"/>
      <c r="RJB365" s="1"/>
      <c r="RJC365" s="1"/>
      <c r="RJD365" s="1"/>
      <c r="RJE365" s="1"/>
      <c r="RJF365" s="1"/>
      <c r="RJG365" s="1"/>
      <c r="RJH365" s="1"/>
      <c r="RJI365" s="1"/>
      <c r="RJJ365" s="1"/>
      <c r="RJK365" s="1"/>
      <c r="RJL365" s="1"/>
      <c r="RJM365" s="1"/>
      <c r="RJN365" s="1"/>
      <c r="RJO365" s="1"/>
      <c r="RJP365" s="1"/>
      <c r="RJQ365" s="1"/>
      <c r="RJR365" s="1"/>
      <c r="RJS365" s="1"/>
      <c r="RJT365" s="1"/>
      <c r="RJU365" s="1"/>
      <c r="RJV365" s="1"/>
      <c r="RJW365" s="1"/>
      <c r="RJX365" s="1"/>
      <c r="RJY365" s="1"/>
      <c r="RJZ365" s="1"/>
      <c r="RKA365" s="1"/>
      <c r="RKB365" s="1"/>
      <c r="RKC365" s="1"/>
      <c r="RKD365" s="1"/>
      <c r="RKE365" s="1"/>
      <c r="RKF365" s="1"/>
      <c r="RKG365" s="1"/>
      <c r="RKH365" s="1"/>
      <c r="RKI365" s="1"/>
      <c r="RKJ365" s="1"/>
      <c r="RKK365" s="1"/>
      <c r="RKL365" s="1"/>
      <c r="RKM365" s="1"/>
      <c r="RKN365" s="1"/>
      <c r="RKO365" s="1"/>
      <c r="RKP365" s="1"/>
      <c r="RKQ365" s="1"/>
      <c r="RKR365" s="1"/>
      <c r="RKS365" s="1"/>
      <c r="RKT365" s="1"/>
      <c r="RKU365" s="1"/>
      <c r="RKV365" s="1"/>
      <c r="RKW365" s="1"/>
      <c r="RKX365" s="1"/>
      <c r="RKY365" s="1"/>
      <c r="RKZ365" s="1"/>
      <c r="RLA365" s="1"/>
      <c r="RLB365" s="1"/>
      <c r="RLC365" s="1"/>
      <c r="RLD365" s="1"/>
      <c r="RLE365" s="1"/>
      <c r="RLF365" s="1"/>
      <c r="RLG365" s="1"/>
      <c r="RLH365" s="1"/>
      <c r="RLI365" s="1"/>
      <c r="RLJ365" s="1"/>
      <c r="RLK365" s="1"/>
      <c r="RLL365" s="1"/>
      <c r="RLM365" s="1"/>
      <c r="RLN365" s="1"/>
      <c r="RLO365" s="1"/>
      <c r="RLP365" s="1"/>
      <c r="RLQ365" s="1"/>
      <c r="RLR365" s="1"/>
      <c r="RLS365" s="1"/>
      <c r="RLT365" s="1"/>
      <c r="RLU365" s="1"/>
      <c r="RLV365" s="1"/>
      <c r="RLW365" s="1"/>
      <c r="RLX365" s="1"/>
      <c r="RLY365" s="1"/>
      <c r="RLZ365" s="1"/>
      <c r="RMA365" s="1"/>
      <c r="RMB365" s="1"/>
      <c r="RMC365" s="1"/>
      <c r="RMD365" s="1"/>
      <c r="RME365" s="1"/>
      <c r="RMF365" s="1"/>
      <c r="RMG365" s="1"/>
      <c r="RMH365" s="1"/>
      <c r="RMI365" s="1"/>
      <c r="RMJ365" s="1"/>
      <c r="RMK365" s="1"/>
      <c r="RML365" s="1"/>
      <c r="RMM365" s="1"/>
      <c r="RMN365" s="1"/>
      <c r="RMO365" s="1"/>
      <c r="RMP365" s="1"/>
      <c r="RMQ365" s="1"/>
      <c r="RMR365" s="1"/>
      <c r="RMS365" s="1"/>
      <c r="RMT365" s="1"/>
      <c r="RMU365" s="1"/>
      <c r="RMV365" s="1"/>
      <c r="RMW365" s="1"/>
      <c r="RMX365" s="1"/>
      <c r="RMY365" s="1"/>
      <c r="RMZ365" s="1"/>
      <c r="RNA365" s="1"/>
      <c r="RNB365" s="1"/>
      <c r="RNC365" s="1"/>
      <c r="RND365" s="1"/>
      <c r="RNE365" s="1"/>
      <c r="RNF365" s="1"/>
      <c r="RNG365" s="1"/>
      <c r="RNH365" s="1"/>
      <c r="RNI365" s="1"/>
      <c r="RNJ365" s="1"/>
      <c r="RNK365" s="1"/>
      <c r="RNL365" s="1"/>
      <c r="RNM365" s="1"/>
      <c r="RNN365" s="1"/>
      <c r="RNO365" s="1"/>
      <c r="RNP365" s="1"/>
      <c r="RNQ365" s="1"/>
      <c r="RNR365" s="1"/>
      <c r="RNS365" s="1"/>
      <c r="RNT365" s="1"/>
      <c r="RNU365" s="1"/>
      <c r="RNV365" s="1"/>
      <c r="RNW365" s="1"/>
      <c r="RNX365" s="1"/>
      <c r="RNY365" s="1"/>
      <c r="RNZ365" s="1"/>
      <c r="ROA365" s="1"/>
      <c r="ROB365" s="1"/>
      <c r="ROC365" s="1"/>
      <c r="ROD365" s="1"/>
      <c r="ROE365" s="1"/>
      <c r="ROF365" s="1"/>
      <c r="ROG365" s="1"/>
      <c r="ROH365" s="1"/>
      <c r="ROI365" s="1"/>
      <c r="ROJ365" s="1"/>
      <c r="ROK365" s="1"/>
      <c r="ROL365" s="1"/>
      <c r="ROM365" s="1"/>
      <c r="RON365" s="1"/>
      <c r="ROO365" s="1"/>
      <c r="ROP365" s="1"/>
      <c r="ROQ365" s="1"/>
      <c r="ROR365" s="1"/>
      <c r="ROS365" s="1"/>
      <c r="ROT365" s="1"/>
      <c r="ROU365" s="1"/>
      <c r="ROV365" s="1"/>
      <c r="ROW365" s="1"/>
      <c r="ROX365" s="1"/>
      <c r="ROY365" s="1"/>
      <c r="ROZ365" s="1"/>
      <c r="RPA365" s="1"/>
      <c r="RPB365" s="1"/>
      <c r="RPC365" s="1"/>
      <c r="RPD365" s="1"/>
      <c r="RPE365" s="1"/>
      <c r="RPF365" s="1"/>
      <c r="RPG365" s="1"/>
      <c r="RPH365" s="1"/>
      <c r="RPI365" s="1"/>
      <c r="RPJ365" s="1"/>
      <c r="RPK365" s="1"/>
      <c r="RPL365" s="1"/>
      <c r="RPM365" s="1"/>
      <c r="RPN365" s="1"/>
      <c r="RPO365" s="1"/>
      <c r="RPP365" s="1"/>
      <c r="RPQ365" s="1"/>
      <c r="RPR365" s="1"/>
      <c r="RPS365" s="1"/>
      <c r="RPT365" s="1"/>
      <c r="RPU365" s="1"/>
      <c r="RPV365" s="1"/>
      <c r="RPW365" s="1"/>
      <c r="RPX365" s="1"/>
      <c r="RPY365" s="1"/>
      <c r="RPZ365" s="1"/>
      <c r="RQA365" s="1"/>
      <c r="RQB365" s="1"/>
      <c r="RQC365" s="1"/>
      <c r="RQD365" s="1"/>
      <c r="RQE365" s="1"/>
      <c r="RQF365" s="1"/>
      <c r="RQG365" s="1"/>
      <c r="RQH365" s="1"/>
      <c r="RQI365" s="1"/>
      <c r="RQJ365" s="1"/>
      <c r="RQK365" s="1"/>
      <c r="RQL365" s="1"/>
      <c r="RQM365" s="1"/>
      <c r="RQN365" s="1"/>
      <c r="RQO365" s="1"/>
      <c r="RQP365" s="1"/>
      <c r="RQQ365" s="1"/>
      <c r="RQR365" s="1"/>
      <c r="RQS365" s="1"/>
      <c r="RQT365" s="1"/>
      <c r="RQU365" s="1"/>
      <c r="RQV365" s="1"/>
      <c r="RQW365" s="1"/>
      <c r="RQX365" s="1"/>
      <c r="RQY365" s="1"/>
      <c r="RQZ365" s="1"/>
      <c r="RRA365" s="1"/>
      <c r="RRB365" s="1"/>
      <c r="RRC365" s="1"/>
      <c r="RRD365" s="1"/>
      <c r="RRE365" s="1"/>
      <c r="RRF365" s="1"/>
      <c r="RRG365" s="1"/>
      <c r="RRH365" s="1"/>
      <c r="RRI365" s="1"/>
      <c r="RRJ365" s="1"/>
      <c r="RRK365" s="1"/>
      <c r="RRL365" s="1"/>
      <c r="RRM365" s="1"/>
      <c r="RRN365" s="1"/>
      <c r="RRO365" s="1"/>
      <c r="RRP365" s="1"/>
      <c r="RRQ365" s="1"/>
      <c r="RRR365" s="1"/>
      <c r="RRS365" s="1"/>
      <c r="RRT365" s="1"/>
      <c r="RRU365" s="1"/>
      <c r="RRV365" s="1"/>
      <c r="RRW365" s="1"/>
      <c r="RRX365" s="1"/>
      <c r="RRY365" s="1"/>
      <c r="RRZ365" s="1"/>
      <c r="RSA365" s="1"/>
      <c r="RSB365" s="1"/>
      <c r="RSC365" s="1"/>
      <c r="RSD365" s="1"/>
      <c r="RSE365" s="1"/>
      <c r="RSF365" s="1"/>
      <c r="RSG365" s="1"/>
      <c r="RSH365" s="1"/>
      <c r="RSI365" s="1"/>
      <c r="RSJ365" s="1"/>
      <c r="RSK365" s="1"/>
      <c r="RSL365" s="1"/>
      <c r="RSM365" s="1"/>
      <c r="RSN365" s="1"/>
      <c r="RSO365" s="1"/>
      <c r="RSP365" s="1"/>
      <c r="RSQ365" s="1"/>
      <c r="RSR365" s="1"/>
      <c r="RSS365" s="1"/>
      <c r="RST365" s="1"/>
      <c r="RSU365" s="1"/>
      <c r="RSV365" s="1"/>
      <c r="RSW365" s="1"/>
      <c r="RSX365" s="1"/>
      <c r="RSY365" s="1"/>
      <c r="RSZ365" s="1"/>
      <c r="RTA365" s="1"/>
      <c r="RTB365" s="1"/>
      <c r="RTC365" s="1"/>
      <c r="RTD365" s="1"/>
      <c r="RTE365" s="1"/>
      <c r="RTF365" s="1"/>
      <c r="RTG365" s="1"/>
      <c r="RTH365" s="1"/>
      <c r="RTI365" s="1"/>
      <c r="RTJ365" s="1"/>
      <c r="RTK365" s="1"/>
      <c r="RTL365" s="1"/>
      <c r="RTM365" s="1"/>
      <c r="RTN365" s="1"/>
      <c r="RTO365" s="1"/>
      <c r="RTP365" s="1"/>
      <c r="RTQ365" s="1"/>
      <c r="RTR365" s="1"/>
      <c r="RTS365" s="1"/>
      <c r="RTT365" s="1"/>
      <c r="RTU365" s="1"/>
      <c r="RTV365" s="1"/>
      <c r="RTW365" s="1"/>
      <c r="RTX365" s="1"/>
      <c r="RTY365" s="1"/>
      <c r="RTZ365" s="1"/>
      <c r="RUA365" s="1"/>
      <c r="RUB365" s="1"/>
      <c r="RUC365" s="1"/>
      <c r="RUD365" s="1"/>
      <c r="RUE365" s="1"/>
      <c r="RUF365" s="1"/>
      <c r="RUG365" s="1"/>
      <c r="RUH365" s="1"/>
      <c r="RUI365" s="1"/>
      <c r="RUJ365" s="1"/>
      <c r="RUK365" s="1"/>
      <c r="RUL365" s="1"/>
      <c r="RUM365" s="1"/>
      <c r="RUN365" s="1"/>
      <c r="RUO365" s="1"/>
      <c r="RUP365" s="1"/>
      <c r="RUQ365" s="1"/>
      <c r="RUR365" s="1"/>
      <c r="RUS365" s="1"/>
      <c r="RUT365" s="1"/>
      <c r="RUU365" s="1"/>
      <c r="RUV365" s="1"/>
      <c r="RUW365" s="1"/>
      <c r="RUX365" s="1"/>
      <c r="RUY365" s="1"/>
      <c r="RUZ365" s="1"/>
      <c r="RVA365" s="1"/>
      <c r="RVB365" s="1"/>
      <c r="RVC365" s="1"/>
      <c r="RVD365" s="1"/>
      <c r="RVE365" s="1"/>
      <c r="RVF365" s="1"/>
      <c r="RVG365" s="1"/>
      <c r="RVH365" s="1"/>
      <c r="RVI365" s="1"/>
      <c r="RVJ365" s="1"/>
      <c r="RVK365" s="1"/>
      <c r="RVL365" s="1"/>
      <c r="RVM365" s="1"/>
      <c r="RVN365" s="1"/>
      <c r="RVO365" s="1"/>
      <c r="RVP365" s="1"/>
      <c r="RVQ365" s="1"/>
      <c r="RVR365" s="1"/>
      <c r="RVS365" s="1"/>
      <c r="RVT365" s="1"/>
      <c r="RVU365" s="1"/>
      <c r="RVV365" s="1"/>
      <c r="RVW365" s="1"/>
      <c r="RVX365" s="1"/>
      <c r="RVY365" s="1"/>
      <c r="RVZ365" s="1"/>
      <c r="RWA365" s="1"/>
      <c r="RWB365" s="1"/>
      <c r="RWC365" s="1"/>
      <c r="RWD365" s="1"/>
      <c r="RWE365" s="1"/>
      <c r="RWF365" s="1"/>
      <c r="RWG365" s="1"/>
      <c r="RWH365" s="1"/>
      <c r="RWI365" s="1"/>
      <c r="RWJ365" s="1"/>
      <c r="RWK365" s="1"/>
      <c r="RWL365" s="1"/>
      <c r="RWM365" s="1"/>
      <c r="RWN365" s="1"/>
      <c r="RWO365" s="1"/>
      <c r="RWP365" s="1"/>
      <c r="RWQ365" s="1"/>
      <c r="RWR365" s="1"/>
      <c r="RWS365" s="1"/>
      <c r="RWT365" s="1"/>
      <c r="RWU365" s="1"/>
      <c r="RWV365" s="1"/>
      <c r="RWW365" s="1"/>
      <c r="RWX365" s="1"/>
      <c r="RWY365" s="1"/>
      <c r="RWZ365" s="1"/>
      <c r="RXA365" s="1"/>
      <c r="RXB365" s="1"/>
      <c r="RXC365" s="1"/>
      <c r="RXD365" s="1"/>
      <c r="RXE365" s="1"/>
      <c r="RXF365" s="1"/>
      <c r="RXG365" s="1"/>
      <c r="RXH365" s="1"/>
      <c r="RXI365" s="1"/>
      <c r="RXJ365" s="1"/>
      <c r="RXK365" s="1"/>
      <c r="RXL365" s="1"/>
      <c r="RXM365" s="1"/>
      <c r="RXN365" s="1"/>
      <c r="RXO365" s="1"/>
      <c r="RXP365" s="1"/>
      <c r="RXQ365" s="1"/>
      <c r="RXR365" s="1"/>
      <c r="RXS365" s="1"/>
      <c r="RXT365" s="1"/>
      <c r="RXU365" s="1"/>
      <c r="RXV365" s="1"/>
      <c r="RXW365" s="1"/>
      <c r="RXX365" s="1"/>
      <c r="RXY365" s="1"/>
      <c r="RXZ365" s="1"/>
      <c r="RYA365" s="1"/>
      <c r="RYB365" s="1"/>
      <c r="RYC365" s="1"/>
      <c r="RYD365" s="1"/>
      <c r="RYE365" s="1"/>
      <c r="RYF365" s="1"/>
      <c r="RYG365" s="1"/>
      <c r="RYH365" s="1"/>
      <c r="RYI365" s="1"/>
      <c r="RYJ365" s="1"/>
      <c r="RYK365" s="1"/>
      <c r="RYL365" s="1"/>
      <c r="RYM365" s="1"/>
      <c r="RYN365" s="1"/>
      <c r="RYO365" s="1"/>
      <c r="RYP365" s="1"/>
      <c r="RYQ365" s="1"/>
      <c r="RYR365" s="1"/>
      <c r="RYS365" s="1"/>
      <c r="RYT365" s="1"/>
      <c r="RYU365" s="1"/>
      <c r="RYV365" s="1"/>
      <c r="RYW365" s="1"/>
      <c r="RYX365" s="1"/>
      <c r="RYY365" s="1"/>
      <c r="RYZ365" s="1"/>
      <c r="RZA365" s="1"/>
      <c r="RZB365" s="1"/>
      <c r="RZC365" s="1"/>
      <c r="RZD365" s="1"/>
      <c r="RZE365" s="1"/>
      <c r="RZF365" s="1"/>
      <c r="RZG365" s="1"/>
      <c r="RZH365" s="1"/>
      <c r="RZI365" s="1"/>
      <c r="RZJ365" s="1"/>
      <c r="RZK365" s="1"/>
      <c r="RZL365" s="1"/>
      <c r="RZM365" s="1"/>
      <c r="RZN365" s="1"/>
      <c r="RZO365" s="1"/>
      <c r="RZP365" s="1"/>
      <c r="RZQ365" s="1"/>
      <c r="RZR365" s="1"/>
      <c r="RZS365" s="1"/>
      <c r="RZT365" s="1"/>
      <c r="RZU365" s="1"/>
      <c r="RZV365" s="1"/>
      <c r="RZW365" s="1"/>
      <c r="RZX365" s="1"/>
      <c r="RZY365" s="1"/>
      <c r="RZZ365" s="1"/>
      <c r="SAA365" s="1"/>
      <c r="SAB365" s="1"/>
      <c r="SAC365" s="1"/>
      <c r="SAD365" s="1"/>
      <c r="SAE365" s="1"/>
      <c r="SAF365" s="1"/>
      <c r="SAG365" s="1"/>
      <c r="SAH365" s="1"/>
      <c r="SAI365" s="1"/>
      <c r="SAJ365" s="1"/>
      <c r="SAK365" s="1"/>
      <c r="SAL365" s="1"/>
      <c r="SAM365" s="1"/>
      <c r="SAN365" s="1"/>
      <c r="SAO365" s="1"/>
      <c r="SAP365" s="1"/>
      <c r="SAQ365" s="1"/>
      <c r="SAR365" s="1"/>
      <c r="SAS365" s="1"/>
      <c r="SAT365" s="1"/>
      <c r="SAU365" s="1"/>
      <c r="SAV365" s="1"/>
      <c r="SAW365" s="1"/>
      <c r="SAX365" s="1"/>
      <c r="SAY365" s="1"/>
      <c r="SAZ365" s="1"/>
      <c r="SBA365" s="1"/>
      <c r="SBB365" s="1"/>
      <c r="SBC365" s="1"/>
      <c r="SBD365" s="1"/>
      <c r="SBE365" s="1"/>
      <c r="SBF365" s="1"/>
      <c r="SBG365" s="1"/>
      <c r="SBH365" s="1"/>
      <c r="SBI365" s="1"/>
      <c r="SBJ365" s="1"/>
      <c r="SBK365" s="1"/>
      <c r="SBL365" s="1"/>
      <c r="SBM365" s="1"/>
      <c r="SBN365" s="1"/>
      <c r="SBO365" s="1"/>
      <c r="SBP365" s="1"/>
      <c r="SBQ365" s="1"/>
      <c r="SBR365" s="1"/>
      <c r="SBS365" s="1"/>
      <c r="SBT365" s="1"/>
      <c r="SBU365" s="1"/>
      <c r="SBV365" s="1"/>
      <c r="SBW365" s="1"/>
      <c r="SBX365" s="1"/>
      <c r="SBY365" s="1"/>
      <c r="SBZ365" s="1"/>
      <c r="SCA365" s="1"/>
      <c r="SCB365" s="1"/>
      <c r="SCC365" s="1"/>
      <c r="SCD365" s="1"/>
      <c r="SCE365" s="1"/>
      <c r="SCF365" s="1"/>
      <c r="SCG365" s="1"/>
      <c r="SCH365" s="1"/>
      <c r="SCI365" s="1"/>
      <c r="SCJ365" s="1"/>
      <c r="SCK365" s="1"/>
      <c r="SCL365" s="1"/>
      <c r="SCM365" s="1"/>
      <c r="SCN365" s="1"/>
      <c r="SCO365" s="1"/>
      <c r="SCP365" s="1"/>
      <c r="SCQ365" s="1"/>
      <c r="SCR365" s="1"/>
      <c r="SCS365" s="1"/>
      <c r="SCT365" s="1"/>
      <c r="SCU365" s="1"/>
      <c r="SCV365" s="1"/>
      <c r="SCW365" s="1"/>
      <c r="SCX365" s="1"/>
      <c r="SCY365" s="1"/>
      <c r="SCZ365" s="1"/>
      <c r="SDA365" s="1"/>
      <c r="SDB365" s="1"/>
      <c r="SDC365" s="1"/>
      <c r="SDD365" s="1"/>
      <c r="SDE365" s="1"/>
      <c r="SDF365" s="1"/>
      <c r="SDG365" s="1"/>
      <c r="SDH365" s="1"/>
      <c r="SDI365" s="1"/>
      <c r="SDJ365" s="1"/>
      <c r="SDK365" s="1"/>
      <c r="SDL365" s="1"/>
      <c r="SDM365" s="1"/>
      <c r="SDN365" s="1"/>
      <c r="SDO365" s="1"/>
      <c r="SDP365" s="1"/>
      <c r="SDQ365" s="1"/>
      <c r="SDR365" s="1"/>
      <c r="SDS365" s="1"/>
      <c r="SDT365" s="1"/>
      <c r="SDU365" s="1"/>
      <c r="SDV365" s="1"/>
      <c r="SDW365" s="1"/>
      <c r="SDX365" s="1"/>
      <c r="SDY365" s="1"/>
      <c r="SDZ365" s="1"/>
      <c r="SEA365" s="1"/>
      <c r="SEB365" s="1"/>
      <c r="SEC365" s="1"/>
      <c r="SED365" s="1"/>
      <c r="SEE365" s="1"/>
      <c r="SEF365" s="1"/>
      <c r="SEG365" s="1"/>
      <c r="SEH365" s="1"/>
      <c r="SEI365" s="1"/>
      <c r="SEJ365" s="1"/>
      <c r="SEK365" s="1"/>
      <c r="SEL365" s="1"/>
      <c r="SEM365" s="1"/>
      <c r="SEN365" s="1"/>
      <c r="SEO365" s="1"/>
      <c r="SEP365" s="1"/>
      <c r="SEQ365" s="1"/>
      <c r="SER365" s="1"/>
      <c r="SES365" s="1"/>
      <c r="SET365" s="1"/>
      <c r="SEU365" s="1"/>
      <c r="SEV365" s="1"/>
      <c r="SEW365" s="1"/>
      <c r="SEX365" s="1"/>
      <c r="SEY365" s="1"/>
      <c r="SEZ365" s="1"/>
      <c r="SFA365" s="1"/>
      <c r="SFB365" s="1"/>
      <c r="SFC365" s="1"/>
      <c r="SFD365" s="1"/>
      <c r="SFE365" s="1"/>
      <c r="SFF365" s="1"/>
      <c r="SFG365" s="1"/>
      <c r="SFH365" s="1"/>
      <c r="SFI365" s="1"/>
      <c r="SFJ365" s="1"/>
      <c r="SFK365" s="1"/>
      <c r="SFL365" s="1"/>
      <c r="SFM365" s="1"/>
      <c r="SFN365" s="1"/>
      <c r="SFO365" s="1"/>
      <c r="SFP365" s="1"/>
      <c r="SFQ365" s="1"/>
      <c r="SFR365" s="1"/>
      <c r="SFS365" s="1"/>
      <c r="SFT365" s="1"/>
      <c r="SFU365" s="1"/>
      <c r="SFV365" s="1"/>
      <c r="SFW365" s="1"/>
      <c r="SFX365" s="1"/>
      <c r="SFY365" s="1"/>
      <c r="SFZ365" s="1"/>
      <c r="SGA365" s="1"/>
      <c r="SGB365" s="1"/>
      <c r="SGC365" s="1"/>
      <c r="SGD365" s="1"/>
      <c r="SGE365" s="1"/>
      <c r="SGF365" s="1"/>
      <c r="SGG365" s="1"/>
      <c r="SGH365" s="1"/>
      <c r="SGI365" s="1"/>
      <c r="SGJ365" s="1"/>
      <c r="SGK365" s="1"/>
      <c r="SGL365" s="1"/>
      <c r="SGM365" s="1"/>
      <c r="SGN365" s="1"/>
      <c r="SGO365" s="1"/>
      <c r="SGP365" s="1"/>
      <c r="SGQ365" s="1"/>
      <c r="SGR365" s="1"/>
      <c r="SGS365" s="1"/>
      <c r="SGT365" s="1"/>
      <c r="SGU365" s="1"/>
      <c r="SGV365" s="1"/>
      <c r="SGW365" s="1"/>
      <c r="SGX365" s="1"/>
      <c r="SGY365" s="1"/>
      <c r="SGZ365" s="1"/>
      <c r="SHA365" s="1"/>
      <c r="SHB365" s="1"/>
      <c r="SHC365" s="1"/>
      <c r="SHD365" s="1"/>
      <c r="SHE365" s="1"/>
      <c r="SHF365" s="1"/>
      <c r="SHG365" s="1"/>
      <c r="SHH365" s="1"/>
      <c r="SHI365" s="1"/>
      <c r="SHJ365" s="1"/>
      <c r="SHK365" s="1"/>
      <c r="SHL365" s="1"/>
      <c r="SHM365" s="1"/>
      <c r="SHN365" s="1"/>
      <c r="SHO365" s="1"/>
      <c r="SHP365" s="1"/>
      <c r="SHQ365" s="1"/>
      <c r="SHR365" s="1"/>
      <c r="SHS365" s="1"/>
      <c r="SHT365" s="1"/>
      <c r="SHU365" s="1"/>
      <c r="SHV365" s="1"/>
      <c r="SHW365" s="1"/>
      <c r="SHX365" s="1"/>
      <c r="SHY365" s="1"/>
      <c r="SHZ365" s="1"/>
      <c r="SIA365" s="1"/>
      <c r="SIB365" s="1"/>
      <c r="SIC365" s="1"/>
      <c r="SID365" s="1"/>
      <c r="SIE365" s="1"/>
      <c r="SIF365" s="1"/>
      <c r="SIG365" s="1"/>
      <c r="SIH365" s="1"/>
      <c r="SII365" s="1"/>
      <c r="SIJ365" s="1"/>
      <c r="SIK365" s="1"/>
      <c r="SIL365" s="1"/>
      <c r="SIM365" s="1"/>
      <c r="SIN365" s="1"/>
      <c r="SIO365" s="1"/>
      <c r="SIP365" s="1"/>
      <c r="SIQ365" s="1"/>
      <c r="SIR365" s="1"/>
      <c r="SIS365" s="1"/>
      <c r="SIT365" s="1"/>
      <c r="SIU365" s="1"/>
      <c r="SIV365" s="1"/>
      <c r="SIW365" s="1"/>
      <c r="SIX365" s="1"/>
      <c r="SIY365" s="1"/>
      <c r="SIZ365" s="1"/>
      <c r="SJA365" s="1"/>
      <c r="SJB365" s="1"/>
      <c r="SJC365" s="1"/>
      <c r="SJD365" s="1"/>
      <c r="SJE365" s="1"/>
      <c r="SJF365" s="1"/>
      <c r="SJG365" s="1"/>
      <c r="SJH365" s="1"/>
      <c r="SJI365" s="1"/>
      <c r="SJJ365" s="1"/>
      <c r="SJK365" s="1"/>
      <c r="SJL365" s="1"/>
      <c r="SJM365" s="1"/>
      <c r="SJN365" s="1"/>
      <c r="SJO365" s="1"/>
      <c r="SJP365" s="1"/>
      <c r="SJQ365" s="1"/>
      <c r="SJR365" s="1"/>
      <c r="SJS365" s="1"/>
      <c r="SJT365" s="1"/>
      <c r="SJU365" s="1"/>
      <c r="SJV365" s="1"/>
      <c r="SJW365" s="1"/>
      <c r="SJX365" s="1"/>
      <c r="SJY365" s="1"/>
      <c r="SJZ365" s="1"/>
      <c r="SKA365" s="1"/>
      <c r="SKB365" s="1"/>
      <c r="SKC365" s="1"/>
      <c r="SKD365" s="1"/>
      <c r="SKE365" s="1"/>
      <c r="SKF365" s="1"/>
      <c r="SKG365" s="1"/>
      <c r="SKH365" s="1"/>
      <c r="SKI365" s="1"/>
      <c r="SKJ365" s="1"/>
      <c r="SKK365" s="1"/>
      <c r="SKL365" s="1"/>
      <c r="SKM365" s="1"/>
      <c r="SKN365" s="1"/>
      <c r="SKO365" s="1"/>
      <c r="SKP365" s="1"/>
      <c r="SKQ365" s="1"/>
      <c r="SKR365" s="1"/>
      <c r="SKS365" s="1"/>
      <c r="SKT365" s="1"/>
      <c r="SKU365" s="1"/>
      <c r="SKV365" s="1"/>
      <c r="SKW365" s="1"/>
      <c r="SKX365" s="1"/>
      <c r="SKY365" s="1"/>
      <c r="SKZ365" s="1"/>
      <c r="SLA365" s="1"/>
      <c r="SLB365" s="1"/>
      <c r="SLC365" s="1"/>
      <c r="SLD365" s="1"/>
      <c r="SLE365" s="1"/>
      <c r="SLF365" s="1"/>
      <c r="SLG365" s="1"/>
      <c r="SLH365" s="1"/>
      <c r="SLI365" s="1"/>
      <c r="SLJ365" s="1"/>
      <c r="SLK365" s="1"/>
      <c r="SLL365" s="1"/>
      <c r="SLM365" s="1"/>
      <c r="SLN365" s="1"/>
      <c r="SLO365" s="1"/>
      <c r="SLP365" s="1"/>
      <c r="SLQ365" s="1"/>
      <c r="SLR365" s="1"/>
      <c r="SLS365" s="1"/>
      <c r="SLT365" s="1"/>
      <c r="SLU365" s="1"/>
      <c r="SLV365" s="1"/>
      <c r="SLW365" s="1"/>
      <c r="SLX365" s="1"/>
      <c r="SLY365" s="1"/>
      <c r="SLZ365" s="1"/>
      <c r="SMA365" s="1"/>
      <c r="SMB365" s="1"/>
      <c r="SMC365" s="1"/>
      <c r="SMD365" s="1"/>
      <c r="SME365" s="1"/>
      <c r="SMF365" s="1"/>
      <c r="SMG365" s="1"/>
      <c r="SMH365" s="1"/>
      <c r="SMI365" s="1"/>
      <c r="SMJ365" s="1"/>
      <c r="SMK365" s="1"/>
      <c r="SML365" s="1"/>
      <c r="SMM365" s="1"/>
      <c r="SMN365" s="1"/>
      <c r="SMO365" s="1"/>
      <c r="SMP365" s="1"/>
      <c r="SMQ365" s="1"/>
      <c r="SMR365" s="1"/>
      <c r="SMS365" s="1"/>
      <c r="SMT365" s="1"/>
      <c r="SMU365" s="1"/>
      <c r="SMV365" s="1"/>
      <c r="SMW365" s="1"/>
      <c r="SMX365" s="1"/>
      <c r="SMY365" s="1"/>
      <c r="SMZ365" s="1"/>
      <c r="SNA365" s="1"/>
      <c r="SNB365" s="1"/>
      <c r="SNC365" s="1"/>
      <c r="SND365" s="1"/>
      <c r="SNE365" s="1"/>
      <c r="SNF365" s="1"/>
      <c r="SNG365" s="1"/>
      <c r="SNH365" s="1"/>
      <c r="SNI365" s="1"/>
      <c r="SNJ365" s="1"/>
      <c r="SNK365" s="1"/>
      <c r="SNL365" s="1"/>
      <c r="SNM365" s="1"/>
      <c r="SNN365" s="1"/>
      <c r="SNO365" s="1"/>
      <c r="SNP365" s="1"/>
      <c r="SNQ365" s="1"/>
      <c r="SNR365" s="1"/>
      <c r="SNS365" s="1"/>
      <c r="SNT365" s="1"/>
      <c r="SNU365" s="1"/>
      <c r="SNV365" s="1"/>
      <c r="SNW365" s="1"/>
      <c r="SNX365" s="1"/>
      <c r="SNY365" s="1"/>
      <c r="SNZ365" s="1"/>
      <c r="SOA365" s="1"/>
      <c r="SOB365" s="1"/>
      <c r="SOC365" s="1"/>
      <c r="SOD365" s="1"/>
      <c r="SOE365" s="1"/>
      <c r="SOF365" s="1"/>
      <c r="SOG365" s="1"/>
      <c r="SOH365" s="1"/>
      <c r="SOI365" s="1"/>
      <c r="SOJ365" s="1"/>
      <c r="SOK365" s="1"/>
      <c r="SOL365" s="1"/>
      <c r="SOM365" s="1"/>
      <c r="SON365" s="1"/>
      <c r="SOO365" s="1"/>
      <c r="SOP365" s="1"/>
      <c r="SOQ365" s="1"/>
      <c r="SOR365" s="1"/>
      <c r="SOS365" s="1"/>
      <c r="SOT365" s="1"/>
      <c r="SOU365" s="1"/>
      <c r="SOV365" s="1"/>
      <c r="SOW365" s="1"/>
      <c r="SOX365" s="1"/>
      <c r="SOY365" s="1"/>
      <c r="SOZ365" s="1"/>
      <c r="SPA365" s="1"/>
      <c r="SPB365" s="1"/>
      <c r="SPC365" s="1"/>
      <c r="SPD365" s="1"/>
      <c r="SPE365" s="1"/>
      <c r="SPF365" s="1"/>
      <c r="SPG365" s="1"/>
      <c r="SPH365" s="1"/>
      <c r="SPI365" s="1"/>
      <c r="SPJ365" s="1"/>
      <c r="SPK365" s="1"/>
      <c r="SPL365" s="1"/>
      <c r="SPM365" s="1"/>
      <c r="SPN365" s="1"/>
      <c r="SPO365" s="1"/>
      <c r="SPP365" s="1"/>
      <c r="SPQ365" s="1"/>
      <c r="SPR365" s="1"/>
      <c r="SPS365" s="1"/>
      <c r="SPT365" s="1"/>
      <c r="SPU365" s="1"/>
      <c r="SPV365" s="1"/>
      <c r="SPW365" s="1"/>
      <c r="SPX365" s="1"/>
      <c r="SPY365" s="1"/>
      <c r="SPZ365" s="1"/>
      <c r="SQA365" s="1"/>
      <c r="SQB365" s="1"/>
      <c r="SQC365" s="1"/>
      <c r="SQD365" s="1"/>
      <c r="SQE365" s="1"/>
      <c r="SQF365" s="1"/>
      <c r="SQG365" s="1"/>
      <c r="SQH365" s="1"/>
      <c r="SQI365" s="1"/>
      <c r="SQJ365" s="1"/>
      <c r="SQK365" s="1"/>
      <c r="SQL365" s="1"/>
      <c r="SQM365" s="1"/>
      <c r="SQN365" s="1"/>
      <c r="SQO365" s="1"/>
      <c r="SQP365" s="1"/>
      <c r="SQQ365" s="1"/>
      <c r="SQR365" s="1"/>
      <c r="SQS365" s="1"/>
      <c r="SQT365" s="1"/>
      <c r="SQU365" s="1"/>
      <c r="SQV365" s="1"/>
      <c r="SQW365" s="1"/>
      <c r="SQX365" s="1"/>
      <c r="SQY365" s="1"/>
      <c r="SQZ365" s="1"/>
      <c r="SRA365" s="1"/>
      <c r="SRB365" s="1"/>
      <c r="SRC365" s="1"/>
      <c r="SRD365" s="1"/>
      <c r="SRE365" s="1"/>
      <c r="SRF365" s="1"/>
      <c r="SRG365" s="1"/>
      <c r="SRH365" s="1"/>
      <c r="SRI365" s="1"/>
      <c r="SRJ365" s="1"/>
      <c r="SRK365" s="1"/>
      <c r="SRL365" s="1"/>
      <c r="SRM365" s="1"/>
      <c r="SRN365" s="1"/>
      <c r="SRO365" s="1"/>
      <c r="SRP365" s="1"/>
      <c r="SRQ365" s="1"/>
      <c r="SRR365" s="1"/>
      <c r="SRS365" s="1"/>
      <c r="SRT365" s="1"/>
      <c r="SRU365" s="1"/>
      <c r="SRV365" s="1"/>
      <c r="SRW365" s="1"/>
      <c r="SRX365" s="1"/>
      <c r="SRY365" s="1"/>
      <c r="SRZ365" s="1"/>
      <c r="SSA365" s="1"/>
      <c r="SSB365" s="1"/>
      <c r="SSC365" s="1"/>
      <c r="SSD365" s="1"/>
      <c r="SSE365" s="1"/>
      <c r="SSF365" s="1"/>
      <c r="SSG365" s="1"/>
      <c r="SSH365" s="1"/>
      <c r="SSI365" s="1"/>
      <c r="SSJ365" s="1"/>
      <c r="SSK365" s="1"/>
      <c r="SSL365" s="1"/>
      <c r="SSM365" s="1"/>
      <c r="SSN365" s="1"/>
      <c r="SSO365" s="1"/>
      <c r="SSP365" s="1"/>
      <c r="SSQ365" s="1"/>
      <c r="SSR365" s="1"/>
      <c r="SSS365" s="1"/>
      <c r="SST365" s="1"/>
      <c r="SSU365" s="1"/>
      <c r="SSV365" s="1"/>
      <c r="SSW365" s="1"/>
      <c r="SSX365" s="1"/>
      <c r="SSY365" s="1"/>
      <c r="SSZ365" s="1"/>
      <c r="STA365" s="1"/>
      <c r="STB365" s="1"/>
      <c r="STC365" s="1"/>
      <c r="STD365" s="1"/>
      <c r="STE365" s="1"/>
      <c r="STF365" s="1"/>
      <c r="STG365" s="1"/>
      <c r="STH365" s="1"/>
      <c r="STI365" s="1"/>
      <c r="STJ365" s="1"/>
      <c r="STK365" s="1"/>
      <c r="STL365" s="1"/>
      <c r="STM365" s="1"/>
      <c r="STN365" s="1"/>
      <c r="STO365" s="1"/>
      <c r="STP365" s="1"/>
      <c r="STQ365" s="1"/>
      <c r="STR365" s="1"/>
      <c r="STS365" s="1"/>
      <c r="STT365" s="1"/>
      <c r="STU365" s="1"/>
      <c r="STV365" s="1"/>
      <c r="STW365" s="1"/>
      <c r="STX365" s="1"/>
      <c r="STY365" s="1"/>
      <c r="STZ365" s="1"/>
      <c r="SUA365" s="1"/>
      <c r="SUB365" s="1"/>
      <c r="SUC365" s="1"/>
      <c r="SUD365" s="1"/>
      <c r="SUE365" s="1"/>
      <c r="SUF365" s="1"/>
      <c r="SUG365" s="1"/>
      <c r="SUH365" s="1"/>
      <c r="SUI365" s="1"/>
      <c r="SUJ365" s="1"/>
      <c r="SUK365" s="1"/>
      <c r="SUL365" s="1"/>
      <c r="SUM365" s="1"/>
      <c r="SUN365" s="1"/>
      <c r="SUO365" s="1"/>
      <c r="SUP365" s="1"/>
      <c r="SUQ365" s="1"/>
      <c r="SUR365" s="1"/>
      <c r="SUS365" s="1"/>
      <c r="SUT365" s="1"/>
      <c r="SUU365" s="1"/>
      <c r="SUV365" s="1"/>
      <c r="SUW365" s="1"/>
      <c r="SUX365" s="1"/>
      <c r="SUY365" s="1"/>
      <c r="SUZ365" s="1"/>
      <c r="SVA365" s="1"/>
      <c r="SVB365" s="1"/>
      <c r="SVC365" s="1"/>
      <c r="SVD365" s="1"/>
      <c r="SVE365" s="1"/>
      <c r="SVF365" s="1"/>
      <c r="SVG365" s="1"/>
      <c r="SVH365" s="1"/>
      <c r="SVI365" s="1"/>
      <c r="SVJ365" s="1"/>
      <c r="SVK365" s="1"/>
      <c r="SVL365" s="1"/>
      <c r="SVM365" s="1"/>
      <c r="SVN365" s="1"/>
      <c r="SVO365" s="1"/>
      <c r="SVP365" s="1"/>
      <c r="SVQ365" s="1"/>
      <c r="SVR365" s="1"/>
      <c r="SVS365" s="1"/>
      <c r="SVT365" s="1"/>
      <c r="SVU365" s="1"/>
      <c r="SVV365" s="1"/>
      <c r="SVW365" s="1"/>
      <c r="SVX365" s="1"/>
      <c r="SVY365" s="1"/>
      <c r="SVZ365" s="1"/>
      <c r="SWA365" s="1"/>
      <c r="SWB365" s="1"/>
      <c r="SWC365" s="1"/>
      <c r="SWD365" s="1"/>
      <c r="SWE365" s="1"/>
      <c r="SWF365" s="1"/>
      <c r="SWG365" s="1"/>
      <c r="SWH365" s="1"/>
      <c r="SWI365" s="1"/>
      <c r="SWJ365" s="1"/>
      <c r="SWK365" s="1"/>
      <c r="SWL365" s="1"/>
      <c r="SWM365" s="1"/>
      <c r="SWN365" s="1"/>
      <c r="SWO365" s="1"/>
      <c r="SWP365" s="1"/>
      <c r="SWQ365" s="1"/>
      <c r="SWR365" s="1"/>
      <c r="SWS365" s="1"/>
      <c r="SWT365" s="1"/>
      <c r="SWU365" s="1"/>
      <c r="SWV365" s="1"/>
      <c r="SWW365" s="1"/>
      <c r="SWX365" s="1"/>
      <c r="SWY365" s="1"/>
      <c r="SWZ365" s="1"/>
      <c r="SXA365" s="1"/>
      <c r="SXB365" s="1"/>
      <c r="SXC365" s="1"/>
      <c r="SXD365" s="1"/>
      <c r="SXE365" s="1"/>
      <c r="SXF365" s="1"/>
      <c r="SXG365" s="1"/>
      <c r="SXH365" s="1"/>
      <c r="SXI365" s="1"/>
      <c r="SXJ365" s="1"/>
      <c r="SXK365" s="1"/>
      <c r="SXL365" s="1"/>
      <c r="SXM365" s="1"/>
      <c r="SXN365" s="1"/>
      <c r="SXO365" s="1"/>
      <c r="SXP365" s="1"/>
      <c r="SXQ365" s="1"/>
      <c r="SXR365" s="1"/>
      <c r="SXS365" s="1"/>
      <c r="SXT365" s="1"/>
      <c r="SXU365" s="1"/>
      <c r="SXV365" s="1"/>
      <c r="SXW365" s="1"/>
      <c r="SXX365" s="1"/>
      <c r="SXY365" s="1"/>
      <c r="SXZ365" s="1"/>
      <c r="SYA365" s="1"/>
      <c r="SYB365" s="1"/>
      <c r="SYC365" s="1"/>
      <c r="SYD365" s="1"/>
      <c r="SYE365" s="1"/>
      <c r="SYF365" s="1"/>
      <c r="SYG365" s="1"/>
      <c r="SYH365" s="1"/>
      <c r="SYI365" s="1"/>
      <c r="SYJ365" s="1"/>
      <c r="SYK365" s="1"/>
      <c r="SYL365" s="1"/>
      <c r="SYM365" s="1"/>
      <c r="SYN365" s="1"/>
      <c r="SYO365" s="1"/>
      <c r="SYP365" s="1"/>
      <c r="SYQ365" s="1"/>
      <c r="SYR365" s="1"/>
      <c r="SYS365" s="1"/>
      <c r="SYT365" s="1"/>
      <c r="SYU365" s="1"/>
      <c r="SYV365" s="1"/>
      <c r="SYW365" s="1"/>
      <c r="SYX365" s="1"/>
      <c r="SYY365" s="1"/>
      <c r="SYZ365" s="1"/>
      <c r="SZA365" s="1"/>
      <c r="SZB365" s="1"/>
      <c r="SZC365" s="1"/>
      <c r="SZD365" s="1"/>
      <c r="SZE365" s="1"/>
      <c r="SZF365" s="1"/>
      <c r="SZG365" s="1"/>
      <c r="SZH365" s="1"/>
      <c r="SZI365" s="1"/>
      <c r="SZJ365" s="1"/>
      <c r="SZK365" s="1"/>
      <c r="SZL365" s="1"/>
      <c r="SZM365" s="1"/>
      <c r="SZN365" s="1"/>
      <c r="SZO365" s="1"/>
      <c r="SZP365" s="1"/>
      <c r="SZQ365" s="1"/>
      <c r="SZR365" s="1"/>
      <c r="SZS365" s="1"/>
      <c r="SZT365" s="1"/>
      <c r="SZU365" s="1"/>
      <c r="SZV365" s="1"/>
      <c r="SZW365" s="1"/>
      <c r="SZX365" s="1"/>
      <c r="SZY365" s="1"/>
      <c r="SZZ365" s="1"/>
      <c r="TAA365" s="1"/>
      <c r="TAB365" s="1"/>
      <c r="TAC365" s="1"/>
      <c r="TAD365" s="1"/>
      <c r="TAE365" s="1"/>
      <c r="TAF365" s="1"/>
      <c r="TAG365" s="1"/>
      <c r="TAH365" s="1"/>
      <c r="TAI365" s="1"/>
      <c r="TAJ365" s="1"/>
      <c r="TAK365" s="1"/>
      <c r="TAL365" s="1"/>
      <c r="TAM365" s="1"/>
      <c r="TAN365" s="1"/>
      <c r="TAO365" s="1"/>
      <c r="TAP365" s="1"/>
      <c r="TAQ365" s="1"/>
      <c r="TAR365" s="1"/>
      <c r="TAS365" s="1"/>
      <c r="TAT365" s="1"/>
      <c r="TAU365" s="1"/>
      <c r="TAV365" s="1"/>
      <c r="TAW365" s="1"/>
      <c r="TAX365" s="1"/>
      <c r="TAY365" s="1"/>
      <c r="TAZ365" s="1"/>
      <c r="TBA365" s="1"/>
      <c r="TBB365" s="1"/>
      <c r="TBC365" s="1"/>
      <c r="TBD365" s="1"/>
      <c r="TBE365" s="1"/>
      <c r="TBF365" s="1"/>
      <c r="TBG365" s="1"/>
      <c r="TBH365" s="1"/>
      <c r="TBI365" s="1"/>
      <c r="TBJ365" s="1"/>
      <c r="TBK365" s="1"/>
      <c r="TBL365" s="1"/>
      <c r="TBM365" s="1"/>
      <c r="TBN365" s="1"/>
      <c r="TBO365" s="1"/>
      <c r="TBP365" s="1"/>
      <c r="TBQ365" s="1"/>
      <c r="TBR365" s="1"/>
      <c r="TBS365" s="1"/>
      <c r="TBT365" s="1"/>
      <c r="TBU365" s="1"/>
      <c r="TBV365" s="1"/>
      <c r="TBW365" s="1"/>
      <c r="TBX365" s="1"/>
      <c r="TBY365" s="1"/>
      <c r="TBZ365" s="1"/>
      <c r="TCA365" s="1"/>
      <c r="TCB365" s="1"/>
      <c r="TCC365" s="1"/>
      <c r="TCD365" s="1"/>
      <c r="TCE365" s="1"/>
      <c r="TCF365" s="1"/>
      <c r="TCG365" s="1"/>
      <c r="TCH365" s="1"/>
      <c r="TCI365" s="1"/>
      <c r="TCJ365" s="1"/>
      <c r="TCK365" s="1"/>
      <c r="TCL365" s="1"/>
      <c r="TCM365" s="1"/>
      <c r="TCN365" s="1"/>
      <c r="TCO365" s="1"/>
      <c r="TCP365" s="1"/>
      <c r="TCQ365" s="1"/>
      <c r="TCR365" s="1"/>
      <c r="TCS365" s="1"/>
      <c r="TCT365" s="1"/>
      <c r="TCU365" s="1"/>
      <c r="TCV365" s="1"/>
      <c r="TCW365" s="1"/>
      <c r="TCX365" s="1"/>
      <c r="TCY365" s="1"/>
      <c r="TCZ365" s="1"/>
      <c r="TDA365" s="1"/>
      <c r="TDB365" s="1"/>
      <c r="TDC365" s="1"/>
      <c r="TDD365" s="1"/>
      <c r="TDE365" s="1"/>
      <c r="TDF365" s="1"/>
      <c r="TDG365" s="1"/>
      <c r="TDH365" s="1"/>
      <c r="TDI365" s="1"/>
      <c r="TDJ365" s="1"/>
      <c r="TDK365" s="1"/>
      <c r="TDL365" s="1"/>
      <c r="TDM365" s="1"/>
      <c r="TDN365" s="1"/>
      <c r="TDO365" s="1"/>
      <c r="TDP365" s="1"/>
      <c r="TDQ365" s="1"/>
      <c r="TDR365" s="1"/>
      <c r="TDS365" s="1"/>
      <c r="TDT365" s="1"/>
      <c r="TDU365" s="1"/>
      <c r="TDV365" s="1"/>
      <c r="TDW365" s="1"/>
      <c r="TDX365" s="1"/>
      <c r="TDY365" s="1"/>
      <c r="TDZ365" s="1"/>
      <c r="TEA365" s="1"/>
      <c r="TEB365" s="1"/>
      <c r="TEC365" s="1"/>
      <c r="TED365" s="1"/>
      <c r="TEE365" s="1"/>
      <c r="TEF365" s="1"/>
      <c r="TEG365" s="1"/>
      <c r="TEH365" s="1"/>
      <c r="TEI365" s="1"/>
      <c r="TEJ365" s="1"/>
      <c r="TEK365" s="1"/>
      <c r="TEL365" s="1"/>
      <c r="TEM365" s="1"/>
      <c r="TEN365" s="1"/>
      <c r="TEO365" s="1"/>
      <c r="TEP365" s="1"/>
      <c r="TEQ365" s="1"/>
      <c r="TER365" s="1"/>
      <c r="TES365" s="1"/>
      <c r="TET365" s="1"/>
      <c r="TEU365" s="1"/>
      <c r="TEV365" s="1"/>
      <c r="TEW365" s="1"/>
      <c r="TEX365" s="1"/>
      <c r="TEY365" s="1"/>
      <c r="TEZ365" s="1"/>
      <c r="TFA365" s="1"/>
      <c r="TFB365" s="1"/>
      <c r="TFC365" s="1"/>
      <c r="TFD365" s="1"/>
      <c r="TFE365" s="1"/>
      <c r="TFF365" s="1"/>
      <c r="TFG365" s="1"/>
      <c r="TFH365" s="1"/>
      <c r="TFI365" s="1"/>
      <c r="TFJ365" s="1"/>
      <c r="TFK365" s="1"/>
      <c r="TFL365" s="1"/>
      <c r="TFM365" s="1"/>
      <c r="TFN365" s="1"/>
      <c r="TFO365" s="1"/>
      <c r="TFP365" s="1"/>
      <c r="TFQ365" s="1"/>
      <c r="TFR365" s="1"/>
      <c r="TFS365" s="1"/>
      <c r="TFT365" s="1"/>
      <c r="TFU365" s="1"/>
      <c r="TFV365" s="1"/>
      <c r="TFW365" s="1"/>
      <c r="TFX365" s="1"/>
      <c r="TFY365" s="1"/>
      <c r="TFZ365" s="1"/>
      <c r="TGA365" s="1"/>
      <c r="TGB365" s="1"/>
      <c r="TGC365" s="1"/>
      <c r="TGD365" s="1"/>
      <c r="TGE365" s="1"/>
      <c r="TGF365" s="1"/>
      <c r="TGG365" s="1"/>
      <c r="TGH365" s="1"/>
      <c r="TGI365" s="1"/>
      <c r="TGJ365" s="1"/>
      <c r="TGK365" s="1"/>
      <c r="TGL365" s="1"/>
      <c r="TGM365" s="1"/>
      <c r="TGN365" s="1"/>
      <c r="TGO365" s="1"/>
      <c r="TGP365" s="1"/>
      <c r="TGQ365" s="1"/>
      <c r="TGR365" s="1"/>
      <c r="TGS365" s="1"/>
      <c r="TGT365" s="1"/>
      <c r="TGU365" s="1"/>
      <c r="TGV365" s="1"/>
      <c r="TGW365" s="1"/>
      <c r="TGX365" s="1"/>
      <c r="TGY365" s="1"/>
      <c r="TGZ365" s="1"/>
      <c r="THA365" s="1"/>
      <c r="THB365" s="1"/>
      <c r="THC365" s="1"/>
      <c r="THD365" s="1"/>
      <c r="THE365" s="1"/>
      <c r="THF365" s="1"/>
      <c r="THG365" s="1"/>
      <c r="THH365" s="1"/>
      <c r="THI365" s="1"/>
      <c r="THJ365" s="1"/>
      <c r="THK365" s="1"/>
      <c r="THL365" s="1"/>
      <c r="THM365" s="1"/>
      <c r="THN365" s="1"/>
      <c r="THO365" s="1"/>
      <c r="THP365" s="1"/>
      <c r="THQ365" s="1"/>
      <c r="THR365" s="1"/>
      <c r="THS365" s="1"/>
      <c r="THT365" s="1"/>
      <c r="THU365" s="1"/>
      <c r="THV365" s="1"/>
      <c r="THW365" s="1"/>
      <c r="THX365" s="1"/>
      <c r="THY365" s="1"/>
      <c r="THZ365" s="1"/>
      <c r="TIA365" s="1"/>
      <c r="TIB365" s="1"/>
      <c r="TIC365" s="1"/>
      <c r="TID365" s="1"/>
      <c r="TIE365" s="1"/>
      <c r="TIF365" s="1"/>
      <c r="TIG365" s="1"/>
      <c r="TIH365" s="1"/>
      <c r="TII365" s="1"/>
      <c r="TIJ365" s="1"/>
      <c r="TIK365" s="1"/>
      <c r="TIL365" s="1"/>
      <c r="TIM365" s="1"/>
      <c r="TIN365" s="1"/>
      <c r="TIO365" s="1"/>
      <c r="TIP365" s="1"/>
      <c r="TIQ365" s="1"/>
      <c r="TIR365" s="1"/>
      <c r="TIS365" s="1"/>
      <c r="TIT365" s="1"/>
      <c r="TIU365" s="1"/>
      <c r="TIV365" s="1"/>
      <c r="TIW365" s="1"/>
      <c r="TIX365" s="1"/>
      <c r="TIY365" s="1"/>
      <c r="TIZ365" s="1"/>
      <c r="TJA365" s="1"/>
      <c r="TJB365" s="1"/>
      <c r="TJC365" s="1"/>
      <c r="TJD365" s="1"/>
      <c r="TJE365" s="1"/>
      <c r="TJF365" s="1"/>
      <c r="TJG365" s="1"/>
      <c r="TJH365" s="1"/>
      <c r="TJI365" s="1"/>
      <c r="TJJ365" s="1"/>
      <c r="TJK365" s="1"/>
      <c r="TJL365" s="1"/>
      <c r="TJM365" s="1"/>
      <c r="TJN365" s="1"/>
      <c r="TJO365" s="1"/>
      <c r="TJP365" s="1"/>
      <c r="TJQ365" s="1"/>
      <c r="TJR365" s="1"/>
      <c r="TJS365" s="1"/>
      <c r="TJT365" s="1"/>
      <c r="TJU365" s="1"/>
      <c r="TJV365" s="1"/>
      <c r="TJW365" s="1"/>
      <c r="TJX365" s="1"/>
      <c r="TJY365" s="1"/>
      <c r="TJZ365" s="1"/>
      <c r="TKA365" s="1"/>
      <c r="TKB365" s="1"/>
      <c r="TKC365" s="1"/>
      <c r="TKD365" s="1"/>
      <c r="TKE365" s="1"/>
      <c r="TKF365" s="1"/>
      <c r="TKG365" s="1"/>
      <c r="TKH365" s="1"/>
      <c r="TKI365" s="1"/>
      <c r="TKJ365" s="1"/>
      <c r="TKK365" s="1"/>
      <c r="TKL365" s="1"/>
      <c r="TKM365" s="1"/>
      <c r="TKN365" s="1"/>
      <c r="TKO365" s="1"/>
      <c r="TKP365" s="1"/>
      <c r="TKQ365" s="1"/>
      <c r="TKR365" s="1"/>
      <c r="TKS365" s="1"/>
      <c r="TKT365" s="1"/>
      <c r="TKU365" s="1"/>
      <c r="TKV365" s="1"/>
      <c r="TKW365" s="1"/>
      <c r="TKX365" s="1"/>
      <c r="TKY365" s="1"/>
      <c r="TKZ365" s="1"/>
      <c r="TLA365" s="1"/>
      <c r="TLB365" s="1"/>
      <c r="TLC365" s="1"/>
      <c r="TLD365" s="1"/>
      <c r="TLE365" s="1"/>
      <c r="TLF365" s="1"/>
      <c r="TLG365" s="1"/>
      <c r="TLH365" s="1"/>
      <c r="TLI365" s="1"/>
      <c r="TLJ365" s="1"/>
      <c r="TLK365" s="1"/>
      <c r="TLL365" s="1"/>
      <c r="TLM365" s="1"/>
      <c r="TLN365" s="1"/>
      <c r="TLO365" s="1"/>
      <c r="TLP365" s="1"/>
      <c r="TLQ365" s="1"/>
      <c r="TLR365" s="1"/>
      <c r="TLS365" s="1"/>
      <c r="TLT365" s="1"/>
      <c r="TLU365" s="1"/>
      <c r="TLV365" s="1"/>
      <c r="TLW365" s="1"/>
      <c r="TLX365" s="1"/>
      <c r="TLY365" s="1"/>
      <c r="TLZ365" s="1"/>
      <c r="TMA365" s="1"/>
      <c r="TMB365" s="1"/>
      <c r="TMC365" s="1"/>
      <c r="TMD365" s="1"/>
      <c r="TME365" s="1"/>
      <c r="TMF365" s="1"/>
      <c r="TMG365" s="1"/>
      <c r="TMH365" s="1"/>
      <c r="TMI365" s="1"/>
      <c r="TMJ365" s="1"/>
      <c r="TMK365" s="1"/>
      <c r="TML365" s="1"/>
      <c r="TMM365" s="1"/>
      <c r="TMN365" s="1"/>
      <c r="TMO365" s="1"/>
      <c r="TMP365" s="1"/>
      <c r="TMQ365" s="1"/>
      <c r="TMR365" s="1"/>
      <c r="TMS365" s="1"/>
      <c r="TMT365" s="1"/>
      <c r="TMU365" s="1"/>
      <c r="TMV365" s="1"/>
      <c r="TMW365" s="1"/>
      <c r="TMX365" s="1"/>
      <c r="TMY365" s="1"/>
      <c r="TMZ365" s="1"/>
      <c r="TNA365" s="1"/>
      <c r="TNB365" s="1"/>
      <c r="TNC365" s="1"/>
      <c r="TND365" s="1"/>
      <c r="TNE365" s="1"/>
      <c r="TNF365" s="1"/>
      <c r="TNG365" s="1"/>
      <c r="TNH365" s="1"/>
      <c r="TNI365" s="1"/>
      <c r="TNJ365" s="1"/>
      <c r="TNK365" s="1"/>
      <c r="TNL365" s="1"/>
      <c r="TNM365" s="1"/>
      <c r="TNN365" s="1"/>
      <c r="TNO365" s="1"/>
      <c r="TNP365" s="1"/>
      <c r="TNQ365" s="1"/>
      <c r="TNR365" s="1"/>
      <c r="TNS365" s="1"/>
      <c r="TNT365" s="1"/>
      <c r="TNU365" s="1"/>
      <c r="TNV365" s="1"/>
      <c r="TNW365" s="1"/>
      <c r="TNX365" s="1"/>
      <c r="TNY365" s="1"/>
      <c r="TNZ365" s="1"/>
      <c r="TOA365" s="1"/>
      <c r="TOB365" s="1"/>
      <c r="TOC365" s="1"/>
      <c r="TOD365" s="1"/>
      <c r="TOE365" s="1"/>
      <c r="TOF365" s="1"/>
      <c r="TOG365" s="1"/>
      <c r="TOH365" s="1"/>
      <c r="TOI365" s="1"/>
      <c r="TOJ365" s="1"/>
      <c r="TOK365" s="1"/>
      <c r="TOL365" s="1"/>
      <c r="TOM365" s="1"/>
      <c r="TON365" s="1"/>
      <c r="TOO365" s="1"/>
      <c r="TOP365" s="1"/>
      <c r="TOQ365" s="1"/>
      <c r="TOR365" s="1"/>
      <c r="TOS365" s="1"/>
      <c r="TOT365" s="1"/>
      <c r="TOU365" s="1"/>
      <c r="TOV365" s="1"/>
      <c r="TOW365" s="1"/>
      <c r="TOX365" s="1"/>
      <c r="TOY365" s="1"/>
      <c r="TOZ365" s="1"/>
      <c r="TPA365" s="1"/>
      <c r="TPB365" s="1"/>
      <c r="TPC365" s="1"/>
      <c r="TPD365" s="1"/>
      <c r="TPE365" s="1"/>
      <c r="TPF365" s="1"/>
      <c r="TPG365" s="1"/>
      <c r="TPH365" s="1"/>
      <c r="TPI365" s="1"/>
      <c r="TPJ365" s="1"/>
      <c r="TPK365" s="1"/>
      <c r="TPL365" s="1"/>
      <c r="TPM365" s="1"/>
      <c r="TPN365" s="1"/>
      <c r="TPO365" s="1"/>
      <c r="TPP365" s="1"/>
      <c r="TPQ365" s="1"/>
      <c r="TPR365" s="1"/>
      <c r="TPS365" s="1"/>
      <c r="TPT365" s="1"/>
      <c r="TPU365" s="1"/>
      <c r="TPV365" s="1"/>
      <c r="TPW365" s="1"/>
      <c r="TPX365" s="1"/>
      <c r="TPY365" s="1"/>
      <c r="TPZ365" s="1"/>
      <c r="TQA365" s="1"/>
      <c r="TQB365" s="1"/>
      <c r="TQC365" s="1"/>
      <c r="TQD365" s="1"/>
      <c r="TQE365" s="1"/>
      <c r="TQF365" s="1"/>
      <c r="TQG365" s="1"/>
      <c r="TQH365" s="1"/>
      <c r="TQI365" s="1"/>
      <c r="TQJ365" s="1"/>
      <c r="TQK365" s="1"/>
      <c r="TQL365" s="1"/>
      <c r="TQM365" s="1"/>
      <c r="TQN365" s="1"/>
      <c r="TQO365" s="1"/>
      <c r="TQP365" s="1"/>
      <c r="TQQ365" s="1"/>
      <c r="TQR365" s="1"/>
      <c r="TQS365" s="1"/>
      <c r="TQT365" s="1"/>
      <c r="TQU365" s="1"/>
      <c r="TQV365" s="1"/>
      <c r="TQW365" s="1"/>
      <c r="TQX365" s="1"/>
      <c r="TQY365" s="1"/>
      <c r="TQZ365" s="1"/>
      <c r="TRA365" s="1"/>
      <c r="TRB365" s="1"/>
      <c r="TRC365" s="1"/>
      <c r="TRD365" s="1"/>
      <c r="TRE365" s="1"/>
      <c r="TRF365" s="1"/>
      <c r="TRG365" s="1"/>
      <c r="TRH365" s="1"/>
      <c r="TRI365" s="1"/>
      <c r="TRJ365" s="1"/>
      <c r="TRK365" s="1"/>
      <c r="TRL365" s="1"/>
      <c r="TRM365" s="1"/>
      <c r="TRN365" s="1"/>
      <c r="TRO365" s="1"/>
      <c r="TRP365" s="1"/>
      <c r="TRQ365" s="1"/>
      <c r="TRR365" s="1"/>
      <c r="TRS365" s="1"/>
      <c r="TRT365" s="1"/>
      <c r="TRU365" s="1"/>
      <c r="TRV365" s="1"/>
      <c r="TRW365" s="1"/>
      <c r="TRX365" s="1"/>
      <c r="TRY365" s="1"/>
      <c r="TRZ365" s="1"/>
      <c r="TSA365" s="1"/>
      <c r="TSB365" s="1"/>
      <c r="TSC365" s="1"/>
      <c r="TSD365" s="1"/>
      <c r="TSE365" s="1"/>
      <c r="TSF365" s="1"/>
      <c r="TSG365" s="1"/>
      <c r="TSH365" s="1"/>
      <c r="TSI365" s="1"/>
      <c r="TSJ365" s="1"/>
      <c r="TSK365" s="1"/>
      <c r="TSL365" s="1"/>
      <c r="TSM365" s="1"/>
      <c r="TSN365" s="1"/>
      <c r="TSO365" s="1"/>
      <c r="TSP365" s="1"/>
      <c r="TSQ365" s="1"/>
      <c r="TSR365" s="1"/>
      <c r="TSS365" s="1"/>
      <c r="TST365" s="1"/>
      <c r="TSU365" s="1"/>
      <c r="TSV365" s="1"/>
      <c r="TSW365" s="1"/>
      <c r="TSX365" s="1"/>
      <c r="TSY365" s="1"/>
      <c r="TSZ365" s="1"/>
      <c r="TTA365" s="1"/>
      <c r="TTB365" s="1"/>
      <c r="TTC365" s="1"/>
      <c r="TTD365" s="1"/>
      <c r="TTE365" s="1"/>
      <c r="TTF365" s="1"/>
      <c r="TTG365" s="1"/>
      <c r="TTH365" s="1"/>
      <c r="TTI365" s="1"/>
      <c r="TTJ365" s="1"/>
      <c r="TTK365" s="1"/>
      <c r="TTL365" s="1"/>
      <c r="TTM365" s="1"/>
      <c r="TTN365" s="1"/>
      <c r="TTO365" s="1"/>
      <c r="TTP365" s="1"/>
      <c r="TTQ365" s="1"/>
      <c r="TTR365" s="1"/>
      <c r="TTS365" s="1"/>
      <c r="TTT365" s="1"/>
      <c r="TTU365" s="1"/>
      <c r="TTV365" s="1"/>
      <c r="TTW365" s="1"/>
      <c r="TTX365" s="1"/>
      <c r="TTY365" s="1"/>
      <c r="TTZ365" s="1"/>
      <c r="TUA365" s="1"/>
      <c r="TUB365" s="1"/>
      <c r="TUC365" s="1"/>
      <c r="TUD365" s="1"/>
      <c r="TUE365" s="1"/>
      <c r="TUF365" s="1"/>
      <c r="TUG365" s="1"/>
      <c r="TUH365" s="1"/>
      <c r="TUI365" s="1"/>
      <c r="TUJ365" s="1"/>
      <c r="TUK365" s="1"/>
      <c r="TUL365" s="1"/>
      <c r="TUM365" s="1"/>
      <c r="TUN365" s="1"/>
      <c r="TUO365" s="1"/>
      <c r="TUP365" s="1"/>
      <c r="TUQ365" s="1"/>
      <c r="TUR365" s="1"/>
      <c r="TUS365" s="1"/>
      <c r="TUT365" s="1"/>
      <c r="TUU365" s="1"/>
      <c r="TUV365" s="1"/>
      <c r="TUW365" s="1"/>
      <c r="TUX365" s="1"/>
      <c r="TUY365" s="1"/>
      <c r="TUZ365" s="1"/>
      <c r="TVA365" s="1"/>
      <c r="TVB365" s="1"/>
      <c r="TVC365" s="1"/>
      <c r="TVD365" s="1"/>
      <c r="TVE365" s="1"/>
      <c r="TVF365" s="1"/>
      <c r="TVG365" s="1"/>
      <c r="TVH365" s="1"/>
      <c r="TVI365" s="1"/>
      <c r="TVJ365" s="1"/>
      <c r="TVK365" s="1"/>
      <c r="TVL365" s="1"/>
      <c r="TVM365" s="1"/>
      <c r="TVN365" s="1"/>
      <c r="TVO365" s="1"/>
      <c r="TVP365" s="1"/>
      <c r="TVQ365" s="1"/>
      <c r="TVR365" s="1"/>
      <c r="TVS365" s="1"/>
      <c r="TVT365" s="1"/>
      <c r="TVU365" s="1"/>
      <c r="TVV365" s="1"/>
      <c r="TVW365" s="1"/>
      <c r="TVX365" s="1"/>
      <c r="TVY365" s="1"/>
      <c r="TVZ365" s="1"/>
      <c r="TWA365" s="1"/>
      <c r="TWB365" s="1"/>
      <c r="TWC365" s="1"/>
      <c r="TWD365" s="1"/>
      <c r="TWE365" s="1"/>
      <c r="TWF365" s="1"/>
      <c r="TWG365" s="1"/>
      <c r="TWH365" s="1"/>
      <c r="TWI365" s="1"/>
      <c r="TWJ365" s="1"/>
      <c r="TWK365" s="1"/>
      <c r="TWL365" s="1"/>
      <c r="TWM365" s="1"/>
      <c r="TWN365" s="1"/>
      <c r="TWO365" s="1"/>
      <c r="TWP365" s="1"/>
      <c r="TWQ365" s="1"/>
      <c r="TWR365" s="1"/>
      <c r="TWS365" s="1"/>
      <c r="TWT365" s="1"/>
      <c r="TWU365" s="1"/>
      <c r="TWV365" s="1"/>
      <c r="TWW365" s="1"/>
      <c r="TWX365" s="1"/>
      <c r="TWY365" s="1"/>
      <c r="TWZ365" s="1"/>
      <c r="TXA365" s="1"/>
      <c r="TXB365" s="1"/>
      <c r="TXC365" s="1"/>
      <c r="TXD365" s="1"/>
      <c r="TXE365" s="1"/>
      <c r="TXF365" s="1"/>
      <c r="TXG365" s="1"/>
      <c r="TXH365" s="1"/>
      <c r="TXI365" s="1"/>
      <c r="TXJ365" s="1"/>
      <c r="TXK365" s="1"/>
      <c r="TXL365" s="1"/>
      <c r="TXM365" s="1"/>
      <c r="TXN365" s="1"/>
      <c r="TXO365" s="1"/>
      <c r="TXP365" s="1"/>
      <c r="TXQ365" s="1"/>
      <c r="TXR365" s="1"/>
      <c r="TXS365" s="1"/>
      <c r="TXT365" s="1"/>
      <c r="TXU365" s="1"/>
      <c r="TXV365" s="1"/>
      <c r="TXW365" s="1"/>
      <c r="TXX365" s="1"/>
      <c r="TXY365" s="1"/>
      <c r="TXZ365" s="1"/>
      <c r="TYA365" s="1"/>
      <c r="TYB365" s="1"/>
      <c r="TYC365" s="1"/>
      <c r="TYD365" s="1"/>
      <c r="TYE365" s="1"/>
      <c r="TYF365" s="1"/>
      <c r="TYG365" s="1"/>
      <c r="TYH365" s="1"/>
      <c r="TYI365" s="1"/>
      <c r="TYJ365" s="1"/>
      <c r="TYK365" s="1"/>
      <c r="TYL365" s="1"/>
      <c r="TYM365" s="1"/>
      <c r="TYN365" s="1"/>
      <c r="TYO365" s="1"/>
      <c r="TYP365" s="1"/>
      <c r="TYQ365" s="1"/>
      <c r="TYR365" s="1"/>
      <c r="TYS365" s="1"/>
      <c r="TYT365" s="1"/>
      <c r="TYU365" s="1"/>
      <c r="TYV365" s="1"/>
      <c r="TYW365" s="1"/>
      <c r="TYX365" s="1"/>
      <c r="TYY365" s="1"/>
      <c r="TYZ365" s="1"/>
      <c r="TZA365" s="1"/>
      <c r="TZB365" s="1"/>
      <c r="TZC365" s="1"/>
      <c r="TZD365" s="1"/>
      <c r="TZE365" s="1"/>
      <c r="TZF365" s="1"/>
      <c r="TZG365" s="1"/>
      <c r="TZH365" s="1"/>
      <c r="TZI365" s="1"/>
      <c r="TZJ365" s="1"/>
      <c r="TZK365" s="1"/>
      <c r="TZL365" s="1"/>
      <c r="TZM365" s="1"/>
      <c r="TZN365" s="1"/>
      <c r="TZO365" s="1"/>
      <c r="TZP365" s="1"/>
      <c r="TZQ365" s="1"/>
      <c r="TZR365" s="1"/>
      <c r="TZS365" s="1"/>
      <c r="TZT365" s="1"/>
      <c r="TZU365" s="1"/>
      <c r="TZV365" s="1"/>
      <c r="TZW365" s="1"/>
      <c r="TZX365" s="1"/>
      <c r="TZY365" s="1"/>
      <c r="TZZ365" s="1"/>
      <c r="UAA365" s="1"/>
      <c r="UAB365" s="1"/>
      <c r="UAC365" s="1"/>
      <c r="UAD365" s="1"/>
      <c r="UAE365" s="1"/>
      <c r="UAF365" s="1"/>
      <c r="UAG365" s="1"/>
      <c r="UAH365" s="1"/>
      <c r="UAI365" s="1"/>
      <c r="UAJ365" s="1"/>
      <c r="UAK365" s="1"/>
      <c r="UAL365" s="1"/>
      <c r="UAM365" s="1"/>
      <c r="UAN365" s="1"/>
      <c r="UAO365" s="1"/>
      <c r="UAP365" s="1"/>
      <c r="UAQ365" s="1"/>
      <c r="UAR365" s="1"/>
      <c r="UAS365" s="1"/>
      <c r="UAT365" s="1"/>
      <c r="UAU365" s="1"/>
      <c r="UAV365" s="1"/>
      <c r="UAW365" s="1"/>
      <c r="UAX365" s="1"/>
      <c r="UAY365" s="1"/>
      <c r="UAZ365" s="1"/>
      <c r="UBA365" s="1"/>
      <c r="UBB365" s="1"/>
      <c r="UBC365" s="1"/>
      <c r="UBD365" s="1"/>
      <c r="UBE365" s="1"/>
      <c r="UBF365" s="1"/>
      <c r="UBG365" s="1"/>
      <c r="UBH365" s="1"/>
      <c r="UBI365" s="1"/>
      <c r="UBJ365" s="1"/>
      <c r="UBK365" s="1"/>
      <c r="UBL365" s="1"/>
      <c r="UBM365" s="1"/>
      <c r="UBN365" s="1"/>
      <c r="UBO365" s="1"/>
      <c r="UBP365" s="1"/>
      <c r="UBQ365" s="1"/>
      <c r="UBR365" s="1"/>
      <c r="UBS365" s="1"/>
      <c r="UBT365" s="1"/>
      <c r="UBU365" s="1"/>
      <c r="UBV365" s="1"/>
      <c r="UBW365" s="1"/>
      <c r="UBX365" s="1"/>
      <c r="UBY365" s="1"/>
      <c r="UBZ365" s="1"/>
      <c r="UCA365" s="1"/>
      <c r="UCB365" s="1"/>
      <c r="UCC365" s="1"/>
      <c r="UCD365" s="1"/>
      <c r="UCE365" s="1"/>
      <c r="UCF365" s="1"/>
      <c r="UCG365" s="1"/>
      <c r="UCH365" s="1"/>
      <c r="UCI365" s="1"/>
      <c r="UCJ365" s="1"/>
      <c r="UCK365" s="1"/>
      <c r="UCL365" s="1"/>
      <c r="UCM365" s="1"/>
      <c r="UCN365" s="1"/>
      <c r="UCO365" s="1"/>
      <c r="UCP365" s="1"/>
      <c r="UCQ365" s="1"/>
      <c r="UCR365" s="1"/>
      <c r="UCS365" s="1"/>
      <c r="UCT365" s="1"/>
      <c r="UCU365" s="1"/>
      <c r="UCV365" s="1"/>
      <c r="UCW365" s="1"/>
      <c r="UCX365" s="1"/>
      <c r="UCY365" s="1"/>
      <c r="UCZ365" s="1"/>
      <c r="UDA365" s="1"/>
      <c r="UDB365" s="1"/>
      <c r="UDC365" s="1"/>
      <c r="UDD365" s="1"/>
      <c r="UDE365" s="1"/>
      <c r="UDF365" s="1"/>
      <c r="UDG365" s="1"/>
      <c r="UDH365" s="1"/>
      <c r="UDI365" s="1"/>
      <c r="UDJ365" s="1"/>
      <c r="UDK365" s="1"/>
      <c r="UDL365" s="1"/>
      <c r="UDM365" s="1"/>
      <c r="UDN365" s="1"/>
      <c r="UDO365" s="1"/>
      <c r="UDP365" s="1"/>
      <c r="UDQ365" s="1"/>
      <c r="UDR365" s="1"/>
      <c r="UDS365" s="1"/>
      <c r="UDT365" s="1"/>
      <c r="UDU365" s="1"/>
      <c r="UDV365" s="1"/>
      <c r="UDW365" s="1"/>
      <c r="UDX365" s="1"/>
      <c r="UDY365" s="1"/>
      <c r="UDZ365" s="1"/>
      <c r="UEA365" s="1"/>
      <c r="UEB365" s="1"/>
      <c r="UEC365" s="1"/>
      <c r="UED365" s="1"/>
      <c r="UEE365" s="1"/>
      <c r="UEF365" s="1"/>
      <c r="UEG365" s="1"/>
      <c r="UEH365" s="1"/>
      <c r="UEI365" s="1"/>
      <c r="UEJ365" s="1"/>
      <c r="UEK365" s="1"/>
      <c r="UEL365" s="1"/>
      <c r="UEM365" s="1"/>
      <c r="UEN365" s="1"/>
      <c r="UEO365" s="1"/>
      <c r="UEP365" s="1"/>
      <c r="UEQ365" s="1"/>
      <c r="UER365" s="1"/>
      <c r="UES365" s="1"/>
      <c r="UET365" s="1"/>
      <c r="UEU365" s="1"/>
      <c r="UEV365" s="1"/>
      <c r="UEW365" s="1"/>
      <c r="UEX365" s="1"/>
      <c r="UEY365" s="1"/>
      <c r="UEZ365" s="1"/>
      <c r="UFA365" s="1"/>
      <c r="UFB365" s="1"/>
      <c r="UFC365" s="1"/>
      <c r="UFD365" s="1"/>
      <c r="UFE365" s="1"/>
      <c r="UFF365" s="1"/>
      <c r="UFG365" s="1"/>
      <c r="UFH365" s="1"/>
      <c r="UFI365" s="1"/>
      <c r="UFJ365" s="1"/>
      <c r="UFK365" s="1"/>
      <c r="UFL365" s="1"/>
      <c r="UFM365" s="1"/>
      <c r="UFN365" s="1"/>
      <c r="UFO365" s="1"/>
      <c r="UFP365" s="1"/>
      <c r="UFQ365" s="1"/>
      <c r="UFR365" s="1"/>
      <c r="UFS365" s="1"/>
      <c r="UFT365" s="1"/>
      <c r="UFU365" s="1"/>
      <c r="UFV365" s="1"/>
      <c r="UFW365" s="1"/>
      <c r="UFX365" s="1"/>
      <c r="UFY365" s="1"/>
      <c r="UFZ365" s="1"/>
      <c r="UGA365" s="1"/>
      <c r="UGB365" s="1"/>
      <c r="UGC365" s="1"/>
      <c r="UGD365" s="1"/>
      <c r="UGE365" s="1"/>
      <c r="UGF365" s="1"/>
      <c r="UGG365" s="1"/>
      <c r="UGH365" s="1"/>
      <c r="UGI365" s="1"/>
      <c r="UGJ365" s="1"/>
      <c r="UGK365" s="1"/>
      <c r="UGL365" s="1"/>
      <c r="UGM365" s="1"/>
      <c r="UGN365" s="1"/>
      <c r="UGO365" s="1"/>
      <c r="UGP365" s="1"/>
      <c r="UGQ365" s="1"/>
      <c r="UGR365" s="1"/>
      <c r="UGS365" s="1"/>
      <c r="UGT365" s="1"/>
      <c r="UGU365" s="1"/>
      <c r="UGV365" s="1"/>
      <c r="UGW365" s="1"/>
      <c r="UGX365" s="1"/>
      <c r="UGY365" s="1"/>
      <c r="UGZ365" s="1"/>
      <c r="UHA365" s="1"/>
      <c r="UHB365" s="1"/>
      <c r="UHC365" s="1"/>
      <c r="UHD365" s="1"/>
      <c r="UHE365" s="1"/>
      <c r="UHF365" s="1"/>
      <c r="UHG365" s="1"/>
      <c r="UHH365" s="1"/>
      <c r="UHI365" s="1"/>
      <c r="UHJ365" s="1"/>
      <c r="UHK365" s="1"/>
      <c r="UHL365" s="1"/>
      <c r="UHM365" s="1"/>
      <c r="UHN365" s="1"/>
      <c r="UHO365" s="1"/>
      <c r="UHP365" s="1"/>
      <c r="UHQ365" s="1"/>
      <c r="UHR365" s="1"/>
      <c r="UHS365" s="1"/>
      <c r="UHT365" s="1"/>
      <c r="UHU365" s="1"/>
      <c r="UHV365" s="1"/>
      <c r="UHW365" s="1"/>
      <c r="UHX365" s="1"/>
      <c r="UHY365" s="1"/>
      <c r="UHZ365" s="1"/>
      <c r="UIA365" s="1"/>
      <c r="UIB365" s="1"/>
      <c r="UIC365" s="1"/>
      <c r="UID365" s="1"/>
      <c r="UIE365" s="1"/>
      <c r="UIF365" s="1"/>
      <c r="UIG365" s="1"/>
      <c r="UIH365" s="1"/>
      <c r="UII365" s="1"/>
      <c r="UIJ365" s="1"/>
      <c r="UIK365" s="1"/>
      <c r="UIL365" s="1"/>
      <c r="UIM365" s="1"/>
      <c r="UIN365" s="1"/>
      <c r="UIO365" s="1"/>
      <c r="UIP365" s="1"/>
      <c r="UIQ365" s="1"/>
      <c r="UIR365" s="1"/>
      <c r="UIS365" s="1"/>
      <c r="UIT365" s="1"/>
      <c r="UIU365" s="1"/>
      <c r="UIV365" s="1"/>
      <c r="UIW365" s="1"/>
      <c r="UIX365" s="1"/>
      <c r="UIY365" s="1"/>
      <c r="UIZ365" s="1"/>
      <c r="UJA365" s="1"/>
      <c r="UJB365" s="1"/>
      <c r="UJC365" s="1"/>
      <c r="UJD365" s="1"/>
      <c r="UJE365" s="1"/>
      <c r="UJF365" s="1"/>
      <c r="UJG365" s="1"/>
      <c r="UJH365" s="1"/>
      <c r="UJI365" s="1"/>
      <c r="UJJ365" s="1"/>
      <c r="UJK365" s="1"/>
      <c r="UJL365" s="1"/>
      <c r="UJM365" s="1"/>
      <c r="UJN365" s="1"/>
      <c r="UJO365" s="1"/>
      <c r="UJP365" s="1"/>
      <c r="UJQ365" s="1"/>
      <c r="UJR365" s="1"/>
      <c r="UJS365" s="1"/>
      <c r="UJT365" s="1"/>
      <c r="UJU365" s="1"/>
      <c r="UJV365" s="1"/>
      <c r="UJW365" s="1"/>
      <c r="UJX365" s="1"/>
      <c r="UJY365" s="1"/>
      <c r="UJZ365" s="1"/>
      <c r="UKA365" s="1"/>
      <c r="UKB365" s="1"/>
      <c r="UKC365" s="1"/>
      <c r="UKD365" s="1"/>
      <c r="UKE365" s="1"/>
      <c r="UKF365" s="1"/>
      <c r="UKG365" s="1"/>
      <c r="UKH365" s="1"/>
      <c r="UKI365" s="1"/>
      <c r="UKJ365" s="1"/>
      <c r="UKK365" s="1"/>
      <c r="UKL365" s="1"/>
      <c r="UKM365" s="1"/>
      <c r="UKN365" s="1"/>
      <c r="UKO365" s="1"/>
      <c r="UKP365" s="1"/>
      <c r="UKQ365" s="1"/>
      <c r="UKR365" s="1"/>
      <c r="UKS365" s="1"/>
      <c r="UKT365" s="1"/>
      <c r="UKU365" s="1"/>
      <c r="UKV365" s="1"/>
      <c r="UKW365" s="1"/>
      <c r="UKX365" s="1"/>
      <c r="UKY365" s="1"/>
      <c r="UKZ365" s="1"/>
      <c r="ULA365" s="1"/>
      <c r="ULB365" s="1"/>
      <c r="ULC365" s="1"/>
      <c r="ULD365" s="1"/>
      <c r="ULE365" s="1"/>
      <c r="ULF365" s="1"/>
      <c r="ULG365" s="1"/>
      <c r="ULH365" s="1"/>
      <c r="ULI365" s="1"/>
      <c r="ULJ365" s="1"/>
      <c r="ULK365" s="1"/>
      <c r="ULL365" s="1"/>
      <c r="ULM365" s="1"/>
      <c r="ULN365" s="1"/>
      <c r="ULO365" s="1"/>
      <c r="ULP365" s="1"/>
      <c r="ULQ365" s="1"/>
      <c r="ULR365" s="1"/>
      <c r="ULS365" s="1"/>
      <c r="ULT365" s="1"/>
      <c r="ULU365" s="1"/>
      <c r="ULV365" s="1"/>
      <c r="ULW365" s="1"/>
      <c r="ULX365" s="1"/>
      <c r="ULY365" s="1"/>
      <c r="ULZ365" s="1"/>
      <c r="UMA365" s="1"/>
      <c r="UMB365" s="1"/>
      <c r="UMC365" s="1"/>
      <c r="UMD365" s="1"/>
      <c r="UME365" s="1"/>
      <c r="UMF365" s="1"/>
      <c r="UMG365" s="1"/>
      <c r="UMH365" s="1"/>
      <c r="UMI365" s="1"/>
      <c r="UMJ365" s="1"/>
      <c r="UMK365" s="1"/>
      <c r="UML365" s="1"/>
      <c r="UMM365" s="1"/>
      <c r="UMN365" s="1"/>
      <c r="UMO365" s="1"/>
      <c r="UMP365" s="1"/>
      <c r="UMQ365" s="1"/>
      <c r="UMR365" s="1"/>
      <c r="UMS365" s="1"/>
      <c r="UMT365" s="1"/>
      <c r="UMU365" s="1"/>
      <c r="UMV365" s="1"/>
      <c r="UMW365" s="1"/>
      <c r="UMX365" s="1"/>
      <c r="UMY365" s="1"/>
      <c r="UMZ365" s="1"/>
      <c r="UNA365" s="1"/>
      <c r="UNB365" s="1"/>
      <c r="UNC365" s="1"/>
      <c r="UND365" s="1"/>
      <c r="UNE365" s="1"/>
      <c r="UNF365" s="1"/>
      <c r="UNG365" s="1"/>
      <c r="UNH365" s="1"/>
      <c r="UNI365" s="1"/>
      <c r="UNJ365" s="1"/>
      <c r="UNK365" s="1"/>
      <c r="UNL365" s="1"/>
      <c r="UNM365" s="1"/>
      <c r="UNN365" s="1"/>
      <c r="UNO365" s="1"/>
      <c r="UNP365" s="1"/>
      <c r="UNQ365" s="1"/>
      <c r="UNR365" s="1"/>
      <c r="UNS365" s="1"/>
      <c r="UNT365" s="1"/>
      <c r="UNU365" s="1"/>
      <c r="UNV365" s="1"/>
      <c r="UNW365" s="1"/>
      <c r="UNX365" s="1"/>
      <c r="UNY365" s="1"/>
      <c r="UNZ365" s="1"/>
      <c r="UOA365" s="1"/>
      <c r="UOB365" s="1"/>
      <c r="UOC365" s="1"/>
      <c r="UOD365" s="1"/>
      <c r="UOE365" s="1"/>
      <c r="UOF365" s="1"/>
      <c r="UOG365" s="1"/>
      <c r="UOH365" s="1"/>
      <c r="UOI365" s="1"/>
      <c r="UOJ365" s="1"/>
      <c r="UOK365" s="1"/>
      <c r="UOL365" s="1"/>
      <c r="UOM365" s="1"/>
      <c r="UON365" s="1"/>
      <c r="UOO365" s="1"/>
      <c r="UOP365" s="1"/>
      <c r="UOQ365" s="1"/>
      <c r="UOR365" s="1"/>
      <c r="UOS365" s="1"/>
      <c r="UOT365" s="1"/>
      <c r="UOU365" s="1"/>
      <c r="UOV365" s="1"/>
      <c r="UOW365" s="1"/>
      <c r="UOX365" s="1"/>
      <c r="UOY365" s="1"/>
      <c r="UOZ365" s="1"/>
      <c r="UPA365" s="1"/>
      <c r="UPB365" s="1"/>
      <c r="UPC365" s="1"/>
      <c r="UPD365" s="1"/>
      <c r="UPE365" s="1"/>
      <c r="UPF365" s="1"/>
      <c r="UPG365" s="1"/>
      <c r="UPH365" s="1"/>
      <c r="UPI365" s="1"/>
      <c r="UPJ365" s="1"/>
      <c r="UPK365" s="1"/>
      <c r="UPL365" s="1"/>
      <c r="UPM365" s="1"/>
      <c r="UPN365" s="1"/>
      <c r="UPO365" s="1"/>
      <c r="UPP365" s="1"/>
      <c r="UPQ365" s="1"/>
      <c r="UPR365" s="1"/>
      <c r="UPS365" s="1"/>
      <c r="UPT365" s="1"/>
      <c r="UPU365" s="1"/>
      <c r="UPV365" s="1"/>
      <c r="UPW365" s="1"/>
      <c r="UPX365" s="1"/>
      <c r="UPY365" s="1"/>
      <c r="UPZ365" s="1"/>
      <c r="UQA365" s="1"/>
      <c r="UQB365" s="1"/>
      <c r="UQC365" s="1"/>
      <c r="UQD365" s="1"/>
      <c r="UQE365" s="1"/>
      <c r="UQF365" s="1"/>
      <c r="UQG365" s="1"/>
      <c r="UQH365" s="1"/>
      <c r="UQI365" s="1"/>
      <c r="UQJ365" s="1"/>
      <c r="UQK365" s="1"/>
      <c r="UQL365" s="1"/>
      <c r="UQM365" s="1"/>
      <c r="UQN365" s="1"/>
      <c r="UQO365" s="1"/>
      <c r="UQP365" s="1"/>
      <c r="UQQ365" s="1"/>
      <c r="UQR365" s="1"/>
      <c r="UQS365" s="1"/>
      <c r="UQT365" s="1"/>
      <c r="UQU365" s="1"/>
      <c r="UQV365" s="1"/>
      <c r="UQW365" s="1"/>
      <c r="UQX365" s="1"/>
      <c r="UQY365" s="1"/>
      <c r="UQZ365" s="1"/>
      <c r="URA365" s="1"/>
      <c r="URB365" s="1"/>
      <c r="URC365" s="1"/>
      <c r="URD365" s="1"/>
      <c r="URE365" s="1"/>
      <c r="URF365" s="1"/>
      <c r="URG365" s="1"/>
      <c r="URH365" s="1"/>
      <c r="URI365" s="1"/>
      <c r="URJ365" s="1"/>
      <c r="URK365" s="1"/>
      <c r="URL365" s="1"/>
      <c r="URM365" s="1"/>
      <c r="URN365" s="1"/>
      <c r="URO365" s="1"/>
      <c r="URP365" s="1"/>
      <c r="URQ365" s="1"/>
      <c r="URR365" s="1"/>
      <c r="URS365" s="1"/>
      <c r="URT365" s="1"/>
      <c r="URU365" s="1"/>
      <c r="URV365" s="1"/>
      <c r="URW365" s="1"/>
      <c r="URX365" s="1"/>
      <c r="URY365" s="1"/>
      <c r="URZ365" s="1"/>
      <c r="USA365" s="1"/>
      <c r="USB365" s="1"/>
      <c r="USC365" s="1"/>
      <c r="USD365" s="1"/>
      <c r="USE365" s="1"/>
      <c r="USF365" s="1"/>
      <c r="USG365" s="1"/>
      <c r="USH365" s="1"/>
      <c r="USI365" s="1"/>
      <c r="USJ365" s="1"/>
      <c r="USK365" s="1"/>
      <c r="USL365" s="1"/>
      <c r="USM365" s="1"/>
      <c r="USN365" s="1"/>
      <c r="USO365" s="1"/>
      <c r="USP365" s="1"/>
      <c r="USQ365" s="1"/>
      <c r="USR365" s="1"/>
      <c r="USS365" s="1"/>
      <c r="UST365" s="1"/>
      <c r="USU365" s="1"/>
      <c r="USV365" s="1"/>
      <c r="USW365" s="1"/>
      <c r="USX365" s="1"/>
      <c r="USY365" s="1"/>
      <c r="USZ365" s="1"/>
      <c r="UTA365" s="1"/>
      <c r="UTB365" s="1"/>
      <c r="UTC365" s="1"/>
      <c r="UTD365" s="1"/>
      <c r="UTE365" s="1"/>
      <c r="UTF365" s="1"/>
      <c r="UTG365" s="1"/>
      <c r="UTH365" s="1"/>
      <c r="UTI365" s="1"/>
      <c r="UTJ365" s="1"/>
      <c r="UTK365" s="1"/>
      <c r="UTL365" s="1"/>
      <c r="UTM365" s="1"/>
      <c r="UTN365" s="1"/>
      <c r="UTO365" s="1"/>
      <c r="UTP365" s="1"/>
      <c r="UTQ365" s="1"/>
      <c r="UTR365" s="1"/>
      <c r="UTS365" s="1"/>
      <c r="UTT365" s="1"/>
      <c r="UTU365" s="1"/>
      <c r="UTV365" s="1"/>
      <c r="UTW365" s="1"/>
      <c r="UTX365" s="1"/>
      <c r="UTY365" s="1"/>
      <c r="UTZ365" s="1"/>
      <c r="UUA365" s="1"/>
      <c r="UUB365" s="1"/>
      <c r="UUC365" s="1"/>
      <c r="UUD365" s="1"/>
      <c r="UUE365" s="1"/>
      <c r="UUF365" s="1"/>
      <c r="UUG365" s="1"/>
      <c r="UUH365" s="1"/>
      <c r="UUI365" s="1"/>
      <c r="UUJ365" s="1"/>
      <c r="UUK365" s="1"/>
      <c r="UUL365" s="1"/>
      <c r="UUM365" s="1"/>
      <c r="UUN365" s="1"/>
      <c r="UUO365" s="1"/>
      <c r="UUP365" s="1"/>
      <c r="UUQ365" s="1"/>
      <c r="UUR365" s="1"/>
      <c r="UUS365" s="1"/>
      <c r="UUT365" s="1"/>
      <c r="UUU365" s="1"/>
      <c r="UUV365" s="1"/>
      <c r="UUW365" s="1"/>
      <c r="UUX365" s="1"/>
      <c r="UUY365" s="1"/>
      <c r="UUZ365" s="1"/>
      <c r="UVA365" s="1"/>
      <c r="UVB365" s="1"/>
      <c r="UVC365" s="1"/>
      <c r="UVD365" s="1"/>
      <c r="UVE365" s="1"/>
      <c r="UVF365" s="1"/>
      <c r="UVG365" s="1"/>
      <c r="UVH365" s="1"/>
      <c r="UVI365" s="1"/>
      <c r="UVJ365" s="1"/>
      <c r="UVK365" s="1"/>
      <c r="UVL365" s="1"/>
      <c r="UVM365" s="1"/>
      <c r="UVN365" s="1"/>
      <c r="UVO365" s="1"/>
      <c r="UVP365" s="1"/>
      <c r="UVQ365" s="1"/>
      <c r="UVR365" s="1"/>
      <c r="UVS365" s="1"/>
      <c r="UVT365" s="1"/>
      <c r="UVU365" s="1"/>
      <c r="UVV365" s="1"/>
      <c r="UVW365" s="1"/>
      <c r="UVX365" s="1"/>
      <c r="UVY365" s="1"/>
      <c r="UVZ365" s="1"/>
      <c r="UWA365" s="1"/>
      <c r="UWB365" s="1"/>
      <c r="UWC365" s="1"/>
      <c r="UWD365" s="1"/>
      <c r="UWE365" s="1"/>
      <c r="UWF365" s="1"/>
      <c r="UWG365" s="1"/>
      <c r="UWH365" s="1"/>
      <c r="UWI365" s="1"/>
      <c r="UWJ365" s="1"/>
      <c r="UWK365" s="1"/>
      <c r="UWL365" s="1"/>
      <c r="UWM365" s="1"/>
      <c r="UWN365" s="1"/>
      <c r="UWO365" s="1"/>
      <c r="UWP365" s="1"/>
      <c r="UWQ365" s="1"/>
      <c r="UWR365" s="1"/>
      <c r="UWS365" s="1"/>
      <c r="UWT365" s="1"/>
      <c r="UWU365" s="1"/>
      <c r="UWV365" s="1"/>
      <c r="UWW365" s="1"/>
      <c r="UWX365" s="1"/>
      <c r="UWY365" s="1"/>
      <c r="UWZ365" s="1"/>
      <c r="UXA365" s="1"/>
      <c r="UXB365" s="1"/>
      <c r="UXC365" s="1"/>
      <c r="UXD365" s="1"/>
      <c r="UXE365" s="1"/>
      <c r="UXF365" s="1"/>
      <c r="UXG365" s="1"/>
      <c r="UXH365" s="1"/>
      <c r="UXI365" s="1"/>
      <c r="UXJ365" s="1"/>
      <c r="UXK365" s="1"/>
      <c r="UXL365" s="1"/>
      <c r="UXM365" s="1"/>
      <c r="UXN365" s="1"/>
      <c r="UXO365" s="1"/>
      <c r="UXP365" s="1"/>
      <c r="UXQ365" s="1"/>
      <c r="UXR365" s="1"/>
      <c r="UXS365" s="1"/>
      <c r="UXT365" s="1"/>
      <c r="UXU365" s="1"/>
      <c r="UXV365" s="1"/>
      <c r="UXW365" s="1"/>
      <c r="UXX365" s="1"/>
      <c r="UXY365" s="1"/>
      <c r="UXZ365" s="1"/>
      <c r="UYA365" s="1"/>
      <c r="UYB365" s="1"/>
      <c r="UYC365" s="1"/>
      <c r="UYD365" s="1"/>
      <c r="UYE365" s="1"/>
      <c r="UYF365" s="1"/>
      <c r="UYG365" s="1"/>
      <c r="UYH365" s="1"/>
      <c r="UYI365" s="1"/>
      <c r="UYJ365" s="1"/>
      <c r="UYK365" s="1"/>
      <c r="UYL365" s="1"/>
      <c r="UYM365" s="1"/>
      <c r="UYN365" s="1"/>
      <c r="UYO365" s="1"/>
      <c r="UYP365" s="1"/>
      <c r="UYQ365" s="1"/>
      <c r="UYR365" s="1"/>
      <c r="UYS365" s="1"/>
      <c r="UYT365" s="1"/>
      <c r="UYU365" s="1"/>
      <c r="UYV365" s="1"/>
      <c r="UYW365" s="1"/>
      <c r="UYX365" s="1"/>
      <c r="UYY365" s="1"/>
      <c r="UYZ365" s="1"/>
      <c r="UZA365" s="1"/>
      <c r="UZB365" s="1"/>
      <c r="UZC365" s="1"/>
      <c r="UZD365" s="1"/>
      <c r="UZE365" s="1"/>
      <c r="UZF365" s="1"/>
      <c r="UZG365" s="1"/>
      <c r="UZH365" s="1"/>
      <c r="UZI365" s="1"/>
      <c r="UZJ365" s="1"/>
      <c r="UZK365" s="1"/>
      <c r="UZL365" s="1"/>
      <c r="UZM365" s="1"/>
      <c r="UZN365" s="1"/>
      <c r="UZO365" s="1"/>
      <c r="UZP365" s="1"/>
      <c r="UZQ365" s="1"/>
      <c r="UZR365" s="1"/>
      <c r="UZS365" s="1"/>
      <c r="UZT365" s="1"/>
      <c r="UZU365" s="1"/>
      <c r="UZV365" s="1"/>
      <c r="UZW365" s="1"/>
      <c r="UZX365" s="1"/>
      <c r="UZY365" s="1"/>
      <c r="UZZ365" s="1"/>
      <c r="VAA365" s="1"/>
      <c r="VAB365" s="1"/>
      <c r="VAC365" s="1"/>
      <c r="VAD365" s="1"/>
      <c r="VAE365" s="1"/>
      <c r="VAF365" s="1"/>
      <c r="VAG365" s="1"/>
      <c r="VAH365" s="1"/>
      <c r="VAI365" s="1"/>
      <c r="VAJ365" s="1"/>
      <c r="VAK365" s="1"/>
      <c r="VAL365" s="1"/>
      <c r="VAM365" s="1"/>
      <c r="VAN365" s="1"/>
      <c r="VAO365" s="1"/>
      <c r="VAP365" s="1"/>
      <c r="VAQ365" s="1"/>
      <c r="VAR365" s="1"/>
      <c r="VAS365" s="1"/>
      <c r="VAT365" s="1"/>
      <c r="VAU365" s="1"/>
      <c r="VAV365" s="1"/>
      <c r="VAW365" s="1"/>
      <c r="VAX365" s="1"/>
      <c r="VAY365" s="1"/>
      <c r="VAZ365" s="1"/>
      <c r="VBA365" s="1"/>
      <c r="VBB365" s="1"/>
      <c r="VBC365" s="1"/>
      <c r="VBD365" s="1"/>
      <c r="VBE365" s="1"/>
      <c r="VBF365" s="1"/>
      <c r="VBG365" s="1"/>
      <c r="VBH365" s="1"/>
      <c r="VBI365" s="1"/>
      <c r="VBJ365" s="1"/>
      <c r="VBK365" s="1"/>
      <c r="VBL365" s="1"/>
      <c r="VBM365" s="1"/>
      <c r="VBN365" s="1"/>
      <c r="VBO365" s="1"/>
      <c r="VBP365" s="1"/>
      <c r="VBQ365" s="1"/>
      <c r="VBR365" s="1"/>
      <c r="VBS365" s="1"/>
      <c r="VBT365" s="1"/>
      <c r="VBU365" s="1"/>
      <c r="VBV365" s="1"/>
      <c r="VBW365" s="1"/>
      <c r="VBX365" s="1"/>
      <c r="VBY365" s="1"/>
      <c r="VBZ365" s="1"/>
      <c r="VCA365" s="1"/>
      <c r="VCB365" s="1"/>
      <c r="VCC365" s="1"/>
      <c r="VCD365" s="1"/>
      <c r="VCE365" s="1"/>
      <c r="VCF365" s="1"/>
      <c r="VCG365" s="1"/>
      <c r="VCH365" s="1"/>
      <c r="VCI365" s="1"/>
      <c r="VCJ365" s="1"/>
      <c r="VCK365" s="1"/>
      <c r="VCL365" s="1"/>
      <c r="VCM365" s="1"/>
      <c r="VCN365" s="1"/>
      <c r="VCO365" s="1"/>
      <c r="VCP365" s="1"/>
      <c r="VCQ365" s="1"/>
      <c r="VCR365" s="1"/>
      <c r="VCS365" s="1"/>
      <c r="VCT365" s="1"/>
      <c r="VCU365" s="1"/>
      <c r="VCV365" s="1"/>
      <c r="VCW365" s="1"/>
      <c r="VCX365" s="1"/>
      <c r="VCY365" s="1"/>
      <c r="VCZ365" s="1"/>
      <c r="VDA365" s="1"/>
      <c r="VDB365" s="1"/>
      <c r="VDC365" s="1"/>
      <c r="VDD365" s="1"/>
      <c r="VDE365" s="1"/>
      <c r="VDF365" s="1"/>
      <c r="VDG365" s="1"/>
      <c r="VDH365" s="1"/>
      <c r="VDI365" s="1"/>
      <c r="VDJ365" s="1"/>
      <c r="VDK365" s="1"/>
      <c r="VDL365" s="1"/>
      <c r="VDM365" s="1"/>
      <c r="VDN365" s="1"/>
      <c r="VDO365" s="1"/>
      <c r="VDP365" s="1"/>
      <c r="VDQ365" s="1"/>
      <c r="VDR365" s="1"/>
      <c r="VDS365" s="1"/>
      <c r="VDT365" s="1"/>
      <c r="VDU365" s="1"/>
      <c r="VDV365" s="1"/>
      <c r="VDW365" s="1"/>
      <c r="VDX365" s="1"/>
      <c r="VDY365" s="1"/>
      <c r="VDZ365" s="1"/>
      <c r="VEA365" s="1"/>
      <c r="VEB365" s="1"/>
      <c r="VEC365" s="1"/>
      <c r="VED365" s="1"/>
      <c r="VEE365" s="1"/>
      <c r="VEF365" s="1"/>
      <c r="VEG365" s="1"/>
      <c r="VEH365" s="1"/>
      <c r="VEI365" s="1"/>
      <c r="VEJ365" s="1"/>
      <c r="VEK365" s="1"/>
      <c r="VEL365" s="1"/>
      <c r="VEM365" s="1"/>
      <c r="VEN365" s="1"/>
      <c r="VEO365" s="1"/>
      <c r="VEP365" s="1"/>
      <c r="VEQ365" s="1"/>
      <c r="VER365" s="1"/>
      <c r="VES365" s="1"/>
      <c r="VET365" s="1"/>
      <c r="VEU365" s="1"/>
      <c r="VEV365" s="1"/>
      <c r="VEW365" s="1"/>
      <c r="VEX365" s="1"/>
      <c r="VEY365" s="1"/>
      <c r="VEZ365" s="1"/>
      <c r="VFA365" s="1"/>
      <c r="VFB365" s="1"/>
      <c r="VFC365" s="1"/>
      <c r="VFD365" s="1"/>
      <c r="VFE365" s="1"/>
      <c r="VFF365" s="1"/>
      <c r="VFG365" s="1"/>
      <c r="VFH365" s="1"/>
      <c r="VFI365" s="1"/>
      <c r="VFJ365" s="1"/>
      <c r="VFK365" s="1"/>
      <c r="VFL365" s="1"/>
      <c r="VFM365" s="1"/>
      <c r="VFN365" s="1"/>
      <c r="VFO365" s="1"/>
      <c r="VFP365" s="1"/>
      <c r="VFQ365" s="1"/>
      <c r="VFR365" s="1"/>
      <c r="VFS365" s="1"/>
      <c r="VFT365" s="1"/>
      <c r="VFU365" s="1"/>
      <c r="VFV365" s="1"/>
      <c r="VFW365" s="1"/>
      <c r="VFX365" s="1"/>
      <c r="VFY365" s="1"/>
      <c r="VFZ365" s="1"/>
      <c r="VGA365" s="1"/>
      <c r="VGB365" s="1"/>
      <c r="VGC365" s="1"/>
      <c r="VGD365" s="1"/>
      <c r="VGE365" s="1"/>
      <c r="VGF365" s="1"/>
      <c r="VGG365" s="1"/>
      <c r="VGH365" s="1"/>
      <c r="VGI365" s="1"/>
      <c r="VGJ365" s="1"/>
      <c r="VGK365" s="1"/>
      <c r="VGL365" s="1"/>
      <c r="VGM365" s="1"/>
      <c r="VGN365" s="1"/>
      <c r="VGO365" s="1"/>
      <c r="VGP365" s="1"/>
      <c r="VGQ365" s="1"/>
      <c r="VGR365" s="1"/>
      <c r="VGS365" s="1"/>
      <c r="VGT365" s="1"/>
      <c r="VGU365" s="1"/>
      <c r="VGV365" s="1"/>
      <c r="VGW365" s="1"/>
      <c r="VGX365" s="1"/>
      <c r="VGY365" s="1"/>
      <c r="VGZ365" s="1"/>
      <c r="VHA365" s="1"/>
      <c r="VHB365" s="1"/>
      <c r="VHC365" s="1"/>
      <c r="VHD365" s="1"/>
      <c r="VHE365" s="1"/>
      <c r="VHF365" s="1"/>
      <c r="VHG365" s="1"/>
      <c r="VHH365" s="1"/>
      <c r="VHI365" s="1"/>
      <c r="VHJ365" s="1"/>
      <c r="VHK365" s="1"/>
      <c r="VHL365" s="1"/>
      <c r="VHM365" s="1"/>
      <c r="VHN365" s="1"/>
      <c r="VHO365" s="1"/>
      <c r="VHP365" s="1"/>
      <c r="VHQ365" s="1"/>
      <c r="VHR365" s="1"/>
      <c r="VHS365" s="1"/>
      <c r="VHT365" s="1"/>
      <c r="VHU365" s="1"/>
      <c r="VHV365" s="1"/>
      <c r="VHW365" s="1"/>
      <c r="VHX365" s="1"/>
      <c r="VHY365" s="1"/>
      <c r="VHZ365" s="1"/>
      <c r="VIA365" s="1"/>
      <c r="VIB365" s="1"/>
      <c r="VIC365" s="1"/>
      <c r="VID365" s="1"/>
      <c r="VIE365" s="1"/>
      <c r="VIF365" s="1"/>
      <c r="VIG365" s="1"/>
      <c r="VIH365" s="1"/>
      <c r="VII365" s="1"/>
      <c r="VIJ365" s="1"/>
      <c r="VIK365" s="1"/>
      <c r="VIL365" s="1"/>
      <c r="VIM365" s="1"/>
      <c r="VIN365" s="1"/>
      <c r="VIO365" s="1"/>
      <c r="VIP365" s="1"/>
      <c r="VIQ365" s="1"/>
      <c r="VIR365" s="1"/>
      <c r="VIS365" s="1"/>
      <c r="VIT365" s="1"/>
      <c r="VIU365" s="1"/>
      <c r="VIV365" s="1"/>
      <c r="VIW365" s="1"/>
      <c r="VIX365" s="1"/>
      <c r="VIY365" s="1"/>
      <c r="VIZ365" s="1"/>
      <c r="VJA365" s="1"/>
      <c r="VJB365" s="1"/>
      <c r="VJC365" s="1"/>
      <c r="VJD365" s="1"/>
      <c r="VJE365" s="1"/>
      <c r="VJF365" s="1"/>
      <c r="VJG365" s="1"/>
      <c r="VJH365" s="1"/>
      <c r="VJI365" s="1"/>
      <c r="VJJ365" s="1"/>
      <c r="VJK365" s="1"/>
      <c r="VJL365" s="1"/>
      <c r="VJM365" s="1"/>
      <c r="VJN365" s="1"/>
      <c r="VJO365" s="1"/>
      <c r="VJP365" s="1"/>
      <c r="VJQ365" s="1"/>
      <c r="VJR365" s="1"/>
      <c r="VJS365" s="1"/>
      <c r="VJT365" s="1"/>
      <c r="VJU365" s="1"/>
      <c r="VJV365" s="1"/>
      <c r="VJW365" s="1"/>
      <c r="VJX365" s="1"/>
      <c r="VJY365" s="1"/>
      <c r="VJZ365" s="1"/>
      <c r="VKA365" s="1"/>
      <c r="VKB365" s="1"/>
      <c r="VKC365" s="1"/>
      <c r="VKD365" s="1"/>
      <c r="VKE365" s="1"/>
      <c r="VKF365" s="1"/>
      <c r="VKG365" s="1"/>
      <c r="VKH365" s="1"/>
      <c r="VKI365" s="1"/>
      <c r="VKJ365" s="1"/>
      <c r="VKK365" s="1"/>
      <c r="VKL365" s="1"/>
      <c r="VKM365" s="1"/>
      <c r="VKN365" s="1"/>
      <c r="VKO365" s="1"/>
      <c r="VKP365" s="1"/>
      <c r="VKQ365" s="1"/>
      <c r="VKR365" s="1"/>
      <c r="VKS365" s="1"/>
      <c r="VKT365" s="1"/>
      <c r="VKU365" s="1"/>
      <c r="VKV365" s="1"/>
      <c r="VKW365" s="1"/>
      <c r="VKX365" s="1"/>
      <c r="VKY365" s="1"/>
      <c r="VKZ365" s="1"/>
      <c r="VLA365" s="1"/>
      <c r="VLB365" s="1"/>
      <c r="VLC365" s="1"/>
      <c r="VLD365" s="1"/>
      <c r="VLE365" s="1"/>
      <c r="VLF365" s="1"/>
      <c r="VLG365" s="1"/>
      <c r="VLH365" s="1"/>
      <c r="VLI365" s="1"/>
      <c r="VLJ365" s="1"/>
      <c r="VLK365" s="1"/>
      <c r="VLL365" s="1"/>
      <c r="VLM365" s="1"/>
      <c r="VLN365" s="1"/>
      <c r="VLO365" s="1"/>
      <c r="VLP365" s="1"/>
      <c r="VLQ365" s="1"/>
      <c r="VLR365" s="1"/>
      <c r="VLS365" s="1"/>
      <c r="VLT365" s="1"/>
      <c r="VLU365" s="1"/>
      <c r="VLV365" s="1"/>
      <c r="VLW365" s="1"/>
      <c r="VLX365" s="1"/>
      <c r="VLY365" s="1"/>
      <c r="VLZ365" s="1"/>
      <c r="VMA365" s="1"/>
      <c r="VMB365" s="1"/>
      <c r="VMC365" s="1"/>
      <c r="VMD365" s="1"/>
      <c r="VME365" s="1"/>
      <c r="VMF365" s="1"/>
      <c r="VMG365" s="1"/>
      <c r="VMH365" s="1"/>
      <c r="VMI365" s="1"/>
      <c r="VMJ365" s="1"/>
      <c r="VMK365" s="1"/>
      <c r="VML365" s="1"/>
      <c r="VMM365" s="1"/>
      <c r="VMN365" s="1"/>
      <c r="VMO365" s="1"/>
      <c r="VMP365" s="1"/>
      <c r="VMQ365" s="1"/>
      <c r="VMR365" s="1"/>
      <c r="VMS365" s="1"/>
      <c r="VMT365" s="1"/>
      <c r="VMU365" s="1"/>
      <c r="VMV365" s="1"/>
      <c r="VMW365" s="1"/>
      <c r="VMX365" s="1"/>
      <c r="VMY365" s="1"/>
      <c r="VMZ365" s="1"/>
      <c r="VNA365" s="1"/>
      <c r="VNB365" s="1"/>
      <c r="VNC365" s="1"/>
      <c r="VND365" s="1"/>
      <c r="VNE365" s="1"/>
      <c r="VNF365" s="1"/>
      <c r="VNG365" s="1"/>
      <c r="VNH365" s="1"/>
      <c r="VNI365" s="1"/>
      <c r="VNJ365" s="1"/>
      <c r="VNK365" s="1"/>
      <c r="VNL365" s="1"/>
      <c r="VNM365" s="1"/>
      <c r="VNN365" s="1"/>
      <c r="VNO365" s="1"/>
      <c r="VNP365" s="1"/>
      <c r="VNQ365" s="1"/>
      <c r="VNR365" s="1"/>
      <c r="VNS365" s="1"/>
      <c r="VNT365" s="1"/>
      <c r="VNU365" s="1"/>
      <c r="VNV365" s="1"/>
      <c r="VNW365" s="1"/>
      <c r="VNX365" s="1"/>
      <c r="VNY365" s="1"/>
      <c r="VNZ365" s="1"/>
      <c r="VOA365" s="1"/>
      <c r="VOB365" s="1"/>
      <c r="VOC365" s="1"/>
      <c r="VOD365" s="1"/>
      <c r="VOE365" s="1"/>
      <c r="VOF365" s="1"/>
      <c r="VOG365" s="1"/>
      <c r="VOH365" s="1"/>
      <c r="VOI365" s="1"/>
      <c r="VOJ365" s="1"/>
      <c r="VOK365" s="1"/>
      <c r="VOL365" s="1"/>
      <c r="VOM365" s="1"/>
      <c r="VON365" s="1"/>
      <c r="VOO365" s="1"/>
      <c r="VOP365" s="1"/>
      <c r="VOQ365" s="1"/>
      <c r="VOR365" s="1"/>
      <c r="VOS365" s="1"/>
      <c r="VOT365" s="1"/>
      <c r="VOU365" s="1"/>
      <c r="VOV365" s="1"/>
      <c r="VOW365" s="1"/>
      <c r="VOX365" s="1"/>
      <c r="VOY365" s="1"/>
      <c r="VOZ365" s="1"/>
      <c r="VPA365" s="1"/>
      <c r="VPB365" s="1"/>
      <c r="VPC365" s="1"/>
      <c r="VPD365" s="1"/>
      <c r="VPE365" s="1"/>
      <c r="VPF365" s="1"/>
      <c r="VPG365" s="1"/>
      <c r="VPH365" s="1"/>
      <c r="VPI365" s="1"/>
      <c r="VPJ365" s="1"/>
      <c r="VPK365" s="1"/>
      <c r="VPL365" s="1"/>
      <c r="VPM365" s="1"/>
      <c r="VPN365" s="1"/>
      <c r="VPO365" s="1"/>
      <c r="VPP365" s="1"/>
      <c r="VPQ365" s="1"/>
      <c r="VPR365" s="1"/>
      <c r="VPS365" s="1"/>
      <c r="VPT365" s="1"/>
      <c r="VPU365" s="1"/>
      <c r="VPV365" s="1"/>
      <c r="VPW365" s="1"/>
      <c r="VPX365" s="1"/>
      <c r="VPY365" s="1"/>
      <c r="VPZ365" s="1"/>
      <c r="VQA365" s="1"/>
      <c r="VQB365" s="1"/>
      <c r="VQC365" s="1"/>
      <c r="VQD365" s="1"/>
      <c r="VQE365" s="1"/>
      <c r="VQF365" s="1"/>
      <c r="VQG365" s="1"/>
      <c r="VQH365" s="1"/>
      <c r="VQI365" s="1"/>
      <c r="VQJ365" s="1"/>
      <c r="VQK365" s="1"/>
      <c r="VQL365" s="1"/>
      <c r="VQM365" s="1"/>
      <c r="VQN365" s="1"/>
      <c r="VQO365" s="1"/>
      <c r="VQP365" s="1"/>
      <c r="VQQ365" s="1"/>
      <c r="VQR365" s="1"/>
      <c r="VQS365" s="1"/>
      <c r="VQT365" s="1"/>
      <c r="VQU365" s="1"/>
      <c r="VQV365" s="1"/>
      <c r="VQW365" s="1"/>
      <c r="VQX365" s="1"/>
      <c r="VQY365" s="1"/>
      <c r="VQZ365" s="1"/>
      <c r="VRA365" s="1"/>
      <c r="VRB365" s="1"/>
      <c r="VRC365" s="1"/>
      <c r="VRD365" s="1"/>
      <c r="VRE365" s="1"/>
      <c r="VRF365" s="1"/>
      <c r="VRG365" s="1"/>
      <c r="VRH365" s="1"/>
      <c r="VRI365" s="1"/>
      <c r="VRJ365" s="1"/>
      <c r="VRK365" s="1"/>
      <c r="VRL365" s="1"/>
      <c r="VRM365" s="1"/>
      <c r="VRN365" s="1"/>
      <c r="VRO365" s="1"/>
      <c r="VRP365" s="1"/>
      <c r="VRQ365" s="1"/>
      <c r="VRR365" s="1"/>
      <c r="VRS365" s="1"/>
      <c r="VRT365" s="1"/>
      <c r="VRU365" s="1"/>
      <c r="VRV365" s="1"/>
      <c r="VRW365" s="1"/>
      <c r="VRX365" s="1"/>
      <c r="VRY365" s="1"/>
      <c r="VRZ365" s="1"/>
      <c r="VSA365" s="1"/>
      <c r="VSB365" s="1"/>
      <c r="VSC365" s="1"/>
      <c r="VSD365" s="1"/>
      <c r="VSE365" s="1"/>
      <c r="VSF365" s="1"/>
      <c r="VSG365" s="1"/>
      <c r="VSH365" s="1"/>
      <c r="VSI365" s="1"/>
      <c r="VSJ365" s="1"/>
      <c r="VSK365" s="1"/>
      <c r="VSL365" s="1"/>
      <c r="VSM365" s="1"/>
      <c r="VSN365" s="1"/>
      <c r="VSO365" s="1"/>
      <c r="VSP365" s="1"/>
      <c r="VSQ365" s="1"/>
      <c r="VSR365" s="1"/>
      <c r="VSS365" s="1"/>
      <c r="VST365" s="1"/>
      <c r="VSU365" s="1"/>
      <c r="VSV365" s="1"/>
      <c r="VSW365" s="1"/>
      <c r="VSX365" s="1"/>
      <c r="VSY365" s="1"/>
      <c r="VSZ365" s="1"/>
      <c r="VTA365" s="1"/>
      <c r="VTB365" s="1"/>
      <c r="VTC365" s="1"/>
      <c r="VTD365" s="1"/>
      <c r="VTE365" s="1"/>
      <c r="VTF365" s="1"/>
      <c r="VTG365" s="1"/>
      <c r="VTH365" s="1"/>
      <c r="VTI365" s="1"/>
      <c r="VTJ365" s="1"/>
      <c r="VTK365" s="1"/>
      <c r="VTL365" s="1"/>
      <c r="VTM365" s="1"/>
      <c r="VTN365" s="1"/>
      <c r="VTO365" s="1"/>
      <c r="VTP365" s="1"/>
      <c r="VTQ365" s="1"/>
      <c r="VTR365" s="1"/>
      <c r="VTS365" s="1"/>
      <c r="VTT365" s="1"/>
      <c r="VTU365" s="1"/>
      <c r="VTV365" s="1"/>
      <c r="VTW365" s="1"/>
      <c r="VTX365" s="1"/>
      <c r="VTY365" s="1"/>
      <c r="VTZ365" s="1"/>
      <c r="VUA365" s="1"/>
      <c r="VUB365" s="1"/>
      <c r="VUC365" s="1"/>
      <c r="VUD365" s="1"/>
      <c r="VUE365" s="1"/>
      <c r="VUF365" s="1"/>
      <c r="VUG365" s="1"/>
      <c r="VUH365" s="1"/>
      <c r="VUI365" s="1"/>
      <c r="VUJ365" s="1"/>
      <c r="VUK365" s="1"/>
      <c r="VUL365" s="1"/>
      <c r="VUM365" s="1"/>
      <c r="VUN365" s="1"/>
      <c r="VUO365" s="1"/>
      <c r="VUP365" s="1"/>
      <c r="VUQ365" s="1"/>
      <c r="VUR365" s="1"/>
      <c r="VUS365" s="1"/>
      <c r="VUT365" s="1"/>
      <c r="VUU365" s="1"/>
      <c r="VUV365" s="1"/>
      <c r="VUW365" s="1"/>
      <c r="VUX365" s="1"/>
      <c r="VUY365" s="1"/>
      <c r="VUZ365" s="1"/>
      <c r="VVA365" s="1"/>
      <c r="VVB365" s="1"/>
      <c r="VVC365" s="1"/>
      <c r="VVD365" s="1"/>
      <c r="VVE365" s="1"/>
      <c r="VVF365" s="1"/>
      <c r="VVG365" s="1"/>
      <c r="VVH365" s="1"/>
      <c r="VVI365" s="1"/>
      <c r="VVJ365" s="1"/>
      <c r="VVK365" s="1"/>
      <c r="VVL365" s="1"/>
      <c r="VVM365" s="1"/>
      <c r="VVN365" s="1"/>
      <c r="VVO365" s="1"/>
      <c r="VVP365" s="1"/>
      <c r="VVQ365" s="1"/>
      <c r="VVR365" s="1"/>
      <c r="VVS365" s="1"/>
      <c r="VVT365" s="1"/>
      <c r="VVU365" s="1"/>
      <c r="VVV365" s="1"/>
      <c r="VVW365" s="1"/>
      <c r="VVX365" s="1"/>
      <c r="VVY365" s="1"/>
      <c r="VVZ365" s="1"/>
      <c r="VWA365" s="1"/>
      <c r="VWB365" s="1"/>
      <c r="VWC365" s="1"/>
      <c r="VWD365" s="1"/>
      <c r="VWE365" s="1"/>
      <c r="VWF365" s="1"/>
      <c r="VWG365" s="1"/>
      <c r="VWH365" s="1"/>
      <c r="VWI365" s="1"/>
      <c r="VWJ365" s="1"/>
      <c r="VWK365" s="1"/>
      <c r="VWL365" s="1"/>
      <c r="VWM365" s="1"/>
      <c r="VWN365" s="1"/>
      <c r="VWO365" s="1"/>
      <c r="VWP365" s="1"/>
      <c r="VWQ365" s="1"/>
      <c r="VWR365" s="1"/>
      <c r="VWS365" s="1"/>
      <c r="VWT365" s="1"/>
      <c r="VWU365" s="1"/>
      <c r="VWV365" s="1"/>
      <c r="VWW365" s="1"/>
      <c r="VWX365" s="1"/>
      <c r="VWY365" s="1"/>
      <c r="VWZ365" s="1"/>
      <c r="VXA365" s="1"/>
      <c r="VXB365" s="1"/>
      <c r="VXC365" s="1"/>
      <c r="VXD365" s="1"/>
      <c r="VXE365" s="1"/>
      <c r="VXF365" s="1"/>
      <c r="VXG365" s="1"/>
      <c r="VXH365" s="1"/>
      <c r="VXI365" s="1"/>
      <c r="VXJ365" s="1"/>
      <c r="VXK365" s="1"/>
      <c r="VXL365" s="1"/>
      <c r="VXM365" s="1"/>
      <c r="VXN365" s="1"/>
      <c r="VXO365" s="1"/>
      <c r="VXP365" s="1"/>
      <c r="VXQ365" s="1"/>
      <c r="VXR365" s="1"/>
      <c r="VXS365" s="1"/>
      <c r="VXT365" s="1"/>
      <c r="VXU365" s="1"/>
      <c r="VXV365" s="1"/>
      <c r="VXW365" s="1"/>
      <c r="VXX365" s="1"/>
      <c r="VXY365" s="1"/>
      <c r="VXZ365" s="1"/>
      <c r="VYA365" s="1"/>
      <c r="VYB365" s="1"/>
      <c r="VYC365" s="1"/>
      <c r="VYD365" s="1"/>
      <c r="VYE365" s="1"/>
      <c r="VYF365" s="1"/>
      <c r="VYG365" s="1"/>
      <c r="VYH365" s="1"/>
      <c r="VYI365" s="1"/>
      <c r="VYJ365" s="1"/>
      <c r="VYK365" s="1"/>
      <c r="VYL365" s="1"/>
      <c r="VYM365" s="1"/>
      <c r="VYN365" s="1"/>
      <c r="VYO365" s="1"/>
      <c r="VYP365" s="1"/>
      <c r="VYQ365" s="1"/>
      <c r="VYR365" s="1"/>
      <c r="VYS365" s="1"/>
      <c r="VYT365" s="1"/>
      <c r="VYU365" s="1"/>
      <c r="VYV365" s="1"/>
      <c r="VYW365" s="1"/>
      <c r="VYX365" s="1"/>
      <c r="VYY365" s="1"/>
      <c r="VYZ365" s="1"/>
      <c r="VZA365" s="1"/>
      <c r="VZB365" s="1"/>
      <c r="VZC365" s="1"/>
      <c r="VZD365" s="1"/>
      <c r="VZE365" s="1"/>
      <c r="VZF365" s="1"/>
      <c r="VZG365" s="1"/>
      <c r="VZH365" s="1"/>
      <c r="VZI365" s="1"/>
      <c r="VZJ365" s="1"/>
      <c r="VZK365" s="1"/>
      <c r="VZL365" s="1"/>
      <c r="VZM365" s="1"/>
      <c r="VZN365" s="1"/>
      <c r="VZO365" s="1"/>
      <c r="VZP365" s="1"/>
      <c r="VZQ365" s="1"/>
      <c r="VZR365" s="1"/>
      <c r="VZS365" s="1"/>
      <c r="VZT365" s="1"/>
      <c r="VZU365" s="1"/>
      <c r="VZV365" s="1"/>
      <c r="VZW365" s="1"/>
      <c r="VZX365" s="1"/>
      <c r="VZY365" s="1"/>
      <c r="VZZ365" s="1"/>
      <c r="WAA365" s="1"/>
      <c r="WAB365" s="1"/>
      <c r="WAC365" s="1"/>
      <c r="WAD365" s="1"/>
      <c r="WAE365" s="1"/>
      <c r="WAF365" s="1"/>
      <c r="WAG365" s="1"/>
      <c r="WAH365" s="1"/>
      <c r="WAI365" s="1"/>
      <c r="WAJ365" s="1"/>
      <c r="WAK365" s="1"/>
      <c r="WAL365" s="1"/>
      <c r="WAM365" s="1"/>
      <c r="WAN365" s="1"/>
      <c r="WAO365" s="1"/>
      <c r="WAP365" s="1"/>
      <c r="WAQ365" s="1"/>
      <c r="WAR365" s="1"/>
      <c r="WAS365" s="1"/>
      <c r="WAT365" s="1"/>
      <c r="WAU365" s="1"/>
      <c r="WAV365" s="1"/>
      <c r="WAW365" s="1"/>
      <c r="WAX365" s="1"/>
      <c r="WAY365" s="1"/>
      <c r="WAZ365" s="1"/>
      <c r="WBA365" s="1"/>
      <c r="WBB365" s="1"/>
      <c r="WBC365" s="1"/>
      <c r="WBD365" s="1"/>
      <c r="WBE365" s="1"/>
      <c r="WBF365" s="1"/>
      <c r="WBG365" s="1"/>
      <c r="WBH365" s="1"/>
      <c r="WBI365" s="1"/>
      <c r="WBJ365" s="1"/>
      <c r="WBK365" s="1"/>
      <c r="WBL365" s="1"/>
      <c r="WBM365" s="1"/>
      <c r="WBN365" s="1"/>
      <c r="WBO365" s="1"/>
      <c r="WBP365" s="1"/>
      <c r="WBQ365" s="1"/>
      <c r="WBR365" s="1"/>
      <c r="WBS365" s="1"/>
      <c r="WBT365" s="1"/>
      <c r="WBU365" s="1"/>
      <c r="WBV365" s="1"/>
      <c r="WBW365" s="1"/>
      <c r="WBX365" s="1"/>
      <c r="WBY365" s="1"/>
      <c r="WBZ365" s="1"/>
      <c r="WCA365" s="1"/>
      <c r="WCB365" s="1"/>
      <c r="WCC365" s="1"/>
      <c r="WCD365" s="1"/>
      <c r="WCE365" s="1"/>
      <c r="WCF365" s="1"/>
      <c r="WCG365" s="1"/>
      <c r="WCH365" s="1"/>
      <c r="WCI365" s="1"/>
      <c r="WCJ365" s="1"/>
      <c r="WCK365" s="1"/>
      <c r="WCL365" s="1"/>
      <c r="WCM365" s="1"/>
      <c r="WCN365" s="1"/>
      <c r="WCO365" s="1"/>
      <c r="WCP365" s="1"/>
      <c r="WCQ365" s="1"/>
      <c r="WCR365" s="1"/>
      <c r="WCS365" s="1"/>
      <c r="WCT365" s="1"/>
      <c r="WCU365" s="1"/>
      <c r="WCV365" s="1"/>
      <c r="WCW365" s="1"/>
      <c r="WCX365" s="1"/>
      <c r="WCY365" s="1"/>
      <c r="WCZ365" s="1"/>
      <c r="WDA365" s="1"/>
      <c r="WDB365" s="1"/>
      <c r="WDC365" s="1"/>
      <c r="WDD365" s="1"/>
      <c r="WDE365" s="1"/>
      <c r="WDF365" s="1"/>
      <c r="WDG365" s="1"/>
      <c r="WDH365" s="1"/>
      <c r="WDI365" s="1"/>
      <c r="WDJ365" s="1"/>
      <c r="WDK365" s="1"/>
      <c r="WDL365" s="1"/>
      <c r="WDM365" s="1"/>
      <c r="WDN365" s="1"/>
      <c r="WDO365" s="1"/>
      <c r="WDP365" s="1"/>
      <c r="WDQ365" s="1"/>
      <c r="WDR365" s="1"/>
      <c r="WDS365" s="1"/>
      <c r="WDT365" s="1"/>
      <c r="WDU365" s="1"/>
      <c r="WDV365" s="1"/>
      <c r="WDW365" s="1"/>
      <c r="WDX365" s="1"/>
      <c r="WDY365" s="1"/>
      <c r="WDZ365" s="1"/>
      <c r="WEA365" s="1"/>
      <c r="WEB365" s="1"/>
      <c r="WEC365" s="1"/>
      <c r="WED365" s="1"/>
      <c r="WEE365" s="1"/>
      <c r="WEF365" s="1"/>
      <c r="WEG365" s="1"/>
      <c r="WEH365" s="1"/>
      <c r="WEI365" s="1"/>
      <c r="WEJ365" s="1"/>
      <c r="WEK365" s="1"/>
      <c r="WEL365" s="1"/>
      <c r="WEM365" s="1"/>
      <c r="WEN365" s="1"/>
      <c r="WEO365" s="1"/>
      <c r="WEP365" s="1"/>
      <c r="WEQ365" s="1"/>
      <c r="WER365" s="1"/>
      <c r="WES365" s="1"/>
      <c r="WET365" s="1"/>
      <c r="WEU365" s="1"/>
      <c r="WEV365" s="1"/>
      <c r="WEW365" s="1"/>
      <c r="WEX365" s="1"/>
      <c r="WEY365" s="1"/>
      <c r="WEZ365" s="1"/>
      <c r="WFA365" s="1"/>
      <c r="WFB365" s="1"/>
      <c r="WFC365" s="1"/>
      <c r="WFD365" s="1"/>
      <c r="WFE365" s="1"/>
      <c r="WFF365" s="1"/>
      <c r="WFG365" s="1"/>
      <c r="WFH365" s="1"/>
      <c r="WFI365" s="1"/>
      <c r="WFJ365" s="1"/>
      <c r="WFK365" s="1"/>
      <c r="WFL365" s="1"/>
      <c r="WFM365" s="1"/>
      <c r="WFN365" s="1"/>
      <c r="WFO365" s="1"/>
      <c r="WFP365" s="1"/>
      <c r="WFQ365" s="1"/>
      <c r="WFR365" s="1"/>
      <c r="WFS365" s="1"/>
      <c r="WFT365" s="1"/>
      <c r="WFU365" s="1"/>
      <c r="WFV365" s="1"/>
      <c r="WFW365" s="1"/>
      <c r="WFX365" s="1"/>
      <c r="WFY365" s="1"/>
      <c r="WFZ365" s="1"/>
      <c r="WGA365" s="1"/>
      <c r="WGB365" s="1"/>
      <c r="WGC365" s="1"/>
      <c r="WGD365" s="1"/>
      <c r="WGE365" s="1"/>
      <c r="WGF365" s="1"/>
      <c r="WGG365" s="1"/>
      <c r="WGH365" s="1"/>
      <c r="WGI365" s="1"/>
      <c r="WGJ365" s="1"/>
      <c r="WGK365" s="1"/>
      <c r="WGL365" s="1"/>
      <c r="WGM365" s="1"/>
      <c r="WGN365" s="1"/>
      <c r="WGO365" s="1"/>
      <c r="WGP365" s="1"/>
      <c r="WGQ365" s="1"/>
      <c r="WGR365" s="1"/>
      <c r="WGS365" s="1"/>
      <c r="WGT365" s="1"/>
      <c r="WGU365" s="1"/>
      <c r="WGV365" s="1"/>
      <c r="WGW365" s="1"/>
      <c r="WGX365" s="1"/>
      <c r="WGY365" s="1"/>
      <c r="WGZ365" s="1"/>
      <c r="WHA365" s="1"/>
      <c r="WHB365" s="1"/>
      <c r="WHC365" s="1"/>
      <c r="WHD365" s="1"/>
      <c r="WHE365" s="1"/>
      <c r="WHF365" s="1"/>
      <c r="WHG365" s="1"/>
      <c r="WHH365" s="1"/>
      <c r="WHI365" s="1"/>
      <c r="WHJ365" s="1"/>
      <c r="WHK365" s="1"/>
      <c r="WHL365" s="1"/>
      <c r="WHM365" s="1"/>
      <c r="WHN365" s="1"/>
      <c r="WHO365" s="1"/>
      <c r="WHP365" s="1"/>
      <c r="WHQ365" s="1"/>
      <c r="WHR365" s="1"/>
      <c r="WHS365" s="1"/>
      <c r="WHT365" s="1"/>
      <c r="WHU365" s="1"/>
      <c r="WHV365" s="1"/>
      <c r="WHW365" s="1"/>
      <c r="WHX365" s="1"/>
      <c r="WHY365" s="1"/>
      <c r="WHZ365" s="1"/>
      <c r="WIA365" s="1"/>
      <c r="WIB365" s="1"/>
      <c r="WIC365" s="1"/>
      <c r="WID365" s="1"/>
      <c r="WIE365" s="1"/>
      <c r="WIF365" s="1"/>
      <c r="WIG365" s="1"/>
      <c r="WIH365" s="1"/>
      <c r="WII365" s="1"/>
      <c r="WIJ365" s="1"/>
      <c r="WIK365" s="1"/>
      <c r="WIL365" s="1"/>
      <c r="WIM365" s="1"/>
      <c r="WIN365" s="1"/>
      <c r="WIO365" s="1"/>
      <c r="WIP365" s="1"/>
      <c r="WIQ365" s="1"/>
      <c r="WIR365" s="1"/>
      <c r="WIS365" s="1"/>
      <c r="WIT365" s="1"/>
      <c r="WIU365" s="1"/>
      <c r="WIV365" s="1"/>
      <c r="WIW365" s="1"/>
      <c r="WIX365" s="1"/>
      <c r="WIY365" s="1"/>
      <c r="WIZ365" s="1"/>
      <c r="WJA365" s="1"/>
      <c r="WJB365" s="1"/>
      <c r="WJC365" s="1"/>
      <c r="WJD365" s="1"/>
      <c r="WJE365" s="1"/>
      <c r="WJF365" s="1"/>
      <c r="WJG365" s="1"/>
      <c r="WJH365" s="1"/>
      <c r="WJI365" s="1"/>
      <c r="WJJ365" s="1"/>
      <c r="WJK365" s="1"/>
      <c r="WJL365" s="1"/>
      <c r="WJM365" s="1"/>
      <c r="WJN365" s="1"/>
      <c r="WJO365" s="1"/>
      <c r="WJP365" s="1"/>
      <c r="WJQ365" s="1"/>
      <c r="WJR365" s="1"/>
      <c r="WJS365" s="1"/>
      <c r="WJT365" s="1"/>
      <c r="WJU365" s="1"/>
      <c r="WJV365" s="1"/>
      <c r="WJW365" s="1"/>
      <c r="WJX365" s="1"/>
      <c r="WJY365" s="1"/>
      <c r="WJZ365" s="1"/>
      <c r="WKA365" s="1"/>
      <c r="WKB365" s="1"/>
      <c r="WKC365" s="1"/>
      <c r="WKD365" s="1"/>
      <c r="WKE365" s="1"/>
      <c r="WKF365" s="1"/>
      <c r="WKG365" s="1"/>
      <c r="WKH365" s="1"/>
      <c r="WKI365" s="1"/>
      <c r="WKJ365" s="1"/>
      <c r="WKK365" s="1"/>
      <c r="WKL365" s="1"/>
      <c r="WKM365" s="1"/>
      <c r="WKN365" s="1"/>
      <c r="WKO365" s="1"/>
      <c r="WKP365" s="1"/>
      <c r="WKQ365" s="1"/>
      <c r="WKR365" s="1"/>
      <c r="WKS365" s="1"/>
      <c r="WKT365" s="1"/>
      <c r="WKU365" s="1"/>
      <c r="WKV365" s="1"/>
      <c r="WKW365" s="1"/>
      <c r="WKX365" s="1"/>
      <c r="WKY365" s="1"/>
      <c r="WKZ365" s="1"/>
      <c r="WLA365" s="1"/>
      <c r="WLB365" s="1"/>
      <c r="WLC365" s="1"/>
      <c r="WLD365" s="1"/>
      <c r="WLE365" s="1"/>
      <c r="WLF365" s="1"/>
      <c r="WLG365" s="1"/>
      <c r="WLH365" s="1"/>
      <c r="WLI365" s="1"/>
      <c r="WLJ365" s="1"/>
      <c r="WLK365" s="1"/>
      <c r="WLL365" s="1"/>
      <c r="WLM365" s="1"/>
      <c r="WLN365" s="1"/>
      <c r="WLO365" s="1"/>
      <c r="WLP365" s="1"/>
      <c r="WLQ365" s="1"/>
      <c r="WLR365" s="1"/>
      <c r="WLS365" s="1"/>
      <c r="WLT365" s="1"/>
      <c r="WLU365" s="1"/>
      <c r="WLV365" s="1"/>
      <c r="WLW365" s="1"/>
      <c r="WLX365" s="1"/>
      <c r="WLY365" s="1"/>
      <c r="WLZ365" s="1"/>
      <c r="WMA365" s="1"/>
      <c r="WMB365" s="1"/>
      <c r="WMC365" s="1"/>
      <c r="WMD365" s="1"/>
      <c r="WME365" s="1"/>
      <c r="WMF365" s="1"/>
      <c r="WMG365" s="1"/>
      <c r="WMH365" s="1"/>
      <c r="WMI365" s="1"/>
      <c r="WMJ365" s="1"/>
      <c r="WMK365" s="1"/>
      <c r="WML365" s="1"/>
      <c r="WMM365" s="1"/>
      <c r="WMN365" s="1"/>
      <c r="WMO365" s="1"/>
      <c r="WMP365" s="1"/>
      <c r="WMQ365" s="1"/>
      <c r="WMR365" s="1"/>
      <c r="WMS365" s="1"/>
      <c r="WMT365" s="1"/>
      <c r="WMU365" s="1"/>
      <c r="WMV365" s="1"/>
      <c r="WMW365" s="1"/>
      <c r="WMX365" s="1"/>
      <c r="WMY365" s="1"/>
      <c r="WMZ365" s="1"/>
      <c r="WNA365" s="1"/>
      <c r="WNB365" s="1"/>
      <c r="WNC365" s="1"/>
      <c r="WND365" s="1"/>
      <c r="WNE365" s="1"/>
      <c r="WNF365" s="1"/>
      <c r="WNG365" s="1"/>
      <c r="WNH365" s="1"/>
      <c r="WNI365" s="1"/>
      <c r="WNJ365" s="1"/>
      <c r="WNK365" s="1"/>
      <c r="WNL365" s="1"/>
      <c r="WNM365" s="1"/>
      <c r="WNN365" s="1"/>
      <c r="WNO365" s="1"/>
      <c r="WNP365" s="1"/>
      <c r="WNQ365" s="1"/>
      <c r="WNR365" s="1"/>
      <c r="WNS365" s="1"/>
      <c r="WNT365" s="1"/>
      <c r="WNU365" s="1"/>
      <c r="WNV365" s="1"/>
      <c r="WNW365" s="1"/>
      <c r="WNX365" s="1"/>
      <c r="WNY365" s="1"/>
      <c r="WNZ365" s="1"/>
      <c r="WOA365" s="1"/>
      <c r="WOB365" s="1"/>
      <c r="WOC365" s="1"/>
      <c r="WOD365" s="1"/>
      <c r="WOE365" s="1"/>
      <c r="WOF365" s="1"/>
      <c r="WOG365" s="1"/>
      <c r="WOH365" s="1"/>
      <c r="WOI365" s="1"/>
      <c r="WOJ365" s="1"/>
      <c r="WOK365" s="1"/>
      <c r="WOL365" s="1"/>
      <c r="WOM365" s="1"/>
      <c r="WON365" s="1"/>
      <c r="WOO365" s="1"/>
      <c r="WOP365" s="1"/>
      <c r="WOQ365" s="1"/>
      <c r="WOR365" s="1"/>
      <c r="WOS365" s="1"/>
      <c r="WOT365" s="1"/>
      <c r="WOU365" s="1"/>
      <c r="WOV365" s="1"/>
      <c r="WOW365" s="1"/>
      <c r="WOX365" s="1"/>
      <c r="WOY365" s="1"/>
      <c r="WOZ365" s="1"/>
      <c r="WPA365" s="1"/>
      <c r="WPB365" s="1"/>
      <c r="WPC365" s="1"/>
      <c r="WPD365" s="1"/>
      <c r="WPE365" s="1"/>
      <c r="WPF365" s="1"/>
      <c r="WPG365" s="1"/>
      <c r="WPH365" s="1"/>
      <c r="WPI365" s="1"/>
      <c r="WPJ365" s="1"/>
      <c r="WPK365" s="1"/>
      <c r="WPL365" s="1"/>
      <c r="WPM365" s="1"/>
      <c r="WPN365" s="1"/>
      <c r="WPO365" s="1"/>
      <c r="WPP365" s="1"/>
      <c r="WPQ365" s="1"/>
      <c r="WPR365" s="1"/>
      <c r="WPS365" s="1"/>
      <c r="WPT365" s="1"/>
      <c r="WPU365" s="1"/>
      <c r="WPV365" s="1"/>
      <c r="WPW365" s="1"/>
      <c r="WPX365" s="1"/>
      <c r="WPY365" s="1"/>
      <c r="WPZ365" s="1"/>
      <c r="WQA365" s="1"/>
      <c r="WQB365" s="1"/>
      <c r="WQC365" s="1"/>
      <c r="WQD365" s="1"/>
      <c r="WQE365" s="1"/>
      <c r="WQF365" s="1"/>
      <c r="WQG365" s="1"/>
      <c r="WQH365" s="1"/>
      <c r="WQI365" s="1"/>
      <c r="WQJ365" s="1"/>
      <c r="WQK365" s="1"/>
      <c r="WQL365" s="1"/>
      <c r="WQM365" s="1"/>
      <c r="WQN365" s="1"/>
      <c r="WQO365" s="1"/>
      <c r="WQP365" s="1"/>
      <c r="WQQ365" s="1"/>
      <c r="WQR365" s="1"/>
      <c r="WQS365" s="1"/>
      <c r="WQT365" s="1"/>
      <c r="WQU365" s="1"/>
      <c r="WQV365" s="1"/>
      <c r="WQW365" s="1"/>
      <c r="WQX365" s="1"/>
      <c r="WQY365" s="1"/>
      <c r="WQZ365" s="1"/>
      <c r="WRA365" s="1"/>
      <c r="WRB365" s="1"/>
      <c r="WRC365" s="1"/>
      <c r="WRD365" s="1"/>
      <c r="WRE365" s="1"/>
      <c r="WRF365" s="1"/>
      <c r="WRG365" s="1"/>
      <c r="WRH365" s="1"/>
      <c r="WRI365" s="1"/>
      <c r="WRJ365" s="1"/>
      <c r="WRK365" s="1"/>
      <c r="WRL365" s="1"/>
      <c r="WRM365" s="1"/>
      <c r="WRN365" s="1"/>
      <c r="WRO365" s="1"/>
      <c r="WRP365" s="1"/>
      <c r="WRQ365" s="1"/>
      <c r="WRR365" s="1"/>
      <c r="WRS365" s="1"/>
      <c r="WRT365" s="1"/>
      <c r="WRU365" s="1"/>
      <c r="WRV365" s="1"/>
      <c r="WRW365" s="1"/>
      <c r="WRX365" s="1"/>
      <c r="WRY365" s="1"/>
      <c r="WRZ365" s="1"/>
      <c r="WSA365" s="1"/>
      <c r="WSB365" s="1"/>
      <c r="WSC365" s="1"/>
      <c r="WSD365" s="1"/>
      <c r="WSE365" s="1"/>
      <c r="WSF365" s="1"/>
      <c r="WSG365" s="1"/>
      <c r="WSH365" s="1"/>
      <c r="WSI365" s="1"/>
      <c r="WSJ365" s="1"/>
      <c r="WSK365" s="1"/>
      <c r="WSL365" s="1"/>
      <c r="WSM365" s="1"/>
      <c r="WSN365" s="1"/>
      <c r="WSO365" s="1"/>
      <c r="WSP365" s="1"/>
      <c r="WSQ365" s="1"/>
      <c r="WSR365" s="1"/>
      <c r="WSS365" s="1"/>
      <c r="WST365" s="1"/>
      <c r="WSU365" s="1"/>
      <c r="WSV365" s="1"/>
      <c r="WSW365" s="1"/>
      <c r="WSX365" s="1"/>
      <c r="WSY365" s="1"/>
      <c r="WSZ365" s="1"/>
      <c r="WTA365" s="1"/>
      <c r="WTB365" s="1"/>
      <c r="WTC365" s="1"/>
      <c r="WTD365" s="1"/>
      <c r="WTE365" s="1"/>
      <c r="WTF365" s="1"/>
      <c r="WTG365" s="1"/>
      <c r="WTH365" s="1"/>
      <c r="WTI365" s="1"/>
      <c r="WTJ365" s="1"/>
      <c r="WTK365" s="1"/>
      <c r="WTL365" s="1"/>
      <c r="WTM365" s="1"/>
      <c r="WTN365" s="1"/>
      <c r="WTO365" s="1"/>
      <c r="WTP365" s="1"/>
      <c r="WTQ365" s="1"/>
      <c r="WTR365" s="1"/>
      <c r="WTS365" s="1"/>
      <c r="WTT365" s="1"/>
      <c r="WTU365" s="1"/>
      <c r="WTV365" s="1"/>
      <c r="WTW365" s="1"/>
      <c r="WTX365" s="1"/>
      <c r="WTY365" s="1"/>
      <c r="WTZ365" s="1"/>
      <c r="WUA365" s="1"/>
      <c r="WUB365" s="1"/>
      <c r="WUC365" s="1"/>
      <c r="WUD365" s="1"/>
      <c r="WUE365" s="1"/>
      <c r="WUF365" s="1"/>
      <c r="WUG365" s="1"/>
      <c r="WUH365" s="1"/>
      <c r="WUI365" s="1"/>
      <c r="WUJ365" s="1"/>
      <c r="WUK365" s="1"/>
      <c r="WUL365" s="1"/>
      <c r="WUM365" s="1"/>
      <c r="WUN365" s="1"/>
      <c r="WUO365" s="1"/>
      <c r="WUP365" s="1"/>
      <c r="WUQ365" s="1"/>
      <c r="WUR365" s="1"/>
      <c r="WUS365" s="1"/>
      <c r="WUT365" s="1"/>
      <c r="WUU365" s="1"/>
      <c r="WUV365" s="1"/>
      <c r="WUW365" s="1"/>
      <c r="WUX365" s="1"/>
      <c r="WUY365" s="1"/>
      <c r="WUZ365" s="1"/>
      <c r="WVA365" s="1"/>
      <c r="WVB365" s="1"/>
      <c r="WVC365" s="1"/>
      <c r="WVD365" s="1"/>
      <c r="WVE365" s="1"/>
      <c r="WVF365" s="1"/>
      <c r="WVG365" s="1"/>
      <c r="WVH365" s="1"/>
      <c r="WVI365" s="1"/>
      <c r="WVJ365" s="1"/>
      <c r="WVK365" s="1"/>
      <c r="WVL365" s="1"/>
      <c r="WVM365" s="1"/>
      <c r="WVN365" s="1"/>
      <c r="WVO365" s="1"/>
      <c r="WVP365" s="1"/>
      <c r="WVQ365" s="1"/>
      <c r="WVR365" s="1"/>
      <c r="WVS365" s="1"/>
      <c r="WVT365" s="1"/>
      <c r="WVU365" s="1"/>
    </row>
    <row r="366" spans="1:16141" s="5" customFormat="1" ht="35.1" customHeight="1">
      <c r="A366" s="2800"/>
      <c r="B366" s="3"/>
      <c r="C366" s="102"/>
      <c r="D366" s="102"/>
      <c r="E366" s="2669" t="s">
        <v>392</v>
      </c>
      <c r="F366" s="2696">
        <f>+'RES. GENERAL POR ÁREA'!N43/12</f>
        <v>35333.333333333336</v>
      </c>
      <c r="G366" s="2731">
        <v>12</v>
      </c>
      <c r="H366" s="2693">
        <f t="shared" si="19"/>
        <v>424000</v>
      </c>
      <c r="I366" s="2788"/>
      <c r="J366" s="2777"/>
      <c r="L366" s="1"/>
      <c r="M366" s="84"/>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c r="AML366" s="1"/>
      <c r="AMM366" s="1"/>
      <c r="AMN366" s="1"/>
      <c r="AMO366" s="1"/>
      <c r="AMP366" s="1"/>
      <c r="AMQ366" s="1"/>
      <c r="AMR366" s="1"/>
      <c r="AMS366" s="1"/>
      <c r="AMT366" s="1"/>
      <c r="AMU366" s="1"/>
      <c r="AMV366" s="1"/>
      <c r="AMW366" s="1"/>
      <c r="AMX366" s="1"/>
      <c r="AMY366" s="1"/>
      <c r="AMZ366" s="1"/>
      <c r="ANA366" s="1"/>
      <c r="ANB366" s="1"/>
      <c r="ANC366" s="1"/>
      <c r="AND366" s="1"/>
      <c r="ANE366" s="1"/>
      <c r="ANF366" s="1"/>
      <c r="ANG366" s="1"/>
      <c r="ANH366" s="1"/>
      <c r="ANI366" s="1"/>
      <c r="ANJ366" s="1"/>
      <c r="ANK366" s="1"/>
      <c r="ANL366" s="1"/>
      <c r="ANM366" s="1"/>
      <c r="ANN366" s="1"/>
      <c r="ANO366" s="1"/>
      <c r="ANP366" s="1"/>
      <c r="ANQ366" s="1"/>
      <c r="ANR366" s="1"/>
      <c r="ANS366" s="1"/>
      <c r="ANT366" s="1"/>
      <c r="ANU366" s="1"/>
      <c r="ANV366" s="1"/>
      <c r="ANW366" s="1"/>
      <c r="ANX366" s="1"/>
      <c r="ANY366" s="1"/>
      <c r="ANZ366" s="1"/>
      <c r="AOA366" s="1"/>
      <c r="AOB366" s="1"/>
      <c r="AOC366" s="1"/>
      <c r="AOD366" s="1"/>
      <c r="AOE366" s="1"/>
      <c r="AOF366" s="1"/>
      <c r="AOG366" s="1"/>
      <c r="AOH366" s="1"/>
      <c r="AOI366" s="1"/>
      <c r="AOJ366" s="1"/>
      <c r="AOK366" s="1"/>
      <c r="AOL366" s="1"/>
      <c r="AOM366" s="1"/>
      <c r="AON366" s="1"/>
      <c r="AOO366" s="1"/>
      <c r="AOP366" s="1"/>
      <c r="AOQ366" s="1"/>
      <c r="AOR366" s="1"/>
      <c r="AOS366" s="1"/>
      <c r="AOT366" s="1"/>
      <c r="AOU366" s="1"/>
      <c r="AOV366" s="1"/>
      <c r="AOW366" s="1"/>
      <c r="AOX366" s="1"/>
      <c r="AOY366" s="1"/>
      <c r="AOZ366" s="1"/>
      <c r="APA366" s="1"/>
      <c r="APB366" s="1"/>
      <c r="APC366" s="1"/>
      <c r="APD366" s="1"/>
      <c r="APE366" s="1"/>
      <c r="APF366" s="1"/>
      <c r="APG366" s="1"/>
      <c r="APH366" s="1"/>
      <c r="API366" s="1"/>
      <c r="APJ366" s="1"/>
      <c r="APK366" s="1"/>
      <c r="APL366" s="1"/>
      <c r="APM366" s="1"/>
      <c r="APN366" s="1"/>
      <c r="APO366" s="1"/>
      <c r="APP366" s="1"/>
      <c r="APQ366" s="1"/>
      <c r="APR366" s="1"/>
      <c r="APS366" s="1"/>
      <c r="APT366" s="1"/>
      <c r="APU366" s="1"/>
      <c r="APV366" s="1"/>
      <c r="APW366" s="1"/>
      <c r="APX366" s="1"/>
      <c r="APY366" s="1"/>
      <c r="APZ366" s="1"/>
      <c r="AQA366" s="1"/>
      <c r="AQB366" s="1"/>
      <c r="AQC366" s="1"/>
      <c r="AQD366" s="1"/>
      <c r="AQE366" s="1"/>
      <c r="AQF366" s="1"/>
      <c r="AQG366" s="1"/>
      <c r="AQH366" s="1"/>
      <c r="AQI366" s="1"/>
      <c r="AQJ366" s="1"/>
      <c r="AQK366" s="1"/>
      <c r="AQL366" s="1"/>
      <c r="AQM366" s="1"/>
      <c r="AQN366" s="1"/>
      <c r="AQO366" s="1"/>
      <c r="AQP366" s="1"/>
      <c r="AQQ366" s="1"/>
      <c r="AQR366" s="1"/>
      <c r="AQS366" s="1"/>
      <c r="AQT366" s="1"/>
      <c r="AQU366" s="1"/>
      <c r="AQV366" s="1"/>
      <c r="AQW366" s="1"/>
      <c r="AQX366" s="1"/>
      <c r="AQY366" s="1"/>
      <c r="AQZ366" s="1"/>
      <c r="ARA366" s="1"/>
      <c r="ARB366" s="1"/>
      <c r="ARC366" s="1"/>
      <c r="ARD366" s="1"/>
      <c r="ARE366" s="1"/>
      <c r="ARF366" s="1"/>
      <c r="ARG366" s="1"/>
      <c r="ARH366" s="1"/>
      <c r="ARI366" s="1"/>
      <c r="ARJ366" s="1"/>
      <c r="ARK366" s="1"/>
      <c r="ARL366" s="1"/>
      <c r="ARM366" s="1"/>
      <c r="ARN366" s="1"/>
      <c r="ARO366" s="1"/>
      <c r="ARP366" s="1"/>
      <c r="ARQ366" s="1"/>
      <c r="ARR366" s="1"/>
      <c r="ARS366" s="1"/>
      <c r="ART366" s="1"/>
      <c r="ARU366" s="1"/>
      <c r="ARV366" s="1"/>
      <c r="ARW366" s="1"/>
      <c r="ARX366" s="1"/>
      <c r="ARY366" s="1"/>
      <c r="ARZ366" s="1"/>
      <c r="ASA366" s="1"/>
      <c r="ASB366" s="1"/>
      <c r="ASC366" s="1"/>
      <c r="ASD366" s="1"/>
      <c r="ASE366" s="1"/>
      <c r="ASF366" s="1"/>
      <c r="ASG366" s="1"/>
      <c r="ASH366" s="1"/>
      <c r="ASI366" s="1"/>
      <c r="ASJ366" s="1"/>
      <c r="ASK366" s="1"/>
      <c r="ASL366" s="1"/>
      <c r="ASM366" s="1"/>
      <c r="ASN366" s="1"/>
      <c r="ASO366" s="1"/>
      <c r="ASP366" s="1"/>
      <c r="ASQ366" s="1"/>
      <c r="ASR366" s="1"/>
      <c r="ASS366" s="1"/>
      <c r="AST366" s="1"/>
      <c r="ASU366" s="1"/>
      <c r="ASV366" s="1"/>
      <c r="ASW366" s="1"/>
      <c r="ASX366" s="1"/>
      <c r="ASY366" s="1"/>
      <c r="ASZ366" s="1"/>
      <c r="ATA366" s="1"/>
      <c r="ATB366" s="1"/>
      <c r="ATC366" s="1"/>
      <c r="ATD366" s="1"/>
      <c r="ATE366" s="1"/>
      <c r="ATF366" s="1"/>
      <c r="ATG366" s="1"/>
      <c r="ATH366" s="1"/>
      <c r="ATI366" s="1"/>
      <c r="ATJ366" s="1"/>
      <c r="ATK366" s="1"/>
      <c r="ATL366" s="1"/>
      <c r="ATM366" s="1"/>
      <c r="ATN366" s="1"/>
      <c r="ATO366" s="1"/>
      <c r="ATP366" s="1"/>
      <c r="ATQ366" s="1"/>
      <c r="ATR366" s="1"/>
      <c r="ATS366" s="1"/>
      <c r="ATT366" s="1"/>
      <c r="ATU366" s="1"/>
      <c r="ATV366" s="1"/>
      <c r="ATW366" s="1"/>
      <c r="ATX366" s="1"/>
      <c r="ATY366" s="1"/>
      <c r="ATZ366" s="1"/>
      <c r="AUA366" s="1"/>
      <c r="AUB366" s="1"/>
      <c r="AUC366" s="1"/>
      <c r="AUD366" s="1"/>
      <c r="AUE366" s="1"/>
      <c r="AUF366" s="1"/>
      <c r="AUG366" s="1"/>
      <c r="AUH366" s="1"/>
      <c r="AUI366" s="1"/>
      <c r="AUJ366" s="1"/>
      <c r="AUK366" s="1"/>
      <c r="AUL366" s="1"/>
      <c r="AUM366" s="1"/>
      <c r="AUN366" s="1"/>
      <c r="AUO366" s="1"/>
      <c r="AUP366" s="1"/>
      <c r="AUQ366" s="1"/>
      <c r="AUR366" s="1"/>
      <c r="AUS366" s="1"/>
      <c r="AUT366" s="1"/>
      <c r="AUU366" s="1"/>
      <c r="AUV366" s="1"/>
      <c r="AUW366" s="1"/>
      <c r="AUX366" s="1"/>
      <c r="AUY366" s="1"/>
      <c r="AUZ366" s="1"/>
      <c r="AVA366" s="1"/>
      <c r="AVB366" s="1"/>
      <c r="AVC366" s="1"/>
      <c r="AVD366" s="1"/>
      <c r="AVE366" s="1"/>
      <c r="AVF366" s="1"/>
      <c r="AVG366" s="1"/>
      <c r="AVH366" s="1"/>
      <c r="AVI366" s="1"/>
      <c r="AVJ366" s="1"/>
      <c r="AVK366" s="1"/>
      <c r="AVL366" s="1"/>
      <c r="AVM366" s="1"/>
      <c r="AVN366" s="1"/>
      <c r="AVO366" s="1"/>
      <c r="AVP366" s="1"/>
      <c r="AVQ366" s="1"/>
      <c r="AVR366" s="1"/>
      <c r="AVS366" s="1"/>
      <c r="AVT366" s="1"/>
      <c r="AVU366" s="1"/>
      <c r="AVV366" s="1"/>
      <c r="AVW366" s="1"/>
      <c r="AVX366" s="1"/>
      <c r="AVY366" s="1"/>
      <c r="AVZ366" s="1"/>
      <c r="AWA366" s="1"/>
      <c r="AWB366" s="1"/>
      <c r="AWC366" s="1"/>
      <c r="AWD366" s="1"/>
      <c r="AWE366" s="1"/>
      <c r="AWF366" s="1"/>
      <c r="AWG366" s="1"/>
      <c r="AWH366" s="1"/>
      <c r="AWI366" s="1"/>
      <c r="AWJ366" s="1"/>
      <c r="AWK366" s="1"/>
      <c r="AWL366" s="1"/>
      <c r="AWM366" s="1"/>
      <c r="AWN366" s="1"/>
      <c r="AWO366" s="1"/>
      <c r="AWP366" s="1"/>
      <c r="AWQ366" s="1"/>
      <c r="AWR366" s="1"/>
      <c r="AWS366" s="1"/>
      <c r="AWT366" s="1"/>
      <c r="AWU366" s="1"/>
      <c r="AWV366" s="1"/>
      <c r="AWW366" s="1"/>
      <c r="AWX366" s="1"/>
      <c r="AWY366" s="1"/>
      <c r="AWZ366" s="1"/>
      <c r="AXA366" s="1"/>
      <c r="AXB366" s="1"/>
      <c r="AXC366" s="1"/>
      <c r="AXD366" s="1"/>
      <c r="AXE366" s="1"/>
      <c r="AXF366" s="1"/>
      <c r="AXG366" s="1"/>
      <c r="AXH366" s="1"/>
      <c r="AXI366" s="1"/>
      <c r="AXJ366" s="1"/>
      <c r="AXK366" s="1"/>
      <c r="AXL366" s="1"/>
      <c r="AXM366" s="1"/>
      <c r="AXN366" s="1"/>
      <c r="AXO366" s="1"/>
      <c r="AXP366" s="1"/>
      <c r="AXQ366" s="1"/>
      <c r="AXR366" s="1"/>
      <c r="AXS366" s="1"/>
      <c r="AXT366" s="1"/>
      <c r="AXU366" s="1"/>
      <c r="AXV366" s="1"/>
      <c r="AXW366" s="1"/>
      <c r="AXX366" s="1"/>
      <c r="AXY366" s="1"/>
      <c r="AXZ366" s="1"/>
      <c r="AYA366" s="1"/>
      <c r="AYB366" s="1"/>
      <c r="AYC366" s="1"/>
      <c r="AYD366" s="1"/>
      <c r="AYE366" s="1"/>
      <c r="AYF366" s="1"/>
      <c r="AYG366" s="1"/>
      <c r="AYH366" s="1"/>
      <c r="AYI366" s="1"/>
      <c r="AYJ366" s="1"/>
      <c r="AYK366" s="1"/>
      <c r="AYL366" s="1"/>
      <c r="AYM366" s="1"/>
      <c r="AYN366" s="1"/>
      <c r="AYO366" s="1"/>
      <c r="AYP366" s="1"/>
      <c r="AYQ366" s="1"/>
      <c r="AYR366" s="1"/>
      <c r="AYS366" s="1"/>
      <c r="AYT366" s="1"/>
      <c r="AYU366" s="1"/>
      <c r="AYV366" s="1"/>
      <c r="AYW366" s="1"/>
      <c r="AYX366" s="1"/>
      <c r="AYY366" s="1"/>
      <c r="AYZ366" s="1"/>
      <c r="AZA366" s="1"/>
      <c r="AZB366" s="1"/>
      <c r="AZC366" s="1"/>
      <c r="AZD366" s="1"/>
      <c r="AZE366" s="1"/>
      <c r="AZF366" s="1"/>
      <c r="AZG366" s="1"/>
      <c r="AZH366" s="1"/>
      <c r="AZI366" s="1"/>
      <c r="AZJ366" s="1"/>
      <c r="AZK366" s="1"/>
      <c r="AZL366" s="1"/>
      <c r="AZM366" s="1"/>
      <c r="AZN366" s="1"/>
      <c r="AZO366" s="1"/>
      <c r="AZP366" s="1"/>
      <c r="AZQ366" s="1"/>
      <c r="AZR366" s="1"/>
      <c r="AZS366" s="1"/>
      <c r="AZT366" s="1"/>
      <c r="AZU366" s="1"/>
      <c r="AZV366" s="1"/>
      <c r="AZW366" s="1"/>
      <c r="AZX366" s="1"/>
      <c r="AZY366" s="1"/>
      <c r="AZZ366" s="1"/>
      <c r="BAA366" s="1"/>
      <c r="BAB366" s="1"/>
      <c r="BAC366" s="1"/>
      <c r="BAD366" s="1"/>
      <c r="BAE366" s="1"/>
      <c r="BAF366" s="1"/>
      <c r="BAG366" s="1"/>
      <c r="BAH366" s="1"/>
      <c r="BAI366" s="1"/>
      <c r="BAJ366" s="1"/>
      <c r="BAK366" s="1"/>
      <c r="BAL366" s="1"/>
      <c r="BAM366" s="1"/>
      <c r="BAN366" s="1"/>
      <c r="BAO366" s="1"/>
      <c r="BAP366" s="1"/>
      <c r="BAQ366" s="1"/>
      <c r="BAR366" s="1"/>
      <c r="BAS366" s="1"/>
      <c r="BAT366" s="1"/>
      <c r="BAU366" s="1"/>
      <c r="BAV366" s="1"/>
      <c r="BAW366" s="1"/>
      <c r="BAX366" s="1"/>
      <c r="BAY366" s="1"/>
      <c r="BAZ366" s="1"/>
      <c r="BBA366" s="1"/>
      <c r="BBB366" s="1"/>
      <c r="BBC366" s="1"/>
      <c r="BBD366" s="1"/>
      <c r="BBE366" s="1"/>
      <c r="BBF366" s="1"/>
      <c r="BBG366" s="1"/>
      <c r="BBH366" s="1"/>
      <c r="BBI366" s="1"/>
      <c r="BBJ366" s="1"/>
      <c r="BBK366" s="1"/>
      <c r="BBL366" s="1"/>
      <c r="BBM366" s="1"/>
      <c r="BBN366" s="1"/>
      <c r="BBO366" s="1"/>
      <c r="BBP366" s="1"/>
      <c r="BBQ366" s="1"/>
      <c r="BBR366" s="1"/>
      <c r="BBS366" s="1"/>
      <c r="BBT366" s="1"/>
      <c r="BBU366" s="1"/>
      <c r="BBV366" s="1"/>
      <c r="BBW366" s="1"/>
      <c r="BBX366" s="1"/>
      <c r="BBY366" s="1"/>
      <c r="BBZ366" s="1"/>
      <c r="BCA366" s="1"/>
      <c r="BCB366" s="1"/>
      <c r="BCC366" s="1"/>
      <c r="BCD366" s="1"/>
      <c r="BCE366" s="1"/>
      <c r="BCF366" s="1"/>
      <c r="BCG366" s="1"/>
      <c r="BCH366" s="1"/>
      <c r="BCI366" s="1"/>
      <c r="BCJ366" s="1"/>
      <c r="BCK366" s="1"/>
      <c r="BCL366" s="1"/>
      <c r="BCM366" s="1"/>
      <c r="BCN366" s="1"/>
      <c r="BCO366" s="1"/>
      <c r="BCP366" s="1"/>
      <c r="BCQ366" s="1"/>
      <c r="BCR366" s="1"/>
      <c r="BCS366" s="1"/>
      <c r="BCT366" s="1"/>
      <c r="BCU366" s="1"/>
      <c r="BCV366" s="1"/>
      <c r="BCW366" s="1"/>
      <c r="BCX366" s="1"/>
      <c r="BCY366" s="1"/>
      <c r="BCZ366" s="1"/>
      <c r="BDA366" s="1"/>
      <c r="BDB366" s="1"/>
      <c r="BDC366" s="1"/>
      <c r="BDD366" s="1"/>
      <c r="BDE366" s="1"/>
      <c r="BDF366" s="1"/>
      <c r="BDG366" s="1"/>
      <c r="BDH366" s="1"/>
      <c r="BDI366" s="1"/>
      <c r="BDJ366" s="1"/>
      <c r="BDK366" s="1"/>
      <c r="BDL366" s="1"/>
      <c r="BDM366" s="1"/>
      <c r="BDN366" s="1"/>
      <c r="BDO366" s="1"/>
      <c r="BDP366" s="1"/>
      <c r="BDQ366" s="1"/>
      <c r="BDR366" s="1"/>
      <c r="BDS366" s="1"/>
      <c r="BDT366" s="1"/>
      <c r="BDU366" s="1"/>
      <c r="BDV366" s="1"/>
      <c r="BDW366" s="1"/>
      <c r="BDX366" s="1"/>
      <c r="BDY366" s="1"/>
      <c r="BDZ366" s="1"/>
      <c r="BEA366" s="1"/>
      <c r="BEB366" s="1"/>
      <c r="BEC366" s="1"/>
      <c r="BED366" s="1"/>
      <c r="BEE366" s="1"/>
      <c r="BEF366" s="1"/>
      <c r="BEG366" s="1"/>
      <c r="BEH366" s="1"/>
      <c r="BEI366" s="1"/>
      <c r="BEJ366" s="1"/>
      <c r="BEK366" s="1"/>
      <c r="BEL366" s="1"/>
      <c r="BEM366" s="1"/>
      <c r="BEN366" s="1"/>
      <c r="BEO366" s="1"/>
      <c r="BEP366" s="1"/>
      <c r="BEQ366" s="1"/>
      <c r="BER366" s="1"/>
      <c r="BES366" s="1"/>
      <c r="BET366" s="1"/>
      <c r="BEU366" s="1"/>
      <c r="BEV366" s="1"/>
      <c r="BEW366" s="1"/>
      <c r="BEX366" s="1"/>
      <c r="BEY366" s="1"/>
      <c r="BEZ366" s="1"/>
      <c r="BFA366" s="1"/>
      <c r="BFB366" s="1"/>
      <c r="BFC366" s="1"/>
      <c r="BFD366" s="1"/>
      <c r="BFE366" s="1"/>
      <c r="BFF366" s="1"/>
      <c r="BFG366" s="1"/>
      <c r="BFH366" s="1"/>
      <c r="BFI366" s="1"/>
      <c r="BFJ366" s="1"/>
      <c r="BFK366" s="1"/>
      <c r="BFL366" s="1"/>
      <c r="BFM366" s="1"/>
      <c r="BFN366" s="1"/>
      <c r="BFO366" s="1"/>
      <c r="BFP366" s="1"/>
      <c r="BFQ366" s="1"/>
      <c r="BFR366" s="1"/>
      <c r="BFS366" s="1"/>
      <c r="BFT366" s="1"/>
      <c r="BFU366" s="1"/>
      <c r="BFV366" s="1"/>
      <c r="BFW366" s="1"/>
      <c r="BFX366" s="1"/>
      <c r="BFY366" s="1"/>
      <c r="BFZ366" s="1"/>
      <c r="BGA366" s="1"/>
      <c r="BGB366" s="1"/>
      <c r="BGC366" s="1"/>
      <c r="BGD366" s="1"/>
      <c r="BGE366" s="1"/>
      <c r="BGF366" s="1"/>
      <c r="BGG366" s="1"/>
      <c r="BGH366" s="1"/>
      <c r="BGI366" s="1"/>
      <c r="BGJ366" s="1"/>
      <c r="BGK366" s="1"/>
      <c r="BGL366" s="1"/>
      <c r="BGM366" s="1"/>
      <c r="BGN366" s="1"/>
      <c r="BGO366" s="1"/>
      <c r="BGP366" s="1"/>
      <c r="BGQ366" s="1"/>
      <c r="BGR366" s="1"/>
      <c r="BGS366" s="1"/>
      <c r="BGT366" s="1"/>
      <c r="BGU366" s="1"/>
      <c r="BGV366" s="1"/>
      <c r="BGW366" s="1"/>
      <c r="BGX366" s="1"/>
      <c r="BGY366" s="1"/>
      <c r="BGZ366" s="1"/>
      <c r="BHA366" s="1"/>
      <c r="BHB366" s="1"/>
      <c r="BHC366" s="1"/>
      <c r="BHD366" s="1"/>
      <c r="BHE366" s="1"/>
      <c r="BHF366" s="1"/>
      <c r="BHG366" s="1"/>
      <c r="BHH366" s="1"/>
      <c r="BHI366" s="1"/>
      <c r="BHJ366" s="1"/>
      <c r="BHK366" s="1"/>
      <c r="BHL366" s="1"/>
      <c r="BHM366" s="1"/>
      <c r="BHN366" s="1"/>
      <c r="BHO366" s="1"/>
      <c r="BHP366" s="1"/>
      <c r="BHQ366" s="1"/>
      <c r="BHR366" s="1"/>
      <c r="BHS366" s="1"/>
      <c r="BHT366" s="1"/>
      <c r="BHU366" s="1"/>
      <c r="BHV366" s="1"/>
      <c r="BHW366" s="1"/>
      <c r="BHX366" s="1"/>
      <c r="BHY366" s="1"/>
      <c r="BHZ366" s="1"/>
      <c r="BIA366" s="1"/>
      <c r="BIB366" s="1"/>
      <c r="BIC366" s="1"/>
      <c r="BID366" s="1"/>
      <c r="BIE366" s="1"/>
      <c r="BIF366" s="1"/>
      <c r="BIG366" s="1"/>
      <c r="BIH366" s="1"/>
      <c r="BII366" s="1"/>
      <c r="BIJ366" s="1"/>
      <c r="BIK366" s="1"/>
      <c r="BIL366" s="1"/>
      <c r="BIM366" s="1"/>
      <c r="BIN366" s="1"/>
      <c r="BIO366" s="1"/>
      <c r="BIP366" s="1"/>
      <c r="BIQ366" s="1"/>
      <c r="BIR366" s="1"/>
      <c r="BIS366" s="1"/>
      <c r="BIT366" s="1"/>
      <c r="BIU366" s="1"/>
      <c r="BIV366" s="1"/>
      <c r="BIW366" s="1"/>
      <c r="BIX366" s="1"/>
      <c r="BIY366" s="1"/>
      <c r="BIZ366" s="1"/>
      <c r="BJA366" s="1"/>
      <c r="BJB366" s="1"/>
      <c r="BJC366" s="1"/>
      <c r="BJD366" s="1"/>
      <c r="BJE366" s="1"/>
      <c r="BJF366" s="1"/>
      <c r="BJG366" s="1"/>
      <c r="BJH366" s="1"/>
      <c r="BJI366" s="1"/>
      <c r="BJJ366" s="1"/>
      <c r="BJK366" s="1"/>
      <c r="BJL366" s="1"/>
      <c r="BJM366" s="1"/>
      <c r="BJN366" s="1"/>
      <c r="BJO366" s="1"/>
      <c r="BJP366" s="1"/>
      <c r="BJQ366" s="1"/>
      <c r="BJR366" s="1"/>
      <c r="BJS366" s="1"/>
      <c r="BJT366" s="1"/>
      <c r="BJU366" s="1"/>
      <c r="BJV366" s="1"/>
      <c r="BJW366" s="1"/>
      <c r="BJX366" s="1"/>
      <c r="BJY366" s="1"/>
      <c r="BJZ366" s="1"/>
      <c r="BKA366" s="1"/>
      <c r="BKB366" s="1"/>
      <c r="BKC366" s="1"/>
      <c r="BKD366" s="1"/>
      <c r="BKE366" s="1"/>
      <c r="BKF366" s="1"/>
      <c r="BKG366" s="1"/>
      <c r="BKH366" s="1"/>
      <c r="BKI366" s="1"/>
      <c r="BKJ366" s="1"/>
      <c r="BKK366" s="1"/>
      <c r="BKL366" s="1"/>
      <c r="BKM366" s="1"/>
      <c r="BKN366" s="1"/>
      <c r="BKO366" s="1"/>
      <c r="BKP366" s="1"/>
      <c r="BKQ366" s="1"/>
      <c r="BKR366" s="1"/>
      <c r="BKS366" s="1"/>
      <c r="BKT366" s="1"/>
      <c r="BKU366" s="1"/>
      <c r="BKV366" s="1"/>
      <c r="BKW366" s="1"/>
      <c r="BKX366" s="1"/>
      <c r="BKY366" s="1"/>
      <c r="BKZ366" s="1"/>
      <c r="BLA366" s="1"/>
      <c r="BLB366" s="1"/>
      <c r="BLC366" s="1"/>
      <c r="BLD366" s="1"/>
      <c r="BLE366" s="1"/>
      <c r="BLF366" s="1"/>
      <c r="BLG366" s="1"/>
      <c r="BLH366" s="1"/>
      <c r="BLI366" s="1"/>
      <c r="BLJ366" s="1"/>
      <c r="BLK366" s="1"/>
      <c r="BLL366" s="1"/>
      <c r="BLM366" s="1"/>
      <c r="BLN366" s="1"/>
      <c r="BLO366" s="1"/>
      <c r="BLP366" s="1"/>
      <c r="BLQ366" s="1"/>
      <c r="BLR366" s="1"/>
      <c r="BLS366" s="1"/>
      <c r="BLT366" s="1"/>
      <c r="BLU366" s="1"/>
      <c r="BLV366" s="1"/>
      <c r="BLW366" s="1"/>
      <c r="BLX366" s="1"/>
      <c r="BLY366" s="1"/>
      <c r="BLZ366" s="1"/>
      <c r="BMA366" s="1"/>
      <c r="BMB366" s="1"/>
      <c r="BMC366" s="1"/>
      <c r="BMD366" s="1"/>
      <c r="BME366" s="1"/>
      <c r="BMF366" s="1"/>
      <c r="BMG366" s="1"/>
      <c r="BMH366" s="1"/>
      <c r="BMI366" s="1"/>
      <c r="BMJ366" s="1"/>
      <c r="BMK366" s="1"/>
      <c r="BML366" s="1"/>
      <c r="BMM366" s="1"/>
      <c r="BMN366" s="1"/>
      <c r="BMO366" s="1"/>
      <c r="BMP366" s="1"/>
      <c r="BMQ366" s="1"/>
      <c r="BMR366" s="1"/>
      <c r="BMS366" s="1"/>
      <c r="BMT366" s="1"/>
      <c r="BMU366" s="1"/>
      <c r="BMV366" s="1"/>
      <c r="BMW366" s="1"/>
      <c r="BMX366" s="1"/>
      <c r="BMY366" s="1"/>
      <c r="BMZ366" s="1"/>
      <c r="BNA366" s="1"/>
      <c r="BNB366" s="1"/>
      <c r="BNC366" s="1"/>
      <c r="BND366" s="1"/>
      <c r="BNE366" s="1"/>
      <c r="BNF366" s="1"/>
      <c r="BNG366" s="1"/>
      <c r="BNH366" s="1"/>
      <c r="BNI366" s="1"/>
      <c r="BNJ366" s="1"/>
      <c r="BNK366" s="1"/>
      <c r="BNL366" s="1"/>
      <c r="BNM366" s="1"/>
      <c r="BNN366" s="1"/>
      <c r="BNO366" s="1"/>
      <c r="BNP366" s="1"/>
      <c r="BNQ366" s="1"/>
      <c r="BNR366" s="1"/>
      <c r="BNS366" s="1"/>
      <c r="BNT366" s="1"/>
      <c r="BNU366" s="1"/>
      <c r="BNV366" s="1"/>
      <c r="BNW366" s="1"/>
      <c r="BNX366" s="1"/>
      <c r="BNY366" s="1"/>
      <c r="BNZ366" s="1"/>
      <c r="BOA366" s="1"/>
      <c r="BOB366" s="1"/>
      <c r="BOC366" s="1"/>
      <c r="BOD366" s="1"/>
      <c r="BOE366" s="1"/>
      <c r="BOF366" s="1"/>
      <c r="BOG366" s="1"/>
      <c r="BOH366" s="1"/>
      <c r="BOI366" s="1"/>
      <c r="BOJ366" s="1"/>
      <c r="BOK366" s="1"/>
      <c r="BOL366" s="1"/>
      <c r="BOM366" s="1"/>
      <c r="BON366" s="1"/>
      <c r="BOO366" s="1"/>
      <c r="BOP366" s="1"/>
      <c r="BOQ366" s="1"/>
      <c r="BOR366" s="1"/>
      <c r="BOS366" s="1"/>
      <c r="BOT366" s="1"/>
      <c r="BOU366" s="1"/>
      <c r="BOV366" s="1"/>
      <c r="BOW366" s="1"/>
      <c r="BOX366" s="1"/>
      <c r="BOY366" s="1"/>
      <c r="BOZ366" s="1"/>
      <c r="BPA366" s="1"/>
      <c r="BPB366" s="1"/>
      <c r="BPC366" s="1"/>
      <c r="BPD366" s="1"/>
      <c r="BPE366" s="1"/>
      <c r="BPF366" s="1"/>
      <c r="BPG366" s="1"/>
      <c r="BPH366" s="1"/>
      <c r="BPI366" s="1"/>
      <c r="BPJ366" s="1"/>
      <c r="BPK366" s="1"/>
      <c r="BPL366" s="1"/>
      <c r="BPM366" s="1"/>
      <c r="BPN366" s="1"/>
      <c r="BPO366" s="1"/>
      <c r="BPP366" s="1"/>
      <c r="BPQ366" s="1"/>
      <c r="BPR366" s="1"/>
      <c r="BPS366" s="1"/>
      <c r="BPT366" s="1"/>
      <c r="BPU366" s="1"/>
      <c r="BPV366" s="1"/>
      <c r="BPW366" s="1"/>
      <c r="BPX366" s="1"/>
      <c r="BPY366" s="1"/>
      <c r="BPZ366" s="1"/>
      <c r="BQA366" s="1"/>
      <c r="BQB366" s="1"/>
      <c r="BQC366" s="1"/>
      <c r="BQD366" s="1"/>
      <c r="BQE366" s="1"/>
      <c r="BQF366" s="1"/>
      <c r="BQG366" s="1"/>
      <c r="BQH366" s="1"/>
      <c r="BQI366" s="1"/>
      <c r="BQJ366" s="1"/>
      <c r="BQK366" s="1"/>
      <c r="BQL366" s="1"/>
      <c r="BQM366" s="1"/>
      <c r="BQN366" s="1"/>
      <c r="BQO366" s="1"/>
      <c r="BQP366" s="1"/>
      <c r="BQQ366" s="1"/>
      <c r="BQR366" s="1"/>
      <c r="BQS366" s="1"/>
      <c r="BQT366" s="1"/>
      <c r="BQU366" s="1"/>
      <c r="BQV366" s="1"/>
      <c r="BQW366" s="1"/>
      <c r="BQX366" s="1"/>
      <c r="BQY366" s="1"/>
      <c r="BQZ366" s="1"/>
      <c r="BRA366" s="1"/>
      <c r="BRB366" s="1"/>
      <c r="BRC366" s="1"/>
      <c r="BRD366" s="1"/>
      <c r="BRE366" s="1"/>
      <c r="BRF366" s="1"/>
      <c r="BRG366" s="1"/>
      <c r="BRH366" s="1"/>
      <c r="BRI366" s="1"/>
      <c r="BRJ366" s="1"/>
      <c r="BRK366" s="1"/>
      <c r="BRL366" s="1"/>
      <c r="BRM366" s="1"/>
      <c r="BRN366" s="1"/>
      <c r="BRO366" s="1"/>
      <c r="BRP366" s="1"/>
      <c r="BRQ366" s="1"/>
      <c r="BRR366" s="1"/>
      <c r="BRS366" s="1"/>
      <c r="BRT366" s="1"/>
      <c r="BRU366" s="1"/>
      <c r="BRV366" s="1"/>
      <c r="BRW366" s="1"/>
      <c r="BRX366" s="1"/>
      <c r="BRY366" s="1"/>
      <c r="BRZ366" s="1"/>
      <c r="BSA366" s="1"/>
      <c r="BSB366" s="1"/>
      <c r="BSC366" s="1"/>
      <c r="BSD366" s="1"/>
      <c r="BSE366" s="1"/>
      <c r="BSF366" s="1"/>
      <c r="BSG366" s="1"/>
      <c r="BSH366" s="1"/>
      <c r="BSI366" s="1"/>
      <c r="BSJ366" s="1"/>
      <c r="BSK366" s="1"/>
      <c r="BSL366" s="1"/>
      <c r="BSM366" s="1"/>
      <c r="BSN366" s="1"/>
      <c r="BSO366" s="1"/>
      <c r="BSP366" s="1"/>
      <c r="BSQ366" s="1"/>
      <c r="BSR366" s="1"/>
      <c r="BSS366" s="1"/>
      <c r="BST366" s="1"/>
      <c r="BSU366" s="1"/>
      <c r="BSV366" s="1"/>
      <c r="BSW366" s="1"/>
      <c r="BSX366" s="1"/>
      <c r="BSY366" s="1"/>
      <c r="BSZ366" s="1"/>
      <c r="BTA366" s="1"/>
      <c r="BTB366" s="1"/>
      <c r="BTC366" s="1"/>
      <c r="BTD366" s="1"/>
      <c r="BTE366" s="1"/>
      <c r="BTF366" s="1"/>
      <c r="BTG366" s="1"/>
      <c r="BTH366" s="1"/>
      <c r="BTI366" s="1"/>
      <c r="BTJ366" s="1"/>
      <c r="BTK366" s="1"/>
      <c r="BTL366" s="1"/>
      <c r="BTM366" s="1"/>
      <c r="BTN366" s="1"/>
      <c r="BTO366" s="1"/>
      <c r="BTP366" s="1"/>
      <c r="BTQ366" s="1"/>
      <c r="BTR366" s="1"/>
      <c r="BTS366" s="1"/>
      <c r="BTT366" s="1"/>
      <c r="BTU366" s="1"/>
      <c r="BTV366" s="1"/>
      <c r="BTW366" s="1"/>
      <c r="BTX366" s="1"/>
      <c r="BTY366" s="1"/>
      <c r="BTZ366" s="1"/>
      <c r="BUA366" s="1"/>
      <c r="BUB366" s="1"/>
      <c r="BUC366" s="1"/>
      <c r="BUD366" s="1"/>
      <c r="BUE366" s="1"/>
      <c r="BUF366" s="1"/>
      <c r="BUG366" s="1"/>
      <c r="BUH366" s="1"/>
      <c r="BUI366" s="1"/>
      <c r="BUJ366" s="1"/>
      <c r="BUK366" s="1"/>
      <c r="BUL366" s="1"/>
      <c r="BUM366" s="1"/>
      <c r="BUN366" s="1"/>
      <c r="BUO366" s="1"/>
      <c r="BUP366" s="1"/>
      <c r="BUQ366" s="1"/>
      <c r="BUR366" s="1"/>
      <c r="BUS366" s="1"/>
      <c r="BUT366" s="1"/>
      <c r="BUU366" s="1"/>
      <c r="BUV366" s="1"/>
      <c r="BUW366" s="1"/>
      <c r="BUX366" s="1"/>
      <c r="BUY366" s="1"/>
      <c r="BUZ366" s="1"/>
      <c r="BVA366" s="1"/>
      <c r="BVB366" s="1"/>
      <c r="BVC366" s="1"/>
      <c r="BVD366" s="1"/>
      <c r="BVE366" s="1"/>
      <c r="BVF366" s="1"/>
      <c r="BVG366" s="1"/>
      <c r="BVH366" s="1"/>
      <c r="BVI366" s="1"/>
      <c r="BVJ366" s="1"/>
      <c r="BVK366" s="1"/>
      <c r="BVL366" s="1"/>
      <c r="BVM366" s="1"/>
      <c r="BVN366" s="1"/>
      <c r="BVO366" s="1"/>
      <c r="BVP366" s="1"/>
      <c r="BVQ366" s="1"/>
      <c r="BVR366" s="1"/>
      <c r="BVS366" s="1"/>
      <c r="BVT366" s="1"/>
      <c r="BVU366" s="1"/>
      <c r="BVV366" s="1"/>
      <c r="BVW366" s="1"/>
      <c r="BVX366" s="1"/>
      <c r="BVY366" s="1"/>
      <c r="BVZ366" s="1"/>
      <c r="BWA366" s="1"/>
      <c r="BWB366" s="1"/>
      <c r="BWC366" s="1"/>
      <c r="BWD366" s="1"/>
      <c r="BWE366" s="1"/>
      <c r="BWF366" s="1"/>
      <c r="BWG366" s="1"/>
      <c r="BWH366" s="1"/>
      <c r="BWI366" s="1"/>
      <c r="BWJ366" s="1"/>
      <c r="BWK366" s="1"/>
      <c r="BWL366" s="1"/>
      <c r="BWM366" s="1"/>
      <c r="BWN366" s="1"/>
      <c r="BWO366" s="1"/>
      <c r="BWP366" s="1"/>
      <c r="BWQ366" s="1"/>
      <c r="BWR366" s="1"/>
      <c r="BWS366" s="1"/>
      <c r="BWT366" s="1"/>
      <c r="BWU366" s="1"/>
      <c r="BWV366" s="1"/>
      <c r="BWW366" s="1"/>
      <c r="BWX366" s="1"/>
      <c r="BWY366" s="1"/>
      <c r="BWZ366" s="1"/>
      <c r="BXA366" s="1"/>
      <c r="BXB366" s="1"/>
      <c r="BXC366" s="1"/>
      <c r="BXD366" s="1"/>
      <c r="BXE366" s="1"/>
      <c r="BXF366" s="1"/>
      <c r="BXG366" s="1"/>
      <c r="BXH366" s="1"/>
      <c r="BXI366" s="1"/>
      <c r="BXJ366" s="1"/>
      <c r="BXK366" s="1"/>
      <c r="BXL366" s="1"/>
      <c r="BXM366" s="1"/>
      <c r="BXN366" s="1"/>
      <c r="BXO366" s="1"/>
      <c r="BXP366" s="1"/>
      <c r="BXQ366" s="1"/>
      <c r="BXR366" s="1"/>
      <c r="BXS366" s="1"/>
      <c r="BXT366" s="1"/>
      <c r="BXU366" s="1"/>
      <c r="BXV366" s="1"/>
      <c r="BXW366" s="1"/>
      <c r="BXX366" s="1"/>
      <c r="BXY366" s="1"/>
      <c r="BXZ366" s="1"/>
      <c r="BYA366" s="1"/>
      <c r="BYB366" s="1"/>
      <c r="BYC366" s="1"/>
      <c r="BYD366" s="1"/>
      <c r="BYE366" s="1"/>
      <c r="BYF366" s="1"/>
      <c r="BYG366" s="1"/>
      <c r="BYH366" s="1"/>
      <c r="BYI366" s="1"/>
      <c r="BYJ366" s="1"/>
      <c r="BYK366" s="1"/>
      <c r="BYL366" s="1"/>
      <c r="BYM366" s="1"/>
      <c r="BYN366" s="1"/>
      <c r="BYO366" s="1"/>
      <c r="BYP366" s="1"/>
      <c r="BYQ366" s="1"/>
      <c r="BYR366" s="1"/>
      <c r="BYS366" s="1"/>
      <c r="BYT366" s="1"/>
      <c r="BYU366" s="1"/>
      <c r="BYV366" s="1"/>
      <c r="BYW366" s="1"/>
      <c r="BYX366" s="1"/>
      <c r="BYY366" s="1"/>
      <c r="BYZ366" s="1"/>
      <c r="BZA366" s="1"/>
      <c r="BZB366" s="1"/>
      <c r="BZC366" s="1"/>
      <c r="BZD366" s="1"/>
      <c r="BZE366" s="1"/>
      <c r="BZF366" s="1"/>
      <c r="BZG366" s="1"/>
      <c r="BZH366" s="1"/>
      <c r="BZI366" s="1"/>
      <c r="BZJ366" s="1"/>
      <c r="BZK366" s="1"/>
      <c r="BZL366" s="1"/>
      <c r="BZM366" s="1"/>
      <c r="BZN366" s="1"/>
      <c r="BZO366" s="1"/>
      <c r="BZP366" s="1"/>
      <c r="BZQ366" s="1"/>
      <c r="BZR366" s="1"/>
      <c r="BZS366" s="1"/>
      <c r="BZT366" s="1"/>
      <c r="BZU366" s="1"/>
      <c r="BZV366" s="1"/>
      <c r="BZW366" s="1"/>
      <c r="BZX366" s="1"/>
      <c r="BZY366" s="1"/>
      <c r="BZZ366" s="1"/>
      <c r="CAA366" s="1"/>
      <c r="CAB366" s="1"/>
      <c r="CAC366" s="1"/>
      <c r="CAD366" s="1"/>
      <c r="CAE366" s="1"/>
      <c r="CAF366" s="1"/>
      <c r="CAG366" s="1"/>
      <c r="CAH366" s="1"/>
      <c r="CAI366" s="1"/>
      <c r="CAJ366" s="1"/>
      <c r="CAK366" s="1"/>
      <c r="CAL366" s="1"/>
      <c r="CAM366" s="1"/>
      <c r="CAN366" s="1"/>
      <c r="CAO366" s="1"/>
      <c r="CAP366" s="1"/>
      <c r="CAQ366" s="1"/>
      <c r="CAR366" s="1"/>
      <c r="CAS366" s="1"/>
      <c r="CAT366" s="1"/>
      <c r="CAU366" s="1"/>
      <c r="CAV366" s="1"/>
      <c r="CAW366" s="1"/>
      <c r="CAX366" s="1"/>
      <c r="CAY366" s="1"/>
      <c r="CAZ366" s="1"/>
      <c r="CBA366" s="1"/>
      <c r="CBB366" s="1"/>
      <c r="CBC366" s="1"/>
      <c r="CBD366" s="1"/>
      <c r="CBE366" s="1"/>
      <c r="CBF366" s="1"/>
      <c r="CBG366" s="1"/>
      <c r="CBH366" s="1"/>
      <c r="CBI366" s="1"/>
      <c r="CBJ366" s="1"/>
      <c r="CBK366" s="1"/>
      <c r="CBL366" s="1"/>
      <c r="CBM366" s="1"/>
      <c r="CBN366" s="1"/>
      <c r="CBO366" s="1"/>
      <c r="CBP366" s="1"/>
      <c r="CBQ366" s="1"/>
      <c r="CBR366" s="1"/>
      <c r="CBS366" s="1"/>
      <c r="CBT366" s="1"/>
      <c r="CBU366" s="1"/>
      <c r="CBV366" s="1"/>
      <c r="CBW366" s="1"/>
      <c r="CBX366" s="1"/>
      <c r="CBY366" s="1"/>
      <c r="CBZ366" s="1"/>
      <c r="CCA366" s="1"/>
      <c r="CCB366" s="1"/>
      <c r="CCC366" s="1"/>
      <c r="CCD366" s="1"/>
      <c r="CCE366" s="1"/>
      <c r="CCF366" s="1"/>
      <c r="CCG366" s="1"/>
      <c r="CCH366" s="1"/>
      <c r="CCI366" s="1"/>
      <c r="CCJ366" s="1"/>
      <c r="CCK366" s="1"/>
      <c r="CCL366" s="1"/>
      <c r="CCM366" s="1"/>
      <c r="CCN366" s="1"/>
      <c r="CCO366" s="1"/>
      <c r="CCP366" s="1"/>
      <c r="CCQ366" s="1"/>
      <c r="CCR366" s="1"/>
      <c r="CCS366" s="1"/>
      <c r="CCT366" s="1"/>
      <c r="CCU366" s="1"/>
      <c r="CCV366" s="1"/>
      <c r="CCW366" s="1"/>
      <c r="CCX366" s="1"/>
      <c r="CCY366" s="1"/>
      <c r="CCZ366" s="1"/>
      <c r="CDA366" s="1"/>
      <c r="CDB366" s="1"/>
      <c r="CDC366" s="1"/>
      <c r="CDD366" s="1"/>
      <c r="CDE366" s="1"/>
      <c r="CDF366" s="1"/>
      <c r="CDG366" s="1"/>
      <c r="CDH366" s="1"/>
      <c r="CDI366" s="1"/>
      <c r="CDJ366" s="1"/>
      <c r="CDK366" s="1"/>
      <c r="CDL366" s="1"/>
      <c r="CDM366" s="1"/>
      <c r="CDN366" s="1"/>
      <c r="CDO366" s="1"/>
      <c r="CDP366" s="1"/>
      <c r="CDQ366" s="1"/>
      <c r="CDR366" s="1"/>
      <c r="CDS366" s="1"/>
      <c r="CDT366" s="1"/>
      <c r="CDU366" s="1"/>
      <c r="CDV366" s="1"/>
      <c r="CDW366" s="1"/>
      <c r="CDX366" s="1"/>
      <c r="CDY366" s="1"/>
      <c r="CDZ366" s="1"/>
      <c r="CEA366" s="1"/>
      <c r="CEB366" s="1"/>
      <c r="CEC366" s="1"/>
      <c r="CED366" s="1"/>
      <c r="CEE366" s="1"/>
      <c r="CEF366" s="1"/>
      <c r="CEG366" s="1"/>
      <c r="CEH366" s="1"/>
      <c r="CEI366" s="1"/>
      <c r="CEJ366" s="1"/>
      <c r="CEK366" s="1"/>
      <c r="CEL366" s="1"/>
      <c r="CEM366" s="1"/>
      <c r="CEN366" s="1"/>
      <c r="CEO366" s="1"/>
      <c r="CEP366" s="1"/>
      <c r="CEQ366" s="1"/>
      <c r="CER366" s="1"/>
      <c r="CES366" s="1"/>
      <c r="CET366" s="1"/>
      <c r="CEU366" s="1"/>
      <c r="CEV366" s="1"/>
      <c r="CEW366" s="1"/>
      <c r="CEX366" s="1"/>
      <c r="CEY366" s="1"/>
      <c r="CEZ366" s="1"/>
      <c r="CFA366" s="1"/>
      <c r="CFB366" s="1"/>
      <c r="CFC366" s="1"/>
      <c r="CFD366" s="1"/>
      <c r="CFE366" s="1"/>
      <c r="CFF366" s="1"/>
      <c r="CFG366" s="1"/>
      <c r="CFH366" s="1"/>
      <c r="CFI366" s="1"/>
      <c r="CFJ366" s="1"/>
      <c r="CFK366" s="1"/>
      <c r="CFL366" s="1"/>
      <c r="CFM366" s="1"/>
      <c r="CFN366" s="1"/>
      <c r="CFO366" s="1"/>
      <c r="CFP366" s="1"/>
      <c r="CFQ366" s="1"/>
      <c r="CFR366" s="1"/>
      <c r="CFS366" s="1"/>
      <c r="CFT366" s="1"/>
      <c r="CFU366" s="1"/>
      <c r="CFV366" s="1"/>
      <c r="CFW366" s="1"/>
      <c r="CFX366" s="1"/>
      <c r="CFY366" s="1"/>
      <c r="CFZ366" s="1"/>
      <c r="CGA366" s="1"/>
      <c r="CGB366" s="1"/>
      <c r="CGC366" s="1"/>
      <c r="CGD366" s="1"/>
      <c r="CGE366" s="1"/>
      <c r="CGF366" s="1"/>
      <c r="CGG366" s="1"/>
      <c r="CGH366" s="1"/>
      <c r="CGI366" s="1"/>
      <c r="CGJ366" s="1"/>
      <c r="CGK366" s="1"/>
      <c r="CGL366" s="1"/>
      <c r="CGM366" s="1"/>
      <c r="CGN366" s="1"/>
      <c r="CGO366" s="1"/>
      <c r="CGP366" s="1"/>
      <c r="CGQ366" s="1"/>
      <c r="CGR366" s="1"/>
      <c r="CGS366" s="1"/>
      <c r="CGT366" s="1"/>
      <c r="CGU366" s="1"/>
      <c r="CGV366" s="1"/>
      <c r="CGW366" s="1"/>
      <c r="CGX366" s="1"/>
      <c r="CGY366" s="1"/>
      <c r="CGZ366" s="1"/>
      <c r="CHA366" s="1"/>
      <c r="CHB366" s="1"/>
      <c r="CHC366" s="1"/>
      <c r="CHD366" s="1"/>
      <c r="CHE366" s="1"/>
      <c r="CHF366" s="1"/>
      <c r="CHG366" s="1"/>
      <c r="CHH366" s="1"/>
      <c r="CHI366" s="1"/>
      <c r="CHJ366" s="1"/>
      <c r="CHK366" s="1"/>
      <c r="CHL366" s="1"/>
      <c r="CHM366" s="1"/>
      <c r="CHN366" s="1"/>
      <c r="CHO366" s="1"/>
      <c r="CHP366" s="1"/>
      <c r="CHQ366" s="1"/>
      <c r="CHR366" s="1"/>
      <c r="CHS366" s="1"/>
      <c r="CHT366" s="1"/>
      <c r="CHU366" s="1"/>
      <c r="CHV366" s="1"/>
      <c r="CHW366" s="1"/>
      <c r="CHX366" s="1"/>
      <c r="CHY366" s="1"/>
      <c r="CHZ366" s="1"/>
      <c r="CIA366" s="1"/>
      <c r="CIB366" s="1"/>
      <c r="CIC366" s="1"/>
      <c r="CID366" s="1"/>
      <c r="CIE366" s="1"/>
      <c r="CIF366" s="1"/>
      <c r="CIG366" s="1"/>
      <c r="CIH366" s="1"/>
      <c r="CII366" s="1"/>
      <c r="CIJ366" s="1"/>
      <c r="CIK366" s="1"/>
      <c r="CIL366" s="1"/>
      <c r="CIM366" s="1"/>
      <c r="CIN366" s="1"/>
      <c r="CIO366" s="1"/>
      <c r="CIP366" s="1"/>
      <c r="CIQ366" s="1"/>
      <c r="CIR366" s="1"/>
      <c r="CIS366" s="1"/>
      <c r="CIT366" s="1"/>
      <c r="CIU366" s="1"/>
      <c r="CIV366" s="1"/>
      <c r="CIW366" s="1"/>
      <c r="CIX366" s="1"/>
      <c r="CIY366" s="1"/>
      <c r="CIZ366" s="1"/>
      <c r="CJA366" s="1"/>
      <c r="CJB366" s="1"/>
      <c r="CJC366" s="1"/>
      <c r="CJD366" s="1"/>
      <c r="CJE366" s="1"/>
      <c r="CJF366" s="1"/>
      <c r="CJG366" s="1"/>
      <c r="CJH366" s="1"/>
      <c r="CJI366" s="1"/>
      <c r="CJJ366" s="1"/>
      <c r="CJK366" s="1"/>
      <c r="CJL366" s="1"/>
      <c r="CJM366" s="1"/>
      <c r="CJN366" s="1"/>
      <c r="CJO366" s="1"/>
      <c r="CJP366" s="1"/>
      <c r="CJQ366" s="1"/>
      <c r="CJR366" s="1"/>
      <c r="CJS366" s="1"/>
      <c r="CJT366" s="1"/>
      <c r="CJU366" s="1"/>
      <c r="CJV366" s="1"/>
      <c r="CJW366" s="1"/>
      <c r="CJX366" s="1"/>
      <c r="CJY366" s="1"/>
      <c r="CJZ366" s="1"/>
      <c r="CKA366" s="1"/>
      <c r="CKB366" s="1"/>
      <c r="CKC366" s="1"/>
      <c r="CKD366" s="1"/>
      <c r="CKE366" s="1"/>
      <c r="CKF366" s="1"/>
      <c r="CKG366" s="1"/>
      <c r="CKH366" s="1"/>
      <c r="CKI366" s="1"/>
      <c r="CKJ366" s="1"/>
      <c r="CKK366" s="1"/>
      <c r="CKL366" s="1"/>
      <c r="CKM366" s="1"/>
      <c r="CKN366" s="1"/>
      <c r="CKO366" s="1"/>
      <c r="CKP366" s="1"/>
      <c r="CKQ366" s="1"/>
      <c r="CKR366" s="1"/>
      <c r="CKS366" s="1"/>
      <c r="CKT366" s="1"/>
      <c r="CKU366" s="1"/>
      <c r="CKV366" s="1"/>
      <c r="CKW366" s="1"/>
      <c r="CKX366" s="1"/>
      <c r="CKY366" s="1"/>
      <c r="CKZ366" s="1"/>
      <c r="CLA366" s="1"/>
      <c r="CLB366" s="1"/>
      <c r="CLC366" s="1"/>
      <c r="CLD366" s="1"/>
      <c r="CLE366" s="1"/>
      <c r="CLF366" s="1"/>
      <c r="CLG366" s="1"/>
      <c r="CLH366" s="1"/>
      <c r="CLI366" s="1"/>
      <c r="CLJ366" s="1"/>
      <c r="CLK366" s="1"/>
      <c r="CLL366" s="1"/>
      <c r="CLM366" s="1"/>
      <c r="CLN366" s="1"/>
      <c r="CLO366" s="1"/>
      <c r="CLP366" s="1"/>
      <c r="CLQ366" s="1"/>
      <c r="CLR366" s="1"/>
      <c r="CLS366" s="1"/>
      <c r="CLT366" s="1"/>
      <c r="CLU366" s="1"/>
      <c r="CLV366" s="1"/>
      <c r="CLW366" s="1"/>
      <c r="CLX366" s="1"/>
      <c r="CLY366" s="1"/>
      <c r="CLZ366" s="1"/>
      <c r="CMA366" s="1"/>
      <c r="CMB366" s="1"/>
      <c r="CMC366" s="1"/>
      <c r="CMD366" s="1"/>
      <c r="CME366" s="1"/>
      <c r="CMF366" s="1"/>
      <c r="CMG366" s="1"/>
      <c r="CMH366" s="1"/>
      <c r="CMI366" s="1"/>
      <c r="CMJ366" s="1"/>
      <c r="CMK366" s="1"/>
      <c r="CML366" s="1"/>
      <c r="CMM366" s="1"/>
      <c r="CMN366" s="1"/>
      <c r="CMO366" s="1"/>
      <c r="CMP366" s="1"/>
      <c r="CMQ366" s="1"/>
      <c r="CMR366" s="1"/>
      <c r="CMS366" s="1"/>
      <c r="CMT366" s="1"/>
      <c r="CMU366" s="1"/>
      <c r="CMV366" s="1"/>
      <c r="CMW366" s="1"/>
      <c r="CMX366" s="1"/>
      <c r="CMY366" s="1"/>
      <c r="CMZ366" s="1"/>
      <c r="CNA366" s="1"/>
      <c r="CNB366" s="1"/>
      <c r="CNC366" s="1"/>
      <c r="CND366" s="1"/>
      <c r="CNE366" s="1"/>
      <c r="CNF366" s="1"/>
      <c r="CNG366" s="1"/>
      <c r="CNH366" s="1"/>
      <c r="CNI366" s="1"/>
      <c r="CNJ366" s="1"/>
      <c r="CNK366" s="1"/>
      <c r="CNL366" s="1"/>
      <c r="CNM366" s="1"/>
      <c r="CNN366" s="1"/>
      <c r="CNO366" s="1"/>
      <c r="CNP366" s="1"/>
      <c r="CNQ366" s="1"/>
      <c r="CNR366" s="1"/>
      <c r="CNS366" s="1"/>
      <c r="CNT366" s="1"/>
      <c r="CNU366" s="1"/>
      <c r="CNV366" s="1"/>
      <c r="CNW366" s="1"/>
      <c r="CNX366" s="1"/>
      <c r="CNY366" s="1"/>
      <c r="CNZ366" s="1"/>
      <c r="COA366" s="1"/>
      <c r="COB366" s="1"/>
      <c r="COC366" s="1"/>
      <c r="COD366" s="1"/>
      <c r="COE366" s="1"/>
      <c r="COF366" s="1"/>
      <c r="COG366" s="1"/>
      <c r="COH366" s="1"/>
      <c r="COI366" s="1"/>
      <c r="COJ366" s="1"/>
      <c r="COK366" s="1"/>
      <c r="COL366" s="1"/>
      <c r="COM366" s="1"/>
      <c r="CON366" s="1"/>
      <c r="COO366" s="1"/>
      <c r="COP366" s="1"/>
      <c r="COQ366" s="1"/>
      <c r="COR366" s="1"/>
      <c r="COS366" s="1"/>
      <c r="COT366" s="1"/>
      <c r="COU366" s="1"/>
      <c r="COV366" s="1"/>
      <c r="COW366" s="1"/>
      <c r="COX366" s="1"/>
      <c r="COY366" s="1"/>
      <c r="COZ366" s="1"/>
      <c r="CPA366" s="1"/>
      <c r="CPB366" s="1"/>
      <c r="CPC366" s="1"/>
      <c r="CPD366" s="1"/>
      <c r="CPE366" s="1"/>
      <c r="CPF366" s="1"/>
      <c r="CPG366" s="1"/>
      <c r="CPH366" s="1"/>
      <c r="CPI366" s="1"/>
      <c r="CPJ366" s="1"/>
      <c r="CPK366" s="1"/>
      <c r="CPL366" s="1"/>
      <c r="CPM366" s="1"/>
      <c r="CPN366" s="1"/>
      <c r="CPO366" s="1"/>
      <c r="CPP366" s="1"/>
      <c r="CPQ366" s="1"/>
      <c r="CPR366" s="1"/>
      <c r="CPS366" s="1"/>
      <c r="CPT366" s="1"/>
      <c r="CPU366" s="1"/>
      <c r="CPV366" s="1"/>
      <c r="CPW366" s="1"/>
      <c r="CPX366" s="1"/>
      <c r="CPY366" s="1"/>
      <c r="CPZ366" s="1"/>
      <c r="CQA366" s="1"/>
      <c r="CQB366" s="1"/>
      <c r="CQC366" s="1"/>
      <c r="CQD366" s="1"/>
      <c r="CQE366" s="1"/>
      <c r="CQF366" s="1"/>
      <c r="CQG366" s="1"/>
      <c r="CQH366" s="1"/>
      <c r="CQI366" s="1"/>
      <c r="CQJ366" s="1"/>
      <c r="CQK366" s="1"/>
      <c r="CQL366" s="1"/>
      <c r="CQM366" s="1"/>
      <c r="CQN366" s="1"/>
      <c r="CQO366" s="1"/>
      <c r="CQP366" s="1"/>
      <c r="CQQ366" s="1"/>
      <c r="CQR366" s="1"/>
      <c r="CQS366" s="1"/>
      <c r="CQT366" s="1"/>
      <c r="CQU366" s="1"/>
      <c r="CQV366" s="1"/>
      <c r="CQW366" s="1"/>
      <c r="CQX366" s="1"/>
      <c r="CQY366" s="1"/>
      <c r="CQZ366" s="1"/>
      <c r="CRA366" s="1"/>
      <c r="CRB366" s="1"/>
      <c r="CRC366" s="1"/>
      <c r="CRD366" s="1"/>
      <c r="CRE366" s="1"/>
      <c r="CRF366" s="1"/>
      <c r="CRG366" s="1"/>
      <c r="CRH366" s="1"/>
      <c r="CRI366" s="1"/>
      <c r="CRJ366" s="1"/>
      <c r="CRK366" s="1"/>
      <c r="CRL366" s="1"/>
      <c r="CRM366" s="1"/>
      <c r="CRN366" s="1"/>
      <c r="CRO366" s="1"/>
      <c r="CRP366" s="1"/>
      <c r="CRQ366" s="1"/>
      <c r="CRR366" s="1"/>
      <c r="CRS366" s="1"/>
      <c r="CRT366" s="1"/>
      <c r="CRU366" s="1"/>
      <c r="CRV366" s="1"/>
      <c r="CRW366" s="1"/>
      <c r="CRX366" s="1"/>
      <c r="CRY366" s="1"/>
      <c r="CRZ366" s="1"/>
      <c r="CSA366" s="1"/>
      <c r="CSB366" s="1"/>
      <c r="CSC366" s="1"/>
      <c r="CSD366" s="1"/>
      <c r="CSE366" s="1"/>
      <c r="CSF366" s="1"/>
      <c r="CSG366" s="1"/>
      <c r="CSH366" s="1"/>
      <c r="CSI366" s="1"/>
      <c r="CSJ366" s="1"/>
      <c r="CSK366" s="1"/>
      <c r="CSL366" s="1"/>
      <c r="CSM366" s="1"/>
      <c r="CSN366" s="1"/>
      <c r="CSO366" s="1"/>
      <c r="CSP366" s="1"/>
      <c r="CSQ366" s="1"/>
      <c r="CSR366" s="1"/>
      <c r="CSS366" s="1"/>
      <c r="CST366" s="1"/>
      <c r="CSU366" s="1"/>
      <c r="CSV366" s="1"/>
      <c r="CSW366" s="1"/>
      <c r="CSX366" s="1"/>
      <c r="CSY366" s="1"/>
      <c r="CSZ366" s="1"/>
      <c r="CTA366" s="1"/>
      <c r="CTB366" s="1"/>
      <c r="CTC366" s="1"/>
      <c r="CTD366" s="1"/>
      <c r="CTE366" s="1"/>
      <c r="CTF366" s="1"/>
      <c r="CTG366" s="1"/>
      <c r="CTH366" s="1"/>
      <c r="CTI366" s="1"/>
      <c r="CTJ366" s="1"/>
      <c r="CTK366" s="1"/>
      <c r="CTL366" s="1"/>
      <c r="CTM366" s="1"/>
      <c r="CTN366" s="1"/>
      <c r="CTO366" s="1"/>
      <c r="CTP366" s="1"/>
      <c r="CTQ366" s="1"/>
      <c r="CTR366" s="1"/>
      <c r="CTS366" s="1"/>
      <c r="CTT366" s="1"/>
      <c r="CTU366" s="1"/>
      <c r="CTV366" s="1"/>
      <c r="CTW366" s="1"/>
      <c r="CTX366" s="1"/>
      <c r="CTY366" s="1"/>
      <c r="CTZ366" s="1"/>
      <c r="CUA366" s="1"/>
      <c r="CUB366" s="1"/>
      <c r="CUC366" s="1"/>
      <c r="CUD366" s="1"/>
      <c r="CUE366" s="1"/>
      <c r="CUF366" s="1"/>
      <c r="CUG366" s="1"/>
      <c r="CUH366" s="1"/>
      <c r="CUI366" s="1"/>
      <c r="CUJ366" s="1"/>
      <c r="CUK366" s="1"/>
      <c r="CUL366" s="1"/>
      <c r="CUM366" s="1"/>
      <c r="CUN366" s="1"/>
      <c r="CUO366" s="1"/>
      <c r="CUP366" s="1"/>
      <c r="CUQ366" s="1"/>
      <c r="CUR366" s="1"/>
      <c r="CUS366" s="1"/>
      <c r="CUT366" s="1"/>
      <c r="CUU366" s="1"/>
      <c r="CUV366" s="1"/>
      <c r="CUW366" s="1"/>
      <c r="CUX366" s="1"/>
      <c r="CUY366" s="1"/>
      <c r="CUZ366" s="1"/>
      <c r="CVA366" s="1"/>
      <c r="CVB366" s="1"/>
      <c r="CVC366" s="1"/>
      <c r="CVD366" s="1"/>
      <c r="CVE366" s="1"/>
      <c r="CVF366" s="1"/>
      <c r="CVG366" s="1"/>
      <c r="CVH366" s="1"/>
      <c r="CVI366" s="1"/>
      <c r="CVJ366" s="1"/>
      <c r="CVK366" s="1"/>
      <c r="CVL366" s="1"/>
      <c r="CVM366" s="1"/>
      <c r="CVN366" s="1"/>
      <c r="CVO366" s="1"/>
      <c r="CVP366" s="1"/>
      <c r="CVQ366" s="1"/>
      <c r="CVR366" s="1"/>
      <c r="CVS366" s="1"/>
      <c r="CVT366" s="1"/>
      <c r="CVU366" s="1"/>
      <c r="CVV366" s="1"/>
      <c r="CVW366" s="1"/>
      <c r="CVX366" s="1"/>
      <c r="CVY366" s="1"/>
      <c r="CVZ366" s="1"/>
      <c r="CWA366" s="1"/>
      <c r="CWB366" s="1"/>
      <c r="CWC366" s="1"/>
      <c r="CWD366" s="1"/>
      <c r="CWE366" s="1"/>
      <c r="CWF366" s="1"/>
      <c r="CWG366" s="1"/>
      <c r="CWH366" s="1"/>
      <c r="CWI366" s="1"/>
      <c r="CWJ366" s="1"/>
      <c r="CWK366" s="1"/>
      <c r="CWL366" s="1"/>
      <c r="CWM366" s="1"/>
      <c r="CWN366" s="1"/>
      <c r="CWO366" s="1"/>
      <c r="CWP366" s="1"/>
      <c r="CWQ366" s="1"/>
      <c r="CWR366" s="1"/>
      <c r="CWS366" s="1"/>
      <c r="CWT366" s="1"/>
      <c r="CWU366" s="1"/>
      <c r="CWV366" s="1"/>
      <c r="CWW366" s="1"/>
      <c r="CWX366" s="1"/>
      <c r="CWY366" s="1"/>
      <c r="CWZ366" s="1"/>
      <c r="CXA366" s="1"/>
      <c r="CXB366" s="1"/>
      <c r="CXC366" s="1"/>
      <c r="CXD366" s="1"/>
      <c r="CXE366" s="1"/>
      <c r="CXF366" s="1"/>
      <c r="CXG366" s="1"/>
      <c r="CXH366" s="1"/>
      <c r="CXI366" s="1"/>
      <c r="CXJ366" s="1"/>
      <c r="CXK366" s="1"/>
      <c r="CXL366" s="1"/>
      <c r="CXM366" s="1"/>
      <c r="CXN366" s="1"/>
      <c r="CXO366" s="1"/>
      <c r="CXP366" s="1"/>
      <c r="CXQ366" s="1"/>
      <c r="CXR366" s="1"/>
      <c r="CXS366" s="1"/>
      <c r="CXT366" s="1"/>
      <c r="CXU366" s="1"/>
      <c r="CXV366" s="1"/>
      <c r="CXW366" s="1"/>
      <c r="CXX366" s="1"/>
      <c r="CXY366" s="1"/>
      <c r="CXZ366" s="1"/>
      <c r="CYA366" s="1"/>
      <c r="CYB366" s="1"/>
      <c r="CYC366" s="1"/>
      <c r="CYD366" s="1"/>
      <c r="CYE366" s="1"/>
      <c r="CYF366" s="1"/>
      <c r="CYG366" s="1"/>
      <c r="CYH366" s="1"/>
      <c r="CYI366" s="1"/>
      <c r="CYJ366" s="1"/>
      <c r="CYK366" s="1"/>
      <c r="CYL366" s="1"/>
      <c r="CYM366" s="1"/>
      <c r="CYN366" s="1"/>
      <c r="CYO366" s="1"/>
      <c r="CYP366" s="1"/>
      <c r="CYQ366" s="1"/>
      <c r="CYR366" s="1"/>
      <c r="CYS366" s="1"/>
      <c r="CYT366" s="1"/>
      <c r="CYU366" s="1"/>
      <c r="CYV366" s="1"/>
      <c r="CYW366" s="1"/>
      <c r="CYX366" s="1"/>
      <c r="CYY366" s="1"/>
      <c r="CYZ366" s="1"/>
      <c r="CZA366" s="1"/>
      <c r="CZB366" s="1"/>
      <c r="CZC366" s="1"/>
      <c r="CZD366" s="1"/>
      <c r="CZE366" s="1"/>
      <c r="CZF366" s="1"/>
      <c r="CZG366" s="1"/>
      <c r="CZH366" s="1"/>
      <c r="CZI366" s="1"/>
      <c r="CZJ366" s="1"/>
      <c r="CZK366" s="1"/>
      <c r="CZL366" s="1"/>
      <c r="CZM366" s="1"/>
      <c r="CZN366" s="1"/>
      <c r="CZO366" s="1"/>
      <c r="CZP366" s="1"/>
      <c r="CZQ366" s="1"/>
      <c r="CZR366" s="1"/>
      <c r="CZS366" s="1"/>
      <c r="CZT366" s="1"/>
      <c r="CZU366" s="1"/>
      <c r="CZV366" s="1"/>
      <c r="CZW366" s="1"/>
      <c r="CZX366" s="1"/>
      <c r="CZY366" s="1"/>
      <c r="CZZ366" s="1"/>
      <c r="DAA366" s="1"/>
      <c r="DAB366" s="1"/>
      <c r="DAC366" s="1"/>
      <c r="DAD366" s="1"/>
      <c r="DAE366" s="1"/>
      <c r="DAF366" s="1"/>
      <c r="DAG366" s="1"/>
      <c r="DAH366" s="1"/>
      <c r="DAI366" s="1"/>
      <c r="DAJ366" s="1"/>
      <c r="DAK366" s="1"/>
      <c r="DAL366" s="1"/>
      <c r="DAM366" s="1"/>
      <c r="DAN366" s="1"/>
      <c r="DAO366" s="1"/>
      <c r="DAP366" s="1"/>
      <c r="DAQ366" s="1"/>
      <c r="DAR366" s="1"/>
      <c r="DAS366" s="1"/>
      <c r="DAT366" s="1"/>
      <c r="DAU366" s="1"/>
      <c r="DAV366" s="1"/>
      <c r="DAW366" s="1"/>
      <c r="DAX366" s="1"/>
      <c r="DAY366" s="1"/>
      <c r="DAZ366" s="1"/>
      <c r="DBA366" s="1"/>
      <c r="DBB366" s="1"/>
      <c r="DBC366" s="1"/>
      <c r="DBD366" s="1"/>
      <c r="DBE366" s="1"/>
      <c r="DBF366" s="1"/>
      <c r="DBG366" s="1"/>
      <c r="DBH366" s="1"/>
      <c r="DBI366" s="1"/>
      <c r="DBJ366" s="1"/>
      <c r="DBK366" s="1"/>
      <c r="DBL366" s="1"/>
      <c r="DBM366" s="1"/>
      <c r="DBN366" s="1"/>
      <c r="DBO366" s="1"/>
      <c r="DBP366" s="1"/>
      <c r="DBQ366" s="1"/>
      <c r="DBR366" s="1"/>
      <c r="DBS366" s="1"/>
      <c r="DBT366" s="1"/>
      <c r="DBU366" s="1"/>
      <c r="DBV366" s="1"/>
      <c r="DBW366" s="1"/>
      <c r="DBX366" s="1"/>
      <c r="DBY366" s="1"/>
      <c r="DBZ366" s="1"/>
      <c r="DCA366" s="1"/>
      <c r="DCB366" s="1"/>
      <c r="DCC366" s="1"/>
      <c r="DCD366" s="1"/>
      <c r="DCE366" s="1"/>
      <c r="DCF366" s="1"/>
      <c r="DCG366" s="1"/>
      <c r="DCH366" s="1"/>
      <c r="DCI366" s="1"/>
      <c r="DCJ366" s="1"/>
      <c r="DCK366" s="1"/>
      <c r="DCL366" s="1"/>
      <c r="DCM366" s="1"/>
      <c r="DCN366" s="1"/>
      <c r="DCO366" s="1"/>
      <c r="DCP366" s="1"/>
      <c r="DCQ366" s="1"/>
      <c r="DCR366" s="1"/>
      <c r="DCS366" s="1"/>
      <c r="DCT366" s="1"/>
      <c r="DCU366" s="1"/>
      <c r="DCV366" s="1"/>
      <c r="DCW366" s="1"/>
      <c r="DCX366" s="1"/>
      <c r="DCY366" s="1"/>
      <c r="DCZ366" s="1"/>
      <c r="DDA366" s="1"/>
      <c r="DDB366" s="1"/>
      <c r="DDC366" s="1"/>
      <c r="DDD366" s="1"/>
      <c r="DDE366" s="1"/>
      <c r="DDF366" s="1"/>
      <c r="DDG366" s="1"/>
      <c r="DDH366" s="1"/>
      <c r="DDI366" s="1"/>
      <c r="DDJ366" s="1"/>
      <c r="DDK366" s="1"/>
      <c r="DDL366" s="1"/>
      <c r="DDM366" s="1"/>
      <c r="DDN366" s="1"/>
      <c r="DDO366" s="1"/>
      <c r="DDP366" s="1"/>
      <c r="DDQ366" s="1"/>
      <c r="DDR366" s="1"/>
      <c r="DDS366" s="1"/>
      <c r="DDT366" s="1"/>
      <c r="DDU366" s="1"/>
      <c r="DDV366" s="1"/>
      <c r="DDW366" s="1"/>
      <c r="DDX366" s="1"/>
      <c r="DDY366" s="1"/>
      <c r="DDZ366" s="1"/>
      <c r="DEA366" s="1"/>
      <c r="DEB366" s="1"/>
      <c r="DEC366" s="1"/>
      <c r="DED366" s="1"/>
      <c r="DEE366" s="1"/>
      <c r="DEF366" s="1"/>
      <c r="DEG366" s="1"/>
      <c r="DEH366" s="1"/>
      <c r="DEI366" s="1"/>
      <c r="DEJ366" s="1"/>
      <c r="DEK366" s="1"/>
      <c r="DEL366" s="1"/>
      <c r="DEM366" s="1"/>
      <c r="DEN366" s="1"/>
      <c r="DEO366" s="1"/>
      <c r="DEP366" s="1"/>
      <c r="DEQ366" s="1"/>
      <c r="DER366" s="1"/>
      <c r="DES366" s="1"/>
      <c r="DET366" s="1"/>
      <c r="DEU366" s="1"/>
      <c r="DEV366" s="1"/>
      <c r="DEW366" s="1"/>
      <c r="DEX366" s="1"/>
      <c r="DEY366" s="1"/>
      <c r="DEZ366" s="1"/>
      <c r="DFA366" s="1"/>
      <c r="DFB366" s="1"/>
      <c r="DFC366" s="1"/>
      <c r="DFD366" s="1"/>
      <c r="DFE366" s="1"/>
      <c r="DFF366" s="1"/>
      <c r="DFG366" s="1"/>
      <c r="DFH366" s="1"/>
      <c r="DFI366" s="1"/>
      <c r="DFJ366" s="1"/>
      <c r="DFK366" s="1"/>
      <c r="DFL366" s="1"/>
      <c r="DFM366" s="1"/>
      <c r="DFN366" s="1"/>
      <c r="DFO366" s="1"/>
      <c r="DFP366" s="1"/>
      <c r="DFQ366" s="1"/>
      <c r="DFR366" s="1"/>
      <c r="DFS366" s="1"/>
      <c r="DFT366" s="1"/>
      <c r="DFU366" s="1"/>
      <c r="DFV366" s="1"/>
      <c r="DFW366" s="1"/>
      <c r="DFX366" s="1"/>
      <c r="DFY366" s="1"/>
      <c r="DFZ366" s="1"/>
      <c r="DGA366" s="1"/>
      <c r="DGB366" s="1"/>
      <c r="DGC366" s="1"/>
      <c r="DGD366" s="1"/>
      <c r="DGE366" s="1"/>
      <c r="DGF366" s="1"/>
      <c r="DGG366" s="1"/>
      <c r="DGH366" s="1"/>
      <c r="DGI366" s="1"/>
      <c r="DGJ366" s="1"/>
      <c r="DGK366" s="1"/>
      <c r="DGL366" s="1"/>
      <c r="DGM366" s="1"/>
      <c r="DGN366" s="1"/>
      <c r="DGO366" s="1"/>
      <c r="DGP366" s="1"/>
      <c r="DGQ366" s="1"/>
      <c r="DGR366" s="1"/>
      <c r="DGS366" s="1"/>
      <c r="DGT366" s="1"/>
      <c r="DGU366" s="1"/>
      <c r="DGV366" s="1"/>
      <c r="DGW366" s="1"/>
      <c r="DGX366" s="1"/>
      <c r="DGY366" s="1"/>
      <c r="DGZ366" s="1"/>
      <c r="DHA366" s="1"/>
      <c r="DHB366" s="1"/>
      <c r="DHC366" s="1"/>
      <c r="DHD366" s="1"/>
      <c r="DHE366" s="1"/>
      <c r="DHF366" s="1"/>
      <c r="DHG366" s="1"/>
      <c r="DHH366" s="1"/>
      <c r="DHI366" s="1"/>
      <c r="DHJ366" s="1"/>
      <c r="DHK366" s="1"/>
      <c r="DHL366" s="1"/>
      <c r="DHM366" s="1"/>
      <c r="DHN366" s="1"/>
      <c r="DHO366" s="1"/>
      <c r="DHP366" s="1"/>
      <c r="DHQ366" s="1"/>
      <c r="DHR366" s="1"/>
      <c r="DHS366" s="1"/>
      <c r="DHT366" s="1"/>
      <c r="DHU366" s="1"/>
      <c r="DHV366" s="1"/>
      <c r="DHW366" s="1"/>
      <c r="DHX366" s="1"/>
      <c r="DHY366" s="1"/>
      <c r="DHZ366" s="1"/>
      <c r="DIA366" s="1"/>
      <c r="DIB366" s="1"/>
      <c r="DIC366" s="1"/>
      <c r="DID366" s="1"/>
      <c r="DIE366" s="1"/>
      <c r="DIF366" s="1"/>
      <c r="DIG366" s="1"/>
      <c r="DIH366" s="1"/>
      <c r="DII366" s="1"/>
      <c r="DIJ366" s="1"/>
      <c r="DIK366" s="1"/>
      <c r="DIL366" s="1"/>
      <c r="DIM366" s="1"/>
      <c r="DIN366" s="1"/>
      <c r="DIO366" s="1"/>
      <c r="DIP366" s="1"/>
      <c r="DIQ366" s="1"/>
      <c r="DIR366" s="1"/>
      <c r="DIS366" s="1"/>
      <c r="DIT366" s="1"/>
      <c r="DIU366" s="1"/>
      <c r="DIV366" s="1"/>
      <c r="DIW366" s="1"/>
      <c r="DIX366" s="1"/>
      <c r="DIY366" s="1"/>
      <c r="DIZ366" s="1"/>
      <c r="DJA366" s="1"/>
      <c r="DJB366" s="1"/>
      <c r="DJC366" s="1"/>
      <c r="DJD366" s="1"/>
      <c r="DJE366" s="1"/>
      <c r="DJF366" s="1"/>
      <c r="DJG366" s="1"/>
      <c r="DJH366" s="1"/>
      <c r="DJI366" s="1"/>
      <c r="DJJ366" s="1"/>
      <c r="DJK366" s="1"/>
      <c r="DJL366" s="1"/>
      <c r="DJM366" s="1"/>
      <c r="DJN366" s="1"/>
      <c r="DJO366" s="1"/>
      <c r="DJP366" s="1"/>
      <c r="DJQ366" s="1"/>
      <c r="DJR366" s="1"/>
      <c r="DJS366" s="1"/>
      <c r="DJT366" s="1"/>
      <c r="DJU366" s="1"/>
      <c r="DJV366" s="1"/>
      <c r="DJW366" s="1"/>
      <c r="DJX366" s="1"/>
      <c r="DJY366" s="1"/>
      <c r="DJZ366" s="1"/>
      <c r="DKA366" s="1"/>
      <c r="DKB366" s="1"/>
      <c r="DKC366" s="1"/>
      <c r="DKD366" s="1"/>
      <c r="DKE366" s="1"/>
      <c r="DKF366" s="1"/>
      <c r="DKG366" s="1"/>
      <c r="DKH366" s="1"/>
      <c r="DKI366" s="1"/>
      <c r="DKJ366" s="1"/>
      <c r="DKK366" s="1"/>
      <c r="DKL366" s="1"/>
      <c r="DKM366" s="1"/>
      <c r="DKN366" s="1"/>
      <c r="DKO366" s="1"/>
      <c r="DKP366" s="1"/>
      <c r="DKQ366" s="1"/>
      <c r="DKR366" s="1"/>
      <c r="DKS366" s="1"/>
      <c r="DKT366" s="1"/>
      <c r="DKU366" s="1"/>
      <c r="DKV366" s="1"/>
      <c r="DKW366" s="1"/>
      <c r="DKX366" s="1"/>
      <c r="DKY366" s="1"/>
      <c r="DKZ366" s="1"/>
      <c r="DLA366" s="1"/>
      <c r="DLB366" s="1"/>
      <c r="DLC366" s="1"/>
      <c r="DLD366" s="1"/>
      <c r="DLE366" s="1"/>
      <c r="DLF366" s="1"/>
      <c r="DLG366" s="1"/>
      <c r="DLH366" s="1"/>
      <c r="DLI366" s="1"/>
      <c r="DLJ366" s="1"/>
      <c r="DLK366" s="1"/>
      <c r="DLL366" s="1"/>
      <c r="DLM366" s="1"/>
      <c r="DLN366" s="1"/>
      <c r="DLO366" s="1"/>
      <c r="DLP366" s="1"/>
      <c r="DLQ366" s="1"/>
      <c r="DLR366" s="1"/>
      <c r="DLS366" s="1"/>
      <c r="DLT366" s="1"/>
      <c r="DLU366" s="1"/>
      <c r="DLV366" s="1"/>
      <c r="DLW366" s="1"/>
      <c r="DLX366" s="1"/>
      <c r="DLY366" s="1"/>
      <c r="DLZ366" s="1"/>
      <c r="DMA366" s="1"/>
      <c r="DMB366" s="1"/>
      <c r="DMC366" s="1"/>
      <c r="DMD366" s="1"/>
      <c r="DME366" s="1"/>
      <c r="DMF366" s="1"/>
      <c r="DMG366" s="1"/>
      <c r="DMH366" s="1"/>
      <c r="DMI366" s="1"/>
      <c r="DMJ366" s="1"/>
      <c r="DMK366" s="1"/>
      <c r="DML366" s="1"/>
      <c r="DMM366" s="1"/>
      <c r="DMN366" s="1"/>
      <c r="DMO366" s="1"/>
      <c r="DMP366" s="1"/>
      <c r="DMQ366" s="1"/>
      <c r="DMR366" s="1"/>
      <c r="DMS366" s="1"/>
      <c r="DMT366" s="1"/>
      <c r="DMU366" s="1"/>
      <c r="DMV366" s="1"/>
      <c r="DMW366" s="1"/>
      <c r="DMX366" s="1"/>
      <c r="DMY366" s="1"/>
      <c r="DMZ366" s="1"/>
      <c r="DNA366" s="1"/>
      <c r="DNB366" s="1"/>
      <c r="DNC366" s="1"/>
      <c r="DND366" s="1"/>
      <c r="DNE366" s="1"/>
      <c r="DNF366" s="1"/>
      <c r="DNG366" s="1"/>
      <c r="DNH366" s="1"/>
      <c r="DNI366" s="1"/>
      <c r="DNJ366" s="1"/>
      <c r="DNK366" s="1"/>
      <c r="DNL366" s="1"/>
      <c r="DNM366" s="1"/>
      <c r="DNN366" s="1"/>
      <c r="DNO366" s="1"/>
      <c r="DNP366" s="1"/>
      <c r="DNQ366" s="1"/>
      <c r="DNR366" s="1"/>
      <c r="DNS366" s="1"/>
      <c r="DNT366" s="1"/>
      <c r="DNU366" s="1"/>
      <c r="DNV366" s="1"/>
      <c r="DNW366" s="1"/>
      <c r="DNX366" s="1"/>
      <c r="DNY366" s="1"/>
      <c r="DNZ366" s="1"/>
      <c r="DOA366" s="1"/>
      <c r="DOB366" s="1"/>
      <c r="DOC366" s="1"/>
      <c r="DOD366" s="1"/>
      <c r="DOE366" s="1"/>
      <c r="DOF366" s="1"/>
      <c r="DOG366" s="1"/>
      <c r="DOH366" s="1"/>
      <c r="DOI366" s="1"/>
      <c r="DOJ366" s="1"/>
      <c r="DOK366" s="1"/>
      <c r="DOL366" s="1"/>
      <c r="DOM366" s="1"/>
      <c r="DON366" s="1"/>
      <c r="DOO366" s="1"/>
      <c r="DOP366" s="1"/>
      <c r="DOQ366" s="1"/>
      <c r="DOR366" s="1"/>
      <c r="DOS366" s="1"/>
      <c r="DOT366" s="1"/>
      <c r="DOU366" s="1"/>
      <c r="DOV366" s="1"/>
      <c r="DOW366" s="1"/>
      <c r="DOX366" s="1"/>
      <c r="DOY366" s="1"/>
      <c r="DOZ366" s="1"/>
      <c r="DPA366" s="1"/>
      <c r="DPB366" s="1"/>
      <c r="DPC366" s="1"/>
      <c r="DPD366" s="1"/>
      <c r="DPE366" s="1"/>
      <c r="DPF366" s="1"/>
      <c r="DPG366" s="1"/>
      <c r="DPH366" s="1"/>
      <c r="DPI366" s="1"/>
      <c r="DPJ366" s="1"/>
      <c r="DPK366" s="1"/>
      <c r="DPL366" s="1"/>
      <c r="DPM366" s="1"/>
      <c r="DPN366" s="1"/>
      <c r="DPO366" s="1"/>
      <c r="DPP366" s="1"/>
      <c r="DPQ366" s="1"/>
      <c r="DPR366" s="1"/>
      <c r="DPS366" s="1"/>
      <c r="DPT366" s="1"/>
      <c r="DPU366" s="1"/>
      <c r="DPV366" s="1"/>
      <c r="DPW366" s="1"/>
      <c r="DPX366" s="1"/>
      <c r="DPY366" s="1"/>
      <c r="DPZ366" s="1"/>
      <c r="DQA366" s="1"/>
      <c r="DQB366" s="1"/>
      <c r="DQC366" s="1"/>
      <c r="DQD366" s="1"/>
      <c r="DQE366" s="1"/>
      <c r="DQF366" s="1"/>
      <c r="DQG366" s="1"/>
      <c r="DQH366" s="1"/>
      <c r="DQI366" s="1"/>
      <c r="DQJ366" s="1"/>
      <c r="DQK366" s="1"/>
      <c r="DQL366" s="1"/>
      <c r="DQM366" s="1"/>
      <c r="DQN366" s="1"/>
      <c r="DQO366" s="1"/>
      <c r="DQP366" s="1"/>
      <c r="DQQ366" s="1"/>
      <c r="DQR366" s="1"/>
      <c r="DQS366" s="1"/>
      <c r="DQT366" s="1"/>
      <c r="DQU366" s="1"/>
      <c r="DQV366" s="1"/>
      <c r="DQW366" s="1"/>
      <c r="DQX366" s="1"/>
      <c r="DQY366" s="1"/>
      <c r="DQZ366" s="1"/>
      <c r="DRA366" s="1"/>
      <c r="DRB366" s="1"/>
      <c r="DRC366" s="1"/>
      <c r="DRD366" s="1"/>
      <c r="DRE366" s="1"/>
      <c r="DRF366" s="1"/>
      <c r="DRG366" s="1"/>
      <c r="DRH366" s="1"/>
      <c r="DRI366" s="1"/>
      <c r="DRJ366" s="1"/>
      <c r="DRK366" s="1"/>
      <c r="DRL366" s="1"/>
      <c r="DRM366" s="1"/>
      <c r="DRN366" s="1"/>
      <c r="DRO366" s="1"/>
      <c r="DRP366" s="1"/>
      <c r="DRQ366" s="1"/>
      <c r="DRR366" s="1"/>
      <c r="DRS366" s="1"/>
      <c r="DRT366" s="1"/>
      <c r="DRU366" s="1"/>
      <c r="DRV366" s="1"/>
      <c r="DRW366" s="1"/>
      <c r="DRX366" s="1"/>
      <c r="DRY366" s="1"/>
      <c r="DRZ366" s="1"/>
      <c r="DSA366" s="1"/>
      <c r="DSB366" s="1"/>
      <c r="DSC366" s="1"/>
      <c r="DSD366" s="1"/>
      <c r="DSE366" s="1"/>
      <c r="DSF366" s="1"/>
      <c r="DSG366" s="1"/>
      <c r="DSH366" s="1"/>
      <c r="DSI366" s="1"/>
      <c r="DSJ366" s="1"/>
      <c r="DSK366" s="1"/>
      <c r="DSL366" s="1"/>
      <c r="DSM366" s="1"/>
      <c r="DSN366" s="1"/>
      <c r="DSO366" s="1"/>
      <c r="DSP366" s="1"/>
      <c r="DSQ366" s="1"/>
      <c r="DSR366" s="1"/>
      <c r="DSS366" s="1"/>
      <c r="DST366" s="1"/>
      <c r="DSU366" s="1"/>
      <c r="DSV366" s="1"/>
      <c r="DSW366" s="1"/>
      <c r="DSX366" s="1"/>
      <c r="DSY366" s="1"/>
      <c r="DSZ366" s="1"/>
      <c r="DTA366" s="1"/>
      <c r="DTB366" s="1"/>
      <c r="DTC366" s="1"/>
      <c r="DTD366" s="1"/>
      <c r="DTE366" s="1"/>
      <c r="DTF366" s="1"/>
      <c r="DTG366" s="1"/>
      <c r="DTH366" s="1"/>
      <c r="DTI366" s="1"/>
      <c r="DTJ366" s="1"/>
      <c r="DTK366" s="1"/>
      <c r="DTL366" s="1"/>
      <c r="DTM366" s="1"/>
      <c r="DTN366" s="1"/>
      <c r="DTO366" s="1"/>
      <c r="DTP366" s="1"/>
      <c r="DTQ366" s="1"/>
      <c r="DTR366" s="1"/>
      <c r="DTS366" s="1"/>
      <c r="DTT366" s="1"/>
      <c r="DTU366" s="1"/>
      <c r="DTV366" s="1"/>
      <c r="DTW366" s="1"/>
      <c r="DTX366" s="1"/>
      <c r="DTY366" s="1"/>
      <c r="DTZ366" s="1"/>
      <c r="DUA366" s="1"/>
      <c r="DUB366" s="1"/>
      <c r="DUC366" s="1"/>
      <c r="DUD366" s="1"/>
      <c r="DUE366" s="1"/>
      <c r="DUF366" s="1"/>
      <c r="DUG366" s="1"/>
      <c r="DUH366" s="1"/>
      <c r="DUI366" s="1"/>
      <c r="DUJ366" s="1"/>
      <c r="DUK366" s="1"/>
      <c r="DUL366" s="1"/>
      <c r="DUM366" s="1"/>
      <c r="DUN366" s="1"/>
      <c r="DUO366" s="1"/>
      <c r="DUP366" s="1"/>
      <c r="DUQ366" s="1"/>
      <c r="DUR366" s="1"/>
      <c r="DUS366" s="1"/>
      <c r="DUT366" s="1"/>
      <c r="DUU366" s="1"/>
      <c r="DUV366" s="1"/>
      <c r="DUW366" s="1"/>
      <c r="DUX366" s="1"/>
      <c r="DUY366" s="1"/>
      <c r="DUZ366" s="1"/>
      <c r="DVA366" s="1"/>
      <c r="DVB366" s="1"/>
      <c r="DVC366" s="1"/>
      <c r="DVD366" s="1"/>
      <c r="DVE366" s="1"/>
      <c r="DVF366" s="1"/>
      <c r="DVG366" s="1"/>
      <c r="DVH366" s="1"/>
      <c r="DVI366" s="1"/>
      <c r="DVJ366" s="1"/>
      <c r="DVK366" s="1"/>
      <c r="DVL366" s="1"/>
      <c r="DVM366" s="1"/>
      <c r="DVN366" s="1"/>
      <c r="DVO366" s="1"/>
      <c r="DVP366" s="1"/>
      <c r="DVQ366" s="1"/>
      <c r="DVR366" s="1"/>
      <c r="DVS366" s="1"/>
      <c r="DVT366" s="1"/>
      <c r="DVU366" s="1"/>
      <c r="DVV366" s="1"/>
      <c r="DVW366" s="1"/>
      <c r="DVX366" s="1"/>
      <c r="DVY366" s="1"/>
      <c r="DVZ366" s="1"/>
      <c r="DWA366" s="1"/>
      <c r="DWB366" s="1"/>
      <c r="DWC366" s="1"/>
      <c r="DWD366" s="1"/>
      <c r="DWE366" s="1"/>
      <c r="DWF366" s="1"/>
      <c r="DWG366" s="1"/>
      <c r="DWH366" s="1"/>
      <c r="DWI366" s="1"/>
      <c r="DWJ366" s="1"/>
      <c r="DWK366" s="1"/>
      <c r="DWL366" s="1"/>
      <c r="DWM366" s="1"/>
      <c r="DWN366" s="1"/>
      <c r="DWO366" s="1"/>
      <c r="DWP366" s="1"/>
      <c r="DWQ366" s="1"/>
      <c r="DWR366" s="1"/>
      <c r="DWS366" s="1"/>
      <c r="DWT366" s="1"/>
      <c r="DWU366" s="1"/>
      <c r="DWV366" s="1"/>
      <c r="DWW366" s="1"/>
      <c r="DWX366" s="1"/>
      <c r="DWY366" s="1"/>
      <c r="DWZ366" s="1"/>
      <c r="DXA366" s="1"/>
      <c r="DXB366" s="1"/>
      <c r="DXC366" s="1"/>
      <c r="DXD366" s="1"/>
      <c r="DXE366" s="1"/>
      <c r="DXF366" s="1"/>
      <c r="DXG366" s="1"/>
      <c r="DXH366" s="1"/>
      <c r="DXI366" s="1"/>
      <c r="DXJ366" s="1"/>
      <c r="DXK366" s="1"/>
      <c r="DXL366" s="1"/>
      <c r="DXM366" s="1"/>
      <c r="DXN366" s="1"/>
      <c r="DXO366" s="1"/>
      <c r="DXP366" s="1"/>
      <c r="DXQ366" s="1"/>
      <c r="DXR366" s="1"/>
      <c r="DXS366" s="1"/>
      <c r="DXT366" s="1"/>
      <c r="DXU366" s="1"/>
      <c r="DXV366" s="1"/>
      <c r="DXW366" s="1"/>
      <c r="DXX366" s="1"/>
      <c r="DXY366" s="1"/>
      <c r="DXZ366" s="1"/>
      <c r="DYA366" s="1"/>
      <c r="DYB366" s="1"/>
      <c r="DYC366" s="1"/>
      <c r="DYD366" s="1"/>
      <c r="DYE366" s="1"/>
      <c r="DYF366" s="1"/>
      <c r="DYG366" s="1"/>
      <c r="DYH366" s="1"/>
      <c r="DYI366" s="1"/>
      <c r="DYJ366" s="1"/>
      <c r="DYK366" s="1"/>
      <c r="DYL366" s="1"/>
      <c r="DYM366" s="1"/>
      <c r="DYN366" s="1"/>
      <c r="DYO366" s="1"/>
      <c r="DYP366" s="1"/>
      <c r="DYQ366" s="1"/>
      <c r="DYR366" s="1"/>
      <c r="DYS366" s="1"/>
      <c r="DYT366" s="1"/>
      <c r="DYU366" s="1"/>
      <c r="DYV366" s="1"/>
      <c r="DYW366" s="1"/>
      <c r="DYX366" s="1"/>
      <c r="DYY366" s="1"/>
      <c r="DYZ366" s="1"/>
      <c r="DZA366" s="1"/>
      <c r="DZB366" s="1"/>
      <c r="DZC366" s="1"/>
      <c r="DZD366" s="1"/>
      <c r="DZE366" s="1"/>
      <c r="DZF366" s="1"/>
      <c r="DZG366" s="1"/>
      <c r="DZH366" s="1"/>
      <c r="DZI366" s="1"/>
      <c r="DZJ366" s="1"/>
      <c r="DZK366" s="1"/>
      <c r="DZL366" s="1"/>
      <c r="DZM366" s="1"/>
      <c r="DZN366" s="1"/>
      <c r="DZO366" s="1"/>
      <c r="DZP366" s="1"/>
      <c r="DZQ366" s="1"/>
      <c r="DZR366" s="1"/>
      <c r="DZS366" s="1"/>
      <c r="DZT366" s="1"/>
      <c r="DZU366" s="1"/>
      <c r="DZV366" s="1"/>
      <c r="DZW366" s="1"/>
      <c r="DZX366" s="1"/>
      <c r="DZY366" s="1"/>
      <c r="DZZ366" s="1"/>
      <c r="EAA366" s="1"/>
      <c r="EAB366" s="1"/>
      <c r="EAC366" s="1"/>
      <c r="EAD366" s="1"/>
      <c r="EAE366" s="1"/>
      <c r="EAF366" s="1"/>
      <c r="EAG366" s="1"/>
      <c r="EAH366" s="1"/>
      <c r="EAI366" s="1"/>
      <c r="EAJ366" s="1"/>
      <c r="EAK366" s="1"/>
      <c r="EAL366" s="1"/>
      <c r="EAM366" s="1"/>
      <c r="EAN366" s="1"/>
      <c r="EAO366" s="1"/>
      <c r="EAP366" s="1"/>
      <c r="EAQ366" s="1"/>
      <c r="EAR366" s="1"/>
      <c r="EAS366" s="1"/>
      <c r="EAT366" s="1"/>
      <c r="EAU366" s="1"/>
      <c r="EAV366" s="1"/>
      <c r="EAW366" s="1"/>
      <c r="EAX366" s="1"/>
      <c r="EAY366" s="1"/>
      <c r="EAZ366" s="1"/>
      <c r="EBA366" s="1"/>
      <c r="EBB366" s="1"/>
      <c r="EBC366" s="1"/>
      <c r="EBD366" s="1"/>
      <c r="EBE366" s="1"/>
      <c r="EBF366" s="1"/>
      <c r="EBG366" s="1"/>
      <c r="EBH366" s="1"/>
      <c r="EBI366" s="1"/>
      <c r="EBJ366" s="1"/>
      <c r="EBK366" s="1"/>
      <c r="EBL366" s="1"/>
      <c r="EBM366" s="1"/>
      <c r="EBN366" s="1"/>
      <c r="EBO366" s="1"/>
      <c r="EBP366" s="1"/>
      <c r="EBQ366" s="1"/>
      <c r="EBR366" s="1"/>
      <c r="EBS366" s="1"/>
      <c r="EBT366" s="1"/>
      <c r="EBU366" s="1"/>
      <c r="EBV366" s="1"/>
      <c r="EBW366" s="1"/>
      <c r="EBX366" s="1"/>
      <c r="EBY366" s="1"/>
      <c r="EBZ366" s="1"/>
      <c r="ECA366" s="1"/>
      <c r="ECB366" s="1"/>
      <c r="ECC366" s="1"/>
      <c r="ECD366" s="1"/>
      <c r="ECE366" s="1"/>
      <c r="ECF366" s="1"/>
      <c r="ECG366" s="1"/>
      <c r="ECH366" s="1"/>
      <c r="ECI366" s="1"/>
      <c r="ECJ366" s="1"/>
      <c r="ECK366" s="1"/>
      <c r="ECL366" s="1"/>
      <c r="ECM366" s="1"/>
      <c r="ECN366" s="1"/>
      <c r="ECO366" s="1"/>
      <c r="ECP366" s="1"/>
      <c r="ECQ366" s="1"/>
      <c r="ECR366" s="1"/>
      <c r="ECS366" s="1"/>
      <c r="ECT366" s="1"/>
      <c r="ECU366" s="1"/>
      <c r="ECV366" s="1"/>
      <c r="ECW366" s="1"/>
      <c r="ECX366" s="1"/>
      <c r="ECY366" s="1"/>
      <c r="ECZ366" s="1"/>
      <c r="EDA366" s="1"/>
      <c r="EDB366" s="1"/>
      <c r="EDC366" s="1"/>
      <c r="EDD366" s="1"/>
      <c r="EDE366" s="1"/>
      <c r="EDF366" s="1"/>
      <c r="EDG366" s="1"/>
      <c r="EDH366" s="1"/>
      <c r="EDI366" s="1"/>
      <c r="EDJ366" s="1"/>
      <c r="EDK366" s="1"/>
      <c r="EDL366" s="1"/>
      <c r="EDM366" s="1"/>
      <c r="EDN366" s="1"/>
      <c r="EDO366" s="1"/>
      <c r="EDP366" s="1"/>
      <c r="EDQ366" s="1"/>
      <c r="EDR366" s="1"/>
      <c r="EDS366" s="1"/>
      <c r="EDT366" s="1"/>
      <c r="EDU366" s="1"/>
      <c r="EDV366" s="1"/>
      <c r="EDW366" s="1"/>
      <c r="EDX366" s="1"/>
      <c r="EDY366" s="1"/>
      <c r="EDZ366" s="1"/>
      <c r="EEA366" s="1"/>
      <c r="EEB366" s="1"/>
      <c r="EEC366" s="1"/>
      <c r="EED366" s="1"/>
      <c r="EEE366" s="1"/>
      <c r="EEF366" s="1"/>
      <c r="EEG366" s="1"/>
      <c r="EEH366" s="1"/>
      <c r="EEI366" s="1"/>
      <c r="EEJ366" s="1"/>
      <c r="EEK366" s="1"/>
      <c r="EEL366" s="1"/>
      <c r="EEM366" s="1"/>
      <c r="EEN366" s="1"/>
      <c r="EEO366" s="1"/>
      <c r="EEP366" s="1"/>
      <c r="EEQ366" s="1"/>
      <c r="EER366" s="1"/>
      <c r="EES366" s="1"/>
      <c r="EET366" s="1"/>
      <c r="EEU366" s="1"/>
      <c r="EEV366" s="1"/>
      <c r="EEW366" s="1"/>
      <c r="EEX366" s="1"/>
      <c r="EEY366" s="1"/>
      <c r="EEZ366" s="1"/>
      <c r="EFA366" s="1"/>
      <c r="EFB366" s="1"/>
      <c r="EFC366" s="1"/>
      <c r="EFD366" s="1"/>
      <c r="EFE366" s="1"/>
      <c r="EFF366" s="1"/>
      <c r="EFG366" s="1"/>
      <c r="EFH366" s="1"/>
      <c r="EFI366" s="1"/>
      <c r="EFJ366" s="1"/>
      <c r="EFK366" s="1"/>
      <c r="EFL366" s="1"/>
      <c r="EFM366" s="1"/>
      <c r="EFN366" s="1"/>
      <c r="EFO366" s="1"/>
      <c r="EFP366" s="1"/>
      <c r="EFQ366" s="1"/>
      <c r="EFR366" s="1"/>
      <c r="EFS366" s="1"/>
      <c r="EFT366" s="1"/>
      <c r="EFU366" s="1"/>
      <c r="EFV366" s="1"/>
      <c r="EFW366" s="1"/>
      <c r="EFX366" s="1"/>
      <c r="EFY366" s="1"/>
      <c r="EFZ366" s="1"/>
      <c r="EGA366" s="1"/>
      <c r="EGB366" s="1"/>
      <c r="EGC366" s="1"/>
      <c r="EGD366" s="1"/>
      <c r="EGE366" s="1"/>
      <c r="EGF366" s="1"/>
      <c r="EGG366" s="1"/>
      <c r="EGH366" s="1"/>
      <c r="EGI366" s="1"/>
      <c r="EGJ366" s="1"/>
      <c r="EGK366" s="1"/>
      <c r="EGL366" s="1"/>
      <c r="EGM366" s="1"/>
      <c r="EGN366" s="1"/>
      <c r="EGO366" s="1"/>
      <c r="EGP366" s="1"/>
      <c r="EGQ366" s="1"/>
      <c r="EGR366" s="1"/>
      <c r="EGS366" s="1"/>
      <c r="EGT366" s="1"/>
      <c r="EGU366" s="1"/>
      <c r="EGV366" s="1"/>
      <c r="EGW366" s="1"/>
      <c r="EGX366" s="1"/>
      <c r="EGY366" s="1"/>
      <c r="EGZ366" s="1"/>
      <c r="EHA366" s="1"/>
      <c r="EHB366" s="1"/>
      <c r="EHC366" s="1"/>
      <c r="EHD366" s="1"/>
      <c r="EHE366" s="1"/>
      <c r="EHF366" s="1"/>
      <c r="EHG366" s="1"/>
      <c r="EHH366" s="1"/>
      <c r="EHI366" s="1"/>
      <c r="EHJ366" s="1"/>
      <c r="EHK366" s="1"/>
      <c r="EHL366" s="1"/>
      <c r="EHM366" s="1"/>
      <c r="EHN366" s="1"/>
      <c r="EHO366" s="1"/>
      <c r="EHP366" s="1"/>
      <c r="EHQ366" s="1"/>
      <c r="EHR366" s="1"/>
      <c r="EHS366" s="1"/>
      <c r="EHT366" s="1"/>
      <c r="EHU366" s="1"/>
      <c r="EHV366" s="1"/>
      <c r="EHW366" s="1"/>
      <c r="EHX366" s="1"/>
      <c r="EHY366" s="1"/>
      <c r="EHZ366" s="1"/>
      <c r="EIA366" s="1"/>
      <c r="EIB366" s="1"/>
      <c r="EIC366" s="1"/>
      <c r="EID366" s="1"/>
      <c r="EIE366" s="1"/>
      <c r="EIF366" s="1"/>
      <c r="EIG366" s="1"/>
      <c r="EIH366" s="1"/>
      <c r="EII366" s="1"/>
      <c r="EIJ366" s="1"/>
      <c r="EIK366" s="1"/>
      <c r="EIL366" s="1"/>
      <c r="EIM366" s="1"/>
      <c r="EIN366" s="1"/>
      <c r="EIO366" s="1"/>
      <c r="EIP366" s="1"/>
      <c r="EIQ366" s="1"/>
      <c r="EIR366" s="1"/>
      <c r="EIS366" s="1"/>
      <c r="EIT366" s="1"/>
      <c r="EIU366" s="1"/>
      <c r="EIV366" s="1"/>
      <c r="EIW366" s="1"/>
      <c r="EIX366" s="1"/>
      <c r="EIY366" s="1"/>
      <c r="EIZ366" s="1"/>
      <c r="EJA366" s="1"/>
      <c r="EJB366" s="1"/>
      <c r="EJC366" s="1"/>
      <c r="EJD366" s="1"/>
      <c r="EJE366" s="1"/>
      <c r="EJF366" s="1"/>
      <c r="EJG366" s="1"/>
      <c r="EJH366" s="1"/>
      <c r="EJI366" s="1"/>
      <c r="EJJ366" s="1"/>
      <c r="EJK366" s="1"/>
      <c r="EJL366" s="1"/>
      <c r="EJM366" s="1"/>
      <c r="EJN366" s="1"/>
      <c r="EJO366" s="1"/>
      <c r="EJP366" s="1"/>
      <c r="EJQ366" s="1"/>
      <c r="EJR366" s="1"/>
      <c r="EJS366" s="1"/>
      <c r="EJT366" s="1"/>
      <c r="EJU366" s="1"/>
      <c r="EJV366" s="1"/>
      <c r="EJW366" s="1"/>
      <c r="EJX366" s="1"/>
      <c r="EJY366" s="1"/>
      <c r="EJZ366" s="1"/>
      <c r="EKA366" s="1"/>
      <c r="EKB366" s="1"/>
      <c r="EKC366" s="1"/>
      <c r="EKD366" s="1"/>
      <c r="EKE366" s="1"/>
      <c r="EKF366" s="1"/>
      <c r="EKG366" s="1"/>
      <c r="EKH366" s="1"/>
      <c r="EKI366" s="1"/>
      <c r="EKJ366" s="1"/>
      <c r="EKK366" s="1"/>
      <c r="EKL366" s="1"/>
      <c r="EKM366" s="1"/>
      <c r="EKN366" s="1"/>
      <c r="EKO366" s="1"/>
      <c r="EKP366" s="1"/>
      <c r="EKQ366" s="1"/>
      <c r="EKR366" s="1"/>
      <c r="EKS366" s="1"/>
      <c r="EKT366" s="1"/>
      <c r="EKU366" s="1"/>
      <c r="EKV366" s="1"/>
      <c r="EKW366" s="1"/>
      <c r="EKX366" s="1"/>
      <c r="EKY366" s="1"/>
      <c r="EKZ366" s="1"/>
      <c r="ELA366" s="1"/>
      <c r="ELB366" s="1"/>
      <c r="ELC366" s="1"/>
      <c r="ELD366" s="1"/>
      <c r="ELE366" s="1"/>
      <c r="ELF366" s="1"/>
      <c r="ELG366" s="1"/>
      <c r="ELH366" s="1"/>
      <c r="ELI366" s="1"/>
      <c r="ELJ366" s="1"/>
      <c r="ELK366" s="1"/>
      <c r="ELL366" s="1"/>
      <c r="ELM366" s="1"/>
      <c r="ELN366" s="1"/>
      <c r="ELO366" s="1"/>
      <c r="ELP366" s="1"/>
      <c r="ELQ366" s="1"/>
      <c r="ELR366" s="1"/>
      <c r="ELS366" s="1"/>
      <c r="ELT366" s="1"/>
      <c r="ELU366" s="1"/>
      <c r="ELV366" s="1"/>
      <c r="ELW366" s="1"/>
      <c r="ELX366" s="1"/>
      <c r="ELY366" s="1"/>
      <c r="ELZ366" s="1"/>
      <c r="EMA366" s="1"/>
      <c r="EMB366" s="1"/>
      <c r="EMC366" s="1"/>
      <c r="EMD366" s="1"/>
      <c r="EME366" s="1"/>
      <c r="EMF366" s="1"/>
      <c r="EMG366" s="1"/>
      <c r="EMH366" s="1"/>
      <c r="EMI366" s="1"/>
      <c r="EMJ366" s="1"/>
      <c r="EMK366" s="1"/>
      <c r="EML366" s="1"/>
      <c r="EMM366" s="1"/>
      <c r="EMN366" s="1"/>
      <c r="EMO366" s="1"/>
      <c r="EMP366" s="1"/>
      <c r="EMQ366" s="1"/>
      <c r="EMR366" s="1"/>
      <c r="EMS366" s="1"/>
      <c r="EMT366" s="1"/>
      <c r="EMU366" s="1"/>
      <c r="EMV366" s="1"/>
      <c r="EMW366" s="1"/>
      <c r="EMX366" s="1"/>
      <c r="EMY366" s="1"/>
      <c r="EMZ366" s="1"/>
      <c r="ENA366" s="1"/>
      <c r="ENB366" s="1"/>
      <c r="ENC366" s="1"/>
      <c r="END366" s="1"/>
      <c r="ENE366" s="1"/>
      <c r="ENF366" s="1"/>
      <c r="ENG366" s="1"/>
      <c r="ENH366" s="1"/>
      <c r="ENI366" s="1"/>
      <c r="ENJ366" s="1"/>
      <c r="ENK366" s="1"/>
      <c r="ENL366" s="1"/>
      <c r="ENM366" s="1"/>
      <c r="ENN366" s="1"/>
      <c r="ENO366" s="1"/>
      <c r="ENP366" s="1"/>
      <c r="ENQ366" s="1"/>
      <c r="ENR366" s="1"/>
      <c r="ENS366" s="1"/>
      <c r="ENT366" s="1"/>
      <c r="ENU366" s="1"/>
      <c r="ENV366" s="1"/>
      <c r="ENW366" s="1"/>
      <c r="ENX366" s="1"/>
      <c r="ENY366" s="1"/>
      <c r="ENZ366" s="1"/>
      <c r="EOA366" s="1"/>
      <c r="EOB366" s="1"/>
      <c r="EOC366" s="1"/>
      <c r="EOD366" s="1"/>
      <c r="EOE366" s="1"/>
      <c r="EOF366" s="1"/>
      <c r="EOG366" s="1"/>
      <c r="EOH366" s="1"/>
      <c r="EOI366" s="1"/>
      <c r="EOJ366" s="1"/>
      <c r="EOK366" s="1"/>
      <c r="EOL366" s="1"/>
      <c r="EOM366" s="1"/>
      <c r="EON366" s="1"/>
      <c r="EOO366" s="1"/>
      <c r="EOP366" s="1"/>
      <c r="EOQ366" s="1"/>
      <c r="EOR366" s="1"/>
      <c r="EOS366" s="1"/>
      <c r="EOT366" s="1"/>
      <c r="EOU366" s="1"/>
      <c r="EOV366" s="1"/>
      <c r="EOW366" s="1"/>
      <c r="EOX366" s="1"/>
      <c r="EOY366" s="1"/>
      <c r="EOZ366" s="1"/>
      <c r="EPA366" s="1"/>
      <c r="EPB366" s="1"/>
      <c r="EPC366" s="1"/>
      <c r="EPD366" s="1"/>
      <c r="EPE366" s="1"/>
      <c r="EPF366" s="1"/>
      <c r="EPG366" s="1"/>
      <c r="EPH366" s="1"/>
      <c r="EPI366" s="1"/>
      <c r="EPJ366" s="1"/>
      <c r="EPK366" s="1"/>
      <c r="EPL366" s="1"/>
      <c r="EPM366" s="1"/>
      <c r="EPN366" s="1"/>
      <c r="EPO366" s="1"/>
      <c r="EPP366" s="1"/>
      <c r="EPQ366" s="1"/>
      <c r="EPR366" s="1"/>
      <c r="EPS366" s="1"/>
      <c r="EPT366" s="1"/>
      <c r="EPU366" s="1"/>
      <c r="EPV366" s="1"/>
      <c r="EPW366" s="1"/>
      <c r="EPX366" s="1"/>
      <c r="EPY366" s="1"/>
      <c r="EPZ366" s="1"/>
      <c r="EQA366" s="1"/>
      <c r="EQB366" s="1"/>
      <c r="EQC366" s="1"/>
      <c r="EQD366" s="1"/>
      <c r="EQE366" s="1"/>
      <c r="EQF366" s="1"/>
      <c r="EQG366" s="1"/>
      <c r="EQH366" s="1"/>
      <c r="EQI366" s="1"/>
      <c r="EQJ366" s="1"/>
      <c r="EQK366" s="1"/>
      <c r="EQL366" s="1"/>
      <c r="EQM366" s="1"/>
      <c r="EQN366" s="1"/>
      <c r="EQO366" s="1"/>
      <c r="EQP366" s="1"/>
      <c r="EQQ366" s="1"/>
      <c r="EQR366" s="1"/>
      <c r="EQS366" s="1"/>
      <c r="EQT366" s="1"/>
      <c r="EQU366" s="1"/>
      <c r="EQV366" s="1"/>
      <c r="EQW366" s="1"/>
      <c r="EQX366" s="1"/>
      <c r="EQY366" s="1"/>
      <c r="EQZ366" s="1"/>
      <c r="ERA366" s="1"/>
      <c r="ERB366" s="1"/>
      <c r="ERC366" s="1"/>
      <c r="ERD366" s="1"/>
      <c r="ERE366" s="1"/>
      <c r="ERF366" s="1"/>
      <c r="ERG366" s="1"/>
      <c r="ERH366" s="1"/>
      <c r="ERI366" s="1"/>
      <c r="ERJ366" s="1"/>
      <c r="ERK366" s="1"/>
      <c r="ERL366" s="1"/>
      <c r="ERM366" s="1"/>
      <c r="ERN366" s="1"/>
      <c r="ERO366" s="1"/>
      <c r="ERP366" s="1"/>
      <c r="ERQ366" s="1"/>
      <c r="ERR366" s="1"/>
      <c r="ERS366" s="1"/>
      <c r="ERT366" s="1"/>
      <c r="ERU366" s="1"/>
      <c r="ERV366" s="1"/>
      <c r="ERW366" s="1"/>
      <c r="ERX366" s="1"/>
      <c r="ERY366" s="1"/>
      <c r="ERZ366" s="1"/>
      <c r="ESA366" s="1"/>
      <c r="ESB366" s="1"/>
      <c r="ESC366" s="1"/>
      <c r="ESD366" s="1"/>
      <c r="ESE366" s="1"/>
      <c r="ESF366" s="1"/>
      <c r="ESG366" s="1"/>
      <c r="ESH366" s="1"/>
      <c r="ESI366" s="1"/>
      <c r="ESJ366" s="1"/>
      <c r="ESK366" s="1"/>
      <c r="ESL366" s="1"/>
      <c r="ESM366" s="1"/>
      <c r="ESN366" s="1"/>
      <c r="ESO366" s="1"/>
      <c r="ESP366" s="1"/>
      <c r="ESQ366" s="1"/>
      <c r="ESR366" s="1"/>
      <c r="ESS366" s="1"/>
      <c r="EST366" s="1"/>
      <c r="ESU366" s="1"/>
      <c r="ESV366" s="1"/>
      <c r="ESW366" s="1"/>
      <c r="ESX366" s="1"/>
      <c r="ESY366" s="1"/>
      <c r="ESZ366" s="1"/>
      <c r="ETA366" s="1"/>
      <c r="ETB366" s="1"/>
      <c r="ETC366" s="1"/>
      <c r="ETD366" s="1"/>
      <c r="ETE366" s="1"/>
      <c r="ETF366" s="1"/>
      <c r="ETG366" s="1"/>
      <c r="ETH366" s="1"/>
      <c r="ETI366" s="1"/>
      <c r="ETJ366" s="1"/>
      <c r="ETK366" s="1"/>
      <c r="ETL366" s="1"/>
      <c r="ETM366" s="1"/>
      <c r="ETN366" s="1"/>
      <c r="ETO366" s="1"/>
      <c r="ETP366" s="1"/>
      <c r="ETQ366" s="1"/>
      <c r="ETR366" s="1"/>
      <c r="ETS366" s="1"/>
      <c r="ETT366" s="1"/>
      <c r="ETU366" s="1"/>
      <c r="ETV366" s="1"/>
      <c r="ETW366" s="1"/>
      <c r="ETX366" s="1"/>
      <c r="ETY366" s="1"/>
      <c r="ETZ366" s="1"/>
      <c r="EUA366" s="1"/>
      <c r="EUB366" s="1"/>
      <c r="EUC366" s="1"/>
      <c r="EUD366" s="1"/>
      <c r="EUE366" s="1"/>
      <c r="EUF366" s="1"/>
      <c r="EUG366" s="1"/>
      <c r="EUH366" s="1"/>
      <c r="EUI366" s="1"/>
      <c r="EUJ366" s="1"/>
      <c r="EUK366" s="1"/>
      <c r="EUL366" s="1"/>
      <c r="EUM366" s="1"/>
      <c r="EUN366" s="1"/>
      <c r="EUO366" s="1"/>
      <c r="EUP366" s="1"/>
      <c r="EUQ366" s="1"/>
      <c r="EUR366" s="1"/>
      <c r="EUS366" s="1"/>
      <c r="EUT366" s="1"/>
      <c r="EUU366" s="1"/>
      <c r="EUV366" s="1"/>
      <c r="EUW366" s="1"/>
      <c r="EUX366" s="1"/>
      <c r="EUY366" s="1"/>
      <c r="EUZ366" s="1"/>
      <c r="EVA366" s="1"/>
      <c r="EVB366" s="1"/>
      <c r="EVC366" s="1"/>
      <c r="EVD366" s="1"/>
      <c r="EVE366" s="1"/>
      <c r="EVF366" s="1"/>
      <c r="EVG366" s="1"/>
      <c r="EVH366" s="1"/>
      <c r="EVI366" s="1"/>
      <c r="EVJ366" s="1"/>
      <c r="EVK366" s="1"/>
      <c r="EVL366" s="1"/>
      <c r="EVM366" s="1"/>
      <c r="EVN366" s="1"/>
      <c r="EVO366" s="1"/>
      <c r="EVP366" s="1"/>
      <c r="EVQ366" s="1"/>
      <c r="EVR366" s="1"/>
      <c r="EVS366" s="1"/>
      <c r="EVT366" s="1"/>
      <c r="EVU366" s="1"/>
      <c r="EVV366" s="1"/>
      <c r="EVW366" s="1"/>
      <c r="EVX366" s="1"/>
      <c r="EVY366" s="1"/>
      <c r="EVZ366" s="1"/>
      <c r="EWA366" s="1"/>
      <c r="EWB366" s="1"/>
      <c r="EWC366" s="1"/>
      <c r="EWD366" s="1"/>
      <c r="EWE366" s="1"/>
      <c r="EWF366" s="1"/>
      <c r="EWG366" s="1"/>
      <c r="EWH366" s="1"/>
      <c r="EWI366" s="1"/>
      <c r="EWJ366" s="1"/>
      <c r="EWK366" s="1"/>
      <c r="EWL366" s="1"/>
      <c r="EWM366" s="1"/>
      <c r="EWN366" s="1"/>
      <c r="EWO366" s="1"/>
      <c r="EWP366" s="1"/>
      <c r="EWQ366" s="1"/>
      <c r="EWR366" s="1"/>
      <c r="EWS366" s="1"/>
      <c r="EWT366" s="1"/>
      <c r="EWU366" s="1"/>
      <c r="EWV366" s="1"/>
      <c r="EWW366" s="1"/>
      <c r="EWX366" s="1"/>
      <c r="EWY366" s="1"/>
      <c r="EWZ366" s="1"/>
      <c r="EXA366" s="1"/>
      <c r="EXB366" s="1"/>
      <c r="EXC366" s="1"/>
      <c r="EXD366" s="1"/>
      <c r="EXE366" s="1"/>
      <c r="EXF366" s="1"/>
      <c r="EXG366" s="1"/>
      <c r="EXH366" s="1"/>
      <c r="EXI366" s="1"/>
      <c r="EXJ366" s="1"/>
      <c r="EXK366" s="1"/>
      <c r="EXL366" s="1"/>
      <c r="EXM366" s="1"/>
      <c r="EXN366" s="1"/>
      <c r="EXO366" s="1"/>
      <c r="EXP366" s="1"/>
      <c r="EXQ366" s="1"/>
      <c r="EXR366" s="1"/>
      <c r="EXS366" s="1"/>
      <c r="EXT366" s="1"/>
      <c r="EXU366" s="1"/>
      <c r="EXV366" s="1"/>
      <c r="EXW366" s="1"/>
      <c r="EXX366" s="1"/>
      <c r="EXY366" s="1"/>
      <c r="EXZ366" s="1"/>
      <c r="EYA366" s="1"/>
      <c r="EYB366" s="1"/>
      <c r="EYC366" s="1"/>
      <c r="EYD366" s="1"/>
      <c r="EYE366" s="1"/>
      <c r="EYF366" s="1"/>
      <c r="EYG366" s="1"/>
      <c r="EYH366" s="1"/>
      <c r="EYI366" s="1"/>
      <c r="EYJ366" s="1"/>
      <c r="EYK366" s="1"/>
      <c r="EYL366" s="1"/>
      <c r="EYM366" s="1"/>
      <c r="EYN366" s="1"/>
      <c r="EYO366" s="1"/>
      <c r="EYP366" s="1"/>
      <c r="EYQ366" s="1"/>
      <c r="EYR366" s="1"/>
      <c r="EYS366" s="1"/>
      <c r="EYT366" s="1"/>
      <c r="EYU366" s="1"/>
      <c r="EYV366" s="1"/>
      <c r="EYW366" s="1"/>
      <c r="EYX366" s="1"/>
      <c r="EYY366" s="1"/>
      <c r="EYZ366" s="1"/>
      <c r="EZA366" s="1"/>
      <c r="EZB366" s="1"/>
      <c r="EZC366" s="1"/>
      <c r="EZD366" s="1"/>
      <c r="EZE366" s="1"/>
      <c r="EZF366" s="1"/>
      <c r="EZG366" s="1"/>
      <c r="EZH366" s="1"/>
      <c r="EZI366" s="1"/>
      <c r="EZJ366" s="1"/>
      <c r="EZK366" s="1"/>
      <c r="EZL366" s="1"/>
      <c r="EZM366" s="1"/>
      <c r="EZN366" s="1"/>
      <c r="EZO366" s="1"/>
      <c r="EZP366" s="1"/>
      <c r="EZQ366" s="1"/>
      <c r="EZR366" s="1"/>
      <c r="EZS366" s="1"/>
      <c r="EZT366" s="1"/>
      <c r="EZU366" s="1"/>
      <c r="EZV366" s="1"/>
      <c r="EZW366" s="1"/>
      <c r="EZX366" s="1"/>
      <c r="EZY366" s="1"/>
      <c r="EZZ366" s="1"/>
      <c r="FAA366" s="1"/>
      <c r="FAB366" s="1"/>
      <c r="FAC366" s="1"/>
      <c r="FAD366" s="1"/>
      <c r="FAE366" s="1"/>
      <c r="FAF366" s="1"/>
      <c r="FAG366" s="1"/>
      <c r="FAH366" s="1"/>
      <c r="FAI366" s="1"/>
      <c r="FAJ366" s="1"/>
      <c r="FAK366" s="1"/>
      <c r="FAL366" s="1"/>
      <c r="FAM366" s="1"/>
      <c r="FAN366" s="1"/>
      <c r="FAO366" s="1"/>
      <c r="FAP366" s="1"/>
      <c r="FAQ366" s="1"/>
      <c r="FAR366" s="1"/>
      <c r="FAS366" s="1"/>
      <c r="FAT366" s="1"/>
      <c r="FAU366" s="1"/>
      <c r="FAV366" s="1"/>
      <c r="FAW366" s="1"/>
      <c r="FAX366" s="1"/>
      <c r="FAY366" s="1"/>
      <c r="FAZ366" s="1"/>
      <c r="FBA366" s="1"/>
      <c r="FBB366" s="1"/>
      <c r="FBC366" s="1"/>
      <c r="FBD366" s="1"/>
      <c r="FBE366" s="1"/>
      <c r="FBF366" s="1"/>
      <c r="FBG366" s="1"/>
      <c r="FBH366" s="1"/>
      <c r="FBI366" s="1"/>
      <c r="FBJ366" s="1"/>
      <c r="FBK366" s="1"/>
      <c r="FBL366" s="1"/>
      <c r="FBM366" s="1"/>
      <c r="FBN366" s="1"/>
      <c r="FBO366" s="1"/>
      <c r="FBP366" s="1"/>
      <c r="FBQ366" s="1"/>
      <c r="FBR366" s="1"/>
      <c r="FBS366" s="1"/>
      <c r="FBT366" s="1"/>
      <c r="FBU366" s="1"/>
      <c r="FBV366" s="1"/>
      <c r="FBW366" s="1"/>
      <c r="FBX366" s="1"/>
      <c r="FBY366" s="1"/>
      <c r="FBZ366" s="1"/>
      <c r="FCA366" s="1"/>
      <c r="FCB366" s="1"/>
      <c r="FCC366" s="1"/>
      <c r="FCD366" s="1"/>
      <c r="FCE366" s="1"/>
      <c r="FCF366" s="1"/>
      <c r="FCG366" s="1"/>
      <c r="FCH366" s="1"/>
      <c r="FCI366" s="1"/>
      <c r="FCJ366" s="1"/>
      <c r="FCK366" s="1"/>
      <c r="FCL366" s="1"/>
      <c r="FCM366" s="1"/>
      <c r="FCN366" s="1"/>
      <c r="FCO366" s="1"/>
      <c r="FCP366" s="1"/>
      <c r="FCQ366" s="1"/>
      <c r="FCR366" s="1"/>
      <c r="FCS366" s="1"/>
      <c r="FCT366" s="1"/>
      <c r="FCU366" s="1"/>
      <c r="FCV366" s="1"/>
      <c r="FCW366" s="1"/>
      <c r="FCX366" s="1"/>
      <c r="FCY366" s="1"/>
      <c r="FCZ366" s="1"/>
      <c r="FDA366" s="1"/>
      <c r="FDB366" s="1"/>
      <c r="FDC366" s="1"/>
      <c r="FDD366" s="1"/>
      <c r="FDE366" s="1"/>
      <c r="FDF366" s="1"/>
      <c r="FDG366" s="1"/>
      <c r="FDH366" s="1"/>
      <c r="FDI366" s="1"/>
      <c r="FDJ366" s="1"/>
      <c r="FDK366" s="1"/>
      <c r="FDL366" s="1"/>
      <c r="FDM366" s="1"/>
      <c r="FDN366" s="1"/>
      <c r="FDO366" s="1"/>
      <c r="FDP366" s="1"/>
      <c r="FDQ366" s="1"/>
      <c r="FDR366" s="1"/>
      <c r="FDS366" s="1"/>
      <c r="FDT366" s="1"/>
      <c r="FDU366" s="1"/>
      <c r="FDV366" s="1"/>
      <c r="FDW366" s="1"/>
      <c r="FDX366" s="1"/>
      <c r="FDY366" s="1"/>
      <c r="FDZ366" s="1"/>
      <c r="FEA366" s="1"/>
      <c r="FEB366" s="1"/>
      <c r="FEC366" s="1"/>
      <c r="FED366" s="1"/>
      <c r="FEE366" s="1"/>
      <c r="FEF366" s="1"/>
      <c r="FEG366" s="1"/>
      <c r="FEH366" s="1"/>
      <c r="FEI366" s="1"/>
      <c r="FEJ366" s="1"/>
      <c r="FEK366" s="1"/>
      <c r="FEL366" s="1"/>
      <c r="FEM366" s="1"/>
      <c r="FEN366" s="1"/>
      <c r="FEO366" s="1"/>
      <c r="FEP366" s="1"/>
      <c r="FEQ366" s="1"/>
      <c r="FER366" s="1"/>
      <c r="FES366" s="1"/>
      <c r="FET366" s="1"/>
      <c r="FEU366" s="1"/>
      <c r="FEV366" s="1"/>
      <c r="FEW366" s="1"/>
      <c r="FEX366" s="1"/>
      <c r="FEY366" s="1"/>
      <c r="FEZ366" s="1"/>
      <c r="FFA366" s="1"/>
      <c r="FFB366" s="1"/>
      <c r="FFC366" s="1"/>
      <c r="FFD366" s="1"/>
      <c r="FFE366" s="1"/>
      <c r="FFF366" s="1"/>
      <c r="FFG366" s="1"/>
      <c r="FFH366" s="1"/>
      <c r="FFI366" s="1"/>
      <c r="FFJ366" s="1"/>
      <c r="FFK366" s="1"/>
      <c r="FFL366" s="1"/>
      <c r="FFM366" s="1"/>
      <c r="FFN366" s="1"/>
      <c r="FFO366" s="1"/>
      <c r="FFP366" s="1"/>
      <c r="FFQ366" s="1"/>
      <c r="FFR366" s="1"/>
      <c r="FFS366" s="1"/>
      <c r="FFT366" s="1"/>
      <c r="FFU366" s="1"/>
      <c r="FFV366" s="1"/>
      <c r="FFW366" s="1"/>
      <c r="FFX366" s="1"/>
      <c r="FFY366" s="1"/>
      <c r="FFZ366" s="1"/>
      <c r="FGA366" s="1"/>
      <c r="FGB366" s="1"/>
      <c r="FGC366" s="1"/>
      <c r="FGD366" s="1"/>
      <c r="FGE366" s="1"/>
      <c r="FGF366" s="1"/>
      <c r="FGG366" s="1"/>
      <c r="FGH366" s="1"/>
      <c r="FGI366" s="1"/>
      <c r="FGJ366" s="1"/>
      <c r="FGK366" s="1"/>
      <c r="FGL366" s="1"/>
      <c r="FGM366" s="1"/>
      <c r="FGN366" s="1"/>
      <c r="FGO366" s="1"/>
      <c r="FGP366" s="1"/>
      <c r="FGQ366" s="1"/>
      <c r="FGR366" s="1"/>
      <c r="FGS366" s="1"/>
      <c r="FGT366" s="1"/>
      <c r="FGU366" s="1"/>
      <c r="FGV366" s="1"/>
      <c r="FGW366" s="1"/>
      <c r="FGX366" s="1"/>
      <c r="FGY366" s="1"/>
      <c r="FGZ366" s="1"/>
      <c r="FHA366" s="1"/>
      <c r="FHB366" s="1"/>
      <c r="FHC366" s="1"/>
      <c r="FHD366" s="1"/>
      <c r="FHE366" s="1"/>
      <c r="FHF366" s="1"/>
      <c r="FHG366" s="1"/>
      <c r="FHH366" s="1"/>
      <c r="FHI366" s="1"/>
      <c r="FHJ366" s="1"/>
      <c r="FHK366" s="1"/>
      <c r="FHL366" s="1"/>
      <c r="FHM366" s="1"/>
      <c r="FHN366" s="1"/>
      <c r="FHO366" s="1"/>
      <c r="FHP366" s="1"/>
      <c r="FHQ366" s="1"/>
      <c r="FHR366" s="1"/>
      <c r="FHS366" s="1"/>
      <c r="FHT366" s="1"/>
      <c r="FHU366" s="1"/>
      <c r="FHV366" s="1"/>
      <c r="FHW366" s="1"/>
      <c r="FHX366" s="1"/>
      <c r="FHY366" s="1"/>
      <c r="FHZ366" s="1"/>
      <c r="FIA366" s="1"/>
      <c r="FIB366" s="1"/>
      <c r="FIC366" s="1"/>
      <c r="FID366" s="1"/>
      <c r="FIE366" s="1"/>
      <c r="FIF366" s="1"/>
      <c r="FIG366" s="1"/>
      <c r="FIH366" s="1"/>
      <c r="FII366" s="1"/>
      <c r="FIJ366" s="1"/>
      <c r="FIK366" s="1"/>
      <c r="FIL366" s="1"/>
      <c r="FIM366" s="1"/>
      <c r="FIN366" s="1"/>
      <c r="FIO366" s="1"/>
      <c r="FIP366" s="1"/>
      <c r="FIQ366" s="1"/>
      <c r="FIR366" s="1"/>
      <c r="FIS366" s="1"/>
      <c r="FIT366" s="1"/>
      <c r="FIU366" s="1"/>
      <c r="FIV366" s="1"/>
      <c r="FIW366" s="1"/>
      <c r="FIX366" s="1"/>
      <c r="FIY366" s="1"/>
      <c r="FIZ366" s="1"/>
      <c r="FJA366" s="1"/>
      <c r="FJB366" s="1"/>
      <c r="FJC366" s="1"/>
      <c r="FJD366" s="1"/>
      <c r="FJE366" s="1"/>
      <c r="FJF366" s="1"/>
      <c r="FJG366" s="1"/>
      <c r="FJH366" s="1"/>
      <c r="FJI366" s="1"/>
      <c r="FJJ366" s="1"/>
      <c r="FJK366" s="1"/>
      <c r="FJL366" s="1"/>
      <c r="FJM366" s="1"/>
      <c r="FJN366" s="1"/>
      <c r="FJO366" s="1"/>
      <c r="FJP366" s="1"/>
      <c r="FJQ366" s="1"/>
      <c r="FJR366" s="1"/>
      <c r="FJS366" s="1"/>
      <c r="FJT366" s="1"/>
      <c r="FJU366" s="1"/>
      <c r="FJV366" s="1"/>
      <c r="FJW366" s="1"/>
      <c r="FJX366" s="1"/>
      <c r="FJY366" s="1"/>
      <c r="FJZ366" s="1"/>
      <c r="FKA366" s="1"/>
      <c r="FKB366" s="1"/>
      <c r="FKC366" s="1"/>
      <c r="FKD366" s="1"/>
      <c r="FKE366" s="1"/>
      <c r="FKF366" s="1"/>
      <c r="FKG366" s="1"/>
      <c r="FKH366" s="1"/>
      <c r="FKI366" s="1"/>
      <c r="FKJ366" s="1"/>
      <c r="FKK366" s="1"/>
      <c r="FKL366" s="1"/>
      <c r="FKM366" s="1"/>
      <c r="FKN366" s="1"/>
      <c r="FKO366" s="1"/>
      <c r="FKP366" s="1"/>
      <c r="FKQ366" s="1"/>
      <c r="FKR366" s="1"/>
      <c r="FKS366" s="1"/>
      <c r="FKT366" s="1"/>
      <c r="FKU366" s="1"/>
      <c r="FKV366" s="1"/>
      <c r="FKW366" s="1"/>
      <c r="FKX366" s="1"/>
      <c r="FKY366" s="1"/>
      <c r="FKZ366" s="1"/>
      <c r="FLA366" s="1"/>
      <c r="FLB366" s="1"/>
      <c r="FLC366" s="1"/>
      <c r="FLD366" s="1"/>
      <c r="FLE366" s="1"/>
      <c r="FLF366" s="1"/>
      <c r="FLG366" s="1"/>
      <c r="FLH366" s="1"/>
      <c r="FLI366" s="1"/>
      <c r="FLJ366" s="1"/>
      <c r="FLK366" s="1"/>
      <c r="FLL366" s="1"/>
      <c r="FLM366" s="1"/>
      <c r="FLN366" s="1"/>
      <c r="FLO366" s="1"/>
      <c r="FLP366" s="1"/>
      <c r="FLQ366" s="1"/>
      <c r="FLR366" s="1"/>
      <c r="FLS366" s="1"/>
      <c r="FLT366" s="1"/>
      <c r="FLU366" s="1"/>
      <c r="FLV366" s="1"/>
      <c r="FLW366" s="1"/>
      <c r="FLX366" s="1"/>
      <c r="FLY366" s="1"/>
      <c r="FLZ366" s="1"/>
      <c r="FMA366" s="1"/>
      <c r="FMB366" s="1"/>
      <c r="FMC366" s="1"/>
      <c r="FMD366" s="1"/>
      <c r="FME366" s="1"/>
      <c r="FMF366" s="1"/>
      <c r="FMG366" s="1"/>
      <c r="FMH366" s="1"/>
      <c r="FMI366" s="1"/>
      <c r="FMJ366" s="1"/>
      <c r="FMK366" s="1"/>
      <c r="FML366" s="1"/>
      <c r="FMM366" s="1"/>
      <c r="FMN366" s="1"/>
      <c r="FMO366" s="1"/>
      <c r="FMP366" s="1"/>
      <c r="FMQ366" s="1"/>
      <c r="FMR366" s="1"/>
      <c r="FMS366" s="1"/>
      <c r="FMT366" s="1"/>
      <c r="FMU366" s="1"/>
      <c r="FMV366" s="1"/>
      <c r="FMW366" s="1"/>
      <c r="FMX366" s="1"/>
      <c r="FMY366" s="1"/>
      <c r="FMZ366" s="1"/>
      <c r="FNA366" s="1"/>
      <c r="FNB366" s="1"/>
      <c r="FNC366" s="1"/>
      <c r="FND366" s="1"/>
      <c r="FNE366" s="1"/>
      <c r="FNF366" s="1"/>
      <c r="FNG366" s="1"/>
      <c r="FNH366" s="1"/>
      <c r="FNI366" s="1"/>
      <c r="FNJ366" s="1"/>
      <c r="FNK366" s="1"/>
      <c r="FNL366" s="1"/>
      <c r="FNM366" s="1"/>
      <c r="FNN366" s="1"/>
      <c r="FNO366" s="1"/>
      <c r="FNP366" s="1"/>
      <c r="FNQ366" s="1"/>
      <c r="FNR366" s="1"/>
      <c r="FNS366" s="1"/>
      <c r="FNT366" s="1"/>
      <c r="FNU366" s="1"/>
      <c r="FNV366" s="1"/>
      <c r="FNW366" s="1"/>
      <c r="FNX366" s="1"/>
      <c r="FNY366" s="1"/>
      <c r="FNZ366" s="1"/>
      <c r="FOA366" s="1"/>
      <c r="FOB366" s="1"/>
      <c r="FOC366" s="1"/>
      <c r="FOD366" s="1"/>
      <c r="FOE366" s="1"/>
      <c r="FOF366" s="1"/>
      <c r="FOG366" s="1"/>
      <c r="FOH366" s="1"/>
      <c r="FOI366" s="1"/>
      <c r="FOJ366" s="1"/>
      <c r="FOK366" s="1"/>
      <c r="FOL366" s="1"/>
      <c r="FOM366" s="1"/>
      <c r="FON366" s="1"/>
      <c r="FOO366" s="1"/>
      <c r="FOP366" s="1"/>
      <c r="FOQ366" s="1"/>
      <c r="FOR366" s="1"/>
      <c r="FOS366" s="1"/>
      <c r="FOT366" s="1"/>
      <c r="FOU366" s="1"/>
      <c r="FOV366" s="1"/>
      <c r="FOW366" s="1"/>
      <c r="FOX366" s="1"/>
      <c r="FOY366" s="1"/>
      <c r="FOZ366" s="1"/>
      <c r="FPA366" s="1"/>
      <c r="FPB366" s="1"/>
      <c r="FPC366" s="1"/>
      <c r="FPD366" s="1"/>
      <c r="FPE366" s="1"/>
      <c r="FPF366" s="1"/>
      <c r="FPG366" s="1"/>
      <c r="FPH366" s="1"/>
      <c r="FPI366" s="1"/>
      <c r="FPJ366" s="1"/>
      <c r="FPK366" s="1"/>
      <c r="FPL366" s="1"/>
      <c r="FPM366" s="1"/>
      <c r="FPN366" s="1"/>
      <c r="FPO366" s="1"/>
      <c r="FPP366" s="1"/>
      <c r="FPQ366" s="1"/>
      <c r="FPR366" s="1"/>
      <c r="FPS366" s="1"/>
      <c r="FPT366" s="1"/>
      <c r="FPU366" s="1"/>
      <c r="FPV366" s="1"/>
      <c r="FPW366" s="1"/>
      <c r="FPX366" s="1"/>
      <c r="FPY366" s="1"/>
      <c r="FPZ366" s="1"/>
      <c r="FQA366" s="1"/>
      <c r="FQB366" s="1"/>
      <c r="FQC366" s="1"/>
      <c r="FQD366" s="1"/>
      <c r="FQE366" s="1"/>
      <c r="FQF366" s="1"/>
      <c r="FQG366" s="1"/>
      <c r="FQH366" s="1"/>
      <c r="FQI366" s="1"/>
      <c r="FQJ366" s="1"/>
      <c r="FQK366" s="1"/>
      <c r="FQL366" s="1"/>
      <c r="FQM366" s="1"/>
      <c r="FQN366" s="1"/>
      <c r="FQO366" s="1"/>
      <c r="FQP366" s="1"/>
      <c r="FQQ366" s="1"/>
      <c r="FQR366" s="1"/>
      <c r="FQS366" s="1"/>
      <c r="FQT366" s="1"/>
      <c r="FQU366" s="1"/>
      <c r="FQV366" s="1"/>
      <c r="FQW366" s="1"/>
      <c r="FQX366" s="1"/>
      <c r="FQY366" s="1"/>
      <c r="FQZ366" s="1"/>
      <c r="FRA366" s="1"/>
      <c r="FRB366" s="1"/>
      <c r="FRC366" s="1"/>
      <c r="FRD366" s="1"/>
      <c r="FRE366" s="1"/>
      <c r="FRF366" s="1"/>
      <c r="FRG366" s="1"/>
      <c r="FRH366" s="1"/>
      <c r="FRI366" s="1"/>
      <c r="FRJ366" s="1"/>
      <c r="FRK366" s="1"/>
      <c r="FRL366" s="1"/>
      <c r="FRM366" s="1"/>
      <c r="FRN366" s="1"/>
      <c r="FRO366" s="1"/>
      <c r="FRP366" s="1"/>
      <c r="FRQ366" s="1"/>
      <c r="FRR366" s="1"/>
      <c r="FRS366" s="1"/>
      <c r="FRT366" s="1"/>
      <c r="FRU366" s="1"/>
      <c r="FRV366" s="1"/>
      <c r="FRW366" s="1"/>
      <c r="FRX366" s="1"/>
      <c r="FRY366" s="1"/>
      <c r="FRZ366" s="1"/>
      <c r="FSA366" s="1"/>
      <c r="FSB366" s="1"/>
      <c r="FSC366" s="1"/>
      <c r="FSD366" s="1"/>
      <c r="FSE366" s="1"/>
      <c r="FSF366" s="1"/>
      <c r="FSG366" s="1"/>
      <c r="FSH366" s="1"/>
      <c r="FSI366" s="1"/>
      <c r="FSJ366" s="1"/>
      <c r="FSK366" s="1"/>
      <c r="FSL366" s="1"/>
      <c r="FSM366" s="1"/>
      <c r="FSN366" s="1"/>
      <c r="FSO366" s="1"/>
      <c r="FSP366" s="1"/>
      <c r="FSQ366" s="1"/>
      <c r="FSR366" s="1"/>
      <c r="FSS366" s="1"/>
      <c r="FST366" s="1"/>
      <c r="FSU366" s="1"/>
      <c r="FSV366" s="1"/>
      <c r="FSW366" s="1"/>
      <c r="FSX366" s="1"/>
      <c r="FSY366" s="1"/>
      <c r="FSZ366" s="1"/>
      <c r="FTA366" s="1"/>
      <c r="FTB366" s="1"/>
      <c r="FTC366" s="1"/>
      <c r="FTD366" s="1"/>
      <c r="FTE366" s="1"/>
      <c r="FTF366" s="1"/>
      <c r="FTG366" s="1"/>
      <c r="FTH366" s="1"/>
      <c r="FTI366" s="1"/>
      <c r="FTJ366" s="1"/>
      <c r="FTK366" s="1"/>
      <c r="FTL366" s="1"/>
      <c r="FTM366" s="1"/>
      <c r="FTN366" s="1"/>
      <c r="FTO366" s="1"/>
      <c r="FTP366" s="1"/>
      <c r="FTQ366" s="1"/>
      <c r="FTR366" s="1"/>
      <c r="FTS366" s="1"/>
      <c r="FTT366" s="1"/>
      <c r="FTU366" s="1"/>
      <c r="FTV366" s="1"/>
      <c r="FTW366" s="1"/>
      <c r="FTX366" s="1"/>
      <c r="FTY366" s="1"/>
      <c r="FTZ366" s="1"/>
      <c r="FUA366" s="1"/>
      <c r="FUB366" s="1"/>
      <c r="FUC366" s="1"/>
      <c r="FUD366" s="1"/>
      <c r="FUE366" s="1"/>
      <c r="FUF366" s="1"/>
      <c r="FUG366" s="1"/>
      <c r="FUH366" s="1"/>
      <c r="FUI366" s="1"/>
      <c r="FUJ366" s="1"/>
      <c r="FUK366" s="1"/>
      <c r="FUL366" s="1"/>
      <c r="FUM366" s="1"/>
      <c r="FUN366" s="1"/>
      <c r="FUO366" s="1"/>
      <c r="FUP366" s="1"/>
      <c r="FUQ366" s="1"/>
      <c r="FUR366" s="1"/>
      <c r="FUS366" s="1"/>
      <c r="FUT366" s="1"/>
      <c r="FUU366" s="1"/>
      <c r="FUV366" s="1"/>
      <c r="FUW366" s="1"/>
      <c r="FUX366" s="1"/>
      <c r="FUY366" s="1"/>
      <c r="FUZ366" s="1"/>
      <c r="FVA366" s="1"/>
      <c r="FVB366" s="1"/>
      <c r="FVC366" s="1"/>
      <c r="FVD366" s="1"/>
      <c r="FVE366" s="1"/>
      <c r="FVF366" s="1"/>
      <c r="FVG366" s="1"/>
      <c r="FVH366" s="1"/>
      <c r="FVI366" s="1"/>
      <c r="FVJ366" s="1"/>
      <c r="FVK366" s="1"/>
      <c r="FVL366" s="1"/>
      <c r="FVM366" s="1"/>
      <c r="FVN366" s="1"/>
      <c r="FVO366" s="1"/>
      <c r="FVP366" s="1"/>
      <c r="FVQ366" s="1"/>
      <c r="FVR366" s="1"/>
      <c r="FVS366" s="1"/>
      <c r="FVT366" s="1"/>
      <c r="FVU366" s="1"/>
      <c r="FVV366" s="1"/>
      <c r="FVW366" s="1"/>
      <c r="FVX366" s="1"/>
      <c r="FVY366" s="1"/>
      <c r="FVZ366" s="1"/>
      <c r="FWA366" s="1"/>
      <c r="FWB366" s="1"/>
      <c r="FWC366" s="1"/>
      <c r="FWD366" s="1"/>
      <c r="FWE366" s="1"/>
      <c r="FWF366" s="1"/>
      <c r="FWG366" s="1"/>
      <c r="FWH366" s="1"/>
      <c r="FWI366" s="1"/>
      <c r="FWJ366" s="1"/>
      <c r="FWK366" s="1"/>
      <c r="FWL366" s="1"/>
      <c r="FWM366" s="1"/>
      <c r="FWN366" s="1"/>
      <c r="FWO366" s="1"/>
      <c r="FWP366" s="1"/>
      <c r="FWQ366" s="1"/>
      <c r="FWR366" s="1"/>
      <c r="FWS366" s="1"/>
      <c r="FWT366" s="1"/>
      <c r="FWU366" s="1"/>
      <c r="FWV366" s="1"/>
      <c r="FWW366" s="1"/>
      <c r="FWX366" s="1"/>
      <c r="FWY366" s="1"/>
      <c r="FWZ366" s="1"/>
      <c r="FXA366" s="1"/>
      <c r="FXB366" s="1"/>
      <c r="FXC366" s="1"/>
      <c r="FXD366" s="1"/>
      <c r="FXE366" s="1"/>
      <c r="FXF366" s="1"/>
      <c r="FXG366" s="1"/>
      <c r="FXH366" s="1"/>
      <c r="FXI366" s="1"/>
      <c r="FXJ366" s="1"/>
      <c r="FXK366" s="1"/>
      <c r="FXL366" s="1"/>
      <c r="FXM366" s="1"/>
      <c r="FXN366" s="1"/>
      <c r="FXO366" s="1"/>
      <c r="FXP366" s="1"/>
      <c r="FXQ366" s="1"/>
      <c r="FXR366" s="1"/>
      <c r="FXS366" s="1"/>
      <c r="FXT366" s="1"/>
      <c r="FXU366" s="1"/>
      <c r="FXV366" s="1"/>
      <c r="FXW366" s="1"/>
      <c r="FXX366" s="1"/>
      <c r="FXY366" s="1"/>
      <c r="FXZ366" s="1"/>
      <c r="FYA366" s="1"/>
      <c r="FYB366" s="1"/>
      <c r="FYC366" s="1"/>
      <c r="FYD366" s="1"/>
      <c r="FYE366" s="1"/>
      <c r="FYF366" s="1"/>
      <c r="FYG366" s="1"/>
      <c r="FYH366" s="1"/>
      <c r="FYI366" s="1"/>
      <c r="FYJ366" s="1"/>
      <c r="FYK366" s="1"/>
      <c r="FYL366" s="1"/>
      <c r="FYM366" s="1"/>
      <c r="FYN366" s="1"/>
      <c r="FYO366" s="1"/>
      <c r="FYP366" s="1"/>
      <c r="FYQ366" s="1"/>
      <c r="FYR366" s="1"/>
      <c r="FYS366" s="1"/>
      <c r="FYT366" s="1"/>
      <c r="FYU366" s="1"/>
      <c r="FYV366" s="1"/>
      <c r="FYW366" s="1"/>
      <c r="FYX366" s="1"/>
      <c r="FYY366" s="1"/>
      <c r="FYZ366" s="1"/>
      <c r="FZA366" s="1"/>
      <c r="FZB366" s="1"/>
      <c r="FZC366" s="1"/>
      <c r="FZD366" s="1"/>
      <c r="FZE366" s="1"/>
      <c r="FZF366" s="1"/>
      <c r="FZG366" s="1"/>
      <c r="FZH366" s="1"/>
      <c r="FZI366" s="1"/>
      <c r="FZJ366" s="1"/>
      <c r="FZK366" s="1"/>
      <c r="FZL366" s="1"/>
      <c r="FZM366" s="1"/>
      <c r="FZN366" s="1"/>
      <c r="FZO366" s="1"/>
      <c r="FZP366" s="1"/>
      <c r="FZQ366" s="1"/>
      <c r="FZR366" s="1"/>
      <c r="FZS366" s="1"/>
      <c r="FZT366" s="1"/>
      <c r="FZU366" s="1"/>
      <c r="FZV366" s="1"/>
      <c r="FZW366" s="1"/>
      <c r="FZX366" s="1"/>
      <c r="FZY366" s="1"/>
      <c r="FZZ366" s="1"/>
      <c r="GAA366" s="1"/>
      <c r="GAB366" s="1"/>
      <c r="GAC366" s="1"/>
      <c r="GAD366" s="1"/>
      <c r="GAE366" s="1"/>
      <c r="GAF366" s="1"/>
      <c r="GAG366" s="1"/>
      <c r="GAH366" s="1"/>
      <c r="GAI366" s="1"/>
      <c r="GAJ366" s="1"/>
      <c r="GAK366" s="1"/>
      <c r="GAL366" s="1"/>
      <c r="GAM366" s="1"/>
      <c r="GAN366" s="1"/>
      <c r="GAO366" s="1"/>
      <c r="GAP366" s="1"/>
      <c r="GAQ366" s="1"/>
      <c r="GAR366" s="1"/>
      <c r="GAS366" s="1"/>
      <c r="GAT366" s="1"/>
      <c r="GAU366" s="1"/>
      <c r="GAV366" s="1"/>
      <c r="GAW366" s="1"/>
      <c r="GAX366" s="1"/>
      <c r="GAY366" s="1"/>
      <c r="GAZ366" s="1"/>
      <c r="GBA366" s="1"/>
      <c r="GBB366" s="1"/>
      <c r="GBC366" s="1"/>
      <c r="GBD366" s="1"/>
      <c r="GBE366" s="1"/>
      <c r="GBF366" s="1"/>
      <c r="GBG366" s="1"/>
      <c r="GBH366" s="1"/>
      <c r="GBI366" s="1"/>
      <c r="GBJ366" s="1"/>
      <c r="GBK366" s="1"/>
      <c r="GBL366" s="1"/>
      <c r="GBM366" s="1"/>
      <c r="GBN366" s="1"/>
      <c r="GBO366" s="1"/>
      <c r="GBP366" s="1"/>
      <c r="GBQ366" s="1"/>
      <c r="GBR366" s="1"/>
      <c r="GBS366" s="1"/>
      <c r="GBT366" s="1"/>
      <c r="GBU366" s="1"/>
      <c r="GBV366" s="1"/>
      <c r="GBW366" s="1"/>
      <c r="GBX366" s="1"/>
      <c r="GBY366" s="1"/>
      <c r="GBZ366" s="1"/>
      <c r="GCA366" s="1"/>
      <c r="GCB366" s="1"/>
      <c r="GCC366" s="1"/>
      <c r="GCD366" s="1"/>
      <c r="GCE366" s="1"/>
      <c r="GCF366" s="1"/>
      <c r="GCG366" s="1"/>
      <c r="GCH366" s="1"/>
      <c r="GCI366" s="1"/>
      <c r="GCJ366" s="1"/>
      <c r="GCK366" s="1"/>
      <c r="GCL366" s="1"/>
      <c r="GCM366" s="1"/>
      <c r="GCN366" s="1"/>
      <c r="GCO366" s="1"/>
      <c r="GCP366" s="1"/>
      <c r="GCQ366" s="1"/>
      <c r="GCR366" s="1"/>
      <c r="GCS366" s="1"/>
      <c r="GCT366" s="1"/>
      <c r="GCU366" s="1"/>
      <c r="GCV366" s="1"/>
      <c r="GCW366" s="1"/>
      <c r="GCX366" s="1"/>
      <c r="GCY366" s="1"/>
      <c r="GCZ366" s="1"/>
      <c r="GDA366" s="1"/>
      <c r="GDB366" s="1"/>
      <c r="GDC366" s="1"/>
      <c r="GDD366" s="1"/>
      <c r="GDE366" s="1"/>
      <c r="GDF366" s="1"/>
      <c r="GDG366" s="1"/>
      <c r="GDH366" s="1"/>
      <c r="GDI366" s="1"/>
      <c r="GDJ366" s="1"/>
      <c r="GDK366" s="1"/>
      <c r="GDL366" s="1"/>
      <c r="GDM366" s="1"/>
      <c r="GDN366" s="1"/>
      <c r="GDO366" s="1"/>
      <c r="GDP366" s="1"/>
      <c r="GDQ366" s="1"/>
      <c r="GDR366" s="1"/>
      <c r="GDS366" s="1"/>
      <c r="GDT366" s="1"/>
      <c r="GDU366" s="1"/>
      <c r="GDV366" s="1"/>
      <c r="GDW366" s="1"/>
      <c r="GDX366" s="1"/>
      <c r="GDY366" s="1"/>
      <c r="GDZ366" s="1"/>
      <c r="GEA366" s="1"/>
      <c r="GEB366" s="1"/>
      <c r="GEC366" s="1"/>
      <c r="GED366" s="1"/>
      <c r="GEE366" s="1"/>
      <c r="GEF366" s="1"/>
      <c r="GEG366" s="1"/>
      <c r="GEH366" s="1"/>
      <c r="GEI366" s="1"/>
      <c r="GEJ366" s="1"/>
      <c r="GEK366" s="1"/>
      <c r="GEL366" s="1"/>
      <c r="GEM366" s="1"/>
      <c r="GEN366" s="1"/>
      <c r="GEO366" s="1"/>
      <c r="GEP366" s="1"/>
      <c r="GEQ366" s="1"/>
      <c r="GER366" s="1"/>
      <c r="GES366" s="1"/>
      <c r="GET366" s="1"/>
      <c r="GEU366" s="1"/>
      <c r="GEV366" s="1"/>
      <c r="GEW366" s="1"/>
      <c r="GEX366" s="1"/>
      <c r="GEY366" s="1"/>
      <c r="GEZ366" s="1"/>
      <c r="GFA366" s="1"/>
      <c r="GFB366" s="1"/>
      <c r="GFC366" s="1"/>
      <c r="GFD366" s="1"/>
      <c r="GFE366" s="1"/>
      <c r="GFF366" s="1"/>
      <c r="GFG366" s="1"/>
      <c r="GFH366" s="1"/>
      <c r="GFI366" s="1"/>
      <c r="GFJ366" s="1"/>
      <c r="GFK366" s="1"/>
      <c r="GFL366" s="1"/>
      <c r="GFM366" s="1"/>
      <c r="GFN366" s="1"/>
      <c r="GFO366" s="1"/>
      <c r="GFP366" s="1"/>
      <c r="GFQ366" s="1"/>
      <c r="GFR366" s="1"/>
      <c r="GFS366" s="1"/>
      <c r="GFT366" s="1"/>
      <c r="GFU366" s="1"/>
      <c r="GFV366" s="1"/>
      <c r="GFW366" s="1"/>
      <c r="GFX366" s="1"/>
      <c r="GFY366" s="1"/>
      <c r="GFZ366" s="1"/>
      <c r="GGA366" s="1"/>
      <c r="GGB366" s="1"/>
      <c r="GGC366" s="1"/>
      <c r="GGD366" s="1"/>
      <c r="GGE366" s="1"/>
      <c r="GGF366" s="1"/>
      <c r="GGG366" s="1"/>
      <c r="GGH366" s="1"/>
      <c r="GGI366" s="1"/>
      <c r="GGJ366" s="1"/>
      <c r="GGK366" s="1"/>
      <c r="GGL366" s="1"/>
      <c r="GGM366" s="1"/>
      <c r="GGN366" s="1"/>
      <c r="GGO366" s="1"/>
      <c r="GGP366" s="1"/>
      <c r="GGQ366" s="1"/>
      <c r="GGR366" s="1"/>
      <c r="GGS366" s="1"/>
      <c r="GGT366" s="1"/>
      <c r="GGU366" s="1"/>
      <c r="GGV366" s="1"/>
      <c r="GGW366" s="1"/>
      <c r="GGX366" s="1"/>
      <c r="GGY366" s="1"/>
      <c r="GGZ366" s="1"/>
      <c r="GHA366" s="1"/>
      <c r="GHB366" s="1"/>
      <c r="GHC366" s="1"/>
      <c r="GHD366" s="1"/>
      <c r="GHE366" s="1"/>
      <c r="GHF366" s="1"/>
      <c r="GHG366" s="1"/>
      <c r="GHH366" s="1"/>
      <c r="GHI366" s="1"/>
      <c r="GHJ366" s="1"/>
      <c r="GHK366" s="1"/>
      <c r="GHL366" s="1"/>
      <c r="GHM366" s="1"/>
      <c r="GHN366" s="1"/>
      <c r="GHO366" s="1"/>
      <c r="GHP366" s="1"/>
      <c r="GHQ366" s="1"/>
      <c r="GHR366" s="1"/>
      <c r="GHS366" s="1"/>
      <c r="GHT366" s="1"/>
      <c r="GHU366" s="1"/>
      <c r="GHV366" s="1"/>
      <c r="GHW366" s="1"/>
      <c r="GHX366" s="1"/>
      <c r="GHY366" s="1"/>
      <c r="GHZ366" s="1"/>
      <c r="GIA366" s="1"/>
      <c r="GIB366" s="1"/>
      <c r="GIC366" s="1"/>
      <c r="GID366" s="1"/>
      <c r="GIE366" s="1"/>
      <c r="GIF366" s="1"/>
      <c r="GIG366" s="1"/>
      <c r="GIH366" s="1"/>
      <c r="GII366" s="1"/>
      <c r="GIJ366" s="1"/>
      <c r="GIK366" s="1"/>
      <c r="GIL366" s="1"/>
      <c r="GIM366" s="1"/>
      <c r="GIN366" s="1"/>
      <c r="GIO366" s="1"/>
      <c r="GIP366" s="1"/>
      <c r="GIQ366" s="1"/>
      <c r="GIR366" s="1"/>
      <c r="GIS366" s="1"/>
      <c r="GIT366" s="1"/>
      <c r="GIU366" s="1"/>
      <c r="GIV366" s="1"/>
      <c r="GIW366" s="1"/>
      <c r="GIX366" s="1"/>
      <c r="GIY366" s="1"/>
      <c r="GIZ366" s="1"/>
      <c r="GJA366" s="1"/>
      <c r="GJB366" s="1"/>
      <c r="GJC366" s="1"/>
      <c r="GJD366" s="1"/>
      <c r="GJE366" s="1"/>
      <c r="GJF366" s="1"/>
      <c r="GJG366" s="1"/>
      <c r="GJH366" s="1"/>
      <c r="GJI366" s="1"/>
      <c r="GJJ366" s="1"/>
      <c r="GJK366" s="1"/>
      <c r="GJL366" s="1"/>
      <c r="GJM366" s="1"/>
      <c r="GJN366" s="1"/>
      <c r="GJO366" s="1"/>
      <c r="GJP366" s="1"/>
      <c r="GJQ366" s="1"/>
      <c r="GJR366" s="1"/>
      <c r="GJS366" s="1"/>
      <c r="GJT366" s="1"/>
      <c r="GJU366" s="1"/>
      <c r="GJV366" s="1"/>
      <c r="GJW366" s="1"/>
      <c r="GJX366" s="1"/>
      <c r="GJY366" s="1"/>
      <c r="GJZ366" s="1"/>
      <c r="GKA366" s="1"/>
      <c r="GKB366" s="1"/>
      <c r="GKC366" s="1"/>
      <c r="GKD366" s="1"/>
      <c r="GKE366" s="1"/>
      <c r="GKF366" s="1"/>
      <c r="GKG366" s="1"/>
      <c r="GKH366" s="1"/>
      <c r="GKI366" s="1"/>
      <c r="GKJ366" s="1"/>
      <c r="GKK366" s="1"/>
      <c r="GKL366" s="1"/>
      <c r="GKM366" s="1"/>
      <c r="GKN366" s="1"/>
      <c r="GKO366" s="1"/>
      <c r="GKP366" s="1"/>
      <c r="GKQ366" s="1"/>
      <c r="GKR366" s="1"/>
      <c r="GKS366" s="1"/>
      <c r="GKT366" s="1"/>
      <c r="GKU366" s="1"/>
      <c r="GKV366" s="1"/>
      <c r="GKW366" s="1"/>
      <c r="GKX366" s="1"/>
      <c r="GKY366" s="1"/>
      <c r="GKZ366" s="1"/>
      <c r="GLA366" s="1"/>
      <c r="GLB366" s="1"/>
      <c r="GLC366" s="1"/>
      <c r="GLD366" s="1"/>
      <c r="GLE366" s="1"/>
      <c r="GLF366" s="1"/>
      <c r="GLG366" s="1"/>
      <c r="GLH366" s="1"/>
      <c r="GLI366" s="1"/>
      <c r="GLJ366" s="1"/>
      <c r="GLK366" s="1"/>
      <c r="GLL366" s="1"/>
      <c r="GLM366" s="1"/>
      <c r="GLN366" s="1"/>
      <c r="GLO366" s="1"/>
      <c r="GLP366" s="1"/>
      <c r="GLQ366" s="1"/>
      <c r="GLR366" s="1"/>
      <c r="GLS366" s="1"/>
      <c r="GLT366" s="1"/>
      <c r="GLU366" s="1"/>
      <c r="GLV366" s="1"/>
      <c r="GLW366" s="1"/>
      <c r="GLX366" s="1"/>
      <c r="GLY366" s="1"/>
      <c r="GLZ366" s="1"/>
      <c r="GMA366" s="1"/>
      <c r="GMB366" s="1"/>
      <c r="GMC366" s="1"/>
      <c r="GMD366" s="1"/>
      <c r="GME366" s="1"/>
      <c r="GMF366" s="1"/>
      <c r="GMG366" s="1"/>
      <c r="GMH366" s="1"/>
      <c r="GMI366" s="1"/>
      <c r="GMJ366" s="1"/>
      <c r="GMK366" s="1"/>
      <c r="GML366" s="1"/>
      <c r="GMM366" s="1"/>
      <c r="GMN366" s="1"/>
      <c r="GMO366" s="1"/>
      <c r="GMP366" s="1"/>
      <c r="GMQ366" s="1"/>
      <c r="GMR366" s="1"/>
      <c r="GMS366" s="1"/>
      <c r="GMT366" s="1"/>
      <c r="GMU366" s="1"/>
      <c r="GMV366" s="1"/>
      <c r="GMW366" s="1"/>
      <c r="GMX366" s="1"/>
      <c r="GMY366" s="1"/>
      <c r="GMZ366" s="1"/>
      <c r="GNA366" s="1"/>
      <c r="GNB366" s="1"/>
      <c r="GNC366" s="1"/>
      <c r="GND366" s="1"/>
      <c r="GNE366" s="1"/>
      <c r="GNF366" s="1"/>
      <c r="GNG366" s="1"/>
      <c r="GNH366" s="1"/>
      <c r="GNI366" s="1"/>
      <c r="GNJ366" s="1"/>
      <c r="GNK366" s="1"/>
      <c r="GNL366" s="1"/>
      <c r="GNM366" s="1"/>
      <c r="GNN366" s="1"/>
      <c r="GNO366" s="1"/>
      <c r="GNP366" s="1"/>
      <c r="GNQ366" s="1"/>
      <c r="GNR366" s="1"/>
      <c r="GNS366" s="1"/>
      <c r="GNT366" s="1"/>
      <c r="GNU366" s="1"/>
      <c r="GNV366" s="1"/>
      <c r="GNW366" s="1"/>
      <c r="GNX366" s="1"/>
      <c r="GNY366" s="1"/>
      <c r="GNZ366" s="1"/>
      <c r="GOA366" s="1"/>
      <c r="GOB366" s="1"/>
      <c r="GOC366" s="1"/>
      <c r="GOD366" s="1"/>
      <c r="GOE366" s="1"/>
      <c r="GOF366" s="1"/>
      <c r="GOG366" s="1"/>
      <c r="GOH366" s="1"/>
      <c r="GOI366" s="1"/>
      <c r="GOJ366" s="1"/>
      <c r="GOK366" s="1"/>
      <c r="GOL366" s="1"/>
      <c r="GOM366" s="1"/>
      <c r="GON366" s="1"/>
      <c r="GOO366" s="1"/>
      <c r="GOP366" s="1"/>
      <c r="GOQ366" s="1"/>
      <c r="GOR366" s="1"/>
      <c r="GOS366" s="1"/>
      <c r="GOT366" s="1"/>
      <c r="GOU366" s="1"/>
      <c r="GOV366" s="1"/>
      <c r="GOW366" s="1"/>
      <c r="GOX366" s="1"/>
      <c r="GOY366" s="1"/>
      <c r="GOZ366" s="1"/>
      <c r="GPA366" s="1"/>
      <c r="GPB366" s="1"/>
      <c r="GPC366" s="1"/>
      <c r="GPD366" s="1"/>
      <c r="GPE366" s="1"/>
      <c r="GPF366" s="1"/>
      <c r="GPG366" s="1"/>
      <c r="GPH366" s="1"/>
      <c r="GPI366" s="1"/>
      <c r="GPJ366" s="1"/>
      <c r="GPK366" s="1"/>
      <c r="GPL366" s="1"/>
      <c r="GPM366" s="1"/>
      <c r="GPN366" s="1"/>
      <c r="GPO366" s="1"/>
      <c r="GPP366" s="1"/>
      <c r="GPQ366" s="1"/>
      <c r="GPR366" s="1"/>
      <c r="GPS366" s="1"/>
      <c r="GPT366" s="1"/>
      <c r="GPU366" s="1"/>
      <c r="GPV366" s="1"/>
      <c r="GPW366" s="1"/>
      <c r="GPX366" s="1"/>
      <c r="GPY366" s="1"/>
      <c r="GPZ366" s="1"/>
      <c r="GQA366" s="1"/>
      <c r="GQB366" s="1"/>
      <c r="GQC366" s="1"/>
      <c r="GQD366" s="1"/>
      <c r="GQE366" s="1"/>
      <c r="GQF366" s="1"/>
      <c r="GQG366" s="1"/>
      <c r="GQH366" s="1"/>
      <c r="GQI366" s="1"/>
      <c r="GQJ366" s="1"/>
      <c r="GQK366" s="1"/>
      <c r="GQL366" s="1"/>
      <c r="GQM366" s="1"/>
      <c r="GQN366" s="1"/>
      <c r="GQO366" s="1"/>
      <c r="GQP366" s="1"/>
      <c r="GQQ366" s="1"/>
      <c r="GQR366" s="1"/>
      <c r="GQS366" s="1"/>
      <c r="GQT366" s="1"/>
      <c r="GQU366" s="1"/>
      <c r="GQV366" s="1"/>
      <c r="GQW366" s="1"/>
      <c r="GQX366" s="1"/>
      <c r="GQY366" s="1"/>
      <c r="GQZ366" s="1"/>
      <c r="GRA366" s="1"/>
      <c r="GRB366" s="1"/>
      <c r="GRC366" s="1"/>
      <c r="GRD366" s="1"/>
      <c r="GRE366" s="1"/>
      <c r="GRF366" s="1"/>
      <c r="GRG366" s="1"/>
      <c r="GRH366" s="1"/>
      <c r="GRI366" s="1"/>
      <c r="GRJ366" s="1"/>
      <c r="GRK366" s="1"/>
      <c r="GRL366" s="1"/>
      <c r="GRM366" s="1"/>
      <c r="GRN366" s="1"/>
      <c r="GRO366" s="1"/>
      <c r="GRP366" s="1"/>
      <c r="GRQ366" s="1"/>
      <c r="GRR366" s="1"/>
      <c r="GRS366" s="1"/>
      <c r="GRT366" s="1"/>
      <c r="GRU366" s="1"/>
      <c r="GRV366" s="1"/>
      <c r="GRW366" s="1"/>
      <c r="GRX366" s="1"/>
      <c r="GRY366" s="1"/>
      <c r="GRZ366" s="1"/>
      <c r="GSA366" s="1"/>
      <c r="GSB366" s="1"/>
      <c r="GSC366" s="1"/>
      <c r="GSD366" s="1"/>
      <c r="GSE366" s="1"/>
      <c r="GSF366" s="1"/>
      <c r="GSG366" s="1"/>
      <c r="GSH366" s="1"/>
      <c r="GSI366" s="1"/>
      <c r="GSJ366" s="1"/>
      <c r="GSK366" s="1"/>
      <c r="GSL366" s="1"/>
      <c r="GSM366" s="1"/>
      <c r="GSN366" s="1"/>
      <c r="GSO366" s="1"/>
      <c r="GSP366" s="1"/>
      <c r="GSQ366" s="1"/>
      <c r="GSR366" s="1"/>
      <c r="GSS366" s="1"/>
      <c r="GST366" s="1"/>
      <c r="GSU366" s="1"/>
      <c r="GSV366" s="1"/>
      <c r="GSW366" s="1"/>
      <c r="GSX366" s="1"/>
      <c r="GSY366" s="1"/>
      <c r="GSZ366" s="1"/>
      <c r="GTA366" s="1"/>
      <c r="GTB366" s="1"/>
      <c r="GTC366" s="1"/>
      <c r="GTD366" s="1"/>
      <c r="GTE366" s="1"/>
      <c r="GTF366" s="1"/>
      <c r="GTG366" s="1"/>
      <c r="GTH366" s="1"/>
      <c r="GTI366" s="1"/>
      <c r="GTJ366" s="1"/>
      <c r="GTK366" s="1"/>
      <c r="GTL366" s="1"/>
      <c r="GTM366" s="1"/>
      <c r="GTN366" s="1"/>
      <c r="GTO366" s="1"/>
      <c r="GTP366" s="1"/>
      <c r="GTQ366" s="1"/>
      <c r="GTR366" s="1"/>
      <c r="GTS366" s="1"/>
      <c r="GTT366" s="1"/>
      <c r="GTU366" s="1"/>
      <c r="GTV366" s="1"/>
      <c r="GTW366" s="1"/>
      <c r="GTX366" s="1"/>
      <c r="GTY366" s="1"/>
      <c r="GTZ366" s="1"/>
      <c r="GUA366" s="1"/>
      <c r="GUB366" s="1"/>
      <c r="GUC366" s="1"/>
      <c r="GUD366" s="1"/>
      <c r="GUE366" s="1"/>
      <c r="GUF366" s="1"/>
      <c r="GUG366" s="1"/>
      <c r="GUH366" s="1"/>
      <c r="GUI366" s="1"/>
      <c r="GUJ366" s="1"/>
      <c r="GUK366" s="1"/>
      <c r="GUL366" s="1"/>
      <c r="GUM366" s="1"/>
      <c r="GUN366" s="1"/>
      <c r="GUO366" s="1"/>
      <c r="GUP366" s="1"/>
      <c r="GUQ366" s="1"/>
      <c r="GUR366" s="1"/>
      <c r="GUS366" s="1"/>
      <c r="GUT366" s="1"/>
      <c r="GUU366" s="1"/>
      <c r="GUV366" s="1"/>
      <c r="GUW366" s="1"/>
      <c r="GUX366" s="1"/>
      <c r="GUY366" s="1"/>
      <c r="GUZ366" s="1"/>
      <c r="GVA366" s="1"/>
      <c r="GVB366" s="1"/>
      <c r="GVC366" s="1"/>
      <c r="GVD366" s="1"/>
      <c r="GVE366" s="1"/>
      <c r="GVF366" s="1"/>
      <c r="GVG366" s="1"/>
      <c r="GVH366" s="1"/>
      <c r="GVI366" s="1"/>
      <c r="GVJ366" s="1"/>
      <c r="GVK366" s="1"/>
      <c r="GVL366" s="1"/>
      <c r="GVM366" s="1"/>
      <c r="GVN366" s="1"/>
      <c r="GVO366" s="1"/>
      <c r="GVP366" s="1"/>
      <c r="GVQ366" s="1"/>
      <c r="GVR366" s="1"/>
      <c r="GVS366" s="1"/>
      <c r="GVT366" s="1"/>
      <c r="GVU366" s="1"/>
      <c r="GVV366" s="1"/>
      <c r="GVW366" s="1"/>
      <c r="GVX366" s="1"/>
      <c r="GVY366" s="1"/>
      <c r="GVZ366" s="1"/>
      <c r="GWA366" s="1"/>
      <c r="GWB366" s="1"/>
      <c r="GWC366" s="1"/>
      <c r="GWD366" s="1"/>
      <c r="GWE366" s="1"/>
      <c r="GWF366" s="1"/>
      <c r="GWG366" s="1"/>
      <c r="GWH366" s="1"/>
      <c r="GWI366" s="1"/>
      <c r="GWJ366" s="1"/>
      <c r="GWK366" s="1"/>
      <c r="GWL366" s="1"/>
      <c r="GWM366" s="1"/>
      <c r="GWN366" s="1"/>
      <c r="GWO366" s="1"/>
      <c r="GWP366" s="1"/>
      <c r="GWQ366" s="1"/>
      <c r="GWR366" s="1"/>
      <c r="GWS366" s="1"/>
      <c r="GWT366" s="1"/>
      <c r="GWU366" s="1"/>
      <c r="GWV366" s="1"/>
      <c r="GWW366" s="1"/>
      <c r="GWX366" s="1"/>
      <c r="GWY366" s="1"/>
      <c r="GWZ366" s="1"/>
      <c r="GXA366" s="1"/>
      <c r="GXB366" s="1"/>
      <c r="GXC366" s="1"/>
      <c r="GXD366" s="1"/>
      <c r="GXE366" s="1"/>
      <c r="GXF366" s="1"/>
      <c r="GXG366" s="1"/>
      <c r="GXH366" s="1"/>
      <c r="GXI366" s="1"/>
      <c r="GXJ366" s="1"/>
      <c r="GXK366" s="1"/>
      <c r="GXL366" s="1"/>
      <c r="GXM366" s="1"/>
      <c r="GXN366" s="1"/>
      <c r="GXO366" s="1"/>
      <c r="GXP366" s="1"/>
      <c r="GXQ366" s="1"/>
      <c r="GXR366" s="1"/>
      <c r="GXS366" s="1"/>
      <c r="GXT366" s="1"/>
      <c r="GXU366" s="1"/>
      <c r="GXV366" s="1"/>
      <c r="GXW366" s="1"/>
      <c r="GXX366" s="1"/>
      <c r="GXY366" s="1"/>
      <c r="GXZ366" s="1"/>
      <c r="GYA366" s="1"/>
      <c r="GYB366" s="1"/>
      <c r="GYC366" s="1"/>
      <c r="GYD366" s="1"/>
      <c r="GYE366" s="1"/>
      <c r="GYF366" s="1"/>
      <c r="GYG366" s="1"/>
      <c r="GYH366" s="1"/>
      <c r="GYI366" s="1"/>
      <c r="GYJ366" s="1"/>
      <c r="GYK366" s="1"/>
      <c r="GYL366" s="1"/>
      <c r="GYM366" s="1"/>
      <c r="GYN366" s="1"/>
      <c r="GYO366" s="1"/>
      <c r="GYP366" s="1"/>
      <c r="GYQ366" s="1"/>
      <c r="GYR366" s="1"/>
      <c r="GYS366" s="1"/>
      <c r="GYT366" s="1"/>
      <c r="GYU366" s="1"/>
      <c r="GYV366" s="1"/>
      <c r="GYW366" s="1"/>
      <c r="GYX366" s="1"/>
      <c r="GYY366" s="1"/>
      <c r="GYZ366" s="1"/>
      <c r="GZA366" s="1"/>
      <c r="GZB366" s="1"/>
      <c r="GZC366" s="1"/>
      <c r="GZD366" s="1"/>
      <c r="GZE366" s="1"/>
      <c r="GZF366" s="1"/>
      <c r="GZG366" s="1"/>
      <c r="GZH366" s="1"/>
      <c r="GZI366" s="1"/>
      <c r="GZJ366" s="1"/>
      <c r="GZK366" s="1"/>
      <c r="GZL366" s="1"/>
      <c r="GZM366" s="1"/>
      <c r="GZN366" s="1"/>
      <c r="GZO366" s="1"/>
      <c r="GZP366" s="1"/>
      <c r="GZQ366" s="1"/>
      <c r="GZR366" s="1"/>
      <c r="GZS366" s="1"/>
      <c r="GZT366" s="1"/>
      <c r="GZU366" s="1"/>
      <c r="GZV366" s="1"/>
      <c r="GZW366" s="1"/>
      <c r="GZX366" s="1"/>
      <c r="GZY366" s="1"/>
      <c r="GZZ366" s="1"/>
      <c r="HAA366" s="1"/>
      <c r="HAB366" s="1"/>
      <c r="HAC366" s="1"/>
      <c r="HAD366" s="1"/>
      <c r="HAE366" s="1"/>
      <c r="HAF366" s="1"/>
      <c r="HAG366" s="1"/>
      <c r="HAH366" s="1"/>
      <c r="HAI366" s="1"/>
      <c r="HAJ366" s="1"/>
      <c r="HAK366" s="1"/>
      <c r="HAL366" s="1"/>
      <c r="HAM366" s="1"/>
      <c r="HAN366" s="1"/>
      <c r="HAO366" s="1"/>
      <c r="HAP366" s="1"/>
      <c r="HAQ366" s="1"/>
      <c r="HAR366" s="1"/>
      <c r="HAS366" s="1"/>
      <c r="HAT366" s="1"/>
      <c r="HAU366" s="1"/>
      <c r="HAV366" s="1"/>
      <c r="HAW366" s="1"/>
      <c r="HAX366" s="1"/>
      <c r="HAY366" s="1"/>
      <c r="HAZ366" s="1"/>
      <c r="HBA366" s="1"/>
      <c r="HBB366" s="1"/>
      <c r="HBC366" s="1"/>
      <c r="HBD366" s="1"/>
      <c r="HBE366" s="1"/>
      <c r="HBF366" s="1"/>
      <c r="HBG366" s="1"/>
      <c r="HBH366" s="1"/>
      <c r="HBI366" s="1"/>
      <c r="HBJ366" s="1"/>
      <c r="HBK366" s="1"/>
      <c r="HBL366" s="1"/>
      <c r="HBM366" s="1"/>
      <c r="HBN366" s="1"/>
      <c r="HBO366" s="1"/>
      <c r="HBP366" s="1"/>
      <c r="HBQ366" s="1"/>
      <c r="HBR366" s="1"/>
      <c r="HBS366" s="1"/>
      <c r="HBT366" s="1"/>
      <c r="HBU366" s="1"/>
      <c r="HBV366" s="1"/>
      <c r="HBW366" s="1"/>
      <c r="HBX366" s="1"/>
      <c r="HBY366" s="1"/>
      <c r="HBZ366" s="1"/>
      <c r="HCA366" s="1"/>
      <c r="HCB366" s="1"/>
      <c r="HCC366" s="1"/>
      <c r="HCD366" s="1"/>
      <c r="HCE366" s="1"/>
      <c r="HCF366" s="1"/>
      <c r="HCG366" s="1"/>
      <c r="HCH366" s="1"/>
      <c r="HCI366" s="1"/>
      <c r="HCJ366" s="1"/>
      <c r="HCK366" s="1"/>
      <c r="HCL366" s="1"/>
      <c r="HCM366" s="1"/>
      <c r="HCN366" s="1"/>
      <c r="HCO366" s="1"/>
      <c r="HCP366" s="1"/>
      <c r="HCQ366" s="1"/>
      <c r="HCR366" s="1"/>
      <c r="HCS366" s="1"/>
      <c r="HCT366" s="1"/>
      <c r="HCU366" s="1"/>
      <c r="HCV366" s="1"/>
      <c r="HCW366" s="1"/>
      <c r="HCX366" s="1"/>
      <c r="HCY366" s="1"/>
      <c r="HCZ366" s="1"/>
      <c r="HDA366" s="1"/>
      <c r="HDB366" s="1"/>
      <c r="HDC366" s="1"/>
      <c r="HDD366" s="1"/>
      <c r="HDE366" s="1"/>
      <c r="HDF366" s="1"/>
      <c r="HDG366" s="1"/>
      <c r="HDH366" s="1"/>
      <c r="HDI366" s="1"/>
      <c r="HDJ366" s="1"/>
      <c r="HDK366" s="1"/>
      <c r="HDL366" s="1"/>
      <c r="HDM366" s="1"/>
      <c r="HDN366" s="1"/>
      <c r="HDO366" s="1"/>
      <c r="HDP366" s="1"/>
      <c r="HDQ366" s="1"/>
      <c r="HDR366" s="1"/>
      <c r="HDS366" s="1"/>
      <c r="HDT366" s="1"/>
      <c r="HDU366" s="1"/>
      <c r="HDV366" s="1"/>
      <c r="HDW366" s="1"/>
      <c r="HDX366" s="1"/>
      <c r="HDY366" s="1"/>
      <c r="HDZ366" s="1"/>
      <c r="HEA366" s="1"/>
      <c r="HEB366" s="1"/>
      <c r="HEC366" s="1"/>
      <c r="HED366" s="1"/>
      <c r="HEE366" s="1"/>
      <c r="HEF366" s="1"/>
      <c r="HEG366" s="1"/>
      <c r="HEH366" s="1"/>
      <c r="HEI366" s="1"/>
      <c r="HEJ366" s="1"/>
      <c r="HEK366" s="1"/>
      <c r="HEL366" s="1"/>
      <c r="HEM366" s="1"/>
      <c r="HEN366" s="1"/>
      <c r="HEO366" s="1"/>
      <c r="HEP366" s="1"/>
      <c r="HEQ366" s="1"/>
      <c r="HER366" s="1"/>
      <c r="HES366" s="1"/>
      <c r="HET366" s="1"/>
      <c r="HEU366" s="1"/>
      <c r="HEV366" s="1"/>
      <c r="HEW366" s="1"/>
      <c r="HEX366" s="1"/>
      <c r="HEY366" s="1"/>
      <c r="HEZ366" s="1"/>
      <c r="HFA366" s="1"/>
      <c r="HFB366" s="1"/>
      <c r="HFC366" s="1"/>
      <c r="HFD366" s="1"/>
      <c r="HFE366" s="1"/>
      <c r="HFF366" s="1"/>
      <c r="HFG366" s="1"/>
      <c r="HFH366" s="1"/>
      <c r="HFI366" s="1"/>
      <c r="HFJ366" s="1"/>
      <c r="HFK366" s="1"/>
      <c r="HFL366" s="1"/>
      <c r="HFM366" s="1"/>
      <c r="HFN366" s="1"/>
      <c r="HFO366" s="1"/>
      <c r="HFP366" s="1"/>
      <c r="HFQ366" s="1"/>
      <c r="HFR366" s="1"/>
      <c r="HFS366" s="1"/>
      <c r="HFT366" s="1"/>
      <c r="HFU366" s="1"/>
      <c r="HFV366" s="1"/>
      <c r="HFW366" s="1"/>
      <c r="HFX366" s="1"/>
      <c r="HFY366" s="1"/>
      <c r="HFZ366" s="1"/>
      <c r="HGA366" s="1"/>
      <c r="HGB366" s="1"/>
      <c r="HGC366" s="1"/>
      <c r="HGD366" s="1"/>
      <c r="HGE366" s="1"/>
      <c r="HGF366" s="1"/>
      <c r="HGG366" s="1"/>
      <c r="HGH366" s="1"/>
      <c r="HGI366" s="1"/>
      <c r="HGJ366" s="1"/>
      <c r="HGK366" s="1"/>
      <c r="HGL366" s="1"/>
      <c r="HGM366" s="1"/>
      <c r="HGN366" s="1"/>
      <c r="HGO366" s="1"/>
      <c r="HGP366" s="1"/>
      <c r="HGQ366" s="1"/>
      <c r="HGR366" s="1"/>
      <c r="HGS366" s="1"/>
      <c r="HGT366" s="1"/>
      <c r="HGU366" s="1"/>
      <c r="HGV366" s="1"/>
      <c r="HGW366" s="1"/>
      <c r="HGX366" s="1"/>
      <c r="HGY366" s="1"/>
      <c r="HGZ366" s="1"/>
      <c r="HHA366" s="1"/>
      <c r="HHB366" s="1"/>
      <c r="HHC366" s="1"/>
      <c r="HHD366" s="1"/>
      <c r="HHE366" s="1"/>
      <c r="HHF366" s="1"/>
      <c r="HHG366" s="1"/>
      <c r="HHH366" s="1"/>
      <c r="HHI366" s="1"/>
      <c r="HHJ366" s="1"/>
      <c r="HHK366" s="1"/>
      <c r="HHL366" s="1"/>
      <c r="HHM366" s="1"/>
      <c r="HHN366" s="1"/>
      <c r="HHO366" s="1"/>
      <c r="HHP366" s="1"/>
      <c r="HHQ366" s="1"/>
      <c r="HHR366" s="1"/>
      <c r="HHS366" s="1"/>
      <c r="HHT366" s="1"/>
      <c r="HHU366" s="1"/>
      <c r="HHV366" s="1"/>
      <c r="HHW366" s="1"/>
      <c r="HHX366" s="1"/>
      <c r="HHY366" s="1"/>
      <c r="HHZ366" s="1"/>
      <c r="HIA366" s="1"/>
      <c r="HIB366" s="1"/>
      <c r="HIC366" s="1"/>
      <c r="HID366" s="1"/>
      <c r="HIE366" s="1"/>
      <c r="HIF366" s="1"/>
      <c r="HIG366" s="1"/>
      <c r="HIH366" s="1"/>
      <c r="HII366" s="1"/>
      <c r="HIJ366" s="1"/>
      <c r="HIK366" s="1"/>
      <c r="HIL366" s="1"/>
      <c r="HIM366" s="1"/>
      <c r="HIN366" s="1"/>
      <c r="HIO366" s="1"/>
      <c r="HIP366" s="1"/>
      <c r="HIQ366" s="1"/>
      <c r="HIR366" s="1"/>
      <c r="HIS366" s="1"/>
      <c r="HIT366" s="1"/>
      <c r="HIU366" s="1"/>
      <c r="HIV366" s="1"/>
      <c r="HIW366" s="1"/>
      <c r="HIX366" s="1"/>
      <c r="HIY366" s="1"/>
      <c r="HIZ366" s="1"/>
      <c r="HJA366" s="1"/>
      <c r="HJB366" s="1"/>
      <c r="HJC366" s="1"/>
      <c r="HJD366" s="1"/>
      <c r="HJE366" s="1"/>
      <c r="HJF366" s="1"/>
      <c r="HJG366" s="1"/>
      <c r="HJH366" s="1"/>
      <c r="HJI366" s="1"/>
      <c r="HJJ366" s="1"/>
      <c r="HJK366" s="1"/>
      <c r="HJL366" s="1"/>
      <c r="HJM366" s="1"/>
      <c r="HJN366" s="1"/>
      <c r="HJO366" s="1"/>
      <c r="HJP366" s="1"/>
      <c r="HJQ366" s="1"/>
      <c r="HJR366" s="1"/>
      <c r="HJS366" s="1"/>
      <c r="HJT366" s="1"/>
      <c r="HJU366" s="1"/>
      <c r="HJV366" s="1"/>
      <c r="HJW366" s="1"/>
      <c r="HJX366" s="1"/>
      <c r="HJY366" s="1"/>
      <c r="HJZ366" s="1"/>
      <c r="HKA366" s="1"/>
      <c r="HKB366" s="1"/>
      <c r="HKC366" s="1"/>
      <c r="HKD366" s="1"/>
      <c r="HKE366" s="1"/>
      <c r="HKF366" s="1"/>
      <c r="HKG366" s="1"/>
      <c r="HKH366" s="1"/>
      <c r="HKI366" s="1"/>
      <c r="HKJ366" s="1"/>
      <c r="HKK366" s="1"/>
      <c r="HKL366" s="1"/>
      <c r="HKM366" s="1"/>
      <c r="HKN366" s="1"/>
      <c r="HKO366" s="1"/>
      <c r="HKP366" s="1"/>
      <c r="HKQ366" s="1"/>
      <c r="HKR366" s="1"/>
      <c r="HKS366" s="1"/>
      <c r="HKT366" s="1"/>
      <c r="HKU366" s="1"/>
      <c r="HKV366" s="1"/>
      <c r="HKW366" s="1"/>
      <c r="HKX366" s="1"/>
      <c r="HKY366" s="1"/>
      <c r="HKZ366" s="1"/>
      <c r="HLA366" s="1"/>
      <c r="HLB366" s="1"/>
      <c r="HLC366" s="1"/>
      <c r="HLD366" s="1"/>
      <c r="HLE366" s="1"/>
      <c r="HLF366" s="1"/>
      <c r="HLG366" s="1"/>
      <c r="HLH366" s="1"/>
      <c r="HLI366" s="1"/>
      <c r="HLJ366" s="1"/>
      <c r="HLK366" s="1"/>
      <c r="HLL366" s="1"/>
      <c r="HLM366" s="1"/>
      <c r="HLN366" s="1"/>
      <c r="HLO366" s="1"/>
      <c r="HLP366" s="1"/>
      <c r="HLQ366" s="1"/>
      <c r="HLR366" s="1"/>
      <c r="HLS366" s="1"/>
      <c r="HLT366" s="1"/>
      <c r="HLU366" s="1"/>
      <c r="HLV366" s="1"/>
      <c r="HLW366" s="1"/>
      <c r="HLX366" s="1"/>
      <c r="HLY366" s="1"/>
      <c r="HLZ366" s="1"/>
      <c r="HMA366" s="1"/>
      <c r="HMB366" s="1"/>
      <c r="HMC366" s="1"/>
      <c r="HMD366" s="1"/>
      <c r="HME366" s="1"/>
      <c r="HMF366" s="1"/>
      <c r="HMG366" s="1"/>
      <c r="HMH366" s="1"/>
      <c r="HMI366" s="1"/>
      <c r="HMJ366" s="1"/>
      <c r="HMK366" s="1"/>
      <c r="HML366" s="1"/>
      <c r="HMM366" s="1"/>
      <c r="HMN366" s="1"/>
      <c r="HMO366" s="1"/>
      <c r="HMP366" s="1"/>
      <c r="HMQ366" s="1"/>
      <c r="HMR366" s="1"/>
      <c r="HMS366" s="1"/>
      <c r="HMT366" s="1"/>
      <c r="HMU366" s="1"/>
      <c r="HMV366" s="1"/>
      <c r="HMW366" s="1"/>
      <c r="HMX366" s="1"/>
      <c r="HMY366" s="1"/>
      <c r="HMZ366" s="1"/>
      <c r="HNA366" s="1"/>
      <c r="HNB366" s="1"/>
      <c r="HNC366" s="1"/>
      <c r="HND366" s="1"/>
      <c r="HNE366" s="1"/>
      <c r="HNF366" s="1"/>
      <c r="HNG366" s="1"/>
      <c r="HNH366" s="1"/>
      <c r="HNI366" s="1"/>
      <c r="HNJ366" s="1"/>
      <c r="HNK366" s="1"/>
      <c r="HNL366" s="1"/>
      <c r="HNM366" s="1"/>
      <c r="HNN366" s="1"/>
      <c r="HNO366" s="1"/>
      <c r="HNP366" s="1"/>
      <c r="HNQ366" s="1"/>
      <c r="HNR366" s="1"/>
      <c r="HNS366" s="1"/>
      <c r="HNT366" s="1"/>
      <c r="HNU366" s="1"/>
      <c r="HNV366" s="1"/>
      <c r="HNW366" s="1"/>
      <c r="HNX366" s="1"/>
      <c r="HNY366" s="1"/>
      <c r="HNZ366" s="1"/>
      <c r="HOA366" s="1"/>
      <c r="HOB366" s="1"/>
      <c r="HOC366" s="1"/>
      <c r="HOD366" s="1"/>
      <c r="HOE366" s="1"/>
      <c r="HOF366" s="1"/>
      <c r="HOG366" s="1"/>
      <c r="HOH366" s="1"/>
      <c r="HOI366" s="1"/>
      <c r="HOJ366" s="1"/>
      <c r="HOK366" s="1"/>
      <c r="HOL366" s="1"/>
      <c r="HOM366" s="1"/>
      <c r="HON366" s="1"/>
      <c r="HOO366" s="1"/>
      <c r="HOP366" s="1"/>
      <c r="HOQ366" s="1"/>
      <c r="HOR366" s="1"/>
      <c r="HOS366" s="1"/>
      <c r="HOT366" s="1"/>
      <c r="HOU366" s="1"/>
      <c r="HOV366" s="1"/>
      <c r="HOW366" s="1"/>
      <c r="HOX366" s="1"/>
      <c r="HOY366" s="1"/>
      <c r="HOZ366" s="1"/>
      <c r="HPA366" s="1"/>
      <c r="HPB366" s="1"/>
      <c r="HPC366" s="1"/>
      <c r="HPD366" s="1"/>
      <c r="HPE366" s="1"/>
      <c r="HPF366" s="1"/>
      <c r="HPG366" s="1"/>
      <c r="HPH366" s="1"/>
      <c r="HPI366" s="1"/>
      <c r="HPJ366" s="1"/>
      <c r="HPK366" s="1"/>
      <c r="HPL366" s="1"/>
      <c r="HPM366" s="1"/>
      <c r="HPN366" s="1"/>
      <c r="HPO366" s="1"/>
      <c r="HPP366" s="1"/>
      <c r="HPQ366" s="1"/>
      <c r="HPR366" s="1"/>
      <c r="HPS366" s="1"/>
      <c r="HPT366" s="1"/>
      <c r="HPU366" s="1"/>
      <c r="HPV366" s="1"/>
      <c r="HPW366" s="1"/>
      <c r="HPX366" s="1"/>
      <c r="HPY366" s="1"/>
      <c r="HPZ366" s="1"/>
      <c r="HQA366" s="1"/>
      <c r="HQB366" s="1"/>
      <c r="HQC366" s="1"/>
      <c r="HQD366" s="1"/>
      <c r="HQE366" s="1"/>
      <c r="HQF366" s="1"/>
      <c r="HQG366" s="1"/>
      <c r="HQH366" s="1"/>
      <c r="HQI366" s="1"/>
      <c r="HQJ366" s="1"/>
      <c r="HQK366" s="1"/>
      <c r="HQL366" s="1"/>
      <c r="HQM366" s="1"/>
      <c r="HQN366" s="1"/>
      <c r="HQO366" s="1"/>
      <c r="HQP366" s="1"/>
      <c r="HQQ366" s="1"/>
      <c r="HQR366" s="1"/>
      <c r="HQS366" s="1"/>
      <c r="HQT366" s="1"/>
      <c r="HQU366" s="1"/>
      <c r="HQV366" s="1"/>
      <c r="HQW366" s="1"/>
      <c r="HQX366" s="1"/>
      <c r="HQY366" s="1"/>
      <c r="HQZ366" s="1"/>
      <c r="HRA366" s="1"/>
      <c r="HRB366" s="1"/>
      <c r="HRC366" s="1"/>
      <c r="HRD366" s="1"/>
      <c r="HRE366" s="1"/>
      <c r="HRF366" s="1"/>
      <c r="HRG366" s="1"/>
      <c r="HRH366" s="1"/>
      <c r="HRI366" s="1"/>
      <c r="HRJ366" s="1"/>
      <c r="HRK366" s="1"/>
      <c r="HRL366" s="1"/>
      <c r="HRM366" s="1"/>
      <c r="HRN366" s="1"/>
      <c r="HRO366" s="1"/>
      <c r="HRP366" s="1"/>
      <c r="HRQ366" s="1"/>
      <c r="HRR366" s="1"/>
      <c r="HRS366" s="1"/>
      <c r="HRT366" s="1"/>
      <c r="HRU366" s="1"/>
      <c r="HRV366" s="1"/>
      <c r="HRW366" s="1"/>
      <c r="HRX366" s="1"/>
      <c r="HRY366" s="1"/>
      <c r="HRZ366" s="1"/>
      <c r="HSA366" s="1"/>
      <c r="HSB366" s="1"/>
      <c r="HSC366" s="1"/>
      <c r="HSD366" s="1"/>
      <c r="HSE366" s="1"/>
      <c r="HSF366" s="1"/>
      <c r="HSG366" s="1"/>
      <c r="HSH366" s="1"/>
      <c r="HSI366" s="1"/>
      <c r="HSJ366" s="1"/>
      <c r="HSK366" s="1"/>
      <c r="HSL366" s="1"/>
      <c r="HSM366" s="1"/>
      <c r="HSN366" s="1"/>
      <c r="HSO366" s="1"/>
      <c r="HSP366" s="1"/>
      <c r="HSQ366" s="1"/>
      <c r="HSR366" s="1"/>
      <c r="HSS366" s="1"/>
      <c r="HST366" s="1"/>
      <c r="HSU366" s="1"/>
      <c r="HSV366" s="1"/>
      <c r="HSW366" s="1"/>
      <c r="HSX366" s="1"/>
      <c r="HSY366" s="1"/>
      <c r="HSZ366" s="1"/>
      <c r="HTA366" s="1"/>
      <c r="HTB366" s="1"/>
      <c r="HTC366" s="1"/>
      <c r="HTD366" s="1"/>
      <c r="HTE366" s="1"/>
      <c r="HTF366" s="1"/>
      <c r="HTG366" s="1"/>
      <c r="HTH366" s="1"/>
      <c r="HTI366" s="1"/>
      <c r="HTJ366" s="1"/>
      <c r="HTK366" s="1"/>
      <c r="HTL366" s="1"/>
      <c r="HTM366" s="1"/>
      <c r="HTN366" s="1"/>
      <c r="HTO366" s="1"/>
      <c r="HTP366" s="1"/>
      <c r="HTQ366" s="1"/>
      <c r="HTR366" s="1"/>
      <c r="HTS366" s="1"/>
      <c r="HTT366" s="1"/>
      <c r="HTU366" s="1"/>
      <c r="HTV366" s="1"/>
      <c r="HTW366" s="1"/>
      <c r="HTX366" s="1"/>
      <c r="HTY366" s="1"/>
      <c r="HTZ366" s="1"/>
      <c r="HUA366" s="1"/>
      <c r="HUB366" s="1"/>
      <c r="HUC366" s="1"/>
      <c r="HUD366" s="1"/>
      <c r="HUE366" s="1"/>
      <c r="HUF366" s="1"/>
      <c r="HUG366" s="1"/>
      <c r="HUH366" s="1"/>
      <c r="HUI366" s="1"/>
      <c r="HUJ366" s="1"/>
      <c r="HUK366" s="1"/>
      <c r="HUL366" s="1"/>
      <c r="HUM366" s="1"/>
      <c r="HUN366" s="1"/>
      <c r="HUO366" s="1"/>
      <c r="HUP366" s="1"/>
      <c r="HUQ366" s="1"/>
      <c r="HUR366" s="1"/>
      <c r="HUS366" s="1"/>
      <c r="HUT366" s="1"/>
      <c r="HUU366" s="1"/>
      <c r="HUV366" s="1"/>
      <c r="HUW366" s="1"/>
      <c r="HUX366" s="1"/>
      <c r="HUY366" s="1"/>
      <c r="HUZ366" s="1"/>
      <c r="HVA366" s="1"/>
      <c r="HVB366" s="1"/>
      <c r="HVC366" s="1"/>
      <c r="HVD366" s="1"/>
      <c r="HVE366" s="1"/>
      <c r="HVF366" s="1"/>
      <c r="HVG366" s="1"/>
      <c r="HVH366" s="1"/>
      <c r="HVI366" s="1"/>
      <c r="HVJ366" s="1"/>
      <c r="HVK366" s="1"/>
      <c r="HVL366" s="1"/>
      <c r="HVM366" s="1"/>
      <c r="HVN366" s="1"/>
      <c r="HVO366" s="1"/>
      <c r="HVP366" s="1"/>
      <c r="HVQ366" s="1"/>
      <c r="HVR366" s="1"/>
      <c r="HVS366" s="1"/>
      <c r="HVT366" s="1"/>
      <c r="HVU366" s="1"/>
      <c r="HVV366" s="1"/>
      <c r="HVW366" s="1"/>
      <c r="HVX366" s="1"/>
      <c r="HVY366" s="1"/>
      <c r="HVZ366" s="1"/>
      <c r="HWA366" s="1"/>
      <c r="HWB366" s="1"/>
      <c r="HWC366" s="1"/>
      <c r="HWD366" s="1"/>
      <c r="HWE366" s="1"/>
      <c r="HWF366" s="1"/>
      <c r="HWG366" s="1"/>
      <c r="HWH366" s="1"/>
      <c r="HWI366" s="1"/>
      <c r="HWJ366" s="1"/>
      <c r="HWK366" s="1"/>
      <c r="HWL366" s="1"/>
      <c r="HWM366" s="1"/>
      <c r="HWN366" s="1"/>
      <c r="HWO366" s="1"/>
      <c r="HWP366" s="1"/>
      <c r="HWQ366" s="1"/>
      <c r="HWR366" s="1"/>
      <c r="HWS366" s="1"/>
      <c r="HWT366" s="1"/>
      <c r="HWU366" s="1"/>
      <c r="HWV366" s="1"/>
      <c r="HWW366" s="1"/>
      <c r="HWX366" s="1"/>
      <c r="HWY366" s="1"/>
      <c r="HWZ366" s="1"/>
      <c r="HXA366" s="1"/>
      <c r="HXB366" s="1"/>
      <c r="HXC366" s="1"/>
      <c r="HXD366" s="1"/>
      <c r="HXE366" s="1"/>
      <c r="HXF366" s="1"/>
      <c r="HXG366" s="1"/>
      <c r="HXH366" s="1"/>
      <c r="HXI366" s="1"/>
      <c r="HXJ366" s="1"/>
      <c r="HXK366" s="1"/>
      <c r="HXL366" s="1"/>
      <c r="HXM366" s="1"/>
      <c r="HXN366" s="1"/>
      <c r="HXO366" s="1"/>
      <c r="HXP366" s="1"/>
      <c r="HXQ366" s="1"/>
      <c r="HXR366" s="1"/>
      <c r="HXS366" s="1"/>
      <c r="HXT366" s="1"/>
      <c r="HXU366" s="1"/>
      <c r="HXV366" s="1"/>
      <c r="HXW366" s="1"/>
      <c r="HXX366" s="1"/>
      <c r="HXY366" s="1"/>
      <c r="HXZ366" s="1"/>
      <c r="HYA366" s="1"/>
      <c r="HYB366" s="1"/>
      <c r="HYC366" s="1"/>
      <c r="HYD366" s="1"/>
      <c r="HYE366" s="1"/>
      <c r="HYF366" s="1"/>
      <c r="HYG366" s="1"/>
      <c r="HYH366" s="1"/>
      <c r="HYI366" s="1"/>
      <c r="HYJ366" s="1"/>
      <c r="HYK366" s="1"/>
      <c r="HYL366" s="1"/>
      <c r="HYM366" s="1"/>
      <c r="HYN366" s="1"/>
      <c r="HYO366" s="1"/>
      <c r="HYP366" s="1"/>
      <c r="HYQ366" s="1"/>
      <c r="HYR366" s="1"/>
      <c r="HYS366" s="1"/>
      <c r="HYT366" s="1"/>
      <c r="HYU366" s="1"/>
      <c r="HYV366" s="1"/>
      <c r="HYW366" s="1"/>
      <c r="HYX366" s="1"/>
      <c r="HYY366" s="1"/>
      <c r="HYZ366" s="1"/>
      <c r="HZA366" s="1"/>
      <c r="HZB366" s="1"/>
      <c r="HZC366" s="1"/>
      <c r="HZD366" s="1"/>
      <c r="HZE366" s="1"/>
      <c r="HZF366" s="1"/>
      <c r="HZG366" s="1"/>
      <c r="HZH366" s="1"/>
      <c r="HZI366" s="1"/>
      <c r="HZJ366" s="1"/>
      <c r="HZK366" s="1"/>
      <c r="HZL366" s="1"/>
      <c r="HZM366" s="1"/>
      <c r="HZN366" s="1"/>
      <c r="HZO366" s="1"/>
      <c r="HZP366" s="1"/>
      <c r="HZQ366" s="1"/>
      <c r="HZR366" s="1"/>
      <c r="HZS366" s="1"/>
      <c r="HZT366" s="1"/>
      <c r="HZU366" s="1"/>
      <c r="HZV366" s="1"/>
      <c r="HZW366" s="1"/>
      <c r="HZX366" s="1"/>
      <c r="HZY366" s="1"/>
      <c r="HZZ366" s="1"/>
      <c r="IAA366" s="1"/>
      <c r="IAB366" s="1"/>
      <c r="IAC366" s="1"/>
      <c r="IAD366" s="1"/>
      <c r="IAE366" s="1"/>
      <c r="IAF366" s="1"/>
      <c r="IAG366" s="1"/>
      <c r="IAH366" s="1"/>
      <c r="IAI366" s="1"/>
      <c r="IAJ366" s="1"/>
      <c r="IAK366" s="1"/>
      <c r="IAL366" s="1"/>
      <c r="IAM366" s="1"/>
      <c r="IAN366" s="1"/>
      <c r="IAO366" s="1"/>
      <c r="IAP366" s="1"/>
      <c r="IAQ366" s="1"/>
      <c r="IAR366" s="1"/>
      <c r="IAS366" s="1"/>
      <c r="IAT366" s="1"/>
      <c r="IAU366" s="1"/>
      <c r="IAV366" s="1"/>
      <c r="IAW366" s="1"/>
      <c r="IAX366" s="1"/>
      <c r="IAY366" s="1"/>
      <c r="IAZ366" s="1"/>
      <c r="IBA366" s="1"/>
      <c r="IBB366" s="1"/>
      <c r="IBC366" s="1"/>
      <c r="IBD366" s="1"/>
      <c r="IBE366" s="1"/>
      <c r="IBF366" s="1"/>
      <c r="IBG366" s="1"/>
      <c r="IBH366" s="1"/>
      <c r="IBI366" s="1"/>
      <c r="IBJ366" s="1"/>
      <c r="IBK366" s="1"/>
      <c r="IBL366" s="1"/>
      <c r="IBM366" s="1"/>
      <c r="IBN366" s="1"/>
      <c r="IBO366" s="1"/>
      <c r="IBP366" s="1"/>
      <c r="IBQ366" s="1"/>
      <c r="IBR366" s="1"/>
      <c r="IBS366" s="1"/>
      <c r="IBT366" s="1"/>
      <c r="IBU366" s="1"/>
      <c r="IBV366" s="1"/>
      <c r="IBW366" s="1"/>
      <c r="IBX366" s="1"/>
      <c r="IBY366" s="1"/>
      <c r="IBZ366" s="1"/>
      <c r="ICA366" s="1"/>
      <c r="ICB366" s="1"/>
      <c r="ICC366" s="1"/>
      <c r="ICD366" s="1"/>
      <c r="ICE366" s="1"/>
      <c r="ICF366" s="1"/>
      <c r="ICG366" s="1"/>
      <c r="ICH366" s="1"/>
      <c r="ICI366" s="1"/>
      <c r="ICJ366" s="1"/>
      <c r="ICK366" s="1"/>
      <c r="ICL366" s="1"/>
      <c r="ICM366" s="1"/>
      <c r="ICN366" s="1"/>
      <c r="ICO366" s="1"/>
      <c r="ICP366" s="1"/>
      <c r="ICQ366" s="1"/>
      <c r="ICR366" s="1"/>
      <c r="ICS366" s="1"/>
      <c r="ICT366" s="1"/>
      <c r="ICU366" s="1"/>
      <c r="ICV366" s="1"/>
      <c r="ICW366" s="1"/>
      <c r="ICX366" s="1"/>
      <c r="ICY366" s="1"/>
      <c r="ICZ366" s="1"/>
      <c r="IDA366" s="1"/>
      <c r="IDB366" s="1"/>
      <c r="IDC366" s="1"/>
      <c r="IDD366" s="1"/>
      <c r="IDE366" s="1"/>
      <c r="IDF366" s="1"/>
      <c r="IDG366" s="1"/>
      <c r="IDH366" s="1"/>
      <c r="IDI366" s="1"/>
      <c r="IDJ366" s="1"/>
      <c r="IDK366" s="1"/>
      <c r="IDL366" s="1"/>
      <c r="IDM366" s="1"/>
      <c r="IDN366" s="1"/>
      <c r="IDO366" s="1"/>
      <c r="IDP366" s="1"/>
      <c r="IDQ366" s="1"/>
      <c r="IDR366" s="1"/>
      <c r="IDS366" s="1"/>
      <c r="IDT366" s="1"/>
      <c r="IDU366" s="1"/>
      <c r="IDV366" s="1"/>
      <c r="IDW366" s="1"/>
      <c r="IDX366" s="1"/>
      <c r="IDY366" s="1"/>
      <c r="IDZ366" s="1"/>
      <c r="IEA366" s="1"/>
      <c r="IEB366" s="1"/>
      <c r="IEC366" s="1"/>
      <c r="IED366" s="1"/>
      <c r="IEE366" s="1"/>
      <c r="IEF366" s="1"/>
      <c r="IEG366" s="1"/>
      <c r="IEH366" s="1"/>
      <c r="IEI366" s="1"/>
      <c r="IEJ366" s="1"/>
      <c r="IEK366" s="1"/>
      <c r="IEL366" s="1"/>
      <c r="IEM366" s="1"/>
      <c r="IEN366" s="1"/>
      <c r="IEO366" s="1"/>
      <c r="IEP366" s="1"/>
      <c r="IEQ366" s="1"/>
      <c r="IER366" s="1"/>
      <c r="IES366" s="1"/>
      <c r="IET366" s="1"/>
      <c r="IEU366" s="1"/>
      <c r="IEV366" s="1"/>
      <c r="IEW366" s="1"/>
      <c r="IEX366" s="1"/>
      <c r="IEY366" s="1"/>
      <c r="IEZ366" s="1"/>
      <c r="IFA366" s="1"/>
      <c r="IFB366" s="1"/>
      <c r="IFC366" s="1"/>
      <c r="IFD366" s="1"/>
      <c r="IFE366" s="1"/>
      <c r="IFF366" s="1"/>
      <c r="IFG366" s="1"/>
      <c r="IFH366" s="1"/>
      <c r="IFI366" s="1"/>
      <c r="IFJ366" s="1"/>
      <c r="IFK366" s="1"/>
      <c r="IFL366" s="1"/>
      <c r="IFM366" s="1"/>
      <c r="IFN366" s="1"/>
      <c r="IFO366" s="1"/>
      <c r="IFP366" s="1"/>
      <c r="IFQ366" s="1"/>
      <c r="IFR366" s="1"/>
      <c r="IFS366" s="1"/>
      <c r="IFT366" s="1"/>
      <c r="IFU366" s="1"/>
      <c r="IFV366" s="1"/>
      <c r="IFW366" s="1"/>
      <c r="IFX366" s="1"/>
      <c r="IFY366" s="1"/>
      <c r="IFZ366" s="1"/>
      <c r="IGA366" s="1"/>
      <c r="IGB366" s="1"/>
      <c r="IGC366" s="1"/>
      <c r="IGD366" s="1"/>
      <c r="IGE366" s="1"/>
      <c r="IGF366" s="1"/>
      <c r="IGG366" s="1"/>
      <c r="IGH366" s="1"/>
      <c r="IGI366" s="1"/>
      <c r="IGJ366" s="1"/>
      <c r="IGK366" s="1"/>
      <c r="IGL366" s="1"/>
      <c r="IGM366" s="1"/>
      <c r="IGN366" s="1"/>
      <c r="IGO366" s="1"/>
      <c r="IGP366" s="1"/>
      <c r="IGQ366" s="1"/>
      <c r="IGR366" s="1"/>
      <c r="IGS366" s="1"/>
      <c r="IGT366" s="1"/>
      <c r="IGU366" s="1"/>
      <c r="IGV366" s="1"/>
      <c r="IGW366" s="1"/>
      <c r="IGX366" s="1"/>
      <c r="IGY366" s="1"/>
      <c r="IGZ366" s="1"/>
      <c r="IHA366" s="1"/>
      <c r="IHB366" s="1"/>
      <c r="IHC366" s="1"/>
      <c r="IHD366" s="1"/>
      <c r="IHE366" s="1"/>
      <c r="IHF366" s="1"/>
      <c r="IHG366" s="1"/>
      <c r="IHH366" s="1"/>
      <c r="IHI366" s="1"/>
      <c r="IHJ366" s="1"/>
      <c r="IHK366" s="1"/>
      <c r="IHL366" s="1"/>
      <c r="IHM366" s="1"/>
      <c r="IHN366" s="1"/>
      <c r="IHO366" s="1"/>
      <c r="IHP366" s="1"/>
      <c r="IHQ366" s="1"/>
      <c r="IHR366" s="1"/>
      <c r="IHS366" s="1"/>
      <c r="IHT366" s="1"/>
      <c r="IHU366" s="1"/>
      <c r="IHV366" s="1"/>
      <c r="IHW366" s="1"/>
      <c r="IHX366" s="1"/>
      <c r="IHY366" s="1"/>
      <c r="IHZ366" s="1"/>
      <c r="IIA366" s="1"/>
      <c r="IIB366" s="1"/>
      <c r="IIC366" s="1"/>
      <c r="IID366" s="1"/>
      <c r="IIE366" s="1"/>
      <c r="IIF366" s="1"/>
      <c r="IIG366" s="1"/>
      <c r="IIH366" s="1"/>
      <c r="III366" s="1"/>
      <c r="IIJ366" s="1"/>
      <c r="IIK366" s="1"/>
      <c r="IIL366" s="1"/>
      <c r="IIM366" s="1"/>
      <c r="IIN366" s="1"/>
      <c r="IIO366" s="1"/>
      <c r="IIP366" s="1"/>
      <c r="IIQ366" s="1"/>
      <c r="IIR366" s="1"/>
      <c r="IIS366" s="1"/>
      <c r="IIT366" s="1"/>
      <c r="IIU366" s="1"/>
      <c r="IIV366" s="1"/>
      <c r="IIW366" s="1"/>
      <c r="IIX366" s="1"/>
      <c r="IIY366" s="1"/>
      <c r="IIZ366" s="1"/>
      <c r="IJA366" s="1"/>
      <c r="IJB366" s="1"/>
      <c r="IJC366" s="1"/>
      <c r="IJD366" s="1"/>
      <c r="IJE366" s="1"/>
      <c r="IJF366" s="1"/>
      <c r="IJG366" s="1"/>
      <c r="IJH366" s="1"/>
      <c r="IJI366" s="1"/>
      <c r="IJJ366" s="1"/>
      <c r="IJK366" s="1"/>
      <c r="IJL366" s="1"/>
      <c r="IJM366" s="1"/>
      <c r="IJN366" s="1"/>
      <c r="IJO366" s="1"/>
      <c r="IJP366" s="1"/>
      <c r="IJQ366" s="1"/>
      <c r="IJR366" s="1"/>
      <c r="IJS366" s="1"/>
      <c r="IJT366" s="1"/>
      <c r="IJU366" s="1"/>
      <c r="IJV366" s="1"/>
      <c r="IJW366" s="1"/>
      <c r="IJX366" s="1"/>
      <c r="IJY366" s="1"/>
      <c r="IJZ366" s="1"/>
      <c r="IKA366" s="1"/>
      <c r="IKB366" s="1"/>
      <c r="IKC366" s="1"/>
      <c r="IKD366" s="1"/>
      <c r="IKE366" s="1"/>
      <c r="IKF366" s="1"/>
      <c r="IKG366" s="1"/>
      <c r="IKH366" s="1"/>
      <c r="IKI366" s="1"/>
      <c r="IKJ366" s="1"/>
      <c r="IKK366" s="1"/>
      <c r="IKL366" s="1"/>
      <c r="IKM366" s="1"/>
      <c r="IKN366" s="1"/>
      <c r="IKO366" s="1"/>
      <c r="IKP366" s="1"/>
      <c r="IKQ366" s="1"/>
      <c r="IKR366" s="1"/>
      <c r="IKS366" s="1"/>
      <c r="IKT366" s="1"/>
      <c r="IKU366" s="1"/>
      <c r="IKV366" s="1"/>
      <c r="IKW366" s="1"/>
      <c r="IKX366" s="1"/>
      <c r="IKY366" s="1"/>
      <c r="IKZ366" s="1"/>
      <c r="ILA366" s="1"/>
      <c r="ILB366" s="1"/>
      <c r="ILC366" s="1"/>
      <c r="ILD366" s="1"/>
      <c r="ILE366" s="1"/>
      <c r="ILF366" s="1"/>
      <c r="ILG366" s="1"/>
      <c r="ILH366" s="1"/>
      <c r="ILI366" s="1"/>
      <c r="ILJ366" s="1"/>
      <c r="ILK366" s="1"/>
      <c r="ILL366" s="1"/>
      <c r="ILM366" s="1"/>
      <c r="ILN366" s="1"/>
      <c r="ILO366" s="1"/>
      <c r="ILP366" s="1"/>
      <c r="ILQ366" s="1"/>
      <c r="ILR366" s="1"/>
      <c r="ILS366" s="1"/>
      <c r="ILT366" s="1"/>
      <c r="ILU366" s="1"/>
      <c r="ILV366" s="1"/>
      <c r="ILW366" s="1"/>
      <c r="ILX366" s="1"/>
      <c r="ILY366" s="1"/>
      <c r="ILZ366" s="1"/>
      <c r="IMA366" s="1"/>
      <c r="IMB366" s="1"/>
      <c r="IMC366" s="1"/>
      <c r="IMD366" s="1"/>
      <c r="IME366" s="1"/>
      <c r="IMF366" s="1"/>
      <c r="IMG366" s="1"/>
      <c r="IMH366" s="1"/>
      <c r="IMI366" s="1"/>
      <c r="IMJ366" s="1"/>
      <c r="IMK366" s="1"/>
      <c r="IML366" s="1"/>
      <c r="IMM366" s="1"/>
      <c r="IMN366" s="1"/>
      <c r="IMO366" s="1"/>
      <c r="IMP366" s="1"/>
      <c r="IMQ366" s="1"/>
      <c r="IMR366" s="1"/>
      <c r="IMS366" s="1"/>
      <c r="IMT366" s="1"/>
      <c r="IMU366" s="1"/>
      <c r="IMV366" s="1"/>
      <c r="IMW366" s="1"/>
      <c r="IMX366" s="1"/>
      <c r="IMY366" s="1"/>
      <c r="IMZ366" s="1"/>
      <c r="INA366" s="1"/>
      <c r="INB366" s="1"/>
      <c r="INC366" s="1"/>
      <c r="IND366" s="1"/>
      <c r="INE366" s="1"/>
      <c r="INF366" s="1"/>
      <c r="ING366" s="1"/>
      <c r="INH366" s="1"/>
      <c r="INI366" s="1"/>
      <c r="INJ366" s="1"/>
      <c r="INK366" s="1"/>
      <c r="INL366" s="1"/>
      <c r="INM366" s="1"/>
      <c r="INN366" s="1"/>
      <c r="INO366" s="1"/>
      <c r="INP366" s="1"/>
      <c r="INQ366" s="1"/>
      <c r="INR366" s="1"/>
      <c r="INS366" s="1"/>
      <c r="INT366" s="1"/>
      <c r="INU366" s="1"/>
      <c r="INV366" s="1"/>
      <c r="INW366" s="1"/>
      <c r="INX366" s="1"/>
      <c r="INY366" s="1"/>
      <c r="INZ366" s="1"/>
      <c r="IOA366" s="1"/>
      <c r="IOB366" s="1"/>
      <c r="IOC366" s="1"/>
      <c r="IOD366" s="1"/>
      <c r="IOE366" s="1"/>
      <c r="IOF366" s="1"/>
      <c r="IOG366" s="1"/>
      <c r="IOH366" s="1"/>
      <c r="IOI366" s="1"/>
      <c r="IOJ366" s="1"/>
      <c r="IOK366" s="1"/>
      <c r="IOL366" s="1"/>
      <c r="IOM366" s="1"/>
      <c r="ION366" s="1"/>
      <c r="IOO366" s="1"/>
      <c r="IOP366" s="1"/>
      <c r="IOQ366" s="1"/>
      <c r="IOR366" s="1"/>
      <c r="IOS366" s="1"/>
      <c r="IOT366" s="1"/>
      <c r="IOU366" s="1"/>
      <c r="IOV366" s="1"/>
      <c r="IOW366" s="1"/>
      <c r="IOX366" s="1"/>
      <c r="IOY366" s="1"/>
      <c r="IOZ366" s="1"/>
      <c r="IPA366" s="1"/>
      <c r="IPB366" s="1"/>
      <c r="IPC366" s="1"/>
      <c r="IPD366" s="1"/>
      <c r="IPE366" s="1"/>
      <c r="IPF366" s="1"/>
      <c r="IPG366" s="1"/>
      <c r="IPH366" s="1"/>
      <c r="IPI366" s="1"/>
      <c r="IPJ366" s="1"/>
      <c r="IPK366" s="1"/>
      <c r="IPL366" s="1"/>
      <c r="IPM366" s="1"/>
      <c r="IPN366" s="1"/>
      <c r="IPO366" s="1"/>
      <c r="IPP366" s="1"/>
      <c r="IPQ366" s="1"/>
      <c r="IPR366" s="1"/>
      <c r="IPS366" s="1"/>
      <c r="IPT366" s="1"/>
      <c r="IPU366" s="1"/>
      <c r="IPV366" s="1"/>
      <c r="IPW366" s="1"/>
      <c r="IPX366" s="1"/>
      <c r="IPY366" s="1"/>
      <c r="IPZ366" s="1"/>
      <c r="IQA366" s="1"/>
      <c r="IQB366" s="1"/>
      <c r="IQC366" s="1"/>
      <c r="IQD366" s="1"/>
      <c r="IQE366" s="1"/>
      <c r="IQF366" s="1"/>
      <c r="IQG366" s="1"/>
      <c r="IQH366" s="1"/>
      <c r="IQI366" s="1"/>
      <c r="IQJ366" s="1"/>
      <c r="IQK366" s="1"/>
      <c r="IQL366" s="1"/>
      <c r="IQM366" s="1"/>
      <c r="IQN366" s="1"/>
      <c r="IQO366" s="1"/>
      <c r="IQP366" s="1"/>
      <c r="IQQ366" s="1"/>
      <c r="IQR366" s="1"/>
      <c r="IQS366" s="1"/>
      <c r="IQT366" s="1"/>
      <c r="IQU366" s="1"/>
      <c r="IQV366" s="1"/>
      <c r="IQW366" s="1"/>
      <c r="IQX366" s="1"/>
      <c r="IQY366" s="1"/>
      <c r="IQZ366" s="1"/>
      <c r="IRA366" s="1"/>
      <c r="IRB366" s="1"/>
      <c r="IRC366" s="1"/>
      <c r="IRD366" s="1"/>
      <c r="IRE366" s="1"/>
      <c r="IRF366" s="1"/>
      <c r="IRG366" s="1"/>
      <c r="IRH366" s="1"/>
      <c r="IRI366" s="1"/>
      <c r="IRJ366" s="1"/>
      <c r="IRK366" s="1"/>
      <c r="IRL366" s="1"/>
      <c r="IRM366" s="1"/>
      <c r="IRN366" s="1"/>
      <c r="IRO366" s="1"/>
      <c r="IRP366" s="1"/>
      <c r="IRQ366" s="1"/>
      <c r="IRR366" s="1"/>
      <c r="IRS366" s="1"/>
      <c r="IRT366" s="1"/>
      <c r="IRU366" s="1"/>
      <c r="IRV366" s="1"/>
      <c r="IRW366" s="1"/>
      <c r="IRX366" s="1"/>
      <c r="IRY366" s="1"/>
      <c r="IRZ366" s="1"/>
      <c r="ISA366" s="1"/>
      <c r="ISB366" s="1"/>
      <c r="ISC366" s="1"/>
      <c r="ISD366" s="1"/>
      <c r="ISE366" s="1"/>
      <c r="ISF366" s="1"/>
      <c r="ISG366" s="1"/>
      <c r="ISH366" s="1"/>
      <c r="ISI366" s="1"/>
      <c r="ISJ366" s="1"/>
      <c r="ISK366" s="1"/>
      <c r="ISL366" s="1"/>
      <c r="ISM366" s="1"/>
      <c r="ISN366" s="1"/>
      <c r="ISO366" s="1"/>
      <c r="ISP366" s="1"/>
      <c r="ISQ366" s="1"/>
      <c r="ISR366" s="1"/>
      <c r="ISS366" s="1"/>
      <c r="IST366" s="1"/>
      <c r="ISU366" s="1"/>
      <c r="ISV366" s="1"/>
      <c r="ISW366" s="1"/>
      <c r="ISX366" s="1"/>
      <c r="ISY366" s="1"/>
      <c r="ISZ366" s="1"/>
      <c r="ITA366" s="1"/>
      <c r="ITB366" s="1"/>
      <c r="ITC366" s="1"/>
      <c r="ITD366" s="1"/>
      <c r="ITE366" s="1"/>
      <c r="ITF366" s="1"/>
      <c r="ITG366" s="1"/>
      <c r="ITH366" s="1"/>
      <c r="ITI366" s="1"/>
      <c r="ITJ366" s="1"/>
      <c r="ITK366" s="1"/>
      <c r="ITL366" s="1"/>
      <c r="ITM366" s="1"/>
      <c r="ITN366" s="1"/>
      <c r="ITO366" s="1"/>
      <c r="ITP366" s="1"/>
      <c r="ITQ366" s="1"/>
      <c r="ITR366" s="1"/>
      <c r="ITS366" s="1"/>
      <c r="ITT366" s="1"/>
      <c r="ITU366" s="1"/>
      <c r="ITV366" s="1"/>
      <c r="ITW366" s="1"/>
      <c r="ITX366" s="1"/>
      <c r="ITY366" s="1"/>
      <c r="ITZ366" s="1"/>
      <c r="IUA366" s="1"/>
      <c r="IUB366" s="1"/>
      <c r="IUC366" s="1"/>
      <c r="IUD366" s="1"/>
      <c r="IUE366" s="1"/>
      <c r="IUF366" s="1"/>
      <c r="IUG366" s="1"/>
      <c r="IUH366" s="1"/>
      <c r="IUI366" s="1"/>
      <c r="IUJ366" s="1"/>
      <c r="IUK366" s="1"/>
      <c r="IUL366" s="1"/>
      <c r="IUM366" s="1"/>
      <c r="IUN366" s="1"/>
      <c r="IUO366" s="1"/>
      <c r="IUP366" s="1"/>
      <c r="IUQ366" s="1"/>
      <c r="IUR366" s="1"/>
      <c r="IUS366" s="1"/>
      <c r="IUT366" s="1"/>
      <c r="IUU366" s="1"/>
      <c r="IUV366" s="1"/>
      <c r="IUW366" s="1"/>
      <c r="IUX366" s="1"/>
      <c r="IUY366" s="1"/>
      <c r="IUZ366" s="1"/>
      <c r="IVA366" s="1"/>
      <c r="IVB366" s="1"/>
      <c r="IVC366" s="1"/>
      <c r="IVD366" s="1"/>
      <c r="IVE366" s="1"/>
      <c r="IVF366" s="1"/>
      <c r="IVG366" s="1"/>
      <c r="IVH366" s="1"/>
      <c r="IVI366" s="1"/>
      <c r="IVJ366" s="1"/>
      <c r="IVK366" s="1"/>
      <c r="IVL366" s="1"/>
      <c r="IVM366" s="1"/>
      <c r="IVN366" s="1"/>
      <c r="IVO366" s="1"/>
      <c r="IVP366" s="1"/>
      <c r="IVQ366" s="1"/>
      <c r="IVR366" s="1"/>
      <c r="IVS366" s="1"/>
      <c r="IVT366" s="1"/>
      <c r="IVU366" s="1"/>
      <c r="IVV366" s="1"/>
      <c r="IVW366" s="1"/>
      <c r="IVX366" s="1"/>
      <c r="IVY366" s="1"/>
      <c r="IVZ366" s="1"/>
      <c r="IWA366" s="1"/>
      <c r="IWB366" s="1"/>
      <c r="IWC366" s="1"/>
      <c r="IWD366" s="1"/>
      <c r="IWE366" s="1"/>
      <c r="IWF366" s="1"/>
      <c r="IWG366" s="1"/>
      <c r="IWH366" s="1"/>
      <c r="IWI366" s="1"/>
      <c r="IWJ366" s="1"/>
      <c r="IWK366" s="1"/>
      <c r="IWL366" s="1"/>
      <c r="IWM366" s="1"/>
      <c r="IWN366" s="1"/>
      <c r="IWO366" s="1"/>
      <c r="IWP366" s="1"/>
      <c r="IWQ366" s="1"/>
      <c r="IWR366" s="1"/>
      <c r="IWS366" s="1"/>
      <c r="IWT366" s="1"/>
      <c r="IWU366" s="1"/>
      <c r="IWV366" s="1"/>
      <c r="IWW366" s="1"/>
      <c r="IWX366" s="1"/>
      <c r="IWY366" s="1"/>
      <c r="IWZ366" s="1"/>
      <c r="IXA366" s="1"/>
      <c r="IXB366" s="1"/>
      <c r="IXC366" s="1"/>
      <c r="IXD366" s="1"/>
      <c r="IXE366" s="1"/>
      <c r="IXF366" s="1"/>
      <c r="IXG366" s="1"/>
      <c r="IXH366" s="1"/>
      <c r="IXI366" s="1"/>
      <c r="IXJ366" s="1"/>
      <c r="IXK366" s="1"/>
      <c r="IXL366" s="1"/>
      <c r="IXM366" s="1"/>
      <c r="IXN366" s="1"/>
      <c r="IXO366" s="1"/>
      <c r="IXP366" s="1"/>
      <c r="IXQ366" s="1"/>
      <c r="IXR366" s="1"/>
      <c r="IXS366" s="1"/>
      <c r="IXT366" s="1"/>
      <c r="IXU366" s="1"/>
      <c r="IXV366" s="1"/>
      <c r="IXW366" s="1"/>
      <c r="IXX366" s="1"/>
      <c r="IXY366" s="1"/>
      <c r="IXZ366" s="1"/>
      <c r="IYA366" s="1"/>
      <c r="IYB366" s="1"/>
      <c r="IYC366" s="1"/>
      <c r="IYD366" s="1"/>
      <c r="IYE366" s="1"/>
      <c r="IYF366" s="1"/>
      <c r="IYG366" s="1"/>
      <c r="IYH366" s="1"/>
      <c r="IYI366" s="1"/>
      <c r="IYJ366" s="1"/>
      <c r="IYK366" s="1"/>
      <c r="IYL366" s="1"/>
      <c r="IYM366" s="1"/>
      <c r="IYN366" s="1"/>
      <c r="IYO366" s="1"/>
      <c r="IYP366" s="1"/>
      <c r="IYQ366" s="1"/>
      <c r="IYR366" s="1"/>
      <c r="IYS366" s="1"/>
      <c r="IYT366" s="1"/>
      <c r="IYU366" s="1"/>
      <c r="IYV366" s="1"/>
      <c r="IYW366" s="1"/>
      <c r="IYX366" s="1"/>
      <c r="IYY366" s="1"/>
      <c r="IYZ366" s="1"/>
      <c r="IZA366" s="1"/>
      <c r="IZB366" s="1"/>
      <c r="IZC366" s="1"/>
      <c r="IZD366" s="1"/>
      <c r="IZE366" s="1"/>
      <c r="IZF366" s="1"/>
      <c r="IZG366" s="1"/>
      <c r="IZH366" s="1"/>
      <c r="IZI366" s="1"/>
      <c r="IZJ366" s="1"/>
      <c r="IZK366" s="1"/>
      <c r="IZL366" s="1"/>
      <c r="IZM366" s="1"/>
      <c r="IZN366" s="1"/>
      <c r="IZO366" s="1"/>
      <c r="IZP366" s="1"/>
      <c r="IZQ366" s="1"/>
      <c r="IZR366" s="1"/>
      <c r="IZS366" s="1"/>
      <c r="IZT366" s="1"/>
      <c r="IZU366" s="1"/>
      <c r="IZV366" s="1"/>
      <c r="IZW366" s="1"/>
      <c r="IZX366" s="1"/>
      <c r="IZY366" s="1"/>
      <c r="IZZ366" s="1"/>
      <c r="JAA366" s="1"/>
      <c r="JAB366" s="1"/>
      <c r="JAC366" s="1"/>
      <c r="JAD366" s="1"/>
      <c r="JAE366" s="1"/>
      <c r="JAF366" s="1"/>
      <c r="JAG366" s="1"/>
      <c r="JAH366" s="1"/>
      <c r="JAI366" s="1"/>
      <c r="JAJ366" s="1"/>
      <c r="JAK366" s="1"/>
      <c r="JAL366" s="1"/>
      <c r="JAM366" s="1"/>
      <c r="JAN366" s="1"/>
      <c r="JAO366" s="1"/>
      <c r="JAP366" s="1"/>
      <c r="JAQ366" s="1"/>
      <c r="JAR366" s="1"/>
      <c r="JAS366" s="1"/>
      <c r="JAT366" s="1"/>
      <c r="JAU366" s="1"/>
      <c r="JAV366" s="1"/>
      <c r="JAW366" s="1"/>
      <c r="JAX366" s="1"/>
      <c r="JAY366" s="1"/>
      <c r="JAZ366" s="1"/>
      <c r="JBA366" s="1"/>
      <c r="JBB366" s="1"/>
      <c r="JBC366" s="1"/>
      <c r="JBD366" s="1"/>
      <c r="JBE366" s="1"/>
      <c r="JBF366" s="1"/>
      <c r="JBG366" s="1"/>
      <c r="JBH366" s="1"/>
      <c r="JBI366" s="1"/>
      <c r="JBJ366" s="1"/>
      <c r="JBK366" s="1"/>
      <c r="JBL366" s="1"/>
      <c r="JBM366" s="1"/>
      <c r="JBN366" s="1"/>
      <c r="JBO366" s="1"/>
      <c r="JBP366" s="1"/>
      <c r="JBQ366" s="1"/>
      <c r="JBR366" s="1"/>
      <c r="JBS366" s="1"/>
      <c r="JBT366" s="1"/>
      <c r="JBU366" s="1"/>
      <c r="JBV366" s="1"/>
      <c r="JBW366" s="1"/>
      <c r="JBX366" s="1"/>
      <c r="JBY366" s="1"/>
      <c r="JBZ366" s="1"/>
      <c r="JCA366" s="1"/>
      <c r="JCB366" s="1"/>
      <c r="JCC366" s="1"/>
      <c r="JCD366" s="1"/>
      <c r="JCE366" s="1"/>
      <c r="JCF366" s="1"/>
      <c r="JCG366" s="1"/>
      <c r="JCH366" s="1"/>
      <c r="JCI366" s="1"/>
      <c r="JCJ366" s="1"/>
      <c r="JCK366" s="1"/>
      <c r="JCL366" s="1"/>
      <c r="JCM366" s="1"/>
      <c r="JCN366" s="1"/>
      <c r="JCO366" s="1"/>
      <c r="JCP366" s="1"/>
      <c r="JCQ366" s="1"/>
      <c r="JCR366" s="1"/>
      <c r="JCS366" s="1"/>
      <c r="JCT366" s="1"/>
      <c r="JCU366" s="1"/>
      <c r="JCV366" s="1"/>
      <c r="JCW366" s="1"/>
      <c r="JCX366" s="1"/>
      <c r="JCY366" s="1"/>
      <c r="JCZ366" s="1"/>
      <c r="JDA366" s="1"/>
      <c r="JDB366" s="1"/>
      <c r="JDC366" s="1"/>
      <c r="JDD366" s="1"/>
      <c r="JDE366" s="1"/>
      <c r="JDF366" s="1"/>
      <c r="JDG366" s="1"/>
      <c r="JDH366" s="1"/>
      <c r="JDI366" s="1"/>
      <c r="JDJ366" s="1"/>
      <c r="JDK366" s="1"/>
      <c r="JDL366" s="1"/>
      <c r="JDM366" s="1"/>
      <c r="JDN366" s="1"/>
      <c r="JDO366" s="1"/>
      <c r="JDP366" s="1"/>
      <c r="JDQ366" s="1"/>
      <c r="JDR366" s="1"/>
      <c r="JDS366" s="1"/>
      <c r="JDT366" s="1"/>
      <c r="JDU366" s="1"/>
      <c r="JDV366" s="1"/>
      <c r="JDW366" s="1"/>
      <c r="JDX366" s="1"/>
      <c r="JDY366" s="1"/>
      <c r="JDZ366" s="1"/>
      <c r="JEA366" s="1"/>
      <c r="JEB366" s="1"/>
      <c r="JEC366" s="1"/>
      <c r="JED366" s="1"/>
      <c r="JEE366" s="1"/>
      <c r="JEF366" s="1"/>
      <c r="JEG366" s="1"/>
      <c r="JEH366" s="1"/>
      <c r="JEI366" s="1"/>
      <c r="JEJ366" s="1"/>
      <c r="JEK366" s="1"/>
      <c r="JEL366" s="1"/>
      <c r="JEM366" s="1"/>
      <c r="JEN366" s="1"/>
      <c r="JEO366" s="1"/>
      <c r="JEP366" s="1"/>
      <c r="JEQ366" s="1"/>
      <c r="JER366" s="1"/>
      <c r="JES366" s="1"/>
      <c r="JET366" s="1"/>
      <c r="JEU366" s="1"/>
      <c r="JEV366" s="1"/>
      <c r="JEW366" s="1"/>
      <c r="JEX366" s="1"/>
      <c r="JEY366" s="1"/>
      <c r="JEZ366" s="1"/>
      <c r="JFA366" s="1"/>
      <c r="JFB366" s="1"/>
      <c r="JFC366" s="1"/>
      <c r="JFD366" s="1"/>
      <c r="JFE366" s="1"/>
      <c r="JFF366" s="1"/>
      <c r="JFG366" s="1"/>
      <c r="JFH366" s="1"/>
      <c r="JFI366" s="1"/>
      <c r="JFJ366" s="1"/>
      <c r="JFK366" s="1"/>
      <c r="JFL366" s="1"/>
      <c r="JFM366" s="1"/>
      <c r="JFN366" s="1"/>
      <c r="JFO366" s="1"/>
      <c r="JFP366" s="1"/>
      <c r="JFQ366" s="1"/>
      <c r="JFR366" s="1"/>
      <c r="JFS366" s="1"/>
      <c r="JFT366" s="1"/>
      <c r="JFU366" s="1"/>
      <c r="JFV366" s="1"/>
      <c r="JFW366" s="1"/>
      <c r="JFX366" s="1"/>
      <c r="JFY366" s="1"/>
      <c r="JFZ366" s="1"/>
      <c r="JGA366" s="1"/>
      <c r="JGB366" s="1"/>
      <c r="JGC366" s="1"/>
      <c r="JGD366" s="1"/>
      <c r="JGE366" s="1"/>
      <c r="JGF366" s="1"/>
      <c r="JGG366" s="1"/>
      <c r="JGH366" s="1"/>
      <c r="JGI366" s="1"/>
      <c r="JGJ366" s="1"/>
      <c r="JGK366" s="1"/>
      <c r="JGL366" s="1"/>
      <c r="JGM366" s="1"/>
      <c r="JGN366" s="1"/>
      <c r="JGO366" s="1"/>
      <c r="JGP366" s="1"/>
      <c r="JGQ366" s="1"/>
      <c r="JGR366" s="1"/>
      <c r="JGS366" s="1"/>
      <c r="JGT366" s="1"/>
      <c r="JGU366" s="1"/>
      <c r="JGV366" s="1"/>
      <c r="JGW366" s="1"/>
      <c r="JGX366" s="1"/>
      <c r="JGY366" s="1"/>
      <c r="JGZ366" s="1"/>
      <c r="JHA366" s="1"/>
      <c r="JHB366" s="1"/>
      <c r="JHC366" s="1"/>
      <c r="JHD366" s="1"/>
      <c r="JHE366" s="1"/>
      <c r="JHF366" s="1"/>
      <c r="JHG366" s="1"/>
      <c r="JHH366" s="1"/>
      <c r="JHI366" s="1"/>
      <c r="JHJ366" s="1"/>
      <c r="JHK366" s="1"/>
      <c r="JHL366" s="1"/>
      <c r="JHM366" s="1"/>
      <c r="JHN366" s="1"/>
      <c r="JHO366" s="1"/>
      <c r="JHP366" s="1"/>
      <c r="JHQ366" s="1"/>
      <c r="JHR366" s="1"/>
      <c r="JHS366" s="1"/>
      <c r="JHT366" s="1"/>
      <c r="JHU366" s="1"/>
      <c r="JHV366" s="1"/>
      <c r="JHW366" s="1"/>
      <c r="JHX366" s="1"/>
      <c r="JHY366" s="1"/>
      <c r="JHZ366" s="1"/>
      <c r="JIA366" s="1"/>
      <c r="JIB366" s="1"/>
      <c r="JIC366" s="1"/>
      <c r="JID366" s="1"/>
      <c r="JIE366" s="1"/>
      <c r="JIF366" s="1"/>
      <c r="JIG366" s="1"/>
      <c r="JIH366" s="1"/>
      <c r="JII366" s="1"/>
      <c r="JIJ366" s="1"/>
      <c r="JIK366" s="1"/>
      <c r="JIL366" s="1"/>
      <c r="JIM366" s="1"/>
      <c r="JIN366" s="1"/>
      <c r="JIO366" s="1"/>
      <c r="JIP366" s="1"/>
      <c r="JIQ366" s="1"/>
      <c r="JIR366" s="1"/>
      <c r="JIS366" s="1"/>
      <c r="JIT366" s="1"/>
      <c r="JIU366" s="1"/>
      <c r="JIV366" s="1"/>
      <c r="JIW366" s="1"/>
      <c r="JIX366" s="1"/>
      <c r="JIY366" s="1"/>
      <c r="JIZ366" s="1"/>
      <c r="JJA366" s="1"/>
      <c r="JJB366" s="1"/>
      <c r="JJC366" s="1"/>
      <c r="JJD366" s="1"/>
      <c r="JJE366" s="1"/>
      <c r="JJF366" s="1"/>
      <c r="JJG366" s="1"/>
      <c r="JJH366" s="1"/>
      <c r="JJI366" s="1"/>
      <c r="JJJ366" s="1"/>
      <c r="JJK366" s="1"/>
      <c r="JJL366" s="1"/>
      <c r="JJM366" s="1"/>
      <c r="JJN366" s="1"/>
      <c r="JJO366" s="1"/>
      <c r="JJP366" s="1"/>
      <c r="JJQ366" s="1"/>
      <c r="JJR366" s="1"/>
      <c r="JJS366" s="1"/>
      <c r="JJT366" s="1"/>
      <c r="JJU366" s="1"/>
      <c r="JJV366" s="1"/>
      <c r="JJW366" s="1"/>
      <c r="JJX366" s="1"/>
      <c r="JJY366" s="1"/>
      <c r="JJZ366" s="1"/>
      <c r="JKA366" s="1"/>
      <c r="JKB366" s="1"/>
      <c r="JKC366" s="1"/>
      <c r="JKD366" s="1"/>
      <c r="JKE366" s="1"/>
      <c r="JKF366" s="1"/>
      <c r="JKG366" s="1"/>
      <c r="JKH366" s="1"/>
      <c r="JKI366" s="1"/>
      <c r="JKJ366" s="1"/>
      <c r="JKK366" s="1"/>
      <c r="JKL366" s="1"/>
      <c r="JKM366" s="1"/>
      <c r="JKN366" s="1"/>
      <c r="JKO366" s="1"/>
      <c r="JKP366" s="1"/>
      <c r="JKQ366" s="1"/>
      <c r="JKR366" s="1"/>
      <c r="JKS366" s="1"/>
      <c r="JKT366" s="1"/>
      <c r="JKU366" s="1"/>
      <c r="JKV366" s="1"/>
      <c r="JKW366" s="1"/>
      <c r="JKX366" s="1"/>
      <c r="JKY366" s="1"/>
      <c r="JKZ366" s="1"/>
      <c r="JLA366" s="1"/>
      <c r="JLB366" s="1"/>
      <c r="JLC366" s="1"/>
      <c r="JLD366" s="1"/>
      <c r="JLE366" s="1"/>
      <c r="JLF366" s="1"/>
      <c r="JLG366" s="1"/>
      <c r="JLH366" s="1"/>
      <c r="JLI366" s="1"/>
      <c r="JLJ366" s="1"/>
      <c r="JLK366" s="1"/>
      <c r="JLL366" s="1"/>
      <c r="JLM366" s="1"/>
      <c r="JLN366" s="1"/>
      <c r="JLO366" s="1"/>
      <c r="JLP366" s="1"/>
      <c r="JLQ366" s="1"/>
      <c r="JLR366" s="1"/>
      <c r="JLS366" s="1"/>
      <c r="JLT366" s="1"/>
      <c r="JLU366" s="1"/>
      <c r="JLV366" s="1"/>
      <c r="JLW366" s="1"/>
      <c r="JLX366" s="1"/>
      <c r="JLY366" s="1"/>
      <c r="JLZ366" s="1"/>
      <c r="JMA366" s="1"/>
      <c r="JMB366" s="1"/>
      <c r="JMC366" s="1"/>
      <c r="JMD366" s="1"/>
      <c r="JME366" s="1"/>
      <c r="JMF366" s="1"/>
      <c r="JMG366" s="1"/>
      <c r="JMH366" s="1"/>
      <c r="JMI366" s="1"/>
      <c r="JMJ366" s="1"/>
      <c r="JMK366" s="1"/>
      <c r="JML366" s="1"/>
      <c r="JMM366" s="1"/>
      <c r="JMN366" s="1"/>
      <c r="JMO366" s="1"/>
      <c r="JMP366" s="1"/>
      <c r="JMQ366" s="1"/>
      <c r="JMR366" s="1"/>
      <c r="JMS366" s="1"/>
      <c r="JMT366" s="1"/>
      <c r="JMU366" s="1"/>
      <c r="JMV366" s="1"/>
      <c r="JMW366" s="1"/>
      <c r="JMX366" s="1"/>
      <c r="JMY366" s="1"/>
      <c r="JMZ366" s="1"/>
      <c r="JNA366" s="1"/>
      <c r="JNB366" s="1"/>
      <c r="JNC366" s="1"/>
      <c r="JND366" s="1"/>
      <c r="JNE366" s="1"/>
      <c r="JNF366" s="1"/>
      <c r="JNG366" s="1"/>
      <c r="JNH366" s="1"/>
      <c r="JNI366" s="1"/>
      <c r="JNJ366" s="1"/>
      <c r="JNK366" s="1"/>
      <c r="JNL366" s="1"/>
      <c r="JNM366" s="1"/>
      <c r="JNN366" s="1"/>
      <c r="JNO366" s="1"/>
      <c r="JNP366" s="1"/>
      <c r="JNQ366" s="1"/>
      <c r="JNR366" s="1"/>
      <c r="JNS366" s="1"/>
      <c r="JNT366" s="1"/>
      <c r="JNU366" s="1"/>
      <c r="JNV366" s="1"/>
      <c r="JNW366" s="1"/>
      <c r="JNX366" s="1"/>
      <c r="JNY366" s="1"/>
      <c r="JNZ366" s="1"/>
      <c r="JOA366" s="1"/>
      <c r="JOB366" s="1"/>
      <c r="JOC366" s="1"/>
      <c r="JOD366" s="1"/>
      <c r="JOE366" s="1"/>
      <c r="JOF366" s="1"/>
      <c r="JOG366" s="1"/>
      <c r="JOH366" s="1"/>
      <c r="JOI366" s="1"/>
      <c r="JOJ366" s="1"/>
      <c r="JOK366" s="1"/>
      <c r="JOL366" s="1"/>
      <c r="JOM366" s="1"/>
      <c r="JON366" s="1"/>
      <c r="JOO366" s="1"/>
      <c r="JOP366" s="1"/>
      <c r="JOQ366" s="1"/>
      <c r="JOR366" s="1"/>
      <c r="JOS366" s="1"/>
      <c r="JOT366" s="1"/>
      <c r="JOU366" s="1"/>
      <c r="JOV366" s="1"/>
      <c r="JOW366" s="1"/>
      <c r="JOX366" s="1"/>
      <c r="JOY366" s="1"/>
      <c r="JOZ366" s="1"/>
      <c r="JPA366" s="1"/>
      <c r="JPB366" s="1"/>
      <c r="JPC366" s="1"/>
      <c r="JPD366" s="1"/>
      <c r="JPE366" s="1"/>
      <c r="JPF366" s="1"/>
      <c r="JPG366" s="1"/>
      <c r="JPH366" s="1"/>
      <c r="JPI366" s="1"/>
      <c r="JPJ366" s="1"/>
      <c r="JPK366" s="1"/>
      <c r="JPL366" s="1"/>
      <c r="JPM366" s="1"/>
      <c r="JPN366" s="1"/>
      <c r="JPO366" s="1"/>
      <c r="JPP366" s="1"/>
      <c r="JPQ366" s="1"/>
      <c r="JPR366" s="1"/>
      <c r="JPS366" s="1"/>
      <c r="JPT366" s="1"/>
      <c r="JPU366" s="1"/>
      <c r="JPV366" s="1"/>
      <c r="JPW366" s="1"/>
      <c r="JPX366" s="1"/>
      <c r="JPY366" s="1"/>
      <c r="JPZ366" s="1"/>
      <c r="JQA366" s="1"/>
      <c r="JQB366" s="1"/>
      <c r="JQC366" s="1"/>
      <c r="JQD366" s="1"/>
      <c r="JQE366" s="1"/>
      <c r="JQF366" s="1"/>
      <c r="JQG366" s="1"/>
      <c r="JQH366" s="1"/>
      <c r="JQI366" s="1"/>
      <c r="JQJ366" s="1"/>
      <c r="JQK366" s="1"/>
      <c r="JQL366" s="1"/>
      <c r="JQM366" s="1"/>
      <c r="JQN366" s="1"/>
      <c r="JQO366" s="1"/>
      <c r="JQP366" s="1"/>
      <c r="JQQ366" s="1"/>
      <c r="JQR366" s="1"/>
      <c r="JQS366" s="1"/>
      <c r="JQT366" s="1"/>
      <c r="JQU366" s="1"/>
      <c r="JQV366" s="1"/>
      <c r="JQW366" s="1"/>
      <c r="JQX366" s="1"/>
      <c r="JQY366" s="1"/>
      <c r="JQZ366" s="1"/>
      <c r="JRA366" s="1"/>
      <c r="JRB366" s="1"/>
      <c r="JRC366" s="1"/>
      <c r="JRD366" s="1"/>
      <c r="JRE366" s="1"/>
      <c r="JRF366" s="1"/>
      <c r="JRG366" s="1"/>
      <c r="JRH366" s="1"/>
      <c r="JRI366" s="1"/>
      <c r="JRJ366" s="1"/>
      <c r="JRK366" s="1"/>
      <c r="JRL366" s="1"/>
      <c r="JRM366" s="1"/>
      <c r="JRN366" s="1"/>
      <c r="JRO366" s="1"/>
      <c r="JRP366" s="1"/>
      <c r="JRQ366" s="1"/>
      <c r="JRR366" s="1"/>
      <c r="JRS366" s="1"/>
      <c r="JRT366" s="1"/>
      <c r="JRU366" s="1"/>
      <c r="JRV366" s="1"/>
      <c r="JRW366" s="1"/>
      <c r="JRX366" s="1"/>
      <c r="JRY366" s="1"/>
      <c r="JRZ366" s="1"/>
      <c r="JSA366" s="1"/>
      <c r="JSB366" s="1"/>
      <c r="JSC366" s="1"/>
      <c r="JSD366" s="1"/>
      <c r="JSE366" s="1"/>
      <c r="JSF366" s="1"/>
      <c r="JSG366" s="1"/>
      <c r="JSH366" s="1"/>
      <c r="JSI366" s="1"/>
      <c r="JSJ366" s="1"/>
      <c r="JSK366" s="1"/>
      <c r="JSL366" s="1"/>
      <c r="JSM366" s="1"/>
      <c r="JSN366" s="1"/>
      <c r="JSO366" s="1"/>
      <c r="JSP366" s="1"/>
      <c r="JSQ366" s="1"/>
      <c r="JSR366" s="1"/>
      <c r="JSS366" s="1"/>
      <c r="JST366" s="1"/>
      <c r="JSU366" s="1"/>
      <c r="JSV366" s="1"/>
      <c r="JSW366" s="1"/>
      <c r="JSX366" s="1"/>
      <c r="JSY366" s="1"/>
      <c r="JSZ366" s="1"/>
      <c r="JTA366" s="1"/>
      <c r="JTB366" s="1"/>
      <c r="JTC366" s="1"/>
      <c r="JTD366" s="1"/>
      <c r="JTE366" s="1"/>
      <c r="JTF366" s="1"/>
      <c r="JTG366" s="1"/>
      <c r="JTH366" s="1"/>
      <c r="JTI366" s="1"/>
      <c r="JTJ366" s="1"/>
      <c r="JTK366" s="1"/>
      <c r="JTL366" s="1"/>
      <c r="JTM366" s="1"/>
      <c r="JTN366" s="1"/>
      <c r="JTO366" s="1"/>
      <c r="JTP366" s="1"/>
      <c r="JTQ366" s="1"/>
      <c r="JTR366" s="1"/>
      <c r="JTS366" s="1"/>
      <c r="JTT366" s="1"/>
      <c r="JTU366" s="1"/>
      <c r="JTV366" s="1"/>
      <c r="JTW366" s="1"/>
      <c r="JTX366" s="1"/>
      <c r="JTY366" s="1"/>
      <c r="JTZ366" s="1"/>
      <c r="JUA366" s="1"/>
      <c r="JUB366" s="1"/>
      <c r="JUC366" s="1"/>
      <c r="JUD366" s="1"/>
      <c r="JUE366" s="1"/>
      <c r="JUF366" s="1"/>
      <c r="JUG366" s="1"/>
      <c r="JUH366" s="1"/>
      <c r="JUI366" s="1"/>
      <c r="JUJ366" s="1"/>
      <c r="JUK366" s="1"/>
      <c r="JUL366" s="1"/>
      <c r="JUM366" s="1"/>
      <c r="JUN366" s="1"/>
      <c r="JUO366" s="1"/>
      <c r="JUP366" s="1"/>
      <c r="JUQ366" s="1"/>
      <c r="JUR366" s="1"/>
      <c r="JUS366" s="1"/>
      <c r="JUT366" s="1"/>
      <c r="JUU366" s="1"/>
      <c r="JUV366" s="1"/>
      <c r="JUW366" s="1"/>
      <c r="JUX366" s="1"/>
      <c r="JUY366" s="1"/>
      <c r="JUZ366" s="1"/>
      <c r="JVA366" s="1"/>
      <c r="JVB366" s="1"/>
      <c r="JVC366" s="1"/>
      <c r="JVD366" s="1"/>
      <c r="JVE366" s="1"/>
      <c r="JVF366" s="1"/>
      <c r="JVG366" s="1"/>
      <c r="JVH366" s="1"/>
      <c r="JVI366" s="1"/>
      <c r="JVJ366" s="1"/>
      <c r="JVK366" s="1"/>
      <c r="JVL366" s="1"/>
      <c r="JVM366" s="1"/>
      <c r="JVN366" s="1"/>
      <c r="JVO366" s="1"/>
      <c r="JVP366" s="1"/>
      <c r="JVQ366" s="1"/>
      <c r="JVR366" s="1"/>
      <c r="JVS366" s="1"/>
      <c r="JVT366" s="1"/>
      <c r="JVU366" s="1"/>
      <c r="JVV366" s="1"/>
      <c r="JVW366" s="1"/>
      <c r="JVX366" s="1"/>
      <c r="JVY366" s="1"/>
      <c r="JVZ366" s="1"/>
      <c r="JWA366" s="1"/>
      <c r="JWB366" s="1"/>
      <c r="JWC366" s="1"/>
      <c r="JWD366" s="1"/>
      <c r="JWE366" s="1"/>
      <c r="JWF366" s="1"/>
      <c r="JWG366" s="1"/>
      <c r="JWH366" s="1"/>
      <c r="JWI366" s="1"/>
      <c r="JWJ366" s="1"/>
      <c r="JWK366" s="1"/>
      <c r="JWL366" s="1"/>
      <c r="JWM366" s="1"/>
      <c r="JWN366" s="1"/>
      <c r="JWO366" s="1"/>
      <c r="JWP366" s="1"/>
      <c r="JWQ366" s="1"/>
      <c r="JWR366" s="1"/>
      <c r="JWS366" s="1"/>
      <c r="JWT366" s="1"/>
      <c r="JWU366" s="1"/>
      <c r="JWV366" s="1"/>
      <c r="JWW366" s="1"/>
      <c r="JWX366" s="1"/>
      <c r="JWY366" s="1"/>
      <c r="JWZ366" s="1"/>
      <c r="JXA366" s="1"/>
      <c r="JXB366" s="1"/>
      <c r="JXC366" s="1"/>
      <c r="JXD366" s="1"/>
      <c r="JXE366" s="1"/>
      <c r="JXF366" s="1"/>
      <c r="JXG366" s="1"/>
      <c r="JXH366" s="1"/>
      <c r="JXI366" s="1"/>
      <c r="JXJ366" s="1"/>
      <c r="JXK366" s="1"/>
      <c r="JXL366" s="1"/>
      <c r="JXM366" s="1"/>
      <c r="JXN366" s="1"/>
      <c r="JXO366" s="1"/>
      <c r="JXP366" s="1"/>
      <c r="JXQ366" s="1"/>
      <c r="JXR366" s="1"/>
      <c r="JXS366" s="1"/>
      <c r="JXT366" s="1"/>
      <c r="JXU366" s="1"/>
      <c r="JXV366" s="1"/>
      <c r="JXW366" s="1"/>
      <c r="JXX366" s="1"/>
      <c r="JXY366" s="1"/>
      <c r="JXZ366" s="1"/>
      <c r="JYA366" s="1"/>
      <c r="JYB366" s="1"/>
      <c r="JYC366" s="1"/>
      <c r="JYD366" s="1"/>
      <c r="JYE366" s="1"/>
      <c r="JYF366" s="1"/>
      <c r="JYG366" s="1"/>
      <c r="JYH366" s="1"/>
      <c r="JYI366" s="1"/>
      <c r="JYJ366" s="1"/>
      <c r="JYK366" s="1"/>
      <c r="JYL366" s="1"/>
      <c r="JYM366" s="1"/>
      <c r="JYN366" s="1"/>
      <c r="JYO366" s="1"/>
      <c r="JYP366" s="1"/>
      <c r="JYQ366" s="1"/>
      <c r="JYR366" s="1"/>
      <c r="JYS366" s="1"/>
      <c r="JYT366" s="1"/>
      <c r="JYU366" s="1"/>
      <c r="JYV366" s="1"/>
      <c r="JYW366" s="1"/>
      <c r="JYX366" s="1"/>
      <c r="JYY366" s="1"/>
      <c r="JYZ366" s="1"/>
      <c r="JZA366" s="1"/>
      <c r="JZB366" s="1"/>
      <c r="JZC366" s="1"/>
      <c r="JZD366" s="1"/>
      <c r="JZE366" s="1"/>
      <c r="JZF366" s="1"/>
      <c r="JZG366" s="1"/>
      <c r="JZH366" s="1"/>
      <c r="JZI366" s="1"/>
      <c r="JZJ366" s="1"/>
      <c r="JZK366" s="1"/>
      <c r="JZL366" s="1"/>
      <c r="JZM366" s="1"/>
      <c r="JZN366" s="1"/>
      <c r="JZO366" s="1"/>
      <c r="JZP366" s="1"/>
      <c r="JZQ366" s="1"/>
      <c r="JZR366" s="1"/>
      <c r="JZS366" s="1"/>
      <c r="JZT366" s="1"/>
      <c r="JZU366" s="1"/>
      <c r="JZV366" s="1"/>
      <c r="JZW366" s="1"/>
      <c r="JZX366" s="1"/>
      <c r="JZY366" s="1"/>
      <c r="JZZ366" s="1"/>
      <c r="KAA366" s="1"/>
      <c r="KAB366" s="1"/>
      <c r="KAC366" s="1"/>
      <c r="KAD366" s="1"/>
      <c r="KAE366" s="1"/>
      <c r="KAF366" s="1"/>
      <c r="KAG366" s="1"/>
      <c r="KAH366" s="1"/>
      <c r="KAI366" s="1"/>
      <c r="KAJ366" s="1"/>
      <c r="KAK366" s="1"/>
      <c r="KAL366" s="1"/>
      <c r="KAM366" s="1"/>
      <c r="KAN366" s="1"/>
      <c r="KAO366" s="1"/>
      <c r="KAP366" s="1"/>
      <c r="KAQ366" s="1"/>
      <c r="KAR366" s="1"/>
      <c r="KAS366" s="1"/>
      <c r="KAT366" s="1"/>
      <c r="KAU366" s="1"/>
      <c r="KAV366" s="1"/>
      <c r="KAW366" s="1"/>
      <c r="KAX366" s="1"/>
      <c r="KAY366" s="1"/>
      <c r="KAZ366" s="1"/>
      <c r="KBA366" s="1"/>
      <c r="KBB366" s="1"/>
      <c r="KBC366" s="1"/>
      <c r="KBD366" s="1"/>
      <c r="KBE366" s="1"/>
      <c r="KBF366" s="1"/>
      <c r="KBG366" s="1"/>
      <c r="KBH366" s="1"/>
      <c r="KBI366" s="1"/>
      <c r="KBJ366" s="1"/>
      <c r="KBK366" s="1"/>
      <c r="KBL366" s="1"/>
      <c r="KBM366" s="1"/>
      <c r="KBN366" s="1"/>
      <c r="KBO366" s="1"/>
      <c r="KBP366" s="1"/>
      <c r="KBQ366" s="1"/>
      <c r="KBR366" s="1"/>
      <c r="KBS366" s="1"/>
      <c r="KBT366" s="1"/>
      <c r="KBU366" s="1"/>
      <c r="KBV366" s="1"/>
      <c r="KBW366" s="1"/>
      <c r="KBX366" s="1"/>
      <c r="KBY366" s="1"/>
      <c r="KBZ366" s="1"/>
      <c r="KCA366" s="1"/>
      <c r="KCB366" s="1"/>
      <c r="KCC366" s="1"/>
      <c r="KCD366" s="1"/>
      <c r="KCE366" s="1"/>
      <c r="KCF366" s="1"/>
      <c r="KCG366" s="1"/>
      <c r="KCH366" s="1"/>
      <c r="KCI366" s="1"/>
      <c r="KCJ366" s="1"/>
      <c r="KCK366" s="1"/>
      <c r="KCL366" s="1"/>
      <c r="KCM366" s="1"/>
      <c r="KCN366" s="1"/>
      <c r="KCO366" s="1"/>
      <c r="KCP366" s="1"/>
      <c r="KCQ366" s="1"/>
      <c r="KCR366" s="1"/>
      <c r="KCS366" s="1"/>
      <c r="KCT366" s="1"/>
      <c r="KCU366" s="1"/>
      <c r="KCV366" s="1"/>
      <c r="KCW366" s="1"/>
      <c r="KCX366" s="1"/>
      <c r="KCY366" s="1"/>
      <c r="KCZ366" s="1"/>
      <c r="KDA366" s="1"/>
      <c r="KDB366" s="1"/>
      <c r="KDC366" s="1"/>
      <c r="KDD366" s="1"/>
      <c r="KDE366" s="1"/>
      <c r="KDF366" s="1"/>
      <c r="KDG366" s="1"/>
      <c r="KDH366" s="1"/>
      <c r="KDI366" s="1"/>
      <c r="KDJ366" s="1"/>
      <c r="KDK366" s="1"/>
      <c r="KDL366" s="1"/>
      <c r="KDM366" s="1"/>
      <c r="KDN366" s="1"/>
      <c r="KDO366" s="1"/>
      <c r="KDP366" s="1"/>
      <c r="KDQ366" s="1"/>
      <c r="KDR366" s="1"/>
      <c r="KDS366" s="1"/>
      <c r="KDT366" s="1"/>
      <c r="KDU366" s="1"/>
      <c r="KDV366" s="1"/>
      <c r="KDW366" s="1"/>
      <c r="KDX366" s="1"/>
      <c r="KDY366" s="1"/>
      <c r="KDZ366" s="1"/>
      <c r="KEA366" s="1"/>
      <c r="KEB366" s="1"/>
      <c r="KEC366" s="1"/>
      <c r="KED366" s="1"/>
      <c r="KEE366" s="1"/>
      <c r="KEF366" s="1"/>
      <c r="KEG366" s="1"/>
      <c r="KEH366" s="1"/>
      <c r="KEI366" s="1"/>
      <c r="KEJ366" s="1"/>
      <c r="KEK366" s="1"/>
      <c r="KEL366" s="1"/>
      <c r="KEM366" s="1"/>
      <c r="KEN366" s="1"/>
      <c r="KEO366" s="1"/>
      <c r="KEP366" s="1"/>
      <c r="KEQ366" s="1"/>
      <c r="KER366" s="1"/>
      <c r="KES366" s="1"/>
      <c r="KET366" s="1"/>
      <c r="KEU366" s="1"/>
      <c r="KEV366" s="1"/>
      <c r="KEW366" s="1"/>
      <c r="KEX366" s="1"/>
      <c r="KEY366" s="1"/>
      <c r="KEZ366" s="1"/>
      <c r="KFA366" s="1"/>
      <c r="KFB366" s="1"/>
      <c r="KFC366" s="1"/>
      <c r="KFD366" s="1"/>
      <c r="KFE366" s="1"/>
      <c r="KFF366" s="1"/>
      <c r="KFG366" s="1"/>
      <c r="KFH366" s="1"/>
      <c r="KFI366" s="1"/>
      <c r="KFJ366" s="1"/>
      <c r="KFK366" s="1"/>
      <c r="KFL366" s="1"/>
      <c r="KFM366" s="1"/>
      <c r="KFN366" s="1"/>
      <c r="KFO366" s="1"/>
      <c r="KFP366" s="1"/>
      <c r="KFQ366" s="1"/>
      <c r="KFR366" s="1"/>
      <c r="KFS366" s="1"/>
      <c r="KFT366" s="1"/>
      <c r="KFU366" s="1"/>
      <c r="KFV366" s="1"/>
      <c r="KFW366" s="1"/>
      <c r="KFX366" s="1"/>
      <c r="KFY366" s="1"/>
      <c r="KFZ366" s="1"/>
      <c r="KGA366" s="1"/>
      <c r="KGB366" s="1"/>
      <c r="KGC366" s="1"/>
      <c r="KGD366" s="1"/>
      <c r="KGE366" s="1"/>
      <c r="KGF366" s="1"/>
      <c r="KGG366" s="1"/>
      <c r="KGH366" s="1"/>
      <c r="KGI366" s="1"/>
      <c r="KGJ366" s="1"/>
      <c r="KGK366" s="1"/>
      <c r="KGL366" s="1"/>
      <c r="KGM366" s="1"/>
      <c r="KGN366" s="1"/>
      <c r="KGO366" s="1"/>
      <c r="KGP366" s="1"/>
      <c r="KGQ366" s="1"/>
      <c r="KGR366" s="1"/>
      <c r="KGS366" s="1"/>
      <c r="KGT366" s="1"/>
      <c r="KGU366" s="1"/>
      <c r="KGV366" s="1"/>
      <c r="KGW366" s="1"/>
      <c r="KGX366" s="1"/>
      <c r="KGY366" s="1"/>
      <c r="KGZ366" s="1"/>
      <c r="KHA366" s="1"/>
      <c r="KHB366" s="1"/>
      <c r="KHC366" s="1"/>
      <c r="KHD366" s="1"/>
      <c r="KHE366" s="1"/>
      <c r="KHF366" s="1"/>
      <c r="KHG366" s="1"/>
      <c r="KHH366" s="1"/>
      <c r="KHI366" s="1"/>
      <c r="KHJ366" s="1"/>
      <c r="KHK366" s="1"/>
      <c r="KHL366" s="1"/>
      <c r="KHM366" s="1"/>
      <c r="KHN366" s="1"/>
      <c r="KHO366" s="1"/>
      <c r="KHP366" s="1"/>
      <c r="KHQ366" s="1"/>
      <c r="KHR366" s="1"/>
      <c r="KHS366" s="1"/>
      <c r="KHT366" s="1"/>
      <c r="KHU366" s="1"/>
      <c r="KHV366" s="1"/>
      <c r="KHW366" s="1"/>
      <c r="KHX366" s="1"/>
      <c r="KHY366" s="1"/>
      <c r="KHZ366" s="1"/>
      <c r="KIA366" s="1"/>
      <c r="KIB366" s="1"/>
      <c r="KIC366" s="1"/>
      <c r="KID366" s="1"/>
      <c r="KIE366" s="1"/>
      <c r="KIF366" s="1"/>
      <c r="KIG366" s="1"/>
      <c r="KIH366" s="1"/>
      <c r="KII366" s="1"/>
      <c r="KIJ366" s="1"/>
      <c r="KIK366" s="1"/>
      <c r="KIL366" s="1"/>
      <c r="KIM366" s="1"/>
      <c r="KIN366" s="1"/>
      <c r="KIO366" s="1"/>
      <c r="KIP366" s="1"/>
      <c r="KIQ366" s="1"/>
      <c r="KIR366" s="1"/>
      <c r="KIS366" s="1"/>
      <c r="KIT366" s="1"/>
      <c r="KIU366" s="1"/>
      <c r="KIV366" s="1"/>
      <c r="KIW366" s="1"/>
      <c r="KIX366" s="1"/>
      <c r="KIY366" s="1"/>
      <c r="KIZ366" s="1"/>
      <c r="KJA366" s="1"/>
      <c r="KJB366" s="1"/>
      <c r="KJC366" s="1"/>
      <c r="KJD366" s="1"/>
      <c r="KJE366" s="1"/>
      <c r="KJF366" s="1"/>
      <c r="KJG366" s="1"/>
      <c r="KJH366" s="1"/>
      <c r="KJI366" s="1"/>
      <c r="KJJ366" s="1"/>
      <c r="KJK366" s="1"/>
      <c r="KJL366" s="1"/>
      <c r="KJM366" s="1"/>
      <c r="KJN366" s="1"/>
      <c r="KJO366" s="1"/>
      <c r="KJP366" s="1"/>
      <c r="KJQ366" s="1"/>
      <c r="KJR366" s="1"/>
      <c r="KJS366" s="1"/>
      <c r="KJT366" s="1"/>
      <c r="KJU366" s="1"/>
      <c r="KJV366" s="1"/>
      <c r="KJW366" s="1"/>
      <c r="KJX366" s="1"/>
      <c r="KJY366" s="1"/>
      <c r="KJZ366" s="1"/>
      <c r="KKA366" s="1"/>
      <c r="KKB366" s="1"/>
      <c r="KKC366" s="1"/>
      <c r="KKD366" s="1"/>
      <c r="KKE366" s="1"/>
      <c r="KKF366" s="1"/>
      <c r="KKG366" s="1"/>
      <c r="KKH366" s="1"/>
      <c r="KKI366" s="1"/>
      <c r="KKJ366" s="1"/>
      <c r="KKK366" s="1"/>
      <c r="KKL366" s="1"/>
      <c r="KKM366" s="1"/>
      <c r="KKN366" s="1"/>
      <c r="KKO366" s="1"/>
      <c r="KKP366" s="1"/>
      <c r="KKQ366" s="1"/>
      <c r="KKR366" s="1"/>
      <c r="KKS366" s="1"/>
      <c r="KKT366" s="1"/>
      <c r="KKU366" s="1"/>
      <c r="KKV366" s="1"/>
      <c r="KKW366" s="1"/>
      <c r="KKX366" s="1"/>
      <c r="KKY366" s="1"/>
      <c r="KKZ366" s="1"/>
      <c r="KLA366" s="1"/>
      <c r="KLB366" s="1"/>
      <c r="KLC366" s="1"/>
      <c r="KLD366" s="1"/>
      <c r="KLE366" s="1"/>
      <c r="KLF366" s="1"/>
      <c r="KLG366" s="1"/>
      <c r="KLH366" s="1"/>
      <c r="KLI366" s="1"/>
      <c r="KLJ366" s="1"/>
      <c r="KLK366" s="1"/>
      <c r="KLL366" s="1"/>
      <c r="KLM366" s="1"/>
      <c r="KLN366" s="1"/>
      <c r="KLO366" s="1"/>
      <c r="KLP366" s="1"/>
      <c r="KLQ366" s="1"/>
      <c r="KLR366" s="1"/>
      <c r="KLS366" s="1"/>
      <c r="KLT366" s="1"/>
      <c r="KLU366" s="1"/>
      <c r="KLV366" s="1"/>
      <c r="KLW366" s="1"/>
      <c r="KLX366" s="1"/>
      <c r="KLY366" s="1"/>
      <c r="KLZ366" s="1"/>
      <c r="KMA366" s="1"/>
      <c r="KMB366" s="1"/>
      <c r="KMC366" s="1"/>
      <c r="KMD366" s="1"/>
      <c r="KME366" s="1"/>
      <c r="KMF366" s="1"/>
      <c r="KMG366" s="1"/>
      <c r="KMH366" s="1"/>
      <c r="KMI366" s="1"/>
      <c r="KMJ366" s="1"/>
      <c r="KMK366" s="1"/>
      <c r="KML366" s="1"/>
      <c r="KMM366" s="1"/>
      <c r="KMN366" s="1"/>
      <c r="KMO366" s="1"/>
      <c r="KMP366" s="1"/>
      <c r="KMQ366" s="1"/>
      <c r="KMR366" s="1"/>
      <c r="KMS366" s="1"/>
      <c r="KMT366" s="1"/>
      <c r="KMU366" s="1"/>
      <c r="KMV366" s="1"/>
      <c r="KMW366" s="1"/>
      <c r="KMX366" s="1"/>
      <c r="KMY366" s="1"/>
      <c r="KMZ366" s="1"/>
      <c r="KNA366" s="1"/>
      <c r="KNB366" s="1"/>
      <c r="KNC366" s="1"/>
      <c r="KND366" s="1"/>
      <c r="KNE366" s="1"/>
      <c r="KNF366" s="1"/>
      <c r="KNG366" s="1"/>
      <c r="KNH366" s="1"/>
      <c r="KNI366" s="1"/>
      <c r="KNJ366" s="1"/>
      <c r="KNK366" s="1"/>
      <c r="KNL366" s="1"/>
      <c r="KNM366" s="1"/>
      <c r="KNN366" s="1"/>
      <c r="KNO366" s="1"/>
      <c r="KNP366" s="1"/>
      <c r="KNQ366" s="1"/>
      <c r="KNR366" s="1"/>
      <c r="KNS366" s="1"/>
      <c r="KNT366" s="1"/>
      <c r="KNU366" s="1"/>
      <c r="KNV366" s="1"/>
      <c r="KNW366" s="1"/>
      <c r="KNX366" s="1"/>
      <c r="KNY366" s="1"/>
      <c r="KNZ366" s="1"/>
      <c r="KOA366" s="1"/>
      <c r="KOB366" s="1"/>
      <c r="KOC366" s="1"/>
      <c r="KOD366" s="1"/>
      <c r="KOE366" s="1"/>
      <c r="KOF366" s="1"/>
      <c r="KOG366" s="1"/>
      <c r="KOH366" s="1"/>
      <c r="KOI366" s="1"/>
      <c r="KOJ366" s="1"/>
      <c r="KOK366" s="1"/>
      <c r="KOL366" s="1"/>
      <c r="KOM366" s="1"/>
      <c r="KON366" s="1"/>
      <c r="KOO366" s="1"/>
      <c r="KOP366" s="1"/>
      <c r="KOQ366" s="1"/>
      <c r="KOR366" s="1"/>
      <c r="KOS366" s="1"/>
      <c r="KOT366" s="1"/>
      <c r="KOU366" s="1"/>
      <c r="KOV366" s="1"/>
      <c r="KOW366" s="1"/>
      <c r="KOX366" s="1"/>
      <c r="KOY366" s="1"/>
      <c r="KOZ366" s="1"/>
      <c r="KPA366" s="1"/>
      <c r="KPB366" s="1"/>
      <c r="KPC366" s="1"/>
      <c r="KPD366" s="1"/>
      <c r="KPE366" s="1"/>
      <c r="KPF366" s="1"/>
      <c r="KPG366" s="1"/>
      <c r="KPH366" s="1"/>
      <c r="KPI366" s="1"/>
      <c r="KPJ366" s="1"/>
      <c r="KPK366" s="1"/>
      <c r="KPL366" s="1"/>
      <c r="KPM366" s="1"/>
      <c r="KPN366" s="1"/>
      <c r="KPO366" s="1"/>
      <c r="KPP366" s="1"/>
      <c r="KPQ366" s="1"/>
      <c r="KPR366" s="1"/>
      <c r="KPS366" s="1"/>
      <c r="KPT366" s="1"/>
      <c r="KPU366" s="1"/>
      <c r="KPV366" s="1"/>
      <c r="KPW366" s="1"/>
      <c r="KPX366" s="1"/>
      <c r="KPY366" s="1"/>
      <c r="KPZ366" s="1"/>
      <c r="KQA366" s="1"/>
      <c r="KQB366" s="1"/>
      <c r="KQC366" s="1"/>
      <c r="KQD366" s="1"/>
      <c r="KQE366" s="1"/>
      <c r="KQF366" s="1"/>
      <c r="KQG366" s="1"/>
      <c r="KQH366" s="1"/>
      <c r="KQI366" s="1"/>
      <c r="KQJ366" s="1"/>
      <c r="KQK366" s="1"/>
      <c r="KQL366" s="1"/>
      <c r="KQM366" s="1"/>
      <c r="KQN366" s="1"/>
      <c r="KQO366" s="1"/>
      <c r="KQP366" s="1"/>
      <c r="KQQ366" s="1"/>
      <c r="KQR366" s="1"/>
      <c r="KQS366" s="1"/>
      <c r="KQT366" s="1"/>
      <c r="KQU366" s="1"/>
      <c r="KQV366" s="1"/>
      <c r="KQW366" s="1"/>
      <c r="KQX366" s="1"/>
      <c r="KQY366" s="1"/>
      <c r="KQZ366" s="1"/>
      <c r="KRA366" s="1"/>
      <c r="KRB366" s="1"/>
      <c r="KRC366" s="1"/>
      <c r="KRD366" s="1"/>
      <c r="KRE366" s="1"/>
      <c r="KRF366" s="1"/>
      <c r="KRG366" s="1"/>
      <c r="KRH366" s="1"/>
      <c r="KRI366" s="1"/>
      <c r="KRJ366" s="1"/>
      <c r="KRK366" s="1"/>
      <c r="KRL366" s="1"/>
      <c r="KRM366" s="1"/>
      <c r="KRN366" s="1"/>
      <c r="KRO366" s="1"/>
      <c r="KRP366" s="1"/>
      <c r="KRQ366" s="1"/>
      <c r="KRR366" s="1"/>
      <c r="KRS366" s="1"/>
      <c r="KRT366" s="1"/>
      <c r="KRU366" s="1"/>
      <c r="KRV366" s="1"/>
      <c r="KRW366" s="1"/>
      <c r="KRX366" s="1"/>
      <c r="KRY366" s="1"/>
      <c r="KRZ366" s="1"/>
      <c r="KSA366" s="1"/>
      <c r="KSB366" s="1"/>
      <c r="KSC366" s="1"/>
      <c r="KSD366" s="1"/>
      <c r="KSE366" s="1"/>
      <c r="KSF366" s="1"/>
      <c r="KSG366" s="1"/>
      <c r="KSH366" s="1"/>
      <c r="KSI366" s="1"/>
      <c r="KSJ366" s="1"/>
      <c r="KSK366" s="1"/>
      <c r="KSL366" s="1"/>
      <c r="KSM366" s="1"/>
      <c r="KSN366" s="1"/>
      <c r="KSO366" s="1"/>
      <c r="KSP366" s="1"/>
      <c r="KSQ366" s="1"/>
      <c r="KSR366" s="1"/>
      <c r="KSS366" s="1"/>
      <c r="KST366" s="1"/>
      <c r="KSU366" s="1"/>
      <c r="KSV366" s="1"/>
      <c r="KSW366" s="1"/>
      <c r="KSX366" s="1"/>
      <c r="KSY366" s="1"/>
      <c r="KSZ366" s="1"/>
      <c r="KTA366" s="1"/>
      <c r="KTB366" s="1"/>
      <c r="KTC366" s="1"/>
      <c r="KTD366" s="1"/>
      <c r="KTE366" s="1"/>
      <c r="KTF366" s="1"/>
      <c r="KTG366" s="1"/>
      <c r="KTH366" s="1"/>
      <c r="KTI366" s="1"/>
      <c r="KTJ366" s="1"/>
      <c r="KTK366" s="1"/>
      <c r="KTL366" s="1"/>
      <c r="KTM366" s="1"/>
      <c r="KTN366" s="1"/>
      <c r="KTO366" s="1"/>
      <c r="KTP366" s="1"/>
      <c r="KTQ366" s="1"/>
      <c r="KTR366" s="1"/>
      <c r="KTS366" s="1"/>
      <c r="KTT366" s="1"/>
      <c r="KTU366" s="1"/>
      <c r="KTV366" s="1"/>
      <c r="KTW366" s="1"/>
      <c r="KTX366" s="1"/>
      <c r="KTY366" s="1"/>
      <c r="KTZ366" s="1"/>
      <c r="KUA366" s="1"/>
      <c r="KUB366" s="1"/>
      <c r="KUC366" s="1"/>
      <c r="KUD366" s="1"/>
      <c r="KUE366" s="1"/>
      <c r="KUF366" s="1"/>
      <c r="KUG366" s="1"/>
      <c r="KUH366" s="1"/>
      <c r="KUI366" s="1"/>
      <c r="KUJ366" s="1"/>
      <c r="KUK366" s="1"/>
      <c r="KUL366" s="1"/>
      <c r="KUM366" s="1"/>
      <c r="KUN366" s="1"/>
      <c r="KUO366" s="1"/>
      <c r="KUP366" s="1"/>
      <c r="KUQ366" s="1"/>
      <c r="KUR366" s="1"/>
      <c r="KUS366" s="1"/>
      <c r="KUT366" s="1"/>
      <c r="KUU366" s="1"/>
      <c r="KUV366" s="1"/>
      <c r="KUW366" s="1"/>
      <c r="KUX366" s="1"/>
      <c r="KUY366" s="1"/>
      <c r="KUZ366" s="1"/>
      <c r="KVA366" s="1"/>
      <c r="KVB366" s="1"/>
      <c r="KVC366" s="1"/>
      <c r="KVD366" s="1"/>
      <c r="KVE366" s="1"/>
      <c r="KVF366" s="1"/>
      <c r="KVG366" s="1"/>
      <c r="KVH366" s="1"/>
      <c r="KVI366" s="1"/>
      <c r="KVJ366" s="1"/>
      <c r="KVK366" s="1"/>
      <c r="KVL366" s="1"/>
      <c r="KVM366" s="1"/>
      <c r="KVN366" s="1"/>
      <c r="KVO366" s="1"/>
      <c r="KVP366" s="1"/>
      <c r="KVQ366" s="1"/>
      <c r="KVR366" s="1"/>
      <c r="KVS366" s="1"/>
      <c r="KVT366" s="1"/>
      <c r="KVU366" s="1"/>
      <c r="KVV366" s="1"/>
      <c r="KVW366" s="1"/>
      <c r="KVX366" s="1"/>
      <c r="KVY366" s="1"/>
      <c r="KVZ366" s="1"/>
      <c r="KWA366" s="1"/>
      <c r="KWB366" s="1"/>
      <c r="KWC366" s="1"/>
      <c r="KWD366" s="1"/>
      <c r="KWE366" s="1"/>
      <c r="KWF366" s="1"/>
      <c r="KWG366" s="1"/>
      <c r="KWH366" s="1"/>
      <c r="KWI366" s="1"/>
      <c r="KWJ366" s="1"/>
      <c r="KWK366" s="1"/>
      <c r="KWL366" s="1"/>
      <c r="KWM366" s="1"/>
      <c r="KWN366" s="1"/>
      <c r="KWO366" s="1"/>
      <c r="KWP366" s="1"/>
      <c r="KWQ366" s="1"/>
      <c r="KWR366" s="1"/>
      <c r="KWS366" s="1"/>
      <c r="KWT366" s="1"/>
      <c r="KWU366" s="1"/>
      <c r="KWV366" s="1"/>
      <c r="KWW366" s="1"/>
      <c r="KWX366" s="1"/>
      <c r="KWY366" s="1"/>
      <c r="KWZ366" s="1"/>
      <c r="KXA366" s="1"/>
      <c r="KXB366" s="1"/>
      <c r="KXC366" s="1"/>
      <c r="KXD366" s="1"/>
      <c r="KXE366" s="1"/>
      <c r="KXF366" s="1"/>
      <c r="KXG366" s="1"/>
      <c r="KXH366" s="1"/>
      <c r="KXI366" s="1"/>
      <c r="KXJ366" s="1"/>
      <c r="KXK366" s="1"/>
      <c r="KXL366" s="1"/>
      <c r="KXM366" s="1"/>
      <c r="KXN366" s="1"/>
      <c r="KXO366" s="1"/>
      <c r="KXP366" s="1"/>
      <c r="KXQ366" s="1"/>
      <c r="KXR366" s="1"/>
      <c r="KXS366" s="1"/>
      <c r="KXT366" s="1"/>
      <c r="KXU366" s="1"/>
      <c r="KXV366" s="1"/>
      <c r="KXW366" s="1"/>
      <c r="KXX366" s="1"/>
      <c r="KXY366" s="1"/>
      <c r="KXZ366" s="1"/>
      <c r="KYA366" s="1"/>
      <c r="KYB366" s="1"/>
      <c r="KYC366" s="1"/>
      <c r="KYD366" s="1"/>
      <c r="KYE366" s="1"/>
      <c r="KYF366" s="1"/>
      <c r="KYG366" s="1"/>
      <c r="KYH366" s="1"/>
      <c r="KYI366" s="1"/>
      <c r="KYJ366" s="1"/>
      <c r="KYK366" s="1"/>
      <c r="KYL366" s="1"/>
      <c r="KYM366" s="1"/>
      <c r="KYN366" s="1"/>
      <c r="KYO366" s="1"/>
      <c r="KYP366" s="1"/>
      <c r="KYQ366" s="1"/>
      <c r="KYR366" s="1"/>
      <c r="KYS366" s="1"/>
      <c r="KYT366" s="1"/>
      <c r="KYU366" s="1"/>
      <c r="KYV366" s="1"/>
      <c r="KYW366" s="1"/>
      <c r="KYX366" s="1"/>
      <c r="KYY366" s="1"/>
      <c r="KYZ366" s="1"/>
      <c r="KZA366" s="1"/>
      <c r="KZB366" s="1"/>
      <c r="KZC366" s="1"/>
      <c r="KZD366" s="1"/>
      <c r="KZE366" s="1"/>
      <c r="KZF366" s="1"/>
      <c r="KZG366" s="1"/>
      <c r="KZH366" s="1"/>
      <c r="KZI366" s="1"/>
      <c r="KZJ366" s="1"/>
      <c r="KZK366" s="1"/>
      <c r="KZL366" s="1"/>
      <c r="KZM366" s="1"/>
      <c r="KZN366" s="1"/>
      <c r="KZO366" s="1"/>
      <c r="KZP366" s="1"/>
      <c r="KZQ366" s="1"/>
      <c r="KZR366" s="1"/>
      <c r="KZS366" s="1"/>
      <c r="KZT366" s="1"/>
      <c r="KZU366" s="1"/>
      <c r="KZV366" s="1"/>
      <c r="KZW366" s="1"/>
      <c r="KZX366" s="1"/>
      <c r="KZY366" s="1"/>
      <c r="KZZ366" s="1"/>
      <c r="LAA366" s="1"/>
      <c r="LAB366" s="1"/>
      <c r="LAC366" s="1"/>
      <c r="LAD366" s="1"/>
      <c r="LAE366" s="1"/>
      <c r="LAF366" s="1"/>
      <c r="LAG366" s="1"/>
      <c r="LAH366" s="1"/>
      <c r="LAI366" s="1"/>
      <c r="LAJ366" s="1"/>
      <c r="LAK366" s="1"/>
      <c r="LAL366" s="1"/>
      <c r="LAM366" s="1"/>
      <c r="LAN366" s="1"/>
      <c r="LAO366" s="1"/>
      <c r="LAP366" s="1"/>
      <c r="LAQ366" s="1"/>
      <c r="LAR366" s="1"/>
      <c r="LAS366" s="1"/>
      <c r="LAT366" s="1"/>
      <c r="LAU366" s="1"/>
      <c r="LAV366" s="1"/>
      <c r="LAW366" s="1"/>
      <c r="LAX366" s="1"/>
      <c r="LAY366" s="1"/>
      <c r="LAZ366" s="1"/>
      <c r="LBA366" s="1"/>
      <c r="LBB366" s="1"/>
      <c r="LBC366" s="1"/>
      <c r="LBD366" s="1"/>
      <c r="LBE366" s="1"/>
      <c r="LBF366" s="1"/>
      <c r="LBG366" s="1"/>
      <c r="LBH366" s="1"/>
      <c r="LBI366" s="1"/>
      <c r="LBJ366" s="1"/>
      <c r="LBK366" s="1"/>
      <c r="LBL366" s="1"/>
      <c r="LBM366" s="1"/>
      <c r="LBN366" s="1"/>
      <c r="LBO366" s="1"/>
      <c r="LBP366" s="1"/>
      <c r="LBQ366" s="1"/>
      <c r="LBR366" s="1"/>
      <c r="LBS366" s="1"/>
      <c r="LBT366" s="1"/>
      <c r="LBU366" s="1"/>
      <c r="LBV366" s="1"/>
      <c r="LBW366" s="1"/>
      <c r="LBX366" s="1"/>
      <c r="LBY366" s="1"/>
      <c r="LBZ366" s="1"/>
      <c r="LCA366" s="1"/>
      <c r="LCB366" s="1"/>
      <c r="LCC366" s="1"/>
      <c r="LCD366" s="1"/>
      <c r="LCE366" s="1"/>
      <c r="LCF366" s="1"/>
      <c r="LCG366" s="1"/>
      <c r="LCH366" s="1"/>
      <c r="LCI366" s="1"/>
      <c r="LCJ366" s="1"/>
      <c r="LCK366" s="1"/>
      <c r="LCL366" s="1"/>
      <c r="LCM366" s="1"/>
      <c r="LCN366" s="1"/>
      <c r="LCO366" s="1"/>
      <c r="LCP366" s="1"/>
      <c r="LCQ366" s="1"/>
      <c r="LCR366" s="1"/>
      <c r="LCS366" s="1"/>
      <c r="LCT366" s="1"/>
      <c r="LCU366" s="1"/>
      <c r="LCV366" s="1"/>
      <c r="LCW366" s="1"/>
      <c r="LCX366" s="1"/>
      <c r="LCY366" s="1"/>
      <c r="LCZ366" s="1"/>
      <c r="LDA366" s="1"/>
      <c r="LDB366" s="1"/>
      <c r="LDC366" s="1"/>
      <c r="LDD366" s="1"/>
      <c r="LDE366" s="1"/>
      <c r="LDF366" s="1"/>
      <c r="LDG366" s="1"/>
      <c r="LDH366" s="1"/>
      <c r="LDI366" s="1"/>
      <c r="LDJ366" s="1"/>
      <c r="LDK366" s="1"/>
      <c r="LDL366" s="1"/>
      <c r="LDM366" s="1"/>
      <c r="LDN366" s="1"/>
      <c r="LDO366" s="1"/>
      <c r="LDP366" s="1"/>
      <c r="LDQ366" s="1"/>
      <c r="LDR366" s="1"/>
      <c r="LDS366" s="1"/>
      <c r="LDT366" s="1"/>
      <c r="LDU366" s="1"/>
      <c r="LDV366" s="1"/>
      <c r="LDW366" s="1"/>
      <c r="LDX366" s="1"/>
      <c r="LDY366" s="1"/>
      <c r="LDZ366" s="1"/>
      <c r="LEA366" s="1"/>
      <c r="LEB366" s="1"/>
      <c r="LEC366" s="1"/>
      <c r="LED366" s="1"/>
      <c r="LEE366" s="1"/>
      <c r="LEF366" s="1"/>
      <c r="LEG366" s="1"/>
      <c r="LEH366" s="1"/>
      <c r="LEI366" s="1"/>
      <c r="LEJ366" s="1"/>
      <c r="LEK366" s="1"/>
      <c r="LEL366" s="1"/>
      <c r="LEM366" s="1"/>
      <c r="LEN366" s="1"/>
      <c r="LEO366" s="1"/>
      <c r="LEP366" s="1"/>
      <c r="LEQ366" s="1"/>
      <c r="LER366" s="1"/>
      <c r="LES366" s="1"/>
      <c r="LET366" s="1"/>
      <c r="LEU366" s="1"/>
      <c r="LEV366" s="1"/>
      <c r="LEW366" s="1"/>
      <c r="LEX366" s="1"/>
      <c r="LEY366" s="1"/>
      <c r="LEZ366" s="1"/>
      <c r="LFA366" s="1"/>
      <c r="LFB366" s="1"/>
      <c r="LFC366" s="1"/>
      <c r="LFD366" s="1"/>
      <c r="LFE366" s="1"/>
      <c r="LFF366" s="1"/>
      <c r="LFG366" s="1"/>
      <c r="LFH366" s="1"/>
      <c r="LFI366" s="1"/>
      <c r="LFJ366" s="1"/>
      <c r="LFK366" s="1"/>
      <c r="LFL366" s="1"/>
      <c r="LFM366" s="1"/>
      <c r="LFN366" s="1"/>
      <c r="LFO366" s="1"/>
      <c r="LFP366" s="1"/>
      <c r="LFQ366" s="1"/>
      <c r="LFR366" s="1"/>
      <c r="LFS366" s="1"/>
      <c r="LFT366" s="1"/>
      <c r="LFU366" s="1"/>
      <c r="LFV366" s="1"/>
      <c r="LFW366" s="1"/>
      <c r="LFX366" s="1"/>
      <c r="LFY366" s="1"/>
      <c r="LFZ366" s="1"/>
      <c r="LGA366" s="1"/>
      <c r="LGB366" s="1"/>
      <c r="LGC366" s="1"/>
      <c r="LGD366" s="1"/>
      <c r="LGE366" s="1"/>
      <c r="LGF366" s="1"/>
      <c r="LGG366" s="1"/>
      <c r="LGH366" s="1"/>
      <c r="LGI366" s="1"/>
      <c r="LGJ366" s="1"/>
      <c r="LGK366" s="1"/>
      <c r="LGL366" s="1"/>
      <c r="LGM366" s="1"/>
      <c r="LGN366" s="1"/>
      <c r="LGO366" s="1"/>
      <c r="LGP366" s="1"/>
      <c r="LGQ366" s="1"/>
      <c r="LGR366" s="1"/>
      <c r="LGS366" s="1"/>
      <c r="LGT366" s="1"/>
      <c r="LGU366" s="1"/>
      <c r="LGV366" s="1"/>
      <c r="LGW366" s="1"/>
      <c r="LGX366" s="1"/>
      <c r="LGY366" s="1"/>
      <c r="LGZ366" s="1"/>
      <c r="LHA366" s="1"/>
      <c r="LHB366" s="1"/>
      <c r="LHC366" s="1"/>
      <c r="LHD366" s="1"/>
      <c r="LHE366" s="1"/>
      <c r="LHF366" s="1"/>
      <c r="LHG366" s="1"/>
      <c r="LHH366" s="1"/>
      <c r="LHI366" s="1"/>
      <c r="LHJ366" s="1"/>
      <c r="LHK366" s="1"/>
      <c r="LHL366" s="1"/>
      <c r="LHM366" s="1"/>
      <c r="LHN366" s="1"/>
      <c r="LHO366" s="1"/>
      <c r="LHP366" s="1"/>
      <c r="LHQ366" s="1"/>
      <c r="LHR366" s="1"/>
      <c r="LHS366" s="1"/>
      <c r="LHT366" s="1"/>
      <c r="LHU366" s="1"/>
      <c r="LHV366" s="1"/>
      <c r="LHW366" s="1"/>
      <c r="LHX366" s="1"/>
      <c r="LHY366" s="1"/>
      <c r="LHZ366" s="1"/>
      <c r="LIA366" s="1"/>
      <c r="LIB366" s="1"/>
      <c r="LIC366" s="1"/>
      <c r="LID366" s="1"/>
      <c r="LIE366" s="1"/>
      <c r="LIF366" s="1"/>
      <c r="LIG366" s="1"/>
      <c r="LIH366" s="1"/>
      <c r="LII366" s="1"/>
      <c r="LIJ366" s="1"/>
      <c r="LIK366" s="1"/>
      <c r="LIL366" s="1"/>
      <c r="LIM366" s="1"/>
      <c r="LIN366" s="1"/>
      <c r="LIO366" s="1"/>
      <c r="LIP366" s="1"/>
      <c r="LIQ366" s="1"/>
      <c r="LIR366" s="1"/>
      <c r="LIS366" s="1"/>
      <c r="LIT366" s="1"/>
      <c r="LIU366" s="1"/>
      <c r="LIV366" s="1"/>
      <c r="LIW366" s="1"/>
      <c r="LIX366" s="1"/>
      <c r="LIY366" s="1"/>
      <c r="LIZ366" s="1"/>
      <c r="LJA366" s="1"/>
      <c r="LJB366" s="1"/>
      <c r="LJC366" s="1"/>
      <c r="LJD366" s="1"/>
      <c r="LJE366" s="1"/>
      <c r="LJF366" s="1"/>
      <c r="LJG366" s="1"/>
      <c r="LJH366" s="1"/>
      <c r="LJI366" s="1"/>
      <c r="LJJ366" s="1"/>
      <c r="LJK366" s="1"/>
      <c r="LJL366" s="1"/>
      <c r="LJM366" s="1"/>
      <c r="LJN366" s="1"/>
      <c r="LJO366" s="1"/>
      <c r="LJP366" s="1"/>
      <c r="LJQ366" s="1"/>
      <c r="LJR366" s="1"/>
      <c r="LJS366" s="1"/>
      <c r="LJT366" s="1"/>
      <c r="LJU366" s="1"/>
      <c r="LJV366" s="1"/>
      <c r="LJW366" s="1"/>
      <c r="LJX366" s="1"/>
      <c r="LJY366" s="1"/>
      <c r="LJZ366" s="1"/>
      <c r="LKA366" s="1"/>
      <c r="LKB366" s="1"/>
      <c r="LKC366" s="1"/>
      <c r="LKD366" s="1"/>
      <c r="LKE366" s="1"/>
      <c r="LKF366" s="1"/>
      <c r="LKG366" s="1"/>
      <c r="LKH366" s="1"/>
      <c r="LKI366" s="1"/>
      <c r="LKJ366" s="1"/>
      <c r="LKK366" s="1"/>
      <c r="LKL366" s="1"/>
      <c r="LKM366" s="1"/>
      <c r="LKN366" s="1"/>
      <c r="LKO366" s="1"/>
      <c r="LKP366" s="1"/>
      <c r="LKQ366" s="1"/>
      <c r="LKR366" s="1"/>
      <c r="LKS366" s="1"/>
      <c r="LKT366" s="1"/>
      <c r="LKU366" s="1"/>
      <c r="LKV366" s="1"/>
      <c r="LKW366" s="1"/>
      <c r="LKX366" s="1"/>
      <c r="LKY366" s="1"/>
      <c r="LKZ366" s="1"/>
      <c r="LLA366" s="1"/>
      <c r="LLB366" s="1"/>
      <c r="LLC366" s="1"/>
      <c r="LLD366" s="1"/>
      <c r="LLE366" s="1"/>
      <c r="LLF366" s="1"/>
      <c r="LLG366" s="1"/>
      <c r="LLH366" s="1"/>
      <c r="LLI366" s="1"/>
      <c r="LLJ366" s="1"/>
      <c r="LLK366" s="1"/>
      <c r="LLL366" s="1"/>
      <c r="LLM366" s="1"/>
      <c r="LLN366" s="1"/>
      <c r="LLO366" s="1"/>
      <c r="LLP366" s="1"/>
      <c r="LLQ366" s="1"/>
      <c r="LLR366" s="1"/>
      <c r="LLS366" s="1"/>
      <c r="LLT366" s="1"/>
      <c r="LLU366" s="1"/>
      <c r="LLV366" s="1"/>
      <c r="LLW366" s="1"/>
      <c r="LLX366" s="1"/>
      <c r="LLY366" s="1"/>
      <c r="LLZ366" s="1"/>
      <c r="LMA366" s="1"/>
      <c r="LMB366" s="1"/>
      <c r="LMC366" s="1"/>
      <c r="LMD366" s="1"/>
      <c r="LME366" s="1"/>
      <c r="LMF366" s="1"/>
      <c r="LMG366" s="1"/>
      <c r="LMH366" s="1"/>
      <c r="LMI366" s="1"/>
      <c r="LMJ366" s="1"/>
      <c r="LMK366" s="1"/>
      <c r="LML366" s="1"/>
      <c r="LMM366" s="1"/>
      <c r="LMN366" s="1"/>
      <c r="LMO366" s="1"/>
      <c r="LMP366" s="1"/>
      <c r="LMQ366" s="1"/>
      <c r="LMR366" s="1"/>
      <c r="LMS366" s="1"/>
      <c r="LMT366" s="1"/>
      <c r="LMU366" s="1"/>
      <c r="LMV366" s="1"/>
      <c r="LMW366" s="1"/>
      <c r="LMX366" s="1"/>
      <c r="LMY366" s="1"/>
      <c r="LMZ366" s="1"/>
      <c r="LNA366" s="1"/>
      <c r="LNB366" s="1"/>
      <c r="LNC366" s="1"/>
      <c r="LND366" s="1"/>
      <c r="LNE366" s="1"/>
      <c r="LNF366" s="1"/>
      <c r="LNG366" s="1"/>
      <c r="LNH366" s="1"/>
      <c r="LNI366" s="1"/>
      <c r="LNJ366" s="1"/>
      <c r="LNK366" s="1"/>
      <c r="LNL366" s="1"/>
      <c r="LNM366" s="1"/>
      <c r="LNN366" s="1"/>
      <c r="LNO366" s="1"/>
      <c r="LNP366" s="1"/>
      <c r="LNQ366" s="1"/>
      <c r="LNR366" s="1"/>
      <c r="LNS366" s="1"/>
      <c r="LNT366" s="1"/>
      <c r="LNU366" s="1"/>
      <c r="LNV366" s="1"/>
      <c r="LNW366" s="1"/>
      <c r="LNX366" s="1"/>
      <c r="LNY366" s="1"/>
      <c r="LNZ366" s="1"/>
      <c r="LOA366" s="1"/>
      <c r="LOB366" s="1"/>
      <c r="LOC366" s="1"/>
      <c r="LOD366" s="1"/>
      <c r="LOE366" s="1"/>
      <c r="LOF366" s="1"/>
      <c r="LOG366" s="1"/>
      <c r="LOH366" s="1"/>
      <c r="LOI366" s="1"/>
      <c r="LOJ366" s="1"/>
      <c r="LOK366" s="1"/>
      <c r="LOL366" s="1"/>
      <c r="LOM366" s="1"/>
      <c r="LON366" s="1"/>
      <c r="LOO366" s="1"/>
      <c r="LOP366" s="1"/>
      <c r="LOQ366" s="1"/>
      <c r="LOR366" s="1"/>
      <c r="LOS366" s="1"/>
      <c r="LOT366" s="1"/>
      <c r="LOU366" s="1"/>
      <c r="LOV366" s="1"/>
      <c r="LOW366" s="1"/>
      <c r="LOX366" s="1"/>
      <c r="LOY366" s="1"/>
      <c r="LOZ366" s="1"/>
      <c r="LPA366" s="1"/>
      <c r="LPB366" s="1"/>
      <c r="LPC366" s="1"/>
      <c r="LPD366" s="1"/>
      <c r="LPE366" s="1"/>
      <c r="LPF366" s="1"/>
      <c r="LPG366" s="1"/>
      <c r="LPH366" s="1"/>
      <c r="LPI366" s="1"/>
      <c r="LPJ366" s="1"/>
      <c r="LPK366" s="1"/>
      <c r="LPL366" s="1"/>
      <c r="LPM366" s="1"/>
      <c r="LPN366" s="1"/>
      <c r="LPO366" s="1"/>
      <c r="LPP366" s="1"/>
      <c r="LPQ366" s="1"/>
      <c r="LPR366" s="1"/>
      <c r="LPS366" s="1"/>
      <c r="LPT366" s="1"/>
      <c r="LPU366" s="1"/>
      <c r="LPV366" s="1"/>
      <c r="LPW366" s="1"/>
      <c r="LPX366" s="1"/>
      <c r="LPY366" s="1"/>
      <c r="LPZ366" s="1"/>
      <c r="LQA366" s="1"/>
      <c r="LQB366" s="1"/>
      <c r="LQC366" s="1"/>
      <c r="LQD366" s="1"/>
      <c r="LQE366" s="1"/>
      <c r="LQF366" s="1"/>
      <c r="LQG366" s="1"/>
      <c r="LQH366" s="1"/>
      <c r="LQI366" s="1"/>
      <c r="LQJ366" s="1"/>
      <c r="LQK366" s="1"/>
      <c r="LQL366" s="1"/>
      <c r="LQM366" s="1"/>
      <c r="LQN366" s="1"/>
      <c r="LQO366" s="1"/>
      <c r="LQP366" s="1"/>
      <c r="LQQ366" s="1"/>
      <c r="LQR366" s="1"/>
      <c r="LQS366" s="1"/>
      <c r="LQT366" s="1"/>
      <c r="LQU366" s="1"/>
      <c r="LQV366" s="1"/>
      <c r="LQW366" s="1"/>
      <c r="LQX366" s="1"/>
      <c r="LQY366" s="1"/>
      <c r="LQZ366" s="1"/>
      <c r="LRA366" s="1"/>
      <c r="LRB366" s="1"/>
      <c r="LRC366" s="1"/>
      <c r="LRD366" s="1"/>
      <c r="LRE366" s="1"/>
      <c r="LRF366" s="1"/>
      <c r="LRG366" s="1"/>
      <c r="LRH366" s="1"/>
      <c r="LRI366" s="1"/>
      <c r="LRJ366" s="1"/>
      <c r="LRK366" s="1"/>
      <c r="LRL366" s="1"/>
      <c r="LRM366" s="1"/>
      <c r="LRN366" s="1"/>
      <c r="LRO366" s="1"/>
      <c r="LRP366" s="1"/>
      <c r="LRQ366" s="1"/>
      <c r="LRR366" s="1"/>
      <c r="LRS366" s="1"/>
      <c r="LRT366" s="1"/>
      <c r="LRU366" s="1"/>
      <c r="LRV366" s="1"/>
      <c r="LRW366" s="1"/>
      <c r="LRX366" s="1"/>
      <c r="LRY366" s="1"/>
      <c r="LRZ366" s="1"/>
      <c r="LSA366" s="1"/>
      <c r="LSB366" s="1"/>
      <c r="LSC366" s="1"/>
      <c r="LSD366" s="1"/>
      <c r="LSE366" s="1"/>
      <c r="LSF366" s="1"/>
      <c r="LSG366" s="1"/>
      <c r="LSH366" s="1"/>
      <c r="LSI366" s="1"/>
      <c r="LSJ366" s="1"/>
      <c r="LSK366" s="1"/>
      <c r="LSL366" s="1"/>
      <c r="LSM366" s="1"/>
      <c r="LSN366" s="1"/>
      <c r="LSO366" s="1"/>
      <c r="LSP366" s="1"/>
      <c r="LSQ366" s="1"/>
      <c r="LSR366" s="1"/>
      <c r="LSS366" s="1"/>
      <c r="LST366" s="1"/>
      <c r="LSU366" s="1"/>
      <c r="LSV366" s="1"/>
      <c r="LSW366" s="1"/>
      <c r="LSX366" s="1"/>
      <c r="LSY366" s="1"/>
      <c r="LSZ366" s="1"/>
      <c r="LTA366" s="1"/>
      <c r="LTB366" s="1"/>
      <c r="LTC366" s="1"/>
      <c r="LTD366" s="1"/>
      <c r="LTE366" s="1"/>
      <c r="LTF366" s="1"/>
      <c r="LTG366" s="1"/>
      <c r="LTH366" s="1"/>
      <c r="LTI366" s="1"/>
      <c r="LTJ366" s="1"/>
      <c r="LTK366" s="1"/>
      <c r="LTL366" s="1"/>
      <c r="LTM366" s="1"/>
      <c r="LTN366" s="1"/>
      <c r="LTO366" s="1"/>
      <c r="LTP366" s="1"/>
      <c r="LTQ366" s="1"/>
      <c r="LTR366" s="1"/>
      <c r="LTS366" s="1"/>
      <c r="LTT366" s="1"/>
      <c r="LTU366" s="1"/>
      <c r="LTV366" s="1"/>
      <c r="LTW366" s="1"/>
      <c r="LTX366" s="1"/>
      <c r="LTY366" s="1"/>
      <c r="LTZ366" s="1"/>
      <c r="LUA366" s="1"/>
      <c r="LUB366" s="1"/>
      <c r="LUC366" s="1"/>
      <c r="LUD366" s="1"/>
      <c r="LUE366" s="1"/>
      <c r="LUF366" s="1"/>
      <c r="LUG366" s="1"/>
      <c r="LUH366" s="1"/>
      <c r="LUI366" s="1"/>
      <c r="LUJ366" s="1"/>
      <c r="LUK366" s="1"/>
      <c r="LUL366" s="1"/>
      <c r="LUM366" s="1"/>
      <c r="LUN366" s="1"/>
      <c r="LUO366" s="1"/>
      <c r="LUP366" s="1"/>
      <c r="LUQ366" s="1"/>
      <c r="LUR366" s="1"/>
      <c r="LUS366" s="1"/>
      <c r="LUT366" s="1"/>
      <c r="LUU366" s="1"/>
      <c r="LUV366" s="1"/>
      <c r="LUW366" s="1"/>
      <c r="LUX366" s="1"/>
      <c r="LUY366" s="1"/>
      <c r="LUZ366" s="1"/>
      <c r="LVA366" s="1"/>
      <c r="LVB366" s="1"/>
      <c r="LVC366" s="1"/>
      <c r="LVD366" s="1"/>
      <c r="LVE366" s="1"/>
      <c r="LVF366" s="1"/>
      <c r="LVG366" s="1"/>
      <c r="LVH366" s="1"/>
      <c r="LVI366" s="1"/>
      <c r="LVJ366" s="1"/>
      <c r="LVK366" s="1"/>
      <c r="LVL366" s="1"/>
      <c r="LVM366" s="1"/>
      <c r="LVN366" s="1"/>
      <c r="LVO366" s="1"/>
      <c r="LVP366" s="1"/>
      <c r="LVQ366" s="1"/>
      <c r="LVR366" s="1"/>
      <c r="LVS366" s="1"/>
      <c r="LVT366" s="1"/>
      <c r="LVU366" s="1"/>
      <c r="LVV366" s="1"/>
      <c r="LVW366" s="1"/>
      <c r="LVX366" s="1"/>
      <c r="LVY366" s="1"/>
      <c r="LVZ366" s="1"/>
      <c r="LWA366" s="1"/>
      <c r="LWB366" s="1"/>
      <c r="LWC366" s="1"/>
      <c r="LWD366" s="1"/>
      <c r="LWE366" s="1"/>
      <c r="LWF366" s="1"/>
      <c r="LWG366" s="1"/>
      <c r="LWH366" s="1"/>
      <c r="LWI366" s="1"/>
      <c r="LWJ366" s="1"/>
      <c r="LWK366" s="1"/>
      <c r="LWL366" s="1"/>
      <c r="LWM366" s="1"/>
      <c r="LWN366" s="1"/>
      <c r="LWO366" s="1"/>
      <c r="LWP366" s="1"/>
      <c r="LWQ366" s="1"/>
      <c r="LWR366" s="1"/>
      <c r="LWS366" s="1"/>
      <c r="LWT366" s="1"/>
      <c r="LWU366" s="1"/>
      <c r="LWV366" s="1"/>
      <c r="LWW366" s="1"/>
      <c r="LWX366" s="1"/>
      <c r="LWY366" s="1"/>
      <c r="LWZ366" s="1"/>
      <c r="LXA366" s="1"/>
      <c r="LXB366" s="1"/>
      <c r="LXC366" s="1"/>
      <c r="LXD366" s="1"/>
      <c r="LXE366" s="1"/>
      <c r="LXF366" s="1"/>
      <c r="LXG366" s="1"/>
      <c r="LXH366" s="1"/>
      <c r="LXI366" s="1"/>
      <c r="LXJ366" s="1"/>
      <c r="LXK366" s="1"/>
      <c r="LXL366" s="1"/>
      <c r="LXM366" s="1"/>
      <c r="LXN366" s="1"/>
      <c r="LXO366" s="1"/>
      <c r="LXP366" s="1"/>
      <c r="LXQ366" s="1"/>
      <c r="LXR366" s="1"/>
      <c r="LXS366" s="1"/>
      <c r="LXT366" s="1"/>
      <c r="LXU366" s="1"/>
      <c r="LXV366" s="1"/>
      <c r="LXW366" s="1"/>
      <c r="LXX366" s="1"/>
      <c r="LXY366" s="1"/>
      <c r="LXZ366" s="1"/>
      <c r="LYA366" s="1"/>
      <c r="LYB366" s="1"/>
      <c r="LYC366" s="1"/>
      <c r="LYD366" s="1"/>
      <c r="LYE366" s="1"/>
      <c r="LYF366" s="1"/>
      <c r="LYG366" s="1"/>
      <c r="LYH366" s="1"/>
      <c r="LYI366" s="1"/>
      <c r="LYJ366" s="1"/>
      <c r="LYK366" s="1"/>
      <c r="LYL366" s="1"/>
      <c r="LYM366" s="1"/>
      <c r="LYN366" s="1"/>
      <c r="LYO366" s="1"/>
      <c r="LYP366" s="1"/>
      <c r="LYQ366" s="1"/>
      <c r="LYR366" s="1"/>
      <c r="LYS366" s="1"/>
      <c r="LYT366" s="1"/>
      <c r="LYU366" s="1"/>
      <c r="LYV366" s="1"/>
      <c r="LYW366" s="1"/>
      <c r="LYX366" s="1"/>
      <c r="LYY366" s="1"/>
      <c r="LYZ366" s="1"/>
      <c r="LZA366" s="1"/>
      <c r="LZB366" s="1"/>
      <c r="LZC366" s="1"/>
      <c r="LZD366" s="1"/>
      <c r="LZE366" s="1"/>
      <c r="LZF366" s="1"/>
      <c r="LZG366" s="1"/>
      <c r="LZH366" s="1"/>
      <c r="LZI366" s="1"/>
      <c r="LZJ366" s="1"/>
      <c r="LZK366" s="1"/>
      <c r="LZL366" s="1"/>
      <c r="LZM366" s="1"/>
      <c r="LZN366" s="1"/>
      <c r="LZO366" s="1"/>
      <c r="LZP366" s="1"/>
      <c r="LZQ366" s="1"/>
      <c r="LZR366" s="1"/>
      <c r="LZS366" s="1"/>
      <c r="LZT366" s="1"/>
      <c r="LZU366" s="1"/>
      <c r="LZV366" s="1"/>
      <c r="LZW366" s="1"/>
      <c r="LZX366" s="1"/>
      <c r="LZY366" s="1"/>
      <c r="LZZ366" s="1"/>
      <c r="MAA366" s="1"/>
      <c r="MAB366" s="1"/>
      <c r="MAC366" s="1"/>
      <c r="MAD366" s="1"/>
      <c r="MAE366" s="1"/>
      <c r="MAF366" s="1"/>
      <c r="MAG366" s="1"/>
      <c r="MAH366" s="1"/>
      <c r="MAI366" s="1"/>
      <c r="MAJ366" s="1"/>
      <c r="MAK366" s="1"/>
      <c r="MAL366" s="1"/>
      <c r="MAM366" s="1"/>
      <c r="MAN366" s="1"/>
      <c r="MAO366" s="1"/>
      <c r="MAP366" s="1"/>
      <c r="MAQ366" s="1"/>
      <c r="MAR366" s="1"/>
      <c r="MAS366" s="1"/>
      <c r="MAT366" s="1"/>
      <c r="MAU366" s="1"/>
      <c r="MAV366" s="1"/>
      <c r="MAW366" s="1"/>
      <c r="MAX366" s="1"/>
      <c r="MAY366" s="1"/>
      <c r="MAZ366" s="1"/>
      <c r="MBA366" s="1"/>
      <c r="MBB366" s="1"/>
      <c r="MBC366" s="1"/>
      <c r="MBD366" s="1"/>
      <c r="MBE366" s="1"/>
      <c r="MBF366" s="1"/>
      <c r="MBG366" s="1"/>
      <c r="MBH366" s="1"/>
      <c r="MBI366" s="1"/>
      <c r="MBJ366" s="1"/>
      <c r="MBK366" s="1"/>
      <c r="MBL366" s="1"/>
      <c r="MBM366" s="1"/>
      <c r="MBN366" s="1"/>
      <c r="MBO366" s="1"/>
      <c r="MBP366" s="1"/>
      <c r="MBQ366" s="1"/>
      <c r="MBR366" s="1"/>
      <c r="MBS366" s="1"/>
      <c r="MBT366" s="1"/>
      <c r="MBU366" s="1"/>
      <c r="MBV366" s="1"/>
      <c r="MBW366" s="1"/>
      <c r="MBX366" s="1"/>
      <c r="MBY366" s="1"/>
      <c r="MBZ366" s="1"/>
      <c r="MCA366" s="1"/>
      <c r="MCB366" s="1"/>
      <c r="MCC366" s="1"/>
      <c r="MCD366" s="1"/>
      <c r="MCE366" s="1"/>
      <c r="MCF366" s="1"/>
      <c r="MCG366" s="1"/>
      <c r="MCH366" s="1"/>
      <c r="MCI366" s="1"/>
      <c r="MCJ366" s="1"/>
      <c r="MCK366" s="1"/>
      <c r="MCL366" s="1"/>
      <c r="MCM366" s="1"/>
      <c r="MCN366" s="1"/>
      <c r="MCO366" s="1"/>
      <c r="MCP366" s="1"/>
      <c r="MCQ366" s="1"/>
      <c r="MCR366" s="1"/>
      <c r="MCS366" s="1"/>
      <c r="MCT366" s="1"/>
      <c r="MCU366" s="1"/>
      <c r="MCV366" s="1"/>
      <c r="MCW366" s="1"/>
      <c r="MCX366" s="1"/>
      <c r="MCY366" s="1"/>
      <c r="MCZ366" s="1"/>
      <c r="MDA366" s="1"/>
      <c r="MDB366" s="1"/>
      <c r="MDC366" s="1"/>
      <c r="MDD366" s="1"/>
      <c r="MDE366" s="1"/>
      <c r="MDF366" s="1"/>
      <c r="MDG366" s="1"/>
      <c r="MDH366" s="1"/>
      <c r="MDI366" s="1"/>
      <c r="MDJ366" s="1"/>
      <c r="MDK366" s="1"/>
      <c r="MDL366" s="1"/>
      <c r="MDM366" s="1"/>
      <c r="MDN366" s="1"/>
      <c r="MDO366" s="1"/>
      <c r="MDP366" s="1"/>
      <c r="MDQ366" s="1"/>
      <c r="MDR366" s="1"/>
      <c r="MDS366" s="1"/>
      <c r="MDT366" s="1"/>
      <c r="MDU366" s="1"/>
      <c r="MDV366" s="1"/>
      <c r="MDW366" s="1"/>
      <c r="MDX366" s="1"/>
      <c r="MDY366" s="1"/>
      <c r="MDZ366" s="1"/>
      <c r="MEA366" s="1"/>
      <c r="MEB366" s="1"/>
      <c r="MEC366" s="1"/>
      <c r="MED366" s="1"/>
      <c r="MEE366" s="1"/>
      <c r="MEF366" s="1"/>
      <c r="MEG366" s="1"/>
      <c r="MEH366" s="1"/>
      <c r="MEI366" s="1"/>
      <c r="MEJ366" s="1"/>
      <c r="MEK366" s="1"/>
      <c r="MEL366" s="1"/>
      <c r="MEM366" s="1"/>
      <c r="MEN366" s="1"/>
      <c r="MEO366" s="1"/>
      <c r="MEP366" s="1"/>
      <c r="MEQ366" s="1"/>
      <c r="MER366" s="1"/>
      <c r="MES366" s="1"/>
      <c r="MET366" s="1"/>
      <c r="MEU366" s="1"/>
      <c r="MEV366" s="1"/>
      <c r="MEW366" s="1"/>
      <c r="MEX366" s="1"/>
      <c r="MEY366" s="1"/>
      <c r="MEZ366" s="1"/>
      <c r="MFA366" s="1"/>
      <c r="MFB366" s="1"/>
      <c r="MFC366" s="1"/>
      <c r="MFD366" s="1"/>
      <c r="MFE366" s="1"/>
      <c r="MFF366" s="1"/>
      <c r="MFG366" s="1"/>
      <c r="MFH366" s="1"/>
      <c r="MFI366" s="1"/>
      <c r="MFJ366" s="1"/>
      <c r="MFK366" s="1"/>
      <c r="MFL366" s="1"/>
      <c r="MFM366" s="1"/>
      <c r="MFN366" s="1"/>
      <c r="MFO366" s="1"/>
      <c r="MFP366" s="1"/>
      <c r="MFQ366" s="1"/>
      <c r="MFR366" s="1"/>
      <c r="MFS366" s="1"/>
      <c r="MFT366" s="1"/>
      <c r="MFU366" s="1"/>
      <c r="MFV366" s="1"/>
      <c r="MFW366" s="1"/>
      <c r="MFX366" s="1"/>
      <c r="MFY366" s="1"/>
      <c r="MFZ366" s="1"/>
      <c r="MGA366" s="1"/>
      <c r="MGB366" s="1"/>
      <c r="MGC366" s="1"/>
      <c r="MGD366" s="1"/>
      <c r="MGE366" s="1"/>
      <c r="MGF366" s="1"/>
      <c r="MGG366" s="1"/>
      <c r="MGH366" s="1"/>
      <c r="MGI366" s="1"/>
      <c r="MGJ366" s="1"/>
      <c r="MGK366" s="1"/>
      <c r="MGL366" s="1"/>
      <c r="MGM366" s="1"/>
      <c r="MGN366" s="1"/>
      <c r="MGO366" s="1"/>
      <c r="MGP366" s="1"/>
      <c r="MGQ366" s="1"/>
      <c r="MGR366" s="1"/>
      <c r="MGS366" s="1"/>
      <c r="MGT366" s="1"/>
      <c r="MGU366" s="1"/>
      <c r="MGV366" s="1"/>
      <c r="MGW366" s="1"/>
      <c r="MGX366" s="1"/>
      <c r="MGY366" s="1"/>
      <c r="MGZ366" s="1"/>
      <c r="MHA366" s="1"/>
      <c r="MHB366" s="1"/>
      <c r="MHC366" s="1"/>
      <c r="MHD366" s="1"/>
      <c r="MHE366" s="1"/>
      <c r="MHF366" s="1"/>
      <c r="MHG366" s="1"/>
      <c r="MHH366" s="1"/>
      <c r="MHI366" s="1"/>
      <c r="MHJ366" s="1"/>
      <c r="MHK366" s="1"/>
      <c r="MHL366" s="1"/>
      <c r="MHM366" s="1"/>
      <c r="MHN366" s="1"/>
      <c r="MHO366" s="1"/>
      <c r="MHP366" s="1"/>
      <c r="MHQ366" s="1"/>
      <c r="MHR366" s="1"/>
      <c r="MHS366" s="1"/>
      <c r="MHT366" s="1"/>
      <c r="MHU366" s="1"/>
      <c r="MHV366" s="1"/>
      <c r="MHW366" s="1"/>
      <c r="MHX366" s="1"/>
      <c r="MHY366" s="1"/>
      <c r="MHZ366" s="1"/>
      <c r="MIA366" s="1"/>
      <c r="MIB366" s="1"/>
      <c r="MIC366" s="1"/>
      <c r="MID366" s="1"/>
      <c r="MIE366" s="1"/>
      <c r="MIF366" s="1"/>
      <c r="MIG366" s="1"/>
      <c r="MIH366" s="1"/>
      <c r="MII366" s="1"/>
      <c r="MIJ366" s="1"/>
      <c r="MIK366" s="1"/>
      <c r="MIL366" s="1"/>
      <c r="MIM366" s="1"/>
      <c r="MIN366" s="1"/>
      <c r="MIO366" s="1"/>
      <c r="MIP366" s="1"/>
      <c r="MIQ366" s="1"/>
      <c r="MIR366" s="1"/>
      <c r="MIS366" s="1"/>
      <c r="MIT366" s="1"/>
      <c r="MIU366" s="1"/>
      <c r="MIV366" s="1"/>
      <c r="MIW366" s="1"/>
      <c r="MIX366" s="1"/>
      <c r="MIY366" s="1"/>
      <c r="MIZ366" s="1"/>
      <c r="MJA366" s="1"/>
      <c r="MJB366" s="1"/>
      <c r="MJC366" s="1"/>
      <c r="MJD366" s="1"/>
      <c r="MJE366" s="1"/>
      <c r="MJF366" s="1"/>
      <c r="MJG366" s="1"/>
      <c r="MJH366" s="1"/>
      <c r="MJI366" s="1"/>
      <c r="MJJ366" s="1"/>
      <c r="MJK366" s="1"/>
      <c r="MJL366" s="1"/>
      <c r="MJM366" s="1"/>
      <c r="MJN366" s="1"/>
      <c r="MJO366" s="1"/>
      <c r="MJP366" s="1"/>
      <c r="MJQ366" s="1"/>
      <c r="MJR366" s="1"/>
      <c r="MJS366" s="1"/>
      <c r="MJT366" s="1"/>
      <c r="MJU366" s="1"/>
      <c r="MJV366" s="1"/>
      <c r="MJW366" s="1"/>
      <c r="MJX366" s="1"/>
      <c r="MJY366" s="1"/>
      <c r="MJZ366" s="1"/>
      <c r="MKA366" s="1"/>
      <c r="MKB366" s="1"/>
      <c r="MKC366" s="1"/>
      <c r="MKD366" s="1"/>
      <c r="MKE366" s="1"/>
      <c r="MKF366" s="1"/>
      <c r="MKG366" s="1"/>
      <c r="MKH366" s="1"/>
      <c r="MKI366" s="1"/>
      <c r="MKJ366" s="1"/>
      <c r="MKK366" s="1"/>
      <c r="MKL366" s="1"/>
      <c r="MKM366" s="1"/>
      <c r="MKN366" s="1"/>
      <c r="MKO366" s="1"/>
      <c r="MKP366" s="1"/>
      <c r="MKQ366" s="1"/>
      <c r="MKR366" s="1"/>
      <c r="MKS366" s="1"/>
      <c r="MKT366" s="1"/>
      <c r="MKU366" s="1"/>
      <c r="MKV366" s="1"/>
      <c r="MKW366" s="1"/>
      <c r="MKX366" s="1"/>
      <c r="MKY366" s="1"/>
      <c r="MKZ366" s="1"/>
      <c r="MLA366" s="1"/>
      <c r="MLB366" s="1"/>
      <c r="MLC366" s="1"/>
      <c r="MLD366" s="1"/>
      <c r="MLE366" s="1"/>
      <c r="MLF366" s="1"/>
      <c r="MLG366" s="1"/>
      <c r="MLH366" s="1"/>
      <c r="MLI366" s="1"/>
      <c r="MLJ366" s="1"/>
      <c r="MLK366" s="1"/>
      <c r="MLL366" s="1"/>
      <c r="MLM366" s="1"/>
      <c r="MLN366" s="1"/>
      <c r="MLO366" s="1"/>
      <c r="MLP366" s="1"/>
      <c r="MLQ366" s="1"/>
      <c r="MLR366" s="1"/>
      <c r="MLS366" s="1"/>
      <c r="MLT366" s="1"/>
      <c r="MLU366" s="1"/>
      <c r="MLV366" s="1"/>
      <c r="MLW366" s="1"/>
      <c r="MLX366" s="1"/>
      <c r="MLY366" s="1"/>
      <c r="MLZ366" s="1"/>
      <c r="MMA366" s="1"/>
      <c r="MMB366" s="1"/>
      <c r="MMC366" s="1"/>
      <c r="MMD366" s="1"/>
      <c r="MME366" s="1"/>
      <c r="MMF366" s="1"/>
      <c r="MMG366" s="1"/>
      <c r="MMH366" s="1"/>
      <c r="MMI366" s="1"/>
      <c r="MMJ366" s="1"/>
      <c r="MMK366" s="1"/>
      <c r="MML366" s="1"/>
      <c r="MMM366" s="1"/>
      <c r="MMN366" s="1"/>
      <c r="MMO366" s="1"/>
      <c r="MMP366" s="1"/>
      <c r="MMQ366" s="1"/>
      <c r="MMR366" s="1"/>
      <c r="MMS366" s="1"/>
      <c r="MMT366" s="1"/>
      <c r="MMU366" s="1"/>
      <c r="MMV366" s="1"/>
      <c r="MMW366" s="1"/>
      <c r="MMX366" s="1"/>
      <c r="MMY366" s="1"/>
      <c r="MMZ366" s="1"/>
      <c r="MNA366" s="1"/>
      <c r="MNB366" s="1"/>
      <c r="MNC366" s="1"/>
      <c r="MND366" s="1"/>
      <c r="MNE366" s="1"/>
      <c r="MNF366" s="1"/>
      <c r="MNG366" s="1"/>
      <c r="MNH366" s="1"/>
      <c r="MNI366" s="1"/>
      <c r="MNJ366" s="1"/>
      <c r="MNK366" s="1"/>
      <c r="MNL366" s="1"/>
      <c r="MNM366" s="1"/>
      <c r="MNN366" s="1"/>
      <c r="MNO366" s="1"/>
      <c r="MNP366" s="1"/>
      <c r="MNQ366" s="1"/>
      <c r="MNR366" s="1"/>
      <c r="MNS366" s="1"/>
      <c r="MNT366" s="1"/>
      <c r="MNU366" s="1"/>
      <c r="MNV366" s="1"/>
      <c r="MNW366" s="1"/>
      <c r="MNX366" s="1"/>
      <c r="MNY366" s="1"/>
      <c r="MNZ366" s="1"/>
      <c r="MOA366" s="1"/>
      <c r="MOB366" s="1"/>
      <c r="MOC366" s="1"/>
      <c r="MOD366" s="1"/>
      <c r="MOE366" s="1"/>
      <c r="MOF366" s="1"/>
      <c r="MOG366" s="1"/>
      <c r="MOH366" s="1"/>
      <c r="MOI366" s="1"/>
      <c r="MOJ366" s="1"/>
      <c r="MOK366" s="1"/>
      <c r="MOL366" s="1"/>
      <c r="MOM366" s="1"/>
      <c r="MON366" s="1"/>
      <c r="MOO366" s="1"/>
      <c r="MOP366" s="1"/>
      <c r="MOQ366" s="1"/>
      <c r="MOR366" s="1"/>
      <c r="MOS366" s="1"/>
      <c r="MOT366" s="1"/>
      <c r="MOU366" s="1"/>
      <c r="MOV366" s="1"/>
      <c r="MOW366" s="1"/>
      <c r="MOX366" s="1"/>
      <c r="MOY366" s="1"/>
      <c r="MOZ366" s="1"/>
      <c r="MPA366" s="1"/>
      <c r="MPB366" s="1"/>
      <c r="MPC366" s="1"/>
      <c r="MPD366" s="1"/>
      <c r="MPE366" s="1"/>
      <c r="MPF366" s="1"/>
      <c r="MPG366" s="1"/>
      <c r="MPH366" s="1"/>
      <c r="MPI366" s="1"/>
      <c r="MPJ366" s="1"/>
      <c r="MPK366" s="1"/>
      <c r="MPL366" s="1"/>
      <c r="MPM366" s="1"/>
      <c r="MPN366" s="1"/>
      <c r="MPO366" s="1"/>
      <c r="MPP366" s="1"/>
      <c r="MPQ366" s="1"/>
      <c r="MPR366" s="1"/>
      <c r="MPS366" s="1"/>
      <c r="MPT366" s="1"/>
      <c r="MPU366" s="1"/>
      <c r="MPV366" s="1"/>
      <c r="MPW366" s="1"/>
      <c r="MPX366" s="1"/>
      <c r="MPY366" s="1"/>
      <c r="MPZ366" s="1"/>
      <c r="MQA366" s="1"/>
      <c r="MQB366" s="1"/>
      <c r="MQC366" s="1"/>
      <c r="MQD366" s="1"/>
      <c r="MQE366" s="1"/>
      <c r="MQF366" s="1"/>
      <c r="MQG366" s="1"/>
      <c r="MQH366" s="1"/>
      <c r="MQI366" s="1"/>
      <c r="MQJ366" s="1"/>
      <c r="MQK366" s="1"/>
      <c r="MQL366" s="1"/>
      <c r="MQM366" s="1"/>
      <c r="MQN366" s="1"/>
      <c r="MQO366" s="1"/>
      <c r="MQP366" s="1"/>
      <c r="MQQ366" s="1"/>
      <c r="MQR366" s="1"/>
      <c r="MQS366" s="1"/>
      <c r="MQT366" s="1"/>
      <c r="MQU366" s="1"/>
      <c r="MQV366" s="1"/>
      <c r="MQW366" s="1"/>
      <c r="MQX366" s="1"/>
      <c r="MQY366" s="1"/>
      <c r="MQZ366" s="1"/>
      <c r="MRA366" s="1"/>
      <c r="MRB366" s="1"/>
      <c r="MRC366" s="1"/>
      <c r="MRD366" s="1"/>
      <c r="MRE366" s="1"/>
      <c r="MRF366" s="1"/>
      <c r="MRG366" s="1"/>
      <c r="MRH366" s="1"/>
      <c r="MRI366" s="1"/>
      <c r="MRJ366" s="1"/>
      <c r="MRK366" s="1"/>
      <c r="MRL366" s="1"/>
      <c r="MRM366" s="1"/>
      <c r="MRN366" s="1"/>
      <c r="MRO366" s="1"/>
      <c r="MRP366" s="1"/>
      <c r="MRQ366" s="1"/>
      <c r="MRR366" s="1"/>
      <c r="MRS366" s="1"/>
      <c r="MRT366" s="1"/>
      <c r="MRU366" s="1"/>
      <c r="MRV366" s="1"/>
      <c r="MRW366" s="1"/>
      <c r="MRX366" s="1"/>
      <c r="MRY366" s="1"/>
      <c r="MRZ366" s="1"/>
      <c r="MSA366" s="1"/>
      <c r="MSB366" s="1"/>
      <c r="MSC366" s="1"/>
      <c r="MSD366" s="1"/>
      <c r="MSE366" s="1"/>
      <c r="MSF366" s="1"/>
      <c r="MSG366" s="1"/>
      <c r="MSH366" s="1"/>
      <c r="MSI366" s="1"/>
      <c r="MSJ366" s="1"/>
      <c r="MSK366" s="1"/>
      <c r="MSL366" s="1"/>
      <c r="MSM366" s="1"/>
      <c r="MSN366" s="1"/>
      <c r="MSO366" s="1"/>
      <c r="MSP366" s="1"/>
      <c r="MSQ366" s="1"/>
      <c r="MSR366" s="1"/>
      <c r="MSS366" s="1"/>
      <c r="MST366" s="1"/>
      <c r="MSU366" s="1"/>
      <c r="MSV366" s="1"/>
      <c r="MSW366" s="1"/>
      <c r="MSX366" s="1"/>
      <c r="MSY366" s="1"/>
      <c r="MSZ366" s="1"/>
      <c r="MTA366" s="1"/>
      <c r="MTB366" s="1"/>
      <c r="MTC366" s="1"/>
      <c r="MTD366" s="1"/>
      <c r="MTE366" s="1"/>
      <c r="MTF366" s="1"/>
      <c r="MTG366" s="1"/>
      <c r="MTH366" s="1"/>
      <c r="MTI366" s="1"/>
      <c r="MTJ366" s="1"/>
      <c r="MTK366" s="1"/>
      <c r="MTL366" s="1"/>
      <c r="MTM366" s="1"/>
      <c r="MTN366" s="1"/>
      <c r="MTO366" s="1"/>
      <c r="MTP366" s="1"/>
      <c r="MTQ366" s="1"/>
      <c r="MTR366" s="1"/>
      <c r="MTS366" s="1"/>
      <c r="MTT366" s="1"/>
      <c r="MTU366" s="1"/>
      <c r="MTV366" s="1"/>
      <c r="MTW366" s="1"/>
      <c r="MTX366" s="1"/>
      <c r="MTY366" s="1"/>
      <c r="MTZ366" s="1"/>
      <c r="MUA366" s="1"/>
      <c r="MUB366" s="1"/>
      <c r="MUC366" s="1"/>
      <c r="MUD366" s="1"/>
      <c r="MUE366" s="1"/>
      <c r="MUF366" s="1"/>
      <c r="MUG366" s="1"/>
      <c r="MUH366" s="1"/>
      <c r="MUI366" s="1"/>
      <c r="MUJ366" s="1"/>
      <c r="MUK366" s="1"/>
      <c r="MUL366" s="1"/>
      <c r="MUM366" s="1"/>
      <c r="MUN366" s="1"/>
      <c r="MUO366" s="1"/>
      <c r="MUP366" s="1"/>
      <c r="MUQ366" s="1"/>
      <c r="MUR366" s="1"/>
      <c r="MUS366" s="1"/>
      <c r="MUT366" s="1"/>
      <c r="MUU366" s="1"/>
      <c r="MUV366" s="1"/>
      <c r="MUW366" s="1"/>
      <c r="MUX366" s="1"/>
      <c r="MUY366" s="1"/>
      <c r="MUZ366" s="1"/>
      <c r="MVA366" s="1"/>
      <c r="MVB366" s="1"/>
      <c r="MVC366" s="1"/>
      <c r="MVD366" s="1"/>
      <c r="MVE366" s="1"/>
      <c r="MVF366" s="1"/>
      <c r="MVG366" s="1"/>
      <c r="MVH366" s="1"/>
      <c r="MVI366" s="1"/>
      <c r="MVJ366" s="1"/>
      <c r="MVK366" s="1"/>
      <c r="MVL366" s="1"/>
      <c r="MVM366" s="1"/>
      <c r="MVN366" s="1"/>
      <c r="MVO366" s="1"/>
      <c r="MVP366" s="1"/>
      <c r="MVQ366" s="1"/>
      <c r="MVR366" s="1"/>
      <c r="MVS366" s="1"/>
      <c r="MVT366" s="1"/>
      <c r="MVU366" s="1"/>
      <c r="MVV366" s="1"/>
      <c r="MVW366" s="1"/>
      <c r="MVX366" s="1"/>
      <c r="MVY366" s="1"/>
      <c r="MVZ366" s="1"/>
      <c r="MWA366" s="1"/>
      <c r="MWB366" s="1"/>
      <c r="MWC366" s="1"/>
      <c r="MWD366" s="1"/>
      <c r="MWE366" s="1"/>
      <c r="MWF366" s="1"/>
      <c r="MWG366" s="1"/>
      <c r="MWH366" s="1"/>
      <c r="MWI366" s="1"/>
      <c r="MWJ366" s="1"/>
      <c r="MWK366" s="1"/>
      <c r="MWL366" s="1"/>
      <c r="MWM366" s="1"/>
      <c r="MWN366" s="1"/>
      <c r="MWO366" s="1"/>
      <c r="MWP366" s="1"/>
      <c r="MWQ366" s="1"/>
      <c r="MWR366" s="1"/>
      <c r="MWS366" s="1"/>
      <c r="MWT366" s="1"/>
      <c r="MWU366" s="1"/>
      <c r="MWV366" s="1"/>
      <c r="MWW366" s="1"/>
      <c r="MWX366" s="1"/>
      <c r="MWY366" s="1"/>
      <c r="MWZ366" s="1"/>
      <c r="MXA366" s="1"/>
      <c r="MXB366" s="1"/>
      <c r="MXC366" s="1"/>
      <c r="MXD366" s="1"/>
      <c r="MXE366" s="1"/>
      <c r="MXF366" s="1"/>
      <c r="MXG366" s="1"/>
      <c r="MXH366" s="1"/>
      <c r="MXI366" s="1"/>
      <c r="MXJ366" s="1"/>
      <c r="MXK366" s="1"/>
      <c r="MXL366" s="1"/>
      <c r="MXM366" s="1"/>
      <c r="MXN366" s="1"/>
      <c r="MXO366" s="1"/>
      <c r="MXP366" s="1"/>
      <c r="MXQ366" s="1"/>
      <c r="MXR366" s="1"/>
      <c r="MXS366" s="1"/>
      <c r="MXT366" s="1"/>
      <c r="MXU366" s="1"/>
      <c r="MXV366" s="1"/>
      <c r="MXW366" s="1"/>
      <c r="MXX366" s="1"/>
      <c r="MXY366" s="1"/>
      <c r="MXZ366" s="1"/>
      <c r="MYA366" s="1"/>
      <c r="MYB366" s="1"/>
      <c r="MYC366" s="1"/>
      <c r="MYD366" s="1"/>
      <c r="MYE366" s="1"/>
      <c r="MYF366" s="1"/>
      <c r="MYG366" s="1"/>
      <c r="MYH366" s="1"/>
      <c r="MYI366" s="1"/>
      <c r="MYJ366" s="1"/>
      <c r="MYK366" s="1"/>
      <c r="MYL366" s="1"/>
      <c r="MYM366" s="1"/>
      <c r="MYN366" s="1"/>
      <c r="MYO366" s="1"/>
      <c r="MYP366" s="1"/>
      <c r="MYQ366" s="1"/>
      <c r="MYR366" s="1"/>
      <c r="MYS366" s="1"/>
      <c r="MYT366" s="1"/>
      <c r="MYU366" s="1"/>
      <c r="MYV366" s="1"/>
      <c r="MYW366" s="1"/>
      <c r="MYX366" s="1"/>
      <c r="MYY366" s="1"/>
      <c r="MYZ366" s="1"/>
      <c r="MZA366" s="1"/>
      <c r="MZB366" s="1"/>
      <c r="MZC366" s="1"/>
      <c r="MZD366" s="1"/>
      <c r="MZE366" s="1"/>
      <c r="MZF366" s="1"/>
      <c r="MZG366" s="1"/>
      <c r="MZH366" s="1"/>
      <c r="MZI366" s="1"/>
      <c r="MZJ366" s="1"/>
      <c r="MZK366" s="1"/>
      <c r="MZL366" s="1"/>
      <c r="MZM366" s="1"/>
      <c r="MZN366" s="1"/>
      <c r="MZO366" s="1"/>
      <c r="MZP366" s="1"/>
      <c r="MZQ366" s="1"/>
      <c r="MZR366" s="1"/>
      <c r="MZS366" s="1"/>
      <c r="MZT366" s="1"/>
      <c r="MZU366" s="1"/>
      <c r="MZV366" s="1"/>
      <c r="MZW366" s="1"/>
      <c r="MZX366" s="1"/>
      <c r="MZY366" s="1"/>
      <c r="MZZ366" s="1"/>
      <c r="NAA366" s="1"/>
      <c r="NAB366" s="1"/>
      <c r="NAC366" s="1"/>
      <c r="NAD366" s="1"/>
      <c r="NAE366" s="1"/>
      <c r="NAF366" s="1"/>
      <c r="NAG366" s="1"/>
      <c r="NAH366" s="1"/>
      <c r="NAI366" s="1"/>
      <c r="NAJ366" s="1"/>
      <c r="NAK366" s="1"/>
      <c r="NAL366" s="1"/>
      <c r="NAM366" s="1"/>
      <c r="NAN366" s="1"/>
      <c r="NAO366" s="1"/>
      <c r="NAP366" s="1"/>
      <c r="NAQ366" s="1"/>
      <c r="NAR366" s="1"/>
      <c r="NAS366" s="1"/>
      <c r="NAT366" s="1"/>
      <c r="NAU366" s="1"/>
      <c r="NAV366" s="1"/>
      <c r="NAW366" s="1"/>
      <c r="NAX366" s="1"/>
      <c r="NAY366" s="1"/>
      <c r="NAZ366" s="1"/>
      <c r="NBA366" s="1"/>
      <c r="NBB366" s="1"/>
      <c r="NBC366" s="1"/>
      <c r="NBD366" s="1"/>
      <c r="NBE366" s="1"/>
      <c r="NBF366" s="1"/>
      <c r="NBG366" s="1"/>
      <c r="NBH366" s="1"/>
      <c r="NBI366" s="1"/>
      <c r="NBJ366" s="1"/>
      <c r="NBK366" s="1"/>
      <c r="NBL366" s="1"/>
      <c r="NBM366" s="1"/>
      <c r="NBN366" s="1"/>
      <c r="NBO366" s="1"/>
      <c r="NBP366" s="1"/>
      <c r="NBQ366" s="1"/>
      <c r="NBR366" s="1"/>
      <c r="NBS366" s="1"/>
      <c r="NBT366" s="1"/>
      <c r="NBU366" s="1"/>
      <c r="NBV366" s="1"/>
      <c r="NBW366" s="1"/>
      <c r="NBX366" s="1"/>
      <c r="NBY366" s="1"/>
      <c r="NBZ366" s="1"/>
      <c r="NCA366" s="1"/>
      <c r="NCB366" s="1"/>
      <c r="NCC366" s="1"/>
      <c r="NCD366" s="1"/>
      <c r="NCE366" s="1"/>
      <c r="NCF366" s="1"/>
      <c r="NCG366" s="1"/>
      <c r="NCH366" s="1"/>
      <c r="NCI366" s="1"/>
      <c r="NCJ366" s="1"/>
      <c r="NCK366" s="1"/>
      <c r="NCL366" s="1"/>
      <c r="NCM366" s="1"/>
      <c r="NCN366" s="1"/>
      <c r="NCO366" s="1"/>
      <c r="NCP366" s="1"/>
      <c r="NCQ366" s="1"/>
      <c r="NCR366" s="1"/>
      <c r="NCS366" s="1"/>
      <c r="NCT366" s="1"/>
      <c r="NCU366" s="1"/>
      <c r="NCV366" s="1"/>
      <c r="NCW366" s="1"/>
      <c r="NCX366" s="1"/>
      <c r="NCY366" s="1"/>
      <c r="NCZ366" s="1"/>
      <c r="NDA366" s="1"/>
      <c r="NDB366" s="1"/>
      <c r="NDC366" s="1"/>
      <c r="NDD366" s="1"/>
      <c r="NDE366" s="1"/>
      <c r="NDF366" s="1"/>
      <c r="NDG366" s="1"/>
      <c r="NDH366" s="1"/>
      <c r="NDI366" s="1"/>
      <c r="NDJ366" s="1"/>
      <c r="NDK366" s="1"/>
      <c r="NDL366" s="1"/>
      <c r="NDM366" s="1"/>
      <c r="NDN366" s="1"/>
      <c r="NDO366" s="1"/>
      <c r="NDP366" s="1"/>
      <c r="NDQ366" s="1"/>
      <c r="NDR366" s="1"/>
      <c r="NDS366" s="1"/>
      <c r="NDT366" s="1"/>
      <c r="NDU366" s="1"/>
      <c r="NDV366" s="1"/>
      <c r="NDW366" s="1"/>
      <c r="NDX366" s="1"/>
      <c r="NDY366" s="1"/>
      <c r="NDZ366" s="1"/>
      <c r="NEA366" s="1"/>
      <c r="NEB366" s="1"/>
      <c r="NEC366" s="1"/>
      <c r="NED366" s="1"/>
      <c r="NEE366" s="1"/>
      <c r="NEF366" s="1"/>
      <c r="NEG366" s="1"/>
      <c r="NEH366" s="1"/>
      <c r="NEI366" s="1"/>
      <c r="NEJ366" s="1"/>
      <c r="NEK366" s="1"/>
      <c r="NEL366" s="1"/>
      <c r="NEM366" s="1"/>
      <c r="NEN366" s="1"/>
      <c r="NEO366" s="1"/>
      <c r="NEP366" s="1"/>
      <c r="NEQ366" s="1"/>
      <c r="NER366" s="1"/>
      <c r="NES366" s="1"/>
      <c r="NET366" s="1"/>
      <c r="NEU366" s="1"/>
      <c r="NEV366" s="1"/>
      <c r="NEW366" s="1"/>
      <c r="NEX366" s="1"/>
      <c r="NEY366" s="1"/>
      <c r="NEZ366" s="1"/>
      <c r="NFA366" s="1"/>
      <c r="NFB366" s="1"/>
      <c r="NFC366" s="1"/>
      <c r="NFD366" s="1"/>
      <c r="NFE366" s="1"/>
      <c r="NFF366" s="1"/>
      <c r="NFG366" s="1"/>
      <c r="NFH366" s="1"/>
      <c r="NFI366" s="1"/>
      <c r="NFJ366" s="1"/>
      <c r="NFK366" s="1"/>
      <c r="NFL366" s="1"/>
      <c r="NFM366" s="1"/>
      <c r="NFN366" s="1"/>
      <c r="NFO366" s="1"/>
      <c r="NFP366" s="1"/>
      <c r="NFQ366" s="1"/>
      <c r="NFR366" s="1"/>
      <c r="NFS366" s="1"/>
      <c r="NFT366" s="1"/>
      <c r="NFU366" s="1"/>
      <c r="NFV366" s="1"/>
      <c r="NFW366" s="1"/>
      <c r="NFX366" s="1"/>
      <c r="NFY366" s="1"/>
      <c r="NFZ366" s="1"/>
      <c r="NGA366" s="1"/>
      <c r="NGB366" s="1"/>
      <c r="NGC366" s="1"/>
      <c r="NGD366" s="1"/>
      <c r="NGE366" s="1"/>
      <c r="NGF366" s="1"/>
      <c r="NGG366" s="1"/>
      <c r="NGH366" s="1"/>
      <c r="NGI366" s="1"/>
      <c r="NGJ366" s="1"/>
      <c r="NGK366" s="1"/>
      <c r="NGL366" s="1"/>
      <c r="NGM366" s="1"/>
      <c r="NGN366" s="1"/>
      <c r="NGO366" s="1"/>
      <c r="NGP366" s="1"/>
      <c r="NGQ366" s="1"/>
      <c r="NGR366" s="1"/>
      <c r="NGS366" s="1"/>
      <c r="NGT366" s="1"/>
      <c r="NGU366" s="1"/>
      <c r="NGV366" s="1"/>
      <c r="NGW366" s="1"/>
      <c r="NGX366" s="1"/>
      <c r="NGY366" s="1"/>
      <c r="NGZ366" s="1"/>
      <c r="NHA366" s="1"/>
      <c r="NHB366" s="1"/>
      <c r="NHC366" s="1"/>
      <c r="NHD366" s="1"/>
      <c r="NHE366" s="1"/>
      <c r="NHF366" s="1"/>
      <c r="NHG366" s="1"/>
      <c r="NHH366" s="1"/>
      <c r="NHI366" s="1"/>
      <c r="NHJ366" s="1"/>
      <c r="NHK366" s="1"/>
      <c r="NHL366" s="1"/>
      <c r="NHM366" s="1"/>
      <c r="NHN366" s="1"/>
      <c r="NHO366" s="1"/>
      <c r="NHP366" s="1"/>
      <c r="NHQ366" s="1"/>
      <c r="NHR366" s="1"/>
      <c r="NHS366" s="1"/>
      <c r="NHT366" s="1"/>
      <c r="NHU366" s="1"/>
      <c r="NHV366" s="1"/>
      <c r="NHW366" s="1"/>
      <c r="NHX366" s="1"/>
      <c r="NHY366" s="1"/>
      <c r="NHZ366" s="1"/>
      <c r="NIA366" s="1"/>
      <c r="NIB366" s="1"/>
      <c r="NIC366" s="1"/>
      <c r="NID366" s="1"/>
      <c r="NIE366" s="1"/>
      <c r="NIF366" s="1"/>
      <c r="NIG366" s="1"/>
      <c r="NIH366" s="1"/>
      <c r="NII366" s="1"/>
      <c r="NIJ366" s="1"/>
      <c r="NIK366" s="1"/>
      <c r="NIL366" s="1"/>
      <c r="NIM366" s="1"/>
      <c r="NIN366" s="1"/>
      <c r="NIO366" s="1"/>
      <c r="NIP366" s="1"/>
      <c r="NIQ366" s="1"/>
      <c r="NIR366" s="1"/>
      <c r="NIS366" s="1"/>
      <c r="NIT366" s="1"/>
      <c r="NIU366" s="1"/>
      <c r="NIV366" s="1"/>
      <c r="NIW366" s="1"/>
      <c r="NIX366" s="1"/>
      <c r="NIY366" s="1"/>
      <c r="NIZ366" s="1"/>
      <c r="NJA366" s="1"/>
      <c r="NJB366" s="1"/>
      <c r="NJC366" s="1"/>
      <c r="NJD366" s="1"/>
      <c r="NJE366" s="1"/>
      <c r="NJF366" s="1"/>
      <c r="NJG366" s="1"/>
      <c r="NJH366" s="1"/>
      <c r="NJI366" s="1"/>
      <c r="NJJ366" s="1"/>
      <c r="NJK366" s="1"/>
      <c r="NJL366" s="1"/>
      <c r="NJM366" s="1"/>
      <c r="NJN366" s="1"/>
      <c r="NJO366" s="1"/>
      <c r="NJP366" s="1"/>
      <c r="NJQ366" s="1"/>
      <c r="NJR366" s="1"/>
      <c r="NJS366" s="1"/>
      <c r="NJT366" s="1"/>
      <c r="NJU366" s="1"/>
      <c r="NJV366" s="1"/>
      <c r="NJW366" s="1"/>
      <c r="NJX366" s="1"/>
      <c r="NJY366" s="1"/>
      <c r="NJZ366" s="1"/>
      <c r="NKA366" s="1"/>
      <c r="NKB366" s="1"/>
      <c r="NKC366" s="1"/>
      <c r="NKD366" s="1"/>
      <c r="NKE366" s="1"/>
      <c r="NKF366" s="1"/>
      <c r="NKG366" s="1"/>
      <c r="NKH366" s="1"/>
      <c r="NKI366" s="1"/>
      <c r="NKJ366" s="1"/>
      <c r="NKK366" s="1"/>
      <c r="NKL366" s="1"/>
      <c r="NKM366" s="1"/>
      <c r="NKN366" s="1"/>
      <c r="NKO366" s="1"/>
      <c r="NKP366" s="1"/>
      <c r="NKQ366" s="1"/>
      <c r="NKR366" s="1"/>
      <c r="NKS366" s="1"/>
      <c r="NKT366" s="1"/>
      <c r="NKU366" s="1"/>
      <c r="NKV366" s="1"/>
      <c r="NKW366" s="1"/>
      <c r="NKX366" s="1"/>
      <c r="NKY366" s="1"/>
      <c r="NKZ366" s="1"/>
      <c r="NLA366" s="1"/>
      <c r="NLB366" s="1"/>
      <c r="NLC366" s="1"/>
      <c r="NLD366" s="1"/>
      <c r="NLE366" s="1"/>
      <c r="NLF366" s="1"/>
      <c r="NLG366" s="1"/>
      <c r="NLH366" s="1"/>
      <c r="NLI366" s="1"/>
      <c r="NLJ366" s="1"/>
      <c r="NLK366" s="1"/>
      <c r="NLL366" s="1"/>
      <c r="NLM366" s="1"/>
      <c r="NLN366" s="1"/>
      <c r="NLO366" s="1"/>
      <c r="NLP366" s="1"/>
      <c r="NLQ366" s="1"/>
      <c r="NLR366" s="1"/>
      <c r="NLS366" s="1"/>
      <c r="NLT366" s="1"/>
      <c r="NLU366" s="1"/>
      <c r="NLV366" s="1"/>
      <c r="NLW366" s="1"/>
      <c r="NLX366" s="1"/>
      <c r="NLY366" s="1"/>
      <c r="NLZ366" s="1"/>
      <c r="NMA366" s="1"/>
      <c r="NMB366" s="1"/>
      <c r="NMC366" s="1"/>
      <c r="NMD366" s="1"/>
      <c r="NME366" s="1"/>
      <c r="NMF366" s="1"/>
      <c r="NMG366" s="1"/>
      <c r="NMH366" s="1"/>
      <c r="NMI366" s="1"/>
      <c r="NMJ366" s="1"/>
      <c r="NMK366" s="1"/>
      <c r="NML366" s="1"/>
      <c r="NMM366" s="1"/>
      <c r="NMN366" s="1"/>
      <c r="NMO366" s="1"/>
      <c r="NMP366" s="1"/>
      <c r="NMQ366" s="1"/>
      <c r="NMR366" s="1"/>
      <c r="NMS366" s="1"/>
      <c r="NMT366" s="1"/>
      <c r="NMU366" s="1"/>
      <c r="NMV366" s="1"/>
      <c r="NMW366" s="1"/>
      <c r="NMX366" s="1"/>
      <c r="NMY366" s="1"/>
      <c r="NMZ366" s="1"/>
      <c r="NNA366" s="1"/>
      <c r="NNB366" s="1"/>
      <c r="NNC366" s="1"/>
      <c r="NND366" s="1"/>
      <c r="NNE366" s="1"/>
      <c r="NNF366" s="1"/>
      <c r="NNG366" s="1"/>
      <c r="NNH366" s="1"/>
      <c r="NNI366" s="1"/>
      <c r="NNJ366" s="1"/>
      <c r="NNK366" s="1"/>
      <c r="NNL366" s="1"/>
      <c r="NNM366" s="1"/>
      <c r="NNN366" s="1"/>
      <c r="NNO366" s="1"/>
      <c r="NNP366" s="1"/>
      <c r="NNQ366" s="1"/>
      <c r="NNR366" s="1"/>
      <c r="NNS366" s="1"/>
      <c r="NNT366" s="1"/>
      <c r="NNU366" s="1"/>
      <c r="NNV366" s="1"/>
      <c r="NNW366" s="1"/>
      <c r="NNX366" s="1"/>
      <c r="NNY366" s="1"/>
      <c r="NNZ366" s="1"/>
      <c r="NOA366" s="1"/>
      <c r="NOB366" s="1"/>
      <c r="NOC366" s="1"/>
      <c r="NOD366" s="1"/>
      <c r="NOE366" s="1"/>
      <c r="NOF366" s="1"/>
      <c r="NOG366" s="1"/>
      <c r="NOH366" s="1"/>
      <c r="NOI366" s="1"/>
      <c r="NOJ366" s="1"/>
      <c r="NOK366" s="1"/>
      <c r="NOL366" s="1"/>
      <c r="NOM366" s="1"/>
      <c r="NON366" s="1"/>
      <c r="NOO366" s="1"/>
      <c r="NOP366" s="1"/>
      <c r="NOQ366" s="1"/>
      <c r="NOR366" s="1"/>
      <c r="NOS366" s="1"/>
      <c r="NOT366" s="1"/>
      <c r="NOU366" s="1"/>
      <c r="NOV366" s="1"/>
      <c r="NOW366" s="1"/>
      <c r="NOX366" s="1"/>
      <c r="NOY366" s="1"/>
      <c r="NOZ366" s="1"/>
      <c r="NPA366" s="1"/>
      <c r="NPB366" s="1"/>
      <c r="NPC366" s="1"/>
      <c r="NPD366" s="1"/>
      <c r="NPE366" s="1"/>
      <c r="NPF366" s="1"/>
      <c r="NPG366" s="1"/>
      <c r="NPH366" s="1"/>
      <c r="NPI366" s="1"/>
      <c r="NPJ366" s="1"/>
      <c r="NPK366" s="1"/>
      <c r="NPL366" s="1"/>
      <c r="NPM366" s="1"/>
      <c r="NPN366" s="1"/>
      <c r="NPO366" s="1"/>
      <c r="NPP366" s="1"/>
      <c r="NPQ366" s="1"/>
      <c r="NPR366" s="1"/>
      <c r="NPS366" s="1"/>
      <c r="NPT366" s="1"/>
      <c r="NPU366" s="1"/>
      <c r="NPV366" s="1"/>
      <c r="NPW366" s="1"/>
      <c r="NPX366" s="1"/>
      <c r="NPY366" s="1"/>
      <c r="NPZ366" s="1"/>
      <c r="NQA366" s="1"/>
      <c r="NQB366" s="1"/>
      <c r="NQC366" s="1"/>
      <c r="NQD366" s="1"/>
      <c r="NQE366" s="1"/>
      <c r="NQF366" s="1"/>
      <c r="NQG366" s="1"/>
      <c r="NQH366" s="1"/>
      <c r="NQI366" s="1"/>
      <c r="NQJ366" s="1"/>
      <c r="NQK366" s="1"/>
      <c r="NQL366" s="1"/>
      <c r="NQM366" s="1"/>
      <c r="NQN366" s="1"/>
      <c r="NQO366" s="1"/>
      <c r="NQP366" s="1"/>
      <c r="NQQ366" s="1"/>
      <c r="NQR366" s="1"/>
      <c r="NQS366" s="1"/>
      <c r="NQT366" s="1"/>
      <c r="NQU366" s="1"/>
      <c r="NQV366" s="1"/>
      <c r="NQW366" s="1"/>
      <c r="NQX366" s="1"/>
      <c r="NQY366" s="1"/>
      <c r="NQZ366" s="1"/>
      <c r="NRA366" s="1"/>
      <c r="NRB366" s="1"/>
      <c r="NRC366" s="1"/>
      <c r="NRD366" s="1"/>
      <c r="NRE366" s="1"/>
      <c r="NRF366" s="1"/>
      <c r="NRG366" s="1"/>
      <c r="NRH366" s="1"/>
      <c r="NRI366" s="1"/>
      <c r="NRJ366" s="1"/>
      <c r="NRK366" s="1"/>
      <c r="NRL366" s="1"/>
      <c r="NRM366" s="1"/>
      <c r="NRN366" s="1"/>
      <c r="NRO366" s="1"/>
      <c r="NRP366" s="1"/>
      <c r="NRQ366" s="1"/>
      <c r="NRR366" s="1"/>
      <c r="NRS366" s="1"/>
      <c r="NRT366" s="1"/>
      <c r="NRU366" s="1"/>
      <c r="NRV366" s="1"/>
      <c r="NRW366" s="1"/>
      <c r="NRX366" s="1"/>
      <c r="NRY366" s="1"/>
      <c r="NRZ366" s="1"/>
      <c r="NSA366" s="1"/>
      <c r="NSB366" s="1"/>
      <c r="NSC366" s="1"/>
      <c r="NSD366" s="1"/>
      <c r="NSE366" s="1"/>
      <c r="NSF366" s="1"/>
      <c r="NSG366" s="1"/>
      <c r="NSH366" s="1"/>
      <c r="NSI366" s="1"/>
      <c r="NSJ366" s="1"/>
      <c r="NSK366" s="1"/>
      <c r="NSL366" s="1"/>
      <c r="NSM366" s="1"/>
      <c r="NSN366" s="1"/>
      <c r="NSO366" s="1"/>
      <c r="NSP366" s="1"/>
      <c r="NSQ366" s="1"/>
      <c r="NSR366" s="1"/>
      <c r="NSS366" s="1"/>
      <c r="NST366" s="1"/>
      <c r="NSU366" s="1"/>
      <c r="NSV366" s="1"/>
      <c r="NSW366" s="1"/>
      <c r="NSX366" s="1"/>
      <c r="NSY366" s="1"/>
      <c r="NSZ366" s="1"/>
      <c r="NTA366" s="1"/>
      <c r="NTB366" s="1"/>
      <c r="NTC366" s="1"/>
      <c r="NTD366" s="1"/>
      <c r="NTE366" s="1"/>
      <c r="NTF366" s="1"/>
      <c r="NTG366" s="1"/>
      <c r="NTH366" s="1"/>
      <c r="NTI366" s="1"/>
      <c r="NTJ366" s="1"/>
      <c r="NTK366" s="1"/>
      <c r="NTL366" s="1"/>
      <c r="NTM366" s="1"/>
      <c r="NTN366" s="1"/>
      <c r="NTO366" s="1"/>
      <c r="NTP366" s="1"/>
      <c r="NTQ366" s="1"/>
      <c r="NTR366" s="1"/>
      <c r="NTS366" s="1"/>
      <c r="NTT366" s="1"/>
      <c r="NTU366" s="1"/>
      <c r="NTV366" s="1"/>
      <c r="NTW366" s="1"/>
      <c r="NTX366" s="1"/>
      <c r="NTY366" s="1"/>
      <c r="NTZ366" s="1"/>
      <c r="NUA366" s="1"/>
      <c r="NUB366" s="1"/>
      <c r="NUC366" s="1"/>
      <c r="NUD366" s="1"/>
      <c r="NUE366" s="1"/>
      <c r="NUF366" s="1"/>
      <c r="NUG366" s="1"/>
      <c r="NUH366" s="1"/>
      <c r="NUI366" s="1"/>
      <c r="NUJ366" s="1"/>
      <c r="NUK366" s="1"/>
      <c r="NUL366" s="1"/>
      <c r="NUM366" s="1"/>
      <c r="NUN366" s="1"/>
      <c r="NUO366" s="1"/>
      <c r="NUP366" s="1"/>
      <c r="NUQ366" s="1"/>
      <c r="NUR366" s="1"/>
      <c r="NUS366" s="1"/>
      <c r="NUT366" s="1"/>
      <c r="NUU366" s="1"/>
      <c r="NUV366" s="1"/>
      <c r="NUW366" s="1"/>
      <c r="NUX366" s="1"/>
      <c r="NUY366" s="1"/>
      <c r="NUZ366" s="1"/>
      <c r="NVA366" s="1"/>
      <c r="NVB366" s="1"/>
      <c r="NVC366" s="1"/>
      <c r="NVD366" s="1"/>
      <c r="NVE366" s="1"/>
      <c r="NVF366" s="1"/>
      <c r="NVG366" s="1"/>
      <c r="NVH366" s="1"/>
      <c r="NVI366" s="1"/>
      <c r="NVJ366" s="1"/>
      <c r="NVK366" s="1"/>
      <c r="NVL366" s="1"/>
      <c r="NVM366" s="1"/>
      <c r="NVN366" s="1"/>
      <c r="NVO366" s="1"/>
      <c r="NVP366" s="1"/>
      <c r="NVQ366" s="1"/>
      <c r="NVR366" s="1"/>
      <c r="NVS366" s="1"/>
      <c r="NVT366" s="1"/>
      <c r="NVU366" s="1"/>
      <c r="NVV366" s="1"/>
      <c r="NVW366" s="1"/>
      <c r="NVX366" s="1"/>
      <c r="NVY366" s="1"/>
      <c r="NVZ366" s="1"/>
      <c r="NWA366" s="1"/>
      <c r="NWB366" s="1"/>
      <c r="NWC366" s="1"/>
      <c r="NWD366" s="1"/>
      <c r="NWE366" s="1"/>
      <c r="NWF366" s="1"/>
      <c r="NWG366" s="1"/>
      <c r="NWH366" s="1"/>
      <c r="NWI366" s="1"/>
      <c r="NWJ366" s="1"/>
      <c r="NWK366" s="1"/>
      <c r="NWL366" s="1"/>
      <c r="NWM366" s="1"/>
      <c r="NWN366" s="1"/>
      <c r="NWO366" s="1"/>
      <c r="NWP366" s="1"/>
      <c r="NWQ366" s="1"/>
      <c r="NWR366" s="1"/>
      <c r="NWS366" s="1"/>
      <c r="NWT366" s="1"/>
      <c r="NWU366" s="1"/>
      <c r="NWV366" s="1"/>
      <c r="NWW366" s="1"/>
      <c r="NWX366" s="1"/>
      <c r="NWY366" s="1"/>
      <c r="NWZ366" s="1"/>
      <c r="NXA366" s="1"/>
      <c r="NXB366" s="1"/>
      <c r="NXC366" s="1"/>
      <c r="NXD366" s="1"/>
      <c r="NXE366" s="1"/>
      <c r="NXF366" s="1"/>
      <c r="NXG366" s="1"/>
      <c r="NXH366" s="1"/>
      <c r="NXI366" s="1"/>
      <c r="NXJ366" s="1"/>
      <c r="NXK366" s="1"/>
      <c r="NXL366" s="1"/>
      <c r="NXM366" s="1"/>
      <c r="NXN366" s="1"/>
      <c r="NXO366" s="1"/>
      <c r="NXP366" s="1"/>
      <c r="NXQ366" s="1"/>
      <c r="NXR366" s="1"/>
      <c r="NXS366" s="1"/>
      <c r="NXT366" s="1"/>
      <c r="NXU366" s="1"/>
      <c r="NXV366" s="1"/>
      <c r="NXW366" s="1"/>
      <c r="NXX366" s="1"/>
      <c r="NXY366" s="1"/>
      <c r="NXZ366" s="1"/>
      <c r="NYA366" s="1"/>
      <c r="NYB366" s="1"/>
      <c r="NYC366" s="1"/>
      <c r="NYD366" s="1"/>
      <c r="NYE366" s="1"/>
      <c r="NYF366" s="1"/>
      <c r="NYG366" s="1"/>
      <c r="NYH366" s="1"/>
      <c r="NYI366" s="1"/>
      <c r="NYJ366" s="1"/>
      <c r="NYK366" s="1"/>
      <c r="NYL366" s="1"/>
      <c r="NYM366" s="1"/>
      <c r="NYN366" s="1"/>
      <c r="NYO366" s="1"/>
      <c r="NYP366" s="1"/>
      <c r="NYQ366" s="1"/>
      <c r="NYR366" s="1"/>
      <c r="NYS366" s="1"/>
      <c r="NYT366" s="1"/>
      <c r="NYU366" s="1"/>
      <c r="NYV366" s="1"/>
      <c r="NYW366" s="1"/>
      <c r="NYX366" s="1"/>
      <c r="NYY366" s="1"/>
      <c r="NYZ366" s="1"/>
      <c r="NZA366" s="1"/>
      <c r="NZB366" s="1"/>
      <c r="NZC366" s="1"/>
      <c r="NZD366" s="1"/>
      <c r="NZE366" s="1"/>
      <c r="NZF366" s="1"/>
      <c r="NZG366" s="1"/>
      <c r="NZH366" s="1"/>
      <c r="NZI366" s="1"/>
      <c r="NZJ366" s="1"/>
      <c r="NZK366" s="1"/>
      <c r="NZL366" s="1"/>
      <c r="NZM366" s="1"/>
      <c r="NZN366" s="1"/>
      <c r="NZO366" s="1"/>
      <c r="NZP366" s="1"/>
      <c r="NZQ366" s="1"/>
      <c r="NZR366" s="1"/>
      <c r="NZS366" s="1"/>
      <c r="NZT366" s="1"/>
      <c r="NZU366" s="1"/>
      <c r="NZV366" s="1"/>
      <c r="NZW366" s="1"/>
      <c r="NZX366" s="1"/>
      <c r="NZY366" s="1"/>
      <c r="NZZ366" s="1"/>
      <c r="OAA366" s="1"/>
      <c r="OAB366" s="1"/>
      <c r="OAC366" s="1"/>
      <c r="OAD366" s="1"/>
      <c r="OAE366" s="1"/>
      <c r="OAF366" s="1"/>
      <c r="OAG366" s="1"/>
      <c r="OAH366" s="1"/>
      <c r="OAI366" s="1"/>
      <c r="OAJ366" s="1"/>
      <c r="OAK366" s="1"/>
      <c r="OAL366" s="1"/>
      <c r="OAM366" s="1"/>
      <c r="OAN366" s="1"/>
      <c r="OAO366" s="1"/>
      <c r="OAP366" s="1"/>
      <c r="OAQ366" s="1"/>
      <c r="OAR366" s="1"/>
      <c r="OAS366" s="1"/>
      <c r="OAT366" s="1"/>
      <c r="OAU366" s="1"/>
      <c r="OAV366" s="1"/>
      <c r="OAW366" s="1"/>
      <c r="OAX366" s="1"/>
      <c r="OAY366" s="1"/>
      <c r="OAZ366" s="1"/>
      <c r="OBA366" s="1"/>
      <c r="OBB366" s="1"/>
      <c r="OBC366" s="1"/>
      <c r="OBD366" s="1"/>
      <c r="OBE366" s="1"/>
      <c r="OBF366" s="1"/>
      <c r="OBG366" s="1"/>
      <c r="OBH366" s="1"/>
      <c r="OBI366" s="1"/>
      <c r="OBJ366" s="1"/>
      <c r="OBK366" s="1"/>
      <c r="OBL366" s="1"/>
      <c r="OBM366" s="1"/>
      <c r="OBN366" s="1"/>
      <c r="OBO366" s="1"/>
      <c r="OBP366" s="1"/>
      <c r="OBQ366" s="1"/>
      <c r="OBR366" s="1"/>
      <c r="OBS366" s="1"/>
      <c r="OBT366" s="1"/>
      <c r="OBU366" s="1"/>
      <c r="OBV366" s="1"/>
      <c r="OBW366" s="1"/>
      <c r="OBX366" s="1"/>
      <c r="OBY366" s="1"/>
      <c r="OBZ366" s="1"/>
      <c r="OCA366" s="1"/>
      <c r="OCB366" s="1"/>
      <c r="OCC366" s="1"/>
      <c r="OCD366" s="1"/>
      <c r="OCE366" s="1"/>
      <c r="OCF366" s="1"/>
      <c r="OCG366" s="1"/>
      <c r="OCH366" s="1"/>
      <c r="OCI366" s="1"/>
      <c r="OCJ366" s="1"/>
      <c r="OCK366" s="1"/>
      <c r="OCL366" s="1"/>
      <c r="OCM366" s="1"/>
      <c r="OCN366" s="1"/>
      <c r="OCO366" s="1"/>
      <c r="OCP366" s="1"/>
      <c r="OCQ366" s="1"/>
      <c r="OCR366" s="1"/>
      <c r="OCS366" s="1"/>
      <c r="OCT366" s="1"/>
      <c r="OCU366" s="1"/>
      <c r="OCV366" s="1"/>
      <c r="OCW366" s="1"/>
      <c r="OCX366" s="1"/>
      <c r="OCY366" s="1"/>
      <c r="OCZ366" s="1"/>
      <c r="ODA366" s="1"/>
      <c r="ODB366" s="1"/>
      <c r="ODC366" s="1"/>
      <c r="ODD366" s="1"/>
      <c r="ODE366" s="1"/>
      <c r="ODF366" s="1"/>
      <c r="ODG366" s="1"/>
      <c r="ODH366" s="1"/>
      <c r="ODI366" s="1"/>
      <c r="ODJ366" s="1"/>
      <c r="ODK366" s="1"/>
      <c r="ODL366" s="1"/>
      <c r="ODM366" s="1"/>
      <c r="ODN366" s="1"/>
      <c r="ODO366" s="1"/>
      <c r="ODP366" s="1"/>
      <c r="ODQ366" s="1"/>
      <c r="ODR366" s="1"/>
      <c r="ODS366" s="1"/>
      <c r="ODT366" s="1"/>
      <c r="ODU366" s="1"/>
      <c r="ODV366" s="1"/>
      <c r="ODW366" s="1"/>
      <c r="ODX366" s="1"/>
      <c r="ODY366" s="1"/>
      <c r="ODZ366" s="1"/>
      <c r="OEA366" s="1"/>
      <c r="OEB366" s="1"/>
      <c r="OEC366" s="1"/>
      <c r="OED366" s="1"/>
      <c r="OEE366" s="1"/>
      <c r="OEF366" s="1"/>
      <c r="OEG366" s="1"/>
      <c r="OEH366" s="1"/>
      <c r="OEI366" s="1"/>
      <c r="OEJ366" s="1"/>
      <c r="OEK366" s="1"/>
      <c r="OEL366" s="1"/>
      <c r="OEM366" s="1"/>
      <c r="OEN366" s="1"/>
      <c r="OEO366" s="1"/>
      <c r="OEP366" s="1"/>
      <c r="OEQ366" s="1"/>
      <c r="OER366" s="1"/>
      <c r="OES366" s="1"/>
      <c r="OET366" s="1"/>
      <c r="OEU366" s="1"/>
      <c r="OEV366" s="1"/>
      <c r="OEW366" s="1"/>
      <c r="OEX366" s="1"/>
      <c r="OEY366" s="1"/>
      <c r="OEZ366" s="1"/>
      <c r="OFA366" s="1"/>
      <c r="OFB366" s="1"/>
      <c r="OFC366" s="1"/>
      <c r="OFD366" s="1"/>
      <c r="OFE366" s="1"/>
      <c r="OFF366" s="1"/>
      <c r="OFG366" s="1"/>
      <c r="OFH366" s="1"/>
      <c r="OFI366" s="1"/>
      <c r="OFJ366" s="1"/>
      <c r="OFK366" s="1"/>
      <c r="OFL366" s="1"/>
      <c r="OFM366" s="1"/>
      <c r="OFN366" s="1"/>
      <c r="OFO366" s="1"/>
      <c r="OFP366" s="1"/>
      <c r="OFQ366" s="1"/>
      <c r="OFR366" s="1"/>
      <c r="OFS366" s="1"/>
      <c r="OFT366" s="1"/>
      <c r="OFU366" s="1"/>
      <c r="OFV366" s="1"/>
      <c r="OFW366" s="1"/>
      <c r="OFX366" s="1"/>
      <c r="OFY366" s="1"/>
      <c r="OFZ366" s="1"/>
      <c r="OGA366" s="1"/>
      <c r="OGB366" s="1"/>
      <c r="OGC366" s="1"/>
      <c r="OGD366" s="1"/>
      <c r="OGE366" s="1"/>
      <c r="OGF366" s="1"/>
      <c r="OGG366" s="1"/>
      <c r="OGH366" s="1"/>
      <c r="OGI366" s="1"/>
      <c r="OGJ366" s="1"/>
      <c r="OGK366" s="1"/>
      <c r="OGL366" s="1"/>
      <c r="OGM366" s="1"/>
      <c r="OGN366" s="1"/>
      <c r="OGO366" s="1"/>
      <c r="OGP366" s="1"/>
      <c r="OGQ366" s="1"/>
      <c r="OGR366" s="1"/>
      <c r="OGS366" s="1"/>
      <c r="OGT366" s="1"/>
      <c r="OGU366" s="1"/>
      <c r="OGV366" s="1"/>
      <c r="OGW366" s="1"/>
      <c r="OGX366" s="1"/>
      <c r="OGY366" s="1"/>
      <c r="OGZ366" s="1"/>
      <c r="OHA366" s="1"/>
      <c r="OHB366" s="1"/>
      <c r="OHC366" s="1"/>
      <c r="OHD366" s="1"/>
      <c r="OHE366" s="1"/>
      <c r="OHF366" s="1"/>
      <c r="OHG366" s="1"/>
      <c r="OHH366" s="1"/>
      <c r="OHI366" s="1"/>
      <c r="OHJ366" s="1"/>
      <c r="OHK366" s="1"/>
      <c r="OHL366" s="1"/>
      <c r="OHM366" s="1"/>
      <c r="OHN366" s="1"/>
      <c r="OHO366" s="1"/>
      <c r="OHP366" s="1"/>
      <c r="OHQ366" s="1"/>
      <c r="OHR366" s="1"/>
      <c r="OHS366" s="1"/>
      <c r="OHT366" s="1"/>
      <c r="OHU366" s="1"/>
      <c r="OHV366" s="1"/>
      <c r="OHW366" s="1"/>
      <c r="OHX366" s="1"/>
      <c r="OHY366" s="1"/>
      <c r="OHZ366" s="1"/>
      <c r="OIA366" s="1"/>
      <c r="OIB366" s="1"/>
      <c r="OIC366" s="1"/>
      <c r="OID366" s="1"/>
      <c r="OIE366" s="1"/>
      <c r="OIF366" s="1"/>
      <c r="OIG366" s="1"/>
      <c r="OIH366" s="1"/>
      <c r="OII366" s="1"/>
      <c r="OIJ366" s="1"/>
      <c r="OIK366" s="1"/>
      <c r="OIL366" s="1"/>
      <c r="OIM366" s="1"/>
      <c r="OIN366" s="1"/>
      <c r="OIO366" s="1"/>
      <c r="OIP366" s="1"/>
      <c r="OIQ366" s="1"/>
      <c r="OIR366" s="1"/>
      <c r="OIS366" s="1"/>
      <c r="OIT366" s="1"/>
      <c r="OIU366" s="1"/>
      <c r="OIV366" s="1"/>
      <c r="OIW366" s="1"/>
      <c r="OIX366" s="1"/>
      <c r="OIY366" s="1"/>
      <c r="OIZ366" s="1"/>
      <c r="OJA366" s="1"/>
      <c r="OJB366" s="1"/>
      <c r="OJC366" s="1"/>
      <c r="OJD366" s="1"/>
      <c r="OJE366" s="1"/>
      <c r="OJF366" s="1"/>
      <c r="OJG366" s="1"/>
      <c r="OJH366" s="1"/>
      <c r="OJI366" s="1"/>
      <c r="OJJ366" s="1"/>
      <c r="OJK366" s="1"/>
      <c r="OJL366" s="1"/>
      <c r="OJM366" s="1"/>
      <c r="OJN366" s="1"/>
      <c r="OJO366" s="1"/>
      <c r="OJP366" s="1"/>
      <c r="OJQ366" s="1"/>
      <c r="OJR366" s="1"/>
      <c r="OJS366" s="1"/>
      <c r="OJT366" s="1"/>
      <c r="OJU366" s="1"/>
      <c r="OJV366" s="1"/>
      <c r="OJW366" s="1"/>
      <c r="OJX366" s="1"/>
      <c r="OJY366" s="1"/>
      <c r="OJZ366" s="1"/>
      <c r="OKA366" s="1"/>
      <c r="OKB366" s="1"/>
      <c r="OKC366" s="1"/>
      <c r="OKD366" s="1"/>
      <c r="OKE366" s="1"/>
      <c r="OKF366" s="1"/>
      <c r="OKG366" s="1"/>
      <c r="OKH366" s="1"/>
      <c r="OKI366" s="1"/>
      <c r="OKJ366" s="1"/>
      <c r="OKK366" s="1"/>
      <c r="OKL366" s="1"/>
      <c r="OKM366" s="1"/>
      <c r="OKN366" s="1"/>
      <c r="OKO366" s="1"/>
      <c r="OKP366" s="1"/>
      <c r="OKQ366" s="1"/>
      <c r="OKR366" s="1"/>
      <c r="OKS366" s="1"/>
      <c r="OKT366" s="1"/>
      <c r="OKU366" s="1"/>
      <c r="OKV366" s="1"/>
      <c r="OKW366" s="1"/>
      <c r="OKX366" s="1"/>
      <c r="OKY366" s="1"/>
      <c r="OKZ366" s="1"/>
      <c r="OLA366" s="1"/>
      <c r="OLB366" s="1"/>
      <c r="OLC366" s="1"/>
      <c r="OLD366" s="1"/>
      <c r="OLE366" s="1"/>
      <c r="OLF366" s="1"/>
      <c r="OLG366" s="1"/>
      <c r="OLH366" s="1"/>
      <c r="OLI366" s="1"/>
      <c r="OLJ366" s="1"/>
      <c r="OLK366" s="1"/>
      <c r="OLL366" s="1"/>
      <c r="OLM366" s="1"/>
      <c r="OLN366" s="1"/>
      <c r="OLO366" s="1"/>
      <c r="OLP366" s="1"/>
      <c r="OLQ366" s="1"/>
      <c r="OLR366" s="1"/>
      <c r="OLS366" s="1"/>
      <c r="OLT366" s="1"/>
      <c r="OLU366" s="1"/>
      <c r="OLV366" s="1"/>
      <c r="OLW366" s="1"/>
      <c r="OLX366" s="1"/>
      <c r="OLY366" s="1"/>
      <c r="OLZ366" s="1"/>
      <c r="OMA366" s="1"/>
      <c r="OMB366" s="1"/>
      <c r="OMC366" s="1"/>
      <c r="OMD366" s="1"/>
      <c r="OME366" s="1"/>
      <c r="OMF366" s="1"/>
      <c r="OMG366" s="1"/>
      <c r="OMH366" s="1"/>
      <c r="OMI366" s="1"/>
      <c r="OMJ366" s="1"/>
      <c r="OMK366" s="1"/>
      <c r="OML366" s="1"/>
      <c r="OMM366" s="1"/>
      <c r="OMN366" s="1"/>
      <c r="OMO366" s="1"/>
      <c r="OMP366" s="1"/>
      <c r="OMQ366" s="1"/>
      <c r="OMR366" s="1"/>
      <c r="OMS366" s="1"/>
      <c r="OMT366" s="1"/>
      <c r="OMU366" s="1"/>
      <c r="OMV366" s="1"/>
      <c r="OMW366" s="1"/>
      <c r="OMX366" s="1"/>
      <c r="OMY366" s="1"/>
      <c r="OMZ366" s="1"/>
      <c r="ONA366" s="1"/>
      <c r="ONB366" s="1"/>
      <c r="ONC366" s="1"/>
      <c r="OND366" s="1"/>
      <c r="ONE366" s="1"/>
      <c r="ONF366" s="1"/>
      <c r="ONG366" s="1"/>
      <c r="ONH366" s="1"/>
      <c r="ONI366" s="1"/>
      <c r="ONJ366" s="1"/>
      <c r="ONK366" s="1"/>
      <c r="ONL366" s="1"/>
      <c r="ONM366" s="1"/>
      <c r="ONN366" s="1"/>
      <c r="ONO366" s="1"/>
      <c r="ONP366" s="1"/>
      <c r="ONQ366" s="1"/>
      <c r="ONR366" s="1"/>
      <c r="ONS366" s="1"/>
      <c r="ONT366" s="1"/>
      <c r="ONU366" s="1"/>
      <c r="ONV366" s="1"/>
      <c r="ONW366" s="1"/>
      <c r="ONX366" s="1"/>
      <c r="ONY366" s="1"/>
      <c r="ONZ366" s="1"/>
      <c r="OOA366" s="1"/>
      <c r="OOB366" s="1"/>
      <c r="OOC366" s="1"/>
      <c r="OOD366" s="1"/>
      <c r="OOE366" s="1"/>
      <c r="OOF366" s="1"/>
      <c r="OOG366" s="1"/>
      <c r="OOH366" s="1"/>
      <c r="OOI366" s="1"/>
      <c r="OOJ366" s="1"/>
      <c r="OOK366" s="1"/>
      <c r="OOL366" s="1"/>
      <c r="OOM366" s="1"/>
      <c r="OON366" s="1"/>
      <c r="OOO366" s="1"/>
      <c r="OOP366" s="1"/>
      <c r="OOQ366" s="1"/>
      <c r="OOR366" s="1"/>
      <c r="OOS366" s="1"/>
      <c r="OOT366" s="1"/>
      <c r="OOU366" s="1"/>
      <c r="OOV366" s="1"/>
      <c r="OOW366" s="1"/>
      <c r="OOX366" s="1"/>
      <c r="OOY366" s="1"/>
      <c r="OOZ366" s="1"/>
      <c r="OPA366" s="1"/>
      <c r="OPB366" s="1"/>
      <c r="OPC366" s="1"/>
      <c r="OPD366" s="1"/>
      <c r="OPE366" s="1"/>
      <c r="OPF366" s="1"/>
      <c r="OPG366" s="1"/>
      <c r="OPH366" s="1"/>
      <c r="OPI366" s="1"/>
      <c r="OPJ366" s="1"/>
      <c r="OPK366" s="1"/>
      <c r="OPL366" s="1"/>
      <c r="OPM366" s="1"/>
      <c r="OPN366" s="1"/>
      <c r="OPO366" s="1"/>
      <c r="OPP366" s="1"/>
      <c r="OPQ366" s="1"/>
      <c r="OPR366" s="1"/>
      <c r="OPS366" s="1"/>
      <c r="OPT366" s="1"/>
      <c r="OPU366" s="1"/>
      <c r="OPV366" s="1"/>
      <c r="OPW366" s="1"/>
      <c r="OPX366" s="1"/>
      <c r="OPY366" s="1"/>
      <c r="OPZ366" s="1"/>
      <c r="OQA366" s="1"/>
      <c r="OQB366" s="1"/>
      <c r="OQC366" s="1"/>
      <c r="OQD366" s="1"/>
      <c r="OQE366" s="1"/>
      <c r="OQF366" s="1"/>
      <c r="OQG366" s="1"/>
      <c r="OQH366" s="1"/>
      <c r="OQI366" s="1"/>
      <c r="OQJ366" s="1"/>
      <c r="OQK366" s="1"/>
      <c r="OQL366" s="1"/>
      <c r="OQM366" s="1"/>
      <c r="OQN366" s="1"/>
      <c r="OQO366" s="1"/>
      <c r="OQP366" s="1"/>
      <c r="OQQ366" s="1"/>
      <c r="OQR366" s="1"/>
      <c r="OQS366" s="1"/>
      <c r="OQT366" s="1"/>
      <c r="OQU366" s="1"/>
      <c r="OQV366" s="1"/>
      <c r="OQW366" s="1"/>
      <c r="OQX366" s="1"/>
      <c r="OQY366" s="1"/>
      <c r="OQZ366" s="1"/>
      <c r="ORA366" s="1"/>
      <c r="ORB366" s="1"/>
      <c r="ORC366" s="1"/>
      <c r="ORD366" s="1"/>
      <c r="ORE366" s="1"/>
      <c r="ORF366" s="1"/>
      <c r="ORG366" s="1"/>
      <c r="ORH366" s="1"/>
      <c r="ORI366" s="1"/>
      <c r="ORJ366" s="1"/>
      <c r="ORK366" s="1"/>
      <c r="ORL366" s="1"/>
      <c r="ORM366" s="1"/>
      <c r="ORN366" s="1"/>
      <c r="ORO366" s="1"/>
      <c r="ORP366" s="1"/>
      <c r="ORQ366" s="1"/>
      <c r="ORR366" s="1"/>
      <c r="ORS366" s="1"/>
      <c r="ORT366" s="1"/>
      <c r="ORU366" s="1"/>
      <c r="ORV366" s="1"/>
      <c r="ORW366" s="1"/>
      <c r="ORX366" s="1"/>
      <c r="ORY366" s="1"/>
      <c r="ORZ366" s="1"/>
      <c r="OSA366" s="1"/>
      <c r="OSB366" s="1"/>
      <c r="OSC366" s="1"/>
      <c r="OSD366" s="1"/>
      <c r="OSE366" s="1"/>
      <c r="OSF366" s="1"/>
      <c r="OSG366" s="1"/>
      <c r="OSH366" s="1"/>
      <c r="OSI366" s="1"/>
      <c r="OSJ366" s="1"/>
      <c r="OSK366" s="1"/>
      <c r="OSL366" s="1"/>
      <c r="OSM366" s="1"/>
      <c r="OSN366" s="1"/>
      <c r="OSO366" s="1"/>
      <c r="OSP366" s="1"/>
      <c r="OSQ366" s="1"/>
      <c r="OSR366" s="1"/>
      <c r="OSS366" s="1"/>
      <c r="OST366" s="1"/>
      <c r="OSU366" s="1"/>
      <c r="OSV366" s="1"/>
      <c r="OSW366" s="1"/>
      <c r="OSX366" s="1"/>
      <c r="OSY366" s="1"/>
      <c r="OSZ366" s="1"/>
      <c r="OTA366" s="1"/>
      <c r="OTB366" s="1"/>
      <c r="OTC366" s="1"/>
      <c r="OTD366" s="1"/>
      <c r="OTE366" s="1"/>
      <c r="OTF366" s="1"/>
      <c r="OTG366" s="1"/>
      <c r="OTH366" s="1"/>
      <c r="OTI366" s="1"/>
      <c r="OTJ366" s="1"/>
      <c r="OTK366" s="1"/>
      <c r="OTL366" s="1"/>
      <c r="OTM366" s="1"/>
      <c r="OTN366" s="1"/>
      <c r="OTO366" s="1"/>
      <c r="OTP366" s="1"/>
      <c r="OTQ366" s="1"/>
      <c r="OTR366" s="1"/>
      <c r="OTS366" s="1"/>
      <c r="OTT366" s="1"/>
      <c r="OTU366" s="1"/>
      <c r="OTV366" s="1"/>
      <c r="OTW366" s="1"/>
      <c r="OTX366" s="1"/>
      <c r="OTY366" s="1"/>
      <c r="OTZ366" s="1"/>
      <c r="OUA366" s="1"/>
      <c r="OUB366" s="1"/>
      <c r="OUC366" s="1"/>
      <c r="OUD366" s="1"/>
      <c r="OUE366" s="1"/>
      <c r="OUF366" s="1"/>
      <c r="OUG366" s="1"/>
      <c r="OUH366" s="1"/>
      <c r="OUI366" s="1"/>
      <c r="OUJ366" s="1"/>
      <c r="OUK366" s="1"/>
      <c r="OUL366" s="1"/>
      <c r="OUM366" s="1"/>
      <c r="OUN366" s="1"/>
      <c r="OUO366" s="1"/>
      <c r="OUP366" s="1"/>
      <c r="OUQ366" s="1"/>
      <c r="OUR366" s="1"/>
      <c r="OUS366" s="1"/>
      <c r="OUT366" s="1"/>
      <c r="OUU366" s="1"/>
      <c r="OUV366" s="1"/>
      <c r="OUW366" s="1"/>
      <c r="OUX366" s="1"/>
      <c r="OUY366" s="1"/>
      <c r="OUZ366" s="1"/>
      <c r="OVA366" s="1"/>
      <c r="OVB366" s="1"/>
      <c r="OVC366" s="1"/>
      <c r="OVD366" s="1"/>
      <c r="OVE366" s="1"/>
      <c r="OVF366" s="1"/>
      <c r="OVG366" s="1"/>
      <c r="OVH366" s="1"/>
      <c r="OVI366" s="1"/>
      <c r="OVJ366" s="1"/>
      <c r="OVK366" s="1"/>
      <c r="OVL366" s="1"/>
      <c r="OVM366" s="1"/>
      <c r="OVN366" s="1"/>
      <c r="OVO366" s="1"/>
      <c r="OVP366" s="1"/>
      <c r="OVQ366" s="1"/>
      <c r="OVR366" s="1"/>
      <c r="OVS366" s="1"/>
      <c r="OVT366" s="1"/>
      <c r="OVU366" s="1"/>
      <c r="OVV366" s="1"/>
      <c r="OVW366" s="1"/>
      <c r="OVX366" s="1"/>
      <c r="OVY366" s="1"/>
      <c r="OVZ366" s="1"/>
      <c r="OWA366" s="1"/>
      <c r="OWB366" s="1"/>
      <c r="OWC366" s="1"/>
      <c r="OWD366" s="1"/>
      <c r="OWE366" s="1"/>
      <c r="OWF366" s="1"/>
      <c r="OWG366" s="1"/>
      <c r="OWH366" s="1"/>
      <c r="OWI366" s="1"/>
      <c r="OWJ366" s="1"/>
      <c r="OWK366" s="1"/>
      <c r="OWL366" s="1"/>
      <c r="OWM366" s="1"/>
      <c r="OWN366" s="1"/>
      <c r="OWO366" s="1"/>
      <c r="OWP366" s="1"/>
      <c r="OWQ366" s="1"/>
      <c r="OWR366" s="1"/>
      <c r="OWS366" s="1"/>
      <c r="OWT366" s="1"/>
      <c r="OWU366" s="1"/>
      <c r="OWV366" s="1"/>
      <c r="OWW366" s="1"/>
      <c r="OWX366" s="1"/>
      <c r="OWY366" s="1"/>
      <c r="OWZ366" s="1"/>
      <c r="OXA366" s="1"/>
      <c r="OXB366" s="1"/>
      <c r="OXC366" s="1"/>
      <c r="OXD366" s="1"/>
      <c r="OXE366" s="1"/>
      <c r="OXF366" s="1"/>
      <c r="OXG366" s="1"/>
      <c r="OXH366" s="1"/>
      <c r="OXI366" s="1"/>
      <c r="OXJ366" s="1"/>
      <c r="OXK366" s="1"/>
      <c r="OXL366" s="1"/>
      <c r="OXM366" s="1"/>
      <c r="OXN366" s="1"/>
      <c r="OXO366" s="1"/>
      <c r="OXP366" s="1"/>
      <c r="OXQ366" s="1"/>
      <c r="OXR366" s="1"/>
      <c r="OXS366" s="1"/>
      <c r="OXT366" s="1"/>
      <c r="OXU366" s="1"/>
      <c r="OXV366" s="1"/>
      <c r="OXW366" s="1"/>
      <c r="OXX366" s="1"/>
      <c r="OXY366" s="1"/>
      <c r="OXZ366" s="1"/>
      <c r="OYA366" s="1"/>
      <c r="OYB366" s="1"/>
      <c r="OYC366" s="1"/>
      <c r="OYD366" s="1"/>
      <c r="OYE366" s="1"/>
      <c r="OYF366" s="1"/>
      <c r="OYG366" s="1"/>
      <c r="OYH366" s="1"/>
      <c r="OYI366" s="1"/>
      <c r="OYJ366" s="1"/>
      <c r="OYK366" s="1"/>
      <c r="OYL366" s="1"/>
      <c r="OYM366" s="1"/>
      <c r="OYN366" s="1"/>
      <c r="OYO366" s="1"/>
      <c r="OYP366" s="1"/>
      <c r="OYQ366" s="1"/>
      <c r="OYR366" s="1"/>
      <c r="OYS366" s="1"/>
      <c r="OYT366" s="1"/>
      <c r="OYU366" s="1"/>
      <c r="OYV366" s="1"/>
      <c r="OYW366" s="1"/>
      <c r="OYX366" s="1"/>
      <c r="OYY366" s="1"/>
      <c r="OYZ366" s="1"/>
      <c r="OZA366" s="1"/>
      <c r="OZB366" s="1"/>
      <c r="OZC366" s="1"/>
      <c r="OZD366" s="1"/>
      <c r="OZE366" s="1"/>
      <c r="OZF366" s="1"/>
      <c r="OZG366" s="1"/>
      <c r="OZH366" s="1"/>
      <c r="OZI366" s="1"/>
      <c r="OZJ366" s="1"/>
      <c r="OZK366" s="1"/>
      <c r="OZL366" s="1"/>
      <c r="OZM366" s="1"/>
      <c r="OZN366" s="1"/>
      <c r="OZO366" s="1"/>
      <c r="OZP366" s="1"/>
      <c r="OZQ366" s="1"/>
      <c r="OZR366" s="1"/>
      <c r="OZS366" s="1"/>
      <c r="OZT366" s="1"/>
      <c r="OZU366" s="1"/>
      <c r="OZV366" s="1"/>
      <c r="OZW366" s="1"/>
      <c r="OZX366" s="1"/>
      <c r="OZY366" s="1"/>
      <c r="OZZ366" s="1"/>
      <c r="PAA366" s="1"/>
      <c r="PAB366" s="1"/>
      <c r="PAC366" s="1"/>
      <c r="PAD366" s="1"/>
      <c r="PAE366" s="1"/>
      <c r="PAF366" s="1"/>
      <c r="PAG366" s="1"/>
      <c r="PAH366" s="1"/>
      <c r="PAI366" s="1"/>
      <c r="PAJ366" s="1"/>
      <c r="PAK366" s="1"/>
      <c r="PAL366" s="1"/>
      <c r="PAM366" s="1"/>
      <c r="PAN366" s="1"/>
      <c r="PAO366" s="1"/>
      <c r="PAP366" s="1"/>
      <c r="PAQ366" s="1"/>
      <c r="PAR366" s="1"/>
      <c r="PAS366" s="1"/>
      <c r="PAT366" s="1"/>
      <c r="PAU366" s="1"/>
      <c r="PAV366" s="1"/>
      <c r="PAW366" s="1"/>
      <c r="PAX366" s="1"/>
      <c r="PAY366" s="1"/>
      <c r="PAZ366" s="1"/>
      <c r="PBA366" s="1"/>
      <c r="PBB366" s="1"/>
      <c r="PBC366" s="1"/>
      <c r="PBD366" s="1"/>
      <c r="PBE366" s="1"/>
      <c r="PBF366" s="1"/>
      <c r="PBG366" s="1"/>
      <c r="PBH366" s="1"/>
      <c r="PBI366" s="1"/>
      <c r="PBJ366" s="1"/>
      <c r="PBK366" s="1"/>
      <c r="PBL366" s="1"/>
      <c r="PBM366" s="1"/>
      <c r="PBN366" s="1"/>
      <c r="PBO366" s="1"/>
      <c r="PBP366" s="1"/>
      <c r="PBQ366" s="1"/>
      <c r="PBR366" s="1"/>
      <c r="PBS366" s="1"/>
      <c r="PBT366" s="1"/>
      <c r="PBU366" s="1"/>
      <c r="PBV366" s="1"/>
      <c r="PBW366" s="1"/>
      <c r="PBX366" s="1"/>
      <c r="PBY366" s="1"/>
      <c r="PBZ366" s="1"/>
      <c r="PCA366" s="1"/>
      <c r="PCB366" s="1"/>
      <c r="PCC366" s="1"/>
      <c r="PCD366" s="1"/>
      <c r="PCE366" s="1"/>
      <c r="PCF366" s="1"/>
      <c r="PCG366" s="1"/>
      <c r="PCH366" s="1"/>
      <c r="PCI366" s="1"/>
      <c r="PCJ366" s="1"/>
      <c r="PCK366" s="1"/>
      <c r="PCL366" s="1"/>
      <c r="PCM366" s="1"/>
      <c r="PCN366" s="1"/>
      <c r="PCO366" s="1"/>
      <c r="PCP366" s="1"/>
      <c r="PCQ366" s="1"/>
      <c r="PCR366" s="1"/>
      <c r="PCS366" s="1"/>
      <c r="PCT366" s="1"/>
      <c r="PCU366" s="1"/>
      <c r="PCV366" s="1"/>
      <c r="PCW366" s="1"/>
      <c r="PCX366" s="1"/>
      <c r="PCY366" s="1"/>
      <c r="PCZ366" s="1"/>
      <c r="PDA366" s="1"/>
      <c r="PDB366" s="1"/>
      <c r="PDC366" s="1"/>
      <c r="PDD366" s="1"/>
      <c r="PDE366" s="1"/>
      <c r="PDF366" s="1"/>
      <c r="PDG366" s="1"/>
      <c r="PDH366" s="1"/>
      <c r="PDI366" s="1"/>
      <c r="PDJ366" s="1"/>
      <c r="PDK366" s="1"/>
      <c r="PDL366" s="1"/>
      <c r="PDM366" s="1"/>
      <c r="PDN366" s="1"/>
      <c r="PDO366" s="1"/>
      <c r="PDP366" s="1"/>
      <c r="PDQ366" s="1"/>
      <c r="PDR366" s="1"/>
      <c r="PDS366" s="1"/>
      <c r="PDT366" s="1"/>
      <c r="PDU366" s="1"/>
      <c r="PDV366" s="1"/>
      <c r="PDW366" s="1"/>
      <c r="PDX366" s="1"/>
      <c r="PDY366" s="1"/>
      <c r="PDZ366" s="1"/>
      <c r="PEA366" s="1"/>
      <c r="PEB366" s="1"/>
      <c r="PEC366" s="1"/>
      <c r="PED366" s="1"/>
      <c r="PEE366" s="1"/>
      <c r="PEF366" s="1"/>
      <c r="PEG366" s="1"/>
      <c r="PEH366" s="1"/>
      <c r="PEI366" s="1"/>
      <c r="PEJ366" s="1"/>
      <c r="PEK366" s="1"/>
      <c r="PEL366" s="1"/>
      <c r="PEM366" s="1"/>
      <c r="PEN366" s="1"/>
      <c r="PEO366" s="1"/>
      <c r="PEP366" s="1"/>
      <c r="PEQ366" s="1"/>
      <c r="PER366" s="1"/>
      <c r="PES366" s="1"/>
      <c r="PET366" s="1"/>
      <c r="PEU366" s="1"/>
      <c r="PEV366" s="1"/>
      <c r="PEW366" s="1"/>
      <c r="PEX366" s="1"/>
      <c r="PEY366" s="1"/>
      <c r="PEZ366" s="1"/>
      <c r="PFA366" s="1"/>
      <c r="PFB366" s="1"/>
      <c r="PFC366" s="1"/>
      <c r="PFD366" s="1"/>
      <c r="PFE366" s="1"/>
      <c r="PFF366" s="1"/>
      <c r="PFG366" s="1"/>
      <c r="PFH366" s="1"/>
      <c r="PFI366" s="1"/>
      <c r="PFJ366" s="1"/>
      <c r="PFK366" s="1"/>
      <c r="PFL366" s="1"/>
      <c r="PFM366" s="1"/>
      <c r="PFN366" s="1"/>
      <c r="PFO366" s="1"/>
      <c r="PFP366" s="1"/>
      <c r="PFQ366" s="1"/>
      <c r="PFR366" s="1"/>
      <c r="PFS366" s="1"/>
      <c r="PFT366" s="1"/>
      <c r="PFU366" s="1"/>
      <c r="PFV366" s="1"/>
      <c r="PFW366" s="1"/>
      <c r="PFX366" s="1"/>
      <c r="PFY366" s="1"/>
      <c r="PFZ366" s="1"/>
      <c r="PGA366" s="1"/>
      <c r="PGB366" s="1"/>
      <c r="PGC366" s="1"/>
      <c r="PGD366" s="1"/>
      <c r="PGE366" s="1"/>
      <c r="PGF366" s="1"/>
      <c r="PGG366" s="1"/>
      <c r="PGH366" s="1"/>
      <c r="PGI366" s="1"/>
      <c r="PGJ366" s="1"/>
      <c r="PGK366" s="1"/>
      <c r="PGL366" s="1"/>
      <c r="PGM366" s="1"/>
      <c r="PGN366" s="1"/>
      <c r="PGO366" s="1"/>
      <c r="PGP366" s="1"/>
      <c r="PGQ366" s="1"/>
      <c r="PGR366" s="1"/>
      <c r="PGS366" s="1"/>
      <c r="PGT366" s="1"/>
      <c r="PGU366" s="1"/>
      <c r="PGV366" s="1"/>
      <c r="PGW366" s="1"/>
      <c r="PGX366" s="1"/>
      <c r="PGY366" s="1"/>
      <c r="PGZ366" s="1"/>
      <c r="PHA366" s="1"/>
      <c r="PHB366" s="1"/>
      <c r="PHC366" s="1"/>
      <c r="PHD366" s="1"/>
      <c r="PHE366" s="1"/>
      <c r="PHF366" s="1"/>
      <c r="PHG366" s="1"/>
      <c r="PHH366" s="1"/>
      <c r="PHI366" s="1"/>
      <c r="PHJ366" s="1"/>
      <c r="PHK366" s="1"/>
      <c r="PHL366" s="1"/>
      <c r="PHM366" s="1"/>
      <c r="PHN366" s="1"/>
      <c r="PHO366" s="1"/>
      <c r="PHP366" s="1"/>
      <c r="PHQ366" s="1"/>
      <c r="PHR366" s="1"/>
      <c r="PHS366" s="1"/>
      <c r="PHT366" s="1"/>
      <c r="PHU366" s="1"/>
      <c r="PHV366" s="1"/>
      <c r="PHW366" s="1"/>
      <c r="PHX366" s="1"/>
      <c r="PHY366" s="1"/>
      <c r="PHZ366" s="1"/>
      <c r="PIA366" s="1"/>
      <c r="PIB366" s="1"/>
      <c r="PIC366" s="1"/>
      <c r="PID366" s="1"/>
      <c r="PIE366" s="1"/>
      <c r="PIF366" s="1"/>
      <c r="PIG366" s="1"/>
      <c r="PIH366" s="1"/>
      <c r="PII366" s="1"/>
      <c r="PIJ366" s="1"/>
      <c r="PIK366" s="1"/>
      <c r="PIL366" s="1"/>
      <c r="PIM366" s="1"/>
      <c r="PIN366" s="1"/>
      <c r="PIO366" s="1"/>
      <c r="PIP366" s="1"/>
      <c r="PIQ366" s="1"/>
      <c r="PIR366" s="1"/>
      <c r="PIS366" s="1"/>
      <c r="PIT366" s="1"/>
      <c r="PIU366" s="1"/>
      <c r="PIV366" s="1"/>
      <c r="PIW366" s="1"/>
      <c r="PIX366" s="1"/>
      <c r="PIY366" s="1"/>
      <c r="PIZ366" s="1"/>
      <c r="PJA366" s="1"/>
      <c r="PJB366" s="1"/>
      <c r="PJC366" s="1"/>
      <c r="PJD366" s="1"/>
      <c r="PJE366" s="1"/>
      <c r="PJF366" s="1"/>
      <c r="PJG366" s="1"/>
      <c r="PJH366" s="1"/>
      <c r="PJI366" s="1"/>
      <c r="PJJ366" s="1"/>
      <c r="PJK366" s="1"/>
      <c r="PJL366" s="1"/>
      <c r="PJM366" s="1"/>
      <c r="PJN366" s="1"/>
      <c r="PJO366" s="1"/>
      <c r="PJP366" s="1"/>
      <c r="PJQ366" s="1"/>
      <c r="PJR366" s="1"/>
      <c r="PJS366" s="1"/>
      <c r="PJT366" s="1"/>
      <c r="PJU366" s="1"/>
      <c r="PJV366" s="1"/>
      <c r="PJW366" s="1"/>
      <c r="PJX366" s="1"/>
      <c r="PJY366" s="1"/>
      <c r="PJZ366" s="1"/>
      <c r="PKA366" s="1"/>
      <c r="PKB366" s="1"/>
      <c r="PKC366" s="1"/>
      <c r="PKD366" s="1"/>
      <c r="PKE366" s="1"/>
      <c r="PKF366" s="1"/>
      <c r="PKG366" s="1"/>
      <c r="PKH366" s="1"/>
      <c r="PKI366" s="1"/>
      <c r="PKJ366" s="1"/>
      <c r="PKK366" s="1"/>
      <c r="PKL366" s="1"/>
      <c r="PKM366" s="1"/>
      <c r="PKN366" s="1"/>
      <c r="PKO366" s="1"/>
      <c r="PKP366" s="1"/>
      <c r="PKQ366" s="1"/>
      <c r="PKR366" s="1"/>
      <c r="PKS366" s="1"/>
      <c r="PKT366" s="1"/>
      <c r="PKU366" s="1"/>
      <c r="PKV366" s="1"/>
      <c r="PKW366" s="1"/>
      <c r="PKX366" s="1"/>
      <c r="PKY366" s="1"/>
      <c r="PKZ366" s="1"/>
      <c r="PLA366" s="1"/>
      <c r="PLB366" s="1"/>
      <c r="PLC366" s="1"/>
      <c r="PLD366" s="1"/>
      <c r="PLE366" s="1"/>
      <c r="PLF366" s="1"/>
      <c r="PLG366" s="1"/>
      <c r="PLH366" s="1"/>
      <c r="PLI366" s="1"/>
      <c r="PLJ366" s="1"/>
      <c r="PLK366" s="1"/>
      <c r="PLL366" s="1"/>
      <c r="PLM366" s="1"/>
      <c r="PLN366" s="1"/>
      <c r="PLO366" s="1"/>
      <c r="PLP366" s="1"/>
      <c r="PLQ366" s="1"/>
      <c r="PLR366" s="1"/>
      <c r="PLS366" s="1"/>
      <c r="PLT366" s="1"/>
      <c r="PLU366" s="1"/>
      <c r="PLV366" s="1"/>
      <c r="PLW366" s="1"/>
      <c r="PLX366" s="1"/>
      <c r="PLY366" s="1"/>
      <c r="PLZ366" s="1"/>
      <c r="PMA366" s="1"/>
      <c r="PMB366" s="1"/>
      <c r="PMC366" s="1"/>
      <c r="PMD366" s="1"/>
      <c r="PME366" s="1"/>
      <c r="PMF366" s="1"/>
      <c r="PMG366" s="1"/>
      <c r="PMH366" s="1"/>
      <c r="PMI366" s="1"/>
      <c r="PMJ366" s="1"/>
      <c r="PMK366" s="1"/>
      <c r="PML366" s="1"/>
      <c r="PMM366" s="1"/>
      <c r="PMN366" s="1"/>
      <c r="PMO366" s="1"/>
      <c r="PMP366" s="1"/>
      <c r="PMQ366" s="1"/>
      <c r="PMR366" s="1"/>
      <c r="PMS366" s="1"/>
      <c r="PMT366" s="1"/>
      <c r="PMU366" s="1"/>
      <c r="PMV366" s="1"/>
      <c r="PMW366" s="1"/>
      <c r="PMX366" s="1"/>
      <c r="PMY366" s="1"/>
      <c r="PMZ366" s="1"/>
      <c r="PNA366" s="1"/>
      <c r="PNB366" s="1"/>
      <c r="PNC366" s="1"/>
      <c r="PND366" s="1"/>
      <c r="PNE366" s="1"/>
      <c r="PNF366" s="1"/>
      <c r="PNG366" s="1"/>
      <c r="PNH366" s="1"/>
      <c r="PNI366" s="1"/>
      <c r="PNJ366" s="1"/>
      <c r="PNK366" s="1"/>
      <c r="PNL366" s="1"/>
      <c r="PNM366" s="1"/>
      <c r="PNN366" s="1"/>
      <c r="PNO366" s="1"/>
      <c r="PNP366" s="1"/>
      <c r="PNQ366" s="1"/>
      <c r="PNR366" s="1"/>
      <c r="PNS366" s="1"/>
      <c r="PNT366" s="1"/>
      <c r="PNU366" s="1"/>
      <c r="PNV366" s="1"/>
      <c r="PNW366" s="1"/>
      <c r="PNX366" s="1"/>
      <c r="PNY366" s="1"/>
      <c r="PNZ366" s="1"/>
      <c r="POA366" s="1"/>
      <c r="POB366" s="1"/>
      <c r="POC366" s="1"/>
      <c r="POD366" s="1"/>
      <c r="POE366" s="1"/>
      <c r="POF366" s="1"/>
      <c r="POG366" s="1"/>
      <c r="POH366" s="1"/>
      <c r="POI366" s="1"/>
      <c r="POJ366" s="1"/>
      <c r="POK366" s="1"/>
      <c r="POL366" s="1"/>
      <c r="POM366" s="1"/>
      <c r="PON366" s="1"/>
      <c r="POO366" s="1"/>
      <c r="POP366" s="1"/>
      <c r="POQ366" s="1"/>
      <c r="POR366" s="1"/>
      <c r="POS366" s="1"/>
      <c r="POT366" s="1"/>
      <c r="POU366" s="1"/>
      <c r="POV366" s="1"/>
      <c r="POW366" s="1"/>
      <c r="POX366" s="1"/>
      <c r="POY366" s="1"/>
      <c r="POZ366" s="1"/>
      <c r="PPA366" s="1"/>
      <c r="PPB366" s="1"/>
      <c r="PPC366" s="1"/>
      <c r="PPD366" s="1"/>
      <c r="PPE366" s="1"/>
      <c r="PPF366" s="1"/>
      <c r="PPG366" s="1"/>
      <c r="PPH366" s="1"/>
      <c r="PPI366" s="1"/>
      <c r="PPJ366" s="1"/>
      <c r="PPK366" s="1"/>
      <c r="PPL366" s="1"/>
      <c r="PPM366" s="1"/>
      <c r="PPN366" s="1"/>
      <c r="PPO366" s="1"/>
      <c r="PPP366" s="1"/>
      <c r="PPQ366" s="1"/>
      <c r="PPR366" s="1"/>
      <c r="PPS366" s="1"/>
      <c r="PPT366" s="1"/>
      <c r="PPU366" s="1"/>
      <c r="PPV366" s="1"/>
      <c r="PPW366" s="1"/>
      <c r="PPX366" s="1"/>
      <c r="PPY366" s="1"/>
      <c r="PPZ366" s="1"/>
      <c r="PQA366" s="1"/>
      <c r="PQB366" s="1"/>
      <c r="PQC366" s="1"/>
      <c r="PQD366" s="1"/>
      <c r="PQE366" s="1"/>
      <c r="PQF366" s="1"/>
      <c r="PQG366" s="1"/>
      <c r="PQH366" s="1"/>
      <c r="PQI366" s="1"/>
      <c r="PQJ366" s="1"/>
      <c r="PQK366" s="1"/>
      <c r="PQL366" s="1"/>
      <c r="PQM366" s="1"/>
      <c r="PQN366" s="1"/>
      <c r="PQO366" s="1"/>
      <c r="PQP366" s="1"/>
      <c r="PQQ366" s="1"/>
      <c r="PQR366" s="1"/>
      <c r="PQS366" s="1"/>
      <c r="PQT366" s="1"/>
      <c r="PQU366" s="1"/>
      <c r="PQV366" s="1"/>
      <c r="PQW366" s="1"/>
      <c r="PQX366" s="1"/>
      <c r="PQY366" s="1"/>
      <c r="PQZ366" s="1"/>
      <c r="PRA366" s="1"/>
      <c r="PRB366" s="1"/>
      <c r="PRC366" s="1"/>
      <c r="PRD366" s="1"/>
      <c r="PRE366" s="1"/>
      <c r="PRF366" s="1"/>
      <c r="PRG366" s="1"/>
      <c r="PRH366" s="1"/>
      <c r="PRI366" s="1"/>
      <c r="PRJ366" s="1"/>
      <c r="PRK366" s="1"/>
      <c r="PRL366" s="1"/>
      <c r="PRM366" s="1"/>
      <c r="PRN366" s="1"/>
      <c r="PRO366" s="1"/>
      <c r="PRP366" s="1"/>
      <c r="PRQ366" s="1"/>
      <c r="PRR366" s="1"/>
      <c r="PRS366" s="1"/>
      <c r="PRT366" s="1"/>
      <c r="PRU366" s="1"/>
      <c r="PRV366" s="1"/>
      <c r="PRW366" s="1"/>
      <c r="PRX366" s="1"/>
      <c r="PRY366" s="1"/>
      <c r="PRZ366" s="1"/>
      <c r="PSA366" s="1"/>
      <c r="PSB366" s="1"/>
      <c r="PSC366" s="1"/>
      <c r="PSD366" s="1"/>
      <c r="PSE366" s="1"/>
      <c r="PSF366" s="1"/>
      <c r="PSG366" s="1"/>
      <c r="PSH366" s="1"/>
      <c r="PSI366" s="1"/>
      <c r="PSJ366" s="1"/>
      <c r="PSK366" s="1"/>
      <c r="PSL366" s="1"/>
      <c r="PSM366" s="1"/>
      <c r="PSN366" s="1"/>
      <c r="PSO366" s="1"/>
      <c r="PSP366" s="1"/>
      <c r="PSQ366" s="1"/>
      <c r="PSR366" s="1"/>
      <c r="PSS366" s="1"/>
      <c r="PST366" s="1"/>
      <c r="PSU366" s="1"/>
      <c r="PSV366" s="1"/>
      <c r="PSW366" s="1"/>
      <c r="PSX366" s="1"/>
      <c r="PSY366" s="1"/>
      <c r="PSZ366" s="1"/>
      <c r="PTA366" s="1"/>
      <c r="PTB366" s="1"/>
      <c r="PTC366" s="1"/>
      <c r="PTD366" s="1"/>
      <c r="PTE366" s="1"/>
      <c r="PTF366" s="1"/>
      <c r="PTG366" s="1"/>
      <c r="PTH366" s="1"/>
      <c r="PTI366" s="1"/>
      <c r="PTJ366" s="1"/>
      <c r="PTK366" s="1"/>
      <c r="PTL366" s="1"/>
      <c r="PTM366" s="1"/>
      <c r="PTN366" s="1"/>
      <c r="PTO366" s="1"/>
      <c r="PTP366" s="1"/>
      <c r="PTQ366" s="1"/>
      <c r="PTR366" s="1"/>
      <c r="PTS366" s="1"/>
      <c r="PTT366" s="1"/>
      <c r="PTU366" s="1"/>
      <c r="PTV366" s="1"/>
      <c r="PTW366" s="1"/>
      <c r="PTX366" s="1"/>
      <c r="PTY366" s="1"/>
      <c r="PTZ366" s="1"/>
      <c r="PUA366" s="1"/>
      <c r="PUB366" s="1"/>
      <c r="PUC366" s="1"/>
      <c r="PUD366" s="1"/>
      <c r="PUE366" s="1"/>
      <c r="PUF366" s="1"/>
      <c r="PUG366" s="1"/>
      <c r="PUH366" s="1"/>
      <c r="PUI366" s="1"/>
      <c r="PUJ366" s="1"/>
      <c r="PUK366" s="1"/>
      <c r="PUL366" s="1"/>
      <c r="PUM366" s="1"/>
      <c r="PUN366" s="1"/>
      <c r="PUO366" s="1"/>
      <c r="PUP366" s="1"/>
      <c r="PUQ366" s="1"/>
      <c r="PUR366" s="1"/>
      <c r="PUS366" s="1"/>
      <c r="PUT366" s="1"/>
      <c r="PUU366" s="1"/>
      <c r="PUV366" s="1"/>
      <c r="PUW366" s="1"/>
      <c r="PUX366" s="1"/>
      <c r="PUY366" s="1"/>
      <c r="PUZ366" s="1"/>
      <c r="PVA366" s="1"/>
      <c r="PVB366" s="1"/>
      <c r="PVC366" s="1"/>
      <c r="PVD366" s="1"/>
      <c r="PVE366" s="1"/>
      <c r="PVF366" s="1"/>
      <c r="PVG366" s="1"/>
      <c r="PVH366" s="1"/>
      <c r="PVI366" s="1"/>
      <c r="PVJ366" s="1"/>
      <c r="PVK366" s="1"/>
      <c r="PVL366" s="1"/>
      <c r="PVM366" s="1"/>
      <c r="PVN366" s="1"/>
      <c r="PVO366" s="1"/>
      <c r="PVP366" s="1"/>
      <c r="PVQ366" s="1"/>
      <c r="PVR366" s="1"/>
      <c r="PVS366" s="1"/>
      <c r="PVT366" s="1"/>
      <c r="PVU366" s="1"/>
      <c r="PVV366" s="1"/>
      <c r="PVW366" s="1"/>
      <c r="PVX366" s="1"/>
      <c r="PVY366" s="1"/>
      <c r="PVZ366" s="1"/>
      <c r="PWA366" s="1"/>
      <c r="PWB366" s="1"/>
      <c r="PWC366" s="1"/>
      <c r="PWD366" s="1"/>
      <c r="PWE366" s="1"/>
      <c r="PWF366" s="1"/>
      <c r="PWG366" s="1"/>
      <c r="PWH366" s="1"/>
      <c r="PWI366" s="1"/>
      <c r="PWJ366" s="1"/>
      <c r="PWK366" s="1"/>
      <c r="PWL366" s="1"/>
      <c r="PWM366" s="1"/>
      <c r="PWN366" s="1"/>
      <c r="PWO366" s="1"/>
      <c r="PWP366" s="1"/>
      <c r="PWQ366" s="1"/>
      <c r="PWR366" s="1"/>
      <c r="PWS366" s="1"/>
      <c r="PWT366" s="1"/>
      <c r="PWU366" s="1"/>
      <c r="PWV366" s="1"/>
      <c r="PWW366" s="1"/>
      <c r="PWX366" s="1"/>
      <c r="PWY366" s="1"/>
      <c r="PWZ366" s="1"/>
      <c r="PXA366" s="1"/>
      <c r="PXB366" s="1"/>
      <c r="PXC366" s="1"/>
      <c r="PXD366" s="1"/>
      <c r="PXE366" s="1"/>
      <c r="PXF366" s="1"/>
      <c r="PXG366" s="1"/>
      <c r="PXH366" s="1"/>
      <c r="PXI366" s="1"/>
      <c r="PXJ366" s="1"/>
      <c r="PXK366" s="1"/>
      <c r="PXL366" s="1"/>
      <c r="PXM366" s="1"/>
      <c r="PXN366" s="1"/>
      <c r="PXO366" s="1"/>
      <c r="PXP366" s="1"/>
      <c r="PXQ366" s="1"/>
      <c r="PXR366" s="1"/>
      <c r="PXS366" s="1"/>
      <c r="PXT366" s="1"/>
      <c r="PXU366" s="1"/>
      <c r="PXV366" s="1"/>
      <c r="PXW366" s="1"/>
      <c r="PXX366" s="1"/>
      <c r="PXY366" s="1"/>
      <c r="PXZ366" s="1"/>
      <c r="PYA366" s="1"/>
      <c r="PYB366" s="1"/>
      <c r="PYC366" s="1"/>
      <c r="PYD366" s="1"/>
      <c r="PYE366" s="1"/>
      <c r="PYF366" s="1"/>
      <c r="PYG366" s="1"/>
      <c r="PYH366" s="1"/>
      <c r="PYI366" s="1"/>
      <c r="PYJ366" s="1"/>
      <c r="PYK366" s="1"/>
      <c r="PYL366" s="1"/>
      <c r="PYM366" s="1"/>
      <c r="PYN366" s="1"/>
      <c r="PYO366" s="1"/>
      <c r="PYP366" s="1"/>
      <c r="PYQ366" s="1"/>
      <c r="PYR366" s="1"/>
      <c r="PYS366" s="1"/>
      <c r="PYT366" s="1"/>
      <c r="PYU366" s="1"/>
      <c r="PYV366" s="1"/>
      <c r="PYW366" s="1"/>
      <c r="PYX366" s="1"/>
      <c r="PYY366" s="1"/>
      <c r="PYZ366" s="1"/>
      <c r="PZA366" s="1"/>
      <c r="PZB366" s="1"/>
      <c r="PZC366" s="1"/>
      <c r="PZD366" s="1"/>
      <c r="PZE366" s="1"/>
      <c r="PZF366" s="1"/>
      <c r="PZG366" s="1"/>
      <c r="PZH366" s="1"/>
      <c r="PZI366" s="1"/>
      <c r="PZJ366" s="1"/>
      <c r="PZK366" s="1"/>
      <c r="PZL366" s="1"/>
      <c r="PZM366" s="1"/>
      <c r="PZN366" s="1"/>
      <c r="PZO366" s="1"/>
      <c r="PZP366" s="1"/>
      <c r="PZQ366" s="1"/>
      <c r="PZR366" s="1"/>
      <c r="PZS366" s="1"/>
      <c r="PZT366" s="1"/>
      <c r="PZU366" s="1"/>
      <c r="PZV366" s="1"/>
      <c r="PZW366" s="1"/>
      <c r="PZX366" s="1"/>
      <c r="PZY366" s="1"/>
      <c r="PZZ366" s="1"/>
      <c r="QAA366" s="1"/>
      <c r="QAB366" s="1"/>
      <c r="QAC366" s="1"/>
      <c r="QAD366" s="1"/>
      <c r="QAE366" s="1"/>
      <c r="QAF366" s="1"/>
      <c r="QAG366" s="1"/>
      <c r="QAH366" s="1"/>
      <c r="QAI366" s="1"/>
      <c r="QAJ366" s="1"/>
      <c r="QAK366" s="1"/>
      <c r="QAL366" s="1"/>
      <c r="QAM366" s="1"/>
      <c r="QAN366" s="1"/>
      <c r="QAO366" s="1"/>
      <c r="QAP366" s="1"/>
      <c r="QAQ366" s="1"/>
      <c r="QAR366" s="1"/>
      <c r="QAS366" s="1"/>
      <c r="QAT366" s="1"/>
      <c r="QAU366" s="1"/>
      <c r="QAV366" s="1"/>
      <c r="QAW366" s="1"/>
      <c r="QAX366" s="1"/>
      <c r="QAY366" s="1"/>
      <c r="QAZ366" s="1"/>
      <c r="QBA366" s="1"/>
      <c r="QBB366" s="1"/>
      <c r="QBC366" s="1"/>
      <c r="QBD366" s="1"/>
      <c r="QBE366" s="1"/>
      <c r="QBF366" s="1"/>
      <c r="QBG366" s="1"/>
      <c r="QBH366" s="1"/>
      <c r="QBI366" s="1"/>
      <c r="QBJ366" s="1"/>
      <c r="QBK366" s="1"/>
      <c r="QBL366" s="1"/>
      <c r="QBM366" s="1"/>
      <c r="QBN366" s="1"/>
      <c r="QBO366" s="1"/>
      <c r="QBP366" s="1"/>
      <c r="QBQ366" s="1"/>
      <c r="QBR366" s="1"/>
      <c r="QBS366" s="1"/>
      <c r="QBT366" s="1"/>
      <c r="QBU366" s="1"/>
      <c r="QBV366" s="1"/>
      <c r="QBW366" s="1"/>
      <c r="QBX366" s="1"/>
      <c r="QBY366" s="1"/>
      <c r="QBZ366" s="1"/>
      <c r="QCA366" s="1"/>
      <c r="QCB366" s="1"/>
      <c r="QCC366" s="1"/>
      <c r="QCD366" s="1"/>
      <c r="QCE366" s="1"/>
      <c r="QCF366" s="1"/>
      <c r="QCG366" s="1"/>
      <c r="QCH366" s="1"/>
      <c r="QCI366" s="1"/>
      <c r="QCJ366" s="1"/>
      <c r="QCK366" s="1"/>
      <c r="QCL366" s="1"/>
      <c r="QCM366" s="1"/>
      <c r="QCN366" s="1"/>
      <c r="QCO366" s="1"/>
      <c r="QCP366" s="1"/>
      <c r="QCQ366" s="1"/>
      <c r="QCR366" s="1"/>
      <c r="QCS366" s="1"/>
      <c r="QCT366" s="1"/>
      <c r="QCU366" s="1"/>
      <c r="QCV366" s="1"/>
      <c r="QCW366" s="1"/>
      <c r="QCX366" s="1"/>
      <c r="QCY366" s="1"/>
      <c r="QCZ366" s="1"/>
      <c r="QDA366" s="1"/>
      <c r="QDB366" s="1"/>
      <c r="QDC366" s="1"/>
      <c r="QDD366" s="1"/>
      <c r="QDE366" s="1"/>
      <c r="QDF366" s="1"/>
      <c r="QDG366" s="1"/>
      <c r="QDH366" s="1"/>
      <c r="QDI366" s="1"/>
      <c r="QDJ366" s="1"/>
      <c r="QDK366" s="1"/>
      <c r="QDL366" s="1"/>
      <c r="QDM366" s="1"/>
      <c r="QDN366" s="1"/>
      <c r="QDO366" s="1"/>
      <c r="QDP366" s="1"/>
      <c r="QDQ366" s="1"/>
      <c r="QDR366" s="1"/>
      <c r="QDS366" s="1"/>
      <c r="QDT366" s="1"/>
      <c r="QDU366" s="1"/>
      <c r="QDV366" s="1"/>
      <c r="QDW366" s="1"/>
      <c r="QDX366" s="1"/>
      <c r="QDY366" s="1"/>
      <c r="QDZ366" s="1"/>
      <c r="QEA366" s="1"/>
      <c r="QEB366" s="1"/>
      <c r="QEC366" s="1"/>
      <c r="QED366" s="1"/>
      <c r="QEE366" s="1"/>
      <c r="QEF366" s="1"/>
      <c r="QEG366" s="1"/>
      <c r="QEH366" s="1"/>
      <c r="QEI366" s="1"/>
      <c r="QEJ366" s="1"/>
      <c r="QEK366" s="1"/>
      <c r="QEL366" s="1"/>
      <c r="QEM366" s="1"/>
      <c r="QEN366" s="1"/>
      <c r="QEO366" s="1"/>
      <c r="QEP366" s="1"/>
      <c r="QEQ366" s="1"/>
      <c r="QER366" s="1"/>
      <c r="QES366" s="1"/>
      <c r="QET366" s="1"/>
      <c r="QEU366" s="1"/>
      <c r="QEV366" s="1"/>
      <c r="QEW366" s="1"/>
      <c r="QEX366" s="1"/>
      <c r="QEY366" s="1"/>
      <c r="QEZ366" s="1"/>
      <c r="QFA366" s="1"/>
      <c r="QFB366" s="1"/>
      <c r="QFC366" s="1"/>
      <c r="QFD366" s="1"/>
      <c r="QFE366" s="1"/>
      <c r="QFF366" s="1"/>
      <c r="QFG366" s="1"/>
      <c r="QFH366" s="1"/>
      <c r="QFI366" s="1"/>
      <c r="QFJ366" s="1"/>
      <c r="QFK366" s="1"/>
      <c r="QFL366" s="1"/>
      <c r="QFM366" s="1"/>
      <c r="QFN366" s="1"/>
      <c r="QFO366" s="1"/>
      <c r="QFP366" s="1"/>
      <c r="QFQ366" s="1"/>
      <c r="QFR366" s="1"/>
      <c r="QFS366" s="1"/>
      <c r="QFT366" s="1"/>
      <c r="QFU366" s="1"/>
      <c r="QFV366" s="1"/>
      <c r="QFW366" s="1"/>
      <c r="QFX366" s="1"/>
      <c r="QFY366" s="1"/>
      <c r="QFZ366" s="1"/>
      <c r="QGA366" s="1"/>
      <c r="QGB366" s="1"/>
      <c r="QGC366" s="1"/>
      <c r="QGD366" s="1"/>
      <c r="QGE366" s="1"/>
      <c r="QGF366" s="1"/>
      <c r="QGG366" s="1"/>
      <c r="QGH366" s="1"/>
      <c r="QGI366" s="1"/>
      <c r="QGJ366" s="1"/>
      <c r="QGK366" s="1"/>
      <c r="QGL366" s="1"/>
      <c r="QGM366" s="1"/>
      <c r="QGN366" s="1"/>
      <c r="QGO366" s="1"/>
      <c r="QGP366" s="1"/>
      <c r="QGQ366" s="1"/>
      <c r="QGR366" s="1"/>
      <c r="QGS366" s="1"/>
      <c r="QGT366" s="1"/>
      <c r="QGU366" s="1"/>
      <c r="QGV366" s="1"/>
      <c r="QGW366" s="1"/>
      <c r="QGX366" s="1"/>
      <c r="QGY366" s="1"/>
      <c r="QGZ366" s="1"/>
      <c r="QHA366" s="1"/>
      <c r="QHB366" s="1"/>
      <c r="QHC366" s="1"/>
      <c r="QHD366" s="1"/>
      <c r="QHE366" s="1"/>
      <c r="QHF366" s="1"/>
      <c r="QHG366" s="1"/>
      <c r="QHH366" s="1"/>
      <c r="QHI366" s="1"/>
      <c r="QHJ366" s="1"/>
      <c r="QHK366" s="1"/>
      <c r="QHL366" s="1"/>
      <c r="QHM366" s="1"/>
      <c r="QHN366" s="1"/>
      <c r="QHO366" s="1"/>
      <c r="QHP366" s="1"/>
      <c r="QHQ366" s="1"/>
      <c r="QHR366" s="1"/>
      <c r="QHS366" s="1"/>
      <c r="QHT366" s="1"/>
      <c r="QHU366" s="1"/>
      <c r="QHV366" s="1"/>
      <c r="QHW366" s="1"/>
      <c r="QHX366" s="1"/>
      <c r="QHY366" s="1"/>
      <c r="QHZ366" s="1"/>
      <c r="QIA366" s="1"/>
      <c r="QIB366" s="1"/>
      <c r="QIC366" s="1"/>
      <c r="QID366" s="1"/>
      <c r="QIE366" s="1"/>
      <c r="QIF366" s="1"/>
      <c r="QIG366" s="1"/>
      <c r="QIH366" s="1"/>
      <c r="QII366" s="1"/>
      <c r="QIJ366" s="1"/>
      <c r="QIK366" s="1"/>
      <c r="QIL366" s="1"/>
      <c r="QIM366" s="1"/>
      <c r="QIN366" s="1"/>
      <c r="QIO366" s="1"/>
      <c r="QIP366" s="1"/>
      <c r="QIQ366" s="1"/>
      <c r="QIR366" s="1"/>
      <c r="QIS366" s="1"/>
      <c r="QIT366" s="1"/>
      <c r="QIU366" s="1"/>
      <c r="QIV366" s="1"/>
      <c r="QIW366" s="1"/>
      <c r="QIX366" s="1"/>
      <c r="QIY366" s="1"/>
      <c r="QIZ366" s="1"/>
      <c r="QJA366" s="1"/>
      <c r="QJB366" s="1"/>
      <c r="QJC366" s="1"/>
      <c r="QJD366" s="1"/>
      <c r="QJE366" s="1"/>
      <c r="QJF366" s="1"/>
      <c r="QJG366" s="1"/>
      <c r="QJH366" s="1"/>
      <c r="QJI366" s="1"/>
      <c r="QJJ366" s="1"/>
      <c r="QJK366" s="1"/>
      <c r="QJL366" s="1"/>
      <c r="QJM366" s="1"/>
      <c r="QJN366" s="1"/>
      <c r="QJO366" s="1"/>
      <c r="QJP366" s="1"/>
      <c r="QJQ366" s="1"/>
      <c r="QJR366" s="1"/>
      <c r="QJS366" s="1"/>
      <c r="QJT366" s="1"/>
      <c r="QJU366" s="1"/>
      <c r="QJV366" s="1"/>
      <c r="QJW366" s="1"/>
      <c r="QJX366" s="1"/>
      <c r="QJY366" s="1"/>
      <c r="QJZ366" s="1"/>
      <c r="QKA366" s="1"/>
      <c r="QKB366" s="1"/>
      <c r="QKC366" s="1"/>
      <c r="QKD366" s="1"/>
      <c r="QKE366" s="1"/>
      <c r="QKF366" s="1"/>
      <c r="QKG366" s="1"/>
      <c r="QKH366" s="1"/>
      <c r="QKI366" s="1"/>
      <c r="QKJ366" s="1"/>
      <c r="QKK366" s="1"/>
      <c r="QKL366" s="1"/>
      <c r="QKM366" s="1"/>
      <c r="QKN366" s="1"/>
      <c r="QKO366" s="1"/>
      <c r="QKP366" s="1"/>
      <c r="QKQ366" s="1"/>
      <c r="QKR366" s="1"/>
      <c r="QKS366" s="1"/>
      <c r="QKT366" s="1"/>
      <c r="QKU366" s="1"/>
      <c r="QKV366" s="1"/>
      <c r="QKW366" s="1"/>
      <c r="QKX366" s="1"/>
      <c r="QKY366" s="1"/>
      <c r="QKZ366" s="1"/>
      <c r="QLA366" s="1"/>
      <c r="QLB366" s="1"/>
      <c r="QLC366" s="1"/>
      <c r="QLD366" s="1"/>
      <c r="QLE366" s="1"/>
      <c r="QLF366" s="1"/>
      <c r="QLG366" s="1"/>
      <c r="QLH366" s="1"/>
      <c r="QLI366" s="1"/>
      <c r="QLJ366" s="1"/>
      <c r="QLK366" s="1"/>
      <c r="QLL366" s="1"/>
      <c r="QLM366" s="1"/>
      <c r="QLN366" s="1"/>
      <c r="QLO366" s="1"/>
      <c r="QLP366" s="1"/>
      <c r="QLQ366" s="1"/>
      <c r="QLR366" s="1"/>
      <c r="QLS366" s="1"/>
      <c r="QLT366" s="1"/>
      <c r="QLU366" s="1"/>
      <c r="QLV366" s="1"/>
      <c r="QLW366" s="1"/>
      <c r="QLX366" s="1"/>
      <c r="QLY366" s="1"/>
      <c r="QLZ366" s="1"/>
      <c r="QMA366" s="1"/>
      <c r="QMB366" s="1"/>
      <c r="QMC366" s="1"/>
      <c r="QMD366" s="1"/>
      <c r="QME366" s="1"/>
      <c r="QMF366" s="1"/>
      <c r="QMG366" s="1"/>
      <c r="QMH366" s="1"/>
      <c r="QMI366" s="1"/>
      <c r="QMJ366" s="1"/>
      <c r="QMK366" s="1"/>
      <c r="QML366" s="1"/>
      <c r="QMM366" s="1"/>
      <c r="QMN366" s="1"/>
      <c r="QMO366" s="1"/>
      <c r="QMP366" s="1"/>
      <c r="QMQ366" s="1"/>
      <c r="QMR366" s="1"/>
      <c r="QMS366" s="1"/>
      <c r="QMT366" s="1"/>
      <c r="QMU366" s="1"/>
      <c r="QMV366" s="1"/>
      <c r="QMW366" s="1"/>
      <c r="QMX366" s="1"/>
      <c r="QMY366" s="1"/>
      <c r="QMZ366" s="1"/>
      <c r="QNA366" s="1"/>
      <c r="QNB366" s="1"/>
      <c r="QNC366" s="1"/>
      <c r="QND366" s="1"/>
      <c r="QNE366" s="1"/>
      <c r="QNF366" s="1"/>
      <c r="QNG366" s="1"/>
      <c r="QNH366" s="1"/>
      <c r="QNI366" s="1"/>
      <c r="QNJ366" s="1"/>
      <c r="QNK366" s="1"/>
      <c r="QNL366" s="1"/>
      <c r="QNM366" s="1"/>
      <c r="QNN366" s="1"/>
      <c r="QNO366" s="1"/>
      <c r="QNP366" s="1"/>
      <c r="QNQ366" s="1"/>
      <c r="QNR366" s="1"/>
      <c r="QNS366" s="1"/>
      <c r="QNT366" s="1"/>
      <c r="QNU366" s="1"/>
      <c r="QNV366" s="1"/>
      <c r="QNW366" s="1"/>
      <c r="QNX366" s="1"/>
      <c r="QNY366" s="1"/>
      <c r="QNZ366" s="1"/>
      <c r="QOA366" s="1"/>
      <c r="QOB366" s="1"/>
      <c r="QOC366" s="1"/>
      <c r="QOD366" s="1"/>
      <c r="QOE366" s="1"/>
      <c r="QOF366" s="1"/>
      <c r="QOG366" s="1"/>
      <c r="QOH366" s="1"/>
      <c r="QOI366" s="1"/>
      <c r="QOJ366" s="1"/>
      <c r="QOK366" s="1"/>
      <c r="QOL366" s="1"/>
      <c r="QOM366" s="1"/>
      <c r="QON366" s="1"/>
      <c r="QOO366" s="1"/>
      <c r="QOP366" s="1"/>
      <c r="QOQ366" s="1"/>
      <c r="QOR366" s="1"/>
      <c r="QOS366" s="1"/>
      <c r="QOT366" s="1"/>
      <c r="QOU366" s="1"/>
      <c r="QOV366" s="1"/>
      <c r="QOW366" s="1"/>
      <c r="QOX366" s="1"/>
      <c r="QOY366" s="1"/>
      <c r="QOZ366" s="1"/>
      <c r="QPA366" s="1"/>
      <c r="QPB366" s="1"/>
      <c r="QPC366" s="1"/>
      <c r="QPD366" s="1"/>
      <c r="QPE366" s="1"/>
      <c r="QPF366" s="1"/>
      <c r="QPG366" s="1"/>
      <c r="QPH366" s="1"/>
      <c r="QPI366" s="1"/>
      <c r="QPJ366" s="1"/>
      <c r="QPK366" s="1"/>
      <c r="QPL366" s="1"/>
      <c r="QPM366" s="1"/>
      <c r="QPN366" s="1"/>
      <c r="QPO366" s="1"/>
      <c r="QPP366" s="1"/>
      <c r="QPQ366" s="1"/>
      <c r="QPR366" s="1"/>
      <c r="QPS366" s="1"/>
      <c r="QPT366" s="1"/>
      <c r="QPU366" s="1"/>
      <c r="QPV366" s="1"/>
      <c r="QPW366" s="1"/>
      <c r="QPX366" s="1"/>
      <c r="QPY366" s="1"/>
      <c r="QPZ366" s="1"/>
      <c r="QQA366" s="1"/>
      <c r="QQB366" s="1"/>
      <c r="QQC366" s="1"/>
      <c r="QQD366" s="1"/>
      <c r="QQE366" s="1"/>
      <c r="QQF366" s="1"/>
      <c r="QQG366" s="1"/>
      <c r="QQH366" s="1"/>
      <c r="QQI366" s="1"/>
      <c r="QQJ366" s="1"/>
      <c r="QQK366" s="1"/>
      <c r="QQL366" s="1"/>
      <c r="QQM366" s="1"/>
      <c r="QQN366" s="1"/>
      <c r="QQO366" s="1"/>
      <c r="QQP366" s="1"/>
      <c r="QQQ366" s="1"/>
      <c r="QQR366" s="1"/>
      <c r="QQS366" s="1"/>
      <c r="QQT366" s="1"/>
      <c r="QQU366" s="1"/>
      <c r="QQV366" s="1"/>
      <c r="QQW366" s="1"/>
      <c r="QQX366" s="1"/>
      <c r="QQY366" s="1"/>
      <c r="QQZ366" s="1"/>
      <c r="QRA366" s="1"/>
      <c r="QRB366" s="1"/>
      <c r="QRC366" s="1"/>
      <c r="QRD366" s="1"/>
      <c r="QRE366" s="1"/>
      <c r="QRF366" s="1"/>
      <c r="QRG366" s="1"/>
      <c r="QRH366" s="1"/>
      <c r="QRI366" s="1"/>
      <c r="QRJ366" s="1"/>
      <c r="QRK366" s="1"/>
      <c r="QRL366" s="1"/>
      <c r="QRM366" s="1"/>
      <c r="QRN366" s="1"/>
      <c r="QRO366" s="1"/>
      <c r="QRP366" s="1"/>
      <c r="QRQ366" s="1"/>
      <c r="QRR366" s="1"/>
      <c r="QRS366" s="1"/>
      <c r="QRT366" s="1"/>
      <c r="QRU366" s="1"/>
      <c r="QRV366" s="1"/>
      <c r="QRW366" s="1"/>
      <c r="QRX366" s="1"/>
      <c r="QRY366" s="1"/>
      <c r="QRZ366" s="1"/>
      <c r="QSA366" s="1"/>
      <c r="QSB366" s="1"/>
      <c r="QSC366" s="1"/>
      <c r="QSD366" s="1"/>
      <c r="QSE366" s="1"/>
      <c r="QSF366" s="1"/>
      <c r="QSG366" s="1"/>
      <c r="QSH366" s="1"/>
      <c r="QSI366" s="1"/>
      <c r="QSJ366" s="1"/>
      <c r="QSK366" s="1"/>
      <c r="QSL366" s="1"/>
      <c r="QSM366" s="1"/>
      <c r="QSN366" s="1"/>
      <c r="QSO366" s="1"/>
      <c r="QSP366" s="1"/>
      <c r="QSQ366" s="1"/>
      <c r="QSR366" s="1"/>
      <c r="QSS366" s="1"/>
      <c r="QST366" s="1"/>
      <c r="QSU366" s="1"/>
      <c r="QSV366" s="1"/>
      <c r="QSW366" s="1"/>
      <c r="QSX366" s="1"/>
      <c r="QSY366" s="1"/>
      <c r="QSZ366" s="1"/>
      <c r="QTA366" s="1"/>
      <c r="QTB366" s="1"/>
      <c r="QTC366" s="1"/>
      <c r="QTD366" s="1"/>
      <c r="QTE366" s="1"/>
      <c r="QTF366" s="1"/>
      <c r="QTG366" s="1"/>
      <c r="QTH366" s="1"/>
      <c r="QTI366" s="1"/>
      <c r="QTJ366" s="1"/>
      <c r="QTK366" s="1"/>
      <c r="QTL366" s="1"/>
      <c r="QTM366" s="1"/>
      <c r="QTN366" s="1"/>
      <c r="QTO366" s="1"/>
      <c r="QTP366" s="1"/>
      <c r="QTQ366" s="1"/>
      <c r="QTR366" s="1"/>
      <c r="QTS366" s="1"/>
      <c r="QTT366" s="1"/>
      <c r="QTU366" s="1"/>
      <c r="QTV366" s="1"/>
      <c r="QTW366" s="1"/>
      <c r="QTX366" s="1"/>
      <c r="QTY366" s="1"/>
      <c r="QTZ366" s="1"/>
      <c r="QUA366" s="1"/>
      <c r="QUB366" s="1"/>
      <c r="QUC366" s="1"/>
      <c r="QUD366" s="1"/>
      <c r="QUE366" s="1"/>
      <c r="QUF366" s="1"/>
      <c r="QUG366" s="1"/>
      <c r="QUH366" s="1"/>
      <c r="QUI366" s="1"/>
      <c r="QUJ366" s="1"/>
      <c r="QUK366" s="1"/>
      <c r="QUL366" s="1"/>
      <c r="QUM366" s="1"/>
      <c r="QUN366" s="1"/>
      <c r="QUO366" s="1"/>
      <c r="QUP366" s="1"/>
      <c r="QUQ366" s="1"/>
      <c r="QUR366" s="1"/>
      <c r="QUS366" s="1"/>
      <c r="QUT366" s="1"/>
      <c r="QUU366" s="1"/>
      <c r="QUV366" s="1"/>
      <c r="QUW366" s="1"/>
      <c r="QUX366" s="1"/>
      <c r="QUY366" s="1"/>
      <c r="QUZ366" s="1"/>
      <c r="QVA366" s="1"/>
      <c r="QVB366" s="1"/>
      <c r="QVC366" s="1"/>
      <c r="QVD366" s="1"/>
      <c r="QVE366" s="1"/>
      <c r="QVF366" s="1"/>
      <c r="QVG366" s="1"/>
      <c r="QVH366" s="1"/>
      <c r="QVI366" s="1"/>
      <c r="QVJ366" s="1"/>
      <c r="QVK366" s="1"/>
      <c r="QVL366" s="1"/>
      <c r="QVM366" s="1"/>
      <c r="QVN366" s="1"/>
      <c r="QVO366" s="1"/>
      <c r="QVP366" s="1"/>
      <c r="QVQ366" s="1"/>
      <c r="QVR366" s="1"/>
      <c r="QVS366" s="1"/>
      <c r="QVT366" s="1"/>
      <c r="QVU366" s="1"/>
      <c r="QVV366" s="1"/>
      <c r="QVW366" s="1"/>
      <c r="QVX366" s="1"/>
      <c r="QVY366" s="1"/>
      <c r="QVZ366" s="1"/>
      <c r="QWA366" s="1"/>
      <c r="QWB366" s="1"/>
      <c r="QWC366" s="1"/>
      <c r="QWD366" s="1"/>
      <c r="QWE366" s="1"/>
      <c r="QWF366" s="1"/>
      <c r="QWG366" s="1"/>
      <c r="QWH366" s="1"/>
      <c r="QWI366" s="1"/>
      <c r="QWJ366" s="1"/>
      <c r="QWK366" s="1"/>
      <c r="QWL366" s="1"/>
      <c r="QWM366" s="1"/>
      <c r="QWN366" s="1"/>
      <c r="QWO366" s="1"/>
      <c r="QWP366" s="1"/>
      <c r="QWQ366" s="1"/>
      <c r="QWR366" s="1"/>
      <c r="QWS366" s="1"/>
      <c r="QWT366" s="1"/>
      <c r="QWU366" s="1"/>
      <c r="QWV366" s="1"/>
      <c r="QWW366" s="1"/>
      <c r="QWX366" s="1"/>
      <c r="QWY366" s="1"/>
      <c r="QWZ366" s="1"/>
      <c r="QXA366" s="1"/>
      <c r="QXB366" s="1"/>
      <c r="QXC366" s="1"/>
      <c r="QXD366" s="1"/>
      <c r="QXE366" s="1"/>
      <c r="QXF366" s="1"/>
      <c r="QXG366" s="1"/>
      <c r="QXH366" s="1"/>
      <c r="QXI366" s="1"/>
      <c r="QXJ366" s="1"/>
      <c r="QXK366" s="1"/>
      <c r="QXL366" s="1"/>
      <c r="QXM366" s="1"/>
      <c r="QXN366" s="1"/>
      <c r="QXO366" s="1"/>
      <c r="QXP366" s="1"/>
      <c r="QXQ366" s="1"/>
      <c r="QXR366" s="1"/>
      <c r="QXS366" s="1"/>
      <c r="QXT366" s="1"/>
      <c r="QXU366" s="1"/>
      <c r="QXV366" s="1"/>
      <c r="QXW366" s="1"/>
      <c r="QXX366" s="1"/>
      <c r="QXY366" s="1"/>
      <c r="QXZ366" s="1"/>
      <c r="QYA366" s="1"/>
      <c r="QYB366" s="1"/>
      <c r="QYC366" s="1"/>
      <c r="QYD366" s="1"/>
      <c r="QYE366" s="1"/>
      <c r="QYF366" s="1"/>
      <c r="QYG366" s="1"/>
      <c r="QYH366" s="1"/>
      <c r="QYI366" s="1"/>
      <c r="QYJ366" s="1"/>
      <c r="QYK366" s="1"/>
      <c r="QYL366" s="1"/>
      <c r="QYM366" s="1"/>
      <c r="QYN366" s="1"/>
      <c r="QYO366" s="1"/>
      <c r="QYP366" s="1"/>
      <c r="QYQ366" s="1"/>
      <c r="QYR366" s="1"/>
      <c r="QYS366" s="1"/>
      <c r="QYT366" s="1"/>
      <c r="QYU366" s="1"/>
      <c r="QYV366" s="1"/>
      <c r="QYW366" s="1"/>
      <c r="QYX366" s="1"/>
      <c r="QYY366" s="1"/>
      <c r="QYZ366" s="1"/>
      <c r="QZA366" s="1"/>
      <c r="QZB366" s="1"/>
      <c r="QZC366" s="1"/>
      <c r="QZD366" s="1"/>
      <c r="QZE366" s="1"/>
      <c r="QZF366" s="1"/>
      <c r="QZG366" s="1"/>
      <c r="QZH366" s="1"/>
      <c r="QZI366" s="1"/>
      <c r="QZJ366" s="1"/>
      <c r="QZK366" s="1"/>
      <c r="QZL366" s="1"/>
      <c r="QZM366" s="1"/>
      <c r="QZN366" s="1"/>
      <c r="QZO366" s="1"/>
      <c r="QZP366" s="1"/>
      <c r="QZQ366" s="1"/>
      <c r="QZR366" s="1"/>
      <c r="QZS366" s="1"/>
      <c r="QZT366" s="1"/>
      <c r="QZU366" s="1"/>
      <c r="QZV366" s="1"/>
      <c r="QZW366" s="1"/>
      <c r="QZX366" s="1"/>
      <c r="QZY366" s="1"/>
      <c r="QZZ366" s="1"/>
      <c r="RAA366" s="1"/>
      <c r="RAB366" s="1"/>
      <c r="RAC366" s="1"/>
      <c r="RAD366" s="1"/>
      <c r="RAE366" s="1"/>
      <c r="RAF366" s="1"/>
      <c r="RAG366" s="1"/>
      <c r="RAH366" s="1"/>
      <c r="RAI366" s="1"/>
      <c r="RAJ366" s="1"/>
      <c r="RAK366" s="1"/>
      <c r="RAL366" s="1"/>
      <c r="RAM366" s="1"/>
      <c r="RAN366" s="1"/>
      <c r="RAO366" s="1"/>
      <c r="RAP366" s="1"/>
      <c r="RAQ366" s="1"/>
      <c r="RAR366" s="1"/>
      <c r="RAS366" s="1"/>
      <c r="RAT366" s="1"/>
      <c r="RAU366" s="1"/>
      <c r="RAV366" s="1"/>
      <c r="RAW366" s="1"/>
      <c r="RAX366" s="1"/>
      <c r="RAY366" s="1"/>
      <c r="RAZ366" s="1"/>
      <c r="RBA366" s="1"/>
      <c r="RBB366" s="1"/>
      <c r="RBC366" s="1"/>
      <c r="RBD366" s="1"/>
      <c r="RBE366" s="1"/>
      <c r="RBF366" s="1"/>
      <c r="RBG366" s="1"/>
      <c r="RBH366" s="1"/>
      <c r="RBI366" s="1"/>
      <c r="RBJ366" s="1"/>
      <c r="RBK366" s="1"/>
      <c r="RBL366" s="1"/>
      <c r="RBM366" s="1"/>
      <c r="RBN366" s="1"/>
      <c r="RBO366" s="1"/>
      <c r="RBP366" s="1"/>
      <c r="RBQ366" s="1"/>
      <c r="RBR366" s="1"/>
      <c r="RBS366" s="1"/>
      <c r="RBT366" s="1"/>
      <c r="RBU366" s="1"/>
      <c r="RBV366" s="1"/>
      <c r="RBW366" s="1"/>
      <c r="RBX366" s="1"/>
      <c r="RBY366" s="1"/>
      <c r="RBZ366" s="1"/>
      <c r="RCA366" s="1"/>
      <c r="RCB366" s="1"/>
      <c r="RCC366" s="1"/>
      <c r="RCD366" s="1"/>
      <c r="RCE366" s="1"/>
      <c r="RCF366" s="1"/>
      <c r="RCG366" s="1"/>
      <c r="RCH366" s="1"/>
      <c r="RCI366" s="1"/>
      <c r="RCJ366" s="1"/>
      <c r="RCK366" s="1"/>
      <c r="RCL366" s="1"/>
      <c r="RCM366" s="1"/>
      <c r="RCN366" s="1"/>
      <c r="RCO366" s="1"/>
      <c r="RCP366" s="1"/>
      <c r="RCQ366" s="1"/>
      <c r="RCR366" s="1"/>
      <c r="RCS366" s="1"/>
      <c r="RCT366" s="1"/>
      <c r="RCU366" s="1"/>
      <c r="RCV366" s="1"/>
      <c r="RCW366" s="1"/>
      <c r="RCX366" s="1"/>
      <c r="RCY366" s="1"/>
      <c r="RCZ366" s="1"/>
      <c r="RDA366" s="1"/>
      <c r="RDB366" s="1"/>
      <c r="RDC366" s="1"/>
      <c r="RDD366" s="1"/>
      <c r="RDE366" s="1"/>
      <c r="RDF366" s="1"/>
      <c r="RDG366" s="1"/>
      <c r="RDH366" s="1"/>
      <c r="RDI366" s="1"/>
      <c r="RDJ366" s="1"/>
      <c r="RDK366" s="1"/>
      <c r="RDL366" s="1"/>
      <c r="RDM366" s="1"/>
      <c r="RDN366" s="1"/>
      <c r="RDO366" s="1"/>
      <c r="RDP366" s="1"/>
      <c r="RDQ366" s="1"/>
      <c r="RDR366" s="1"/>
      <c r="RDS366" s="1"/>
      <c r="RDT366" s="1"/>
      <c r="RDU366" s="1"/>
      <c r="RDV366" s="1"/>
      <c r="RDW366" s="1"/>
      <c r="RDX366" s="1"/>
      <c r="RDY366" s="1"/>
      <c r="RDZ366" s="1"/>
      <c r="REA366" s="1"/>
      <c r="REB366" s="1"/>
      <c r="REC366" s="1"/>
      <c r="RED366" s="1"/>
      <c r="REE366" s="1"/>
      <c r="REF366" s="1"/>
      <c r="REG366" s="1"/>
      <c r="REH366" s="1"/>
      <c r="REI366" s="1"/>
      <c r="REJ366" s="1"/>
      <c r="REK366" s="1"/>
      <c r="REL366" s="1"/>
      <c r="REM366" s="1"/>
      <c r="REN366" s="1"/>
      <c r="REO366" s="1"/>
      <c r="REP366" s="1"/>
      <c r="REQ366" s="1"/>
      <c r="RER366" s="1"/>
      <c r="RES366" s="1"/>
      <c r="RET366" s="1"/>
      <c r="REU366" s="1"/>
      <c r="REV366" s="1"/>
      <c r="REW366" s="1"/>
      <c r="REX366" s="1"/>
      <c r="REY366" s="1"/>
      <c r="REZ366" s="1"/>
      <c r="RFA366" s="1"/>
      <c r="RFB366" s="1"/>
      <c r="RFC366" s="1"/>
      <c r="RFD366" s="1"/>
      <c r="RFE366" s="1"/>
      <c r="RFF366" s="1"/>
      <c r="RFG366" s="1"/>
      <c r="RFH366" s="1"/>
      <c r="RFI366" s="1"/>
      <c r="RFJ366" s="1"/>
      <c r="RFK366" s="1"/>
      <c r="RFL366" s="1"/>
      <c r="RFM366" s="1"/>
      <c r="RFN366" s="1"/>
      <c r="RFO366" s="1"/>
      <c r="RFP366" s="1"/>
      <c r="RFQ366" s="1"/>
      <c r="RFR366" s="1"/>
      <c r="RFS366" s="1"/>
      <c r="RFT366" s="1"/>
      <c r="RFU366" s="1"/>
      <c r="RFV366" s="1"/>
      <c r="RFW366" s="1"/>
      <c r="RFX366" s="1"/>
      <c r="RFY366" s="1"/>
      <c r="RFZ366" s="1"/>
      <c r="RGA366" s="1"/>
      <c r="RGB366" s="1"/>
      <c r="RGC366" s="1"/>
      <c r="RGD366" s="1"/>
      <c r="RGE366" s="1"/>
      <c r="RGF366" s="1"/>
      <c r="RGG366" s="1"/>
      <c r="RGH366" s="1"/>
      <c r="RGI366" s="1"/>
      <c r="RGJ366" s="1"/>
      <c r="RGK366" s="1"/>
      <c r="RGL366" s="1"/>
      <c r="RGM366" s="1"/>
      <c r="RGN366" s="1"/>
      <c r="RGO366" s="1"/>
      <c r="RGP366" s="1"/>
      <c r="RGQ366" s="1"/>
      <c r="RGR366" s="1"/>
      <c r="RGS366" s="1"/>
      <c r="RGT366" s="1"/>
      <c r="RGU366" s="1"/>
      <c r="RGV366" s="1"/>
      <c r="RGW366" s="1"/>
      <c r="RGX366" s="1"/>
      <c r="RGY366" s="1"/>
      <c r="RGZ366" s="1"/>
      <c r="RHA366" s="1"/>
      <c r="RHB366" s="1"/>
      <c r="RHC366" s="1"/>
      <c r="RHD366" s="1"/>
      <c r="RHE366" s="1"/>
      <c r="RHF366" s="1"/>
      <c r="RHG366" s="1"/>
      <c r="RHH366" s="1"/>
      <c r="RHI366" s="1"/>
      <c r="RHJ366" s="1"/>
      <c r="RHK366" s="1"/>
      <c r="RHL366" s="1"/>
      <c r="RHM366" s="1"/>
      <c r="RHN366" s="1"/>
      <c r="RHO366" s="1"/>
      <c r="RHP366" s="1"/>
      <c r="RHQ366" s="1"/>
      <c r="RHR366" s="1"/>
      <c r="RHS366" s="1"/>
      <c r="RHT366" s="1"/>
      <c r="RHU366" s="1"/>
      <c r="RHV366" s="1"/>
      <c r="RHW366" s="1"/>
      <c r="RHX366" s="1"/>
      <c r="RHY366" s="1"/>
      <c r="RHZ366" s="1"/>
      <c r="RIA366" s="1"/>
      <c r="RIB366" s="1"/>
      <c r="RIC366" s="1"/>
      <c r="RID366" s="1"/>
      <c r="RIE366" s="1"/>
      <c r="RIF366" s="1"/>
      <c r="RIG366" s="1"/>
      <c r="RIH366" s="1"/>
      <c r="RII366" s="1"/>
      <c r="RIJ366" s="1"/>
      <c r="RIK366" s="1"/>
      <c r="RIL366" s="1"/>
      <c r="RIM366" s="1"/>
      <c r="RIN366" s="1"/>
      <c r="RIO366" s="1"/>
      <c r="RIP366" s="1"/>
      <c r="RIQ366" s="1"/>
      <c r="RIR366" s="1"/>
      <c r="RIS366" s="1"/>
      <c r="RIT366" s="1"/>
      <c r="RIU366" s="1"/>
      <c r="RIV366" s="1"/>
      <c r="RIW366" s="1"/>
      <c r="RIX366" s="1"/>
      <c r="RIY366" s="1"/>
      <c r="RIZ366" s="1"/>
      <c r="RJA366" s="1"/>
      <c r="RJB366" s="1"/>
      <c r="RJC366" s="1"/>
      <c r="RJD366" s="1"/>
      <c r="RJE366" s="1"/>
      <c r="RJF366" s="1"/>
      <c r="RJG366" s="1"/>
      <c r="RJH366" s="1"/>
      <c r="RJI366" s="1"/>
      <c r="RJJ366" s="1"/>
      <c r="RJK366" s="1"/>
      <c r="RJL366" s="1"/>
      <c r="RJM366" s="1"/>
      <c r="RJN366" s="1"/>
      <c r="RJO366" s="1"/>
      <c r="RJP366" s="1"/>
      <c r="RJQ366" s="1"/>
      <c r="RJR366" s="1"/>
      <c r="RJS366" s="1"/>
      <c r="RJT366" s="1"/>
      <c r="RJU366" s="1"/>
      <c r="RJV366" s="1"/>
      <c r="RJW366" s="1"/>
      <c r="RJX366" s="1"/>
      <c r="RJY366" s="1"/>
      <c r="RJZ366" s="1"/>
      <c r="RKA366" s="1"/>
      <c r="RKB366" s="1"/>
      <c r="RKC366" s="1"/>
      <c r="RKD366" s="1"/>
      <c r="RKE366" s="1"/>
      <c r="RKF366" s="1"/>
      <c r="RKG366" s="1"/>
      <c r="RKH366" s="1"/>
      <c r="RKI366" s="1"/>
      <c r="RKJ366" s="1"/>
      <c r="RKK366" s="1"/>
      <c r="RKL366" s="1"/>
      <c r="RKM366" s="1"/>
      <c r="RKN366" s="1"/>
      <c r="RKO366" s="1"/>
      <c r="RKP366" s="1"/>
      <c r="RKQ366" s="1"/>
      <c r="RKR366" s="1"/>
      <c r="RKS366" s="1"/>
      <c r="RKT366" s="1"/>
      <c r="RKU366" s="1"/>
      <c r="RKV366" s="1"/>
      <c r="RKW366" s="1"/>
      <c r="RKX366" s="1"/>
      <c r="RKY366" s="1"/>
      <c r="RKZ366" s="1"/>
      <c r="RLA366" s="1"/>
      <c r="RLB366" s="1"/>
      <c r="RLC366" s="1"/>
      <c r="RLD366" s="1"/>
      <c r="RLE366" s="1"/>
      <c r="RLF366" s="1"/>
      <c r="RLG366" s="1"/>
      <c r="RLH366" s="1"/>
      <c r="RLI366" s="1"/>
      <c r="RLJ366" s="1"/>
      <c r="RLK366" s="1"/>
      <c r="RLL366" s="1"/>
      <c r="RLM366" s="1"/>
      <c r="RLN366" s="1"/>
      <c r="RLO366" s="1"/>
      <c r="RLP366" s="1"/>
      <c r="RLQ366" s="1"/>
      <c r="RLR366" s="1"/>
      <c r="RLS366" s="1"/>
      <c r="RLT366" s="1"/>
      <c r="RLU366" s="1"/>
      <c r="RLV366" s="1"/>
      <c r="RLW366" s="1"/>
      <c r="RLX366" s="1"/>
      <c r="RLY366" s="1"/>
      <c r="RLZ366" s="1"/>
      <c r="RMA366" s="1"/>
      <c r="RMB366" s="1"/>
      <c r="RMC366" s="1"/>
      <c r="RMD366" s="1"/>
      <c r="RME366" s="1"/>
      <c r="RMF366" s="1"/>
      <c r="RMG366" s="1"/>
      <c r="RMH366" s="1"/>
      <c r="RMI366" s="1"/>
      <c r="RMJ366" s="1"/>
      <c r="RMK366" s="1"/>
      <c r="RML366" s="1"/>
      <c r="RMM366" s="1"/>
      <c r="RMN366" s="1"/>
      <c r="RMO366" s="1"/>
      <c r="RMP366" s="1"/>
      <c r="RMQ366" s="1"/>
      <c r="RMR366" s="1"/>
      <c r="RMS366" s="1"/>
      <c r="RMT366" s="1"/>
      <c r="RMU366" s="1"/>
      <c r="RMV366" s="1"/>
      <c r="RMW366" s="1"/>
      <c r="RMX366" s="1"/>
      <c r="RMY366" s="1"/>
      <c r="RMZ366" s="1"/>
      <c r="RNA366" s="1"/>
      <c r="RNB366" s="1"/>
      <c r="RNC366" s="1"/>
      <c r="RND366" s="1"/>
      <c r="RNE366" s="1"/>
      <c r="RNF366" s="1"/>
      <c r="RNG366" s="1"/>
      <c r="RNH366" s="1"/>
      <c r="RNI366" s="1"/>
      <c r="RNJ366" s="1"/>
      <c r="RNK366" s="1"/>
      <c r="RNL366" s="1"/>
      <c r="RNM366" s="1"/>
      <c r="RNN366" s="1"/>
      <c r="RNO366" s="1"/>
      <c r="RNP366" s="1"/>
      <c r="RNQ366" s="1"/>
      <c r="RNR366" s="1"/>
      <c r="RNS366" s="1"/>
      <c r="RNT366" s="1"/>
      <c r="RNU366" s="1"/>
      <c r="RNV366" s="1"/>
      <c r="RNW366" s="1"/>
      <c r="RNX366" s="1"/>
      <c r="RNY366" s="1"/>
      <c r="RNZ366" s="1"/>
      <c r="ROA366" s="1"/>
      <c r="ROB366" s="1"/>
      <c r="ROC366" s="1"/>
      <c r="ROD366" s="1"/>
      <c r="ROE366" s="1"/>
      <c r="ROF366" s="1"/>
      <c r="ROG366" s="1"/>
      <c r="ROH366" s="1"/>
      <c r="ROI366" s="1"/>
      <c r="ROJ366" s="1"/>
      <c r="ROK366" s="1"/>
      <c r="ROL366" s="1"/>
      <c r="ROM366" s="1"/>
      <c r="RON366" s="1"/>
      <c r="ROO366" s="1"/>
      <c r="ROP366" s="1"/>
      <c r="ROQ366" s="1"/>
      <c r="ROR366" s="1"/>
      <c r="ROS366" s="1"/>
      <c r="ROT366" s="1"/>
      <c r="ROU366" s="1"/>
      <c r="ROV366" s="1"/>
      <c r="ROW366" s="1"/>
      <c r="ROX366" s="1"/>
      <c r="ROY366" s="1"/>
      <c r="ROZ366" s="1"/>
      <c r="RPA366" s="1"/>
      <c r="RPB366" s="1"/>
      <c r="RPC366" s="1"/>
      <c r="RPD366" s="1"/>
      <c r="RPE366" s="1"/>
      <c r="RPF366" s="1"/>
      <c r="RPG366" s="1"/>
      <c r="RPH366" s="1"/>
      <c r="RPI366" s="1"/>
      <c r="RPJ366" s="1"/>
      <c r="RPK366" s="1"/>
      <c r="RPL366" s="1"/>
      <c r="RPM366" s="1"/>
      <c r="RPN366" s="1"/>
      <c r="RPO366" s="1"/>
      <c r="RPP366" s="1"/>
      <c r="RPQ366" s="1"/>
      <c r="RPR366" s="1"/>
      <c r="RPS366" s="1"/>
      <c r="RPT366" s="1"/>
      <c r="RPU366" s="1"/>
      <c r="RPV366" s="1"/>
      <c r="RPW366" s="1"/>
      <c r="RPX366" s="1"/>
      <c r="RPY366" s="1"/>
      <c r="RPZ366" s="1"/>
      <c r="RQA366" s="1"/>
      <c r="RQB366" s="1"/>
      <c r="RQC366" s="1"/>
      <c r="RQD366" s="1"/>
      <c r="RQE366" s="1"/>
      <c r="RQF366" s="1"/>
      <c r="RQG366" s="1"/>
      <c r="RQH366" s="1"/>
      <c r="RQI366" s="1"/>
      <c r="RQJ366" s="1"/>
      <c r="RQK366" s="1"/>
      <c r="RQL366" s="1"/>
      <c r="RQM366" s="1"/>
      <c r="RQN366" s="1"/>
      <c r="RQO366" s="1"/>
      <c r="RQP366" s="1"/>
      <c r="RQQ366" s="1"/>
      <c r="RQR366" s="1"/>
      <c r="RQS366" s="1"/>
      <c r="RQT366" s="1"/>
      <c r="RQU366" s="1"/>
      <c r="RQV366" s="1"/>
      <c r="RQW366" s="1"/>
      <c r="RQX366" s="1"/>
      <c r="RQY366" s="1"/>
      <c r="RQZ366" s="1"/>
      <c r="RRA366" s="1"/>
      <c r="RRB366" s="1"/>
      <c r="RRC366" s="1"/>
      <c r="RRD366" s="1"/>
      <c r="RRE366" s="1"/>
      <c r="RRF366" s="1"/>
      <c r="RRG366" s="1"/>
      <c r="RRH366" s="1"/>
      <c r="RRI366" s="1"/>
      <c r="RRJ366" s="1"/>
      <c r="RRK366" s="1"/>
      <c r="RRL366" s="1"/>
      <c r="RRM366" s="1"/>
      <c r="RRN366" s="1"/>
      <c r="RRO366" s="1"/>
      <c r="RRP366" s="1"/>
      <c r="RRQ366" s="1"/>
      <c r="RRR366" s="1"/>
      <c r="RRS366" s="1"/>
      <c r="RRT366" s="1"/>
      <c r="RRU366" s="1"/>
      <c r="RRV366" s="1"/>
      <c r="RRW366" s="1"/>
      <c r="RRX366" s="1"/>
      <c r="RRY366" s="1"/>
      <c r="RRZ366" s="1"/>
      <c r="RSA366" s="1"/>
      <c r="RSB366" s="1"/>
      <c r="RSC366" s="1"/>
      <c r="RSD366" s="1"/>
      <c r="RSE366" s="1"/>
      <c r="RSF366" s="1"/>
      <c r="RSG366" s="1"/>
      <c r="RSH366" s="1"/>
      <c r="RSI366" s="1"/>
      <c r="RSJ366" s="1"/>
      <c r="RSK366" s="1"/>
      <c r="RSL366" s="1"/>
      <c r="RSM366" s="1"/>
      <c r="RSN366" s="1"/>
      <c r="RSO366" s="1"/>
      <c r="RSP366" s="1"/>
      <c r="RSQ366" s="1"/>
      <c r="RSR366" s="1"/>
      <c r="RSS366" s="1"/>
      <c r="RST366" s="1"/>
      <c r="RSU366" s="1"/>
      <c r="RSV366" s="1"/>
      <c r="RSW366" s="1"/>
      <c r="RSX366" s="1"/>
      <c r="RSY366" s="1"/>
      <c r="RSZ366" s="1"/>
      <c r="RTA366" s="1"/>
      <c r="RTB366" s="1"/>
      <c r="RTC366" s="1"/>
      <c r="RTD366" s="1"/>
      <c r="RTE366" s="1"/>
      <c r="RTF366" s="1"/>
      <c r="RTG366" s="1"/>
      <c r="RTH366" s="1"/>
      <c r="RTI366" s="1"/>
      <c r="RTJ366" s="1"/>
      <c r="RTK366" s="1"/>
      <c r="RTL366" s="1"/>
      <c r="RTM366" s="1"/>
      <c r="RTN366" s="1"/>
      <c r="RTO366" s="1"/>
      <c r="RTP366" s="1"/>
      <c r="RTQ366" s="1"/>
      <c r="RTR366" s="1"/>
      <c r="RTS366" s="1"/>
      <c r="RTT366" s="1"/>
      <c r="RTU366" s="1"/>
      <c r="RTV366" s="1"/>
      <c r="RTW366" s="1"/>
      <c r="RTX366" s="1"/>
      <c r="RTY366" s="1"/>
      <c r="RTZ366" s="1"/>
      <c r="RUA366" s="1"/>
      <c r="RUB366" s="1"/>
      <c r="RUC366" s="1"/>
      <c r="RUD366" s="1"/>
      <c r="RUE366" s="1"/>
      <c r="RUF366" s="1"/>
      <c r="RUG366" s="1"/>
      <c r="RUH366" s="1"/>
      <c r="RUI366" s="1"/>
      <c r="RUJ366" s="1"/>
      <c r="RUK366" s="1"/>
      <c r="RUL366" s="1"/>
      <c r="RUM366" s="1"/>
      <c r="RUN366" s="1"/>
      <c r="RUO366" s="1"/>
      <c r="RUP366" s="1"/>
      <c r="RUQ366" s="1"/>
      <c r="RUR366" s="1"/>
      <c r="RUS366" s="1"/>
      <c r="RUT366" s="1"/>
      <c r="RUU366" s="1"/>
      <c r="RUV366" s="1"/>
      <c r="RUW366" s="1"/>
      <c r="RUX366" s="1"/>
      <c r="RUY366" s="1"/>
      <c r="RUZ366" s="1"/>
      <c r="RVA366" s="1"/>
      <c r="RVB366" s="1"/>
      <c r="RVC366" s="1"/>
      <c r="RVD366" s="1"/>
      <c r="RVE366" s="1"/>
      <c r="RVF366" s="1"/>
      <c r="RVG366" s="1"/>
      <c r="RVH366" s="1"/>
      <c r="RVI366" s="1"/>
      <c r="RVJ366" s="1"/>
      <c r="RVK366" s="1"/>
      <c r="RVL366" s="1"/>
      <c r="RVM366" s="1"/>
      <c r="RVN366" s="1"/>
      <c r="RVO366" s="1"/>
      <c r="RVP366" s="1"/>
      <c r="RVQ366" s="1"/>
      <c r="RVR366" s="1"/>
      <c r="RVS366" s="1"/>
      <c r="RVT366" s="1"/>
      <c r="RVU366" s="1"/>
      <c r="RVV366" s="1"/>
      <c r="RVW366" s="1"/>
      <c r="RVX366" s="1"/>
      <c r="RVY366" s="1"/>
      <c r="RVZ366" s="1"/>
      <c r="RWA366" s="1"/>
      <c r="RWB366" s="1"/>
      <c r="RWC366" s="1"/>
      <c r="RWD366" s="1"/>
      <c r="RWE366" s="1"/>
      <c r="RWF366" s="1"/>
      <c r="RWG366" s="1"/>
      <c r="RWH366" s="1"/>
      <c r="RWI366" s="1"/>
      <c r="RWJ366" s="1"/>
      <c r="RWK366" s="1"/>
      <c r="RWL366" s="1"/>
      <c r="RWM366" s="1"/>
      <c r="RWN366" s="1"/>
      <c r="RWO366" s="1"/>
      <c r="RWP366" s="1"/>
      <c r="RWQ366" s="1"/>
      <c r="RWR366" s="1"/>
      <c r="RWS366" s="1"/>
      <c r="RWT366" s="1"/>
      <c r="RWU366" s="1"/>
      <c r="RWV366" s="1"/>
      <c r="RWW366" s="1"/>
      <c r="RWX366" s="1"/>
      <c r="RWY366" s="1"/>
      <c r="RWZ366" s="1"/>
      <c r="RXA366" s="1"/>
      <c r="RXB366" s="1"/>
      <c r="RXC366" s="1"/>
      <c r="RXD366" s="1"/>
      <c r="RXE366" s="1"/>
      <c r="RXF366" s="1"/>
      <c r="RXG366" s="1"/>
      <c r="RXH366" s="1"/>
      <c r="RXI366" s="1"/>
      <c r="RXJ366" s="1"/>
      <c r="RXK366" s="1"/>
      <c r="RXL366" s="1"/>
      <c r="RXM366" s="1"/>
      <c r="RXN366" s="1"/>
      <c r="RXO366" s="1"/>
      <c r="RXP366" s="1"/>
      <c r="RXQ366" s="1"/>
      <c r="RXR366" s="1"/>
      <c r="RXS366" s="1"/>
      <c r="RXT366" s="1"/>
      <c r="RXU366" s="1"/>
      <c r="RXV366" s="1"/>
      <c r="RXW366" s="1"/>
      <c r="RXX366" s="1"/>
      <c r="RXY366" s="1"/>
      <c r="RXZ366" s="1"/>
      <c r="RYA366" s="1"/>
      <c r="RYB366" s="1"/>
      <c r="RYC366" s="1"/>
      <c r="RYD366" s="1"/>
      <c r="RYE366" s="1"/>
      <c r="RYF366" s="1"/>
      <c r="RYG366" s="1"/>
      <c r="RYH366" s="1"/>
      <c r="RYI366" s="1"/>
      <c r="RYJ366" s="1"/>
      <c r="RYK366" s="1"/>
      <c r="RYL366" s="1"/>
      <c r="RYM366" s="1"/>
      <c r="RYN366" s="1"/>
      <c r="RYO366" s="1"/>
      <c r="RYP366" s="1"/>
      <c r="RYQ366" s="1"/>
      <c r="RYR366" s="1"/>
      <c r="RYS366" s="1"/>
      <c r="RYT366" s="1"/>
      <c r="RYU366" s="1"/>
      <c r="RYV366" s="1"/>
      <c r="RYW366" s="1"/>
      <c r="RYX366" s="1"/>
      <c r="RYY366" s="1"/>
      <c r="RYZ366" s="1"/>
      <c r="RZA366" s="1"/>
      <c r="RZB366" s="1"/>
      <c r="RZC366" s="1"/>
      <c r="RZD366" s="1"/>
      <c r="RZE366" s="1"/>
      <c r="RZF366" s="1"/>
      <c r="RZG366" s="1"/>
      <c r="RZH366" s="1"/>
      <c r="RZI366" s="1"/>
      <c r="RZJ366" s="1"/>
      <c r="RZK366" s="1"/>
      <c r="RZL366" s="1"/>
      <c r="RZM366" s="1"/>
      <c r="RZN366" s="1"/>
      <c r="RZO366" s="1"/>
      <c r="RZP366" s="1"/>
      <c r="RZQ366" s="1"/>
      <c r="RZR366" s="1"/>
      <c r="RZS366" s="1"/>
      <c r="RZT366" s="1"/>
      <c r="RZU366" s="1"/>
      <c r="RZV366" s="1"/>
      <c r="RZW366" s="1"/>
      <c r="RZX366" s="1"/>
      <c r="RZY366" s="1"/>
      <c r="RZZ366" s="1"/>
      <c r="SAA366" s="1"/>
      <c r="SAB366" s="1"/>
      <c r="SAC366" s="1"/>
      <c r="SAD366" s="1"/>
      <c r="SAE366" s="1"/>
      <c r="SAF366" s="1"/>
      <c r="SAG366" s="1"/>
      <c r="SAH366" s="1"/>
      <c r="SAI366" s="1"/>
      <c r="SAJ366" s="1"/>
      <c r="SAK366" s="1"/>
      <c r="SAL366" s="1"/>
      <c r="SAM366" s="1"/>
      <c r="SAN366" s="1"/>
      <c r="SAO366" s="1"/>
      <c r="SAP366" s="1"/>
      <c r="SAQ366" s="1"/>
      <c r="SAR366" s="1"/>
      <c r="SAS366" s="1"/>
      <c r="SAT366" s="1"/>
      <c r="SAU366" s="1"/>
      <c r="SAV366" s="1"/>
      <c r="SAW366" s="1"/>
      <c r="SAX366" s="1"/>
      <c r="SAY366" s="1"/>
      <c r="SAZ366" s="1"/>
      <c r="SBA366" s="1"/>
      <c r="SBB366" s="1"/>
      <c r="SBC366" s="1"/>
      <c r="SBD366" s="1"/>
      <c r="SBE366" s="1"/>
      <c r="SBF366" s="1"/>
      <c r="SBG366" s="1"/>
      <c r="SBH366" s="1"/>
      <c r="SBI366" s="1"/>
      <c r="SBJ366" s="1"/>
      <c r="SBK366" s="1"/>
      <c r="SBL366" s="1"/>
      <c r="SBM366" s="1"/>
      <c r="SBN366" s="1"/>
      <c r="SBO366" s="1"/>
      <c r="SBP366" s="1"/>
      <c r="SBQ366" s="1"/>
      <c r="SBR366" s="1"/>
      <c r="SBS366" s="1"/>
      <c r="SBT366" s="1"/>
      <c r="SBU366" s="1"/>
      <c r="SBV366" s="1"/>
      <c r="SBW366" s="1"/>
      <c r="SBX366" s="1"/>
      <c r="SBY366" s="1"/>
      <c r="SBZ366" s="1"/>
      <c r="SCA366" s="1"/>
      <c r="SCB366" s="1"/>
      <c r="SCC366" s="1"/>
      <c r="SCD366" s="1"/>
      <c r="SCE366" s="1"/>
      <c r="SCF366" s="1"/>
      <c r="SCG366" s="1"/>
      <c r="SCH366" s="1"/>
      <c r="SCI366" s="1"/>
      <c r="SCJ366" s="1"/>
      <c r="SCK366" s="1"/>
      <c r="SCL366" s="1"/>
      <c r="SCM366" s="1"/>
      <c r="SCN366" s="1"/>
      <c r="SCO366" s="1"/>
      <c r="SCP366" s="1"/>
      <c r="SCQ366" s="1"/>
      <c r="SCR366" s="1"/>
      <c r="SCS366" s="1"/>
      <c r="SCT366" s="1"/>
      <c r="SCU366" s="1"/>
      <c r="SCV366" s="1"/>
      <c r="SCW366" s="1"/>
      <c r="SCX366" s="1"/>
      <c r="SCY366" s="1"/>
      <c r="SCZ366" s="1"/>
      <c r="SDA366" s="1"/>
      <c r="SDB366" s="1"/>
      <c r="SDC366" s="1"/>
      <c r="SDD366" s="1"/>
      <c r="SDE366" s="1"/>
      <c r="SDF366" s="1"/>
      <c r="SDG366" s="1"/>
      <c r="SDH366" s="1"/>
      <c r="SDI366" s="1"/>
      <c r="SDJ366" s="1"/>
      <c r="SDK366" s="1"/>
      <c r="SDL366" s="1"/>
      <c r="SDM366" s="1"/>
      <c r="SDN366" s="1"/>
      <c r="SDO366" s="1"/>
      <c r="SDP366" s="1"/>
      <c r="SDQ366" s="1"/>
      <c r="SDR366" s="1"/>
      <c r="SDS366" s="1"/>
      <c r="SDT366" s="1"/>
      <c r="SDU366" s="1"/>
      <c r="SDV366" s="1"/>
      <c r="SDW366" s="1"/>
      <c r="SDX366" s="1"/>
      <c r="SDY366" s="1"/>
      <c r="SDZ366" s="1"/>
      <c r="SEA366" s="1"/>
      <c r="SEB366" s="1"/>
      <c r="SEC366" s="1"/>
      <c r="SED366" s="1"/>
      <c r="SEE366" s="1"/>
      <c r="SEF366" s="1"/>
      <c r="SEG366" s="1"/>
      <c r="SEH366" s="1"/>
      <c r="SEI366" s="1"/>
      <c r="SEJ366" s="1"/>
      <c r="SEK366" s="1"/>
      <c r="SEL366" s="1"/>
      <c r="SEM366" s="1"/>
      <c r="SEN366" s="1"/>
      <c r="SEO366" s="1"/>
      <c r="SEP366" s="1"/>
      <c r="SEQ366" s="1"/>
      <c r="SER366" s="1"/>
      <c r="SES366" s="1"/>
      <c r="SET366" s="1"/>
      <c r="SEU366" s="1"/>
      <c r="SEV366" s="1"/>
      <c r="SEW366" s="1"/>
      <c r="SEX366" s="1"/>
      <c r="SEY366" s="1"/>
      <c r="SEZ366" s="1"/>
      <c r="SFA366" s="1"/>
      <c r="SFB366" s="1"/>
      <c r="SFC366" s="1"/>
      <c r="SFD366" s="1"/>
      <c r="SFE366" s="1"/>
      <c r="SFF366" s="1"/>
      <c r="SFG366" s="1"/>
      <c r="SFH366" s="1"/>
      <c r="SFI366" s="1"/>
      <c r="SFJ366" s="1"/>
      <c r="SFK366" s="1"/>
      <c r="SFL366" s="1"/>
      <c r="SFM366" s="1"/>
      <c r="SFN366" s="1"/>
      <c r="SFO366" s="1"/>
      <c r="SFP366" s="1"/>
      <c r="SFQ366" s="1"/>
      <c r="SFR366" s="1"/>
      <c r="SFS366" s="1"/>
      <c r="SFT366" s="1"/>
      <c r="SFU366" s="1"/>
      <c r="SFV366" s="1"/>
      <c r="SFW366" s="1"/>
      <c r="SFX366" s="1"/>
      <c r="SFY366" s="1"/>
      <c r="SFZ366" s="1"/>
      <c r="SGA366" s="1"/>
      <c r="SGB366" s="1"/>
      <c r="SGC366" s="1"/>
      <c r="SGD366" s="1"/>
      <c r="SGE366" s="1"/>
      <c r="SGF366" s="1"/>
      <c r="SGG366" s="1"/>
      <c r="SGH366" s="1"/>
      <c r="SGI366" s="1"/>
      <c r="SGJ366" s="1"/>
      <c r="SGK366" s="1"/>
      <c r="SGL366" s="1"/>
      <c r="SGM366" s="1"/>
      <c r="SGN366" s="1"/>
      <c r="SGO366" s="1"/>
      <c r="SGP366" s="1"/>
      <c r="SGQ366" s="1"/>
      <c r="SGR366" s="1"/>
      <c r="SGS366" s="1"/>
      <c r="SGT366" s="1"/>
      <c r="SGU366" s="1"/>
      <c r="SGV366" s="1"/>
      <c r="SGW366" s="1"/>
      <c r="SGX366" s="1"/>
      <c r="SGY366" s="1"/>
      <c r="SGZ366" s="1"/>
      <c r="SHA366" s="1"/>
      <c r="SHB366" s="1"/>
      <c r="SHC366" s="1"/>
      <c r="SHD366" s="1"/>
      <c r="SHE366" s="1"/>
      <c r="SHF366" s="1"/>
      <c r="SHG366" s="1"/>
      <c r="SHH366" s="1"/>
      <c r="SHI366" s="1"/>
      <c r="SHJ366" s="1"/>
      <c r="SHK366" s="1"/>
      <c r="SHL366" s="1"/>
      <c r="SHM366" s="1"/>
      <c r="SHN366" s="1"/>
      <c r="SHO366" s="1"/>
      <c r="SHP366" s="1"/>
      <c r="SHQ366" s="1"/>
      <c r="SHR366" s="1"/>
      <c r="SHS366" s="1"/>
      <c r="SHT366" s="1"/>
      <c r="SHU366" s="1"/>
      <c r="SHV366" s="1"/>
      <c r="SHW366" s="1"/>
      <c r="SHX366" s="1"/>
      <c r="SHY366" s="1"/>
      <c r="SHZ366" s="1"/>
      <c r="SIA366" s="1"/>
      <c r="SIB366" s="1"/>
      <c r="SIC366" s="1"/>
      <c r="SID366" s="1"/>
      <c r="SIE366" s="1"/>
      <c r="SIF366" s="1"/>
      <c r="SIG366" s="1"/>
      <c r="SIH366" s="1"/>
      <c r="SII366" s="1"/>
      <c r="SIJ366" s="1"/>
      <c r="SIK366" s="1"/>
      <c r="SIL366" s="1"/>
      <c r="SIM366" s="1"/>
      <c r="SIN366" s="1"/>
      <c r="SIO366" s="1"/>
      <c r="SIP366" s="1"/>
      <c r="SIQ366" s="1"/>
      <c r="SIR366" s="1"/>
      <c r="SIS366" s="1"/>
      <c r="SIT366" s="1"/>
      <c r="SIU366" s="1"/>
      <c r="SIV366" s="1"/>
      <c r="SIW366" s="1"/>
      <c r="SIX366" s="1"/>
      <c r="SIY366" s="1"/>
      <c r="SIZ366" s="1"/>
      <c r="SJA366" s="1"/>
      <c r="SJB366" s="1"/>
      <c r="SJC366" s="1"/>
      <c r="SJD366" s="1"/>
      <c r="SJE366" s="1"/>
      <c r="SJF366" s="1"/>
      <c r="SJG366" s="1"/>
      <c r="SJH366" s="1"/>
      <c r="SJI366" s="1"/>
      <c r="SJJ366" s="1"/>
      <c r="SJK366" s="1"/>
      <c r="SJL366" s="1"/>
      <c r="SJM366" s="1"/>
      <c r="SJN366" s="1"/>
      <c r="SJO366" s="1"/>
      <c r="SJP366" s="1"/>
      <c r="SJQ366" s="1"/>
      <c r="SJR366" s="1"/>
      <c r="SJS366" s="1"/>
      <c r="SJT366" s="1"/>
      <c r="SJU366" s="1"/>
      <c r="SJV366" s="1"/>
      <c r="SJW366" s="1"/>
      <c r="SJX366" s="1"/>
      <c r="SJY366" s="1"/>
      <c r="SJZ366" s="1"/>
      <c r="SKA366" s="1"/>
      <c r="SKB366" s="1"/>
      <c r="SKC366" s="1"/>
      <c r="SKD366" s="1"/>
      <c r="SKE366" s="1"/>
      <c r="SKF366" s="1"/>
      <c r="SKG366" s="1"/>
      <c r="SKH366" s="1"/>
      <c r="SKI366" s="1"/>
      <c r="SKJ366" s="1"/>
      <c r="SKK366" s="1"/>
      <c r="SKL366" s="1"/>
      <c r="SKM366" s="1"/>
      <c r="SKN366" s="1"/>
      <c r="SKO366" s="1"/>
      <c r="SKP366" s="1"/>
      <c r="SKQ366" s="1"/>
      <c r="SKR366" s="1"/>
      <c r="SKS366" s="1"/>
      <c r="SKT366" s="1"/>
      <c r="SKU366" s="1"/>
      <c r="SKV366" s="1"/>
      <c r="SKW366" s="1"/>
      <c r="SKX366" s="1"/>
      <c r="SKY366" s="1"/>
      <c r="SKZ366" s="1"/>
      <c r="SLA366" s="1"/>
      <c r="SLB366" s="1"/>
      <c r="SLC366" s="1"/>
      <c r="SLD366" s="1"/>
      <c r="SLE366" s="1"/>
      <c r="SLF366" s="1"/>
      <c r="SLG366" s="1"/>
      <c r="SLH366" s="1"/>
      <c r="SLI366" s="1"/>
      <c r="SLJ366" s="1"/>
      <c r="SLK366" s="1"/>
      <c r="SLL366" s="1"/>
      <c r="SLM366" s="1"/>
      <c r="SLN366" s="1"/>
      <c r="SLO366" s="1"/>
      <c r="SLP366" s="1"/>
      <c r="SLQ366" s="1"/>
      <c r="SLR366" s="1"/>
      <c r="SLS366" s="1"/>
      <c r="SLT366" s="1"/>
      <c r="SLU366" s="1"/>
      <c r="SLV366" s="1"/>
      <c r="SLW366" s="1"/>
      <c r="SLX366" s="1"/>
      <c r="SLY366" s="1"/>
      <c r="SLZ366" s="1"/>
      <c r="SMA366" s="1"/>
      <c r="SMB366" s="1"/>
      <c r="SMC366" s="1"/>
      <c r="SMD366" s="1"/>
      <c r="SME366" s="1"/>
      <c r="SMF366" s="1"/>
      <c r="SMG366" s="1"/>
      <c r="SMH366" s="1"/>
      <c r="SMI366" s="1"/>
      <c r="SMJ366" s="1"/>
      <c r="SMK366" s="1"/>
      <c r="SML366" s="1"/>
      <c r="SMM366" s="1"/>
      <c r="SMN366" s="1"/>
      <c r="SMO366" s="1"/>
      <c r="SMP366" s="1"/>
      <c r="SMQ366" s="1"/>
      <c r="SMR366" s="1"/>
      <c r="SMS366" s="1"/>
      <c r="SMT366" s="1"/>
      <c r="SMU366" s="1"/>
      <c r="SMV366" s="1"/>
      <c r="SMW366" s="1"/>
      <c r="SMX366" s="1"/>
      <c r="SMY366" s="1"/>
      <c r="SMZ366" s="1"/>
      <c r="SNA366" s="1"/>
      <c r="SNB366" s="1"/>
      <c r="SNC366" s="1"/>
      <c r="SND366" s="1"/>
      <c r="SNE366" s="1"/>
      <c r="SNF366" s="1"/>
      <c r="SNG366" s="1"/>
      <c r="SNH366" s="1"/>
      <c r="SNI366" s="1"/>
      <c r="SNJ366" s="1"/>
      <c r="SNK366" s="1"/>
      <c r="SNL366" s="1"/>
      <c r="SNM366" s="1"/>
      <c r="SNN366" s="1"/>
      <c r="SNO366" s="1"/>
      <c r="SNP366" s="1"/>
      <c r="SNQ366" s="1"/>
      <c r="SNR366" s="1"/>
      <c r="SNS366" s="1"/>
      <c r="SNT366" s="1"/>
      <c r="SNU366" s="1"/>
      <c r="SNV366" s="1"/>
      <c r="SNW366" s="1"/>
      <c r="SNX366" s="1"/>
      <c r="SNY366" s="1"/>
      <c r="SNZ366" s="1"/>
      <c r="SOA366" s="1"/>
      <c r="SOB366" s="1"/>
      <c r="SOC366" s="1"/>
      <c r="SOD366" s="1"/>
      <c r="SOE366" s="1"/>
      <c r="SOF366" s="1"/>
      <c r="SOG366" s="1"/>
      <c r="SOH366" s="1"/>
      <c r="SOI366" s="1"/>
      <c r="SOJ366" s="1"/>
      <c r="SOK366" s="1"/>
      <c r="SOL366" s="1"/>
      <c r="SOM366" s="1"/>
      <c r="SON366" s="1"/>
      <c r="SOO366" s="1"/>
      <c r="SOP366" s="1"/>
      <c r="SOQ366" s="1"/>
      <c r="SOR366" s="1"/>
      <c r="SOS366" s="1"/>
      <c r="SOT366" s="1"/>
      <c r="SOU366" s="1"/>
      <c r="SOV366" s="1"/>
      <c r="SOW366" s="1"/>
      <c r="SOX366" s="1"/>
      <c r="SOY366" s="1"/>
      <c r="SOZ366" s="1"/>
      <c r="SPA366" s="1"/>
      <c r="SPB366" s="1"/>
      <c r="SPC366" s="1"/>
      <c r="SPD366" s="1"/>
      <c r="SPE366" s="1"/>
      <c r="SPF366" s="1"/>
      <c r="SPG366" s="1"/>
      <c r="SPH366" s="1"/>
      <c r="SPI366" s="1"/>
      <c r="SPJ366" s="1"/>
      <c r="SPK366" s="1"/>
      <c r="SPL366" s="1"/>
      <c r="SPM366" s="1"/>
      <c r="SPN366" s="1"/>
      <c r="SPO366" s="1"/>
      <c r="SPP366" s="1"/>
      <c r="SPQ366" s="1"/>
      <c r="SPR366" s="1"/>
      <c r="SPS366" s="1"/>
      <c r="SPT366" s="1"/>
      <c r="SPU366" s="1"/>
      <c r="SPV366" s="1"/>
      <c r="SPW366" s="1"/>
      <c r="SPX366" s="1"/>
      <c r="SPY366" s="1"/>
      <c r="SPZ366" s="1"/>
      <c r="SQA366" s="1"/>
      <c r="SQB366" s="1"/>
      <c r="SQC366" s="1"/>
      <c r="SQD366" s="1"/>
      <c r="SQE366" s="1"/>
      <c r="SQF366" s="1"/>
      <c r="SQG366" s="1"/>
      <c r="SQH366" s="1"/>
      <c r="SQI366" s="1"/>
      <c r="SQJ366" s="1"/>
      <c r="SQK366" s="1"/>
      <c r="SQL366" s="1"/>
      <c r="SQM366" s="1"/>
      <c r="SQN366" s="1"/>
      <c r="SQO366" s="1"/>
      <c r="SQP366" s="1"/>
      <c r="SQQ366" s="1"/>
      <c r="SQR366" s="1"/>
      <c r="SQS366" s="1"/>
      <c r="SQT366" s="1"/>
      <c r="SQU366" s="1"/>
      <c r="SQV366" s="1"/>
      <c r="SQW366" s="1"/>
      <c r="SQX366" s="1"/>
      <c r="SQY366" s="1"/>
      <c r="SQZ366" s="1"/>
      <c r="SRA366" s="1"/>
      <c r="SRB366" s="1"/>
      <c r="SRC366" s="1"/>
      <c r="SRD366" s="1"/>
      <c r="SRE366" s="1"/>
      <c r="SRF366" s="1"/>
      <c r="SRG366" s="1"/>
      <c r="SRH366" s="1"/>
      <c r="SRI366" s="1"/>
      <c r="SRJ366" s="1"/>
      <c r="SRK366" s="1"/>
      <c r="SRL366" s="1"/>
      <c r="SRM366" s="1"/>
      <c r="SRN366" s="1"/>
      <c r="SRO366" s="1"/>
      <c r="SRP366" s="1"/>
      <c r="SRQ366" s="1"/>
      <c r="SRR366" s="1"/>
      <c r="SRS366" s="1"/>
      <c r="SRT366" s="1"/>
      <c r="SRU366" s="1"/>
      <c r="SRV366" s="1"/>
      <c r="SRW366" s="1"/>
      <c r="SRX366" s="1"/>
      <c r="SRY366" s="1"/>
      <c r="SRZ366" s="1"/>
      <c r="SSA366" s="1"/>
      <c r="SSB366" s="1"/>
      <c r="SSC366" s="1"/>
      <c r="SSD366" s="1"/>
      <c r="SSE366" s="1"/>
      <c r="SSF366" s="1"/>
      <c r="SSG366" s="1"/>
      <c r="SSH366" s="1"/>
      <c r="SSI366" s="1"/>
      <c r="SSJ366" s="1"/>
      <c r="SSK366" s="1"/>
      <c r="SSL366" s="1"/>
      <c r="SSM366" s="1"/>
      <c r="SSN366" s="1"/>
      <c r="SSO366" s="1"/>
      <c r="SSP366" s="1"/>
      <c r="SSQ366" s="1"/>
      <c r="SSR366" s="1"/>
      <c r="SSS366" s="1"/>
      <c r="SST366" s="1"/>
      <c r="SSU366" s="1"/>
      <c r="SSV366" s="1"/>
      <c r="SSW366" s="1"/>
      <c r="SSX366" s="1"/>
      <c r="SSY366" s="1"/>
      <c r="SSZ366" s="1"/>
      <c r="STA366" s="1"/>
      <c r="STB366" s="1"/>
      <c r="STC366" s="1"/>
      <c r="STD366" s="1"/>
      <c r="STE366" s="1"/>
      <c r="STF366" s="1"/>
      <c r="STG366" s="1"/>
      <c r="STH366" s="1"/>
      <c r="STI366" s="1"/>
      <c r="STJ366" s="1"/>
      <c r="STK366" s="1"/>
      <c r="STL366" s="1"/>
      <c r="STM366" s="1"/>
      <c r="STN366" s="1"/>
      <c r="STO366" s="1"/>
      <c r="STP366" s="1"/>
      <c r="STQ366" s="1"/>
      <c r="STR366" s="1"/>
      <c r="STS366" s="1"/>
      <c r="STT366" s="1"/>
      <c r="STU366" s="1"/>
      <c r="STV366" s="1"/>
      <c r="STW366" s="1"/>
      <c r="STX366" s="1"/>
      <c r="STY366" s="1"/>
      <c r="STZ366" s="1"/>
      <c r="SUA366" s="1"/>
      <c r="SUB366" s="1"/>
      <c r="SUC366" s="1"/>
      <c r="SUD366" s="1"/>
      <c r="SUE366" s="1"/>
      <c r="SUF366" s="1"/>
      <c r="SUG366" s="1"/>
      <c r="SUH366" s="1"/>
      <c r="SUI366" s="1"/>
      <c r="SUJ366" s="1"/>
      <c r="SUK366" s="1"/>
      <c r="SUL366" s="1"/>
      <c r="SUM366" s="1"/>
      <c r="SUN366" s="1"/>
      <c r="SUO366" s="1"/>
      <c r="SUP366" s="1"/>
      <c r="SUQ366" s="1"/>
      <c r="SUR366" s="1"/>
      <c r="SUS366" s="1"/>
      <c r="SUT366" s="1"/>
      <c r="SUU366" s="1"/>
      <c r="SUV366" s="1"/>
      <c r="SUW366" s="1"/>
      <c r="SUX366" s="1"/>
      <c r="SUY366" s="1"/>
      <c r="SUZ366" s="1"/>
      <c r="SVA366" s="1"/>
      <c r="SVB366" s="1"/>
      <c r="SVC366" s="1"/>
      <c r="SVD366" s="1"/>
      <c r="SVE366" s="1"/>
      <c r="SVF366" s="1"/>
      <c r="SVG366" s="1"/>
      <c r="SVH366" s="1"/>
      <c r="SVI366" s="1"/>
      <c r="SVJ366" s="1"/>
      <c r="SVK366" s="1"/>
      <c r="SVL366" s="1"/>
      <c r="SVM366" s="1"/>
      <c r="SVN366" s="1"/>
      <c r="SVO366" s="1"/>
      <c r="SVP366" s="1"/>
      <c r="SVQ366" s="1"/>
      <c r="SVR366" s="1"/>
      <c r="SVS366" s="1"/>
      <c r="SVT366" s="1"/>
      <c r="SVU366" s="1"/>
      <c r="SVV366" s="1"/>
      <c r="SVW366" s="1"/>
      <c r="SVX366" s="1"/>
      <c r="SVY366" s="1"/>
      <c r="SVZ366" s="1"/>
      <c r="SWA366" s="1"/>
      <c r="SWB366" s="1"/>
      <c r="SWC366" s="1"/>
      <c r="SWD366" s="1"/>
      <c r="SWE366" s="1"/>
      <c r="SWF366" s="1"/>
      <c r="SWG366" s="1"/>
      <c r="SWH366" s="1"/>
      <c r="SWI366" s="1"/>
      <c r="SWJ366" s="1"/>
      <c r="SWK366" s="1"/>
      <c r="SWL366" s="1"/>
      <c r="SWM366" s="1"/>
      <c r="SWN366" s="1"/>
      <c r="SWO366" s="1"/>
      <c r="SWP366" s="1"/>
      <c r="SWQ366" s="1"/>
      <c r="SWR366" s="1"/>
      <c r="SWS366" s="1"/>
      <c r="SWT366" s="1"/>
      <c r="SWU366" s="1"/>
      <c r="SWV366" s="1"/>
      <c r="SWW366" s="1"/>
      <c r="SWX366" s="1"/>
      <c r="SWY366" s="1"/>
      <c r="SWZ366" s="1"/>
      <c r="SXA366" s="1"/>
      <c r="SXB366" s="1"/>
      <c r="SXC366" s="1"/>
      <c r="SXD366" s="1"/>
      <c r="SXE366" s="1"/>
      <c r="SXF366" s="1"/>
      <c r="SXG366" s="1"/>
      <c r="SXH366" s="1"/>
      <c r="SXI366" s="1"/>
      <c r="SXJ366" s="1"/>
      <c r="SXK366" s="1"/>
      <c r="SXL366" s="1"/>
      <c r="SXM366" s="1"/>
      <c r="SXN366" s="1"/>
      <c r="SXO366" s="1"/>
      <c r="SXP366" s="1"/>
      <c r="SXQ366" s="1"/>
      <c r="SXR366" s="1"/>
      <c r="SXS366" s="1"/>
      <c r="SXT366" s="1"/>
      <c r="SXU366" s="1"/>
      <c r="SXV366" s="1"/>
      <c r="SXW366" s="1"/>
      <c r="SXX366" s="1"/>
      <c r="SXY366" s="1"/>
      <c r="SXZ366" s="1"/>
      <c r="SYA366" s="1"/>
      <c r="SYB366" s="1"/>
      <c r="SYC366" s="1"/>
      <c r="SYD366" s="1"/>
      <c r="SYE366" s="1"/>
      <c r="SYF366" s="1"/>
      <c r="SYG366" s="1"/>
      <c r="SYH366" s="1"/>
      <c r="SYI366" s="1"/>
      <c r="SYJ366" s="1"/>
      <c r="SYK366" s="1"/>
      <c r="SYL366" s="1"/>
      <c r="SYM366" s="1"/>
      <c r="SYN366" s="1"/>
      <c r="SYO366" s="1"/>
      <c r="SYP366" s="1"/>
      <c r="SYQ366" s="1"/>
      <c r="SYR366" s="1"/>
      <c r="SYS366" s="1"/>
      <c r="SYT366" s="1"/>
      <c r="SYU366" s="1"/>
      <c r="SYV366" s="1"/>
      <c r="SYW366" s="1"/>
      <c r="SYX366" s="1"/>
      <c r="SYY366" s="1"/>
      <c r="SYZ366" s="1"/>
      <c r="SZA366" s="1"/>
      <c r="SZB366" s="1"/>
      <c r="SZC366" s="1"/>
      <c r="SZD366" s="1"/>
      <c r="SZE366" s="1"/>
      <c r="SZF366" s="1"/>
      <c r="SZG366" s="1"/>
      <c r="SZH366" s="1"/>
      <c r="SZI366" s="1"/>
      <c r="SZJ366" s="1"/>
      <c r="SZK366" s="1"/>
      <c r="SZL366" s="1"/>
      <c r="SZM366" s="1"/>
      <c r="SZN366" s="1"/>
      <c r="SZO366" s="1"/>
      <c r="SZP366" s="1"/>
      <c r="SZQ366" s="1"/>
      <c r="SZR366" s="1"/>
      <c r="SZS366" s="1"/>
      <c r="SZT366" s="1"/>
      <c r="SZU366" s="1"/>
      <c r="SZV366" s="1"/>
      <c r="SZW366" s="1"/>
      <c r="SZX366" s="1"/>
      <c r="SZY366" s="1"/>
      <c r="SZZ366" s="1"/>
      <c r="TAA366" s="1"/>
      <c r="TAB366" s="1"/>
      <c r="TAC366" s="1"/>
      <c r="TAD366" s="1"/>
      <c r="TAE366" s="1"/>
      <c r="TAF366" s="1"/>
      <c r="TAG366" s="1"/>
      <c r="TAH366" s="1"/>
      <c r="TAI366" s="1"/>
      <c r="TAJ366" s="1"/>
      <c r="TAK366" s="1"/>
      <c r="TAL366" s="1"/>
      <c r="TAM366" s="1"/>
      <c r="TAN366" s="1"/>
      <c r="TAO366" s="1"/>
      <c r="TAP366" s="1"/>
      <c r="TAQ366" s="1"/>
      <c r="TAR366" s="1"/>
      <c r="TAS366" s="1"/>
      <c r="TAT366" s="1"/>
      <c r="TAU366" s="1"/>
      <c r="TAV366" s="1"/>
      <c r="TAW366" s="1"/>
      <c r="TAX366" s="1"/>
      <c r="TAY366" s="1"/>
      <c r="TAZ366" s="1"/>
      <c r="TBA366" s="1"/>
      <c r="TBB366" s="1"/>
      <c r="TBC366" s="1"/>
      <c r="TBD366" s="1"/>
      <c r="TBE366" s="1"/>
      <c r="TBF366" s="1"/>
      <c r="TBG366" s="1"/>
      <c r="TBH366" s="1"/>
      <c r="TBI366" s="1"/>
      <c r="TBJ366" s="1"/>
      <c r="TBK366" s="1"/>
      <c r="TBL366" s="1"/>
      <c r="TBM366" s="1"/>
      <c r="TBN366" s="1"/>
      <c r="TBO366" s="1"/>
      <c r="TBP366" s="1"/>
      <c r="TBQ366" s="1"/>
      <c r="TBR366" s="1"/>
      <c r="TBS366" s="1"/>
      <c r="TBT366" s="1"/>
      <c r="TBU366" s="1"/>
      <c r="TBV366" s="1"/>
      <c r="TBW366" s="1"/>
      <c r="TBX366" s="1"/>
      <c r="TBY366" s="1"/>
      <c r="TBZ366" s="1"/>
      <c r="TCA366" s="1"/>
      <c r="TCB366" s="1"/>
      <c r="TCC366" s="1"/>
      <c r="TCD366" s="1"/>
      <c r="TCE366" s="1"/>
      <c r="TCF366" s="1"/>
      <c r="TCG366" s="1"/>
      <c r="TCH366" s="1"/>
      <c r="TCI366" s="1"/>
      <c r="TCJ366" s="1"/>
      <c r="TCK366" s="1"/>
      <c r="TCL366" s="1"/>
      <c r="TCM366" s="1"/>
      <c r="TCN366" s="1"/>
      <c r="TCO366" s="1"/>
      <c r="TCP366" s="1"/>
      <c r="TCQ366" s="1"/>
      <c r="TCR366" s="1"/>
      <c r="TCS366" s="1"/>
      <c r="TCT366" s="1"/>
      <c r="TCU366" s="1"/>
      <c r="TCV366" s="1"/>
      <c r="TCW366" s="1"/>
      <c r="TCX366" s="1"/>
      <c r="TCY366" s="1"/>
      <c r="TCZ366" s="1"/>
      <c r="TDA366" s="1"/>
      <c r="TDB366" s="1"/>
      <c r="TDC366" s="1"/>
      <c r="TDD366" s="1"/>
      <c r="TDE366" s="1"/>
      <c r="TDF366" s="1"/>
      <c r="TDG366" s="1"/>
      <c r="TDH366" s="1"/>
      <c r="TDI366" s="1"/>
      <c r="TDJ366" s="1"/>
      <c r="TDK366" s="1"/>
      <c r="TDL366" s="1"/>
      <c r="TDM366" s="1"/>
      <c r="TDN366" s="1"/>
      <c r="TDO366" s="1"/>
      <c r="TDP366" s="1"/>
      <c r="TDQ366" s="1"/>
      <c r="TDR366" s="1"/>
      <c r="TDS366" s="1"/>
      <c r="TDT366" s="1"/>
      <c r="TDU366" s="1"/>
      <c r="TDV366" s="1"/>
      <c r="TDW366" s="1"/>
      <c r="TDX366" s="1"/>
      <c r="TDY366" s="1"/>
      <c r="TDZ366" s="1"/>
      <c r="TEA366" s="1"/>
      <c r="TEB366" s="1"/>
      <c r="TEC366" s="1"/>
      <c r="TED366" s="1"/>
      <c r="TEE366" s="1"/>
      <c r="TEF366" s="1"/>
      <c r="TEG366" s="1"/>
      <c r="TEH366" s="1"/>
      <c r="TEI366" s="1"/>
      <c r="TEJ366" s="1"/>
      <c r="TEK366" s="1"/>
      <c r="TEL366" s="1"/>
      <c r="TEM366" s="1"/>
      <c r="TEN366" s="1"/>
      <c r="TEO366" s="1"/>
      <c r="TEP366" s="1"/>
      <c r="TEQ366" s="1"/>
      <c r="TER366" s="1"/>
      <c r="TES366" s="1"/>
      <c r="TET366" s="1"/>
      <c r="TEU366" s="1"/>
      <c r="TEV366" s="1"/>
      <c r="TEW366" s="1"/>
      <c r="TEX366" s="1"/>
      <c r="TEY366" s="1"/>
      <c r="TEZ366" s="1"/>
      <c r="TFA366" s="1"/>
      <c r="TFB366" s="1"/>
      <c r="TFC366" s="1"/>
      <c r="TFD366" s="1"/>
      <c r="TFE366" s="1"/>
      <c r="TFF366" s="1"/>
      <c r="TFG366" s="1"/>
      <c r="TFH366" s="1"/>
      <c r="TFI366" s="1"/>
      <c r="TFJ366" s="1"/>
      <c r="TFK366" s="1"/>
      <c r="TFL366" s="1"/>
      <c r="TFM366" s="1"/>
      <c r="TFN366" s="1"/>
      <c r="TFO366" s="1"/>
      <c r="TFP366" s="1"/>
      <c r="TFQ366" s="1"/>
      <c r="TFR366" s="1"/>
      <c r="TFS366" s="1"/>
      <c r="TFT366" s="1"/>
      <c r="TFU366" s="1"/>
      <c r="TFV366" s="1"/>
      <c r="TFW366" s="1"/>
      <c r="TFX366" s="1"/>
      <c r="TFY366" s="1"/>
      <c r="TFZ366" s="1"/>
      <c r="TGA366" s="1"/>
      <c r="TGB366" s="1"/>
      <c r="TGC366" s="1"/>
      <c r="TGD366" s="1"/>
      <c r="TGE366" s="1"/>
      <c r="TGF366" s="1"/>
      <c r="TGG366" s="1"/>
      <c r="TGH366" s="1"/>
      <c r="TGI366" s="1"/>
      <c r="TGJ366" s="1"/>
      <c r="TGK366" s="1"/>
      <c r="TGL366" s="1"/>
      <c r="TGM366" s="1"/>
      <c r="TGN366" s="1"/>
      <c r="TGO366" s="1"/>
      <c r="TGP366" s="1"/>
      <c r="TGQ366" s="1"/>
      <c r="TGR366" s="1"/>
      <c r="TGS366" s="1"/>
      <c r="TGT366" s="1"/>
      <c r="TGU366" s="1"/>
      <c r="TGV366" s="1"/>
      <c r="TGW366" s="1"/>
      <c r="TGX366" s="1"/>
      <c r="TGY366" s="1"/>
      <c r="TGZ366" s="1"/>
      <c r="THA366" s="1"/>
      <c r="THB366" s="1"/>
      <c r="THC366" s="1"/>
      <c r="THD366" s="1"/>
      <c r="THE366" s="1"/>
      <c r="THF366" s="1"/>
      <c r="THG366" s="1"/>
      <c r="THH366" s="1"/>
      <c r="THI366" s="1"/>
      <c r="THJ366" s="1"/>
      <c r="THK366" s="1"/>
      <c r="THL366" s="1"/>
      <c r="THM366" s="1"/>
      <c r="THN366" s="1"/>
      <c r="THO366" s="1"/>
      <c r="THP366" s="1"/>
      <c r="THQ366" s="1"/>
      <c r="THR366" s="1"/>
      <c r="THS366" s="1"/>
      <c r="THT366" s="1"/>
      <c r="THU366" s="1"/>
      <c r="THV366" s="1"/>
      <c r="THW366" s="1"/>
      <c r="THX366" s="1"/>
      <c r="THY366" s="1"/>
      <c r="THZ366" s="1"/>
      <c r="TIA366" s="1"/>
      <c r="TIB366" s="1"/>
      <c r="TIC366" s="1"/>
      <c r="TID366" s="1"/>
      <c r="TIE366" s="1"/>
      <c r="TIF366" s="1"/>
      <c r="TIG366" s="1"/>
      <c r="TIH366" s="1"/>
      <c r="TII366" s="1"/>
      <c r="TIJ366" s="1"/>
      <c r="TIK366" s="1"/>
      <c r="TIL366" s="1"/>
      <c r="TIM366" s="1"/>
      <c r="TIN366" s="1"/>
      <c r="TIO366" s="1"/>
      <c r="TIP366" s="1"/>
      <c r="TIQ366" s="1"/>
      <c r="TIR366" s="1"/>
      <c r="TIS366" s="1"/>
      <c r="TIT366" s="1"/>
      <c r="TIU366" s="1"/>
      <c r="TIV366" s="1"/>
      <c r="TIW366" s="1"/>
      <c r="TIX366" s="1"/>
      <c r="TIY366" s="1"/>
      <c r="TIZ366" s="1"/>
      <c r="TJA366" s="1"/>
      <c r="TJB366" s="1"/>
      <c r="TJC366" s="1"/>
      <c r="TJD366" s="1"/>
      <c r="TJE366" s="1"/>
      <c r="TJF366" s="1"/>
      <c r="TJG366" s="1"/>
      <c r="TJH366" s="1"/>
      <c r="TJI366" s="1"/>
      <c r="TJJ366" s="1"/>
      <c r="TJK366" s="1"/>
      <c r="TJL366" s="1"/>
      <c r="TJM366" s="1"/>
      <c r="TJN366" s="1"/>
      <c r="TJO366" s="1"/>
      <c r="TJP366" s="1"/>
      <c r="TJQ366" s="1"/>
      <c r="TJR366" s="1"/>
      <c r="TJS366" s="1"/>
      <c r="TJT366" s="1"/>
      <c r="TJU366" s="1"/>
      <c r="TJV366" s="1"/>
      <c r="TJW366" s="1"/>
      <c r="TJX366" s="1"/>
      <c r="TJY366" s="1"/>
      <c r="TJZ366" s="1"/>
      <c r="TKA366" s="1"/>
      <c r="TKB366" s="1"/>
      <c r="TKC366" s="1"/>
      <c r="TKD366" s="1"/>
      <c r="TKE366" s="1"/>
      <c r="TKF366" s="1"/>
      <c r="TKG366" s="1"/>
      <c r="TKH366" s="1"/>
      <c r="TKI366" s="1"/>
      <c r="TKJ366" s="1"/>
      <c r="TKK366" s="1"/>
      <c r="TKL366" s="1"/>
      <c r="TKM366" s="1"/>
      <c r="TKN366" s="1"/>
      <c r="TKO366" s="1"/>
      <c r="TKP366" s="1"/>
      <c r="TKQ366" s="1"/>
      <c r="TKR366" s="1"/>
      <c r="TKS366" s="1"/>
      <c r="TKT366" s="1"/>
      <c r="TKU366" s="1"/>
      <c r="TKV366" s="1"/>
      <c r="TKW366" s="1"/>
      <c r="TKX366" s="1"/>
      <c r="TKY366" s="1"/>
      <c r="TKZ366" s="1"/>
      <c r="TLA366" s="1"/>
      <c r="TLB366" s="1"/>
      <c r="TLC366" s="1"/>
      <c r="TLD366" s="1"/>
      <c r="TLE366" s="1"/>
      <c r="TLF366" s="1"/>
      <c r="TLG366" s="1"/>
      <c r="TLH366" s="1"/>
      <c r="TLI366" s="1"/>
      <c r="TLJ366" s="1"/>
      <c r="TLK366" s="1"/>
      <c r="TLL366" s="1"/>
      <c r="TLM366" s="1"/>
      <c r="TLN366" s="1"/>
      <c r="TLO366" s="1"/>
      <c r="TLP366" s="1"/>
      <c r="TLQ366" s="1"/>
      <c r="TLR366" s="1"/>
      <c r="TLS366" s="1"/>
      <c r="TLT366" s="1"/>
      <c r="TLU366" s="1"/>
      <c r="TLV366" s="1"/>
      <c r="TLW366" s="1"/>
      <c r="TLX366" s="1"/>
      <c r="TLY366" s="1"/>
      <c r="TLZ366" s="1"/>
      <c r="TMA366" s="1"/>
      <c r="TMB366" s="1"/>
      <c r="TMC366" s="1"/>
      <c r="TMD366" s="1"/>
      <c r="TME366" s="1"/>
      <c r="TMF366" s="1"/>
      <c r="TMG366" s="1"/>
      <c r="TMH366" s="1"/>
      <c r="TMI366" s="1"/>
      <c r="TMJ366" s="1"/>
      <c r="TMK366" s="1"/>
      <c r="TML366" s="1"/>
      <c r="TMM366" s="1"/>
      <c r="TMN366" s="1"/>
      <c r="TMO366" s="1"/>
      <c r="TMP366" s="1"/>
      <c r="TMQ366" s="1"/>
      <c r="TMR366" s="1"/>
      <c r="TMS366" s="1"/>
      <c r="TMT366" s="1"/>
      <c r="TMU366" s="1"/>
      <c r="TMV366" s="1"/>
      <c r="TMW366" s="1"/>
      <c r="TMX366" s="1"/>
      <c r="TMY366" s="1"/>
      <c r="TMZ366" s="1"/>
      <c r="TNA366" s="1"/>
      <c r="TNB366" s="1"/>
      <c r="TNC366" s="1"/>
      <c r="TND366" s="1"/>
      <c r="TNE366" s="1"/>
      <c r="TNF366" s="1"/>
      <c r="TNG366" s="1"/>
      <c r="TNH366" s="1"/>
      <c r="TNI366" s="1"/>
      <c r="TNJ366" s="1"/>
      <c r="TNK366" s="1"/>
      <c r="TNL366" s="1"/>
      <c r="TNM366" s="1"/>
      <c r="TNN366" s="1"/>
      <c r="TNO366" s="1"/>
      <c r="TNP366" s="1"/>
      <c r="TNQ366" s="1"/>
      <c r="TNR366" s="1"/>
      <c r="TNS366" s="1"/>
      <c r="TNT366" s="1"/>
      <c r="TNU366" s="1"/>
      <c r="TNV366" s="1"/>
      <c r="TNW366" s="1"/>
      <c r="TNX366" s="1"/>
      <c r="TNY366" s="1"/>
      <c r="TNZ366" s="1"/>
      <c r="TOA366" s="1"/>
      <c r="TOB366" s="1"/>
      <c r="TOC366" s="1"/>
      <c r="TOD366" s="1"/>
      <c r="TOE366" s="1"/>
      <c r="TOF366" s="1"/>
      <c r="TOG366" s="1"/>
      <c r="TOH366" s="1"/>
      <c r="TOI366" s="1"/>
      <c r="TOJ366" s="1"/>
      <c r="TOK366" s="1"/>
      <c r="TOL366" s="1"/>
      <c r="TOM366" s="1"/>
      <c r="TON366" s="1"/>
      <c r="TOO366" s="1"/>
      <c r="TOP366" s="1"/>
      <c r="TOQ366" s="1"/>
      <c r="TOR366" s="1"/>
      <c r="TOS366" s="1"/>
      <c r="TOT366" s="1"/>
      <c r="TOU366" s="1"/>
      <c r="TOV366" s="1"/>
      <c r="TOW366" s="1"/>
      <c r="TOX366" s="1"/>
      <c r="TOY366" s="1"/>
      <c r="TOZ366" s="1"/>
      <c r="TPA366" s="1"/>
      <c r="TPB366" s="1"/>
      <c r="TPC366" s="1"/>
      <c r="TPD366" s="1"/>
      <c r="TPE366" s="1"/>
      <c r="TPF366" s="1"/>
      <c r="TPG366" s="1"/>
      <c r="TPH366" s="1"/>
      <c r="TPI366" s="1"/>
      <c r="TPJ366" s="1"/>
      <c r="TPK366" s="1"/>
      <c r="TPL366" s="1"/>
      <c r="TPM366" s="1"/>
      <c r="TPN366" s="1"/>
      <c r="TPO366" s="1"/>
      <c r="TPP366" s="1"/>
      <c r="TPQ366" s="1"/>
      <c r="TPR366" s="1"/>
      <c r="TPS366" s="1"/>
      <c r="TPT366" s="1"/>
      <c r="TPU366" s="1"/>
      <c r="TPV366" s="1"/>
      <c r="TPW366" s="1"/>
      <c r="TPX366" s="1"/>
      <c r="TPY366" s="1"/>
      <c r="TPZ366" s="1"/>
      <c r="TQA366" s="1"/>
      <c r="TQB366" s="1"/>
      <c r="TQC366" s="1"/>
      <c r="TQD366" s="1"/>
      <c r="TQE366" s="1"/>
      <c r="TQF366" s="1"/>
      <c r="TQG366" s="1"/>
      <c r="TQH366" s="1"/>
      <c r="TQI366" s="1"/>
      <c r="TQJ366" s="1"/>
      <c r="TQK366" s="1"/>
      <c r="TQL366" s="1"/>
      <c r="TQM366" s="1"/>
      <c r="TQN366" s="1"/>
      <c r="TQO366" s="1"/>
      <c r="TQP366" s="1"/>
      <c r="TQQ366" s="1"/>
      <c r="TQR366" s="1"/>
      <c r="TQS366" s="1"/>
      <c r="TQT366" s="1"/>
      <c r="TQU366" s="1"/>
      <c r="TQV366" s="1"/>
      <c r="TQW366" s="1"/>
      <c r="TQX366" s="1"/>
      <c r="TQY366" s="1"/>
      <c r="TQZ366" s="1"/>
      <c r="TRA366" s="1"/>
      <c r="TRB366" s="1"/>
      <c r="TRC366" s="1"/>
      <c r="TRD366" s="1"/>
      <c r="TRE366" s="1"/>
      <c r="TRF366" s="1"/>
      <c r="TRG366" s="1"/>
      <c r="TRH366" s="1"/>
      <c r="TRI366" s="1"/>
      <c r="TRJ366" s="1"/>
      <c r="TRK366" s="1"/>
      <c r="TRL366" s="1"/>
      <c r="TRM366" s="1"/>
      <c r="TRN366" s="1"/>
      <c r="TRO366" s="1"/>
      <c r="TRP366" s="1"/>
      <c r="TRQ366" s="1"/>
      <c r="TRR366" s="1"/>
      <c r="TRS366" s="1"/>
      <c r="TRT366" s="1"/>
      <c r="TRU366" s="1"/>
      <c r="TRV366" s="1"/>
      <c r="TRW366" s="1"/>
      <c r="TRX366" s="1"/>
      <c r="TRY366" s="1"/>
      <c r="TRZ366" s="1"/>
      <c r="TSA366" s="1"/>
      <c r="TSB366" s="1"/>
      <c r="TSC366" s="1"/>
      <c r="TSD366" s="1"/>
      <c r="TSE366" s="1"/>
      <c r="TSF366" s="1"/>
      <c r="TSG366" s="1"/>
      <c r="TSH366" s="1"/>
      <c r="TSI366" s="1"/>
      <c r="TSJ366" s="1"/>
      <c r="TSK366" s="1"/>
      <c r="TSL366" s="1"/>
      <c r="TSM366" s="1"/>
      <c r="TSN366" s="1"/>
      <c r="TSO366" s="1"/>
      <c r="TSP366" s="1"/>
      <c r="TSQ366" s="1"/>
      <c r="TSR366" s="1"/>
      <c r="TSS366" s="1"/>
      <c r="TST366" s="1"/>
      <c r="TSU366" s="1"/>
      <c r="TSV366" s="1"/>
      <c r="TSW366" s="1"/>
      <c r="TSX366" s="1"/>
      <c r="TSY366" s="1"/>
      <c r="TSZ366" s="1"/>
      <c r="TTA366" s="1"/>
      <c r="TTB366" s="1"/>
      <c r="TTC366" s="1"/>
      <c r="TTD366" s="1"/>
      <c r="TTE366" s="1"/>
      <c r="TTF366" s="1"/>
      <c r="TTG366" s="1"/>
      <c r="TTH366" s="1"/>
      <c r="TTI366" s="1"/>
      <c r="TTJ366" s="1"/>
      <c r="TTK366" s="1"/>
      <c r="TTL366" s="1"/>
      <c r="TTM366" s="1"/>
      <c r="TTN366" s="1"/>
      <c r="TTO366" s="1"/>
      <c r="TTP366" s="1"/>
      <c r="TTQ366" s="1"/>
      <c r="TTR366" s="1"/>
      <c r="TTS366" s="1"/>
      <c r="TTT366" s="1"/>
      <c r="TTU366" s="1"/>
      <c r="TTV366" s="1"/>
      <c r="TTW366" s="1"/>
      <c r="TTX366" s="1"/>
      <c r="TTY366" s="1"/>
      <c r="TTZ366" s="1"/>
      <c r="TUA366" s="1"/>
      <c r="TUB366" s="1"/>
      <c r="TUC366" s="1"/>
      <c r="TUD366" s="1"/>
      <c r="TUE366" s="1"/>
      <c r="TUF366" s="1"/>
      <c r="TUG366" s="1"/>
      <c r="TUH366" s="1"/>
      <c r="TUI366" s="1"/>
      <c r="TUJ366" s="1"/>
      <c r="TUK366" s="1"/>
      <c r="TUL366" s="1"/>
      <c r="TUM366" s="1"/>
      <c r="TUN366" s="1"/>
      <c r="TUO366" s="1"/>
      <c r="TUP366" s="1"/>
      <c r="TUQ366" s="1"/>
      <c r="TUR366" s="1"/>
      <c r="TUS366" s="1"/>
      <c r="TUT366" s="1"/>
      <c r="TUU366" s="1"/>
      <c r="TUV366" s="1"/>
      <c r="TUW366" s="1"/>
      <c r="TUX366" s="1"/>
      <c r="TUY366" s="1"/>
      <c r="TUZ366" s="1"/>
      <c r="TVA366" s="1"/>
      <c r="TVB366" s="1"/>
      <c r="TVC366" s="1"/>
      <c r="TVD366" s="1"/>
      <c r="TVE366" s="1"/>
      <c r="TVF366" s="1"/>
      <c r="TVG366" s="1"/>
      <c r="TVH366" s="1"/>
      <c r="TVI366" s="1"/>
      <c r="TVJ366" s="1"/>
      <c r="TVK366" s="1"/>
      <c r="TVL366" s="1"/>
      <c r="TVM366" s="1"/>
      <c r="TVN366" s="1"/>
      <c r="TVO366" s="1"/>
      <c r="TVP366" s="1"/>
      <c r="TVQ366" s="1"/>
      <c r="TVR366" s="1"/>
      <c r="TVS366" s="1"/>
      <c r="TVT366" s="1"/>
      <c r="TVU366" s="1"/>
      <c r="TVV366" s="1"/>
      <c r="TVW366" s="1"/>
      <c r="TVX366" s="1"/>
      <c r="TVY366" s="1"/>
      <c r="TVZ366" s="1"/>
      <c r="TWA366" s="1"/>
      <c r="TWB366" s="1"/>
      <c r="TWC366" s="1"/>
      <c r="TWD366" s="1"/>
      <c r="TWE366" s="1"/>
      <c r="TWF366" s="1"/>
      <c r="TWG366" s="1"/>
      <c r="TWH366" s="1"/>
      <c r="TWI366" s="1"/>
      <c r="TWJ366" s="1"/>
      <c r="TWK366" s="1"/>
      <c r="TWL366" s="1"/>
      <c r="TWM366" s="1"/>
      <c r="TWN366" s="1"/>
      <c r="TWO366" s="1"/>
      <c r="TWP366" s="1"/>
      <c r="TWQ366" s="1"/>
      <c r="TWR366" s="1"/>
      <c r="TWS366" s="1"/>
      <c r="TWT366" s="1"/>
      <c r="TWU366" s="1"/>
      <c r="TWV366" s="1"/>
      <c r="TWW366" s="1"/>
      <c r="TWX366" s="1"/>
      <c r="TWY366" s="1"/>
      <c r="TWZ366" s="1"/>
      <c r="TXA366" s="1"/>
      <c r="TXB366" s="1"/>
      <c r="TXC366" s="1"/>
      <c r="TXD366" s="1"/>
      <c r="TXE366" s="1"/>
      <c r="TXF366" s="1"/>
      <c r="TXG366" s="1"/>
      <c r="TXH366" s="1"/>
      <c r="TXI366" s="1"/>
      <c r="TXJ366" s="1"/>
      <c r="TXK366" s="1"/>
      <c r="TXL366" s="1"/>
      <c r="TXM366" s="1"/>
      <c r="TXN366" s="1"/>
      <c r="TXO366" s="1"/>
      <c r="TXP366" s="1"/>
      <c r="TXQ366" s="1"/>
      <c r="TXR366" s="1"/>
      <c r="TXS366" s="1"/>
      <c r="TXT366" s="1"/>
      <c r="TXU366" s="1"/>
      <c r="TXV366" s="1"/>
      <c r="TXW366" s="1"/>
      <c r="TXX366" s="1"/>
      <c r="TXY366" s="1"/>
      <c r="TXZ366" s="1"/>
      <c r="TYA366" s="1"/>
      <c r="TYB366" s="1"/>
      <c r="TYC366" s="1"/>
      <c r="TYD366" s="1"/>
      <c r="TYE366" s="1"/>
      <c r="TYF366" s="1"/>
      <c r="TYG366" s="1"/>
      <c r="TYH366" s="1"/>
      <c r="TYI366" s="1"/>
      <c r="TYJ366" s="1"/>
      <c r="TYK366" s="1"/>
      <c r="TYL366" s="1"/>
      <c r="TYM366" s="1"/>
      <c r="TYN366" s="1"/>
      <c r="TYO366" s="1"/>
      <c r="TYP366" s="1"/>
      <c r="TYQ366" s="1"/>
      <c r="TYR366" s="1"/>
      <c r="TYS366" s="1"/>
      <c r="TYT366" s="1"/>
      <c r="TYU366" s="1"/>
      <c r="TYV366" s="1"/>
      <c r="TYW366" s="1"/>
      <c r="TYX366" s="1"/>
      <c r="TYY366" s="1"/>
      <c r="TYZ366" s="1"/>
      <c r="TZA366" s="1"/>
      <c r="TZB366" s="1"/>
      <c r="TZC366" s="1"/>
      <c r="TZD366" s="1"/>
      <c r="TZE366" s="1"/>
      <c r="TZF366" s="1"/>
      <c r="TZG366" s="1"/>
      <c r="TZH366" s="1"/>
      <c r="TZI366" s="1"/>
      <c r="TZJ366" s="1"/>
      <c r="TZK366" s="1"/>
      <c r="TZL366" s="1"/>
      <c r="TZM366" s="1"/>
      <c r="TZN366" s="1"/>
      <c r="TZO366" s="1"/>
      <c r="TZP366" s="1"/>
      <c r="TZQ366" s="1"/>
      <c r="TZR366" s="1"/>
      <c r="TZS366" s="1"/>
      <c r="TZT366" s="1"/>
      <c r="TZU366" s="1"/>
      <c r="TZV366" s="1"/>
      <c r="TZW366" s="1"/>
      <c r="TZX366" s="1"/>
      <c r="TZY366" s="1"/>
      <c r="TZZ366" s="1"/>
      <c r="UAA366" s="1"/>
      <c r="UAB366" s="1"/>
      <c r="UAC366" s="1"/>
      <c r="UAD366" s="1"/>
      <c r="UAE366" s="1"/>
      <c r="UAF366" s="1"/>
      <c r="UAG366" s="1"/>
      <c r="UAH366" s="1"/>
      <c r="UAI366" s="1"/>
      <c r="UAJ366" s="1"/>
      <c r="UAK366" s="1"/>
      <c r="UAL366" s="1"/>
      <c r="UAM366" s="1"/>
      <c r="UAN366" s="1"/>
      <c r="UAO366" s="1"/>
      <c r="UAP366" s="1"/>
      <c r="UAQ366" s="1"/>
      <c r="UAR366" s="1"/>
      <c r="UAS366" s="1"/>
      <c r="UAT366" s="1"/>
      <c r="UAU366" s="1"/>
      <c r="UAV366" s="1"/>
      <c r="UAW366" s="1"/>
      <c r="UAX366" s="1"/>
      <c r="UAY366" s="1"/>
      <c r="UAZ366" s="1"/>
      <c r="UBA366" s="1"/>
      <c r="UBB366" s="1"/>
      <c r="UBC366" s="1"/>
      <c r="UBD366" s="1"/>
      <c r="UBE366" s="1"/>
      <c r="UBF366" s="1"/>
      <c r="UBG366" s="1"/>
      <c r="UBH366" s="1"/>
      <c r="UBI366" s="1"/>
      <c r="UBJ366" s="1"/>
      <c r="UBK366" s="1"/>
      <c r="UBL366" s="1"/>
      <c r="UBM366" s="1"/>
      <c r="UBN366" s="1"/>
      <c r="UBO366" s="1"/>
      <c r="UBP366" s="1"/>
      <c r="UBQ366" s="1"/>
      <c r="UBR366" s="1"/>
      <c r="UBS366" s="1"/>
      <c r="UBT366" s="1"/>
      <c r="UBU366" s="1"/>
      <c r="UBV366" s="1"/>
      <c r="UBW366" s="1"/>
      <c r="UBX366" s="1"/>
      <c r="UBY366" s="1"/>
      <c r="UBZ366" s="1"/>
      <c r="UCA366" s="1"/>
      <c r="UCB366" s="1"/>
      <c r="UCC366" s="1"/>
      <c r="UCD366" s="1"/>
      <c r="UCE366" s="1"/>
      <c r="UCF366" s="1"/>
      <c r="UCG366" s="1"/>
      <c r="UCH366" s="1"/>
      <c r="UCI366" s="1"/>
      <c r="UCJ366" s="1"/>
      <c r="UCK366" s="1"/>
      <c r="UCL366" s="1"/>
      <c r="UCM366" s="1"/>
      <c r="UCN366" s="1"/>
      <c r="UCO366" s="1"/>
      <c r="UCP366" s="1"/>
      <c r="UCQ366" s="1"/>
      <c r="UCR366" s="1"/>
      <c r="UCS366" s="1"/>
      <c r="UCT366" s="1"/>
      <c r="UCU366" s="1"/>
      <c r="UCV366" s="1"/>
      <c r="UCW366" s="1"/>
      <c r="UCX366" s="1"/>
      <c r="UCY366" s="1"/>
      <c r="UCZ366" s="1"/>
      <c r="UDA366" s="1"/>
      <c r="UDB366" s="1"/>
      <c r="UDC366" s="1"/>
      <c r="UDD366" s="1"/>
      <c r="UDE366" s="1"/>
      <c r="UDF366" s="1"/>
      <c r="UDG366" s="1"/>
      <c r="UDH366" s="1"/>
      <c r="UDI366" s="1"/>
      <c r="UDJ366" s="1"/>
      <c r="UDK366" s="1"/>
      <c r="UDL366" s="1"/>
      <c r="UDM366" s="1"/>
      <c r="UDN366" s="1"/>
      <c r="UDO366" s="1"/>
      <c r="UDP366" s="1"/>
      <c r="UDQ366" s="1"/>
      <c r="UDR366" s="1"/>
      <c r="UDS366" s="1"/>
      <c r="UDT366" s="1"/>
      <c r="UDU366" s="1"/>
      <c r="UDV366" s="1"/>
      <c r="UDW366" s="1"/>
      <c r="UDX366" s="1"/>
      <c r="UDY366" s="1"/>
      <c r="UDZ366" s="1"/>
      <c r="UEA366" s="1"/>
      <c r="UEB366" s="1"/>
      <c r="UEC366" s="1"/>
      <c r="UED366" s="1"/>
      <c r="UEE366" s="1"/>
      <c r="UEF366" s="1"/>
      <c r="UEG366" s="1"/>
      <c r="UEH366" s="1"/>
      <c r="UEI366" s="1"/>
      <c r="UEJ366" s="1"/>
      <c r="UEK366" s="1"/>
      <c r="UEL366" s="1"/>
      <c r="UEM366" s="1"/>
      <c r="UEN366" s="1"/>
      <c r="UEO366" s="1"/>
      <c r="UEP366" s="1"/>
      <c r="UEQ366" s="1"/>
      <c r="UER366" s="1"/>
      <c r="UES366" s="1"/>
      <c r="UET366" s="1"/>
      <c r="UEU366" s="1"/>
      <c r="UEV366" s="1"/>
      <c r="UEW366" s="1"/>
      <c r="UEX366" s="1"/>
      <c r="UEY366" s="1"/>
      <c r="UEZ366" s="1"/>
      <c r="UFA366" s="1"/>
      <c r="UFB366" s="1"/>
      <c r="UFC366" s="1"/>
      <c r="UFD366" s="1"/>
      <c r="UFE366" s="1"/>
      <c r="UFF366" s="1"/>
      <c r="UFG366" s="1"/>
      <c r="UFH366" s="1"/>
      <c r="UFI366" s="1"/>
      <c r="UFJ366" s="1"/>
      <c r="UFK366" s="1"/>
      <c r="UFL366" s="1"/>
      <c r="UFM366" s="1"/>
      <c r="UFN366" s="1"/>
      <c r="UFO366" s="1"/>
      <c r="UFP366" s="1"/>
      <c r="UFQ366" s="1"/>
      <c r="UFR366" s="1"/>
      <c r="UFS366" s="1"/>
      <c r="UFT366" s="1"/>
      <c r="UFU366" s="1"/>
      <c r="UFV366" s="1"/>
      <c r="UFW366" s="1"/>
      <c r="UFX366" s="1"/>
      <c r="UFY366" s="1"/>
      <c r="UFZ366" s="1"/>
      <c r="UGA366" s="1"/>
      <c r="UGB366" s="1"/>
      <c r="UGC366" s="1"/>
      <c r="UGD366" s="1"/>
      <c r="UGE366" s="1"/>
      <c r="UGF366" s="1"/>
      <c r="UGG366" s="1"/>
      <c r="UGH366" s="1"/>
      <c r="UGI366" s="1"/>
      <c r="UGJ366" s="1"/>
      <c r="UGK366" s="1"/>
      <c r="UGL366" s="1"/>
      <c r="UGM366" s="1"/>
      <c r="UGN366" s="1"/>
      <c r="UGO366" s="1"/>
      <c r="UGP366" s="1"/>
      <c r="UGQ366" s="1"/>
      <c r="UGR366" s="1"/>
      <c r="UGS366" s="1"/>
      <c r="UGT366" s="1"/>
      <c r="UGU366" s="1"/>
      <c r="UGV366" s="1"/>
      <c r="UGW366" s="1"/>
      <c r="UGX366" s="1"/>
      <c r="UGY366" s="1"/>
      <c r="UGZ366" s="1"/>
      <c r="UHA366" s="1"/>
      <c r="UHB366" s="1"/>
      <c r="UHC366" s="1"/>
      <c r="UHD366" s="1"/>
      <c r="UHE366" s="1"/>
      <c r="UHF366" s="1"/>
      <c r="UHG366" s="1"/>
      <c r="UHH366" s="1"/>
      <c r="UHI366" s="1"/>
      <c r="UHJ366" s="1"/>
      <c r="UHK366" s="1"/>
      <c r="UHL366" s="1"/>
      <c r="UHM366" s="1"/>
      <c r="UHN366" s="1"/>
      <c r="UHO366" s="1"/>
      <c r="UHP366" s="1"/>
      <c r="UHQ366" s="1"/>
      <c r="UHR366" s="1"/>
      <c r="UHS366" s="1"/>
      <c r="UHT366" s="1"/>
      <c r="UHU366" s="1"/>
      <c r="UHV366" s="1"/>
      <c r="UHW366" s="1"/>
      <c r="UHX366" s="1"/>
      <c r="UHY366" s="1"/>
      <c r="UHZ366" s="1"/>
      <c r="UIA366" s="1"/>
      <c r="UIB366" s="1"/>
      <c r="UIC366" s="1"/>
      <c r="UID366" s="1"/>
      <c r="UIE366" s="1"/>
      <c r="UIF366" s="1"/>
      <c r="UIG366" s="1"/>
      <c r="UIH366" s="1"/>
      <c r="UII366" s="1"/>
      <c r="UIJ366" s="1"/>
      <c r="UIK366" s="1"/>
      <c r="UIL366" s="1"/>
      <c r="UIM366" s="1"/>
      <c r="UIN366" s="1"/>
      <c r="UIO366" s="1"/>
      <c r="UIP366" s="1"/>
      <c r="UIQ366" s="1"/>
      <c r="UIR366" s="1"/>
      <c r="UIS366" s="1"/>
      <c r="UIT366" s="1"/>
      <c r="UIU366" s="1"/>
      <c r="UIV366" s="1"/>
      <c r="UIW366" s="1"/>
      <c r="UIX366" s="1"/>
      <c r="UIY366" s="1"/>
      <c r="UIZ366" s="1"/>
      <c r="UJA366" s="1"/>
      <c r="UJB366" s="1"/>
      <c r="UJC366" s="1"/>
      <c r="UJD366" s="1"/>
      <c r="UJE366" s="1"/>
      <c r="UJF366" s="1"/>
      <c r="UJG366" s="1"/>
      <c r="UJH366" s="1"/>
      <c r="UJI366" s="1"/>
      <c r="UJJ366" s="1"/>
      <c r="UJK366" s="1"/>
      <c r="UJL366" s="1"/>
      <c r="UJM366" s="1"/>
      <c r="UJN366" s="1"/>
      <c r="UJO366" s="1"/>
      <c r="UJP366" s="1"/>
      <c r="UJQ366" s="1"/>
      <c r="UJR366" s="1"/>
      <c r="UJS366" s="1"/>
      <c r="UJT366" s="1"/>
      <c r="UJU366" s="1"/>
      <c r="UJV366" s="1"/>
      <c r="UJW366" s="1"/>
      <c r="UJX366" s="1"/>
      <c r="UJY366" s="1"/>
      <c r="UJZ366" s="1"/>
      <c r="UKA366" s="1"/>
      <c r="UKB366" s="1"/>
      <c r="UKC366" s="1"/>
      <c r="UKD366" s="1"/>
      <c r="UKE366" s="1"/>
      <c r="UKF366" s="1"/>
      <c r="UKG366" s="1"/>
      <c r="UKH366" s="1"/>
      <c r="UKI366" s="1"/>
      <c r="UKJ366" s="1"/>
      <c r="UKK366" s="1"/>
      <c r="UKL366" s="1"/>
      <c r="UKM366" s="1"/>
      <c r="UKN366" s="1"/>
      <c r="UKO366" s="1"/>
      <c r="UKP366" s="1"/>
      <c r="UKQ366" s="1"/>
      <c r="UKR366" s="1"/>
      <c r="UKS366" s="1"/>
      <c r="UKT366" s="1"/>
      <c r="UKU366" s="1"/>
      <c r="UKV366" s="1"/>
      <c r="UKW366" s="1"/>
      <c r="UKX366" s="1"/>
      <c r="UKY366" s="1"/>
      <c r="UKZ366" s="1"/>
      <c r="ULA366" s="1"/>
      <c r="ULB366" s="1"/>
      <c r="ULC366" s="1"/>
      <c r="ULD366" s="1"/>
      <c r="ULE366" s="1"/>
      <c r="ULF366" s="1"/>
      <c r="ULG366" s="1"/>
      <c r="ULH366" s="1"/>
      <c r="ULI366" s="1"/>
      <c r="ULJ366" s="1"/>
      <c r="ULK366" s="1"/>
      <c r="ULL366" s="1"/>
      <c r="ULM366" s="1"/>
      <c r="ULN366" s="1"/>
      <c r="ULO366" s="1"/>
      <c r="ULP366" s="1"/>
      <c r="ULQ366" s="1"/>
      <c r="ULR366" s="1"/>
      <c r="ULS366" s="1"/>
      <c r="ULT366" s="1"/>
      <c r="ULU366" s="1"/>
      <c r="ULV366" s="1"/>
      <c r="ULW366" s="1"/>
      <c r="ULX366" s="1"/>
      <c r="ULY366" s="1"/>
      <c r="ULZ366" s="1"/>
      <c r="UMA366" s="1"/>
      <c r="UMB366" s="1"/>
      <c r="UMC366" s="1"/>
      <c r="UMD366" s="1"/>
      <c r="UME366" s="1"/>
      <c r="UMF366" s="1"/>
      <c r="UMG366" s="1"/>
      <c r="UMH366" s="1"/>
      <c r="UMI366" s="1"/>
      <c r="UMJ366" s="1"/>
      <c r="UMK366" s="1"/>
      <c r="UML366" s="1"/>
      <c r="UMM366" s="1"/>
      <c r="UMN366" s="1"/>
      <c r="UMO366" s="1"/>
      <c r="UMP366" s="1"/>
      <c r="UMQ366" s="1"/>
      <c r="UMR366" s="1"/>
      <c r="UMS366" s="1"/>
      <c r="UMT366" s="1"/>
      <c r="UMU366" s="1"/>
      <c r="UMV366" s="1"/>
      <c r="UMW366" s="1"/>
      <c r="UMX366" s="1"/>
      <c r="UMY366" s="1"/>
      <c r="UMZ366" s="1"/>
      <c r="UNA366" s="1"/>
      <c r="UNB366" s="1"/>
      <c r="UNC366" s="1"/>
      <c r="UND366" s="1"/>
      <c r="UNE366" s="1"/>
      <c r="UNF366" s="1"/>
      <c r="UNG366" s="1"/>
      <c r="UNH366" s="1"/>
      <c r="UNI366" s="1"/>
      <c r="UNJ366" s="1"/>
      <c r="UNK366" s="1"/>
      <c r="UNL366" s="1"/>
      <c r="UNM366" s="1"/>
      <c r="UNN366" s="1"/>
      <c r="UNO366" s="1"/>
      <c r="UNP366" s="1"/>
      <c r="UNQ366" s="1"/>
      <c r="UNR366" s="1"/>
      <c r="UNS366" s="1"/>
      <c r="UNT366" s="1"/>
      <c r="UNU366" s="1"/>
      <c r="UNV366" s="1"/>
      <c r="UNW366" s="1"/>
      <c r="UNX366" s="1"/>
      <c r="UNY366" s="1"/>
      <c r="UNZ366" s="1"/>
      <c r="UOA366" s="1"/>
      <c r="UOB366" s="1"/>
      <c r="UOC366" s="1"/>
      <c r="UOD366" s="1"/>
      <c r="UOE366" s="1"/>
      <c r="UOF366" s="1"/>
      <c r="UOG366" s="1"/>
      <c r="UOH366" s="1"/>
      <c r="UOI366" s="1"/>
      <c r="UOJ366" s="1"/>
      <c r="UOK366" s="1"/>
      <c r="UOL366" s="1"/>
      <c r="UOM366" s="1"/>
      <c r="UON366" s="1"/>
      <c r="UOO366" s="1"/>
      <c r="UOP366" s="1"/>
      <c r="UOQ366" s="1"/>
      <c r="UOR366" s="1"/>
      <c r="UOS366" s="1"/>
      <c r="UOT366" s="1"/>
      <c r="UOU366" s="1"/>
      <c r="UOV366" s="1"/>
      <c r="UOW366" s="1"/>
      <c r="UOX366" s="1"/>
      <c r="UOY366" s="1"/>
      <c r="UOZ366" s="1"/>
      <c r="UPA366" s="1"/>
      <c r="UPB366" s="1"/>
      <c r="UPC366" s="1"/>
      <c r="UPD366" s="1"/>
      <c r="UPE366" s="1"/>
      <c r="UPF366" s="1"/>
      <c r="UPG366" s="1"/>
      <c r="UPH366" s="1"/>
      <c r="UPI366" s="1"/>
      <c r="UPJ366" s="1"/>
      <c r="UPK366" s="1"/>
      <c r="UPL366" s="1"/>
      <c r="UPM366" s="1"/>
      <c r="UPN366" s="1"/>
      <c r="UPO366" s="1"/>
      <c r="UPP366" s="1"/>
      <c r="UPQ366" s="1"/>
      <c r="UPR366" s="1"/>
      <c r="UPS366" s="1"/>
      <c r="UPT366" s="1"/>
      <c r="UPU366" s="1"/>
      <c r="UPV366" s="1"/>
      <c r="UPW366" s="1"/>
      <c r="UPX366" s="1"/>
      <c r="UPY366" s="1"/>
      <c r="UPZ366" s="1"/>
      <c r="UQA366" s="1"/>
      <c r="UQB366" s="1"/>
      <c r="UQC366" s="1"/>
      <c r="UQD366" s="1"/>
      <c r="UQE366" s="1"/>
      <c r="UQF366" s="1"/>
      <c r="UQG366" s="1"/>
      <c r="UQH366" s="1"/>
      <c r="UQI366" s="1"/>
      <c r="UQJ366" s="1"/>
      <c r="UQK366" s="1"/>
      <c r="UQL366" s="1"/>
      <c r="UQM366" s="1"/>
      <c r="UQN366" s="1"/>
      <c r="UQO366" s="1"/>
      <c r="UQP366" s="1"/>
      <c r="UQQ366" s="1"/>
      <c r="UQR366" s="1"/>
      <c r="UQS366" s="1"/>
      <c r="UQT366" s="1"/>
      <c r="UQU366" s="1"/>
      <c r="UQV366" s="1"/>
      <c r="UQW366" s="1"/>
      <c r="UQX366" s="1"/>
      <c r="UQY366" s="1"/>
      <c r="UQZ366" s="1"/>
      <c r="URA366" s="1"/>
      <c r="URB366" s="1"/>
      <c r="URC366" s="1"/>
      <c r="URD366" s="1"/>
      <c r="URE366" s="1"/>
      <c r="URF366" s="1"/>
      <c r="URG366" s="1"/>
      <c r="URH366" s="1"/>
      <c r="URI366" s="1"/>
      <c r="URJ366" s="1"/>
      <c r="URK366" s="1"/>
      <c r="URL366" s="1"/>
      <c r="URM366" s="1"/>
      <c r="URN366" s="1"/>
      <c r="URO366" s="1"/>
      <c r="URP366" s="1"/>
      <c r="URQ366" s="1"/>
      <c r="URR366" s="1"/>
      <c r="URS366" s="1"/>
      <c r="URT366" s="1"/>
      <c r="URU366" s="1"/>
      <c r="URV366" s="1"/>
      <c r="URW366" s="1"/>
      <c r="URX366" s="1"/>
      <c r="URY366" s="1"/>
      <c r="URZ366" s="1"/>
      <c r="USA366" s="1"/>
      <c r="USB366" s="1"/>
      <c r="USC366" s="1"/>
      <c r="USD366" s="1"/>
      <c r="USE366" s="1"/>
      <c r="USF366" s="1"/>
      <c r="USG366" s="1"/>
      <c r="USH366" s="1"/>
      <c r="USI366" s="1"/>
      <c r="USJ366" s="1"/>
      <c r="USK366" s="1"/>
      <c r="USL366" s="1"/>
      <c r="USM366" s="1"/>
      <c r="USN366" s="1"/>
      <c r="USO366" s="1"/>
      <c r="USP366" s="1"/>
      <c r="USQ366" s="1"/>
      <c r="USR366" s="1"/>
      <c r="USS366" s="1"/>
      <c r="UST366" s="1"/>
      <c r="USU366" s="1"/>
      <c r="USV366" s="1"/>
      <c r="USW366" s="1"/>
      <c r="USX366" s="1"/>
      <c r="USY366" s="1"/>
      <c r="USZ366" s="1"/>
      <c r="UTA366" s="1"/>
      <c r="UTB366" s="1"/>
      <c r="UTC366" s="1"/>
      <c r="UTD366" s="1"/>
      <c r="UTE366" s="1"/>
      <c r="UTF366" s="1"/>
      <c r="UTG366" s="1"/>
      <c r="UTH366" s="1"/>
      <c r="UTI366" s="1"/>
      <c r="UTJ366" s="1"/>
      <c r="UTK366" s="1"/>
      <c r="UTL366" s="1"/>
      <c r="UTM366" s="1"/>
      <c r="UTN366" s="1"/>
      <c r="UTO366" s="1"/>
      <c r="UTP366" s="1"/>
      <c r="UTQ366" s="1"/>
      <c r="UTR366" s="1"/>
      <c r="UTS366" s="1"/>
      <c r="UTT366" s="1"/>
      <c r="UTU366" s="1"/>
      <c r="UTV366" s="1"/>
      <c r="UTW366" s="1"/>
      <c r="UTX366" s="1"/>
      <c r="UTY366" s="1"/>
      <c r="UTZ366" s="1"/>
      <c r="UUA366" s="1"/>
      <c r="UUB366" s="1"/>
      <c r="UUC366" s="1"/>
      <c r="UUD366" s="1"/>
      <c r="UUE366" s="1"/>
      <c r="UUF366" s="1"/>
      <c r="UUG366" s="1"/>
      <c r="UUH366" s="1"/>
      <c r="UUI366" s="1"/>
      <c r="UUJ366" s="1"/>
      <c r="UUK366" s="1"/>
      <c r="UUL366" s="1"/>
      <c r="UUM366" s="1"/>
      <c r="UUN366" s="1"/>
      <c r="UUO366" s="1"/>
      <c r="UUP366" s="1"/>
      <c r="UUQ366" s="1"/>
      <c r="UUR366" s="1"/>
      <c r="UUS366" s="1"/>
      <c r="UUT366" s="1"/>
      <c r="UUU366" s="1"/>
      <c r="UUV366" s="1"/>
      <c r="UUW366" s="1"/>
      <c r="UUX366" s="1"/>
      <c r="UUY366" s="1"/>
      <c r="UUZ366" s="1"/>
      <c r="UVA366" s="1"/>
      <c r="UVB366" s="1"/>
      <c r="UVC366" s="1"/>
      <c r="UVD366" s="1"/>
      <c r="UVE366" s="1"/>
      <c r="UVF366" s="1"/>
      <c r="UVG366" s="1"/>
      <c r="UVH366" s="1"/>
      <c r="UVI366" s="1"/>
      <c r="UVJ366" s="1"/>
      <c r="UVK366" s="1"/>
      <c r="UVL366" s="1"/>
      <c r="UVM366" s="1"/>
      <c r="UVN366" s="1"/>
      <c r="UVO366" s="1"/>
      <c r="UVP366" s="1"/>
      <c r="UVQ366" s="1"/>
      <c r="UVR366" s="1"/>
      <c r="UVS366" s="1"/>
      <c r="UVT366" s="1"/>
      <c r="UVU366" s="1"/>
      <c r="UVV366" s="1"/>
      <c r="UVW366" s="1"/>
      <c r="UVX366" s="1"/>
      <c r="UVY366" s="1"/>
      <c r="UVZ366" s="1"/>
      <c r="UWA366" s="1"/>
      <c r="UWB366" s="1"/>
      <c r="UWC366" s="1"/>
      <c r="UWD366" s="1"/>
      <c r="UWE366" s="1"/>
      <c r="UWF366" s="1"/>
      <c r="UWG366" s="1"/>
      <c r="UWH366" s="1"/>
      <c r="UWI366" s="1"/>
      <c r="UWJ366" s="1"/>
      <c r="UWK366" s="1"/>
      <c r="UWL366" s="1"/>
      <c r="UWM366" s="1"/>
      <c r="UWN366" s="1"/>
      <c r="UWO366" s="1"/>
      <c r="UWP366" s="1"/>
      <c r="UWQ366" s="1"/>
      <c r="UWR366" s="1"/>
      <c r="UWS366" s="1"/>
      <c r="UWT366" s="1"/>
      <c r="UWU366" s="1"/>
      <c r="UWV366" s="1"/>
      <c r="UWW366" s="1"/>
      <c r="UWX366" s="1"/>
      <c r="UWY366" s="1"/>
      <c r="UWZ366" s="1"/>
      <c r="UXA366" s="1"/>
      <c r="UXB366" s="1"/>
      <c r="UXC366" s="1"/>
      <c r="UXD366" s="1"/>
      <c r="UXE366" s="1"/>
      <c r="UXF366" s="1"/>
      <c r="UXG366" s="1"/>
      <c r="UXH366" s="1"/>
      <c r="UXI366" s="1"/>
      <c r="UXJ366" s="1"/>
      <c r="UXK366" s="1"/>
      <c r="UXL366" s="1"/>
      <c r="UXM366" s="1"/>
      <c r="UXN366" s="1"/>
      <c r="UXO366" s="1"/>
      <c r="UXP366" s="1"/>
      <c r="UXQ366" s="1"/>
      <c r="UXR366" s="1"/>
      <c r="UXS366" s="1"/>
      <c r="UXT366" s="1"/>
      <c r="UXU366" s="1"/>
      <c r="UXV366" s="1"/>
      <c r="UXW366" s="1"/>
      <c r="UXX366" s="1"/>
      <c r="UXY366" s="1"/>
      <c r="UXZ366" s="1"/>
      <c r="UYA366" s="1"/>
      <c r="UYB366" s="1"/>
      <c r="UYC366" s="1"/>
      <c r="UYD366" s="1"/>
      <c r="UYE366" s="1"/>
      <c r="UYF366" s="1"/>
      <c r="UYG366" s="1"/>
      <c r="UYH366" s="1"/>
      <c r="UYI366" s="1"/>
      <c r="UYJ366" s="1"/>
      <c r="UYK366" s="1"/>
      <c r="UYL366" s="1"/>
      <c r="UYM366" s="1"/>
      <c r="UYN366" s="1"/>
      <c r="UYO366" s="1"/>
      <c r="UYP366" s="1"/>
      <c r="UYQ366" s="1"/>
      <c r="UYR366" s="1"/>
      <c r="UYS366" s="1"/>
      <c r="UYT366" s="1"/>
      <c r="UYU366" s="1"/>
      <c r="UYV366" s="1"/>
      <c r="UYW366" s="1"/>
      <c r="UYX366" s="1"/>
      <c r="UYY366" s="1"/>
      <c r="UYZ366" s="1"/>
      <c r="UZA366" s="1"/>
      <c r="UZB366" s="1"/>
      <c r="UZC366" s="1"/>
      <c r="UZD366" s="1"/>
      <c r="UZE366" s="1"/>
      <c r="UZF366" s="1"/>
      <c r="UZG366" s="1"/>
      <c r="UZH366" s="1"/>
      <c r="UZI366" s="1"/>
      <c r="UZJ366" s="1"/>
      <c r="UZK366" s="1"/>
      <c r="UZL366" s="1"/>
      <c r="UZM366" s="1"/>
      <c r="UZN366" s="1"/>
      <c r="UZO366" s="1"/>
      <c r="UZP366" s="1"/>
      <c r="UZQ366" s="1"/>
      <c r="UZR366" s="1"/>
      <c r="UZS366" s="1"/>
      <c r="UZT366" s="1"/>
      <c r="UZU366" s="1"/>
      <c r="UZV366" s="1"/>
      <c r="UZW366" s="1"/>
      <c r="UZX366" s="1"/>
      <c r="UZY366" s="1"/>
      <c r="UZZ366" s="1"/>
      <c r="VAA366" s="1"/>
      <c r="VAB366" s="1"/>
      <c r="VAC366" s="1"/>
      <c r="VAD366" s="1"/>
      <c r="VAE366" s="1"/>
      <c r="VAF366" s="1"/>
      <c r="VAG366" s="1"/>
      <c r="VAH366" s="1"/>
      <c r="VAI366" s="1"/>
      <c r="VAJ366" s="1"/>
      <c r="VAK366" s="1"/>
      <c r="VAL366" s="1"/>
      <c r="VAM366" s="1"/>
      <c r="VAN366" s="1"/>
      <c r="VAO366" s="1"/>
      <c r="VAP366" s="1"/>
      <c r="VAQ366" s="1"/>
      <c r="VAR366" s="1"/>
      <c r="VAS366" s="1"/>
      <c r="VAT366" s="1"/>
      <c r="VAU366" s="1"/>
      <c r="VAV366" s="1"/>
      <c r="VAW366" s="1"/>
      <c r="VAX366" s="1"/>
      <c r="VAY366" s="1"/>
      <c r="VAZ366" s="1"/>
      <c r="VBA366" s="1"/>
      <c r="VBB366" s="1"/>
      <c r="VBC366" s="1"/>
      <c r="VBD366" s="1"/>
      <c r="VBE366" s="1"/>
      <c r="VBF366" s="1"/>
      <c r="VBG366" s="1"/>
      <c r="VBH366" s="1"/>
      <c r="VBI366" s="1"/>
      <c r="VBJ366" s="1"/>
      <c r="VBK366" s="1"/>
      <c r="VBL366" s="1"/>
      <c r="VBM366" s="1"/>
      <c r="VBN366" s="1"/>
      <c r="VBO366" s="1"/>
      <c r="VBP366" s="1"/>
      <c r="VBQ366" s="1"/>
      <c r="VBR366" s="1"/>
      <c r="VBS366" s="1"/>
      <c r="VBT366" s="1"/>
      <c r="VBU366" s="1"/>
      <c r="VBV366" s="1"/>
      <c r="VBW366" s="1"/>
      <c r="VBX366" s="1"/>
      <c r="VBY366" s="1"/>
      <c r="VBZ366" s="1"/>
      <c r="VCA366" s="1"/>
      <c r="VCB366" s="1"/>
      <c r="VCC366" s="1"/>
      <c r="VCD366" s="1"/>
      <c r="VCE366" s="1"/>
      <c r="VCF366" s="1"/>
      <c r="VCG366" s="1"/>
      <c r="VCH366" s="1"/>
      <c r="VCI366" s="1"/>
      <c r="VCJ366" s="1"/>
      <c r="VCK366" s="1"/>
      <c r="VCL366" s="1"/>
      <c r="VCM366" s="1"/>
      <c r="VCN366" s="1"/>
      <c r="VCO366" s="1"/>
      <c r="VCP366" s="1"/>
      <c r="VCQ366" s="1"/>
      <c r="VCR366" s="1"/>
      <c r="VCS366" s="1"/>
      <c r="VCT366" s="1"/>
      <c r="VCU366" s="1"/>
      <c r="VCV366" s="1"/>
      <c r="VCW366" s="1"/>
      <c r="VCX366" s="1"/>
      <c r="VCY366" s="1"/>
      <c r="VCZ366" s="1"/>
      <c r="VDA366" s="1"/>
      <c r="VDB366" s="1"/>
      <c r="VDC366" s="1"/>
      <c r="VDD366" s="1"/>
      <c r="VDE366" s="1"/>
      <c r="VDF366" s="1"/>
      <c r="VDG366" s="1"/>
      <c r="VDH366" s="1"/>
      <c r="VDI366" s="1"/>
      <c r="VDJ366" s="1"/>
      <c r="VDK366" s="1"/>
      <c r="VDL366" s="1"/>
      <c r="VDM366" s="1"/>
      <c r="VDN366" s="1"/>
      <c r="VDO366" s="1"/>
      <c r="VDP366" s="1"/>
      <c r="VDQ366" s="1"/>
      <c r="VDR366" s="1"/>
      <c r="VDS366" s="1"/>
      <c r="VDT366" s="1"/>
      <c r="VDU366" s="1"/>
      <c r="VDV366" s="1"/>
      <c r="VDW366" s="1"/>
      <c r="VDX366" s="1"/>
      <c r="VDY366" s="1"/>
      <c r="VDZ366" s="1"/>
      <c r="VEA366" s="1"/>
      <c r="VEB366" s="1"/>
      <c r="VEC366" s="1"/>
      <c r="VED366" s="1"/>
      <c r="VEE366" s="1"/>
      <c r="VEF366" s="1"/>
      <c r="VEG366" s="1"/>
      <c r="VEH366" s="1"/>
      <c r="VEI366" s="1"/>
      <c r="VEJ366" s="1"/>
      <c r="VEK366" s="1"/>
      <c r="VEL366" s="1"/>
      <c r="VEM366" s="1"/>
      <c r="VEN366" s="1"/>
      <c r="VEO366" s="1"/>
      <c r="VEP366" s="1"/>
      <c r="VEQ366" s="1"/>
      <c r="VER366" s="1"/>
      <c r="VES366" s="1"/>
      <c r="VET366" s="1"/>
      <c r="VEU366" s="1"/>
      <c r="VEV366" s="1"/>
      <c r="VEW366" s="1"/>
      <c r="VEX366" s="1"/>
      <c r="VEY366" s="1"/>
      <c r="VEZ366" s="1"/>
      <c r="VFA366" s="1"/>
      <c r="VFB366" s="1"/>
      <c r="VFC366" s="1"/>
      <c r="VFD366" s="1"/>
      <c r="VFE366" s="1"/>
      <c r="VFF366" s="1"/>
      <c r="VFG366" s="1"/>
      <c r="VFH366" s="1"/>
      <c r="VFI366" s="1"/>
      <c r="VFJ366" s="1"/>
      <c r="VFK366" s="1"/>
      <c r="VFL366" s="1"/>
      <c r="VFM366" s="1"/>
      <c r="VFN366" s="1"/>
      <c r="VFO366" s="1"/>
      <c r="VFP366" s="1"/>
      <c r="VFQ366" s="1"/>
      <c r="VFR366" s="1"/>
      <c r="VFS366" s="1"/>
      <c r="VFT366" s="1"/>
      <c r="VFU366" s="1"/>
      <c r="VFV366" s="1"/>
      <c r="VFW366" s="1"/>
      <c r="VFX366" s="1"/>
      <c r="VFY366" s="1"/>
      <c r="VFZ366" s="1"/>
      <c r="VGA366" s="1"/>
      <c r="VGB366" s="1"/>
      <c r="VGC366" s="1"/>
      <c r="VGD366" s="1"/>
      <c r="VGE366" s="1"/>
      <c r="VGF366" s="1"/>
      <c r="VGG366" s="1"/>
      <c r="VGH366" s="1"/>
      <c r="VGI366" s="1"/>
      <c r="VGJ366" s="1"/>
      <c r="VGK366" s="1"/>
      <c r="VGL366" s="1"/>
      <c r="VGM366" s="1"/>
      <c r="VGN366" s="1"/>
      <c r="VGO366" s="1"/>
      <c r="VGP366" s="1"/>
      <c r="VGQ366" s="1"/>
      <c r="VGR366" s="1"/>
      <c r="VGS366" s="1"/>
      <c r="VGT366" s="1"/>
      <c r="VGU366" s="1"/>
      <c r="VGV366" s="1"/>
      <c r="VGW366" s="1"/>
      <c r="VGX366" s="1"/>
      <c r="VGY366" s="1"/>
      <c r="VGZ366" s="1"/>
      <c r="VHA366" s="1"/>
      <c r="VHB366" s="1"/>
      <c r="VHC366" s="1"/>
      <c r="VHD366" s="1"/>
      <c r="VHE366" s="1"/>
      <c r="VHF366" s="1"/>
      <c r="VHG366" s="1"/>
      <c r="VHH366" s="1"/>
      <c r="VHI366" s="1"/>
      <c r="VHJ366" s="1"/>
      <c r="VHK366" s="1"/>
      <c r="VHL366" s="1"/>
      <c r="VHM366" s="1"/>
      <c r="VHN366" s="1"/>
      <c r="VHO366" s="1"/>
      <c r="VHP366" s="1"/>
      <c r="VHQ366" s="1"/>
      <c r="VHR366" s="1"/>
      <c r="VHS366" s="1"/>
      <c r="VHT366" s="1"/>
      <c r="VHU366" s="1"/>
      <c r="VHV366" s="1"/>
      <c r="VHW366" s="1"/>
      <c r="VHX366" s="1"/>
      <c r="VHY366" s="1"/>
      <c r="VHZ366" s="1"/>
      <c r="VIA366" s="1"/>
      <c r="VIB366" s="1"/>
      <c r="VIC366" s="1"/>
      <c r="VID366" s="1"/>
      <c r="VIE366" s="1"/>
      <c r="VIF366" s="1"/>
      <c r="VIG366" s="1"/>
      <c r="VIH366" s="1"/>
      <c r="VII366" s="1"/>
      <c r="VIJ366" s="1"/>
      <c r="VIK366" s="1"/>
      <c r="VIL366" s="1"/>
      <c r="VIM366" s="1"/>
      <c r="VIN366" s="1"/>
      <c r="VIO366" s="1"/>
      <c r="VIP366" s="1"/>
      <c r="VIQ366" s="1"/>
      <c r="VIR366" s="1"/>
      <c r="VIS366" s="1"/>
      <c r="VIT366" s="1"/>
      <c r="VIU366" s="1"/>
      <c r="VIV366" s="1"/>
      <c r="VIW366" s="1"/>
      <c r="VIX366" s="1"/>
      <c r="VIY366" s="1"/>
      <c r="VIZ366" s="1"/>
      <c r="VJA366" s="1"/>
      <c r="VJB366" s="1"/>
      <c r="VJC366" s="1"/>
      <c r="VJD366" s="1"/>
      <c r="VJE366" s="1"/>
      <c r="VJF366" s="1"/>
      <c r="VJG366" s="1"/>
      <c r="VJH366" s="1"/>
      <c r="VJI366" s="1"/>
      <c r="VJJ366" s="1"/>
      <c r="VJK366" s="1"/>
      <c r="VJL366" s="1"/>
      <c r="VJM366" s="1"/>
      <c r="VJN366" s="1"/>
      <c r="VJO366" s="1"/>
      <c r="VJP366" s="1"/>
      <c r="VJQ366" s="1"/>
      <c r="VJR366" s="1"/>
      <c r="VJS366" s="1"/>
      <c r="VJT366" s="1"/>
      <c r="VJU366" s="1"/>
      <c r="VJV366" s="1"/>
      <c r="VJW366" s="1"/>
      <c r="VJX366" s="1"/>
      <c r="VJY366" s="1"/>
      <c r="VJZ366" s="1"/>
      <c r="VKA366" s="1"/>
      <c r="VKB366" s="1"/>
      <c r="VKC366" s="1"/>
      <c r="VKD366" s="1"/>
      <c r="VKE366" s="1"/>
      <c r="VKF366" s="1"/>
      <c r="VKG366" s="1"/>
      <c r="VKH366" s="1"/>
      <c r="VKI366" s="1"/>
      <c r="VKJ366" s="1"/>
      <c r="VKK366" s="1"/>
      <c r="VKL366" s="1"/>
      <c r="VKM366" s="1"/>
      <c r="VKN366" s="1"/>
      <c r="VKO366" s="1"/>
      <c r="VKP366" s="1"/>
      <c r="VKQ366" s="1"/>
      <c r="VKR366" s="1"/>
      <c r="VKS366" s="1"/>
      <c r="VKT366" s="1"/>
      <c r="VKU366" s="1"/>
      <c r="VKV366" s="1"/>
      <c r="VKW366" s="1"/>
      <c r="VKX366" s="1"/>
      <c r="VKY366" s="1"/>
      <c r="VKZ366" s="1"/>
      <c r="VLA366" s="1"/>
      <c r="VLB366" s="1"/>
      <c r="VLC366" s="1"/>
      <c r="VLD366" s="1"/>
      <c r="VLE366" s="1"/>
      <c r="VLF366" s="1"/>
      <c r="VLG366" s="1"/>
      <c r="VLH366" s="1"/>
      <c r="VLI366" s="1"/>
      <c r="VLJ366" s="1"/>
      <c r="VLK366" s="1"/>
      <c r="VLL366" s="1"/>
      <c r="VLM366" s="1"/>
      <c r="VLN366" s="1"/>
      <c r="VLO366" s="1"/>
      <c r="VLP366" s="1"/>
      <c r="VLQ366" s="1"/>
      <c r="VLR366" s="1"/>
      <c r="VLS366" s="1"/>
      <c r="VLT366" s="1"/>
      <c r="VLU366" s="1"/>
      <c r="VLV366" s="1"/>
      <c r="VLW366" s="1"/>
      <c r="VLX366" s="1"/>
      <c r="VLY366" s="1"/>
      <c r="VLZ366" s="1"/>
      <c r="VMA366" s="1"/>
      <c r="VMB366" s="1"/>
      <c r="VMC366" s="1"/>
      <c r="VMD366" s="1"/>
      <c r="VME366" s="1"/>
      <c r="VMF366" s="1"/>
      <c r="VMG366" s="1"/>
      <c r="VMH366" s="1"/>
      <c r="VMI366" s="1"/>
      <c r="VMJ366" s="1"/>
      <c r="VMK366" s="1"/>
      <c r="VML366" s="1"/>
      <c r="VMM366" s="1"/>
      <c r="VMN366" s="1"/>
      <c r="VMO366" s="1"/>
      <c r="VMP366" s="1"/>
      <c r="VMQ366" s="1"/>
      <c r="VMR366" s="1"/>
      <c r="VMS366" s="1"/>
      <c r="VMT366" s="1"/>
      <c r="VMU366" s="1"/>
      <c r="VMV366" s="1"/>
      <c r="VMW366" s="1"/>
      <c r="VMX366" s="1"/>
      <c r="VMY366" s="1"/>
      <c r="VMZ366" s="1"/>
      <c r="VNA366" s="1"/>
      <c r="VNB366" s="1"/>
      <c r="VNC366" s="1"/>
      <c r="VND366" s="1"/>
      <c r="VNE366" s="1"/>
      <c r="VNF366" s="1"/>
      <c r="VNG366" s="1"/>
      <c r="VNH366" s="1"/>
      <c r="VNI366" s="1"/>
      <c r="VNJ366" s="1"/>
      <c r="VNK366" s="1"/>
      <c r="VNL366" s="1"/>
      <c r="VNM366" s="1"/>
      <c r="VNN366" s="1"/>
      <c r="VNO366" s="1"/>
      <c r="VNP366" s="1"/>
      <c r="VNQ366" s="1"/>
      <c r="VNR366" s="1"/>
      <c r="VNS366" s="1"/>
      <c r="VNT366" s="1"/>
      <c r="VNU366" s="1"/>
      <c r="VNV366" s="1"/>
      <c r="VNW366" s="1"/>
      <c r="VNX366" s="1"/>
      <c r="VNY366" s="1"/>
      <c r="VNZ366" s="1"/>
      <c r="VOA366" s="1"/>
      <c r="VOB366" s="1"/>
      <c r="VOC366" s="1"/>
      <c r="VOD366" s="1"/>
      <c r="VOE366" s="1"/>
      <c r="VOF366" s="1"/>
      <c r="VOG366" s="1"/>
      <c r="VOH366" s="1"/>
      <c r="VOI366" s="1"/>
      <c r="VOJ366" s="1"/>
      <c r="VOK366" s="1"/>
      <c r="VOL366" s="1"/>
      <c r="VOM366" s="1"/>
      <c r="VON366" s="1"/>
      <c r="VOO366" s="1"/>
      <c r="VOP366" s="1"/>
      <c r="VOQ366" s="1"/>
      <c r="VOR366" s="1"/>
      <c r="VOS366" s="1"/>
      <c r="VOT366" s="1"/>
      <c r="VOU366" s="1"/>
      <c r="VOV366" s="1"/>
      <c r="VOW366" s="1"/>
      <c r="VOX366" s="1"/>
      <c r="VOY366" s="1"/>
      <c r="VOZ366" s="1"/>
      <c r="VPA366" s="1"/>
      <c r="VPB366" s="1"/>
      <c r="VPC366" s="1"/>
      <c r="VPD366" s="1"/>
      <c r="VPE366" s="1"/>
      <c r="VPF366" s="1"/>
      <c r="VPG366" s="1"/>
      <c r="VPH366" s="1"/>
      <c r="VPI366" s="1"/>
      <c r="VPJ366" s="1"/>
      <c r="VPK366" s="1"/>
      <c r="VPL366" s="1"/>
      <c r="VPM366" s="1"/>
      <c r="VPN366" s="1"/>
      <c r="VPO366" s="1"/>
      <c r="VPP366" s="1"/>
      <c r="VPQ366" s="1"/>
      <c r="VPR366" s="1"/>
      <c r="VPS366" s="1"/>
      <c r="VPT366" s="1"/>
      <c r="VPU366" s="1"/>
      <c r="VPV366" s="1"/>
      <c r="VPW366" s="1"/>
      <c r="VPX366" s="1"/>
      <c r="VPY366" s="1"/>
      <c r="VPZ366" s="1"/>
      <c r="VQA366" s="1"/>
      <c r="VQB366" s="1"/>
      <c r="VQC366" s="1"/>
      <c r="VQD366" s="1"/>
      <c r="VQE366" s="1"/>
      <c r="VQF366" s="1"/>
      <c r="VQG366" s="1"/>
      <c r="VQH366" s="1"/>
      <c r="VQI366" s="1"/>
      <c r="VQJ366" s="1"/>
      <c r="VQK366" s="1"/>
      <c r="VQL366" s="1"/>
      <c r="VQM366" s="1"/>
      <c r="VQN366" s="1"/>
      <c r="VQO366" s="1"/>
      <c r="VQP366" s="1"/>
      <c r="VQQ366" s="1"/>
      <c r="VQR366" s="1"/>
      <c r="VQS366" s="1"/>
      <c r="VQT366" s="1"/>
      <c r="VQU366" s="1"/>
      <c r="VQV366" s="1"/>
      <c r="VQW366" s="1"/>
      <c r="VQX366" s="1"/>
      <c r="VQY366" s="1"/>
      <c r="VQZ366" s="1"/>
      <c r="VRA366" s="1"/>
      <c r="VRB366" s="1"/>
      <c r="VRC366" s="1"/>
      <c r="VRD366" s="1"/>
      <c r="VRE366" s="1"/>
      <c r="VRF366" s="1"/>
      <c r="VRG366" s="1"/>
      <c r="VRH366" s="1"/>
      <c r="VRI366" s="1"/>
      <c r="VRJ366" s="1"/>
      <c r="VRK366" s="1"/>
      <c r="VRL366" s="1"/>
      <c r="VRM366" s="1"/>
      <c r="VRN366" s="1"/>
      <c r="VRO366" s="1"/>
      <c r="VRP366" s="1"/>
      <c r="VRQ366" s="1"/>
      <c r="VRR366" s="1"/>
      <c r="VRS366" s="1"/>
      <c r="VRT366" s="1"/>
      <c r="VRU366" s="1"/>
      <c r="VRV366" s="1"/>
      <c r="VRW366" s="1"/>
      <c r="VRX366" s="1"/>
      <c r="VRY366" s="1"/>
      <c r="VRZ366" s="1"/>
      <c r="VSA366" s="1"/>
      <c r="VSB366" s="1"/>
      <c r="VSC366" s="1"/>
      <c r="VSD366" s="1"/>
      <c r="VSE366" s="1"/>
      <c r="VSF366" s="1"/>
      <c r="VSG366" s="1"/>
      <c r="VSH366" s="1"/>
      <c r="VSI366" s="1"/>
      <c r="VSJ366" s="1"/>
      <c r="VSK366" s="1"/>
      <c r="VSL366" s="1"/>
      <c r="VSM366" s="1"/>
      <c r="VSN366" s="1"/>
      <c r="VSO366" s="1"/>
      <c r="VSP366" s="1"/>
      <c r="VSQ366" s="1"/>
      <c r="VSR366" s="1"/>
      <c r="VSS366" s="1"/>
      <c r="VST366" s="1"/>
      <c r="VSU366" s="1"/>
      <c r="VSV366" s="1"/>
      <c r="VSW366" s="1"/>
      <c r="VSX366" s="1"/>
      <c r="VSY366" s="1"/>
      <c r="VSZ366" s="1"/>
      <c r="VTA366" s="1"/>
      <c r="VTB366" s="1"/>
      <c r="VTC366" s="1"/>
      <c r="VTD366" s="1"/>
      <c r="VTE366" s="1"/>
      <c r="VTF366" s="1"/>
      <c r="VTG366" s="1"/>
      <c r="VTH366" s="1"/>
      <c r="VTI366" s="1"/>
      <c r="VTJ366" s="1"/>
      <c r="VTK366" s="1"/>
      <c r="VTL366" s="1"/>
      <c r="VTM366" s="1"/>
      <c r="VTN366" s="1"/>
      <c r="VTO366" s="1"/>
      <c r="VTP366" s="1"/>
      <c r="VTQ366" s="1"/>
      <c r="VTR366" s="1"/>
      <c r="VTS366" s="1"/>
      <c r="VTT366" s="1"/>
      <c r="VTU366" s="1"/>
      <c r="VTV366" s="1"/>
      <c r="VTW366" s="1"/>
      <c r="VTX366" s="1"/>
      <c r="VTY366" s="1"/>
      <c r="VTZ366" s="1"/>
      <c r="VUA366" s="1"/>
      <c r="VUB366" s="1"/>
      <c r="VUC366" s="1"/>
      <c r="VUD366" s="1"/>
      <c r="VUE366" s="1"/>
      <c r="VUF366" s="1"/>
      <c r="VUG366" s="1"/>
      <c r="VUH366" s="1"/>
      <c r="VUI366" s="1"/>
      <c r="VUJ366" s="1"/>
      <c r="VUK366" s="1"/>
      <c r="VUL366" s="1"/>
      <c r="VUM366" s="1"/>
      <c r="VUN366" s="1"/>
      <c r="VUO366" s="1"/>
      <c r="VUP366" s="1"/>
      <c r="VUQ366" s="1"/>
      <c r="VUR366" s="1"/>
      <c r="VUS366" s="1"/>
      <c r="VUT366" s="1"/>
      <c r="VUU366" s="1"/>
      <c r="VUV366" s="1"/>
      <c r="VUW366" s="1"/>
      <c r="VUX366" s="1"/>
      <c r="VUY366" s="1"/>
      <c r="VUZ366" s="1"/>
      <c r="VVA366" s="1"/>
      <c r="VVB366" s="1"/>
      <c r="VVC366" s="1"/>
      <c r="VVD366" s="1"/>
      <c r="VVE366" s="1"/>
      <c r="VVF366" s="1"/>
      <c r="VVG366" s="1"/>
      <c r="VVH366" s="1"/>
      <c r="VVI366" s="1"/>
      <c r="VVJ366" s="1"/>
      <c r="VVK366" s="1"/>
      <c r="VVL366" s="1"/>
      <c r="VVM366" s="1"/>
      <c r="VVN366" s="1"/>
      <c r="VVO366" s="1"/>
      <c r="VVP366" s="1"/>
      <c r="VVQ366" s="1"/>
      <c r="VVR366" s="1"/>
      <c r="VVS366" s="1"/>
      <c r="VVT366" s="1"/>
      <c r="VVU366" s="1"/>
      <c r="VVV366" s="1"/>
      <c r="VVW366" s="1"/>
      <c r="VVX366" s="1"/>
      <c r="VVY366" s="1"/>
      <c r="VVZ366" s="1"/>
      <c r="VWA366" s="1"/>
      <c r="VWB366" s="1"/>
      <c r="VWC366" s="1"/>
      <c r="VWD366" s="1"/>
      <c r="VWE366" s="1"/>
      <c r="VWF366" s="1"/>
      <c r="VWG366" s="1"/>
      <c r="VWH366" s="1"/>
      <c r="VWI366" s="1"/>
      <c r="VWJ366" s="1"/>
      <c r="VWK366" s="1"/>
      <c r="VWL366" s="1"/>
      <c r="VWM366" s="1"/>
      <c r="VWN366" s="1"/>
      <c r="VWO366" s="1"/>
      <c r="VWP366" s="1"/>
      <c r="VWQ366" s="1"/>
      <c r="VWR366" s="1"/>
      <c r="VWS366" s="1"/>
      <c r="VWT366" s="1"/>
      <c r="VWU366" s="1"/>
      <c r="VWV366" s="1"/>
      <c r="VWW366" s="1"/>
      <c r="VWX366" s="1"/>
      <c r="VWY366" s="1"/>
      <c r="VWZ366" s="1"/>
      <c r="VXA366" s="1"/>
      <c r="VXB366" s="1"/>
      <c r="VXC366" s="1"/>
      <c r="VXD366" s="1"/>
      <c r="VXE366" s="1"/>
      <c r="VXF366" s="1"/>
      <c r="VXG366" s="1"/>
      <c r="VXH366" s="1"/>
      <c r="VXI366" s="1"/>
      <c r="VXJ366" s="1"/>
      <c r="VXK366" s="1"/>
      <c r="VXL366" s="1"/>
      <c r="VXM366" s="1"/>
      <c r="VXN366" s="1"/>
      <c r="VXO366" s="1"/>
      <c r="VXP366" s="1"/>
      <c r="VXQ366" s="1"/>
      <c r="VXR366" s="1"/>
      <c r="VXS366" s="1"/>
      <c r="VXT366" s="1"/>
      <c r="VXU366" s="1"/>
      <c r="VXV366" s="1"/>
      <c r="VXW366" s="1"/>
      <c r="VXX366" s="1"/>
      <c r="VXY366" s="1"/>
      <c r="VXZ366" s="1"/>
      <c r="VYA366" s="1"/>
      <c r="VYB366" s="1"/>
      <c r="VYC366" s="1"/>
      <c r="VYD366" s="1"/>
      <c r="VYE366" s="1"/>
      <c r="VYF366" s="1"/>
      <c r="VYG366" s="1"/>
      <c r="VYH366" s="1"/>
      <c r="VYI366" s="1"/>
      <c r="VYJ366" s="1"/>
      <c r="VYK366" s="1"/>
      <c r="VYL366" s="1"/>
      <c r="VYM366" s="1"/>
      <c r="VYN366" s="1"/>
      <c r="VYO366" s="1"/>
      <c r="VYP366" s="1"/>
      <c r="VYQ366" s="1"/>
      <c r="VYR366" s="1"/>
      <c r="VYS366" s="1"/>
      <c r="VYT366" s="1"/>
      <c r="VYU366" s="1"/>
      <c r="VYV366" s="1"/>
      <c r="VYW366" s="1"/>
      <c r="VYX366" s="1"/>
      <c r="VYY366" s="1"/>
      <c r="VYZ366" s="1"/>
      <c r="VZA366" s="1"/>
      <c r="VZB366" s="1"/>
      <c r="VZC366" s="1"/>
      <c r="VZD366" s="1"/>
      <c r="VZE366" s="1"/>
      <c r="VZF366" s="1"/>
      <c r="VZG366" s="1"/>
      <c r="VZH366" s="1"/>
      <c r="VZI366" s="1"/>
      <c r="VZJ366" s="1"/>
      <c r="VZK366" s="1"/>
      <c r="VZL366" s="1"/>
      <c r="VZM366" s="1"/>
      <c r="VZN366" s="1"/>
      <c r="VZO366" s="1"/>
      <c r="VZP366" s="1"/>
      <c r="VZQ366" s="1"/>
      <c r="VZR366" s="1"/>
      <c r="VZS366" s="1"/>
      <c r="VZT366" s="1"/>
      <c r="VZU366" s="1"/>
      <c r="VZV366" s="1"/>
      <c r="VZW366" s="1"/>
      <c r="VZX366" s="1"/>
      <c r="VZY366" s="1"/>
      <c r="VZZ366" s="1"/>
      <c r="WAA366" s="1"/>
      <c r="WAB366" s="1"/>
      <c r="WAC366" s="1"/>
      <c r="WAD366" s="1"/>
      <c r="WAE366" s="1"/>
      <c r="WAF366" s="1"/>
      <c r="WAG366" s="1"/>
      <c r="WAH366" s="1"/>
      <c r="WAI366" s="1"/>
      <c r="WAJ366" s="1"/>
      <c r="WAK366" s="1"/>
      <c r="WAL366" s="1"/>
      <c r="WAM366" s="1"/>
      <c r="WAN366" s="1"/>
      <c r="WAO366" s="1"/>
      <c r="WAP366" s="1"/>
      <c r="WAQ366" s="1"/>
      <c r="WAR366" s="1"/>
      <c r="WAS366" s="1"/>
      <c r="WAT366" s="1"/>
      <c r="WAU366" s="1"/>
      <c r="WAV366" s="1"/>
      <c r="WAW366" s="1"/>
      <c r="WAX366" s="1"/>
      <c r="WAY366" s="1"/>
      <c r="WAZ366" s="1"/>
      <c r="WBA366" s="1"/>
      <c r="WBB366" s="1"/>
      <c r="WBC366" s="1"/>
      <c r="WBD366" s="1"/>
      <c r="WBE366" s="1"/>
      <c r="WBF366" s="1"/>
      <c r="WBG366" s="1"/>
      <c r="WBH366" s="1"/>
      <c r="WBI366" s="1"/>
      <c r="WBJ366" s="1"/>
      <c r="WBK366" s="1"/>
      <c r="WBL366" s="1"/>
      <c r="WBM366" s="1"/>
      <c r="WBN366" s="1"/>
      <c r="WBO366" s="1"/>
      <c r="WBP366" s="1"/>
      <c r="WBQ366" s="1"/>
      <c r="WBR366" s="1"/>
      <c r="WBS366" s="1"/>
      <c r="WBT366" s="1"/>
      <c r="WBU366" s="1"/>
      <c r="WBV366" s="1"/>
      <c r="WBW366" s="1"/>
      <c r="WBX366" s="1"/>
      <c r="WBY366" s="1"/>
      <c r="WBZ366" s="1"/>
      <c r="WCA366" s="1"/>
      <c r="WCB366" s="1"/>
      <c r="WCC366" s="1"/>
      <c r="WCD366" s="1"/>
      <c r="WCE366" s="1"/>
      <c r="WCF366" s="1"/>
      <c r="WCG366" s="1"/>
      <c r="WCH366" s="1"/>
      <c r="WCI366" s="1"/>
      <c r="WCJ366" s="1"/>
      <c r="WCK366" s="1"/>
      <c r="WCL366" s="1"/>
      <c r="WCM366" s="1"/>
      <c r="WCN366" s="1"/>
      <c r="WCO366" s="1"/>
      <c r="WCP366" s="1"/>
      <c r="WCQ366" s="1"/>
      <c r="WCR366" s="1"/>
      <c r="WCS366" s="1"/>
      <c r="WCT366" s="1"/>
      <c r="WCU366" s="1"/>
      <c r="WCV366" s="1"/>
      <c r="WCW366" s="1"/>
      <c r="WCX366" s="1"/>
      <c r="WCY366" s="1"/>
      <c r="WCZ366" s="1"/>
      <c r="WDA366" s="1"/>
      <c r="WDB366" s="1"/>
      <c r="WDC366" s="1"/>
      <c r="WDD366" s="1"/>
      <c r="WDE366" s="1"/>
      <c r="WDF366" s="1"/>
      <c r="WDG366" s="1"/>
      <c r="WDH366" s="1"/>
      <c r="WDI366" s="1"/>
      <c r="WDJ366" s="1"/>
      <c r="WDK366" s="1"/>
      <c r="WDL366" s="1"/>
      <c r="WDM366" s="1"/>
      <c r="WDN366" s="1"/>
      <c r="WDO366" s="1"/>
      <c r="WDP366" s="1"/>
      <c r="WDQ366" s="1"/>
      <c r="WDR366" s="1"/>
      <c r="WDS366" s="1"/>
      <c r="WDT366" s="1"/>
      <c r="WDU366" s="1"/>
      <c r="WDV366" s="1"/>
      <c r="WDW366" s="1"/>
      <c r="WDX366" s="1"/>
      <c r="WDY366" s="1"/>
      <c r="WDZ366" s="1"/>
      <c r="WEA366" s="1"/>
      <c r="WEB366" s="1"/>
      <c r="WEC366" s="1"/>
      <c r="WED366" s="1"/>
      <c r="WEE366" s="1"/>
      <c r="WEF366" s="1"/>
      <c r="WEG366" s="1"/>
      <c r="WEH366" s="1"/>
      <c r="WEI366" s="1"/>
      <c r="WEJ366" s="1"/>
      <c r="WEK366" s="1"/>
      <c r="WEL366" s="1"/>
      <c r="WEM366" s="1"/>
      <c r="WEN366" s="1"/>
      <c r="WEO366" s="1"/>
      <c r="WEP366" s="1"/>
      <c r="WEQ366" s="1"/>
      <c r="WER366" s="1"/>
      <c r="WES366" s="1"/>
      <c r="WET366" s="1"/>
      <c r="WEU366" s="1"/>
      <c r="WEV366" s="1"/>
      <c r="WEW366" s="1"/>
      <c r="WEX366" s="1"/>
      <c r="WEY366" s="1"/>
      <c r="WEZ366" s="1"/>
      <c r="WFA366" s="1"/>
      <c r="WFB366" s="1"/>
      <c r="WFC366" s="1"/>
      <c r="WFD366" s="1"/>
      <c r="WFE366" s="1"/>
      <c r="WFF366" s="1"/>
      <c r="WFG366" s="1"/>
      <c r="WFH366" s="1"/>
      <c r="WFI366" s="1"/>
      <c r="WFJ366" s="1"/>
      <c r="WFK366" s="1"/>
      <c r="WFL366" s="1"/>
      <c r="WFM366" s="1"/>
      <c r="WFN366" s="1"/>
      <c r="WFO366" s="1"/>
      <c r="WFP366" s="1"/>
      <c r="WFQ366" s="1"/>
      <c r="WFR366" s="1"/>
      <c r="WFS366" s="1"/>
      <c r="WFT366" s="1"/>
      <c r="WFU366" s="1"/>
      <c r="WFV366" s="1"/>
      <c r="WFW366" s="1"/>
      <c r="WFX366" s="1"/>
      <c r="WFY366" s="1"/>
      <c r="WFZ366" s="1"/>
      <c r="WGA366" s="1"/>
      <c r="WGB366" s="1"/>
      <c r="WGC366" s="1"/>
      <c r="WGD366" s="1"/>
      <c r="WGE366" s="1"/>
      <c r="WGF366" s="1"/>
      <c r="WGG366" s="1"/>
      <c r="WGH366" s="1"/>
      <c r="WGI366" s="1"/>
      <c r="WGJ366" s="1"/>
      <c r="WGK366" s="1"/>
      <c r="WGL366" s="1"/>
      <c r="WGM366" s="1"/>
      <c r="WGN366" s="1"/>
      <c r="WGO366" s="1"/>
      <c r="WGP366" s="1"/>
      <c r="WGQ366" s="1"/>
      <c r="WGR366" s="1"/>
      <c r="WGS366" s="1"/>
      <c r="WGT366" s="1"/>
      <c r="WGU366" s="1"/>
      <c r="WGV366" s="1"/>
      <c r="WGW366" s="1"/>
      <c r="WGX366" s="1"/>
      <c r="WGY366" s="1"/>
      <c r="WGZ366" s="1"/>
      <c r="WHA366" s="1"/>
      <c r="WHB366" s="1"/>
      <c r="WHC366" s="1"/>
      <c r="WHD366" s="1"/>
      <c r="WHE366" s="1"/>
      <c r="WHF366" s="1"/>
      <c r="WHG366" s="1"/>
      <c r="WHH366" s="1"/>
      <c r="WHI366" s="1"/>
      <c r="WHJ366" s="1"/>
      <c r="WHK366" s="1"/>
      <c r="WHL366" s="1"/>
      <c r="WHM366" s="1"/>
      <c r="WHN366" s="1"/>
      <c r="WHO366" s="1"/>
      <c r="WHP366" s="1"/>
      <c r="WHQ366" s="1"/>
      <c r="WHR366" s="1"/>
      <c r="WHS366" s="1"/>
      <c r="WHT366" s="1"/>
      <c r="WHU366" s="1"/>
      <c r="WHV366" s="1"/>
      <c r="WHW366" s="1"/>
      <c r="WHX366" s="1"/>
      <c r="WHY366" s="1"/>
      <c r="WHZ366" s="1"/>
      <c r="WIA366" s="1"/>
      <c r="WIB366" s="1"/>
      <c r="WIC366" s="1"/>
      <c r="WID366" s="1"/>
      <c r="WIE366" s="1"/>
      <c r="WIF366" s="1"/>
      <c r="WIG366" s="1"/>
      <c r="WIH366" s="1"/>
      <c r="WII366" s="1"/>
      <c r="WIJ366" s="1"/>
      <c r="WIK366" s="1"/>
      <c r="WIL366" s="1"/>
      <c r="WIM366" s="1"/>
      <c r="WIN366" s="1"/>
      <c r="WIO366" s="1"/>
      <c r="WIP366" s="1"/>
      <c r="WIQ366" s="1"/>
      <c r="WIR366" s="1"/>
      <c r="WIS366" s="1"/>
      <c r="WIT366" s="1"/>
      <c r="WIU366" s="1"/>
      <c r="WIV366" s="1"/>
      <c r="WIW366" s="1"/>
      <c r="WIX366" s="1"/>
      <c r="WIY366" s="1"/>
      <c r="WIZ366" s="1"/>
      <c r="WJA366" s="1"/>
      <c r="WJB366" s="1"/>
      <c r="WJC366" s="1"/>
      <c r="WJD366" s="1"/>
      <c r="WJE366" s="1"/>
      <c r="WJF366" s="1"/>
      <c r="WJG366" s="1"/>
      <c r="WJH366" s="1"/>
      <c r="WJI366" s="1"/>
      <c r="WJJ366" s="1"/>
      <c r="WJK366" s="1"/>
      <c r="WJL366" s="1"/>
      <c r="WJM366" s="1"/>
      <c r="WJN366" s="1"/>
      <c r="WJO366" s="1"/>
      <c r="WJP366" s="1"/>
      <c r="WJQ366" s="1"/>
      <c r="WJR366" s="1"/>
      <c r="WJS366" s="1"/>
      <c r="WJT366" s="1"/>
      <c r="WJU366" s="1"/>
      <c r="WJV366" s="1"/>
      <c r="WJW366" s="1"/>
      <c r="WJX366" s="1"/>
      <c r="WJY366" s="1"/>
      <c r="WJZ366" s="1"/>
      <c r="WKA366" s="1"/>
      <c r="WKB366" s="1"/>
      <c r="WKC366" s="1"/>
      <c r="WKD366" s="1"/>
      <c r="WKE366" s="1"/>
      <c r="WKF366" s="1"/>
      <c r="WKG366" s="1"/>
      <c r="WKH366" s="1"/>
      <c r="WKI366" s="1"/>
      <c r="WKJ366" s="1"/>
      <c r="WKK366" s="1"/>
      <c r="WKL366" s="1"/>
      <c r="WKM366" s="1"/>
      <c r="WKN366" s="1"/>
      <c r="WKO366" s="1"/>
      <c r="WKP366" s="1"/>
      <c r="WKQ366" s="1"/>
      <c r="WKR366" s="1"/>
      <c r="WKS366" s="1"/>
      <c r="WKT366" s="1"/>
      <c r="WKU366" s="1"/>
      <c r="WKV366" s="1"/>
      <c r="WKW366" s="1"/>
      <c r="WKX366" s="1"/>
      <c r="WKY366" s="1"/>
      <c r="WKZ366" s="1"/>
      <c r="WLA366" s="1"/>
      <c r="WLB366" s="1"/>
      <c r="WLC366" s="1"/>
      <c r="WLD366" s="1"/>
      <c r="WLE366" s="1"/>
      <c r="WLF366" s="1"/>
      <c r="WLG366" s="1"/>
      <c r="WLH366" s="1"/>
      <c r="WLI366" s="1"/>
      <c r="WLJ366" s="1"/>
      <c r="WLK366" s="1"/>
      <c r="WLL366" s="1"/>
      <c r="WLM366" s="1"/>
      <c r="WLN366" s="1"/>
      <c r="WLO366" s="1"/>
      <c r="WLP366" s="1"/>
      <c r="WLQ366" s="1"/>
      <c r="WLR366" s="1"/>
      <c r="WLS366" s="1"/>
      <c r="WLT366" s="1"/>
      <c r="WLU366" s="1"/>
      <c r="WLV366" s="1"/>
      <c r="WLW366" s="1"/>
      <c r="WLX366" s="1"/>
      <c r="WLY366" s="1"/>
      <c r="WLZ366" s="1"/>
      <c r="WMA366" s="1"/>
      <c r="WMB366" s="1"/>
      <c r="WMC366" s="1"/>
      <c r="WMD366" s="1"/>
      <c r="WME366" s="1"/>
      <c r="WMF366" s="1"/>
      <c r="WMG366" s="1"/>
      <c r="WMH366" s="1"/>
      <c r="WMI366" s="1"/>
      <c r="WMJ366" s="1"/>
      <c r="WMK366" s="1"/>
      <c r="WML366" s="1"/>
      <c r="WMM366" s="1"/>
      <c r="WMN366" s="1"/>
      <c r="WMO366" s="1"/>
      <c r="WMP366" s="1"/>
      <c r="WMQ366" s="1"/>
      <c r="WMR366" s="1"/>
      <c r="WMS366" s="1"/>
      <c r="WMT366" s="1"/>
      <c r="WMU366" s="1"/>
      <c r="WMV366" s="1"/>
      <c r="WMW366" s="1"/>
      <c r="WMX366" s="1"/>
      <c r="WMY366" s="1"/>
      <c r="WMZ366" s="1"/>
      <c r="WNA366" s="1"/>
      <c r="WNB366" s="1"/>
      <c r="WNC366" s="1"/>
      <c r="WND366" s="1"/>
      <c r="WNE366" s="1"/>
      <c r="WNF366" s="1"/>
      <c r="WNG366" s="1"/>
      <c r="WNH366" s="1"/>
      <c r="WNI366" s="1"/>
      <c r="WNJ366" s="1"/>
      <c r="WNK366" s="1"/>
      <c r="WNL366" s="1"/>
      <c r="WNM366" s="1"/>
      <c r="WNN366" s="1"/>
      <c r="WNO366" s="1"/>
      <c r="WNP366" s="1"/>
      <c r="WNQ366" s="1"/>
      <c r="WNR366" s="1"/>
      <c r="WNS366" s="1"/>
      <c r="WNT366" s="1"/>
      <c r="WNU366" s="1"/>
      <c r="WNV366" s="1"/>
      <c r="WNW366" s="1"/>
      <c r="WNX366" s="1"/>
      <c r="WNY366" s="1"/>
      <c r="WNZ366" s="1"/>
      <c r="WOA366" s="1"/>
      <c r="WOB366" s="1"/>
      <c r="WOC366" s="1"/>
      <c r="WOD366" s="1"/>
      <c r="WOE366" s="1"/>
      <c r="WOF366" s="1"/>
      <c r="WOG366" s="1"/>
      <c r="WOH366" s="1"/>
      <c r="WOI366" s="1"/>
      <c r="WOJ366" s="1"/>
      <c r="WOK366" s="1"/>
      <c r="WOL366" s="1"/>
      <c r="WOM366" s="1"/>
      <c r="WON366" s="1"/>
      <c r="WOO366" s="1"/>
      <c r="WOP366" s="1"/>
      <c r="WOQ366" s="1"/>
      <c r="WOR366" s="1"/>
      <c r="WOS366" s="1"/>
      <c r="WOT366" s="1"/>
      <c r="WOU366" s="1"/>
      <c r="WOV366" s="1"/>
      <c r="WOW366" s="1"/>
      <c r="WOX366" s="1"/>
      <c r="WOY366" s="1"/>
      <c r="WOZ366" s="1"/>
      <c r="WPA366" s="1"/>
      <c r="WPB366" s="1"/>
      <c r="WPC366" s="1"/>
      <c r="WPD366" s="1"/>
      <c r="WPE366" s="1"/>
      <c r="WPF366" s="1"/>
      <c r="WPG366" s="1"/>
      <c r="WPH366" s="1"/>
      <c r="WPI366" s="1"/>
      <c r="WPJ366" s="1"/>
      <c r="WPK366" s="1"/>
      <c r="WPL366" s="1"/>
      <c r="WPM366" s="1"/>
      <c r="WPN366" s="1"/>
      <c r="WPO366" s="1"/>
      <c r="WPP366" s="1"/>
      <c r="WPQ366" s="1"/>
      <c r="WPR366" s="1"/>
      <c r="WPS366" s="1"/>
      <c r="WPT366" s="1"/>
      <c r="WPU366" s="1"/>
      <c r="WPV366" s="1"/>
      <c r="WPW366" s="1"/>
      <c r="WPX366" s="1"/>
      <c r="WPY366" s="1"/>
      <c r="WPZ366" s="1"/>
      <c r="WQA366" s="1"/>
      <c r="WQB366" s="1"/>
      <c r="WQC366" s="1"/>
      <c r="WQD366" s="1"/>
      <c r="WQE366" s="1"/>
      <c r="WQF366" s="1"/>
      <c r="WQG366" s="1"/>
      <c r="WQH366" s="1"/>
      <c r="WQI366" s="1"/>
      <c r="WQJ366" s="1"/>
      <c r="WQK366" s="1"/>
      <c r="WQL366" s="1"/>
      <c r="WQM366" s="1"/>
      <c r="WQN366" s="1"/>
      <c r="WQO366" s="1"/>
      <c r="WQP366" s="1"/>
      <c r="WQQ366" s="1"/>
      <c r="WQR366" s="1"/>
      <c r="WQS366" s="1"/>
      <c r="WQT366" s="1"/>
      <c r="WQU366" s="1"/>
      <c r="WQV366" s="1"/>
      <c r="WQW366" s="1"/>
      <c r="WQX366" s="1"/>
      <c r="WQY366" s="1"/>
      <c r="WQZ366" s="1"/>
      <c r="WRA366" s="1"/>
      <c r="WRB366" s="1"/>
      <c r="WRC366" s="1"/>
      <c r="WRD366" s="1"/>
      <c r="WRE366" s="1"/>
      <c r="WRF366" s="1"/>
      <c r="WRG366" s="1"/>
      <c r="WRH366" s="1"/>
      <c r="WRI366" s="1"/>
      <c r="WRJ366" s="1"/>
      <c r="WRK366" s="1"/>
      <c r="WRL366" s="1"/>
      <c r="WRM366" s="1"/>
      <c r="WRN366" s="1"/>
      <c r="WRO366" s="1"/>
      <c r="WRP366" s="1"/>
      <c r="WRQ366" s="1"/>
      <c r="WRR366" s="1"/>
      <c r="WRS366" s="1"/>
      <c r="WRT366" s="1"/>
      <c r="WRU366" s="1"/>
      <c r="WRV366" s="1"/>
      <c r="WRW366" s="1"/>
      <c r="WRX366" s="1"/>
      <c r="WRY366" s="1"/>
      <c r="WRZ366" s="1"/>
      <c r="WSA366" s="1"/>
      <c r="WSB366" s="1"/>
      <c r="WSC366" s="1"/>
      <c r="WSD366" s="1"/>
      <c r="WSE366" s="1"/>
      <c r="WSF366" s="1"/>
      <c r="WSG366" s="1"/>
      <c r="WSH366" s="1"/>
      <c r="WSI366" s="1"/>
      <c r="WSJ366" s="1"/>
      <c r="WSK366" s="1"/>
      <c r="WSL366" s="1"/>
      <c r="WSM366" s="1"/>
      <c r="WSN366" s="1"/>
      <c r="WSO366" s="1"/>
      <c r="WSP366" s="1"/>
      <c r="WSQ366" s="1"/>
      <c r="WSR366" s="1"/>
      <c r="WSS366" s="1"/>
      <c r="WST366" s="1"/>
      <c r="WSU366" s="1"/>
      <c r="WSV366" s="1"/>
      <c r="WSW366" s="1"/>
      <c r="WSX366" s="1"/>
      <c r="WSY366" s="1"/>
      <c r="WSZ366" s="1"/>
      <c r="WTA366" s="1"/>
      <c r="WTB366" s="1"/>
      <c r="WTC366" s="1"/>
      <c r="WTD366" s="1"/>
      <c r="WTE366" s="1"/>
      <c r="WTF366" s="1"/>
      <c r="WTG366" s="1"/>
      <c r="WTH366" s="1"/>
      <c r="WTI366" s="1"/>
      <c r="WTJ366" s="1"/>
      <c r="WTK366" s="1"/>
      <c r="WTL366" s="1"/>
      <c r="WTM366" s="1"/>
      <c r="WTN366" s="1"/>
      <c r="WTO366" s="1"/>
      <c r="WTP366" s="1"/>
      <c r="WTQ366" s="1"/>
      <c r="WTR366" s="1"/>
      <c r="WTS366" s="1"/>
      <c r="WTT366" s="1"/>
      <c r="WTU366" s="1"/>
      <c r="WTV366" s="1"/>
      <c r="WTW366" s="1"/>
      <c r="WTX366" s="1"/>
      <c r="WTY366" s="1"/>
      <c r="WTZ366" s="1"/>
      <c r="WUA366" s="1"/>
      <c r="WUB366" s="1"/>
      <c r="WUC366" s="1"/>
      <c r="WUD366" s="1"/>
      <c r="WUE366" s="1"/>
      <c r="WUF366" s="1"/>
      <c r="WUG366" s="1"/>
      <c r="WUH366" s="1"/>
      <c r="WUI366" s="1"/>
      <c r="WUJ366" s="1"/>
      <c r="WUK366" s="1"/>
      <c r="WUL366" s="1"/>
      <c r="WUM366" s="1"/>
      <c r="WUN366" s="1"/>
      <c r="WUO366" s="1"/>
      <c r="WUP366" s="1"/>
      <c r="WUQ366" s="1"/>
      <c r="WUR366" s="1"/>
      <c r="WUS366" s="1"/>
      <c r="WUT366" s="1"/>
      <c r="WUU366" s="1"/>
      <c r="WUV366" s="1"/>
      <c r="WUW366" s="1"/>
      <c r="WUX366" s="1"/>
      <c r="WUY366" s="1"/>
      <c r="WUZ366" s="1"/>
      <c r="WVA366" s="1"/>
      <c r="WVB366" s="1"/>
      <c r="WVC366" s="1"/>
      <c r="WVD366" s="1"/>
      <c r="WVE366" s="1"/>
      <c r="WVF366" s="1"/>
      <c r="WVG366" s="1"/>
      <c r="WVH366" s="1"/>
      <c r="WVI366" s="1"/>
      <c r="WVJ366" s="1"/>
      <c r="WVK366" s="1"/>
      <c r="WVL366" s="1"/>
      <c r="WVM366" s="1"/>
      <c r="WVN366" s="1"/>
      <c r="WVO366" s="1"/>
      <c r="WVP366" s="1"/>
      <c r="WVQ366" s="1"/>
      <c r="WVR366" s="1"/>
      <c r="WVS366" s="1"/>
      <c r="WVT366" s="1"/>
      <c r="WVU366" s="1"/>
    </row>
    <row r="367" spans="1:16141" s="5" customFormat="1" ht="35.1" customHeight="1">
      <c r="A367" s="2800"/>
      <c r="B367" s="3"/>
      <c r="C367" s="102"/>
      <c r="D367" s="102"/>
      <c r="E367" s="2669" t="s">
        <v>2611</v>
      </c>
      <c r="F367" s="2696">
        <f>+'RES. GENERAL POR ÁREA'!O42/12</f>
        <v>2916.6666666666665</v>
      </c>
      <c r="G367" s="2731">
        <v>12</v>
      </c>
      <c r="H367" s="2693">
        <f>+F367*G367</f>
        <v>35000</v>
      </c>
      <c r="I367" s="2788"/>
      <c r="J367" s="2777"/>
      <c r="L367" s="1"/>
      <c r="M367" s="84"/>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c r="ALA367" s="1"/>
      <c r="ALB367" s="1"/>
      <c r="ALC367" s="1"/>
      <c r="ALD367" s="1"/>
      <c r="ALE367" s="1"/>
      <c r="ALF367" s="1"/>
      <c r="ALG367" s="1"/>
      <c r="ALH367" s="1"/>
      <c r="ALI367" s="1"/>
      <c r="ALJ367" s="1"/>
      <c r="ALK367" s="1"/>
      <c r="ALL367" s="1"/>
      <c r="ALM367" s="1"/>
      <c r="ALN367" s="1"/>
      <c r="ALO367" s="1"/>
      <c r="ALP367" s="1"/>
      <c r="ALQ367" s="1"/>
      <c r="ALR367" s="1"/>
      <c r="ALS367" s="1"/>
      <c r="ALT367" s="1"/>
      <c r="ALU367" s="1"/>
      <c r="ALV367" s="1"/>
      <c r="ALW367" s="1"/>
      <c r="ALX367" s="1"/>
      <c r="ALY367" s="1"/>
      <c r="ALZ367" s="1"/>
      <c r="AMA367" s="1"/>
      <c r="AMB367" s="1"/>
      <c r="AMC367" s="1"/>
      <c r="AMD367" s="1"/>
      <c r="AME367" s="1"/>
      <c r="AMF367" s="1"/>
      <c r="AMG367" s="1"/>
      <c r="AMH367" s="1"/>
      <c r="AMI367" s="1"/>
      <c r="AMJ367" s="1"/>
      <c r="AMK367" s="1"/>
      <c r="AML367" s="1"/>
      <c r="AMM367" s="1"/>
      <c r="AMN367" s="1"/>
      <c r="AMO367" s="1"/>
      <c r="AMP367" s="1"/>
      <c r="AMQ367" s="1"/>
      <c r="AMR367" s="1"/>
      <c r="AMS367" s="1"/>
      <c r="AMT367" s="1"/>
      <c r="AMU367" s="1"/>
      <c r="AMV367" s="1"/>
      <c r="AMW367" s="1"/>
      <c r="AMX367" s="1"/>
      <c r="AMY367" s="1"/>
      <c r="AMZ367" s="1"/>
      <c r="ANA367" s="1"/>
      <c r="ANB367" s="1"/>
      <c r="ANC367" s="1"/>
      <c r="AND367" s="1"/>
      <c r="ANE367" s="1"/>
      <c r="ANF367" s="1"/>
      <c r="ANG367" s="1"/>
      <c r="ANH367" s="1"/>
      <c r="ANI367" s="1"/>
      <c r="ANJ367" s="1"/>
      <c r="ANK367" s="1"/>
      <c r="ANL367" s="1"/>
      <c r="ANM367" s="1"/>
      <c r="ANN367" s="1"/>
      <c r="ANO367" s="1"/>
      <c r="ANP367" s="1"/>
      <c r="ANQ367" s="1"/>
      <c r="ANR367" s="1"/>
      <c r="ANS367" s="1"/>
      <c r="ANT367" s="1"/>
      <c r="ANU367" s="1"/>
      <c r="ANV367" s="1"/>
      <c r="ANW367" s="1"/>
      <c r="ANX367" s="1"/>
      <c r="ANY367" s="1"/>
      <c r="ANZ367" s="1"/>
      <c r="AOA367" s="1"/>
      <c r="AOB367" s="1"/>
      <c r="AOC367" s="1"/>
      <c r="AOD367" s="1"/>
      <c r="AOE367" s="1"/>
      <c r="AOF367" s="1"/>
      <c r="AOG367" s="1"/>
      <c r="AOH367" s="1"/>
      <c r="AOI367" s="1"/>
      <c r="AOJ367" s="1"/>
      <c r="AOK367" s="1"/>
      <c r="AOL367" s="1"/>
      <c r="AOM367" s="1"/>
      <c r="AON367" s="1"/>
      <c r="AOO367" s="1"/>
      <c r="AOP367" s="1"/>
      <c r="AOQ367" s="1"/>
      <c r="AOR367" s="1"/>
      <c r="AOS367" s="1"/>
      <c r="AOT367" s="1"/>
      <c r="AOU367" s="1"/>
      <c r="AOV367" s="1"/>
      <c r="AOW367" s="1"/>
      <c r="AOX367" s="1"/>
      <c r="AOY367" s="1"/>
      <c r="AOZ367" s="1"/>
      <c r="APA367" s="1"/>
      <c r="APB367" s="1"/>
      <c r="APC367" s="1"/>
      <c r="APD367" s="1"/>
      <c r="APE367" s="1"/>
      <c r="APF367" s="1"/>
      <c r="APG367" s="1"/>
      <c r="APH367" s="1"/>
      <c r="API367" s="1"/>
      <c r="APJ367" s="1"/>
      <c r="APK367" s="1"/>
      <c r="APL367" s="1"/>
      <c r="APM367" s="1"/>
      <c r="APN367" s="1"/>
      <c r="APO367" s="1"/>
      <c r="APP367" s="1"/>
      <c r="APQ367" s="1"/>
      <c r="APR367" s="1"/>
      <c r="APS367" s="1"/>
      <c r="APT367" s="1"/>
      <c r="APU367" s="1"/>
      <c r="APV367" s="1"/>
      <c r="APW367" s="1"/>
      <c r="APX367" s="1"/>
      <c r="APY367" s="1"/>
      <c r="APZ367" s="1"/>
      <c r="AQA367" s="1"/>
      <c r="AQB367" s="1"/>
      <c r="AQC367" s="1"/>
      <c r="AQD367" s="1"/>
      <c r="AQE367" s="1"/>
      <c r="AQF367" s="1"/>
      <c r="AQG367" s="1"/>
      <c r="AQH367" s="1"/>
      <c r="AQI367" s="1"/>
      <c r="AQJ367" s="1"/>
      <c r="AQK367" s="1"/>
      <c r="AQL367" s="1"/>
      <c r="AQM367" s="1"/>
      <c r="AQN367" s="1"/>
      <c r="AQO367" s="1"/>
      <c r="AQP367" s="1"/>
      <c r="AQQ367" s="1"/>
      <c r="AQR367" s="1"/>
      <c r="AQS367" s="1"/>
      <c r="AQT367" s="1"/>
      <c r="AQU367" s="1"/>
      <c r="AQV367" s="1"/>
      <c r="AQW367" s="1"/>
      <c r="AQX367" s="1"/>
      <c r="AQY367" s="1"/>
      <c r="AQZ367" s="1"/>
      <c r="ARA367" s="1"/>
      <c r="ARB367" s="1"/>
      <c r="ARC367" s="1"/>
      <c r="ARD367" s="1"/>
      <c r="ARE367" s="1"/>
      <c r="ARF367" s="1"/>
      <c r="ARG367" s="1"/>
      <c r="ARH367" s="1"/>
      <c r="ARI367" s="1"/>
      <c r="ARJ367" s="1"/>
      <c r="ARK367" s="1"/>
      <c r="ARL367" s="1"/>
      <c r="ARM367" s="1"/>
      <c r="ARN367" s="1"/>
      <c r="ARO367" s="1"/>
      <c r="ARP367" s="1"/>
      <c r="ARQ367" s="1"/>
      <c r="ARR367" s="1"/>
      <c r="ARS367" s="1"/>
      <c r="ART367" s="1"/>
      <c r="ARU367" s="1"/>
      <c r="ARV367" s="1"/>
      <c r="ARW367" s="1"/>
      <c r="ARX367" s="1"/>
      <c r="ARY367" s="1"/>
      <c r="ARZ367" s="1"/>
      <c r="ASA367" s="1"/>
      <c r="ASB367" s="1"/>
      <c r="ASC367" s="1"/>
      <c r="ASD367" s="1"/>
      <c r="ASE367" s="1"/>
      <c r="ASF367" s="1"/>
      <c r="ASG367" s="1"/>
      <c r="ASH367" s="1"/>
      <c r="ASI367" s="1"/>
      <c r="ASJ367" s="1"/>
      <c r="ASK367" s="1"/>
      <c r="ASL367" s="1"/>
      <c r="ASM367" s="1"/>
      <c r="ASN367" s="1"/>
      <c r="ASO367" s="1"/>
      <c r="ASP367" s="1"/>
      <c r="ASQ367" s="1"/>
      <c r="ASR367" s="1"/>
      <c r="ASS367" s="1"/>
      <c r="AST367" s="1"/>
      <c r="ASU367" s="1"/>
      <c r="ASV367" s="1"/>
      <c r="ASW367" s="1"/>
      <c r="ASX367" s="1"/>
      <c r="ASY367" s="1"/>
      <c r="ASZ367" s="1"/>
      <c r="ATA367" s="1"/>
      <c r="ATB367" s="1"/>
      <c r="ATC367" s="1"/>
      <c r="ATD367" s="1"/>
      <c r="ATE367" s="1"/>
      <c r="ATF367" s="1"/>
      <c r="ATG367" s="1"/>
      <c r="ATH367" s="1"/>
      <c r="ATI367" s="1"/>
      <c r="ATJ367" s="1"/>
      <c r="ATK367" s="1"/>
      <c r="ATL367" s="1"/>
      <c r="ATM367" s="1"/>
      <c r="ATN367" s="1"/>
      <c r="ATO367" s="1"/>
      <c r="ATP367" s="1"/>
      <c r="ATQ367" s="1"/>
      <c r="ATR367" s="1"/>
      <c r="ATS367" s="1"/>
      <c r="ATT367" s="1"/>
      <c r="ATU367" s="1"/>
      <c r="ATV367" s="1"/>
      <c r="ATW367" s="1"/>
      <c r="ATX367" s="1"/>
      <c r="ATY367" s="1"/>
      <c r="ATZ367" s="1"/>
      <c r="AUA367" s="1"/>
      <c r="AUB367" s="1"/>
      <c r="AUC367" s="1"/>
      <c r="AUD367" s="1"/>
      <c r="AUE367" s="1"/>
      <c r="AUF367" s="1"/>
      <c r="AUG367" s="1"/>
      <c r="AUH367" s="1"/>
      <c r="AUI367" s="1"/>
      <c r="AUJ367" s="1"/>
      <c r="AUK367" s="1"/>
      <c r="AUL367" s="1"/>
      <c r="AUM367" s="1"/>
      <c r="AUN367" s="1"/>
      <c r="AUO367" s="1"/>
      <c r="AUP367" s="1"/>
      <c r="AUQ367" s="1"/>
      <c r="AUR367" s="1"/>
      <c r="AUS367" s="1"/>
      <c r="AUT367" s="1"/>
      <c r="AUU367" s="1"/>
      <c r="AUV367" s="1"/>
      <c r="AUW367" s="1"/>
      <c r="AUX367" s="1"/>
      <c r="AUY367" s="1"/>
      <c r="AUZ367" s="1"/>
      <c r="AVA367" s="1"/>
      <c r="AVB367" s="1"/>
      <c r="AVC367" s="1"/>
      <c r="AVD367" s="1"/>
      <c r="AVE367" s="1"/>
      <c r="AVF367" s="1"/>
      <c r="AVG367" s="1"/>
      <c r="AVH367" s="1"/>
      <c r="AVI367" s="1"/>
      <c r="AVJ367" s="1"/>
      <c r="AVK367" s="1"/>
      <c r="AVL367" s="1"/>
      <c r="AVM367" s="1"/>
      <c r="AVN367" s="1"/>
      <c r="AVO367" s="1"/>
      <c r="AVP367" s="1"/>
      <c r="AVQ367" s="1"/>
      <c r="AVR367" s="1"/>
      <c r="AVS367" s="1"/>
      <c r="AVT367" s="1"/>
      <c r="AVU367" s="1"/>
      <c r="AVV367" s="1"/>
      <c r="AVW367" s="1"/>
      <c r="AVX367" s="1"/>
      <c r="AVY367" s="1"/>
      <c r="AVZ367" s="1"/>
      <c r="AWA367" s="1"/>
      <c r="AWB367" s="1"/>
      <c r="AWC367" s="1"/>
      <c r="AWD367" s="1"/>
      <c r="AWE367" s="1"/>
      <c r="AWF367" s="1"/>
      <c r="AWG367" s="1"/>
      <c r="AWH367" s="1"/>
      <c r="AWI367" s="1"/>
      <c r="AWJ367" s="1"/>
      <c r="AWK367" s="1"/>
      <c r="AWL367" s="1"/>
      <c r="AWM367" s="1"/>
      <c r="AWN367" s="1"/>
      <c r="AWO367" s="1"/>
      <c r="AWP367" s="1"/>
      <c r="AWQ367" s="1"/>
      <c r="AWR367" s="1"/>
      <c r="AWS367" s="1"/>
      <c r="AWT367" s="1"/>
      <c r="AWU367" s="1"/>
      <c r="AWV367" s="1"/>
      <c r="AWW367" s="1"/>
      <c r="AWX367" s="1"/>
      <c r="AWY367" s="1"/>
      <c r="AWZ367" s="1"/>
      <c r="AXA367" s="1"/>
      <c r="AXB367" s="1"/>
      <c r="AXC367" s="1"/>
      <c r="AXD367" s="1"/>
      <c r="AXE367" s="1"/>
      <c r="AXF367" s="1"/>
      <c r="AXG367" s="1"/>
      <c r="AXH367" s="1"/>
      <c r="AXI367" s="1"/>
      <c r="AXJ367" s="1"/>
      <c r="AXK367" s="1"/>
      <c r="AXL367" s="1"/>
      <c r="AXM367" s="1"/>
      <c r="AXN367" s="1"/>
      <c r="AXO367" s="1"/>
      <c r="AXP367" s="1"/>
      <c r="AXQ367" s="1"/>
      <c r="AXR367" s="1"/>
      <c r="AXS367" s="1"/>
      <c r="AXT367" s="1"/>
      <c r="AXU367" s="1"/>
      <c r="AXV367" s="1"/>
      <c r="AXW367" s="1"/>
      <c r="AXX367" s="1"/>
      <c r="AXY367" s="1"/>
      <c r="AXZ367" s="1"/>
      <c r="AYA367" s="1"/>
      <c r="AYB367" s="1"/>
      <c r="AYC367" s="1"/>
      <c r="AYD367" s="1"/>
      <c r="AYE367" s="1"/>
      <c r="AYF367" s="1"/>
      <c r="AYG367" s="1"/>
      <c r="AYH367" s="1"/>
      <c r="AYI367" s="1"/>
      <c r="AYJ367" s="1"/>
      <c r="AYK367" s="1"/>
      <c r="AYL367" s="1"/>
      <c r="AYM367" s="1"/>
      <c r="AYN367" s="1"/>
      <c r="AYO367" s="1"/>
      <c r="AYP367" s="1"/>
      <c r="AYQ367" s="1"/>
      <c r="AYR367" s="1"/>
      <c r="AYS367" s="1"/>
      <c r="AYT367" s="1"/>
      <c r="AYU367" s="1"/>
      <c r="AYV367" s="1"/>
      <c r="AYW367" s="1"/>
      <c r="AYX367" s="1"/>
      <c r="AYY367" s="1"/>
      <c r="AYZ367" s="1"/>
      <c r="AZA367" s="1"/>
      <c r="AZB367" s="1"/>
      <c r="AZC367" s="1"/>
      <c r="AZD367" s="1"/>
      <c r="AZE367" s="1"/>
      <c r="AZF367" s="1"/>
      <c r="AZG367" s="1"/>
      <c r="AZH367" s="1"/>
      <c r="AZI367" s="1"/>
      <c r="AZJ367" s="1"/>
      <c r="AZK367" s="1"/>
      <c r="AZL367" s="1"/>
      <c r="AZM367" s="1"/>
      <c r="AZN367" s="1"/>
      <c r="AZO367" s="1"/>
      <c r="AZP367" s="1"/>
      <c r="AZQ367" s="1"/>
      <c r="AZR367" s="1"/>
      <c r="AZS367" s="1"/>
      <c r="AZT367" s="1"/>
      <c r="AZU367" s="1"/>
      <c r="AZV367" s="1"/>
      <c r="AZW367" s="1"/>
      <c r="AZX367" s="1"/>
      <c r="AZY367" s="1"/>
      <c r="AZZ367" s="1"/>
      <c r="BAA367" s="1"/>
      <c r="BAB367" s="1"/>
      <c r="BAC367" s="1"/>
      <c r="BAD367" s="1"/>
      <c r="BAE367" s="1"/>
      <c r="BAF367" s="1"/>
      <c r="BAG367" s="1"/>
      <c r="BAH367" s="1"/>
      <c r="BAI367" s="1"/>
      <c r="BAJ367" s="1"/>
      <c r="BAK367" s="1"/>
      <c r="BAL367" s="1"/>
      <c r="BAM367" s="1"/>
      <c r="BAN367" s="1"/>
      <c r="BAO367" s="1"/>
      <c r="BAP367" s="1"/>
      <c r="BAQ367" s="1"/>
      <c r="BAR367" s="1"/>
      <c r="BAS367" s="1"/>
      <c r="BAT367" s="1"/>
      <c r="BAU367" s="1"/>
      <c r="BAV367" s="1"/>
      <c r="BAW367" s="1"/>
      <c r="BAX367" s="1"/>
      <c r="BAY367" s="1"/>
      <c r="BAZ367" s="1"/>
      <c r="BBA367" s="1"/>
      <c r="BBB367" s="1"/>
      <c r="BBC367" s="1"/>
      <c r="BBD367" s="1"/>
      <c r="BBE367" s="1"/>
      <c r="BBF367" s="1"/>
      <c r="BBG367" s="1"/>
      <c r="BBH367" s="1"/>
      <c r="BBI367" s="1"/>
      <c r="BBJ367" s="1"/>
      <c r="BBK367" s="1"/>
      <c r="BBL367" s="1"/>
      <c r="BBM367" s="1"/>
      <c r="BBN367" s="1"/>
      <c r="BBO367" s="1"/>
      <c r="BBP367" s="1"/>
      <c r="BBQ367" s="1"/>
      <c r="BBR367" s="1"/>
      <c r="BBS367" s="1"/>
      <c r="BBT367" s="1"/>
      <c r="BBU367" s="1"/>
      <c r="BBV367" s="1"/>
      <c r="BBW367" s="1"/>
      <c r="BBX367" s="1"/>
      <c r="BBY367" s="1"/>
      <c r="BBZ367" s="1"/>
      <c r="BCA367" s="1"/>
      <c r="BCB367" s="1"/>
      <c r="BCC367" s="1"/>
      <c r="BCD367" s="1"/>
      <c r="BCE367" s="1"/>
      <c r="BCF367" s="1"/>
      <c r="BCG367" s="1"/>
      <c r="BCH367" s="1"/>
      <c r="BCI367" s="1"/>
      <c r="BCJ367" s="1"/>
      <c r="BCK367" s="1"/>
      <c r="BCL367" s="1"/>
      <c r="BCM367" s="1"/>
      <c r="BCN367" s="1"/>
      <c r="BCO367" s="1"/>
      <c r="BCP367" s="1"/>
      <c r="BCQ367" s="1"/>
      <c r="BCR367" s="1"/>
      <c r="BCS367" s="1"/>
      <c r="BCT367" s="1"/>
      <c r="BCU367" s="1"/>
      <c r="BCV367" s="1"/>
      <c r="BCW367" s="1"/>
      <c r="BCX367" s="1"/>
      <c r="BCY367" s="1"/>
      <c r="BCZ367" s="1"/>
      <c r="BDA367" s="1"/>
      <c r="BDB367" s="1"/>
      <c r="BDC367" s="1"/>
      <c r="BDD367" s="1"/>
      <c r="BDE367" s="1"/>
      <c r="BDF367" s="1"/>
      <c r="BDG367" s="1"/>
      <c r="BDH367" s="1"/>
      <c r="BDI367" s="1"/>
      <c r="BDJ367" s="1"/>
      <c r="BDK367" s="1"/>
      <c r="BDL367" s="1"/>
      <c r="BDM367" s="1"/>
      <c r="BDN367" s="1"/>
      <c r="BDO367" s="1"/>
      <c r="BDP367" s="1"/>
      <c r="BDQ367" s="1"/>
      <c r="BDR367" s="1"/>
      <c r="BDS367" s="1"/>
      <c r="BDT367" s="1"/>
      <c r="BDU367" s="1"/>
      <c r="BDV367" s="1"/>
      <c r="BDW367" s="1"/>
      <c r="BDX367" s="1"/>
      <c r="BDY367" s="1"/>
      <c r="BDZ367" s="1"/>
      <c r="BEA367" s="1"/>
      <c r="BEB367" s="1"/>
      <c r="BEC367" s="1"/>
      <c r="BED367" s="1"/>
      <c r="BEE367" s="1"/>
      <c r="BEF367" s="1"/>
      <c r="BEG367" s="1"/>
      <c r="BEH367" s="1"/>
      <c r="BEI367" s="1"/>
      <c r="BEJ367" s="1"/>
      <c r="BEK367" s="1"/>
      <c r="BEL367" s="1"/>
      <c r="BEM367" s="1"/>
      <c r="BEN367" s="1"/>
      <c r="BEO367" s="1"/>
      <c r="BEP367" s="1"/>
      <c r="BEQ367" s="1"/>
      <c r="BER367" s="1"/>
      <c r="BES367" s="1"/>
      <c r="BET367" s="1"/>
      <c r="BEU367" s="1"/>
      <c r="BEV367" s="1"/>
      <c r="BEW367" s="1"/>
      <c r="BEX367" s="1"/>
      <c r="BEY367" s="1"/>
      <c r="BEZ367" s="1"/>
      <c r="BFA367" s="1"/>
      <c r="BFB367" s="1"/>
      <c r="BFC367" s="1"/>
      <c r="BFD367" s="1"/>
      <c r="BFE367" s="1"/>
      <c r="BFF367" s="1"/>
      <c r="BFG367" s="1"/>
      <c r="BFH367" s="1"/>
      <c r="BFI367" s="1"/>
      <c r="BFJ367" s="1"/>
      <c r="BFK367" s="1"/>
      <c r="BFL367" s="1"/>
      <c r="BFM367" s="1"/>
      <c r="BFN367" s="1"/>
      <c r="BFO367" s="1"/>
      <c r="BFP367" s="1"/>
      <c r="BFQ367" s="1"/>
      <c r="BFR367" s="1"/>
      <c r="BFS367" s="1"/>
      <c r="BFT367" s="1"/>
      <c r="BFU367" s="1"/>
      <c r="BFV367" s="1"/>
      <c r="BFW367" s="1"/>
      <c r="BFX367" s="1"/>
      <c r="BFY367" s="1"/>
      <c r="BFZ367" s="1"/>
      <c r="BGA367" s="1"/>
      <c r="BGB367" s="1"/>
      <c r="BGC367" s="1"/>
      <c r="BGD367" s="1"/>
      <c r="BGE367" s="1"/>
      <c r="BGF367" s="1"/>
      <c r="BGG367" s="1"/>
      <c r="BGH367" s="1"/>
      <c r="BGI367" s="1"/>
      <c r="BGJ367" s="1"/>
      <c r="BGK367" s="1"/>
      <c r="BGL367" s="1"/>
      <c r="BGM367" s="1"/>
      <c r="BGN367" s="1"/>
      <c r="BGO367" s="1"/>
      <c r="BGP367" s="1"/>
      <c r="BGQ367" s="1"/>
      <c r="BGR367" s="1"/>
      <c r="BGS367" s="1"/>
      <c r="BGT367" s="1"/>
      <c r="BGU367" s="1"/>
      <c r="BGV367" s="1"/>
      <c r="BGW367" s="1"/>
      <c r="BGX367" s="1"/>
      <c r="BGY367" s="1"/>
      <c r="BGZ367" s="1"/>
      <c r="BHA367" s="1"/>
      <c r="BHB367" s="1"/>
      <c r="BHC367" s="1"/>
      <c r="BHD367" s="1"/>
      <c r="BHE367" s="1"/>
      <c r="BHF367" s="1"/>
      <c r="BHG367" s="1"/>
      <c r="BHH367" s="1"/>
      <c r="BHI367" s="1"/>
      <c r="BHJ367" s="1"/>
      <c r="BHK367" s="1"/>
      <c r="BHL367" s="1"/>
      <c r="BHM367" s="1"/>
      <c r="BHN367" s="1"/>
      <c r="BHO367" s="1"/>
      <c r="BHP367" s="1"/>
      <c r="BHQ367" s="1"/>
      <c r="BHR367" s="1"/>
      <c r="BHS367" s="1"/>
      <c r="BHT367" s="1"/>
      <c r="BHU367" s="1"/>
      <c r="BHV367" s="1"/>
      <c r="BHW367" s="1"/>
      <c r="BHX367" s="1"/>
      <c r="BHY367" s="1"/>
      <c r="BHZ367" s="1"/>
      <c r="BIA367" s="1"/>
      <c r="BIB367" s="1"/>
      <c r="BIC367" s="1"/>
      <c r="BID367" s="1"/>
      <c r="BIE367" s="1"/>
      <c r="BIF367" s="1"/>
      <c r="BIG367" s="1"/>
      <c r="BIH367" s="1"/>
      <c r="BII367" s="1"/>
      <c r="BIJ367" s="1"/>
      <c r="BIK367" s="1"/>
      <c r="BIL367" s="1"/>
      <c r="BIM367" s="1"/>
      <c r="BIN367" s="1"/>
      <c r="BIO367" s="1"/>
      <c r="BIP367" s="1"/>
      <c r="BIQ367" s="1"/>
      <c r="BIR367" s="1"/>
      <c r="BIS367" s="1"/>
      <c r="BIT367" s="1"/>
      <c r="BIU367" s="1"/>
      <c r="BIV367" s="1"/>
      <c r="BIW367" s="1"/>
      <c r="BIX367" s="1"/>
      <c r="BIY367" s="1"/>
      <c r="BIZ367" s="1"/>
      <c r="BJA367" s="1"/>
      <c r="BJB367" s="1"/>
      <c r="BJC367" s="1"/>
      <c r="BJD367" s="1"/>
      <c r="BJE367" s="1"/>
      <c r="BJF367" s="1"/>
      <c r="BJG367" s="1"/>
      <c r="BJH367" s="1"/>
      <c r="BJI367" s="1"/>
      <c r="BJJ367" s="1"/>
      <c r="BJK367" s="1"/>
      <c r="BJL367" s="1"/>
      <c r="BJM367" s="1"/>
      <c r="BJN367" s="1"/>
      <c r="BJO367" s="1"/>
      <c r="BJP367" s="1"/>
      <c r="BJQ367" s="1"/>
      <c r="BJR367" s="1"/>
      <c r="BJS367" s="1"/>
      <c r="BJT367" s="1"/>
      <c r="BJU367" s="1"/>
      <c r="BJV367" s="1"/>
      <c r="BJW367" s="1"/>
      <c r="BJX367" s="1"/>
      <c r="BJY367" s="1"/>
      <c r="BJZ367" s="1"/>
      <c r="BKA367" s="1"/>
      <c r="BKB367" s="1"/>
      <c r="BKC367" s="1"/>
      <c r="BKD367" s="1"/>
      <c r="BKE367" s="1"/>
      <c r="BKF367" s="1"/>
      <c r="BKG367" s="1"/>
      <c r="BKH367" s="1"/>
      <c r="BKI367" s="1"/>
      <c r="BKJ367" s="1"/>
      <c r="BKK367" s="1"/>
      <c r="BKL367" s="1"/>
      <c r="BKM367" s="1"/>
      <c r="BKN367" s="1"/>
      <c r="BKO367" s="1"/>
      <c r="BKP367" s="1"/>
      <c r="BKQ367" s="1"/>
      <c r="BKR367" s="1"/>
      <c r="BKS367" s="1"/>
      <c r="BKT367" s="1"/>
      <c r="BKU367" s="1"/>
      <c r="BKV367" s="1"/>
      <c r="BKW367" s="1"/>
      <c r="BKX367" s="1"/>
      <c r="BKY367" s="1"/>
      <c r="BKZ367" s="1"/>
      <c r="BLA367" s="1"/>
      <c r="BLB367" s="1"/>
      <c r="BLC367" s="1"/>
      <c r="BLD367" s="1"/>
      <c r="BLE367" s="1"/>
      <c r="BLF367" s="1"/>
      <c r="BLG367" s="1"/>
      <c r="BLH367" s="1"/>
      <c r="BLI367" s="1"/>
      <c r="BLJ367" s="1"/>
      <c r="BLK367" s="1"/>
      <c r="BLL367" s="1"/>
      <c r="BLM367" s="1"/>
      <c r="BLN367" s="1"/>
      <c r="BLO367" s="1"/>
      <c r="BLP367" s="1"/>
      <c r="BLQ367" s="1"/>
      <c r="BLR367" s="1"/>
      <c r="BLS367" s="1"/>
      <c r="BLT367" s="1"/>
      <c r="BLU367" s="1"/>
      <c r="BLV367" s="1"/>
      <c r="BLW367" s="1"/>
      <c r="BLX367" s="1"/>
      <c r="BLY367" s="1"/>
      <c r="BLZ367" s="1"/>
      <c r="BMA367" s="1"/>
      <c r="BMB367" s="1"/>
      <c r="BMC367" s="1"/>
      <c r="BMD367" s="1"/>
      <c r="BME367" s="1"/>
      <c r="BMF367" s="1"/>
      <c r="BMG367" s="1"/>
      <c r="BMH367" s="1"/>
      <c r="BMI367" s="1"/>
      <c r="BMJ367" s="1"/>
      <c r="BMK367" s="1"/>
      <c r="BML367" s="1"/>
      <c r="BMM367" s="1"/>
      <c r="BMN367" s="1"/>
      <c r="BMO367" s="1"/>
      <c r="BMP367" s="1"/>
      <c r="BMQ367" s="1"/>
      <c r="BMR367" s="1"/>
      <c r="BMS367" s="1"/>
      <c r="BMT367" s="1"/>
      <c r="BMU367" s="1"/>
      <c r="BMV367" s="1"/>
      <c r="BMW367" s="1"/>
      <c r="BMX367" s="1"/>
      <c r="BMY367" s="1"/>
      <c r="BMZ367" s="1"/>
      <c r="BNA367" s="1"/>
      <c r="BNB367" s="1"/>
      <c r="BNC367" s="1"/>
      <c r="BND367" s="1"/>
      <c r="BNE367" s="1"/>
      <c r="BNF367" s="1"/>
      <c r="BNG367" s="1"/>
      <c r="BNH367" s="1"/>
      <c r="BNI367" s="1"/>
      <c r="BNJ367" s="1"/>
      <c r="BNK367" s="1"/>
      <c r="BNL367" s="1"/>
      <c r="BNM367" s="1"/>
      <c r="BNN367" s="1"/>
      <c r="BNO367" s="1"/>
      <c r="BNP367" s="1"/>
      <c r="BNQ367" s="1"/>
      <c r="BNR367" s="1"/>
      <c r="BNS367" s="1"/>
      <c r="BNT367" s="1"/>
      <c r="BNU367" s="1"/>
      <c r="BNV367" s="1"/>
      <c r="BNW367" s="1"/>
      <c r="BNX367" s="1"/>
      <c r="BNY367" s="1"/>
      <c r="BNZ367" s="1"/>
      <c r="BOA367" s="1"/>
      <c r="BOB367" s="1"/>
      <c r="BOC367" s="1"/>
      <c r="BOD367" s="1"/>
      <c r="BOE367" s="1"/>
      <c r="BOF367" s="1"/>
      <c r="BOG367" s="1"/>
      <c r="BOH367" s="1"/>
      <c r="BOI367" s="1"/>
      <c r="BOJ367" s="1"/>
      <c r="BOK367" s="1"/>
      <c r="BOL367" s="1"/>
      <c r="BOM367" s="1"/>
      <c r="BON367" s="1"/>
      <c r="BOO367" s="1"/>
      <c r="BOP367" s="1"/>
      <c r="BOQ367" s="1"/>
      <c r="BOR367" s="1"/>
      <c r="BOS367" s="1"/>
      <c r="BOT367" s="1"/>
      <c r="BOU367" s="1"/>
      <c r="BOV367" s="1"/>
      <c r="BOW367" s="1"/>
      <c r="BOX367" s="1"/>
      <c r="BOY367" s="1"/>
      <c r="BOZ367" s="1"/>
      <c r="BPA367" s="1"/>
      <c r="BPB367" s="1"/>
      <c r="BPC367" s="1"/>
      <c r="BPD367" s="1"/>
      <c r="BPE367" s="1"/>
      <c r="BPF367" s="1"/>
      <c r="BPG367" s="1"/>
      <c r="BPH367" s="1"/>
      <c r="BPI367" s="1"/>
      <c r="BPJ367" s="1"/>
      <c r="BPK367" s="1"/>
      <c r="BPL367" s="1"/>
      <c r="BPM367" s="1"/>
      <c r="BPN367" s="1"/>
      <c r="BPO367" s="1"/>
      <c r="BPP367" s="1"/>
      <c r="BPQ367" s="1"/>
      <c r="BPR367" s="1"/>
      <c r="BPS367" s="1"/>
      <c r="BPT367" s="1"/>
      <c r="BPU367" s="1"/>
      <c r="BPV367" s="1"/>
      <c r="BPW367" s="1"/>
      <c r="BPX367" s="1"/>
      <c r="BPY367" s="1"/>
      <c r="BPZ367" s="1"/>
      <c r="BQA367" s="1"/>
      <c r="BQB367" s="1"/>
      <c r="BQC367" s="1"/>
      <c r="BQD367" s="1"/>
      <c r="BQE367" s="1"/>
      <c r="BQF367" s="1"/>
      <c r="BQG367" s="1"/>
      <c r="BQH367" s="1"/>
      <c r="BQI367" s="1"/>
      <c r="BQJ367" s="1"/>
      <c r="BQK367" s="1"/>
      <c r="BQL367" s="1"/>
      <c r="BQM367" s="1"/>
      <c r="BQN367" s="1"/>
      <c r="BQO367" s="1"/>
      <c r="BQP367" s="1"/>
      <c r="BQQ367" s="1"/>
      <c r="BQR367" s="1"/>
      <c r="BQS367" s="1"/>
      <c r="BQT367" s="1"/>
      <c r="BQU367" s="1"/>
      <c r="BQV367" s="1"/>
      <c r="BQW367" s="1"/>
      <c r="BQX367" s="1"/>
      <c r="BQY367" s="1"/>
      <c r="BQZ367" s="1"/>
      <c r="BRA367" s="1"/>
      <c r="BRB367" s="1"/>
      <c r="BRC367" s="1"/>
      <c r="BRD367" s="1"/>
      <c r="BRE367" s="1"/>
      <c r="BRF367" s="1"/>
      <c r="BRG367" s="1"/>
      <c r="BRH367" s="1"/>
      <c r="BRI367" s="1"/>
      <c r="BRJ367" s="1"/>
      <c r="BRK367" s="1"/>
      <c r="BRL367" s="1"/>
      <c r="BRM367" s="1"/>
      <c r="BRN367" s="1"/>
      <c r="BRO367" s="1"/>
      <c r="BRP367" s="1"/>
      <c r="BRQ367" s="1"/>
      <c r="BRR367" s="1"/>
      <c r="BRS367" s="1"/>
      <c r="BRT367" s="1"/>
      <c r="BRU367" s="1"/>
      <c r="BRV367" s="1"/>
      <c r="BRW367" s="1"/>
      <c r="BRX367" s="1"/>
      <c r="BRY367" s="1"/>
      <c r="BRZ367" s="1"/>
      <c r="BSA367" s="1"/>
      <c r="BSB367" s="1"/>
      <c r="BSC367" s="1"/>
      <c r="BSD367" s="1"/>
      <c r="BSE367" s="1"/>
      <c r="BSF367" s="1"/>
      <c r="BSG367" s="1"/>
      <c r="BSH367" s="1"/>
      <c r="BSI367" s="1"/>
      <c r="BSJ367" s="1"/>
      <c r="BSK367" s="1"/>
      <c r="BSL367" s="1"/>
      <c r="BSM367" s="1"/>
      <c r="BSN367" s="1"/>
      <c r="BSO367" s="1"/>
      <c r="BSP367" s="1"/>
      <c r="BSQ367" s="1"/>
      <c r="BSR367" s="1"/>
      <c r="BSS367" s="1"/>
      <c r="BST367" s="1"/>
      <c r="BSU367" s="1"/>
      <c r="BSV367" s="1"/>
      <c r="BSW367" s="1"/>
      <c r="BSX367" s="1"/>
      <c r="BSY367" s="1"/>
      <c r="BSZ367" s="1"/>
      <c r="BTA367" s="1"/>
      <c r="BTB367" s="1"/>
      <c r="BTC367" s="1"/>
      <c r="BTD367" s="1"/>
      <c r="BTE367" s="1"/>
      <c r="BTF367" s="1"/>
      <c r="BTG367" s="1"/>
      <c r="BTH367" s="1"/>
      <c r="BTI367" s="1"/>
      <c r="BTJ367" s="1"/>
      <c r="BTK367" s="1"/>
      <c r="BTL367" s="1"/>
      <c r="BTM367" s="1"/>
      <c r="BTN367" s="1"/>
      <c r="BTO367" s="1"/>
      <c r="BTP367" s="1"/>
      <c r="BTQ367" s="1"/>
      <c r="BTR367" s="1"/>
      <c r="BTS367" s="1"/>
      <c r="BTT367" s="1"/>
      <c r="BTU367" s="1"/>
      <c r="BTV367" s="1"/>
      <c r="BTW367" s="1"/>
      <c r="BTX367" s="1"/>
      <c r="BTY367" s="1"/>
      <c r="BTZ367" s="1"/>
      <c r="BUA367" s="1"/>
      <c r="BUB367" s="1"/>
      <c r="BUC367" s="1"/>
      <c r="BUD367" s="1"/>
      <c r="BUE367" s="1"/>
      <c r="BUF367" s="1"/>
      <c r="BUG367" s="1"/>
      <c r="BUH367" s="1"/>
      <c r="BUI367" s="1"/>
      <c r="BUJ367" s="1"/>
      <c r="BUK367" s="1"/>
      <c r="BUL367" s="1"/>
      <c r="BUM367" s="1"/>
      <c r="BUN367" s="1"/>
      <c r="BUO367" s="1"/>
      <c r="BUP367" s="1"/>
      <c r="BUQ367" s="1"/>
      <c r="BUR367" s="1"/>
      <c r="BUS367" s="1"/>
      <c r="BUT367" s="1"/>
      <c r="BUU367" s="1"/>
      <c r="BUV367" s="1"/>
      <c r="BUW367" s="1"/>
      <c r="BUX367" s="1"/>
      <c r="BUY367" s="1"/>
      <c r="BUZ367" s="1"/>
      <c r="BVA367" s="1"/>
      <c r="BVB367" s="1"/>
      <c r="BVC367" s="1"/>
      <c r="BVD367" s="1"/>
      <c r="BVE367" s="1"/>
      <c r="BVF367" s="1"/>
      <c r="BVG367" s="1"/>
      <c r="BVH367" s="1"/>
      <c r="BVI367" s="1"/>
      <c r="BVJ367" s="1"/>
      <c r="BVK367" s="1"/>
      <c r="BVL367" s="1"/>
      <c r="BVM367" s="1"/>
      <c r="BVN367" s="1"/>
      <c r="BVO367" s="1"/>
      <c r="BVP367" s="1"/>
      <c r="BVQ367" s="1"/>
      <c r="BVR367" s="1"/>
      <c r="BVS367" s="1"/>
      <c r="BVT367" s="1"/>
      <c r="BVU367" s="1"/>
      <c r="BVV367" s="1"/>
      <c r="BVW367" s="1"/>
      <c r="BVX367" s="1"/>
      <c r="BVY367" s="1"/>
      <c r="BVZ367" s="1"/>
      <c r="BWA367" s="1"/>
      <c r="BWB367" s="1"/>
      <c r="BWC367" s="1"/>
      <c r="BWD367" s="1"/>
      <c r="BWE367" s="1"/>
      <c r="BWF367" s="1"/>
      <c r="BWG367" s="1"/>
      <c r="BWH367" s="1"/>
      <c r="BWI367" s="1"/>
      <c r="BWJ367" s="1"/>
      <c r="BWK367" s="1"/>
      <c r="BWL367" s="1"/>
      <c r="BWM367" s="1"/>
      <c r="BWN367" s="1"/>
      <c r="BWO367" s="1"/>
      <c r="BWP367" s="1"/>
      <c r="BWQ367" s="1"/>
      <c r="BWR367" s="1"/>
      <c r="BWS367" s="1"/>
      <c r="BWT367" s="1"/>
      <c r="BWU367" s="1"/>
      <c r="BWV367" s="1"/>
      <c r="BWW367" s="1"/>
      <c r="BWX367" s="1"/>
      <c r="BWY367" s="1"/>
      <c r="BWZ367" s="1"/>
      <c r="BXA367" s="1"/>
      <c r="BXB367" s="1"/>
      <c r="BXC367" s="1"/>
      <c r="BXD367" s="1"/>
      <c r="BXE367" s="1"/>
      <c r="BXF367" s="1"/>
      <c r="BXG367" s="1"/>
      <c r="BXH367" s="1"/>
      <c r="BXI367" s="1"/>
      <c r="BXJ367" s="1"/>
      <c r="BXK367" s="1"/>
      <c r="BXL367" s="1"/>
      <c r="BXM367" s="1"/>
      <c r="BXN367" s="1"/>
      <c r="BXO367" s="1"/>
      <c r="BXP367" s="1"/>
      <c r="BXQ367" s="1"/>
      <c r="BXR367" s="1"/>
      <c r="BXS367" s="1"/>
      <c r="BXT367" s="1"/>
      <c r="BXU367" s="1"/>
      <c r="BXV367" s="1"/>
      <c r="BXW367" s="1"/>
      <c r="BXX367" s="1"/>
      <c r="BXY367" s="1"/>
      <c r="BXZ367" s="1"/>
      <c r="BYA367" s="1"/>
      <c r="BYB367" s="1"/>
      <c r="BYC367" s="1"/>
      <c r="BYD367" s="1"/>
      <c r="BYE367" s="1"/>
      <c r="BYF367" s="1"/>
      <c r="BYG367" s="1"/>
      <c r="BYH367" s="1"/>
      <c r="BYI367" s="1"/>
      <c r="BYJ367" s="1"/>
      <c r="BYK367" s="1"/>
      <c r="BYL367" s="1"/>
      <c r="BYM367" s="1"/>
      <c r="BYN367" s="1"/>
      <c r="BYO367" s="1"/>
      <c r="BYP367" s="1"/>
      <c r="BYQ367" s="1"/>
      <c r="BYR367" s="1"/>
      <c r="BYS367" s="1"/>
      <c r="BYT367" s="1"/>
      <c r="BYU367" s="1"/>
      <c r="BYV367" s="1"/>
      <c r="BYW367" s="1"/>
      <c r="BYX367" s="1"/>
      <c r="BYY367" s="1"/>
      <c r="BYZ367" s="1"/>
      <c r="BZA367" s="1"/>
      <c r="BZB367" s="1"/>
      <c r="BZC367" s="1"/>
      <c r="BZD367" s="1"/>
      <c r="BZE367" s="1"/>
      <c r="BZF367" s="1"/>
      <c r="BZG367" s="1"/>
      <c r="BZH367" s="1"/>
      <c r="BZI367" s="1"/>
      <c r="BZJ367" s="1"/>
      <c r="BZK367" s="1"/>
      <c r="BZL367" s="1"/>
      <c r="BZM367" s="1"/>
      <c r="BZN367" s="1"/>
      <c r="BZO367" s="1"/>
      <c r="BZP367" s="1"/>
      <c r="BZQ367" s="1"/>
      <c r="BZR367" s="1"/>
      <c r="BZS367" s="1"/>
      <c r="BZT367" s="1"/>
      <c r="BZU367" s="1"/>
      <c r="BZV367" s="1"/>
      <c r="BZW367" s="1"/>
      <c r="BZX367" s="1"/>
      <c r="BZY367" s="1"/>
      <c r="BZZ367" s="1"/>
      <c r="CAA367" s="1"/>
      <c r="CAB367" s="1"/>
      <c r="CAC367" s="1"/>
      <c r="CAD367" s="1"/>
      <c r="CAE367" s="1"/>
      <c r="CAF367" s="1"/>
      <c r="CAG367" s="1"/>
      <c r="CAH367" s="1"/>
      <c r="CAI367" s="1"/>
      <c r="CAJ367" s="1"/>
      <c r="CAK367" s="1"/>
      <c r="CAL367" s="1"/>
      <c r="CAM367" s="1"/>
      <c r="CAN367" s="1"/>
      <c r="CAO367" s="1"/>
      <c r="CAP367" s="1"/>
      <c r="CAQ367" s="1"/>
      <c r="CAR367" s="1"/>
      <c r="CAS367" s="1"/>
      <c r="CAT367" s="1"/>
      <c r="CAU367" s="1"/>
      <c r="CAV367" s="1"/>
      <c r="CAW367" s="1"/>
      <c r="CAX367" s="1"/>
      <c r="CAY367" s="1"/>
      <c r="CAZ367" s="1"/>
      <c r="CBA367" s="1"/>
      <c r="CBB367" s="1"/>
      <c r="CBC367" s="1"/>
      <c r="CBD367" s="1"/>
      <c r="CBE367" s="1"/>
      <c r="CBF367" s="1"/>
      <c r="CBG367" s="1"/>
      <c r="CBH367" s="1"/>
      <c r="CBI367" s="1"/>
      <c r="CBJ367" s="1"/>
      <c r="CBK367" s="1"/>
      <c r="CBL367" s="1"/>
      <c r="CBM367" s="1"/>
      <c r="CBN367" s="1"/>
      <c r="CBO367" s="1"/>
      <c r="CBP367" s="1"/>
      <c r="CBQ367" s="1"/>
      <c r="CBR367" s="1"/>
      <c r="CBS367" s="1"/>
      <c r="CBT367" s="1"/>
      <c r="CBU367" s="1"/>
      <c r="CBV367" s="1"/>
      <c r="CBW367" s="1"/>
      <c r="CBX367" s="1"/>
      <c r="CBY367" s="1"/>
      <c r="CBZ367" s="1"/>
      <c r="CCA367" s="1"/>
      <c r="CCB367" s="1"/>
      <c r="CCC367" s="1"/>
      <c r="CCD367" s="1"/>
      <c r="CCE367" s="1"/>
      <c r="CCF367" s="1"/>
      <c r="CCG367" s="1"/>
      <c r="CCH367" s="1"/>
      <c r="CCI367" s="1"/>
      <c r="CCJ367" s="1"/>
      <c r="CCK367" s="1"/>
      <c r="CCL367" s="1"/>
      <c r="CCM367" s="1"/>
      <c r="CCN367" s="1"/>
      <c r="CCO367" s="1"/>
      <c r="CCP367" s="1"/>
      <c r="CCQ367" s="1"/>
      <c r="CCR367" s="1"/>
      <c r="CCS367" s="1"/>
      <c r="CCT367" s="1"/>
      <c r="CCU367" s="1"/>
      <c r="CCV367" s="1"/>
      <c r="CCW367" s="1"/>
      <c r="CCX367" s="1"/>
      <c r="CCY367" s="1"/>
      <c r="CCZ367" s="1"/>
      <c r="CDA367" s="1"/>
      <c r="CDB367" s="1"/>
      <c r="CDC367" s="1"/>
      <c r="CDD367" s="1"/>
      <c r="CDE367" s="1"/>
      <c r="CDF367" s="1"/>
      <c r="CDG367" s="1"/>
      <c r="CDH367" s="1"/>
      <c r="CDI367" s="1"/>
      <c r="CDJ367" s="1"/>
      <c r="CDK367" s="1"/>
      <c r="CDL367" s="1"/>
      <c r="CDM367" s="1"/>
      <c r="CDN367" s="1"/>
      <c r="CDO367" s="1"/>
      <c r="CDP367" s="1"/>
      <c r="CDQ367" s="1"/>
      <c r="CDR367" s="1"/>
      <c r="CDS367" s="1"/>
      <c r="CDT367" s="1"/>
      <c r="CDU367" s="1"/>
      <c r="CDV367" s="1"/>
      <c r="CDW367" s="1"/>
      <c r="CDX367" s="1"/>
      <c r="CDY367" s="1"/>
      <c r="CDZ367" s="1"/>
      <c r="CEA367" s="1"/>
      <c r="CEB367" s="1"/>
      <c r="CEC367" s="1"/>
      <c r="CED367" s="1"/>
      <c r="CEE367" s="1"/>
      <c r="CEF367" s="1"/>
      <c r="CEG367" s="1"/>
      <c r="CEH367" s="1"/>
      <c r="CEI367" s="1"/>
      <c r="CEJ367" s="1"/>
      <c r="CEK367" s="1"/>
      <c r="CEL367" s="1"/>
      <c r="CEM367" s="1"/>
      <c r="CEN367" s="1"/>
      <c r="CEO367" s="1"/>
      <c r="CEP367" s="1"/>
      <c r="CEQ367" s="1"/>
      <c r="CER367" s="1"/>
      <c r="CES367" s="1"/>
      <c r="CET367" s="1"/>
      <c r="CEU367" s="1"/>
      <c r="CEV367" s="1"/>
      <c r="CEW367" s="1"/>
      <c r="CEX367" s="1"/>
      <c r="CEY367" s="1"/>
      <c r="CEZ367" s="1"/>
      <c r="CFA367" s="1"/>
      <c r="CFB367" s="1"/>
      <c r="CFC367" s="1"/>
      <c r="CFD367" s="1"/>
      <c r="CFE367" s="1"/>
      <c r="CFF367" s="1"/>
      <c r="CFG367" s="1"/>
      <c r="CFH367" s="1"/>
      <c r="CFI367" s="1"/>
      <c r="CFJ367" s="1"/>
      <c r="CFK367" s="1"/>
      <c r="CFL367" s="1"/>
      <c r="CFM367" s="1"/>
      <c r="CFN367" s="1"/>
      <c r="CFO367" s="1"/>
      <c r="CFP367" s="1"/>
      <c r="CFQ367" s="1"/>
      <c r="CFR367" s="1"/>
      <c r="CFS367" s="1"/>
      <c r="CFT367" s="1"/>
      <c r="CFU367" s="1"/>
      <c r="CFV367" s="1"/>
      <c r="CFW367" s="1"/>
      <c r="CFX367" s="1"/>
      <c r="CFY367" s="1"/>
      <c r="CFZ367" s="1"/>
      <c r="CGA367" s="1"/>
      <c r="CGB367" s="1"/>
      <c r="CGC367" s="1"/>
      <c r="CGD367" s="1"/>
      <c r="CGE367" s="1"/>
      <c r="CGF367" s="1"/>
      <c r="CGG367" s="1"/>
      <c r="CGH367" s="1"/>
      <c r="CGI367" s="1"/>
      <c r="CGJ367" s="1"/>
      <c r="CGK367" s="1"/>
      <c r="CGL367" s="1"/>
      <c r="CGM367" s="1"/>
      <c r="CGN367" s="1"/>
      <c r="CGO367" s="1"/>
      <c r="CGP367" s="1"/>
      <c r="CGQ367" s="1"/>
      <c r="CGR367" s="1"/>
      <c r="CGS367" s="1"/>
      <c r="CGT367" s="1"/>
      <c r="CGU367" s="1"/>
      <c r="CGV367" s="1"/>
      <c r="CGW367" s="1"/>
      <c r="CGX367" s="1"/>
      <c r="CGY367" s="1"/>
      <c r="CGZ367" s="1"/>
      <c r="CHA367" s="1"/>
      <c r="CHB367" s="1"/>
      <c r="CHC367" s="1"/>
      <c r="CHD367" s="1"/>
      <c r="CHE367" s="1"/>
      <c r="CHF367" s="1"/>
      <c r="CHG367" s="1"/>
      <c r="CHH367" s="1"/>
      <c r="CHI367" s="1"/>
      <c r="CHJ367" s="1"/>
      <c r="CHK367" s="1"/>
      <c r="CHL367" s="1"/>
      <c r="CHM367" s="1"/>
      <c r="CHN367" s="1"/>
      <c r="CHO367" s="1"/>
      <c r="CHP367" s="1"/>
      <c r="CHQ367" s="1"/>
      <c r="CHR367" s="1"/>
      <c r="CHS367" s="1"/>
      <c r="CHT367" s="1"/>
      <c r="CHU367" s="1"/>
      <c r="CHV367" s="1"/>
      <c r="CHW367" s="1"/>
      <c r="CHX367" s="1"/>
      <c r="CHY367" s="1"/>
      <c r="CHZ367" s="1"/>
      <c r="CIA367" s="1"/>
      <c r="CIB367" s="1"/>
      <c r="CIC367" s="1"/>
      <c r="CID367" s="1"/>
      <c r="CIE367" s="1"/>
      <c r="CIF367" s="1"/>
      <c r="CIG367" s="1"/>
      <c r="CIH367" s="1"/>
      <c r="CII367" s="1"/>
      <c r="CIJ367" s="1"/>
      <c r="CIK367" s="1"/>
      <c r="CIL367" s="1"/>
      <c r="CIM367" s="1"/>
      <c r="CIN367" s="1"/>
      <c r="CIO367" s="1"/>
      <c r="CIP367" s="1"/>
      <c r="CIQ367" s="1"/>
      <c r="CIR367" s="1"/>
      <c r="CIS367" s="1"/>
      <c r="CIT367" s="1"/>
      <c r="CIU367" s="1"/>
      <c r="CIV367" s="1"/>
      <c r="CIW367" s="1"/>
      <c r="CIX367" s="1"/>
      <c r="CIY367" s="1"/>
      <c r="CIZ367" s="1"/>
      <c r="CJA367" s="1"/>
      <c r="CJB367" s="1"/>
      <c r="CJC367" s="1"/>
      <c r="CJD367" s="1"/>
      <c r="CJE367" s="1"/>
      <c r="CJF367" s="1"/>
      <c r="CJG367" s="1"/>
      <c r="CJH367" s="1"/>
      <c r="CJI367" s="1"/>
      <c r="CJJ367" s="1"/>
      <c r="CJK367" s="1"/>
      <c r="CJL367" s="1"/>
      <c r="CJM367" s="1"/>
      <c r="CJN367" s="1"/>
      <c r="CJO367" s="1"/>
      <c r="CJP367" s="1"/>
      <c r="CJQ367" s="1"/>
      <c r="CJR367" s="1"/>
      <c r="CJS367" s="1"/>
      <c r="CJT367" s="1"/>
      <c r="CJU367" s="1"/>
      <c r="CJV367" s="1"/>
      <c r="CJW367" s="1"/>
      <c r="CJX367" s="1"/>
      <c r="CJY367" s="1"/>
      <c r="CJZ367" s="1"/>
      <c r="CKA367" s="1"/>
      <c r="CKB367" s="1"/>
      <c r="CKC367" s="1"/>
      <c r="CKD367" s="1"/>
      <c r="CKE367" s="1"/>
      <c r="CKF367" s="1"/>
      <c r="CKG367" s="1"/>
      <c r="CKH367" s="1"/>
      <c r="CKI367" s="1"/>
      <c r="CKJ367" s="1"/>
      <c r="CKK367" s="1"/>
      <c r="CKL367" s="1"/>
      <c r="CKM367" s="1"/>
      <c r="CKN367" s="1"/>
      <c r="CKO367" s="1"/>
      <c r="CKP367" s="1"/>
      <c r="CKQ367" s="1"/>
      <c r="CKR367" s="1"/>
      <c r="CKS367" s="1"/>
      <c r="CKT367" s="1"/>
      <c r="CKU367" s="1"/>
      <c r="CKV367" s="1"/>
      <c r="CKW367" s="1"/>
      <c r="CKX367" s="1"/>
      <c r="CKY367" s="1"/>
      <c r="CKZ367" s="1"/>
      <c r="CLA367" s="1"/>
      <c r="CLB367" s="1"/>
      <c r="CLC367" s="1"/>
      <c r="CLD367" s="1"/>
      <c r="CLE367" s="1"/>
      <c r="CLF367" s="1"/>
      <c r="CLG367" s="1"/>
      <c r="CLH367" s="1"/>
      <c r="CLI367" s="1"/>
      <c r="CLJ367" s="1"/>
      <c r="CLK367" s="1"/>
      <c r="CLL367" s="1"/>
      <c r="CLM367" s="1"/>
      <c r="CLN367" s="1"/>
      <c r="CLO367" s="1"/>
      <c r="CLP367" s="1"/>
      <c r="CLQ367" s="1"/>
      <c r="CLR367" s="1"/>
      <c r="CLS367" s="1"/>
      <c r="CLT367" s="1"/>
      <c r="CLU367" s="1"/>
      <c r="CLV367" s="1"/>
      <c r="CLW367" s="1"/>
      <c r="CLX367" s="1"/>
      <c r="CLY367" s="1"/>
      <c r="CLZ367" s="1"/>
      <c r="CMA367" s="1"/>
      <c r="CMB367" s="1"/>
      <c r="CMC367" s="1"/>
      <c r="CMD367" s="1"/>
      <c r="CME367" s="1"/>
      <c r="CMF367" s="1"/>
      <c r="CMG367" s="1"/>
      <c r="CMH367" s="1"/>
      <c r="CMI367" s="1"/>
      <c r="CMJ367" s="1"/>
      <c r="CMK367" s="1"/>
      <c r="CML367" s="1"/>
      <c r="CMM367" s="1"/>
      <c r="CMN367" s="1"/>
      <c r="CMO367" s="1"/>
      <c r="CMP367" s="1"/>
      <c r="CMQ367" s="1"/>
      <c r="CMR367" s="1"/>
      <c r="CMS367" s="1"/>
      <c r="CMT367" s="1"/>
      <c r="CMU367" s="1"/>
      <c r="CMV367" s="1"/>
      <c r="CMW367" s="1"/>
      <c r="CMX367" s="1"/>
      <c r="CMY367" s="1"/>
      <c r="CMZ367" s="1"/>
      <c r="CNA367" s="1"/>
      <c r="CNB367" s="1"/>
      <c r="CNC367" s="1"/>
      <c r="CND367" s="1"/>
      <c r="CNE367" s="1"/>
      <c r="CNF367" s="1"/>
      <c r="CNG367" s="1"/>
      <c r="CNH367" s="1"/>
      <c r="CNI367" s="1"/>
      <c r="CNJ367" s="1"/>
      <c r="CNK367" s="1"/>
      <c r="CNL367" s="1"/>
      <c r="CNM367" s="1"/>
      <c r="CNN367" s="1"/>
      <c r="CNO367" s="1"/>
      <c r="CNP367" s="1"/>
      <c r="CNQ367" s="1"/>
      <c r="CNR367" s="1"/>
      <c r="CNS367" s="1"/>
      <c r="CNT367" s="1"/>
      <c r="CNU367" s="1"/>
      <c r="CNV367" s="1"/>
      <c r="CNW367" s="1"/>
      <c r="CNX367" s="1"/>
      <c r="CNY367" s="1"/>
      <c r="CNZ367" s="1"/>
      <c r="COA367" s="1"/>
      <c r="COB367" s="1"/>
      <c r="COC367" s="1"/>
      <c r="COD367" s="1"/>
      <c r="COE367" s="1"/>
      <c r="COF367" s="1"/>
      <c r="COG367" s="1"/>
      <c r="COH367" s="1"/>
      <c r="COI367" s="1"/>
      <c r="COJ367" s="1"/>
      <c r="COK367" s="1"/>
      <c r="COL367" s="1"/>
      <c r="COM367" s="1"/>
      <c r="CON367" s="1"/>
      <c r="COO367" s="1"/>
      <c r="COP367" s="1"/>
      <c r="COQ367" s="1"/>
      <c r="COR367" s="1"/>
      <c r="COS367" s="1"/>
      <c r="COT367" s="1"/>
      <c r="COU367" s="1"/>
      <c r="COV367" s="1"/>
      <c r="COW367" s="1"/>
      <c r="COX367" s="1"/>
      <c r="COY367" s="1"/>
      <c r="COZ367" s="1"/>
      <c r="CPA367" s="1"/>
      <c r="CPB367" s="1"/>
      <c r="CPC367" s="1"/>
      <c r="CPD367" s="1"/>
      <c r="CPE367" s="1"/>
      <c r="CPF367" s="1"/>
      <c r="CPG367" s="1"/>
      <c r="CPH367" s="1"/>
      <c r="CPI367" s="1"/>
      <c r="CPJ367" s="1"/>
      <c r="CPK367" s="1"/>
      <c r="CPL367" s="1"/>
      <c r="CPM367" s="1"/>
      <c r="CPN367" s="1"/>
      <c r="CPO367" s="1"/>
      <c r="CPP367" s="1"/>
      <c r="CPQ367" s="1"/>
      <c r="CPR367" s="1"/>
      <c r="CPS367" s="1"/>
      <c r="CPT367" s="1"/>
      <c r="CPU367" s="1"/>
      <c r="CPV367" s="1"/>
      <c r="CPW367" s="1"/>
      <c r="CPX367" s="1"/>
      <c r="CPY367" s="1"/>
      <c r="CPZ367" s="1"/>
      <c r="CQA367" s="1"/>
      <c r="CQB367" s="1"/>
      <c r="CQC367" s="1"/>
      <c r="CQD367" s="1"/>
      <c r="CQE367" s="1"/>
      <c r="CQF367" s="1"/>
      <c r="CQG367" s="1"/>
      <c r="CQH367" s="1"/>
      <c r="CQI367" s="1"/>
      <c r="CQJ367" s="1"/>
      <c r="CQK367" s="1"/>
      <c r="CQL367" s="1"/>
      <c r="CQM367" s="1"/>
      <c r="CQN367" s="1"/>
      <c r="CQO367" s="1"/>
      <c r="CQP367" s="1"/>
      <c r="CQQ367" s="1"/>
      <c r="CQR367" s="1"/>
      <c r="CQS367" s="1"/>
      <c r="CQT367" s="1"/>
      <c r="CQU367" s="1"/>
      <c r="CQV367" s="1"/>
      <c r="CQW367" s="1"/>
      <c r="CQX367" s="1"/>
      <c r="CQY367" s="1"/>
      <c r="CQZ367" s="1"/>
      <c r="CRA367" s="1"/>
      <c r="CRB367" s="1"/>
      <c r="CRC367" s="1"/>
      <c r="CRD367" s="1"/>
      <c r="CRE367" s="1"/>
      <c r="CRF367" s="1"/>
      <c r="CRG367" s="1"/>
      <c r="CRH367" s="1"/>
      <c r="CRI367" s="1"/>
      <c r="CRJ367" s="1"/>
      <c r="CRK367" s="1"/>
      <c r="CRL367" s="1"/>
      <c r="CRM367" s="1"/>
      <c r="CRN367" s="1"/>
      <c r="CRO367" s="1"/>
      <c r="CRP367" s="1"/>
      <c r="CRQ367" s="1"/>
      <c r="CRR367" s="1"/>
      <c r="CRS367" s="1"/>
      <c r="CRT367" s="1"/>
      <c r="CRU367" s="1"/>
      <c r="CRV367" s="1"/>
      <c r="CRW367" s="1"/>
      <c r="CRX367" s="1"/>
      <c r="CRY367" s="1"/>
      <c r="CRZ367" s="1"/>
      <c r="CSA367" s="1"/>
      <c r="CSB367" s="1"/>
      <c r="CSC367" s="1"/>
      <c r="CSD367" s="1"/>
      <c r="CSE367" s="1"/>
      <c r="CSF367" s="1"/>
      <c r="CSG367" s="1"/>
      <c r="CSH367" s="1"/>
      <c r="CSI367" s="1"/>
      <c r="CSJ367" s="1"/>
      <c r="CSK367" s="1"/>
      <c r="CSL367" s="1"/>
      <c r="CSM367" s="1"/>
      <c r="CSN367" s="1"/>
      <c r="CSO367" s="1"/>
      <c r="CSP367" s="1"/>
      <c r="CSQ367" s="1"/>
      <c r="CSR367" s="1"/>
      <c r="CSS367" s="1"/>
      <c r="CST367" s="1"/>
      <c r="CSU367" s="1"/>
      <c r="CSV367" s="1"/>
      <c r="CSW367" s="1"/>
      <c r="CSX367" s="1"/>
      <c r="CSY367" s="1"/>
      <c r="CSZ367" s="1"/>
      <c r="CTA367" s="1"/>
      <c r="CTB367" s="1"/>
      <c r="CTC367" s="1"/>
      <c r="CTD367" s="1"/>
      <c r="CTE367" s="1"/>
      <c r="CTF367" s="1"/>
      <c r="CTG367" s="1"/>
      <c r="CTH367" s="1"/>
      <c r="CTI367" s="1"/>
      <c r="CTJ367" s="1"/>
      <c r="CTK367" s="1"/>
      <c r="CTL367" s="1"/>
      <c r="CTM367" s="1"/>
      <c r="CTN367" s="1"/>
      <c r="CTO367" s="1"/>
      <c r="CTP367" s="1"/>
      <c r="CTQ367" s="1"/>
      <c r="CTR367" s="1"/>
      <c r="CTS367" s="1"/>
      <c r="CTT367" s="1"/>
      <c r="CTU367" s="1"/>
      <c r="CTV367" s="1"/>
      <c r="CTW367" s="1"/>
      <c r="CTX367" s="1"/>
      <c r="CTY367" s="1"/>
      <c r="CTZ367" s="1"/>
      <c r="CUA367" s="1"/>
      <c r="CUB367" s="1"/>
      <c r="CUC367" s="1"/>
      <c r="CUD367" s="1"/>
      <c r="CUE367" s="1"/>
      <c r="CUF367" s="1"/>
      <c r="CUG367" s="1"/>
      <c r="CUH367" s="1"/>
      <c r="CUI367" s="1"/>
      <c r="CUJ367" s="1"/>
      <c r="CUK367" s="1"/>
      <c r="CUL367" s="1"/>
      <c r="CUM367" s="1"/>
      <c r="CUN367" s="1"/>
      <c r="CUO367" s="1"/>
      <c r="CUP367" s="1"/>
      <c r="CUQ367" s="1"/>
      <c r="CUR367" s="1"/>
      <c r="CUS367" s="1"/>
      <c r="CUT367" s="1"/>
      <c r="CUU367" s="1"/>
      <c r="CUV367" s="1"/>
      <c r="CUW367" s="1"/>
      <c r="CUX367" s="1"/>
      <c r="CUY367" s="1"/>
      <c r="CUZ367" s="1"/>
      <c r="CVA367" s="1"/>
      <c r="CVB367" s="1"/>
      <c r="CVC367" s="1"/>
      <c r="CVD367" s="1"/>
      <c r="CVE367" s="1"/>
      <c r="CVF367" s="1"/>
      <c r="CVG367" s="1"/>
      <c r="CVH367" s="1"/>
      <c r="CVI367" s="1"/>
      <c r="CVJ367" s="1"/>
      <c r="CVK367" s="1"/>
      <c r="CVL367" s="1"/>
      <c r="CVM367" s="1"/>
      <c r="CVN367" s="1"/>
      <c r="CVO367" s="1"/>
      <c r="CVP367" s="1"/>
      <c r="CVQ367" s="1"/>
      <c r="CVR367" s="1"/>
      <c r="CVS367" s="1"/>
      <c r="CVT367" s="1"/>
      <c r="CVU367" s="1"/>
      <c r="CVV367" s="1"/>
      <c r="CVW367" s="1"/>
      <c r="CVX367" s="1"/>
      <c r="CVY367" s="1"/>
      <c r="CVZ367" s="1"/>
      <c r="CWA367" s="1"/>
      <c r="CWB367" s="1"/>
      <c r="CWC367" s="1"/>
      <c r="CWD367" s="1"/>
      <c r="CWE367" s="1"/>
      <c r="CWF367" s="1"/>
      <c r="CWG367" s="1"/>
      <c r="CWH367" s="1"/>
      <c r="CWI367" s="1"/>
      <c r="CWJ367" s="1"/>
      <c r="CWK367" s="1"/>
      <c r="CWL367" s="1"/>
      <c r="CWM367" s="1"/>
      <c r="CWN367" s="1"/>
      <c r="CWO367" s="1"/>
      <c r="CWP367" s="1"/>
      <c r="CWQ367" s="1"/>
      <c r="CWR367" s="1"/>
      <c r="CWS367" s="1"/>
      <c r="CWT367" s="1"/>
      <c r="CWU367" s="1"/>
      <c r="CWV367" s="1"/>
      <c r="CWW367" s="1"/>
      <c r="CWX367" s="1"/>
      <c r="CWY367" s="1"/>
      <c r="CWZ367" s="1"/>
      <c r="CXA367" s="1"/>
      <c r="CXB367" s="1"/>
      <c r="CXC367" s="1"/>
      <c r="CXD367" s="1"/>
      <c r="CXE367" s="1"/>
      <c r="CXF367" s="1"/>
      <c r="CXG367" s="1"/>
      <c r="CXH367" s="1"/>
      <c r="CXI367" s="1"/>
      <c r="CXJ367" s="1"/>
      <c r="CXK367" s="1"/>
      <c r="CXL367" s="1"/>
      <c r="CXM367" s="1"/>
      <c r="CXN367" s="1"/>
      <c r="CXO367" s="1"/>
      <c r="CXP367" s="1"/>
      <c r="CXQ367" s="1"/>
      <c r="CXR367" s="1"/>
      <c r="CXS367" s="1"/>
      <c r="CXT367" s="1"/>
      <c r="CXU367" s="1"/>
      <c r="CXV367" s="1"/>
      <c r="CXW367" s="1"/>
      <c r="CXX367" s="1"/>
      <c r="CXY367" s="1"/>
      <c r="CXZ367" s="1"/>
      <c r="CYA367" s="1"/>
      <c r="CYB367" s="1"/>
      <c r="CYC367" s="1"/>
      <c r="CYD367" s="1"/>
      <c r="CYE367" s="1"/>
      <c r="CYF367" s="1"/>
      <c r="CYG367" s="1"/>
      <c r="CYH367" s="1"/>
      <c r="CYI367" s="1"/>
      <c r="CYJ367" s="1"/>
      <c r="CYK367" s="1"/>
      <c r="CYL367" s="1"/>
      <c r="CYM367" s="1"/>
      <c r="CYN367" s="1"/>
      <c r="CYO367" s="1"/>
      <c r="CYP367" s="1"/>
      <c r="CYQ367" s="1"/>
      <c r="CYR367" s="1"/>
      <c r="CYS367" s="1"/>
      <c r="CYT367" s="1"/>
      <c r="CYU367" s="1"/>
      <c r="CYV367" s="1"/>
      <c r="CYW367" s="1"/>
      <c r="CYX367" s="1"/>
      <c r="CYY367" s="1"/>
      <c r="CYZ367" s="1"/>
      <c r="CZA367" s="1"/>
      <c r="CZB367" s="1"/>
      <c r="CZC367" s="1"/>
      <c r="CZD367" s="1"/>
      <c r="CZE367" s="1"/>
      <c r="CZF367" s="1"/>
      <c r="CZG367" s="1"/>
      <c r="CZH367" s="1"/>
      <c r="CZI367" s="1"/>
      <c r="CZJ367" s="1"/>
      <c r="CZK367" s="1"/>
      <c r="CZL367" s="1"/>
      <c r="CZM367" s="1"/>
      <c r="CZN367" s="1"/>
      <c r="CZO367" s="1"/>
      <c r="CZP367" s="1"/>
      <c r="CZQ367" s="1"/>
      <c r="CZR367" s="1"/>
      <c r="CZS367" s="1"/>
      <c r="CZT367" s="1"/>
      <c r="CZU367" s="1"/>
      <c r="CZV367" s="1"/>
      <c r="CZW367" s="1"/>
      <c r="CZX367" s="1"/>
      <c r="CZY367" s="1"/>
      <c r="CZZ367" s="1"/>
      <c r="DAA367" s="1"/>
      <c r="DAB367" s="1"/>
      <c r="DAC367" s="1"/>
      <c r="DAD367" s="1"/>
      <c r="DAE367" s="1"/>
      <c r="DAF367" s="1"/>
      <c r="DAG367" s="1"/>
      <c r="DAH367" s="1"/>
      <c r="DAI367" s="1"/>
      <c r="DAJ367" s="1"/>
      <c r="DAK367" s="1"/>
      <c r="DAL367" s="1"/>
      <c r="DAM367" s="1"/>
      <c r="DAN367" s="1"/>
      <c r="DAO367" s="1"/>
      <c r="DAP367" s="1"/>
      <c r="DAQ367" s="1"/>
      <c r="DAR367" s="1"/>
      <c r="DAS367" s="1"/>
      <c r="DAT367" s="1"/>
      <c r="DAU367" s="1"/>
      <c r="DAV367" s="1"/>
      <c r="DAW367" s="1"/>
      <c r="DAX367" s="1"/>
      <c r="DAY367" s="1"/>
      <c r="DAZ367" s="1"/>
      <c r="DBA367" s="1"/>
      <c r="DBB367" s="1"/>
      <c r="DBC367" s="1"/>
      <c r="DBD367" s="1"/>
      <c r="DBE367" s="1"/>
      <c r="DBF367" s="1"/>
      <c r="DBG367" s="1"/>
      <c r="DBH367" s="1"/>
      <c r="DBI367" s="1"/>
      <c r="DBJ367" s="1"/>
      <c r="DBK367" s="1"/>
      <c r="DBL367" s="1"/>
      <c r="DBM367" s="1"/>
      <c r="DBN367" s="1"/>
      <c r="DBO367" s="1"/>
      <c r="DBP367" s="1"/>
      <c r="DBQ367" s="1"/>
      <c r="DBR367" s="1"/>
      <c r="DBS367" s="1"/>
      <c r="DBT367" s="1"/>
      <c r="DBU367" s="1"/>
      <c r="DBV367" s="1"/>
      <c r="DBW367" s="1"/>
      <c r="DBX367" s="1"/>
      <c r="DBY367" s="1"/>
      <c r="DBZ367" s="1"/>
      <c r="DCA367" s="1"/>
      <c r="DCB367" s="1"/>
      <c r="DCC367" s="1"/>
      <c r="DCD367" s="1"/>
      <c r="DCE367" s="1"/>
      <c r="DCF367" s="1"/>
      <c r="DCG367" s="1"/>
      <c r="DCH367" s="1"/>
      <c r="DCI367" s="1"/>
      <c r="DCJ367" s="1"/>
      <c r="DCK367" s="1"/>
      <c r="DCL367" s="1"/>
      <c r="DCM367" s="1"/>
      <c r="DCN367" s="1"/>
      <c r="DCO367" s="1"/>
      <c r="DCP367" s="1"/>
      <c r="DCQ367" s="1"/>
      <c r="DCR367" s="1"/>
      <c r="DCS367" s="1"/>
      <c r="DCT367" s="1"/>
      <c r="DCU367" s="1"/>
      <c r="DCV367" s="1"/>
      <c r="DCW367" s="1"/>
      <c r="DCX367" s="1"/>
      <c r="DCY367" s="1"/>
      <c r="DCZ367" s="1"/>
      <c r="DDA367" s="1"/>
      <c r="DDB367" s="1"/>
      <c r="DDC367" s="1"/>
      <c r="DDD367" s="1"/>
      <c r="DDE367" s="1"/>
      <c r="DDF367" s="1"/>
      <c r="DDG367" s="1"/>
      <c r="DDH367" s="1"/>
      <c r="DDI367" s="1"/>
      <c r="DDJ367" s="1"/>
      <c r="DDK367" s="1"/>
      <c r="DDL367" s="1"/>
      <c r="DDM367" s="1"/>
      <c r="DDN367" s="1"/>
      <c r="DDO367" s="1"/>
      <c r="DDP367" s="1"/>
      <c r="DDQ367" s="1"/>
      <c r="DDR367" s="1"/>
      <c r="DDS367" s="1"/>
      <c r="DDT367" s="1"/>
      <c r="DDU367" s="1"/>
      <c r="DDV367" s="1"/>
      <c r="DDW367" s="1"/>
      <c r="DDX367" s="1"/>
      <c r="DDY367" s="1"/>
      <c r="DDZ367" s="1"/>
      <c r="DEA367" s="1"/>
      <c r="DEB367" s="1"/>
      <c r="DEC367" s="1"/>
      <c r="DED367" s="1"/>
      <c r="DEE367" s="1"/>
      <c r="DEF367" s="1"/>
      <c r="DEG367" s="1"/>
      <c r="DEH367" s="1"/>
      <c r="DEI367" s="1"/>
      <c r="DEJ367" s="1"/>
      <c r="DEK367" s="1"/>
      <c r="DEL367" s="1"/>
      <c r="DEM367" s="1"/>
      <c r="DEN367" s="1"/>
      <c r="DEO367" s="1"/>
      <c r="DEP367" s="1"/>
      <c r="DEQ367" s="1"/>
      <c r="DER367" s="1"/>
      <c r="DES367" s="1"/>
      <c r="DET367" s="1"/>
      <c r="DEU367" s="1"/>
      <c r="DEV367" s="1"/>
      <c r="DEW367" s="1"/>
      <c r="DEX367" s="1"/>
      <c r="DEY367" s="1"/>
      <c r="DEZ367" s="1"/>
      <c r="DFA367" s="1"/>
      <c r="DFB367" s="1"/>
      <c r="DFC367" s="1"/>
      <c r="DFD367" s="1"/>
      <c r="DFE367" s="1"/>
      <c r="DFF367" s="1"/>
      <c r="DFG367" s="1"/>
      <c r="DFH367" s="1"/>
      <c r="DFI367" s="1"/>
      <c r="DFJ367" s="1"/>
      <c r="DFK367" s="1"/>
      <c r="DFL367" s="1"/>
      <c r="DFM367" s="1"/>
      <c r="DFN367" s="1"/>
      <c r="DFO367" s="1"/>
      <c r="DFP367" s="1"/>
      <c r="DFQ367" s="1"/>
      <c r="DFR367" s="1"/>
      <c r="DFS367" s="1"/>
      <c r="DFT367" s="1"/>
      <c r="DFU367" s="1"/>
      <c r="DFV367" s="1"/>
      <c r="DFW367" s="1"/>
      <c r="DFX367" s="1"/>
      <c r="DFY367" s="1"/>
      <c r="DFZ367" s="1"/>
      <c r="DGA367" s="1"/>
      <c r="DGB367" s="1"/>
      <c r="DGC367" s="1"/>
      <c r="DGD367" s="1"/>
      <c r="DGE367" s="1"/>
      <c r="DGF367" s="1"/>
      <c r="DGG367" s="1"/>
      <c r="DGH367" s="1"/>
      <c r="DGI367" s="1"/>
      <c r="DGJ367" s="1"/>
      <c r="DGK367" s="1"/>
      <c r="DGL367" s="1"/>
      <c r="DGM367" s="1"/>
      <c r="DGN367" s="1"/>
      <c r="DGO367" s="1"/>
      <c r="DGP367" s="1"/>
      <c r="DGQ367" s="1"/>
      <c r="DGR367" s="1"/>
      <c r="DGS367" s="1"/>
      <c r="DGT367" s="1"/>
      <c r="DGU367" s="1"/>
      <c r="DGV367" s="1"/>
      <c r="DGW367" s="1"/>
      <c r="DGX367" s="1"/>
      <c r="DGY367" s="1"/>
      <c r="DGZ367" s="1"/>
      <c r="DHA367" s="1"/>
      <c r="DHB367" s="1"/>
      <c r="DHC367" s="1"/>
      <c r="DHD367" s="1"/>
      <c r="DHE367" s="1"/>
      <c r="DHF367" s="1"/>
      <c r="DHG367" s="1"/>
      <c r="DHH367" s="1"/>
      <c r="DHI367" s="1"/>
      <c r="DHJ367" s="1"/>
      <c r="DHK367" s="1"/>
      <c r="DHL367" s="1"/>
      <c r="DHM367" s="1"/>
      <c r="DHN367" s="1"/>
      <c r="DHO367" s="1"/>
      <c r="DHP367" s="1"/>
      <c r="DHQ367" s="1"/>
      <c r="DHR367" s="1"/>
      <c r="DHS367" s="1"/>
      <c r="DHT367" s="1"/>
      <c r="DHU367" s="1"/>
      <c r="DHV367" s="1"/>
      <c r="DHW367" s="1"/>
      <c r="DHX367" s="1"/>
      <c r="DHY367" s="1"/>
      <c r="DHZ367" s="1"/>
      <c r="DIA367" s="1"/>
      <c r="DIB367" s="1"/>
      <c r="DIC367" s="1"/>
      <c r="DID367" s="1"/>
      <c r="DIE367" s="1"/>
      <c r="DIF367" s="1"/>
      <c r="DIG367" s="1"/>
      <c r="DIH367" s="1"/>
      <c r="DII367" s="1"/>
      <c r="DIJ367" s="1"/>
      <c r="DIK367" s="1"/>
      <c r="DIL367" s="1"/>
      <c r="DIM367" s="1"/>
      <c r="DIN367" s="1"/>
      <c r="DIO367" s="1"/>
      <c r="DIP367" s="1"/>
      <c r="DIQ367" s="1"/>
      <c r="DIR367" s="1"/>
      <c r="DIS367" s="1"/>
      <c r="DIT367" s="1"/>
      <c r="DIU367" s="1"/>
      <c r="DIV367" s="1"/>
      <c r="DIW367" s="1"/>
      <c r="DIX367" s="1"/>
      <c r="DIY367" s="1"/>
      <c r="DIZ367" s="1"/>
      <c r="DJA367" s="1"/>
      <c r="DJB367" s="1"/>
      <c r="DJC367" s="1"/>
      <c r="DJD367" s="1"/>
      <c r="DJE367" s="1"/>
      <c r="DJF367" s="1"/>
      <c r="DJG367" s="1"/>
      <c r="DJH367" s="1"/>
      <c r="DJI367" s="1"/>
      <c r="DJJ367" s="1"/>
      <c r="DJK367" s="1"/>
      <c r="DJL367" s="1"/>
      <c r="DJM367" s="1"/>
      <c r="DJN367" s="1"/>
      <c r="DJO367" s="1"/>
      <c r="DJP367" s="1"/>
      <c r="DJQ367" s="1"/>
      <c r="DJR367" s="1"/>
      <c r="DJS367" s="1"/>
      <c r="DJT367" s="1"/>
      <c r="DJU367" s="1"/>
      <c r="DJV367" s="1"/>
      <c r="DJW367" s="1"/>
      <c r="DJX367" s="1"/>
      <c r="DJY367" s="1"/>
      <c r="DJZ367" s="1"/>
      <c r="DKA367" s="1"/>
      <c r="DKB367" s="1"/>
      <c r="DKC367" s="1"/>
      <c r="DKD367" s="1"/>
      <c r="DKE367" s="1"/>
      <c r="DKF367" s="1"/>
      <c r="DKG367" s="1"/>
      <c r="DKH367" s="1"/>
      <c r="DKI367" s="1"/>
      <c r="DKJ367" s="1"/>
      <c r="DKK367" s="1"/>
      <c r="DKL367" s="1"/>
      <c r="DKM367" s="1"/>
      <c r="DKN367" s="1"/>
      <c r="DKO367" s="1"/>
      <c r="DKP367" s="1"/>
      <c r="DKQ367" s="1"/>
      <c r="DKR367" s="1"/>
      <c r="DKS367" s="1"/>
      <c r="DKT367" s="1"/>
      <c r="DKU367" s="1"/>
      <c r="DKV367" s="1"/>
      <c r="DKW367" s="1"/>
      <c r="DKX367" s="1"/>
      <c r="DKY367" s="1"/>
      <c r="DKZ367" s="1"/>
      <c r="DLA367" s="1"/>
      <c r="DLB367" s="1"/>
      <c r="DLC367" s="1"/>
      <c r="DLD367" s="1"/>
      <c r="DLE367" s="1"/>
      <c r="DLF367" s="1"/>
      <c r="DLG367" s="1"/>
      <c r="DLH367" s="1"/>
      <c r="DLI367" s="1"/>
      <c r="DLJ367" s="1"/>
      <c r="DLK367" s="1"/>
      <c r="DLL367" s="1"/>
      <c r="DLM367" s="1"/>
      <c r="DLN367" s="1"/>
      <c r="DLO367" s="1"/>
      <c r="DLP367" s="1"/>
      <c r="DLQ367" s="1"/>
      <c r="DLR367" s="1"/>
      <c r="DLS367" s="1"/>
      <c r="DLT367" s="1"/>
      <c r="DLU367" s="1"/>
      <c r="DLV367" s="1"/>
      <c r="DLW367" s="1"/>
      <c r="DLX367" s="1"/>
      <c r="DLY367" s="1"/>
      <c r="DLZ367" s="1"/>
      <c r="DMA367" s="1"/>
      <c r="DMB367" s="1"/>
      <c r="DMC367" s="1"/>
      <c r="DMD367" s="1"/>
      <c r="DME367" s="1"/>
      <c r="DMF367" s="1"/>
      <c r="DMG367" s="1"/>
      <c r="DMH367" s="1"/>
      <c r="DMI367" s="1"/>
      <c r="DMJ367" s="1"/>
      <c r="DMK367" s="1"/>
      <c r="DML367" s="1"/>
      <c r="DMM367" s="1"/>
      <c r="DMN367" s="1"/>
      <c r="DMO367" s="1"/>
      <c r="DMP367" s="1"/>
      <c r="DMQ367" s="1"/>
      <c r="DMR367" s="1"/>
      <c r="DMS367" s="1"/>
      <c r="DMT367" s="1"/>
      <c r="DMU367" s="1"/>
      <c r="DMV367" s="1"/>
      <c r="DMW367" s="1"/>
      <c r="DMX367" s="1"/>
      <c r="DMY367" s="1"/>
      <c r="DMZ367" s="1"/>
      <c r="DNA367" s="1"/>
      <c r="DNB367" s="1"/>
      <c r="DNC367" s="1"/>
      <c r="DND367" s="1"/>
      <c r="DNE367" s="1"/>
      <c r="DNF367" s="1"/>
      <c r="DNG367" s="1"/>
      <c r="DNH367" s="1"/>
      <c r="DNI367" s="1"/>
      <c r="DNJ367" s="1"/>
      <c r="DNK367" s="1"/>
      <c r="DNL367" s="1"/>
      <c r="DNM367" s="1"/>
      <c r="DNN367" s="1"/>
      <c r="DNO367" s="1"/>
      <c r="DNP367" s="1"/>
      <c r="DNQ367" s="1"/>
      <c r="DNR367" s="1"/>
      <c r="DNS367" s="1"/>
      <c r="DNT367" s="1"/>
      <c r="DNU367" s="1"/>
      <c r="DNV367" s="1"/>
      <c r="DNW367" s="1"/>
      <c r="DNX367" s="1"/>
      <c r="DNY367" s="1"/>
      <c r="DNZ367" s="1"/>
      <c r="DOA367" s="1"/>
      <c r="DOB367" s="1"/>
      <c r="DOC367" s="1"/>
      <c r="DOD367" s="1"/>
      <c r="DOE367" s="1"/>
      <c r="DOF367" s="1"/>
      <c r="DOG367" s="1"/>
      <c r="DOH367" s="1"/>
      <c r="DOI367" s="1"/>
      <c r="DOJ367" s="1"/>
      <c r="DOK367" s="1"/>
      <c r="DOL367" s="1"/>
      <c r="DOM367" s="1"/>
      <c r="DON367" s="1"/>
      <c r="DOO367" s="1"/>
      <c r="DOP367" s="1"/>
      <c r="DOQ367" s="1"/>
      <c r="DOR367" s="1"/>
      <c r="DOS367" s="1"/>
      <c r="DOT367" s="1"/>
      <c r="DOU367" s="1"/>
      <c r="DOV367" s="1"/>
      <c r="DOW367" s="1"/>
      <c r="DOX367" s="1"/>
      <c r="DOY367" s="1"/>
      <c r="DOZ367" s="1"/>
      <c r="DPA367" s="1"/>
      <c r="DPB367" s="1"/>
      <c r="DPC367" s="1"/>
      <c r="DPD367" s="1"/>
      <c r="DPE367" s="1"/>
      <c r="DPF367" s="1"/>
      <c r="DPG367" s="1"/>
      <c r="DPH367" s="1"/>
      <c r="DPI367" s="1"/>
      <c r="DPJ367" s="1"/>
      <c r="DPK367" s="1"/>
      <c r="DPL367" s="1"/>
      <c r="DPM367" s="1"/>
      <c r="DPN367" s="1"/>
      <c r="DPO367" s="1"/>
      <c r="DPP367" s="1"/>
      <c r="DPQ367" s="1"/>
      <c r="DPR367" s="1"/>
      <c r="DPS367" s="1"/>
      <c r="DPT367" s="1"/>
      <c r="DPU367" s="1"/>
      <c r="DPV367" s="1"/>
      <c r="DPW367" s="1"/>
      <c r="DPX367" s="1"/>
      <c r="DPY367" s="1"/>
      <c r="DPZ367" s="1"/>
      <c r="DQA367" s="1"/>
      <c r="DQB367" s="1"/>
      <c r="DQC367" s="1"/>
      <c r="DQD367" s="1"/>
      <c r="DQE367" s="1"/>
      <c r="DQF367" s="1"/>
      <c r="DQG367" s="1"/>
      <c r="DQH367" s="1"/>
      <c r="DQI367" s="1"/>
      <c r="DQJ367" s="1"/>
      <c r="DQK367" s="1"/>
      <c r="DQL367" s="1"/>
      <c r="DQM367" s="1"/>
      <c r="DQN367" s="1"/>
      <c r="DQO367" s="1"/>
      <c r="DQP367" s="1"/>
      <c r="DQQ367" s="1"/>
      <c r="DQR367" s="1"/>
      <c r="DQS367" s="1"/>
      <c r="DQT367" s="1"/>
      <c r="DQU367" s="1"/>
      <c r="DQV367" s="1"/>
      <c r="DQW367" s="1"/>
      <c r="DQX367" s="1"/>
      <c r="DQY367" s="1"/>
      <c r="DQZ367" s="1"/>
      <c r="DRA367" s="1"/>
      <c r="DRB367" s="1"/>
      <c r="DRC367" s="1"/>
      <c r="DRD367" s="1"/>
      <c r="DRE367" s="1"/>
      <c r="DRF367" s="1"/>
      <c r="DRG367" s="1"/>
      <c r="DRH367" s="1"/>
      <c r="DRI367" s="1"/>
      <c r="DRJ367" s="1"/>
      <c r="DRK367" s="1"/>
      <c r="DRL367" s="1"/>
      <c r="DRM367" s="1"/>
      <c r="DRN367" s="1"/>
      <c r="DRO367" s="1"/>
      <c r="DRP367" s="1"/>
      <c r="DRQ367" s="1"/>
      <c r="DRR367" s="1"/>
      <c r="DRS367" s="1"/>
      <c r="DRT367" s="1"/>
      <c r="DRU367" s="1"/>
      <c r="DRV367" s="1"/>
      <c r="DRW367" s="1"/>
      <c r="DRX367" s="1"/>
      <c r="DRY367" s="1"/>
      <c r="DRZ367" s="1"/>
      <c r="DSA367" s="1"/>
      <c r="DSB367" s="1"/>
      <c r="DSC367" s="1"/>
      <c r="DSD367" s="1"/>
      <c r="DSE367" s="1"/>
      <c r="DSF367" s="1"/>
      <c r="DSG367" s="1"/>
      <c r="DSH367" s="1"/>
      <c r="DSI367" s="1"/>
      <c r="DSJ367" s="1"/>
      <c r="DSK367" s="1"/>
      <c r="DSL367" s="1"/>
      <c r="DSM367" s="1"/>
      <c r="DSN367" s="1"/>
      <c r="DSO367" s="1"/>
      <c r="DSP367" s="1"/>
      <c r="DSQ367" s="1"/>
      <c r="DSR367" s="1"/>
      <c r="DSS367" s="1"/>
      <c r="DST367" s="1"/>
      <c r="DSU367" s="1"/>
      <c r="DSV367" s="1"/>
      <c r="DSW367" s="1"/>
      <c r="DSX367" s="1"/>
      <c r="DSY367" s="1"/>
      <c r="DSZ367" s="1"/>
      <c r="DTA367" s="1"/>
      <c r="DTB367" s="1"/>
      <c r="DTC367" s="1"/>
      <c r="DTD367" s="1"/>
      <c r="DTE367" s="1"/>
      <c r="DTF367" s="1"/>
      <c r="DTG367" s="1"/>
      <c r="DTH367" s="1"/>
      <c r="DTI367" s="1"/>
      <c r="DTJ367" s="1"/>
      <c r="DTK367" s="1"/>
      <c r="DTL367" s="1"/>
      <c r="DTM367" s="1"/>
      <c r="DTN367" s="1"/>
      <c r="DTO367" s="1"/>
      <c r="DTP367" s="1"/>
      <c r="DTQ367" s="1"/>
      <c r="DTR367" s="1"/>
      <c r="DTS367" s="1"/>
      <c r="DTT367" s="1"/>
      <c r="DTU367" s="1"/>
      <c r="DTV367" s="1"/>
      <c r="DTW367" s="1"/>
      <c r="DTX367" s="1"/>
      <c r="DTY367" s="1"/>
      <c r="DTZ367" s="1"/>
      <c r="DUA367" s="1"/>
      <c r="DUB367" s="1"/>
      <c r="DUC367" s="1"/>
      <c r="DUD367" s="1"/>
      <c r="DUE367" s="1"/>
      <c r="DUF367" s="1"/>
      <c r="DUG367" s="1"/>
      <c r="DUH367" s="1"/>
      <c r="DUI367" s="1"/>
      <c r="DUJ367" s="1"/>
      <c r="DUK367" s="1"/>
      <c r="DUL367" s="1"/>
      <c r="DUM367" s="1"/>
      <c r="DUN367" s="1"/>
      <c r="DUO367" s="1"/>
      <c r="DUP367" s="1"/>
      <c r="DUQ367" s="1"/>
      <c r="DUR367" s="1"/>
      <c r="DUS367" s="1"/>
      <c r="DUT367" s="1"/>
      <c r="DUU367" s="1"/>
      <c r="DUV367" s="1"/>
      <c r="DUW367" s="1"/>
      <c r="DUX367" s="1"/>
      <c r="DUY367" s="1"/>
      <c r="DUZ367" s="1"/>
      <c r="DVA367" s="1"/>
      <c r="DVB367" s="1"/>
      <c r="DVC367" s="1"/>
      <c r="DVD367" s="1"/>
      <c r="DVE367" s="1"/>
      <c r="DVF367" s="1"/>
      <c r="DVG367" s="1"/>
      <c r="DVH367" s="1"/>
      <c r="DVI367" s="1"/>
      <c r="DVJ367" s="1"/>
      <c r="DVK367" s="1"/>
      <c r="DVL367" s="1"/>
      <c r="DVM367" s="1"/>
      <c r="DVN367" s="1"/>
      <c r="DVO367" s="1"/>
      <c r="DVP367" s="1"/>
      <c r="DVQ367" s="1"/>
      <c r="DVR367" s="1"/>
      <c r="DVS367" s="1"/>
      <c r="DVT367" s="1"/>
      <c r="DVU367" s="1"/>
      <c r="DVV367" s="1"/>
      <c r="DVW367" s="1"/>
      <c r="DVX367" s="1"/>
      <c r="DVY367" s="1"/>
      <c r="DVZ367" s="1"/>
      <c r="DWA367" s="1"/>
      <c r="DWB367" s="1"/>
      <c r="DWC367" s="1"/>
      <c r="DWD367" s="1"/>
      <c r="DWE367" s="1"/>
      <c r="DWF367" s="1"/>
      <c r="DWG367" s="1"/>
      <c r="DWH367" s="1"/>
      <c r="DWI367" s="1"/>
      <c r="DWJ367" s="1"/>
      <c r="DWK367" s="1"/>
      <c r="DWL367" s="1"/>
      <c r="DWM367" s="1"/>
      <c r="DWN367" s="1"/>
      <c r="DWO367" s="1"/>
      <c r="DWP367" s="1"/>
      <c r="DWQ367" s="1"/>
      <c r="DWR367" s="1"/>
      <c r="DWS367" s="1"/>
      <c r="DWT367" s="1"/>
      <c r="DWU367" s="1"/>
      <c r="DWV367" s="1"/>
      <c r="DWW367" s="1"/>
      <c r="DWX367" s="1"/>
      <c r="DWY367" s="1"/>
      <c r="DWZ367" s="1"/>
      <c r="DXA367" s="1"/>
      <c r="DXB367" s="1"/>
      <c r="DXC367" s="1"/>
      <c r="DXD367" s="1"/>
      <c r="DXE367" s="1"/>
      <c r="DXF367" s="1"/>
      <c r="DXG367" s="1"/>
      <c r="DXH367" s="1"/>
      <c r="DXI367" s="1"/>
      <c r="DXJ367" s="1"/>
      <c r="DXK367" s="1"/>
      <c r="DXL367" s="1"/>
      <c r="DXM367" s="1"/>
      <c r="DXN367" s="1"/>
      <c r="DXO367" s="1"/>
      <c r="DXP367" s="1"/>
      <c r="DXQ367" s="1"/>
      <c r="DXR367" s="1"/>
      <c r="DXS367" s="1"/>
      <c r="DXT367" s="1"/>
      <c r="DXU367" s="1"/>
      <c r="DXV367" s="1"/>
      <c r="DXW367" s="1"/>
      <c r="DXX367" s="1"/>
      <c r="DXY367" s="1"/>
      <c r="DXZ367" s="1"/>
      <c r="DYA367" s="1"/>
      <c r="DYB367" s="1"/>
      <c r="DYC367" s="1"/>
      <c r="DYD367" s="1"/>
      <c r="DYE367" s="1"/>
      <c r="DYF367" s="1"/>
      <c r="DYG367" s="1"/>
      <c r="DYH367" s="1"/>
      <c r="DYI367" s="1"/>
      <c r="DYJ367" s="1"/>
      <c r="DYK367" s="1"/>
      <c r="DYL367" s="1"/>
      <c r="DYM367" s="1"/>
      <c r="DYN367" s="1"/>
      <c r="DYO367" s="1"/>
      <c r="DYP367" s="1"/>
      <c r="DYQ367" s="1"/>
      <c r="DYR367" s="1"/>
      <c r="DYS367" s="1"/>
      <c r="DYT367" s="1"/>
      <c r="DYU367" s="1"/>
      <c r="DYV367" s="1"/>
      <c r="DYW367" s="1"/>
      <c r="DYX367" s="1"/>
      <c r="DYY367" s="1"/>
      <c r="DYZ367" s="1"/>
      <c r="DZA367" s="1"/>
      <c r="DZB367" s="1"/>
      <c r="DZC367" s="1"/>
      <c r="DZD367" s="1"/>
      <c r="DZE367" s="1"/>
      <c r="DZF367" s="1"/>
      <c r="DZG367" s="1"/>
      <c r="DZH367" s="1"/>
      <c r="DZI367" s="1"/>
      <c r="DZJ367" s="1"/>
      <c r="DZK367" s="1"/>
      <c r="DZL367" s="1"/>
      <c r="DZM367" s="1"/>
      <c r="DZN367" s="1"/>
      <c r="DZO367" s="1"/>
      <c r="DZP367" s="1"/>
      <c r="DZQ367" s="1"/>
      <c r="DZR367" s="1"/>
      <c r="DZS367" s="1"/>
      <c r="DZT367" s="1"/>
      <c r="DZU367" s="1"/>
      <c r="DZV367" s="1"/>
      <c r="DZW367" s="1"/>
      <c r="DZX367" s="1"/>
      <c r="DZY367" s="1"/>
      <c r="DZZ367" s="1"/>
      <c r="EAA367" s="1"/>
      <c r="EAB367" s="1"/>
      <c r="EAC367" s="1"/>
      <c r="EAD367" s="1"/>
      <c r="EAE367" s="1"/>
      <c r="EAF367" s="1"/>
      <c r="EAG367" s="1"/>
      <c r="EAH367" s="1"/>
      <c r="EAI367" s="1"/>
      <c r="EAJ367" s="1"/>
      <c r="EAK367" s="1"/>
      <c r="EAL367" s="1"/>
      <c r="EAM367" s="1"/>
      <c r="EAN367" s="1"/>
      <c r="EAO367" s="1"/>
      <c r="EAP367" s="1"/>
      <c r="EAQ367" s="1"/>
      <c r="EAR367" s="1"/>
      <c r="EAS367" s="1"/>
      <c r="EAT367" s="1"/>
      <c r="EAU367" s="1"/>
      <c r="EAV367" s="1"/>
      <c r="EAW367" s="1"/>
      <c r="EAX367" s="1"/>
      <c r="EAY367" s="1"/>
      <c r="EAZ367" s="1"/>
      <c r="EBA367" s="1"/>
      <c r="EBB367" s="1"/>
      <c r="EBC367" s="1"/>
      <c r="EBD367" s="1"/>
      <c r="EBE367" s="1"/>
      <c r="EBF367" s="1"/>
      <c r="EBG367" s="1"/>
      <c r="EBH367" s="1"/>
      <c r="EBI367" s="1"/>
      <c r="EBJ367" s="1"/>
      <c r="EBK367" s="1"/>
      <c r="EBL367" s="1"/>
      <c r="EBM367" s="1"/>
      <c r="EBN367" s="1"/>
      <c r="EBO367" s="1"/>
      <c r="EBP367" s="1"/>
      <c r="EBQ367" s="1"/>
      <c r="EBR367" s="1"/>
      <c r="EBS367" s="1"/>
      <c r="EBT367" s="1"/>
      <c r="EBU367" s="1"/>
      <c r="EBV367" s="1"/>
      <c r="EBW367" s="1"/>
      <c r="EBX367" s="1"/>
      <c r="EBY367" s="1"/>
      <c r="EBZ367" s="1"/>
      <c r="ECA367" s="1"/>
      <c r="ECB367" s="1"/>
      <c r="ECC367" s="1"/>
      <c r="ECD367" s="1"/>
      <c r="ECE367" s="1"/>
      <c r="ECF367" s="1"/>
      <c r="ECG367" s="1"/>
      <c r="ECH367" s="1"/>
      <c r="ECI367" s="1"/>
      <c r="ECJ367" s="1"/>
      <c r="ECK367" s="1"/>
      <c r="ECL367" s="1"/>
      <c r="ECM367" s="1"/>
      <c r="ECN367" s="1"/>
      <c r="ECO367" s="1"/>
      <c r="ECP367" s="1"/>
      <c r="ECQ367" s="1"/>
      <c r="ECR367" s="1"/>
      <c r="ECS367" s="1"/>
      <c r="ECT367" s="1"/>
      <c r="ECU367" s="1"/>
      <c r="ECV367" s="1"/>
      <c r="ECW367" s="1"/>
      <c r="ECX367" s="1"/>
      <c r="ECY367" s="1"/>
      <c r="ECZ367" s="1"/>
      <c r="EDA367" s="1"/>
      <c r="EDB367" s="1"/>
      <c r="EDC367" s="1"/>
      <c r="EDD367" s="1"/>
      <c r="EDE367" s="1"/>
      <c r="EDF367" s="1"/>
      <c r="EDG367" s="1"/>
      <c r="EDH367" s="1"/>
      <c r="EDI367" s="1"/>
      <c r="EDJ367" s="1"/>
      <c r="EDK367" s="1"/>
      <c r="EDL367" s="1"/>
      <c r="EDM367" s="1"/>
      <c r="EDN367" s="1"/>
      <c r="EDO367" s="1"/>
      <c r="EDP367" s="1"/>
      <c r="EDQ367" s="1"/>
      <c r="EDR367" s="1"/>
      <c r="EDS367" s="1"/>
      <c r="EDT367" s="1"/>
      <c r="EDU367" s="1"/>
      <c r="EDV367" s="1"/>
      <c r="EDW367" s="1"/>
      <c r="EDX367" s="1"/>
      <c r="EDY367" s="1"/>
      <c r="EDZ367" s="1"/>
      <c r="EEA367" s="1"/>
      <c r="EEB367" s="1"/>
      <c r="EEC367" s="1"/>
      <c r="EED367" s="1"/>
      <c r="EEE367" s="1"/>
      <c r="EEF367" s="1"/>
      <c r="EEG367" s="1"/>
      <c r="EEH367" s="1"/>
      <c r="EEI367" s="1"/>
      <c r="EEJ367" s="1"/>
      <c r="EEK367" s="1"/>
      <c r="EEL367" s="1"/>
      <c r="EEM367" s="1"/>
      <c r="EEN367" s="1"/>
      <c r="EEO367" s="1"/>
      <c r="EEP367" s="1"/>
      <c r="EEQ367" s="1"/>
      <c r="EER367" s="1"/>
      <c r="EES367" s="1"/>
      <c r="EET367" s="1"/>
      <c r="EEU367" s="1"/>
      <c r="EEV367" s="1"/>
      <c r="EEW367" s="1"/>
      <c r="EEX367" s="1"/>
      <c r="EEY367" s="1"/>
      <c r="EEZ367" s="1"/>
      <c r="EFA367" s="1"/>
      <c r="EFB367" s="1"/>
      <c r="EFC367" s="1"/>
      <c r="EFD367" s="1"/>
      <c r="EFE367" s="1"/>
      <c r="EFF367" s="1"/>
      <c r="EFG367" s="1"/>
      <c r="EFH367" s="1"/>
      <c r="EFI367" s="1"/>
      <c r="EFJ367" s="1"/>
      <c r="EFK367" s="1"/>
      <c r="EFL367" s="1"/>
      <c r="EFM367" s="1"/>
      <c r="EFN367" s="1"/>
      <c r="EFO367" s="1"/>
      <c r="EFP367" s="1"/>
      <c r="EFQ367" s="1"/>
      <c r="EFR367" s="1"/>
      <c r="EFS367" s="1"/>
      <c r="EFT367" s="1"/>
      <c r="EFU367" s="1"/>
      <c r="EFV367" s="1"/>
      <c r="EFW367" s="1"/>
      <c r="EFX367" s="1"/>
      <c r="EFY367" s="1"/>
      <c r="EFZ367" s="1"/>
      <c r="EGA367" s="1"/>
      <c r="EGB367" s="1"/>
      <c r="EGC367" s="1"/>
      <c r="EGD367" s="1"/>
      <c r="EGE367" s="1"/>
      <c r="EGF367" s="1"/>
      <c r="EGG367" s="1"/>
      <c r="EGH367" s="1"/>
      <c r="EGI367" s="1"/>
      <c r="EGJ367" s="1"/>
      <c r="EGK367" s="1"/>
      <c r="EGL367" s="1"/>
      <c r="EGM367" s="1"/>
      <c r="EGN367" s="1"/>
      <c r="EGO367" s="1"/>
      <c r="EGP367" s="1"/>
      <c r="EGQ367" s="1"/>
      <c r="EGR367" s="1"/>
      <c r="EGS367" s="1"/>
      <c r="EGT367" s="1"/>
      <c r="EGU367" s="1"/>
      <c r="EGV367" s="1"/>
      <c r="EGW367" s="1"/>
      <c r="EGX367" s="1"/>
      <c r="EGY367" s="1"/>
      <c r="EGZ367" s="1"/>
      <c r="EHA367" s="1"/>
      <c r="EHB367" s="1"/>
      <c r="EHC367" s="1"/>
      <c r="EHD367" s="1"/>
      <c r="EHE367" s="1"/>
      <c r="EHF367" s="1"/>
      <c r="EHG367" s="1"/>
      <c r="EHH367" s="1"/>
      <c r="EHI367" s="1"/>
      <c r="EHJ367" s="1"/>
      <c r="EHK367" s="1"/>
      <c r="EHL367" s="1"/>
      <c r="EHM367" s="1"/>
      <c r="EHN367" s="1"/>
      <c r="EHO367" s="1"/>
      <c r="EHP367" s="1"/>
      <c r="EHQ367" s="1"/>
      <c r="EHR367" s="1"/>
      <c r="EHS367" s="1"/>
      <c r="EHT367" s="1"/>
      <c r="EHU367" s="1"/>
      <c r="EHV367" s="1"/>
      <c r="EHW367" s="1"/>
      <c r="EHX367" s="1"/>
      <c r="EHY367" s="1"/>
      <c r="EHZ367" s="1"/>
      <c r="EIA367" s="1"/>
      <c r="EIB367" s="1"/>
      <c r="EIC367" s="1"/>
      <c r="EID367" s="1"/>
      <c r="EIE367" s="1"/>
      <c r="EIF367" s="1"/>
      <c r="EIG367" s="1"/>
      <c r="EIH367" s="1"/>
      <c r="EII367" s="1"/>
      <c r="EIJ367" s="1"/>
      <c r="EIK367" s="1"/>
      <c r="EIL367" s="1"/>
      <c r="EIM367" s="1"/>
      <c r="EIN367" s="1"/>
      <c r="EIO367" s="1"/>
      <c r="EIP367" s="1"/>
      <c r="EIQ367" s="1"/>
      <c r="EIR367" s="1"/>
      <c r="EIS367" s="1"/>
      <c r="EIT367" s="1"/>
      <c r="EIU367" s="1"/>
      <c r="EIV367" s="1"/>
      <c r="EIW367" s="1"/>
      <c r="EIX367" s="1"/>
      <c r="EIY367" s="1"/>
      <c r="EIZ367" s="1"/>
      <c r="EJA367" s="1"/>
      <c r="EJB367" s="1"/>
      <c r="EJC367" s="1"/>
      <c r="EJD367" s="1"/>
      <c r="EJE367" s="1"/>
      <c r="EJF367" s="1"/>
      <c r="EJG367" s="1"/>
      <c r="EJH367" s="1"/>
      <c r="EJI367" s="1"/>
      <c r="EJJ367" s="1"/>
      <c r="EJK367" s="1"/>
      <c r="EJL367" s="1"/>
      <c r="EJM367" s="1"/>
      <c r="EJN367" s="1"/>
      <c r="EJO367" s="1"/>
      <c r="EJP367" s="1"/>
      <c r="EJQ367" s="1"/>
      <c r="EJR367" s="1"/>
      <c r="EJS367" s="1"/>
      <c r="EJT367" s="1"/>
      <c r="EJU367" s="1"/>
      <c r="EJV367" s="1"/>
      <c r="EJW367" s="1"/>
      <c r="EJX367" s="1"/>
      <c r="EJY367" s="1"/>
      <c r="EJZ367" s="1"/>
      <c r="EKA367" s="1"/>
      <c r="EKB367" s="1"/>
      <c r="EKC367" s="1"/>
      <c r="EKD367" s="1"/>
      <c r="EKE367" s="1"/>
      <c r="EKF367" s="1"/>
      <c r="EKG367" s="1"/>
      <c r="EKH367" s="1"/>
      <c r="EKI367" s="1"/>
      <c r="EKJ367" s="1"/>
      <c r="EKK367" s="1"/>
      <c r="EKL367" s="1"/>
      <c r="EKM367" s="1"/>
      <c r="EKN367" s="1"/>
      <c r="EKO367" s="1"/>
      <c r="EKP367" s="1"/>
      <c r="EKQ367" s="1"/>
      <c r="EKR367" s="1"/>
      <c r="EKS367" s="1"/>
      <c r="EKT367" s="1"/>
      <c r="EKU367" s="1"/>
      <c r="EKV367" s="1"/>
      <c r="EKW367" s="1"/>
      <c r="EKX367" s="1"/>
      <c r="EKY367" s="1"/>
      <c r="EKZ367" s="1"/>
      <c r="ELA367" s="1"/>
      <c r="ELB367" s="1"/>
      <c r="ELC367" s="1"/>
      <c r="ELD367" s="1"/>
      <c r="ELE367" s="1"/>
      <c r="ELF367" s="1"/>
      <c r="ELG367" s="1"/>
      <c r="ELH367" s="1"/>
      <c r="ELI367" s="1"/>
      <c r="ELJ367" s="1"/>
      <c r="ELK367" s="1"/>
      <c r="ELL367" s="1"/>
      <c r="ELM367" s="1"/>
      <c r="ELN367" s="1"/>
      <c r="ELO367" s="1"/>
      <c r="ELP367" s="1"/>
      <c r="ELQ367" s="1"/>
      <c r="ELR367" s="1"/>
      <c r="ELS367" s="1"/>
      <c r="ELT367" s="1"/>
      <c r="ELU367" s="1"/>
      <c r="ELV367" s="1"/>
      <c r="ELW367" s="1"/>
      <c r="ELX367" s="1"/>
      <c r="ELY367" s="1"/>
      <c r="ELZ367" s="1"/>
      <c r="EMA367" s="1"/>
      <c r="EMB367" s="1"/>
      <c r="EMC367" s="1"/>
      <c r="EMD367" s="1"/>
      <c r="EME367" s="1"/>
      <c r="EMF367" s="1"/>
      <c r="EMG367" s="1"/>
      <c r="EMH367" s="1"/>
      <c r="EMI367" s="1"/>
      <c r="EMJ367" s="1"/>
      <c r="EMK367" s="1"/>
      <c r="EML367" s="1"/>
      <c r="EMM367" s="1"/>
      <c r="EMN367" s="1"/>
      <c r="EMO367" s="1"/>
      <c r="EMP367" s="1"/>
      <c r="EMQ367" s="1"/>
      <c r="EMR367" s="1"/>
      <c r="EMS367" s="1"/>
      <c r="EMT367" s="1"/>
      <c r="EMU367" s="1"/>
      <c r="EMV367" s="1"/>
      <c r="EMW367" s="1"/>
      <c r="EMX367" s="1"/>
      <c r="EMY367" s="1"/>
      <c r="EMZ367" s="1"/>
      <c r="ENA367" s="1"/>
      <c r="ENB367" s="1"/>
      <c r="ENC367" s="1"/>
      <c r="END367" s="1"/>
      <c r="ENE367" s="1"/>
      <c r="ENF367" s="1"/>
      <c r="ENG367" s="1"/>
      <c r="ENH367" s="1"/>
      <c r="ENI367" s="1"/>
      <c r="ENJ367" s="1"/>
      <c r="ENK367" s="1"/>
      <c r="ENL367" s="1"/>
      <c r="ENM367" s="1"/>
      <c r="ENN367" s="1"/>
      <c r="ENO367" s="1"/>
      <c r="ENP367" s="1"/>
      <c r="ENQ367" s="1"/>
      <c r="ENR367" s="1"/>
      <c r="ENS367" s="1"/>
      <c r="ENT367" s="1"/>
      <c r="ENU367" s="1"/>
      <c r="ENV367" s="1"/>
      <c r="ENW367" s="1"/>
      <c r="ENX367" s="1"/>
      <c r="ENY367" s="1"/>
      <c r="ENZ367" s="1"/>
      <c r="EOA367" s="1"/>
      <c r="EOB367" s="1"/>
      <c r="EOC367" s="1"/>
      <c r="EOD367" s="1"/>
      <c r="EOE367" s="1"/>
      <c r="EOF367" s="1"/>
      <c r="EOG367" s="1"/>
      <c r="EOH367" s="1"/>
      <c r="EOI367" s="1"/>
      <c r="EOJ367" s="1"/>
      <c r="EOK367" s="1"/>
      <c r="EOL367" s="1"/>
      <c r="EOM367" s="1"/>
      <c r="EON367" s="1"/>
      <c r="EOO367" s="1"/>
      <c r="EOP367" s="1"/>
      <c r="EOQ367" s="1"/>
      <c r="EOR367" s="1"/>
      <c r="EOS367" s="1"/>
      <c r="EOT367" s="1"/>
      <c r="EOU367" s="1"/>
      <c r="EOV367" s="1"/>
      <c r="EOW367" s="1"/>
      <c r="EOX367" s="1"/>
      <c r="EOY367" s="1"/>
      <c r="EOZ367" s="1"/>
      <c r="EPA367" s="1"/>
      <c r="EPB367" s="1"/>
      <c r="EPC367" s="1"/>
      <c r="EPD367" s="1"/>
      <c r="EPE367" s="1"/>
      <c r="EPF367" s="1"/>
      <c r="EPG367" s="1"/>
      <c r="EPH367" s="1"/>
      <c r="EPI367" s="1"/>
      <c r="EPJ367" s="1"/>
      <c r="EPK367" s="1"/>
      <c r="EPL367" s="1"/>
      <c r="EPM367" s="1"/>
      <c r="EPN367" s="1"/>
      <c r="EPO367" s="1"/>
      <c r="EPP367" s="1"/>
      <c r="EPQ367" s="1"/>
      <c r="EPR367" s="1"/>
      <c r="EPS367" s="1"/>
      <c r="EPT367" s="1"/>
      <c r="EPU367" s="1"/>
      <c r="EPV367" s="1"/>
      <c r="EPW367" s="1"/>
      <c r="EPX367" s="1"/>
      <c r="EPY367" s="1"/>
      <c r="EPZ367" s="1"/>
      <c r="EQA367" s="1"/>
      <c r="EQB367" s="1"/>
      <c r="EQC367" s="1"/>
      <c r="EQD367" s="1"/>
      <c r="EQE367" s="1"/>
      <c r="EQF367" s="1"/>
      <c r="EQG367" s="1"/>
      <c r="EQH367" s="1"/>
      <c r="EQI367" s="1"/>
      <c r="EQJ367" s="1"/>
      <c r="EQK367" s="1"/>
      <c r="EQL367" s="1"/>
      <c r="EQM367" s="1"/>
      <c r="EQN367" s="1"/>
      <c r="EQO367" s="1"/>
      <c r="EQP367" s="1"/>
      <c r="EQQ367" s="1"/>
      <c r="EQR367" s="1"/>
      <c r="EQS367" s="1"/>
      <c r="EQT367" s="1"/>
      <c r="EQU367" s="1"/>
      <c r="EQV367" s="1"/>
      <c r="EQW367" s="1"/>
      <c r="EQX367" s="1"/>
      <c r="EQY367" s="1"/>
      <c r="EQZ367" s="1"/>
      <c r="ERA367" s="1"/>
      <c r="ERB367" s="1"/>
      <c r="ERC367" s="1"/>
      <c r="ERD367" s="1"/>
      <c r="ERE367" s="1"/>
      <c r="ERF367" s="1"/>
      <c r="ERG367" s="1"/>
      <c r="ERH367" s="1"/>
      <c r="ERI367" s="1"/>
      <c r="ERJ367" s="1"/>
      <c r="ERK367" s="1"/>
      <c r="ERL367" s="1"/>
      <c r="ERM367" s="1"/>
      <c r="ERN367" s="1"/>
      <c r="ERO367" s="1"/>
      <c r="ERP367" s="1"/>
      <c r="ERQ367" s="1"/>
      <c r="ERR367" s="1"/>
      <c r="ERS367" s="1"/>
      <c r="ERT367" s="1"/>
      <c r="ERU367" s="1"/>
      <c r="ERV367" s="1"/>
      <c r="ERW367" s="1"/>
      <c r="ERX367" s="1"/>
      <c r="ERY367" s="1"/>
      <c r="ERZ367" s="1"/>
      <c r="ESA367" s="1"/>
      <c r="ESB367" s="1"/>
      <c r="ESC367" s="1"/>
      <c r="ESD367" s="1"/>
      <c r="ESE367" s="1"/>
      <c r="ESF367" s="1"/>
      <c r="ESG367" s="1"/>
      <c r="ESH367" s="1"/>
      <c r="ESI367" s="1"/>
      <c r="ESJ367" s="1"/>
      <c r="ESK367" s="1"/>
      <c r="ESL367" s="1"/>
      <c r="ESM367" s="1"/>
      <c r="ESN367" s="1"/>
      <c r="ESO367" s="1"/>
      <c r="ESP367" s="1"/>
      <c r="ESQ367" s="1"/>
      <c r="ESR367" s="1"/>
      <c r="ESS367" s="1"/>
      <c r="EST367" s="1"/>
      <c r="ESU367" s="1"/>
      <c r="ESV367" s="1"/>
      <c r="ESW367" s="1"/>
      <c r="ESX367" s="1"/>
      <c r="ESY367" s="1"/>
      <c r="ESZ367" s="1"/>
      <c r="ETA367" s="1"/>
      <c r="ETB367" s="1"/>
      <c r="ETC367" s="1"/>
      <c r="ETD367" s="1"/>
      <c r="ETE367" s="1"/>
      <c r="ETF367" s="1"/>
      <c r="ETG367" s="1"/>
      <c r="ETH367" s="1"/>
      <c r="ETI367" s="1"/>
      <c r="ETJ367" s="1"/>
      <c r="ETK367" s="1"/>
      <c r="ETL367" s="1"/>
      <c r="ETM367" s="1"/>
      <c r="ETN367" s="1"/>
      <c r="ETO367" s="1"/>
      <c r="ETP367" s="1"/>
      <c r="ETQ367" s="1"/>
      <c r="ETR367" s="1"/>
      <c r="ETS367" s="1"/>
      <c r="ETT367" s="1"/>
      <c r="ETU367" s="1"/>
      <c r="ETV367" s="1"/>
      <c r="ETW367" s="1"/>
      <c r="ETX367" s="1"/>
      <c r="ETY367" s="1"/>
      <c r="ETZ367" s="1"/>
      <c r="EUA367" s="1"/>
      <c r="EUB367" s="1"/>
      <c r="EUC367" s="1"/>
      <c r="EUD367" s="1"/>
      <c r="EUE367" s="1"/>
      <c r="EUF367" s="1"/>
      <c r="EUG367" s="1"/>
      <c r="EUH367" s="1"/>
      <c r="EUI367" s="1"/>
      <c r="EUJ367" s="1"/>
      <c r="EUK367" s="1"/>
      <c r="EUL367" s="1"/>
      <c r="EUM367" s="1"/>
      <c r="EUN367" s="1"/>
      <c r="EUO367" s="1"/>
      <c r="EUP367" s="1"/>
      <c r="EUQ367" s="1"/>
      <c r="EUR367" s="1"/>
      <c r="EUS367" s="1"/>
      <c r="EUT367" s="1"/>
      <c r="EUU367" s="1"/>
      <c r="EUV367" s="1"/>
      <c r="EUW367" s="1"/>
      <c r="EUX367" s="1"/>
      <c r="EUY367" s="1"/>
      <c r="EUZ367" s="1"/>
      <c r="EVA367" s="1"/>
      <c r="EVB367" s="1"/>
      <c r="EVC367" s="1"/>
      <c r="EVD367" s="1"/>
      <c r="EVE367" s="1"/>
      <c r="EVF367" s="1"/>
      <c r="EVG367" s="1"/>
      <c r="EVH367" s="1"/>
      <c r="EVI367" s="1"/>
      <c r="EVJ367" s="1"/>
      <c r="EVK367" s="1"/>
      <c r="EVL367" s="1"/>
      <c r="EVM367" s="1"/>
      <c r="EVN367" s="1"/>
      <c r="EVO367" s="1"/>
      <c r="EVP367" s="1"/>
      <c r="EVQ367" s="1"/>
      <c r="EVR367" s="1"/>
      <c r="EVS367" s="1"/>
      <c r="EVT367" s="1"/>
      <c r="EVU367" s="1"/>
      <c r="EVV367" s="1"/>
      <c r="EVW367" s="1"/>
      <c r="EVX367" s="1"/>
      <c r="EVY367" s="1"/>
      <c r="EVZ367" s="1"/>
      <c r="EWA367" s="1"/>
      <c r="EWB367" s="1"/>
      <c r="EWC367" s="1"/>
      <c r="EWD367" s="1"/>
      <c r="EWE367" s="1"/>
      <c r="EWF367" s="1"/>
      <c r="EWG367" s="1"/>
      <c r="EWH367" s="1"/>
      <c r="EWI367" s="1"/>
      <c r="EWJ367" s="1"/>
      <c r="EWK367" s="1"/>
      <c r="EWL367" s="1"/>
      <c r="EWM367" s="1"/>
      <c r="EWN367" s="1"/>
      <c r="EWO367" s="1"/>
      <c r="EWP367" s="1"/>
      <c r="EWQ367" s="1"/>
      <c r="EWR367" s="1"/>
      <c r="EWS367" s="1"/>
      <c r="EWT367" s="1"/>
      <c r="EWU367" s="1"/>
      <c r="EWV367" s="1"/>
      <c r="EWW367" s="1"/>
      <c r="EWX367" s="1"/>
      <c r="EWY367" s="1"/>
      <c r="EWZ367" s="1"/>
      <c r="EXA367" s="1"/>
      <c r="EXB367" s="1"/>
      <c r="EXC367" s="1"/>
      <c r="EXD367" s="1"/>
      <c r="EXE367" s="1"/>
      <c r="EXF367" s="1"/>
      <c r="EXG367" s="1"/>
      <c r="EXH367" s="1"/>
      <c r="EXI367" s="1"/>
      <c r="EXJ367" s="1"/>
      <c r="EXK367" s="1"/>
      <c r="EXL367" s="1"/>
      <c r="EXM367" s="1"/>
      <c r="EXN367" s="1"/>
      <c r="EXO367" s="1"/>
      <c r="EXP367" s="1"/>
      <c r="EXQ367" s="1"/>
      <c r="EXR367" s="1"/>
      <c r="EXS367" s="1"/>
      <c r="EXT367" s="1"/>
      <c r="EXU367" s="1"/>
      <c r="EXV367" s="1"/>
      <c r="EXW367" s="1"/>
      <c r="EXX367" s="1"/>
      <c r="EXY367" s="1"/>
      <c r="EXZ367" s="1"/>
      <c r="EYA367" s="1"/>
      <c r="EYB367" s="1"/>
      <c r="EYC367" s="1"/>
      <c r="EYD367" s="1"/>
      <c r="EYE367" s="1"/>
      <c r="EYF367" s="1"/>
      <c r="EYG367" s="1"/>
      <c r="EYH367" s="1"/>
      <c r="EYI367" s="1"/>
      <c r="EYJ367" s="1"/>
      <c r="EYK367" s="1"/>
      <c r="EYL367" s="1"/>
      <c r="EYM367" s="1"/>
      <c r="EYN367" s="1"/>
      <c r="EYO367" s="1"/>
      <c r="EYP367" s="1"/>
      <c r="EYQ367" s="1"/>
      <c r="EYR367" s="1"/>
      <c r="EYS367" s="1"/>
      <c r="EYT367" s="1"/>
      <c r="EYU367" s="1"/>
      <c r="EYV367" s="1"/>
      <c r="EYW367" s="1"/>
      <c r="EYX367" s="1"/>
      <c r="EYY367" s="1"/>
      <c r="EYZ367" s="1"/>
      <c r="EZA367" s="1"/>
      <c r="EZB367" s="1"/>
      <c r="EZC367" s="1"/>
      <c r="EZD367" s="1"/>
      <c r="EZE367" s="1"/>
      <c r="EZF367" s="1"/>
      <c r="EZG367" s="1"/>
      <c r="EZH367" s="1"/>
      <c r="EZI367" s="1"/>
      <c r="EZJ367" s="1"/>
      <c r="EZK367" s="1"/>
      <c r="EZL367" s="1"/>
      <c r="EZM367" s="1"/>
      <c r="EZN367" s="1"/>
      <c r="EZO367" s="1"/>
      <c r="EZP367" s="1"/>
      <c r="EZQ367" s="1"/>
      <c r="EZR367" s="1"/>
      <c r="EZS367" s="1"/>
      <c r="EZT367" s="1"/>
      <c r="EZU367" s="1"/>
      <c r="EZV367" s="1"/>
      <c r="EZW367" s="1"/>
      <c r="EZX367" s="1"/>
      <c r="EZY367" s="1"/>
      <c r="EZZ367" s="1"/>
      <c r="FAA367" s="1"/>
      <c r="FAB367" s="1"/>
      <c r="FAC367" s="1"/>
      <c r="FAD367" s="1"/>
      <c r="FAE367" s="1"/>
      <c r="FAF367" s="1"/>
      <c r="FAG367" s="1"/>
      <c r="FAH367" s="1"/>
      <c r="FAI367" s="1"/>
      <c r="FAJ367" s="1"/>
      <c r="FAK367" s="1"/>
      <c r="FAL367" s="1"/>
      <c r="FAM367" s="1"/>
      <c r="FAN367" s="1"/>
      <c r="FAO367" s="1"/>
      <c r="FAP367" s="1"/>
      <c r="FAQ367" s="1"/>
      <c r="FAR367" s="1"/>
      <c r="FAS367" s="1"/>
      <c r="FAT367" s="1"/>
      <c r="FAU367" s="1"/>
      <c r="FAV367" s="1"/>
      <c r="FAW367" s="1"/>
      <c r="FAX367" s="1"/>
      <c r="FAY367" s="1"/>
      <c r="FAZ367" s="1"/>
      <c r="FBA367" s="1"/>
      <c r="FBB367" s="1"/>
      <c r="FBC367" s="1"/>
      <c r="FBD367" s="1"/>
      <c r="FBE367" s="1"/>
      <c r="FBF367" s="1"/>
      <c r="FBG367" s="1"/>
      <c r="FBH367" s="1"/>
      <c r="FBI367" s="1"/>
      <c r="FBJ367" s="1"/>
      <c r="FBK367" s="1"/>
      <c r="FBL367" s="1"/>
      <c r="FBM367" s="1"/>
      <c r="FBN367" s="1"/>
      <c r="FBO367" s="1"/>
      <c r="FBP367" s="1"/>
      <c r="FBQ367" s="1"/>
      <c r="FBR367" s="1"/>
      <c r="FBS367" s="1"/>
      <c r="FBT367" s="1"/>
      <c r="FBU367" s="1"/>
      <c r="FBV367" s="1"/>
      <c r="FBW367" s="1"/>
      <c r="FBX367" s="1"/>
      <c r="FBY367" s="1"/>
      <c r="FBZ367" s="1"/>
      <c r="FCA367" s="1"/>
      <c r="FCB367" s="1"/>
      <c r="FCC367" s="1"/>
      <c r="FCD367" s="1"/>
      <c r="FCE367" s="1"/>
      <c r="FCF367" s="1"/>
      <c r="FCG367" s="1"/>
      <c r="FCH367" s="1"/>
      <c r="FCI367" s="1"/>
      <c r="FCJ367" s="1"/>
      <c r="FCK367" s="1"/>
      <c r="FCL367" s="1"/>
      <c r="FCM367" s="1"/>
      <c r="FCN367" s="1"/>
      <c r="FCO367" s="1"/>
      <c r="FCP367" s="1"/>
      <c r="FCQ367" s="1"/>
      <c r="FCR367" s="1"/>
      <c r="FCS367" s="1"/>
      <c r="FCT367" s="1"/>
      <c r="FCU367" s="1"/>
      <c r="FCV367" s="1"/>
      <c r="FCW367" s="1"/>
      <c r="FCX367" s="1"/>
      <c r="FCY367" s="1"/>
      <c r="FCZ367" s="1"/>
      <c r="FDA367" s="1"/>
      <c r="FDB367" s="1"/>
      <c r="FDC367" s="1"/>
      <c r="FDD367" s="1"/>
      <c r="FDE367" s="1"/>
      <c r="FDF367" s="1"/>
      <c r="FDG367" s="1"/>
      <c r="FDH367" s="1"/>
      <c r="FDI367" s="1"/>
      <c r="FDJ367" s="1"/>
      <c r="FDK367" s="1"/>
      <c r="FDL367" s="1"/>
      <c r="FDM367" s="1"/>
      <c r="FDN367" s="1"/>
      <c r="FDO367" s="1"/>
      <c r="FDP367" s="1"/>
      <c r="FDQ367" s="1"/>
      <c r="FDR367" s="1"/>
      <c r="FDS367" s="1"/>
      <c r="FDT367" s="1"/>
      <c r="FDU367" s="1"/>
      <c r="FDV367" s="1"/>
      <c r="FDW367" s="1"/>
      <c r="FDX367" s="1"/>
      <c r="FDY367" s="1"/>
      <c r="FDZ367" s="1"/>
      <c r="FEA367" s="1"/>
      <c r="FEB367" s="1"/>
      <c r="FEC367" s="1"/>
      <c r="FED367" s="1"/>
      <c r="FEE367" s="1"/>
      <c r="FEF367" s="1"/>
      <c r="FEG367" s="1"/>
      <c r="FEH367" s="1"/>
      <c r="FEI367" s="1"/>
      <c r="FEJ367" s="1"/>
      <c r="FEK367" s="1"/>
      <c r="FEL367" s="1"/>
      <c r="FEM367" s="1"/>
      <c r="FEN367" s="1"/>
      <c r="FEO367" s="1"/>
      <c r="FEP367" s="1"/>
      <c r="FEQ367" s="1"/>
      <c r="FER367" s="1"/>
      <c r="FES367" s="1"/>
      <c r="FET367" s="1"/>
      <c r="FEU367" s="1"/>
      <c r="FEV367" s="1"/>
      <c r="FEW367" s="1"/>
      <c r="FEX367" s="1"/>
      <c r="FEY367" s="1"/>
      <c r="FEZ367" s="1"/>
      <c r="FFA367" s="1"/>
      <c r="FFB367" s="1"/>
      <c r="FFC367" s="1"/>
      <c r="FFD367" s="1"/>
      <c r="FFE367" s="1"/>
      <c r="FFF367" s="1"/>
      <c r="FFG367" s="1"/>
      <c r="FFH367" s="1"/>
      <c r="FFI367" s="1"/>
      <c r="FFJ367" s="1"/>
      <c r="FFK367" s="1"/>
      <c r="FFL367" s="1"/>
      <c r="FFM367" s="1"/>
      <c r="FFN367" s="1"/>
      <c r="FFO367" s="1"/>
      <c r="FFP367" s="1"/>
      <c r="FFQ367" s="1"/>
      <c r="FFR367" s="1"/>
      <c r="FFS367" s="1"/>
      <c r="FFT367" s="1"/>
      <c r="FFU367" s="1"/>
      <c r="FFV367" s="1"/>
      <c r="FFW367" s="1"/>
      <c r="FFX367" s="1"/>
      <c r="FFY367" s="1"/>
      <c r="FFZ367" s="1"/>
      <c r="FGA367" s="1"/>
      <c r="FGB367" s="1"/>
      <c r="FGC367" s="1"/>
      <c r="FGD367" s="1"/>
      <c r="FGE367" s="1"/>
      <c r="FGF367" s="1"/>
      <c r="FGG367" s="1"/>
      <c r="FGH367" s="1"/>
      <c r="FGI367" s="1"/>
      <c r="FGJ367" s="1"/>
      <c r="FGK367" s="1"/>
      <c r="FGL367" s="1"/>
      <c r="FGM367" s="1"/>
      <c r="FGN367" s="1"/>
      <c r="FGO367" s="1"/>
      <c r="FGP367" s="1"/>
      <c r="FGQ367" s="1"/>
      <c r="FGR367" s="1"/>
      <c r="FGS367" s="1"/>
      <c r="FGT367" s="1"/>
      <c r="FGU367" s="1"/>
      <c r="FGV367" s="1"/>
      <c r="FGW367" s="1"/>
      <c r="FGX367" s="1"/>
      <c r="FGY367" s="1"/>
      <c r="FGZ367" s="1"/>
      <c r="FHA367" s="1"/>
      <c r="FHB367" s="1"/>
      <c r="FHC367" s="1"/>
      <c r="FHD367" s="1"/>
      <c r="FHE367" s="1"/>
      <c r="FHF367" s="1"/>
      <c r="FHG367" s="1"/>
      <c r="FHH367" s="1"/>
      <c r="FHI367" s="1"/>
      <c r="FHJ367" s="1"/>
      <c r="FHK367" s="1"/>
      <c r="FHL367" s="1"/>
      <c r="FHM367" s="1"/>
      <c r="FHN367" s="1"/>
      <c r="FHO367" s="1"/>
      <c r="FHP367" s="1"/>
      <c r="FHQ367" s="1"/>
      <c r="FHR367" s="1"/>
      <c r="FHS367" s="1"/>
      <c r="FHT367" s="1"/>
      <c r="FHU367" s="1"/>
      <c r="FHV367" s="1"/>
      <c r="FHW367" s="1"/>
      <c r="FHX367" s="1"/>
      <c r="FHY367" s="1"/>
      <c r="FHZ367" s="1"/>
      <c r="FIA367" s="1"/>
      <c r="FIB367" s="1"/>
      <c r="FIC367" s="1"/>
      <c r="FID367" s="1"/>
      <c r="FIE367" s="1"/>
      <c r="FIF367" s="1"/>
      <c r="FIG367" s="1"/>
      <c r="FIH367" s="1"/>
      <c r="FII367" s="1"/>
      <c r="FIJ367" s="1"/>
      <c r="FIK367" s="1"/>
      <c r="FIL367" s="1"/>
      <c r="FIM367" s="1"/>
      <c r="FIN367" s="1"/>
      <c r="FIO367" s="1"/>
      <c r="FIP367" s="1"/>
      <c r="FIQ367" s="1"/>
      <c r="FIR367" s="1"/>
      <c r="FIS367" s="1"/>
      <c r="FIT367" s="1"/>
      <c r="FIU367" s="1"/>
      <c r="FIV367" s="1"/>
      <c r="FIW367" s="1"/>
      <c r="FIX367" s="1"/>
      <c r="FIY367" s="1"/>
      <c r="FIZ367" s="1"/>
      <c r="FJA367" s="1"/>
      <c r="FJB367" s="1"/>
      <c r="FJC367" s="1"/>
      <c r="FJD367" s="1"/>
      <c r="FJE367" s="1"/>
      <c r="FJF367" s="1"/>
      <c r="FJG367" s="1"/>
      <c r="FJH367" s="1"/>
      <c r="FJI367" s="1"/>
      <c r="FJJ367" s="1"/>
      <c r="FJK367" s="1"/>
      <c r="FJL367" s="1"/>
      <c r="FJM367" s="1"/>
      <c r="FJN367" s="1"/>
      <c r="FJO367" s="1"/>
      <c r="FJP367" s="1"/>
      <c r="FJQ367" s="1"/>
      <c r="FJR367" s="1"/>
      <c r="FJS367" s="1"/>
      <c r="FJT367" s="1"/>
      <c r="FJU367" s="1"/>
      <c r="FJV367" s="1"/>
      <c r="FJW367" s="1"/>
      <c r="FJX367" s="1"/>
      <c r="FJY367" s="1"/>
      <c r="FJZ367" s="1"/>
      <c r="FKA367" s="1"/>
      <c r="FKB367" s="1"/>
      <c r="FKC367" s="1"/>
      <c r="FKD367" s="1"/>
      <c r="FKE367" s="1"/>
      <c r="FKF367" s="1"/>
      <c r="FKG367" s="1"/>
      <c r="FKH367" s="1"/>
      <c r="FKI367" s="1"/>
      <c r="FKJ367" s="1"/>
      <c r="FKK367" s="1"/>
      <c r="FKL367" s="1"/>
      <c r="FKM367" s="1"/>
      <c r="FKN367" s="1"/>
      <c r="FKO367" s="1"/>
      <c r="FKP367" s="1"/>
      <c r="FKQ367" s="1"/>
      <c r="FKR367" s="1"/>
      <c r="FKS367" s="1"/>
      <c r="FKT367" s="1"/>
      <c r="FKU367" s="1"/>
      <c r="FKV367" s="1"/>
      <c r="FKW367" s="1"/>
      <c r="FKX367" s="1"/>
      <c r="FKY367" s="1"/>
      <c r="FKZ367" s="1"/>
      <c r="FLA367" s="1"/>
      <c r="FLB367" s="1"/>
      <c r="FLC367" s="1"/>
      <c r="FLD367" s="1"/>
      <c r="FLE367" s="1"/>
      <c r="FLF367" s="1"/>
      <c r="FLG367" s="1"/>
      <c r="FLH367" s="1"/>
      <c r="FLI367" s="1"/>
      <c r="FLJ367" s="1"/>
      <c r="FLK367" s="1"/>
      <c r="FLL367" s="1"/>
      <c r="FLM367" s="1"/>
      <c r="FLN367" s="1"/>
      <c r="FLO367" s="1"/>
      <c r="FLP367" s="1"/>
      <c r="FLQ367" s="1"/>
      <c r="FLR367" s="1"/>
      <c r="FLS367" s="1"/>
      <c r="FLT367" s="1"/>
      <c r="FLU367" s="1"/>
      <c r="FLV367" s="1"/>
      <c r="FLW367" s="1"/>
      <c r="FLX367" s="1"/>
      <c r="FLY367" s="1"/>
      <c r="FLZ367" s="1"/>
      <c r="FMA367" s="1"/>
      <c r="FMB367" s="1"/>
      <c r="FMC367" s="1"/>
      <c r="FMD367" s="1"/>
      <c r="FME367" s="1"/>
      <c r="FMF367" s="1"/>
      <c r="FMG367" s="1"/>
      <c r="FMH367" s="1"/>
      <c r="FMI367" s="1"/>
      <c r="FMJ367" s="1"/>
      <c r="FMK367" s="1"/>
      <c r="FML367" s="1"/>
      <c r="FMM367" s="1"/>
      <c r="FMN367" s="1"/>
      <c r="FMO367" s="1"/>
      <c r="FMP367" s="1"/>
      <c r="FMQ367" s="1"/>
      <c r="FMR367" s="1"/>
      <c r="FMS367" s="1"/>
      <c r="FMT367" s="1"/>
      <c r="FMU367" s="1"/>
      <c r="FMV367" s="1"/>
      <c r="FMW367" s="1"/>
      <c r="FMX367" s="1"/>
      <c r="FMY367" s="1"/>
      <c r="FMZ367" s="1"/>
      <c r="FNA367" s="1"/>
      <c r="FNB367" s="1"/>
      <c r="FNC367" s="1"/>
      <c r="FND367" s="1"/>
      <c r="FNE367" s="1"/>
      <c r="FNF367" s="1"/>
      <c r="FNG367" s="1"/>
      <c r="FNH367" s="1"/>
      <c r="FNI367" s="1"/>
      <c r="FNJ367" s="1"/>
      <c r="FNK367" s="1"/>
      <c r="FNL367" s="1"/>
      <c r="FNM367" s="1"/>
      <c r="FNN367" s="1"/>
      <c r="FNO367" s="1"/>
      <c r="FNP367" s="1"/>
      <c r="FNQ367" s="1"/>
      <c r="FNR367" s="1"/>
      <c r="FNS367" s="1"/>
      <c r="FNT367" s="1"/>
      <c r="FNU367" s="1"/>
      <c r="FNV367" s="1"/>
      <c r="FNW367" s="1"/>
      <c r="FNX367" s="1"/>
      <c r="FNY367" s="1"/>
      <c r="FNZ367" s="1"/>
      <c r="FOA367" s="1"/>
      <c r="FOB367" s="1"/>
      <c r="FOC367" s="1"/>
      <c r="FOD367" s="1"/>
      <c r="FOE367" s="1"/>
      <c r="FOF367" s="1"/>
      <c r="FOG367" s="1"/>
      <c r="FOH367" s="1"/>
      <c r="FOI367" s="1"/>
      <c r="FOJ367" s="1"/>
      <c r="FOK367" s="1"/>
      <c r="FOL367" s="1"/>
      <c r="FOM367" s="1"/>
      <c r="FON367" s="1"/>
      <c r="FOO367" s="1"/>
      <c r="FOP367" s="1"/>
      <c r="FOQ367" s="1"/>
      <c r="FOR367" s="1"/>
      <c r="FOS367" s="1"/>
      <c r="FOT367" s="1"/>
      <c r="FOU367" s="1"/>
      <c r="FOV367" s="1"/>
      <c r="FOW367" s="1"/>
      <c r="FOX367" s="1"/>
      <c r="FOY367" s="1"/>
      <c r="FOZ367" s="1"/>
      <c r="FPA367" s="1"/>
      <c r="FPB367" s="1"/>
      <c r="FPC367" s="1"/>
      <c r="FPD367" s="1"/>
      <c r="FPE367" s="1"/>
      <c r="FPF367" s="1"/>
      <c r="FPG367" s="1"/>
      <c r="FPH367" s="1"/>
      <c r="FPI367" s="1"/>
      <c r="FPJ367" s="1"/>
      <c r="FPK367" s="1"/>
      <c r="FPL367" s="1"/>
      <c r="FPM367" s="1"/>
      <c r="FPN367" s="1"/>
      <c r="FPO367" s="1"/>
      <c r="FPP367" s="1"/>
      <c r="FPQ367" s="1"/>
      <c r="FPR367" s="1"/>
      <c r="FPS367" s="1"/>
      <c r="FPT367" s="1"/>
      <c r="FPU367" s="1"/>
      <c r="FPV367" s="1"/>
      <c r="FPW367" s="1"/>
      <c r="FPX367" s="1"/>
      <c r="FPY367" s="1"/>
      <c r="FPZ367" s="1"/>
      <c r="FQA367" s="1"/>
      <c r="FQB367" s="1"/>
      <c r="FQC367" s="1"/>
      <c r="FQD367" s="1"/>
      <c r="FQE367" s="1"/>
      <c r="FQF367" s="1"/>
      <c r="FQG367" s="1"/>
      <c r="FQH367" s="1"/>
      <c r="FQI367" s="1"/>
      <c r="FQJ367" s="1"/>
      <c r="FQK367" s="1"/>
      <c r="FQL367" s="1"/>
      <c r="FQM367" s="1"/>
      <c r="FQN367" s="1"/>
      <c r="FQO367" s="1"/>
      <c r="FQP367" s="1"/>
      <c r="FQQ367" s="1"/>
      <c r="FQR367" s="1"/>
      <c r="FQS367" s="1"/>
      <c r="FQT367" s="1"/>
      <c r="FQU367" s="1"/>
      <c r="FQV367" s="1"/>
      <c r="FQW367" s="1"/>
      <c r="FQX367" s="1"/>
      <c r="FQY367" s="1"/>
      <c r="FQZ367" s="1"/>
      <c r="FRA367" s="1"/>
      <c r="FRB367" s="1"/>
      <c r="FRC367" s="1"/>
      <c r="FRD367" s="1"/>
      <c r="FRE367" s="1"/>
      <c r="FRF367" s="1"/>
      <c r="FRG367" s="1"/>
      <c r="FRH367" s="1"/>
      <c r="FRI367" s="1"/>
      <c r="FRJ367" s="1"/>
      <c r="FRK367" s="1"/>
      <c r="FRL367" s="1"/>
      <c r="FRM367" s="1"/>
      <c r="FRN367" s="1"/>
      <c r="FRO367" s="1"/>
      <c r="FRP367" s="1"/>
      <c r="FRQ367" s="1"/>
      <c r="FRR367" s="1"/>
      <c r="FRS367" s="1"/>
      <c r="FRT367" s="1"/>
      <c r="FRU367" s="1"/>
      <c r="FRV367" s="1"/>
      <c r="FRW367" s="1"/>
      <c r="FRX367" s="1"/>
      <c r="FRY367" s="1"/>
      <c r="FRZ367" s="1"/>
      <c r="FSA367" s="1"/>
      <c r="FSB367" s="1"/>
      <c r="FSC367" s="1"/>
      <c r="FSD367" s="1"/>
      <c r="FSE367" s="1"/>
      <c r="FSF367" s="1"/>
      <c r="FSG367" s="1"/>
      <c r="FSH367" s="1"/>
      <c r="FSI367" s="1"/>
      <c r="FSJ367" s="1"/>
      <c r="FSK367" s="1"/>
      <c r="FSL367" s="1"/>
      <c r="FSM367" s="1"/>
      <c r="FSN367" s="1"/>
      <c r="FSO367" s="1"/>
      <c r="FSP367" s="1"/>
      <c r="FSQ367" s="1"/>
      <c r="FSR367" s="1"/>
      <c r="FSS367" s="1"/>
      <c r="FST367" s="1"/>
      <c r="FSU367" s="1"/>
      <c r="FSV367" s="1"/>
      <c r="FSW367" s="1"/>
      <c r="FSX367" s="1"/>
      <c r="FSY367" s="1"/>
      <c r="FSZ367" s="1"/>
      <c r="FTA367" s="1"/>
      <c r="FTB367" s="1"/>
      <c r="FTC367" s="1"/>
      <c r="FTD367" s="1"/>
      <c r="FTE367" s="1"/>
      <c r="FTF367" s="1"/>
      <c r="FTG367" s="1"/>
      <c r="FTH367" s="1"/>
      <c r="FTI367" s="1"/>
      <c r="FTJ367" s="1"/>
      <c r="FTK367" s="1"/>
      <c r="FTL367" s="1"/>
      <c r="FTM367" s="1"/>
      <c r="FTN367" s="1"/>
      <c r="FTO367" s="1"/>
      <c r="FTP367" s="1"/>
      <c r="FTQ367" s="1"/>
      <c r="FTR367" s="1"/>
      <c r="FTS367" s="1"/>
      <c r="FTT367" s="1"/>
      <c r="FTU367" s="1"/>
      <c r="FTV367" s="1"/>
      <c r="FTW367" s="1"/>
      <c r="FTX367" s="1"/>
      <c r="FTY367" s="1"/>
      <c r="FTZ367" s="1"/>
      <c r="FUA367" s="1"/>
      <c r="FUB367" s="1"/>
      <c r="FUC367" s="1"/>
      <c r="FUD367" s="1"/>
      <c r="FUE367" s="1"/>
      <c r="FUF367" s="1"/>
      <c r="FUG367" s="1"/>
      <c r="FUH367" s="1"/>
      <c r="FUI367" s="1"/>
      <c r="FUJ367" s="1"/>
      <c r="FUK367" s="1"/>
      <c r="FUL367" s="1"/>
      <c r="FUM367" s="1"/>
      <c r="FUN367" s="1"/>
      <c r="FUO367" s="1"/>
      <c r="FUP367" s="1"/>
      <c r="FUQ367" s="1"/>
      <c r="FUR367" s="1"/>
      <c r="FUS367" s="1"/>
      <c r="FUT367" s="1"/>
      <c r="FUU367" s="1"/>
      <c r="FUV367" s="1"/>
      <c r="FUW367" s="1"/>
      <c r="FUX367" s="1"/>
      <c r="FUY367" s="1"/>
      <c r="FUZ367" s="1"/>
      <c r="FVA367" s="1"/>
      <c r="FVB367" s="1"/>
      <c r="FVC367" s="1"/>
      <c r="FVD367" s="1"/>
      <c r="FVE367" s="1"/>
      <c r="FVF367" s="1"/>
      <c r="FVG367" s="1"/>
      <c r="FVH367" s="1"/>
      <c r="FVI367" s="1"/>
      <c r="FVJ367" s="1"/>
      <c r="FVK367" s="1"/>
      <c r="FVL367" s="1"/>
      <c r="FVM367" s="1"/>
      <c r="FVN367" s="1"/>
      <c r="FVO367" s="1"/>
      <c r="FVP367" s="1"/>
      <c r="FVQ367" s="1"/>
      <c r="FVR367" s="1"/>
      <c r="FVS367" s="1"/>
      <c r="FVT367" s="1"/>
      <c r="FVU367" s="1"/>
      <c r="FVV367" s="1"/>
      <c r="FVW367" s="1"/>
      <c r="FVX367" s="1"/>
      <c r="FVY367" s="1"/>
      <c r="FVZ367" s="1"/>
      <c r="FWA367" s="1"/>
      <c r="FWB367" s="1"/>
      <c r="FWC367" s="1"/>
      <c r="FWD367" s="1"/>
      <c r="FWE367" s="1"/>
      <c r="FWF367" s="1"/>
      <c r="FWG367" s="1"/>
      <c r="FWH367" s="1"/>
      <c r="FWI367" s="1"/>
      <c r="FWJ367" s="1"/>
      <c r="FWK367" s="1"/>
      <c r="FWL367" s="1"/>
      <c r="FWM367" s="1"/>
      <c r="FWN367" s="1"/>
      <c r="FWO367" s="1"/>
      <c r="FWP367" s="1"/>
      <c r="FWQ367" s="1"/>
      <c r="FWR367" s="1"/>
      <c r="FWS367" s="1"/>
      <c r="FWT367" s="1"/>
      <c r="FWU367" s="1"/>
      <c r="FWV367" s="1"/>
      <c r="FWW367" s="1"/>
      <c r="FWX367" s="1"/>
      <c r="FWY367" s="1"/>
      <c r="FWZ367" s="1"/>
      <c r="FXA367" s="1"/>
      <c r="FXB367" s="1"/>
      <c r="FXC367" s="1"/>
      <c r="FXD367" s="1"/>
      <c r="FXE367" s="1"/>
      <c r="FXF367" s="1"/>
      <c r="FXG367" s="1"/>
      <c r="FXH367" s="1"/>
      <c r="FXI367" s="1"/>
      <c r="FXJ367" s="1"/>
      <c r="FXK367" s="1"/>
      <c r="FXL367" s="1"/>
      <c r="FXM367" s="1"/>
      <c r="FXN367" s="1"/>
      <c r="FXO367" s="1"/>
      <c r="FXP367" s="1"/>
      <c r="FXQ367" s="1"/>
      <c r="FXR367" s="1"/>
      <c r="FXS367" s="1"/>
      <c r="FXT367" s="1"/>
      <c r="FXU367" s="1"/>
      <c r="FXV367" s="1"/>
      <c r="FXW367" s="1"/>
      <c r="FXX367" s="1"/>
      <c r="FXY367" s="1"/>
      <c r="FXZ367" s="1"/>
      <c r="FYA367" s="1"/>
      <c r="FYB367" s="1"/>
      <c r="FYC367" s="1"/>
      <c r="FYD367" s="1"/>
      <c r="FYE367" s="1"/>
      <c r="FYF367" s="1"/>
      <c r="FYG367" s="1"/>
      <c r="FYH367" s="1"/>
      <c r="FYI367" s="1"/>
      <c r="FYJ367" s="1"/>
      <c r="FYK367" s="1"/>
      <c r="FYL367" s="1"/>
      <c r="FYM367" s="1"/>
      <c r="FYN367" s="1"/>
      <c r="FYO367" s="1"/>
      <c r="FYP367" s="1"/>
      <c r="FYQ367" s="1"/>
      <c r="FYR367" s="1"/>
      <c r="FYS367" s="1"/>
      <c r="FYT367" s="1"/>
      <c r="FYU367" s="1"/>
      <c r="FYV367" s="1"/>
      <c r="FYW367" s="1"/>
      <c r="FYX367" s="1"/>
      <c r="FYY367" s="1"/>
      <c r="FYZ367" s="1"/>
      <c r="FZA367" s="1"/>
      <c r="FZB367" s="1"/>
      <c r="FZC367" s="1"/>
      <c r="FZD367" s="1"/>
      <c r="FZE367" s="1"/>
      <c r="FZF367" s="1"/>
      <c r="FZG367" s="1"/>
      <c r="FZH367" s="1"/>
      <c r="FZI367" s="1"/>
      <c r="FZJ367" s="1"/>
      <c r="FZK367" s="1"/>
      <c r="FZL367" s="1"/>
      <c r="FZM367" s="1"/>
      <c r="FZN367" s="1"/>
      <c r="FZO367" s="1"/>
      <c r="FZP367" s="1"/>
      <c r="FZQ367" s="1"/>
      <c r="FZR367" s="1"/>
      <c r="FZS367" s="1"/>
      <c r="FZT367" s="1"/>
      <c r="FZU367" s="1"/>
      <c r="FZV367" s="1"/>
      <c r="FZW367" s="1"/>
      <c r="FZX367" s="1"/>
      <c r="FZY367" s="1"/>
      <c r="FZZ367" s="1"/>
      <c r="GAA367" s="1"/>
      <c r="GAB367" s="1"/>
      <c r="GAC367" s="1"/>
      <c r="GAD367" s="1"/>
      <c r="GAE367" s="1"/>
      <c r="GAF367" s="1"/>
      <c r="GAG367" s="1"/>
      <c r="GAH367" s="1"/>
      <c r="GAI367" s="1"/>
      <c r="GAJ367" s="1"/>
      <c r="GAK367" s="1"/>
      <c r="GAL367" s="1"/>
      <c r="GAM367" s="1"/>
      <c r="GAN367" s="1"/>
      <c r="GAO367" s="1"/>
      <c r="GAP367" s="1"/>
      <c r="GAQ367" s="1"/>
      <c r="GAR367" s="1"/>
      <c r="GAS367" s="1"/>
      <c r="GAT367" s="1"/>
      <c r="GAU367" s="1"/>
      <c r="GAV367" s="1"/>
      <c r="GAW367" s="1"/>
      <c r="GAX367" s="1"/>
      <c r="GAY367" s="1"/>
      <c r="GAZ367" s="1"/>
      <c r="GBA367" s="1"/>
      <c r="GBB367" s="1"/>
      <c r="GBC367" s="1"/>
      <c r="GBD367" s="1"/>
      <c r="GBE367" s="1"/>
      <c r="GBF367" s="1"/>
      <c r="GBG367" s="1"/>
      <c r="GBH367" s="1"/>
      <c r="GBI367" s="1"/>
      <c r="GBJ367" s="1"/>
      <c r="GBK367" s="1"/>
      <c r="GBL367" s="1"/>
      <c r="GBM367" s="1"/>
      <c r="GBN367" s="1"/>
      <c r="GBO367" s="1"/>
      <c r="GBP367" s="1"/>
      <c r="GBQ367" s="1"/>
      <c r="GBR367" s="1"/>
      <c r="GBS367" s="1"/>
      <c r="GBT367" s="1"/>
      <c r="GBU367" s="1"/>
      <c r="GBV367" s="1"/>
      <c r="GBW367" s="1"/>
      <c r="GBX367" s="1"/>
      <c r="GBY367" s="1"/>
      <c r="GBZ367" s="1"/>
      <c r="GCA367" s="1"/>
      <c r="GCB367" s="1"/>
      <c r="GCC367" s="1"/>
      <c r="GCD367" s="1"/>
      <c r="GCE367" s="1"/>
      <c r="GCF367" s="1"/>
      <c r="GCG367" s="1"/>
      <c r="GCH367" s="1"/>
      <c r="GCI367" s="1"/>
      <c r="GCJ367" s="1"/>
      <c r="GCK367" s="1"/>
      <c r="GCL367" s="1"/>
      <c r="GCM367" s="1"/>
      <c r="GCN367" s="1"/>
      <c r="GCO367" s="1"/>
      <c r="GCP367" s="1"/>
      <c r="GCQ367" s="1"/>
      <c r="GCR367" s="1"/>
      <c r="GCS367" s="1"/>
      <c r="GCT367" s="1"/>
      <c r="GCU367" s="1"/>
      <c r="GCV367" s="1"/>
      <c r="GCW367" s="1"/>
      <c r="GCX367" s="1"/>
      <c r="GCY367" s="1"/>
      <c r="GCZ367" s="1"/>
      <c r="GDA367" s="1"/>
      <c r="GDB367" s="1"/>
      <c r="GDC367" s="1"/>
      <c r="GDD367" s="1"/>
      <c r="GDE367" s="1"/>
      <c r="GDF367" s="1"/>
      <c r="GDG367" s="1"/>
      <c r="GDH367" s="1"/>
      <c r="GDI367" s="1"/>
      <c r="GDJ367" s="1"/>
      <c r="GDK367" s="1"/>
      <c r="GDL367" s="1"/>
      <c r="GDM367" s="1"/>
      <c r="GDN367" s="1"/>
      <c r="GDO367" s="1"/>
      <c r="GDP367" s="1"/>
      <c r="GDQ367" s="1"/>
      <c r="GDR367" s="1"/>
      <c r="GDS367" s="1"/>
      <c r="GDT367" s="1"/>
      <c r="GDU367" s="1"/>
      <c r="GDV367" s="1"/>
      <c r="GDW367" s="1"/>
      <c r="GDX367" s="1"/>
      <c r="GDY367" s="1"/>
      <c r="GDZ367" s="1"/>
      <c r="GEA367" s="1"/>
      <c r="GEB367" s="1"/>
      <c r="GEC367" s="1"/>
      <c r="GED367" s="1"/>
      <c r="GEE367" s="1"/>
      <c r="GEF367" s="1"/>
      <c r="GEG367" s="1"/>
      <c r="GEH367" s="1"/>
      <c r="GEI367" s="1"/>
      <c r="GEJ367" s="1"/>
      <c r="GEK367" s="1"/>
      <c r="GEL367" s="1"/>
      <c r="GEM367" s="1"/>
      <c r="GEN367" s="1"/>
      <c r="GEO367" s="1"/>
      <c r="GEP367" s="1"/>
      <c r="GEQ367" s="1"/>
      <c r="GER367" s="1"/>
      <c r="GES367" s="1"/>
      <c r="GET367" s="1"/>
      <c r="GEU367" s="1"/>
      <c r="GEV367" s="1"/>
      <c r="GEW367" s="1"/>
      <c r="GEX367" s="1"/>
      <c r="GEY367" s="1"/>
      <c r="GEZ367" s="1"/>
      <c r="GFA367" s="1"/>
      <c r="GFB367" s="1"/>
      <c r="GFC367" s="1"/>
      <c r="GFD367" s="1"/>
      <c r="GFE367" s="1"/>
      <c r="GFF367" s="1"/>
      <c r="GFG367" s="1"/>
      <c r="GFH367" s="1"/>
      <c r="GFI367" s="1"/>
      <c r="GFJ367" s="1"/>
      <c r="GFK367" s="1"/>
      <c r="GFL367" s="1"/>
      <c r="GFM367" s="1"/>
      <c r="GFN367" s="1"/>
      <c r="GFO367" s="1"/>
      <c r="GFP367" s="1"/>
      <c r="GFQ367" s="1"/>
      <c r="GFR367" s="1"/>
      <c r="GFS367" s="1"/>
      <c r="GFT367" s="1"/>
      <c r="GFU367" s="1"/>
      <c r="GFV367" s="1"/>
      <c r="GFW367" s="1"/>
      <c r="GFX367" s="1"/>
      <c r="GFY367" s="1"/>
      <c r="GFZ367" s="1"/>
      <c r="GGA367" s="1"/>
      <c r="GGB367" s="1"/>
      <c r="GGC367" s="1"/>
      <c r="GGD367" s="1"/>
      <c r="GGE367" s="1"/>
      <c r="GGF367" s="1"/>
      <c r="GGG367" s="1"/>
      <c r="GGH367" s="1"/>
      <c r="GGI367" s="1"/>
      <c r="GGJ367" s="1"/>
      <c r="GGK367" s="1"/>
      <c r="GGL367" s="1"/>
      <c r="GGM367" s="1"/>
      <c r="GGN367" s="1"/>
      <c r="GGO367" s="1"/>
      <c r="GGP367" s="1"/>
      <c r="GGQ367" s="1"/>
      <c r="GGR367" s="1"/>
      <c r="GGS367" s="1"/>
      <c r="GGT367" s="1"/>
      <c r="GGU367" s="1"/>
      <c r="GGV367" s="1"/>
      <c r="GGW367" s="1"/>
      <c r="GGX367" s="1"/>
      <c r="GGY367" s="1"/>
      <c r="GGZ367" s="1"/>
      <c r="GHA367" s="1"/>
      <c r="GHB367" s="1"/>
      <c r="GHC367" s="1"/>
      <c r="GHD367" s="1"/>
      <c r="GHE367" s="1"/>
      <c r="GHF367" s="1"/>
      <c r="GHG367" s="1"/>
      <c r="GHH367" s="1"/>
      <c r="GHI367" s="1"/>
      <c r="GHJ367" s="1"/>
      <c r="GHK367" s="1"/>
      <c r="GHL367" s="1"/>
      <c r="GHM367" s="1"/>
      <c r="GHN367" s="1"/>
      <c r="GHO367" s="1"/>
      <c r="GHP367" s="1"/>
      <c r="GHQ367" s="1"/>
      <c r="GHR367" s="1"/>
      <c r="GHS367" s="1"/>
      <c r="GHT367" s="1"/>
      <c r="GHU367" s="1"/>
      <c r="GHV367" s="1"/>
      <c r="GHW367" s="1"/>
      <c r="GHX367" s="1"/>
      <c r="GHY367" s="1"/>
      <c r="GHZ367" s="1"/>
      <c r="GIA367" s="1"/>
      <c r="GIB367" s="1"/>
      <c r="GIC367" s="1"/>
      <c r="GID367" s="1"/>
      <c r="GIE367" s="1"/>
      <c r="GIF367" s="1"/>
      <c r="GIG367" s="1"/>
      <c r="GIH367" s="1"/>
      <c r="GII367" s="1"/>
      <c r="GIJ367" s="1"/>
      <c r="GIK367" s="1"/>
      <c r="GIL367" s="1"/>
      <c r="GIM367" s="1"/>
      <c r="GIN367" s="1"/>
      <c r="GIO367" s="1"/>
      <c r="GIP367" s="1"/>
      <c r="GIQ367" s="1"/>
      <c r="GIR367" s="1"/>
      <c r="GIS367" s="1"/>
      <c r="GIT367" s="1"/>
      <c r="GIU367" s="1"/>
      <c r="GIV367" s="1"/>
      <c r="GIW367" s="1"/>
      <c r="GIX367" s="1"/>
      <c r="GIY367" s="1"/>
      <c r="GIZ367" s="1"/>
      <c r="GJA367" s="1"/>
      <c r="GJB367" s="1"/>
      <c r="GJC367" s="1"/>
      <c r="GJD367" s="1"/>
      <c r="GJE367" s="1"/>
      <c r="GJF367" s="1"/>
      <c r="GJG367" s="1"/>
      <c r="GJH367" s="1"/>
      <c r="GJI367" s="1"/>
      <c r="GJJ367" s="1"/>
      <c r="GJK367" s="1"/>
      <c r="GJL367" s="1"/>
      <c r="GJM367" s="1"/>
      <c r="GJN367" s="1"/>
      <c r="GJO367" s="1"/>
      <c r="GJP367" s="1"/>
      <c r="GJQ367" s="1"/>
      <c r="GJR367" s="1"/>
      <c r="GJS367" s="1"/>
      <c r="GJT367" s="1"/>
      <c r="GJU367" s="1"/>
      <c r="GJV367" s="1"/>
      <c r="GJW367" s="1"/>
      <c r="GJX367" s="1"/>
      <c r="GJY367" s="1"/>
      <c r="GJZ367" s="1"/>
      <c r="GKA367" s="1"/>
      <c r="GKB367" s="1"/>
      <c r="GKC367" s="1"/>
      <c r="GKD367" s="1"/>
      <c r="GKE367" s="1"/>
      <c r="GKF367" s="1"/>
      <c r="GKG367" s="1"/>
      <c r="GKH367" s="1"/>
      <c r="GKI367" s="1"/>
      <c r="GKJ367" s="1"/>
      <c r="GKK367" s="1"/>
      <c r="GKL367" s="1"/>
      <c r="GKM367" s="1"/>
      <c r="GKN367" s="1"/>
      <c r="GKO367" s="1"/>
      <c r="GKP367" s="1"/>
      <c r="GKQ367" s="1"/>
      <c r="GKR367" s="1"/>
      <c r="GKS367" s="1"/>
      <c r="GKT367" s="1"/>
      <c r="GKU367" s="1"/>
      <c r="GKV367" s="1"/>
      <c r="GKW367" s="1"/>
      <c r="GKX367" s="1"/>
      <c r="GKY367" s="1"/>
      <c r="GKZ367" s="1"/>
      <c r="GLA367" s="1"/>
      <c r="GLB367" s="1"/>
      <c r="GLC367" s="1"/>
      <c r="GLD367" s="1"/>
      <c r="GLE367" s="1"/>
      <c r="GLF367" s="1"/>
      <c r="GLG367" s="1"/>
      <c r="GLH367" s="1"/>
      <c r="GLI367" s="1"/>
      <c r="GLJ367" s="1"/>
      <c r="GLK367" s="1"/>
      <c r="GLL367" s="1"/>
      <c r="GLM367" s="1"/>
      <c r="GLN367" s="1"/>
      <c r="GLO367" s="1"/>
      <c r="GLP367" s="1"/>
      <c r="GLQ367" s="1"/>
      <c r="GLR367" s="1"/>
      <c r="GLS367" s="1"/>
      <c r="GLT367" s="1"/>
      <c r="GLU367" s="1"/>
      <c r="GLV367" s="1"/>
      <c r="GLW367" s="1"/>
      <c r="GLX367" s="1"/>
      <c r="GLY367" s="1"/>
      <c r="GLZ367" s="1"/>
      <c r="GMA367" s="1"/>
      <c r="GMB367" s="1"/>
      <c r="GMC367" s="1"/>
      <c r="GMD367" s="1"/>
      <c r="GME367" s="1"/>
      <c r="GMF367" s="1"/>
      <c r="GMG367" s="1"/>
      <c r="GMH367" s="1"/>
      <c r="GMI367" s="1"/>
      <c r="GMJ367" s="1"/>
      <c r="GMK367" s="1"/>
      <c r="GML367" s="1"/>
      <c r="GMM367" s="1"/>
      <c r="GMN367" s="1"/>
      <c r="GMO367" s="1"/>
      <c r="GMP367" s="1"/>
      <c r="GMQ367" s="1"/>
      <c r="GMR367" s="1"/>
      <c r="GMS367" s="1"/>
      <c r="GMT367" s="1"/>
      <c r="GMU367" s="1"/>
      <c r="GMV367" s="1"/>
      <c r="GMW367" s="1"/>
      <c r="GMX367" s="1"/>
      <c r="GMY367" s="1"/>
      <c r="GMZ367" s="1"/>
      <c r="GNA367" s="1"/>
      <c r="GNB367" s="1"/>
      <c r="GNC367" s="1"/>
      <c r="GND367" s="1"/>
      <c r="GNE367" s="1"/>
      <c r="GNF367" s="1"/>
      <c r="GNG367" s="1"/>
      <c r="GNH367" s="1"/>
      <c r="GNI367" s="1"/>
      <c r="GNJ367" s="1"/>
      <c r="GNK367" s="1"/>
      <c r="GNL367" s="1"/>
      <c r="GNM367" s="1"/>
      <c r="GNN367" s="1"/>
      <c r="GNO367" s="1"/>
      <c r="GNP367" s="1"/>
      <c r="GNQ367" s="1"/>
      <c r="GNR367" s="1"/>
      <c r="GNS367" s="1"/>
      <c r="GNT367" s="1"/>
      <c r="GNU367" s="1"/>
      <c r="GNV367" s="1"/>
      <c r="GNW367" s="1"/>
      <c r="GNX367" s="1"/>
      <c r="GNY367" s="1"/>
      <c r="GNZ367" s="1"/>
      <c r="GOA367" s="1"/>
      <c r="GOB367" s="1"/>
      <c r="GOC367" s="1"/>
      <c r="GOD367" s="1"/>
      <c r="GOE367" s="1"/>
      <c r="GOF367" s="1"/>
      <c r="GOG367" s="1"/>
      <c r="GOH367" s="1"/>
      <c r="GOI367" s="1"/>
      <c r="GOJ367" s="1"/>
      <c r="GOK367" s="1"/>
      <c r="GOL367" s="1"/>
      <c r="GOM367" s="1"/>
      <c r="GON367" s="1"/>
      <c r="GOO367" s="1"/>
      <c r="GOP367" s="1"/>
      <c r="GOQ367" s="1"/>
      <c r="GOR367" s="1"/>
      <c r="GOS367" s="1"/>
      <c r="GOT367" s="1"/>
      <c r="GOU367" s="1"/>
      <c r="GOV367" s="1"/>
      <c r="GOW367" s="1"/>
      <c r="GOX367" s="1"/>
      <c r="GOY367" s="1"/>
      <c r="GOZ367" s="1"/>
      <c r="GPA367" s="1"/>
      <c r="GPB367" s="1"/>
      <c r="GPC367" s="1"/>
      <c r="GPD367" s="1"/>
      <c r="GPE367" s="1"/>
      <c r="GPF367" s="1"/>
      <c r="GPG367" s="1"/>
      <c r="GPH367" s="1"/>
      <c r="GPI367" s="1"/>
      <c r="GPJ367" s="1"/>
      <c r="GPK367" s="1"/>
      <c r="GPL367" s="1"/>
      <c r="GPM367" s="1"/>
      <c r="GPN367" s="1"/>
      <c r="GPO367" s="1"/>
      <c r="GPP367" s="1"/>
      <c r="GPQ367" s="1"/>
      <c r="GPR367" s="1"/>
      <c r="GPS367" s="1"/>
      <c r="GPT367" s="1"/>
      <c r="GPU367" s="1"/>
      <c r="GPV367" s="1"/>
      <c r="GPW367" s="1"/>
      <c r="GPX367" s="1"/>
      <c r="GPY367" s="1"/>
      <c r="GPZ367" s="1"/>
      <c r="GQA367" s="1"/>
      <c r="GQB367" s="1"/>
      <c r="GQC367" s="1"/>
      <c r="GQD367" s="1"/>
      <c r="GQE367" s="1"/>
      <c r="GQF367" s="1"/>
      <c r="GQG367" s="1"/>
      <c r="GQH367" s="1"/>
      <c r="GQI367" s="1"/>
      <c r="GQJ367" s="1"/>
      <c r="GQK367" s="1"/>
      <c r="GQL367" s="1"/>
      <c r="GQM367" s="1"/>
      <c r="GQN367" s="1"/>
      <c r="GQO367" s="1"/>
      <c r="GQP367" s="1"/>
      <c r="GQQ367" s="1"/>
      <c r="GQR367" s="1"/>
      <c r="GQS367" s="1"/>
      <c r="GQT367" s="1"/>
      <c r="GQU367" s="1"/>
      <c r="GQV367" s="1"/>
      <c r="GQW367" s="1"/>
      <c r="GQX367" s="1"/>
      <c r="GQY367" s="1"/>
      <c r="GQZ367" s="1"/>
      <c r="GRA367" s="1"/>
      <c r="GRB367" s="1"/>
      <c r="GRC367" s="1"/>
      <c r="GRD367" s="1"/>
      <c r="GRE367" s="1"/>
      <c r="GRF367" s="1"/>
      <c r="GRG367" s="1"/>
      <c r="GRH367" s="1"/>
      <c r="GRI367" s="1"/>
      <c r="GRJ367" s="1"/>
      <c r="GRK367" s="1"/>
      <c r="GRL367" s="1"/>
      <c r="GRM367" s="1"/>
      <c r="GRN367" s="1"/>
      <c r="GRO367" s="1"/>
      <c r="GRP367" s="1"/>
      <c r="GRQ367" s="1"/>
      <c r="GRR367" s="1"/>
      <c r="GRS367" s="1"/>
      <c r="GRT367" s="1"/>
      <c r="GRU367" s="1"/>
      <c r="GRV367" s="1"/>
      <c r="GRW367" s="1"/>
      <c r="GRX367" s="1"/>
      <c r="GRY367" s="1"/>
      <c r="GRZ367" s="1"/>
      <c r="GSA367" s="1"/>
      <c r="GSB367" s="1"/>
      <c r="GSC367" s="1"/>
      <c r="GSD367" s="1"/>
      <c r="GSE367" s="1"/>
      <c r="GSF367" s="1"/>
      <c r="GSG367" s="1"/>
      <c r="GSH367" s="1"/>
      <c r="GSI367" s="1"/>
      <c r="GSJ367" s="1"/>
      <c r="GSK367" s="1"/>
      <c r="GSL367" s="1"/>
      <c r="GSM367" s="1"/>
      <c r="GSN367" s="1"/>
      <c r="GSO367" s="1"/>
      <c r="GSP367" s="1"/>
      <c r="GSQ367" s="1"/>
      <c r="GSR367" s="1"/>
      <c r="GSS367" s="1"/>
      <c r="GST367" s="1"/>
      <c r="GSU367" s="1"/>
      <c r="GSV367" s="1"/>
      <c r="GSW367" s="1"/>
      <c r="GSX367" s="1"/>
      <c r="GSY367" s="1"/>
      <c r="GSZ367" s="1"/>
      <c r="GTA367" s="1"/>
      <c r="GTB367" s="1"/>
      <c r="GTC367" s="1"/>
      <c r="GTD367" s="1"/>
      <c r="GTE367" s="1"/>
      <c r="GTF367" s="1"/>
      <c r="GTG367" s="1"/>
      <c r="GTH367" s="1"/>
      <c r="GTI367" s="1"/>
      <c r="GTJ367" s="1"/>
      <c r="GTK367" s="1"/>
      <c r="GTL367" s="1"/>
      <c r="GTM367" s="1"/>
      <c r="GTN367" s="1"/>
      <c r="GTO367" s="1"/>
      <c r="GTP367" s="1"/>
      <c r="GTQ367" s="1"/>
      <c r="GTR367" s="1"/>
      <c r="GTS367" s="1"/>
      <c r="GTT367" s="1"/>
      <c r="GTU367" s="1"/>
      <c r="GTV367" s="1"/>
      <c r="GTW367" s="1"/>
      <c r="GTX367" s="1"/>
      <c r="GTY367" s="1"/>
      <c r="GTZ367" s="1"/>
      <c r="GUA367" s="1"/>
      <c r="GUB367" s="1"/>
      <c r="GUC367" s="1"/>
      <c r="GUD367" s="1"/>
      <c r="GUE367" s="1"/>
      <c r="GUF367" s="1"/>
      <c r="GUG367" s="1"/>
      <c r="GUH367" s="1"/>
      <c r="GUI367" s="1"/>
      <c r="GUJ367" s="1"/>
      <c r="GUK367" s="1"/>
      <c r="GUL367" s="1"/>
      <c r="GUM367" s="1"/>
      <c r="GUN367" s="1"/>
      <c r="GUO367" s="1"/>
      <c r="GUP367" s="1"/>
      <c r="GUQ367" s="1"/>
      <c r="GUR367" s="1"/>
      <c r="GUS367" s="1"/>
      <c r="GUT367" s="1"/>
      <c r="GUU367" s="1"/>
      <c r="GUV367" s="1"/>
      <c r="GUW367" s="1"/>
      <c r="GUX367" s="1"/>
      <c r="GUY367" s="1"/>
      <c r="GUZ367" s="1"/>
      <c r="GVA367" s="1"/>
      <c r="GVB367" s="1"/>
      <c r="GVC367" s="1"/>
      <c r="GVD367" s="1"/>
      <c r="GVE367" s="1"/>
      <c r="GVF367" s="1"/>
      <c r="GVG367" s="1"/>
      <c r="GVH367" s="1"/>
      <c r="GVI367" s="1"/>
      <c r="GVJ367" s="1"/>
      <c r="GVK367" s="1"/>
      <c r="GVL367" s="1"/>
      <c r="GVM367" s="1"/>
      <c r="GVN367" s="1"/>
      <c r="GVO367" s="1"/>
      <c r="GVP367" s="1"/>
      <c r="GVQ367" s="1"/>
      <c r="GVR367" s="1"/>
      <c r="GVS367" s="1"/>
      <c r="GVT367" s="1"/>
      <c r="GVU367" s="1"/>
      <c r="GVV367" s="1"/>
      <c r="GVW367" s="1"/>
      <c r="GVX367" s="1"/>
      <c r="GVY367" s="1"/>
      <c r="GVZ367" s="1"/>
      <c r="GWA367" s="1"/>
      <c r="GWB367" s="1"/>
      <c r="GWC367" s="1"/>
      <c r="GWD367" s="1"/>
      <c r="GWE367" s="1"/>
      <c r="GWF367" s="1"/>
      <c r="GWG367" s="1"/>
      <c r="GWH367" s="1"/>
      <c r="GWI367" s="1"/>
      <c r="GWJ367" s="1"/>
      <c r="GWK367" s="1"/>
      <c r="GWL367" s="1"/>
      <c r="GWM367" s="1"/>
      <c r="GWN367" s="1"/>
      <c r="GWO367" s="1"/>
      <c r="GWP367" s="1"/>
      <c r="GWQ367" s="1"/>
      <c r="GWR367" s="1"/>
      <c r="GWS367" s="1"/>
      <c r="GWT367" s="1"/>
      <c r="GWU367" s="1"/>
      <c r="GWV367" s="1"/>
      <c r="GWW367" s="1"/>
      <c r="GWX367" s="1"/>
      <c r="GWY367" s="1"/>
      <c r="GWZ367" s="1"/>
      <c r="GXA367" s="1"/>
      <c r="GXB367" s="1"/>
      <c r="GXC367" s="1"/>
      <c r="GXD367" s="1"/>
      <c r="GXE367" s="1"/>
      <c r="GXF367" s="1"/>
      <c r="GXG367" s="1"/>
      <c r="GXH367" s="1"/>
      <c r="GXI367" s="1"/>
      <c r="GXJ367" s="1"/>
      <c r="GXK367" s="1"/>
      <c r="GXL367" s="1"/>
      <c r="GXM367" s="1"/>
      <c r="GXN367" s="1"/>
      <c r="GXO367" s="1"/>
      <c r="GXP367" s="1"/>
      <c r="GXQ367" s="1"/>
      <c r="GXR367" s="1"/>
      <c r="GXS367" s="1"/>
      <c r="GXT367" s="1"/>
      <c r="GXU367" s="1"/>
      <c r="GXV367" s="1"/>
      <c r="GXW367" s="1"/>
      <c r="GXX367" s="1"/>
      <c r="GXY367" s="1"/>
      <c r="GXZ367" s="1"/>
      <c r="GYA367" s="1"/>
      <c r="GYB367" s="1"/>
      <c r="GYC367" s="1"/>
      <c r="GYD367" s="1"/>
      <c r="GYE367" s="1"/>
      <c r="GYF367" s="1"/>
      <c r="GYG367" s="1"/>
      <c r="GYH367" s="1"/>
      <c r="GYI367" s="1"/>
      <c r="GYJ367" s="1"/>
      <c r="GYK367" s="1"/>
      <c r="GYL367" s="1"/>
      <c r="GYM367" s="1"/>
      <c r="GYN367" s="1"/>
      <c r="GYO367" s="1"/>
      <c r="GYP367" s="1"/>
      <c r="GYQ367" s="1"/>
      <c r="GYR367" s="1"/>
      <c r="GYS367" s="1"/>
      <c r="GYT367" s="1"/>
      <c r="GYU367" s="1"/>
      <c r="GYV367" s="1"/>
      <c r="GYW367" s="1"/>
      <c r="GYX367" s="1"/>
      <c r="GYY367" s="1"/>
      <c r="GYZ367" s="1"/>
      <c r="GZA367" s="1"/>
      <c r="GZB367" s="1"/>
      <c r="GZC367" s="1"/>
      <c r="GZD367" s="1"/>
      <c r="GZE367" s="1"/>
      <c r="GZF367" s="1"/>
      <c r="GZG367" s="1"/>
      <c r="GZH367" s="1"/>
      <c r="GZI367" s="1"/>
      <c r="GZJ367" s="1"/>
      <c r="GZK367" s="1"/>
      <c r="GZL367" s="1"/>
      <c r="GZM367" s="1"/>
      <c r="GZN367" s="1"/>
      <c r="GZO367" s="1"/>
      <c r="GZP367" s="1"/>
      <c r="GZQ367" s="1"/>
      <c r="GZR367" s="1"/>
      <c r="GZS367" s="1"/>
      <c r="GZT367" s="1"/>
      <c r="GZU367" s="1"/>
      <c r="GZV367" s="1"/>
      <c r="GZW367" s="1"/>
      <c r="GZX367" s="1"/>
      <c r="GZY367" s="1"/>
      <c r="GZZ367" s="1"/>
      <c r="HAA367" s="1"/>
      <c r="HAB367" s="1"/>
      <c r="HAC367" s="1"/>
      <c r="HAD367" s="1"/>
      <c r="HAE367" s="1"/>
      <c r="HAF367" s="1"/>
      <c r="HAG367" s="1"/>
      <c r="HAH367" s="1"/>
      <c r="HAI367" s="1"/>
      <c r="HAJ367" s="1"/>
      <c r="HAK367" s="1"/>
      <c r="HAL367" s="1"/>
      <c r="HAM367" s="1"/>
      <c r="HAN367" s="1"/>
      <c r="HAO367" s="1"/>
      <c r="HAP367" s="1"/>
      <c r="HAQ367" s="1"/>
      <c r="HAR367" s="1"/>
      <c r="HAS367" s="1"/>
      <c r="HAT367" s="1"/>
      <c r="HAU367" s="1"/>
      <c r="HAV367" s="1"/>
      <c r="HAW367" s="1"/>
      <c r="HAX367" s="1"/>
      <c r="HAY367" s="1"/>
      <c r="HAZ367" s="1"/>
      <c r="HBA367" s="1"/>
      <c r="HBB367" s="1"/>
      <c r="HBC367" s="1"/>
      <c r="HBD367" s="1"/>
      <c r="HBE367" s="1"/>
      <c r="HBF367" s="1"/>
      <c r="HBG367" s="1"/>
      <c r="HBH367" s="1"/>
      <c r="HBI367" s="1"/>
      <c r="HBJ367" s="1"/>
      <c r="HBK367" s="1"/>
      <c r="HBL367" s="1"/>
      <c r="HBM367" s="1"/>
      <c r="HBN367" s="1"/>
      <c r="HBO367" s="1"/>
      <c r="HBP367" s="1"/>
      <c r="HBQ367" s="1"/>
      <c r="HBR367" s="1"/>
      <c r="HBS367" s="1"/>
      <c r="HBT367" s="1"/>
      <c r="HBU367" s="1"/>
      <c r="HBV367" s="1"/>
      <c r="HBW367" s="1"/>
      <c r="HBX367" s="1"/>
      <c r="HBY367" s="1"/>
      <c r="HBZ367" s="1"/>
      <c r="HCA367" s="1"/>
      <c r="HCB367" s="1"/>
      <c r="HCC367" s="1"/>
      <c r="HCD367" s="1"/>
      <c r="HCE367" s="1"/>
      <c r="HCF367" s="1"/>
      <c r="HCG367" s="1"/>
      <c r="HCH367" s="1"/>
      <c r="HCI367" s="1"/>
      <c r="HCJ367" s="1"/>
      <c r="HCK367" s="1"/>
      <c r="HCL367" s="1"/>
      <c r="HCM367" s="1"/>
      <c r="HCN367" s="1"/>
      <c r="HCO367" s="1"/>
      <c r="HCP367" s="1"/>
      <c r="HCQ367" s="1"/>
      <c r="HCR367" s="1"/>
      <c r="HCS367" s="1"/>
      <c r="HCT367" s="1"/>
      <c r="HCU367" s="1"/>
      <c r="HCV367" s="1"/>
      <c r="HCW367" s="1"/>
      <c r="HCX367" s="1"/>
      <c r="HCY367" s="1"/>
      <c r="HCZ367" s="1"/>
      <c r="HDA367" s="1"/>
      <c r="HDB367" s="1"/>
      <c r="HDC367" s="1"/>
      <c r="HDD367" s="1"/>
      <c r="HDE367" s="1"/>
      <c r="HDF367" s="1"/>
      <c r="HDG367" s="1"/>
      <c r="HDH367" s="1"/>
      <c r="HDI367" s="1"/>
      <c r="HDJ367" s="1"/>
      <c r="HDK367" s="1"/>
      <c r="HDL367" s="1"/>
      <c r="HDM367" s="1"/>
      <c r="HDN367" s="1"/>
      <c r="HDO367" s="1"/>
      <c r="HDP367" s="1"/>
      <c r="HDQ367" s="1"/>
      <c r="HDR367" s="1"/>
      <c r="HDS367" s="1"/>
      <c r="HDT367" s="1"/>
      <c r="HDU367" s="1"/>
      <c r="HDV367" s="1"/>
      <c r="HDW367" s="1"/>
      <c r="HDX367" s="1"/>
      <c r="HDY367" s="1"/>
      <c r="HDZ367" s="1"/>
      <c r="HEA367" s="1"/>
      <c r="HEB367" s="1"/>
      <c r="HEC367" s="1"/>
      <c r="HED367" s="1"/>
      <c r="HEE367" s="1"/>
      <c r="HEF367" s="1"/>
      <c r="HEG367" s="1"/>
      <c r="HEH367" s="1"/>
      <c r="HEI367" s="1"/>
      <c r="HEJ367" s="1"/>
      <c r="HEK367" s="1"/>
      <c r="HEL367" s="1"/>
      <c r="HEM367" s="1"/>
      <c r="HEN367" s="1"/>
      <c r="HEO367" s="1"/>
      <c r="HEP367" s="1"/>
      <c r="HEQ367" s="1"/>
      <c r="HER367" s="1"/>
      <c r="HES367" s="1"/>
      <c r="HET367" s="1"/>
      <c r="HEU367" s="1"/>
      <c r="HEV367" s="1"/>
      <c r="HEW367" s="1"/>
      <c r="HEX367" s="1"/>
      <c r="HEY367" s="1"/>
      <c r="HEZ367" s="1"/>
      <c r="HFA367" s="1"/>
      <c r="HFB367" s="1"/>
      <c r="HFC367" s="1"/>
      <c r="HFD367" s="1"/>
      <c r="HFE367" s="1"/>
      <c r="HFF367" s="1"/>
      <c r="HFG367" s="1"/>
      <c r="HFH367" s="1"/>
      <c r="HFI367" s="1"/>
      <c r="HFJ367" s="1"/>
      <c r="HFK367" s="1"/>
      <c r="HFL367" s="1"/>
      <c r="HFM367" s="1"/>
      <c r="HFN367" s="1"/>
      <c r="HFO367" s="1"/>
      <c r="HFP367" s="1"/>
      <c r="HFQ367" s="1"/>
      <c r="HFR367" s="1"/>
      <c r="HFS367" s="1"/>
      <c r="HFT367" s="1"/>
      <c r="HFU367" s="1"/>
      <c r="HFV367" s="1"/>
      <c r="HFW367" s="1"/>
      <c r="HFX367" s="1"/>
      <c r="HFY367" s="1"/>
      <c r="HFZ367" s="1"/>
      <c r="HGA367" s="1"/>
      <c r="HGB367" s="1"/>
      <c r="HGC367" s="1"/>
      <c r="HGD367" s="1"/>
      <c r="HGE367" s="1"/>
      <c r="HGF367" s="1"/>
      <c r="HGG367" s="1"/>
      <c r="HGH367" s="1"/>
      <c r="HGI367" s="1"/>
      <c r="HGJ367" s="1"/>
      <c r="HGK367" s="1"/>
      <c r="HGL367" s="1"/>
      <c r="HGM367" s="1"/>
      <c r="HGN367" s="1"/>
      <c r="HGO367" s="1"/>
      <c r="HGP367" s="1"/>
      <c r="HGQ367" s="1"/>
      <c r="HGR367" s="1"/>
      <c r="HGS367" s="1"/>
      <c r="HGT367" s="1"/>
      <c r="HGU367" s="1"/>
      <c r="HGV367" s="1"/>
      <c r="HGW367" s="1"/>
      <c r="HGX367" s="1"/>
      <c r="HGY367" s="1"/>
      <c r="HGZ367" s="1"/>
      <c r="HHA367" s="1"/>
      <c r="HHB367" s="1"/>
      <c r="HHC367" s="1"/>
      <c r="HHD367" s="1"/>
      <c r="HHE367" s="1"/>
      <c r="HHF367" s="1"/>
      <c r="HHG367" s="1"/>
      <c r="HHH367" s="1"/>
      <c r="HHI367" s="1"/>
      <c r="HHJ367" s="1"/>
      <c r="HHK367" s="1"/>
      <c r="HHL367" s="1"/>
      <c r="HHM367" s="1"/>
      <c r="HHN367" s="1"/>
      <c r="HHO367" s="1"/>
      <c r="HHP367" s="1"/>
      <c r="HHQ367" s="1"/>
      <c r="HHR367" s="1"/>
      <c r="HHS367" s="1"/>
      <c r="HHT367" s="1"/>
      <c r="HHU367" s="1"/>
      <c r="HHV367" s="1"/>
      <c r="HHW367" s="1"/>
      <c r="HHX367" s="1"/>
      <c r="HHY367" s="1"/>
      <c r="HHZ367" s="1"/>
      <c r="HIA367" s="1"/>
      <c r="HIB367" s="1"/>
      <c r="HIC367" s="1"/>
      <c r="HID367" s="1"/>
      <c r="HIE367" s="1"/>
      <c r="HIF367" s="1"/>
      <c r="HIG367" s="1"/>
      <c r="HIH367" s="1"/>
      <c r="HII367" s="1"/>
      <c r="HIJ367" s="1"/>
      <c r="HIK367" s="1"/>
      <c r="HIL367" s="1"/>
      <c r="HIM367" s="1"/>
      <c r="HIN367" s="1"/>
      <c r="HIO367" s="1"/>
      <c r="HIP367" s="1"/>
      <c r="HIQ367" s="1"/>
      <c r="HIR367" s="1"/>
      <c r="HIS367" s="1"/>
      <c r="HIT367" s="1"/>
      <c r="HIU367" s="1"/>
      <c r="HIV367" s="1"/>
      <c r="HIW367" s="1"/>
      <c r="HIX367" s="1"/>
      <c r="HIY367" s="1"/>
      <c r="HIZ367" s="1"/>
      <c r="HJA367" s="1"/>
      <c r="HJB367" s="1"/>
      <c r="HJC367" s="1"/>
      <c r="HJD367" s="1"/>
      <c r="HJE367" s="1"/>
      <c r="HJF367" s="1"/>
      <c r="HJG367" s="1"/>
      <c r="HJH367" s="1"/>
      <c r="HJI367" s="1"/>
      <c r="HJJ367" s="1"/>
      <c r="HJK367" s="1"/>
      <c r="HJL367" s="1"/>
      <c r="HJM367" s="1"/>
      <c r="HJN367" s="1"/>
      <c r="HJO367" s="1"/>
      <c r="HJP367" s="1"/>
      <c r="HJQ367" s="1"/>
      <c r="HJR367" s="1"/>
      <c r="HJS367" s="1"/>
      <c r="HJT367" s="1"/>
      <c r="HJU367" s="1"/>
      <c r="HJV367" s="1"/>
      <c r="HJW367" s="1"/>
      <c r="HJX367" s="1"/>
      <c r="HJY367" s="1"/>
      <c r="HJZ367" s="1"/>
      <c r="HKA367" s="1"/>
      <c r="HKB367" s="1"/>
      <c r="HKC367" s="1"/>
      <c r="HKD367" s="1"/>
      <c r="HKE367" s="1"/>
      <c r="HKF367" s="1"/>
      <c r="HKG367" s="1"/>
      <c r="HKH367" s="1"/>
      <c r="HKI367" s="1"/>
      <c r="HKJ367" s="1"/>
      <c r="HKK367" s="1"/>
      <c r="HKL367" s="1"/>
      <c r="HKM367" s="1"/>
      <c r="HKN367" s="1"/>
      <c r="HKO367" s="1"/>
      <c r="HKP367" s="1"/>
      <c r="HKQ367" s="1"/>
      <c r="HKR367" s="1"/>
      <c r="HKS367" s="1"/>
      <c r="HKT367" s="1"/>
      <c r="HKU367" s="1"/>
      <c r="HKV367" s="1"/>
      <c r="HKW367" s="1"/>
      <c r="HKX367" s="1"/>
      <c r="HKY367" s="1"/>
      <c r="HKZ367" s="1"/>
      <c r="HLA367" s="1"/>
      <c r="HLB367" s="1"/>
      <c r="HLC367" s="1"/>
      <c r="HLD367" s="1"/>
      <c r="HLE367" s="1"/>
      <c r="HLF367" s="1"/>
      <c r="HLG367" s="1"/>
      <c r="HLH367" s="1"/>
      <c r="HLI367" s="1"/>
      <c r="HLJ367" s="1"/>
      <c r="HLK367" s="1"/>
      <c r="HLL367" s="1"/>
      <c r="HLM367" s="1"/>
      <c r="HLN367" s="1"/>
      <c r="HLO367" s="1"/>
      <c r="HLP367" s="1"/>
      <c r="HLQ367" s="1"/>
      <c r="HLR367" s="1"/>
      <c r="HLS367" s="1"/>
      <c r="HLT367" s="1"/>
      <c r="HLU367" s="1"/>
      <c r="HLV367" s="1"/>
      <c r="HLW367" s="1"/>
      <c r="HLX367" s="1"/>
      <c r="HLY367" s="1"/>
      <c r="HLZ367" s="1"/>
      <c r="HMA367" s="1"/>
      <c r="HMB367" s="1"/>
      <c r="HMC367" s="1"/>
      <c r="HMD367" s="1"/>
      <c r="HME367" s="1"/>
      <c r="HMF367" s="1"/>
      <c r="HMG367" s="1"/>
      <c r="HMH367" s="1"/>
      <c r="HMI367" s="1"/>
      <c r="HMJ367" s="1"/>
      <c r="HMK367" s="1"/>
      <c r="HML367" s="1"/>
      <c r="HMM367" s="1"/>
      <c r="HMN367" s="1"/>
      <c r="HMO367" s="1"/>
      <c r="HMP367" s="1"/>
      <c r="HMQ367" s="1"/>
      <c r="HMR367" s="1"/>
      <c r="HMS367" s="1"/>
      <c r="HMT367" s="1"/>
      <c r="HMU367" s="1"/>
      <c r="HMV367" s="1"/>
      <c r="HMW367" s="1"/>
      <c r="HMX367" s="1"/>
      <c r="HMY367" s="1"/>
      <c r="HMZ367" s="1"/>
      <c r="HNA367" s="1"/>
      <c r="HNB367" s="1"/>
      <c r="HNC367" s="1"/>
      <c r="HND367" s="1"/>
      <c r="HNE367" s="1"/>
      <c r="HNF367" s="1"/>
      <c r="HNG367" s="1"/>
      <c r="HNH367" s="1"/>
      <c r="HNI367" s="1"/>
      <c r="HNJ367" s="1"/>
      <c r="HNK367" s="1"/>
      <c r="HNL367" s="1"/>
      <c r="HNM367" s="1"/>
      <c r="HNN367" s="1"/>
      <c r="HNO367" s="1"/>
      <c r="HNP367" s="1"/>
      <c r="HNQ367" s="1"/>
      <c r="HNR367" s="1"/>
      <c r="HNS367" s="1"/>
      <c r="HNT367" s="1"/>
      <c r="HNU367" s="1"/>
      <c r="HNV367" s="1"/>
      <c r="HNW367" s="1"/>
      <c r="HNX367" s="1"/>
      <c r="HNY367" s="1"/>
      <c r="HNZ367" s="1"/>
      <c r="HOA367" s="1"/>
      <c r="HOB367" s="1"/>
      <c r="HOC367" s="1"/>
      <c r="HOD367" s="1"/>
      <c r="HOE367" s="1"/>
      <c r="HOF367" s="1"/>
      <c r="HOG367" s="1"/>
      <c r="HOH367" s="1"/>
      <c r="HOI367" s="1"/>
      <c r="HOJ367" s="1"/>
      <c r="HOK367" s="1"/>
      <c r="HOL367" s="1"/>
      <c r="HOM367" s="1"/>
      <c r="HON367" s="1"/>
      <c r="HOO367" s="1"/>
      <c r="HOP367" s="1"/>
      <c r="HOQ367" s="1"/>
      <c r="HOR367" s="1"/>
      <c r="HOS367" s="1"/>
      <c r="HOT367" s="1"/>
      <c r="HOU367" s="1"/>
      <c r="HOV367" s="1"/>
      <c r="HOW367" s="1"/>
      <c r="HOX367" s="1"/>
      <c r="HOY367" s="1"/>
      <c r="HOZ367" s="1"/>
      <c r="HPA367" s="1"/>
      <c r="HPB367" s="1"/>
      <c r="HPC367" s="1"/>
      <c r="HPD367" s="1"/>
      <c r="HPE367" s="1"/>
      <c r="HPF367" s="1"/>
      <c r="HPG367" s="1"/>
      <c r="HPH367" s="1"/>
      <c r="HPI367" s="1"/>
      <c r="HPJ367" s="1"/>
      <c r="HPK367" s="1"/>
      <c r="HPL367" s="1"/>
      <c r="HPM367" s="1"/>
      <c r="HPN367" s="1"/>
      <c r="HPO367" s="1"/>
      <c r="HPP367" s="1"/>
      <c r="HPQ367" s="1"/>
      <c r="HPR367" s="1"/>
      <c r="HPS367" s="1"/>
      <c r="HPT367" s="1"/>
      <c r="HPU367" s="1"/>
      <c r="HPV367" s="1"/>
      <c r="HPW367" s="1"/>
      <c r="HPX367" s="1"/>
      <c r="HPY367" s="1"/>
      <c r="HPZ367" s="1"/>
      <c r="HQA367" s="1"/>
      <c r="HQB367" s="1"/>
      <c r="HQC367" s="1"/>
      <c r="HQD367" s="1"/>
      <c r="HQE367" s="1"/>
      <c r="HQF367" s="1"/>
      <c r="HQG367" s="1"/>
      <c r="HQH367" s="1"/>
      <c r="HQI367" s="1"/>
      <c r="HQJ367" s="1"/>
      <c r="HQK367" s="1"/>
      <c r="HQL367" s="1"/>
      <c r="HQM367" s="1"/>
      <c r="HQN367" s="1"/>
      <c r="HQO367" s="1"/>
      <c r="HQP367" s="1"/>
      <c r="HQQ367" s="1"/>
      <c r="HQR367" s="1"/>
      <c r="HQS367" s="1"/>
      <c r="HQT367" s="1"/>
      <c r="HQU367" s="1"/>
      <c r="HQV367" s="1"/>
      <c r="HQW367" s="1"/>
      <c r="HQX367" s="1"/>
      <c r="HQY367" s="1"/>
      <c r="HQZ367" s="1"/>
      <c r="HRA367" s="1"/>
      <c r="HRB367" s="1"/>
      <c r="HRC367" s="1"/>
      <c r="HRD367" s="1"/>
      <c r="HRE367" s="1"/>
      <c r="HRF367" s="1"/>
      <c r="HRG367" s="1"/>
      <c r="HRH367" s="1"/>
      <c r="HRI367" s="1"/>
      <c r="HRJ367" s="1"/>
      <c r="HRK367" s="1"/>
      <c r="HRL367" s="1"/>
      <c r="HRM367" s="1"/>
      <c r="HRN367" s="1"/>
      <c r="HRO367" s="1"/>
      <c r="HRP367" s="1"/>
      <c r="HRQ367" s="1"/>
      <c r="HRR367" s="1"/>
      <c r="HRS367" s="1"/>
      <c r="HRT367" s="1"/>
      <c r="HRU367" s="1"/>
      <c r="HRV367" s="1"/>
      <c r="HRW367" s="1"/>
      <c r="HRX367" s="1"/>
      <c r="HRY367" s="1"/>
      <c r="HRZ367" s="1"/>
      <c r="HSA367" s="1"/>
      <c r="HSB367" s="1"/>
      <c r="HSC367" s="1"/>
      <c r="HSD367" s="1"/>
      <c r="HSE367" s="1"/>
      <c r="HSF367" s="1"/>
      <c r="HSG367" s="1"/>
      <c r="HSH367" s="1"/>
      <c r="HSI367" s="1"/>
      <c r="HSJ367" s="1"/>
      <c r="HSK367" s="1"/>
      <c r="HSL367" s="1"/>
      <c r="HSM367" s="1"/>
      <c r="HSN367" s="1"/>
      <c r="HSO367" s="1"/>
      <c r="HSP367" s="1"/>
      <c r="HSQ367" s="1"/>
      <c r="HSR367" s="1"/>
      <c r="HSS367" s="1"/>
      <c r="HST367" s="1"/>
      <c r="HSU367" s="1"/>
      <c r="HSV367" s="1"/>
      <c r="HSW367" s="1"/>
      <c r="HSX367" s="1"/>
      <c r="HSY367" s="1"/>
      <c r="HSZ367" s="1"/>
      <c r="HTA367" s="1"/>
      <c r="HTB367" s="1"/>
      <c r="HTC367" s="1"/>
      <c r="HTD367" s="1"/>
      <c r="HTE367" s="1"/>
      <c r="HTF367" s="1"/>
      <c r="HTG367" s="1"/>
      <c r="HTH367" s="1"/>
      <c r="HTI367" s="1"/>
      <c r="HTJ367" s="1"/>
      <c r="HTK367" s="1"/>
      <c r="HTL367" s="1"/>
      <c r="HTM367" s="1"/>
      <c r="HTN367" s="1"/>
      <c r="HTO367" s="1"/>
      <c r="HTP367" s="1"/>
      <c r="HTQ367" s="1"/>
      <c r="HTR367" s="1"/>
      <c r="HTS367" s="1"/>
      <c r="HTT367" s="1"/>
      <c r="HTU367" s="1"/>
      <c r="HTV367" s="1"/>
      <c r="HTW367" s="1"/>
      <c r="HTX367" s="1"/>
      <c r="HTY367" s="1"/>
      <c r="HTZ367" s="1"/>
      <c r="HUA367" s="1"/>
      <c r="HUB367" s="1"/>
      <c r="HUC367" s="1"/>
      <c r="HUD367" s="1"/>
      <c r="HUE367" s="1"/>
      <c r="HUF367" s="1"/>
      <c r="HUG367" s="1"/>
      <c r="HUH367" s="1"/>
      <c r="HUI367" s="1"/>
      <c r="HUJ367" s="1"/>
      <c r="HUK367" s="1"/>
      <c r="HUL367" s="1"/>
      <c r="HUM367" s="1"/>
      <c r="HUN367" s="1"/>
      <c r="HUO367" s="1"/>
      <c r="HUP367" s="1"/>
      <c r="HUQ367" s="1"/>
      <c r="HUR367" s="1"/>
      <c r="HUS367" s="1"/>
      <c r="HUT367" s="1"/>
      <c r="HUU367" s="1"/>
      <c r="HUV367" s="1"/>
      <c r="HUW367" s="1"/>
      <c r="HUX367" s="1"/>
      <c r="HUY367" s="1"/>
      <c r="HUZ367" s="1"/>
      <c r="HVA367" s="1"/>
      <c r="HVB367" s="1"/>
      <c r="HVC367" s="1"/>
      <c r="HVD367" s="1"/>
      <c r="HVE367" s="1"/>
      <c r="HVF367" s="1"/>
      <c r="HVG367" s="1"/>
      <c r="HVH367" s="1"/>
      <c r="HVI367" s="1"/>
      <c r="HVJ367" s="1"/>
      <c r="HVK367" s="1"/>
      <c r="HVL367" s="1"/>
      <c r="HVM367" s="1"/>
      <c r="HVN367" s="1"/>
      <c r="HVO367" s="1"/>
      <c r="HVP367" s="1"/>
      <c r="HVQ367" s="1"/>
      <c r="HVR367" s="1"/>
      <c r="HVS367" s="1"/>
      <c r="HVT367" s="1"/>
      <c r="HVU367" s="1"/>
      <c r="HVV367" s="1"/>
      <c r="HVW367" s="1"/>
      <c r="HVX367" s="1"/>
      <c r="HVY367" s="1"/>
      <c r="HVZ367" s="1"/>
      <c r="HWA367" s="1"/>
      <c r="HWB367" s="1"/>
      <c r="HWC367" s="1"/>
      <c r="HWD367" s="1"/>
      <c r="HWE367" s="1"/>
      <c r="HWF367" s="1"/>
      <c r="HWG367" s="1"/>
      <c r="HWH367" s="1"/>
      <c r="HWI367" s="1"/>
      <c r="HWJ367" s="1"/>
      <c r="HWK367" s="1"/>
      <c r="HWL367" s="1"/>
      <c r="HWM367" s="1"/>
      <c r="HWN367" s="1"/>
      <c r="HWO367" s="1"/>
      <c r="HWP367" s="1"/>
      <c r="HWQ367" s="1"/>
      <c r="HWR367" s="1"/>
      <c r="HWS367" s="1"/>
      <c r="HWT367" s="1"/>
      <c r="HWU367" s="1"/>
      <c r="HWV367" s="1"/>
      <c r="HWW367" s="1"/>
      <c r="HWX367" s="1"/>
      <c r="HWY367" s="1"/>
      <c r="HWZ367" s="1"/>
      <c r="HXA367" s="1"/>
      <c r="HXB367" s="1"/>
      <c r="HXC367" s="1"/>
      <c r="HXD367" s="1"/>
      <c r="HXE367" s="1"/>
      <c r="HXF367" s="1"/>
      <c r="HXG367" s="1"/>
      <c r="HXH367" s="1"/>
      <c r="HXI367" s="1"/>
      <c r="HXJ367" s="1"/>
      <c r="HXK367" s="1"/>
      <c r="HXL367" s="1"/>
      <c r="HXM367" s="1"/>
      <c r="HXN367" s="1"/>
      <c r="HXO367" s="1"/>
      <c r="HXP367" s="1"/>
      <c r="HXQ367" s="1"/>
      <c r="HXR367" s="1"/>
      <c r="HXS367" s="1"/>
      <c r="HXT367" s="1"/>
      <c r="HXU367" s="1"/>
      <c r="HXV367" s="1"/>
      <c r="HXW367" s="1"/>
      <c r="HXX367" s="1"/>
      <c r="HXY367" s="1"/>
      <c r="HXZ367" s="1"/>
      <c r="HYA367" s="1"/>
      <c r="HYB367" s="1"/>
      <c r="HYC367" s="1"/>
      <c r="HYD367" s="1"/>
      <c r="HYE367" s="1"/>
      <c r="HYF367" s="1"/>
      <c r="HYG367" s="1"/>
      <c r="HYH367" s="1"/>
      <c r="HYI367" s="1"/>
      <c r="HYJ367" s="1"/>
      <c r="HYK367" s="1"/>
      <c r="HYL367" s="1"/>
      <c r="HYM367" s="1"/>
      <c r="HYN367" s="1"/>
      <c r="HYO367" s="1"/>
      <c r="HYP367" s="1"/>
      <c r="HYQ367" s="1"/>
      <c r="HYR367" s="1"/>
      <c r="HYS367" s="1"/>
      <c r="HYT367" s="1"/>
      <c r="HYU367" s="1"/>
      <c r="HYV367" s="1"/>
      <c r="HYW367" s="1"/>
      <c r="HYX367" s="1"/>
      <c r="HYY367" s="1"/>
      <c r="HYZ367" s="1"/>
      <c r="HZA367" s="1"/>
      <c r="HZB367" s="1"/>
      <c r="HZC367" s="1"/>
      <c r="HZD367" s="1"/>
      <c r="HZE367" s="1"/>
      <c r="HZF367" s="1"/>
      <c r="HZG367" s="1"/>
      <c r="HZH367" s="1"/>
      <c r="HZI367" s="1"/>
      <c r="HZJ367" s="1"/>
      <c r="HZK367" s="1"/>
      <c r="HZL367" s="1"/>
      <c r="HZM367" s="1"/>
      <c r="HZN367" s="1"/>
      <c r="HZO367" s="1"/>
      <c r="HZP367" s="1"/>
      <c r="HZQ367" s="1"/>
      <c r="HZR367" s="1"/>
      <c r="HZS367" s="1"/>
      <c r="HZT367" s="1"/>
      <c r="HZU367" s="1"/>
      <c r="HZV367" s="1"/>
      <c r="HZW367" s="1"/>
      <c r="HZX367" s="1"/>
      <c r="HZY367" s="1"/>
      <c r="HZZ367" s="1"/>
      <c r="IAA367" s="1"/>
      <c r="IAB367" s="1"/>
      <c r="IAC367" s="1"/>
      <c r="IAD367" s="1"/>
      <c r="IAE367" s="1"/>
      <c r="IAF367" s="1"/>
      <c r="IAG367" s="1"/>
      <c r="IAH367" s="1"/>
      <c r="IAI367" s="1"/>
      <c r="IAJ367" s="1"/>
      <c r="IAK367" s="1"/>
      <c r="IAL367" s="1"/>
      <c r="IAM367" s="1"/>
      <c r="IAN367" s="1"/>
      <c r="IAO367" s="1"/>
      <c r="IAP367" s="1"/>
      <c r="IAQ367" s="1"/>
      <c r="IAR367" s="1"/>
      <c r="IAS367" s="1"/>
      <c r="IAT367" s="1"/>
      <c r="IAU367" s="1"/>
      <c r="IAV367" s="1"/>
      <c r="IAW367" s="1"/>
      <c r="IAX367" s="1"/>
      <c r="IAY367" s="1"/>
      <c r="IAZ367" s="1"/>
      <c r="IBA367" s="1"/>
      <c r="IBB367" s="1"/>
      <c r="IBC367" s="1"/>
      <c r="IBD367" s="1"/>
      <c r="IBE367" s="1"/>
      <c r="IBF367" s="1"/>
      <c r="IBG367" s="1"/>
      <c r="IBH367" s="1"/>
      <c r="IBI367" s="1"/>
      <c r="IBJ367" s="1"/>
      <c r="IBK367" s="1"/>
      <c r="IBL367" s="1"/>
      <c r="IBM367" s="1"/>
      <c r="IBN367" s="1"/>
      <c r="IBO367" s="1"/>
      <c r="IBP367" s="1"/>
      <c r="IBQ367" s="1"/>
      <c r="IBR367" s="1"/>
      <c r="IBS367" s="1"/>
      <c r="IBT367" s="1"/>
      <c r="IBU367" s="1"/>
      <c r="IBV367" s="1"/>
      <c r="IBW367" s="1"/>
      <c r="IBX367" s="1"/>
      <c r="IBY367" s="1"/>
      <c r="IBZ367" s="1"/>
      <c r="ICA367" s="1"/>
      <c r="ICB367" s="1"/>
      <c r="ICC367" s="1"/>
      <c r="ICD367" s="1"/>
      <c r="ICE367" s="1"/>
      <c r="ICF367" s="1"/>
      <c r="ICG367" s="1"/>
      <c r="ICH367" s="1"/>
      <c r="ICI367" s="1"/>
      <c r="ICJ367" s="1"/>
      <c r="ICK367" s="1"/>
      <c r="ICL367" s="1"/>
      <c r="ICM367" s="1"/>
      <c r="ICN367" s="1"/>
      <c r="ICO367" s="1"/>
      <c r="ICP367" s="1"/>
      <c r="ICQ367" s="1"/>
      <c r="ICR367" s="1"/>
      <c r="ICS367" s="1"/>
      <c r="ICT367" s="1"/>
      <c r="ICU367" s="1"/>
      <c r="ICV367" s="1"/>
      <c r="ICW367" s="1"/>
      <c r="ICX367" s="1"/>
      <c r="ICY367" s="1"/>
      <c r="ICZ367" s="1"/>
      <c r="IDA367" s="1"/>
      <c r="IDB367" s="1"/>
      <c r="IDC367" s="1"/>
      <c r="IDD367" s="1"/>
      <c r="IDE367" s="1"/>
      <c r="IDF367" s="1"/>
      <c r="IDG367" s="1"/>
      <c r="IDH367" s="1"/>
      <c r="IDI367" s="1"/>
      <c r="IDJ367" s="1"/>
      <c r="IDK367" s="1"/>
      <c r="IDL367" s="1"/>
      <c r="IDM367" s="1"/>
      <c r="IDN367" s="1"/>
      <c r="IDO367" s="1"/>
      <c r="IDP367" s="1"/>
      <c r="IDQ367" s="1"/>
      <c r="IDR367" s="1"/>
      <c r="IDS367" s="1"/>
      <c r="IDT367" s="1"/>
      <c r="IDU367" s="1"/>
      <c r="IDV367" s="1"/>
      <c r="IDW367" s="1"/>
      <c r="IDX367" s="1"/>
      <c r="IDY367" s="1"/>
      <c r="IDZ367" s="1"/>
      <c r="IEA367" s="1"/>
      <c r="IEB367" s="1"/>
      <c r="IEC367" s="1"/>
      <c r="IED367" s="1"/>
      <c r="IEE367" s="1"/>
      <c r="IEF367" s="1"/>
      <c r="IEG367" s="1"/>
      <c r="IEH367" s="1"/>
      <c r="IEI367" s="1"/>
      <c r="IEJ367" s="1"/>
      <c r="IEK367" s="1"/>
      <c r="IEL367" s="1"/>
      <c r="IEM367" s="1"/>
      <c r="IEN367" s="1"/>
      <c r="IEO367" s="1"/>
      <c r="IEP367" s="1"/>
      <c r="IEQ367" s="1"/>
      <c r="IER367" s="1"/>
      <c r="IES367" s="1"/>
      <c r="IET367" s="1"/>
      <c r="IEU367" s="1"/>
      <c r="IEV367" s="1"/>
      <c r="IEW367" s="1"/>
      <c r="IEX367" s="1"/>
      <c r="IEY367" s="1"/>
      <c r="IEZ367" s="1"/>
      <c r="IFA367" s="1"/>
      <c r="IFB367" s="1"/>
      <c r="IFC367" s="1"/>
      <c r="IFD367" s="1"/>
      <c r="IFE367" s="1"/>
      <c r="IFF367" s="1"/>
      <c r="IFG367" s="1"/>
      <c r="IFH367" s="1"/>
      <c r="IFI367" s="1"/>
      <c r="IFJ367" s="1"/>
      <c r="IFK367" s="1"/>
      <c r="IFL367" s="1"/>
      <c r="IFM367" s="1"/>
      <c r="IFN367" s="1"/>
      <c r="IFO367" s="1"/>
      <c r="IFP367" s="1"/>
      <c r="IFQ367" s="1"/>
      <c r="IFR367" s="1"/>
      <c r="IFS367" s="1"/>
      <c r="IFT367" s="1"/>
      <c r="IFU367" s="1"/>
      <c r="IFV367" s="1"/>
      <c r="IFW367" s="1"/>
      <c r="IFX367" s="1"/>
      <c r="IFY367" s="1"/>
      <c r="IFZ367" s="1"/>
      <c r="IGA367" s="1"/>
      <c r="IGB367" s="1"/>
      <c r="IGC367" s="1"/>
      <c r="IGD367" s="1"/>
      <c r="IGE367" s="1"/>
      <c r="IGF367" s="1"/>
      <c r="IGG367" s="1"/>
      <c r="IGH367" s="1"/>
      <c r="IGI367" s="1"/>
      <c r="IGJ367" s="1"/>
      <c r="IGK367" s="1"/>
      <c r="IGL367" s="1"/>
      <c r="IGM367" s="1"/>
      <c r="IGN367" s="1"/>
      <c r="IGO367" s="1"/>
      <c r="IGP367" s="1"/>
      <c r="IGQ367" s="1"/>
      <c r="IGR367" s="1"/>
      <c r="IGS367" s="1"/>
      <c r="IGT367" s="1"/>
      <c r="IGU367" s="1"/>
      <c r="IGV367" s="1"/>
      <c r="IGW367" s="1"/>
      <c r="IGX367" s="1"/>
      <c r="IGY367" s="1"/>
      <c r="IGZ367" s="1"/>
      <c r="IHA367" s="1"/>
      <c r="IHB367" s="1"/>
      <c r="IHC367" s="1"/>
      <c r="IHD367" s="1"/>
      <c r="IHE367" s="1"/>
      <c r="IHF367" s="1"/>
      <c r="IHG367" s="1"/>
      <c r="IHH367" s="1"/>
      <c r="IHI367" s="1"/>
      <c r="IHJ367" s="1"/>
      <c r="IHK367" s="1"/>
      <c r="IHL367" s="1"/>
      <c r="IHM367" s="1"/>
      <c r="IHN367" s="1"/>
      <c r="IHO367" s="1"/>
      <c r="IHP367" s="1"/>
      <c r="IHQ367" s="1"/>
      <c r="IHR367" s="1"/>
      <c r="IHS367" s="1"/>
      <c r="IHT367" s="1"/>
      <c r="IHU367" s="1"/>
      <c r="IHV367" s="1"/>
      <c r="IHW367" s="1"/>
      <c r="IHX367" s="1"/>
      <c r="IHY367" s="1"/>
      <c r="IHZ367" s="1"/>
      <c r="IIA367" s="1"/>
      <c r="IIB367" s="1"/>
      <c r="IIC367" s="1"/>
      <c r="IID367" s="1"/>
      <c r="IIE367" s="1"/>
      <c r="IIF367" s="1"/>
      <c r="IIG367" s="1"/>
      <c r="IIH367" s="1"/>
      <c r="III367" s="1"/>
      <c r="IIJ367" s="1"/>
      <c r="IIK367" s="1"/>
      <c r="IIL367" s="1"/>
      <c r="IIM367" s="1"/>
      <c r="IIN367" s="1"/>
      <c r="IIO367" s="1"/>
      <c r="IIP367" s="1"/>
      <c r="IIQ367" s="1"/>
      <c r="IIR367" s="1"/>
      <c r="IIS367" s="1"/>
      <c r="IIT367" s="1"/>
      <c r="IIU367" s="1"/>
      <c r="IIV367" s="1"/>
      <c r="IIW367" s="1"/>
      <c r="IIX367" s="1"/>
      <c r="IIY367" s="1"/>
      <c r="IIZ367" s="1"/>
      <c r="IJA367" s="1"/>
      <c r="IJB367" s="1"/>
      <c r="IJC367" s="1"/>
      <c r="IJD367" s="1"/>
      <c r="IJE367" s="1"/>
      <c r="IJF367" s="1"/>
      <c r="IJG367" s="1"/>
      <c r="IJH367" s="1"/>
      <c r="IJI367" s="1"/>
      <c r="IJJ367" s="1"/>
      <c r="IJK367" s="1"/>
      <c r="IJL367" s="1"/>
      <c r="IJM367" s="1"/>
      <c r="IJN367" s="1"/>
      <c r="IJO367" s="1"/>
      <c r="IJP367" s="1"/>
      <c r="IJQ367" s="1"/>
      <c r="IJR367" s="1"/>
      <c r="IJS367" s="1"/>
      <c r="IJT367" s="1"/>
      <c r="IJU367" s="1"/>
      <c r="IJV367" s="1"/>
      <c r="IJW367" s="1"/>
      <c r="IJX367" s="1"/>
      <c r="IJY367" s="1"/>
      <c r="IJZ367" s="1"/>
      <c r="IKA367" s="1"/>
      <c r="IKB367" s="1"/>
      <c r="IKC367" s="1"/>
      <c r="IKD367" s="1"/>
      <c r="IKE367" s="1"/>
      <c r="IKF367" s="1"/>
      <c r="IKG367" s="1"/>
      <c r="IKH367" s="1"/>
      <c r="IKI367" s="1"/>
      <c r="IKJ367" s="1"/>
      <c r="IKK367" s="1"/>
      <c r="IKL367" s="1"/>
      <c r="IKM367" s="1"/>
      <c r="IKN367" s="1"/>
      <c r="IKO367" s="1"/>
      <c r="IKP367" s="1"/>
      <c r="IKQ367" s="1"/>
      <c r="IKR367" s="1"/>
      <c r="IKS367" s="1"/>
      <c r="IKT367" s="1"/>
      <c r="IKU367" s="1"/>
      <c r="IKV367" s="1"/>
      <c r="IKW367" s="1"/>
      <c r="IKX367" s="1"/>
      <c r="IKY367" s="1"/>
      <c r="IKZ367" s="1"/>
      <c r="ILA367" s="1"/>
      <c r="ILB367" s="1"/>
      <c r="ILC367" s="1"/>
      <c r="ILD367" s="1"/>
      <c r="ILE367" s="1"/>
      <c r="ILF367" s="1"/>
      <c r="ILG367" s="1"/>
      <c r="ILH367" s="1"/>
      <c r="ILI367" s="1"/>
      <c r="ILJ367" s="1"/>
      <c r="ILK367" s="1"/>
      <c r="ILL367" s="1"/>
      <c r="ILM367" s="1"/>
      <c r="ILN367" s="1"/>
      <c r="ILO367" s="1"/>
      <c r="ILP367" s="1"/>
      <c r="ILQ367" s="1"/>
      <c r="ILR367" s="1"/>
      <c r="ILS367" s="1"/>
      <c r="ILT367" s="1"/>
      <c r="ILU367" s="1"/>
      <c r="ILV367" s="1"/>
      <c r="ILW367" s="1"/>
      <c r="ILX367" s="1"/>
      <c r="ILY367" s="1"/>
      <c r="ILZ367" s="1"/>
      <c r="IMA367" s="1"/>
      <c r="IMB367" s="1"/>
      <c r="IMC367" s="1"/>
      <c r="IMD367" s="1"/>
      <c r="IME367" s="1"/>
      <c r="IMF367" s="1"/>
      <c r="IMG367" s="1"/>
      <c r="IMH367" s="1"/>
      <c r="IMI367" s="1"/>
      <c r="IMJ367" s="1"/>
      <c r="IMK367" s="1"/>
      <c r="IML367" s="1"/>
      <c r="IMM367" s="1"/>
      <c r="IMN367" s="1"/>
      <c r="IMO367" s="1"/>
      <c r="IMP367" s="1"/>
      <c r="IMQ367" s="1"/>
      <c r="IMR367" s="1"/>
      <c r="IMS367" s="1"/>
      <c r="IMT367" s="1"/>
      <c r="IMU367" s="1"/>
      <c r="IMV367" s="1"/>
      <c r="IMW367" s="1"/>
      <c r="IMX367" s="1"/>
      <c r="IMY367" s="1"/>
      <c r="IMZ367" s="1"/>
      <c r="INA367" s="1"/>
      <c r="INB367" s="1"/>
      <c r="INC367" s="1"/>
      <c r="IND367" s="1"/>
      <c r="INE367" s="1"/>
      <c r="INF367" s="1"/>
      <c r="ING367" s="1"/>
      <c r="INH367" s="1"/>
      <c r="INI367" s="1"/>
      <c r="INJ367" s="1"/>
      <c r="INK367" s="1"/>
      <c r="INL367" s="1"/>
      <c r="INM367" s="1"/>
      <c r="INN367" s="1"/>
      <c r="INO367" s="1"/>
      <c r="INP367" s="1"/>
      <c r="INQ367" s="1"/>
      <c r="INR367" s="1"/>
      <c r="INS367" s="1"/>
      <c r="INT367" s="1"/>
      <c r="INU367" s="1"/>
      <c r="INV367" s="1"/>
      <c r="INW367" s="1"/>
      <c r="INX367" s="1"/>
      <c r="INY367" s="1"/>
      <c r="INZ367" s="1"/>
      <c r="IOA367" s="1"/>
      <c r="IOB367" s="1"/>
      <c r="IOC367" s="1"/>
      <c r="IOD367" s="1"/>
      <c r="IOE367" s="1"/>
      <c r="IOF367" s="1"/>
      <c r="IOG367" s="1"/>
      <c r="IOH367" s="1"/>
      <c r="IOI367" s="1"/>
      <c r="IOJ367" s="1"/>
      <c r="IOK367" s="1"/>
      <c r="IOL367" s="1"/>
      <c r="IOM367" s="1"/>
      <c r="ION367" s="1"/>
      <c r="IOO367" s="1"/>
      <c r="IOP367" s="1"/>
      <c r="IOQ367" s="1"/>
      <c r="IOR367" s="1"/>
      <c r="IOS367" s="1"/>
      <c r="IOT367" s="1"/>
      <c r="IOU367" s="1"/>
      <c r="IOV367" s="1"/>
      <c r="IOW367" s="1"/>
      <c r="IOX367" s="1"/>
      <c r="IOY367" s="1"/>
      <c r="IOZ367" s="1"/>
      <c r="IPA367" s="1"/>
      <c r="IPB367" s="1"/>
      <c r="IPC367" s="1"/>
      <c r="IPD367" s="1"/>
      <c r="IPE367" s="1"/>
      <c r="IPF367" s="1"/>
      <c r="IPG367" s="1"/>
      <c r="IPH367" s="1"/>
      <c r="IPI367" s="1"/>
      <c r="IPJ367" s="1"/>
      <c r="IPK367" s="1"/>
      <c r="IPL367" s="1"/>
      <c r="IPM367" s="1"/>
      <c r="IPN367" s="1"/>
      <c r="IPO367" s="1"/>
      <c r="IPP367" s="1"/>
      <c r="IPQ367" s="1"/>
      <c r="IPR367" s="1"/>
      <c r="IPS367" s="1"/>
      <c r="IPT367" s="1"/>
      <c r="IPU367" s="1"/>
      <c r="IPV367" s="1"/>
      <c r="IPW367" s="1"/>
      <c r="IPX367" s="1"/>
      <c r="IPY367" s="1"/>
      <c r="IPZ367" s="1"/>
      <c r="IQA367" s="1"/>
      <c r="IQB367" s="1"/>
      <c r="IQC367" s="1"/>
      <c r="IQD367" s="1"/>
      <c r="IQE367" s="1"/>
      <c r="IQF367" s="1"/>
      <c r="IQG367" s="1"/>
      <c r="IQH367" s="1"/>
      <c r="IQI367" s="1"/>
      <c r="IQJ367" s="1"/>
      <c r="IQK367" s="1"/>
      <c r="IQL367" s="1"/>
      <c r="IQM367" s="1"/>
      <c r="IQN367" s="1"/>
      <c r="IQO367" s="1"/>
      <c r="IQP367" s="1"/>
      <c r="IQQ367" s="1"/>
      <c r="IQR367" s="1"/>
      <c r="IQS367" s="1"/>
      <c r="IQT367" s="1"/>
      <c r="IQU367" s="1"/>
      <c r="IQV367" s="1"/>
      <c r="IQW367" s="1"/>
      <c r="IQX367" s="1"/>
      <c r="IQY367" s="1"/>
      <c r="IQZ367" s="1"/>
      <c r="IRA367" s="1"/>
      <c r="IRB367" s="1"/>
      <c r="IRC367" s="1"/>
      <c r="IRD367" s="1"/>
      <c r="IRE367" s="1"/>
      <c r="IRF367" s="1"/>
      <c r="IRG367" s="1"/>
      <c r="IRH367" s="1"/>
      <c r="IRI367" s="1"/>
      <c r="IRJ367" s="1"/>
      <c r="IRK367" s="1"/>
      <c r="IRL367" s="1"/>
      <c r="IRM367" s="1"/>
      <c r="IRN367" s="1"/>
      <c r="IRO367" s="1"/>
      <c r="IRP367" s="1"/>
      <c r="IRQ367" s="1"/>
      <c r="IRR367" s="1"/>
      <c r="IRS367" s="1"/>
      <c r="IRT367" s="1"/>
      <c r="IRU367" s="1"/>
      <c r="IRV367" s="1"/>
      <c r="IRW367" s="1"/>
      <c r="IRX367" s="1"/>
      <c r="IRY367" s="1"/>
      <c r="IRZ367" s="1"/>
      <c r="ISA367" s="1"/>
      <c r="ISB367" s="1"/>
      <c r="ISC367" s="1"/>
      <c r="ISD367" s="1"/>
      <c r="ISE367" s="1"/>
      <c r="ISF367" s="1"/>
      <c r="ISG367" s="1"/>
      <c r="ISH367" s="1"/>
      <c r="ISI367" s="1"/>
      <c r="ISJ367" s="1"/>
      <c r="ISK367" s="1"/>
      <c r="ISL367" s="1"/>
      <c r="ISM367" s="1"/>
      <c r="ISN367" s="1"/>
      <c r="ISO367" s="1"/>
      <c r="ISP367" s="1"/>
      <c r="ISQ367" s="1"/>
      <c r="ISR367" s="1"/>
      <c r="ISS367" s="1"/>
      <c r="IST367" s="1"/>
      <c r="ISU367" s="1"/>
      <c r="ISV367" s="1"/>
      <c r="ISW367" s="1"/>
      <c r="ISX367" s="1"/>
      <c r="ISY367" s="1"/>
      <c r="ISZ367" s="1"/>
      <c r="ITA367" s="1"/>
      <c r="ITB367" s="1"/>
      <c r="ITC367" s="1"/>
      <c r="ITD367" s="1"/>
      <c r="ITE367" s="1"/>
      <c r="ITF367" s="1"/>
      <c r="ITG367" s="1"/>
      <c r="ITH367" s="1"/>
      <c r="ITI367" s="1"/>
      <c r="ITJ367" s="1"/>
      <c r="ITK367" s="1"/>
      <c r="ITL367" s="1"/>
      <c r="ITM367" s="1"/>
      <c r="ITN367" s="1"/>
      <c r="ITO367" s="1"/>
      <c r="ITP367" s="1"/>
      <c r="ITQ367" s="1"/>
      <c r="ITR367" s="1"/>
      <c r="ITS367" s="1"/>
      <c r="ITT367" s="1"/>
      <c r="ITU367" s="1"/>
      <c r="ITV367" s="1"/>
      <c r="ITW367" s="1"/>
      <c r="ITX367" s="1"/>
      <c r="ITY367" s="1"/>
      <c r="ITZ367" s="1"/>
      <c r="IUA367" s="1"/>
      <c r="IUB367" s="1"/>
      <c r="IUC367" s="1"/>
      <c r="IUD367" s="1"/>
      <c r="IUE367" s="1"/>
      <c r="IUF367" s="1"/>
      <c r="IUG367" s="1"/>
      <c r="IUH367" s="1"/>
      <c r="IUI367" s="1"/>
      <c r="IUJ367" s="1"/>
      <c r="IUK367" s="1"/>
      <c r="IUL367" s="1"/>
      <c r="IUM367" s="1"/>
      <c r="IUN367" s="1"/>
      <c r="IUO367" s="1"/>
      <c r="IUP367" s="1"/>
      <c r="IUQ367" s="1"/>
      <c r="IUR367" s="1"/>
      <c r="IUS367" s="1"/>
      <c r="IUT367" s="1"/>
      <c r="IUU367" s="1"/>
      <c r="IUV367" s="1"/>
      <c r="IUW367" s="1"/>
      <c r="IUX367" s="1"/>
      <c r="IUY367" s="1"/>
      <c r="IUZ367" s="1"/>
      <c r="IVA367" s="1"/>
      <c r="IVB367" s="1"/>
      <c r="IVC367" s="1"/>
      <c r="IVD367" s="1"/>
      <c r="IVE367" s="1"/>
      <c r="IVF367" s="1"/>
      <c r="IVG367" s="1"/>
      <c r="IVH367" s="1"/>
      <c r="IVI367" s="1"/>
      <c r="IVJ367" s="1"/>
      <c r="IVK367" s="1"/>
      <c r="IVL367" s="1"/>
      <c r="IVM367" s="1"/>
      <c r="IVN367" s="1"/>
      <c r="IVO367" s="1"/>
      <c r="IVP367" s="1"/>
      <c r="IVQ367" s="1"/>
      <c r="IVR367" s="1"/>
      <c r="IVS367" s="1"/>
      <c r="IVT367" s="1"/>
      <c r="IVU367" s="1"/>
      <c r="IVV367" s="1"/>
      <c r="IVW367" s="1"/>
      <c r="IVX367" s="1"/>
      <c r="IVY367" s="1"/>
      <c r="IVZ367" s="1"/>
      <c r="IWA367" s="1"/>
      <c r="IWB367" s="1"/>
      <c r="IWC367" s="1"/>
      <c r="IWD367" s="1"/>
      <c r="IWE367" s="1"/>
      <c r="IWF367" s="1"/>
      <c r="IWG367" s="1"/>
      <c r="IWH367" s="1"/>
      <c r="IWI367" s="1"/>
      <c r="IWJ367" s="1"/>
      <c r="IWK367" s="1"/>
      <c r="IWL367" s="1"/>
      <c r="IWM367" s="1"/>
      <c r="IWN367" s="1"/>
      <c r="IWO367" s="1"/>
      <c r="IWP367" s="1"/>
      <c r="IWQ367" s="1"/>
      <c r="IWR367" s="1"/>
      <c r="IWS367" s="1"/>
      <c r="IWT367" s="1"/>
      <c r="IWU367" s="1"/>
      <c r="IWV367" s="1"/>
      <c r="IWW367" s="1"/>
      <c r="IWX367" s="1"/>
      <c r="IWY367" s="1"/>
      <c r="IWZ367" s="1"/>
      <c r="IXA367" s="1"/>
      <c r="IXB367" s="1"/>
      <c r="IXC367" s="1"/>
      <c r="IXD367" s="1"/>
      <c r="IXE367" s="1"/>
      <c r="IXF367" s="1"/>
      <c r="IXG367" s="1"/>
      <c r="IXH367" s="1"/>
      <c r="IXI367" s="1"/>
      <c r="IXJ367" s="1"/>
      <c r="IXK367" s="1"/>
      <c r="IXL367" s="1"/>
      <c r="IXM367" s="1"/>
      <c r="IXN367" s="1"/>
      <c r="IXO367" s="1"/>
      <c r="IXP367" s="1"/>
      <c r="IXQ367" s="1"/>
      <c r="IXR367" s="1"/>
      <c r="IXS367" s="1"/>
      <c r="IXT367" s="1"/>
      <c r="IXU367" s="1"/>
      <c r="IXV367" s="1"/>
      <c r="IXW367" s="1"/>
      <c r="IXX367" s="1"/>
      <c r="IXY367" s="1"/>
      <c r="IXZ367" s="1"/>
      <c r="IYA367" s="1"/>
      <c r="IYB367" s="1"/>
      <c r="IYC367" s="1"/>
      <c r="IYD367" s="1"/>
      <c r="IYE367" s="1"/>
      <c r="IYF367" s="1"/>
      <c r="IYG367" s="1"/>
      <c r="IYH367" s="1"/>
      <c r="IYI367" s="1"/>
      <c r="IYJ367" s="1"/>
      <c r="IYK367" s="1"/>
      <c r="IYL367" s="1"/>
      <c r="IYM367" s="1"/>
      <c r="IYN367" s="1"/>
      <c r="IYO367" s="1"/>
      <c r="IYP367" s="1"/>
      <c r="IYQ367" s="1"/>
      <c r="IYR367" s="1"/>
      <c r="IYS367" s="1"/>
      <c r="IYT367" s="1"/>
      <c r="IYU367" s="1"/>
      <c r="IYV367" s="1"/>
      <c r="IYW367" s="1"/>
      <c r="IYX367" s="1"/>
      <c r="IYY367" s="1"/>
      <c r="IYZ367" s="1"/>
      <c r="IZA367" s="1"/>
      <c r="IZB367" s="1"/>
      <c r="IZC367" s="1"/>
      <c r="IZD367" s="1"/>
      <c r="IZE367" s="1"/>
      <c r="IZF367" s="1"/>
      <c r="IZG367" s="1"/>
      <c r="IZH367" s="1"/>
      <c r="IZI367" s="1"/>
      <c r="IZJ367" s="1"/>
      <c r="IZK367" s="1"/>
      <c r="IZL367" s="1"/>
      <c r="IZM367" s="1"/>
      <c r="IZN367" s="1"/>
      <c r="IZO367" s="1"/>
      <c r="IZP367" s="1"/>
      <c r="IZQ367" s="1"/>
      <c r="IZR367" s="1"/>
      <c r="IZS367" s="1"/>
      <c r="IZT367" s="1"/>
      <c r="IZU367" s="1"/>
      <c r="IZV367" s="1"/>
      <c r="IZW367" s="1"/>
      <c r="IZX367" s="1"/>
      <c r="IZY367" s="1"/>
      <c r="IZZ367" s="1"/>
      <c r="JAA367" s="1"/>
      <c r="JAB367" s="1"/>
      <c r="JAC367" s="1"/>
      <c r="JAD367" s="1"/>
      <c r="JAE367" s="1"/>
      <c r="JAF367" s="1"/>
      <c r="JAG367" s="1"/>
      <c r="JAH367" s="1"/>
      <c r="JAI367" s="1"/>
      <c r="JAJ367" s="1"/>
      <c r="JAK367" s="1"/>
      <c r="JAL367" s="1"/>
      <c r="JAM367" s="1"/>
      <c r="JAN367" s="1"/>
      <c r="JAO367" s="1"/>
      <c r="JAP367" s="1"/>
      <c r="JAQ367" s="1"/>
      <c r="JAR367" s="1"/>
      <c r="JAS367" s="1"/>
      <c r="JAT367" s="1"/>
      <c r="JAU367" s="1"/>
      <c r="JAV367" s="1"/>
      <c r="JAW367" s="1"/>
      <c r="JAX367" s="1"/>
      <c r="JAY367" s="1"/>
      <c r="JAZ367" s="1"/>
      <c r="JBA367" s="1"/>
      <c r="JBB367" s="1"/>
      <c r="JBC367" s="1"/>
      <c r="JBD367" s="1"/>
      <c r="JBE367" s="1"/>
      <c r="JBF367" s="1"/>
      <c r="JBG367" s="1"/>
      <c r="JBH367" s="1"/>
      <c r="JBI367" s="1"/>
      <c r="JBJ367" s="1"/>
      <c r="JBK367" s="1"/>
      <c r="JBL367" s="1"/>
      <c r="JBM367" s="1"/>
      <c r="JBN367" s="1"/>
      <c r="JBO367" s="1"/>
      <c r="JBP367" s="1"/>
      <c r="JBQ367" s="1"/>
      <c r="JBR367" s="1"/>
      <c r="JBS367" s="1"/>
      <c r="JBT367" s="1"/>
      <c r="JBU367" s="1"/>
      <c r="JBV367" s="1"/>
      <c r="JBW367" s="1"/>
      <c r="JBX367" s="1"/>
      <c r="JBY367" s="1"/>
      <c r="JBZ367" s="1"/>
      <c r="JCA367" s="1"/>
      <c r="JCB367" s="1"/>
      <c r="JCC367" s="1"/>
      <c r="JCD367" s="1"/>
      <c r="JCE367" s="1"/>
      <c r="JCF367" s="1"/>
      <c r="JCG367" s="1"/>
      <c r="JCH367" s="1"/>
      <c r="JCI367" s="1"/>
      <c r="JCJ367" s="1"/>
      <c r="JCK367" s="1"/>
      <c r="JCL367" s="1"/>
      <c r="JCM367" s="1"/>
      <c r="JCN367" s="1"/>
      <c r="JCO367" s="1"/>
      <c r="JCP367" s="1"/>
      <c r="JCQ367" s="1"/>
      <c r="JCR367" s="1"/>
      <c r="JCS367" s="1"/>
      <c r="JCT367" s="1"/>
      <c r="JCU367" s="1"/>
      <c r="JCV367" s="1"/>
      <c r="JCW367" s="1"/>
      <c r="JCX367" s="1"/>
      <c r="JCY367" s="1"/>
      <c r="JCZ367" s="1"/>
      <c r="JDA367" s="1"/>
      <c r="JDB367" s="1"/>
      <c r="JDC367" s="1"/>
      <c r="JDD367" s="1"/>
      <c r="JDE367" s="1"/>
      <c r="JDF367" s="1"/>
      <c r="JDG367" s="1"/>
      <c r="JDH367" s="1"/>
      <c r="JDI367" s="1"/>
      <c r="JDJ367" s="1"/>
      <c r="JDK367" s="1"/>
      <c r="JDL367" s="1"/>
      <c r="JDM367" s="1"/>
      <c r="JDN367" s="1"/>
      <c r="JDO367" s="1"/>
      <c r="JDP367" s="1"/>
      <c r="JDQ367" s="1"/>
      <c r="JDR367" s="1"/>
      <c r="JDS367" s="1"/>
      <c r="JDT367" s="1"/>
      <c r="JDU367" s="1"/>
      <c r="JDV367" s="1"/>
      <c r="JDW367" s="1"/>
      <c r="JDX367" s="1"/>
      <c r="JDY367" s="1"/>
      <c r="JDZ367" s="1"/>
      <c r="JEA367" s="1"/>
      <c r="JEB367" s="1"/>
      <c r="JEC367" s="1"/>
      <c r="JED367" s="1"/>
      <c r="JEE367" s="1"/>
      <c r="JEF367" s="1"/>
      <c r="JEG367" s="1"/>
      <c r="JEH367" s="1"/>
      <c r="JEI367" s="1"/>
      <c r="JEJ367" s="1"/>
      <c r="JEK367" s="1"/>
      <c r="JEL367" s="1"/>
      <c r="JEM367" s="1"/>
      <c r="JEN367" s="1"/>
      <c r="JEO367" s="1"/>
      <c r="JEP367" s="1"/>
      <c r="JEQ367" s="1"/>
      <c r="JER367" s="1"/>
      <c r="JES367" s="1"/>
      <c r="JET367" s="1"/>
      <c r="JEU367" s="1"/>
      <c r="JEV367" s="1"/>
      <c r="JEW367" s="1"/>
      <c r="JEX367" s="1"/>
      <c r="JEY367" s="1"/>
      <c r="JEZ367" s="1"/>
      <c r="JFA367" s="1"/>
      <c r="JFB367" s="1"/>
      <c r="JFC367" s="1"/>
      <c r="JFD367" s="1"/>
      <c r="JFE367" s="1"/>
      <c r="JFF367" s="1"/>
      <c r="JFG367" s="1"/>
      <c r="JFH367" s="1"/>
      <c r="JFI367" s="1"/>
      <c r="JFJ367" s="1"/>
      <c r="JFK367" s="1"/>
      <c r="JFL367" s="1"/>
      <c r="JFM367" s="1"/>
      <c r="JFN367" s="1"/>
      <c r="JFO367" s="1"/>
      <c r="JFP367" s="1"/>
      <c r="JFQ367" s="1"/>
      <c r="JFR367" s="1"/>
      <c r="JFS367" s="1"/>
      <c r="JFT367" s="1"/>
      <c r="JFU367" s="1"/>
      <c r="JFV367" s="1"/>
      <c r="JFW367" s="1"/>
      <c r="JFX367" s="1"/>
      <c r="JFY367" s="1"/>
      <c r="JFZ367" s="1"/>
      <c r="JGA367" s="1"/>
      <c r="JGB367" s="1"/>
      <c r="JGC367" s="1"/>
      <c r="JGD367" s="1"/>
      <c r="JGE367" s="1"/>
      <c r="JGF367" s="1"/>
      <c r="JGG367" s="1"/>
      <c r="JGH367" s="1"/>
      <c r="JGI367" s="1"/>
      <c r="JGJ367" s="1"/>
      <c r="JGK367" s="1"/>
      <c r="JGL367" s="1"/>
      <c r="JGM367" s="1"/>
      <c r="JGN367" s="1"/>
      <c r="JGO367" s="1"/>
      <c r="JGP367" s="1"/>
      <c r="JGQ367" s="1"/>
      <c r="JGR367" s="1"/>
      <c r="JGS367" s="1"/>
      <c r="JGT367" s="1"/>
      <c r="JGU367" s="1"/>
      <c r="JGV367" s="1"/>
      <c r="JGW367" s="1"/>
      <c r="JGX367" s="1"/>
      <c r="JGY367" s="1"/>
      <c r="JGZ367" s="1"/>
      <c r="JHA367" s="1"/>
      <c r="JHB367" s="1"/>
      <c r="JHC367" s="1"/>
      <c r="JHD367" s="1"/>
      <c r="JHE367" s="1"/>
      <c r="JHF367" s="1"/>
      <c r="JHG367" s="1"/>
      <c r="JHH367" s="1"/>
      <c r="JHI367" s="1"/>
      <c r="JHJ367" s="1"/>
      <c r="JHK367" s="1"/>
      <c r="JHL367" s="1"/>
      <c r="JHM367" s="1"/>
      <c r="JHN367" s="1"/>
      <c r="JHO367" s="1"/>
      <c r="JHP367" s="1"/>
      <c r="JHQ367" s="1"/>
      <c r="JHR367" s="1"/>
      <c r="JHS367" s="1"/>
      <c r="JHT367" s="1"/>
      <c r="JHU367" s="1"/>
      <c r="JHV367" s="1"/>
      <c r="JHW367" s="1"/>
      <c r="JHX367" s="1"/>
      <c r="JHY367" s="1"/>
      <c r="JHZ367" s="1"/>
      <c r="JIA367" s="1"/>
      <c r="JIB367" s="1"/>
      <c r="JIC367" s="1"/>
      <c r="JID367" s="1"/>
      <c r="JIE367" s="1"/>
      <c r="JIF367" s="1"/>
      <c r="JIG367" s="1"/>
      <c r="JIH367" s="1"/>
      <c r="JII367" s="1"/>
      <c r="JIJ367" s="1"/>
      <c r="JIK367" s="1"/>
      <c r="JIL367" s="1"/>
      <c r="JIM367" s="1"/>
      <c r="JIN367" s="1"/>
      <c r="JIO367" s="1"/>
      <c r="JIP367" s="1"/>
      <c r="JIQ367" s="1"/>
      <c r="JIR367" s="1"/>
      <c r="JIS367" s="1"/>
      <c r="JIT367" s="1"/>
      <c r="JIU367" s="1"/>
      <c r="JIV367" s="1"/>
      <c r="JIW367" s="1"/>
      <c r="JIX367" s="1"/>
      <c r="JIY367" s="1"/>
      <c r="JIZ367" s="1"/>
      <c r="JJA367" s="1"/>
      <c r="JJB367" s="1"/>
      <c r="JJC367" s="1"/>
      <c r="JJD367" s="1"/>
      <c r="JJE367" s="1"/>
      <c r="JJF367" s="1"/>
      <c r="JJG367" s="1"/>
      <c r="JJH367" s="1"/>
      <c r="JJI367" s="1"/>
      <c r="JJJ367" s="1"/>
      <c r="JJK367" s="1"/>
      <c r="JJL367" s="1"/>
      <c r="JJM367" s="1"/>
      <c r="JJN367" s="1"/>
      <c r="JJO367" s="1"/>
      <c r="JJP367" s="1"/>
      <c r="JJQ367" s="1"/>
      <c r="JJR367" s="1"/>
      <c r="JJS367" s="1"/>
      <c r="JJT367" s="1"/>
      <c r="JJU367" s="1"/>
      <c r="JJV367" s="1"/>
      <c r="JJW367" s="1"/>
      <c r="JJX367" s="1"/>
      <c r="JJY367" s="1"/>
      <c r="JJZ367" s="1"/>
      <c r="JKA367" s="1"/>
      <c r="JKB367" s="1"/>
      <c r="JKC367" s="1"/>
      <c r="JKD367" s="1"/>
      <c r="JKE367" s="1"/>
      <c r="JKF367" s="1"/>
      <c r="JKG367" s="1"/>
      <c r="JKH367" s="1"/>
      <c r="JKI367" s="1"/>
      <c r="JKJ367" s="1"/>
      <c r="JKK367" s="1"/>
      <c r="JKL367" s="1"/>
      <c r="JKM367" s="1"/>
      <c r="JKN367" s="1"/>
      <c r="JKO367" s="1"/>
      <c r="JKP367" s="1"/>
      <c r="JKQ367" s="1"/>
      <c r="JKR367" s="1"/>
      <c r="JKS367" s="1"/>
      <c r="JKT367" s="1"/>
      <c r="JKU367" s="1"/>
      <c r="JKV367" s="1"/>
      <c r="JKW367" s="1"/>
      <c r="JKX367" s="1"/>
      <c r="JKY367" s="1"/>
      <c r="JKZ367" s="1"/>
      <c r="JLA367" s="1"/>
      <c r="JLB367" s="1"/>
      <c r="JLC367" s="1"/>
      <c r="JLD367" s="1"/>
      <c r="JLE367" s="1"/>
      <c r="JLF367" s="1"/>
      <c r="JLG367" s="1"/>
      <c r="JLH367" s="1"/>
      <c r="JLI367" s="1"/>
      <c r="JLJ367" s="1"/>
      <c r="JLK367" s="1"/>
      <c r="JLL367" s="1"/>
      <c r="JLM367" s="1"/>
      <c r="JLN367" s="1"/>
      <c r="JLO367" s="1"/>
      <c r="JLP367" s="1"/>
      <c r="JLQ367" s="1"/>
      <c r="JLR367" s="1"/>
      <c r="JLS367" s="1"/>
      <c r="JLT367" s="1"/>
      <c r="JLU367" s="1"/>
      <c r="JLV367" s="1"/>
      <c r="JLW367" s="1"/>
      <c r="JLX367" s="1"/>
      <c r="JLY367" s="1"/>
      <c r="JLZ367" s="1"/>
      <c r="JMA367" s="1"/>
      <c r="JMB367" s="1"/>
      <c r="JMC367" s="1"/>
      <c r="JMD367" s="1"/>
      <c r="JME367" s="1"/>
      <c r="JMF367" s="1"/>
      <c r="JMG367" s="1"/>
      <c r="JMH367" s="1"/>
      <c r="JMI367" s="1"/>
      <c r="JMJ367" s="1"/>
      <c r="JMK367" s="1"/>
      <c r="JML367" s="1"/>
      <c r="JMM367" s="1"/>
      <c r="JMN367" s="1"/>
      <c r="JMO367" s="1"/>
      <c r="JMP367" s="1"/>
      <c r="JMQ367" s="1"/>
      <c r="JMR367" s="1"/>
      <c r="JMS367" s="1"/>
      <c r="JMT367" s="1"/>
      <c r="JMU367" s="1"/>
      <c r="JMV367" s="1"/>
      <c r="JMW367" s="1"/>
      <c r="JMX367" s="1"/>
      <c r="JMY367" s="1"/>
      <c r="JMZ367" s="1"/>
      <c r="JNA367" s="1"/>
      <c r="JNB367" s="1"/>
      <c r="JNC367" s="1"/>
      <c r="JND367" s="1"/>
      <c r="JNE367" s="1"/>
      <c r="JNF367" s="1"/>
      <c r="JNG367" s="1"/>
      <c r="JNH367" s="1"/>
      <c r="JNI367" s="1"/>
      <c r="JNJ367" s="1"/>
      <c r="JNK367" s="1"/>
      <c r="JNL367" s="1"/>
      <c r="JNM367" s="1"/>
      <c r="JNN367" s="1"/>
      <c r="JNO367" s="1"/>
      <c r="JNP367" s="1"/>
      <c r="JNQ367" s="1"/>
      <c r="JNR367" s="1"/>
      <c r="JNS367" s="1"/>
      <c r="JNT367" s="1"/>
      <c r="JNU367" s="1"/>
      <c r="JNV367" s="1"/>
      <c r="JNW367" s="1"/>
      <c r="JNX367" s="1"/>
      <c r="JNY367" s="1"/>
      <c r="JNZ367" s="1"/>
      <c r="JOA367" s="1"/>
      <c r="JOB367" s="1"/>
      <c r="JOC367" s="1"/>
      <c r="JOD367" s="1"/>
      <c r="JOE367" s="1"/>
      <c r="JOF367" s="1"/>
      <c r="JOG367" s="1"/>
      <c r="JOH367" s="1"/>
      <c r="JOI367" s="1"/>
      <c r="JOJ367" s="1"/>
      <c r="JOK367" s="1"/>
      <c r="JOL367" s="1"/>
      <c r="JOM367" s="1"/>
      <c r="JON367" s="1"/>
      <c r="JOO367" s="1"/>
      <c r="JOP367" s="1"/>
      <c r="JOQ367" s="1"/>
      <c r="JOR367" s="1"/>
      <c r="JOS367" s="1"/>
      <c r="JOT367" s="1"/>
      <c r="JOU367" s="1"/>
      <c r="JOV367" s="1"/>
      <c r="JOW367" s="1"/>
      <c r="JOX367" s="1"/>
      <c r="JOY367" s="1"/>
      <c r="JOZ367" s="1"/>
      <c r="JPA367" s="1"/>
      <c r="JPB367" s="1"/>
      <c r="JPC367" s="1"/>
      <c r="JPD367" s="1"/>
      <c r="JPE367" s="1"/>
      <c r="JPF367" s="1"/>
      <c r="JPG367" s="1"/>
      <c r="JPH367" s="1"/>
      <c r="JPI367" s="1"/>
      <c r="JPJ367" s="1"/>
      <c r="JPK367" s="1"/>
      <c r="JPL367" s="1"/>
      <c r="JPM367" s="1"/>
      <c r="JPN367" s="1"/>
      <c r="JPO367" s="1"/>
      <c r="JPP367" s="1"/>
      <c r="JPQ367" s="1"/>
      <c r="JPR367" s="1"/>
      <c r="JPS367" s="1"/>
      <c r="JPT367" s="1"/>
      <c r="JPU367" s="1"/>
      <c r="JPV367" s="1"/>
      <c r="JPW367" s="1"/>
      <c r="JPX367" s="1"/>
      <c r="JPY367" s="1"/>
      <c r="JPZ367" s="1"/>
      <c r="JQA367" s="1"/>
      <c r="JQB367" s="1"/>
      <c r="JQC367" s="1"/>
      <c r="JQD367" s="1"/>
      <c r="JQE367" s="1"/>
      <c r="JQF367" s="1"/>
      <c r="JQG367" s="1"/>
      <c r="JQH367" s="1"/>
      <c r="JQI367" s="1"/>
      <c r="JQJ367" s="1"/>
      <c r="JQK367" s="1"/>
      <c r="JQL367" s="1"/>
      <c r="JQM367" s="1"/>
      <c r="JQN367" s="1"/>
      <c r="JQO367" s="1"/>
      <c r="JQP367" s="1"/>
      <c r="JQQ367" s="1"/>
      <c r="JQR367" s="1"/>
      <c r="JQS367" s="1"/>
      <c r="JQT367" s="1"/>
      <c r="JQU367" s="1"/>
      <c r="JQV367" s="1"/>
      <c r="JQW367" s="1"/>
      <c r="JQX367" s="1"/>
      <c r="JQY367" s="1"/>
      <c r="JQZ367" s="1"/>
      <c r="JRA367" s="1"/>
      <c r="JRB367" s="1"/>
      <c r="JRC367" s="1"/>
      <c r="JRD367" s="1"/>
      <c r="JRE367" s="1"/>
      <c r="JRF367" s="1"/>
      <c r="JRG367" s="1"/>
      <c r="JRH367" s="1"/>
      <c r="JRI367" s="1"/>
      <c r="JRJ367" s="1"/>
      <c r="JRK367" s="1"/>
      <c r="JRL367" s="1"/>
      <c r="JRM367" s="1"/>
      <c r="JRN367" s="1"/>
      <c r="JRO367" s="1"/>
      <c r="JRP367" s="1"/>
      <c r="JRQ367" s="1"/>
      <c r="JRR367" s="1"/>
      <c r="JRS367" s="1"/>
      <c r="JRT367" s="1"/>
      <c r="JRU367" s="1"/>
      <c r="JRV367" s="1"/>
      <c r="JRW367" s="1"/>
      <c r="JRX367" s="1"/>
      <c r="JRY367" s="1"/>
      <c r="JRZ367" s="1"/>
      <c r="JSA367" s="1"/>
      <c r="JSB367" s="1"/>
      <c r="JSC367" s="1"/>
      <c r="JSD367" s="1"/>
      <c r="JSE367" s="1"/>
      <c r="JSF367" s="1"/>
      <c r="JSG367" s="1"/>
      <c r="JSH367" s="1"/>
      <c r="JSI367" s="1"/>
      <c r="JSJ367" s="1"/>
      <c r="JSK367" s="1"/>
      <c r="JSL367" s="1"/>
      <c r="JSM367" s="1"/>
      <c r="JSN367" s="1"/>
      <c r="JSO367" s="1"/>
      <c r="JSP367" s="1"/>
      <c r="JSQ367" s="1"/>
      <c r="JSR367" s="1"/>
      <c r="JSS367" s="1"/>
      <c r="JST367" s="1"/>
      <c r="JSU367" s="1"/>
      <c r="JSV367" s="1"/>
      <c r="JSW367" s="1"/>
      <c r="JSX367" s="1"/>
      <c r="JSY367" s="1"/>
      <c r="JSZ367" s="1"/>
      <c r="JTA367" s="1"/>
      <c r="JTB367" s="1"/>
      <c r="JTC367" s="1"/>
      <c r="JTD367" s="1"/>
      <c r="JTE367" s="1"/>
      <c r="JTF367" s="1"/>
      <c r="JTG367" s="1"/>
      <c r="JTH367" s="1"/>
      <c r="JTI367" s="1"/>
      <c r="JTJ367" s="1"/>
      <c r="JTK367" s="1"/>
      <c r="JTL367" s="1"/>
      <c r="JTM367" s="1"/>
      <c r="JTN367" s="1"/>
      <c r="JTO367" s="1"/>
      <c r="JTP367" s="1"/>
      <c r="JTQ367" s="1"/>
      <c r="JTR367" s="1"/>
      <c r="JTS367" s="1"/>
      <c r="JTT367" s="1"/>
      <c r="JTU367" s="1"/>
      <c r="JTV367" s="1"/>
      <c r="JTW367" s="1"/>
      <c r="JTX367" s="1"/>
      <c r="JTY367" s="1"/>
      <c r="JTZ367" s="1"/>
      <c r="JUA367" s="1"/>
      <c r="JUB367" s="1"/>
      <c r="JUC367" s="1"/>
      <c r="JUD367" s="1"/>
      <c r="JUE367" s="1"/>
      <c r="JUF367" s="1"/>
      <c r="JUG367" s="1"/>
      <c r="JUH367" s="1"/>
      <c r="JUI367" s="1"/>
      <c r="JUJ367" s="1"/>
      <c r="JUK367" s="1"/>
      <c r="JUL367" s="1"/>
      <c r="JUM367" s="1"/>
      <c r="JUN367" s="1"/>
      <c r="JUO367" s="1"/>
      <c r="JUP367" s="1"/>
      <c r="JUQ367" s="1"/>
      <c r="JUR367" s="1"/>
      <c r="JUS367" s="1"/>
      <c r="JUT367" s="1"/>
      <c r="JUU367" s="1"/>
      <c r="JUV367" s="1"/>
      <c r="JUW367" s="1"/>
      <c r="JUX367" s="1"/>
      <c r="JUY367" s="1"/>
      <c r="JUZ367" s="1"/>
      <c r="JVA367" s="1"/>
      <c r="JVB367" s="1"/>
      <c r="JVC367" s="1"/>
      <c r="JVD367" s="1"/>
      <c r="JVE367" s="1"/>
      <c r="JVF367" s="1"/>
      <c r="JVG367" s="1"/>
      <c r="JVH367" s="1"/>
      <c r="JVI367" s="1"/>
      <c r="JVJ367" s="1"/>
      <c r="JVK367" s="1"/>
      <c r="JVL367" s="1"/>
      <c r="JVM367" s="1"/>
      <c r="JVN367" s="1"/>
      <c r="JVO367" s="1"/>
      <c r="JVP367" s="1"/>
      <c r="JVQ367" s="1"/>
      <c r="JVR367" s="1"/>
      <c r="JVS367" s="1"/>
      <c r="JVT367" s="1"/>
      <c r="JVU367" s="1"/>
      <c r="JVV367" s="1"/>
      <c r="JVW367" s="1"/>
      <c r="JVX367" s="1"/>
      <c r="JVY367" s="1"/>
      <c r="JVZ367" s="1"/>
      <c r="JWA367" s="1"/>
      <c r="JWB367" s="1"/>
      <c r="JWC367" s="1"/>
      <c r="JWD367" s="1"/>
      <c r="JWE367" s="1"/>
      <c r="JWF367" s="1"/>
      <c r="JWG367" s="1"/>
      <c r="JWH367" s="1"/>
      <c r="JWI367" s="1"/>
      <c r="JWJ367" s="1"/>
      <c r="JWK367" s="1"/>
      <c r="JWL367" s="1"/>
      <c r="JWM367" s="1"/>
      <c r="JWN367" s="1"/>
      <c r="JWO367" s="1"/>
      <c r="JWP367" s="1"/>
      <c r="JWQ367" s="1"/>
      <c r="JWR367" s="1"/>
      <c r="JWS367" s="1"/>
      <c r="JWT367" s="1"/>
      <c r="JWU367" s="1"/>
      <c r="JWV367" s="1"/>
      <c r="JWW367" s="1"/>
      <c r="JWX367" s="1"/>
      <c r="JWY367" s="1"/>
      <c r="JWZ367" s="1"/>
      <c r="JXA367" s="1"/>
      <c r="JXB367" s="1"/>
      <c r="JXC367" s="1"/>
      <c r="JXD367" s="1"/>
      <c r="JXE367" s="1"/>
      <c r="JXF367" s="1"/>
      <c r="JXG367" s="1"/>
      <c r="JXH367" s="1"/>
      <c r="JXI367" s="1"/>
      <c r="JXJ367" s="1"/>
      <c r="JXK367" s="1"/>
      <c r="JXL367" s="1"/>
      <c r="JXM367" s="1"/>
      <c r="JXN367" s="1"/>
      <c r="JXO367" s="1"/>
      <c r="JXP367" s="1"/>
      <c r="JXQ367" s="1"/>
      <c r="JXR367" s="1"/>
      <c r="JXS367" s="1"/>
      <c r="JXT367" s="1"/>
      <c r="JXU367" s="1"/>
      <c r="JXV367" s="1"/>
      <c r="JXW367" s="1"/>
      <c r="JXX367" s="1"/>
      <c r="JXY367" s="1"/>
      <c r="JXZ367" s="1"/>
      <c r="JYA367" s="1"/>
      <c r="JYB367" s="1"/>
      <c r="JYC367" s="1"/>
      <c r="JYD367" s="1"/>
      <c r="JYE367" s="1"/>
      <c r="JYF367" s="1"/>
      <c r="JYG367" s="1"/>
      <c r="JYH367" s="1"/>
      <c r="JYI367" s="1"/>
      <c r="JYJ367" s="1"/>
      <c r="JYK367" s="1"/>
      <c r="JYL367" s="1"/>
      <c r="JYM367" s="1"/>
      <c r="JYN367" s="1"/>
      <c r="JYO367" s="1"/>
      <c r="JYP367" s="1"/>
      <c r="JYQ367" s="1"/>
      <c r="JYR367" s="1"/>
      <c r="JYS367" s="1"/>
      <c r="JYT367" s="1"/>
      <c r="JYU367" s="1"/>
      <c r="JYV367" s="1"/>
      <c r="JYW367" s="1"/>
      <c r="JYX367" s="1"/>
      <c r="JYY367" s="1"/>
      <c r="JYZ367" s="1"/>
      <c r="JZA367" s="1"/>
      <c r="JZB367" s="1"/>
      <c r="JZC367" s="1"/>
      <c r="JZD367" s="1"/>
      <c r="JZE367" s="1"/>
      <c r="JZF367" s="1"/>
      <c r="JZG367" s="1"/>
      <c r="JZH367" s="1"/>
      <c r="JZI367" s="1"/>
      <c r="JZJ367" s="1"/>
      <c r="JZK367" s="1"/>
      <c r="JZL367" s="1"/>
      <c r="JZM367" s="1"/>
      <c r="JZN367" s="1"/>
      <c r="JZO367" s="1"/>
      <c r="JZP367" s="1"/>
      <c r="JZQ367" s="1"/>
      <c r="JZR367" s="1"/>
      <c r="JZS367" s="1"/>
      <c r="JZT367" s="1"/>
      <c r="JZU367" s="1"/>
      <c r="JZV367" s="1"/>
      <c r="JZW367" s="1"/>
      <c r="JZX367" s="1"/>
      <c r="JZY367" s="1"/>
      <c r="JZZ367" s="1"/>
      <c r="KAA367" s="1"/>
      <c r="KAB367" s="1"/>
      <c r="KAC367" s="1"/>
      <c r="KAD367" s="1"/>
      <c r="KAE367" s="1"/>
      <c r="KAF367" s="1"/>
      <c r="KAG367" s="1"/>
      <c r="KAH367" s="1"/>
      <c r="KAI367" s="1"/>
      <c r="KAJ367" s="1"/>
      <c r="KAK367" s="1"/>
      <c r="KAL367" s="1"/>
      <c r="KAM367" s="1"/>
      <c r="KAN367" s="1"/>
      <c r="KAO367" s="1"/>
      <c r="KAP367" s="1"/>
      <c r="KAQ367" s="1"/>
      <c r="KAR367" s="1"/>
      <c r="KAS367" s="1"/>
      <c r="KAT367" s="1"/>
      <c r="KAU367" s="1"/>
      <c r="KAV367" s="1"/>
      <c r="KAW367" s="1"/>
      <c r="KAX367" s="1"/>
      <c r="KAY367" s="1"/>
      <c r="KAZ367" s="1"/>
      <c r="KBA367" s="1"/>
      <c r="KBB367" s="1"/>
      <c r="KBC367" s="1"/>
      <c r="KBD367" s="1"/>
      <c r="KBE367" s="1"/>
      <c r="KBF367" s="1"/>
      <c r="KBG367" s="1"/>
      <c r="KBH367" s="1"/>
      <c r="KBI367" s="1"/>
      <c r="KBJ367" s="1"/>
      <c r="KBK367" s="1"/>
      <c r="KBL367" s="1"/>
      <c r="KBM367" s="1"/>
      <c r="KBN367" s="1"/>
      <c r="KBO367" s="1"/>
      <c r="KBP367" s="1"/>
      <c r="KBQ367" s="1"/>
      <c r="KBR367" s="1"/>
      <c r="KBS367" s="1"/>
      <c r="KBT367" s="1"/>
      <c r="KBU367" s="1"/>
      <c r="KBV367" s="1"/>
      <c r="KBW367" s="1"/>
      <c r="KBX367" s="1"/>
      <c r="KBY367" s="1"/>
      <c r="KBZ367" s="1"/>
      <c r="KCA367" s="1"/>
      <c r="KCB367" s="1"/>
      <c r="KCC367" s="1"/>
      <c r="KCD367" s="1"/>
      <c r="KCE367" s="1"/>
      <c r="KCF367" s="1"/>
      <c r="KCG367" s="1"/>
      <c r="KCH367" s="1"/>
      <c r="KCI367" s="1"/>
      <c r="KCJ367" s="1"/>
      <c r="KCK367" s="1"/>
      <c r="KCL367" s="1"/>
      <c r="KCM367" s="1"/>
      <c r="KCN367" s="1"/>
      <c r="KCO367" s="1"/>
      <c r="KCP367" s="1"/>
      <c r="KCQ367" s="1"/>
      <c r="KCR367" s="1"/>
      <c r="KCS367" s="1"/>
      <c r="KCT367" s="1"/>
      <c r="KCU367" s="1"/>
      <c r="KCV367" s="1"/>
      <c r="KCW367" s="1"/>
      <c r="KCX367" s="1"/>
      <c r="KCY367" s="1"/>
      <c r="KCZ367" s="1"/>
      <c r="KDA367" s="1"/>
      <c r="KDB367" s="1"/>
      <c r="KDC367" s="1"/>
      <c r="KDD367" s="1"/>
      <c r="KDE367" s="1"/>
      <c r="KDF367" s="1"/>
      <c r="KDG367" s="1"/>
      <c r="KDH367" s="1"/>
      <c r="KDI367" s="1"/>
      <c r="KDJ367" s="1"/>
      <c r="KDK367" s="1"/>
      <c r="KDL367" s="1"/>
      <c r="KDM367" s="1"/>
      <c r="KDN367" s="1"/>
      <c r="KDO367" s="1"/>
      <c r="KDP367" s="1"/>
      <c r="KDQ367" s="1"/>
      <c r="KDR367" s="1"/>
      <c r="KDS367" s="1"/>
      <c r="KDT367" s="1"/>
      <c r="KDU367" s="1"/>
      <c r="KDV367" s="1"/>
      <c r="KDW367" s="1"/>
      <c r="KDX367" s="1"/>
      <c r="KDY367" s="1"/>
      <c r="KDZ367" s="1"/>
      <c r="KEA367" s="1"/>
      <c r="KEB367" s="1"/>
      <c r="KEC367" s="1"/>
      <c r="KED367" s="1"/>
      <c r="KEE367" s="1"/>
      <c r="KEF367" s="1"/>
      <c r="KEG367" s="1"/>
      <c r="KEH367" s="1"/>
      <c r="KEI367" s="1"/>
      <c r="KEJ367" s="1"/>
      <c r="KEK367" s="1"/>
      <c r="KEL367" s="1"/>
      <c r="KEM367" s="1"/>
      <c r="KEN367" s="1"/>
      <c r="KEO367" s="1"/>
      <c r="KEP367" s="1"/>
      <c r="KEQ367" s="1"/>
      <c r="KER367" s="1"/>
      <c r="KES367" s="1"/>
      <c r="KET367" s="1"/>
      <c r="KEU367" s="1"/>
      <c r="KEV367" s="1"/>
      <c r="KEW367" s="1"/>
      <c r="KEX367" s="1"/>
      <c r="KEY367" s="1"/>
      <c r="KEZ367" s="1"/>
      <c r="KFA367" s="1"/>
      <c r="KFB367" s="1"/>
      <c r="KFC367" s="1"/>
      <c r="KFD367" s="1"/>
      <c r="KFE367" s="1"/>
      <c r="KFF367" s="1"/>
      <c r="KFG367" s="1"/>
      <c r="KFH367" s="1"/>
      <c r="KFI367" s="1"/>
      <c r="KFJ367" s="1"/>
      <c r="KFK367" s="1"/>
      <c r="KFL367" s="1"/>
      <c r="KFM367" s="1"/>
      <c r="KFN367" s="1"/>
      <c r="KFO367" s="1"/>
      <c r="KFP367" s="1"/>
      <c r="KFQ367" s="1"/>
      <c r="KFR367" s="1"/>
      <c r="KFS367" s="1"/>
      <c r="KFT367" s="1"/>
      <c r="KFU367" s="1"/>
      <c r="KFV367" s="1"/>
      <c r="KFW367" s="1"/>
      <c r="KFX367" s="1"/>
      <c r="KFY367" s="1"/>
      <c r="KFZ367" s="1"/>
      <c r="KGA367" s="1"/>
      <c r="KGB367" s="1"/>
      <c r="KGC367" s="1"/>
      <c r="KGD367" s="1"/>
      <c r="KGE367" s="1"/>
      <c r="KGF367" s="1"/>
      <c r="KGG367" s="1"/>
      <c r="KGH367" s="1"/>
      <c r="KGI367" s="1"/>
      <c r="KGJ367" s="1"/>
      <c r="KGK367" s="1"/>
      <c r="KGL367" s="1"/>
      <c r="KGM367" s="1"/>
      <c r="KGN367" s="1"/>
      <c r="KGO367" s="1"/>
      <c r="KGP367" s="1"/>
      <c r="KGQ367" s="1"/>
      <c r="KGR367" s="1"/>
      <c r="KGS367" s="1"/>
      <c r="KGT367" s="1"/>
      <c r="KGU367" s="1"/>
      <c r="KGV367" s="1"/>
      <c r="KGW367" s="1"/>
      <c r="KGX367" s="1"/>
      <c r="KGY367" s="1"/>
      <c r="KGZ367" s="1"/>
      <c r="KHA367" s="1"/>
      <c r="KHB367" s="1"/>
      <c r="KHC367" s="1"/>
      <c r="KHD367" s="1"/>
      <c r="KHE367" s="1"/>
      <c r="KHF367" s="1"/>
      <c r="KHG367" s="1"/>
      <c r="KHH367" s="1"/>
      <c r="KHI367" s="1"/>
      <c r="KHJ367" s="1"/>
      <c r="KHK367" s="1"/>
      <c r="KHL367" s="1"/>
      <c r="KHM367" s="1"/>
      <c r="KHN367" s="1"/>
      <c r="KHO367" s="1"/>
      <c r="KHP367" s="1"/>
      <c r="KHQ367" s="1"/>
      <c r="KHR367" s="1"/>
      <c r="KHS367" s="1"/>
      <c r="KHT367" s="1"/>
      <c r="KHU367" s="1"/>
      <c r="KHV367" s="1"/>
      <c r="KHW367" s="1"/>
      <c r="KHX367" s="1"/>
      <c r="KHY367" s="1"/>
      <c r="KHZ367" s="1"/>
      <c r="KIA367" s="1"/>
      <c r="KIB367" s="1"/>
      <c r="KIC367" s="1"/>
      <c r="KID367" s="1"/>
      <c r="KIE367" s="1"/>
      <c r="KIF367" s="1"/>
      <c r="KIG367" s="1"/>
      <c r="KIH367" s="1"/>
      <c r="KII367" s="1"/>
      <c r="KIJ367" s="1"/>
      <c r="KIK367" s="1"/>
      <c r="KIL367" s="1"/>
      <c r="KIM367" s="1"/>
      <c r="KIN367" s="1"/>
      <c r="KIO367" s="1"/>
      <c r="KIP367" s="1"/>
      <c r="KIQ367" s="1"/>
      <c r="KIR367" s="1"/>
      <c r="KIS367" s="1"/>
      <c r="KIT367" s="1"/>
      <c r="KIU367" s="1"/>
      <c r="KIV367" s="1"/>
      <c r="KIW367" s="1"/>
      <c r="KIX367" s="1"/>
      <c r="KIY367" s="1"/>
      <c r="KIZ367" s="1"/>
      <c r="KJA367" s="1"/>
      <c r="KJB367" s="1"/>
      <c r="KJC367" s="1"/>
      <c r="KJD367" s="1"/>
      <c r="KJE367" s="1"/>
      <c r="KJF367" s="1"/>
      <c r="KJG367" s="1"/>
      <c r="KJH367" s="1"/>
      <c r="KJI367" s="1"/>
      <c r="KJJ367" s="1"/>
      <c r="KJK367" s="1"/>
      <c r="KJL367" s="1"/>
      <c r="KJM367" s="1"/>
      <c r="KJN367" s="1"/>
      <c r="KJO367" s="1"/>
      <c r="KJP367" s="1"/>
      <c r="KJQ367" s="1"/>
      <c r="KJR367" s="1"/>
      <c r="KJS367" s="1"/>
      <c r="KJT367" s="1"/>
      <c r="KJU367" s="1"/>
      <c r="KJV367" s="1"/>
      <c r="KJW367" s="1"/>
      <c r="KJX367" s="1"/>
      <c r="KJY367" s="1"/>
      <c r="KJZ367" s="1"/>
      <c r="KKA367" s="1"/>
      <c r="KKB367" s="1"/>
      <c r="KKC367" s="1"/>
      <c r="KKD367" s="1"/>
      <c r="KKE367" s="1"/>
      <c r="KKF367" s="1"/>
      <c r="KKG367" s="1"/>
      <c r="KKH367" s="1"/>
      <c r="KKI367" s="1"/>
      <c r="KKJ367" s="1"/>
      <c r="KKK367" s="1"/>
      <c r="KKL367" s="1"/>
      <c r="KKM367" s="1"/>
      <c r="KKN367" s="1"/>
      <c r="KKO367" s="1"/>
      <c r="KKP367" s="1"/>
      <c r="KKQ367" s="1"/>
      <c r="KKR367" s="1"/>
      <c r="KKS367" s="1"/>
      <c r="KKT367" s="1"/>
      <c r="KKU367" s="1"/>
      <c r="KKV367" s="1"/>
      <c r="KKW367" s="1"/>
      <c r="KKX367" s="1"/>
      <c r="KKY367" s="1"/>
      <c r="KKZ367" s="1"/>
      <c r="KLA367" s="1"/>
      <c r="KLB367" s="1"/>
      <c r="KLC367" s="1"/>
      <c r="KLD367" s="1"/>
      <c r="KLE367" s="1"/>
      <c r="KLF367" s="1"/>
      <c r="KLG367" s="1"/>
      <c r="KLH367" s="1"/>
      <c r="KLI367" s="1"/>
      <c r="KLJ367" s="1"/>
      <c r="KLK367" s="1"/>
      <c r="KLL367" s="1"/>
      <c r="KLM367" s="1"/>
      <c r="KLN367" s="1"/>
      <c r="KLO367" s="1"/>
      <c r="KLP367" s="1"/>
      <c r="KLQ367" s="1"/>
      <c r="KLR367" s="1"/>
      <c r="KLS367" s="1"/>
      <c r="KLT367" s="1"/>
      <c r="KLU367" s="1"/>
      <c r="KLV367" s="1"/>
      <c r="KLW367" s="1"/>
      <c r="KLX367" s="1"/>
      <c r="KLY367" s="1"/>
      <c r="KLZ367" s="1"/>
      <c r="KMA367" s="1"/>
      <c r="KMB367" s="1"/>
      <c r="KMC367" s="1"/>
      <c r="KMD367" s="1"/>
      <c r="KME367" s="1"/>
      <c r="KMF367" s="1"/>
      <c r="KMG367" s="1"/>
      <c r="KMH367" s="1"/>
      <c r="KMI367" s="1"/>
      <c r="KMJ367" s="1"/>
      <c r="KMK367" s="1"/>
      <c r="KML367" s="1"/>
      <c r="KMM367" s="1"/>
      <c r="KMN367" s="1"/>
      <c r="KMO367" s="1"/>
      <c r="KMP367" s="1"/>
      <c r="KMQ367" s="1"/>
      <c r="KMR367" s="1"/>
      <c r="KMS367" s="1"/>
      <c r="KMT367" s="1"/>
      <c r="KMU367" s="1"/>
      <c r="KMV367" s="1"/>
      <c r="KMW367" s="1"/>
      <c r="KMX367" s="1"/>
      <c r="KMY367" s="1"/>
      <c r="KMZ367" s="1"/>
      <c r="KNA367" s="1"/>
      <c r="KNB367" s="1"/>
      <c r="KNC367" s="1"/>
      <c r="KND367" s="1"/>
      <c r="KNE367" s="1"/>
      <c r="KNF367" s="1"/>
      <c r="KNG367" s="1"/>
      <c r="KNH367" s="1"/>
      <c r="KNI367" s="1"/>
      <c r="KNJ367" s="1"/>
      <c r="KNK367" s="1"/>
      <c r="KNL367" s="1"/>
      <c r="KNM367" s="1"/>
      <c r="KNN367" s="1"/>
      <c r="KNO367" s="1"/>
      <c r="KNP367" s="1"/>
      <c r="KNQ367" s="1"/>
      <c r="KNR367" s="1"/>
      <c r="KNS367" s="1"/>
      <c r="KNT367" s="1"/>
      <c r="KNU367" s="1"/>
      <c r="KNV367" s="1"/>
      <c r="KNW367" s="1"/>
      <c r="KNX367" s="1"/>
      <c r="KNY367" s="1"/>
      <c r="KNZ367" s="1"/>
      <c r="KOA367" s="1"/>
      <c r="KOB367" s="1"/>
      <c r="KOC367" s="1"/>
      <c r="KOD367" s="1"/>
      <c r="KOE367" s="1"/>
      <c r="KOF367" s="1"/>
      <c r="KOG367" s="1"/>
      <c r="KOH367" s="1"/>
      <c r="KOI367" s="1"/>
      <c r="KOJ367" s="1"/>
      <c r="KOK367" s="1"/>
      <c r="KOL367" s="1"/>
      <c r="KOM367" s="1"/>
      <c r="KON367" s="1"/>
      <c r="KOO367" s="1"/>
      <c r="KOP367" s="1"/>
      <c r="KOQ367" s="1"/>
      <c r="KOR367" s="1"/>
      <c r="KOS367" s="1"/>
      <c r="KOT367" s="1"/>
      <c r="KOU367" s="1"/>
      <c r="KOV367" s="1"/>
      <c r="KOW367" s="1"/>
      <c r="KOX367" s="1"/>
      <c r="KOY367" s="1"/>
      <c r="KOZ367" s="1"/>
      <c r="KPA367" s="1"/>
      <c r="KPB367" s="1"/>
      <c r="KPC367" s="1"/>
      <c r="KPD367" s="1"/>
      <c r="KPE367" s="1"/>
      <c r="KPF367" s="1"/>
      <c r="KPG367" s="1"/>
      <c r="KPH367" s="1"/>
      <c r="KPI367" s="1"/>
      <c r="KPJ367" s="1"/>
      <c r="KPK367" s="1"/>
      <c r="KPL367" s="1"/>
      <c r="KPM367" s="1"/>
      <c r="KPN367" s="1"/>
      <c r="KPO367" s="1"/>
      <c r="KPP367" s="1"/>
      <c r="KPQ367" s="1"/>
      <c r="KPR367" s="1"/>
      <c r="KPS367" s="1"/>
      <c r="KPT367" s="1"/>
      <c r="KPU367" s="1"/>
      <c r="KPV367" s="1"/>
      <c r="KPW367" s="1"/>
      <c r="KPX367" s="1"/>
      <c r="KPY367" s="1"/>
      <c r="KPZ367" s="1"/>
      <c r="KQA367" s="1"/>
      <c r="KQB367" s="1"/>
      <c r="KQC367" s="1"/>
      <c r="KQD367" s="1"/>
      <c r="KQE367" s="1"/>
      <c r="KQF367" s="1"/>
      <c r="KQG367" s="1"/>
      <c r="KQH367" s="1"/>
      <c r="KQI367" s="1"/>
      <c r="KQJ367" s="1"/>
      <c r="KQK367" s="1"/>
      <c r="KQL367" s="1"/>
      <c r="KQM367" s="1"/>
      <c r="KQN367" s="1"/>
      <c r="KQO367" s="1"/>
      <c r="KQP367" s="1"/>
      <c r="KQQ367" s="1"/>
      <c r="KQR367" s="1"/>
      <c r="KQS367" s="1"/>
      <c r="KQT367" s="1"/>
      <c r="KQU367" s="1"/>
      <c r="KQV367" s="1"/>
      <c r="KQW367" s="1"/>
      <c r="KQX367" s="1"/>
      <c r="KQY367" s="1"/>
      <c r="KQZ367" s="1"/>
      <c r="KRA367" s="1"/>
      <c r="KRB367" s="1"/>
      <c r="KRC367" s="1"/>
      <c r="KRD367" s="1"/>
      <c r="KRE367" s="1"/>
      <c r="KRF367" s="1"/>
      <c r="KRG367" s="1"/>
      <c r="KRH367" s="1"/>
      <c r="KRI367" s="1"/>
      <c r="KRJ367" s="1"/>
      <c r="KRK367" s="1"/>
      <c r="KRL367" s="1"/>
      <c r="KRM367" s="1"/>
      <c r="KRN367" s="1"/>
      <c r="KRO367" s="1"/>
      <c r="KRP367" s="1"/>
      <c r="KRQ367" s="1"/>
      <c r="KRR367" s="1"/>
      <c r="KRS367" s="1"/>
      <c r="KRT367" s="1"/>
      <c r="KRU367" s="1"/>
      <c r="KRV367" s="1"/>
      <c r="KRW367" s="1"/>
      <c r="KRX367" s="1"/>
      <c r="KRY367" s="1"/>
      <c r="KRZ367" s="1"/>
      <c r="KSA367" s="1"/>
      <c r="KSB367" s="1"/>
      <c r="KSC367" s="1"/>
      <c r="KSD367" s="1"/>
      <c r="KSE367" s="1"/>
      <c r="KSF367" s="1"/>
      <c r="KSG367" s="1"/>
      <c r="KSH367" s="1"/>
      <c r="KSI367" s="1"/>
      <c r="KSJ367" s="1"/>
      <c r="KSK367" s="1"/>
      <c r="KSL367" s="1"/>
      <c r="KSM367" s="1"/>
      <c r="KSN367" s="1"/>
      <c r="KSO367" s="1"/>
      <c r="KSP367" s="1"/>
      <c r="KSQ367" s="1"/>
      <c r="KSR367" s="1"/>
      <c r="KSS367" s="1"/>
      <c r="KST367" s="1"/>
      <c r="KSU367" s="1"/>
      <c r="KSV367" s="1"/>
      <c r="KSW367" s="1"/>
      <c r="KSX367" s="1"/>
      <c r="KSY367" s="1"/>
      <c r="KSZ367" s="1"/>
      <c r="KTA367" s="1"/>
      <c r="KTB367" s="1"/>
      <c r="KTC367" s="1"/>
      <c r="KTD367" s="1"/>
      <c r="KTE367" s="1"/>
      <c r="KTF367" s="1"/>
      <c r="KTG367" s="1"/>
      <c r="KTH367" s="1"/>
      <c r="KTI367" s="1"/>
      <c r="KTJ367" s="1"/>
      <c r="KTK367" s="1"/>
      <c r="KTL367" s="1"/>
      <c r="KTM367" s="1"/>
      <c r="KTN367" s="1"/>
      <c r="KTO367" s="1"/>
      <c r="KTP367" s="1"/>
      <c r="KTQ367" s="1"/>
      <c r="KTR367" s="1"/>
      <c r="KTS367" s="1"/>
      <c r="KTT367" s="1"/>
      <c r="KTU367" s="1"/>
      <c r="KTV367" s="1"/>
      <c r="KTW367" s="1"/>
      <c r="KTX367" s="1"/>
      <c r="KTY367" s="1"/>
      <c r="KTZ367" s="1"/>
      <c r="KUA367" s="1"/>
      <c r="KUB367" s="1"/>
      <c r="KUC367" s="1"/>
      <c r="KUD367" s="1"/>
      <c r="KUE367" s="1"/>
      <c r="KUF367" s="1"/>
      <c r="KUG367" s="1"/>
      <c r="KUH367" s="1"/>
      <c r="KUI367" s="1"/>
      <c r="KUJ367" s="1"/>
      <c r="KUK367" s="1"/>
      <c r="KUL367" s="1"/>
      <c r="KUM367" s="1"/>
      <c r="KUN367" s="1"/>
      <c r="KUO367" s="1"/>
      <c r="KUP367" s="1"/>
      <c r="KUQ367" s="1"/>
      <c r="KUR367" s="1"/>
      <c r="KUS367" s="1"/>
      <c r="KUT367" s="1"/>
      <c r="KUU367" s="1"/>
      <c r="KUV367" s="1"/>
      <c r="KUW367" s="1"/>
      <c r="KUX367" s="1"/>
      <c r="KUY367" s="1"/>
      <c r="KUZ367" s="1"/>
      <c r="KVA367" s="1"/>
      <c r="KVB367" s="1"/>
      <c r="KVC367" s="1"/>
      <c r="KVD367" s="1"/>
      <c r="KVE367" s="1"/>
      <c r="KVF367" s="1"/>
      <c r="KVG367" s="1"/>
      <c r="KVH367" s="1"/>
      <c r="KVI367" s="1"/>
      <c r="KVJ367" s="1"/>
      <c r="KVK367" s="1"/>
      <c r="KVL367" s="1"/>
      <c r="KVM367" s="1"/>
      <c r="KVN367" s="1"/>
      <c r="KVO367" s="1"/>
      <c r="KVP367" s="1"/>
      <c r="KVQ367" s="1"/>
      <c r="KVR367" s="1"/>
      <c r="KVS367" s="1"/>
      <c r="KVT367" s="1"/>
      <c r="KVU367" s="1"/>
      <c r="KVV367" s="1"/>
      <c r="KVW367" s="1"/>
      <c r="KVX367" s="1"/>
      <c r="KVY367" s="1"/>
      <c r="KVZ367" s="1"/>
      <c r="KWA367" s="1"/>
      <c r="KWB367" s="1"/>
      <c r="KWC367" s="1"/>
      <c r="KWD367" s="1"/>
      <c r="KWE367" s="1"/>
      <c r="KWF367" s="1"/>
      <c r="KWG367" s="1"/>
      <c r="KWH367" s="1"/>
      <c r="KWI367" s="1"/>
      <c r="KWJ367" s="1"/>
      <c r="KWK367" s="1"/>
      <c r="KWL367" s="1"/>
      <c r="KWM367" s="1"/>
      <c r="KWN367" s="1"/>
      <c r="KWO367" s="1"/>
      <c r="KWP367" s="1"/>
      <c r="KWQ367" s="1"/>
      <c r="KWR367" s="1"/>
      <c r="KWS367" s="1"/>
      <c r="KWT367" s="1"/>
      <c r="KWU367" s="1"/>
      <c r="KWV367" s="1"/>
      <c r="KWW367" s="1"/>
      <c r="KWX367" s="1"/>
      <c r="KWY367" s="1"/>
      <c r="KWZ367" s="1"/>
      <c r="KXA367" s="1"/>
      <c r="KXB367" s="1"/>
      <c r="KXC367" s="1"/>
      <c r="KXD367" s="1"/>
      <c r="KXE367" s="1"/>
      <c r="KXF367" s="1"/>
      <c r="KXG367" s="1"/>
      <c r="KXH367" s="1"/>
      <c r="KXI367" s="1"/>
      <c r="KXJ367" s="1"/>
      <c r="KXK367" s="1"/>
      <c r="KXL367" s="1"/>
      <c r="KXM367" s="1"/>
      <c r="KXN367" s="1"/>
      <c r="KXO367" s="1"/>
      <c r="KXP367" s="1"/>
      <c r="KXQ367" s="1"/>
      <c r="KXR367" s="1"/>
      <c r="KXS367" s="1"/>
      <c r="KXT367" s="1"/>
      <c r="KXU367" s="1"/>
      <c r="KXV367" s="1"/>
      <c r="KXW367" s="1"/>
      <c r="KXX367" s="1"/>
      <c r="KXY367" s="1"/>
      <c r="KXZ367" s="1"/>
      <c r="KYA367" s="1"/>
      <c r="KYB367" s="1"/>
      <c r="KYC367" s="1"/>
      <c r="KYD367" s="1"/>
      <c r="KYE367" s="1"/>
      <c r="KYF367" s="1"/>
      <c r="KYG367" s="1"/>
      <c r="KYH367" s="1"/>
      <c r="KYI367" s="1"/>
      <c r="KYJ367" s="1"/>
      <c r="KYK367" s="1"/>
      <c r="KYL367" s="1"/>
      <c r="KYM367" s="1"/>
      <c r="KYN367" s="1"/>
      <c r="KYO367" s="1"/>
      <c r="KYP367" s="1"/>
      <c r="KYQ367" s="1"/>
      <c r="KYR367" s="1"/>
      <c r="KYS367" s="1"/>
      <c r="KYT367" s="1"/>
      <c r="KYU367" s="1"/>
      <c r="KYV367" s="1"/>
      <c r="KYW367" s="1"/>
      <c r="KYX367" s="1"/>
      <c r="KYY367" s="1"/>
      <c r="KYZ367" s="1"/>
      <c r="KZA367" s="1"/>
      <c r="KZB367" s="1"/>
      <c r="KZC367" s="1"/>
      <c r="KZD367" s="1"/>
      <c r="KZE367" s="1"/>
      <c r="KZF367" s="1"/>
      <c r="KZG367" s="1"/>
      <c r="KZH367" s="1"/>
      <c r="KZI367" s="1"/>
      <c r="KZJ367" s="1"/>
      <c r="KZK367" s="1"/>
      <c r="KZL367" s="1"/>
      <c r="KZM367" s="1"/>
      <c r="KZN367" s="1"/>
      <c r="KZO367" s="1"/>
      <c r="KZP367" s="1"/>
      <c r="KZQ367" s="1"/>
      <c r="KZR367" s="1"/>
      <c r="KZS367" s="1"/>
      <c r="KZT367" s="1"/>
      <c r="KZU367" s="1"/>
      <c r="KZV367" s="1"/>
      <c r="KZW367" s="1"/>
      <c r="KZX367" s="1"/>
      <c r="KZY367" s="1"/>
      <c r="KZZ367" s="1"/>
      <c r="LAA367" s="1"/>
      <c r="LAB367" s="1"/>
      <c r="LAC367" s="1"/>
      <c r="LAD367" s="1"/>
      <c r="LAE367" s="1"/>
      <c r="LAF367" s="1"/>
      <c r="LAG367" s="1"/>
      <c r="LAH367" s="1"/>
      <c r="LAI367" s="1"/>
      <c r="LAJ367" s="1"/>
      <c r="LAK367" s="1"/>
      <c r="LAL367" s="1"/>
      <c r="LAM367" s="1"/>
      <c r="LAN367" s="1"/>
      <c r="LAO367" s="1"/>
      <c r="LAP367" s="1"/>
      <c r="LAQ367" s="1"/>
      <c r="LAR367" s="1"/>
      <c r="LAS367" s="1"/>
      <c r="LAT367" s="1"/>
      <c r="LAU367" s="1"/>
      <c r="LAV367" s="1"/>
      <c r="LAW367" s="1"/>
      <c r="LAX367" s="1"/>
      <c r="LAY367" s="1"/>
      <c r="LAZ367" s="1"/>
      <c r="LBA367" s="1"/>
      <c r="LBB367" s="1"/>
      <c r="LBC367" s="1"/>
      <c r="LBD367" s="1"/>
      <c r="LBE367" s="1"/>
      <c r="LBF367" s="1"/>
      <c r="LBG367" s="1"/>
      <c r="LBH367" s="1"/>
      <c r="LBI367" s="1"/>
      <c r="LBJ367" s="1"/>
      <c r="LBK367" s="1"/>
      <c r="LBL367" s="1"/>
      <c r="LBM367" s="1"/>
      <c r="LBN367" s="1"/>
      <c r="LBO367" s="1"/>
      <c r="LBP367" s="1"/>
      <c r="LBQ367" s="1"/>
      <c r="LBR367" s="1"/>
      <c r="LBS367" s="1"/>
      <c r="LBT367" s="1"/>
      <c r="LBU367" s="1"/>
      <c r="LBV367" s="1"/>
      <c r="LBW367" s="1"/>
      <c r="LBX367" s="1"/>
      <c r="LBY367" s="1"/>
      <c r="LBZ367" s="1"/>
      <c r="LCA367" s="1"/>
      <c r="LCB367" s="1"/>
      <c r="LCC367" s="1"/>
      <c r="LCD367" s="1"/>
      <c r="LCE367" s="1"/>
      <c r="LCF367" s="1"/>
      <c r="LCG367" s="1"/>
      <c r="LCH367" s="1"/>
      <c r="LCI367" s="1"/>
      <c r="LCJ367" s="1"/>
      <c r="LCK367" s="1"/>
      <c r="LCL367" s="1"/>
      <c r="LCM367" s="1"/>
      <c r="LCN367" s="1"/>
      <c r="LCO367" s="1"/>
      <c r="LCP367" s="1"/>
      <c r="LCQ367" s="1"/>
      <c r="LCR367" s="1"/>
      <c r="LCS367" s="1"/>
      <c r="LCT367" s="1"/>
      <c r="LCU367" s="1"/>
      <c r="LCV367" s="1"/>
      <c r="LCW367" s="1"/>
      <c r="LCX367" s="1"/>
      <c r="LCY367" s="1"/>
      <c r="LCZ367" s="1"/>
      <c r="LDA367" s="1"/>
      <c r="LDB367" s="1"/>
      <c r="LDC367" s="1"/>
      <c r="LDD367" s="1"/>
      <c r="LDE367" s="1"/>
      <c r="LDF367" s="1"/>
      <c r="LDG367" s="1"/>
      <c r="LDH367" s="1"/>
      <c r="LDI367" s="1"/>
      <c r="LDJ367" s="1"/>
      <c r="LDK367" s="1"/>
      <c r="LDL367" s="1"/>
      <c r="LDM367" s="1"/>
      <c r="LDN367" s="1"/>
      <c r="LDO367" s="1"/>
      <c r="LDP367" s="1"/>
      <c r="LDQ367" s="1"/>
      <c r="LDR367" s="1"/>
      <c r="LDS367" s="1"/>
      <c r="LDT367" s="1"/>
      <c r="LDU367" s="1"/>
      <c r="LDV367" s="1"/>
      <c r="LDW367" s="1"/>
      <c r="LDX367" s="1"/>
      <c r="LDY367" s="1"/>
      <c r="LDZ367" s="1"/>
      <c r="LEA367" s="1"/>
      <c r="LEB367" s="1"/>
      <c r="LEC367" s="1"/>
      <c r="LED367" s="1"/>
      <c r="LEE367" s="1"/>
      <c r="LEF367" s="1"/>
      <c r="LEG367" s="1"/>
      <c r="LEH367" s="1"/>
      <c r="LEI367" s="1"/>
      <c r="LEJ367" s="1"/>
      <c r="LEK367" s="1"/>
      <c r="LEL367" s="1"/>
      <c r="LEM367" s="1"/>
      <c r="LEN367" s="1"/>
      <c r="LEO367" s="1"/>
      <c r="LEP367" s="1"/>
      <c r="LEQ367" s="1"/>
      <c r="LER367" s="1"/>
      <c r="LES367" s="1"/>
      <c r="LET367" s="1"/>
      <c r="LEU367" s="1"/>
      <c r="LEV367" s="1"/>
      <c r="LEW367" s="1"/>
      <c r="LEX367" s="1"/>
      <c r="LEY367" s="1"/>
      <c r="LEZ367" s="1"/>
      <c r="LFA367" s="1"/>
      <c r="LFB367" s="1"/>
      <c r="LFC367" s="1"/>
      <c r="LFD367" s="1"/>
      <c r="LFE367" s="1"/>
      <c r="LFF367" s="1"/>
      <c r="LFG367" s="1"/>
      <c r="LFH367" s="1"/>
      <c r="LFI367" s="1"/>
      <c r="LFJ367" s="1"/>
      <c r="LFK367" s="1"/>
      <c r="LFL367" s="1"/>
      <c r="LFM367" s="1"/>
      <c r="LFN367" s="1"/>
      <c r="LFO367" s="1"/>
      <c r="LFP367" s="1"/>
      <c r="LFQ367" s="1"/>
      <c r="LFR367" s="1"/>
      <c r="LFS367" s="1"/>
      <c r="LFT367" s="1"/>
      <c r="LFU367" s="1"/>
      <c r="LFV367" s="1"/>
      <c r="LFW367" s="1"/>
      <c r="LFX367" s="1"/>
      <c r="LFY367" s="1"/>
      <c r="LFZ367" s="1"/>
      <c r="LGA367" s="1"/>
      <c r="LGB367" s="1"/>
      <c r="LGC367" s="1"/>
      <c r="LGD367" s="1"/>
      <c r="LGE367" s="1"/>
      <c r="LGF367" s="1"/>
      <c r="LGG367" s="1"/>
      <c r="LGH367" s="1"/>
      <c r="LGI367" s="1"/>
      <c r="LGJ367" s="1"/>
      <c r="LGK367" s="1"/>
      <c r="LGL367" s="1"/>
      <c r="LGM367" s="1"/>
      <c r="LGN367" s="1"/>
      <c r="LGO367" s="1"/>
      <c r="LGP367" s="1"/>
      <c r="LGQ367" s="1"/>
      <c r="LGR367" s="1"/>
      <c r="LGS367" s="1"/>
      <c r="LGT367" s="1"/>
      <c r="LGU367" s="1"/>
      <c r="LGV367" s="1"/>
      <c r="LGW367" s="1"/>
      <c r="LGX367" s="1"/>
      <c r="LGY367" s="1"/>
      <c r="LGZ367" s="1"/>
      <c r="LHA367" s="1"/>
      <c r="LHB367" s="1"/>
      <c r="LHC367" s="1"/>
      <c r="LHD367" s="1"/>
      <c r="LHE367" s="1"/>
      <c r="LHF367" s="1"/>
      <c r="LHG367" s="1"/>
      <c r="LHH367" s="1"/>
      <c r="LHI367" s="1"/>
      <c r="LHJ367" s="1"/>
      <c r="LHK367" s="1"/>
      <c r="LHL367" s="1"/>
      <c r="LHM367" s="1"/>
      <c r="LHN367" s="1"/>
      <c r="LHO367" s="1"/>
      <c r="LHP367" s="1"/>
      <c r="LHQ367" s="1"/>
      <c r="LHR367" s="1"/>
      <c r="LHS367" s="1"/>
      <c r="LHT367" s="1"/>
      <c r="LHU367" s="1"/>
      <c r="LHV367" s="1"/>
      <c r="LHW367" s="1"/>
      <c r="LHX367" s="1"/>
      <c r="LHY367" s="1"/>
      <c r="LHZ367" s="1"/>
      <c r="LIA367" s="1"/>
      <c r="LIB367" s="1"/>
      <c r="LIC367" s="1"/>
      <c r="LID367" s="1"/>
      <c r="LIE367" s="1"/>
      <c r="LIF367" s="1"/>
      <c r="LIG367" s="1"/>
      <c r="LIH367" s="1"/>
      <c r="LII367" s="1"/>
      <c r="LIJ367" s="1"/>
      <c r="LIK367" s="1"/>
      <c r="LIL367" s="1"/>
      <c r="LIM367" s="1"/>
      <c r="LIN367" s="1"/>
      <c r="LIO367" s="1"/>
      <c r="LIP367" s="1"/>
      <c r="LIQ367" s="1"/>
      <c r="LIR367" s="1"/>
      <c r="LIS367" s="1"/>
      <c r="LIT367" s="1"/>
      <c r="LIU367" s="1"/>
      <c r="LIV367" s="1"/>
      <c r="LIW367" s="1"/>
      <c r="LIX367" s="1"/>
      <c r="LIY367" s="1"/>
      <c r="LIZ367" s="1"/>
      <c r="LJA367" s="1"/>
      <c r="LJB367" s="1"/>
      <c r="LJC367" s="1"/>
      <c r="LJD367" s="1"/>
      <c r="LJE367" s="1"/>
      <c r="LJF367" s="1"/>
      <c r="LJG367" s="1"/>
      <c r="LJH367" s="1"/>
      <c r="LJI367" s="1"/>
      <c r="LJJ367" s="1"/>
      <c r="LJK367" s="1"/>
      <c r="LJL367" s="1"/>
      <c r="LJM367" s="1"/>
      <c r="LJN367" s="1"/>
      <c r="LJO367" s="1"/>
      <c r="LJP367" s="1"/>
      <c r="LJQ367" s="1"/>
      <c r="LJR367" s="1"/>
      <c r="LJS367" s="1"/>
      <c r="LJT367" s="1"/>
      <c r="LJU367" s="1"/>
      <c r="LJV367" s="1"/>
      <c r="LJW367" s="1"/>
      <c r="LJX367" s="1"/>
      <c r="LJY367" s="1"/>
      <c r="LJZ367" s="1"/>
      <c r="LKA367" s="1"/>
      <c r="LKB367" s="1"/>
      <c r="LKC367" s="1"/>
      <c r="LKD367" s="1"/>
      <c r="LKE367" s="1"/>
      <c r="LKF367" s="1"/>
      <c r="LKG367" s="1"/>
      <c r="LKH367" s="1"/>
      <c r="LKI367" s="1"/>
      <c r="LKJ367" s="1"/>
      <c r="LKK367" s="1"/>
      <c r="LKL367" s="1"/>
      <c r="LKM367" s="1"/>
      <c r="LKN367" s="1"/>
      <c r="LKO367" s="1"/>
      <c r="LKP367" s="1"/>
      <c r="LKQ367" s="1"/>
      <c r="LKR367" s="1"/>
      <c r="LKS367" s="1"/>
      <c r="LKT367" s="1"/>
      <c r="LKU367" s="1"/>
      <c r="LKV367" s="1"/>
      <c r="LKW367" s="1"/>
      <c r="LKX367" s="1"/>
      <c r="LKY367" s="1"/>
      <c r="LKZ367" s="1"/>
      <c r="LLA367" s="1"/>
      <c r="LLB367" s="1"/>
      <c r="LLC367" s="1"/>
      <c r="LLD367" s="1"/>
      <c r="LLE367" s="1"/>
      <c r="LLF367" s="1"/>
      <c r="LLG367" s="1"/>
      <c r="LLH367" s="1"/>
      <c r="LLI367" s="1"/>
      <c r="LLJ367" s="1"/>
      <c r="LLK367" s="1"/>
      <c r="LLL367" s="1"/>
      <c r="LLM367" s="1"/>
      <c r="LLN367" s="1"/>
      <c r="LLO367" s="1"/>
      <c r="LLP367" s="1"/>
      <c r="LLQ367" s="1"/>
      <c r="LLR367" s="1"/>
      <c r="LLS367" s="1"/>
      <c r="LLT367" s="1"/>
      <c r="LLU367" s="1"/>
      <c r="LLV367" s="1"/>
      <c r="LLW367" s="1"/>
      <c r="LLX367" s="1"/>
      <c r="LLY367" s="1"/>
      <c r="LLZ367" s="1"/>
      <c r="LMA367" s="1"/>
      <c r="LMB367" s="1"/>
      <c r="LMC367" s="1"/>
      <c r="LMD367" s="1"/>
      <c r="LME367" s="1"/>
      <c r="LMF367" s="1"/>
      <c r="LMG367" s="1"/>
      <c r="LMH367" s="1"/>
      <c r="LMI367" s="1"/>
      <c r="LMJ367" s="1"/>
      <c r="LMK367" s="1"/>
      <c r="LML367" s="1"/>
      <c r="LMM367" s="1"/>
      <c r="LMN367" s="1"/>
      <c r="LMO367" s="1"/>
      <c r="LMP367" s="1"/>
      <c r="LMQ367" s="1"/>
      <c r="LMR367" s="1"/>
      <c r="LMS367" s="1"/>
      <c r="LMT367" s="1"/>
      <c r="LMU367" s="1"/>
      <c r="LMV367" s="1"/>
      <c r="LMW367" s="1"/>
      <c r="LMX367" s="1"/>
      <c r="LMY367" s="1"/>
      <c r="LMZ367" s="1"/>
      <c r="LNA367" s="1"/>
      <c r="LNB367" s="1"/>
      <c r="LNC367" s="1"/>
      <c r="LND367" s="1"/>
      <c r="LNE367" s="1"/>
      <c r="LNF367" s="1"/>
      <c r="LNG367" s="1"/>
      <c r="LNH367" s="1"/>
      <c r="LNI367" s="1"/>
      <c r="LNJ367" s="1"/>
      <c r="LNK367" s="1"/>
      <c r="LNL367" s="1"/>
      <c r="LNM367" s="1"/>
      <c r="LNN367" s="1"/>
      <c r="LNO367" s="1"/>
      <c r="LNP367" s="1"/>
      <c r="LNQ367" s="1"/>
      <c r="LNR367" s="1"/>
      <c r="LNS367" s="1"/>
      <c r="LNT367" s="1"/>
      <c r="LNU367" s="1"/>
      <c r="LNV367" s="1"/>
      <c r="LNW367" s="1"/>
      <c r="LNX367" s="1"/>
      <c r="LNY367" s="1"/>
      <c r="LNZ367" s="1"/>
      <c r="LOA367" s="1"/>
      <c r="LOB367" s="1"/>
      <c r="LOC367" s="1"/>
      <c r="LOD367" s="1"/>
      <c r="LOE367" s="1"/>
      <c r="LOF367" s="1"/>
      <c r="LOG367" s="1"/>
      <c r="LOH367" s="1"/>
      <c r="LOI367" s="1"/>
      <c r="LOJ367" s="1"/>
      <c r="LOK367" s="1"/>
      <c r="LOL367" s="1"/>
      <c r="LOM367" s="1"/>
      <c r="LON367" s="1"/>
      <c r="LOO367" s="1"/>
      <c r="LOP367" s="1"/>
      <c r="LOQ367" s="1"/>
      <c r="LOR367" s="1"/>
      <c r="LOS367" s="1"/>
      <c r="LOT367" s="1"/>
      <c r="LOU367" s="1"/>
      <c r="LOV367" s="1"/>
      <c r="LOW367" s="1"/>
      <c r="LOX367" s="1"/>
      <c r="LOY367" s="1"/>
      <c r="LOZ367" s="1"/>
      <c r="LPA367" s="1"/>
      <c r="LPB367" s="1"/>
      <c r="LPC367" s="1"/>
      <c r="LPD367" s="1"/>
      <c r="LPE367" s="1"/>
      <c r="LPF367" s="1"/>
      <c r="LPG367" s="1"/>
      <c r="LPH367" s="1"/>
      <c r="LPI367" s="1"/>
      <c r="LPJ367" s="1"/>
      <c r="LPK367" s="1"/>
      <c r="LPL367" s="1"/>
      <c r="LPM367" s="1"/>
      <c r="LPN367" s="1"/>
      <c r="LPO367" s="1"/>
      <c r="LPP367" s="1"/>
      <c r="LPQ367" s="1"/>
      <c r="LPR367" s="1"/>
      <c r="LPS367" s="1"/>
      <c r="LPT367" s="1"/>
      <c r="LPU367" s="1"/>
      <c r="LPV367" s="1"/>
      <c r="LPW367" s="1"/>
      <c r="LPX367" s="1"/>
      <c r="LPY367" s="1"/>
      <c r="LPZ367" s="1"/>
      <c r="LQA367" s="1"/>
      <c r="LQB367" s="1"/>
      <c r="LQC367" s="1"/>
      <c r="LQD367" s="1"/>
      <c r="LQE367" s="1"/>
      <c r="LQF367" s="1"/>
      <c r="LQG367" s="1"/>
      <c r="LQH367" s="1"/>
      <c r="LQI367" s="1"/>
      <c r="LQJ367" s="1"/>
      <c r="LQK367" s="1"/>
      <c r="LQL367" s="1"/>
      <c r="LQM367" s="1"/>
      <c r="LQN367" s="1"/>
      <c r="LQO367" s="1"/>
      <c r="LQP367" s="1"/>
      <c r="LQQ367" s="1"/>
      <c r="LQR367" s="1"/>
      <c r="LQS367" s="1"/>
      <c r="LQT367" s="1"/>
      <c r="LQU367" s="1"/>
      <c r="LQV367" s="1"/>
      <c r="LQW367" s="1"/>
      <c r="LQX367" s="1"/>
      <c r="LQY367" s="1"/>
      <c r="LQZ367" s="1"/>
      <c r="LRA367" s="1"/>
      <c r="LRB367" s="1"/>
      <c r="LRC367" s="1"/>
      <c r="LRD367" s="1"/>
      <c r="LRE367" s="1"/>
      <c r="LRF367" s="1"/>
      <c r="LRG367" s="1"/>
      <c r="LRH367" s="1"/>
      <c r="LRI367" s="1"/>
      <c r="LRJ367" s="1"/>
      <c r="LRK367" s="1"/>
      <c r="LRL367" s="1"/>
      <c r="LRM367" s="1"/>
      <c r="LRN367" s="1"/>
      <c r="LRO367" s="1"/>
      <c r="LRP367" s="1"/>
      <c r="LRQ367" s="1"/>
      <c r="LRR367" s="1"/>
      <c r="LRS367" s="1"/>
      <c r="LRT367" s="1"/>
      <c r="LRU367" s="1"/>
      <c r="LRV367" s="1"/>
      <c r="LRW367" s="1"/>
      <c r="LRX367" s="1"/>
      <c r="LRY367" s="1"/>
      <c r="LRZ367" s="1"/>
      <c r="LSA367" s="1"/>
      <c r="LSB367" s="1"/>
      <c r="LSC367" s="1"/>
      <c r="LSD367" s="1"/>
      <c r="LSE367" s="1"/>
      <c r="LSF367" s="1"/>
      <c r="LSG367" s="1"/>
      <c r="LSH367" s="1"/>
      <c r="LSI367" s="1"/>
      <c r="LSJ367" s="1"/>
      <c r="LSK367" s="1"/>
      <c r="LSL367" s="1"/>
      <c r="LSM367" s="1"/>
      <c r="LSN367" s="1"/>
      <c r="LSO367" s="1"/>
      <c r="LSP367" s="1"/>
      <c r="LSQ367" s="1"/>
      <c r="LSR367" s="1"/>
      <c r="LSS367" s="1"/>
      <c r="LST367" s="1"/>
      <c r="LSU367" s="1"/>
      <c r="LSV367" s="1"/>
      <c r="LSW367" s="1"/>
      <c r="LSX367" s="1"/>
      <c r="LSY367" s="1"/>
      <c r="LSZ367" s="1"/>
      <c r="LTA367" s="1"/>
      <c r="LTB367" s="1"/>
      <c r="LTC367" s="1"/>
      <c r="LTD367" s="1"/>
      <c r="LTE367" s="1"/>
      <c r="LTF367" s="1"/>
      <c r="LTG367" s="1"/>
      <c r="LTH367" s="1"/>
      <c r="LTI367" s="1"/>
      <c r="LTJ367" s="1"/>
      <c r="LTK367" s="1"/>
      <c r="LTL367" s="1"/>
      <c r="LTM367" s="1"/>
      <c r="LTN367" s="1"/>
      <c r="LTO367" s="1"/>
      <c r="LTP367" s="1"/>
      <c r="LTQ367" s="1"/>
      <c r="LTR367" s="1"/>
      <c r="LTS367" s="1"/>
      <c r="LTT367" s="1"/>
      <c r="LTU367" s="1"/>
      <c r="LTV367" s="1"/>
      <c r="LTW367" s="1"/>
      <c r="LTX367" s="1"/>
      <c r="LTY367" s="1"/>
      <c r="LTZ367" s="1"/>
      <c r="LUA367" s="1"/>
      <c r="LUB367" s="1"/>
      <c r="LUC367" s="1"/>
      <c r="LUD367" s="1"/>
      <c r="LUE367" s="1"/>
      <c r="LUF367" s="1"/>
      <c r="LUG367" s="1"/>
      <c r="LUH367" s="1"/>
      <c r="LUI367" s="1"/>
      <c r="LUJ367" s="1"/>
      <c r="LUK367" s="1"/>
      <c r="LUL367" s="1"/>
      <c r="LUM367" s="1"/>
      <c r="LUN367" s="1"/>
      <c r="LUO367" s="1"/>
      <c r="LUP367" s="1"/>
      <c r="LUQ367" s="1"/>
      <c r="LUR367" s="1"/>
      <c r="LUS367" s="1"/>
      <c r="LUT367" s="1"/>
      <c r="LUU367" s="1"/>
      <c r="LUV367" s="1"/>
      <c r="LUW367" s="1"/>
      <c r="LUX367" s="1"/>
      <c r="LUY367" s="1"/>
      <c r="LUZ367" s="1"/>
      <c r="LVA367" s="1"/>
      <c r="LVB367" s="1"/>
      <c r="LVC367" s="1"/>
      <c r="LVD367" s="1"/>
      <c r="LVE367" s="1"/>
      <c r="LVF367" s="1"/>
      <c r="LVG367" s="1"/>
      <c r="LVH367" s="1"/>
      <c r="LVI367" s="1"/>
      <c r="LVJ367" s="1"/>
      <c r="LVK367" s="1"/>
      <c r="LVL367" s="1"/>
      <c r="LVM367" s="1"/>
      <c r="LVN367" s="1"/>
      <c r="LVO367" s="1"/>
      <c r="LVP367" s="1"/>
      <c r="LVQ367" s="1"/>
      <c r="LVR367" s="1"/>
      <c r="LVS367" s="1"/>
      <c r="LVT367" s="1"/>
      <c r="LVU367" s="1"/>
      <c r="LVV367" s="1"/>
      <c r="LVW367" s="1"/>
      <c r="LVX367" s="1"/>
      <c r="LVY367" s="1"/>
      <c r="LVZ367" s="1"/>
      <c r="LWA367" s="1"/>
      <c r="LWB367" s="1"/>
      <c r="LWC367" s="1"/>
      <c r="LWD367" s="1"/>
      <c r="LWE367" s="1"/>
      <c r="LWF367" s="1"/>
      <c r="LWG367" s="1"/>
      <c r="LWH367" s="1"/>
      <c r="LWI367" s="1"/>
      <c r="LWJ367" s="1"/>
      <c r="LWK367" s="1"/>
      <c r="LWL367" s="1"/>
      <c r="LWM367" s="1"/>
      <c r="LWN367" s="1"/>
      <c r="LWO367" s="1"/>
      <c r="LWP367" s="1"/>
      <c r="LWQ367" s="1"/>
      <c r="LWR367" s="1"/>
      <c r="LWS367" s="1"/>
      <c r="LWT367" s="1"/>
      <c r="LWU367" s="1"/>
      <c r="LWV367" s="1"/>
      <c r="LWW367" s="1"/>
      <c r="LWX367" s="1"/>
      <c r="LWY367" s="1"/>
      <c r="LWZ367" s="1"/>
      <c r="LXA367" s="1"/>
      <c r="LXB367" s="1"/>
      <c r="LXC367" s="1"/>
      <c r="LXD367" s="1"/>
      <c r="LXE367" s="1"/>
      <c r="LXF367" s="1"/>
      <c r="LXG367" s="1"/>
      <c r="LXH367" s="1"/>
      <c r="LXI367" s="1"/>
      <c r="LXJ367" s="1"/>
      <c r="LXK367" s="1"/>
      <c r="LXL367" s="1"/>
      <c r="LXM367" s="1"/>
      <c r="LXN367" s="1"/>
      <c r="LXO367" s="1"/>
      <c r="LXP367" s="1"/>
      <c r="LXQ367" s="1"/>
      <c r="LXR367" s="1"/>
      <c r="LXS367" s="1"/>
      <c r="LXT367" s="1"/>
      <c r="LXU367" s="1"/>
      <c r="LXV367" s="1"/>
      <c r="LXW367" s="1"/>
      <c r="LXX367" s="1"/>
      <c r="LXY367" s="1"/>
      <c r="LXZ367" s="1"/>
      <c r="LYA367" s="1"/>
      <c r="LYB367" s="1"/>
      <c r="LYC367" s="1"/>
      <c r="LYD367" s="1"/>
      <c r="LYE367" s="1"/>
      <c r="LYF367" s="1"/>
      <c r="LYG367" s="1"/>
      <c r="LYH367" s="1"/>
      <c r="LYI367" s="1"/>
      <c r="LYJ367" s="1"/>
      <c r="LYK367" s="1"/>
      <c r="LYL367" s="1"/>
      <c r="LYM367" s="1"/>
      <c r="LYN367" s="1"/>
      <c r="LYO367" s="1"/>
      <c r="LYP367" s="1"/>
      <c r="LYQ367" s="1"/>
      <c r="LYR367" s="1"/>
      <c r="LYS367" s="1"/>
      <c r="LYT367" s="1"/>
      <c r="LYU367" s="1"/>
      <c r="LYV367" s="1"/>
      <c r="LYW367" s="1"/>
      <c r="LYX367" s="1"/>
      <c r="LYY367" s="1"/>
      <c r="LYZ367" s="1"/>
      <c r="LZA367" s="1"/>
      <c r="LZB367" s="1"/>
      <c r="LZC367" s="1"/>
      <c r="LZD367" s="1"/>
      <c r="LZE367" s="1"/>
      <c r="LZF367" s="1"/>
      <c r="LZG367" s="1"/>
      <c r="LZH367" s="1"/>
      <c r="LZI367" s="1"/>
      <c r="LZJ367" s="1"/>
      <c r="LZK367" s="1"/>
      <c r="LZL367" s="1"/>
      <c r="LZM367" s="1"/>
      <c r="LZN367" s="1"/>
      <c r="LZO367" s="1"/>
      <c r="LZP367" s="1"/>
      <c r="LZQ367" s="1"/>
      <c r="LZR367" s="1"/>
      <c r="LZS367" s="1"/>
      <c r="LZT367" s="1"/>
      <c r="LZU367" s="1"/>
      <c r="LZV367" s="1"/>
      <c r="LZW367" s="1"/>
      <c r="LZX367" s="1"/>
      <c r="LZY367" s="1"/>
      <c r="LZZ367" s="1"/>
      <c r="MAA367" s="1"/>
      <c r="MAB367" s="1"/>
      <c r="MAC367" s="1"/>
      <c r="MAD367" s="1"/>
      <c r="MAE367" s="1"/>
      <c r="MAF367" s="1"/>
      <c r="MAG367" s="1"/>
      <c r="MAH367" s="1"/>
      <c r="MAI367" s="1"/>
      <c r="MAJ367" s="1"/>
      <c r="MAK367" s="1"/>
      <c r="MAL367" s="1"/>
      <c r="MAM367" s="1"/>
      <c r="MAN367" s="1"/>
      <c r="MAO367" s="1"/>
      <c r="MAP367" s="1"/>
      <c r="MAQ367" s="1"/>
      <c r="MAR367" s="1"/>
      <c r="MAS367" s="1"/>
      <c r="MAT367" s="1"/>
      <c r="MAU367" s="1"/>
      <c r="MAV367" s="1"/>
      <c r="MAW367" s="1"/>
      <c r="MAX367" s="1"/>
      <c r="MAY367" s="1"/>
      <c r="MAZ367" s="1"/>
      <c r="MBA367" s="1"/>
      <c r="MBB367" s="1"/>
      <c r="MBC367" s="1"/>
      <c r="MBD367" s="1"/>
      <c r="MBE367" s="1"/>
      <c r="MBF367" s="1"/>
      <c r="MBG367" s="1"/>
      <c r="MBH367" s="1"/>
      <c r="MBI367" s="1"/>
      <c r="MBJ367" s="1"/>
      <c r="MBK367" s="1"/>
      <c r="MBL367" s="1"/>
      <c r="MBM367" s="1"/>
      <c r="MBN367" s="1"/>
      <c r="MBO367" s="1"/>
      <c r="MBP367" s="1"/>
      <c r="MBQ367" s="1"/>
      <c r="MBR367" s="1"/>
      <c r="MBS367" s="1"/>
      <c r="MBT367" s="1"/>
      <c r="MBU367" s="1"/>
      <c r="MBV367" s="1"/>
      <c r="MBW367" s="1"/>
      <c r="MBX367" s="1"/>
      <c r="MBY367" s="1"/>
      <c r="MBZ367" s="1"/>
      <c r="MCA367" s="1"/>
      <c r="MCB367" s="1"/>
      <c r="MCC367" s="1"/>
      <c r="MCD367" s="1"/>
      <c r="MCE367" s="1"/>
      <c r="MCF367" s="1"/>
      <c r="MCG367" s="1"/>
      <c r="MCH367" s="1"/>
      <c r="MCI367" s="1"/>
      <c r="MCJ367" s="1"/>
      <c r="MCK367" s="1"/>
      <c r="MCL367" s="1"/>
      <c r="MCM367" s="1"/>
      <c r="MCN367" s="1"/>
      <c r="MCO367" s="1"/>
      <c r="MCP367" s="1"/>
      <c r="MCQ367" s="1"/>
      <c r="MCR367" s="1"/>
      <c r="MCS367" s="1"/>
      <c r="MCT367" s="1"/>
      <c r="MCU367" s="1"/>
      <c r="MCV367" s="1"/>
      <c r="MCW367" s="1"/>
      <c r="MCX367" s="1"/>
      <c r="MCY367" s="1"/>
      <c r="MCZ367" s="1"/>
      <c r="MDA367" s="1"/>
      <c r="MDB367" s="1"/>
      <c r="MDC367" s="1"/>
      <c r="MDD367" s="1"/>
      <c r="MDE367" s="1"/>
      <c r="MDF367" s="1"/>
      <c r="MDG367" s="1"/>
      <c r="MDH367" s="1"/>
      <c r="MDI367" s="1"/>
      <c r="MDJ367" s="1"/>
      <c r="MDK367" s="1"/>
      <c r="MDL367" s="1"/>
      <c r="MDM367" s="1"/>
      <c r="MDN367" s="1"/>
      <c r="MDO367" s="1"/>
      <c r="MDP367" s="1"/>
      <c r="MDQ367" s="1"/>
      <c r="MDR367" s="1"/>
      <c r="MDS367" s="1"/>
      <c r="MDT367" s="1"/>
      <c r="MDU367" s="1"/>
      <c r="MDV367" s="1"/>
      <c r="MDW367" s="1"/>
      <c r="MDX367" s="1"/>
      <c r="MDY367" s="1"/>
      <c r="MDZ367" s="1"/>
      <c r="MEA367" s="1"/>
      <c r="MEB367" s="1"/>
      <c r="MEC367" s="1"/>
      <c r="MED367" s="1"/>
      <c r="MEE367" s="1"/>
      <c r="MEF367" s="1"/>
      <c r="MEG367" s="1"/>
      <c r="MEH367" s="1"/>
      <c r="MEI367" s="1"/>
      <c r="MEJ367" s="1"/>
      <c r="MEK367" s="1"/>
      <c r="MEL367" s="1"/>
      <c r="MEM367" s="1"/>
      <c r="MEN367" s="1"/>
      <c r="MEO367" s="1"/>
      <c r="MEP367" s="1"/>
      <c r="MEQ367" s="1"/>
      <c r="MER367" s="1"/>
      <c r="MES367" s="1"/>
      <c r="MET367" s="1"/>
      <c r="MEU367" s="1"/>
      <c r="MEV367" s="1"/>
      <c r="MEW367" s="1"/>
      <c r="MEX367" s="1"/>
      <c r="MEY367" s="1"/>
      <c r="MEZ367" s="1"/>
      <c r="MFA367" s="1"/>
      <c r="MFB367" s="1"/>
      <c r="MFC367" s="1"/>
      <c r="MFD367" s="1"/>
      <c r="MFE367" s="1"/>
      <c r="MFF367" s="1"/>
      <c r="MFG367" s="1"/>
      <c r="MFH367" s="1"/>
      <c r="MFI367" s="1"/>
      <c r="MFJ367" s="1"/>
      <c r="MFK367" s="1"/>
      <c r="MFL367" s="1"/>
      <c r="MFM367" s="1"/>
      <c r="MFN367" s="1"/>
      <c r="MFO367" s="1"/>
      <c r="MFP367" s="1"/>
      <c r="MFQ367" s="1"/>
      <c r="MFR367" s="1"/>
      <c r="MFS367" s="1"/>
      <c r="MFT367" s="1"/>
      <c r="MFU367" s="1"/>
      <c r="MFV367" s="1"/>
      <c r="MFW367" s="1"/>
      <c r="MFX367" s="1"/>
      <c r="MFY367" s="1"/>
      <c r="MFZ367" s="1"/>
      <c r="MGA367" s="1"/>
      <c r="MGB367" s="1"/>
      <c r="MGC367" s="1"/>
      <c r="MGD367" s="1"/>
      <c r="MGE367" s="1"/>
      <c r="MGF367" s="1"/>
      <c r="MGG367" s="1"/>
      <c r="MGH367" s="1"/>
      <c r="MGI367" s="1"/>
      <c r="MGJ367" s="1"/>
      <c r="MGK367" s="1"/>
      <c r="MGL367" s="1"/>
      <c r="MGM367" s="1"/>
      <c r="MGN367" s="1"/>
      <c r="MGO367" s="1"/>
      <c r="MGP367" s="1"/>
      <c r="MGQ367" s="1"/>
      <c r="MGR367" s="1"/>
      <c r="MGS367" s="1"/>
      <c r="MGT367" s="1"/>
      <c r="MGU367" s="1"/>
      <c r="MGV367" s="1"/>
      <c r="MGW367" s="1"/>
      <c r="MGX367" s="1"/>
      <c r="MGY367" s="1"/>
      <c r="MGZ367" s="1"/>
      <c r="MHA367" s="1"/>
      <c r="MHB367" s="1"/>
      <c r="MHC367" s="1"/>
      <c r="MHD367" s="1"/>
      <c r="MHE367" s="1"/>
      <c r="MHF367" s="1"/>
      <c r="MHG367" s="1"/>
      <c r="MHH367" s="1"/>
      <c r="MHI367" s="1"/>
      <c r="MHJ367" s="1"/>
      <c r="MHK367" s="1"/>
      <c r="MHL367" s="1"/>
      <c r="MHM367" s="1"/>
      <c r="MHN367" s="1"/>
      <c r="MHO367" s="1"/>
      <c r="MHP367" s="1"/>
      <c r="MHQ367" s="1"/>
      <c r="MHR367" s="1"/>
      <c r="MHS367" s="1"/>
      <c r="MHT367" s="1"/>
      <c r="MHU367" s="1"/>
      <c r="MHV367" s="1"/>
      <c r="MHW367" s="1"/>
      <c r="MHX367" s="1"/>
      <c r="MHY367" s="1"/>
      <c r="MHZ367" s="1"/>
      <c r="MIA367" s="1"/>
      <c r="MIB367" s="1"/>
      <c r="MIC367" s="1"/>
      <c r="MID367" s="1"/>
      <c r="MIE367" s="1"/>
      <c r="MIF367" s="1"/>
      <c r="MIG367" s="1"/>
      <c r="MIH367" s="1"/>
      <c r="MII367" s="1"/>
      <c r="MIJ367" s="1"/>
      <c r="MIK367" s="1"/>
      <c r="MIL367" s="1"/>
      <c r="MIM367" s="1"/>
      <c r="MIN367" s="1"/>
      <c r="MIO367" s="1"/>
      <c r="MIP367" s="1"/>
      <c r="MIQ367" s="1"/>
      <c r="MIR367" s="1"/>
      <c r="MIS367" s="1"/>
      <c r="MIT367" s="1"/>
      <c r="MIU367" s="1"/>
      <c r="MIV367" s="1"/>
      <c r="MIW367" s="1"/>
      <c r="MIX367" s="1"/>
      <c r="MIY367" s="1"/>
      <c r="MIZ367" s="1"/>
      <c r="MJA367" s="1"/>
      <c r="MJB367" s="1"/>
      <c r="MJC367" s="1"/>
      <c r="MJD367" s="1"/>
      <c r="MJE367" s="1"/>
      <c r="MJF367" s="1"/>
      <c r="MJG367" s="1"/>
      <c r="MJH367" s="1"/>
      <c r="MJI367" s="1"/>
      <c r="MJJ367" s="1"/>
      <c r="MJK367" s="1"/>
      <c r="MJL367" s="1"/>
      <c r="MJM367" s="1"/>
      <c r="MJN367" s="1"/>
      <c r="MJO367" s="1"/>
      <c r="MJP367" s="1"/>
      <c r="MJQ367" s="1"/>
      <c r="MJR367" s="1"/>
      <c r="MJS367" s="1"/>
      <c r="MJT367" s="1"/>
      <c r="MJU367" s="1"/>
      <c r="MJV367" s="1"/>
      <c r="MJW367" s="1"/>
      <c r="MJX367" s="1"/>
      <c r="MJY367" s="1"/>
      <c r="MJZ367" s="1"/>
      <c r="MKA367" s="1"/>
      <c r="MKB367" s="1"/>
      <c r="MKC367" s="1"/>
      <c r="MKD367" s="1"/>
      <c r="MKE367" s="1"/>
      <c r="MKF367" s="1"/>
      <c r="MKG367" s="1"/>
      <c r="MKH367" s="1"/>
      <c r="MKI367" s="1"/>
      <c r="MKJ367" s="1"/>
      <c r="MKK367" s="1"/>
      <c r="MKL367" s="1"/>
      <c r="MKM367" s="1"/>
      <c r="MKN367" s="1"/>
      <c r="MKO367" s="1"/>
      <c r="MKP367" s="1"/>
      <c r="MKQ367" s="1"/>
      <c r="MKR367" s="1"/>
      <c r="MKS367" s="1"/>
      <c r="MKT367" s="1"/>
      <c r="MKU367" s="1"/>
      <c r="MKV367" s="1"/>
      <c r="MKW367" s="1"/>
      <c r="MKX367" s="1"/>
      <c r="MKY367" s="1"/>
      <c r="MKZ367" s="1"/>
      <c r="MLA367" s="1"/>
      <c r="MLB367" s="1"/>
      <c r="MLC367" s="1"/>
      <c r="MLD367" s="1"/>
      <c r="MLE367" s="1"/>
      <c r="MLF367" s="1"/>
      <c r="MLG367" s="1"/>
      <c r="MLH367" s="1"/>
      <c r="MLI367" s="1"/>
      <c r="MLJ367" s="1"/>
      <c r="MLK367" s="1"/>
      <c r="MLL367" s="1"/>
      <c r="MLM367" s="1"/>
      <c r="MLN367" s="1"/>
      <c r="MLO367" s="1"/>
      <c r="MLP367" s="1"/>
      <c r="MLQ367" s="1"/>
      <c r="MLR367" s="1"/>
      <c r="MLS367" s="1"/>
      <c r="MLT367" s="1"/>
      <c r="MLU367" s="1"/>
      <c r="MLV367" s="1"/>
      <c r="MLW367" s="1"/>
      <c r="MLX367" s="1"/>
      <c r="MLY367" s="1"/>
      <c r="MLZ367" s="1"/>
      <c r="MMA367" s="1"/>
      <c r="MMB367" s="1"/>
      <c r="MMC367" s="1"/>
      <c r="MMD367" s="1"/>
      <c r="MME367" s="1"/>
      <c r="MMF367" s="1"/>
      <c r="MMG367" s="1"/>
      <c r="MMH367" s="1"/>
      <c r="MMI367" s="1"/>
      <c r="MMJ367" s="1"/>
      <c r="MMK367" s="1"/>
      <c r="MML367" s="1"/>
      <c r="MMM367" s="1"/>
      <c r="MMN367" s="1"/>
      <c r="MMO367" s="1"/>
      <c r="MMP367" s="1"/>
      <c r="MMQ367" s="1"/>
      <c r="MMR367" s="1"/>
      <c r="MMS367" s="1"/>
      <c r="MMT367" s="1"/>
      <c r="MMU367" s="1"/>
      <c r="MMV367" s="1"/>
      <c r="MMW367" s="1"/>
      <c r="MMX367" s="1"/>
      <c r="MMY367" s="1"/>
      <c r="MMZ367" s="1"/>
      <c r="MNA367" s="1"/>
      <c r="MNB367" s="1"/>
      <c r="MNC367" s="1"/>
      <c r="MND367" s="1"/>
      <c r="MNE367" s="1"/>
      <c r="MNF367" s="1"/>
      <c r="MNG367" s="1"/>
      <c r="MNH367" s="1"/>
      <c r="MNI367" s="1"/>
      <c r="MNJ367" s="1"/>
      <c r="MNK367" s="1"/>
      <c r="MNL367" s="1"/>
      <c r="MNM367" s="1"/>
      <c r="MNN367" s="1"/>
      <c r="MNO367" s="1"/>
      <c r="MNP367" s="1"/>
      <c r="MNQ367" s="1"/>
      <c r="MNR367" s="1"/>
      <c r="MNS367" s="1"/>
      <c r="MNT367" s="1"/>
      <c r="MNU367" s="1"/>
      <c r="MNV367" s="1"/>
      <c r="MNW367" s="1"/>
      <c r="MNX367" s="1"/>
      <c r="MNY367" s="1"/>
      <c r="MNZ367" s="1"/>
      <c r="MOA367" s="1"/>
      <c r="MOB367" s="1"/>
      <c r="MOC367" s="1"/>
      <c r="MOD367" s="1"/>
      <c r="MOE367" s="1"/>
      <c r="MOF367" s="1"/>
      <c r="MOG367" s="1"/>
      <c r="MOH367" s="1"/>
      <c r="MOI367" s="1"/>
      <c r="MOJ367" s="1"/>
      <c r="MOK367" s="1"/>
      <c r="MOL367" s="1"/>
      <c r="MOM367" s="1"/>
      <c r="MON367" s="1"/>
      <c r="MOO367" s="1"/>
      <c r="MOP367" s="1"/>
      <c r="MOQ367" s="1"/>
      <c r="MOR367" s="1"/>
      <c r="MOS367" s="1"/>
      <c r="MOT367" s="1"/>
      <c r="MOU367" s="1"/>
      <c r="MOV367" s="1"/>
      <c r="MOW367" s="1"/>
      <c r="MOX367" s="1"/>
      <c r="MOY367" s="1"/>
      <c r="MOZ367" s="1"/>
      <c r="MPA367" s="1"/>
      <c r="MPB367" s="1"/>
      <c r="MPC367" s="1"/>
      <c r="MPD367" s="1"/>
      <c r="MPE367" s="1"/>
      <c r="MPF367" s="1"/>
      <c r="MPG367" s="1"/>
      <c r="MPH367" s="1"/>
      <c r="MPI367" s="1"/>
      <c r="MPJ367" s="1"/>
      <c r="MPK367" s="1"/>
      <c r="MPL367" s="1"/>
      <c r="MPM367" s="1"/>
      <c r="MPN367" s="1"/>
      <c r="MPO367" s="1"/>
      <c r="MPP367" s="1"/>
      <c r="MPQ367" s="1"/>
      <c r="MPR367" s="1"/>
      <c r="MPS367" s="1"/>
      <c r="MPT367" s="1"/>
      <c r="MPU367" s="1"/>
      <c r="MPV367" s="1"/>
      <c r="MPW367" s="1"/>
      <c r="MPX367" s="1"/>
      <c r="MPY367" s="1"/>
      <c r="MPZ367" s="1"/>
      <c r="MQA367" s="1"/>
      <c r="MQB367" s="1"/>
      <c r="MQC367" s="1"/>
      <c r="MQD367" s="1"/>
      <c r="MQE367" s="1"/>
      <c r="MQF367" s="1"/>
      <c r="MQG367" s="1"/>
      <c r="MQH367" s="1"/>
      <c r="MQI367" s="1"/>
      <c r="MQJ367" s="1"/>
      <c r="MQK367" s="1"/>
      <c r="MQL367" s="1"/>
      <c r="MQM367" s="1"/>
      <c r="MQN367" s="1"/>
      <c r="MQO367" s="1"/>
      <c r="MQP367" s="1"/>
      <c r="MQQ367" s="1"/>
      <c r="MQR367" s="1"/>
      <c r="MQS367" s="1"/>
      <c r="MQT367" s="1"/>
      <c r="MQU367" s="1"/>
      <c r="MQV367" s="1"/>
      <c r="MQW367" s="1"/>
      <c r="MQX367" s="1"/>
      <c r="MQY367" s="1"/>
      <c r="MQZ367" s="1"/>
      <c r="MRA367" s="1"/>
      <c r="MRB367" s="1"/>
      <c r="MRC367" s="1"/>
      <c r="MRD367" s="1"/>
      <c r="MRE367" s="1"/>
      <c r="MRF367" s="1"/>
      <c r="MRG367" s="1"/>
      <c r="MRH367" s="1"/>
      <c r="MRI367" s="1"/>
      <c r="MRJ367" s="1"/>
      <c r="MRK367" s="1"/>
      <c r="MRL367" s="1"/>
      <c r="MRM367" s="1"/>
      <c r="MRN367" s="1"/>
      <c r="MRO367" s="1"/>
      <c r="MRP367" s="1"/>
      <c r="MRQ367" s="1"/>
      <c r="MRR367" s="1"/>
      <c r="MRS367" s="1"/>
      <c r="MRT367" s="1"/>
      <c r="MRU367" s="1"/>
      <c r="MRV367" s="1"/>
      <c r="MRW367" s="1"/>
      <c r="MRX367" s="1"/>
      <c r="MRY367" s="1"/>
      <c r="MRZ367" s="1"/>
      <c r="MSA367" s="1"/>
      <c r="MSB367" s="1"/>
      <c r="MSC367" s="1"/>
      <c r="MSD367" s="1"/>
      <c r="MSE367" s="1"/>
      <c r="MSF367" s="1"/>
      <c r="MSG367" s="1"/>
      <c r="MSH367" s="1"/>
      <c r="MSI367" s="1"/>
      <c r="MSJ367" s="1"/>
      <c r="MSK367" s="1"/>
      <c r="MSL367" s="1"/>
      <c r="MSM367" s="1"/>
      <c r="MSN367" s="1"/>
      <c r="MSO367" s="1"/>
      <c r="MSP367" s="1"/>
      <c r="MSQ367" s="1"/>
      <c r="MSR367" s="1"/>
      <c r="MSS367" s="1"/>
      <c r="MST367" s="1"/>
      <c r="MSU367" s="1"/>
      <c r="MSV367" s="1"/>
      <c r="MSW367" s="1"/>
      <c r="MSX367" s="1"/>
      <c r="MSY367" s="1"/>
      <c r="MSZ367" s="1"/>
      <c r="MTA367" s="1"/>
      <c r="MTB367" s="1"/>
      <c r="MTC367" s="1"/>
      <c r="MTD367" s="1"/>
      <c r="MTE367" s="1"/>
      <c r="MTF367" s="1"/>
      <c r="MTG367" s="1"/>
      <c r="MTH367" s="1"/>
      <c r="MTI367" s="1"/>
      <c r="MTJ367" s="1"/>
      <c r="MTK367" s="1"/>
      <c r="MTL367" s="1"/>
      <c r="MTM367" s="1"/>
      <c r="MTN367" s="1"/>
      <c r="MTO367" s="1"/>
      <c r="MTP367" s="1"/>
      <c r="MTQ367" s="1"/>
      <c r="MTR367" s="1"/>
      <c r="MTS367" s="1"/>
      <c r="MTT367" s="1"/>
      <c r="MTU367" s="1"/>
      <c r="MTV367" s="1"/>
      <c r="MTW367" s="1"/>
      <c r="MTX367" s="1"/>
      <c r="MTY367" s="1"/>
      <c r="MTZ367" s="1"/>
      <c r="MUA367" s="1"/>
      <c r="MUB367" s="1"/>
      <c r="MUC367" s="1"/>
      <c r="MUD367" s="1"/>
      <c r="MUE367" s="1"/>
      <c r="MUF367" s="1"/>
      <c r="MUG367" s="1"/>
      <c r="MUH367" s="1"/>
      <c r="MUI367" s="1"/>
      <c r="MUJ367" s="1"/>
      <c r="MUK367" s="1"/>
      <c r="MUL367" s="1"/>
      <c r="MUM367" s="1"/>
      <c r="MUN367" s="1"/>
      <c r="MUO367" s="1"/>
      <c r="MUP367" s="1"/>
      <c r="MUQ367" s="1"/>
      <c r="MUR367" s="1"/>
      <c r="MUS367" s="1"/>
      <c r="MUT367" s="1"/>
      <c r="MUU367" s="1"/>
      <c r="MUV367" s="1"/>
      <c r="MUW367" s="1"/>
      <c r="MUX367" s="1"/>
      <c r="MUY367" s="1"/>
      <c r="MUZ367" s="1"/>
      <c r="MVA367" s="1"/>
      <c r="MVB367" s="1"/>
      <c r="MVC367" s="1"/>
      <c r="MVD367" s="1"/>
      <c r="MVE367" s="1"/>
      <c r="MVF367" s="1"/>
      <c r="MVG367" s="1"/>
      <c r="MVH367" s="1"/>
      <c r="MVI367" s="1"/>
      <c r="MVJ367" s="1"/>
      <c r="MVK367" s="1"/>
      <c r="MVL367" s="1"/>
      <c r="MVM367" s="1"/>
      <c r="MVN367" s="1"/>
      <c r="MVO367" s="1"/>
      <c r="MVP367" s="1"/>
      <c r="MVQ367" s="1"/>
      <c r="MVR367" s="1"/>
      <c r="MVS367" s="1"/>
      <c r="MVT367" s="1"/>
      <c r="MVU367" s="1"/>
      <c r="MVV367" s="1"/>
      <c r="MVW367" s="1"/>
      <c r="MVX367" s="1"/>
      <c r="MVY367" s="1"/>
      <c r="MVZ367" s="1"/>
      <c r="MWA367" s="1"/>
      <c r="MWB367" s="1"/>
      <c r="MWC367" s="1"/>
      <c r="MWD367" s="1"/>
      <c r="MWE367" s="1"/>
      <c r="MWF367" s="1"/>
      <c r="MWG367" s="1"/>
      <c r="MWH367" s="1"/>
      <c r="MWI367" s="1"/>
      <c r="MWJ367" s="1"/>
      <c r="MWK367" s="1"/>
      <c r="MWL367" s="1"/>
      <c r="MWM367" s="1"/>
      <c r="MWN367" s="1"/>
      <c r="MWO367" s="1"/>
      <c r="MWP367" s="1"/>
      <c r="MWQ367" s="1"/>
      <c r="MWR367" s="1"/>
      <c r="MWS367" s="1"/>
      <c r="MWT367" s="1"/>
      <c r="MWU367" s="1"/>
      <c r="MWV367" s="1"/>
      <c r="MWW367" s="1"/>
      <c r="MWX367" s="1"/>
      <c r="MWY367" s="1"/>
      <c r="MWZ367" s="1"/>
      <c r="MXA367" s="1"/>
      <c r="MXB367" s="1"/>
      <c r="MXC367" s="1"/>
      <c r="MXD367" s="1"/>
      <c r="MXE367" s="1"/>
      <c r="MXF367" s="1"/>
      <c r="MXG367" s="1"/>
      <c r="MXH367" s="1"/>
      <c r="MXI367" s="1"/>
      <c r="MXJ367" s="1"/>
      <c r="MXK367" s="1"/>
      <c r="MXL367" s="1"/>
      <c r="MXM367" s="1"/>
      <c r="MXN367" s="1"/>
      <c r="MXO367" s="1"/>
      <c r="MXP367" s="1"/>
      <c r="MXQ367" s="1"/>
      <c r="MXR367" s="1"/>
      <c r="MXS367" s="1"/>
      <c r="MXT367" s="1"/>
      <c r="MXU367" s="1"/>
      <c r="MXV367" s="1"/>
      <c r="MXW367" s="1"/>
      <c r="MXX367" s="1"/>
      <c r="MXY367" s="1"/>
      <c r="MXZ367" s="1"/>
      <c r="MYA367" s="1"/>
      <c r="MYB367" s="1"/>
      <c r="MYC367" s="1"/>
      <c r="MYD367" s="1"/>
      <c r="MYE367" s="1"/>
      <c r="MYF367" s="1"/>
      <c r="MYG367" s="1"/>
      <c r="MYH367" s="1"/>
      <c r="MYI367" s="1"/>
      <c r="MYJ367" s="1"/>
      <c r="MYK367" s="1"/>
      <c r="MYL367" s="1"/>
      <c r="MYM367" s="1"/>
      <c r="MYN367" s="1"/>
      <c r="MYO367" s="1"/>
      <c r="MYP367" s="1"/>
      <c r="MYQ367" s="1"/>
      <c r="MYR367" s="1"/>
      <c r="MYS367" s="1"/>
      <c r="MYT367" s="1"/>
      <c r="MYU367" s="1"/>
      <c r="MYV367" s="1"/>
      <c r="MYW367" s="1"/>
      <c r="MYX367" s="1"/>
      <c r="MYY367" s="1"/>
      <c r="MYZ367" s="1"/>
      <c r="MZA367" s="1"/>
      <c r="MZB367" s="1"/>
      <c r="MZC367" s="1"/>
      <c r="MZD367" s="1"/>
      <c r="MZE367" s="1"/>
      <c r="MZF367" s="1"/>
      <c r="MZG367" s="1"/>
      <c r="MZH367" s="1"/>
      <c r="MZI367" s="1"/>
      <c r="MZJ367" s="1"/>
      <c r="MZK367" s="1"/>
      <c r="MZL367" s="1"/>
      <c r="MZM367" s="1"/>
      <c r="MZN367" s="1"/>
      <c r="MZO367" s="1"/>
      <c r="MZP367" s="1"/>
      <c r="MZQ367" s="1"/>
      <c r="MZR367" s="1"/>
      <c r="MZS367" s="1"/>
      <c r="MZT367" s="1"/>
      <c r="MZU367" s="1"/>
      <c r="MZV367" s="1"/>
      <c r="MZW367" s="1"/>
      <c r="MZX367" s="1"/>
      <c r="MZY367" s="1"/>
      <c r="MZZ367" s="1"/>
      <c r="NAA367" s="1"/>
      <c r="NAB367" s="1"/>
      <c r="NAC367" s="1"/>
      <c r="NAD367" s="1"/>
      <c r="NAE367" s="1"/>
      <c r="NAF367" s="1"/>
      <c r="NAG367" s="1"/>
      <c r="NAH367" s="1"/>
      <c r="NAI367" s="1"/>
      <c r="NAJ367" s="1"/>
      <c r="NAK367" s="1"/>
      <c r="NAL367" s="1"/>
      <c r="NAM367" s="1"/>
      <c r="NAN367" s="1"/>
      <c r="NAO367" s="1"/>
      <c r="NAP367" s="1"/>
      <c r="NAQ367" s="1"/>
      <c r="NAR367" s="1"/>
      <c r="NAS367" s="1"/>
      <c r="NAT367" s="1"/>
      <c r="NAU367" s="1"/>
      <c r="NAV367" s="1"/>
      <c r="NAW367" s="1"/>
      <c r="NAX367" s="1"/>
      <c r="NAY367" s="1"/>
      <c r="NAZ367" s="1"/>
      <c r="NBA367" s="1"/>
      <c r="NBB367" s="1"/>
      <c r="NBC367" s="1"/>
      <c r="NBD367" s="1"/>
      <c r="NBE367" s="1"/>
      <c r="NBF367" s="1"/>
      <c r="NBG367" s="1"/>
      <c r="NBH367" s="1"/>
      <c r="NBI367" s="1"/>
      <c r="NBJ367" s="1"/>
      <c r="NBK367" s="1"/>
      <c r="NBL367" s="1"/>
      <c r="NBM367" s="1"/>
      <c r="NBN367" s="1"/>
      <c r="NBO367" s="1"/>
      <c r="NBP367" s="1"/>
      <c r="NBQ367" s="1"/>
      <c r="NBR367" s="1"/>
      <c r="NBS367" s="1"/>
      <c r="NBT367" s="1"/>
      <c r="NBU367" s="1"/>
      <c r="NBV367" s="1"/>
      <c r="NBW367" s="1"/>
      <c r="NBX367" s="1"/>
      <c r="NBY367" s="1"/>
      <c r="NBZ367" s="1"/>
      <c r="NCA367" s="1"/>
      <c r="NCB367" s="1"/>
      <c r="NCC367" s="1"/>
      <c r="NCD367" s="1"/>
      <c r="NCE367" s="1"/>
      <c r="NCF367" s="1"/>
      <c r="NCG367" s="1"/>
      <c r="NCH367" s="1"/>
      <c r="NCI367" s="1"/>
      <c r="NCJ367" s="1"/>
      <c r="NCK367" s="1"/>
      <c r="NCL367" s="1"/>
      <c r="NCM367" s="1"/>
      <c r="NCN367" s="1"/>
      <c r="NCO367" s="1"/>
      <c r="NCP367" s="1"/>
      <c r="NCQ367" s="1"/>
      <c r="NCR367" s="1"/>
      <c r="NCS367" s="1"/>
      <c r="NCT367" s="1"/>
      <c r="NCU367" s="1"/>
      <c r="NCV367" s="1"/>
      <c r="NCW367" s="1"/>
      <c r="NCX367" s="1"/>
      <c r="NCY367" s="1"/>
      <c r="NCZ367" s="1"/>
      <c r="NDA367" s="1"/>
      <c r="NDB367" s="1"/>
      <c r="NDC367" s="1"/>
      <c r="NDD367" s="1"/>
      <c r="NDE367" s="1"/>
      <c r="NDF367" s="1"/>
      <c r="NDG367" s="1"/>
      <c r="NDH367" s="1"/>
      <c r="NDI367" s="1"/>
      <c r="NDJ367" s="1"/>
      <c r="NDK367" s="1"/>
      <c r="NDL367" s="1"/>
      <c r="NDM367" s="1"/>
      <c r="NDN367" s="1"/>
      <c r="NDO367" s="1"/>
      <c r="NDP367" s="1"/>
      <c r="NDQ367" s="1"/>
      <c r="NDR367" s="1"/>
      <c r="NDS367" s="1"/>
      <c r="NDT367" s="1"/>
      <c r="NDU367" s="1"/>
      <c r="NDV367" s="1"/>
      <c r="NDW367" s="1"/>
      <c r="NDX367" s="1"/>
      <c r="NDY367" s="1"/>
      <c r="NDZ367" s="1"/>
      <c r="NEA367" s="1"/>
      <c r="NEB367" s="1"/>
      <c r="NEC367" s="1"/>
      <c r="NED367" s="1"/>
      <c r="NEE367" s="1"/>
      <c r="NEF367" s="1"/>
      <c r="NEG367" s="1"/>
      <c r="NEH367" s="1"/>
      <c r="NEI367" s="1"/>
      <c r="NEJ367" s="1"/>
      <c r="NEK367" s="1"/>
      <c r="NEL367" s="1"/>
      <c r="NEM367" s="1"/>
      <c r="NEN367" s="1"/>
      <c r="NEO367" s="1"/>
      <c r="NEP367" s="1"/>
      <c r="NEQ367" s="1"/>
      <c r="NER367" s="1"/>
      <c r="NES367" s="1"/>
      <c r="NET367" s="1"/>
      <c r="NEU367" s="1"/>
      <c r="NEV367" s="1"/>
      <c r="NEW367" s="1"/>
      <c r="NEX367" s="1"/>
      <c r="NEY367" s="1"/>
      <c r="NEZ367" s="1"/>
      <c r="NFA367" s="1"/>
      <c r="NFB367" s="1"/>
      <c r="NFC367" s="1"/>
      <c r="NFD367" s="1"/>
      <c r="NFE367" s="1"/>
      <c r="NFF367" s="1"/>
      <c r="NFG367" s="1"/>
      <c r="NFH367" s="1"/>
      <c r="NFI367" s="1"/>
      <c r="NFJ367" s="1"/>
      <c r="NFK367" s="1"/>
      <c r="NFL367" s="1"/>
      <c r="NFM367" s="1"/>
      <c r="NFN367" s="1"/>
      <c r="NFO367" s="1"/>
      <c r="NFP367" s="1"/>
      <c r="NFQ367" s="1"/>
      <c r="NFR367" s="1"/>
      <c r="NFS367" s="1"/>
      <c r="NFT367" s="1"/>
      <c r="NFU367" s="1"/>
      <c r="NFV367" s="1"/>
      <c r="NFW367" s="1"/>
      <c r="NFX367" s="1"/>
      <c r="NFY367" s="1"/>
      <c r="NFZ367" s="1"/>
      <c r="NGA367" s="1"/>
      <c r="NGB367" s="1"/>
      <c r="NGC367" s="1"/>
      <c r="NGD367" s="1"/>
      <c r="NGE367" s="1"/>
      <c r="NGF367" s="1"/>
      <c r="NGG367" s="1"/>
      <c r="NGH367" s="1"/>
      <c r="NGI367" s="1"/>
      <c r="NGJ367" s="1"/>
      <c r="NGK367" s="1"/>
      <c r="NGL367" s="1"/>
      <c r="NGM367" s="1"/>
      <c r="NGN367" s="1"/>
      <c r="NGO367" s="1"/>
      <c r="NGP367" s="1"/>
      <c r="NGQ367" s="1"/>
      <c r="NGR367" s="1"/>
      <c r="NGS367" s="1"/>
      <c r="NGT367" s="1"/>
      <c r="NGU367" s="1"/>
      <c r="NGV367" s="1"/>
      <c r="NGW367" s="1"/>
      <c r="NGX367" s="1"/>
      <c r="NGY367" s="1"/>
      <c r="NGZ367" s="1"/>
      <c r="NHA367" s="1"/>
      <c r="NHB367" s="1"/>
      <c r="NHC367" s="1"/>
      <c r="NHD367" s="1"/>
      <c r="NHE367" s="1"/>
      <c r="NHF367" s="1"/>
      <c r="NHG367" s="1"/>
      <c r="NHH367" s="1"/>
      <c r="NHI367" s="1"/>
      <c r="NHJ367" s="1"/>
      <c r="NHK367" s="1"/>
      <c r="NHL367" s="1"/>
      <c r="NHM367" s="1"/>
      <c r="NHN367" s="1"/>
      <c r="NHO367" s="1"/>
      <c r="NHP367" s="1"/>
      <c r="NHQ367" s="1"/>
      <c r="NHR367" s="1"/>
      <c r="NHS367" s="1"/>
      <c r="NHT367" s="1"/>
      <c r="NHU367" s="1"/>
      <c r="NHV367" s="1"/>
      <c r="NHW367" s="1"/>
      <c r="NHX367" s="1"/>
      <c r="NHY367" s="1"/>
      <c r="NHZ367" s="1"/>
      <c r="NIA367" s="1"/>
      <c r="NIB367" s="1"/>
      <c r="NIC367" s="1"/>
      <c r="NID367" s="1"/>
      <c r="NIE367" s="1"/>
      <c r="NIF367" s="1"/>
      <c r="NIG367" s="1"/>
      <c r="NIH367" s="1"/>
      <c r="NII367" s="1"/>
      <c r="NIJ367" s="1"/>
      <c r="NIK367" s="1"/>
      <c r="NIL367" s="1"/>
      <c r="NIM367" s="1"/>
      <c r="NIN367" s="1"/>
      <c r="NIO367" s="1"/>
      <c r="NIP367" s="1"/>
      <c r="NIQ367" s="1"/>
      <c r="NIR367" s="1"/>
      <c r="NIS367" s="1"/>
      <c r="NIT367" s="1"/>
      <c r="NIU367" s="1"/>
      <c r="NIV367" s="1"/>
      <c r="NIW367" s="1"/>
      <c r="NIX367" s="1"/>
      <c r="NIY367" s="1"/>
      <c r="NIZ367" s="1"/>
      <c r="NJA367" s="1"/>
      <c r="NJB367" s="1"/>
      <c r="NJC367" s="1"/>
      <c r="NJD367" s="1"/>
      <c r="NJE367" s="1"/>
      <c r="NJF367" s="1"/>
      <c r="NJG367" s="1"/>
      <c r="NJH367" s="1"/>
      <c r="NJI367" s="1"/>
      <c r="NJJ367" s="1"/>
      <c r="NJK367" s="1"/>
      <c r="NJL367" s="1"/>
      <c r="NJM367" s="1"/>
      <c r="NJN367" s="1"/>
      <c r="NJO367" s="1"/>
      <c r="NJP367" s="1"/>
      <c r="NJQ367" s="1"/>
      <c r="NJR367" s="1"/>
      <c r="NJS367" s="1"/>
      <c r="NJT367" s="1"/>
      <c r="NJU367" s="1"/>
      <c r="NJV367" s="1"/>
      <c r="NJW367" s="1"/>
      <c r="NJX367" s="1"/>
      <c r="NJY367" s="1"/>
      <c r="NJZ367" s="1"/>
      <c r="NKA367" s="1"/>
      <c r="NKB367" s="1"/>
      <c r="NKC367" s="1"/>
      <c r="NKD367" s="1"/>
      <c r="NKE367" s="1"/>
      <c r="NKF367" s="1"/>
      <c r="NKG367" s="1"/>
      <c r="NKH367" s="1"/>
      <c r="NKI367" s="1"/>
      <c r="NKJ367" s="1"/>
      <c r="NKK367" s="1"/>
      <c r="NKL367" s="1"/>
      <c r="NKM367" s="1"/>
      <c r="NKN367" s="1"/>
      <c r="NKO367" s="1"/>
      <c r="NKP367" s="1"/>
      <c r="NKQ367" s="1"/>
      <c r="NKR367" s="1"/>
      <c r="NKS367" s="1"/>
      <c r="NKT367" s="1"/>
      <c r="NKU367" s="1"/>
      <c r="NKV367" s="1"/>
      <c r="NKW367" s="1"/>
      <c r="NKX367" s="1"/>
      <c r="NKY367" s="1"/>
      <c r="NKZ367" s="1"/>
      <c r="NLA367" s="1"/>
      <c r="NLB367" s="1"/>
      <c r="NLC367" s="1"/>
      <c r="NLD367" s="1"/>
      <c r="NLE367" s="1"/>
      <c r="NLF367" s="1"/>
      <c r="NLG367" s="1"/>
      <c r="NLH367" s="1"/>
      <c r="NLI367" s="1"/>
      <c r="NLJ367" s="1"/>
      <c r="NLK367" s="1"/>
      <c r="NLL367" s="1"/>
      <c r="NLM367" s="1"/>
      <c r="NLN367" s="1"/>
      <c r="NLO367" s="1"/>
      <c r="NLP367" s="1"/>
      <c r="NLQ367" s="1"/>
      <c r="NLR367" s="1"/>
      <c r="NLS367" s="1"/>
      <c r="NLT367" s="1"/>
      <c r="NLU367" s="1"/>
      <c r="NLV367" s="1"/>
      <c r="NLW367" s="1"/>
      <c r="NLX367" s="1"/>
      <c r="NLY367" s="1"/>
      <c r="NLZ367" s="1"/>
      <c r="NMA367" s="1"/>
      <c r="NMB367" s="1"/>
      <c r="NMC367" s="1"/>
      <c r="NMD367" s="1"/>
      <c r="NME367" s="1"/>
      <c r="NMF367" s="1"/>
      <c r="NMG367" s="1"/>
      <c r="NMH367" s="1"/>
      <c r="NMI367" s="1"/>
      <c r="NMJ367" s="1"/>
      <c r="NMK367" s="1"/>
      <c r="NML367" s="1"/>
      <c r="NMM367" s="1"/>
      <c r="NMN367" s="1"/>
      <c r="NMO367" s="1"/>
      <c r="NMP367" s="1"/>
      <c r="NMQ367" s="1"/>
      <c r="NMR367" s="1"/>
      <c r="NMS367" s="1"/>
      <c r="NMT367" s="1"/>
      <c r="NMU367" s="1"/>
      <c r="NMV367" s="1"/>
      <c r="NMW367" s="1"/>
      <c r="NMX367" s="1"/>
      <c r="NMY367" s="1"/>
      <c r="NMZ367" s="1"/>
      <c r="NNA367" s="1"/>
      <c r="NNB367" s="1"/>
      <c r="NNC367" s="1"/>
      <c r="NND367" s="1"/>
      <c r="NNE367" s="1"/>
      <c r="NNF367" s="1"/>
      <c r="NNG367" s="1"/>
      <c r="NNH367" s="1"/>
      <c r="NNI367" s="1"/>
      <c r="NNJ367" s="1"/>
      <c r="NNK367" s="1"/>
      <c r="NNL367" s="1"/>
      <c r="NNM367" s="1"/>
      <c r="NNN367" s="1"/>
      <c r="NNO367" s="1"/>
      <c r="NNP367" s="1"/>
      <c r="NNQ367" s="1"/>
      <c r="NNR367" s="1"/>
      <c r="NNS367" s="1"/>
      <c r="NNT367" s="1"/>
      <c r="NNU367" s="1"/>
      <c r="NNV367" s="1"/>
      <c r="NNW367" s="1"/>
      <c r="NNX367" s="1"/>
      <c r="NNY367" s="1"/>
      <c r="NNZ367" s="1"/>
      <c r="NOA367" s="1"/>
      <c r="NOB367" s="1"/>
      <c r="NOC367" s="1"/>
      <c r="NOD367" s="1"/>
      <c r="NOE367" s="1"/>
      <c r="NOF367" s="1"/>
      <c r="NOG367" s="1"/>
      <c r="NOH367" s="1"/>
      <c r="NOI367" s="1"/>
      <c r="NOJ367" s="1"/>
      <c r="NOK367" s="1"/>
      <c r="NOL367" s="1"/>
      <c r="NOM367" s="1"/>
      <c r="NON367" s="1"/>
      <c r="NOO367" s="1"/>
      <c r="NOP367" s="1"/>
      <c r="NOQ367" s="1"/>
      <c r="NOR367" s="1"/>
      <c r="NOS367" s="1"/>
      <c r="NOT367" s="1"/>
      <c r="NOU367" s="1"/>
      <c r="NOV367" s="1"/>
      <c r="NOW367" s="1"/>
      <c r="NOX367" s="1"/>
      <c r="NOY367" s="1"/>
      <c r="NOZ367" s="1"/>
      <c r="NPA367" s="1"/>
      <c r="NPB367" s="1"/>
      <c r="NPC367" s="1"/>
      <c r="NPD367" s="1"/>
      <c r="NPE367" s="1"/>
      <c r="NPF367" s="1"/>
      <c r="NPG367" s="1"/>
      <c r="NPH367" s="1"/>
      <c r="NPI367" s="1"/>
      <c r="NPJ367" s="1"/>
      <c r="NPK367" s="1"/>
      <c r="NPL367" s="1"/>
      <c r="NPM367" s="1"/>
      <c r="NPN367" s="1"/>
      <c r="NPO367" s="1"/>
      <c r="NPP367" s="1"/>
      <c r="NPQ367" s="1"/>
      <c r="NPR367" s="1"/>
      <c r="NPS367" s="1"/>
      <c r="NPT367" s="1"/>
      <c r="NPU367" s="1"/>
      <c r="NPV367" s="1"/>
      <c r="NPW367" s="1"/>
      <c r="NPX367" s="1"/>
      <c r="NPY367" s="1"/>
      <c r="NPZ367" s="1"/>
      <c r="NQA367" s="1"/>
      <c r="NQB367" s="1"/>
      <c r="NQC367" s="1"/>
      <c r="NQD367" s="1"/>
      <c r="NQE367" s="1"/>
      <c r="NQF367" s="1"/>
      <c r="NQG367" s="1"/>
      <c r="NQH367" s="1"/>
      <c r="NQI367" s="1"/>
      <c r="NQJ367" s="1"/>
      <c r="NQK367" s="1"/>
      <c r="NQL367" s="1"/>
      <c r="NQM367" s="1"/>
      <c r="NQN367" s="1"/>
      <c r="NQO367" s="1"/>
      <c r="NQP367" s="1"/>
      <c r="NQQ367" s="1"/>
      <c r="NQR367" s="1"/>
      <c r="NQS367" s="1"/>
      <c r="NQT367" s="1"/>
      <c r="NQU367" s="1"/>
      <c r="NQV367" s="1"/>
      <c r="NQW367" s="1"/>
      <c r="NQX367" s="1"/>
      <c r="NQY367" s="1"/>
      <c r="NQZ367" s="1"/>
      <c r="NRA367" s="1"/>
      <c r="NRB367" s="1"/>
      <c r="NRC367" s="1"/>
      <c r="NRD367" s="1"/>
      <c r="NRE367" s="1"/>
      <c r="NRF367" s="1"/>
      <c r="NRG367" s="1"/>
      <c r="NRH367" s="1"/>
      <c r="NRI367" s="1"/>
      <c r="NRJ367" s="1"/>
      <c r="NRK367" s="1"/>
      <c r="NRL367" s="1"/>
      <c r="NRM367" s="1"/>
      <c r="NRN367" s="1"/>
      <c r="NRO367" s="1"/>
      <c r="NRP367" s="1"/>
      <c r="NRQ367" s="1"/>
      <c r="NRR367" s="1"/>
      <c r="NRS367" s="1"/>
      <c r="NRT367" s="1"/>
      <c r="NRU367" s="1"/>
      <c r="NRV367" s="1"/>
      <c r="NRW367" s="1"/>
      <c r="NRX367" s="1"/>
      <c r="NRY367" s="1"/>
      <c r="NRZ367" s="1"/>
      <c r="NSA367" s="1"/>
      <c r="NSB367" s="1"/>
      <c r="NSC367" s="1"/>
      <c r="NSD367" s="1"/>
      <c r="NSE367" s="1"/>
      <c r="NSF367" s="1"/>
      <c r="NSG367" s="1"/>
      <c r="NSH367" s="1"/>
      <c r="NSI367" s="1"/>
      <c r="NSJ367" s="1"/>
      <c r="NSK367" s="1"/>
      <c r="NSL367" s="1"/>
      <c r="NSM367" s="1"/>
      <c r="NSN367" s="1"/>
      <c r="NSO367" s="1"/>
      <c r="NSP367" s="1"/>
      <c r="NSQ367" s="1"/>
      <c r="NSR367" s="1"/>
      <c r="NSS367" s="1"/>
      <c r="NST367" s="1"/>
      <c r="NSU367" s="1"/>
      <c r="NSV367" s="1"/>
      <c r="NSW367" s="1"/>
      <c r="NSX367" s="1"/>
      <c r="NSY367" s="1"/>
      <c r="NSZ367" s="1"/>
      <c r="NTA367" s="1"/>
      <c r="NTB367" s="1"/>
      <c r="NTC367" s="1"/>
      <c r="NTD367" s="1"/>
      <c r="NTE367" s="1"/>
      <c r="NTF367" s="1"/>
      <c r="NTG367" s="1"/>
      <c r="NTH367" s="1"/>
      <c r="NTI367" s="1"/>
      <c r="NTJ367" s="1"/>
      <c r="NTK367" s="1"/>
      <c r="NTL367" s="1"/>
      <c r="NTM367" s="1"/>
      <c r="NTN367" s="1"/>
      <c r="NTO367" s="1"/>
      <c r="NTP367" s="1"/>
      <c r="NTQ367" s="1"/>
      <c r="NTR367" s="1"/>
      <c r="NTS367" s="1"/>
      <c r="NTT367" s="1"/>
      <c r="NTU367" s="1"/>
      <c r="NTV367" s="1"/>
      <c r="NTW367" s="1"/>
      <c r="NTX367" s="1"/>
      <c r="NTY367" s="1"/>
      <c r="NTZ367" s="1"/>
      <c r="NUA367" s="1"/>
      <c r="NUB367" s="1"/>
      <c r="NUC367" s="1"/>
      <c r="NUD367" s="1"/>
      <c r="NUE367" s="1"/>
      <c r="NUF367" s="1"/>
      <c r="NUG367" s="1"/>
      <c r="NUH367" s="1"/>
      <c r="NUI367" s="1"/>
      <c r="NUJ367" s="1"/>
      <c r="NUK367" s="1"/>
      <c r="NUL367" s="1"/>
      <c r="NUM367" s="1"/>
      <c r="NUN367" s="1"/>
      <c r="NUO367" s="1"/>
      <c r="NUP367" s="1"/>
      <c r="NUQ367" s="1"/>
      <c r="NUR367" s="1"/>
      <c r="NUS367" s="1"/>
      <c r="NUT367" s="1"/>
      <c r="NUU367" s="1"/>
      <c r="NUV367" s="1"/>
      <c r="NUW367" s="1"/>
      <c r="NUX367" s="1"/>
      <c r="NUY367" s="1"/>
      <c r="NUZ367" s="1"/>
      <c r="NVA367" s="1"/>
      <c r="NVB367" s="1"/>
      <c r="NVC367" s="1"/>
      <c r="NVD367" s="1"/>
      <c r="NVE367" s="1"/>
      <c r="NVF367" s="1"/>
      <c r="NVG367" s="1"/>
      <c r="NVH367" s="1"/>
      <c r="NVI367" s="1"/>
      <c r="NVJ367" s="1"/>
      <c r="NVK367" s="1"/>
      <c r="NVL367" s="1"/>
      <c r="NVM367" s="1"/>
      <c r="NVN367" s="1"/>
      <c r="NVO367" s="1"/>
      <c r="NVP367" s="1"/>
      <c r="NVQ367" s="1"/>
      <c r="NVR367" s="1"/>
      <c r="NVS367" s="1"/>
      <c r="NVT367" s="1"/>
      <c r="NVU367" s="1"/>
      <c r="NVV367" s="1"/>
      <c r="NVW367" s="1"/>
      <c r="NVX367" s="1"/>
      <c r="NVY367" s="1"/>
      <c r="NVZ367" s="1"/>
      <c r="NWA367" s="1"/>
      <c r="NWB367" s="1"/>
      <c r="NWC367" s="1"/>
      <c r="NWD367" s="1"/>
      <c r="NWE367" s="1"/>
      <c r="NWF367" s="1"/>
      <c r="NWG367" s="1"/>
      <c r="NWH367" s="1"/>
      <c r="NWI367" s="1"/>
      <c r="NWJ367" s="1"/>
      <c r="NWK367" s="1"/>
      <c r="NWL367" s="1"/>
      <c r="NWM367" s="1"/>
      <c r="NWN367" s="1"/>
      <c r="NWO367" s="1"/>
      <c r="NWP367" s="1"/>
      <c r="NWQ367" s="1"/>
      <c r="NWR367" s="1"/>
      <c r="NWS367" s="1"/>
      <c r="NWT367" s="1"/>
      <c r="NWU367" s="1"/>
      <c r="NWV367" s="1"/>
      <c r="NWW367" s="1"/>
      <c r="NWX367" s="1"/>
      <c r="NWY367" s="1"/>
      <c r="NWZ367" s="1"/>
      <c r="NXA367" s="1"/>
      <c r="NXB367" s="1"/>
      <c r="NXC367" s="1"/>
      <c r="NXD367" s="1"/>
      <c r="NXE367" s="1"/>
      <c r="NXF367" s="1"/>
      <c r="NXG367" s="1"/>
      <c r="NXH367" s="1"/>
      <c r="NXI367" s="1"/>
      <c r="NXJ367" s="1"/>
      <c r="NXK367" s="1"/>
      <c r="NXL367" s="1"/>
      <c r="NXM367" s="1"/>
      <c r="NXN367" s="1"/>
      <c r="NXO367" s="1"/>
      <c r="NXP367" s="1"/>
      <c r="NXQ367" s="1"/>
      <c r="NXR367" s="1"/>
      <c r="NXS367" s="1"/>
      <c r="NXT367" s="1"/>
      <c r="NXU367" s="1"/>
      <c r="NXV367" s="1"/>
      <c r="NXW367" s="1"/>
      <c r="NXX367" s="1"/>
      <c r="NXY367" s="1"/>
      <c r="NXZ367" s="1"/>
      <c r="NYA367" s="1"/>
      <c r="NYB367" s="1"/>
      <c r="NYC367" s="1"/>
      <c r="NYD367" s="1"/>
      <c r="NYE367" s="1"/>
      <c r="NYF367" s="1"/>
      <c r="NYG367" s="1"/>
      <c r="NYH367" s="1"/>
      <c r="NYI367" s="1"/>
      <c r="NYJ367" s="1"/>
      <c r="NYK367" s="1"/>
      <c r="NYL367" s="1"/>
      <c r="NYM367" s="1"/>
      <c r="NYN367" s="1"/>
      <c r="NYO367" s="1"/>
      <c r="NYP367" s="1"/>
      <c r="NYQ367" s="1"/>
      <c r="NYR367" s="1"/>
      <c r="NYS367" s="1"/>
      <c r="NYT367" s="1"/>
      <c r="NYU367" s="1"/>
      <c r="NYV367" s="1"/>
      <c r="NYW367" s="1"/>
      <c r="NYX367" s="1"/>
      <c r="NYY367" s="1"/>
      <c r="NYZ367" s="1"/>
      <c r="NZA367" s="1"/>
      <c r="NZB367" s="1"/>
      <c r="NZC367" s="1"/>
      <c r="NZD367" s="1"/>
      <c r="NZE367" s="1"/>
      <c r="NZF367" s="1"/>
      <c r="NZG367" s="1"/>
      <c r="NZH367" s="1"/>
      <c r="NZI367" s="1"/>
      <c r="NZJ367" s="1"/>
      <c r="NZK367" s="1"/>
      <c r="NZL367" s="1"/>
      <c r="NZM367" s="1"/>
      <c r="NZN367" s="1"/>
      <c r="NZO367" s="1"/>
      <c r="NZP367" s="1"/>
      <c r="NZQ367" s="1"/>
      <c r="NZR367" s="1"/>
      <c r="NZS367" s="1"/>
      <c r="NZT367" s="1"/>
      <c r="NZU367" s="1"/>
      <c r="NZV367" s="1"/>
      <c r="NZW367" s="1"/>
      <c r="NZX367" s="1"/>
      <c r="NZY367" s="1"/>
      <c r="NZZ367" s="1"/>
      <c r="OAA367" s="1"/>
      <c r="OAB367" s="1"/>
      <c r="OAC367" s="1"/>
      <c r="OAD367" s="1"/>
      <c r="OAE367" s="1"/>
      <c r="OAF367" s="1"/>
      <c r="OAG367" s="1"/>
      <c r="OAH367" s="1"/>
      <c r="OAI367" s="1"/>
      <c r="OAJ367" s="1"/>
      <c r="OAK367" s="1"/>
      <c r="OAL367" s="1"/>
      <c r="OAM367" s="1"/>
      <c r="OAN367" s="1"/>
      <c r="OAO367" s="1"/>
      <c r="OAP367" s="1"/>
      <c r="OAQ367" s="1"/>
      <c r="OAR367" s="1"/>
      <c r="OAS367" s="1"/>
      <c r="OAT367" s="1"/>
      <c r="OAU367" s="1"/>
      <c r="OAV367" s="1"/>
      <c r="OAW367" s="1"/>
      <c r="OAX367" s="1"/>
      <c r="OAY367" s="1"/>
      <c r="OAZ367" s="1"/>
      <c r="OBA367" s="1"/>
      <c r="OBB367" s="1"/>
      <c r="OBC367" s="1"/>
      <c r="OBD367" s="1"/>
      <c r="OBE367" s="1"/>
      <c r="OBF367" s="1"/>
      <c r="OBG367" s="1"/>
      <c r="OBH367" s="1"/>
      <c r="OBI367" s="1"/>
      <c r="OBJ367" s="1"/>
      <c r="OBK367" s="1"/>
      <c r="OBL367" s="1"/>
      <c r="OBM367" s="1"/>
      <c r="OBN367" s="1"/>
      <c r="OBO367" s="1"/>
      <c r="OBP367" s="1"/>
      <c r="OBQ367" s="1"/>
      <c r="OBR367" s="1"/>
      <c r="OBS367" s="1"/>
      <c r="OBT367" s="1"/>
      <c r="OBU367" s="1"/>
      <c r="OBV367" s="1"/>
      <c r="OBW367" s="1"/>
      <c r="OBX367" s="1"/>
      <c r="OBY367" s="1"/>
      <c r="OBZ367" s="1"/>
      <c r="OCA367" s="1"/>
      <c r="OCB367" s="1"/>
      <c r="OCC367" s="1"/>
      <c r="OCD367" s="1"/>
      <c r="OCE367" s="1"/>
      <c r="OCF367" s="1"/>
      <c r="OCG367" s="1"/>
      <c r="OCH367" s="1"/>
      <c r="OCI367" s="1"/>
      <c r="OCJ367" s="1"/>
      <c r="OCK367" s="1"/>
      <c r="OCL367" s="1"/>
      <c r="OCM367" s="1"/>
      <c r="OCN367" s="1"/>
      <c r="OCO367" s="1"/>
      <c r="OCP367" s="1"/>
      <c r="OCQ367" s="1"/>
      <c r="OCR367" s="1"/>
      <c r="OCS367" s="1"/>
      <c r="OCT367" s="1"/>
      <c r="OCU367" s="1"/>
      <c r="OCV367" s="1"/>
      <c r="OCW367" s="1"/>
      <c r="OCX367" s="1"/>
      <c r="OCY367" s="1"/>
      <c r="OCZ367" s="1"/>
      <c r="ODA367" s="1"/>
      <c r="ODB367" s="1"/>
      <c r="ODC367" s="1"/>
      <c r="ODD367" s="1"/>
      <c r="ODE367" s="1"/>
      <c r="ODF367" s="1"/>
      <c r="ODG367" s="1"/>
      <c r="ODH367" s="1"/>
      <c r="ODI367" s="1"/>
      <c r="ODJ367" s="1"/>
      <c r="ODK367" s="1"/>
      <c r="ODL367" s="1"/>
      <c r="ODM367" s="1"/>
      <c r="ODN367" s="1"/>
      <c r="ODO367" s="1"/>
      <c r="ODP367" s="1"/>
      <c r="ODQ367" s="1"/>
      <c r="ODR367" s="1"/>
      <c r="ODS367" s="1"/>
      <c r="ODT367" s="1"/>
      <c r="ODU367" s="1"/>
      <c r="ODV367" s="1"/>
      <c r="ODW367" s="1"/>
      <c r="ODX367" s="1"/>
      <c r="ODY367" s="1"/>
      <c r="ODZ367" s="1"/>
      <c r="OEA367" s="1"/>
      <c r="OEB367" s="1"/>
      <c r="OEC367" s="1"/>
      <c r="OED367" s="1"/>
      <c r="OEE367" s="1"/>
      <c r="OEF367" s="1"/>
      <c r="OEG367" s="1"/>
      <c r="OEH367" s="1"/>
      <c r="OEI367" s="1"/>
      <c r="OEJ367" s="1"/>
      <c r="OEK367" s="1"/>
      <c r="OEL367" s="1"/>
      <c r="OEM367" s="1"/>
      <c r="OEN367" s="1"/>
      <c r="OEO367" s="1"/>
      <c r="OEP367" s="1"/>
      <c r="OEQ367" s="1"/>
      <c r="OER367" s="1"/>
      <c r="OES367" s="1"/>
      <c r="OET367" s="1"/>
      <c r="OEU367" s="1"/>
      <c r="OEV367" s="1"/>
      <c r="OEW367" s="1"/>
      <c r="OEX367" s="1"/>
      <c r="OEY367" s="1"/>
      <c r="OEZ367" s="1"/>
      <c r="OFA367" s="1"/>
      <c r="OFB367" s="1"/>
      <c r="OFC367" s="1"/>
      <c r="OFD367" s="1"/>
      <c r="OFE367" s="1"/>
      <c r="OFF367" s="1"/>
      <c r="OFG367" s="1"/>
      <c r="OFH367" s="1"/>
      <c r="OFI367" s="1"/>
      <c r="OFJ367" s="1"/>
      <c r="OFK367" s="1"/>
      <c r="OFL367" s="1"/>
      <c r="OFM367" s="1"/>
      <c r="OFN367" s="1"/>
      <c r="OFO367" s="1"/>
      <c r="OFP367" s="1"/>
      <c r="OFQ367" s="1"/>
      <c r="OFR367" s="1"/>
      <c r="OFS367" s="1"/>
      <c r="OFT367" s="1"/>
      <c r="OFU367" s="1"/>
      <c r="OFV367" s="1"/>
      <c r="OFW367" s="1"/>
      <c r="OFX367" s="1"/>
      <c r="OFY367" s="1"/>
      <c r="OFZ367" s="1"/>
      <c r="OGA367" s="1"/>
      <c r="OGB367" s="1"/>
      <c r="OGC367" s="1"/>
      <c r="OGD367" s="1"/>
      <c r="OGE367" s="1"/>
      <c r="OGF367" s="1"/>
      <c r="OGG367" s="1"/>
      <c r="OGH367" s="1"/>
      <c r="OGI367" s="1"/>
      <c r="OGJ367" s="1"/>
      <c r="OGK367" s="1"/>
      <c r="OGL367" s="1"/>
      <c r="OGM367" s="1"/>
      <c r="OGN367" s="1"/>
      <c r="OGO367" s="1"/>
      <c r="OGP367" s="1"/>
      <c r="OGQ367" s="1"/>
      <c r="OGR367" s="1"/>
      <c r="OGS367" s="1"/>
      <c r="OGT367" s="1"/>
      <c r="OGU367" s="1"/>
      <c r="OGV367" s="1"/>
      <c r="OGW367" s="1"/>
      <c r="OGX367" s="1"/>
      <c r="OGY367" s="1"/>
      <c r="OGZ367" s="1"/>
      <c r="OHA367" s="1"/>
      <c r="OHB367" s="1"/>
      <c r="OHC367" s="1"/>
      <c r="OHD367" s="1"/>
      <c r="OHE367" s="1"/>
      <c r="OHF367" s="1"/>
      <c r="OHG367" s="1"/>
      <c r="OHH367" s="1"/>
      <c r="OHI367" s="1"/>
      <c r="OHJ367" s="1"/>
      <c r="OHK367" s="1"/>
      <c r="OHL367" s="1"/>
      <c r="OHM367" s="1"/>
      <c r="OHN367" s="1"/>
      <c r="OHO367" s="1"/>
      <c r="OHP367" s="1"/>
      <c r="OHQ367" s="1"/>
      <c r="OHR367" s="1"/>
      <c r="OHS367" s="1"/>
      <c r="OHT367" s="1"/>
      <c r="OHU367" s="1"/>
      <c r="OHV367" s="1"/>
      <c r="OHW367" s="1"/>
      <c r="OHX367" s="1"/>
      <c r="OHY367" s="1"/>
      <c r="OHZ367" s="1"/>
      <c r="OIA367" s="1"/>
      <c r="OIB367" s="1"/>
      <c r="OIC367" s="1"/>
      <c r="OID367" s="1"/>
      <c r="OIE367" s="1"/>
      <c r="OIF367" s="1"/>
      <c r="OIG367" s="1"/>
      <c r="OIH367" s="1"/>
      <c r="OII367" s="1"/>
      <c r="OIJ367" s="1"/>
      <c r="OIK367" s="1"/>
      <c r="OIL367" s="1"/>
      <c r="OIM367" s="1"/>
      <c r="OIN367" s="1"/>
      <c r="OIO367" s="1"/>
      <c r="OIP367" s="1"/>
      <c r="OIQ367" s="1"/>
      <c r="OIR367" s="1"/>
      <c r="OIS367" s="1"/>
      <c r="OIT367" s="1"/>
      <c r="OIU367" s="1"/>
      <c r="OIV367" s="1"/>
      <c r="OIW367" s="1"/>
      <c r="OIX367" s="1"/>
      <c r="OIY367" s="1"/>
      <c r="OIZ367" s="1"/>
      <c r="OJA367" s="1"/>
      <c r="OJB367" s="1"/>
      <c r="OJC367" s="1"/>
      <c r="OJD367" s="1"/>
      <c r="OJE367" s="1"/>
      <c r="OJF367" s="1"/>
      <c r="OJG367" s="1"/>
      <c r="OJH367" s="1"/>
      <c r="OJI367" s="1"/>
      <c r="OJJ367" s="1"/>
      <c r="OJK367" s="1"/>
      <c r="OJL367" s="1"/>
      <c r="OJM367" s="1"/>
      <c r="OJN367" s="1"/>
      <c r="OJO367" s="1"/>
      <c r="OJP367" s="1"/>
      <c r="OJQ367" s="1"/>
      <c r="OJR367" s="1"/>
      <c r="OJS367" s="1"/>
      <c r="OJT367" s="1"/>
      <c r="OJU367" s="1"/>
      <c r="OJV367" s="1"/>
      <c r="OJW367" s="1"/>
      <c r="OJX367" s="1"/>
      <c r="OJY367" s="1"/>
      <c r="OJZ367" s="1"/>
      <c r="OKA367" s="1"/>
      <c r="OKB367" s="1"/>
      <c r="OKC367" s="1"/>
      <c r="OKD367" s="1"/>
      <c r="OKE367" s="1"/>
      <c r="OKF367" s="1"/>
      <c r="OKG367" s="1"/>
      <c r="OKH367" s="1"/>
      <c r="OKI367" s="1"/>
      <c r="OKJ367" s="1"/>
      <c r="OKK367" s="1"/>
      <c r="OKL367" s="1"/>
      <c r="OKM367" s="1"/>
      <c r="OKN367" s="1"/>
      <c r="OKO367" s="1"/>
      <c r="OKP367" s="1"/>
      <c r="OKQ367" s="1"/>
      <c r="OKR367" s="1"/>
      <c r="OKS367" s="1"/>
      <c r="OKT367" s="1"/>
      <c r="OKU367" s="1"/>
      <c r="OKV367" s="1"/>
      <c r="OKW367" s="1"/>
      <c r="OKX367" s="1"/>
      <c r="OKY367" s="1"/>
      <c r="OKZ367" s="1"/>
      <c r="OLA367" s="1"/>
      <c r="OLB367" s="1"/>
      <c r="OLC367" s="1"/>
      <c r="OLD367" s="1"/>
      <c r="OLE367" s="1"/>
      <c r="OLF367" s="1"/>
      <c r="OLG367" s="1"/>
      <c r="OLH367" s="1"/>
      <c r="OLI367" s="1"/>
      <c r="OLJ367" s="1"/>
      <c r="OLK367" s="1"/>
      <c r="OLL367" s="1"/>
      <c r="OLM367" s="1"/>
      <c r="OLN367" s="1"/>
      <c r="OLO367" s="1"/>
      <c r="OLP367" s="1"/>
      <c r="OLQ367" s="1"/>
      <c r="OLR367" s="1"/>
      <c r="OLS367" s="1"/>
      <c r="OLT367" s="1"/>
      <c r="OLU367" s="1"/>
      <c r="OLV367" s="1"/>
      <c r="OLW367" s="1"/>
      <c r="OLX367" s="1"/>
      <c r="OLY367" s="1"/>
      <c r="OLZ367" s="1"/>
      <c r="OMA367" s="1"/>
      <c r="OMB367" s="1"/>
      <c r="OMC367" s="1"/>
      <c r="OMD367" s="1"/>
      <c r="OME367" s="1"/>
      <c r="OMF367" s="1"/>
      <c r="OMG367" s="1"/>
      <c r="OMH367" s="1"/>
      <c r="OMI367" s="1"/>
      <c r="OMJ367" s="1"/>
      <c r="OMK367" s="1"/>
      <c r="OML367" s="1"/>
      <c r="OMM367" s="1"/>
      <c r="OMN367" s="1"/>
      <c r="OMO367" s="1"/>
      <c r="OMP367" s="1"/>
      <c r="OMQ367" s="1"/>
      <c r="OMR367" s="1"/>
      <c r="OMS367" s="1"/>
      <c r="OMT367" s="1"/>
      <c r="OMU367" s="1"/>
      <c r="OMV367" s="1"/>
      <c r="OMW367" s="1"/>
      <c r="OMX367" s="1"/>
      <c r="OMY367" s="1"/>
      <c r="OMZ367" s="1"/>
      <c r="ONA367" s="1"/>
      <c r="ONB367" s="1"/>
      <c r="ONC367" s="1"/>
      <c r="OND367" s="1"/>
      <c r="ONE367" s="1"/>
      <c r="ONF367" s="1"/>
      <c r="ONG367" s="1"/>
      <c r="ONH367" s="1"/>
      <c r="ONI367" s="1"/>
      <c r="ONJ367" s="1"/>
      <c r="ONK367" s="1"/>
      <c r="ONL367" s="1"/>
      <c r="ONM367" s="1"/>
      <c r="ONN367" s="1"/>
      <c r="ONO367" s="1"/>
      <c r="ONP367" s="1"/>
      <c r="ONQ367" s="1"/>
      <c r="ONR367" s="1"/>
      <c r="ONS367" s="1"/>
      <c r="ONT367" s="1"/>
      <c r="ONU367" s="1"/>
      <c r="ONV367" s="1"/>
      <c r="ONW367" s="1"/>
      <c r="ONX367" s="1"/>
      <c r="ONY367" s="1"/>
      <c r="ONZ367" s="1"/>
      <c r="OOA367" s="1"/>
      <c r="OOB367" s="1"/>
      <c r="OOC367" s="1"/>
      <c r="OOD367" s="1"/>
      <c r="OOE367" s="1"/>
      <c r="OOF367" s="1"/>
      <c r="OOG367" s="1"/>
      <c r="OOH367" s="1"/>
      <c r="OOI367" s="1"/>
      <c r="OOJ367" s="1"/>
      <c r="OOK367" s="1"/>
      <c r="OOL367" s="1"/>
      <c r="OOM367" s="1"/>
      <c r="OON367" s="1"/>
      <c r="OOO367" s="1"/>
      <c r="OOP367" s="1"/>
      <c r="OOQ367" s="1"/>
      <c r="OOR367" s="1"/>
      <c r="OOS367" s="1"/>
      <c r="OOT367" s="1"/>
      <c r="OOU367" s="1"/>
      <c r="OOV367" s="1"/>
      <c r="OOW367" s="1"/>
      <c r="OOX367" s="1"/>
      <c r="OOY367" s="1"/>
      <c r="OOZ367" s="1"/>
      <c r="OPA367" s="1"/>
      <c r="OPB367" s="1"/>
      <c r="OPC367" s="1"/>
      <c r="OPD367" s="1"/>
      <c r="OPE367" s="1"/>
      <c r="OPF367" s="1"/>
      <c r="OPG367" s="1"/>
      <c r="OPH367" s="1"/>
      <c r="OPI367" s="1"/>
      <c r="OPJ367" s="1"/>
      <c r="OPK367" s="1"/>
      <c r="OPL367" s="1"/>
      <c r="OPM367" s="1"/>
      <c r="OPN367" s="1"/>
      <c r="OPO367" s="1"/>
      <c r="OPP367" s="1"/>
      <c r="OPQ367" s="1"/>
      <c r="OPR367" s="1"/>
      <c r="OPS367" s="1"/>
      <c r="OPT367" s="1"/>
      <c r="OPU367" s="1"/>
      <c r="OPV367" s="1"/>
      <c r="OPW367" s="1"/>
      <c r="OPX367" s="1"/>
      <c r="OPY367" s="1"/>
      <c r="OPZ367" s="1"/>
      <c r="OQA367" s="1"/>
      <c r="OQB367" s="1"/>
      <c r="OQC367" s="1"/>
      <c r="OQD367" s="1"/>
      <c r="OQE367" s="1"/>
      <c r="OQF367" s="1"/>
      <c r="OQG367" s="1"/>
      <c r="OQH367" s="1"/>
      <c r="OQI367" s="1"/>
      <c r="OQJ367" s="1"/>
      <c r="OQK367" s="1"/>
      <c r="OQL367" s="1"/>
      <c r="OQM367" s="1"/>
      <c r="OQN367" s="1"/>
      <c r="OQO367" s="1"/>
      <c r="OQP367" s="1"/>
      <c r="OQQ367" s="1"/>
      <c r="OQR367" s="1"/>
      <c r="OQS367" s="1"/>
      <c r="OQT367" s="1"/>
      <c r="OQU367" s="1"/>
      <c r="OQV367" s="1"/>
      <c r="OQW367" s="1"/>
      <c r="OQX367" s="1"/>
      <c r="OQY367" s="1"/>
      <c r="OQZ367" s="1"/>
      <c r="ORA367" s="1"/>
      <c r="ORB367" s="1"/>
      <c r="ORC367" s="1"/>
      <c r="ORD367" s="1"/>
      <c r="ORE367" s="1"/>
      <c r="ORF367" s="1"/>
      <c r="ORG367" s="1"/>
      <c r="ORH367" s="1"/>
      <c r="ORI367" s="1"/>
      <c r="ORJ367" s="1"/>
      <c r="ORK367" s="1"/>
      <c r="ORL367" s="1"/>
      <c r="ORM367" s="1"/>
      <c r="ORN367" s="1"/>
      <c r="ORO367" s="1"/>
      <c r="ORP367" s="1"/>
      <c r="ORQ367" s="1"/>
      <c r="ORR367" s="1"/>
      <c r="ORS367" s="1"/>
      <c r="ORT367" s="1"/>
      <c r="ORU367" s="1"/>
      <c r="ORV367" s="1"/>
      <c r="ORW367" s="1"/>
      <c r="ORX367" s="1"/>
      <c r="ORY367" s="1"/>
      <c r="ORZ367" s="1"/>
      <c r="OSA367" s="1"/>
      <c r="OSB367" s="1"/>
      <c r="OSC367" s="1"/>
      <c r="OSD367" s="1"/>
      <c r="OSE367" s="1"/>
      <c r="OSF367" s="1"/>
      <c r="OSG367" s="1"/>
      <c r="OSH367" s="1"/>
      <c r="OSI367" s="1"/>
      <c r="OSJ367" s="1"/>
      <c r="OSK367" s="1"/>
      <c r="OSL367" s="1"/>
      <c r="OSM367" s="1"/>
      <c r="OSN367" s="1"/>
      <c r="OSO367" s="1"/>
      <c r="OSP367" s="1"/>
      <c r="OSQ367" s="1"/>
      <c r="OSR367" s="1"/>
      <c r="OSS367" s="1"/>
      <c r="OST367" s="1"/>
      <c r="OSU367" s="1"/>
      <c r="OSV367" s="1"/>
      <c r="OSW367" s="1"/>
      <c r="OSX367" s="1"/>
      <c r="OSY367" s="1"/>
      <c r="OSZ367" s="1"/>
      <c r="OTA367" s="1"/>
      <c r="OTB367" s="1"/>
      <c r="OTC367" s="1"/>
      <c r="OTD367" s="1"/>
      <c r="OTE367" s="1"/>
      <c r="OTF367" s="1"/>
      <c r="OTG367" s="1"/>
      <c r="OTH367" s="1"/>
      <c r="OTI367" s="1"/>
      <c r="OTJ367" s="1"/>
      <c r="OTK367" s="1"/>
      <c r="OTL367" s="1"/>
      <c r="OTM367" s="1"/>
      <c r="OTN367" s="1"/>
      <c r="OTO367" s="1"/>
      <c r="OTP367" s="1"/>
      <c r="OTQ367" s="1"/>
      <c r="OTR367" s="1"/>
      <c r="OTS367" s="1"/>
      <c r="OTT367" s="1"/>
      <c r="OTU367" s="1"/>
      <c r="OTV367" s="1"/>
      <c r="OTW367" s="1"/>
      <c r="OTX367" s="1"/>
      <c r="OTY367" s="1"/>
      <c r="OTZ367" s="1"/>
      <c r="OUA367" s="1"/>
      <c r="OUB367" s="1"/>
      <c r="OUC367" s="1"/>
      <c r="OUD367" s="1"/>
      <c r="OUE367" s="1"/>
      <c r="OUF367" s="1"/>
      <c r="OUG367" s="1"/>
      <c r="OUH367" s="1"/>
      <c r="OUI367" s="1"/>
      <c r="OUJ367" s="1"/>
      <c r="OUK367" s="1"/>
      <c r="OUL367" s="1"/>
      <c r="OUM367" s="1"/>
      <c r="OUN367" s="1"/>
      <c r="OUO367" s="1"/>
      <c r="OUP367" s="1"/>
      <c r="OUQ367" s="1"/>
      <c r="OUR367" s="1"/>
      <c r="OUS367" s="1"/>
      <c r="OUT367" s="1"/>
      <c r="OUU367" s="1"/>
      <c r="OUV367" s="1"/>
      <c r="OUW367" s="1"/>
      <c r="OUX367" s="1"/>
      <c r="OUY367" s="1"/>
      <c r="OUZ367" s="1"/>
      <c r="OVA367" s="1"/>
      <c r="OVB367" s="1"/>
      <c r="OVC367" s="1"/>
      <c r="OVD367" s="1"/>
      <c r="OVE367" s="1"/>
      <c r="OVF367" s="1"/>
      <c r="OVG367" s="1"/>
      <c r="OVH367" s="1"/>
      <c r="OVI367" s="1"/>
      <c r="OVJ367" s="1"/>
      <c r="OVK367" s="1"/>
      <c r="OVL367" s="1"/>
      <c r="OVM367" s="1"/>
      <c r="OVN367" s="1"/>
      <c r="OVO367" s="1"/>
      <c r="OVP367" s="1"/>
      <c r="OVQ367" s="1"/>
      <c r="OVR367" s="1"/>
      <c r="OVS367" s="1"/>
      <c r="OVT367" s="1"/>
      <c r="OVU367" s="1"/>
      <c r="OVV367" s="1"/>
      <c r="OVW367" s="1"/>
      <c r="OVX367" s="1"/>
      <c r="OVY367" s="1"/>
      <c r="OVZ367" s="1"/>
      <c r="OWA367" s="1"/>
      <c r="OWB367" s="1"/>
      <c r="OWC367" s="1"/>
      <c r="OWD367" s="1"/>
      <c r="OWE367" s="1"/>
      <c r="OWF367" s="1"/>
      <c r="OWG367" s="1"/>
      <c r="OWH367" s="1"/>
      <c r="OWI367" s="1"/>
      <c r="OWJ367" s="1"/>
      <c r="OWK367" s="1"/>
      <c r="OWL367" s="1"/>
      <c r="OWM367" s="1"/>
      <c r="OWN367" s="1"/>
      <c r="OWO367" s="1"/>
      <c r="OWP367" s="1"/>
      <c r="OWQ367" s="1"/>
      <c r="OWR367" s="1"/>
      <c r="OWS367" s="1"/>
      <c r="OWT367" s="1"/>
      <c r="OWU367" s="1"/>
      <c r="OWV367" s="1"/>
      <c r="OWW367" s="1"/>
      <c r="OWX367" s="1"/>
      <c r="OWY367" s="1"/>
      <c r="OWZ367" s="1"/>
      <c r="OXA367" s="1"/>
      <c r="OXB367" s="1"/>
      <c r="OXC367" s="1"/>
      <c r="OXD367" s="1"/>
      <c r="OXE367" s="1"/>
      <c r="OXF367" s="1"/>
      <c r="OXG367" s="1"/>
      <c r="OXH367" s="1"/>
      <c r="OXI367" s="1"/>
      <c r="OXJ367" s="1"/>
      <c r="OXK367" s="1"/>
      <c r="OXL367" s="1"/>
      <c r="OXM367" s="1"/>
      <c r="OXN367" s="1"/>
      <c r="OXO367" s="1"/>
      <c r="OXP367" s="1"/>
      <c r="OXQ367" s="1"/>
      <c r="OXR367" s="1"/>
      <c r="OXS367" s="1"/>
      <c r="OXT367" s="1"/>
      <c r="OXU367" s="1"/>
      <c r="OXV367" s="1"/>
      <c r="OXW367" s="1"/>
      <c r="OXX367" s="1"/>
      <c r="OXY367" s="1"/>
      <c r="OXZ367" s="1"/>
      <c r="OYA367" s="1"/>
      <c r="OYB367" s="1"/>
      <c r="OYC367" s="1"/>
      <c r="OYD367" s="1"/>
      <c r="OYE367" s="1"/>
      <c r="OYF367" s="1"/>
      <c r="OYG367" s="1"/>
      <c r="OYH367" s="1"/>
      <c r="OYI367" s="1"/>
      <c r="OYJ367" s="1"/>
      <c r="OYK367" s="1"/>
      <c r="OYL367" s="1"/>
      <c r="OYM367" s="1"/>
      <c r="OYN367" s="1"/>
      <c r="OYO367" s="1"/>
      <c r="OYP367" s="1"/>
      <c r="OYQ367" s="1"/>
      <c r="OYR367" s="1"/>
      <c r="OYS367" s="1"/>
      <c r="OYT367" s="1"/>
      <c r="OYU367" s="1"/>
      <c r="OYV367" s="1"/>
      <c r="OYW367" s="1"/>
      <c r="OYX367" s="1"/>
      <c r="OYY367" s="1"/>
      <c r="OYZ367" s="1"/>
      <c r="OZA367" s="1"/>
      <c r="OZB367" s="1"/>
      <c r="OZC367" s="1"/>
      <c r="OZD367" s="1"/>
      <c r="OZE367" s="1"/>
      <c r="OZF367" s="1"/>
      <c r="OZG367" s="1"/>
      <c r="OZH367" s="1"/>
      <c r="OZI367" s="1"/>
      <c r="OZJ367" s="1"/>
      <c r="OZK367" s="1"/>
      <c r="OZL367" s="1"/>
      <c r="OZM367" s="1"/>
      <c r="OZN367" s="1"/>
      <c r="OZO367" s="1"/>
      <c r="OZP367" s="1"/>
      <c r="OZQ367" s="1"/>
      <c r="OZR367" s="1"/>
      <c r="OZS367" s="1"/>
      <c r="OZT367" s="1"/>
      <c r="OZU367" s="1"/>
      <c r="OZV367" s="1"/>
      <c r="OZW367" s="1"/>
      <c r="OZX367" s="1"/>
      <c r="OZY367" s="1"/>
      <c r="OZZ367" s="1"/>
      <c r="PAA367" s="1"/>
      <c r="PAB367" s="1"/>
      <c r="PAC367" s="1"/>
      <c r="PAD367" s="1"/>
      <c r="PAE367" s="1"/>
      <c r="PAF367" s="1"/>
      <c r="PAG367" s="1"/>
      <c r="PAH367" s="1"/>
      <c r="PAI367" s="1"/>
      <c r="PAJ367" s="1"/>
      <c r="PAK367" s="1"/>
      <c r="PAL367" s="1"/>
      <c r="PAM367" s="1"/>
      <c r="PAN367" s="1"/>
      <c r="PAO367" s="1"/>
      <c r="PAP367" s="1"/>
      <c r="PAQ367" s="1"/>
      <c r="PAR367" s="1"/>
      <c r="PAS367" s="1"/>
      <c r="PAT367" s="1"/>
      <c r="PAU367" s="1"/>
      <c r="PAV367" s="1"/>
      <c r="PAW367" s="1"/>
      <c r="PAX367" s="1"/>
      <c r="PAY367" s="1"/>
      <c r="PAZ367" s="1"/>
      <c r="PBA367" s="1"/>
      <c r="PBB367" s="1"/>
      <c r="PBC367" s="1"/>
      <c r="PBD367" s="1"/>
      <c r="PBE367" s="1"/>
      <c r="PBF367" s="1"/>
      <c r="PBG367" s="1"/>
      <c r="PBH367" s="1"/>
      <c r="PBI367" s="1"/>
      <c r="PBJ367" s="1"/>
      <c r="PBK367" s="1"/>
      <c r="PBL367" s="1"/>
      <c r="PBM367" s="1"/>
      <c r="PBN367" s="1"/>
      <c r="PBO367" s="1"/>
      <c r="PBP367" s="1"/>
      <c r="PBQ367" s="1"/>
      <c r="PBR367" s="1"/>
      <c r="PBS367" s="1"/>
      <c r="PBT367" s="1"/>
      <c r="PBU367" s="1"/>
      <c r="PBV367" s="1"/>
      <c r="PBW367" s="1"/>
      <c r="PBX367" s="1"/>
      <c r="PBY367" s="1"/>
      <c r="PBZ367" s="1"/>
      <c r="PCA367" s="1"/>
      <c r="PCB367" s="1"/>
      <c r="PCC367" s="1"/>
      <c r="PCD367" s="1"/>
      <c r="PCE367" s="1"/>
      <c r="PCF367" s="1"/>
      <c r="PCG367" s="1"/>
      <c r="PCH367" s="1"/>
      <c r="PCI367" s="1"/>
      <c r="PCJ367" s="1"/>
      <c r="PCK367" s="1"/>
      <c r="PCL367" s="1"/>
      <c r="PCM367" s="1"/>
      <c r="PCN367" s="1"/>
      <c r="PCO367" s="1"/>
      <c r="PCP367" s="1"/>
      <c r="PCQ367" s="1"/>
      <c r="PCR367" s="1"/>
      <c r="PCS367" s="1"/>
      <c r="PCT367" s="1"/>
      <c r="PCU367" s="1"/>
      <c r="PCV367" s="1"/>
      <c r="PCW367" s="1"/>
      <c r="PCX367" s="1"/>
      <c r="PCY367" s="1"/>
      <c r="PCZ367" s="1"/>
      <c r="PDA367" s="1"/>
      <c r="PDB367" s="1"/>
      <c r="PDC367" s="1"/>
      <c r="PDD367" s="1"/>
      <c r="PDE367" s="1"/>
      <c r="PDF367" s="1"/>
      <c r="PDG367" s="1"/>
      <c r="PDH367" s="1"/>
      <c r="PDI367" s="1"/>
      <c r="PDJ367" s="1"/>
      <c r="PDK367" s="1"/>
      <c r="PDL367" s="1"/>
      <c r="PDM367" s="1"/>
      <c r="PDN367" s="1"/>
      <c r="PDO367" s="1"/>
      <c r="PDP367" s="1"/>
      <c r="PDQ367" s="1"/>
      <c r="PDR367" s="1"/>
      <c r="PDS367" s="1"/>
      <c r="PDT367" s="1"/>
      <c r="PDU367" s="1"/>
      <c r="PDV367" s="1"/>
      <c r="PDW367" s="1"/>
      <c r="PDX367" s="1"/>
      <c r="PDY367" s="1"/>
      <c r="PDZ367" s="1"/>
      <c r="PEA367" s="1"/>
      <c r="PEB367" s="1"/>
      <c r="PEC367" s="1"/>
      <c r="PED367" s="1"/>
      <c r="PEE367" s="1"/>
      <c r="PEF367" s="1"/>
      <c r="PEG367" s="1"/>
      <c r="PEH367" s="1"/>
      <c r="PEI367" s="1"/>
      <c r="PEJ367" s="1"/>
      <c r="PEK367" s="1"/>
      <c r="PEL367" s="1"/>
      <c r="PEM367" s="1"/>
      <c r="PEN367" s="1"/>
      <c r="PEO367" s="1"/>
      <c r="PEP367" s="1"/>
      <c r="PEQ367" s="1"/>
      <c r="PER367" s="1"/>
      <c r="PES367" s="1"/>
      <c r="PET367" s="1"/>
      <c r="PEU367" s="1"/>
      <c r="PEV367" s="1"/>
      <c r="PEW367" s="1"/>
      <c r="PEX367" s="1"/>
      <c r="PEY367" s="1"/>
      <c r="PEZ367" s="1"/>
      <c r="PFA367" s="1"/>
      <c r="PFB367" s="1"/>
      <c r="PFC367" s="1"/>
      <c r="PFD367" s="1"/>
      <c r="PFE367" s="1"/>
      <c r="PFF367" s="1"/>
      <c r="PFG367" s="1"/>
      <c r="PFH367" s="1"/>
      <c r="PFI367" s="1"/>
      <c r="PFJ367" s="1"/>
      <c r="PFK367" s="1"/>
      <c r="PFL367" s="1"/>
      <c r="PFM367" s="1"/>
      <c r="PFN367" s="1"/>
      <c r="PFO367" s="1"/>
      <c r="PFP367" s="1"/>
      <c r="PFQ367" s="1"/>
      <c r="PFR367" s="1"/>
      <c r="PFS367" s="1"/>
      <c r="PFT367" s="1"/>
      <c r="PFU367" s="1"/>
      <c r="PFV367" s="1"/>
      <c r="PFW367" s="1"/>
      <c r="PFX367" s="1"/>
      <c r="PFY367" s="1"/>
      <c r="PFZ367" s="1"/>
      <c r="PGA367" s="1"/>
      <c r="PGB367" s="1"/>
      <c r="PGC367" s="1"/>
      <c r="PGD367" s="1"/>
      <c r="PGE367" s="1"/>
      <c r="PGF367" s="1"/>
      <c r="PGG367" s="1"/>
      <c r="PGH367" s="1"/>
      <c r="PGI367" s="1"/>
      <c r="PGJ367" s="1"/>
      <c r="PGK367" s="1"/>
      <c r="PGL367" s="1"/>
      <c r="PGM367" s="1"/>
      <c r="PGN367" s="1"/>
      <c r="PGO367" s="1"/>
      <c r="PGP367" s="1"/>
      <c r="PGQ367" s="1"/>
      <c r="PGR367" s="1"/>
      <c r="PGS367" s="1"/>
      <c r="PGT367" s="1"/>
      <c r="PGU367" s="1"/>
      <c r="PGV367" s="1"/>
      <c r="PGW367" s="1"/>
      <c r="PGX367" s="1"/>
      <c r="PGY367" s="1"/>
      <c r="PGZ367" s="1"/>
      <c r="PHA367" s="1"/>
      <c r="PHB367" s="1"/>
      <c r="PHC367" s="1"/>
      <c r="PHD367" s="1"/>
      <c r="PHE367" s="1"/>
      <c r="PHF367" s="1"/>
      <c r="PHG367" s="1"/>
      <c r="PHH367" s="1"/>
      <c r="PHI367" s="1"/>
      <c r="PHJ367" s="1"/>
      <c r="PHK367" s="1"/>
      <c r="PHL367" s="1"/>
      <c r="PHM367" s="1"/>
      <c r="PHN367" s="1"/>
      <c r="PHO367" s="1"/>
      <c r="PHP367" s="1"/>
      <c r="PHQ367" s="1"/>
      <c r="PHR367" s="1"/>
      <c r="PHS367" s="1"/>
      <c r="PHT367" s="1"/>
      <c r="PHU367" s="1"/>
      <c r="PHV367" s="1"/>
      <c r="PHW367" s="1"/>
      <c r="PHX367" s="1"/>
      <c r="PHY367" s="1"/>
      <c r="PHZ367" s="1"/>
      <c r="PIA367" s="1"/>
      <c r="PIB367" s="1"/>
      <c r="PIC367" s="1"/>
      <c r="PID367" s="1"/>
      <c r="PIE367" s="1"/>
      <c r="PIF367" s="1"/>
      <c r="PIG367" s="1"/>
      <c r="PIH367" s="1"/>
      <c r="PII367" s="1"/>
      <c r="PIJ367" s="1"/>
      <c r="PIK367" s="1"/>
      <c r="PIL367" s="1"/>
      <c r="PIM367" s="1"/>
      <c r="PIN367" s="1"/>
      <c r="PIO367" s="1"/>
      <c r="PIP367" s="1"/>
      <c r="PIQ367" s="1"/>
      <c r="PIR367" s="1"/>
      <c r="PIS367" s="1"/>
      <c r="PIT367" s="1"/>
      <c r="PIU367" s="1"/>
      <c r="PIV367" s="1"/>
      <c r="PIW367" s="1"/>
      <c r="PIX367" s="1"/>
      <c r="PIY367" s="1"/>
      <c r="PIZ367" s="1"/>
      <c r="PJA367" s="1"/>
      <c r="PJB367" s="1"/>
      <c r="PJC367" s="1"/>
      <c r="PJD367" s="1"/>
      <c r="PJE367" s="1"/>
      <c r="PJF367" s="1"/>
      <c r="PJG367" s="1"/>
      <c r="PJH367" s="1"/>
      <c r="PJI367" s="1"/>
      <c r="PJJ367" s="1"/>
      <c r="PJK367" s="1"/>
      <c r="PJL367" s="1"/>
      <c r="PJM367" s="1"/>
      <c r="PJN367" s="1"/>
      <c r="PJO367" s="1"/>
      <c r="PJP367" s="1"/>
      <c r="PJQ367" s="1"/>
      <c r="PJR367" s="1"/>
      <c r="PJS367" s="1"/>
      <c r="PJT367" s="1"/>
      <c r="PJU367" s="1"/>
      <c r="PJV367" s="1"/>
      <c r="PJW367" s="1"/>
      <c r="PJX367" s="1"/>
      <c r="PJY367" s="1"/>
      <c r="PJZ367" s="1"/>
      <c r="PKA367" s="1"/>
      <c r="PKB367" s="1"/>
      <c r="PKC367" s="1"/>
      <c r="PKD367" s="1"/>
      <c r="PKE367" s="1"/>
      <c r="PKF367" s="1"/>
      <c r="PKG367" s="1"/>
      <c r="PKH367" s="1"/>
      <c r="PKI367" s="1"/>
      <c r="PKJ367" s="1"/>
      <c r="PKK367" s="1"/>
      <c r="PKL367" s="1"/>
      <c r="PKM367" s="1"/>
      <c r="PKN367" s="1"/>
      <c r="PKO367" s="1"/>
      <c r="PKP367" s="1"/>
      <c r="PKQ367" s="1"/>
      <c r="PKR367" s="1"/>
      <c r="PKS367" s="1"/>
      <c r="PKT367" s="1"/>
      <c r="PKU367" s="1"/>
      <c r="PKV367" s="1"/>
      <c r="PKW367" s="1"/>
      <c r="PKX367" s="1"/>
      <c r="PKY367" s="1"/>
      <c r="PKZ367" s="1"/>
      <c r="PLA367" s="1"/>
      <c r="PLB367" s="1"/>
      <c r="PLC367" s="1"/>
      <c r="PLD367" s="1"/>
      <c r="PLE367" s="1"/>
      <c r="PLF367" s="1"/>
      <c r="PLG367" s="1"/>
      <c r="PLH367" s="1"/>
      <c r="PLI367" s="1"/>
      <c r="PLJ367" s="1"/>
      <c r="PLK367" s="1"/>
      <c r="PLL367" s="1"/>
      <c r="PLM367" s="1"/>
      <c r="PLN367" s="1"/>
      <c r="PLO367" s="1"/>
      <c r="PLP367" s="1"/>
      <c r="PLQ367" s="1"/>
      <c r="PLR367" s="1"/>
      <c r="PLS367" s="1"/>
      <c r="PLT367" s="1"/>
      <c r="PLU367" s="1"/>
      <c r="PLV367" s="1"/>
      <c r="PLW367" s="1"/>
      <c r="PLX367" s="1"/>
      <c r="PLY367" s="1"/>
      <c r="PLZ367" s="1"/>
      <c r="PMA367" s="1"/>
      <c r="PMB367" s="1"/>
      <c r="PMC367" s="1"/>
      <c r="PMD367" s="1"/>
      <c r="PME367" s="1"/>
      <c r="PMF367" s="1"/>
      <c r="PMG367" s="1"/>
      <c r="PMH367" s="1"/>
      <c r="PMI367" s="1"/>
      <c r="PMJ367" s="1"/>
      <c r="PMK367" s="1"/>
      <c r="PML367" s="1"/>
      <c r="PMM367" s="1"/>
      <c r="PMN367" s="1"/>
      <c r="PMO367" s="1"/>
      <c r="PMP367" s="1"/>
      <c r="PMQ367" s="1"/>
      <c r="PMR367" s="1"/>
      <c r="PMS367" s="1"/>
      <c r="PMT367" s="1"/>
      <c r="PMU367" s="1"/>
      <c r="PMV367" s="1"/>
      <c r="PMW367" s="1"/>
      <c r="PMX367" s="1"/>
      <c r="PMY367" s="1"/>
      <c r="PMZ367" s="1"/>
      <c r="PNA367" s="1"/>
      <c r="PNB367" s="1"/>
      <c r="PNC367" s="1"/>
      <c r="PND367" s="1"/>
      <c r="PNE367" s="1"/>
      <c r="PNF367" s="1"/>
      <c r="PNG367" s="1"/>
      <c r="PNH367" s="1"/>
      <c r="PNI367" s="1"/>
      <c r="PNJ367" s="1"/>
      <c r="PNK367" s="1"/>
      <c r="PNL367" s="1"/>
      <c r="PNM367" s="1"/>
      <c r="PNN367" s="1"/>
      <c r="PNO367" s="1"/>
      <c r="PNP367" s="1"/>
      <c r="PNQ367" s="1"/>
      <c r="PNR367" s="1"/>
      <c r="PNS367" s="1"/>
      <c r="PNT367" s="1"/>
      <c r="PNU367" s="1"/>
      <c r="PNV367" s="1"/>
      <c r="PNW367" s="1"/>
      <c r="PNX367" s="1"/>
      <c r="PNY367" s="1"/>
      <c r="PNZ367" s="1"/>
      <c r="POA367" s="1"/>
      <c r="POB367" s="1"/>
      <c r="POC367" s="1"/>
      <c r="POD367" s="1"/>
      <c r="POE367" s="1"/>
      <c r="POF367" s="1"/>
      <c r="POG367" s="1"/>
      <c r="POH367" s="1"/>
      <c r="POI367" s="1"/>
      <c r="POJ367" s="1"/>
      <c r="POK367" s="1"/>
      <c r="POL367" s="1"/>
      <c r="POM367" s="1"/>
      <c r="PON367" s="1"/>
      <c r="POO367" s="1"/>
      <c r="POP367" s="1"/>
      <c r="POQ367" s="1"/>
      <c r="POR367" s="1"/>
      <c r="POS367" s="1"/>
      <c r="POT367" s="1"/>
      <c r="POU367" s="1"/>
      <c r="POV367" s="1"/>
      <c r="POW367" s="1"/>
      <c r="POX367" s="1"/>
      <c r="POY367" s="1"/>
      <c r="POZ367" s="1"/>
      <c r="PPA367" s="1"/>
      <c r="PPB367" s="1"/>
      <c r="PPC367" s="1"/>
      <c r="PPD367" s="1"/>
      <c r="PPE367" s="1"/>
      <c r="PPF367" s="1"/>
      <c r="PPG367" s="1"/>
      <c r="PPH367" s="1"/>
      <c r="PPI367" s="1"/>
      <c r="PPJ367" s="1"/>
      <c r="PPK367" s="1"/>
      <c r="PPL367" s="1"/>
      <c r="PPM367" s="1"/>
      <c r="PPN367" s="1"/>
      <c r="PPO367" s="1"/>
      <c r="PPP367" s="1"/>
      <c r="PPQ367" s="1"/>
      <c r="PPR367" s="1"/>
      <c r="PPS367" s="1"/>
      <c r="PPT367" s="1"/>
      <c r="PPU367" s="1"/>
      <c r="PPV367" s="1"/>
      <c r="PPW367" s="1"/>
      <c r="PPX367" s="1"/>
      <c r="PPY367" s="1"/>
      <c r="PPZ367" s="1"/>
      <c r="PQA367" s="1"/>
      <c r="PQB367" s="1"/>
      <c r="PQC367" s="1"/>
      <c r="PQD367" s="1"/>
      <c r="PQE367" s="1"/>
      <c r="PQF367" s="1"/>
      <c r="PQG367" s="1"/>
      <c r="PQH367" s="1"/>
      <c r="PQI367" s="1"/>
      <c r="PQJ367" s="1"/>
      <c r="PQK367" s="1"/>
      <c r="PQL367" s="1"/>
      <c r="PQM367" s="1"/>
      <c r="PQN367" s="1"/>
      <c r="PQO367" s="1"/>
      <c r="PQP367" s="1"/>
      <c r="PQQ367" s="1"/>
      <c r="PQR367" s="1"/>
      <c r="PQS367" s="1"/>
      <c r="PQT367" s="1"/>
      <c r="PQU367" s="1"/>
      <c r="PQV367" s="1"/>
      <c r="PQW367" s="1"/>
      <c r="PQX367" s="1"/>
      <c r="PQY367" s="1"/>
      <c r="PQZ367" s="1"/>
      <c r="PRA367" s="1"/>
      <c r="PRB367" s="1"/>
      <c r="PRC367" s="1"/>
      <c r="PRD367" s="1"/>
      <c r="PRE367" s="1"/>
      <c r="PRF367" s="1"/>
      <c r="PRG367" s="1"/>
      <c r="PRH367" s="1"/>
      <c r="PRI367" s="1"/>
      <c r="PRJ367" s="1"/>
      <c r="PRK367" s="1"/>
      <c r="PRL367" s="1"/>
      <c r="PRM367" s="1"/>
      <c r="PRN367" s="1"/>
      <c r="PRO367" s="1"/>
      <c r="PRP367" s="1"/>
      <c r="PRQ367" s="1"/>
      <c r="PRR367" s="1"/>
      <c r="PRS367" s="1"/>
      <c r="PRT367" s="1"/>
      <c r="PRU367" s="1"/>
      <c r="PRV367" s="1"/>
      <c r="PRW367" s="1"/>
      <c r="PRX367" s="1"/>
      <c r="PRY367" s="1"/>
      <c r="PRZ367" s="1"/>
      <c r="PSA367" s="1"/>
      <c r="PSB367" s="1"/>
      <c r="PSC367" s="1"/>
      <c r="PSD367" s="1"/>
      <c r="PSE367" s="1"/>
      <c r="PSF367" s="1"/>
      <c r="PSG367" s="1"/>
      <c r="PSH367" s="1"/>
      <c r="PSI367" s="1"/>
      <c r="PSJ367" s="1"/>
      <c r="PSK367" s="1"/>
      <c r="PSL367" s="1"/>
      <c r="PSM367" s="1"/>
      <c r="PSN367" s="1"/>
      <c r="PSO367" s="1"/>
      <c r="PSP367" s="1"/>
      <c r="PSQ367" s="1"/>
      <c r="PSR367" s="1"/>
      <c r="PSS367" s="1"/>
      <c r="PST367" s="1"/>
      <c r="PSU367" s="1"/>
      <c r="PSV367" s="1"/>
      <c r="PSW367" s="1"/>
      <c r="PSX367" s="1"/>
      <c r="PSY367" s="1"/>
      <c r="PSZ367" s="1"/>
      <c r="PTA367" s="1"/>
      <c r="PTB367" s="1"/>
      <c r="PTC367" s="1"/>
      <c r="PTD367" s="1"/>
      <c r="PTE367" s="1"/>
      <c r="PTF367" s="1"/>
      <c r="PTG367" s="1"/>
      <c r="PTH367" s="1"/>
      <c r="PTI367" s="1"/>
      <c r="PTJ367" s="1"/>
      <c r="PTK367" s="1"/>
      <c r="PTL367" s="1"/>
      <c r="PTM367" s="1"/>
      <c r="PTN367" s="1"/>
      <c r="PTO367" s="1"/>
      <c r="PTP367" s="1"/>
      <c r="PTQ367" s="1"/>
      <c r="PTR367" s="1"/>
      <c r="PTS367" s="1"/>
      <c r="PTT367" s="1"/>
      <c r="PTU367" s="1"/>
      <c r="PTV367" s="1"/>
      <c r="PTW367" s="1"/>
      <c r="PTX367" s="1"/>
      <c r="PTY367" s="1"/>
      <c r="PTZ367" s="1"/>
      <c r="PUA367" s="1"/>
      <c r="PUB367" s="1"/>
      <c r="PUC367" s="1"/>
      <c r="PUD367" s="1"/>
      <c r="PUE367" s="1"/>
      <c r="PUF367" s="1"/>
      <c r="PUG367" s="1"/>
      <c r="PUH367" s="1"/>
      <c r="PUI367" s="1"/>
      <c r="PUJ367" s="1"/>
      <c r="PUK367" s="1"/>
      <c r="PUL367" s="1"/>
      <c r="PUM367" s="1"/>
      <c r="PUN367" s="1"/>
      <c r="PUO367" s="1"/>
      <c r="PUP367" s="1"/>
      <c r="PUQ367" s="1"/>
      <c r="PUR367" s="1"/>
      <c r="PUS367" s="1"/>
      <c r="PUT367" s="1"/>
      <c r="PUU367" s="1"/>
      <c r="PUV367" s="1"/>
      <c r="PUW367" s="1"/>
      <c r="PUX367" s="1"/>
      <c r="PUY367" s="1"/>
      <c r="PUZ367" s="1"/>
      <c r="PVA367" s="1"/>
      <c r="PVB367" s="1"/>
      <c r="PVC367" s="1"/>
      <c r="PVD367" s="1"/>
      <c r="PVE367" s="1"/>
      <c r="PVF367" s="1"/>
      <c r="PVG367" s="1"/>
      <c r="PVH367" s="1"/>
      <c r="PVI367" s="1"/>
      <c r="PVJ367" s="1"/>
      <c r="PVK367" s="1"/>
      <c r="PVL367" s="1"/>
      <c r="PVM367" s="1"/>
      <c r="PVN367" s="1"/>
      <c r="PVO367" s="1"/>
      <c r="PVP367" s="1"/>
      <c r="PVQ367" s="1"/>
      <c r="PVR367" s="1"/>
      <c r="PVS367" s="1"/>
      <c r="PVT367" s="1"/>
      <c r="PVU367" s="1"/>
      <c r="PVV367" s="1"/>
      <c r="PVW367" s="1"/>
      <c r="PVX367" s="1"/>
      <c r="PVY367" s="1"/>
      <c r="PVZ367" s="1"/>
      <c r="PWA367" s="1"/>
      <c r="PWB367" s="1"/>
      <c r="PWC367" s="1"/>
      <c r="PWD367" s="1"/>
      <c r="PWE367" s="1"/>
      <c r="PWF367" s="1"/>
      <c r="PWG367" s="1"/>
      <c r="PWH367" s="1"/>
      <c r="PWI367" s="1"/>
      <c r="PWJ367" s="1"/>
      <c r="PWK367" s="1"/>
      <c r="PWL367" s="1"/>
      <c r="PWM367" s="1"/>
      <c r="PWN367" s="1"/>
      <c r="PWO367" s="1"/>
      <c r="PWP367" s="1"/>
      <c r="PWQ367" s="1"/>
      <c r="PWR367" s="1"/>
      <c r="PWS367" s="1"/>
      <c r="PWT367" s="1"/>
      <c r="PWU367" s="1"/>
      <c r="PWV367" s="1"/>
      <c r="PWW367" s="1"/>
      <c r="PWX367" s="1"/>
      <c r="PWY367" s="1"/>
      <c r="PWZ367" s="1"/>
      <c r="PXA367" s="1"/>
      <c r="PXB367" s="1"/>
      <c r="PXC367" s="1"/>
      <c r="PXD367" s="1"/>
      <c r="PXE367" s="1"/>
      <c r="PXF367" s="1"/>
      <c r="PXG367" s="1"/>
      <c r="PXH367" s="1"/>
      <c r="PXI367" s="1"/>
      <c r="PXJ367" s="1"/>
      <c r="PXK367" s="1"/>
      <c r="PXL367" s="1"/>
      <c r="PXM367" s="1"/>
      <c r="PXN367" s="1"/>
      <c r="PXO367" s="1"/>
      <c r="PXP367" s="1"/>
      <c r="PXQ367" s="1"/>
      <c r="PXR367" s="1"/>
      <c r="PXS367" s="1"/>
      <c r="PXT367" s="1"/>
      <c r="PXU367" s="1"/>
      <c r="PXV367" s="1"/>
      <c r="PXW367" s="1"/>
      <c r="PXX367" s="1"/>
      <c r="PXY367" s="1"/>
      <c r="PXZ367" s="1"/>
      <c r="PYA367" s="1"/>
      <c r="PYB367" s="1"/>
      <c r="PYC367" s="1"/>
      <c r="PYD367" s="1"/>
      <c r="PYE367" s="1"/>
      <c r="PYF367" s="1"/>
      <c r="PYG367" s="1"/>
      <c r="PYH367" s="1"/>
      <c r="PYI367" s="1"/>
      <c r="PYJ367" s="1"/>
      <c r="PYK367" s="1"/>
      <c r="PYL367" s="1"/>
      <c r="PYM367" s="1"/>
      <c r="PYN367" s="1"/>
      <c r="PYO367" s="1"/>
      <c r="PYP367" s="1"/>
      <c r="PYQ367" s="1"/>
      <c r="PYR367" s="1"/>
      <c r="PYS367" s="1"/>
      <c r="PYT367" s="1"/>
      <c r="PYU367" s="1"/>
      <c r="PYV367" s="1"/>
      <c r="PYW367" s="1"/>
      <c r="PYX367" s="1"/>
      <c r="PYY367" s="1"/>
      <c r="PYZ367" s="1"/>
      <c r="PZA367" s="1"/>
      <c r="PZB367" s="1"/>
      <c r="PZC367" s="1"/>
      <c r="PZD367" s="1"/>
      <c r="PZE367" s="1"/>
      <c r="PZF367" s="1"/>
      <c r="PZG367" s="1"/>
      <c r="PZH367" s="1"/>
      <c r="PZI367" s="1"/>
      <c r="PZJ367" s="1"/>
      <c r="PZK367" s="1"/>
      <c r="PZL367" s="1"/>
      <c r="PZM367" s="1"/>
      <c r="PZN367" s="1"/>
      <c r="PZO367" s="1"/>
      <c r="PZP367" s="1"/>
      <c r="PZQ367" s="1"/>
      <c r="PZR367" s="1"/>
      <c r="PZS367" s="1"/>
      <c r="PZT367" s="1"/>
      <c r="PZU367" s="1"/>
      <c r="PZV367" s="1"/>
      <c r="PZW367" s="1"/>
      <c r="PZX367" s="1"/>
      <c r="PZY367" s="1"/>
      <c r="PZZ367" s="1"/>
      <c r="QAA367" s="1"/>
      <c r="QAB367" s="1"/>
      <c r="QAC367" s="1"/>
      <c r="QAD367" s="1"/>
      <c r="QAE367" s="1"/>
      <c r="QAF367" s="1"/>
      <c r="QAG367" s="1"/>
      <c r="QAH367" s="1"/>
      <c r="QAI367" s="1"/>
      <c r="QAJ367" s="1"/>
      <c r="QAK367" s="1"/>
      <c r="QAL367" s="1"/>
      <c r="QAM367" s="1"/>
      <c r="QAN367" s="1"/>
      <c r="QAO367" s="1"/>
      <c r="QAP367" s="1"/>
      <c r="QAQ367" s="1"/>
      <c r="QAR367" s="1"/>
      <c r="QAS367" s="1"/>
      <c r="QAT367" s="1"/>
      <c r="QAU367" s="1"/>
      <c r="QAV367" s="1"/>
      <c r="QAW367" s="1"/>
      <c r="QAX367" s="1"/>
      <c r="QAY367" s="1"/>
      <c r="QAZ367" s="1"/>
      <c r="QBA367" s="1"/>
      <c r="QBB367" s="1"/>
      <c r="QBC367" s="1"/>
      <c r="QBD367" s="1"/>
      <c r="QBE367" s="1"/>
      <c r="QBF367" s="1"/>
      <c r="QBG367" s="1"/>
      <c r="QBH367" s="1"/>
      <c r="QBI367" s="1"/>
      <c r="QBJ367" s="1"/>
      <c r="QBK367" s="1"/>
      <c r="QBL367" s="1"/>
      <c r="QBM367" s="1"/>
      <c r="QBN367" s="1"/>
      <c r="QBO367" s="1"/>
      <c r="QBP367" s="1"/>
      <c r="QBQ367" s="1"/>
      <c r="QBR367" s="1"/>
      <c r="QBS367" s="1"/>
      <c r="QBT367" s="1"/>
      <c r="QBU367" s="1"/>
      <c r="QBV367" s="1"/>
      <c r="QBW367" s="1"/>
      <c r="QBX367" s="1"/>
      <c r="QBY367" s="1"/>
      <c r="QBZ367" s="1"/>
      <c r="QCA367" s="1"/>
      <c r="QCB367" s="1"/>
      <c r="QCC367" s="1"/>
      <c r="QCD367" s="1"/>
      <c r="QCE367" s="1"/>
      <c r="QCF367" s="1"/>
      <c r="QCG367" s="1"/>
      <c r="QCH367" s="1"/>
      <c r="QCI367" s="1"/>
      <c r="QCJ367" s="1"/>
      <c r="QCK367" s="1"/>
      <c r="QCL367" s="1"/>
      <c r="QCM367" s="1"/>
      <c r="QCN367" s="1"/>
      <c r="QCO367" s="1"/>
      <c r="QCP367" s="1"/>
      <c r="QCQ367" s="1"/>
      <c r="QCR367" s="1"/>
      <c r="QCS367" s="1"/>
      <c r="QCT367" s="1"/>
      <c r="QCU367" s="1"/>
      <c r="QCV367" s="1"/>
      <c r="QCW367" s="1"/>
      <c r="QCX367" s="1"/>
      <c r="QCY367" s="1"/>
      <c r="QCZ367" s="1"/>
      <c r="QDA367" s="1"/>
      <c r="QDB367" s="1"/>
      <c r="QDC367" s="1"/>
      <c r="QDD367" s="1"/>
      <c r="QDE367" s="1"/>
      <c r="QDF367" s="1"/>
      <c r="QDG367" s="1"/>
      <c r="QDH367" s="1"/>
      <c r="QDI367" s="1"/>
      <c r="QDJ367" s="1"/>
      <c r="QDK367" s="1"/>
      <c r="QDL367" s="1"/>
      <c r="QDM367" s="1"/>
      <c r="QDN367" s="1"/>
      <c r="QDO367" s="1"/>
      <c r="QDP367" s="1"/>
      <c r="QDQ367" s="1"/>
      <c r="QDR367" s="1"/>
      <c r="QDS367" s="1"/>
      <c r="QDT367" s="1"/>
      <c r="QDU367" s="1"/>
      <c r="QDV367" s="1"/>
      <c r="QDW367" s="1"/>
      <c r="QDX367" s="1"/>
      <c r="QDY367" s="1"/>
      <c r="QDZ367" s="1"/>
      <c r="QEA367" s="1"/>
      <c r="QEB367" s="1"/>
      <c r="QEC367" s="1"/>
      <c r="QED367" s="1"/>
      <c r="QEE367" s="1"/>
      <c r="QEF367" s="1"/>
      <c r="QEG367" s="1"/>
      <c r="QEH367" s="1"/>
      <c r="QEI367" s="1"/>
      <c r="QEJ367" s="1"/>
      <c r="QEK367" s="1"/>
      <c r="QEL367" s="1"/>
      <c r="QEM367" s="1"/>
      <c r="QEN367" s="1"/>
      <c r="QEO367" s="1"/>
      <c r="QEP367" s="1"/>
      <c r="QEQ367" s="1"/>
      <c r="QER367" s="1"/>
      <c r="QES367" s="1"/>
      <c r="QET367" s="1"/>
      <c r="QEU367" s="1"/>
      <c r="QEV367" s="1"/>
      <c r="QEW367" s="1"/>
      <c r="QEX367" s="1"/>
      <c r="QEY367" s="1"/>
      <c r="QEZ367" s="1"/>
      <c r="QFA367" s="1"/>
      <c r="QFB367" s="1"/>
      <c r="QFC367" s="1"/>
      <c r="QFD367" s="1"/>
      <c r="QFE367" s="1"/>
      <c r="QFF367" s="1"/>
      <c r="QFG367" s="1"/>
      <c r="QFH367" s="1"/>
      <c r="QFI367" s="1"/>
      <c r="QFJ367" s="1"/>
      <c r="QFK367" s="1"/>
      <c r="QFL367" s="1"/>
      <c r="QFM367" s="1"/>
      <c r="QFN367" s="1"/>
      <c r="QFO367" s="1"/>
      <c r="QFP367" s="1"/>
      <c r="QFQ367" s="1"/>
      <c r="QFR367" s="1"/>
      <c r="QFS367" s="1"/>
      <c r="QFT367" s="1"/>
      <c r="QFU367" s="1"/>
      <c r="QFV367" s="1"/>
      <c r="QFW367" s="1"/>
      <c r="QFX367" s="1"/>
      <c r="QFY367" s="1"/>
      <c r="QFZ367" s="1"/>
      <c r="QGA367" s="1"/>
      <c r="QGB367" s="1"/>
      <c r="QGC367" s="1"/>
      <c r="QGD367" s="1"/>
      <c r="QGE367" s="1"/>
      <c r="QGF367" s="1"/>
      <c r="QGG367" s="1"/>
      <c r="QGH367" s="1"/>
      <c r="QGI367" s="1"/>
      <c r="QGJ367" s="1"/>
      <c r="QGK367" s="1"/>
      <c r="QGL367" s="1"/>
      <c r="QGM367" s="1"/>
      <c r="QGN367" s="1"/>
      <c r="QGO367" s="1"/>
      <c r="QGP367" s="1"/>
      <c r="QGQ367" s="1"/>
      <c r="QGR367" s="1"/>
      <c r="QGS367" s="1"/>
      <c r="QGT367" s="1"/>
      <c r="QGU367" s="1"/>
      <c r="QGV367" s="1"/>
      <c r="QGW367" s="1"/>
      <c r="QGX367" s="1"/>
      <c r="QGY367" s="1"/>
      <c r="QGZ367" s="1"/>
      <c r="QHA367" s="1"/>
      <c r="QHB367" s="1"/>
      <c r="QHC367" s="1"/>
      <c r="QHD367" s="1"/>
      <c r="QHE367" s="1"/>
      <c r="QHF367" s="1"/>
      <c r="QHG367" s="1"/>
      <c r="QHH367" s="1"/>
      <c r="QHI367" s="1"/>
      <c r="QHJ367" s="1"/>
      <c r="QHK367" s="1"/>
      <c r="QHL367" s="1"/>
      <c r="QHM367" s="1"/>
      <c r="QHN367" s="1"/>
      <c r="QHO367" s="1"/>
      <c r="QHP367" s="1"/>
      <c r="QHQ367" s="1"/>
      <c r="QHR367" s="1"/>
      <c r="QHS367" s="1"/>
      <c r="QHT367" s="1"/>
      <c r="QHU367" s="1"/>
      <c r="QHV367" s="1"/>
      <c r="QHW367" s="1"/>
      <c r="QHX367" s="1"/>
      <c r="QHY367" s="1"/>
      <c r="QHZ367" s="1"/>
      <c r="QIA367" s="1"/>
      <c r="QIB367" s="1"/>
      <c r="QIC367" s="1"/>
      <c r="QID367" s="1"/>
      <c r="QIE367" s="1"/>
      <c r="QIF367" s="1"/>
      <c r="QIG367" s="1"/>
      <c r="QIH367" s="1"/>
      <c r="QII367" s="1"/>
      <c r="QIJ367" s="1"/>
      <c r="QIK367" s="1"/>
      <c r="QIL367" s="1"/>
      <c r="QIM367" s="1"/>
      <c r="QIN367" s="1"/>
      <c r="QIO367" s="1"/>
      <c r="QIP367" s="1"/>
      <c r="QIQ367" s="1"/>
      <c r="QIR367" s="1"/>
      <c r="QIS367" s="1"/>
      <c r="QIT367" s="1"/>
      <c r="QIU367" s="1"/>
      <c r="QIV367" s="1"/>
      <c r="QIW367" s="1"/>
      <c r="QIX367" s="1"/>
      <c r="QIY367" s="1"/>
      <c r="QIZ367" s="1"/>
      <c r="QJA367" s="1"/>
      <c r="QJB367" s="1"/>
      <c r="QJC367" s="1"/>
      <c r="QJD367" s="1"/>
      <c r="QJE367" s="1"/>
      <c r="QJF367" s="1"/>
      <c r="QJG367" s="1"/>
      <c r="QJH367" s="1"/>
      <c r="QJI367" s="1"/>
      <c r="QJJ367" s="1"/>
      <c r="QJK367" s="1"/>
      <c r="QJL367" s="1"/>
      <c r="QJM367" s="1"/>
      <c r="QJN367" s="1"/>
      <c r="QJO367" s="1"/>
      <c r="QJP367" s="1"/>
      <c r="QJQ367" s="1"/>
      <c r="QJR367" s="1"/>
      <c r="QJS367" s="1"/>
      <c r="QJT367" s="1"/>
      <c r="QJU367" s="1"/>
      <c r="QJV367" s="1"/>
      <c r="QJW367" s="1"/>
      <c r="QJX367" s="1"/>
      <c r="QJY367" s="1"/>
      <c r="QJZ367" s="1"/>
      <c r="QKA367" s="1"/>
      <c r="QKB367" s="1"/>
      <c r="QKC367" s="1"/>
      <c r="QKD367" s="1"/>
      <c r="QKE367" s="1"/>
      <c r="QKF367" s="1"/>
      <c r="QKG367" s="1"/>
      <c r="QKH367" s="1"/>
      <c r="QKI367" s="1"/>
      <c r="QKJ367" s="1"/>
      <c r="QKK367" s="1"/>
      <c r="QKL367" s="1"/>
      <c r="QKM367" s="1"/>
      <c r="QKN367" s="1"/>
      <c r="QKO367" s="1"/>
      <c r="QKP367" s="1"/>
      <c r="QKQ367" s="1"/>
      <c r="QKR367" s="1"/>
      <c r="QKS367" s="1"/>
      <c r="QKT367" s="1"/>
      <c r="QKU367" s="1"/>
      <c r="QKV367" s="1"/>
      <c r="QKW367" s="1"/>
      <c r="QKX367" s="1"/>
      <c r="QKY367" s="1"/>
      <c r="QKZ367" s="1"/>
      <c r="QLA367" s="1"/>
      <c r="QLB367" s="1"/>
      <c r="QLC367" s="1"/>
      <c r="QLD367" s="1"/>
      <c r="QLE367" s="1"/>
      <c r="QLF367" s="1"/>
      <c r="QLG367" s="1"/>
      <c r="QLH367" s="1"/>
      <c r="QLI367" s="1"/>
      <c r="QLJ367" s="1"/>
      <c r="QLK367" s="1"/>
      <c r="QLL367" s="1"/>
      <c r="QLM367" s="1"/>
      <c r="QLN367" s="1"/>
      <c r="QLO367" s="1"/>
      <c r="QLP367" s="1"/>
      <c r="QLQ367" s="1"/>
      <c r="QLR367" s="1"/>
      <c r="QLS367" s="1"/>
      <c r="QLT367" s="1"/>
      <c r="QLU367" s="1"/>
      <c r="QLV367" s="1"/>
      <c r="QLW367" s="1"/>
      <c r="QLX367" s="1"/>
      <c r="QLY367" s="1"/>
      <c r="QLZ367" s="1"/>
      <c r="QMA367" s="1"/>
      <c r="QMB367" s="1"/>
      <c r="QMC367" s="1"/>
      <c r="QMD367" s="1"/>
      <c r="QME367" s="1"/>
      <c r="QMF367" s="1"/>
      <c r="QMG367" s="1"/>
      <c r="QMH367" s="1"/>
      <c r="QMI367" s="1"/>
      <c r="QMJ367" s="1"/>
      <c r="QMK367" s="1"/>
      <c r="QML367" s="1"/>
      <c r="QMM367" s="1"/>
      <c r="QMN367" s="1"/>
      <c r="QMO367" s="1"/>
      <c r="QMP367" s="1"/>
      <c r="QMQ367" s="1"/>
      <c r="QMR367" s="1"/>
      <c r="QMS367" s="1"/>
      <c r="QMT367" s="1"/>
      <c r="QMU367" s="1"/>
      <c r="QMV367" s="1"/>
      <c r="QMW367" s="1"/>
      <c r="QMX367" s="1"/>
      <c r="QMY367" s="1"/>
      <c r="QMZ367" s="1"/>
      <c r="QNA367" s="1"/>
      <c r="QNB367" s="1"/>
      <c r="QNC367" s="1"/>
      <c r="QND367" s="1"/>
      <c r="QNE367" s="1"/>
      <c r="QNF367" s="1"/>
      <c r="QNG367" s="1"/>
      <c r="QNH367" s="1"/>
      <c r="QNI367" s="1"/>
      <c r="QNJ367" s="1"/>
      <c r="QNK367" s="1"/>
      <c r="QNL367" s="1"/>
      <c r="QNM367" s="1"/>
      <c r="QNN367" s="1"/>
      <c r="QNO367" s="1"/>
      <c r="QNP367" s="1"/>
      <c r="QNQ367" s="1"/>
      <c r="QNR367" s="1"/>
      <c r="QNS367" s="1"/>
      <c r="QNT367" s="1"/>
      <c r="QNU367" s="1"/>
      <c r="QNV367" s="1"/>
      <c r="QNW367" s="1"/>
      <c r="QNX367" s="1"/>
      <c r="QNY367" s="1"/>
      <c r="QNZ367" s="1"/>
      <c r="QOA367" s="1"/>
      <c r="QOB367" s="1"/>
      <c r="QOC367" s="1"/>
      <c r="QOD367" s="1"/>
      <c r="QOE367" s="1"/>
      <c r="QOF367" s="1"/>
      <c r="QOG367" s="1"/>
      <c r="QOH367" s="1"/>
      <c r="QOI367" s="1"/>
      <c r="QOJ367" s="1"/>
      <c r="QOK367" s="1"/>
      <c r="QOL367" s="1"/>
      <c r="QOM367" s="1"/>
      <c r="QON367" s="1"/>
      <c r="QOO367" s="1"/>
      <c r="QOP367" s="1"/>
      <c r="QOQ367" s="1"/>
      <c r="QOR367" s="1"/>
      <c r="QOS367" s="1"/>
      <c r="QOT367" s="1"/>
      <c r="QOU367" s="1"/>
      <c r="QOV367" s="1"/>
      <c r="QOW367" s="1"/>
      <c r="QOX367" s="1"/>
      <c r="QOY367" s="1"/>
      <c r="QOZ367" s="1"/>
      <c r="QPA367" s="1"/>
      <c r="QPB367" s="1"/>
      <c r="QPC367" s="1"/>
      <c r="QPD367" s="1"/>
      <c r="QPE367" s="1"/>
      <c r="QPF367" s="1"/>
      <c r="QPG367" s="1"/>
      <c r="QPH367" s="1"/>
      <c r="QPI367" s="1"/>
      <c r="QPJ367" s="1"/>
      <c r="QPK367" s="1"/>
      <c r="QPL367" s="1"/>
      <c r="QPM367" s="1"/>
      <c r="QPN367" s="1"/>
      <c r="QPO367" s="1"/>
      <c r="QPP367" s="1"/>
      <c r="QPQ367" s="1"/>
      <c r="QPR367" s="1"/>
      <c r="QPS367" s="1"/>
      <c r="QPT367" s="1"/>
      <c r="QPU367" s="1"/>
      <c r="QPV367" s="1"/>
      <c r="QPW367" s="1"/>
      <c r="QPX367" s="1"/>
      <c r="QPY367" s="1"/>
      <c r="QPZ367" s="1"/>
      <c r="QQA367" s="1"/>
      <c r="QQB367" s="1"/>
      <c r="QQC367" s="1"/>
      <c r="QQD367" s="1"/>
      <c r="QQE367" s="1"/>
      <c r="QQF367" s="1"/>
      <c r="QQG367" s="1"/>
      <c r="QQH367" s="1"/>
      <c r="QQI367" s="1"/>
      <c r="QQJ367" s="1"/>
      <c r="QQK367" s="1"/>
      <c r="QQL367" s="1"/>
      <c r="QQM367" s="1"/>
      <c r="QQN367" s="1"/>
      <c r="QQO367" s="1"/>
      <c r="QQP367" s="1"/>
      <c r="QQQ367" s="1"/>
      <c r="QQR367" s="1"/>
      <c r="QQS367" s="1"/>
      <c r="QQT367" s="1"/>
      <c r="QQU367" s="1"/>
      <c r="QQV367" s="1"/>
      <c r="QQW367" s="1"/>
      <c r="QQX367" s="1"/>
      <c r="QQY367" s="1"/>
      <c r="QQZ367" s="1"/>
      <c r="QRA367" s="1"/>
      <c r="QRB367" s="1"/>
      <c r="QRC367" s="1"/>
      <c r="QRD367" s="1"/>
      <c r="QRE367" s="1"/>
      <c r="QRF367" s="1"/>
      <c r="QRG367" s="1"/>
      <c r="QRH367" s="1"/>
      <c r="QRI367" s="1"/>
      <c r="QRJ367" s="1"/>
      <c r="QRK367" s="1"/>
      <c r="QRL367" s="1"/>
      <c r="QRM367" s="1"/>
      <c r="QRN367" s="1"/>
      <c r="QRO367" s="1"/>
      <c r="QRP367" s="1"/>
      <c r="QRQ367" s="1"/>
      <c r="QRR367" s="1"/>
      <c r="QRS367" s="1"/>
      <c r="QRT367" s="1"/>
      <c r="QRU367" s="1"/>
      <c r="QRV367" s="1"/>
      <c r="QRW367" s="1"/>
      <c r="QRX367" s="1"/>
      <c r="QRY367" s="1"/>
      <c r="QRZ367" s="1"/>
      <c r="QSA367" s="1"/>
      <c r="QSB367" s="1"/>
      <c r="QSC367" s="1"/>
      <c r="QSD367" s="1"/>
      <c r="QSE367" s="1"/>
      <c r="QSF367" s="1"/>
      <c r="QSG367" s="1"/>
      <c r="QSH367" s="1"/>
      <c r="QSI367" s="1"/>
      <c r="QSJ367" s="1"/>
      <c r="QSK367" s="1"/>
      <c r="QSL367" s="1"/>
      <c r="QSM367" s="1"/>
      <c r="QSN367" s="1"/>
      <c r="QSO367" s="1"/>
      <c r="QSP367" s="1"/>
      <c r="QSQ367" s="1"/>
      <c r="QSR367" s="1"/>
      <c r="QSS367" s="1"/>
      <c r="QST367" s="1"/>
      <c r="QSU367" s="1"/>
      <c r="QSV367" s="1"/>
      <c r="QSW367" s="1"/>
      <c r="QSX367" s="1"/>
      <c r="QSY367" s="1"/>
      <c r="QSZ367" s="1"/>
      <c r="QTA367" s="1"/>
      <c r="QTB367" s="1"/>
      <c r="QTC367" s="1"/>
      <c r="QTD367" s="1"/>
      <c r="QTE367" s="1"/>
      <c r="QTF367" s="1"/>
      <c r="QTG367" s="1"/>
      <c r="QTH367" s="1"/>
      <c r="QTI367" s="1"/>
      <c r="QTJ367" s="1"/>
      <c r="QTK367" s="1"/>
      <c r="QTL367" s="1"/>
      <c r="QTM367" s="1"/>
      <c r="QTN367" s="1"/>
      <c r="QTO367" s="1"/>
      <c r="QTP367" s="1"/>
      <c r="QTQ367" s="1"/>
      <c r="QTR367" s="1"/>
      <c r="QTS367" s="1"/>
      <c r="QTT367" s="1"/>
      <c r="QTU367" s="1"/>
      <c r="QTV367" s="1"/>
      <c r="QTW367" s="1"/>
      <c r="QTX367" s="1"/>
      <c r="QTY367" s="1"/>
      <c r="QTZ367" s="1"/>
      <c r="QUA367" s="1"/>
      <c r="QUB367" s="1"/>
      <c r="QUC367" s="1"/>
      <c r="QUD367" s="1"/>
      <c r="QUE367" s="1"/>
      <c r="QUF367" s="1"/>
      <c r="QUG367" s="1"/>
      <c r="QUH367" s="1"/>
      <c r="QUI367" s="1"/>
      <c r="QUJ367" s="1"/>
      <c r="QUK367" s="1"/>
      <c r="QUL367" s="1"/>
      <c r="QUM367" s="1"/>
      <c r="QUN367" s="1"/>
      <c r="QUO367" s="1"/>
      <c r="QUP367" s="1"/>
      <c r="QUQ367" s="1"/>
      <c r="QUR367" s="1"/>
      <c r="QUS367" s="1"/>
      <c r="QUT367" s="1"/>
      <c r="QUU367" s="1"/>
      <c r="QUV367" s="1"/>
      <c r="QUW367" s="1"/>
      <c r="QUX367" s="1"/>
      <c r="QUY367" s="1"/>
      <c r="QUZ367" s="1"/>
      <c r="QVA367" s="1"/>
      <c r="QVB367" s="1"/>
      <c r="QVC367" s="1"/>
      <c r="QVD367" s="1"/>
      <c r="QVE367" s="1"/>
      <c r="QVF367" s="1"/>
      <c r="QVG367" s="1"/>
      <c r="QVH367" s="1"/>
      <c r="QVI367" s="1"/>
      <c r="QVJ367" s="1"/>
      <c r="QVK367" s="1"/>
      <c r="QVL367" s="1"/>
      <c r="QVM367" s="1"/>
      <c r="QVN367" s="1"/>
      <c r="QVO367" s="1"/>
      <c r="QVP367" s="1"/>
      <c r="QVQ367" s="1"/>
      <c r="QVR367" s="1"/>
      <c r="QVS367" s="1"/>
      <c r="QVT367" s="1"/>
      <c r="QVU367" s="1"/>
      <c r="QVV367" s="1"/>
      <c r="QVW367" s="1"/>
      <c r="QVX367" s="1"/>
      <c r="QVY367" s="1"/>
      <c r="QVZ367" s="1"/>
      <c r="QWA367" s="1"/>
      <c r="QWB367" s="1"/>
      <c r="QWC367" s="1"/>
      <c r="QWD367" s="1"/>
      <c r="QWE367" s="1"/>
      <c r="QWF367" s="1"/>
      <c r="QWG367" s="1"/>
      <c r="QWH367" s="1"/>
      <c r="QWI367" s="1"/>
      <c r="QWJ367" s="1"/>
      <c r="QWK367" s="1"/>
      <c r="QWL367" s="1"/>
      <c r="QWM367" s="1"/>
      <c r="QWN367" s="1"/>
      <c r="QWO367" s="1"/>
      <c r="QWP367" s="1"/>
      <c r="QWQ367" s="1"/>
      <c r="QWR367" s="1"/>
      <c r="QWS367" s="1"/>
      <c r="QWT367" s="1"/>
      <c r="QWU367" s="1"/>
      <c r="QWV367" s="1"/>
      <c r="QWW367" s="1"/>
      <c r="QWX367" s="1"/>
      <c r="QWY367" s="1"/>
      <c r="QWZ367" s="1"/>
      <c r="QXA367" s="1"/>
      <c r="QXB367" s="1"/>
      <c r="QXC367" s="1"/>
      <c r="QXD367" s="1"/>
      <c r="QXE367" s="1"/>
      <c r="QXF367" s="1"/>
      <c r="QXG367" s="1"/>
      <c r="QXH367" s="1"/>
      <c r="QXI367" s="1"/>
      <c r="QXJ367" s="1"/>
      <c r="QXK367" s="1"/>
      <c r="QXL367" s="1"/>
      <c r="QXM367" s="1"/>
      <c r="QXN367" s="1"/>
      <c r="QXO367" s="1"/>
      <c r="QXP367" s="1"/>
      <c r="QXQ367" s="1"/>
      <c r="QXR367" s="1"/>
      <c r="QXS367" s="1"/>
      <c r="QXT367" s="1"/>
      <c r="QXU367" s="1"/>
      <c r="QXV367" s="1"/>
      <c r="QXW367" s="1"/>
      <c r="QXX367" s="1"/>
      <c r="QXY367" s="1"/>
      <c r="QXZ367" s="1"/>
      <c r="QYA367" s="1"/>
      <c r="QYB367" s="1"/>
      <c r="QYC367" s="1"/>
      <c r="QYD367" s="1"/>
      <c r="QYE367" s="1"/>
      <c r="QYF367" s="1"/>
      <c r="QYG367" s="1"/>
      <c r="QYH367" s="1"/>
      <c r="QYI367" s="1"/>
      <c r="QYJ367" s="1"/>
      <c r="QYK367" s="1"/>
      <c r="QYL367" s="1"/>
      <c r="QYM367" s="1"/>
      <c r="QYN367" s="1"/>
      <c r="QYO367" s="1"/>
      <c r="QYP367" s="1"/>
      <c r="QYQ367" s="1"/>
      <c r="QYR367" s="1"/>
      <c r="QYS367" s="1"/>
      <c r="QYT367" s="1"/>
      <c r="QYU367" s="1"/>
      <c r="QYV367" s="1"/>
      <c r="QYW367" s="1"/>
      <c r="QYX367" s="1"/>
      <c r="QYY367" s="1"/>
      <c r="QYZ367" s="1"/>
      <c r="QZA367" s="1"/>
      <c r="QZB367" s="1"/>
      <c r="QZC367" s="1"/>
      <c r="QZD367" s="1"/>
      <c r="QZE367" s="1"/>
      <c r="QZF367" s="1"/>
      <c r="QZG367" s="1"/>
      <c r="QZH367" s="1"/>
      <c r="QZI367" s="1"/>
      <c r="QZJ367" s="1"/>
      <c r="QZK367" s="1"/>
      <c r="QZL367" s="1"/>
      <c r="QZM367" s="1"/>
      <c r="QZN367" s="1"/>
      <c r="QZO367" s="1"/>
      <c r="QZP367" s="1"/>
      <c r="QZQ367" s="1"/>
      <c r="QZR367" s="1"/>
      <c r="QZS367" s="1"/>
      <c r="QZT367" s="1"/>
      <c r="QZU367" s="1"/>
      <c r="QZV367" s="1"/>
      <c r="QZW367" s="1"/>
      <c r="QZX367" s="1"/>
      <c r="QZY367" s="1"/>
      <c r="QZZ367" s="1"/>
      <c r="RAA367" s="1"/>
      <c r="RAB367" s="1"/>
      <c r="RAC367" s="1"/>
      <c r="RAD367" s="1"/>
      <c r="RAE367" s="1"/>
      <c r="RAF367" s="1"/>
      <c r="RAG367" s="1"/>
      <c r="RAH367" s="1"/>
      <c r="RAI367" s="1"/>
      <c r="RAJ367" s="1"/>
      <c r="RAK367" s="1"/>
      <c r="RAL367" s="1"/>
      <c r="RAM367" s="1"/>
      <c r="RAN367" s="1"/>
      <c r="RAO367" s="1"/>
      <c r="RAP367" s="1"/>
      <c r="RAQ367" s="1"/>
      <c r="RAR367" s="1"/>
      <c r="RAS367" s="1"/>
      <c r="RAT367" s="1"/>
      <c r="RAU367" s="1"/>
      <c r="RAV367" s="1"/>
      <c r="RAW367" s="1"/>
      <c r="RAX367" s="1"/>
      <c r="RAY367" s="1"/>
      <c r="RAZ367" s="1"/>
      <c r="RBA367" s="1"/>
      <c r="RBB367" s="1"/>
      <c r="RBC367" s="1"/>
      <c r="RBD367" s="1"/>
      <c r="RBE367" s="1"/>
      <c r="RBF367" s="1"/>
      <c r="RBG367" s="1"/>
      <c r="RBH367" s="1"/>
      <c r="RBI367" s="1"/>
      <c r="RBJ367" s="1"/>
      <c r="RBK367" s="1"/>
      <c r="RBL367" s="1"/>
      <c r="RBM367" s="1"/>
      <c r="RBN367" s="1"/>
      <c r="RBO367" s="1"/>
      <c r="RBP367" s="1"/>
      <c r="RBQ367" s="1"/>
      <c r="RBR367" s="1"/>
      <c r="RBS367" s="1"/>
      <c r="RBT367" s="1"/>
      <c r="RBU367" s="1"/>
      <c r="RBV367" s="1"/>
      <c r="RBW367" s="1"/>
      <c r="RBX367" s="1"/>
      <c r="RBY367" s="1"/>
      <c r="RBZ367" s="1"/>
      <c r="RCA367" s="1"/>
      <c r="RCB367" s="1"/>
      <c r="RCC367" s="1"/>
      <c r="RCD367" s="1"/>
      <c r="RCE367" s="1"/>
      <c r="RCF367" s="1"/>
      <c r="RCG367" s="1"/>
      <c r="RCH367" s="1"/>
      <c r="RCI367" s="1"/>
      <c r="RCJ367" s="1"/>
      <c r="RCK367" s="1"/>
      <c r="RCL367" s="1"/>
      <c r="RCM367" s="1"/>
      <c r="RCN367" s="1"/>
      <c r="RCO367" s="1"/>
      <c r="RCP367" s="1"/>
      <c r="RCQ367" s="1"/>
      <c r="RCR367" s="1"/>
      <c r="RCS367" s="1"/>
      <c r="RCT367" s="1"/>
      <c r="RCU367" s="1"/>
      <c r="RCV367" s="1"/>
      <c r="RCW367" s="1"/>
      <c r="RCX367" s="1"/>
      <c r="RCY367" s="1"/>
      <c r="RCZ367" s="1"/>
      <c r="RDA367" s="1"/>
      <c r="RDB367" s="1"/>
      <c r="RDC367" s="1"/>
      <c r="RDD367" s="1"/>
      <c r="RDE367" s="1"/>
      <c r="RDF367" s="1"/>
      <c r="RDG367" s="1"/>
      <c r="RDH367" s="1"/>
      <c r="RDI367" s="1"/>
      <c r="RDJ367" s="1"/>
      <c r="RDK367" s="1"/>
      <c r="RDL367" s="1"/>
      <c r="RDM367" s="1"/>
      <c r="RDN367" s="1"/>
      <c r="RDO367" s="1"/>
      <c r="RDP367" s="1"/>
      <c r="RDQ367" s="1"/>
      <c r="RDR367" s="1"/>
      <c r="RDS367" s="1"/>
      <c r="RDT367" s="1"/>
      <c r="RDU367" s="1"/>
      <c r="RDV367" s="1"/>
      <c r="RDW367" s="1"/>
      <c r="RDX367" s="1"/>
      <c r="RDY367" s="1"/>
      <c r="RDZ367" s="1"/>
      <c r="REA367" s="1"/>
      <c r="REB367" s="1"/>
      <c r="REC367" s="1"/>
      <c r="RED367" s="1"/>
      <c r="REE367" s="1"/>
      <c r="REF367" s="1"/>
      <c r="REG367" s="1"/>
      <c r="REH367" s="1"/>
      <c r="REI367" s="1"/>
      <c r="REJ367" s="1"/>
      <c r="REK367" s="1"/>
      <c r="REL367" s="1"/>
      <c r="REM367" s="1"/>
      <c r="REN367" s="1"/>
      <c r="REO367" s="1"/>
      <c r="REP367" s="1"/>
      <c r="REQ367" s="1"/>
      <c r="RER367" s="1"/>
      <c r="RES367" s="1"/>
      <c r="RET367" s="1"/>
      <c r="REU367" s="1"/>
      <c r="REV367" s="1"/>
      <c r="REW367" s="1"/>
      <c r="REX367" s="1"/>
      <c r="REY367" s="1"/>
      <c r="REZ367" s="1"/>
      <c r="RFA367" s="1"/>
      <c r="RFB367" s="1"/>
      <c r="RFC367" s="1"/>
      <c r="RFD367" s="1"/>
      <c r="RFE367" s="1"/>
      <c r="RFF367" s="1"/>
      <c r="RFG367" s="1"/>
      <c r="RFH367" s="1"/>
      <c r="RFI367" s="1"/>
      <c r="RFJ367" s="1"/>
      <c r="RFK367" s="1"/>
      <c r="RFL367" s="1"/>
      <c r="RFM367" s="1"/>
      <c r="RFN367" s="1"/>
      <c r="RFO367" s="1"/>
      <c r="RFP367" s="1"/>
      <c r="RFQ367" s="1"/>
      <c r="RFR367" s="1"/>
      <c r="RFS367" s="1"/>
      <c r="RFT367" s="1"/>
      <c r="RFU367" s="1"/>
      <c r="RFV367" s="1"/>
      <c r="RFW367" s="1"/>
      <c r="RFX367" s="1"/>
      <c r="RFY367" s="1"/>
      <c r="RFZ367" s="1"/>
      <c r="RGA367" s="1"/>
      <c r="RGB367" s="1"/>
      <c r="RGC367" s="1"/>
      <c r="RGD367" s="1"/>
      <c r="RGE367" s="1"/>
      <c r="RGF367" s="1"/>
      <c r="RGG367" s="1"/>
      <c r="RGH367" s="1"/>
      <c r="RGI367" s="1"/>
      <c r="RGJ367" s="1"/>
      <c r="RGK367" s="1"/>
      <c r="RGL367" s="1"/>
      <c r="RGM367" s="1"/>
      <c r="RGN367" s="1"/>
      <c r="RGO367" s="1"/>
      <c r="RGP367" s="1"/>
      <c r="RGQ367" s="1"/>
      <c r="RGR367" s="1"/>
      <c r="RGS367" s="1"/>
      <c r="RGT367" s="1"/>
      <c r="RGU367" s="1"/>
      <c r="RGV367" s="1"/>
      <c r="RGW367" s="1"/>
      <c r="RGX367" s="1"/>
      <c r="RGY367" s="1"/>
      <c r="RGZ367" s="1"/>
      <c r="RHA367" s="1"/>
      <c r="RHB367" s="1"/>
      <c r="RHC367" s="1"/>
      <c r="RHD367" s="1"/>
      <c r="RHE367" s="1"/>
      <c r="RHF367" s="1"/>
      <c r="RHG367" s="1"/>
      <c r="RHH367" s="1"/>
      <c r="RHI367" s="1"/>
      <c r="RHJ367" s="1"/>
      <c r="RHK367" s="1"/>
      <c r="RHL367" s="1"/>
      <c r="RHM367" s="1"/>
      <c r="RHN367" s="1"/>
      <c r="RHO367" s="1"/>
      <c r="RHP367" s="1"/>
      <c r="RHQ367" s="1"/>
      <c r="RHR367" s="1"/>
      <c r="RHS367" s="1"/>
      <c r="RHT367" s="1"/>
      <c r="RHU367" s="1"/>
      <c r="RHV367" s="1"/>
      <c r="RHW367" s="1"/>
      <c r="RHX367" s="1"/>
      <c r="RHY367" s="1"/>
      <c r="RHZ367" s="1"/>
      <c r="RIA367" s="1"/>
      <c r="RIB367" s="1"/>
      <c r="RIC367" s="1"/>
      <c r="RID367" s="1"/>
      <c r="RIE367" s="1"/>
      <c r="RIF367" s="1"/>
      <c r="RIG367" s="1"/>
      <c r="RIH367" s="1"/>
      <c r="RII367" s="1"/>
      <c r="RIJ367" s="1"/>
      <c r="RIK367" s="1"/>
      <c r="RIL367" s="1"/>
      <c r="RIM367" s="1"/>
      <c r="RIN367" s="1"/>
      <c r="RIO367" s="1"/>
      <c r="RIP367" s="1"/>
      <c r="RIQ367" s="1"/>
      <c r="RIR367" s="1"/>
      <c r="RIS367" s="1"/>
      <c r="RIT367" s="1"/>
      <c r="RIU367" s="1"/>
      <c r="RIV367" s="1"/>
      <c r="RIW367" s="1"/>
      <c r="RIX367" s="1"/>
      <c r="RIY367" s="1"/>
      <c r="RIZ367" s="1"/>
      <c r="RJA367" s="1"/>
      <c r="RJB367" s="1"/>
      <c r="RJC367" s="1"/>
      <c r="RJD367" s="1"/>
      <c r="RJE367" s="1"/>
      <c r="RJF367" s="1"/>
      <c r="RJG367" s="1"/>
      <c r="RJH367" s="1"/>
      <c r="RJI367" s="1"/>
      <c r="RJJ367" s="1"/>
      <c r="RJK367" s="1"/>
      <c r="RJL367" s="1"/>
      <c r="RJM367" s="1"/>
      <c r="RJN367" s="1"/>
      <c r="RJO367" s="1"/>
      <c r="RJP367" s="1"/>
      <c r="RJQ367" s="1"/>
      <c r="RJR367" s="1"/>
      <c r="RJS367" s="1"/>
      <c r="RJT367" s="1"/>
      <c r="RJU367" s="1"/>
      <c r="RJV367" s="1"/>
      <c r="RJW367" s="1"/>
      <c r="RJX367" s="1"/>
      <c r="RJY367" s="1"/>
      <c r="RJZ367" s="1"/>
      <c r="RKA367" s="1"/>
      <c r="RKB367" s="1"/>
      <c r="RKC367" s="1"/>
      <c r="RKD367" s="1"/>
      <c r="RKE367" s="1"/>
      <c r="RKF367" s="1"/>
      <c r="RKG367" s="1"/>
      <c r="RKH367" s="1"/>
      <c r="RKI367" s="1"/>
      <c r="RKJ367" s="1"/>
      <c r="RKK367" s="1"/>
      <c r="RKL367" s="1"/>
      <c r="RKM367" s="1"/>
      <c r="RKN367" s="1"/>
      <c r="RKO367" s="1"/>
      <c r="RKP367" s="1"/>
      <c r="RKQ367" s="1"/>
      <c r="RKR367" s="1"/>
      <c r="RKS367" s="1"/>
      <c r="RKT367" s="1"/>
      <c r="RKU367" s="1"/>
      <c r="RKV367" s="1"/>
      <c r="RKW367" s="1"/>
      <c r="RKX367" s="1"/>
      <c r="RKY367" s="1"/>
      <c r="RKZ367" s="1"/>
      <c r="RLA367" s="1"/>
      <c r="RLB367" s="1"/>
      <c r="RLC367" s="1"/>
      <c r="RLD367" s="1"/>
      <c r="RLE367" s="1"/>
      <c r="RLF367" s="1"/>
      <c r="RLG367" s="1"/>
      <c r="RLH367" s="1"/>
      <c r="RLI367" s="1"/>
      <c r="RLJ367" s="1"/>
      <c r="RLK367" s="1"/>
      <c r="RLL367" s="1"/>
      <c r="RLM367" s="1"/>
      <c r="RLN367" s="1"/>
      <c r="RLO367" s="1"/>
      <c r="RLP367" s="1"/>
      <c r="RLQ367" s="1"/>
      <c r="RLR367" s="1"/>
      <c r="RLS367" s="1"/>
      <c r="RLT367" s="1"/>
      <c r="RLU367" s="1"/>
      <c r="RLV367" s="1"/>
      <c r="RLW367" s="1"/>
      <c r="RLX367" s="1"/>
      <c r="RLY367" s="1"/>
      <c r="RLZ367" s="1"/>
      <c r="RMA367" s="1"/>
      <c r="RMB367" s="1"/>
      <c r="RMC367" s="1"/>
      <c r="RMD367" s="1"/>
      <c r="RME367" s="1"/>
      <c r="RMF367" s="1"/>
      <c r="RMG367" s="1"/>
      <c r="RMH367" s="1"/>
      <c r="RMI367" s="1"/>
      <c r="RMJ367" s="1"/>
      <c r="RMK367" s="1"/>
      <c r="RML367" s="1"/>
      <c r="RMM367" s="1"/>
      <c r="RMN367" s="1"/>
      <c r="RMO367" s="1"/>
      <c r="RMP367" s="1"/>
      <c r="RMQ367" s="1"/>
      <c r="RMR367" s="1"/>
      <c r="RMS367" s="1"/>
      <c r="RMT367" s="1"/>
      <c r="RMU367" s="1"/>
      <c r="RMV367" s="1"/>
      <c r="RMW367" s="1"/>
      <c r="RMX367" s="1"/>
      <c r="RMY367" s="1"/>
      <c r="RMZ367" s="1"/>
      <c r="RNA367" s="1"/>
      <c r="RNB367" s="1"/>
      <c r="RNC367" s="1"/>
      <c r="RND367" s="1"/>
      <c r="RNE367" s="1"/>
      <c r="RNF367" s="1"/>
      <c r="RNG367" s="1"/>
      <c r="RNH367" s="1"/>
      <c r="RNI367" s="1"/>
      <c r="RNJ367" s="1"/>
      <c r="RNK367" s="1"/>
      <c r="RNL367" s="1"/>
      <c r="RNM367" s="1"/>
      <c r="RNN367" s="1"/>
      <c r="RNO367" s="1"/>
      <c r="RNP367" s="1"/>
      <c r="RNQ367" s="1"/>
      <c r="RNR367" s="1"/>
      <c r="RNS367" s="1"/>
      <c r="RNT367" s="1"/>
      <c r="RNU367" s="1"/>
      <c r="RNV367" s="1"/>
      <c r="RNW367" s="1"/>
      <c r="RNX367" s="1"/>
      <c r="RNY367" s="1"/>
      <c r="RNZ367" s="1"/>
      <c r="ROA367" s="1"/>
      <c r="ROB367" s="1"/>
      <c r="ROC367" s="1"/>
      <c r="ROD367" s="1"/>
      <c r="ROE367" s="1"/>
      <c r="ROF367" s="1"/>
      <c r="ROG367" s="1"/>
      <c r="ROH367" s="1"/>
      <c r="ROI367" s="1"/>
      <c r="ROJ367" s="1"/>
      <c r="ROK367" s="1"/>
      <c r="ROL367" s="1"/>
      <c r="ROM367" s="1"/>
      <c r="RON367" s="1"/>
      <c r="ROO367" s="1"/>
      <c r="ROP367" s="1"/>
      <c r="ROQ367" s="1"/>
      <c r="ROR367" s="1"/>
      <c r="ROS367" s="1"/>
      <c r="ROT367" s="1"/>
      <c r="ROU367" s="1"/>
      <c r="ROV367" s="1"/>
      <c r="ROW367" s="1"/>
      <c r="ROX367" s="1"/>
      <c r="ROY367" s="1"/>
      <c r="ROZ367" s="1"/>
      <c r="RPA367" s="1"/>
      <c r="RPB367" s="1"/>
      <c r="RPC367" s="1"/>
      <c r="RPD367" s="1"/>
      <c r="RPE367" s="1"/>
      <c r="RPF367" s="1"/>
      <c r="RPG367" s="1"/>
      <c r="RPH367" s="1"/>
      <c r="RPI367" s="1"/>
      <c r="RPJ367" s="1"/>
      <c r="RPK367" s="1"/>
      <c r="RPL367" s="1"/>
      <c r="RPM367" s="1"/>
      <c r="RPN367" s="1"/>
      <c r="RPO367" s="1"/>
      <c r="RPP367" s="1"/>
      <c r="RPQ367" s="1"/>
      <c r="RPR367" s="1"/>
      <c r="RPS367" s="1"/>
      <c r="RPT367" s="1"/>
      <c r="RPU367" s="1"/>
      <c r="RPV367" s="1"/>
      <c r="RPW367" s="1"/>
      <c r="RPX367" s="1"/>
      <c r="RPY367" s="1"/>
      <c r="RPZ367" s="1"/>
      <c r="RQA367" s="1"/>
      <c r="RQB367" s="1"/>
      <c r="RQC367" s="1"/>
      <c r="RQD367" s="1"/>
      <c r="RQE367" s="1"/>
      <c r="RQF367" s="1"/>
      <c r="RQG367" s="1"/>
      <c r="RQH367" s="1"/>
      <c r="RQI367" s="1"/>
      <c r="RQJ367" s="1"/>
      <c r="RQK367" s="1"/>
      <c r="RQL367" s="1"/>
      <c r="RQM367" s="1"/>
      <c r="RQN367" s="1"/>
      <c r="RQO367" s="1"/>
      <c r="RQP367" s="1"/>
      <c r="RQQ367" s="1"/>
      <c r="RQR367" s="1"/>
      <c r="RQS367" s="1"/>
      <c r="RQT367" s="1"/>
      <c r="RQU367" s="1"/>
      <c r="RQV367" s="1"/>
      <c r="RQW367" s="1"/>
      <c r="RQX367" s="1"/>
      <c r="RQY367" s="1"/>
      <c r="RQZ367" s="1"/>
      <c r="RRA367" s="1"/>
      <c r="RRB367" s="1"/>
      <c r="RRC367" s="1"/>
      <c r="RRD367" s="1"/>
      <c r="RRE367" s="1"/>
      <c r="RRF367" s="1"/>
      <c r="RRG367" s="1"/>
      <c r="RRH367" s="1"/>
      <c r="RRI367" s="1"/>
      <c r="RRJ367" s="1"/>
      <c r="RRK367" s="1"/>
      <c r="RRL367" s="1"/>
      <c r="RRM367" s="1"/>
      <c r="RRN367" s="1"/>
      <c r="RRO367" s="1"/>
      <c r="RRP367" s="1"/>
      <c r="RRQ367" s="1"/>
      <c r="RRR367" s="1"/>
      <c r="RRS367" s="1"/>
      <c r="RRT367" s="1"/>
      <c r="RRU367" s="1"/>
      <c r="RRV367" s="1"/>
      <c r="RRW367" s="1"/>
      <c r="RRX367" s="1"/>
      <c r="RRY367" s="1"/>
      <c r="RRZ367" s="1"/>
      <c r="RSA367" s="1"/>
      <c r="RSB367" s="1"/>
      <c r="RSC367" s="1"/>
      <c r="RSD367" s="1"/>
      <c r="RSE367" s="1"/>
      <c r="RSF367" s="1"/>
      <c r="RSG367" s="1"/>
      <c r="RSH367" s="1"/>
      <c r="RSI367" s="1"/>
      <c r="RSJ367" s="1"/>
      <c r="RSK367" s="1"/>
      <c r="RSL367" s="1"/>
      <c r="RSM367" s="1"/>
      <c r="RSN367" s="1"/>
      <c r="RSO367" s="1"/>
      <c r="RSP367" s="1"/>
      <c r="RSQ367" s="1"/>
      <c r="RSR367" s="1"/>
      <c r="RSS367" s="1"/>
      <c r="RST367" s="1"/>
      <c r="RSU367" s="1"/>
      <c r="RSV367" s="1"/>
      <c r="RSW367" s="1"/>
      <c r="RSX367" s="1"/>
      <c r="RSY367" s="1"/>
      <c r="RSZ367" s="1"/>
      <c r="RTA367" s="1"/>
      <c r="RTB367" s="1"/>
      <c r="RTC367" s="1"/>
      <c r="RTD367" s="1"/>
      <c r="RTE367" s="1"/>
      <c r="RTF367" s="1"/>
      <c r="RTG367" s="1"/>
      <c r="RTH367" s="1"/>
      <c r="RTI367" s="1"/>
      <c r="RTJ367" s="1"/>
      <c r="RTK367" s="1"/>
      <c r="RTL367" s="1"/>
      <c r="RTM367" s="1"/>
      <c r="RTN367" s="1"/>
      <c r="RTO367" s="1"/>
      <c r="RTP367" s="1"/>
      <c r="RTQ367" s="1"/>
      <c r="RTR367" s="1"/>
      <c r="RTS367" s="1"/>
      <c r="RTT367" s="1"/>
      <c r="RTU367" s="1"/>
      <c r="RTV367" s="1"/>
      <c r="RTW367" s="1"/>
      <c r="RTX367" s="1"/>
      <c r="RTY367" s="1"/>
      <c r="RTZ367" s="1"/>
      <c r="RUA367" s="1"/>
      <c r="RUB367" s="1"/>
      <c r="RUC367" s="1"/>
      <c r="RUD367" s="1"/>
      <c r="RUE367" s="1"/>
      <c r="RUF367" s="1"/>
      <c r="RUG367" s="1"/>
      <c r="RUH367" s="1"/>
      <c r="RUI367" s="1"/>
      <c r="RUJ367" s="1"/>
      <c r="RUK367" s="1"/>
      <c r="RUL367" s="1"/>
      <c r="RUM367" s="1"/>
      <c r="RUN367" s="1"/>
      <c r="RUO367" s="1"/>
      <c r="RUP367" s="1"/>
      <c r="RUQ367" s="1"/>
      <c r="RUR367" s="1"/>
      <c r="RUS367" s="1"/>
      <c r="RUT367" s="1"/>
      <c r="RUU367" s="1"/>
      <c r="RUV367" s="1"/>
      <c r="RUW367" s="1"/>
      <c r="RUX367" s="1"/>
      <c r="RUY367" s="1"/>
      <c r="RUZ367" s="1"/>
      <c r="RVA367" s="1"/>
      <c r="RVB367" s="1"/>
      <c r="RVC367" s="1"/>
      <c r="RVD367" s="1"/>
      <c r="RVE367" s="1"/>
      <c r="RVF367" s="1"/>
      <c r="RVG367" s="1"/>
      <c r="RVH367" s="1"/>
      <c r="RVI367" s="1"/>
      <c r="RVJ367" s="1"/>
      <c r="RVK367" s="1"/>
      <c r="RVL367" s="1"/>
      <c r="RVM367" s="1"/>
      <c r="RVN367" s="1"/>
      <c r="RVO367" s="1"/>
      <c r="RVP367" s="1"/>
      <c r="RVQ367" s="1"/>
      <c r="RVR367" s="1"/>
      <c r="RVS367" s="1"/>
      <c r="RVT367" s="1"/>
      <c r="RVU367" s="1"/>
      <c r="RVV367" s="1"/>
      <c r="RVW367" s="1"/>
      <c r="RVX367" s="1"/>
      <c r="RVY367" s="1"/>
      <c r="RVZ367" s="1"/>
      <c r="RWA367" s="1"/>
      <c r="RWB367" s="1"/>
      <c r="RWC367" s="1"/>
      <c r="RWD367" s="1"/>
      <c r="RWE367" s="1"/>
      <c r="RWF367" s="1"/>
      <c r="RWG367" s="1"/>
      <c r="RWH367" s="1"/>
      <c r="RWI367" s="1"/>
      <c r="RWJ367" s="1"/>
      <c r="RWK367" s="1"/>
      <c r="RWL367" s="1"/>
      <c r="RWM367" s="1"/>
      <c r="RWN367" s="1"/>
      <c r="RWO367" s="1"/>
      <c r="RWP367" s="1"/>
      <c r="RWQ367" s="1"/>
      <c r="RWR367" s="1"/>
      <c r="RWS367" s="1"/>
      <c r="RWT367" s="1"/>
      <c r="RWU367" s="1"/>
      <c r="RWV367" s="1"/>
      <c r="RWW367" s="1"/>
      <c r="RWX367" s="1"/>
      <c r="RWY367" s="1"/>
      <c r="RWZ367" s="1"/>
      <c r="RXA367" s="1"/>
      <c r="RXB367" s="1"/>
      <c r="RXC367" s="1"/>
      <c r="RXD367" s="1"/>
      <c r="RXE367" s="1"/>
      <c r="RXF367" s="1"/>
      <c r="RXG367" s="1"/>
      <c r="RXH367" s="1"/>
      <c r="RXI367" s="1"/>
      <c r="RXJ367" s="1"/>
      <c r="RXK367" s="1"/>
      <c r="RXL367" s="1"/>
      <c r="RXM367" s="1"/>
      <c r="RXN367" s="1"/>
      <c r="RXO367" s="1"/>
      <c r="RXP367" s="1"/>
      <c r="RXQ367" s="1"/>
      <c r="RXR367" s="1"/>
      <c r="RXS367" s="1"/>
      <c r="RXT367" s="1"/>
      <c r="RXU367" s="1"/>
      <c r="RXV367" s="1"/>
      <c r="RXW367" s="1"/>
      <c r="RXX367" s="1"/>
      <c r="RXY367" s="1"/>
      <c r="RXZ367" s="1"/>
      <c r="RYA367" s="1"/>
      <c r="RYB367" s="1"/>
      <c r="RYC367" s="1"/>
      <c r="RYD367" s="1"/>
      <c r="RYE367" s="1"/>
      <c r="RYF367" s="1"/>
      <c r="RYG367" s="1"/>
      <c r="RYH367" s="1"/>
      <c r="RYI367" s="1"/>
      <c r="RYJ367" s="1"/>
      <c r="RYK367" s="1"/>
      <c r="RYL367" s="1"/>
      <c r="RYM367" s="1"/>
      <c r="RYN367" s="1"/>
      <c r="RYO367" s="1"/>
      <c r="RYP367" s="1"/>
      <c r="RYQ367" s="1"/>
      <c r="RYR367" s="1"/>
      <c r="RYS367" s="1"/>
      <c r="RYT367" s="1"/>
      <c r="RYU367" s="1"/>
      <c r="RYV367" s="1"/>
      <c r="RYW367" s="1"/>
      <c r="RYX367" s="1"/>
      <c r="RYY367" s="1"/>
      <c r="RYZ367" s="1"/>
      <c r="RZA367" s="1"/>
      <c r="RZB367" s="1"/>
      <c r="RZC367" s="1"/>
      <c r="RZD367" s="1"/>
      <c r="RZE367" s="1"/>
      <c r="RZF367" s="1"/>
      <c r="RZG367" s="1"/>
      <c r="RZH367" s="1"/>
      <c r="RZI367" s="1"/>
      <c r="RZJ367" s="1"/>
      <c r="RZK367" s="1"/>
      <c r="RZL367" s="1"/>
      <c r="RZM367" s="1"/>
      <c r="RZN367" s="1"/>
      <c r="RZO367" s="1"/>
      <c r="RZP367" s="1"/>
      <c r="RZQ367" s="1"/>
      <c r="RZR367" s="1"/>
      <c r="RZS367" s="1"/>
      <c r="RZT367" s="1"/>
      <c r="RZU367" s="1"/>
      <c r="RZV367" s="1"/>
      <c r="RZW367" s="1"/>
      <c r="RZX367" s="1"/>
      <c r="RZY367" s="1"/>
      <c r="RZZ367" s="1"/>
      <c r="SAA367" s="1"/>
      <c r="SAB367" s="1"/>
      <c r="SAC367" s="1"/>
      <c r="SAD367" s="1"/>
      <c r="SAE367" s="1"/>
      <c r="SAF367" s="1"/>
      <c r="SAG367" s="1"/>
      <c r="SAH367" s="1"/>
      <c r="SAI367" s="1"/>
      <c r="SAJ367" s="1"/>
      <c r="SAK367" s="1"/>
      <c r="SAL367" s="1"/>
      <c r="SAM367" s="1"/>
      <c r="SAN367" s="1"/>
      <c r="SAO367" s="1"/>
      <c r="SAP367" s="1"/>
      <c r="SAQ367" s="1"/>
      <c r="SAR367" s="1"/>
      <c r="SAS367" s="1"/>
      <c r="SAT367" s="1"/>
      <c r="SAU367" s="1"/>
      <c r="SAV367" s="1"/>
      <c r="SAW367" s="1"/>
      <c r="SAX367" s="1"/>
      <c r="SAY367" s="1"/>
      <c r="SAZ367" s="1"/>
      <c r="SBA367" s="1"/>
      <c r="SBB367" s="1"/>
      <c r="SBC367" s="1"/>
      <c r="SBD367" s="1"/>
      <c r="SBE367" s="1"/>
      <c r="SBF367" s="1"/>
      <c r="SBG367" s="1"/>
      <c r="SBH367" s="1"/>
      <c r="SBI367" s="1"/>
      <c r="SBJ367" s="1"/>
      <c r="SBK367" s="1"/>
      <c r="SBL367" s="1"/>
      <c r="SBM367" s="1"/>
      <c r="SBN367" s="1"/>
      <c r="SBO367" s="1"/>
      <c r="SBP367" s="1"/>
      <c r="SBQ367" s="1"/>
      <c r="SBR367" s="1"/>
      <c r="SBS367" s="1"/>
      <c r="SBT367" s="1"/>
      <c r="SBU367" s="1"/>
      <c r="SBV367" s="1"/>
      <c r="SBW367" s="1"/>
      <c r="SBX367" s="1"/>
      <c r="SBY367" s="1"/>
      <c r="SBZ367" s="1"/>
      <c r="SCA367" s="1"/>
      <c r="SCB367" s="1"/>
      <c r="SCC367" s="1"/>
      <c r="SCD367" s="1"/>
      <c r="SCE367" s="1"/>
      <c r="SCF367" s="1"/>
      <c r="SCG367" s="1"/>
      <c r="SCH367" s="1"/>
      <c r="SCI367" s="1"/>
      <c r="SCJ367" s="1"/>
      <c r="SCK367" s="1"/>
      <c r="SCL367" s="1"/>
      <c r="SCM367" s="1"/>
      <c r="SCN367" s="1"/>
      <c r="SCO367" s="1"/>
      <c r="SCP367" s="1"/>
      <c r="SCQ367" s="1"/>
      <c r="SCR367" s="1"/>
      <c r="SCS367" s="1"/>
      <c r="SCT367" s="1"/>
      <c r="SCU367" s="1"/>
      <c r="SCV367" s="1"/>
      <c r="SCW367" s="1"/>
      <c r="SCX367" s="1"/>
      <c r="SCY367" s="1"/>
      <c r="SCZ367" s="1"/>
      <c r="SDA367" s="1"/>
      <c r="SDB367" s="1"/>
      <c r="SDC367" s="1"/>
      <c r="SDD367" s="1"/>
      <c r="SDE367" s="1"/>
      <c r="SDF367" s="1"/>
      <c r="SDG367" s="1"/>
      <c r="SDH367" s="1"/>
      <c r="SDI367" s="1"/>
      <c r="SDJ367" s="1"/>
      <c r="SDK367" s="1"/>
      <c r="SDL367" s="1"/>
      <c r="SDM367" s="1"/>
      <c r="SDN367" s="1"/>
      <c r="SDO367" s="1"/>
      <c r="SDP367" s="1"/>
      <c r="SDQ367" s="1"/>
      <c r="SDR367" s="1"/>
      <c r="SDS367" s="1"/>
      <c r="SDT367" s="1"/>
      <c r="SDU367" s="1"/>
      <c r="SDV367" s="1"/>
      <c r="SDW367" s="1"/>
      <c r="SDX367" s="1"/>
      <c r="SDY367" s="1"/>
      <c r="SDZ367" s="1"/>
      <c r="SEA367" s="1"/>
      <c r="SEB367" s="1"/>
      <c r="SEC367" s="1"/>
      <c r="SED367" s="1"/>
      <c r="SEE367" s="1"/>
      <c r="SEF367" s="1"/>
      <c r="SEG367" s="1"/>
      <c r="SEH367" s="1"/>
      <c r="SEI367" s="1"/>
      <c r="SEJ367" s="1"/>
      <c r="SEK367" s="1"/>
      <c r="SEL367" s="1"/>
      <c r="SEM367" s="1"/>
      <c r="SEN367" s="1"/>
      <c r="SEO367" s="1"/>
      <c r="SEP367" s="1"/>
      <c r="SEQ367" s="1"/>
      <c r="SER367" s="1"/>
      <c r="SES367" s="1"/>
      <c r="SET367" s="1"/>
      <c r="SEU367" s="1"/>
      <c r="SEV367" s="1"/>
      <c r="SEW367" s="1"/>
      <c r="SEX367" s="1"/>
      <c r="SEY367" s="1"/>
      <c r="SEZ367" s="1"/>
      <c r="SFA367" s="1"/>
      <c r="SFB367" s="1"/>
      <c r="SFC367" s="1"/>
      <c r="SFD367" s="1"/>
      <c r="SFE367" s="1"/>
      <c r="SFF367" s="1"/>
      <c r="SFG367" s="1"/>
      <c r="SFH367" s="1"/>
      <c r="SFI367" s="1"/>
      <c r="SFJ367" s="1"/>
      <c r="SFK367" s="1"/>
      <c r="SFL367" s="1"/>
      <c r="SFM367" s="1"/>
      <c r="SFN367" s="1"/>
      <c r="SFO367" s="1"/>
      <c r="SFP367" s="1"/>
      <c r="SFQ367" s="1"/>
      <c r="SFR367" s="1"/>
      <c r="SFS367" s="1"/>
      <c r="SFT367" s="1"/>
      <c r="SFU367" s="1"/>
      <c r="SFV367" s="1"/>
      <c r="SFW367" s="1"/>
      <c r="SFX367" s="1"/>
      <c r="SFY367" s="1"/>
      <c r="SFZ367" s="1"/>
      <c r="SGA367" s="1"/>
      <c r="SGB367" s="1"/>
      <c r="SGC367" s="1"/>
      <c r="SGD367" s="1"/>
      <c r="SGE367" s="1"/>
      <c r="SGF367" s="1"/>
      <c r="SGG367" s="1"/>
      <c r="SGH367" s="1"/>
      <c r="SGI367" s="1"/>
      <c r="SGJ367" s="1"/>
      <c r="SGK367" s="1"/>
      <c r="SGL367" s="1"/>
      <c r="SGM367" s="1"/>
      <c r="SGN367" s="1"/>
      <c r="SGO367" s="1"/>
      <c r="SGP367" s="1"/>
      <c r="SGQ367" s="1"/>
      <c r="SGR367" s="1"/>
      <c r="SGS367" s="1"/>
      <c r="SGT367" s="1"/>
      <c r="SGU367" s="1"/>
      <c r="SGV367" s="1"/>
      <c r="SGW367" s="1"/>
      <c r="SGX367" s="1"/>
      <c r="SGY367" s="1"/>
      <c r="SGZ367" s="1"/>
      <c r="SHA367" s="1"/>
      <c r="SHB367" s="1"/>
      <c r="SHC367" s="1"/>
      <c r="SHD367" s="1"/>
      <c r="SHE367" s="1"/>
      <c r="SHF367" s="1"/>
      <c r="SHG367" s="1"/>
      <c r="SHH367" s="1"/>
      <c r="SHI367" s="1"/>
      <c r="SHJ367" s="1"/>
      <c r="SHK367" s="1"/>
      <c r="SHL367" s="1"/>
      <c r="SHM367" s="1"/>
      <c r="SHN367" s="1"/>
      <c r="SHO367" s="1"/>
      <c r="SHP367" s="1"/>
      <c r="SHQ367" s="1"/>
      <c r="SHR367" s="1"/>
      <c r="SHS367" s="1"/>
      <c r="SHT367" s="1"/>
      <c r="SHU367" s="1"/>
      <c r="SHV367" s="1"/>
      <c r="SHW367" s="1"/>
      <c r="SHX367" s="1"/>
      <c r="SHY367" s="1"/>
      <c r="SHZ367" s="1"/>
      <c r="SIA367" s="1"/>
      <c r="SIB367" s="1"/>
      <c r="SIC367" s="1"/>
      <c r="SID367" s="1"/>
      <c r="SIE367" s="1"/>
      <c r="SIF367" s="1"/>
      <c r="SIG367" s="1"/>
      <c r="SIH367" s="1"/>
      <c r="SII367" s="1"/>
      <c r="SIJ367" s="1"/>
      <c r="SIK367" s="1"/>
      <c r="SIL367" s="1"/>
      <c r="SIM367" s="1"/>
      <c r="SIN367" s="1"/>
      <c r="SIO367" s="1"/>
      <c r="SIP367" s="1"/>
      <c r="SIQ367" s="1"/>
      <c r="SIR367" s="1"/>
      <c r="SIS367" s="1"/>
      <c r="SIT367" s="1"/>
      <c r="SIU367" s="1"/>
      <c r="SIV367" s="1"/>
      <c r="SIW367" s="1"/>
      <c r="SIX367" s="1"/>
      <c r="SIY367" s="1"/>
      <c r="SIZ367" s="1"/>
      <c r="SJA367" s="1"/>
      <c r="SJB367" s="1"/>
      <c r="SJC367" s="1"/>
      <c r="SJD367" s="1"/>
      <c r="SJE367" s="1"/>
      <c r="SJF367" s="1"/>
      <c r="SJG367" s="1"/>
      <c r="SJH367" s="1"/>
      <c r="SJI367" s="1"/>
      <c r="SJJ367" s="1"/>
      <c r="SJK367" s="1"/>
      <c r="SJL367" s="1"/>
      <c r="SJM367" s="1"/>
      <c r="SJN367" s="1"/>
      <c r="SJO367" s="1"/>
      <c r="SJP367" s="1"/>
      <c r="SJQ367" s="1"/>
      <c r="SJR367" s="1"/>
      <c r="SJS367" s="1"/>
      <c r="SJT367" s="1"/>
      <c r="SJU367" s="1"/>
      <c r="SJV367" s="1"/>
      <c r="SJW367" s="1"/>
      <c r="SJX367" s="1"/>
      <c r="SJY367" s="1"/>
      <c r="SJZ367" s="1"/>
      <c r="SKA367" s="1"/>
      <c r="SKB367" s="1"/>
      <c r="SKC367" s="1"/>
      <c r="SKD367" s="1"/>
      <c r="SKE367" s="1"/>
      <c r="SKF367" s="1"/>
      <c r="SKG367" s="1"/>
      <c r="SKH367" s="1"/>
      <c r="SKI367" s="1"/>
      <c r="SKJ367" s="1"/>
      <c r="SKK367" s="1"/>
      <c r="SKL367" s="1"/>
      <c r="SKM367" s="1"/>
      <c r="SKN367" s="1"/>
      <c r="SKO367" s="1"/>
      <c r="SKP367" s="1"/>
      <c r="SKQ367" s="1"/>
      <c r="SKR367" s="1"/>
      <c r="SKS367" s="1"/>
      <c r="SKT367" s="1"/>
      <c r="SKU367" s="1"/>
      <c r="SKV367" s="1"/>
      <c r="SKW367" s="1"/>
      <c r="SKX367" s="1"/>
      <c r="SKY367" s="1"/>
      <c r="SKZ367" s="1"/>
      <c r="SLA367" s="1"/>
      <c r="SLB367" s="1"/>
      <c r="SLC367" s="1"/>
      <c r="SLD367" s="1"/>
      <c r="SLE367" s="1"/>
      <c r="SLF367" s="1"/>
      <c r="SLG367" s="1"/>
      <c r="SLH367" s="1"/>
      <c r="SLI367" s="1"/>
      <c r="SLJ367" s="1"/>
      <c r="SLK367" s="1"/>
      <c r="SLL367" s="1"/>
      <c r="SLM367" s="1"/>
      <c r="SLN367" s="1"/>
      <c r="SLO367" s="1"/>
      <c r="SLP367" s="1"/>
      <c r="SLQ367" s="1"/>
      <c r="SLR367" s="1"/>
      <c r="SLS367" s="1"/>
      <c r="SLT367" s="1"/>
      <c r="SLU367" s="1"/>
      <c r="SLV367" s="1"/>
      <c r="SLW367" s="1"/>
      <c r="SLX367" s="1"/>
      <c r="SLY367" s="1"/>
      <c r="SLZ367" s="1"/>
      <c r="SMA367" s="1"/>
      <c r="SMB367" s="1"/>
      <c r="SMC367" s="1"/>
      <c r="SMD367" s="1"/>
      <c r="SME367" s="1"/>
      <c r="SMF367" s="1"/>
      <c r="SMG367" s="1"/>
      <c r="SMH367" s="1"/>
      <c r="SMI367" s="1"/>
      <c r="SMJ367" s="1"/>
      <c r="SMK367" s="1"/>
      <c r="SML367" s="1"/>
      <c r="SMM367" s="1"/>
      <c r="SMN367" s="1"/>
      <c r="SMO367" s="1"/>
      <c r="SMP367" s="1"/>
      <c r="SMQ367" s="1"/>
      <c r="SMR367" s="1"/>
      <c r="SMS367" s="1"/>
      <c r="SMT367" s="1"/>
      <c r="SMU367" s="1"/>
      <c r="SMV367" s="1"/>
      <c r="SMW367" s="1"/>
      <c r="SMX367" s="1"/>
      <c r="SMY367" s="1"/>
      <c r="SMZ367" s="1"/>
      <c r="SNA367" s="1"/>
      <c r="SNB367" s="1"/>
      <c r="SNC367" s="1"/>
      <c r="SND367" s="1"/>
      <c r="SNE367" s="1"/>
      <c r="SNF367" s="1"/>
      <c r="SNG367" s="1"/>
      <c r="SNH367" s="1"/>
      <c r="SNI367" s="1"/>
      <c r="SNJ367" s="1"/>
      <c r="SNK367" s="1"/>
      <c r="SNL367" s="1"/>
      <c r="SNM367" s="1"/>
      <c r="SNN367" s="1"/>
      <c r="SNO367" s="1"/>
      <c r="SNP367" s="1"/>
      <c r="SNQ367" s="1"/>
      <c r="SNR367" s="1"/>
      <c r="SNS367" s="1"/>
      <c r="SNT367" s="1"/>
      <c r="SNU367" s="1"/>
      <c r="SNV367" s="1"/>
      <c r="SNW367" s="1"/>
      <c r="SNX367" s="1"/>
      <c r="SNY367" s="1"/>
      <c r="SNZ367" s="1"/>
      <c r="SOA367" s="1"/>
      <c r="SOB367" s="1"/>
      <c r="SOC367" s="1"/>
      <c r="SOD367" s="1"/>
      <c r="SOE367" s="1"/>
      <c r="SOF367" s="1"/>
      <c r="SOG367" s="1"/>
      <c r="SOH367" s="1"/>
      <c r="SOI367" s="1"/>
      <c r="SOJ367" s="1"/>
      <c r="SOK367" s="1"/>
      <c r="SOL367" s="1"/>
      <c r="SOM367" s="1"/>
      <c r="SON367" s="1"/>
      <c r="SOO367" s="1"/>
      <c r="SOP367" s="1"/>
      <c r="SOQ367" s="1"/>
      <c r="SOR367" s="1"/>
      <c r="SOS367" s="1"/>
      <c r="SOT367" s="1"/>
      <c r="SOU367" s="1"/>
      <c r="SOV367" s="1"/>
      <c r="SOW367" s="1"/>
      <c r="SOX367" s="1"/>
      <c r="SOY367" s="1"/>
      <c r="SOZ367" s="1"/>
      <c r="SPA367" s="1"/>
      <c r="SPB367" s="1"/>
      <c r="SPC367" s="1"/>
      <c r="SPD367" s="1"/>
      <c r="SPE367" s="1"/>
      <c r="SPF367" s="1"/>
      <c r="SPG367" s="1"/>
      <c r="SPH367" s="1"/>
      <c r="SPI367" s="1"/>
      <c r="SPJ367" s="1"/>
      <c r="SPK367" s="1"/>
      <c r="SPL367" s="1"/>
      <c r="SPM367" s="1"/>
      <c r="SPN367" s="1"/>
      <c r="SPO367" s="1"/>
      <c r="SPP367" s="1"/>
      <c r="SPQ367" s="1"/>
      <c r="SPR367" s="1"/>
      <c r="SPS367" s="1"/>
      <c r="SPT367" s="1"/>
      <c r="SPU367" s="1"/>
      <c r="SPV367" s="1"/>
      <c r="SPW367" s="1"/>
      <c r="SPX367" s="1"/>
      <c r="SPY367" s="1"/>
      <c r="SPZ367" s="1"/>
      <c r="SQA367" s="1"/>
      <c r="SQB367" s="1"/>
      <c r="SQC367" s="1"/>
      <c r="SQD367" s="1"/>
      <c r="SQE367" s="1"/>
      <c r="SQF367" s="1"/>
      <c r="SQG367" s="1"/>
      <c r="SQH367" s="1"/>
      <c r="SQI367" s="1"/>
      <c r="SQJ367" s="1"/>
      <c r="SQK367" s="1"/>
      <c r="SQL367" s="1"/>
      <c r="SQM367" s="1"/>
      <c r="SQN367" s="1"/>
      <c r="SQO367" s="1"/>
      <c r="SQP367" s="1"/>
      <c r="SQQ367" s="1"/>
      <c r="SQR367" s="1"/>
      <c r="SQS367" s="1"/>
      <c r="SQT367" s="1"/>
      <c r="SQU367" s="1"/>
      <c r="SQV367" s="1"/>
      <c r="SQW367" s="1"/>
      <c r="SQX367" s="1"/>
      <c r="SQY367" s="1"/>
      <c r="SQZ367" s="1"/>
      <c r="SRA367" s="1"/>
      <c r="SRB367" s="1"/>
      <c r="SRC367" s="1"/>
      <c r="SRD367" s="1"/>
      <c r="SRE367" s="1"/>
      <c r="SRF367" s="1"/>
      <c r="SRG367" s="1"/>
      <c r="SRH367" s="1"/>
      <c r="SRI367" s="1"/>
      <c r="SRJ367" s="1"/>
      <c r="SRK367" s="1"/>
      <c r="SRL367" s="1"/>
      <c r="SRM367" s="1"/>
      <c r="SRN367" s="1"/>
      <c r="SRO367" s="1"/>
      <c r="SRP367" s="1"/>
      <c r="SRQ367" s="1"/>
      <c r="SRR367" s="1"/>
      <c r="SRS367" s="1"/>
      <c r="SRT367" s="1"/>
      <c r="SRU367" s="1"/>
      <c r="SRV367" s="1"/>
      <c r="SRW367" s="1"/>
      <c r="SRX367" s="1"/>
      <c r="SRY367" s="1"/>
      <c r="SRZ367" s="1"/>
      <c r="SSA367" s="1"/>
      <c r="SSB367" s="1"/>
      <c r="SSC367" s="1"/>
      <c r="SSD367" s="1"/>
      <c r="SSE367" s="1"/>
      <c r="SSF367" s="1"/>
      <c r="SSG367" s="1"/>
      <c r="SSH367" s="1"/>
      <c r="SSI367" s="1"/>
      <c r="SSJ367" s="1"/>
      <c r="SSK367" s="1"/>
      <c r="SSL367" s="1"/>
      <c r="SSM367" s="1"/>
      <c r="SSN367" s="1"/>
      <c r="SSO367" s="1"/>
      <c r="SSP367" s="1"/>
      <c r="SSQ367" s="1"/>
      <c r="SSR367" s="1"/>
      <c r="SSS367" s="1"/>
      <c r="SST367" s="1"/>
      <c r="SSU367" s="1"/>
      <c r="SSV367" s="1"/>
      <c r="SSW367" s="1"/>
      <c r="SSX367" s="1"/>
      <c r="SSY367" s="1"/>
      <c r="SSZ367" s="1"/>
      <c r="STA367" s="1"/>
      <c r="STB367" s="1"/>
      <c r="STC367" s="1"/>
      <c r="STD367" s="1"/>
      <c r="STE367" s="1"/>
      <c r="STF367" s="1"/>
      <c r="STG367" s="1"/>
      <c r="STH367" s="1"/>
      <c r="STI367" s="1"/>
      <c r="STJ367" s="1"/>
      <c r="STK367" s="1"/>
      <c r="STL367" s="1"/>
      <c r="STM367" s="1"/>
      <c r="STN367" s="1"/>
      <c r="STO367" s="1"/>
      <c r="STP367" s="1"/>
      <c r="STQ367" s="1"/>
      <c r="STR367" s="1"/>
      <c r="STS367" s="1"/>
      <c r="STT367" s="1"/>
      <c r="STU367" s="1"/>
      <c r="STV367" s="1"/>
      <c r="STW367" s="1"/>
      <c r="STX367" s="1"/>
      <c r="STY367" s="1"/>
      <c r="STZ367" s="1"/>
      <c r="SUA367" s="1"/>
      <c r="SUB367" s="1"/>
      <c r="SUC367" s="1"/>
      <c r="SUD367" s="1"/>
      <c r="SUE367" s="1"/>
      <c r="SUF367" s="1"/>
      <c r="SUG367" s="1"/>
      <c r="SUH367" s="1"/>
      <c r="SUI367" s="1"/>
      <c r="SUJ367" s="1"/>
      <c r="SUK367" s="1"/>
      <c r="SUL367" s="1"/>
      <c r="SUM367" s="1"/>
      <c r="SUN367" s="1"/>
      <c r="SUO367" s="1"/>
      <c r="SUP367" s="1"/>
      <c r="SUQ367" s="1"/>
      <c r="SUR367" s="1"/>
      <c r="SUS367" s="1"/>
      <c r="SUT367" s="1"/>
      <c r="SUU367" s="1"/>
      <c r="SUV367" s="1"/>
      <c r="SUW367" s="1"/>
      <c r="SUX367" s="1"/>
      <c r="SUY367" s="1"/>
      <c r="SUZ367" s="1"/>
      <c r="SVA367" s="1"/>
      <c r="SVB367" s="1"/>
      <c r="SVC367" s="1"/>
      <c r="SVD367" s="1"/>
      <c r="SVE367" s="1"/>
      <c r="SVF367" s="1"/>
      <c r="SVG367" s="1"/>
      <c r="SVH367" s="1"/>
      <c r="SVI367" s="1"/>
      <c r="SVJ367" s="1"/>
      <c r="SVK367" s="1"/>
      <c r="SVL367" s="1"/>
      <c r="SVM367" s="1"/>
      <c r="SVN367" s="1"/>
      <c r="SVO367" s="1"/>
      <c r="SVP367" s="1"/>
      <c r="SVQ367" s="1"/>
      <c r="SVR367" s="1"/>
      <c r="SVS367" s="1"/>
      <c r="SVT367" s="1"/>
      <c r="SVU367" s="1"/>
      <c r="SVV367" s="1"/>
      <c r="SVW367" s="1"/>
      <c r="SVX367" s="1"/>
      <c r="SVY367" s="1"/>
      <c r="SVZ367" s="1"/>
      <c r="SWA367" s="1"/>
      <c r="SWB367" s="1"/>
      <c r="SWC367" s="1"/>
      <c r="SWD367" s="1"/>
      <c r="SWE367" s="1"/>
      <c r="SWF367" s="1"/>
      <c r="SWG367" s="1"/>
      <c r="SWH367" s="1"/>
      <c r="SWI367" s="1"/>
      <c r="SWJ367" s="1"/>
      <c r="SWK367" s="1"/>
      <c r="SWL367" s="1"/>
      <c r="SWM367" s="1"/>
      <c r="SWN367" s="1"/>
      <c r="SWO367" s="1"/>
      <c r="SWP367" s="1"/>
      <c r="SWQ367" s="1"/>
      <c r="SWR367" s="1"/>
      <c r="SWS367" s="1"/>
      <c r="SWT367" s="1"/>
      <c r="SWU367" s="1"/>
      <c r="SWV367" s="1"/>
      <c r="SWW367" s="1"/>
      <c r="SWX367" s="1"/>
      <c r="SWY367" s="1"/>
      <c r="SWZ367" s="1"/>
      <c r="SXA367" s="1"/>
      <c r="SXB367" s="1"/>
      <c r="SXC367" s="1"/>
      <c r="SXD367" s="1"/>
      <c r="SXE367" s="1"/>
      <c r="SXF367" s="1"/>
      <c r="SXG367" s="1"/>
      <c r="SXH367" s="1"/>
      <c r="SXI367" s="1"/>
      <c r="SXJ367" s="1"/>
      <c r="SXK367" s="1"/>
      <c r="SXL367" s="1"/>
      <c r="SXM367" s="1"/>
      <c r="SXN367" s="1"/>
      <c r="SXO367" s="1"/>
      <c r="SXP367" s="1"/>
      <c r="SXQ367" s="1"/>
      <c r="SXR367" s="1"/>
      <c r="SXS367" s="1"/>
      <c r="SXT367" s="1"/>
      <c r="SXU367" s="1"/>
      <c r="SXV367" s="1"/>
      <c r="SXW367" s="1"/>
      <c r="SXX367" s="1"/>
      <c r="SXY367" s="1"/>
      <c r="SXZ367" s="1"/>
      <c r="SYA367" s="1"/>
      <c r="SYB367" s="1"/>
      <c r="SYC367" s="1"/>
      <c r="SYD367" s="1"/>
      <c r="SYE367" s="1"/>
      <c r="SYF367" s="1"/>
      <c r="SYG367" s="1"/>
      <c r="SYH367" s="1"/>
      <c r="SYI367" s="1"/>
      <c r="SYJ367" s="1"/>
      <c r="SYK367" s="1"/>
      <c r="SYL367" s="1"/>
      <c r="SYM367" s="1"/>
      <c r="SYN367" s="1"/>
      <c r="SYO367" s="1"/>
      <c r="SYP367" s="1"/>
      <c r="SYQ367" s="1"/>
      <c r="SYR367" s="1"/>
      <c r="SYS367" s="1"/>
      <c r="SYT367" s="1"/>
      <c r="SYU367" s="1"/>
      <c r="SYV367" s="1"/>
      <c r="SYW367" s="1"/>
      <c r="SYX367" s="1"/>
      <c r="SYY367" s="1"/>
      <c r="SYZ367" s="1"/>
      <c r="SZA367" s="1"/>
      <c r="SZB367" s="1"/>
      <c r="SZC367" s="1"/>
      <c r="SZD367" s="1"/>
      <c r="SZE367" s="1"/>
      <c r="SZF367" s="1"/>
      <c r="SZG367" s="1"/>
      <c r="SZH367" s="1"/>
      <c r="SZI367" s="1"/>
      <c r="SZJ367" s="1"/>
      <c r="SZK367" s="1"/>
      <c r="SZL367" s="1"/>
      <c r="SZM367" s="1"/>
      <c r="SZN367" s="1"/>
      <c r="SZO367" s="1"/>
      <c r="SZP367" s="1"/>
      <c r="SZQ367" s="1"/>
      <c r="SZR367" s="1"/>
      <c r="SZS367" s="1"/>
      <c r="SZT367" s="1"/>
      <c r="SZU367" s="1"/>
      <c r="SZV367" s="1"/>
      <c r="SZW367" s="1"/>
      <c r="SZX367" s="1"/>
      <c r="SZY367" s="1"/>
      <c r="SZZ367" s="1"/>
      <c r="TAA367" s="1"/>
      <c r="TAB367" s="1"/>
      <c r="TAC367" s="1"/>
      <c r="TAD367" s="1"/>
      <c r="TAE367" s="1"/>
      <c r="TAF367" s="1"/>
      <c r="TAG367" s="1"/>
      <c r="TAH367" s="1"/>
      <c r="TAI367" s="1"/>
      <c r="TAJ367" s="1"/>
      <c r="TAK367" s="1"/>
      <c r="TAL367" s="1"/>
      <c r="TAM367" s="1"/>
      <c r="TAN367" s="1"/>
      <c r="TAO367" s="1"/>
      <c r="TAP367" s="1"/>
      <c r="TAQ367" s="1"/>
      <c r="TAR367" s="1"/>
      <c r="TAS367" s="1"/>
      <c r="TAT367" s="1"/>
      <c r="TAU367" s="1"/>
      <c r="TAV367" s="1"/>
      <c r="TAW367" s="1"/>
      <c r="TAX367" s="1"/>
      <c r="TAY367" s="1"/>
      <c r="TAZ367" s="1"/>
      <c r="TBA367" s="1"/>
      <c r="TBB367" s="1"/>
      <c r="TBC367" s="1"/>
      <c r="TBD367" s="1"/>
      <c r="TBE367" s="1"/>
      <c r="TBF367" s="1"/>
      <c r="TBG367" s="1"/>
      <c r="TBH367" s="1"/>
      <c r="TBI367" s="1"/>
      <c r="TBJ367" s="1"/>
      <c r="TBK367" s="1"/>
      <c r="TBL367" s="1"/>
      <c r="TBM367" s="1"/>
      <c r="TBN367" s="1"/>
      <c r="TBO367" s="1"/>
      <c r="TBP367" s="1"/>
      <c r="TBQ367" s="1"/>
      <c r="TBR367" s="1"/>
      <c r="TBS367" s="1"/>
      <c r="TBT367" s="1"/>
      <c r="TBU367" s="1"/>
      <c r="TBV367" s="1"/>
      <c r="TBW367" s="1"/>
      <c r="TBX367" s="1"/>
      <c r="TBY367" s="1"/>
      <c r="TBZ367" s="1"/>
      <c r="TCA367" s="1"/>
      <c r="TCB367" s="1"/>
      <c r="TCC367" s="1"/>
      <c r="TCD367" s="1"/>
      <c r="TCE367" s="1"/>
      <c r="TCF367" s="1"/>
      <c r="TCG367" s="1"/>
      <c r="TCH367" s="1"/>
      <c r="TCI367" s="1"/>
      <c r="TCJ367" s="1"/>
      <c r="TCK367" s="1"/>
      <c r="TCL367" s="1"/>
      <c r="TCM367" s="1"/>
      <c r="TCN367" s="1"/>
      <c r="TCO367" s="1"/>
      <c r="TCP367" s="1"/>
      <c r="TCQ367" s="1"/>
      <c r="TCR367" s="1"/>
      <c r="TCS367" s="1"/>
      <c r="TCT367" s="1"/>
      <c r="TCU367" s="1"/>
      <c r="TCV367" s="1"/>
      <c r="TCW367" s="1"/>
      <c r="TCX367" s="1"/>
      <c r="TCY367" s="1"/>
      <c r="TCZ367" s="1"/>
      <c r="TDA367" s="1"/>
      <c r="TDB367" s="1"/>
      <c r="TDC367" s="1"/>
      <c r="TDD367" s="1"/>
      <c r="TDE367" s="1"/>
      <c r="TDF367" s="1"/>
      <c r="TDG367" s="1"/>
      <c r="TDH367" s="1"/>
      <c r="TDI367" s="1"/>
      <c r="TDJ367" s="1"/>
      <c r="TDK367" s="1"/>
      <c r="TDL367" s="1"/>
      <c r="TDM367" s="1"/>
      <c r="TDN367" s="1"/>
      <c r="TDO367" s="1"/>
      <c r="TDP367" s="1"/>
      <c r="TDQ367" s="1"/>
      <c r="TDR367" s="1"/>
      <c r="TDS367" s="1"/>
      <c r="TDT367" s="1"/>
      <c r="TDU367" s="1"/>
      <c r="TDV367" s="1"/>
      <c r="TDW367" s="1"/>
      <c r="TDX367" s="1"/>
      <c r="TDY367" s="1"/>
      <c r="TDZ367" s="1"/>
      <c r="TEA367" s="1"/>
      <c r="TEB367" s="1"/>
      <c r="TEC367" s="1"/>
      <c r="TED367" s="1"/>
      <c r="TEE367" s="1"/>
      <c r="TEF367" s="1"/>
      <c r="TEG367" s="1"/>
      <c r="TEH367" s="1"/>
      <c r="TEI367" s="1"/>
      <c r="TEJ367" s="1"/>
      <c r="TEK367" s="1"/>
      <c r="TEL367" s="1"/>
      <c r="TEM367" s="1"/>
      <c r="TEN367" s="1"/>
      <c r="TEO367" s="1"/>
      <c r="TEP367" s="1"/>
      <c r="TEQ367" s="1"/>
      <c r="TER367" s="1"/>
      <c r="TES367" s="1"/>
      <c r="TET367" s="1"/>
      <c r="TEU367" s="1"/>
      <c r="TEV367" s="1"/>
      <c r="TEW367" s="1"/>
      <c r="TEX367" s="1"/>
      <c r="TEY367" s="1"/>
      <c r="TEZ367" s="1"/>
      <c r="TFA367" s="1"/>
      <c r="TFB367" s="1"/>
      <c r="TFC367" s="1"/>
      <c r="TFD367" s="1"/>
      <c r="TFE367" s="1"/>
      <c r="TFF367" s="1"/>
      <c r="TFG367" s="1"/>
      <c r="TFH367" s="1"/>
      <c r="TFI367" s="1"/>
      <c r="TFJ367" s="1"/>
      <c r="TFK367" s="1"/>
      <c r="TFL367" s="1"/>
      <c r="TFM367" s="1"/>
      <c r="TFN367" s="1"/>
      <c r="TFO367" s="1"/>
      <c r="TFP367" s="1"/>
      <c r="TFQ367" s="1"/>
      <c r="TFR367" s="1"/>
      <c r="TFS367" s="1"/>
      <c r="TFT367" s="1"/>
      <c r="TFU367" s="1"/>
      <c r="TFV367" s="1"/>
      <c r="TFW367" s="1"/>
      <c r="TFX367" s="1"/>
      <c r="TFY367" s="1"/>
      <c r="TFZ367" s="1"/>
      <c r="TGA367" s="1"/>
      <c r="TGB367" s="1"/>
      <c r="TGC367" s="1"/>
      <c r="TGD367" s="1"/>
      <c r="TGE367" s="1"/>
      <c r="TGF367" s="1"/>
      <c r="TGG367" s="1"/>
      <c r="TGH367" s="1"/>
      <c r="TGI367" s="1"/>
      <c r="TGJ367" s="1"/>
      <c r="TGK367" s="1"/>
      <c r="TGL367" s="1"/>
      <c r="TGM367" s="1"/>
      <c r="TGN367" s="1"/>
      <c r="TGO367" s="1"/>
      <c r="TGP367" s="1"/>
      <c r="TGQ367" s="1"/>
      <c r="TGR367" s="1"/>
      <c r="TGS367" s="1"/>
      <c r="TGT367" s="1"/>
      <c r="TGU367" s="1"/>
      <c r="TGV367" s="1"/>
      <c r="TGW367" s="1"/>
      <c r="TGX367" s="1"/>
      <c r="TGY367" s="1"/>
      <c r="TGZ367" s="1"/>
      <c r="THA367" s="1"/>
      <c r="THB367" s="1"/>
      <c r="THC367" s="1"/>
      <c r="THD367" s="1"/>
      <c r="THE367" s="1"/>
      <c r="THF367" s="1"/>
      <c r="THG367" s="1"/>
      <c r="THH367" s="1"/>
      <c r="THI367" s="1"/>
      <c r="THJ367" s="1"/>
      <c r="THK367" s="1"/>
      <c r="THL367" s="1"/>
      <c r="THM367" s="1"/>
      <c r="THN367" s="1"/>
      <c r="THO367" s="1"/>
      <c r="THP367" s="1"/>
      <c r="THQ367" s="1"/>
      <c r="THR367" s="1"/>
      <c r="THS367" s="1"/>
      <c r="THT367" s="1"/>
      <c r="THU367" s="1"/>
      <c r="THV367" s="1"/>
      <c r="THW367" s="1"/>
      <c r="THX367" s="1"/>
      <c r="THY367" s="1"/>
      <c r="THZ367" s="1"/>
      <c r="TIA367" s="1"/>
      <c r="TIB367" s="1"/>
      <c r="TIC367" s="1"/>
      <c r="TID367" s="1"/>
      <c r="TIE367" s="1"/>
      <c r="TIF367" s="1"/>
      <c r="TIG367" s="1"/>
      <c r="TIH367" s="1"/>
      <c r="TII367" s="1"/>
      <c r="TIJ367" s="1"/>
      <c r="TIK367" s="1"/>
      <c r="TIL367" s="1"/>
      <c r="TIM367" s="1"/>
      <c r="TIN367" s="1"/>
      <c r="TIO367" s="1"/>
      <c r="TIP367" s="1"/>
      <c r="TIQ367" s="1"/>
      <c r="TIR367" s="1"/>
      <c r="TIS367" s="1"/>
      <c r="TIT367" s="1"/>
      <c r="TIU367" s="1"/>
      <c r="TIV367" s="1"/>
      <c r="TIW367" s="1"/>
      <c r="TIX367" s="1"/>
      <c r="TIY367" s="1"/>
      <c r="TIZ367" s="1"/>
      <c r="TJA367" s="1"/>
      <c r="TJB367" s="1"/>
      <c r="TJC367" s="1"/>
      <c r="TJD367" s="1"/>
      <c r="TJE367" s="1"/>
      <c r="TJF367" s="1"/>
      <c r="TJG367" s="1"/>
      <c r="TJH367" s="1"/>
      <c r="TJI367" s="1"/>
      <c r="TJJ367" s="1"/>
      <c r="TJK367" s="1"/>
      <c r="TJL367" s="1"/>
      <c r="TJM367" s="1"/>
      <c r="TJN367" s="1"/>
      <c r="TJO367" s="1"/>
      <c r="TJP367" s="1"/>
      <c r="TJQ367" s="1"/>
      <c r="TJR367" s="1"/>
      <c r="TJS367" s="1"/>
      <c r="TJT367" s="1"/>
      <c r="TJU367" s="1"/>
      <c r="TJV367" s="1"/>
      <c r="TJW367" s="1"/>
      <c r="TJX367" s="1"/>
      <c r="TJY367" s="1"/>
      <c r="TJZ367" s="1"/>
      <c r="TKA367" s="1"/>
      <c r="TKB367" s="1"/>
      <c r="TKC367" s="1"/>
      <c r="TKD367" s="1"/>
      <c r="TKE367" s="1"/>
      <c r="TKF367" s="1"/>
      <c r="TKG367" s="1"/>
      <c r="TKH367" s="1"/>
      <c r="TKI367" s="1"/>
      <c r="TKJ367" s="1"/>
      <c r="TKK367" s="1"/>
      <c r="TKL367" s="1"/>
      <c r="TKM367" s="1"/>
      <c r="TKN367" s="1"/>
      <c r="TKO367" s="1"/>
      <c r="TKP367" s="1"/>
      <c r="TKQ367" s="1"/>
      <c r="TKR367" s="1"/>
      <c r="TKS367" s="1"/>
      <c r="TKT367" s="1"/>
      <c r="TKU367" s="1"/>
      <c r="TKV367" s="1"/>
      <c r="TKW367" s="1"/>
      <c r="TKX367" s="1"/>
      <c r="TKY367" s="1"/>
      <c r="TKZ367" s="1"/>
      <c r="TLA367" s="1"/>
      <c r="TLB367" s="1"/>
      <c r="TLC367" s="1"/>
      <c r="TLD367" s="1"/>
      <c r="TLE367" s="1"/>
      <c r="TLF367" s="1"/>
      <c r="TLG367" s="1"/>
      <c r="TLH367" s="1"/>
      <c r="TLI367" s="1"/>
      <c r="TLJ367" s="1"/>
      <c r="TLK367" s="1"/>
      <c r="TLL367" s="1"/>
      <c r="TLM367" s="1"/>
      <c r="TLN367" s="1"/>
      <c r="TLO367" s="1"/>
      <c r="TLP367" s="1"/>
      <c r="TLQ367" s="1"/>
      <c r="TLR367" s="1"/>
      <c r="TLS367" s="1"/>
      <c r="TLT367" s="1"/>
      <c r="TLU367" s="1"/>
      <c r="TLV367" s="1"/>
      <c r="TLW367" s="1"/>
      <c r="TLX367" s="1"/>
      <c r="TLY367" s="1"/>
      <c r="TLZ367" s="1"/>
      <c r="TMA367" s="1"/>
      <c r="TMB367" s="1"/>
      <c r="TMC367" s="1"/>
      <c r="TMD367" s="1"/>
      <c r="TME367" s="1"/>
      <c r="TMF367" s="1"/>
      <c r="TMG367" s="1"/>
      <c r="TMH367" s="1"/>
      <c r="TMI367" s="1"/>
      <c r="TMJ367" s="1"/>
      <c r="TMK367" s="1"/>
      <c r="TML367" s="1"/>
      <c r="TMM367" s="1"/>
      <c r="TMN367" s="1"/>
      <c r="TMO367" s="1"/>
      <c r="TMP367" s="1"/>
      <c r="TMQ367" s="1"/>
      <c r="TMR367" s="1"/>
      <c r="TMS367" s="1"/>
      <c r="TMT367" s="1"/>
      <c r="TMU367" s="1"/>
      <c r="TMV367" s="1"/>
      <c r="TMW367" s="1"/>
      <c r="TMX367" s="1"/>
      <c r="TMY367" s="1"/>
      <c r="TMZ367" s="1"/>
      <c r="TNA367" s="1"/>
      <c r="TNB367" s="1"/>
      <c r="TNC367" s="1"/>
      <c r="TND367" s="1"/>
      <c r="TNE367" s="1"/>
      <c r="TNF367" s="1"/>
      <c r="TNG367" s="1"/>
      <c r="TNH367" s="1"/>
      <c r="TNI367" s="1"/>
      <c r="TNJ367" s="1"/>
      <c r="TNK367" s="1"/>
      <c r="TNL367" s="1"/>
      <c r="TNM367" s="1"/>
      <c r="TNN367" s="1"/>
      <c r="TNO367" s="1"/>
      <c r="TNP367" s="1"/>
      <c r="TNQ367" s="1"/>
      <c r="TNR367" s="1"/>
      <c r="TNS367" s="1"/>
      <c r="TNT367" s="1"/>
      <c r="TNU367" s="1"/>
      <c r="TNV367" s="1"/>
      <c r="TNW367" s="1"/>
      <c r="TNX367" s="1"/>
      <c r="TNY367" s="1"/>
      <c r="TNZ367" s="1"/>
      <c r="TOA367" s="1"/>
      <c r="TOB367" s="1"/>
      <c r="TOC367" s="1"/>
      <c r="TOD367" s="1"/>
      <c r="TOE367" s="1"/>
      <c r="TOF367" s="1"/>
      <c r="TOG367" s="1"/>
      <c r="TOH367" s="1"/>
      <c r="TOI367" s="1"/>
      <c r="TOJ367" s="1"/>
      <c r="TOK367" s="1"/>
      <c r="TOL367" s="1"/>
      <c r="TOM367" s="1"/>
      <c r="TON367" s="1"/>
      <c r="TOO367" s="1"/>
      <c r="TOP367" s="1"/>
      <c r="TOQ367" s="1"/>
      <c r="TOR367" s="1"/>
      <c r="TOS367" s="1"/>
      <c r="TOT367" s="1"/>
      <c r="TOU367" s="1"/>
      <c r="TOV367" s="1"/>
      <c r="TOW367" s="1"/>
      <c r="TOX367" s="1"/>
      <c r="TOY367" s="1"/>
      <c r="TOZ367" s="1"/>
      <c r="TPA367" s="1"/>
      <c r="TPB367" s="1"/>
      <c r="TPC367" s="1"/>
      <c r="TPD367" s="1"/>
      <c r="TPE367" s="1"/>
      <c r="TPF367" s="1"/>
      <c r="TPG367" s="1"/>
      <c r="TPH367" s="1"/>
      <c r="TPI367" s="1"/>
      <c r="TPJ367" s="1"/>
      <c r="TPK367" s="1"/>
      <c r="TPL367" s="1"/>
      <c r="TPM367" s="1"/>
      <c r="TPN367" s="1"/>
      <c r="TPO367" s="1"/>
      <c r="TPP367" s="1"/>
      <c r="TPQ367" s="1"/>
      <c r="TPR367" s="1"/>
      <c r="TPS367" s="1"/>
      <c r="TPT367" s="1"/>
      <c r="TPU367" s="1"/>
      <c r="TPV367" s="1"/>
      <c r="TPW367" s="1"/>
      <c r="TPX367" s="1"/>
      <c r="TPY367" s="1"/>
      <c r="TPZ367" s="1"/>
      <c r="TQA367" s="1"/>
      <c r="TQB367" s="1"/>
      <c r="TQC367" s="1"/>
      <c r="TQD367" s="1"/>
      <c r="TQE367" s="1"/>
      <c r="TQF367" s="1"/>
      <c r="TQG367" s="1"/>
      <c r="TQH367" s="1"/>
      <c r="TQI367" s="1"/>
      <c r="TQJ367" s="1"/>
      <c r="TQK367" s="1"/>
      <c r="TQL367" s="1"/>
      <c r="TQM367" s="1"/>
      <c r="TQN367" s="1"/>
      <c r="TQO367" s="1"/>
      <c r="TQP367" s="1"/>
      <c r="TQQ367" s="1"/>
      <c r="TQR367" s="1"/>
      <c r="TQS367" s="1"/>
      <c r="TQT367" s="1"/>
      <c r="TQU367" s="1"/>
      <c r="TQV367" s="1"/>
      <c r="TQW367" s="1"/>
      <c r="TQX367" s="1"/>
      <c r="TQY367" s="1"/>
      <c r="TQZ367" s="1"/>
      <c r="TRA367" s="1"/>
      <c r="TRB367" s="1"/>
      <c r="TRC367" s="1"/>
      <c r="TRD367" s="1"/>
      <c r="TRE367" s="1"/>
      <c r="TRF367" s="1"/>
      <c r="TRG367" s="1"/>
      <c r="TRH367" s="1"/>
      <c r="TRI367" s="1"/>
      <c r="TRJ367" s="1"/>
      <c r="TRK367" s="1"/>
      <c r="TRL367" s="1"/>
      <c r="TRM367" s="1"/>
      <c r="TRN367" s="1"/>
      <c r="TRO367" s="1"/>
      <c r="TRP367" s="1"/>
      <c r="TRQ367" s="1"/>
      <c r="TRR367" s="1"/>
      <c r="TRS367" s="1"/>
      <c r="TRT367" s="1"/>
      <c r="TRU367" s="1"/>
      <c r="TRV367" s="1"/>
      <c r="TRW367" s="1"/>
      <c r="TRX367" s="1"/>
      <c r="TRY367" s="1"/>
      <c r="TRZ367" s="1"/>
      <c r="TSA367" s="1"/>
      <c r="TSB367" s="1"/>
      <c r="TSC367" s="1"/>
      <c r="TSD367" s="1"/>
      <c r="TSE367" s="1"/>
      <c r="TSF367" s="1"/>
      <c r="TSG367" s="1"/>
      <c r="TSH367" s="1"/>
      <c r="TSI367" s="1"/>
      <c r="TSJ367" s="1"/>
      <c r="TSK367" s="1"/>
      <c r="TSL367" s="1"/>
      <c r="TSM367" s="1"/>
      <c r="TSN367" s="1"/>
      <c r="TSO367" s="1"/>
      <c r="TSP367" s="1"/>
      <c r="TSQ367" s="1"/>
      <c r="TSR367" s="1"/>
      <c r="TSS367" s="1"/>
      <c r="TST367" s="1"/>
      <c r="TSU367" s="1"/>
      <c r="TSV367" s="1"/>
      <c r="TSW367" s="1"/>
      <c r="TSX367" s="1"/>
      <c r="TSY367" s="1"/>
      <c r="TSZ367" s="1"/>
      <c r="TTA367" s="1"/>
      <c r="TTB367" s="1"/>
      <c r="TTC367" s="1"/>
      <c r="TTD367" s="1"/>
      <c r="TTE367" s="1"/>
      <c r="TTF367" s="1"/>
      <c r="TTG367" s="1"/>
      <c r="TTH367" s="1"/>
      <c r="TTI367" s="1"/>
      <c r="TTJ367" s="1"/>
      <c r="TTK367" s="1"/>
      <c r="TTL367" s="1"/>
      <c r="TTM367" s="1"/>
      <c r="TTN367" s="1"/>
      <c r="TTO367" s="1"/>
      <c r="TTP367" s="1"/>
      <c r="TTQ367" s="1"/>
      <c r="TTR367" s="1"/>
      <c r="TTS367" s="1"/>
      <c r="TTT367" s="1"/>
      <c r="TTU367" s="1"/>
      <c r="TTV367" s="1"/>
      <c r="TTW367" s="1"/>
      <c r="TTX367" s="1"/>
      <c r="TTY367" s="1"/>
      <c r="TTZ367" s="1"/>
      <c r="TUA367" s="1"/>
      <c r="TUB367" s="1"/>
      <c r="TUC367" s="1"/>
      <c r="TUD367" s="1"/>
      <c r="TUE367" s="1"/>
      <c r="TUF367" s="1"/>
      <c r="TUG367" s="1"/>
      <c r="TUH367" s="1"/>
      <c r="TUI367" s="1"/>
      <c r="TUJ367" s="1"/>
      <c r="TUK367" s="1"/>
      <c r="TUL367" s="1"/>
      <c r="TUM367" s="1"/>
      <c r="TUN367" s="1"/>
      <c r="TUO367" s="1"/>
      <c r="TUP367" s="1"/>
      <c r="TUQ367" s="1"/>
      <c r="TUR367" s="1"/>
      <c r="TUS367" s="1"/>
      <c r="TUT367" s="1"/>
      <c r="TUU367" s="1"/>
      <c r="TUV367" s="1"/>
      <c r="TUW367" s="1"/>
      <c r="TUX367" s="1"/>
      <c r="TUY367" s="1"/>
      <c r="TUZ367" s="1"/>
      <c r="TVA367" s="1"/>
      <c r="TVB367" s="1"/>
      <c r="TVC367" s="1"/>
      <c r="TVD367" s="1"/>
      <c r="TVE367" s="1"/>
      <c r="TVF367" s="1"/>
      <c r="TVG367" s="1"/>
      <c r="TVH367" s="1"/>
      <c r="TVI367" s="1"/>
      <c r="TVJ367" s="1"/>
      <c r="TVK367" s="1"/>
      <c r="TVL367" s="1"/>
      <c r="TVM367" s="1"/>
      <c r="TVN367" s="1"/>
      <c r="TVO367" s="1"/>
      <c r="TVP367" s="1"/>
      <c r="TVQ367" s="1"/>
      <c r="TVR367" s="1"/>
      <c r="TVS367" s="1"/>
      <c r="TVT367" s="1"/>
      <c r="TVU367" s="1"/>
      <c r="TVV367" s="1"/>
      <c r="TVW367" s="1"/>
      <c r="TVX367" s="1"/>
      <c r="TVY367" s="1"/>
      <c r="TVZ367" s="1"/>
      <c r="TWA367" s="1"/>
      <c r="TWB367" s="1"/>
      <c r="TWC367" s="1"/>
      <c r="TWD367" s="1"/>
      <c r="TWE367" s="1"/>
      <c r="TWF367" s="1"/>
      <c r="TWG367" s="1"/>
      <c r="TWH367" s="1"/>
      <c r="TWI367" s="1"/>
      <c r="TWJ367" s="1"/>
      <c r="TWK367" s="1"/>
      <c r="TWL367" s="1"/>
      <c r="TWM367" s="1"/>
      <c r="TWN367" s="1"/>
      <c r="TWO367" s="1"/>
      <c r="TWP367" s="1"/>
      <c r="TWQ367" s="1"/>
      <c r="TWR367" s="1"/>
      <c r="TWS367" s="1"/>
      <c r="TWT367" s="1"/>
      <c r="TWU367" s="1"/>
      <c r="TWV367" s="1"/>
      <c r="TWW367" s="1"/>
      <c r="TWX367" s="1"/>
      <c r="TWY367" s="1"/>
      <c r="TWZ367" s="1"/>
      <c r="TXA367" s="1"/>
      <c r="TXB367" s="1"/>
      <c r="TXC367" s="1"/>
      <c r="TXD367" s="1"/>
      <c r="TXE367" s="1"/>
      <c r="TXF367" s="1"/>
      <c r="TXG367" s="1"/>
      <c r="TXH367" s="1"/>
      <c r="TXI367" s="1"/>
      <c r="TXJ367" s="1"/>
      <c r="TXK367" s="1"/>
      <c r="TXL367" s="1"/>
      <c r="TXM367" s="1"/>
      <c r="TXN367" s="1"/>
      <c r="TXO367" s="1"/>
      <c r="TXP367" s="1"/>
      <c r="TXQ367" s="1"/>
      <c r="TXR367" s="1"/>
      <c r="TXS367" s="1"/>
      <c r="TXT367" s="1"/>
      <c r="TXU367" s="1"/>
      <c r="TXV367" s="1"/>
      <c r="TXW367" s="1"/>
      <c r="TXX367" s="1"/>
      <c r="TXY367" s="1"/>
      <c r="TXZ367" s="1"/>
      <c r="TYA367" s="1"/>
      <c r="TYB367" s="1"/>
      <c r="TYC367" s="1"/>
      <c r="TYD367" s="1"/>
      <c r="TYE367" s="1"/>
      <c r="TYF367" s="1"/>
      <c r="TYG367" s="1"/>
      <c r="TYH367" s="1"/>
      <c r="TYI367" s="1"/>
      <c r="TYJ367" s="1"/>
      <c r="TYK367" s="1"/>
      <c r="TYL367" s="1"/>
      <c r="TYM367" s="1"/>
      <c r="TYN367" s="1"/>
      <c r="TYO367" s="1"/>
      <c r="TYP367" s="1"/>
      <c r="TYQ367" s="1"/>
      <c r="TYR367" s="1"/>
      <c r="TYS367" s="1"/>
      <c r="TYT367" s="1"/>
      <c r="TYU367" s="1"/>
      <c r="TYV367" s="1"/>
      <c r="TYW367" s="1"/>
      <c r="TYX367" s="1"/>
      <c r="TYY367" s="1"/>
      <c r="TYZ367" s="1"/>
      <c r="TZA367" s="1"/>
      <c r="TZB367" s="1"/>
      <c r="TZC367" s="1"/>
      <c r="TZD367" s="1"/>
      <c r="TZE367" s="1"/>
      <c r="TZF367" s="1"/>
      <c r="TZG367" s="1"/>
      <c r="TZH367" s="1"/>
      <c r="TZI367" s="1"/>
      <c r="TZJ367" s="1"/>
      <c r="TZK367" s="1"/>
      <c r="TZL367" s="1"/>
      <c r="TZM367" s="1"/>
      <c r="TZN367" s="1"/>
      <c r="TZO367" s="1"/>
      <c r="TZP367" s="1"/>
      <c r="TZQ367" s="1"/>
      <c r="TZR367" s="1"/>
      <c r="TZS367" s="1"/>
      <c r="TZT367" s="1"/>
      <c r="TZU367" s="1"/>
      <c r="TZV367" s="1"/>
      <c r="TZW367" s="1"/>
      <c r="TZX367" s="1"/>
      <c r="TZY367" s="1"/>
      <c r="TZZ367" s="1"/>
      <c r="UAA367" s="1"/>
      <c r="UAB367" s="1"/>
      <c r="UAC367" s="1"/>
      <c r="UAD367" s="1"/>
      <c r="UAE367" s="1"/>
      <c r="UAF367" s="1"/>
      <c r="UAG367" s="1"/>
      <c r="UAH367" s="1"/>
      <c r="UAI367" s="1"/>
      <c r="UAJ367" s="1"/>
      <c r="UAK367" s="1"/>
      <c r="UAL367" s="1"/>
      <c r="UAM367" s="1"/>
      <c r="UAN367" s="1"/>
      <c r="UAO367" s="1"/>
      <c r="UAP367" s="1"/>
      <c r="UAQ367" s="1"/>
      <c r="UAR367" s="1"/>
      <c r="UAS367" s="1"/>
      <c r="UAT367" s="1"/>
      <c r="UAU367" s="1"/>
      <c r="UAV367" s="1"/>
      <c r="UAW367" s="1"/>
      <c r="UAX367" s="1"/>
      <c r="UAY367" s="1"/>
      <c r="UAZ367" s="1"/>
      <c r="UBA367" s="1"/>
      <c r="UBB367" s="1"/>
      <c r="UBC367" s="1"/>
      <c r="UBD367" s="1"/>
      <c r="UBE367" s="1"/>
      <c r="UBF367" s="1"/>
      <c r="UBG367" s="1"/>
      <c r="UBH367" s="1"/>
      <c r="UBI367" s="1"/>
      <c r="UBJ367" s="1"/>
      <c r="UBK367" s="1"/>
      <c r="UBL367" s="1"/>
      <c r="UBM367" s="1"/>
      <c r="UBN367" s="1"/>
      <c r="UBO367" s="1"/>
      <c r="UBP367" s="1"/>
      <c r="UBQ367" s="1"/>
      <c r="UBR367" s="1"/>
      <c r="UBS367" s="1"/>
      <c r="UBT367" s="1"/>
      <c r="UBU367" s="1"/>
      <c r="UBV367" s="1"/>
      <c r="UBW367" s="1"/>
      <c r="UBX367" s="1"/>
      <c r="UBY367" s="1"/>
      <c r="UBZ367" s="1"/>
      <c r="UCA367" s="1"/>
      <c r="UCB367" s="1"/>
      <c r="UCC367" s="1"/>
      <c r="UCD367" s="1"/>
      <c r="UCE367" s="1"/>
      <c r="UCF367" s="1"/>
      <c r="UCG367" s="1"/>
      <c r="UCH367" s="1"/>
      <c r="UCI367" s="1"/>
      <c r="UCJ367" s="1"/>
      <c r="UCK367" s="1"/>
      <c r="UCL367" s="1"/>
      <c r="UCM367" s="1"/>
      <c r="UCN367" s="1"/>
      <c r="UCO367" s="1"/>
      <c r="UCP367" s="1"/>
      <c r="UCQ367" s="1"/>
      <c r="UCR367" s="1"/>
      <c r="UCS367" s="1"/>
      <c r="UCT367" s="1"/>
      <c r="UCU367" s="1"/>
      <c r="UCV367" s="1"/>
      <c r="UCW367" s="1"/>
      <c r="UCX367" s="1"/>
      <c r="UCY367" s="1"/>
      <c r="UCZ367" s="1"/>
      <c r="UDA367" s="1"/>
      <c r="UDB367" s="1"/>
      <c r="UDC367" s="1"/>
      <c r="UDD367" s="1"/>
      <c r="UDE367" s="1"/>
      <c r="UDF367" s="1"/>
      <c r="UDG367" s="1"/>
      <c r="UDH367" s="1"/>
      <c r="UDI367" s="1"/>
      <c r="UDJ367" s="1"/>
      <c r="UDK367" s="1"/>
      <c r="UDL367" s="1"/>
      <c r="UDM367" s="1"/>
      <c r="UDN367" s="1"/>
      <c r="UDO367" s="1"/>
      <c r="UDP367" s="1"/>
      <c r="UDQ367" s="1"/>
      <c r="UDR367" s="1"/>
      <c r="UDS367" s="1"/>
      <c r="UDT367" s="1"/>
      <c r="UDU367" s="1"/>
      <c r="UDV367" s="1"/>
      <c r="UDW367" s="1"/>
      <c r="UDX367" s="1"/>
      <c r="UDY367" s="1"/>
      <c r="UDZ367" s="1"/>
      <c r="UEA367" s="1"/>
      <c r="UEB367" s="1"/>
      <c r="UEC367" s="1"/>
      <c r="UED367" s="1"/>
      <c r="UEE367" s="1"/>
      <c r="UEF367" s="1"/>
      <c r="UEG367" s="1"/>
      <c r="UEH367" s="1"/>
      <c r="UEI367" s="1"/>
      <c r="UEJ367" s="1"/>
      <c r="UEK367" s="1"/>
      <c r="UEL367" s="1"/>
      <c r="UEM367" s="1"/>
      <c r="UEN367" s="1"/>
      <c r="UEO367" s="1"/>
      <c r="UEP367" s="1"/>
      <c r="UEQ367" s="1"/>
      <c r="UER367" s="1"/>
      <c r="UES367" s="1"/>
      <c r="UET367" s="1"/>
      <c r="UEU367" s="1"/>
      <c r="UEV367" s="1"/>
      <c r="UEW367" s="1"/>
      <c r="UEX367" s="1"/>
      <c r="UEY367" s="1"/>
      <c r="UEZ367" s="1"/>
      <c r="UFA367" s="1"/>
      <c r="UFB367" s="1"/>
      <c r="UFC367" s="1"/>
      <c r="UFD367" s="1"/>
      <c r="UFE367" s="1"/>
      <c r="UFF367" s="1"/>
      <c r="UFG367" s="1"/>
      <c r="UFH367" s="1"/>
      <c r="UFI367" s="1"/>
      <c r="UFJ367" s="1"/>
      <c r="UFK367" s="1"/>
      <c r="UFL367" s="1"/>
      <c r="UFM367" s="1"/>
      <c r="UFN367" s="1"/>
      <c r="UFO367" s="1"/>
      <c r="UFP367" s="1"/>
      <c r="UFQ367" s="1"/>
      <c r="UFR367" s="1"/>
      <c r="UFS367" s="1"/>
      <c r="UFT367" s="1"/>
      <c r="UFU367" s="1"/>
      <c r="UFV367" s="1"/>
      <c r="UFW367" s="1"/>
      <c r="UFX367" s="1"/>
      <c r="UFY367" s="1"/>
      <c r="UFZ367" s="1"/>
      <c r="UGA367" s="1"/>
      <c r="UGB367" s="1"/>
      <c r="UGC367" s="1"/>
      <c r="UGD367" s="1"/>
      <c r="UGE367" s="1"/>
      <c r="UGF367" s="1"/>
      <c r="UGG367" s="1"/>
      <c r="UGH367" s="1"/>
      <c r="UGI367" s="1"/>
      <c r="UGJ367" s="1"/>
      <c r="UGK367" s="1"/>
      <c r="UGL367" s="1"/>
      <c r="UGM367" s="1"/>
      <c r="UGN367" s="1"/>
      <c r="UGO367" s="1"/>
      <c r="UGP367" s="1"/>
      <c r="UGQ367" s="1"/>
      <c r="UGR367" s="1"/>
      <c r="UGS367" s="1"/>
      <c r="UGT367" s="1"/>
      <c r="UGU367" s="1"/>
      <c r="UGV367" s="1"/>
      <c r="UGW367" s="1"/>
      <c r="UGX367" s="1"/>
      <c r="UGY367" s="1"/>
      <c r="UGZ367" s="1"/>
      <c r="UHA367" s="1"/>
      <c r="UHB367" s="1"/>
      <c r="UHC367" s="1"/>
      <c r="UHD367" s="1"/>
      <c r="UHE367" s="1"/>
      <c r="UHF367" s="1"/>
      <c r="UHG367" s="1"/>
      <c r="UHH367" s="1"/>
      <c r="UHI367" s="1"/>
      <c r="UHJ367" s="1"/>
      <c r="UHK367" s="1"/>
      <c r="UHL367" s="1"/>
      <c r="UHM367" s="1"/>
      <c r="UHN367" s="1"/>
      <c r="UHO367" s="1"/>
      <c r="UHP367" s="1"/>
      <c r="UHQ367" s="1"/>
      <c r="UHR367" s="1"/>
      <c r="UHS367" s="1"/>
      <c r="UHT367" s="1"/>
      <c r="UHU367" s="1"/>
      <c r="UHV367" s="1"/>
      <c r="UHW367" s="1"/>
      <c r="UHX367" s="1"/>
      <c r="UHY367" s="1"/>
      <c r="UHZ367" s="1"/>
      <c r="UIA367" s="1"/>
      <c r="UIB367" s="1"/>
      <c r="UIC367" s="1"/>
      <c r="UID367" s="1"/>
      <c r="UIE367" s="1"/>
      <c r="UIF367" s="1"/>
      <c r="UIG367" s="1"/>
      <c r="UIH367" s="1"/>
      <c r="UII367" s="1"/>
      <c r="UIJ367" s="1"/>
      <c r="UIK367" s="1"/>
      <c r="UIL367" s="1"/>
      <c r="UIM367" s="1"/>
      <c r="UIN367" s="1"/>
      <c r="UIO367" s="1"/>
      <c r="UIP367" s="1"/>
      <c r="UIQ367" s="1"/>
      <c r="UIR367" s="1"/>
      <c r="UIS367" s="1"/>
      <c r="UIT367" s="1"/>
      <c r="UIU367" s="1"/>
      <c r="UIV367" s="1"/>
      <c r="UIW367" s="1"/>
      <c r="UIX367" s="1"/>
      <c r="UIY367" s="1"/>
      <c r="UIZ367" s="1"/>
      <c r="UJA367" s="1"/>
      <c r="UJB367" s="1"/>
      <c r="UJC367" s="1"/>
      <c r="UJD367" s="1"/>
      <c r="UJE367" s="1"/>
      <c r="UJF367" s="1"/>
      <c r="UJG367" s="1"/>
      <c r="UJH367" s="1"/>
      <c r="UJI367" s="1"/>
      <c r="UJJ367" s="1"/>
      <c r="UJK367" s="1"/>
      <c r="UJL367" s="1"/>
      <c r="UJM367" s="1"/>
      <c r="UJN367" s="1"/>
      <c r="UJO367" s="1"/>
      <c r="UJP367" s="1"/>
      <c r="UJQ367" s="1"/>
      <c r="UJR367" s="1"/>
      <c r="UJS367" s="1"/>
      <c r="UJT367" s="1"/>
      <c r="UJU367" s="1"/>
      <c r="UJV367" s="1"/>
      <c r="UJW367" s="1"/>
      <c r="UJX367" s="1"/>
      <c r="UJY367" s="1"/>
      <c r="UJZ367" s="1"/>
      <c r="UKA367" s="1"/>
      <c r="UKB367" s="1"/>
      <c r="UKC367" s="1"/>
      <c r="UKD367" s="1"/>
      <c r="UKE367" s="1"/>
      <c r="UKF367" s="1"/>
      <c r="UKG367" s="1"/>
      <c r="UKH367" s="1"/>
      <c r="UKI367" s="1"/>
      <c r="UKJ367" s="1"/>
      <c r="UKK367" s="1"/>
      <c r="UKL367" s="1"/>
      <c r="UKM367" s="1"/>
      <c r="UKN367" s="1"/>
      <c r="UKO367" s="1"/>
      <c r="UKP367" s="1"/>
      <c r="UKQ367" s="1"/>
      <c r="UKR367" s="1"/>
      <c r="UKS367" s="1"/>
      <c r="UKT367" s="1"/>
      <c r="UKU367" s="1"/>
      <c r="UKV367" s="1"/>
      <c r="UKW367" s="1"/>
      <c r="UKX367" s="1"/>
      <c r="UKY367" s="1"/>
      <c r="UKZ367" s="1"/>
      <c r="ULA367" s="1"/>
      <c r="ULB367" s="1"/>
      <c r="ULC367" s="1"/>
      <c r="ULD367" s="1"/>
      <c r="ULE367" s="1"/>
      <c r="ULF367" s="1"/>
      <c r="ULG367" s="1"/>
      <c r="ULH367" s="1"/>
      <c r="ULI367" s="1"/>
      <c r="ULJ367" s="1"/>
      <c r="ULK367" s="1"/>
      <c r="ULL367" s="1"/>
      <c r="ULM367" s="1"/>
      <c r="ULN367" s="1"/>
      <c r="ULO367" s="1"/>
      <c r="ULP367" s="1"/>
      <c r="ULQ367" s="1"/>
      <c r="ULR367" s="1"/>
      <c r="ULS367" s="1"/>
      <c r="ULT367" s="1"/>
      <c r="ULU367" s="1"/>
      <c r="ULV367" s="1"/>
      <c r="ULW367" s="1"/>
      <c r="ULX367" s="1"/>
      <c r="ULY367" s="1"/>
      <c r="ULZ367" s="1"/>
      <c r="UMA367" s="1"/>
      <c r="UMB367" s="1"/>
      <c r="UMC367" s="1"/>
      <c r="UMD367" s="1"/>
      <c r="UME367" s="1"/>
      <c r="UMF367" s="1"/>
      <c r="UMG367" s="1"/>
      <c r="UMH367" s="1"/>
      <c r="UMI367" s="1"/>
      <c r="UMJ367" s="1"/>
      <c r="UMK367" s="1"/>
      <c r="UML367" s="1"/>
      <c r="UMM367" s="1"/>
      <c r="UMN367" s="1"/>
      <c r="UMO367" s="1"/>
      <c r="UMP367" s="1"/>
      <c r="UMQ367" s="1"/>
      <c r="UMR367" s="1"/>
      <c r="UMS367" s="1"/>
      <c r="UMT367" s="1"/>
      <c r="UMU367" s="1"/>
      <c r="UMV367" s="1"/>
      <c r="UMW367" s="1"/>
      <c r="UMX367" s="1"/>
      <c r="UMY367" s="1"/>
      <c r="UMZ367" s="1"/>
      <c r="UNA367" s="1"/>
      <c r="UNB367" s="1"/>
      <c r="UNC367" s="1"/>
      <c r="UND367" s="1"/>
      <c r="UNE367" s="1"/>
      <c r="UNF367" s="1"/>
      <c r="UNG367" s="1"/>
      <c r="UNH367" s="1"/>
      <c r="UNI367" s="1"/>
      <c r="UNJ367" s="1"/>
      <c r="UNK367" s="1"/>
      <c r="UNL367" s="1"/>
      <c r="UNM367" s="1"/>
      <c r="UNN367" s="1"/>
      <c r="UNO367" s="1"/>
      <c r="UNP367" s="1"/>
      <c r="UNQ367" s="1"/>
      <c r="UNR367" s="1"/>
      <c r="UNS367" s="1"/>
      <c r="UNT367" s="1"/>
      <c r="UNU367" s="1"/>
      <c r="UNV367" s="1"/>
      <c r="UNW367" s="1"/>
      <c r="UNX367" s="1"/>
      <c r="UNY367" s="1"/>
      <c r="UNZ367" s="1"/>
      <c r="UOA367" s="1"/>
      <c r="UOB367" s="1"/>
      <c r="UOC367" s="1"/>
      <c r="UOD367" s="1"/>
      <c r="UOE367" s="1"/>
      <c r="UOF367" s="1"/>
      <c r="UOG367" s="1"/>
      <c r="UOH367" s="1"/>
      <c r="UOI367" s="1"/>
      <c r="UOJ367" s="1"/>
      <c r="UOK367" s="1"/>
      <c r="UOL367" s="1"/>
      <c r="UOM367" s="1"/>
      <c r="UON367" s="1"/>
      <c r="UOO367" s="1"/>
      <c r="UOP367" s="1"/>
      <c r="UOQ367" s="1"/>
      <c r="UOR367" s="1"/>
      <c r="UOS367" s="1"/>
      <c r="UOT367" s="1"/>
      <c r="UOU367" s="1"/>
      <c r="UOV367" s="1"/>
      <c r="UOW367" s="1"/>
      <c r="UOX367" s="1"/>
      <c r="UOY367" s="1"/>
      <c r="UOZ367" s="1"/>
      <c r="UPA367" s="1"/>
      <c r="UPB367" s="1"/>
      <c r="UPC367" s="1"/>
      <c r="UPD367" s="1"/>
      <c r="UPE367" s="1"/>
      <c r="UPF367" s="1"/>
      <c r="UPG367" s="1"/>
      <c r="UPH367" s="1"/>
      <c r="UPI367" s="1"/>
      <c r="UPJ367" s="1"/>
      <c r="UPK367" s="1"/>
      <c r="UPL367" s="1"/>
      <c r="UPM367" s="1"/>
      <c r="UPN367" s="1"/>
      <c r="UPO367" s="1"/>
      <c r="UPP367" s="1"/>
      <c r="UPQ367" s="1"/>
      <c r="UPR367" s="1"/>
      <c r="UPS367" s="1"/>
      <c r="UPT367" s="1"/>
      <c r="UPU367" s="1"/>
      <c r="UPV367" s="1"/>
      <c r="UPW367" s="1"/>
      <c r="UPX367" s="1"/>
      <c r="UPY367" s="1"/>
      <c r="UPZ367" s="1"/>
      <c r="UQA367" s="1"/>
      <c r="UQB367" s="1"/>
      <c r="UQC367" s="1"/>
      <c r="UQD367" s="1"/>
      <c r="UQE367" s="1"/>
      <c r="UQF367" s="1"/>
      <c r="UQG367" s="1"/>
      <c r="UQH367" s="1"/>
      <c r="UQI367" s="1"/>
      <c r="UQJ367" s="1"/>
      <c r="UQK367" s="1"/>
      <c r="UQL367" s="1"/>
      <c r="UQM367" s="1"/>
      <c r="UQN367" s="1"/>
      <c r="UQO367" s="1"/>
      <c r="UQP367" s="1"/>
      <c r="UQQ367" s="1"/>
      <c r="UQR367" s="1"/>
      <c r="UQS367" s="1"/>
      <c r="UQT367" s="1"/>
      <c r="UQU367" s="1"/>
      <c r="UQV367" s="1"/>
      <c r="UQW367" s="1"/>
      <c r="UQX367" s="1"/>
      <c r="UQY367" s="1"/>
      <c r="UQZ367" s="1"/>
      <c r="URA367" s="1"/>
      <c r="URB367" s="1"/>
      <c r="URC367" s="1"/>
      <c r="URD367" s="1"/>
      <c r="URE367" s="1"/>
      <c r="URF367" s="1"/>
      <c r="URG367" s="1"/>
      <c r="URH367" s="1"/>
      <c r="URI367" s="1"/>
      <c r="URJ367" s="1"/>
      <c r="URK367" s="1"/>
      <c r="URL367" s="1"/>
      <c r="URM367" s="1"/>
      <c r="URN367" s="1"/>
      <c r="URO367" s="1"/>
      <c r="URP367" s="1"/>
      <c r="URQ367" s="1"/>
      <c r="URR367" s="1"/>
      <c r="URS367" s="1"/>
      <c r="URT367" s="1"/>
      <c r="URU367" s="1"/>
      <c r="URV367" s="1"/>
      <c r="URW367" s="1"/>
      <c r="URX367" s="1"/>
      <c r="URY367" s="1"/>
      <c r="URZ367" s="1"/>
      <c r="USA367" s="1"/>
      <c r="USB367" s="1"/>
      <c r="USC367" s="1"/>
      <c r="USD367" s="1"/>
      <c r="USE367" s="1"/>
      <c r="USF367" s="1"/>
      <c r="USG367" s="1"/>
      <c r="USH367" s="1"/>
      <c r="USI367" s="1"/>
      <c r="USJ367" s="1"/>
      <c r="USK367" s="1"/>
      <c r="USL367" s="1"/>
      <c r="USM367" s="1"/>
      <c r="USN367" s="1"/>
      <c r="USO367" s="1"/>
      <c r="USP367" s="1"/>
      <c r="USQ367" s="1"/>
      <c r="USR367" s="1"/>
      <c r="USS367" s="1"/>
      <c r="UST367" s="1"/>
      <c r="USU367" s="1"/>
      <c r="USV367" s="1"/>
      <c r="USW367" s="1"/>
      <c r="USX367" s="1"/>
      <c r="USY367" s="1"/>
      <c r="USZ367" s="1"/>
      <c r="UTA367" s="1"/>
      <c r="UTB367" s="1"/>
      <c r="UTC367" s="1"/>
      <c r="UTD367" s="1"/>
      <c r="UTE367" s="1"/>
      <c r="UTF367" s="1"/>
      <c r="UTG367" s="1"/>
      <c r="UTH367" s="1"/>
      <c r="UTI367" s="1"/>
      <c r="UTJ367" s="1"/>
      <c r="UTK367" s="1"/>
      <c r="UTL367" s="1"/>
      <c r="UTM367" s="1"/>
      <c r="UTN367" s="1"/>
      <c r="UTO367" s="1"/>
      <c r="UTP367" s="1"/>
      <c r="UTQ367" s="1"/>
      <c r="UTR367" s="1"/>
      <c r="UTS367" s="1"/>
      <c r="UTT367" s="1"/>
      <c r="UTU367" s="1"/>
      <c r="UTV367" s="1"/>
      <c r="UTW367" s="1"/>
      <c r="UTX367" s="1"/>
      <c r="UTY367" s="1"/>
      <c r="UTZ367" s="1"/>
      <c r="UUA367" s="1"/>
      <c r="UUB367" s="1"/>
      <c r="UUC367" s="1"/>
      <c r="UUD367" s="1"/>
      <c r="UUE367" s="1"/>
      <c r="UUF367" s="1"/>
      <c r="UUG367" s="1"/>
      <c r="UUH367" s="1"/>
      <c r="UUI367" s="1"/>
      <c r="UUJ367" s="1"/>
      <c r="UUK367" s="1"/>
      <c r="UUL367" s="1"/>
      <c r="UUM367" s="1"/>
      <c r="UUN367" s="1"/>
      <c r="UUO367" s="1"/>
      <c r="UUP367" s="1"/>
      <c r="UUQ367" s="1"/>
      <c r="UUR367" s="1"/>
      <c r="UUS367" s="1"/>
      <c r="UUT367" s="1"/>
      <c r="UUU367" s="1"/>
      <c r="UUV367" s="1"/>
      <c r="UUW367" s="1"/>
      <c r="UUX367" s="1"/>
      <c r="UUY367" s="1"/>
      <c r="UUZ367" s="1"/>
      <c r="UVA367" s="1"/>
      <c r="UVB367" s="1"/>
      <c r="UVC367" s="1"/>
      <c r="UVD367" s="1"/>
      <c r="UVE367" s="1"/>
      <c r="UVF367" s="1"/>
      <c r="UVG367" s="1"/>
      <c r="UVH367" s="1"/>
      <c r="UVI367" s="1"/>
      <c r="UVJ367" s="1"/>
      <c r="UVK367" s="1"/>
      <c r="UVL367" s="1"/>
      <c r="UVM367" s="1"/>
      <c r="UVN367" s="1"/>
      <c r="UVO367" s="1"/>
      <c r="UVP367" s="1"/>
      <c r="UVQ367" s="1"/>
      <c r="UVR367" s="1"/>
      <c r="UVS367" s="1"/>
      <c r="UVT367" s="1"/>
      <c r="UVU367" s="1"/>
      <c r="UVV367" s="1"/>
      <c r="UVW367" s="1"/>
      <c r="UVX367" s="1"/>
      <c r="UVY367" s="1"/>
      <c r="UVZ367" s="1"/>
      <c r="UWA367" s="1"/>
      <c r="UWB367" s="1"/>
      <c r="UWC367" s="1"/>
      <c r="UWD367" s="1"/>
      <c r="UWE367" s="1"/>
      <c r="UWF367" s="1"/>
      <c r="UWG367" s="1"/>
      <c r="UWH367" s="1"/>
      <c r="UWI367" s="1"/>
      <c r="UWJ367" s="1"/>
      <c r="UWK367" s="1"/>
      <c r="UWL367" s="1"/>
      <c r="UWM367" s="1"/>
      <c r="UWN367" s="1"/>
      <c r="UWO367" s="1"/>
      <c r="UWP367" s="1"/>
      <c r="UWQ367" s="1"/>
      <c r="UWR367" s="1"/>
      <c r="UWS367" s="1"/>
      <c r="UWT367" s="1"/>
      <c r="UWU367" s="1"/>
      <c r="UWV367" s="1"/>
      <c r="UWW367" s="1"/>
      <c r="UWX367" s="1"/>
      <c r="UWY367" s="1"/>
      <c r="UWZ367" s="1"/>
      <c r="UXA367" s="1"/>
      <c r="UXB367" s="1"/>
      <c r="UXC367" s="1"/>
      <c r="UXD367" s="1"/>
      <c r="UXE367" s="1"/>
      <c r="UXF367" s="1"/>
      <c r="UXG367" s="1"/>
      <c r="UXH367" s="1"/>
      <c r="UXI367" s="1"/>
      <c r="UXJ367" s="1"/>
      <c r="UXK367" s="1"/>
      <c r="UXL367" s="1"/>
      <c r="UXM367" s="1"/>
      <c r="UXN367" s="1"/>
      <c r="UXO367" s="1"/>
      <c r="UXP367" s="1"/>
      <c r="UXQ367" s="1"/>
      <c r="UXR367" s="1"/>
      <c r="UXS367" s="1"/>
      <c r="UXT367" s="1"/>
      <c r="UXU367" s="1"/>
      <c r="UXV367" s="1"/>
      <c r="UXW367" s="1"/>
      <c r="UXX367" s="1"/>
      <c r="UXY367" s="1"/>
      <c r="UXZ367" s="1"/>
      <c r="UYA367" s="1"/>
      <c r="UYB367" s="1"/>
      <c r="UYC367" s="1"/>
      <c r="UYD367" s="1"/>
      <c r="UYE367" s="1"/>
      <c r="UYF367" s="1"/>
      <c r="UYG367" s="1"/>
      <c r="UYH367" s="1"/>
      <c r="UYI367" s="1"/>
      <c r="UYJ367" s="1"/>
      <c r="UYK367" s="1"/>
      <c r="UYL367" s="1"/>
      <c r="UYM367" s="1"/>
      <c r="UYN367" s="1"/>
      <c r="UYO367" s="1"/>
      <c r="UYP367" s="1"/>
      <c r="UYQ367" s="1"/>
      <c r="UYR367" s="1"/>
      <c r="UYS367" s="1"/>
      <c r="UYT367" s="1"/>
      <c r="UYU367" s="1"/>
      <c r="UYV367" s="1"/>
      <c r="UYW367" s="1"/>
      <c r="UYX367" s="1"/>
      <c r="UYY367" s="1"/>
      <c r="UYZ367" s="1"/>
      <c r="UZA367" s="1"/>
      <c r="UZB367" s="1"/>
      <c r="UZC367" s="1"/>
      <c r="UZD367" s="1"/>
      <c r="UZE367" s="1"/>
      <c r="UZF367" s="1"/>
      <c r="UZG367" s="1"/>
      <c r="UZH367" s="1"/>
      <c r="UZI367" s="1"/>
      <c r="UZJ367" s="1"/>
      <c r="UZK367" s="1"/>
      <c r="UZL367" s="1"/>
      <c r="UZM367" s="1"/>
      <c r="UZN367" s="1"/>
      <c r="UZO367" s="1"/>
      <c r="UZP367" s="1"/>
      <c r="UZQ367" s="1"/>
      <c r="UZR367" s="1"/>
      <c r="UZS367" s="1"/>
      <c r="UZT367" s="1"/>
      <c r="UZU367" s="1"/>
      <c r="UZV367" s="1"/>
      <c r="UZW367" s="1"/>
      <c r="UZX367" s="1"/>
      <c r="UZY367" s="1"/>
      <c r="UZZ367" s="1"/>
      <c r="VAA367" s="1"/>
      <c r="VAB367" s="1"/>
      <c r="VAC367" s="1"/>
      <c r="VAD367" s="1"/>
      <c r="VAE367" s="1"/>
      <c r="VAF367" s="1"/>
      <c r="VAG367" s="1"/>
      <c r="VAH367" s="1"/>
      <c r="VAI367" s="1"/>
      <c r="VAJ367" s="1"/>
      <c r="VAK367" s="1"/>
      <c r="VAL367" s="1"/>
      <c r="VAM367" s="1"/>
      <c r="VAN367" s="1"/>
      <c r="VAO367" s="1"/>
      <c r="VAP367" s="1"/>
      <c r="VAQ367" s="1"/>
      <c r="VAR367" s="1"/>
      <c r="VAS367" s="1"/>
      <c r="VAT367" s="1"/>
      <c r="VAU367" s="1"/>
      <c r="VAV367" s="1"/>
      <c r="VAW367" s="1"/>
      <c r="VAX367" s="1"/>
      <c r="VAY367" s="1"/>
      <c r="VAZ367" s="1"/>
      <c r="VBA367" s="1"/>
      <c r="VBB367" s="1"/>
      <c r="VBC367" s="1"/>
      <c r="VBD367" s="1"/>
      <c r="VBE367" s="1"/>
      <c r="VBF367" s="1"/>
      <c r="VBG367" s="1"/>
      <c r="VBH367" s="1"/>
      <c r="VBI367" s="1"/>
      <c r="VBJ367" s="1"/>
      <c r="VBK367" s="1"/>
      <c r="VBL367" s="1"/>
      <c r="VBM367" s="1"/>
      <c r="VBN367" s="1"/>
      <c r="VBO367" s="1"/>
      <c r="VBP367" s="1"/>
      <c r="VBQ367" s="1"/>
      <c r="VBR367" s="1"/>
      <c r="VBS367" s="1"/>
      <c r="VBT367" s="1"/>
      <c r="VBU367" s="1"/>
      <c r="VBV367" s="1"/>
      <c r="VBW367" s="1"/>
      <c r="VBX367" s="1"/>
      <c r="VBY367" s="1"/>
      <c r="VBZ367" s="1"/>
      <c r="VCA367" s="1"/>
      <c r="VCB367" s="1"/>
      <c r="VCC367" s="1"/>
      <c r="VCD367" s="1"/>
      <c r="VCE367" s="1"/>
      <c r="VCF367" s="1"/>
      <c r="VCG367" s="1"/>
      <c r="VCH367" s="1"/>
      <c r="VCI367" s="1"/>
      <c r="VCJ367" s="1"/>
      <c r="VCK367" s="1"/>
      <c r="VCL367" s="1"/>
      <c r="VCM367" s="1"/>
      <c r="VCN367" s="1"/>
      <c r="VCO367" s="1"/>
      <c r="VCP367" s="1"/>
      <c r="VCQ367" s="1"/>
      <c r="VCR367" s="1"/>
      <c r="VCS367" s="1"/>
      <c r="VCT367" s="1"/>
      <c r="VCU367" s="1"/>
      <c r="VCV367" s="1"/>
      <c r="VCW367" s="1"/>
      <c r="VCX367" s="1"/>
      <c r="VCY367" s="1"/>
      <c r="VCZ367" s="1"/>
      <c r="VDA367" s="1"/>
      <c r="VDB367" s="1"/>
      <c r="VDC367" s="1"/>
      <c r="VDD367" s="1"/>
      <c r="VDE367" s="1"/>
      <c r="VDF367" s="1"/>
      <c r="VDG367" s="1"/>
      <c r="VDH367" s="1"/>
      <c r="VDI367" s="1"/>
      <c r="VDJ367" s="1"/>
      <c r="VDK367" s="1"/>
      <c r="VDL367" s="1"/>
      <c r="VDM367" s="1"/>
      <c r="VDN367" s="1"/>
      <c r="VDO367" s="1"/>
      <c r="VDP367" s="1"/>
      <c r="VDQ367" s="1"/>
      <c r="VDR367" s="1"/>
      <c r="VDS367" s="1"/>
      <c r="VDT367" s="1"/>
      <c r="VDU367" s="1"/>
      <c r="VDV367" s="1"/>
      <c r="VDW367" s="1"/>
      <c r="VDX367" s="1"/>
      <c r="VDY367" s="1"/>
      <c r="VDZ367" s="1"/>
      <c r="VEA367" s="1"/>
      <c r="VEB367" s="1"/>
      <c r="VEC367" s="1"/>
      <c r="VED367" s="1"/>
      <c r="VEE367" s="1"/>
      <c r="VEF367" s="1"/>
      <c r="VEG367" s="1"/>
      <c r="VEH367" s="1"/>
      <c r="VEI367" s="1"/>
      <c r="VEJ367" s="1"/>
      <c r="VEK367" s="1"/>
      <c r="VEL367" s="1"/>
      <c r="VEM367" s="1"/>
      <c r="VEN367" s="1"/>
      <c r="VEO367" s="1"/>
      <c r="VEP367" s="1"/>
      <c r="VEQ367" s="1"/>
      <c r="VER367" s="1"/>
      <c r="VES367" s="1"/>
      <c r="VET367" s="1"/>
      <c r="VEU367" s="1"/>
      <c r="VEV367" s="1"/>
      <c r="VEW367" s="1"/>
      <c r="VEX367" s="1"/>
      <c r="VEY367" s="1"/>
      <c r="VEZ367" s="1"/>
      <c r="VFA367" s="1"/>
      <c r="VFB367" s="1"/>
      <c r="VFC367" s="1"/>
      <c r="VFD367" s="1"/>
      <c r="VFE367" s="1"/>
      <c r="VFF367" s="1"/>
      <c r="VFG367" s="1"/>
      <c r="VFH367" s="1"/>
      <c r="VFI367" s="1"/>
      <c r="VFJ367" s="1"/>
      <c r="VFK367" s="1"/>
      <c r="VFL367" s="1"/>
      <c r="VFM367" s="1"/>
      <c r="VFN367" s="1"/>
      <c r="VFO367" s="1"/>
      <c r="VFP367" s="1"/>
      <c r="VFQ367" s="1"/>
      <c r="VFR367" s="1"/>
      <c r="VFS367" s="1"/>
      <c r="VFT367" s="1"/>
      <c r="VFU367" s="1"/>
      <c r="VFV367" s="1"/>
      <c r="VFW367" s="1"/>
      <c r="VFX367" s="1"/>
      <c r="VFY367" s="1"/>
      <c r="VFZ367" s="1"/>
      <c r="VGA367" s="1"/>
      <c r="VGB367" s="1"/>
      <c r="VGC367" s="1"/>
      <c r="VGD367" s="1"/>
      <c r="VGE367" s="1"/>
      <c r="VGF367" s="1"/>
      <c r="VGG367" s="1"/>
      <c r="VGH367" s="1"/>
      <c r="VGI367" s="1"/>
      <c r="VGJ367" s="1"/>
      <c r="VGK367" s="1"/>
      <c r="VGL367" s="1"/>
      <c r="VGM367" s="1"/>
      <c r="VGN367" s="1"/>
      <c r="VGO367" s="1"/>
      <c r="VGP367" s="1"/>
      <c r="VGQ367" s="1"/>
      <c r="VGR367" s="1"/>
      <c r="VGS367" s="1"/>
      <c r="VGT367" s="1"/>
      <c r="VGU367" s="1"/>
      <c r="VGV367" s="1"/>
      <c r="VGW367" s="1"/>
      <c r="VGX367" s="1"/>
      <c r="VGY367" s="1"/>
      <c r="VGZ367" s="1"/>
      <c r="VHA367" s="1"/>
      <c r="VHB367" s="1"/>
      <c r="VHC367" s="1"/>
      <c r="VHD367" s="1"/>
      <c r="VHE367" s="1"/>
      <c r="VHF367" s="1"/>
      <c r="VHG367" s="1"/>
      <c r="VHH367" s="1"/>
      <c r="VHI367" s="1"/>
      <c r="VHJ367" s="1"/>
      <c r="VHK367" s="1"/>
      <c r="VHL367" s="1"/>
      <c r="VHM367" s="1"/>
      <c r="VHN367" s="1"/>
      <c r="VHO367" s="1"/>
      <c r="VHP367" s="1"/>
      <c r="VHQ367" s="1"/>
      <c r="VHR367" s="1"/>
      <c r="VHS367" s="1"/>
      <c r="VHT367" s="1"/>
      <c r="VHU367" s="1"/>
      <c r="VHV367" s="1"/>
      <c r="VHW367" s="1"/>
      <c r="VHX367" s="1"/>
      <c r="VHY367" s="1"/>
      <c r="VHZ367" s="1"/>
      <c r="VIA367" s="1"/>
      <c r="VIB367" s="1"/>
      <c r="VIC367" s="1"/>
      <c r="VID367" s="1"/>
      <c r="VIE367" s="1"/>
      <c r="VIF367" s="1"/>
      <c r="VIG367" s="1"/>
      <c r="VIH367" s="1"/>
      <c r="VII367" s="1"/>
      <c r="VIJ367" s="1"/>
      <c r="VIK367" s="1"/>
      <c r="VIL367" s="1"/>
      <c r="VIM367" s="1"/>
      <c r="VIN367" s="1"/>
      <c r="VIO367" s="1"/>
      <c r="VIP367" s="1"/>
      <c r="VIQ367" s="1"/>
      <c r="VIR367" s="1"/>
      <c r="VIS367" s="1"/>
      <c r="VIT367" s="1"/>
      <c r="VIU367" s="1"/>
      <c r="VIV367" s="1"/>
      <c r="VIW367" s="1"/>
      <c r="VIX367" s="1"/>
      <c r="VIY367" s="1"/>
      <c r="VIZ367" s="1"/>
      <c r="VJA367" s="1"/>
      <c r="VJB367" s="1"/>
      <c r="VJC367" s="1"/>
      <c r="VJD367" s="1"/>
      <c r="VJE367" s="1"/>
      <c r="VJF367" s="1"/>
      <c r="VJG367" s="1"/>
      <c r="VJH367" s="1"/>
      <c r="VJI367" s="1"/>
      <c r="VJJ367" s="1"/>
      <c r="VJK367" s="1"/>
      <c r="VJL367" s="1"/>
      <c r="VJM367" s="1"/>
      <c r="VJN367" s="1"/>
      <c r="VJO367" s="1"/>
      <c r="VJP367" s="1"/>
      <c r="VJQ367" s="1"/>
      <c r="VJR367" s="1"/>
      <c r="VJS367" s="1"/>
      <c r="VJT367" s="1"/>
      <c r="VJU367" s="1"/>
      <c r="VJV367" s="1"/>
      <c r="VJW367" s="1"/>
      <c r="VJX367" s="1"/>
      <c r="VJY367" s="1"/>
      <c r="VJZ367" s="1"/>
      <c r="VKA367" s="1"/>
      <c r="VKB367" s="1"/>
      <c r="VKC367" s="1"/>
      <c r="VKD367" s="1"/>
      <c r="VKE367" s="1"/>
      <c r="VKF367" s="1"/>
      <c r="VKG367" s="1"/>
      <c r="VKH367" s="1"/>
      <c r="VKI367" s="1"/>
      <c r="VKJ367" s="1"/>
      <c r="VKK367" s="1"/>
      <c r="VKL367" s="1"/>
      <c r="VKM367" s="1"/>
      <c r="VKN367" s="1"/>
      <c r="VKO367" s="1"/>
      <c r="VKP367" s="1"/>
      <c r="VKQ367" s="1"/>
      <c r="VKR367" s="1"/>
      <c r="VKS367" s="1"/>
      <c r="VKT367" s="1"/>
      <c r="VKU367" s="1"/>
      <c r="VKV367" s="1"/>
      <c r="VKW367" s="1"/>
      <c r="VKX367" s="1"/>
      <c r="VKY367" s="1"/>
      <c r="VKZ367" s="1"/>
      <c r="VLA367" s="1"/>
      <c r="VLB367" s="1"/>
      <c r="VLC367" s="1"/>
      <c r="VLD367" s="1"/>
      <c r="VLE367" s="1"/>
      <c r="VLF367" s="1"/>
      <c r="VLG367" s="1"/>
      <c r="VLH367" s="1"/>
      <c r="VLI367" s="1"/>
      <c r="VLJ367" s="1"/>
      <c r="VLK367" s="1"/>
      <c r="VLL367" s="1"/>
      <c r="VLM367" s="1"/>
      <c r="VLN367" s="1"/>
      <c r="VLO367" s="1"/>
      <c r="VLP367" s="1"/>
      <c r="VLQ367" s="1"/>
      <c r="VLR367" s="1"/>
      <c r="VLS367" s="1"/>
      <c r="VLT367" s="1"/>
      <c r="VLU367" s="1"/>
      <c r="VLV367" s="1"/>
      <c r="VLW367" s="1"/>
      <c r="VLX367" s="1"/>
      <c r="VLY367" s="1"/>
      <c r="VLZ367" s="1"/>
      <c r="VMA367" s="1"/>
      <c r="VMB367" s="1"/>
      <c r="VMC367" s="1"/>
      <c r="VMD367" s="1"/>
      <c r="VME367" s="1"/>
      <c r="VMF367" s="1"/>
      <c r="VMG367" s="1"/>
      <c r="VMH367" s="1"/>
      <c r="VMI367" s="1"/>
      <c r="VMJ367" s="1"/>
      <c r="VMK367" s="1"/>
      <c r="VML367" s="1"/>
      <c r="VMM367" s="1"/>
      <c r="VMN367" s="1"/>
      <c r="VMO367" s="1"/>
      <c r="VMP367" s="1"/>
      <c r="VMQ367" s="1"/>
      <c r="VMR367" s="1"/>
      <c r="VMS367" s="1"/>
      <c r="VMT367" s="1"/>
      <c r="VMU367" s="1"/>
      <c r="VMV367" s="1"/>
      <c r="VMW367" s="1"/>
      <c r="VMX367" s="1"/>
      <c r="VMY367" s="1"/>
      <c r="VMZ367" s="1"/>
      <c r="VNA367" s="1"/>
      <c r="VNB367" s="1"/>
      <c r="VNC367" s="1"/>
      <c r="VND367" s="1"/>
      <c r="VNE367" s="1"/>
      <c r="VNF367" s="1"/>
      <c r="VNG367" s="1"/>
      <c r="VNH367" s="1"/>
      <c r="VNI367" s="1"/>
      <c r="VNJ367" s="1"/>
      <c r="VNK367" s="1"/>
      <c r="VNL367" s="1"/>
      <c r="VNM367" s="1"/>
      <c r="VNN367" s="1"/>
      <c r="VNO367" s="1"/>
      <c r="VNP367" s="1"/>
      <c r="VNQ367" s="1"/>
      <c r="VNR367" s="1"/>
      <c r="VNS367" s="1"/>
      <c r="VNT367" s="1"/>
      <c r="VNU367" s="1"/>
      <c r="VNV367" s="1"/>
      <c r="VNW367" s="1"/>
      <c r="VNX367" s="1"/>
      <c r="VNY367" s="1"/>
      <c r="VNZ367" s="1"/>
      <c r="VOA367" s="1"/>
      <c r="VOB367" s="1"/>
      <c r="VOC367" s="1"/>
      <c r="VOD367" s="1"/>
      <c r="VOE367" s="1"/>
      <c r="VOF367" s="1"/>
      <c r="VOG367" s="1"/>
      <c r="VOH367" s="1"/>
      <c r="VOI367" s="1"/>
      <c r="VOJ367" s="1"/>
      <c r="VOK367" s="1"/>
      <c r="VOL367" s="1"/>
      <c r="VOM367" s="1"/>
      <c r="VON367" s="1"/>
      <c r="VOO367" s="1"/>
      <c r="VOP367" s="1"/>
      <c r="VOQ367" s="1"/>
      <c r="VOR367" s="1"/>
      <c r="VOS367" s="1"/>
      <c r="VOT367" s="1"/>
      <c r="VOU367" s="1"/>
      <c r="VOV367" s="1"/>
      <c r="VOW367" s="1"/>
      <c r="VOX367" s="1"/>
      <c r="VOY367" s="1"/>
      <c r="VOZ367" s="1"/>
      <c r="VPA367" s="1"/>
      <c r="VPB367" s="1"/>
      <c r="VPC367" s="1"/>
      <c r="VPD367" s="1"/>
      <c r="VPE367" s="1"/>
      <c r="VPF367" s="1"/>
      <c r="VPG367" s="1"/>
      <c r="VPH367" s="1"/>
      <c r="VPI367" s="1"/>
      <c r="VPJ367" s="1"/>
      <c r="VPK367" s="1"/>
      <c r="VPL367" s="1"/>
      <c r="VPM367" s="1"/>
      <c r="VPN367" s="1"/>
      <c r="VPO367" s="1"/>
      <c r="VPP367" s="1"/>
      <c r="VPQ367" s="1"/>
      <c r="VPR367" s="1"/>
      <c r="VPS367" s="1"/>
      <c r="VPT367" s="1"/>
      <c r="VPU367" s="1"/>
      <c r="VPV367" s="1"/>
      <c r="VPW367" s="1"/>
      <c r="VPX367" s="1"/>
      <c r="VPY367" s="1"/>
      <c r="VPZ367" s="1"/>
      <c r="VQA367" s="1"/>
      <c r="VQB367" s="1"/>
      <c r="VQC367" s="1"/>
      <c r="VQD367" s="1"/>
      <c r="VQE367" s="1"/>
      <c r="VQF367" s="1"/>
      <c r="VQG367" s="1"/>
      <c r="VQH367" s="1"/>
      <c r="VQI367" s="1"/>
      <c r="VQJ367" s="1"/>
      <c r="VQK367" s="1"/>
      <c r="VQL367" s="1"/>
      <c r="VQM367" s="1"/>
      <c r="VQN367" s="1"/>
      <c r="VQO367" s="1"/>
      <c r="VQP367" s="1"/>
      <c r="VQQ367" s="1"/>
      <c r="VQR367" s="1"/>
      <c r="VQS367" s="1"/>
      <c r="VQT367" s="1"/>
      <c r="VQU367" s="1"/>
      <c r="VQV367" s="1"/>
      <c r="VQW367" s="1"/>
      <c r="VQX367" s="1"/>
      <c r="VQY367" s="1"/>
      <c r="VQZ367" s="1"/>
      <c r="VRA367" s="1"/>
      <c r="VRB367" s="1"/>
      <c r="VRC367" s="1"/>
      <c r="VRD367" s="1"/>
      <c r="VRE367" s="1"/>
      <c r="VRF367" s="1"/>
      <c r="VRG367" s="1"/>
      <c r="VRH367" s="1"/>
      <c r="VRI367" s="1"/>
      <c r="VRJ367" s="1"/>
      <c r="VRK367" s="1"/>
      <c r="VRL367" s="1"/>
      <c r="VRM367" s="1"/>
      <c r="VRN367" s="1"/>
      <c r="VRO367" s="1"/>
      <c r="VRP367" s="1"/>
      <c r="VRQ367" s="1"/>
      <c r="VRR367" s="1"/>
      <c r="VRS367" s="1"/>
      <c r="VRT367" s="1"/>
      <c r="VRU367" s="1"/>
      <c r="VRV367" s="1"/>
      <c r="VRW367" s="1"/>
      <c r="VRX367" s="1"/>
      <c r="VRY367" s="1"/>
      <c r="VRZ367" s="1"/>
      <c r="VSA367" s="1"/>
      <c r="VSB367" s="1"/>
      <c r="VSC367" s="1"/>
      <c r="VSD367" s="1"/>
      <c r="VSE367" s="1"/>
      <c r="VSF367" s="1"/>
      <c r="VSG367" s="1"/>
      <c r="VSH367" s="1"/>
      <c r="VSI367" s="1"/>
      <c r="VSJ367" s="1"/>
      <c r="VSK367" s="1"/>
      <c r="VSL367" s="1"/>
      <c r="VSM367" s="1"/>
      <c r="VSN367" s="1"/>
      <c r="VSO367" s="1"/>
      <c r="VSP367" s="1"/>
      <c r="VSQ367" s="1"/>
      <c r="VSR367" s="1"/>
      <c r="VSS367" s="1"/>
      <c r="VST367" s="1"/>
      <c r="VSU367" s="1"/>
      <c r="VSV367" s="1"/>
      <c r="VSW367" s="1"/>
      <c r="VSX367" s="1"/>
      <c r="VSY367" s="1"/>
      <c r="VSZ367" s="1"/>
      <c r="VTA367" s="1"/>
      <c r="VTB367" s="1"/>
      <c r="VTC367" s="1"/>
      <c r="VTD367" s="1"/>
      <c r="VTE367" s="1"/>
      <c r="VTF367" s="1"/>
      <c r="VTG367" s="1"/>
      <c r="VTH367" s="1"/>
      <c r="VTI367" s="1"/>
      <c r="VTJ367" s="1"/>
      <c r="VTK367" s="1"/>
      <c r="VTL367" s="1"/>
      <c r="VTM367" s="1"/>
      <c r="VTN367" s="1"/>
      <c r="VTO367" s="1"/>
      <c r="VTP367" s="1"/>
      <c r="VTQ367" s="1"/>
      <c r="VTR367" s="1"/>
      <c r="VTS367" s="1"/>
      <c r="VTT367" s="1"/>
      <c r="VTU367" s="1"/>
      <c r="VTV367" s="1"/>
      <c r="VTW367" s="1"/>
      <c r="VTX367" s="1"/>
      <c r="VTY367" s="1"/>
      <c r="VTZ367" s="1"/>
      <c r="VUA367" s="1"/>
      <c r="VUB367" s="1"/>
      <c r="VUC367" s="1"/>
      <c r="VUD367" s="1"/>
      <c r="VUE367" s="1"/>
      <c r="VUF367" s="1"/>
      <c r="VUG367" s="1"/>
      <c r="VUH367" s="1"/>
      <c r="VUI367" s="1"/>
      <c r="VUJ367" s="1"/>
      <c r="VUK367" s="1"/>
      <c r="VUL367" s="1"/>
      <c r="VUM367" s="1"/>
      <c r="VUN367" s="1"/>
      <c r="VUO367" s="1"/>
      <c r="VUP367" s="1"/>
      <c r="VUQ367" s="1"/>
      <c r="VUR367" s="1"/>
      <c r="VUS367" s="1"/>
      <c r="VUT367" s="1"/>
      <c r="VUU367" s="1"/>
      <c r="VUV367" s="1"/>
      <c r="VUW367" s="1"/>
      <c r="VUX367" s="1"/>
      <c r="VUY367" s="1"/>
      <c r="VUZ367" s="1"/>
      <c r="VVA367" s="1"/>
      <c r="VVB367" s="1"/>
      <c r="VVC367" s="1"/>
      <c r="VVD367" s="1"/>
      <c r="VVE367" s="1"/>
      <c r="VVF367" s="1"/>
      <c r="VVG367" s="1"/>
      <c r="VVH367" s="1"/>
      <c r="VVI367" s="1"/>
      <c r="VVJ367" s="1"/>
      <c r="VVK367" s="1"/>
      <c r="VVL367" s="1"/>
      <c r="VVM367" s="1"/>
      <c r="VVN367" s="1"/>
      <c r="VVO367" s="1"/>
      <c r="VVP367" s="1"/>
      <c r="VVQ367" s="1"/>
      <c r="VVR367" s="1"/>
      <c r="VVS367" s="1"/>
      <c r="VVT367" s="1"/>
      <c r="VVU367" s="1"/>
      <c r="VVV367" s="1"/>
      <c r="VVW367" s="1"/>
      <c r="VVX367" s="1"/>
      <c r="VVY367" s="1"/>
      <c r="VVZ367" s="1"/>
      <c r="VWA367" s="1"/>
      <c r="VWB367" s="1"/>
      <c r="VWC367" s="1"/>
      <c r="VWD367" s="1"/>
      <c r="VWE367" s="1"/>
      <c r="VWF367" s="1"/>
      <c r="VWG367" s="1"/>
      <c r="VWH367" s="1"/>
      <c r="VWI367" s="1"/>
      <c r="VWJ367" s="1"/>
      <c r="VWK367" s="1"/>
      <c r="VWL367" s="1"/>
      <c r="VWM367" s="1"/>
      <c r="VWN367" s="1"/>
      <c r="VWO367" s="1"/>
      <c r="VWP367" s="1"/>
      <c r="VWQ367" s="1"/>
      <c r="VWR367" s="1"/>
      <c r="VWS367" s="1"/>
      <c r="VWT367" s="1"/>
      <c r="VWU367" s="1"/>
      <c r="VWV367" s="1"/>
      <c r="VWW367" s="1"/>
      <c r="VWX367" s="1"/>
      <c r="VWY367" s="1"/>
      <c r="VWZ367" s="1"/>
      <c r="VXA367" s="1"/>
      <c r="VXB367" s="1"/>
      <c r="VXC367" s="1"/>
      <c r="VXD367" s="1"/>
      <c r="VXE367" s="1"/>
      <c r="VXF367" s="1"/>
      <c r="VXG367" s="1"/>
      <c r="VXH367" s="1"/>
      <c r="VXI367" s="1"/>
      <c r="VXJ367" s="1"/>
      <c r="VXK367" s="1"/>
      <c r="VXL367" s="1"/>
      <c r="VXM367" s="1"/>
      <c r="VXN367" s="1"/>
      <c r="VXO367" s="1"/>
      <c r="VXP367" s="1"/>
      <c r="VXQ367" s="1"/>
      <c r="VXR367" s="1"/>
      <c r="VXS367" s="1"/>
      <c r="VXT367" s="1"/>
      <c r="VXU367" s="1"/>
      <c r="VXV367" s="1"/>
      <c r="VXW367" s="1"/>
      <c r="VXX367" s="1"/>
      <c r="VXY367" s="1"/>
      <c r="VXZ367" s="1"/>
      <c r="VYA367" s="1"/>
      <c r="VYB367" s="1"/>
      <c r="VYC367" s="1"/>
      <c r="VYD367" s="1"/>
      <c r="VYE367" s="1"/>
      <c r="VYF367" s="1"/>
      <c r="VYG367" s="1"/>
      <c r="VYH367" s="1"/>
      <c r="VYI367" s="1"/>
      <c r="VYJ367" s="1"/>
      <c r="VYK367" s="1"/>
      <c r="VYL367" s="1"/>
      <c r="VYM367" s="1"/>
      <c r="VYN367" s="1"/>
      <c r="VYO367" s="1"/>
      <c r="VYP367" s="1"/>
      <c r="VYQ367" s="1"/>
      <c r="VYR367" s="1"/>
      <c r="VYS367" s="1"/>
      <c r="VYT367" s="1"/>
      <c r="VYU367" s="1"/>
      <c r="VYV367" s="1"/>
      <c r="VYW367" s="1"/>
      <c r="VYX367" s="1"/>
      <c r="VYY367" s="1"/>
      <c r="VYZ367" s="1"/>
      <c r="VZA367" s="1"/>
      <c r="VZB367" s="1"/>
      <c r="VZC367" s="1"/>
      <c r="VZD367" s="1"/>
      <c r="VZE367" s="1"/>
      <c r="VZF367" s="1"/>
      <c r="VZG367" s="1"/>
      <c r="VZH367" s="1"/>
      <c r="VZI367" s="1"/>
      <c r="VZJ367" s="1"/>
      <c r="VZK367" s="1"/>
      <c r="VZL367" s="1"/>
      <c r="VZM367" s="1"/>
      <c r="VZN367" s="1"/>
      <c r="VZO367" s="1"/>
      <c r="VZP367" s="1"/>
      <c r="VZQ367" s="1"/>
      <c r="VZR367" s="1"/>
      <c r="VZS367" s="1"/>
      <c r="VZT367" s="1"/>
      <c r="VZU367" s="1"/>
      <c r="VZV367" s="1"/>
      <c r="VZW367" s="1"/>
      <c r="VZX367" s="1"/>
      <c r="VZY367" s="1"/>
      <c r="VZZ367" s="1"/>
      <c r="WAA367" s="1"/>
      <c r="WAB367" s="1"/>
      <c r="WAC367" s="1"/>
      <c r="WAD367" s="1"/>
      <c r="WAE367" s="1"/>
      <c r="WAF367" s="1"/>
      <c r="WAG367" s="1"/>
      <c r="WAH367" s="1"/>
      <c r="WAI367" s="1"/>
      <c r="WAJ367" s="1"/>
      <c r="WAK367" s="1"/>
      <c r="WAL367" s="1"/>
      <c r="WAM367" s="1"/>
      <c r="WAN367" s="1"/>
      <c r="WAO367" s="1"/>
      <c r="WAP367" s="1"/>
      <c r="WAQ367" s="1"/>
      <c r="WAR367" s="1"/>
      <c r="WAS367" s="1"/>
      <c r="WAT367" s="1"/>
      <c r="WAU367" s="1"/>
      <c r="WAV367" s="1"/>
      <c r="WAW367" s="1"/>
      <c r="WAX367" s="1"/>
      <c r="WAY367" s="1"/>
      <c r="WAZ367" s="1"/>
      <c r="WBA367" s="1"/>
      <c r="WBB367" s="1"/>
      <c r="WBC367" s="1"/>
      <c r="WBD367" s="1"/>
      <c r="WBE367" s="1"/>
      <c r="WBF367" s="1"/>
      <c r="WBG367" s="1"/>
      <c r="WBH367" s="1"/>
      <c r="WBI367" s="1"/>
      <c r="WBJ367" s="1"/>
      <c r="WBK367" s="1"/>
      <c r="WBL367" s="1"/>
      <c r="WBM367" s="1"/>
      <c r="WBN367" s="1"/>
      <c r="WBO367" s="1"/>
      <c r="WBP367" s="1"/>
      <c r="WBQ367" s="1"/>
      <c r="WBR367" s="1"/>
      <c r="WBS367" s="1"/>
      <c r="WBT367" s="1"/>
      <c r="WBU367" s="1"/>
      <c r="WBV367" s="1"/>
      <c r="WBW367" s="1"/>
      <c r="WBX367" s="1"/>
      <c r="WBY367" s="1"/>
      <c r="WBZ367" s="1"/>
      <c r="WCA367" s="1"/>
      <c r="WCB367" s="1"/>
      <c r="WCC367" s="1"/>
      <c r="WCD367" s="1"/>
      <c r="WCE367" s="1"/>
      <c r="WCF367" s="1"/>
      <c r="WCG367" s="1"/>
      <c r="WCH367" s="1"/>
      <c r="WCI367" s="1"/>
      <c r="WCJ367" s="1"/>
      <c r="WCK367" s="1"/>
      <c r="WCL367" s="1"/>
      <c r="WCM367" s="1"/>
      <c r="WCN367" s="1"/>
      <c r="WCO367" s="1"/>
      <c r="WCP367" s="1"/>
      <c r="WCQ367" s="1"/>
      <c r="WCR367" s="1"/>
      <c r="WCS367" s="1"/>
      <c r="WCT367" s="1"/>
      <c r="WCU367" s="1"/>
      <c r="WCV367" s="1"/>
      <c r="WCW367" s="1"/>
      <c r="WCX367" s="1"/>
      <c r="WCY367" s="1"/>
      <c r="WCZ367" s="1"/>
      <c r="WDA367" s="1"/>
      <c r="WDB367" s="1"/>
      <c r="WDC367" s="1"/>
      <c r="WDD367" s="1"/>
      <c r="WDE367" s="1"/>
      <c r="WDF367" s="1"/>
      <c r="WDG367" s="1"/>
      <c r="WDH367" s="1"/>
      <c r="WDI367" s="1"/>
      <c r="WDJ367" s="1"/>
      <c r="WDK367" s="1"/>
      <c r="WDL367" s="1"/>
      <c r="WDM367" s="1"/>
      <c r="WDN367" s="1"/>
      <c r="WDO367" s="1"/>
      <c r="WDP367" s="1"/>
      <c r="WDQ367" s="1"/>
      <c r="WDR367" s="1"/>
      <c r="WDS367" s="1"/>
      <c r="WDT367" s="1"/>
      <c r="WDU367" s="1"/>
      <c r="WDV367" s="1"/>
      <c r="WDW367" s="1"/>
      <c r="WDX367" s="1"/>
      <c r="WDY367" s="1"/>
      <c r="WDZ367" s="1"/>
      <c r="WEA367" s="1"/>
      <c r="WEB367" s="1"/>
      <c r="WEC367" s="1"/>
      <c r="WED367" s="1"/>
      <c r="WEE367" s="1"/>
      <c r="WEF367" s="1"/>
      <c r="WEG367" s="1"/>
      <c r="WEH367" s="1"/>
      <c r="WEI367" s="1"/>
      <c r="WEJ367" s="1"/>
      <c r="WEK367" s="1"/>
      <c r="WEL367" s="1"/>
      <c r="WEM367" s="1"/>
      <c r="WEN367" s="1"/>
      <c r="WEO367" s="1"/>
      <c r="WEP367" s="1"/>
      <c r="WEQ367" s="1"/>
      <c r="WER367" s="1"/>
      <c r="WES367" s="1"/>
      <c r="WET367" s="1"/>
      <c r="WEU367" s="1"/>
      <c r="WEV367" s="1"/>
      <c r="WEW367" s="1"/>
      <c r="WEX367" s="1"/>
      <c r="WEY367" s="1"/>
      <c r="WEZ367" s="1"/>
      <c r="WFA367" s="1"/>
      <c r="WFB367" s="1"/>
      <c r="WFC367" s="1"/>
      <c r="WFD367" s="1"/>
      <c r="WFE367" s="1"/>
      <c r="WFF367" s="1"/>
      <c r="WFG367" s="1"/>
      <c r="WFH367" s="1"/>
      <c r="WFI367" s="1"/>
      <c r="WFJ367" s="1"/>
      <c r="WFK367" s="1"/>
      <c r="WFL367" s="1"/>
      <c r="WFM367" s="1"/>
      <c r="WFN367" s="1"/>
      <c r="WFO367" s="1"/>
      <c r="WFP367" s="1"/>
      <c r="WFQ367" s="1"/>
      <c r="WFR367" s="1"/>
      <c r="WFS367" s="1"/>
      <c r="WFT367" s="1"/>
      <c r="WFU367" s="1"/>
      <c r="WFV367" s="1"/>
      <c r="WFW367" s="1"/>
      <c r="WFX367" s="1"/>
      <c r="WFY367" s="1"/>
      <c r="WFZ367" s="1"/>
      <c r="WGA367" s="1"/>
      <c r="WGB367" s="1"/>
      <c r="WGC367" s="1"/>
      <c r="WGD367" s="1"/>
      <c r="WGE367" s="1"/>
      <c r="WGF367" s="1"/>
      <c r="WGG367" s="1"/>
      <c r="WGH367" s="1"/>
      <c r="WGI367" s="1"/>
      <c r="WGJ367" s="1"/>
      <c r="WGK367" s="1"/>
      <c r="WGL367" s="1"/>
      <c r="WGM367" s="1"/>
      <c r="WGN367" s="1"/>
      <c r="WGO367" s="1"/>
      <c r="WGP367" s="1"/>
      <c r="WGQ367" s="1"/>
      <c r="WGR367" s="1"/>
      <c r="WGS367" s="1"/>
      <c r="WGT367" s="1"/>
      <c r="WGU367" s="1"/>
      <c r="WGV367" s="1"/>
      <c r="WGW367" s="1"/>
      <c r="WGX367" s="1"/>
      <c r="WGY367" s="1"/>
      <c r="WGZ367" s="1"/>
      <c r="WHA367" s="1"/>
      <c r="WHB367" s="1"/>
      <c r="WHC367" s="1"/>
      <c r="WHD367" s="1"/>
      <c r="WHE367" s="1"/>
      <c r="WHF367" s="1"/>
      <c r="WHG367" s="1"/>
      <c r="WHH367" s="1"/>
      <c r="WHI367" s="1"/>
      <c r="WHJ367" s="1"/>
      <c r="WHK367" s="1"/>
      <c r="WHL367" s="1"/>
      <c r="WHM367" s="1"/>
      <c r="WHN367" s="1"/>
      <c r="WHO367" s="1"/>
      <c r="WHP367" s="1"/>
      <c r="WHQ367" s="1"/>
      <c r="WHR367" s="1"/>
      <c r="WHS367" s="1"/>
      <c r="WHT367" s="1"/>
      <c r="WHU367" s="1"/>
      <c r="WHV367" s="1"/>
      <c r="WHW367" s="1"/>
      <c r="WHX367" s="1"/>
      <c r="WHY367" s="1"/>
      <c r="WHZ367" s="1"/>
      <c r="WIA367" s="1"/>
      <c r="WIB367" s="1"/>
      <c r="WIC367" s="1"/>
      <c r="WID367" s="1"/>
      <c r="WIE367" s="1"/>
      <c r="WIF367" s="1"/>
      <c r="WIG367" s="1"/>
      <c r="WIH367" s="1"/>
      <c r="WII367" s="1"/>
      <c r="WIJ367" s="1"/>
      <c r="WIK367" s="1"/>
      <c r="WIL367" s="1"/>
      <c r="WIM367" s="1"/>
      <c r="WIN367" s="1"/>
      <c r="WIO367" s="1"/>
      <c r="WIP367" s="1"/>
      <c r="WIQ367" s="1"/>
      <c r="WIR367" s="1"/>
      <c r="WIS367" s="1"/>
      <c r="WIT367" s="1"/>
      <c r="WIU367" s="1"/>
      <c r="WIV367" s="1"/>
      <c r="WIW367" s="1"/>
      <c r="WIX367" s="1"/>
      <c r="WIY367" s="1"/>
      <c r="WIZ367" s="1"/>
      <c r="WJA367" s="1"/>
      <c r="WJB367" s="1"/>
      <c r="WJC367" s="1"/>
      <c r="WJD367" s="1"/>
      <c r="WJE367" s="1"/>
      <c r="WJF367" s="1"/>
      <c r="WJG367" s="1"/>
      <c r="WJH367" s="1"/>
      <c r="WJI367" s="1"/>
      <c r="WJJ367" s="1"/>
      <c r="WJK367" s="1"/>
      <c r="WJL367" s="1"/>
      <c r="WJM367" s="1"/>
      <c r="WJN367" s="1"/>
      <c r="WJO367" s="1"/>
      <c r="WJP367" s="1"/>
      <c r="WJQ367" s="1"/>
      <c r="WJR367" s="1"/>
      <c r="WJS367" s="1"/>
      <c r="WJT367" s="1"/>
      <c r="WJU367" s="1"/>
      <c r="WJV367" s="1"/>
      <c r="WJW367" s="1"/>
      <c r="WJX367" s="1"/>
      <c r="WJY367" s="1"/>
      <c r="WJZ367" s="1"/>
      <c r="WKA367" s="1"/>
      <c r="WKB367" s="1"/>
      <c r="WKC367" s="1"/>
      <c r="WKD367" s="1"/>
      <c r="WKE367" s="1"/>
      <c r="WKF367" s="1"/>
      <c r="WKG367" s="1"/>
      <c r="WKH367" s="1"/>
      <c r="WKI367" s="1"/>
      <c r="WKJ367" s="1"/>
      <c r="WKK367" s="1"/>
      <c r="WKL367" s="1"/>
      <c r="WKM367" s="1"/>
      <c r="WKN367" s="1"/>
      <c r="WKO367" s="1"/>
      <c r="WKP367" s="1"/>
      <c r="WKQ367" s="1"/>
      <c r="WKR367" s="1"/>
      <c r="WKS367" s="1"/>
      <c r="WKT367" s="1"/>
      <c r="WKU367" s="1"/>
      <c r="WKV367" s="1"/>
      <c r="WKW367" s="1"/>
      <c r="WKX367" s="1"/>
      <c r="WKY367" s="1"/>
      <c r="WKZ367" s="1"/>
      <c r="WLA367" s="1"/>
      <c r="WLB367" s="1"/>
      <c r="WLC367" s="1"/>
      <c r="WLD367" s="1"/>
      <c r="WLE367" s="1"/>
      <c r="WLF367" s="1"/>
      <c r="WLG367" s="1"/>
      <c r="WLH367" s="1"/>
      <c r="WLI367" s="1"/>
      <c r="WLJ367" s="1"/>
      <c r="WLK367" s="1"/>
      <c r="WLL367" s="1"/>
      <c r="WLM367" s="1"/>
      <c r="WLN367" s="1"/>
      <c r="WLO367" s="1"/>
      <c r="WLP367" s="1"/>
      <c r="WLQ367" s="1"/>
      <c r="WLR367" s="1"/>
      <c r="WLS367" s="1"/>
      <c r="WLT367" s="1"/>
      <c r="WLU367" s="1"/>
      <c r="WLV367" s="1"/>
      <c r="WLW367" s="1"/>
      <c r="WLX367" s="1"/>
      <c r="WLY367" s="1"/>
      <c r="WLZ367" s="1"/>
      <c r="WMA367" s="1"/>
      <c r="WMB367" s="1"/>
      <c r="WMC367" s="1"/>
      <c r="WMD367" s="1"/>
      <c r="WME367" s="1"/>
      <c r="WMF367" s="1"/>
      <c r="WMG367" s="1"/>
      <c r="WMH367" s="1"/>
      <c r="WMI367" s="1"/>
      <c r="WMJ367" s="1"/>
      <c r="WMK367" s="1"/>
      <c r="WML367" s="1"/>
      <c r="WMM367" s="1"/>
      <c r="WMN367" s="1"/>
      <c r="WMO367" s="1"/>
      <c r="WMP367" s="1"/>
      <c r="WMQ367" s="1"/>
      <c r="WMR367" s="1"/>
      <c r="WMS367" s="1"/>
      <c r="WMT367" s="1"/>
      <c r="WMU367" s="1"/>
      <c r="WMV367" s="1"/>
      <c r="WMW367" s="1"/>
      <c r="WMX367" s="1"/>
      <c r="WMY367" s="1"/>
      <c r="WMZ367" s="1"/>
      <c r="WNA367" s="1"/>
      <c r="WNB367" s="1"/>
      <c r="WNC367" s="1"/>
      <c r="WND367" s="1"/>
      <c r="WNE367" s="1"/>
      <c r="WNF367" s="1"/>
      <c r="WNG367" s="1"/>
      <c r="WNH367" s="1"/>
      <c r="WNI367" s="1"/>
      <c r="WNJ367" s="1"/>
      <c r="WNK367" s="1"/>
      <c r="WNL367" s="1"/>
      <c r="WNM367" s="1"/>
      <c r="WNN367" s="1"/>
      <c r="WNO367" s="1"/>
      <c r="WNP367" s="1"/>
      <c r="WNQ367" s="1"/>
      <c r="WNR367" s="1"/>
      <c r="WNS367" s="1"/>
      <c r="WNT367" s="1"/>
      <c r="WNU367" s="1"/>
      <c r="WNV367" s="1"/>
      <c r="WNW367" s="1"/>
      <c r="WNX367" s="1"/>
      <c r="WNY367" s="1"/>
      <c r="WNZ367" s="1"/>
      <c r="WOA367" s="1"/>
      <c r="WOB367" s="1"/>
      <c r="WOC367" s="1"/>
      <c r="WOD367" s="1"/>
      <c r="WOE367" s="1"/>
      <c r="WOF367" s="1"/>
      <c r="WOG367" s="1"/>
      <c r="WOH367" s="1"/>
      <c r="WOI367" s="1"/>
      <c r="WOJ367" s="1"/>
      <c r="WOK367" s="1"/>
      <c r="WOL367" s="1"/>
      <c r="WOM367" s="1"/>
      <c r="WON367" s="1"/>
      <c r="WOO367" s="1"/>
      <c r="WOP367" s="1"/>
      <c r="WOQ367" s="1"/>
      <c r="WOR367" s="1"/>
      <c r="WOS367" s="1"/>
      <c r="WOT367" s="1"/>
      <c r="WOU367" s="1"/>
      <c r="WOV367" s="1"/>
      <c r="WOW367" s="1"/>
      <c r="WOX367" s="1"/>
      <c r="WOY367" s="1"/>
      <c r="WOZ367" s="1"/>
      <c r="WPA367" s="1"/>
      <c r="WPB367" s="1"/>
      <c r="WPC367" s="1"/>
      <c r="WPD367" s="1"/>
      <c r="WPE367" s="1"/>
      <c r="WPF367" s="1"/>
      <c r="WPG367" s="1"/>
      <c r="WPH367" s="1"/>
      <c r="WPI367" s="1"/>
      <c r="WPJ367" s="1"/>
      <c r="WPK367" s="1"/>
      <c r="WPL367" s="1"/>
      <c r="WPM367" s="1"/>
      <c r="WPN367" s="1"/>
      <c r="WPO367" s="1"/>
      <c r="WPP367" s="1"/>
      <c r="WPQ367" s="1"/>
      <c r="WPR367" s="1"/>
      <c r="WPS367" s="1"/>
      <c r="WPT367" s="1"/>
      <c r="WPU367" s="1"/>
      <c r="WPV367" s="1"/>
      <c r="WPW367" s="1"/>
      <c r="WPX367" s="1"/>
      <c r="WPY367" s="1"/>
      <c r="WPZ367" s="1"/>
      <c r="WQA367" s="1"/>
      <c r="WQB367" s="1"/>
      <c r="WQC367" s="1"/>
      <c r="WQD367" s="1"/>
      <c r="WQE367" s="1"/>
      <c r="WQF367" s="1"/>
      <c r="WQG367" s="1"/>
      <c r="WQH367" s="1"/>
      <c r="WQI367" s="1"/>
      <c r="WQJ367" s="1"/>
      <c r="WQK367" s="1"/>
      <c r="WQL367" s="1"/>
      <c r="WQM367" s="1"/>
      <c r="WQN367" s="1"/>
      <c r="WQO367" s="1"/>
      <c r="WQP367" s="1"/>
      <c r="WQQ367" s="1"/>
      <c r="WQR367" s="1"/>
      <c r="WQS367" s="1"/>
      <c r="WQT367" s="1"/>
      <c r="WQU367" s="1"/>
      <c r="WQV367" s="1"/>
      <c r="WQW367" s="1"/>
      <c r="WQX367" s="1"/>
      <c r="WQY367" s="1"/>
      <c r="WQZ367" s="1"/>
      <c r="WRA367" s="1"/>
      <c r="WRB367" s="1"/>
      <c r="WRC367" s="1"/>
      <c r="WRD367" s="1"/>
      <c r="WRE367" s="1"/>
      <c r="WRF367" s="1"/>
      <c r="WRG367" s="1"/>
      <c r="WRH367" s="1"/>
      <c r="WRI367" s="1"/>
      <c r="WRJ367" s="1"/>
      <c r="WRK367" s="1"/>
      <c r="WRL367" s="1"/>
      <c r="WRM367" s="1"/>
      <c r="WRN367" s="1"/>
      <c r="WRO367" s="1"/>
      <c r="WRP367" s="1"/>
      <c r="WRQ367" s="1"/>
      <c r="WRR367" s="1"/>
      <c r="WRS367" s="1"/>
      <c r="WRT367" s="1"/>
      <c r="WRU367" s="1"/>
      <c r="WRV367" s="1"/>
      <c r="WRW367" s="1"/>
      <c r="WRX367" s="1"/>
      <c r="WRY367" s="1"/>
      <c r="WRZ367" s="1"/>
      <c r="WSA367" s="1"/>
      <c r="WSB367" s="1"/>
      <c r="WSC367" s="1"/>
      <c r="WSD367" s="1"/>
      <c r="WSE367" s="1"/>
      <c r="WSF367" s="1"/>
      <c r="WSG367" s="1"/>
      <c r="WSH367" s="1"/>
      <c r="WSI367" s="1"/>
      <c r="WSJ367" s="1"/>
      <c r="WSK367" s="1"/>
      <c r="WSL367" s="1"/>
      <c r="WSM367" s="1"/>
      <c r="WSN367" s="1"/>
      <c r="WSO367" s="1"/>
      <c r="WSP367" s="1"/>
      <c r="WSQ367" s="1"/>
      <c r="WSR367" s="1"/>
      <c r="WSS367" s="1"/>
      <c r="WST367" s="1"/>
      <c r="WSU367" s="1"/>
      <c r="WSV367" s="1"/>
      <c r="WSW367" s="1"/>
      <c r="WSX367" s="1"/>
      <c r="WSY367" s="1"/>
      <c r="WSZ367" s="1"/>
      <c r="WTA367" s="1"/>
      <c r="WTB367" s="1"/>
      <c r="WTC367" s="1"/>
      <c r="WTD367" s="1"/>
      <c r="WTE367" s="1"/>
      <c r="WTF367" s="1"/>
      <c r="WTG367" s="1"/>
      <c r="WTH367" s="1"/>
      <c r="WTI367" s="1"/>
      <c r="WTJ367" s="1"/>
      <c r="WTK367" s="1"/>
      <c r="WTL367" s="1"/>
      <c r="WTM367" s="1"/>
      <c r="WTN367" s="1"/>
      <c r="WTO367" s="1"/>
      <c r="WTP367" s="1"/>
      <c r="WTQ367" s="1"/>
      <c r="WTR367" s="1"/>
      <c r="WTS367" s="1"/>
      <c r="WTT367" s="1"/>
      <c r="WTU367" s="1"/>
      <c r="WTV367" s="1"/>
      <c r="WTW367" s="1"/>
      <c r="WTX367" s="1"/>
      <c r="WTY367" s="1"/>
      <c r="WTZ367" s="1"/>
      <c r="WUA367" s="1"/>
      <c r="WUB367" s="1"/>
      <c r="WUC367" s="1"/>
      <c r="WUD367" s="1"/>
      <c r="WUE367" s="1"/>
      <c r="WUF367" s="1"/>
      <c r="WUG367" s="1"/>
      <c r="WUH367" s="1"/>
      <c r="WUI367" s="1"/>
      <c r="WUJ367" s="1"/>
      <c r="WUK367" s="1"/>
      <c r="WUL367" s="1"/>
      <c r="WUM367" s="1"/>
      <c r="WUN367" s="1"/>
      <c r="WUO367" s="1"/>
      <c r="WUP367" s="1"/>
      <c r="WUQ367" s="1"/>
      <c r="WUR367" s="1"/>
      <c r="WUS367" s="1"/>
      <c r="WUT367" s="1"/>
      <c r="WUU367" s="1"/>
      <c r="WUV367" s="1"/>
      <c r="WUW367" s="1"/>
      <c r="WUX367" s="1"/>
      <c r="WUY367" s="1"/>
      <c r="WUZ367" s="1"/>
      <c r="WVA367" s="1"/>
      <c r="WVB367" s="1"/>
      <c r="WVC367" s="1"/>
      <c r="WVD367" s="1"/>
      <c r="WVE367" s="1"/>
      <c r="WVF367" s="1"/>
      <c r="WVG367" s="1"/>
      <c r="WVH367" s="1"/>
      <c r="WVI367" s="1"/>
      <c r="WVJ367" s="1"/>
      <c r="WVK367" s="1"/>
      <c r="WVL367" s="1"/>
      <c r="WVM367" s="1"/>
      <c r="WVN367" s="1"/>
      <c r="WVO367" s="1"/>
      <c r="WVP367" s="1"/>
      <c r="WVQ367" s="1"/>
      <c r="WVR367" s="1"/>
      <c r="WVS367" s="1"/>
      <c r="WVT367" s="1"/>
      <c r="WVU367" s="1"/>
    </row>
    <row r="368" spans="1:16141" s="5" customFormat="1" ht="35.1" customHeight="1">
      <c r="A368" s="2800"/>
      <c r="B368" s="3"/>
      <c r="C368" s="102"/>
      <c r="D368" s="102"/>
      <c r="E368" s="2669" t="s">
        <v>2359</v>
      </c>
      <c r="F368" s="2696">
        <f>+'RES. GENERAL POR ÁREA'!P43/12</f>
        <v>76000</v>
      </c>
      <c r="G368" s="2731">
        <v>12</v>
      </c>
      <c r="H368" s="2693">
        <f t="shared" si="19"/>
        <v>912000</v>
      </c>
      <c r="I368" s="2788"/>
      <c r="J368" s="2777"/>
      <c r="L368" s="1"/>
      <c r="M368" s="84"/>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c r="ALA368" s="1"/>
      <c r="ALB368" s="1"/>
      <c r="ALC368" s="1"/>
      <c r="ALD368" s="1"/>
      <c r="ALE368" s="1"/>
      <c r="ALF368" s="1"/>
      <c r="ALG368" s="1"/>
      <c r="ALH368" s="1"/>
      <c r="ALI368" s="1"/>
      <c r="ALJ368" s="1"/>
      <c r="ALK368" s="1"/>
      <c r="ALL368" s="1"/>
      <c r="ALM368" s="1"/>
      <c r="ALN368" s="1"/>
      <c r="ALO368" s="1"/>
      <c r="ALP368" s="1"/>
      <c r="ALQ368" s="1"/>
      <c r="ALR368" s="1"/>
      <c r="ALS368" s="1"/>
      <c r="ALT368" s="1"/>
      <c r="ALU368" s="1"/>
      <c r="ALV368" s="1"/>
      <c r="ALW368" s="1"/>
      <c r="ALX368" s="1"/>
      <c r="ALY368" s="1"/>
      <c r="ALZ368" s="1"/>
      <c r="AMA368" s="1"/>
      <c r="AMB368" s="1"/>
      <c r="AMC368" s="1"/>
      <c r="AMD368" s="1"/>
      <c r="AME368" s="1"/>
      <c r="AMF368" s="1"/>
      <c r="AMG368" s="1"/>
      <c r="AMH368" s="1"/>
      <c r="AMI368" s="1"/>
      <c r="AMJ368" s="1"/>
      <c r="AMK368" s="1"/>
      <c r="AML368" s="1"/>
      <c r="AMM368" s="1"/>
      <c r="AMN368" s="1"/>
      <c r="AMO368" s="1"/>
      <c r="AMP368" s="1"/>
      <c r="AMQ368" s="1"/>
      <c r="AMR368" s="1"/>
      <c r="AMS368" s="1"/>
      <c r="AMT368" s="1"/>
      <c r="AMU368" s="1"/>
      <c r="AMV368" s="1"/>
      <c r="AMW368" s="1"/>
      <c r="AMX368" s="1"/>
      <c r="AMY368" s="1"/>
      <c r="AMZ368" s="1"/>
      <c r="ANA368" s="1"/>
      <c r="ANB368" s="1"/>
      <c r="ANC368" s="1"/>
      <c r="AND368" s="1"/>
      <c r="ANE368" s="1"/>
      <c r="ANF368" s="1"/>
      <c r="ANG368" s="1"/>
      <c r="ANH368" s="1"/>
      <c r="ANI368" s="1"/>
      <c r="ANJ368" s="1"/>
      <c r="ANK368" s="1"/>
      <c r="ANL368" s="1"/>
      <c r="ANM368" s="1"/>
      <c r="ANN368" s="1"/>
      <c r="ANO368" s="1"/>
      <c r="ANP368" s="1"/>
      <c r="ANQ368" s="1"/>
      <c r="ANR368" s="1"/>
      <c r="ANS368" s="1"/>
      <c r="ANT368" s="1"/>
      <c r="ANU368" s="1"/>
      <c r="ANV368" s="1"/>
      <c r="ANW368" s="1"/>
      <c r="ANX368" s="1"/>
      <c r="ANY368" s="1"/>
      <c r="ANZ368" s="1"/>
      <c r="AOA368" s="1"/>
      <c r="AOB368" s="1"/>
      <c r="AOC368" s="1"/>
      <c r="AOD368" s="1"/>
      <c r="AOE368" s="1"/>
      <c r="AOF368" s="1"/>
      <c r="AOG368" s="1"/>
      <c r="AOH368" s="1"/>
      <c r="AOI368" s="1"/>
      <c r="AOJ368" s="1"/>
      <c r="AOK368" s="1"/>
      <c r="AOL368" s="1"/>
      <c r="AOM368" s="1"/>
      <c r="AON368" s="1"/>
      <c r="AOO368" s="1"/>
      <c r="AOP368" s="1"/>
      <c r="AOQ368" s="1"/>
      <c r="AOR368" s="1"/>
      <c r="AOS368" s="1"/>
      <c r="AOT368" s="1"/>
      <c r="AOU368" s="1"/>
      <c r="AOV368" s="1"/>
      <c r="AOW368" s="1"/>
      <c r="AOX368" s="1"/>
      <c r="AOY368" s="1"/>
      <c r="AOZ368" s="1"/>
      <c r="APA368" s="1"/>
      <c r="APB368" s="1"/>
      <c r="APC368" s="1"/>
      <c r="APD368" s="1"/>
      <c r="APE368" s="1"/>
      <c r="APF368" s="1"/>
      <c r="APG368" s="1"/>
      <c r="APH368" s="1"/>
      <c r="API368" s="1"/>
      <c r="APJ368" s="1"/>
      <c r="APK368" s="1"/>
      <c r="APL368" s="1"/>
      <c r="APM368" s="1"/>
      <c r="APN368" s="1"/>
      <c r="APO368" s="1"/>
      <c r="APP368" s="1"/>
      <c r="APQ368" s="1"/>
      <c r="APR368" s="1"/>
      <c r="APS368" s="1"/>
      <c r="APT368" s="1"/>
      <c r="APU368" s="1"/>
      <c r="APV368" s="1"/>
      <c r="APW368" s="1"/>
      <c r="APX368" s="1"/>
      <c r="APY368" s="1"/>
      <c r="APZ368" s="1"/>
      <c r="AQA368" s="1"/>
      <c r="AQB368" s="1"/>
      <c r="AQC368" s="1"/>
      <c r="AQD368" s="1"/>
      <c r="AQE368" s="1"/>
      <c r="AQF368" s="1"/>
      <c r="AQG368" s="1"/>
      <c r="AQH368" s="1"/>
      <c r="AQI368" s="1"/>
      <c r="AQJ368" s="1"/>
      <c r="AQK368" s="1"/>
      <c r="AQL368" s="1"/>
      <c r="AQM368" s="1"/>
      <c r="AQN368" s="1"/>
      <c r="AQO368" s="1"/>
      <c r="AQP368" s="1"/>
      <c r="AQQ368" s="1"/>
      <c r="AQR368" s="1"/>
      <c r="AQS368" s="1"/>
      <c r="AQT368" s="1"/>
      <c r="AQU368" s="1"/>
      <c r="AQV368" s="1"/>
      <c r="AQW368" s="1"/>
      <c r="AQX368" s="1"/>
      <c r="AQY368" s="1"/>
      <c r="AQZ368" s="1"/>
      <c r="ARA368" s="1"/>
      <c r="ARB368" s="1"/>
      <c r="ARC368" s="1"/>
      <c r="ARD368" s="1"/>
      <c r="ARE368" s="1"/>
      <c r="ARF368" s="1"/>
      <c r="ARG368" s="1"/>
      <c r="ARH368" s="1"/>
      <c r="ARI368" s="1"/>
      <c r="ARJ368" s="1"/>
      <c r="ARK368" s="1"/>
      <c r="ARL368" s="1"/>
      <c r="ARM368" s="1"/>
      <c r="ARN368" s="1"/>
      <c r="ARO368" s="1"/>
      <c r="ARP368" s="1"/>
      <c r="ARQ368" s="1"/>
      <c r="ARR368" s="1"/>
      <c r="ARS368" s="1"/>
      <c r="ART368" s="1"/>
      <c r="ARU368" s="1"/>
      <c r="ARV368" s="1"/>
      <c r="ARW368" s="1"/>
      <c r="ARX368" s="1"/>
      <c r="ARY368" s="1"/>
      <c r="ARZ368" s="1"/>
      <c r="ASA368" s="1"/>
      <c r="ASB368" s="1"/>
      <c r="ASC368" s="1"/>
      <c r="ASD368" s="1"/>
      <c r="ASE368" s="1"/>
      <c r="ASF368" s="1"/>
      <c r="ASG368" s="1"/>
      <c r="ASH368" s="1"/>
      <c r="ASI368" s="1"/>
      <c r="ASJ368" s="1"/>
      <c r="ASK368" s="1"/>
      <c r="ASL368" s="1"/>
      <c r="ASM368" s="1"/>
      <c r="ASN368" s="1"/>
      <c r="ASO368" s="1"/>
      <c r="ASP368" s="1"/>
      <c r="ASQ368" s="1"/>
      <c r="ASR368" s="1"/>
      <c r="ASS368" s="1"/>
      <c r="AST368" s="1"/>
      <c r="ASU368" s="1"/>
      <c r="ASV368" s="1"/>
      <c r="ASW368" s="1"/>
      <c r="ASX368" s="1"/>
      <c r="ASY368" s="1"/>
      <c r="ASZ368" s="1"/>
      <c r="ATA368" s="1"/>
      <c r="ATB368" s="1"/>
      <c r="ATC368" s="1"/>
      <c r="ATD368" s="1"/>
      <c r="ATE368" s="1"/>
      <c r="ATF368" s="1"/>
      <c r="ATG368" s="1"/>
      <c r="ATH368" s="1"/>
      <c r="ATI368" s="1"/>
      <c r="ATJ368" s="1"/>
      <c r="ATK368" s="1"/>
      <c r="ATL368" s="1"/>
      <c r="ATM368" s="1"/>
      <c r="ATN368" s="1"/>
      <c r="ATO368" s="1"/>
      <c r="ATP368" s="1"/>
      <c r="ATQ368" s="1"/>
      <c r="ATR368" s="1"/>
      <c r="ATS368" s="1"/>
      <c r="ATT368" s="1"/>
      <c r="ATU368" s="1"/>
      <c r="ATV368" s="1"/>
      <c r="ATW368" s="1"/>
      <c r="ATX368" s="1"/>
      <c r="ATY368" s="1"/>
      <c r="ATZ368" s="1"/>
      <c r="AUA368" s="1"/>
      <c r="AUB368" s="1"/>
      <c r="AUC368" s="1"/>
      <c r="AUD368" s="1"/>
      <c r="AUE368" s="1"/>
      <c r="AUF368" s="1"/>
      <c r="AUG368" s="1"/>
      <c r="AUH368" s="1"/>
      <c r="AUI368" s="1"/>
      <c r="AUJ368" s="1"/>
      <c r="AUK368" s="1"/>
      <c r="AUL368" s="1"/>
      <c r="AUM368" s="1"/>
      <c r="AUN368" s="1"/>
      <c r="AUO368" s="1"/>
      <c r="AUP368" s="1"/>
      <c r="AUQ368" s="1"/>
      <c r="AUR368" s="1"/>
      <c r="AUS368" s="1"/>
      <c r="AUT368" s="1"/>
      <c r="AUU368" s="1"/>
      <c r="AUV368" s="1"/>
      <c r="AUW368" s="1"/>
      <c r="AUX368" s="1"/>
      <c r="AUY368" s="1"/>
      <c r="AUZ368" s="1"/>
      <c r="AVA368" s="1"/>
      <c r="AVB368" s="1"/>
      <c r="AVC368" s="1"/>
      <c r="AVD368" s="1"/>
      <c r="AVE368" s="1"/>
      <c r="AVF368" s="1"/>
      <c r="AVG368" s="1"/>
      <c r="AVH368" s="1"/>
      <c r="AVI368" s="1"/>
      <c r="AVJ368" s="1"/>
      <c r="AVK368" s="1"/>
      <c r="AVL368" s="1"/>
      <c r="AVM368" s="1"/>
      <c r="AVN368" s="1"/>
      <c r="AVO368" s="1"/>
      <c r="AVP368" s="1"/>
      <c r="AVQ368" s="1"/>
      <c r="AVR368" s="1"/>
      <c r="AVS368" s="1"/>
      <c r="AVT368" s="1"/>
      <c r="AVU368" s="1"/>
      <c r="AVV368" s="1"/>
      <c r="AVW368" s="1"/>
      <c r="AVX368" s="1"/>
      <c r="AVY368" s="1"/>
      <c r="AVZ368" s="1"/>
      <c r="AWA368" s="1"/>
      <c r="AWB368" s="1"/>
      <c r="AWC368" s="1"/>
      <c r="AWD368" s="1"/>
      <c r="AWE368" s="1"/>
      <c r="AWF368" s="1"/>
      <c r="AWG368" s="1"/>
      <c r="AWH368" s="1"/>
      <c r="AWI368" s="1"/>
      <c r="AWJ368" s="1"/>
      <c r="AWK368" s="1"/>
      <c r="AWL368" s="1"/>
      <c r="AWM368" s="1"/>
      <c r="AWN368" s="1"/>
      <c r="AWO368" s="1"/>
      <c r="AWP368" s="1"/>
      <c r="AWQ368" s="1"/>
      <c r="AWR368" s="1"/>
      <c r="AWS368" s="1"/>
      <c r="AWT368" s="1"/>
      <c r="AWU368" s="1"/>
      <c r="AWV368" s="1"/>
      <c r="AWW368" s="1"/>
      <c r="AWX368" s="1"/>
      <c r="AWY368" s="1"/>
      <c r="AWZ368" s="1"/>
      <c r="AXA368" s="1"/>
      <c r="AXB368" s="1"/>
      <c r="AXC368" s="1"/>
      <c r="AXD368" s="1"/>
      <c r="AXE368" s="1"/>
      <c r="AXF368" s="1"/>
      <c r="AXG368" s="1"/>
      <c r="AXH368" s="1"/>
      <c r="AXI368" s="1"/>
      <c r="AXJ368" s="1"/>
      <c r="AXK368" s="1"/>
      <c r="AXL368" s="1"/>
      <c r="AXM368" s="1"/>
      <c r="AXN368" s="1"/>
      <c r="AXO368" s="1"/>
      <c r="AXP368" s="1"/>
      <c r="AXQ368" s="1"/>
      <c r="AXR368" s="1"/>
      <c r="AXS368" s="1"/>
      <c r="AXT368" s="1"/>
      <c r="AXU368" s="1"/>
      <c r="AXV368" s="1"/>
      <c r="AXW368" s="1"/>
      <c r="AXX368" s="1"/>
      <c r="AXY368" s="1"/>
      <c r="AXZ368" s="1"/>
      <c r="AYA368" s="1"/>
      <c r="AYB368" s="1"/>
      <c r="AYC368" s="1"/>
      <c r="AYD368" s="1"/>
      <c r="AYE368" s="1"/>
      <c r="AYF368" s="1"/>
      <c r="AYG368" s="1"/>
      <c r="AYH368" s="1"/>
      <c r="AYI368" s="1"/>
      <c r="AYJ368" s="1"/>
      <c r="AYK368" s="1"/>
      <c r="AYL368" s="1"/>
      <c r="AYM368" s="1"/>
      <c r="AYN368" s="1"/>
      <c r="AYO368" s="1"/>
      <c r="AYP368" s="1"/>
      <c r="AYQ368" s="1"/>
      <c r="AYR368" s="1"/>
      <c r="AYS368" s="1"/>
      <c r="AYT368" s="1"/>
      <c r="AYU368" s="1"/>
      <c r="AYV368" s="1"/>
      <c r="AYW368" s="1"/>
      <c r="AYX368" s="1"/>
      <c r="AYY368" s="1"/>
      <c r="AYZ368" s="1"/>
      <c r="AZA368" s="1"/>
      <c r="AZB368" s="1"/>
      <c r="AZC368" s="1"/>
      <c r="AZD368" s="1"/>
      <c r="AZE368" s="1"/>
      <c r="AZF368" s="1"/>
      <c r="AZG368" s="1"/>
      <c r="AZH368" s="1"/>
      <c r="AZI368" s="1"/>
      <c r="AZJ368" s="1"/>
      <c r="AZK368" s="1"/>
      <c r="AZL368" s="1"/>
      <c r="AZM368" s="1"/>
      <c r="AZN368" s="1"/>
      <c r="AZO368" s="1"/>
      <c r="AZP368" s="1"/>
      <c r="AZQ368" s="1"/>
      <c r="AZR368" s="1"/>
      <c r="AZS368" s="1"/>
      <c r="AZT368" s="1"/>
      <c r="AZU368" s="1"/>
      <c r="AZV368" s="1"/>
      <c r="AZW368" s="1"/>
      <c r="AZX368" s="1"/>
      <c r="AZY368" s="1"/>
      <c r="AZZ368" s="1"/>
      <c r="BAA368" s="1"/>
      <c r="BAB368" s="1"/>
      <c r="BAC368" s="1"/>
      <c r="BAD368" s="1"/>
      <c r="BAE368" s="1"/>
      <c r="BAF368" s="1"/>
      <c r="BAG368" s="1"/>
      <c r="BAH368" s="1"/>
      <c r="BAI368" s="1"/>
      <c r="BAJ368" s="1"/>
      <c r="BAK368" s="1"/>
      <c r="BAL368" s="1"/>
      <c r="BAM368" s="1"/>
      <c r="BAN368" s="1"/>
      <c r="BAO368" s="1"/>
      <c r="BAP368" s="1"/>
      <c r="BAQ368" s="1"/>
      <c r="BAR368" s="1"/>
      <c r="BAS368" s="1"/>
      <c r="BAT368" s="1"/>
      <c r="BAU368" s="1"/>
      <c r="BAV368" s="1"/>
      <c r="BAW368" s="1"/>
      <c r="BAX368" s="1"/>
      <c r="BAY368" s="1"/>
      <c r="BAZ368" s="1"/>
      <c r="BBA368" s="1"/>
      <c r="BBB368" s="1"/>
      <c r="BBC368" s="1"/>
      <c r="BBD368" s="1"/>
      <c r="BBE368" s="1"/>
      <c r="BBF368" s="1"/>
      <c r="BBG368" s="1"/>
      <c r="BBH368" s="1"/>
      <c r="BBI368" s="1"/>
      <c r="BBJ368" s="1"/>
      <c r="BBK368" s="1"/>
      <c r="BBL368" s="1"/>
      <c r="BBM368" s="1"/>
      <c r="BBN368" s="1"/>
      <c r="BBO368" s="1"/>
      <c r="BBP368" s="1"/>
      <c r="BBQ368" s="1"/>
      <c r="BBR368" s="1"/>
      <c r="BBS368" s="1"/>
      <c r="BBT368" s="1"/>
      <c r="BBU368" s="1"/>
      <c r="BBV368" s="1"/>
      <c r="BBW368" s="1"/>
      <c r="BBX368" s="1"/>
      <c r="BBY368" s="1"/>
      <c r="BBZ368" s="1"/>
      <c r="BCA368" s="1"/>
      <c r="BCB368" s="1"/>
      <c r="BCC368" s="1"/>
      <c r="BCD368" s="1"/>
      <c r="BCE368" s="1"/>
      <c r="BCF368" s="1"/>
      <c r="BCG368" s="1"/>
      <c r="BCH368" s="1"/>
      <c r="BCI368" s="1"/>
      <c r="BCJ368" s="1"/>
      <c r="BCK368" s="1"/>
      <c r="BCL368" s="1"/>
      <c r="BCM368" s="1"/>
      <c r="BCN368" s="1"/>
      <c r="BCO368" s="1"/>
      <c r="BCP368" s="1"/>
      <c r="BCQ368" s="1"/>
      <c r="BCR368" s="1"/>
      <c r="BCS368" s="1"/>
      <c r="BCT368" s="1"/>
      <c r="BCU368" s="1"/>
      <c r="BCV368" s="1"/>
      <c r="BCW368" s="1"/>
      <c r="BCX368" s="1"/>
      <c r="BCY368" s="1"/>
      <c r="BCZ368" s="1"/>
      <c r="BDA368" s="1"/>
      <c r="BDB368" s="1"/>
      <c r="BDC368" s="1"/>
      <c r="BDD368" s="1"/>
      <c r="BDE368" s="1"/>
      <c r="BDF368" s="1"/>
      <c r="BDG368" s="1"/>
      <c r="BDH368" s="1"/>
      <c r="BDI368" s="1"/>
      <c r="BDJ368" s="1"/>
      <c r="BDK368" s="1"/>
      <c r="BDL368" s="1"/>
      <c r="BDM368" s="1"/>
      <c r="BDN368" s="1"/>
      <c r="BDO368" s="1"/>
      <c r="BDP368" s="1"/>
      <c r="BDQ368" s="1"/>
      <c r="BDR368" s="1"/>
      <c r="BDS368" s="1"/>
      <c r="BDT368" s="1"/>
      <c r="BDU368" s="1"/>
      <c r="BDV368" s="1"/>
      <c r="BDW368" s="1"/>
      <c r="BDX368" s="1"/>
      <c r="BDY368" s="1"/>
      <c r="BDZ368" s="1"/>
      <c r="BEA368" s="1"/>
      <c r="BEB368" s="1"/>
      <c r="BEC368" s="1"/>
      <c r="BED368" s="1"/>
      <c r="BEE368" s="1"/>
      <c r="BEF368" s="1"/>
      <c r="BEG368" s="1"/>
      <c r="BEH368" s="1"/>
      <c r="BEI368" s="1"/>
      <c r="BEJ368" s="1"/>
      <c r="BEK368" s="1"/>
      <c r="BEL368" s="1"/>
      <c r="BEM368" s="1"/>
      <c r="BEN368" s="1"/>
      <c r="BEO368" s="1"/>
      <c r="BEP368" s="1"/>
      <c r="BEQ368" s="1"/>
      <c r="BER368" s="1"/>
      <c r="BES368" s="1"/>
      <c r="BET368" s="1"/>
      <c r="BEU368" s="1"/>
      <c r="BEV368" s="1"/>
      <c r="BEW368" s="1"/>
      <c r="BEX368" s="1"/>
      <c r="BEY368" s="1"/>
      <c r="BEZ368" s="1"/>
      <c r="BFA368" s="1"/>
      <c r="BFB368" s="1"/>
      <c r="BFC368" s="1"/>
      <c r="BFD368" s="1"/>
      <c r="BFE368" s="1"/>
      <c r="BFF368" s="1"/>
      <c r="BFG368" s="1"/>
      <c r="BFH368" s="1"/>
      <c r="BFI368" s="1"/>
      <c r="BFJ368" s="1"/>
      <c r="BFK368" s="1"/>
      <c r="BFL368" s="1"/>
      <c r="BFM368" s="1"/>
      <c r="BFN368" s="1"/>
      <c r="BFO368" s="1"/>
      <c r="BFP368" s="1"/>
      <c r="BFQ368" s="1"/>
      <c r="BFR368" s="1"/>
      <c r="BFS368" s="1"/>
      <c r="BFT368" s="1"/>
      <c r="BFU368" s="1"/>
      <c r="BFV368" s="1"/>
      <c r="BFW368" s="1"/>
      <c r="BFX368" s="1"/>
      <c r="BFY368" s="1"/>
      <c r="BFZ368" s="1"/>
      <c r="BGA368" s="1"/>
      <c r="BGB368" s="1"/>
      <c r="BGC368" s="1"/>
      <c r="BGD368" s="1"/>
      <c r="BGE368" s="1"/>
      <c r="BGF368" s="1"/>
      <c r="BGG368" s="1"/>
      <c r="BGH368" s="1"/>
      <c r="BGI368" s="1"/>
      <c r="BGJ368" s="1"/>
      <c r="BGK368" s="1"/>
      <c r="BGL368" s="1"/>
      <c r="BGM368" s="1"/>
      <c r="BGN368" s="1"/>
      <c r="BGO368" s="1"/>
      <c r="BGP368" s="1"/>
      <c r="BGQ368" s="1"/>
      <c r="BGR368" s="1"/>
      <c r="BGS368" s="1"/>
      <c r="BGT368" s="1"/>
      <c r="BGU368" s="1"/>
      <c r="BGV368" s="1"/>
      <c r="BGW368" s="1"/>
      <c r="BGX368" s="1"/>
      <c r="BGY368" s="1"/>
      <c r="BGZ368" s="1"/>
      <c r="BHA368" s="1"/>
      <c r="BHB368" s="1"/>
      <c r="BHC368" s="1"/>
      <c r="BHD368" s="1"/>
      <c r="BHE368" s="1"/>
      <c r="BHF368" s="1"/>
      <c r="BHG368" s="1"/>
      <c r="BHH368" s="1"/>
      <c r="BHI368" s="1"/>
      <c r="BHJ368" s="1"/>
      <c r="BHK368" s="1"/>
      <c r="BHL368" s="1"/>
      <c r="BHM368" s="1"/>
      <c r="BHN368" s="1"/>
      <c r="BHO368" s="1"/>
      <c r="BHP368" s="1"/>
      <c r="BHQ368" s="1"/>
      <c r="BHR368" s="1"/>
      <c r="BHS368" s="1"/>
      <c r="BHT368" s="1"/>
      <c r="BHU368" s="1"/>
      <c r="BHV368" s="1"/>
      <c r="BHW368" s="1"/>
      <c r="BHX368" s="1"/>
      <c r="BHY368" s="1"/>
      <c r="BHZ368" s="1"/>
      <c r="BIA368" s="1"/>
      <c r="BIB368" s="1"/>
      <c r="BIC368" s="1"/>
      <c r="BID368" s="1"/>
      <c r="BIE368" s="1"/>
      <c r="BIF368" s="1"/>
      <c r="BIG368" s="1"/>
      <c r="BIH368" s="1"/>
      <c r="BII368" s="1"/>
      <c r="BIJ368" s="1"/>
      <c r="BIK368" s="1"/>
      <c r="BIL368" s="1"/>
      <c r="BIM368" s="1"/>
      <c r="BIN368" s="1"/>
      <c r="BIO368" s="1"/>
      <c r="BIP368" s="1"/>
      <c r="BIQ368" s="1"/>
      <c r="BIR368" s="1"/>
      <c r="BIS368" s="1"/>
      <c r="BIT368" s="1"/>
      <c r="BIU368" s="1"/>
      <c r="BIV368" s="1"/>
      <c r="BIW368" s="1"/>
      <c r="BIX368" s="1"/>
      <c r="BIY368" s="1"/>
      <c r="BIZ368" s="1"/>
      <c r="BJA368" s="1"/>
      <c r="BJB368" s="1"/>
      <c r="BJC368" s="1"/>
      <c r="BJD368" s="1"/>
      <c r="BJE368" s="1"/>
      <c r="BJF368" s="1"/>
      <c r="BJG368" s="1"/>
      <c r="BJH368" s="1"/>
      <c r="BJI368" s="1"/>
      <c r="BJJ368" s="1"/>
      <c r="BJK368" s="1"/>
      <c r="BJL368" s="1"/>
      <c r="BJM368" s="1"/>
      <c r="BJN368" s="1"/>
      <c r="BJO368" s="1"/>
      <c r="BJP368" s="1"/>
      <c r="BJQ368" s="1"/>
      <c r="BJR368" s="1"/>
      <c r="BJS368" s="1"/>
      <c r="BJT368" s="1"/>
      <c r="BJU368" s="1"/>
      <c r="BJV368" s="1"/>
      <c r="BJW368" s="1"/>
      <c r="BJX368" s="1"/>
      <c r="BJY368" s="1"/>
      <c r="BJZ368" s="1"/>
      <c r="BKA368" s="1"/>
      <c r="BKB368" s="1"/>
      <c r="BKC368" s="1"/>
      <c r="BKD368" s="1"/>
      <c r="BKE368" s="1"/>
      <c r="BKF368" s="1"/>
      <c r="BKG368" s="1"/>
      <c r="BKH368" s="1"/>
      <c r="BKI368" s="1"/>
      <c r="BKJ368" s="1"/>
      <c r="BKK368" s="1"/>
      <c r="BKL368" s="1"/>
      <c r="BKM368" s="1"/>
      <c r="BKN368" s="1"/>
      <c r="BKO368" s="1"/>
      <c r="BKP368" s="1"/>
      <c r="BKQ368" s="1"/>
      <c r="BKR368" s="1"/>
      <c r="BKS368" s="1"/>
      <c r="BKT368" s="1"/>
      <c r="BKU368" s="1"/>
      <c r="BKV368" s="1"/>
      <c r="BKW368" s="1"/>
      <c r="BKX368" s="1"/>
      <c r="BKY368" s="1"/>
      <c r="BKZ368" s="1"/>
      <c r="BLA368" s="1"/>
      <c r="BLB368" s="1"/>
      <c r="BLC368" s="1"/>
      <c r="BLD368" s="1"/>
      <c r="BLE368" s="1"/>
      <c r="BLF368" s="1"/>
      <c r="BLG368" s="1"/>
      <c r="BLH368" s="1"/>
      <c r="BLI368" s="1"/>
      <c r="BLJ368" s="1"/>
      <c r="BLK368" s="1"/>
      <c r="BLL368" s="1"/>
      <c r="BLM368" s="1"/>
      <c r="BLN368" s="1"/>
      <c r="BLO368" s="1"/>
      <c r="BLP368" s="1"/>
      <c r="BLQ368" s="1"/>
      <c r="BLR368" s="1"/>
      <c r="BLS368" s="1"/>
      <c r="BLT368" s="1"/>
      <c r="BLU368" s="1"/>
      <c r="BLV368" s="1"/>
      <c r="BLW368" s="1"/>
      <c r="BLX368" s="1"/>
      <c r="BLY368" s="1"/>
      <c r="BLZ368" s="1"/>
      <c r="BMA368" s="1"/>
      <c r="BMB368" s="1"/>
      <c r="BMC368" s="1"/>
      <c r="BMD368" s="1"/>
      <c r="BME368" s="1"/>
      <c r="BMF368" s="1"/>
      <c r="BMG368" s="1"/>
      <c r="BMH368" s="1"/>
      <c r="BMI368" s="1"/>
      <c r="BMJ368" s="1"/>
      <c r="BMK368" s="1"/>
      <c r="BML368" s="1"/>
      <c r="BMM368" s="1"/>
      <c r="BMN368" s="1"/>
      <c r="BMO368" s="1"/>
      <c r="BMP368" s="1"/>
      <c r="BMQ368" s="1"/>
      <c r="BMR368" s="1"/>
      <c r="BMS368" s="1"/>
      <c r="BMT368" s="1"/>
      <c r="BMU368" s="1"/>
      <c r="BMV368" s="1"/>
      <c r="BMW368" s="1"/>
      <c r="BMX368" s="1"/>
      <c r="BMY368" s="1"/>
      <c r="BMZ368" s="1"/>
      <c r="BNA368" s="1"/>
      <c r="BNB368" s="1"/>
      <c r="BNC368" s="1"/>
      <c r="BND368" s="1"/>
      <c r="BNE368" s="1"/>
      <c r="BNF368" s="1"/>
      <c r="BNG368" s="1"/>
      <c r="BNH368" s="1"/>
      <c r="BNI368" s="1"/>
      <c r="BNJ368" s="1"/>
      <c r="BNK368" s="1"/>
      <c r="BNL368" s="1"/>
      <c r="BNM368" s="1"/>
      <c r="BNN368" s="1"/>
      <c r="BNO368" s="1"/>
      <c r="BNP368" s="1"/>
      <c r="BNQ368" s="1"/>
      <c r="BNR368" s="1"/>
      <c r="BNS368" s="1"/>
      <c r="BNT368" s="1"/>
      <c r="BNU368" s="1"/>
      <c r="BNV368" s="1"/>
      <c r="BNW368" s="1"/>
      <c r="BNX368" s="1"/>
      <c r="BNY368" s="1"/>
      <c r="BNZ368" s="1"/>
      <c r="BOA368" s="1"/>
      <c r="BOB368" s="1"/>
      <c r="BOC368" s="1"/>
      <c r="BOD368" s="1"/>
      <c r="BOE368" s="1"/>
      <c r="BOF368" s="1"/>
      <c r="BOG368" s="1"/>
      <c r="BOH368" s="1"/>
      <c r="BOI368" s="1"/>
      <c r="BOJ368" s="1"/>
      <c r="BOK368" s="1"/>
      <c r="BOL368" s="1"/>
      <c r="BOM368" s="1"/>
      <c r="BON368" s="1"/>
      <c r="BOO368" s="1"/>
      <c r="BOP368" s="1"/>
      <c r="BOQ368" s="1"/>
      <c r="BOR368" s="1"/>
      <c r="BOS368" s="1"/>
      <c r="BOT368" s="1"/>
      <c r="BOU368" s="1"/>
      <c r="BOV368" s="1"/>
      <c r="BOW368" s="1"/>
      <c r="BOX368" s="1"/>
      <c r="BOY368" s="1"/>
      <c r="BOZ368" s="1"/>
      <c r="BPA368" s="1"/>
      <c r="BPB368" s="1"/>
      <c r="BPC368" s="1"/>
      <c r="BPD368" s="1"/>
      <c r="BPE368" s="1"/>
      <c r="BPF368" s="1"/>
      <c r="BPG368" s="1"/>
      <c r="BPH368" s="1"/>
      <c r="BPI368" s="1"/>
      <c r="BPJ368" s="1"/>
      <c r="BPK368" s="1"/>
      <c r="BPL368" s="1"/>
      <c r="BPM368" s="1"/>
      <c r="BPN368" s="1"/>
      <c r="BPO368" s="1"/>
      <c r="BPP368" s="1"/>
      <c r="BPQ368" s="1"/>
      <c r="BPR368" s="1"/>
      <c r="BPS368" s="1"/>
      <c r="BPT368" s="1"/>
      <c r="BPU368" s="1"/>
      <c r="BPV368" s="1"/>
      <c r="BPW368" s="1"/>
      <c r="BPX368" s="1"/>
      <c r="BPY368" s="1"/>
      <c r="BPZ368" s="1"/>
      <c r="BQA368" s="1"/>
      <c r="BQB368" s="1"/>
      <c r="BQC368" s="1"/>
      <c r="BQD368" s="1"/>
      <c r="BQE368" s="1"/>
      <c r="BQF368" s="1"/>
      <c r="BQG368" s="1"/>
      <c r="BQH368" s="1"/>
      <c r="BQI368" s="1"/>
      <c r="BQJ368" s="1"/>
      <c r="BQK368" s="1"/>
      <c r="BQL368" s="1"/>
      <c r="BQM368" s="1"/>
      <c r="BQN368" s="1"/>
      <c r="BQO368" s="1"/>
      <c r="BQP368" s="1"/>
      <c r="BQQ368" s="1"/>
      <c r="BQR368" s="1"/>
      <c r="BQS368" s="1"/>
      <c r="BQT368" s="1"/>
      <c r="BQU368" s="1"/>
      <c r="BQV368" s="1"/>
      <c r="BQW368" s="1"/>
      <c r="BQX368" s="1"/>
      <c r="BQY368" s="1"/>
      <c r="BQZ368" s="1"/>
      <c r="BRA368" s="1"/>
      <c r="BRB368" s="1"/>
      <c r="BRC368" s="1"/>
      <c r="BRD368" s="1"/>
      <c r="BRE368" s="1"/>
      <c r="BRF368" s="1"/>
      <c r="BRG368" s="1"/>
      <c r="BRH368" s="1"/>
      <c r="BRI368" s="1"/>
      <c r="BRJ368" s="1"/>
      <c r="BRK368" s="1"/>
      <c r="BRL368" s="1"/>
      <c r="BRM368" s="1"/>
      <c r="BRN368" s="1"/>
      <c r="BRO368" s="1"/>
      <c r="BRP368" s="1"/>
      <c r="BRQ368" s="1"/>
      <c r="BRR368" s="1"/>
      <c r="BRS368" s="1"/>
      <c r="BRT368" s="1"/>
      <c r="BRU368" s="1"/>
      <c r="BRV368" s="1"/>
      <c r="BRW368" s="1"/>
      <c r="BRX368" s="1"/>
      <c r="BRY368" s="1"/>
      <c r="BRZ368" s="1"/>
      <c r="BSA368" s="1"/>
      <c r="BSB368" s="1"/>
      <c r="BSC368" s="1"/>
      <c r="BSD368" s="1"/>
      <c r="BSE368" s="1"/>
      <c r="BSF368" s="1"/>
      <c r="BSG368" s="1"/>
      <c r="BSH368" s="1"/>
      <c r="BSI368" s="1"/>
      <c r="BSJ368" s="1"/>
      <c r="BSK368" s="1"/>
      <c r="BSL368" s="1"/>
      <c r="BSM368" s="1"/>
      <c r="BSN368" s="1"/>
      <c r="BSO368" s="1"/>
      <c r="BSP368" s="1"/>
      <c r="BSQ368" s="1"/>
      <c r="BSR368" s="1"/>
      <c r="BSS368" s="1"/>
      <c r="BST368" s="1"/>
      <c r="BSU368" s="1"/>
      <c r="BSV368" s="1"/>
      <c r="BSW368" s="1"/>
      <c r="BSX368" s="1"/>
      <c r="BSY368" s="1"/>
      <c r="BSZ368" s="1"/>
      <c r="BTA368" s="1"/>
      <c r="BTB368" s="1"/>
      <c r="BTC368" s="1"/>
      <c r="BTD368" s="1"/>
      <c r="BTE368" s="1"/>
      <c r="BTF368" s="1"/>
      <c r="BTG368" s="1"/>
      <c r="BTH368" s="1"/>
      <c r="BTI368" s="1"/>
      <c r="BTJ368" s="1"/>
      <c r="BTK368" s="1"/>
      <c r="BTL368" s="1"/>
      <c r="BTM368" s="1"/>
      <c r="BTN368" s="1"/>
      <c r="BTO368" s="1"/>
      <c r="BTP368" s="1"/>
      <c r="BTQ368" s="1"/>
      <c r="BTR368" s="1"/>
      <c r="BTS368" s="1"/>
      <c r="BTT368" s="1"/>
      <c r="BTU368" s="1"/>
      <c r="BTV368" s="1"/>
      <c r="BTW368" s="1"/>
      <c r="BTX368" s="1"/>
      <c r="BTY368" s="1"/>
      <c r="BTZ368" s="1"/>
      <c r="BUA368" s="1"/>
      <c r="BUB368" s="1"/>
      <c r="BUC368" s="1"/>
      <c r="BUD368" s="1"/>
      <c r="BUE368" s="1"/>
      <c r="BUF368" s="1"/>
      <c r="BUG368" s="1"/>
      <c r="BUH368" s="1"/>
      <c r="BUI368" s="1"/>
      <c r="BUJ368" s="1"/>
      <c r="BUK368" s="1"/>
      <c r="BUL368" s="1"/>
      <c r="BUM368" s="1"/>
      <c r="BUN368" s="1"/>
      <c r="BUO368" s="1"/>
      <c r="BUP368" s="1"/>
      <c r="BUQ368" s="1"/>
      <c r="BUR368" s="1"/>
      <c r="BUS368" s="1"/>
      <c r="BUT368" s="1"/>
      <c r="BUU368" s="1"/>
      <c r="BUV368" s="1"/>
      <c r="BUW368" s="1"/>
      <c r="BUX368" s="1"/>
      <c r="BUY368" s="1"/>
      <c r="BUZ368" s="1"/>
      <c r="BVA368" s="1"/>
      <c r="BVB368" s="1"/>
      <c r="BVC368" s="1"/>
      <c r="BVD368" s="1"/>
      <c r="BVE368" s="1"/>
      <c r="BVF368" s="1"/>
      <c r="BVG368" s="1"/>
      <c r="BVH368" s="1"/>
      <c r="BVI368" s="1"/>
      <c r="BVJ368" s="1"/>
      <c r="BVK368" s="1"/>
      <c r="BVL368" s="1"/>
      <c r="BVM368" s="1"/>
      <c r="BVN368" s="1"/>
      <c r="BVO368" s="1"/>
      <c r="BVP368" s="1"/>
      <c r="BVQ368" s="1"/>
      <c r="BVR368" s="1"/>
      <c r="BVS368" s="1"/>
      <c r="BVT368" s="1"/>
      <c r="BVU368" s="1"/>
      <c r="BVV368" s="1"/>
      <c r="BVW368" s="1"/>
      <c r="BVX368" s="1"/>
      <c r="BVY368" s="1"/>
      <c r="BVZ368" s="1"/>
      <c r="BWA368" s="1"/>
      <c r="BWB368" s="1"/>
      <c r="BWC368" s="1"/>
      <c r="BWD368" s="1"/>
      <c r="BWE368" s="1"/>
      <c r="BWF368" s="1"/>
      <c r="BWG368" s="1"/>
      <c r="BWH368" s="1"/>
      <c r="BWI368" s="1"/>
      <c r="BWJ368" s="1"/>
      <c r="BWK368" s="1"/>
      <c r="BWL368" s="1"/>
      <c r="BWM368" s="1"/>
      <c r="BWN368" s="1"/>
      <c r="BWO368" s="1"/>
      <c r="BWP368" s="1"/>
      <c r="BWQ368" s="1"/>
      <c r="BWR368" s="1"/>
      <c r="BWS368" s="1"/>
      <c r="BWT368" s="1"/>
      <c r="BWU368" s="1"/>
      <c r="BWV368" s="1"/>
      <c r="BWW368" s="1"/>
      <c r="BWX368" s="1"/>
      <c r="BWY368" s="1"/>
      <c r="BWZ368" s="1"/>
      <c r="BXA368" s="1"/>
      <c r="BXB368" s="1"/>
      <c r="BXC368" s="1"/>
      <c r="BXD368" s="1"/>
      <c r="BXE368" s="1"/>
      <c r="BXF368" s="1"/>
      <c r="BXG368" s="1"/>
      <c r="BXH368" s="1"/>
      <c r="BXI368" s="1"/>
      <c r="BXJ368" s="1"/>
      <c r="BXK368" s="1"/>
      <c r="BXL368" s="1"/>
      <c r="BXM368" s="1"/>
      <c r="BXN368" s="1"/>
      <c r="BXO368" s="1"/>
      <c r="BXP368" s="1"/>
      <c r="BXQ368" s="1"/>
      <c r="BXR368" s="1"/>
      <c r="BXS368" s="1"/>
      <c r="BXT368" s="1"/>
      <c r="BXU368" s="1"/>
      <c r="BXV368" s="1"/>
      <c r="BXW368" s="1"/>
      <c r="BXX368" s="1"/>
      <c r="BXY368" s="1"/>
      <c r="BXZ368" s="1"/>
      <c r="BYA368" s="1"/>
      <c r="BYB368" s="1"/>
      <c r="BYC368" s="1"/>
      <c r="BYD368" s="1"/>
      <c r="BYE368" s="1"/>
      <c r="BYF368" s="1"/>
      <c r="BYG368" s="1"/>
      <c r="BYH368" s="1"/>
      <c r="BYI368" s="1"/>
      <c r="BYJ368" s="1"/>
      <c r="BYK368" s="1"/>
      <c r="BYL368" s="1"/>
      <c r="BYM368" s="1"/>
      <c r="BYN368" s="1"/>
      <c r="BYO368" s="1"/>
      <c r="BYP368" s="1"/>
      <c r="BYQ368" s="1"/>
      <c r="BYR368" s="1"/>
      <c r="BYS368" s="1"/>
      <c r="BYT368" s="1"/>
      <c r="BYU368" s="1"/>
      <c r="BYV368" s="1"/>
      <c r="BYW368" s="1"/>
      <c r="BYX368" s="1"/>
      <c r="BYY368" s="1"/>
      <c r="BYZ368" s="1"/>
      <c r="BZA368" s="1"/>
      <c r="BZB368" s="1"/>
      <c r="BZC368" s="1"/>
      <c r="BZD368" s="1"/>
      <c r="BZE368" s="1"/>
      <c r="BZF368" s="1"/>
      <c r="BZG368" s="1"/>
      <c r="BZH368" s="1"/>
      <c r="BZI368" s="1"/>
      <c r="BZJ368" s="1"/>
      <c r="BZK368" s="1"/>
      <c r="BZL368" s="1"/>
      <c r="BZM368" s="1"/>
      <c r="BZN368" s="1"/>
      <c r="BZO368" s="1"/>
      <c r="BZP368" s="1"/>
      <c r="BZQ368" s="1"/>
      <c r="BZR368" s="1"/>
      <c r="BZS368" s="1"/>
      <c r="BZT368" s="1"/>
      <c r="BZU368" s="1"/>
      <c r="BZV368" s="1"/>
      <c r="BZW368" s="1"/>
      <c r="BZX368" s="1"/>
      <c r="BZY368" s="1"/>
      <c r="BZZ368" s="1"/>
      <c r="CAA368" s="1"/>
      <c r="CAB368" s="1"/>
      <c r="CAC368" s="1"/>
      <c r="CAD368" s="1"/>
      <c r="CAE368" s="1"/>
      <c r="CAF368" s="1"/>
      <c r="CAG368" s="1"/>
      <c r="CAH368" s="1"/>
      <c r="CAI368" s="1"/>
      <c r="CAJ368" s="1"/>
      <c r="CAK368" s="1"/>
      <c r="CAL368" s="1"/>
      <c r="CAM368" s="1"/>
      <c r="CAN368" s="1"/>
      <c r="CAO368" s="1"/>
      <c r="CAP368" s="1"/>
      <c r="CAQ368" s="1"/>
      <c r="CAR368" s="1"/>
      <c r="CAS368" s="1"/>
      <c r="CAT368" s="1"/>
      <c r="CAU368" s="1"/>
      <c r="CAV368" s="1"/>
      <c r="CAW368" s="1"/>
      <c r="CAX368" s="1"/>
      <c r="CAY368" s="1"/>
      <c r="CAZ368" s="1"/>
      <c r="CBA368" s="1"/>
      <c r="CBB368" s="1"/>
      <c r="CBC368" s="1"/>
      <c r="CBD368" s="1"/>
      <c r="CBE368" s="1"/>
      <c r="CBF368" s="1"/>
      <c r="CBG368" s="1"/>
      <c r="CBH368" s="1"/>
      <c r="CBI368" s="1"/>
      <c r="CBJ368" s="1"/>
      <c r="CBK368" s="1"/>
      <c r="CBL368" s="1"/>
      <c r="CBM368" s="1"/>
      <c r="CBN368" s="1"/>
      <c r="CBO368" s="1"/>
      <c r="CBP368" s="1"/>
      <c r="CBQ368" s="1"/>
      <c r="CBR368" s="1"/>
      <c r="CBS368" s="1"/>
      <c r="CBT368" s="1"/>
      <c r="CBU368" s="1"/>
      <c r="CBV368" s="1"/>
      <c r="CBW368" s="1"/>
      <c r="CBX368" s="1"/>
      <c r="CBY368" s="1"/>
      <c r="CBZ368" s="1"/>
      <c r="CCA368" s="1"/>
      <c r="CCB368" s="1"/>
      <c r="CCC368" s="1"/>
      <c r="CCD368" s="1"/>
      <c r="CCE368" s="1"/>
      <c r="CCF368" s="1"/>
      <c r="CCG368" s="1"/>
      <c r="CCH368" s="1"/>
      <c r="CCI368" s="1"/>
      <c r="CCJ368" s="1"/>
      <c r="CCK368" s="1"/>
      <c r="CCL368" s="1"/>
      <c r="CCM368" s="1"/>
      <c r="CCN368" s="1"/>
      <c r="CCO368" s="1"/>
      <c r="CCP368" s="1"/>
      <c r="CCQ368" s="1"/>
      <c r="CCR368" s="1"/>
      <c r="CCS368" s="1"/>
      <c r="CCT368" s="1"/>
      <c r="CCU368" s="1"/>
      <c r="CCV368" s="1"/>
      <c r="CCW368" s="1"/>
      <c r="CCX368" s="1"/>
      <c r="CCY368" s="1"/>
      <c r="CCZ368" s="1"/>
      <c r="CDA368" s="1"/>
      <c r="CDB368" s="1"/>
      <c r="CDC368" s="1"/>
      <c r="CDD368" s="1"/>
      <c r="CDE368" s="1"/>
      <c r="CDF368" s="1"/>
      <c r="CDG368" s="1"/>
      <c r="CDH368" s="1"/>
      <c r="CDI368" s="1"/>
      <c r="CDJ368" s="1"/>
      <c r="CDK368" s="1"/>
      <c r="CDL368" s="1"/>
      <c r="CDM368" s="1"/>
      <c r="CDN368" s="1"/>
      <c r="CDO368" s="1"/>
      <c r="CDP368" s="1"/>
      <c r="CDQ368" s="1"/>
      <c r="CDR368" s="1"/>
      <c r="CDS368" s="1"/>
      <c r="CDT368" s="1"/>
      <c r="CDU368" s="1"/>
      <c r="CDV368" s="1"/>
      <c r="CDW368" s="1"/>
      <c r="CDX368" s="1"/>
      <c r="CDY368" s="1"/>
      <c r="CDZ368" s="1"/>
      <c r="CEA368" s="1"/>
      <c r="CEB368" s="1"/>
      <c r="CEC368" s="1"/>
      <c r="CED368" s="1"/>
      <c r="CEE368" s="1"/>
      <c r="CEF368" s="1"/>
      <c r="CEG368" s="1"/>
      <c r="CEH368" s="1"/>
      <c r="CEI368" s="1"/>
      <c r="CEJ368" s="1"/>
      <c r="CEK368" s="1"/>
      <c r="CEL368" s="1"/>
      <c r="CEM368" s="1"/>
      <c r="CEN368" s="1"/>
      <c r="CEO368" s="1"/>
      <c r="CEP368" s="1"/>
      <c r="CEQ368" s="1"/>
      <c r="CER368" s="1"/>
      <c r="CES368" s="1"/>
      <c r="CET368" s="1"/>
      <c r="CEU368" s="1"/>
      <c r="CEV368" s="1"/>
      <c r="CEW368" s="1"/>
      <c r="CEX368" s="1"/>
      <c r="CEY368" s="1"/>
      <c r="CEZ368" s="1"/>
      <c r="CFA368" s="1"/>
      <c r="CFB368" s="1"/>
      <c r="CFC368" s="1"/>
      <c r="CFD368" s="1"/>
      <c r="CFE368" s="1"/>
      <c r="CFF368" s="1"/>
      <c r="CFG368" s="1"/>
      <c r="CFH368" s="1"/>
      <c r="CFI368" s="1"/>
      <c r="CFJ368" s="1"/>
      <c r="CFK368" s="1"/>
      <c r="CFL368" s="1"/>
      <c r="CFM368" s="1"/>
      <c r="CFN368" s="1"/>
      <c r="CFO368" s="1"/>
      <c r="CFP368" s="1"/>
      <c r="CFQ368" s="1"/>
      <c r="CFR368" s="1"/>
      <c r="CFS368" s="1"/>
      <c r="CFT368" s="1"/>
      <c r="CFU368" s="1"/>
      <c r="CFV368" s="1"/>
      <c r="CFW368" s="1"/>
      <c r="CFX368" s="1"/>
      <c r="CFY368" s="1"/>
      <c r="CFZ368" s="1"/>
      <c r="CGA368" s="1"/>
      <c r="CGB368" s="1"/>
      <c r="CGC368" s="1"/>
      <c r="CGD368" s="1"/>
      <c r="CGE368" s="1"/>
      <c r="CGF368" s="1"/>
      <c r="CGG368" s="1"/>
      <c r="CGH368" s="1"/>
      <c r="CGI368" s="1"/>
      <c r="CGJ368" s="1"/>
      <c r="CGK368" s="1"/>
      <c r="CGL368" s="1"/>
      <c r="CGM368" s="1"/>
      <c r="CGN368" s="1"/>
      <c r="CGO368" s="1"/>
      <c r="CGP368" s="1"/>
      <c r="CGQ368" s="1"/>
      <c r="CGR368" s="1"/>
      <c r="CGS368" s="1"/>
      <c r="CGT368" s="1"/>
      <c r="CGU368" s="1"/>
      <c r="CGV368" s="1"/>
      <c r="CGW368" s="1"/>
      <c r="CGX368" s="1"/>
      <c r="CGY368" s="1"/>
      <c r="CGZ368" s="1"/>
      <c r="CHA368" s="1"/>
      <c r="CHB368" s="1"/>
      <c r="CHC368" s="1"/>
      <c r="CHD368" s="1"/>
      <c r="CHE368" s="1"/>
      <c r="CHF368" s="1"/>
      <c r="CHG368" s="1"/>
      <c r="CHH368" s="1"/>
      <c r="CHI368" s="1"/>
      <c r="CHJ368" s="1"/>
      <c r="CHK368" s="1"/>
      <c r="CHL368" s="1"/>
      <c r="CHM368" s="1"/>
      <c r="CHN368" s="1"/>
      <c r="CHO368" s="1"/>
      <c r="CHP368" s="1"/>
      <c r="CHQ368" s="1"/>
      <c r="CHR368" s="1"/>
      <c r="CHS368" s="1"/>
      <c r="CHT368" s="1"/>
      <c r="CHU368" s="1"/>
      <c r="CHV368" s="1"/>
      <c r="CHW368" s="1"/>
      <c r="CHX368" s="1"/>
      <c r="CHY368" s="1"/>
      <c r="CHZ368" s="1"/>
      <c r="CIA368" s="1"/>
      <c r="CIB368" s="1"/>
      <c r="CIC368" s="1"/>
      <c r="CID368" s="1"/>
      <c r="CIE368" s="1"/>
      <c r="CIF368" s="1"/>
      <c r="CIG368" s="1"/>
      <c r="CIH368" s="1"/>
      <c r="CII368" s="1"/>
      <c r="CIJ368" s="1"/>
      <c r="CIK368" s="1"/>
      <c r="CIL368" s="1"/>
      <c r="CIM368" s="1"/>
      <c r="CIN368" s="1"/>
      <c r="CIO368" s="1"/>
      <c r="CIP368" s="1"/>
      <c r="CIQ368" s="1"/>
      <c r="CIR368" s="1"/>
      <c r="CIS368" s="1"/>
      <c r="CIT368" s="1"/>
      <c r="CIU368" s="1"/>
      <c r="CIV368" s="1"/>
      <c r="CIW368" s="1"/>
      <c r="CIX368" s="1"/>
      <c r="CIY368" s="1"/>
      <c r="CIZ368" s="1"/>
      <c r="CJA368" s="1"/>
      <c r="CJB368" s="1"/>
      <c r="CJC368" s="1"/>
      <c r="CJD368" s="1"/>
      <c r="CJE368" s="1"/>
      <c r="CJF368" s="1"/>
      <c r="CJG368" s="1"/>
      <c r="CJH368" s="1"/>
      <c r="CJI368" s="1"/>
      <c r="CJJ368" s="1"/>
      <c r="CJK368" s="1"/>
      <c r="CJL368" s="1"/>
      <c r="CJM368" s="1"/>
      <c r="CJN368" s="1"/>
      <c r="CJO368" s="1"/>
      <c r="CJP368" s="1"/>
      <c r="CJQ368" s="1"/>
      <c r="CJR368" s="1"/>
      <c r="CJS368" s="1"/>
      <c r="CJT368" s="1"/>
      <c r="CJU368" s="1"/>
      <c r="CJV368" s="1"/>
      <c r="CJW368" s="1"/>
      <c r="CJX368" s="1"/>
      <c r="CJY368" s="1"/>
      <c r="CJZ368" s="1"/>
      <c r="CKA368" s="1"/>
      <c r="CKB368" s="1"/>
      <c r="CKC368" s="1"/>
      <c r="CKD368" s="1"/>
      <c r="CKE368" s="1"/>
      <c r="CKF368" s="1"/>
      <c r="CKG368" s="1"/>
      <c r="CKH368" s="1"/>
      <c r="CKI368" s="1"/>
      <c r="CKJ368" s="1"/>
      <c r="CKK368" s="1"/>
      <c r="CKL368" s="1"/>
      <c r="CKM368" s="1"/>
      <c r="CKN368" s="1"/>
      <c r="CKO368" s="1"/>
      <c r="CKP368" s="1"/>
      <c r="CKQ368" s="1"/>
      <c r="CKR368" s="1"/>
      <c r="CKS368" s="1"/>
      <c r="CKT368" s="1"/>
      <c r="CKU368" s="1"/>
      <c r="CKV368" s="1"/>
      <c r="CKW368" s="1"/>
      <c r="CKX368" s="1"/>
      <c r="CKY368" s="1"/>
      <c r="CKZ368" s="1"/>
      <c r="CLA368" s="1"/>
      <c r="CLB368" s="1"/>
      <c r="CLC368" s="1"/>
      <c r="CLD368" s="1"/>
      <c r="CLE368" s="1"/>
      <c r="CLF368" s="1"/>
      <c r="CLG368" s="1"/>
      <c r="CLH368" s="1"/>
      <c r="CLI368" s="1"/>
      <c r="CLJ368" s="1"/>
      <c r="CLK368" s="1"/>
      <c r="CLL368" s="1"/>
      <c r="CLM368" s="1"/>
      <c r="CLN368" s="1"/>
      <c r="CLO368" s="1"/>
      <c r="CLP368" s="1"/>
      <c r="CLQ368" s="1"/>
      <c r="CLR368" s="1"/>
      <c r="CLS368" s="1"/>
      <c r="CLT368" s="1"/>
      <c r="CLU368" s="1"/>
      <c r="CLV368" s="1"/>
      <c r="CLW368" s="1"/>
      <c r="CLX368" s="1"/>
      <c r="CLY368" s="1"/>
      <c r="CLZ368" s="1"/>
      <c r="CMA368" s="1"/>
      <c r="CMB368" s="1"/>
      <c r="CMC368" s="1"/>
      <c r="CMD368" s="1"/>
      <c r="CME368" s="1"/>
      <c r="CMF368" s="1"/>
      <c r="CMG368" s="1"/>
      <c r="CMH368" s="1"/>
      <c r="CMI368" s="1"/>
      <c r="CMJ368" s="1"/>
      <c r="CMK368" s="1"/>
      <c r="CML368" s="1"/>
      <c r="CMM368" s="1"/>
      <c r="CMN368" s="1"/>
      <c r="CMO368" s="1"/>
      <c r="CMP368" s="1"/>
      <c r="CMQ368" s="1"/>
      <c r="CMR368" s="1"/>
      <c r="CMS368" s="1"/>
      <c r="CMT368" s="1"/>
      <c r="CMU368" s="1"/>
      <c r="CMV368" s="1"/>
      <c r="CMW368" s="1"/>
      <c r="CMX368" s="1"/>
      <c r="CMY368" s="1"/>
      <c r="CMZ368" s="1"/>
      <c r="CNA368" s="1"/>
      <c r="CNB368" s="1"/>
      <c r="CNC368" s="1"/>
      <c r="CND368" s="1"/>
      <c r="CNE368" s="1"/>
      <c r="CNF368" s="1"/>
      <c r="CNG368" s="1"/>
      <c r="CNH368" s="1"/>
      <c r="CNI368" s="1"/>
      <c r="CNJ368" s="1"/>
      <c r="CNK368" s="1"/>
      <c r="CNL368" s="1"/>
      <c r="CNM368" s="1"/>
      <c r="CNN368" s="1"/>
      <c r="CNO368" s="1"/>
      <c r="CNP368" s="1"/>
      <c r="CNQ368" s="1"/>
      <c r="CNR368" s="1"/>
      <c r="CNS368" s="1"/>
      <c r="CNT368" s="1"/>
      <c r="CNU368" s="1"/>
      <c r="CNV368" s="1"/>
      <c r="CNW368" s="1"/>
      <c r="CNX368" s="1"/>
      <c r="CNY368" s="1"/>
      <c r="CNZ368" s="1"/>
      <c r="COA368" s="1"/>
      <c r="COB368" s="1"/>
      <c r="COC368" s="1"/>
      <c r="COD368" s="1"/>
      <c r="COE368" s="1"/>
      <c r="COF368" s="1"/>
      <c r="COG368" s="1"/>
      <c r="COH368" s="1"/>
      <c r="COI368" s="1"/>
      <c r="COJ368" s="1"/>
      <c r="COK368" s="1"/>
      <c r="COL368" s="1"/>
      <c r="COM368" s="1"/>
      <c r="CON368" s="1"/>
      <c r="COO368" s="1"/>
      <c r="COP368" s="1"/>
      <c r="COQ368" s="1"/>
      <c r="COR368" s="1"/>
      <c r="COS368" s="1"/>
      <c r="COT368" s="1"/>
      <c r="COU368" s="1"/>
      <c r="COV368" s="1"/>
      <c r="COW368" s="1"/>
      <c r="COX368" s="1"/>
      <c r="COY368" s="1"/>
      <c r="COZ368" s="1"/>
      <c r="CPA368" s="1"/>
      <c r="CPB368" s="1"/>
      <c r="CPC368" s="1"/>
      <c r="CPD368" s="1"/>
      <c r="CPE368" s="1"/>
      <c r="CPF368" s="1"/>
      <c r="CPG368" s="1"/>
      <c r="CPH368" s="1"/>
      <c r="CPI368" s="1"/>
      <c r="CPJ368" s="1"/>
      <c r="CPK368" s="1"/>
      <c r="CPL368" s="1"/>
      <c r="CPM368" s="1"/>
      <c r="CPN368" s="1"/>
      <c r="CPO368" s="1"/>
      <c r="CPP368" s="1"/>
      <c r="CPQ368" s="1"/>
      <c r="CPR368" s="1"/>
      <c r="CPS368" s="1"/>
      <c r="CPT368" s="1"/>
      <c r="CPU368" s="1"/>
      <c r="CPV368" s="1"/>
      <c r="CPW368" s="1"/>
      <c r="CPX368" s="1"/>
      <c r="CPY368" s="1"/>
      <c r="CPZ368" s="1"/>
      <c r="CQA368" s="1"/>
      <c r="CQB368" s="1"/>
      <c r="CQC368" s="1"/>
      <c r="CQD368" s="1"/>
      <c r="CQE368" s="1"/>
      <c r="CQF368" s="1"/>
      <c r="CQG368" s="1"/>
      <c r="CQH368" s="1"/>
      <c r="CQI368" s="1"/>
      <c r="CQJ368" s="1"/>
      <c r="CQK368" s="1"/>
      <c r="CQL368" s="1"/>
      <c r="CQM368" s="1"/>
      <c r="CQN368" s="1"/>
      <c r="CQO368" s="1"/>
      <c r="CQP368" s="1"/>
      <c r="CQQ368" s="1"/>
      <c r="CQR368" s="1"/>
      <c r="CQS368" s="1"/>
      <c r="CQT368" s="1"/>
      <c r="CQU368" s="1"/>
      <c r="CQV368" s="1"/>
      <c r="CQW368" s="1"/>
      <c r="CQX368" s="1"/>
      <c r="CQY368" s="1"/>
      <c r="CQZ368" s="1"/>
      <c r="CRA368" s="1"/>
      <c r="CRB368" s="1"/>
      <c r="CRC368" s="1"/>
      <c r="CRD368" s="1"/>
      <c r="CRE368" s="1"/>
      <c r="CRF368" s="1"/>
      <c r="CRG368" s="1"/>
      <c r="CRH368" s="1"/>
      <c r="CRI368" s="1"/>
      <c r="CRJ368" s="1"/>
      <c r="CRK368" s="1"/>
      <c r="CRL368" s="1"/>
      <c r="CRM368" s="1"/>
      <c r="CRN368" s="1"/>
      <c r="CRO368" s="1"/>
      <c r="CRP368" s="1"/>
      <c r="CRQ368" s="1"/>
      <c r="CRR368" s="1"/>
      <c r="CRS368" s="1"/>
      <c r="CRT368" s="1"/>
      <c r="CRU368" s="1"/>
      <c r="CRV368" s="1"/>
      <c r="CRW368" s="1"/>
      <c r="CRX368" s="1"/>
      <c r="CRY368" s="1"/>
      <c r="CRZ368" s="1"/>
      <c r="CSA368" s="1"/>
      <c r="CSB368" s="1"/>
      <c r="CSC368" s="1"/>
      <c r="CSD368" s="1"/>
      <c r="CSE368" s="1"/>
      <c r="CSF368" s="1"/>
      <c r="CSG368" s="1"/>
      <c r="CSH368" s="1"/>
      <c r="CSI368" s="1"/>
      <c r="CSJ368" s="1"/>
      <c r="CSK368" s="1"/>
      <c r="CSL368" s="1"/>
      <c r="CSM368" s="1"/>
      <c r="CSN368" s="1"/>
      <c r="CSO368" s="1"/>
      <c r="CSP368" s="1"/>
      <c r="CSQ368" s="1"/>
      <c r="CSR368" s="1"/>
      <c r="CSS368" s="1"/>
      <c r="CST368" s="1"/>
      <c r="CSU368" s="1"/>
      <c r="CSV368" s="1"/>
      <c r="CSW368" s="1"/>
      <c r="CSX368" s="1"/>
      <c r="CSY368" s="1"/>
      <c r="CSZ368" s="1"/>
      <c r="CTA368" s="1"/>
      <c r="CTB368" s="1"/>
      <c r="CTC368" s="1"/>
      <c r="CTD368" s="1"/>
      <c r="CTE368" s="1"/>
      <c r="CTF368" s="1"/>
      <c r="CTG368" s="1"/>
      <c r="CTH368" s="1"/>
      <c r="CTI368" s="1"/>
      <c r="CTJ368" s="1"/>
      <c r="CTK368" s="1"/>
      <c r="CTL368" s="1"/>
      <c r="CTM368" s="1"/>
      <c r="CTN368" s="1"/>
      <c r="CTO368" s="1"/>
      <c r="CTP368" s="1"/>
      <c r="CTQ368" s="1"/>
      <c r="CTR368" s="1"/>
      <c r="CTS368" s="1"/>
      <c r="CTT368" s="1"/>
      <c r="CTU368" s="1"/>
      <c r="CTV368" s="1"/>
      <c r="CTW368" s="1"/>
      <c r="CTX368" s="1"/>
      <c r="CTY368" s="1"/>
      <c r="CTZ368" s="1"/>
      <c r="CUA368" s="1"/>
      <c r="CUB368" s="1"/>
      <c r="CUC368" s="1"/>
      <c r="CUD368" s="1"/>
      <c r="CUE368" s="1"/>
      <c r="CUF368" s="1"/>
      <c r="CUG368" s="1"/>
      <c r="CUH368" s="1"/>
      <c r="CUI368" s="1"/>
      <c r="CUJ368" s="1"/>
      <c r="CUK368" s="1"/>
      <c r="CUL368" s="1"/>
      <c r="CUM368" s="1"/>
      <c r="CUN368" s="1"/>
      <c r="CUO368" s="1"/>
      <c r="CUP368" s="1"/>
      <c r="CUQ368" s="1"/>
      <c r="CUR368" s="1"/>
      <c r="CUS368" s="1"/>
      <c r="CUT368" s="1"/>
      <c r="CUU368" s="1"/>
      <c r="CUV368" s="1"/>
      <c r="CUW368" s="1"/>
      <c r="CUX368" s="1"/>
      <c r="CUY368" s="1"/>
      <c r="CUZ368" s="1"/>
      <c r="CVA368" s="1"/>
      <c r="CVB368" s="1"/>
      <c r="CVC368" s="1"/>
      <c r="CVD368" s="1"/>
      <c r="CVE368" s="1"/>
      <c r="CVF368" s="1"/>
      <c r="CVG368" s="1"/>
      <c r="CVH368" s="1"/>
      <c r="CVI368" s="1"/>
      <c r="CVJ368" s="1"/>
      <c r="CVK368" s="1"/>
      <c r="CVL368" s="1"/>
      <c r="CVM368" s="1"/>
      <c r="CVN368" s="1"/>
      <c r="CVO368" s="1"/>
      <c r="CVP368" s="1"/>
      <c r="CVQ368" s="1"/>
      <c r="CVR368" s="1"/>
      <c r="CVS368" s="1"/>
      <c r="CVT368" s="1"/>
      <c r="CVU368" s="1"/>
      <c r="CVV368" s="1"/>
      <c r="CVW368" s="1"/>
      <c r="CVX368" s="1"/>
      <c r="CVY368" s="1"/>
      <c r="CVZ368" s="1"/>
      <c r="CWA368" s="1"/>
      <c r="CWB368" s="1"/>
      <c r="CWC368" s="1"/>
      <c r="CWD368" s="1"/>
      <c r="CWE368" s="1"/>
      <c r="CWF368" s="1"/>
      <c r="CWG368" s="1"/>
      <c r="CWH368" s="1"/>
      <c r="CWI368" s="1"/>
      <c r="CWJ368" s="1"/>
      <c r="CWK368" s="1"/>
      <c r="CWL368" s="1"/>
      <c r="CWM368" s="1"/>
      <c r="CWN368" s="1"/>
      <c r="CWO368" s="1"/>
      <c r="CWP368" s="1"/>
      <c r="CWQ368" s="1"/>
      <c r="CWR368" s="1"/>
      <c r="CWS368" s="1"/>
      <c r="CWT368" s="1"/>
      <c r="CWU368" s="1"/>
      <c r="CWV368" s="1"/>
      <c r="CWW368" s="1"/>
      <c r="CWX368" s="1"/>
      <c r="CWY368" s="1"/>
      <c r="CWZ368" s="1"/>
      <c r="CXA368" s="1"/>
      <c r="CXB368" s="1"/>
      <c r="CXC368" s="1"/>
      <c r="CXD368" s="1"/>
      <c r="CXE368" s="1"/>
      <c r="CXF368" s="1"/>
      <c r="CXG368" s="1"/>
      <c r="CXH368" s="1"/>
      <c r="CXI368" s="1"/>
      <c r="CXJ368" s="1"/>
      <c r="CXK368" s="1"/>
      <c r="CXL368" s="1"/>
      <c r="CXM368" s="1"/>
      <c r="CXN368" s="1"/>
      <c r="CXO368" s="1"/>
      <c r="CXP368" s="1"/>
      <c r="CXQ368" s="1"/>
      <c r="CXR368" s="1"/>
      <c r="CXS368" s="1"/>
      <c r="CXT368" s="1"/>
      <c r="CXU368" s="1"/>
      <c r="CXV368" s="1"/>
      <c r="CXW368" s="1"/>
      <c r="CXX368" s="1"/>
      <c r="CXY368" s="1"/>
      <c r="CXZ368" s="1"/>
      <c r="CYA368" s="1"/>
      <c r="CYB368" s="1"/>
      <c r="CYC368" s="1"/>
      <c r="CYD368" s="1"/>
      <c r="CYE368" s="1"/>
      <c r="CYF368" s="1"/>
      <c r="CYG368" s="1"/>
      <c r="CYH368" s="1"/>
      <c r="CYI368" s="1"/>
      <c r="CYJ368" s="1"/>
      <c r="CYK368" s="1"/>
      <c r="CYL368" s="1"/>
      <c r="CYM368" s="1"/>
      <c r="CYN368" s="1"/>
      <c r="CYO368" s="1"/>
      <c r="CYP368" s="1"/>
      <c r="CYQ368" s="1"/>
      <c r="CYR368" s="1"/>
      <c r="CYS368" s="1"/>
      <c r="CYT368" s="1"/>
      <c r="CYU368" s="1"/>
      <c r="CYV368" s="1"/>
      <c r="CYW368" s="1"/>
      <c r="CYX368" s="1"/>
      <c r="CYY368" s="1"/>
      <c r="CYZ368" s="1"/>
      <c r="CZA368" s="1"/>
      <c r="CZB368" s="1"/>
      <c r="CZC368" s="1"/>
      <c r="CZD368" s="1"/>
      <c r="CZE368" s="1"/>
      <c r="CZF368" s="1"/>
      <c r="CZG368" s="1"/>
      <c r="CZH368" s="1"/>
      <c r="CZI368" s="1"/>
      <c r="CZJ368" s="1"/>
      <c r="CZK368" s="1"/>
      <c r="CZL368" s="1"/>
      <c r="CZM368" s="1"/>
      <c r="CZN368" s="1"/>
      <c r="CZO368" s="1"/>
      <c r="CZP368" s="1"/>
      <c r="CZQ368" s="1"/>
      <c r="CZR368" s="1"/>
      <c r="CZS368" s="1"/>
      <c r="CZT368" s="1"/>
      <c r="CZU368" s="1"/>
      <c r="CZV368" s="1"/>
      <c r="CZW368" s="1"/>
      <c r="CZX368" s="1"/>
      <c r="CZY368" s="1"/>
      <c r="CZZ368" s="1"/>
      <c r="DAA368" s="1"/>
      <c r="DAB368" s="1"/>
      <c r="DAC368" s="1"/>
      <c r="DAD368" s="1"/>
      <c r="DAE368" s="1"/>
      <c r="DAF368" s="1"/>
      <c r="DAG368" s="1"/>
      <c r="DAH368" s="1"/>
      <c r="DAI368" s="1"/>
      <c r="DAJ368" s="1"/>
      <c r="DAK368" s="1"/>
      <c r="DAL368" s="1"/>
      <c r="DAM368" s="1"/>
      <c r="DAN368" s="1"/>
      <c r="DAO368" s="1"/>
      <c r="DAP368" s="1"/>
      <c r="DAQ368" s="1"/>
      <c r="DAR368" s="1"/>
      <c r="DAS368" s="1"/>
      <c r="DAT368" s="1"/>
      <c r="DAU368" s="1"/>
      <c r="DAV368" s="1"/>
      <c r="DAW368" s="1"/>
      <c r="DAX368" s="1"/>
      <c r="DAY368" s="1"/>
      <c r="DAZ368" s="1"/>
      <c r="DBA368" s="1"/>
      <c r="DBB368" s="1"/>
      <c r="DBC368" s="1"/>
      <c r="DBD368" s="1"/>
      <c r="DBE368" s="1"/>
      <c r="DBF368" s="1"/>
      <c r="DBG368" s="1"/>
      <c r="DBH368" s="1"/>
      <c r="DBI368" s="1"/>
      <c r="DBJ368" s="1"/>
      <c r="DBK368" s="1"/>
      <c r="DBL368" s="1"/>
      <c r="DBM368" s="1"/>
      <c r="DBN368" s="1"/>
      <c r="DBO368" s="1"/>
      <c r="DBP368" s="1"/>
      <c r="DBQ368" s="1"/>
      <c r="DBR368" s="1"/>
      <c r="DBS368" s="1"/>
      <c r="DBT368" s="1"/>
      <c r="DBU368" s="1"/>
      <c r="DBV368" s="1"/>
      <c r="DBW368" s="1"/>
      <c r="DBX368" s="1"/>
      <c r="DBY368" s="1"/>
      <c r="DBZ368" s="1"/>
      <c r="DCA368" s="1"/>
      <c r="DCB368" s="1"/>
      <c r="DCC368" s="1"/>
      <c r="DCD368" s="1"/>
      <c r="DCE368" s="1"/>
      <c r="DCF368" s="1"/>
      <c r="DCG368" s="1"/>
      <c r="DCH368" s="1"/>
      <c r="DCI368" s="1"/>
      <c r="DCJ368" s="1"/>
      <c r="DCK368" s="1"/>
      <c r="DCL368" s="1"/>
      <c r="DCM368" s="1"/>
      <c r="DCN368" s="1"/>
      <c r="DCO368" s="1"/>
      <c r="DCP368" s="1"/>
      <c r="DCQ368" s="1"/>
      <c r="DCR368" s="1"/>
      <c r="DCS368" s="1"/>
      <c r="DCT368" s="1"/>
      <c r="DCU368" s="1"/>
      <c r="DCV368" s="1"/>
      <c r="DCW368" s="1"/>
      <c r="DCX368" s="1"/>
      <c r="DCY368" s="1"/>
      <c r="DCZ368" s="1"/>
      <c r="DDA368" s="1"/>
      <c r="DDB368" s="1"/>
      <c r="DDC368" s="1"/>
      <c r="DDD368" s="1"/>
      <c r="DDE368" s="1"/>
      <c r="DDF368" s="1"/>
      <c r="DDG368" s="1"/>
      <c r="DDH368" s="1"/>
      <c r="DDI368" s="1"/>
      <c r="DDJ368" s="1"/>
      <c r="DDK368" s="1"/>
      <c r="DDL368" s="1"/>
      <c r="DDM368" s="1"/>
      <c r="DDN368" s="1"/>
      <c r="DDO368" s="1"/>
      <c r="DDP368" s="1"/>
      <c r="DDQ368" s="1"/>
      <c r="DDR368" s="1"/>
      <c r="DDS368" s="1"/>
      <c r="DDT368" s="1"/>
      <c r="DDU368" s="1"/>
      <c r="DDV368" s="1"/>
      <c r="DDW368" s="1"/>
      <c r="DDX368" s="1"/>
      <c r="DDY368" s="1"/>
      <c r="DDZ368" s="1"/>
      <c r="DEA368" s="1"/>
      <c r="DEB368" s="1"/>
      <c r="DEC368" s="1"/>
      <c r="DED368" s="1"/>
      <c r="DEE368" s="1"/>
      <c r="DEF368" s="1"/>
      <c r="DEG368" s="1"/>
      <c r="DEH368" s="1"/>
      <c r="DEI368" s="1"/>
      <c r="DEJ368" s="1"/>
      <c r="DEK368" s="1"/>
      <c r="DEL368" s="1"/>
      <c r="DEM368" s="1"/>
      <c r="DEN368" s="1"/>
      <c r="DEO368" s="1"/>
      <c r="DEP368" s="1"/>
      <c r="DEQ368" s="1"/>
      <c r="DER368" s="1"/>
      <c r="DES368" s="1"/>
      <c r="DET368" s="1"/>
      <c r="DEU368" s="1"/>
      <c r="DEV368" s="1"/>
      <c r="DEW368" s="1"/>
      <c r="DEX368" s="1"/>
      <c r="DEY368" s="1"/>
      <c r="DEZ368" s="1"/>
      <c r="DFA368" s="1"/>
      <c r="DFB368" s="1"/>
      <c r="DFC368" s="1"/>
      <c r="DFD368" s="1"/>
      <c r="DFE368" s="1"/>
      <c r="DFF368" s="1"/>
      <c r="DFG368" s="1"/>
      <c r="DFH368" s="1"/>
      <c r="DFI368" s="1"/>
      <c r="DFJ368" s="1"/>
      <c r="DFK368" s="1"/>
      <c r="DFL368" s="1"/>
      <c r="DFM368" s="1"/>
      <c r="DFN368" s="1"/>
      <c r="DFO368" s="1"/>
      <c r="DFP368" s="1"/>
      <c r="DFQ368" s="1"/>
      <c r="DFR368" s="1"/>
      <c r="DFS368" s="1"/>
      <c r="DFT368" s="1"/>
      <c r="DFU368" s="1"/>
      <c r="DFV368" s="1"/>
      <c r="DFW368" s="1"/>
      <c r="DFX368" s="1"/>
      <c r="DFY368" s="1"/>
      <c r="DFZ368" s="1"/>
      <c r="DGA368" s="1"/>
      <c r="DGB368" s="1"/>
      <c r="DGC368" s="1"/>
      <c r="DGD368" s="1"/>
      <c r="DGE368" s="1"/>
      <c r="DGF368" s="1"/>
      <c r="DGG368" s="1"/>
      <c r="DGH368" s="1"/>
      <c r="DGI368" s="1"/>
      <c r="DGJ368" s="1"/>
      <c r="DGK368" s="1"/>
      <c r="DGL368" s="1"/>
      <c r="DGM368" s="1"/>
      <c r="DGN368" s="1"/>
      <c r="DGO368" s="1"/>
      <c r="DGP368" s="1"/>
      <c r="DGQ368" s="1"/>
      <c r="DGR368" s="1"/>
      <c r="DGS368" s="1"/>
      <c r="DGT368" s="1"/>
      <c r="DGU368" s="1"/>
      <c r="DGV368" s="1"/>
      <c r="DGW368" s="1"/>
      <c r="DGX368" s="1"/>
      <c r="DGY368" s="1"/>
      <c r="DGZ368" s="1"/>
      <c r="DHA368" s="1"/>
      <c r="DHB368" s="1"/>
      <c r="DHC368" s="1"/>
      <c r="DHD368" s="1"/>
      <c r="DHE368" s="1"/>
      <c r="DHF368" s="1"/>
      <c r="DHG368" s="1"/>
      <c r="DHH368" s="1"/>
      <c r="DHI368" s="1"/>
      <c r="DHJ368" s="1"/>
      <c r="DHK368" s="1"/>
      <c r="DHL368" s="1"/>
      <c r="DHM368" s="1"/>
      <c r="DHN368" s="1"/>
      <c r="DHO368" s="1"/>
      <c r="DHP368" s="1"/>
      <c r="DHQ368" s="1"/>
      <c r="DHR368" s="1"/>
      <c r="DHS368" s="1"/>
      <c r="DHT368" s="1"/>
      <c r="DHU368" s="1"/>
      <c r="DHV368" s="1"/>
      <c r="DHW368" s="1"/>
      <c r="DHX368" s="1"/>
      <c r="DHY368" s="1"/>
      <c r="DHZ368" s="1"/>
      <c r="DIA368" s="1"/>
      <c r="DIB368" s="1"/>
      <c r="DIC368" s="1"/>
      <c r="DID368" s="1"/>
      <c r="DIE368" s="1"/>
      <c r="DIF368" s="1"/>
      <c r="DIG368" s="1"/>
      <c r="DIH368" s="1"/>
      <c r="DII368" s="1"/>
      <c r="DIJ368" s="1"/>
      <c r="DIK368" s="1"/>
      <c r="DIL368" s="1"/>
      <c r="DIM368" s="1"/>
      <c r="DIN368" s="1"/>
      <c r="DIO368" s="1"/>
      <c r="DIP368" s="1"/>
      <c r="DIQ368" s="1"/>
      <c r="DIR368" s="1"/>
      <c r="DIS368" s="1"/>
      <c r="DIT368" s="1"/>
      <c r="DIU368" s="1"/>
      <c r="DIV368" s="1"/>
      <c r="DIW368" s="1"/>
      <c r="DIX368" s="1"/>
      <c r="DIY368" s="1"/>
      <c r="DIZ368" s="1"/>
      <c r="DJA368" s="1"/>
      <c r="DJB368" s="1"/>
      <c r="DJC368" s="1"/>
      <c r="DJD368" s="1"/>
      <c r="DJE368" s="1"/>
      <c r="DJF368" s="1"/>
      <c r="DJG368" s="1"/>
      <c r="DJH368" s="1"/>
      <c r="DJI368" s="1"/>
      <c r="DJJ368" s="1"/>
      <c r="DJK368" s="1"/>
      <c r="DJL368" s="1"/>
      <c r="DJM368" s="1"/>
      <c r="DJN368" s="1"/>
      <c r="DJO368" s="1"/>
      <c r="DJP368" s="1"/>
      <c r="DJQ368" s="1"/>
      <c r="DJR368" s="1"/>
      <c r="DJS368" s="1"/>
      <c r="DJT368" s="1"/>
      <c r="DJU368" s="1"/>
      <c r="DJV368" s="1"/>
      <c r="DJW368" s="1"/>
      <c r="DJX368" s="1"/>
      <c r="DJY368" s="1"/>
      <c r="DJZ368" s="1"/>
      <c r="DKA368" s="1"/>
      <c r="DKB368" s="1"/>
      <c r="DKC368" s="1"/>
      <c r="DKD368" s="1"/>
      <c r="DKE368" s="1"/>
      <c r="DKF368" s="1"/>
      <c r="DKG368" s="1"/>
      <c r="DKH368" s="1"/>
      <c r="DKI368" s="1"/>
      <c r="DKJ368" s="1"/>
      <c r="DKK368" s="1"/>
      <c r="DKL368" s="1"/>
      <c r="DKM368" s="1"/>
      <c r="DKN368" s="1"/>
      <c r="DKO368" s="1"/>
      <c r="DKP368" s="1"/>
      <c r="DKQ368" s="1"/>
      <c r="DKR368" s="1"/>
      <c r="DKS368" s="1"/>
      <c r="DKT368" s="1"/>
      <c r="DKU368" s="1"/>
      <c r="DKV368" s="1"/>
      <c r="DKW368" s="1"/>
      <c r="DKX368" s="1"/>
      <c r="DKY368" s="1"/>
      <c r="DKZ368" s="1"/>
      <c r="DLA368" s="1"/>
      <c r="DLB368" s="1"/>
      <c r="DLC368" s="1"/>
      <c r="DLD368" s="1"/>
      <c r="DLE368" s="1"/>
      <c r="DLF368" s="1"/>
      <c r="DLG368" s="1"/>
      <c r="DLH368" s="1"/>
      <c r="DLI368" s="1"/>
      <c r="DLJ368" s="1"/>
      <c r="DLK368" s="1"/>
      <c r="DLL368" s="1"/>
      <c r="DLM368" s="1"/>
      <c r="DLN368" s="1"/>
      <c r="DLO368" s="1"/>
      <c r="DLP368" s="1"/>
      <c r="DLQ368" s="1"/>
      <c r="DLR368" s="1"/>
      <c r="DLS368" s="1"/>
      <c r="DLT368" s="1"/>
      <c r="DLU368" s="1"/>
      <c r="DLV368" s="1"/>
      <c r="DLW368" s="1"/>
      <c r="DLX368" s="1"/>
      <c r="DLY368" s="1"/>
      <c r="DLZ368" s="1"/>
      <c r="DMA368" s="1"/>
      <c r="DMB368" s="1"/>
      <c r="DMC368" s="1"/>
      <c r="DMD368" s="1"/>
      <c r="DME368" s="1"/>
      <c r="DMF368" s="1"/>
      <c r="DMG368" s="1"/>
      <c r="DMH368" s="1"/>
      <c r="DMI368" s="1"/>
      <c r="DMJ368" s="1"/>
      <c r="DMK368" s="1"/>
      <c r="DML368" s="1"/>
      <c r="DMM368" s="1"/>
      <c r="DMN368" s="1"/>
      <c r="DMO368" s="1"/>
      <c r="DMP368" s="1"/>
      <c r="DMQ368" s="1"/>
      <c r="DMR368" s="1"/>
      <c r="DMS368" s="1"/>
      <c r="DMT368" s="1"/>
      <c r="DMU368" s="1"/>
      <c r="DMV368" s="1"/>
      <c r="DMW368" s="1"/>
      <c r="DMX368" s="1"/>
      <c r="DMY368" s="1"/>
      <c r="DMZ368" s="1"/>
      <c r="DNA368" s="1"/>
      <c r="DNB368" s="1"/>
      <c r="DNC368" s="1"/>
      <c r="DND368" s="1"/>
      <c r="DNE368" s="1"/>
      <c r="DNF368" s="1"/>
      <c r="DNG368" s="1"/>
      <c r="DNH368" s="1"/>
      <c r="DNI368" s="1"/>
      <c r="DNJ368" s="1"/>
      <c r="DNK368" s="1"/>
      <c r="DNL368" s="1"/>
      <c r="DNM368" s="1"/>
      <c r="DNN368" s="1"/>
      <c r="DNO368" s="1"/>
      <c r="DNP368" s="1"/>
      <c r="DNQ368" s="1"/>
      <c r="DNR368" s="1"/>
      <c r="DNS368" s="1"/>
      <c r="DNT368" s="1"/>
      <c r="DNU368" s="1"/>
      <c r="DNV368" s="1"/>
      <c r="DNW368" s="1"/>
      <c r="DNX368" s="1"/>
      <c r="DNY368" s="1"/>
      <c r="DNZ368" s="1"/>
      <c r="DOA368" s="1"/>
      <c r="DOB368" s="1"/>
      <c r="DOC368" s="1"/>
      <c r="DOD368" s="1"/>
      <c r="DOE368" s="1"/>
      <c r="DOF368" s="1"/>
      <c r="DOG368" s="1"/>
      <c r="DOH368" s="1"/>
      <c r="DOI368" s="1"/>
      <c r="DOJ368" s="1"/>
      <c r="DOK368" s="1"/>
      <c r="DOL368" s="1"/>
      <c r="DOM368" s="1"/>
      <c r="DON368" s="1"/>
      <c r="DOO368" s="1"/>
      <c r="DOP368" s="1"/>
      <c r="DOQ368" s="1"/>
      <c r="DOR368" s="1"/>
      <c r="DOS368" s="1"/>
      <c r="DOT368" s="1"/>
      <c r="DOU368" s="1"/>
      <c r="DOV368" s="1"/>
      <c r="DOW368" s="1"/>
      <c r="DOX368" s="1"/>
      <c r="DOY368" s="1"/>
      <c r="DOZ368" s="1"/>
      <c r="DPA368" s="1"/>
      <c r="DPB368" s="1"/>
      <c r="DPC368" s="1"/>
      <c r="DPD368" s="1"/>
      <c r="DPE368" s="1"/>
      <c r="DPF368" s="1"/>
      <c r="DPG368" s="1"/>
      <c r="DPH368" s="1"/>
      <c r="DPI368" s="1"/>
      <c r="DPJ368" s="1"/>
      <c r="DPK368" s="1"/>
      <c r="DPL368" s="1"/>
      <c r="DPM368" s="1"/>
      <c r="DPN368" s="1"/>
      <c r="DPO368" s="1"/>
      <c r="DPP368" s="1"/>
      <c r="DPQ368" s="1"/>
      <c r="DPR368" s="1"/>
      <c r="DPS368" s="1"/>
      <c r="DPT368" s="1"/>
      <c r="DPU368" s="1"/>
      <c r="DPV368" s="1"/>
      <c r="DPW368" s="1"/>
      <c r="DPX368" s="1"/>
      <c r="DPY368" s="1"/>
      <c r="DPZ368" s="1"/>
      <c r="DQA368" s="1"/>
      <c r="DQB368" s="1"/>
      <c r="DQC368" s="1"/>
      <c r="DQD368" s="1"/>
      <c r="DQE368" s="1"/>
      <c r="DQF368" s="1"/>
      <c r="DQG368" s="1"/>
      <c r="DQH368" s="1"/>
      <c r="DQI368" s="1"/>
      <c r="DQJ368" s="1"/>
      <c r="DQK368" s="1"/>
      <c r="DQL368" s="1"/>
      <c r="DQM368" s="1"/>
      <c r="DQN368" s="1"/>
      <c r="DQO368" s="1"/>
      <c r="DQP368" s="1"/>
      <c r="DQQ368" s="1"/>
      <c r="DQR368" s="1"/>
      <c r="DQS368" s="1"/>
      <c r="DQT368" s="1"/>
      <c r="DQU368" s="1"/>
      <c r="DQV368" s="1"/>
      <c r="DQW368" s="1"/>
      <c r="DQX368" s="1"/>
      <c r="DQY368" s="1"/>
      <c r="DQZ368" s="1"/>
      <c r="DRA368" s="1"/>
      <c r="DRB368" s="1"/>
      <c r="DRC368" s="1"/>
      <c r="DRD368" s="1"/>
      <c r="DRE368" s="1"/>
      <c r="DRF368" s="1"/>
      <c r="DRG368" s="1"/>
      <c r="DRH368" s="1"/>
      <c r="DRI368" s="1"/>
      <c r="DRJ368" s="1"/>
      <c r="DRK368" s="1"/>
      <c r="DRL368" s="1"/>
      <c r="DRM368" s="1"/>
      <c r="DRN368" s="1"/>
      <c r="DRO368" s="1"/>
      <c r="DRP368" s="1"/>
      <c r="DRQ368" s="1"/>
      <c r="DRR368" s="1"/>
      <c r="DRS368" s="1"/>
      <c r="DRT368" s="1"/>
      <c r="DRU368" s="1"/>
      <c r="DRV368" s="1"/>
      <c r="DRW368" s="1"/>
      <c r="DRX368" s="1"/>
      <c r="DRY368" s="1"/>
      <c r="DRZ368" s="1"/>
      <c r="DSA368" s="1"/>
      <c r="DSB368" s="1"/>
      <c r="DSC368" s="1"/>
      <c r="DSD368" s="1"/>
      <c r="DSE368" s="1"/>
      <c r="DSF368" s="1"/>
      <c r="DSG368" s="1"/>
      <c r="DSH368" s="1"/>
      <c r="DSI368" s="1"/>
      <c r="DSJ368" s="1"/>
      <c r="DSK368" s="1"/>
      <c r="DSL368" s="1"/>
      <c r="DSM368" s="1"/>
      <c r="DSN368" s="1"/>
      <c r="DSO368" s="1"/>
      <c r="DSP368" s="1"/>
      <c r="DSQ368" s="1"/>
      <c r="DSR368" s="1"/>
      <c r="DSS368" s="1"/>
      <c r="DST368" s="1"/>
      <c r="DSU368" s="1"/>
      <c r="DSV368" s="1"/>
      <c r="DSW368" s="1"/>
      <c r="DSX368" s="1"/>
      <c r="DSY368" s="1"/>
      <c r="DSZ368" s="1"/>
      <c r="DTA368" s="1"/>
      <c r="DTB368" s="1"/>
      <c r="DTC368" s="1"/>
      <c r="DTD368" s="1"/>
      <c r="DTE368" s="1"/>
      <c r="DTF368" s="1"/>
      <c r="DTG368" s="1"/>
      <c r="DTH368" s="1"/>
      <c r="DTI368" s="1"/>
      <c r="DTJ368" s="1"/>
      <c r="DTK368" s="1"/>
      <c r="DTL368" s="1"/>
      <c r="DTM368" s="1"/>
      <c r="DTN368" s="1"/>
      <c r="DTO368" s="1"/>
      <c r="DTP368" s="1"/>
      <c r="DTQ368" s="1"/>
      <c r="DTR368" s="1"/>
      <c r="DTS368" s="1"/>
      <c r="DTT368" s="1"/>
      <c r="DTU368" s="1"/>
      <c r="DTV368" s="1"/>
      <c r="DTW368" s="1"/>
      <c r="DTX368" s="1"/>
      <c r="DTY368" s="1"/>
      <c r="DTZ368" s="1"/>
      <c r="DUA368" s="1"/>
      <c r="DUB368" s="1"/>
      <c r="DUC368" s="1"/>
      <c r="DUD368" s="1"/>
      <c r="DUE368" s="1"/>
      <c r="DUF368" s="1"/>
      <c r="DUG368" s="1"/>
      <c r="DUH368" s="1"/>
      <c r="DUI368" s="1"/>
      <c r="DUJ368" s="1"/>
      <c r="DUK368" s="1"/>
      <c r="DUL368" s="1"/>
      <c r="DUM368" s="1"/>
      <c r="DUN368" s="1"/>
      <c r="DUO368" s="1"/>
      <c r="DUP368" s="1"/>
      <c r="DUQ368" s="1"/>
      <c r="DUR368" s="1"/>
      <c r="DUS368" s="1"/>
      <c r="DUT368" s="1"/>
      <c r="DUU368" s="1"/>
      <c r="DUV368" s="1"/>
      <c r="DUW368" s="1"/>
      <c r="DUX368" s="1"/>
      <c r="DUY368" s="1"/>
      <c r="DUZ368" s="1"/>
      <c r="DVA368" s="1"/>
      <c r="DVB368" s="1"/>
      <c r="DVC368" s="1"/>
      <c r="DVD368" s="1"/>
      <c r="DVE368" s="1"/>
      <c r="DVF368" s="1"/>
      <c r="DVG368" s="1"/>
      <c r="DVH368" s="1"/>
      <c r="DVI368" s="1"/>
      <c r="DVJ368" s="1"/>
      <c r="DVK368" s="1"/>
      <c r="DVL368" s="1"/>
      <c r="DVM368" s="1"/>
      <c r="DVN368" s="1"/>
      <c r="DVO368" s="1"/>
      <c r="DVP368" s="1"/>
      <c r="DVQ368" s="1"/>
      <c r="DVR368" s="1"/>
      <c r="DVS368" s="1"/>
      <c r="DVT368" s="1"/>
      <c r="DVU368" s="1"/>
      <c r="DVV368" s="1"/>
      <c r="DVW368" s="1"/>
      <c r="DVX368" s="1"/>
      <c r="DVY368" s="1"/>
      <c r="DVZ368" s="1"/>
      <c r="DWA368" s="1"/>
      <c r="DWB368" s="1"/>
      <c r="DWC368" s="1"/>
      <c r="DWD368" s="1"/>
      <c r="DWE368" s="1"/>
      <c r="DWF368" s="1"/>
      <c r="DWG368" s="1"/>
      <c r="DWH368" s="1"/>
      <c r="DWI368" s="1"/>
      <c r="DWJ368" s="1"/>
      <c r="DWK368" s="1"/>
      <c r="DWL368" s="1"/>
      <c r="DWM368" s="1"/>
      <c r="DWN368" s="1"/>
      <c r="DWO368" s="1"/>
      <c r="DWP368" s="1"/>
      <c r="DWQ368" s="1"/>
      <c r="DWR368" s="1"/>
      <c r="DWS368" s="1"/>
      <c r="DWT368" s="1"/>
      <c r="DWU368" s="1"/>
      <c r="DWV368" s="1"/>
      <c r="DWW368" s="1"/>
      <c r="DWX368" s="1"/>
      <c r="DWY368" s="1"/>
      <c r="DWZ368" s="1"/>
      <c r="DXA368" s="1"/>
      <c r="DXB368" s="1"/>
      <c r="DXC368" s="1"/>
      <c r="DXD368" s="1"/>
      <c r="DXE368" s="1"/>
      <c r="DXF368" s="1"/>
      <c r="DXG368" s="1"/>
      <c r="DXH368" s="1"/>
      <c r="DXI368" s="1"/>
      <c r="DXJ368" s="1"/>
      <c r="DXK368" s="1"/>
      <c r="DXL368" s="1"/>
      <c r="DXM368" s="1"/>
      <c r="DXN368" s="1"/>
      <c r="DXO368" s="1"/>
      <c r="DXP368" s="1"/>
      <c r="DXQ368" s="1"/>
      <c r="DXR368" s="1"/>
      <c r="DXS368" s="1"/>
      <c r="DXT368" s="1"/>
      <c r="DXU368" s="1"/>
      <c r="DXV368" s="1"/>
      <c r="DXW368" s="1"/>
      <c r="DXX368" s="1"/>
      <c r="DXY368" s="1"/>
      <c r="DXZ368" s="1"/>
      <c r="DYA368" s="1"/>
      <c r="DYB368" s="1"/>
      <c r="DYC368" s="1"/>
      <c r="DYD368" s="1"/>
      <c r="DYE368" s="1"/>
      <c r="DYF368" s="1"/>
      <c r="DYG368" s="1"/>
      <c r="DYH368" s="1"/>
      <c r="DYI368" s="1"/>
      <c r="DYJ368" s="1"/>
      <c r="DYK368" s="1"/>
      <c r="DYL368" s="1"/>
      <c r="DYM368" s="1"/>
      <c r="DYN368" s="1"/>
      <c r="DYO368" s="1"/>
      <c r="DYP368" s="1"/>
      <c r="DYQ368" s="1"/>
      <c r="DYR368" s="1"/>
      <c r="DYS368" s="1"/>
      <c r="DYT368" s="1"/>
      <c r="DYU368" s="1"/>
      <c r="DYV368" s="1"/>
      <c r="DYW368" s="1"/>
      <c r="DYX368" s="1"/>
      <c r="DYY368" s="1"/>
      <c r="DYZ368" s="1"/>
      <c r="DZA368" s="1"/>
      <c r="DZB368" s="1"/>
      <c r="DZC368" s="1"/>
      <c r="DZD368" s="1"/>
      <c r="DZE368" s="1"/>
      <c r="DZF368" s="1"/>
      <c r="DZG368" s="1"/>
      <c r="DZH368" s="1"/>
      <c r="DZI368" s="1"/>
      <c r="DZJ368" s="1"/>
      <c r="DZK368" s="1"/>
      <c r="DZL368" s="1"/>
      <c r="DZM368" s="1"/>
      <c r="DZN368" s="1"/>
      <c r="DZO368" s="1"/>
      <c r="DZP368" s="1"/>
      <c r="DZQ368" s="1"/>
      <c r="DZR368" s="1"/>
      <c r="DZS368" s="1"/>
      <c r="DZT368" s="1"/>
      <c r="DZU368" s="1"/>
      <c r="DZV368" s="1"/>
      <c r="DZW368" s="1"/>
      <c r="DZX368" s="1"/>
      <c r="DZY368" s="1"/>
      <c r="DZZ368" s="1"/>
      <c r="EAA368" s="1"/>
      <c r="EAB368" s="1"/>
      <c r="EAC368" s="1"/>
      <c r="EAD368" s="1"/>
      <c r="EAE368" s="1"/>
      <c r="EAF368" s="1"/>
      <c r="EAG368" s="1"/>
      <c r="EAH368" s="1"/>
      <c r="EAI368" s="1"/>
      <c r="EAJ368" s="1"/>
      <c r="EAK368" s="1"/>
      <c r="EAL368" s="1"/>
      <c r="EAM368" s="1"/>
      <c r="EAN368" s="1"/>
      <c r="EAO368" s="1"/>
      <c r="EAP368" s="1"/>
      <c r="EAQ368" s="1"/>
      <c r="EAR368" s="1"/>
      <c r="EAS368" s="1"/>
      <c r="EAT368" s="1"/>
      <c r="EAU368" s="1"/>
      <c r="EAV368" s="1"/>
      <c r="EAW368" s="1"/>
      <c r="EAX368" s="1"/>
      <c r="EAY368" s="1"/>
      <c r="EAZ368" s="1"/>
      <c r="EBA368" s="1"/>
      <c r="EBB368" s="1"/>
      <c r="EBC368" s="1"/>
      <c r="EBD368" s="1"/>
      <c r="EBE368" s="1"/>
      <c r="EBF368" s="1"/>
      <c r="EBG368" s="1"/>
      <c r="EBH368" s="1"/>
      <c r="EBI368" s="1"/>
      <c r="EBJ368" s="1"/>
      <c r="EBK368" s="1"/>
      <c r="EBL368" s="1"/>
      <c r="EBM368" s="1"/>
      <c r="EBN368" s="1"/>
      <c r="EBO368" s="1"/>
      <c r="EBP368" s="1"/>
      <c r="EBQ368" s="1"/>
      <c r="EBR368" s="1"/>
      <c r="EBS368" s="1"/>
      <c r="EBT368" s="1"/>
      <c r="EBU368" s="1"/>
      <c r="EBV368" s="1"/>
      <c r="EBW368" s="1"/>
      <c r="EBX368" s="1"/>
      <c r="EBY368" s="1"/>
      <c r="EBZ368" s="1"/>
      <c r="ECA368" s="1"/>
      <c r="ECB368" s="1"/>
      <c r="ECC368" s="1"/>
      <c r="ECD368" s="1"/>
      <c r="ECE368" s="1"/>
      <c r="ECF368" s="1"/>
      <c r="ECG368" s="1"/>
      <c r="ECH368" s="1"/>
      <c r="ECI368" s="1"/>
      <c r="ECJ368" s="1"/>
      <c r="ECK368" s="1"/>
      <c r="ECL368" s="1"/>
      <c r="ECM368" s="1"/>
      <c r="ECN368" s="1"/>
      <c r="ECO368" s="1"/>
      <c r="ECP368" s="1"/>
      <c r="ECQ368" s="1"/>
      <c r="ECR368" s="1"/>
      <c r="ECS368" s="1"/>
      <c r="ECT368" s="1"/>
      <c r="ECU368" s="1"/>
      <c r="ECV368" s="1"/>
      <c r="ECW368" s="1"/>
      <c r="ECX368" s="1"/>
      <c r="ECY368" s="1"/>
      <c r="ECZ368" s="1"/>
      <c r="EDA368" s="1"/>
      <c r="EDB368" s="1"/>
      <c r="EDC368" s="1"/>
      <c r="EDD368" s="1"/>
      <c r="EDE368" s="1"/>
      <c r="EDF368" s="1"/>
      <c r="EDG368" s="1"/>
      <c r="EDH368" s="1"/>
      <c r="EDI368" s="1"/>
      <c r="EDJ368" s="1"/>
      <c r="EDK368" s="1"/>
      <c r="EDL368" s="1"/>
      <c r="EDM368" s="1"/>
      <c r="EDN368" s="1"/>
      <c r="EDO368" s="1"/>
      <c r="EDP368" s="1"/>
      <c r="EDQ368" s="1"/>
      <c r="EDR368" s="1"/>
      <c r="EDS368" s="1"/>
      <c r="EDT368" s="1"/>
      <c r="EDU368" s="1"/>
      <c r="EDV368" s="1"/>
      <c r="EDW368" s="1"/>
      <c r="EDX368" s="1"/>
      <c r="EDY368" s="1"/>
      <c r="EDZ368" s="1"/>
      <c r="EEA368" s="1"/>
      <c r="EEB368" s="1"/>
      <c r="EEC368" s="1"/>
      <c r="EED368" s="1"/>
      <c r="EEE368" s="1"/>
      <c r="EEF368" s="1"/>
      <c r="EEG368" s="1"/>
      <c r="EEH368" s="1"/>
      <c r="EEI368" s="1"/>
      <c r="EEJ368" s="1"/>
      <c r="EEK368" s="1"/>
      <c r="EEL368" s="1"/>
      <c r="EEM368" s="1"/>
      <c r="EEN368" s="1"/>
      <c r="EEO368" s="1"/>
      <c r="EEP368" s="1"/>
      <c r="EEQ368" s="1"/>
      <c r="EER368" s="1"/>
      <c r="EES368" s="1"/>
      <c r="EET368" s="1"/>
      <c r="EEU368" s="1"/>
      <c r="EEV368" s="1"/>
      <c r="EEW368" s="1"/>
      <c r="EEX368" s="1"/>
      <c r="EEY368" s="1"/>
      <c r="EEZ368" s="1"/>
      <c r="EFA368" s="1"/>
      <c r="EFB368" s="1"/>
      <c r="EFC368" s="1"/>
      <c r="EFD368" s="1"/>
      <c r="EFE368" s="1"/>
      <c r="EFF368" s="1"/>
      <c r="EFG368" s="1"/>
      <c r="EFH368" s="1"/>
      <c r="EFI368" s="1"/>
      <c r="EFJ368" s="1"/>
      <c r="EFK368" s="1"/>
      <c r="EFL368" s="1"/>
      <c r="EFM368" s="1"/>
      <c r="EFN368" s="1"/>
      <c r="EFO368" s="1"/>
      <c r="EFP368" s="1"/>
      <c r="EFQ368" s="1"/>
      <c r="EFR368" s="1"/>
      <c r="EFS368" s="1"/>
      <c r="EFT368" s="1"/>
      <c r="EFU368" s="1"/>
      <c r="EFV368" s="1"/>
      <c r="EFW368" s="1"/>
      <c r="EFX368" s="1"/>
      <c r="EFY368" s="1"/>
      <c r="EFZ368" s="1"/>
      <c r="EGA368" s="1"/>
      <c r="EGB368" s="1"/>
      <c r="EGC368" s="1"/>
      <c r="EGD368" s="1"/>
      <c r="EGE368" s="1"/>
      <c r="EGF368" s="1"/>
      <c r="EGG368" s="1"/>
      <c r="EGH368" s="1"/>
      <c r="EGI368" s="1"/>
      <c r="EGJ368" s="1"/>
      <c r="EGK368" s="1"/>
      <c r="EGL368" s="1"/>
      <c r="EGM368" s="1"/>
      <c r="EGN368" s="1"/>
      <c r="EGO368" s="1"/>
      <c r="EGP368" s="1"/>
      <c r="EGQ368" s="1"/>
      <c r="EGR368" s="1"/>
      <c r="EGS368" s="1"/>
      <c r="EGT368" s="1"/>
      <c r="EGU368" s="1"/>
      <c r="EGV368" s="1"/>
      <c r="EGW368" s="1"/>
      <c r="EGX368" s="1"/>
      <c r="EGY368" s="1"/>
      <c r="EGZ368" s="1"/>
      <c r="EHA368" s="1"/>
      <c r="EHB368" s="1"/>
      <c r="EHC368" s="1"/>
      <c r="EHD368" s="1"/>
      <c r="EHE368" s="1"/>
      <c r="EHF368" s="1"/>
      <c r="EHG368" s="1"/>
      <c r="EHH368" s="1"/>
      <c r="EHI368" s="1"/>
      <c r="EHJ368" s="1"/>
      <c r="EHK368" s="1"/>
      <c r="EHL368" s="1"/>
      <c r="EHM368" s="1"/>
      <c r="EHN368" s="1"/>
      <c r="EHO368" s="1"/>
      <c r="EHP368" s="1"/>
      <c r="EHQ368" s="1"/>
      <c r="EHR368" s="1"/>
      <c r="EHS368" s="1"/>
      <c r="EHT368" s="1"/>
      <c r="EHU368" s="1"/>
      <c r="EHV368" s="1"/>
      <c r="EHW368" s="1"/>
      <c r="EHX368" s="1"/>
      <c r="EHY368" s="1"/>
      <c r="EHZ368" s="1"/>
      <c r="EIA368" s="1"/>
      <c r="EIB368" s="1"/>
      <c r="EIC368" s="1"/>
      <c r="EID368" s="1"/>
      <c r="EIE368" s="1"/>
      <c r="EIF368" s="1"/>
      <c r="EIG368" s="1"/>
      <c r="EIH368" s="1"/>
      <c r="EII368" s="1"/>
      <c r="EIJ368" s="1"/>
      <c r="EIK368" s="1"/>
      <c r="EIL368" s="1"/>
      <c r="EIM368" s="1"/>
      <c r="EIN368" s="1"/>
      <c r="EIO368" s="1"/>
      <c r="EIP368" s="1"/>
      <c r="EIQ368" s="1"/>
      <c r="EIR368" s="1"/>
      <c r="EIS368" s="1"/>
      <c r="EIT368" s="1"/>
      <c r="EIU368" s="1"/>
      <c r="EIV368" s="1"/>
      <c r="EIW368" s="1"/>
      <c r="EIX368" s="1"/>
      <c r="EIY368" s="1"/>
      <c r="EIZ368" s="1"/>
      <c r="EJA368" s="1"/>
      <c r="EJB368" s="1"/>
      <c r="EJC368" s="1"/>
      <c r="EJD368" s="1"/>
      <c r="EJE368" s="1"/>
      <c r="EJF368" s="1"/>
      <c r="EJG368" s="1"/>
      <c r="EJH368" s="1"/>
      <c r="EJI368" s="1"/>
      <c r="EJJ368" s="1"/>
      <c r="EJK368" s="1"/>
      <c r="EJL368" s="1"/>
      <c r="EJM368" s="1"/>
      <c r="EJN368" s="1"/>
      <c r="EJO368" s="1"/>
      <c r="EJP368" s="1"/>
      <c r="EJQ368" s="1"/>
      <c r="EJR368" s="1"/>
      <c r="EJS368" s="1"/>
      <c r="EJT368" s="1"/>
      <c r="EJU368" s="1"/>
      <c r="EJV368" s="1"/>
      <c r="EJW368" s="1"/>
      <c r="EJX368" s="1"/>
      <c r="EJY368" s="1"/>
      <c r="EJZ368" s="1"/>
      <c r="EKA368" s="1"/>
      <c r="EKB368" s="1"/>
      <c r="EKC368" s="1"/>
      <c r="EKD368" s="1"/>
      <c r="EKE368" s="1"/>
      <c r="EKF368" s="1"/>
      <c r="EKG368" s="1"/>
      <c r="EKH368" s="1"/>
      <c r="EKI368" s="1"/>
      <c r="EKJ368" s="1"/>
      <c r="EKK368" s="1"/>
      <c r="EKL368" s="1"/>
      <c r="EKM368" s="1"/>
      <c r="EKN368" s="1"/>
      <c r="EKO368" s="1"/>
      <c r="EKP368" s="1"/>
      <c r="EKQ368" s="1"/>
      <c r="EKR368" s="1"/>
      <c r="EKS368" s="1"/>
      <c r="EKT368" s="1"/>
      <c r="EKU368" s="1"/>
      <c r="EKV368" s="1"/>
      <c r="EKW368" s="1"/>
      <c r="EKX368" s="1"/>
      <c r="EKY368" s="1"/>
      <c r="EKZ368" s="1"/>
      <c r="ELA368" s="1"/>
      <c r="ELB368" s="1"/>
      <c r="ELC368" s="1"/>
      <c r="ELD368" s="1"/>
      <c r="ELE368" s="1"/>
      <c r="ELF368" s="1"/>
      <c r="ELG368" s="1"/>
      <c r="ELH368" s="1"/>
      <c r="ELI368" s="1"/>
      <c r="ELJ368" s="1"/>
      <c r="ELK368" s="1"/>
      <c r="ELL368" s="1"/>
      <c r="ELM368" s="1"/>
      <c r="ELN368" s="1"/>
      <c r="ELO368" s="1"/>
      <c r="ELP368" s="1"/>
      <c r="ELQ368" s="1"/>
      <c r="ELR368" s="1"/>
      <c r="ELS368" s="1"/>
      <c r="ELT368" s="1"/>
      <c r="ELU368" s="1"/>
      <c r="ELV368" s="1"/>
      <c r="ELW368" s="1"/>
      <c r="ELX368" s="1"/>
      <c r="ELY368" s="1"/>
      <c r="ELZ368" s="1"/>
      <c r="EMA368" s="1"/>
      <c r="EMB368" s="1"/>
      <c r="EMC368" s="1"/>
      <c r="EMD368" s="1"/>
      <c r="EME368" s="1"/>
      <c r="EMF368" s="1"/>
      <c r="EMG368" s="1"/>
      <c r="EMH368" s="1"/>
      <c r="EMI368" s="1"/>
      <c r="EMJ368" s="1"/>
      <c r="EMK368" s="1"/>
      <c r="EML368" s="1"/>
      <c r="EMM368" s="1"/>
      <c r="EMN368" s="1"/>
      <c r="EMO368" s="1"/>
      <c r="EMP368" s="1"/>
      <c r="EMQ368" s="1"/>
      <c r="EMR368" s="1"/>
      <c r="EMS368" s="1"/>
      <c r="EMT368" s="1"/>
      <c r="EMU368" s="1"/>
      <c r="EMV368" s="1"/>
      <c r="EMW368" s="1"/>
      <c r="EMX368" s="1"/>
      <c r="EMY368" s="1"/>
      <c r="EMZ368" s="1"/>
      <c r="ENA368" s="1"/>
      <c r="ENB368" s="1"/>
      <c r="ENC368" s="1"/>
      <c r="END368" s="1"/>
      <c r="ENE368" s="1"/>
      <c r="ENF368" s="1"/>
      <c r="ENG368" s="1"/>
      <c r="ENH368" s="1"/>
      <c r="ENI368" s="1"/>
      <c r="ENJ368" s="1"/>
      <c r="ENK368" s="1"/>
      <c r="ENL368" s="1"/>
      <c r="ENM368" s="1"/>
      <c r="ENN368" s="1"/>
      <c r="ENO368" s="1"/>
      <c r="ENP368" s="1"/>
      <c r="ENQ368" s="1"/>
      <c r="ENR368" s="1"/>
      <c r="ENS368" s="1"/>
      <c r="ENT368" s="1"/>
      <c r="ENU368" s="1"/>
      <c r="ENV368" s="1"/>
      <c r="ENW368" s="1"/>
      <c r="ENX368" s="1"/>
      <c r="ENY368" s="1"/>
      <c r="ENZ368" s="1"/>
      <c r="EOA368" s="1"/>
      <c r="EOB368" s="1"/>
      <c r="EOC368" s="1"/>
      <c r="EOD368" s="1"/>
      <c r="EOE368" s="1"/>
      <c r="EOF368" s="1"/>
      <c r="EOG368" s="1"/>
      <c r="EOH368" s="1"/>
      <c r="EOI368" s="1"/>
      <c r="EOJ368" s="1"/>
      <c r="EOK368" s="1"/>
      <c r="EOL368" s="1"/>
      <c r="EOM368" s="1"/>
      <c r="EON368" s="1"/>
      <c r="EOO368" s="1"/>
      <c r="EOP368" s="1"/>
      <c r="EOQ368" s="1"/>
      <c r="EOR368" s="1"/>
      <c r="EOS368" s="1"/>
      <c r="EOT368" s="1"/>
      <c r="EOU368" s="1"/>
      <c r="EOV368" s="1"/>
      <c r="EOW368" s="1"/>
      <c r="EOX368" s="1"/>
      <c r="EOY368" s="1"/>
      <c r="EOZ368" s="1"/>
      <c r="EPA368" s="1"/>
      <c r="EPB368" s="1"/>
      <c r="EPC368" s="1"/>
      <c r="EPD368" s="1"/>
      <c r="EPE368" s="1"/>
      <c r="EPF368" s="1"/>
      <c r="EPG368" s="1"/>
      <c r="EPH368" s="1"/>
      <c r="EPI368" s="1"/>
      <c r="EPJ368" s="1"/>
      <c r="EPK368" s="1"/>
      <c r="EPL368" s="1"/>
      <c r="EPM368" s="1"/>
      <c r="EPN368" s="1"/>
      <c r="EPO368" s="1"/>
      <c r="EPP368" s="1"/>
      <c r="EPQ368" s="1"/>
      <c r="EPR368" s="1"/>
      <c r="EPS368" s="1"/>
      <c r="EPT368" s="1"/>
      <c r="EPU368" s="1"/>
      <c r="EPV368" s="1"/>
      <c r="EPW368" s="1"/>
      <c r="EPX368" s="1"/>
      <c r="EPY368" s="1"/>
      <c r="EPZ368" s="1"/>
      <c r="EQA368" s="1"/>
      <c r="EQB368" s="1"/>
      <c r="EQC368" s="1"/>
      <c r="EQD368" s="1"/>
      <c r="EQE368" s="1"/>
      <c r="EQF368" s="1"/>
      <c r="EQG368" s="1"/>
      <c r="EQH368" s="1"/>
      <c r="EQI368" s="1"/>
      <c r="EQJ368" s="1"/>
      <c r="EQK368" s="1"/>
      <c r="EQL368" s="1"/>
      <c r="EQM368" s="1"/>
      <c r="EQN368" s="1"/>
      <c r="EQO368" s="1"/>
      <c r="EQP368" s="1"/>
      <c r="EQQ368" s="1"/>
      <c r="EQR368" s="1"/>
      <c r="EQS368" s="1"/>
      <c r="EQT368" s="1"/>
      <c r="EQU368" s="1"/>
      <c r="EQV368" s="1"/>
      <c r="EQW368" s="1"/>
      <c r="EQX368" s="1"/>
      <c r="EQY368" s="1"/>
      <c r="EQZ368" s="1"/>
      <c r="ERA368" s="1"/>
      <c r="ERB368" s="1"/>
      <c r="ERC368" s="1"/>
      <c r="ERD368" s="1"/>
      <c r="ERE368" s="1"/>
      <c r="ERF368" s="1"/>
      <c r="ERG368" s="1"/>
      <c r="ERH368" s="1"/>
      <c r="ERI368" s="1"/>
      <c r="ERJ368" s="1"/>
      <c r="ERK368" s="1"/>
      <c r="ERL368" s="1"/>
      <c r="ERM368" s="1"/>
      <c r="ERN368" s="1"/>
      <c r="ERO368" s="1"/>
      <c r="ERP368" s="1"/>
      <c r="ERQ368" s="1"/>
      <c r="ERR368" s="1"/>
      <c r="ERS368" s="1"/>
      <c r="ERT368" s="1"/>
      <c r="ERU368" s="1"/>
      <c r="ERV368" s="1"/>
      <c r="ERW368" s="1"/>
      <c r="ERX368" s="1"/>
      <c r="ERY368" s="1"/>
      <c r="ERZ368" s="1"/>
      <c r="ESA368" s="1"/>
      <c r="ESB368" s="1"/>
      <c r="ESC368" s="1"/>
      <c r="ESD368" s="1"/>
      <c r="ESE368" s="1"/>
      <c r="ESF368" s="1"/>
      <c r="ESG368" s="1"/>
      <c r="ESH368" s="1"/>
      <c r="ESI368" s="1"/>
      <c r="ESJ368" s="1"/>
      <c r="ESK368" s="1"/>
      <c r="ESL368" s="1"/>
      <c r="ESM368" s="1"/>
      <c r="ESN368" s="1"/>
      <c r="ESO368" s="1"/>
      <c r="ESP368" s="1"/>
      <c r="ESQ368" s="1"/>
      <c r="ESR368" s="1"/>
      <c r="ESS368" s="1"/>
      <c r="EST368" s="1"/>
      <c r="ESU368" s="1"/>
      <c r="ESV368" s="1"/>
      <c r="ESW368" s="1"/>
      <c r="ESX368" s="1"/>
      <c r="ESY368" s="1"/>
      <c r="ESZ368" s="1"/>
      <c r="ETA368" s="1"/>
      <c r="ETB368" s="1"/>
      <c r="ETC368" s="1"/>
      <c r="ETD368" s="1"/>
      <c r="ETE368" s="1"/>
      <c r="ETF368" s="1"/>
      <c r="ETG368" s="1"/>
      <c r="ETH368" s="1"/>
      <c r="ETI368" s="1"/>
      <c r="ETJ368" s="1"/>
      <c r="ETK368" s="1"/>
      <c r="ETL368" s="1"/>
      <c r="ETM368" s="1"/>
      <c r="ETN368" s="1"/>
      <c r="ETO368" s="1"/>
      <c r="ETP368" s="1"/>
      <c r="ETQ368" s="1"/>
      <c r="ETR368" s="1"/>
      <c r="ETS368" s="1"/>
      <c r="ETT368" s="1"/>
      <c r="ETU368" s="1"/>
      <c r="ETV368" s="1"/>
      <c r="ETW368" s="1"/>
      <c r="ETX368" s="1"/>
      <c r="ETY368" s="1"/>
      <c r="ETZ368" s="1"/>
      <c r="EUA368" s="1"/>
      <c r="EUB368" s="1"/>
      <c r="EUC368" s="1"/>
      <c r="EUD368" s="1"/>
      <c r="EUE368" s="1"/>
      <c r="EUF368" s="1"/>
      <c r="EUG368" s="1"/>
      <c r="EUH368" s="1"/>
      <c r="EUI368" s="1"/>
      <c r="EUJ368" s="1"/>
      <c r="EUK368" s="1"/>
      <c r="EUL368" s="1"/>
      <c r="EUM368" s="1"/>
      <c r="EUN368" s="1"/>
      <c r="EUO368" s="1"/>
      <c r="EUP368" s="1"/>
      <c r="EUQ368" s="1"/>
      <c r="EUR368" s="1"/>
      <c r="EUS368" s="1"/>
      <c r="EUT368" s="1"/>
      <c r="EUU368" s="1"/>
      <c r="EUV368" s="1"/>
      <c r="EUW368" s="1"/>
      <c r="EUX368" s="1"/>
      <c r="EUY368" s="1"/>
      <c r="EUZ368" s="1"/>
      <c r="EVA368" s="1"/>
      <c r="EVB368" s="1"/>
      <c r="EVC368" s="1"/>
      <c r="EVD368" s="1"/>
      <c r="EVE368" s="1"/>
      <c r="EVF368" s="1"/>
      <c r="EVG368" s="1"/>
      <c r="EVH368" s="1"/>
      <c r="EVI368" s="1"/>
      <c r="EVJ368" s="1"/>
      <c r="EVK368" s="1"/>
      <c r="EVL368" s="1"/>
      <c r="EVM368" s="1"/>
      <c r="EVN368" s="1"/>
      <c r="EVO368" s="1"/>
      <c r="EVP368" s="1"/>
      <c r="EVQ368" s="1"/>
      <c r="EVR368" s="1"/>
      <c r="EVS368" s="1"/>
      <c r="EVT368" s="1"/>
      <c r="EVU368" s="1"/>
      <c r="EVV368" s="1"/>
      <c r="EVW368" s="1"/>
      <c r="EVX368" s="1"/>
      <c r="EVY368" s="1"/>
      <c r="EVZ368" s="1"/>
      <c r="EWA368" s="1"/>
      <c r="EWB368" s="1"/>
      <c r="EWC368" s="1"/>
      <c r="EWD368" s="1"/>
      <c r="EWE368" s="1"/>
      <c r="EWF368" s="1"/>
      <c r="EWG368" s="1"/>
      <c r="EWH368" s="1"/>
      <c r="EWI368" s="1"/>
      <c r="EWJ368" s="1"/>
      <c r="EWK368" s="1"/>
      <c r="EWL368" s="1"/>
      <c r="EWM368" s="1"/>
      <c r="EWN368" s="1"/>
      <c r="EWO368" s="1"/>
      <c r="EWP368" s="1"/>
      <c r="EWQ368" s="1"/>
      <c r="EWR368" s="1"/>
      <c r="EWS368" s="1"/>
      <c r="EWT368" s="1"/>
      <c r="EWU368" s="1"/>
      <c r="EWV368" s="1"/>
      <c r="EWW368" s="1"/>
      <c r="EWX368" s="1"/>
      <c r="EWY368" s="1"/>
      <c r="EWZ368" s="1"/>
      <c r="EXA368" s="1"/>
      <c r="EXB368" s="1"/>
      <c r="EXC368" s="1"/>
      <c r="EXD368" s="1"/>
      <c r="EXE368" s="1"/>
      <c r="EXF368" s="1"/>
      <c r="EXG368" s="1"/>
      <c r="EXH368" s="1"/>
      <c r="EXI368" s="1"/>
      <c r="EXJ368" s="1"/>
      <c r="EXK368" s="1"/>
      <c r="EXL368" s="1"/>
      <c r="EXM368" s="1"/>
      <c r="EXN368" s="1"/>
      <c r="EXO368" s="1"/>
      <c r="EXP368" s="1"/>
      <c r="EXQ368" s="1"/>
      <c r="EXR368" s="1"/>
      <c r="EXS368" s="1"/>
      <c r="EXT368" s="1"/>
      <c r="EXU368" s="1"/>
      <c r="EXV368" s="1"/>
      <c r="EXW368" s="1"/>
      <c r="EXX368" s="1"/>
      <c r="EXY368" s="1"/>
      <c r="EXZ368" s="1"/>
      <c r="EYA368" s="1"/>
      <c r="EYB368" s="1"/>
      <c r="EYC368" s="1"/>
      <c r="EYD368" s="1"/>
      <c r="EYE368" s="1"/>
      <c r="EYF368" s="1"/>
      <c r="EYG368" s="1"/>
      <c r="EYH368" s="1"/>
      <c r="EYI368" s="1"/>
      <c r="EYJ368" s="1"/>
      <c r="EYK368" s="1"/>
      <c r="EYL368" s="1"/>
      <c r="EYM368" s="1"/>
      <c r="EYN368" s="1"/>
      <c r="EYO368" s="1"/>
      <c r="EYP368" s="1"/>
      <c r="EYQ368" s="1"/>
      <c r="EYR368" s="1"/>
      <c r="EYS368" s="1"/>
      <c r="EYT368" s="1"/>
      <c r="EYU368" s="1"/>
      <c r="EYV368" s="1"/>
      <c r="EYW368" s="1"/>
      <c r="EYX368" s="1"/>
      <c r="EYY368" s="1"/>
      <c r="EYZ368" s="1"/>
      <c r="EZA368" s="1"/>
      <c r="EZB368" s="1"/>
      <c r="EZC368" s="1"/>
      <c r="EZD368" s="1"/>
      <c r="EZE368" s="1"/>
      <c r="EZF368" s="1"/>
      <c r="EZG368" s="1"/>
      <c r="EZH368" s="1"/>
      <c r="EZI368" s="1"/>
      <c r="EZJ368" s="1"/>
      <c r="EZK368" s="1"/>
      <c r="EZL368" s="1"/>
      <c r="EZM368" s="1"/>
      <c r="EZN368" s="1"/>
      <c r="EZO368" s="1"/>
      <c r="EZP368" s="1"/>
      <c r="EZQ368" s="1"/>
      <c r="EZR368" s="1"/>
      <c r="EZS368" s="1"/>
      <c r="EZT368" s="1"/>
      <c r="EZU368" s="1"/>
      <c r="EZV368" s="1"/>
      <c r="EZW368" s="1"/>
      <c r="EZX368" s="1"/>
      <c r="EZY368" s="1"/>
      <c r="EZZ368" s="1"/>
      <c r="FAA368" s="1"/>
      <c r="FAB368" s="1"/>
      <c r="FAC368" s="1"/>
      <c r="FAD368" s="1"/>
      <c r="FAE368" s="1"/>
      <c r="FAF368" s="1"/>
      <c r="FAG368" s="1"/>
      <c r="FAH368" s="1"/>
      <c r="FAI368" s="1"/>
      <c r="FAJ368" s="1"/>
      <c r="FAK368" s="1"/>
      <c r="FAL368" s="1"/>
      <c r="FAM368" s="1"/>
      <c r="FAN368" s="1"/>
      <c r="FAO368" s="1"/>
      <c r="FAP368" s="1"/>
      <c r="FAQ368" s="1"/>
      <c r="FAR368" s="1"/>
      <c r="FAS368" s="1"/>
      <c r="FAT368" s="1"/>
      <c r="FAU368" s="1"/>
      <c r="FAV368" s="1"/>
      <c r="FAW368" s="1"/>
      <c r="FAX368" s="1"/>
      <c r="FAY368" s="1"/>
      <c r="FAZ368" s="1"/>
      <c r="FBA368" s="1"/>
      <c r="FBB368" s="1"/>
      <c r="FBC368" s="1"/>
      <c r="FBD368" s="1"/>
      <c r="FBE368" s="1"/>
      <c r="FBF368" s="1"/>
      <c r="FBG368" s="1"/>
      <c r="FBH368" s="1"/>
      <c r="FBI368" s="1"/>
      <c r="FBJ368" s="1"/>
      <c r="FBK368" s="1"/>
      <c r="FBL368" s="1"/>
      <c r="FBM368" s="1"/>
      <c r="FBN368" s="1"/>
      <c r="FBO368" s="1"/>
      <c r="FBP368" s="1"/>
      <c r="FBQ368" s="1"/>
      <c r="FBR368" s="1"/>
      <c r="FBS368" s="1"/>
      <c r="FBT368" s="1"/>
      <c r="FBU368" s="1"/>
      <c r="FBV368" s="1"/>
      <c r="FBW368" s="1"/>
      <c r="FBX368" s="1"/>
      <c r="FBY368" s="1"/>
      <c r="FBZ368" s="1"/>
      <c r="FCA368" s="1"/>
      <c r="FCB368" s="1"/>
      <c r="FCC368" s="1"/>
      <c r="FCD368" s="1"/>
      <c r="FCE368" s="1"/>
      <c r="FCF368" s="1"/>
      <c r="FCG368" s="1"/>
      <c r="FCH368" s="1"/>
      <c r="FCI368" s="1"/>
      <c r="FCJ368" s="1"/>
      <c r="FCK368" s="1"/>
      <c r="FCL368" s="1"/>
      <c r="FCM368" s="1"/>
      <c r="FCN368" s="1"/>
      <c r="FCO368" s="1"/>
      <c r="FCP368" s="1"/>
      <c r="FCQ368" s="1"/>
      <c r="FCR368" s="1"/>
      <c r="FCS368" s="1"/>
      <c r="FCT368" s="1"/>
      <c r="FCU368" s="1"/>
      <c r="FCV368" s="1"/>
      <c r="FCW368" s="1"/>
      <c r="FCX368" s="1"/>
      <c r="FCY368" s="1"/>
      <c r="FCZ368" s="1"/>
      <c r="FDA368" s="1"/>
      <c r="FDB368" s="1"/>
      <c r="FDC368" s="1"/>
      <c r="FDD368" s="1"/>
      <c r="FDE368" s="1"/>
      <c r="FDF368" s="1"/>
      <c r="FDG368" s="1"/>
      <c r="FDH368" s="1"/>
      <c r="FDI368" s="1"/>
      <c r="FDJ368" s="1"/>
      <c r="FDK368" s="1"/>
      <c r="FDL368" s="1"/>
      <c r="FDM368" s="1"/>
      <c r="FDN368" s="1"/>
      <c r="FDO368" s="1"/>
      <c r="FDP368" s="1"/>
      <c r="FDQ368" s="1"/>
      <c r="FDR368" s="1"/>
      <c r="FDS368" s="1"/>
      <c r="FDT368" s="1"/>
      <c r="FDU368" s="1"/>
      <c r="FDV368" s="1"/>
      <c r="FDW368" s="1"/>
      <c r="FDX368" s="1"/>
      <c r="FDY368" s="1"/>
      <c r="FDZ368" s="1"/>
      <c r="FEA368" s="1"/>
      <c r="FEB368" s="1"/>
      <c r="FEC368" s="1"/>
      <c r="FED368" s="1"/>
      <c r="FEE368" s="1"/>
      <c r="FEF368" s="1"/>
      <c r="FEG368" s="1"/>
      <c r="FEH368" s="1"/>
      <c r="FEI368" s="1"/>
      <c r="FEJ368" s="1"/>
      <c r="FEK368" s="1"/>
      <c r="FEL368" s="1"/>
      <c r="FEM368" s="1"/>
      <c r="FEN368" s="1"/>
      <c r="FEO368" s="1"/>
      <c r="FEP368" s="1"/>
      <c r="FEQ368" s="1"/>
      <c r="FER368" s="1"/>
      <c r="FES368" s="1"/>
      <c r="FET368" s="1"/>
      <c r="FEU368" s="1"/>
      <c r="FEV368" s="1"/>
      <c r="FEW368" s="1"/>
      <c r="FEX368" s="1"/>
      <c r="FEY368" s="1"/>
      <c r="FEZ368" s="1"/>
      <c r="FFA368" s="1"/>
      <c r="FFB368" s="1"/>
      <c r="FFC368" s="1"/>
      <c r="FFD368" s="1"/>
      <c r="FFE368" s="1"/>
      <c r="FFF368" s="1"/>
      <c r="FFG368" s="1"/>
      <c r="FFH368" s="1"/>
      <c r="FFI368" s="1"/>
      <c r="FFJ368" s="1"/>
      <c r="FFK368" s="1"/>
      <c r="FFL368" s="1"/>
      <c r="FFM368" s="1"/>
      <c r="FFN368" s="1"/>
      <c r="FFO368" s="1"/>
      <c r="FFP368" s="1"/>
      <c r="FFQ368" s="1"/>
      <c r="FFR368" s="1"/>
      <c r="FFS368" s="1"/>
      <c r="FFT368" s="1"/>
      <c r="FFU368" s="1"/>
      <c r="FFV368" s="1"/>
      <c r="FFW368" s="1"/>
      <c r="FFX368" s="1"/>
      <c r="FFY368" s="1"/>
      <c r="FFZ368" s="1"/>
      <c r="FGA368" s="1"/>
      <c r="FGB368" s="1"/>
      <c r="FGC368" s="1"/>
      <c r="FGD368" s="1"/>
      <c r="FGE368" s="1"/>
      <c r="FGF368" s="1"/>
      <c r="FGG368" s="1"/>
      <c r="FGH368" s="1"/>
      <c r="FGI368" s="1"/>
      <c r="FGJ368" s="1"/>
      <c r="FGK368" s="1"/>
      <c r="FGL368" s="1"/>
      <c r="FGM368" s="1"/>
      <c r="FGN368" s="1"/>
      <c r="FGO368" s="1"/>
      <c r="FGP368" s="1"/>
      <c r="FGQ368" s="1"/>
      <c r="FGR368" s="1"/>
      <c r="FGS368" s="1"/>
      <c r="FGT368" s="1"/>
      <c r="FGU368" s="1"/>
      <c r="FGV368" s="1"/>
      <c r="FGW368" s="1"/>
      <c r="FGX368" s="1"/>
      <c r="FGY368" s="1"/>
      <c r="FGZ368" s="1"/>
      <c r="FHA368" s="1"/>
      <c r="FHB368" s="1"/>
      <c r="FHC368" s="1"/>
      <c r="FHD368" s="1"/>
      <c r="FHE368" s="1"/>
      <c r="FHF368" s="1"/>
      <c r="FHG368" s="1"/>
      <c r="FHH368" s="1"/>
      <c r="FHI368" s="1"/>
      <c r="FHJ368" s="1"/>
      <c r="FHK368" s="1"/>
      <c r="FHL368" s="1"/>
      <c r="FHM368" s="1"/>
      <c r="FHN368" s="1"/>
      <c r="FHO368" s="1"/>
      <c r="FHP368" s="1"/>
      <c r="FHQ368" s="1"/>
      <c r="FHR368" s="1"/>
      <c r="FHS368" s="1"/>
      <c r="FHT368" s="1"/>
      <c r="FHU368" s="1"/>
      <c r="FHV368" s="1"/>
      <c r="FHW368" s="1"/>
      <c r="FHX368" s="1"/>
      <c r="FHY368" s="1"/>
      <c r="FHZ368" s="1"/>
      <c r="FIA368" s="1"/>
      <c r="FIB368" s="1"/>
      <c r="FIC368" s="1"/>
      <c r="FID368" s="1"/>
      <c r="FIE368" s="1"/>
      <c r="FIF368" s="1"/>
      <c r="FIG368" s="1"/>
      <c r="FIH368" s="1"/>
      <c r="FII368" s="1"/>
      <c r="FIJ368" s="1"/>
      <c r="FIK368" s="1"/>
      <c r="FIL368" s="1"/>
      <c r="FIM368" s="1"/>
      <c r="FIN368" s="1"/>
      <c r="FIO368" s="1"/>
      <c r="FIP368" s="1"/>
      <c r="FIQ368" s="1"/>
      <c r="FIR368" s="1"/>
      <c r="FIS368" s="1"/>
      <c r="FIT368" s="1"/>
      <c r="FIU368" s="1"/>
      <c r="FIV368" s="1"/>
      <c r="FIW368" s="1"/>
      <c r="FIX368" s="1"/>
      <c r="FIY368" s="1"/>
      <c r="FIZ368" s="1"/>
      <c r="FJA368" s="1"/>
      <c r="FJB368" s="1"/>
      <c r="FJC368" s="1"/>
      <c r="FJD368" s="1"/>
      <c r="FJE368" s="1"/>
      <c r="FJF368" s="1"/>
      <c r="FJG368" s="1"/>
      <c r="FJH368" s="1"/>
      <c r="FJI368" s="1"/>
      <c r="FJJ368" s="1"/>
      <c r="FJK368" s="1"/>
      <c r="FJL368" s="1"/>
      <c r="FJM368" s="1"/>
      <c r="FJN368" s="1"/>
      <c r="FJO368" s="1"/>
      <c r="FJP368" s="1"/>
      <c r="FJQ368" s="1"/>
      <c r="FJR368" s="1"/>
      <c r="FJS368" s="1"/>
      <c r="FJT368" s="1"/>
      <c r="FJU368" s="1"/>
      <c r="FJV368" s="1"/>
      <c r="FJW368" s="1"/>
      <c r="FJX368" s="1"/>
      <c r="FJY368" s="1"/>
      <c r="FJZ368" s="1"/>
      <c r="FKA368" s="1"/>
      <c r="FKB368" s="1"/>
      <c r="FKC368" s="1"/>
      <c r="FKD368" s="1"/>
      <c r="FKE368" s="1"/>
      <c r="FKF368" s="1"/>
      <c r="FKG368" s="1"/>
      <c r="FKH368" s="1"/>
      <c r="FKI368" s="1"/>
      <c r="FKJ368" s="1"/>
      <c r="FKK368" s="1"/>
      <c r="FKL368" s="1"/>
      <c r="FKM368" s="1"/>
      <c r="FKN368" s="1"/>
      <c r="FKO368" s="1"/>
      <c r="FKP368" s="1"/>
      <c r="FKQ368" s="1"/>
      <c r="FKR368" s="1"/>
      <c r="FKS368" s="1"/>
      <c r="FKT368" s="1"/>
      <c r="FKU368" s="1"/>
      <c r="FKV368" s="1"/>
      <c r="FKW368" s="1"/>
      <c r="FKX368" s="1"/>
      <c r="FKY368" s="1"/>
      <c r="FKZ368" s="1"/>
      <c r="FLA368" s="1"/>
      <c r="FLB368" s="1"/>
      <c r="FLC368" s="1"/>
      <c r="FLD368" s="1"/>
      <c r="FLE368" s="1"/>
      <c r="FLF368" s="1"/>
      <c r="FLG368" s="1"/>
      <c r="FLH368" s="1"/>
      <c r="FLI368" s="1"/>
      <c r="FLJ368" s="1"/>
      <c r="FLK368" s="1"/>
      <c r="FLL368" s="1"/>
      <c r="FLM368" s="1"/>
      <c r="FLN368" s="1"/>
      <c r="FLO368" s="1"/>
      <c r="FLP368" s="1"/>
      <c r="FLQ368" s="1"/>
      <c r="FLR368" s="1"/>
      <c r="FLS368" s="1"/>
      <c r="FLT368" s="1"/>
      <c r="FLU368" s="1"/>
      <c r="FLV368" s="1"/>
      <c r="FLW368" s="1"/>
      <c r="FLX368" s="1"/>
      <c r="FLY368" s="1"/>
      <c r="FLZ368" s="1"/>
      <c r="FMA368" s="1"/>
      <c r="FMB368" s="1"/>
      <c r="FMC368" s="1"/>
      <c r="FMD368" s="1"/>
      <c r="FME368" s="1"/>
      <c r="FMF368" s="1"/>
      <c r="FMG368" s="1"/>
      <c r="FMH368" s="1"/>
      <c r="FMI368" s="1"/>
      <c r="FMJ368" s="1"/>
      <c r="FMK368" s="1"/>
      <c r="FML368" s="1"/>
      <c r="FMM368" s="1"/>
      <c r="FMN368" s="1"/>
      <c r="FMO368" s="1"/>
      <c r="FMP368" s="1"/>
      <c r="FMQ368" s="1"/>
      <c r="FMR368" s="1"/>
      <c r="FMS368" s="1"/>
      <c r="FMT368" s="1"/>
      <c r="FMU368" s="1"/>
      <c r="FMV368" s="1"/>
      <c r="FMW368" s="1"/>
      <c r="FMX368" s="1"/>
      <c r="FMY368" s="1"/>
      <c r="FMZ368" s="1"/>
      <c r="FNA368" s="1"/>
      <c r="FNB368" s="1"/>
      <c r="FNC368" s="1"/>
      <c r="FND368" s="1"/>
      <c r="FNE368" s="1"/>
      <c r="FNF368" s="1"/>
      <c r="FNG368" s="1"/>
      <c r="FNH368" s="1"/>
      <c r="FNI368" s="1"/>
      <c r="FNJ368" s="1"/>
      <c r="FNK368" s="1"/>
      <c r="FNL368" s="1"/>
      <c r="FNM368" s="1"/>
      <c r="FNN368" s="1"/>
      <c r="FNO368" s="1"/>
      <c r="FNP368" s="1"/>
      <c r="FNQ368" s="1"/>
      <c r="FNR368" s="1"/>
      <c r="FNS368" s="1"/>
      <c r="FNT368" s="1"/>
      <c r="FNU368" s="1"/>
      <c r="FNV368" s="1"/>
      <c r="FNW368" s="1"/>
      <c r="FNX368" s="1"/>
      <c r="FNY368" s="1"/>
      <c r="FNZ368" s="1"/>
      <c r="FOA368" s="1"/>
      <c r="FOB368" s="1"/>
      <c r="FOC368" s="1"/>
      <c r="FOD368" s="1"/>
      <c r="FOE368" s="1"/>
      <c r="FOF368" s="1"/>
      <c r="FOG368" s="1"/>
      <c r="FOH368" s="1"/>
      <c r="FOI368" s="1"/>
      <c r="FOJ368" s="1"/>
      <c r="FOK368" s="1"/>
      <c r="FOL368" s="1"/>
      <c r="FOM368" s="1"/>
      <c r="FON368" s="1"/>
      <c r="FOO368" s="1"/>
      <c r="FOP368" s="1"/>
      <c r="FOQ368" s="1"/>
      <c r="FOR368" s="1"/>
      <c r="FOS368" s="1"/>
      <c r="FOT368" s="1"/>
      <c r="FOU368" s="1"/>
      <c r="FOV368" s="1"/>
      <c r="FOW368" s="1"/>
      <c r="FOX368" s="1"/>
      <c r="FOY368" s="1"/>
      <c r="FOZ368" s="1"/>
      <c r="FPA368" s="1"/>
      <c r="FPB368" s="1"/>
      <c r="FPC368" s="1"/>
      <c r="FPD368" s="1"/>
      <c r="FPE368" s="1"/>
      <c r="FPF368" s="1"/>
      <c r="FPG368" s="1"/>
      <c r="FPH368" s="1"/>
      <c r="FPI368" s="1"/>
      <c r="FPJ368" s="1"/>
      <c r="FPK368" s="1"/>
      <c r="FPL368" s="1"/>
      <c r="FPM368" s="1"/>
      <c r="FPN368" s="1"/>
      <c r="FPO368" s="1"/>
      <c r="FPP368" s="1"/>
      <c r="FPQ368" s="1"/>
      <c r="FPR368" s="1"/>
      <c r="FPS368" s="1"/>
      <c r="FPT368" s="1"/>
      <c r="FPU368" s="1"/>
      <c r="FPV368" s="1"/>
      <c r="FPW368" s="1"/>
      <c r="FPX368" s="1"/>
      <c r="FPY368" s="1"/>
      <c r="FPZ368" s="1"/>
      <c r="FQA368" s="1"/>
      <c r="FQB368" s="1"/>
      <c r="FQC368" s="1"/>
      <c r="FQD368" s="1"/>
      <c r="FQE368" s="1"/>
      <c r="FQF368" s="1"/>
      <c r="FQG368" s="1"/>
      <c r="FQH368" s="1"/>
      <c r="FQI368" s="1"/>
      <c r="FQJ368" s="1"/>
      <c r="FQK368" s="1"/>
      <c r="FQL368" s="1"/>
      <c r="FQM368" s="1"/>
      <c r="FQN368" s="1"/>
      <c r="FQO368" s="1"/>
      <c r="FQP368" s="1"/>
      <c r="FQQ368" s="1"/>
      <c r="FQR368" s="1"/>
      <c r="FQS368" s="1"/>
      <c r="FQT368" s="1"/>
      <c r="FQU368" s="1"/>
      <c r="FQV368" s="1"/>
      <c r="FQW368" s="1"/>
      <c r="FQX368" s="1"/>
      <c r="FQY368" s="1"/>
      <c r="FQZ368" s="1"/>
      <c r="FRA368" s="1"/>
      <c r="FRB368" s="1"/>
      <c r="FRC368" s="1"/>
      <c r="FRD368" s="1"/>
      <c r="FRE368" s="1"/>
      <c r="FRF368" s="1"/>
      <c r="FRG368" s="1"/>
      <c r="FRH368" s="1"/>
      <c r="FRI368" s="1"/>
      <c r="FRJ368" s="1"/>
      <c r="FRK368" s="1"/>
      <c r="FRL368" s="1"/>
      <c r="FRM368" s="1"/>
      <c r="FRN368" s="1"/>
      <c r="FRO368" s="1"/>
      <c r="FRP368" s="1"/>
      <c r="FRQ368" s="1"/>
      <c r="FRR368" s="1"/>
      <c r="FRS368" s="1"/>
      <c r="FRT368" s="1"/>
      <c r="FRU368" s="1"/>
      <c r="FRV368" s="1"/>
      <c r="FRW368" s="1"/>
      <c r="FRX368" s="1"/>
      <c r="FRY368" s="1"/>
      <c r="FRZ368" s="1"/>
      <c r="FSA368" s="1"/>
      <c r="FSB368" s="1"/>
      <c r="FSC368" s="1"/>
      <c r="FSD368" s="1"/>
      <c r="FSE368" s="1"/>
      <c r="FSF368" s="1"/>
      <c r="FSG368" s="1"/>
      <c r="FSH368" s="1"/>
      <c r="FSI368" s="1"/>
      <c r="FSJ368" s="1"/>
      <c r="FSK368" s="1"/>
      <c r="FSL368" s="1"/>
      <c r="FSM368" s="1"/>
      <c r="FSN368" s="1"/>
      <c r="FSO368" s="1"/>
      <c r="FSP368" s="1"/>
      <c r="FSQ368" s="1"/>
      <c r="FSR368" s="1"/>
      <c r="FSS368" s="1"/>
      <c r="FST368" s="1"/>
      <c r="FSU368" s="1"/>
      <c r="FSV368" s="1"/>
      <c r="FSW368" s="1"/>
      <c r="FSX368" s="1"/>
      <c r="FSY368" s="1"/>
      <c r="FSZ368" s="1"/>
      <c r="FTA368" s="1"/>
      <c r="FTB368" s="1"/>
      <c r="FTC368" s="1"/>
      <c r="FTD368" s="1"/>
      <c r="FTE368" s="1"/>
      <c r="FTF368" s="1"/>
      <c r="FTG368" s="1"/>
      <c r="FTH368" s="1"/>
      <c r="FTI368" s="1"/>
      <c r="FTJ368" s="1"/>
      <c r="FTK368" s="1"/>
      <c r="FTL368" s="1"/>
      <c r="FTM368" s="1"/>
      <c r="FTN368" s="1"/>
      <c r="FTO368" s="1"/>
      <c r="FTP368" s="1"/>
      <c r="FTQ368" s="1"/>
      <c r="FTR368" s="1"/>
      <c r="FTS368" s="1"/>
      <c r="FTT368" s="1"/>
      <c r="FTU368" s="1"/>
      <c r="FTV368" s="1"/>
      <c r="FTW368" s="1"/>
      <c r="FTX368" s="1"/>
      <c r="FTY368" s="1"/>
      <c r="FTZ368" s="1"/>
      <c r="FUA368" s="1"/>
      <c r="FUB368" s="1"/>
      <c r="FUC368" s="1"/>
      <c r="FUD368" s="1"/>
      <c r="FUE368" s="1"/>
      <c r="FUF368" s="1"/>
      <c r="FUG368" s="1"/>
      <c r="FUH368" s="1"/>
      <c r="FUI368" s="1"/>
      <c r="FUJ368" s="1"/>
      <c r="FUK368" s="1"/>
      <c r="FUL368" s="1"/>
      <c r="FUM368" s="1"/>
      <c r="FUN368" s="1"/>
      <c r="FUO368" s="1"/>
      <c r="FUP368" s="1"/>
      <c r="FUQ368" s="1"/>
      <c r="FUR368" s="1"/>
      <c r="FUS368" s="1"/>
      <c r="FUT368" s="1"/>
      <c r="FUU368" s="1"/>
      <c r="FUV368" s="1"/>
      <c r="FUW368" s="1"/>
      <c r="FUX368" s="1"/>
      <c r="FUY368" s="1"/>
      <c r="FUZ368" s="1"/>
      <c r="FVA368" s="1"/>
      <c r="FVB368" s="1"/>
      <c r="FVC368" s="1"/>
      <c r="FVD368" s="1"/>
      <c r="FVE368" s="1"/>
      <c r="FVF368" s="1"/>
      <c r="FVG368" s="1"/>
      <c r="FVH368" s="1"/>
      <c r="FVI368" s="1"/>
      <c r="FVJ368" s="1"/>
      <c r="FVK368" s="1"/>
      <c r="FVL368" s="1"/>
      <c r="FVM368" s="1"/>
      <c r="FVN368" s="1"/>
      <c r="FVO368" s="1"/>
      <c r="FVP368" s="1"/>
      <c r="FVQ368" s="1"/>
      <c r="FVR368" s="1"/>
      <c r="FVS368" s="1"/>
      <c r="FVT368" s="1"/>
      <c r="FVU368" s="1"/>
      <c r="FVV368" s="1"/>
      <c r="FVW368" s="1"/>
      <c r="FVX368" s="1"/>
      <c r="FVY368" s="1"/>
      <c r="FVZ368" s="1"/>
      <c r="FWA368" s="1"/>
      <c r="FWB368" s="1"/>
      <c r="FWC368" s="1"/>
      <c r="FWD368" s="1"/>
      <c r="FWE368" s="1"/>
      <c r="FWF368" s="1"/>
      <c r="FWG368" s="1"/>
      <c r="FWH368" s="1"/>
      <c r="FWI368" s="1"/>
      <c r="FWJ368" s="1"/>
      <c r="FWK368" s="1"/>
      <c r="FWL368" s="1"/>
      <c r="FWM368" s="1"/>
      <c r="FWN368" s="1"/>
      <c r="FWO368" s="1"/>
      <c r="FWP368" s="1"/>
      <c r="FWQ368" s="1"/>
      <c r="FWR368" s="1"/>
      <c r="FWS368" s="1"/>
      <c r="FWT368" s="1"/>
      <c r="FWU368" s="1"/>
      <c r="FWV368" s="1"/>
      <c r="FWW368" s="1"/>
      <c r="FWX368" s="1"/>
      <c r="FWY368" s="1"/>
      <c r="FWZ368" s="1"/>
      <c r="FXA368" s="1"/>
      <c r="FXB368" s="1"/>
      <c r="FXC368" s="1"/>
      <c r="FXD368" s="1"/>
      <c r="FXE368" s="1"/>
      <c r="FXF368" s="1"/>
      <c r="FXG368" s="1"/>
      <c r="FXH368" s="1"/>
      <c r="FXI368" s="1"/>
      <c r="FXJ368" s="1"/>
      <c r="FXK368" s="1"/>
      <c r="FXL368" s="1"/>
      <c r="FXM368" s="1"/>
      <c r="FXN368" s="1"/>
      <c r="FXO368" s="1"/>
      <c r="FXP368" s="1"/>
      <c r="FXQ368" s="1"/>
      <c r="FXR368" s="1"/>
      <c r="FXS368" s="1"/>
      <c r="FXT368" s="1"/>
      <c r="FXU368" s="1"/>
      <c r="FXV368" s="1"/>
      <c r="FXW368" s="1"/>
      <c r="FXX368" s="1"/>
      <c r="FXY368" s="1"/>
      <c r="FXZ368" s="1"/>
      <c r="FYA368" s="1"/>
      <c r="FYB368" s="1"/>
      <c r="FYC368" s="1"/>
      <c r="FYD368" s="1"/>
      <c r="FYE368" s="1"/>
      <c r="FYF368" s="1"/>
      <c r="FYG368" s="1"/>
      <c r="FYH368" s="1"/>
      <c r="FYI368" s="1"/>
      <c r="FYJ368" s="1"/>
      <c r="FYK368" s="1"/>
      <c r="FYL368" s="1"/>
      <c r="FYM368" s="1"/>
      <c r="FYN368" s="1"/>
      <c r="FYO368" s="1"/>
      <c r="FYP368" s="1"/>
      <c r="FYQ368" s="1"/>
      <c r="FYR368" s="1"/>
      <c r="FYS368" s="1"/>
      <c r="FYT368" s="1"/>
      <c r="FYU368" s="1"/>
      <c r="FYV368" s="1"/>
      <c r="FYW368" s="1"/>
      <c r="FYX368" s="1"/>
      <c r="FYY368" s="1"/>
      <c r="FYZ368" s="1"/>
      <c r="FZA368" s="1"/>
      <c r="FZB368" s="1"/>
      <c r="FZC368" s="1"/>
      <c r="FZD368" s="1"/>
      <c r="FZE368" s="1"/>
      <c r="FZF368" s="1"/>
      <c r="FZG368" s="1"/>
      <c r="FZH368" s="1"/>
      <c r="FZI368" s="1"/>
      <c r="FZJ368" s="1"/>
      <c r="FZK368" s="1"/>
      <c r="FZL368" s="1"/>
      <c r="FZM368" s="1"/>
      <c r="FZN368" s="1"/>
      <c r="FZO368" s="1"/>
      <c r="FZP368" s="1"/>
      <c r="FZQ368" s="1"/>
      <c r="FZR368" s="1"/>
      <c r="FZS368" s="1"/>
      <c r="FZT368" s="1"/>
      <c r="FZU368" s="1"/>
      <c r="FZV368" s="1"/>
      <c r="FZW368" s="1"/>
      <c r="FZX368" s="1"/>
      <c r="FZY368" s="1"/>
      <c r="FZZ368" s="1"/>
      <c r="GAA368" s="1"/>
      <c r="GAB368" s="1"/>
      <c r="GAC368" s="1"/>
      <c r="GAD368" s="1"/>
      <c r="GAE368" s="1"/>
      <c r="GAF368" s="1"/>
      <c r="GAG368" s="1"/>
      <c r="GAH368" s="1"/>
      <c r="GAI368" s="1"/>
      <c r="GAJ368" s="1"/>
      <c r="GAK368" s="1"/>
      <c r="GAL368" s="1"/>
      <c r="GAM368" s="1"/>
      <c r="GAN368" s="1"/>
      <c r="GAO368" s="1"/>
      <c r="GAP368" s="1"/>
      <c r="GAQ368" s="1"/>
      <c r="GAR368" s="1"/>
      <c r="GAS368" s="1"/>
      <c r="GAT368" s="1"/>
      <c r="GAU368" s="1"/>
      <c r="GAV368" s="1"/>
      <c r="GAW368" s="1"/>
      <c r="GAX368" s="1"/>
      <c r="GAY368" s="1"/>
      <c r="GAZ368" s="1"/>
      <c r="GBA368" s="1"/>
      <c r="GBB368" s="1"/>
      <c r="GBC368" s="1"/>
      <c r="GBD368" s="1"/>
      <c r="GBE368" s="1"/>
      <c r="GBF368" s="1"/>
      <c r="GBG368" s="1"/>
      <c r="GBH368" s="1"/>
      <c r="GBI368" s="1"/>
      <c r="GBJ368" s="1"/>
      <c r="GBK368" s="1"/>
      <c r="GBL368" s="1"/>
      <c r="GBM368" s="1"/>
      <c r="GBN368" s="1"/>
      <c r="GBO368" s="1"/>
      <c r="GBP368" s="1"/>
      <c r="GBQ368" s="1"/>
      <c r="GBR368" s="1"/>
      <c r="GBS368" s="1"/>
      <c r="GBT368" s="1"/>
      <c r="GBU368" s="1"/>
      <c r="GBV368" s="1"/>
      <c r="GBW368" s="1"/>
      <c r="GBX368" s="1"/>
      <c r="GBY368" s="1"/>
      <c r="GBZ368" s="1"/>
      <c r="GCA368" s="1"/>
      <c r="GCB368" s="1"/>
      <c r="GCC368" s="1"/>
      <c r="GCD368" s="1"/>
      <c r="GCE368" s="1"/>
      <c r="GCF368" s="1"/>
      <c r="GCG368" s="1"/>
      <c r="GCH368" s="1"/>
      <c r="GCI368" s="1"/>
      <c r="GCJ368" s="1"/>
      <c r="GCK368" s="1"/>
      <c r="GCL368" s="1"/>
      <c r="GCM368" s="1"/>
      <c r="GCN368" s="1"/>
      <c r="GCO368" s="1"/>
      <c r="GCP368" s="1"/>
      <c r="GCQ368" s="1"/>
      <c r="GCR368" s="1"/>
      <c r="GCS368" s="1"/>
      <c r="GCT368" s="1"/>
      <c r="GCU368" s="1"/>
      <c r="GCV368" s="1"/>
      <c r="GCW368" s="1"/>
      <c r="GCX368" s="1"/>
      <c r="GCY368" s="1"/>
      <c r="GCZ368" s="1"/>
      <c r="GDA368" s="1"/>
      <c r="GDB368" s="1"/>
      <c r="GDC368" s="1"/>
      <c r="GDD368" s="1"/>
      <c r="GDE368" s="1"/>
      <c r="GDF368" s="1"/>
      <c r="GDG368" s="1"/>
      <c r="GDH368" s="1"/>
      <c r="GDI368" s="1"/>
      <c r="GDJ368" s="1"/>
      <c r="GDK368" s="1"/>
      <c r="GDL368" s="1"/>
      <c r="GDM368" s="1"/>
      <c r="GDN368" s="1"/>
      <c r="GDO368" s="1"/>
      <c r="GDP368" s="1"/>
      <c r="GDQ368" s="1"/>
      <c r="GDR368" s="1"/>
      <c r="GDS368" s="1"/>
      <c r="GDT368" s="1"/>
      <c r="GDU368" s="1"/>
      <c r="GDV368" s="1"/>
      <c r="GDW368" s="1"/>
      <c r="GDX368" s="1"/>
      <c r="GDY368" s="1"/>
      <c r="GDZ368" s="1"/>
      <c r="GEA368" s="1"/>
      <c r="GEB368" s="1"/>
      <c r="GEC368" s="1"/>
      <c r="GED368" s="1"/>
      <c r="GEE368" s="1"/>
      <c r="GEF368" s="1"/>
      <c r="GEG368" s="1"/>
      <c r="GEH368" s="1"/>
      <c r="GEI368" s="1"/>
      <c r="GEJ368" s="1"/>
      <c r="GEK368" s="1"/>
      <c r="GEL368" s="1"/>
      <c r="GEM368" s="1"/>
      <c r="GEN368" s="1"/>
      <c r="GEO368" s="1"/>
      <c r="GEP368" s="1"/>
      <c r="GEQ368" s="1"/>
      <c r="GER368" s="1"/>
      <c r="GES368" s="1"/>
      <c r="GET368" s="1"/>
      <c r="GEU368" s="1"/>
      <c r="GEV368" s="1"/>
      <c r="GEW368" s="1"/>
      <c r="GEX368" s="1"/>
      <c r="GEY368" s="1"/>
      <c r="GEZ368" s="1"/>
      <c r="GFA368" s="1"/>
      <c r="GFB368" s="1"/>
      <c r="GFC368" s="1"/>
      <c r="GFD368" s="1"/>
      <c r="GFE368" s="1"/>
      <c r="GFF368" s="1"/>
      <c r="GFG368" s="1"/>
      <c r="GFH368" s="1"/>
      <c r="GFI368" s="1"/>
      <c r="GFJ368" s="1"/>
      <c r="GFK368" s="1"/>
      <c r="GFL368" s="1"/>
      <c r="GFM368" s="1"/>
      <c r="GFN368" s="1"/>
      <c r="GFO368" s="1"/>
      <c r="GFP368" s="1"/>
      <c r="GFQ368" s="1"/>
      <c r="GFR368" s="1"/>
      <c r="GFS368" s="1"/>
      <c r="GFT368" s="1"/>
      <c r="GFU368" s="1"/>
      <c r="GFV368" s="1"/>
      <c r="GFW368" s="1"/>
      <c r="GFX368" s="1"/>
      <c r="GFY368" s="1"/>
      <c r="GFZ368" s="1"/>
      <c r="GGA368" s="1"/>
      <c r="GGB368" s="1"/>
      <c r="GGC368" s="1"/>
      <c r="GGD368" s="1"/>
      <c r="GGE368" s="1"/>
      <c r="GGF368" s="1"/>
      <c r="GGG368" s="1"/>
      <c r="GGH368" s="1"/>
      <c r="GGI368" s="1"/>
      <c r="GGJ368" s="1"/>
      <c r="GGK368" s="1"/>
      <c r="GGL368" s="1"/>
      <c r="GGM368" s="1"/>
      <c r="GGN368" s="1"/>
      <c r="GGO368" s="1"/>
      <c r="GGP368" s="1"/>
      <c r="GGQ368" s="1"/>
      <c r="GGR368" s="1"/>
      <c r="GGS368" s="1"/>
      <c r="GGT368" s="1"/>
      <c r="GGU368" s="1"/>
      <c r="GGV368" s="1"/>
      <c r="GGW368" s="1"/>
      <c r="GGX368" s="1"/>
      <c r="GGY368" s="1"/>
      <c r="GGZ368" s="1"/>
      <c r="GHA368" s="1"/>
      <c r="GHB368" s="1"/>
      <c r="GHC368" s="1"/>
      <c r="GHD368" s="1"/>
      <c r="GHE368" s="1"/>
      <c r="GHF368" s="1"/>
      <c r="GHG368" s="1"/>
      <c r="GHH368" s="1"/>
      <c r="GHI368" s="1"/>
      <c r="GHJ368" s="1"/>
      <c r="GHK368" s="1"/>
      <c r="GHL368" s="1"/>
      <c r="GHM368" s="1"/>
      <c r="GHN368" s="1"/>
      <c r="GHO368" s="1"/>
      <c r="GHP368" s="1"/>
      <c r="GHQ368" s="1"/>
      <c r="GHR368" s="1"/>
      <c r="GHS368" s="1"/>
      <c r="GHT368" s="1"/>
      <c r="GHU368" s="1"/>
      <c r="GHV368" s="1"/>
      <c r="GHW368" s="1"/>
      <c r="GHX368" s="1"/>
      <c r="GHY368" s="1"/>
      <c r="GHZ368" s="1"/>
      <c r="GIA368" s="1"/>
      <c r="GIB368" s="1"/>
      <c r="GIC368" s="1"/>
      <c r="GID368" s="1"/>
      <c r="GIE368" s="1"/>
      <c r="GIF368" s="1"/>
      <c r="GIG368" s="1"/>
      <c r="GIH368" s="1"/>
      <c r="GII368" s="1"/>
      <c r="GIJ368" s="1"/>
      <c r="GIK368" s="1"/>
      <c r="GIL368" s="1"/>
      <c r="GIM368" s="1"/>
      <c r="GIN368" s="1"/>
      <c r="GIO368" s="1"/>
      <c r="GIP368" s="1"/>
      <c r="GIQ368" s="1"/>
      <c r="GIR368" s="1"/>
      <c r="GIS368" s="1"/>
      <c r="GIT368" s="1"/>
      <c r="GIU368" s="1"/>
      <c r="GIV368" s="1"/>
      <c r="GIW368" s="1"/>
      <c r="GIX368" s="1"/>
      <c r="GIY368" s="1"/>
      <c r="GIZ368" s="1"/>
      <c r="GJA368" s="1"/>
      <c r="GJB368" s="1"/>
      <c r="GJC368" s="1"/>
      <c r="GJD368" s="1"/>
      <c r="GJE368" s="1"/>
      <c r="GJF368" s="1"/>
      <c r="GJG368" s="1"/>
      <c r="GJH368" s="1"/>
      <c r="GJI368" s="1"/>
      <c r="GJJ368" s="1"/>
      <c r="GJK368" s="1"/>
      <c r="GJL368" s="1"/>
      <c r="GJM368" s="1"/>
      <c r="GJN368" s="1"/>
      <c r="GJO368" s="1"/>
      <c r="GJP368" s="1"/>
      <c r="GJQ368" s="1"/>
      <c r="GJR368" s="1"/>
      <c r="GJS368" s="1"/>
      <c r="GJT368" s="1"/>
      <c r="GJU368" s="1"/>
      <c r="GJV368" s="1"/>
      <c r="GJW368" s="1"/>
      <c r="GJX368" s="1"/>
      <c r="GJY368" s="1"/>
      <c r="GJZ368" s="1"/>
      <c r="GKA368" s="1"/>
      <c r="GKB368" s="1"/>
      <c r="GKC368" s="1"/>
      <c r="GKD368" s="1"/>
      <c r="GKE368" s="1"/>
      <c r="GKF368" s="1"/>
      <c r="GKG368" s="1"/>
      <c r="GKH368" s="1"/>
      <c r="GKI368" s="1"/>
      <c r="GKJ368" s="1"/>
      <c r="GKK368" s="1"/>
      <c r="GKL368" s="1"/>
      <c r="GKM368" s="1"/>
      <c r="GKN368" s="1"/>
      <c r="GKO368" s="1"/>
      <c r="GKP368" s="1"/>
      <c r="GKQ368" s="1"/>
      <c r="GKR368" s="1"/>
      <c r="GKS368" s="1"/>
      <c r="GKT368" s="1"/>
      <c r="GKU368" s="1"/>
      <c r="GKV368" s="1"/>
      <c r="GKW368" s="1"/>
      <c r="GKX368" s="1"/>
      <c r="GKY368" s="1"/>
      <c r="GKZ368" s="1"/>
      <c r="GLA368" s="1"/>
      <c r="GLB368" s="1"/>
      <c r="GLC368" s="1"/>
      <c r="GLD368" s="1"/>
      <c r="GLE368" s="1"/>
      <c r="GLF368" s="1"/>
      <c r="GLG368" s="1"/>
      <c r="GLH368" s="1"/>
      <c r="GLI368" s="1"/>
      <c r="GLJ368" s="1"/>
      <c r="GLK368" s="1"/>
      <c r="GLL368" s="1"/>
      <c r="GLM368" s="1"/>
      <c r="GLN368" s="1"/>
      <c r="GLO368" s="1"/>
      <c r="GLP368" s="1"/>
      <c r="GLQ368" s="1"/>
      <c r="GLR368" s="1"/>
      <c r="GLS368" s="1"/>
      <c r="GLT368" s="1"/>
      <c r="GLU368" s="1"/>
      <c r="GLV368" s="1"/>
      <c r="GLW368" s="1"/>
      <c r="GLX368" s="1"/>
      <c r="GLY368" s="1"/>
      <c r="GLZ368" s="1"/>
      <c r="GMA368" s="1"/>
      <c r="GMB368" s="1"/>
      <c r="GMC368" s="1"/>
      <c r="GMD368" s="1"/>
      <c r="GME368" s="1"/>
      <c r="GMF368" s="1"/>
      <c r="GMG368" s="1"/>
      <c r="GMH368" s="1"/>
      <c r="GMI368" s="1"/>
      <c r="GMJ368" s="1"/>
      <c r="GMK368" s="1"/>
      <c r="GML368" s="1"/>
      <c r="GMM368" s="1"/>
      <c r="GMN368" s="1"/>
      <c r="GMO368" s="1"/>
      <c r="GMP368" s="1"/>
      <c r="GMQ368" s="1"/>
      <c r="GMR368" s="1"/>
      <c r="GMS368" s="1"/>
      <c r="GMT368" s="1"/>
      <c r="GMU368" s="1"/>
      <c r="GMV368" s="1"/>
      <c r="GMW368" s="1"/>
      <c r="GMX368" s="1"/>
      <c r="GMY368" s="1"/>
      <c r="GMZ368" s="1"/>
      <c r="GNA368" s="1"/>
      <c r="GNB368" s="1"/>
      <c r="GNC368" s="1"/>
      <c r="GND368" s="1"/>
      <c r="GNE368" s="1"/>
      <c r="GNF368" s="1"/>
      <c r="GNG368" s="1"/>
      <c r="GNH368" s="1"/>
      <c r="GNI368" s="1"/>
      <c r="GNJ368" s="1"/>
      <c r="GNK368" s="1"/>
      <c r="GNL368" s="1"/>
      <c r="GNM368" s="1"/>
      <c r="GNN368" s="1"/>
      <c r="GNO368" s="1"/>
      <c r="GNP368" s="1"/>
      <c r="GNQ368" s="1"/>
      <c r="GNR368" s="1"/>
      <c r="GNS368" s="1"/>
      <c r="GNT368" s="1"/>
      <c r="GNU368" s="1"/>
      <c r="GNV368" s="1"/>
      <c r="GNW368" s="1"/>
      <c r="GNX368" s="1"/>
      <c r="GNY368" s="1"/>
      <c r="GNZ368" s="1"/>
      <c r="GOA368" s="1"/>
      <c r="GOB368" s="1"/>
      <c r="GOC368" s="1"/>
      <c r="GOD368" s="1"/>
      <c r="GOE368" s="1"/>
      <c r="GOF368" s="1"/>
      <c r="GOG368" s="1"/>
      <c r="GOH368" s="1"/>
      <c r="GOI368" s="1"/>
      <c r="GOJ368" s="1"/>
      <c r="GOK368" s="1"/>
      <c r="GOL368" s="1"/>
      <c r="GOM368" s="1"/>
      <c r="GON368" s="1"/>
      <c r="GOO368" s="1"/>
      <c r="GOP368" s="1"/>
      <c r="GOQ368" s="1"/>
      <c r="GOR368" s="1"/>
      <c r="GOS368" s="1"/>
      <c r="GOT368" s="1"/>
      <c r="GOU368" s="1"/>
      <c r="GOV368" s="1"/>
      <c r="GOW368" s="1"/>
      <c r="GOX368" s="1"/>
      <c r="GOY368" s="1"/>
      <c r="GOZ368" s="1"/>
      <c r="GPA368" s="1"/>
      <c r="GPB368" s="1"/>
      <c r="GPC368" s="1"/>
      <c r="GPD368" s="1"/>
      <c r="GPE368" s="1"/>
      <c r="GPF368" s="1"/>
      <c r="GPG368" s="1"/>
      <c r="GPH368" s="1"/>
      <c r="GPI368" s="1"/>
      <c r="GPJ368" s="1"/>
      <c r="GPK368" s="1"/>
      <c r="GPL368" s="1"/>
      <c r="GPM368" s="1"/>
      <c r="GPN368" s="1"/>
      <c r="GPO368" s="1"/>
      <c r="GPP368" s="1"/>
      <c r="GPQ368" s="1"/>
      <c r="GPR368" s="1"/>
      <c r="GPS368" s="1"/>
      <c r="GPT368" s="1"/>
      <c r="GPU368" s="1"/>
      <c r="GPV368" s="1"/>
      <c r="GPW368" s="1"/>
      <c r="GPX368" s="1"/>
      <c r="GPY368" s="1"/>
      <c r="GPZ368" s="1"/>
      <c r="GQA368" s="1"/>
      <c r="GQB368" s="1"/>
      <c r="GQC368" s="1"/>
      <c r="GQD368" s="1"/>
      <c r="GQE368" s="1"/>
      <c r="GQF368" s="1"/>
      <c r="GQG368" s="1"/>
      <c r="GQH368" s="1"/>
      <c r="GQI368" s="1"/>
      <c r="GQJ368" s="1"/>
      <c r="GQK368" s="1"/>
      <c r="GQL368" s="1"/>
      <c r="GQM368" s="1"/>
      <c r="GQN368" s="1"/>
      <c r="GQO368" s="1"/>
      <c r="GQP368" s="1"/>
      <c r="GQQ368" s="1"/>
      <c r="GQR368" s="1"/>
      <c r="GQS368" s="1"/>
      <c r="GQT368" s="1"/>
      <c r="GQU368" s="1"/>
      <c r="GQV368" s="1"/>
      <c r="GQW368" s="1"/>
      <c r="GQX368" s="1"/>
      <c r="GQY368" s="1"/>
      <c r="GQZ368" s="1"/>
      <c r="GRA368" s="1"/>
      <c r="GRB368" s="1"/>
      <c r="GRC368" s="1"/>
      <c r="GRD368" s="1"/>
      <c r="GRE368" s="1"/>
      <c r="GRF368" s="1"/>
      <c r="GRG368" s="1"/>
      <c r="GRH368" s="1"/>
      <c r="GRI368" s="1"/>
      <c r="GRJ368" s="1"/>
      <c r="GRK368" s="1"/>
      <c r="GRL368" s="1"/>
      <c r="GRM368" s="1"/>
      <c r="GRN368" s="1"/>
      <c r="GRO368" s="1"/>
      <c r="GRP368" s="1"/>
      <c r="GRQ368" s="1"/>
      <c r="GRR368" s="1"/>
      <c r="GRS368" s="1"/>
      <c r="GRT368" s="1"/>
      <c r="GRU368" s="1"/>
      <c r="GRV368" s="1"/>
      <c r="GRW368" s="1"/>
      <c r="GRX368" s="1"/>
      <c r="GRY368" s="1"/>
      <c r="GRZ368" s="1"/>
      <c r="GSA368" s="1"/>
      <c r="GSB368" s="1"/>
      <c r="GSC368" s="1"/>
      <c r="GSD368" s="1"/>
      <c r="GSE368" s="1"/>
      <c r="GSF368" s="1"/>
      <c r="GSG368" s="1"/>
      <c r="GSH368" s="1"/>
      <c r="GSI368" s="1"/>
      <c r="GSJ368" s="1"/>
      <c r="GSK368" s="1"/>
      <c r="GSL368" s="1"/>
      <c r="GSM368" s="1"/>
      <c r="GSN368" s="1"/>
      <c r="GSO368" s="1"/>
      <c r="GSP368" s="1"/>
      <c r="GSQ368" s="1"/>
      <c r="GSR368" s="1"/>
      <c r="GSS368" s="1"/>
      <c r="GST368" s="1"/>
      <c r="GSU368" s="1"/>
      <c r="GSV368" s="1"/>
      <c r="GSW368" s="1"/>
      <c r="GSX368" s="1"/>
      <c r="GSY368" s="1"/>
      <c r="GSZ368" s="1"/>
      <c r="GTA368" s="1"/>
      <c r="GTB368" s="1"/>
      <c r="GTC368" s="1"/>
      <c r="GTD368" s="1"/>
      <c r="GTE368" s="1"/>
      <c r="GTF368" s="1"/>
      <c r="GTG368" s="1"/>
      <c r="GTH368" s="1"/>
      <c r="GTI368" s="1"/>
      <c r="GTJ368" s="1"/>
      <c r="GTK368" s="1"/>
      <c r="GTL368" s="1"/>
      <c r="GTM368" s="1"/>
      <c r="GTN368" s="1"/>
      <c r="GTO368" s="1"/>
      <c r="GTP368" s="1"/>
      <c r="GTQ368" s="1"/>
      <c r="GTR368" s="1"/>
      <c r="GTS368" s="1"/>
      <c r="GTT368" s="1"/>
      <c r="GTU368" s="1"/>
      <c r="GTV368" s="1"/>
      <c r="GTW368" s="1"/>
      <c r="GTX368" s="1"/>
      <c r="GTY368" s="1"/>
      <c r="GTZ368" s="1"/>
      <c r="GUA368" s="1"/>
      <c r="GUB368" s="1"/>
      <c r="GUC368" s="1"/>
      <c r="GUD368" s="1"/>
      <c r="GUE368" s="1"/>
      <c r="GUF368" s="1"/>
      <c r="GUG368" s="1"/>
      <c r="GUH368" s="1"/>
      <c r="GUI368" s="1"/>
      <c r="GUJ368" s="1"/>
      <c r="GUK368" s="1"/>
      <c r="GUL368" s="1"/>
      <c r="GUM368" s="1"/>
      <c r="GUN368" s="1"/>
      <c r="GUO368" s="1"/>
      <c r="GUP368" s="1"/>
      <c r="GUQ368" s="1"/>
      <c r="GUR368" s="1"/>
      <c r="GUS368" s="1"/>
      <c r="GUT368" s="1"/>
      <c r="GUU368" s="1"/>
      <c r="GUV368" s="1"/>
      <c r="GUW368" s="1"/>
      <c r="GUX368" s="1"/>
      <c r="GUY368" s="1"/>
      <c r="GUZ368" s="1"/>
      <c r="GVA368" s="1"/>
      <c r="GVB368" s="1"/>
      <c r="GVC368" s="1"/>
      <c r="GVD368" s="1"/>
      <c r="GVE368" s="1"/>
      <c r="GVF368" s="1"/>
      <c r="GVG368" s="1"/>
      <c r="GVH368" s="1"/>
      <c r="GVI368" s="1"/>
      <c r="GVJ368" s="1"/>
      <c r="GVK368" s="1"/>
      <c r="GVL368" s="1"/>
      <c r="GVM368" s="1"/>
      <c r="GVN368" s="1"/>
      <c r="GVO368" s="1"/>
      <c r="GVP368" s="1"/>
      <c r="GVQ368" s="1"/>
      <c r="GVR368" s="1"/>
      <c r="GVS368" s="1"/>
      <c r="GVT368" s="1"/>
      <c r="GVU368" s="1"/>
      <c r="GVV368" s="1"/>
      <c r="GVW368" s="1"/>
      <c r="GVX368" s="1"/>
      <c r="GVY368" s="1"/>
      <c r="GVZ368" s="1"/>
      <c r="GWA368" s="1"/>
      <c r="GWB368" s="1"/>
      <c r="GWC368" s="1"/>
      <c r="GWD368" s="1"/>
      <c r="GWE368" s="1"/>
      <c r="GWF368" s="1"/>
      <c r="GWG368" s="1"/>
      <c r="GWH368" s="1"/>
      <c r="GWI368" s="1"/>
      <c r="GWJ368" s="1"/>
      <c r="GWK368" s="1"/>
      <c r="GWL368" s="1"/>
      <c r="GWM368" s="1"/>
      <c r="GWN368" s="1"/>
      <c r="GWO368" s="1"/>
      <c r="GWP368" s="1"/>
      <c r="GWQ368" s="1"/>
      <c r="GWR368" s="1"/>
      <c r="GWS368" s="1"/>
      <c r="GWT368" s="1"/>
      <c r="GWU368" s="1"/>
      <c r="GWV368" s="1"/>
      <c r="GWW368" s="1"/>
      <c r="GWX368" s="1"/>
      <c r="GWY368" s="1"/>
      <c r="GWZ368" s="1"/>
      <c r="GXA368" s="1"/>
      <c r="GXB368" s="1"/>
      <c r="GXC368" s="1"/>
      <c r="GXD368" s="1"/>
      <c r="GXE368" s="1"/>
      <c r="GXF368" s="1"/>
      <c r="GXG368" s="1"/>
      <c r="GXH368" s="1"/>
      <c r="GXI368" s="1"/>
      <c r="GXJ368" s="1"/>
      <c r="GXK368" s="1"/>
      <c r="GXL368" s="1"/>
      <c r="GXM368" s="1"/>
      <c r="GXN368" s="1"/>
      <c r="GXO368" s="1"/>
      <c r="GXP368" s="1"/>
      <c r="GXQ368" s="1"/>
      <c r="GXR368" s="1"/>
      <c r="GXS368" s="1"/>
      <c r="GXT368" s="1"/>
      <c r="GXU368" s="1"/>
      <c r="GXV368" s="1"/>
      <c r="GXW368" s="1"/>
      <c r="GXX368" s="1"/>
      <c r="GXY368" s="1"/>
      <c r="GXZ368" s="1"/>
      <c r="GYA368" s="1"/>
      <c r="GYB368" s="1"/>
      <c r="GYC368" s="1"/>
      <c r="GYD368" s="1"/>
      <c r="GYE368" s="1"/>
      <c r="GYF368" s="1"/>
      <c r="GYG368" s="1"/>
      <c r="GYH368" s="1"/>
      <c r="GYI368" s="1"/>
      <c r="GYJ368" s="1"/>
      <c r="GYK368" s="1"/>
      <c r="GYL368" s="1"/>
      <c r="GYM368" s="1"/>
      <c r="GYN368" s="1"/>
      <c r="GYO368" s="1"/>
      <c r="GYP368" s="1"/>
      <c r="GYQ368" s="1"/>
      <c r="GYR368" s="1"/>
      <c r="GYS368" s="1"/>
      <c r="GYT368" s="1"/>
      <c r="GYU368" s="1"/>
      <c r="GYV368" s="1"/>
      <c r="GYW368" s="1"/>
      <c r="GYX368" s="1"/>
      <c r="GYY368" s="1"/>
      <c r="GYZ368" s="1"/>
      <c r="GZA368" s="1"/>
      <c r="GZB368" s="1"/>
      <c r="GZC368" s="1"/>
      <c r="GZD368" s="1"/>
      <c r="GZE368" s="1"/>
      <c r="GZF368" s="1"/>
      <c r="GZG368" s="1"/>
      <c r="GZH368" s="1"/>
      <c r="GZI368" s="1"/>
      <c r="GZJ368" s="1"/>
      <c r="GZK368" s="1"/>
      <c r="GZL368" s="1"/>
      <c r="GZM368" s="1"/>
      <c r="GZN368" s="1"/>
      <c r="GZO368" s="1"/>
      <c r="GZP368" s="1"/>
      <c r="GZQ368" s="1"/>
      <c r="GZR368" s="1"/>
      <c r="GZS368" s="1"/>
      <c r="GZT368" s="1"/>
      <c r="GZU368" s="1"/>
      <c r="GZV368" s="1"/>
      <c r="GZW368" s="1"/>
      <c r="GZX368" s="1"/>
      <c r="GZY368" s="1"/>
      <c r="GZZ368" s="1"/>
      <c r="HAA368" s="1"/>
      <c r="HAB368" s="1"/>
      <c r="HAC368" s="1"/>
      <c r="HAD368" s="1"/>
      <c r="HAE368" s="1"/>
      <c r="HAF368" s="1"/>
      <c r="HAG368" s="1"/>
      <c r="HAH368" s="1"/>
      <c r="HAI368" s="1"/>
      <c r="HAJ368" s="1"/>
      <c r="HAK368" s="1"/>
      <c r="HAL368" s="1"/>
      <c r="HAM368" s="1"/>
      <c r="HAN368" s="1"/>
      <c r="HAO368" s="1"/>
      <c r="HAP368" s="1"/>
      <c r="HAQ368" s="1"/>
      <c r="HAR368" s="1"/>
      <c r="HAS368" s="1"/>
      <c r="HAT368" s="1"/>
      <c r="HAU368" s="1"/>
      <c r="HAV368" s="1"/>
      <c r="HAW368" s="1"/>
      <c r="HAX368" s="1"/>
      <c r="HAY368" s="1"/>
      <c r="HAZ368" s="1"/>
      <c r="HBA368" s="1"/>
      <c r="HBB368" s="1"/>
      <c r="HBC368" s="1"/>
      <c r="HBD368" s="1"/>
      <c r="HBE368" s="1"/>
      <c r="HBF368" s="1"/>
      <c r="HBG368" s="1"/>
      <c r="HBH368" s="1"/>
      <c r="HBI368" s="1"/>
      <c r="HBJ368" s="1"/>
      <c r="HBK368" s="1"/>
      <c r="HBL368" s="1"/>
      <c r="HBM368" s="1"/>
      <c r="HBN368" s="1"/>
      <c r="HBO368" s="1"/>
      <c r="HBP368" s="1"/>
      <c r="HBQ368" s="1"/>
      <c r="HBR368" s="1"/>
      <c r="HBS368" s="1"/>
      <c r="HBT368" s="1"/>
      <c r="HBU368" s="1"/>
      <c r="HBV368" s="1"/>
      <c r="HBW368" s="1"/>
      <c r="HBX368" s="1"/>
      <c r="HBY368" s="1"/>
      <c r="HBZ368" s="1"/>
      <c r="HCA368" s="1"/>
      <c r="HCB368" s="1"/>
      <c r="HCC368" s="1"/>
      <c r="HCD368" s="1"/>
      <c r="HCE368" s="1"/>
      <c r="HCF368" s="1"/>
      <c r="HCG368" s="1"/>
      <c r="HCH368" s="1"/>
      <c r="HCI368" s="1"/>
      <c r="HCJ368" s="1"/>
      <c r="HCK368" s="1"/>
      <c r="HCL368" s="1"/>
      <c r="HCM368" s="1"/>
      <c r="HCN368" s="1"/>
      <c r="HCO368" s="1"/>
      <c r="HCP368" s="1"/>
      <c r="HCQ368" s="1"/>
      <c r="HCR368" s="1"/>
      <c r="HCS368" s="1"/>
      <c r="HCT368" s="1"/>
      <c r="HCU368" s="1"/>
      <c r="HCV368" s="1"/>
      <c r="HCW368" s="1"/>
      <c r="HCX368" s="1"/>
      <c r="HCY368" s="1"/>
      <c r="HCZ368" s="1"/>
      <c r="HDA368" s="1"/>
      <c r="HDB368" s="1"/>
      <c r="HDC368" s="1"/>
      <c r="HDD368" s="1"/>
      <c r="HDE368" s="1"/>
      <c r="HDF368" s="1"/>
      <c r="HDG368" s="1"/>
      <c r="HDH368" s="1"/>
      <c r="HDI368" s="1"/>
      <c r="HDJ368" s="1"/>
      <c r="HDK368" s="1"/>
      <c r="HDL368" s="1"/>
      <c r="HDM368" s="1"/>
      <c r="HDN368" s="1"/>
      <c r="HDO368" s="1"/>
      <c r="HDP368" s="1"/>
      <c r="HDQ368" s="1"/>
      <c r="HDR368" s="1"/>
      <c r="HDS368" s="1"/>
      <c r="HDT368" s="1"/>
      <c r="HDU368" s="1"/>
      <c r="HDV368" s="1"/>
      <c r="HDW368" s="1"/>
      <c r="HDX368" s="1"/>
      <c r="HDY368" s="1"/>
      <c r="HDZ368" s="1"/>
      <c r="HEA368" s="1"/>
      <c r="HEB368" s="1"/>
      <c r="HEC368" s="1"/>
      <c r="HED368" s="1"/>
      <c r="HEE368" s="1"/>
      <c r="HEF368" s="1"/>
      <c r="HEG368" s="1"/>
      <c r="HEH368" s="1"/>
      <c r="HEI368" s="1"/>
      <c r="HEJ368" s="1"/>
      <c r="HEK368" s="1"/>
      <c r="HEL368" s="1"/>
      <c r="HEM368" s="1"/>
      <c r="HEN368" s="1"/>
      <c r="HEO368" s="1"/>
      <c r="HEP368" s="1"/>
      <c r="HEQ368" s="1"/>
      <c r="HER368" s="1"/>
      <c r="HES368" s="1"/>
      <c r="HET368" s="1"/>
      <c r="HEU368" s="1"/>
      <c r="HEV368" s="1"/>
      <c r="HEW368" s="1"/>
      <c r="HEX368" s="1"/>
      <c r="HEY368" s="1"/>
      <c r="HEZ368" s="1"/>
      <c r="HFA368" s="1"/>
      <c r="HFB368" s="1"/>
      <c r="HFC368" s="1"/>
      <c r="HFD368" s="1"/>
      <c r="HFE368" s="1"/>
      <c r="HFF368" s="1"/>
      <c r="HFG368" s="1"/>
      <c r="HFH368" s="1"/>
      <c r="HFI368" s="1"/>
      <c r="HFJ368" s="1"/>
      <c r="HFK368" s="1"/>
      <c r="HFL368" s="1"/>
      <c r="HFM368" s="1"/>
      <c r="HFN368" s="1"/>
      <c r="HFO368" s="1"/>
      <c r="HFP368" s="1"/>
      <c r="HFQ368" s="1"/>
      <c r="HFR368" s="1"/>
      <c r="HFS368" s="1"/>
      <c r="HFT368" s="1"/>
      <c r="HFU368" s="1"/>
      <c r="HFV368" s="1"/>
      <c r="HFW368" s="1"/>
      <c r="HFX368" s="1"/>
      <c r="HFY368" s="1"/>
      <c r="HFZ368" s="1"/>
      <c r="HGA368" s="1"/>
      <c r="HGB368" s="1"/>
      <c r="HGC368" s="1"/>
      <c r="HGD368" s="1"/>
      <c r="HGE368" s="1"/>
      <c r="HGF368" s="1"/>
      <c r="HGG368" s="1"/>
      <c r="HGH368" s="1"/>
      <c r="HGI368" s="1"/>
      <c r="HGJ368" s="1"/>
      <c r="HGK368" s="1"/>
      <c r="HGL368" s="1"/>
      <c r="HGM368" s="1"/>
      <c r="HGN368" s="1"/>
      <c r="HGO368" s="1"/>
      <c r="HGP368" s="1"/>
      <c r="HGQ368" s="1"/>
      <c r="HGR368" s="1"/>
      <c r="HGS368" s="1"/>
      <c r="HGT368" s="1"/>
      <c r="HGU368" s="1"/>
      <c r="HGV368" s="1"/>
      <c r="HGW368" s="1"/>
      <c r="HGX368" s="1"/>
      <c r="HGY368" s="1"/>
      <c r="HGZ368" s="1"/>
      <c r="HHA368" s="1"/>
      <c r="HHB368" s="1"/>
      <c r="HHC368" s="1"/>
      <c r="HHD368" s="1"/>
      <c r="HHE368" s="1"/>
      <c r="HHF368" s="1"/>
      <c r="HHG368" s="1"/>
      <c r="HHH368" s="1"/>
      <c r="HHI368" s="1"/>
      <c r="HHJ368" s="1"/>
      <c r="HHK368" s="1"/>
      <c r="HHL368" s="1"/>
      <c r="HHM368" s="1"/>
      <c r="HHN368" s="1"/>
      <c r="HHO368" s="1"/>
      <c r="HHP368" s="1"/>
      <c r="HHQ368" s="1"/>
      <c r="HHR368" s="1"/>
      <c r="HHS368" s="1"/>
      <c r="HHT368" s="1"/>
      <c r="HHU368" s="1"/>
      <c r="HHV368" s="1"/>
      <c r="HHW368" s="1"/>
      <c r="HHX368" s="1"/>
      <c r="HHY368" s="1"/>
      <c r="HHZ368" s="1"/>
      <c r="HIA368" s="1"/>
      <c r="HIB368" s="1"/>
      <c r="HIC368" s="1"/>
      <c r="HID368" s="1"/>
      <c r="HIE368" s="1"/>
      <c r="HIF368" s="1"/>
      <c r="HIG368" s="1"/>
      <c r="HIH368" s="1"/>
      <c r="HII368" s="1"/>
      <c r="HIJ368" s="1"/>
      <c r="HIK368" s="1"/>
      <c r="HIL368" s="1"/>
      <c r="HIM368" s="1"/>
      <c r="HIN368" s="1"/>
      <c r="HIO368" s="1"/>
      <c r="HIP368" s="1"/>
      <c r="HIQ368" s="1"/>
      <c r="HIR368" s="1"/>
      <c r="HIS368" s="1"/>
      <c r="HIT368" s="1"/>
      <c r="HIU368" s="1"/>
      <c r="HIV368" s="1"/>
      <c r="HIW368" s="1"/>
      <c r="HIX368" s="1"/>
      <c r="HIY368" s="1"/>
      <c r="HIZ368" s="1"/>
      <c r="HJA368" s="1"/>
      <c r="HJB368" s="1"/>
      <c r="HJC368" s="1"/>
      <c r="HJD368" s="1"/>
      <c r="HJE368" s="1"/>
      <c r="HJF368" s="1"/>
      <c r="HJG368" s="1"/>
      <c r="HJH368" s="1"/>
      <c r="HJI368" s="1"/>
      <c r="HJJ368" s="1"/>
      <c r="HJK368" s="1"/>
      <c r="HJL368" s="1"/>
      <c r="HJM368" s="1"/>
      <c r="HJN368" s="1"/>
      <c r="HJO368" s="1"/>
      <c r="HJP368" s="1"/>
      <c r="HJQ368" s="1"/>
      <c r="HJR368" s="1"/>
      <c r="HJS368" s="1"/>
      <c r="HJT368" s="1"/>
      <c r="HJU368" s="1"/>
      <c r="HJV368" s="1"/>
      <c r="HJW368" s="1"/>
      <c r="HJX368" s="1"/>
      <c r="HJY368" s="1"/>
      <c r="HJZ368" s="1"/>
      <c r="HKA368" s="1"/>
      <c r="HKB368" s="1"/>
      <c r="HKC368" s="1"/>
      <c r="HKD368" s="1"/>
      <c r="HKE368" s="1"/>
      <c r="HKF368" s="1"/>
      <c r="HKG368" s="1"/>
      <c r="HKH368" s="1"/>
      <c r="HKI368" s="1"/>
      <c r="HKJ368" s="1"/>
      <c r="HKK368" s="1"/>
      <c r="HKL368" s="1"/>
      <c r="HKM368" s="1"/>
      <c r="HKN368" s="1"/>
      <c r="HKO368" s="1"/>
      <c r="HKP368" s="1"/>
      <c r="HKQ368" s="1"/>
      <c r="HKR368" s="1"/>
      <c r="HKS368" s="1"/>
      <c r="HKT368" s="1"/>
      <c r="HKU368" s="1"/>
      <c r="HKV368" s="1"/>
      <c r="HKW368" s="1"/>
      <c r="HKX368" s="1"/>
      <c r="HKY368" s="1"/>
      <c r="HKZ368" s="1"/>
      <c r="HLA368" s="1"/>
      <c r="HLB368" s="1"/>
      <c r="HLC368" s="1"/>
      <c r="HLD368" s="1"/>
      <c r="HLE368" s="1"/>
      <c r="HLF368" s="1"/>
      <c r="HLG368" s="1"/>
      <c r="HLH368" s="1"/>
      <c r="HLI368" s="1"/>
      <c r="HLJ368" s="1"/>
      <c r="HLK368" s="1"/>
      <c r="HLL368" s="1"/>
      <c r="HLM368" s="1"/>
      <c r="HLN368" s="1"/>
      <c r="HLO368" s="1"/>
      <c r="HLP368" s="1"/>
      <c r="HLQ368" s="1"/>
      <c r="HLR368" s="1"/>
      <c r="HLS368" s="1"/>
      <c r="HLT368" s="1"/>
      <c r="HLU368" s="1"/>
      <c r="HLV368" s="1"/>
      <c r="HLW368" s="1"/>
      <c r="HLX368" s="1"/>
      <c r="HLY368" s="1"/>
      <c r="HLZ368" s="1"/>
      <c r="HMA368" s="1"/>
      <c r="HMB368" s="1"/>
      <c r="HMC368" s="1"/>
      <c r="HMD368" s="1"/>
      <c r="HME368" s="1"/>
      <c r="HMF368" s="1"/>
      <c r="HMG368" s="1"/>
      <c r="HMH368" s="1"/>
      <c r="HMI368" s="1"/>
      <c r="HMJ368" s="1"/>
      <c r="HMK368" s="1"/>
      <c r="HML368" s="1"/>
      <c r="HMM368" s="1"/>
      <c r="HMN368" s="1"/>
      <c r="HMO368" s="1"/>
      <c r="HMP368" s="1"/>
      <c r="HMQ368" s="1"/>
      <c r="HMR368" s="1"/>
      <c r="HMS368" s="1"/>
      <c r="HMT368" s="1"/>
      <c r="HMU368" s="1"/>
      <c r="HMV368" s="1"/>
      <c r="HMW368" s="1"/>
      <c r="HMX368" s="1"/>
      <c r="HMY368" s="1"/>
      <c r="HMZ368" s="1"/>
      <c r="HNA368" s="1"/>
      <c r="HNB368" s="1"/>
      <c r="HNC368" s="1"/>
      <c r="HND368" s="1"/>
      <c r="HNE368" s="1"/>
      <c r="HNF368" s="1"/>
      <c r="HNG368" s="1"/>
      <c r="HNH368" s="1"/>
      <c r="HNI368" s="1"/>
      <c r="HNJ368" s="1"/>
      <c r="HNK368" s="1"/>
      <c r="HNL368" s="1"/>
      <c r="HNM368" s="1"/>
      <c r="HNN368" s="1"/>
      <c r="HNO368" s="1"/>
      <c r="HNP368" s="1"/>
      <c r="HNQ368" s="1"/>
      <c r="HNR368" s="1"/>
      <c r="HNS368" s="1"/>
      <c r="HNT368" s="1"/>
      <c r="HNU368" s="1"/>
      <c r="HNV368" s="1"/>
      <c r="HNW368" s="1"/>
      <c r="HNX368" s="1"/>
      <c r="HNY368" s="1"/>
      <c r="HNZ368" s="1"/>
      <c r="HOA368" s="1"/>
      <c r="HOB368" s="1"/>
      <c r="HOC368" s="1"/>
      <c r="HOD368" s="1"/>
      <c r="HOE368" s="1"/>
      <c r="HOF368" s="1"/>
      <c r="HOG368" s="1"/>
      <c r="HOH368" s="1"/>
      <c r="HOI368" s="1"/>
      <c r="HOJ368" s="1"/>
      <c r="HOK368" s="1"/>
      <c r="HOL368" s="1"/>
      <c r="HOM368" s="1"/>
      <c r="HON368" s="1"/>
      <c r="HOO368" s="1"/>
      <c r="HOP368" s="1"/>
      <c r="HOQ368" s="1"/>
      <c r="HOR368" s="1"/>
      <c r="HOS368" s="1"/>
      <c r="HOT368" s="1"/>
      <c r="HOU368" s="1"/>
      <c r="HOV368" s="1"/>
      <c r="HOW368" s="1"/>
      <c r="HOX368" s="1"/>
      <c r="HOY368" s="1"/>
      <c r="HOZ368" s="1"/>
      <c r="HPA368" s="1"/>
      <c r="HPB368" s="1"/>
      <c r="HPC368" s="1"/>
      <c r="HPD368" s="1"/>
      <c r="HPE368" s="1"/>
      <c r="HPF368" s="1"/>
      <c r="HPG368" s="1"/>
      <c r="HPH368" s="1"/>
      <c r="HPI368" s="1"/>
      <c r="HPJ368" s="1"/>
      <c r="HPK368" s="1"/>
      <c r="HPL368" s="1"/>
      <c r="HPM368" s="1"/>
      <c r="HPN368" s="1"/>
      <c r="HPO368" s="1"/>
      <c r="HPP368" s="1"/>
      <c r="HPQ368" s="1"/>
      <c r="HPR368" s="1"/>
      <c r="HPS368" s="1"/>
      <c r="HPT368" s="1"/>
      <c r="HPU368" s="1"/>
      <c r="HPV368" s="1"/>
      <c r="HPW368" s="1"/>
      <c r="HPX368" s="1"/>
      <c r="HPY368" s="1"/>
      <c r="HPZ368" s="1"/>
      <c r="HQA368" s="1"/>
      <c r="HQB368" s="1"/>
      <c r="HQC368" s="1"/>
      <c r="HQD368" s="1"/>
      <c r="HQE368" s="1"/>
      <c r="HQF368" s="1"/>
      <c r="HQG368" s="1"/>
      <c r="HQH368" s="1"/>
      <c r="HQI368" s="1"/>
      <c r="HQJ368" s="1"/>
      <c r="HQK368" s="1"/>
      <c r="HQL368" s="1"/>
      <c r="HQM368" s="1"/>
      <c r="HQN368" s="1"/>
      <c r="HQO368" s="1"/>
      <c r="HQP368" s="1"/>
      <c r="HQQ368" s="1"/>
      <c r="HQR368" s="1"/>
      <c r="HQS368" s="1"/>
      <c r="HQT368" s="1"/>
      <c r="HQU368" s="1"/>
      <c r="HQV368" s="1"/>
      <c r="HQW368" s="1"/>
      <c r="HQX368" s="1"/>
      <c r="HQY368" s="1"/>
      <c r="HQZ368" s="1"/>
      <c r="HRA368" s="1"/>
      <c r="HRB368" s="1"/>
      <c r="HRC368" s="1"/>
      <c r="HRD368" s="1"/>
      <c r="HRE368" s="1"/>
      <c r="HRF368" s="1"/>
      <c r="HRG368" s="1"/>
      <c r="HRH368" s="1"/>
      <c r="HRI368" s="1"/>
      <c r="HRJ368" s="1"/>
      <c r="HRK368" s="1"/>
      <c r="HRL368" s="1"/>
      <c r="HRM368" s="1"/>
      <c r="HRN368" s="1"/>
      <c r="HRO368" s="1"/>
      <c r="HRP368" s="1"/>
      <c r="HRQ368" s="1"/>
      <c r="HRR368" s="1"/>
      <c r="HRS368" s="1"/>
      <c r="HRT368" s="1"/>
      <c r="HRU368" s="1"/>
      <c r="HRV368" s="1"/>
      <c r="HRW368" s="1"/>
      <c r="HRX368" s="1"/>
      <c r="HRY368" s="1"/>
      <c r="HRZ368" s="1"/>
      <c r="HSA368" s="1"/>
      <c r="HSB368" s="1"/>
      <c r="HSC368" s="1"/>
      <c r="HSD368" s="1"/>
      <c r="HSE368" s="1"/>
      <c r="HSF368" s="1"/>
      <c r="HSG368" s="1"/>
      <c r="HSH368" s="1"/>
      <c r="HSI368" s="1"/>
      <c r="HSJ368" s="1"/>
      <c r="HSK368" s="1"/>
      <c r="HSL368" s="1"/>
      <c r="HSM368" s="1"/>
      <c r="HSN368" s="1"/>
      <c r="HSO368" s="1"/>
      <c r="HSP368" s="1"/>
      <c r="HSQ368" s="1"/>
      <c r="HSR368" s="1"/>
      <c r="HSS368" s="1"/>
      <c r="HST368" s="1"/>
      <c r="HSU368" s="1"/>
      <c r="HSV368" s="1"/>
      <c r="HSW368" s="1"/>
      <c r="HSX368" s="1"/>
      <c r="HSY368" s="1"/>
      <c r="HSZ368" s="1"/>
      <c r="HTA368" s="1"/>
      <c r="HTB368" s="1"/>
      <c r="HTC368" s="1"/>
      <c r="HTD368" s="1"/>
      <c r="HTE368" s="1"/>
      <c r="HTF368" s="1"/>
      <c r="HTG368" s="1"/>
      <c r="HTH368" s="1"/>
      <c r="HTI368" s="1"/>
      <c r="HTJ368" s="1"/>
      <c r="HTK368" s="1"/>
      <c r="HTL368" s="1"/>
      <c r="HTM368" s="1"/>
      <c r="HTN368" s="1"/>
      <c r="HTO368" s="1"/>
      <c r="HTP368" s="1"/>
      <c r="HTQ368" s="1"/>
      <c r="HTR368" s="1"/>
      <c r="HTS368" s="1"/>
      <c r="HTT368" s="1"/>
      <c r="HTU368" s="1"/>
      <c r="HTV368" s="1"/>
      <c r="HTW368" s="1"/>
      <c r="HTX368" s="1"/>
      <c r="HTY368" s="1"/>
      <c r="HTZ368" s="1"/>
      <c r="HUA368" s="1"/>
      <c r="HUB368" s="1"/>
      <c r="HUC368" s="1"/>
      <c r="HUD368" s="1"/>
      <c r="HUE368" s="1"/>
      <c r="HUF368" s="1"/>
      <c r="HUG368" s="1"/>
      <c r="HUH368" s="1"/>
      <c r="HUI368" s="1"/>
      <c r="HUJ368" s="1"/>
      <c r="HUK368" s="1"/>
      <c r="HUL368" s="1"/>
      <c r="HUM368" s="1"/>
      <c r="HUN368" s="1"/>
      <c r="HUO368" s="1"/>
      <c r="HUP368" s="1"/>
      <c r="HUQ368" s="1"/>
      <c r="HUR368" s="1"/>
      <c r="HUS368" s="1"/>
      <c r="HUT368" s="1"/>
      <c r="HUU368" s="1"/>
      <c r="HUV368" s="1"/>
      <c r="HUW368" s="1"/>
      <c r="HUX368" s="1"/>
      <c r="HUY368" s="1"/>
      <c r="HUZ368" s="1"/>
      <c r="HVA368" s="1"/>
      <c r="HVB368" s="1"/>
      <c r="HVC368" s="1"/>
      <c r="HVD368" s="1"/>
      <c r="HVE368" s="1"/>
      <c r="HVF368" s="1"/>
      <c r="HVG368" s="1"/>
      <c r="HVH368" s="1"/>
      <c r="HVI368" s="1"/>
      <c r="HVJ368" s="1"/>
      <c r="HVK368" s="1"/>
      <c r="HVL368" s="1"/>
      <c r="HVM368" s="1"/>
      <c r="HVN368" s="1"/>
      <c r="HVO368" s="1"/>
      <c r="HVP368" s="1"/>
      <c r="HVQ368" s="1"/>
      <c r="HVR368" s="1"/>
      <c r="HVS368" s="1"/>
      <c r="HVT368" s="1"/>
      <c r="HVU368" s="1"/>
      <c r="HVV368" s="1"/>
      <c r="HVW368" s="1"/>
      <c r="HVX368" s="1"/>
      <c r="HVY368" s="1"/>
      <c r="HVZ368" s="1"/>
      <c r="HWA368" s="1"/>
      <c r="HWB368" s="1"/>
      <c r="HWC368" s="1"/>
      <c r="HWD368" s="1"/>
      <c r="HWE368" s="1"/>
      <c r="HWF368" s="1"/>
      <c r="HWG368" s="1"/>
      <c r="HWH368" s="1"/>
      <c r="HWI368" s="1"/>
      <c r="HWJ368" s="1"/>
      <c r="HWK368" s="1"/>
      <c r="HWL368" s="1"/>
      <c r="HWM368" s="1"/>
      <c r="HWN368" s="1"/>
      <c r="HWO368" s="1"/>
      <c r="HWP368" s="1"/>
      <c r="HWQ368" s="1"/>
      <c r="HWR368" s="1"/>
      <c r="HWS368" s="1"/>
      <c r="HWT368" s="1"/>
      <c r="HWU368" s="1"/>
      <c r="HWV368" s="1"/>
      <c r="HWW368" s="1"/>
      <c r="HWX368" s="1"/>
      <c r="HWY368" s="1"/>
      <c r="HWZ368" s="1"/>
      <c r="HXA368" s="1"/>
      <c r="HXB368" s="1"/>
      <c r="HXC368" s="1"/>
      <c r="HXD368" s="1"/>
      <c r="HXE368" s="1"/>
      <c r="HXF368" s="1"/>
      <c r="HXG368" s="1"/>
      <c r="HXH368" s="1"/>
      <c r="HXI368" s="1"/>
      <c r="HXJ368" s="1"/>
      <c r="HXK368" s="1"/>
      <c r="HXL368" s="1"/>
      <c r="HXM368" s="1"/>
      <c r="HXN368" s="1"/>
      <c r="HXO368" s="1"/>
      <c r="HXP368" s="1"/>
      <c r="HXQ368" s="1"/>
      <c r="HXR368" s="1"/>
      <c r="HXS368" s="1"/>
      <c r="HXT368" s="1"/>
      <c r="HXU368" s="1"/>
      <c r="HXV368" s="1"/>
      <c r="HXW368" s="1"/>
      <c r="HXX368" s="1"/>
      <c r="HXY368" s="1"/>
      <c r="HXZ368" s="1"/>
      <c r="HYA368" s="1"/>
      <c r="HYB368" s="1"/>
      <c r="HYC368" s="1"/>
      <c r="HYD368" s="1"/>
      <c r="HYE368" s="1"/>
      <c r="HYF368" s="1"/>
      <c r="HYG368" s="1"/>
      <c r="HYH368" s="1"/>
      <c r="HYI368" s="1"/>
      <c r="HYJ368" s="1"/>
      <c r="HYK368" s="1"/>
      <c r="HYL368" s="1"/>
      <c r="HYM368" s="1"/>
      <c r="HYN368" s="1"/>
      <c r="HYO368" s="1"/>
      <c r="HYP368" s="1"/>
      <c r="HYQ368" s="1"/>
      <c r="HYR368" s="1"/>
      <c r="HYS368" s="1"/>
      <c r="HYT368" s="1"/>
      <c r="HYU368" s="1"/>
      <c r="HYV368" s="1"/>
      <c r="HYW368" s="1"/>
      <c r="HYX368" s="1"/>
      <c r="HYY368" s="1"/>
      <c r="HYZ368" s="1"/>
      <c r="HZA368" s="1"/>
      <c r="HZB368" s="1"/>
      <c r="HZC368" s="1"/>
      <c r="HZD368" s="1"/>
      <c r="HZE368" s="1"/>
      <c r="HZF368" s="1"/>
      <c r="HZG368" s="1"/>
      <c r="HZH368" s="1"/>
      <c r="HZI368" s="1"/>
      <c r="HZJ368" s="1"/>
      <c r="HZK368" s="1"/>
      <c r="HZL368" s="1"/>
      <c r="HZM368" s="1"/>
      <c r="HZN368" s="1"/>
      <c r="HZO368" s="1"/>
      <c r="HZP368" s="1"/>
      <c r="HZQ368" s="1"/>
      <c r="HZR368" s="1"/>
      <c r="HZS368" s="1"/>
      <c r="HZT368" s="1"/>
      <c r="HZU368" s="1"/>
      <c r="HZV368" s="1"/>
      <c r="HZW368" s="1"/>
      <c r="HZX368" s="1"/>
      <c r="HZY368" s="1"/>
      <c r="HZZ368" s="1"/>
      <c r="IAA368" s="1"/>
      <c r="IAB368" s="1"/>
      <c r="IAC368" s="1"/>
      <c r="IAD368" s="1"/>
      <c r="IAE368" s="1"/>
      <c r="IAF368" s="1"/>
      <c r="IAG368" s="1"/>
      <c r="IAH368" s="1"/>
      <c r="IAI368" s="1"/>
      <c r="IAJ368" s="1"/>
      <c r="IAK368" s="1"/>
      <c r="IAL368" s="1"/>
      <c r="IAM368" s="1"/>
      <c r="IAN368" s="1"/>
      <c r="IAO368" s="1"/>
      <c r="IAP368" s="1"/>
      <c r="IAQ368" s="1"/>
      <c r="IAR368" s="1"/>
      <c r="IAS368" s="1"/>
      <c r="IAT368" s="1"/>
      <c r="IAU368" s="1"/>
      <c r="IAV368" s="1"/>
      <c r="IAW368" s="1"/>
      <c r="IAX368" s="1"/>
      <c r="IAY368" s="1"/>
      <c r="IAZ368" s="1"/>
      <c r="IBA368" s="1"/>
      <c r="IBB368" s="1"/>
      <c r="IBC368" s="1"/>
      <c r="IBD368" s="1"/>
      <c r="IBE368" s="1"/>
      <c r="IBF368" s="1"/>
      <c r="IBG368" s="1"/>
      <c r="IBH368" s="1"/>
      <c r="IBI368" s="1"/>
      <c r="IBJ368" s="1"/>
      <c r="IBK368" s="1"/>
      <c r="IBL368" s="1"/>
      <c r="IBM368" s="1"/>
      <c r="IBN368" s="1"/>
      <c r="IBO368" s="1"/>
      <c r="IBP368" s="1"/>
      <c r="IBQ368" s="1"/>
      <c r="IBR368" s="1"/>
      <c r="IBS368" s="1"/>
      <c r="IBT368" s="1"/>
      <c r="IBU368" s="1"/>
      <c r="IBV368" s="1"/>
      <c r="IBW368" s="1"/>
      <c r="IBX368" s="1"/>
      <c r="IBY368" s="1"/>
      <c r="IBZ368" s="1"/>
      <c r="ICA368" s="1"/>
      <c r="ICB368" s="1"/>
      <c r="ICC368" s="1"/>
      <c r="ICD368" s="1"/>
      <c r="ICE368" s="1"/>
      <c r="ICF368" s="1"/>
      <c r="ICG368" s="1"/>
      <c r="ICH368" s="1"/>
      <c r="ICI368" s="1"/>
      <c r="ICJ368" s="1"/>
      <c r="ICK368" s="1"/>
      <c r="ICL368" s="1"/>
      <c r="ICM368" s="1"/>
      <c r="ICN368" s="1"/>
      <c r="ICO368" s="1"/>
      <c r="ICP368" s="1"/>
      <c r="ICQ368" s="1"/>
      <c r="ICR368" s="1"/>
      <c r="ICS368" s="1"/>
      <c r="ICT368" s="1"/>
      <c r="ICU368" s="1"/>
      <c r="ICV368" s="1"/>
      <c r="ICW368" s="1"/>
      <c r="ICX368" s="1"/>
      <c r="ICY368" s="1"/>
      <c r="ICZ368" s="1"/>
      <c r="IDA368" s="1"/>
      <c r="IDB368" s="1"/>
      <c r="IDC368" s="1"/>
      <c r="IDD368" s="1"/>
      <c r="IDE368" s="1"/>
      <c r="IDF368" s="1"/>
      <c r="IDG368" s="1"/>
      <c r="IDH368" s="1"/>
      <c r="IDI368" s="1"/>
      <c r="IDJ368" s="1"/>
      <c r="IDK368" s="1"/>
      <c r="IDL368" s="1"/>
      <c r="IDM368" s="1"/>
      <c r="IDN368" s="1"/>
      <c r="IDO368" s="1"/>
      <c r="IDP368" s="1"/>
      <c r="IDQ368" s="1"/>
      <c r="IDR368" s="1"/>
      <c r="IDS368" s="1"/>
      <c r="IDT368" s="1"/>
      <c r="IDU368" s="1"/>
      <c r="IDV368" s="1"/>
      <c r="IDW368" s="1"/>
      <c r="IDX368" s="1"/>
      <c r="IDY368" s="1"/>
      <c r="IDZ368" s="1"/>
      <c r="IEA368" s="1"/>
      <c r="IEB368" s="1"/>
      <c r="IEC368" s="1"/>
      <c r="IED368" s="1"/>
      <c r="IEE368" s="1"/>
      <c r="IEF368" s="1"/>
      <c r="IEG368" s="1"/>
      <c r="IEH368" s="1"/>
      <c r="IEI368" s="1"/>
      <c r="IEJ368" s="1"/>
      <c r="IEK368" s="1"/>
      <c r="IEL368" s="1"/>
      <c r="IEM368" s="1"/>
      <c r="IEN368" s="1"/>
      <c r="IEO368" s="1"/>
      <c r="IEP368" s="1"/>
      <c r="IEQ368" s="1"/>
      <c r="IER368" s="1"/>
      <c r="IES368" s="1"/>
      <c r="IET368" s="1"/>
      <c r="IEU368" s="1"/>
      <c r="IEV368" s="1"/>
      <c r="IEW368" s="1"/>
      <c r="IEX368" s="1"/>
      <c r="IEY368" s="1"/>
      <c r="IEZ368" s="1"/>
      <c r="IFA368" s="1"/>
      <c r="IFB368" s="1"/>
      <c r="IFC368" s="1"/>
      <c r="IFD368" s="1"/>
      <c r="IFE368" s="1"/>
      <c r="IFF368" s="1"/>
      <c r="IFG368" s="1"/>
      <c r="IFH368" s="1"/>
      <c r="IFI368" s="1"/>
      <c r="IFJ368" s="1"/>
      <c r="IFK368" s="1"/>
      <c r="IFL368" s="1"/>
      <c r="IFM368" s="1"/>
      <c r="IFN368" s="1"/>
      <c r="IFO368" s="1"/>
      <c r="IFP368" s="1"/>
      <c r="IFQ368" s="1"/>
      <c r="IFR368" s="1"/>
      <c r="IFS368" s="1"/>
      <c r="IFT368" s="1"/>
      <c r="IFU368" s="1"/>
      <c r="IFV368" s="1"/>
      <c r="IFW368" s="1"/>
      <c r="IFX368" s="1"/>
      <c r="IFY368" s="1"/>
      <c r="IFZ368" s="1"/>
      <c r="IGA368" s="1"/>
      <c r="IGB368" s="1"/>
      <c r="IGC368" s="1"/>
      <c r="IGD368" s="1"/>
      <c r="IGE368" s="1"/>
      <c r="IGF368" s="1"/>
      <c r="IGG368" s="1"/>
      <c r="IGH368" s="1"/>
      <c r="IGI368" s="1"/>
      <c r="IGJ368" s="1"/>
      <c r="IGK368" s="1"/>
      <c r="IGL368" s="1"/>
      <c r="IGM368" s="1"/>
      <c r="IGN368" s="1"/>
      <c r="IGO368" s="1"/>
      <c r="IGP368" s="1"/>
      <c r="IGQ368" s="1"/>
      <c r="IGR368" s="1"/>
      <c r="IGS368" s="1"/>
      <c r="IGT368" s="1"/>
      <c r="IGU368" s="1"/>
      <c r="IGV368" s="1"/>
      <c r="IGW368" s="1"/>
      <c r="IGX368" s="1"/>
      <c r="IGY368" s="1"/>
      <c r="IGZ368" s="1"/>
      <c r="IHA368" s="1"/>
      <c r="IHB368" s="1"/>
      <c r="IHC368" s="1"/>
      <c r="IHD368" s="1"/>
      <c r="IHE368" s="1"/>
      <c r="IHF368" s="1"/>
      <c r="IHG368" s="1"/>
      <c r="IHH368" s="1"/>
      <c r="IHI368" s="1"/>
      <c r="IHJ368" s="1"/>
      <c r="IHK368" s="1"/>
      <c r="IHL368" s="1"/>
      <c r="IHM368" s="1"/>
      <c r="IHN368" s="1"/>
      <c r="IHO368" s="1"/>
      <c r="IHP368" s="1"/>
      <c r="IHQ368" s="1"/>
      <c r="IHR368" s="1"/>
      <c r="IHS368" s="1"/>
      <c r="IHT368" s="1"/>
      <c r="IHU368" s="1"/>
      <c r="IHV368" s="1"/>
      <c r="IHW368" s="1"/>
      <c r="IHX368" s="1"/>
      <c r="IHY368" s="1"/>
      <c r="IHZ368" s="1"/>
      <c r="IIA368" s="1"/>
      <c r="IIB368" s="1"/>
      <c r="IIC368" s="1"/>
      <c r="IID368" s="1"/>
      <c r="IIE368" s="1"/>
      <c r="IIF368" s="1"/>
      <c r="IIG368" s="1"/>
      <c r="IIH368" s="1"/>
      <c r="III368" s="1"/>
      <c r="IIJ368" s="1"/>
      <c r="IIK368" s="1"/>
      <c r="IIL368" s="1"/>
      <c r="IIM368" s="1"/>
      <c r="IIN368" s="1"/>
      <c r="IIO368" s="1"/>
      <c r="IIP368" s="1"/>
      <c r="IIQ368" s="1"/>
      <c r="IIR368" s="1"/>
      <c r="IIS368" s="1"/>
      <c r="IIT368" s="1"/>
      <c r="IIU368" s="1"/>
      <c r="IIV368" s="1"/>
      <c r="IIW368" s="1"/>
      <c r="IIX368" s="1"/>
      <c r="IIY368" s="1"/>
      <c r="IIZ368" s="1"/>
      <c r="IJA368" s="1"/>
      <c r="IJB368" s="1"/>
      <c r="IJC368" s="1"/>
      <c r="IJD368" s="1"/>
      <c r="IJE368" s="1"/>
      <c r="IJF368" s="1"/>
      <c r="IJG368" s="1"/>
      <c r="IJH368" s="1"/>
      <c r="IJI368" s="1"/>
      <c r="IJJ368" s="1"/>
      <c r="IJK368" s="1"/>
      <c r="IJL368" s="1"/>
      <c r="IJM368" s="1"/>
      <c r="IJN368" s="1"/>
      <c r="IJO368" s="1"/>
      <c r="IJP368" s="1"/>
      <c r="IJQ368" s="1"/>
      <c r="IJR368" s="1"/>
      <c r="IJS368" s="1"/>
      <c r="IJT368" s="1"/>
      <c r="IJU368" s="1"/>
      <c r="IJV368" s="1"/>
      <c r="IJW368" s="1"/>
      <c r="IJX368" s="1"/>
      <c r="IJY368" s="1"/>
      <c r="IJZ368" s="1"/>
      <c r="IKA368" s="1"/>
      <c r="IKB368" s="1"/>
      <c r="IKC368" s="1"/>
      <c r="IKD368" s="1"/>
      <c r="IKE368" s="1"/>
      <c r="IKF368" s="1"/>
      <c r="IKG368" s="1"/>
      <c r="IKH368" s="1"/>
      <c r="IKI368" s="1"/>
      <c r="IKJ368" s="1"/>
      <c r="IKK368" s="1"/>
      <c r="IKL368" s="1"/>
      <c r="IKM368" s="1"/>
      <c r="IKN368" s="1"/>
      <c r="IKO368" s="1"/>
      <c r="IKP368" s="1"/>
      <c r="IKQ368" s="1"/>
      <c r="IKR368" s="1"/>
      <c r="IKS368" s="1"/>
      <c r="IKT368" s="1"/>
      <c r="IKU368" s="1"/>
      <c r="IKV368" s="1"/>
      <c r="IKW368" s="1"/>
      <c r="IKX368" s="1"/>
      <c r="IKY368" s="1"/>
      <c r="IKZ368" s="1"/>
      <c r="ILA368" s="1"/>
      <c r="ILB368" s="1"/>
      <c r="ILC368" s="1"/>
      <c r="ILD368" s="1"/>
      <c r="ILE368" s="1"/>
      <c r="ILF368" s="1"/>
      <c r="ILG368" s="1"/>
      <c r="ILH368" s="1"/>
      <c r="ILI368" s="1"/>
      <c r="ILJ368" s="1"/>
      <c r="ILK368" s="1"/>
      <c r="ILL368" s="1"/>
      <c r="ILM368" s="1"/>
      <c r="ILN368" s="1"/>
      <c r="ILO368" s="1"/>
      <c r="ILP368" s="1"/>
      <c r="ILQ368" s="1"/>
      <c r="ILR368" s="1"/>
      <c r="ILS368" s="1"/>
      <c r="ILT368" s="1"/>
      <c r="ILU368" s="1"/>
      <c r="ILV368" s="1"/>
      <c r="ILW368" s="1"/>
      <c r="ILX368" s="1"/>
      <c r="ILY368" s="1"/>
      <c r="ILZ368" s="1"/>
      <c r="IMA368" s="1"/>
      <c r="IMB368" s="1"/>
      <c r="IMC368" s="1"/>
      <c r="IMD368" s="1"/>
      <c r="IME368" s="1"/>
      <c r="IMF368" s="1"/>
      <c r="IMG368" s="1"/>
      <c r="IMH368" s="1"/>
      <c r="IMI368" s="1"/>
      <c r="IMJ368" s="1"/>
      <c r="IMK368" s="1"/>
      <c r="IML368" s="1"/>
      <c r="IMM368" s="1"/>
      <c r="IMN368" s="1"/>
      <c r="IMO368" s="1"/>
      <c r="IMP368" s="1"/>
      <c r="IMQ368" s="1"/>
      <c r="IMR368" s="1"/>
      <c r="IMS368" s="1"/>
      <c r="IMT368" s="1"/>
      <c r="IMU368" s="1"/>
      <c r="IMV368" s="1"/>
      <c r="IMW368" s="1"/>
      <c r="IMX368" s="1"/>
      <c r="IMY368" s="1"/>
      <c r="IMZ368" s="1"/>
      <c r="INA368" s="1"/>
      <c r="INB368" s="1"/>
      <c r="INC368" s="1"/>
      <c r="IND368" s="1"/>
      <c r="INE368" s="1"/>
      <c r="INF368" s="1"/>
      <c r="ING368" s="1"/>
      <c r="INH368" s="1"/>
      <c r="INI368" s="1"/>
      <c r="INJ368" s="1"/>
      <c r="INK368" s="1"/>
      <c r="INL368" s="1"/>
      <c r="INM368" s="1"/>
      <c r="INN368" s="1"/>
      <c r="INO368" s="1"/>
      <c r="INP368" s="1"/>
      <c r="INQ368" s="1"/>
      <c r="INR368" s="1"/>
      <c r="INS368" s="1"/>
      <c r="INT368" s="1"/>
      <c r="INU368" s="1"/>
      <c r="INV368" s="1"/>
      <c r="INW368" s="1"/>
      <c r="INX368" s="1"/>
      <c r="INY368" s="1"/>
      <c r="INZ368" s="1"/>
      <c r="IOA368" s="1"/>
      <c r="IOB368" s="1"/>
      <c r="IOC368" s="1"/>
      <c r="IOD368" s="1"/>
      <c r="IOE368" s="1"/>
      <c r="IOF368" s="1"/>
      <c r="IOG368" s="1"/>
      <c r="IOH368" s="1"/>
      <c r="IOI368" s="1"/>
      <c r="IOJ368" s="1"/>
      <c r="IOK368" s="1"/>
      <c r="IOL368" s="1"/>
      <c r="IOM368" s="1"/>
      <c r="ION368" s="1"/>
      <c r="IOO368" s="1"/>
      <c r="IOP368" s="1"/>
      <c r="IOQ368" s="1"/>
      <c r="IOR368" s="1"/>
      <c r="IOS368" s="1"/>
      <c r="IOT368" s="1"/>
      <c r="IOU368" s="1"/>
      <c r="IOV368" s="1"/>
      <c r="IOW368" s="1"/>
      <c r="IOX368" s="1"/>
      <c r="IOY368" s="1"/>
      <c r="IOZ368" s="1"/>
      <c r="IPA368" s="1"/>
      <c r="IPB368" s="1"/>
      <c r="IPC368" s="1"/>
      <c r="IPD368" s="1"/>
      <c r="IPE368" s="1"/>
      <c r="IPF368" s="1"/>
      <c r="IPG368" s="1"/>
      <c r="IPH368" s="1"/>
      <c r="IPI368" s="1"/>
      <c r="IPJ368" s="1"/>
      <c r="IPK368" s="1"/>
      <c r="IPL368" s="1"/>
      <c r="IPM368" s="1"/>
      <c r="IPN368" s="1"/>
      <c r="IPO368" s="1"/>
      <c r="IPP368" s="1"/>
      <c r="IPQ368" s="1"/>
      <c r="IPR368" s="1"/>
      <c r="IPS368" s="1"/>
      <c r="IPT368" s="1"/>
      <c r="IPU368" s="1"/>
      <c r="IPV368" s="1"/>
      <c r="IPW368" s="1"/>
      <c r="IPX368" s="1"/>
      <c r="IPY368" s="1"/>
      <c r="IPZ368" s="1"/>
      <c r="IQA368" s="1"/>
      <c r="IQB368" s="1"/>
      <c r="IQC368" s="1"/>
      <c r="IQD368" s="1"/>
      <c r="IQE368" s="1"/>
      <c r="IQF368" s="1"/>
      <c r="IQG368" s="1"/>
      <c r="IQH368" s="1"/>
      <c r="IQI368" s="1"/>
      <c r="IQJ368" s="1"/>
      <c r="IQK368" s="1"/>
      <c r="IQL368" s="1"/>
      <c r="IQM368" s="1"/>
      <c r="IQN368" s="1"/>
      <c r="IQO368" s="1"/>
      <c r="IQP368" s="1"/>
      <c r="IQQ368" s="1"/>
      <c r="IQR368" s="1"/>
      <c r="IQS368" s="1"/>
      <c r="IQT368" s="1"/>
      <c r="IQU368" s="1"/>
      <c r="IQV368" s="1"/>
      <c r="IQW368" s="1"/>
      <c r="IQX368" s="1"/>
      <c r="IQY368" s="1"/>
      <c r="IQZ368" s="1"/>
      <c r="IRA368" s="1"/>
      <c r="IRB368" s="1"/>
      <c r="IRC368" s="1"/>
      <c r="IRD368" s="1"/>
      <c r="IRE368" s="1"/>
      <c r="IRF368" s="1"/>
      <c r="IRG368" s="1"/>
      <c r="IRH368" s="1"/>
      <c r="IRI368" s="1"/>
      <c r="IRJ368" s="1"/>
      <c r="IRK368" s="1"/>
      <c r="IRL368" s="1"/>
      <c r="IRM368" s="1"/>
      <c r="IRN368" s="1"/>
      <c r="IRO368" s="1"/>
      <c r="IRP368" s="1"/>
      <c r="IRQ368" s="1"/>
      <c r="IRR368" s="1"/>
      <c r="IRS368" s="1"/>
      <c r="IRT368" s="1"/>
      <c r="IRU368" s="1"/>
      <c r="IRV368" s="1"/>
      <c r="IRW368" s="1"/>
      <c r="IRX368" s="1"/>
      <c r="IRY368" s="1"/>
      <c r="IRZ368" s="1"/>
      <c r="ISA368" s="1"/>
      <c r="ISB368" s="1"/>
      <c r="ISC368" s="1"/>
      <c r="ISD368" s="1"/>
      <c r="ISE368" s="1"/>
      <c r="ISF368" s="1"/>
      <c r="ISG368" s="1"/>
      <c r="ISH368" s="1"/>
      <c r="ISI368" s="1"/>
      <c r="ISJ368" s="1"/>
      <c r="ISK368" s="1"/>
      <c r="ISL368" s="1"/>
      <c r="ISM368" s="1"/>
      <c r="ISN368" s="1"/>
      <c r="ISO368" s="1"/>
      <c r="ISP368" s="1"/>
      <c r="ISQ368" s="1"/>
      <c r="ISR368" s="1"/>
      <c r="ISS368" s="1"/>
      <c r="IST368" s="1"/>
      <c r="ISU368" s="1"/>
      <c r="ISV368" s="1"/>
      <c r="ISW368" s="1"/>
      <c r="ISX368" s="1"/>
      <c r="ISY368" s="1"/>
      <c r="ISZ368" s="1"/>
      <c r="ITA368" s="1"/>
      <c r="ITB368" s="1"/>
      <c r="ITC368" s="1"/>
      <c r="ITD368" s="1"/>
      <c r="ITE368" s="1"/>
      <c r="ITF368" s="1"/>
      <c r="ITG368" s="1"/>
      <c r="ITH368" s="1"/>
      <c r="ITI368" s="1"/>
      <c r="ITJ368" s="1"/>
      <c r="ITK368" s="1"/>
      <c r="ITL368" s="1"/>
      <c r="ITM368" s="1"/>
      <c r="ITN368" s="1"/>
      <c r="ITO368" s="1"/>
      <c r="ITP368" s="1"/>
      <c r="ITQ368" s="1"/>
      <c r="ITR368" s="1"/>
      <c r="ITS368" s="1"/>
      <c r="ITT368" s="1"/>
      <c r="ITU368" s="1"/>
      <c r="ITV368" s="1"/>
      <c r="ITW368" s="1"/>
      <c r="ITX368" s="1"/>
      <c r="ITY368" s="1"/>
      <c r="ITZ368" s="1"/>
      <c r="IUA368" s="1"/>
      <c r="IUB368" s="1"/>
      <c r="IUC368" s="1"/>
      <c r="IUD368" s="1"/>
      <c r="IUE368" s="1"/>
      <c r="IUF368" s="1"/>
      <c r="IUG368" s="1"/>
      <c r="IUH368" s="1"/>
      <c r="IUI368" s="1"/>
      <c r="IUJ368" s="1"/>
      <c r="IUK368" s="1"/>
      <c r="IUL368" s="1"/>
      <c r="IUM368" s="1"/>
      <c r="IUN368" s="1"/>
      <c r="IUO368" s="1"/>
      <c r="IUP368" s="1"/>
      <c r="IUQ368" s="1"/>
      <c r="IUR368" s="1"/>
      <c r="IUS368" s="1"/>
      <c r="IUT368" s="1"/>
      <c r="IUU368" s="1"/>
      <c r="IUV368" s="1"/>
      <c r="IUW368" s="1"/>
      <c r="IUX368" s="1"/>
      <c r="IUY368" s="1"/>
      <c r="IUZ368" s="1"/>
      <c r="IVA368" s="1"/>
      <c r="IVB368" s="1"/>
      <c r="IVC368" s="1"/>
      <c r="IVD368" s="1"/>
      <c r="IVE368" s="1"/>
      <c r="IVF368" s="1"/>
      <c r="IVG368" s="1"/>
      <c r="IVH368" s="1"/>
      <c r="IVI368" s="1"/>
      <c r="IVJ368" s="1"/>
      <c r="IVK368" s="1"/>
      <c r="IVL368" s="1"/>
      <c r="IVM368" s="1"/>
      <c r="IVN368" s="1"/>
      <c r="IVO368" s="1"/>
      <c r="IVP368" s="1"/>
      <c r="IVQ368" s="1"/>
      <c r="IVR368" s="1"/>
      <c r="IVS368" s="1"/>
      <c r="IVT368" s="1"/>
      <c r="IVU368" s="1"/>
      <c r="IVV368" s="1"/>
      <c r="IVW368" s="1"/>
      <c r="IVX368" s="1"/>
      <c r="IVY368" s="1"/>
      <c r="IVZ368" s="1"/>
      <c r="IWA368" s="1"/>
      <c r="IWB368" s="1"/>
      <c r="IWC368" s="1"/>
      <c r="IWD368" s="1"/>
      <c r="IWE368" s="1"/>
      <c r="IWF368" s="1"/>
      <c r="IWG368" s="1"/>
      <c r="IWH368" s="1"/>
      <c r="IWI368" s="1"/>
      <c r="IWJ368" s="1"/>
      <c r="IWK368" s="1"/>
      <c r="IWL368" s="1"/>
      <c r="IWM368" s="1"/>
      <c r="IWN368" s="1"/>
      <c r="IWO368" s="1"/>
      <c r="IWP368" s="1"/>
      <c r="IWQ368" s="1"/>
      <c r="IWR368" s="1"/>
      <c r="IWS368" s="1"/>
      <c r="IWT368" s="1"/>
      <c r="IWU368" s="1"/>
      <c r="IWV368" s="1"/>
      <c r="IWW368" s="1"/>
      <c r="IWX368" s="1"/>
      <c r="IWY368" s="1"/>
      <c r="IWZ368" s="1"/>
      <c r="IXA368" s="1"/>
      <c r="IXB368" s="1"/>
      <c r="IXC368" s="1"/>
      <c r="IXD368" s="1"/>
      <c r="IXE368" s="1"/>
      <c r="IXF368" s="1"/>
      <c r="IXG368" s="1"/>
      <c r="IXH368" s="1"/>
      <c r="IXI368" s="1"/>
      <c r="IXJ368" s="1"/>
      <c r="IXK368" s="1"/>
      <c r="IXL368" s="1"/>
      <c r="IXM368" s="1"/>
      <c r="IXN368" s="1"/>
      <c r="IXO368" s="1"/>
      <c r="IXP368" s="1"/>
      <c r="IXQ368" s="1"/>
      <c r="IXR368" s="1"/>
      <c r="IXS368" s="1"/>
      <c r="IXT368" s="1"/>
      <c r="IXU368" s="1"/>
      <c r="IXV368" s="1"/>
      <c r="IXW368" s="1"/>
      <c r="IXX368" s="1"/>
      <c r="IXY368" s="1"/>
      <c r="IXZ368" s="1"/>
      <c r="IYA368" s="1"/>
      <c r="IYB368" s="1"/>
      <c r="IYC368" s="1"/>
      <c r="IYD368" s="1"/>
      <c r="IYE368" s="1"/>
      <c r="IYF368" s="1"/>
      <c r="IYG368" s="1"/>
      <c r="IYH368" s="1"/>
      <c r="IYI368" s="1"/>
      <c r="IYJ368" s="1"/>
      <c r="IYK368" s="1"/>
      <c r="IYL368" s="1"/>
      <c r="IYM368" s="1"/>
      <c r="IYN368" s="1"/>
      <c r="IYO368" s="1"/>
      <c r="IYP368" s="1"/>
      <c r="IYQ368" s="1"/>
      <c r="IYR368" s="1"/>
      <c r="IYS368" s="1"/>
      <c r="IYT368" s="1"/>
      <c r="IYU368" s="1"/>
      <c r="IYV368" s="1"/>
      <c r="IYW368" s="1"/>
      <c r="IYX368" s="1"/>
      <c r="IYY368" s="1"/>
      <c r="IYZ368" s="1"/>
      <c r="IZA368" s="1"/>
      <c r="IZB368" s="1"/>
      <c r="IZC368" s="1"/>
      <c r="IZD368" s="1"/>
      <c r="IZE368" s="1"/>
      <c r="IZF368" s="1"/>
      <c r="IZG368" s="1"/>
      <c r="IZH368" s="1"/>
      <c r="IZI368" s="1"/>
      <c r="IZJ368" s="1"/>
      <c r="IZK368" s="1"/>
      <c r="IZL368" s="1"/>
      <c r="IZM368" s="1"/>
      <c r="IZN368" s="1"/>
      <c r="IZO368" s="1"/>
      <c r="IZP368" s="1"/>
      <c r="IZQ368" s="1"/>
      <c r="IZR368" s="1"/>
      <c r="IZS368" s="1"/>
      <c r="IZT368" s="1"/>
      <c r="IZU368" s="1"/>
      <c r="IZV368" s="1"/>
      <c r="IZW368" s="1"/>
      <c r="IZX368" s="1"/>
      <c r="IZY368" s="1"/>
      <c r="IZZ368" s="1"/>
      <c r="JAA368" s="1"/>
      <c r="JAB368" s="1"/>
      <c r="JAC368" s="1"/>
      <c r="JAD368" s="1"/>
      <c r="JAE368" s="1"/>
      <c r="JAF368" s="1"/>
      <c r="JAG368" s="1"/>
      <c r="JAH368" s="1"/>
      <c r="JAI368" s="1"/>
      <c r="JAJ368" s="1"/>
      <c r="JAK368" s="1"/>
      <c r="JAL368" s="1"/>
      <c r="JAM368" s="1"/>
      <c r="JAN368" s="1"/>
      <c r="JAO368" s="1"/>
      <c r="JAP368" s="1"/>
      <c r="JAQ368" s="1"/>
      <c r="JAR368" s="1"/>
      <c r="JAS368" s="1"/>
      <c r="JAT368" s="1"/>
      <c r="JAU368" s="1"/>
      <c r="JAV368" s="1"/>
      <c r="JAW368" s="1"/>
      <c r="JAX368" s="1"/>
      <c r="JAY368" s="1"/>
      <c r="JAZ368" s="1"/>
      <c r="JBA368" s="1"/>
      <c r="JBB368" s="1"/>
      <c r="JBC368" s="1"/>
      <c r="JBD368" s="1"/>
      <c r="JBE368" s="1"/>
      <c r="JBF368" s="1"/>
      <c r="JBG368" s="1"/>
      <c r="JBH368" s="1"/>
      <c r="JBI368" s="1"/>
      <c r="JBJ368" s="1"/>
      <c r="JBK368" s="1"/>
      <c r="JBL368" s="1"/>
      <c r="JBM368" s="1"/>
      <c r="JBN368" s="1"/>
      <c r="JBO368" s="1"/>
      <c r="JBP368" s="1"/>
      <c r="JBQ368" s="1"/>
      <c r="JBR368" s="1"/>
      <c r="JBS368" s="1"/>
      <c r="JBT368" s="1"/>
      <c r="JBU368" s="1"/>
      <c r="JBV368" s="1"/>
      <c r="JBW368" s="1"/>
      <c r="JBX368" s="1"/>
      <c r="JBY368" s="1"/>
      <c r="JBZ368" s="1"/>
      <c r="JCA368" s="1"/>
      <c r="JCB368" s="1"/>
      <c r="JCC368" s="1"/>
      <c r="JCD368" s="1"/>
      <c r="JCE368" s="1"/>
      <c r="JCF368" s="1"/>
      <c r="JCG368" s="1"/>
      <c r="JCH368" s="1"/>
      <c r="JCI368" s="1"/>
      <c r="JCJ368" s="1"/>
      <c r="JCK368" s="1"/>
      <c r="JCL368" s="1"/>
      <c r="JCM368" s="1"/>
      <c r="JCN368" s="1"/>
      <c r="JCO368" s="1"/>
      <c r="JCP368" s="1"/>
      <c r="JCQ368" s="1"/>
      <c r="JCR368" s="1"/>
      <c r="JCS368" s="1"/>
      <c r="JCT368" s="1"/>
      <c r="JCU368" s="1"/>
      <c r="JCV368" s="1"/>
      <c r="JCW368" s="1"/>
      <c r="JCX368" s="1"/>
      <c r="JCY368" s="1"/>
      <c r="JCZ368" s="1"/>
      <c r="JDA368" s="1"/>
      <c r="JDB368" s="1"/>
      <c r="JDC368" s="1"/>
      <c r="JDD368" s="1"/>
      <c r="JDE368" s="1"/>
      <c r="JDF368" s="1"/>
      <c r="JDG368" s="1"/>
      <c r="JDH368" s="1"/>
      <c r="JDI368" s="1"/>
      <c r="JDJ368" s="1"/>
      <c r="JDK368" s="1"/>
      <c r="JDL368" s="1"/>
      <c r="JDM368" s="1"/>
      <c r="JDN368" s="1"/>
      <c r="JDO368" s="1"/>
      <c r="JDP368" s="1"/>
      <c r="JDQ368" s="1"/>
      <c r="JDR368" s="1"/>
      <c r="JDS368" s="1"/>
      <c r="JDT368" s="1"/>
      <c r="JDU368" s="1"/>
      <c r="JDV368" s="1"/>
      <c r="JDW368" s="1"/>
      <c r="JDX368" s="1"/>
      <c r="JDY368" s="1"/>
      <c r="JDZ368" s="1"/>
      <c r="JEA368" s="1"/>
      <c r="JEB368" s="1"/>
      <c r="JEC368" s="1"/>
      <c r="JED368" s="1"/>
      <c r="JEE368" s="1"/>
      <c r="JEF368" s="1"/>
      <c r="JEG368" s="1"/>
      <c r="JEH368" s="1"/>
      <c r="JEI368" s="1"/>
      <c r="JEJ368" s="1"/>
      <c r="JEK368" s="1"/>
      <c r="JEL368" s="1"/>
      <c r="JEM368" s="1"/>
      <c r="JEN368" s="1"/>
      <c r="JEO368" s="1"/>
      <c r="JEP368" s="1"/>
      <c r="JEQ368" s="1"/>
      <c r="JER368" s="1"/>
      <c r="JES368" s="1"/>
      <c r="JET368" s="1"/>
      <c r="JEU368" s="1"/>
      <c r="JEV368" s="1"/>
      <c r="JEW368" s="1"/>
      <c r="JEX368" s="1"/>
      <c r="JEY368" s="1"/>
      <c r="JEZ368" s="1"/>
      <c r="JFA368" s="1"/>
      <c r="JFB368" s="1"/>
      <c r="JFC368" s="1"/>
      <c r="JFD368" s="1"/>
      <c r="JFE368" s="1"/>
      <c r="JFF368" s="1"/>
      <c r="JFG368" s="1"/>
      <c r="JFH368" s="1"/>
      <c r="JFI368" s="1"/>
      <c r="JFJ368" s="1"/>
      <c r="JFK368" s="1"/>
      <c r="JFL368" s="1"/>
      <c r="JFM368" s="1"/>
      <c r="JFN368" s="1"/>
      <c r="JFO368" s="1"/>
      <c r="JFP368" s="1"/>
      <c r="JFQ368" s="1"/>
      <c r="JFR368" s="1"/>
      <c r="JFS368" s="1"/>
      <c r="JFT368" s="1"/>
      <c r="JFU368" s="1"/>
      <c r="JFV368" s="1"/>
      <c r="JFW368" s="1"/>
      <c r="JFX368" s="1"/>
      <c r="JFY368" s="1"/>
      <c r="JFZ368" s="1"/>
      <c r="JGA368" s="1"/>
      <c r="JGB368" s="1"/>
      <c r="JGC368" s="1"/>
      <c r="JGD368" s="1"/>
      <c r="JGE368" s="1"/>
      <c r="JGF368" s="1"/>
      <c r="JGG368" s="1"/>
      <c r="JGH368" s="1"/>
      <c r="JGI368" s="1"/>
      <c r="JGJ368" s="1"/>
      <c r="JGK368" s="1"/>
      <c r="JGL368" s="1"/>
      <c r="JGM368" s="1"/>
      <c r="JGN368" s="1"/>
      <c r="JGO368" s="1"/>
      <c r="JGP368" s="1"/>
      <c r="JGQ368" s="1"/>
      <c r="JGR368" s="1"/>
      <c r="JGS368" s="1"/>
      <c r="JGT368" s="1"/>
      <c r="JGU368" s="1"/>
      <c r="JGV368" s="1"/>
      <c r="JGW368" s="1"/>
      <c r="JGX368" s="1"/>
      <c r="JGY368" s="1"/>
      <c r="JGZ368" s="1"/>
      <c r="JHA368" s="1"/>
      <c r="JHB368" s="1"/>
      <c r="JHC368" s="1"/>
      <c r="JHD368" s="1"/>
      <c r="JHE368" s="1"/>
      <c r="JHF368" s="1"/>
      <c r="JHG368" s="1"/>
      <c r="JHH368" s="1"/>
      <c r="JHI368" s="1"/>
      <c r="JHJ368" s="1"/>
      <c r="JHK368" s="1"/>
      <c r="JHL368" s="1"/>
      <c r="JHM368" s="1"/>
      <c r="JHN368" s="1"/>
      <c r="JHO368" s="1"/>
      <c r="JHP368" s="1"/>
      <c r="JHQ368" s="1"/>
      <c r="JHR368" s="1"/>
      <c r="JHS368" s="1"/>
      <c r="JHT368" s="1"/>
      <c r="JHU368" s="1"/>
      <c r="JHV368" s="1"/>
      <c r="JHW368" s="1"/>
      <c r="JHX368" s="1"/>
      <c r="JHY368" s="1"/>
      <c r="JHZ368" s="1"/>
      <c r="JIA368" s="1"/>
      <c r="JIB368" s="1"/>
      <c r="JIC368" s="1"/>
      <c r="JID368" s="1"/>
      <c r="JIE368" s="1"/>
      <c r="JIF368" s="1"/>
      <c r="JIG368" s="1"/>
      <c r="JIH368" s="1"/>
      <c r="JII368" s="1"/>
      <c r="JIJ368" s="1"/>
      <c r="JIK368" s="1"/>
      <c r="JIL368" s="1"/>
      <c r="JIM368" s="1"/>
      <c r="JIN368" s="1"/>
      <c r="JIO368" s="1"/>
      <c r="JIP368" s="1"/>
      <c r="JIQ368" s="1"/>
      <c r="JIR368" s="1"/>
      <c r="JIS368" s="1"/>
      <c r="JIT368" s="1"/>
      <c r="JIU368" s="1"/>
      <c r="JIV368" s="1"/>
      <c r="JIW368" s="1"/>
      <c r="JIX368" s="1"/>
      <c r="JIY368" s="1"/>
      <c r="JIZ368" s="1"/>
      <c r="JJA368" s="1"/>
      <c r="JJB368" s="1"/>
      <c r="JJC368" s="1"/>
      <c r="JJD368" s="1"/>
      <c r="JJE368" s="1"/>
      <c r="JJF368" s="1"/>
      <c r="JJG368" s="1"/>
      <c r="JJH368" s="1"/>
      <c r="JJI368" s="1"/>
      <c r="JJJ368" s="1"/>
      <c r="JJK368" s="1"/>
      <c r="JJL368" s="1"/>
      <c r="JJM368" s="1"/>
      <c r="JJN368" s="1"/>
      <c r="JJO368" s="1"/>
      <c r="JJP368" s="1"/>
      <c r="JJQ368" s="1"/>
      <c r="JJR368" s="1"/>
      <c r="JJS368" s="1"/>
      <c r="JJT368" s="1"/>
      <c r="JJU368" s="1"/>
      <c r="JJV368" s="1"/>
      <c r="JJW368" s="1"/>
      <c r="JJX368" s="1"/>
      <c r="JJY368" s="1"/>
      <c r="JJZ368" s="1"/>
      <c r="JKA368" s="1"/>
      <c r="JKB368" s="1"/>
      <c r="JKC368" s="1"/>
      <c r="JKD368" s="1"/>
      <c r="JKE368" s="1"/>
      <c r="JKF368" s="1"/>
      <c r="JKG368" s="1"/>
      <c r="JKH368" s="1"/>
      <c r="JKI368" s="1"/>
      <c r="JKJ368" s="1"/>
      <c r="JKK368" s="1"/>
      <c r="JKL368" s="1"/>
      <c r="JKM368" s="1"/>
      <c r="JKN368" s="1"/>
      <c r="JKO368" s="1"/>
      <c r="JKP368" s="1"/>
      <c r="JKQ368" s="1"/>
      <c r="JKR368" s="1"/>
      <c r="JKS368" s="1"/>
      <c r="JKT368" s="1"/>
      <c r="JKU368" s="1"/>
      <c r="JKV368" s="1"/>
      <c r="JKW368" s="1"/>
      <c r="JKX368" s="1"/>
      <c r="JKY368" s="1"/>
      <c r="JKZ368" s="1"/>
      <c r="JLA368" s="1"/>
      <c r="JLB368" s="1"/>
      <c r="JLC368" s="1"/>
      <c r="JLD368" s="1"/>
      <c r="JLE368" s="1"/>
      <c r="JLF368" s="1"/>
      <c r="JLG368" s="1"/>
      <c r="JLH368" s="1"/>
      <c r="JLI368" s="1"/>
      <c r="JLJ368" s="1"/>
      <c r="JLK368" s="1"/>
      <c r="JLL368" s="1"/>
      <c r="JLM368" s="1"/>
      <c r="JLN368" s="1"/>
      <c r="JLO368" s="1"/>
      <c r="JLP368" s="1"/>
      <c r="JLQ368" s="1"/>
      <c r="JLR368" s="1"/>
      <c r="JLS368" s="1"/>
      <c r="JLT368" s="1"/>
      <c r="JLU368" s="1"/>
      <c r="JLV368" s="1"/>
      <c r="JLW368" s="1"/>
      <c r="JLX368" s="1"/>
      <c r="JLY368" s="1"/>
      <c r="JLZ368" s="1"/>
      <c r="JMA368" s="1"/>
      <c r="JMB368" s="1"/>
      <c r="JMC368" s="1"/>
      <c r="JMD368" s="1"/>
      <c r="JME368" s="1"/>
      <c r="JMF368" s="1"/>
      <c r="JMG368" s="1"/>
      <c r="JMH368" s="1"/>
      <c r="JMI368" s="1"/>
      <c r="JMJ368" s="1"/>
      <c r="JMK368" s="1"/>
      <c r="JML368" s="1"/>
      <c r="JMM368" s="1"/>
      <c r="JMN368" s="1"/>
      <c r="JMO368" s="1"/>
      <c r="JMP368" s="1"/>
      <c r="JMQ368" s="1"/>
      <c r="JMR368" s="1"/>
      <c r="JMS368" s="1"/>
      <c r="JMT368" s="1"/>
      <c r="JMU368" s="1"/>
      <c r="JMV368" s="1"/>
      <c r="JMW368" s="1"/>
      <c r="JMX368" s="1"/>
      <c r="JMY368" s="1"/>
      <c r="JMZ368" s="1"/>
      <c r="JNA368" s="1"/>
      <c r="JNB368" s="1"/>
      <c r="JNC368" s="1"/>
      <c r="JND368" s="1"/>
      <c r="JNE368" s="1"/>
      <c r="JNF368" s="1"/>
      <c r="JNG368" s="1"/>
      <c r="JNH368" s="1"/>
      <c r="JNI368" s="1"/>
      <c r="JNJ368" s="1"/>
      <c r="JNK368" s="1"/>
      <c r="JNL368" s="1"/>
      <c r="JNM368" s="1"/>
      <c r="JNN368" s="1"/>
      <c r="JNO368" s="1"/>
      <c r="JNP368" s="1"/>
      <c r="JNQ368" s="1"/>
      <c r="JNR368" s="1"/>
      <c r="JNS368" s="1"/>
      <c r="JNT368" s="1"/>
      <c r="JNU368" s="1"/>
      <c r="JNV368" s="1"/>
      <c r="JNW368" s="1"/>
      <c r="JNX368" s="1"/>
      <c r="JNY368" s="1"/>
      <c r="JNZ368" s="1"/>
      <c r="JOA368" s="1"/>
      <c r="JOB368" s="1"/>
      <c r="JOC368" s="1"/>
      <c r="JOD368" s="1"/>
      <c r="JOE368" s="1"/>
      <c r="JOF368" s="1"/>
      <c r="JOG368" s="1"/>
      <c r="JOH368" s="1"/>
      <c r="JOI368" s="1"/>
      <c r="JOJ368" s="1"/>
      <c r="JOK368" s="1"/>
      <c r="JOL368" s="1"/>
      <c r="JOM368" s="1"/>
      <c r="JON368" s="1"/>
      <c r="JOO368" s="1"/>
      <c r="JOP368" s="1"/>
      <c r="JOQ368" s="1"/>
      <c r="JOR368" s="1"/>
      <c r="JOS368" s="1"/>
      <c r="JOT368" s="1"/>
      <c r="JOU368" s="1"/>
      <c r="JOV368" s="1"/>
      <c r="JOW368" s="1"/>
      <c r="JOX368" s="1"/>
      <c r="JOY368" s="1"/>
      <c r="JOZ368" s="1"/>
      <c r="JPA368" s="1"/>
      <c r="JPB368" s="1"/>
      <c r="JPC368" s="1"/>
      <c r="JPD368" s="1"/>
      <c r="JPE368" s="1"/>
      <c r="JPF368" s="1"/>
      <c r="JPG368" s="1"/>
      <c r="JPH368" s="1"/>
      <c r="JPI368" s="1"/>
      <c r="JPJ368" s="1"/>
      <c r="JPK368" s="1"/>
      <c r="JPL368" s="1"/>
      <c r="JPM368" s="1"/>
      <c r="JPN368" s="1"/>
      <c r="JPO368" s="1"/>
      <c r="JPP368" s="1"/>
      <c r="JPQ368" s="1"/>
      <c r="JPR368" s="1"/>
      <c r="JPS368" s="1"/>
      <c r="JPT368" s="1"/>
      <c r="JPU368" s="1"/>
      <c r="JPV368" s="1"/>
      <c r="JPW368" s="1"/>
      <c r="JPX368" s="1"/>
      <c r="JPY368" s="1"/>
      <c r="JPZ368" s="1"/>
      <c r="JQA368" s="1"/>
      <c r="JQB368" s="1"/>
      <c r="JQC368" s="1"/>
      <c r="JQD368" s="1"/>
      <c r="JQE368" s="1"/>
      <c r="JQF368" s="1"/>
      <c r="JQG368" s="1"/>
      <c r="JQH368" s="1"/>
      <c r="JQI368" s="1"/>
      <c r="JQJ368" s="1"/>
      <c r="JQK368" s="1"/>
      <c r="JQL368" s="1"/>
      <c r="JQM368" s="1"/>
      <c r="JQN368" s="1"/>
      <c r="JQO368" s="1"/>
      <c r="JQP368" s="1"/>
      <c r="JQQ368" s="1"/>
      <c r="JQR368" s="1"/>
      <c r="JQS368" s="1"/>
      <c r="JQT368" s="1"/>
      <c r="JQU368" s="1"/>
      <c r="JQV368" s="1"/>
      <c r="JQW368" s="1"/>
      <c r="JQX368" s="1"/>
      <c r="JQY368" s="1"/>
      <c r="JQZ368" s="1"/>
      <c r="JRA368" s="1"/>
      <c r="JRB368" s="1"/>
      <c r="JRC368" s="1"/>
      <c r="JRD368" s="1"/>
      <c r="JRE368" s="1"/>
      <c r="JRF368" s="1"/>
      <c r="JRG368" s="1"/>
      <c r="JRH368" s="1"/>
      <c r="JRI368" s="1"/>
      <c r="JRJ368" s="1"/>
      <c r="JRK368" s="1"/>
      <c r="JRL368" s="1"/>
      <c r="JRM368" s="1"/>
      <c r="JRN368" s="1"/>
      <c r="JRO368" s="1"/>
      <c r="JRP368" s="1"/>
      <c r="JRQ368" s="1"/>
      <c r="JRR368" s="1"/>
      <c r="JRS368" s="1"/>
      <c r="JRT368" s="1"/>
      <c r="JRU368" s="1"/>
      <c r="JRV368" s="1"/>
      <c r="JRW368" s="1"/>
      <c r="JRX368" s="1"/>
      <c r="JRY368" s="1"/>
      <c r="JRZ368" s="1"/>
      <c r="JSA368" s="1"/>
      <c r="JSB368" s="1"/>
      <c r="JSC368" s="1"/>
      <c r="JSD368" s="1"/>
      <c r="JSE368" s="1"/>
      <c r="JSF368" s="1"/>
      <c r="JSG368" s="1"/>
      <c r="JSH368" s="1"/>
      <c r="JSI368" s="1"/>
      <c r="JSJ368" s="1"/>
      <c r="JSK368" s="1"/>
      <c r="JSL368" s="1"/>
      <c r="JSM368" s="1"/>
      <c r="JSN368" s="1"/>
      <c r="JSO368" s="1"/>
      <c r="JSP368" s="1"/>
      <c r="JSQ368" s="1"/>
      <c r="JSR368" s="1"/>
      <c r="JSS368" s="1"/>
      <c r="JST368" s="1"/>
      <c r="JSU368" s="1"/>
      <c r="JSV368" s="1"/>
      <c r="JSW368" s="1"/>
      <c r="JSX368" s="1"/>
      <c r="JSY368" s="1"/>
      <c r="JSZ368" s="1"/>
      <c r="JTA368" s="1"/>
      <c r="JTB368" s="1"/>
      <c r="JTC368" s="1"/>
      <c r="JTD368" s="1"/>
      <c r="JTE368" s="1"/>
      <c r="JTF368" s="1"/>
      <c r="JTG368" s="1"/>
      <c r="JTH368" s="1"/>
      <c r="JTI368" s="1"/>
      <c r="JTJ368" s="1"/>
      <c r="JTK368" s="1"/>
      <c r="JTL368" s="1"/>
      <c r="JTM368" s="1"/>
      <c r="JTN368" s="1"/>
      <c r="JTO368" s="1"/>
      <c r="JTP368" s="1"/>
      <c r="JTQ368" s="1"/>
      <c r="JTR368" s="1"/>
      <c r="JTS368" s="1"/>
      <c r="JTT368" s="1"/>
      <c r="JTU368" s="1"/>
      <c r="JTV368" s="1"/>
      <c r="JTW368" s="1"/>
      <c r="JTX368" s="1"/>
      <c r="JTY368" s="1"/>
      <c r="JTZ368" s="1"/>
      <c r="JUA368" s="1"/>
      <c r="JUB368" s="1"/>
      <c r="JUC368" s="1"/>
      <c r="JUD368" s="1"/>
      <c r="JUE368" s="1"/>
      <c r="JUF368" s="1"/>
      <c r="JUG368" s="1"/>
      <c r="JUH368" s="1"/>
      <c r="JUI368" s="1"/>
      <c r="JUJ368" s="1"/>
      <c r="JUK368" s="1"/>
      <c r="JUL368" s="1"/>
      <c r="JUM368" s="1"/>
      <c r="JUN368" s="1"/>
      <c r="JUO368" s="1"/>
      <c r="JUP368" s="1"/>
      <c r="JUQ368" s="1"/>
      <c r="JUR368" s="1"/>
      <c r="JUS368" s="1"/>
      <c r="JUT368" s="1"/>
      <c r="JUU368" s="1"/>
      <c r="JUV368" s="1"/>
      <c r="JUW368" s="1"/>
      <c r="JUX368" s="1"/>
      <c r="JUY368" s="1"/>
      <c r="JUZ368" s="1"/>
      <c r="JVA368" s="1"/>
      <c r="JVB368" s="1"/>
      <c r="JVC368" s="1"/>
      <c r="JVD368" s="1"/>
      <c r="JVE368" s="1"/>
      <c r="JVF368" s="1"/>
      <c r="JVG368" s="1"/>
      <c r="JVH368" s="1"/>
      <c r="JVI368" s="1"/>
      <c r="JVJ368" s="1"/>
      <c r="JVK368" s="1"/>
      <c r="JVL368" s="1"/>
      <c r="JVM368" s="1"/>
      <c r="JVN368" s="1"/>
      <c r="JVO368" s="1"/>
      <c r="JVP368" s="1"/>
      <c r="JVQ368" s="1"/>
      <c r="JVR368" s="1"/>
      <c r="JVS368" s="1"/>
      <c r="JVT368" s="1"/>
      <c r="JVU368" s="1"/>
      <c r="JVV368" s="1"/>
      <c r="JVW368" s="1"/>
      <c r="JVX368" s="1"/>
      <c r="JVY368" s="1"/>
      <c r="JVZ368" s="1"/>
      <c r="JWA368" s="1"/>
      <c r="JWB368" s="1"/>
      <c r="JWC368" s="1"/>
      <c r="JWD368" s="1"/>
      <c r="JWE368" s="1"/>
      <c r="JWF368" s="1"/>
      <c r="JWG368" s="1"/>
      <c r="JWH368" s="1"/>
      <c r="JWI368" s="1"/>
      <c r="JWJ368" s="1"/>
      <c r="JWK368" s="1"/>
      <c r="JWL368" s="1"/>
      <c r="JWM368" s="1"/>
      <c r="JWN368" s="1"/>
      <c r="JWO368" s="1"/>
      <c r="JWP368" s="1"/>
      <c r="JWQ368" s="1"/>
      <c r="JWR368" s="1"/>
      <c r="JWS368" s="1"/>
      <c r="JWT368" s="1"/>
      <c r="JWU368" s="1"/>
      <c r="JWV368" s="1"/>
      <c r="JWW368" s="1"/>
      <c r="JWX368" s="1"/>
      <c r="JWY368" s="1"/>
      <c r="JWZ368" s="1"/>
      <c r="JXA368" s="1"/>
      <c r="JXB368" s="1"/>
      <c r="JXC368" s="1"/>
      <c r="JXD368" s="1"/>
      <c r="JXE368" s="1"/>
      <c r="JXF368" s="1"/>
      <c r="JXG368" s="1"/>
      <c r="JXH368" s="1"/>
      <c r="JXI368" s="1"/>
      <c r="JXJ368" s="1"/>
      <c r="JXK368" s="1"/>
      <c r="JXL368" s="1"/>
      <c r="JXM368" s="1"/>
      <c r="JXN368" s="1"/>
      <c r="JXO368" s="1"/>
      <c r="JXP368" s="1"/>
      <c r="JXQ368" s="1"/>
      <c r="JXR368" s="1"/>
      <c r="JXS368" s="1"/>
      <c r="JXT368" s="1"/>
      <c r="JXU368" s="1"/>
      <c r="JXV368" s="1"/>
      <c r="JXW368" s="1"/>
      <c r="JXX368" s="1"/>
      <c r="JXY368" s="1"/>
      <c r="JXZ368" s="1"/>
      <c r="JYA368" s="1"/>
      <c r="JYB368" s="1"/>
      <c r="JYC368" s="1"/>
      <c r="JYD368" s="1"/>
      <c r="JYE368" s="1"/>
      <c r="JYF368" s="1"/>
      <c r="JYG368" s="1"/>
      <c r="JYH368" s="1"/>
      <c r="JYI368" s="1"/>
      <c r="JYJ368" s="1"/>
      <c r="JYK368" s="1"/>
      <c r="JYL368" s="1"/>
      <c r="JYM368" s="1"/>
      <c r="JYN368" s="1"/>
      <c r="JYO368" s="1"/>
      <c r="JYP368" s="1"/>
      <c r="JYQ368" s="1"/>
      <c r="JYR368" s="1"/>
      <c r="JYS368" s="1"/>
      <c r="JYT368" s="1"/>
      <c r="JYU368" s="1"/>
      <c r="JYV368" s="1"/>
      <c r="JYW368" s="1"/>
      <c r="JYX368" s="1"/>
      <c r="JYY368" s="1"/>
      <c r="JYZ368" s="1"/>
      <c r="JZA368" s="1"/>
      <c r="JZB368" s="1"/>
      <c r="JZC368" s="1"/>
      <c r="JZD368" s="1"/>
      <c r="JZE368" s="1"/>
      <c r="JZF368" s="1"/>
      <c r="JZG368" s="1"/>
      <c r="JZH368" s="1"/>
      <c r="JZI368" s="1"/>
      <c r="JZJ368" s="1"/>
      <c r="JZK368" s="1"/>
      <c r="JZL368" s="1"/>
      <c r="JZM368" s="1"/>
      <c r="JZN368" s="1"/>
      <c r="JZO368" s="1"/>
      <c r="JZP368" s="1"/>
      <c r="JZQ368" s="1"/>
      <c r="JZR368" s="1"/>
      <c r="JZS368" s="1"/>
      <c r="JZT368" s="1"/>
      <c r="JZU368" s="1"/>
      <c r="JZV368" s="1"/>
      <c r="JZW368" s="1"/>
      <c r="JZX368" s="1"/>
      <c r="JZY368" s="1"/>
      <c r="JZZ368" s="1"/>
      <c r="KAA368" s="1"/>
      <c r="KAB368" s="1"/>
      <c r="KAC368" s="1"/>
      <c r="KAD368" s="1"/>
      <c r="KAE368" s="1"/>
      <c r="KAF368" s="1"/>
      <c r="KAG368" s="1"/>
      <c r="KAH368" s="1"/>
      <c r="KAI368" s="1"/>
      <c r="KAJ368" s="1"/>
      <c r="KAK368" s="1"/>
      <c r="KAL368" s="1"/>
      <c r="KAM368" s="1"/>
      <c r="KAN368" s="1"/>
      <c r="KAO368" s="1"/>
      <c r="KAP368" s="1"/>
      <c r="KAQ368" s="1"/>
      <c r="KAR368" s="1"/>
      <c r="KAS368" s="1"/>
      <c r="KAT368" s="1"/>
      <c r="KAU368" s="1"/>
      <c r="KAV368" s="1"/>
      <c r="KAW368" s="1"/>
      <c r="KAX368" s="1"/>
      <c r="KAY368" s="1"/>
      <c r="KAZ368" s="1"/>
      <c r="KBA368" s="1"/>
      <c r="KBB368" s="1"/>
      <c r="KBC368" s="1"/>
      <c r="KBD368" s="1"/>
      <c r="KBE368" s="1"/>
      <c r="KBF368" s="1"/>
      <c r="KBG368" s="1"/>
      <c r="KBH368" s="1"/>
      <c r="KBI368" s="1"/>
      <c r="KBJ368" s="1"/>
      <c r="KBK368" s="1"/>
      <c r="KBL368" s="1"/>
      <c r="KBM368" s="1"/>
      <c r="KBN368" s="1"/>
      <c r="KBO368" s="1"/>
      <c r="KBP368" s="1"/>
      <c r="KBQ368" s="1"/>
      <c r="KBR368" s="1"/>
      <c r="KBS368" s="1"/>
      <c r="KBT368" s="1"/>
      <c r="KBU368" s="1"/>
      <c r="KBV368" s="1"/>
      <c r="KBW368" s="1"/>
      <c r="KBX368" s="1"/>
      <c r="KBY368" s="1"/>
      <c r="KBZ368" s="1"/>
      <c r="KCA368" s="1"/>
      <c r="KCB368" s="1"/>
      <c r="KCC368" s="1"/>
      <c r="KCD368" s="1"/>
      <c r="KCE368" s="1"/>
      <c r="KCF368" s="1"/>
      <c r="KCG368" s="1"/>
      <c r="KCH368" s="1"/>
      <c r="KCI368" s="1"/>
      <c r="KCJ368" s="1"/>
      <c r="KCK368" s="1"/>
      <c r="KCL368" s="1"/>
      <c r="KCM368" s="1"/>
      <c r="KCN368" s="1"/>
      <c r="KCO368" s="1"/>
      <c r="KCP368" s="1"/>
      <c r="KCQ368" s="1"/>
      <c r="KCR368" s="1"/>
      <c r="KCS368" s="1"/>
      <c r="KCT368" s="1"/>
      <c r="KCU368" s="1"/>
      <c r="KCV368" s="1"/>
      <c r="KCW368" s="1"/>
      <c r="KCX368" s="1"/>
      <c r="KCY368" s="1"/>
      <c r="KCZ368" s="1"/>
      <c r="KDA368" s="1"/>
      <c r="KDB368" s="1"/>
      <c r="KDC368" s="1"/>
      <c r="KDD368" s="1"/>
      <c r="KDE368" s="1"/>
      <c r="KDF368" s="1"/>
      <c r="KDG368" s="1"/>
      <c r="KDH368" s="1"/>
      <c r="KDI368" s="1"/>
      <c r="KDJ368" s="1"/>
      <c r="KDK368" s="1"/>
      <c r="KDL368" s="1"/>
      <c r="KDM368" s="1"/>
      <c r="KDN368" s="1"/>
      <c r="KDO368" s="1"/>
      <c r="KDP368" s="1"/>
      <c r="KDQ368" s="1"/>
      <c r="KDR368" s="1"/>
      <c r="KDS368" s="1"/>
      <c r="KDT368" s="1"/>
      <c r="KDU368" s="1"/>
      <c r="KDV368" s="1"/>
      <c r="KDW368" s="1"/>
      <c r="KDX368" s="1"/>
      <c r="KDY368" s="1"/>
      <c r="KDZ368" s="1"/>
      <c r="KEA368" s="1"/>
      <c r="KEB368" s="1"/>
      <c r="KEC368" s="1"/>
      <c r="KED368" s="1"/>
      <c r="KEE368" s="1"/>
      <c r="KEF368" s="1"/>
      <c r="KEG368" s="1"/>
      <c r="KEH368" s="1"/>
      <c r="KEI368" s="1"/>
      <c r="KEJ368" s="1"/>
      <c r="KEK368" s="1"/>
      <c r="KEL368" s="1"/>
      <c r="KEM368" s="1"/>
      <c r="KEN368" s="1"/>
      <c r="KEO368" s="1"/>
      <c r="KEP368" s="1"/>
      <c r="KEQ368" s="1"/>
      <c r="KER368" s="1"/>
      <c r="KES368" s="1"/>
      <c r="KET368" s="1"/>
      <c r="KEU368" s="1"/>
      <c r="KEV368" s="1"/>
      <c r="KEW368" s="1"/>
      <c r="KEX368" s="1"/>
      <c r="KEY368" s="1"/>
      <c r="KEZ368" s="1"/>
      <c r="KFA368" s="1"/>
      <c r="KFB368" s="1"/>
      <c r="KFC368" s="1"/>
      <c r="KFD368" s="1"/>
      <c r="KFE368" s="1"/>
      <c r="KFF368" s="1"/>
      <c r="KFG368" s="1"/>
      <c r="KFH368" s="1"/>
      <c r="KFI368" s="1"/>
      <c r="KFJ368" s="1"/>
      <c r="KFK368" s="1"/>
      <c r="KFL368" s="1"/>
      <c r="KFM368" s="1"/>
      <c r="KFN368" s="1"/>
      <c r="KFO368" s="1"/>
      <c r="KFP368" s="1"/>
      <c r="KFQ368" s="1"/>
      <c r="KFR368" s="1"/>
      <c r="KFS368" s="1"/>
      <c r="KFT368" s="1"/>
      <c r="KFU368" s="1"/>
      <c r="KFV368" s="1"/>
      <c r="KFW368" s="1"/>
      <c r="KFX368" s="1"/>
      <c r="KFY368" s="1"/>
      <c r="KFZ368" s="1"/>
      <c r="KGA368" s="1"/>
      <c r="KGB368" s="1"/>
      <c r="KGC368" s="1"/>
      <c r="KGD368" s="1"/>
      <c r="KGE368" s="1"/>
      <c r="KGF368" s="1"/>
      <c r="KGG368" s="1"/>
      <c r="KGH368" s="1"/>
      <c r="KGI368" s="1"/>
      <c r="KGJ368" s="1"/>
      <c r="KGK368" s="1"/>
      <c r="KGL368" s="1"/>
      <c r="KGM368" s="1"/>
      <c r="KGN368" s="1"/>
      <c r="KGO368" s="1"/>
      <c r="KGP368" s="1"/>
      <c r="KGQ368" s="1"/>
      <c r="KGR368" s="1"/>
      <c r="KGS368" s="1"/>
      <c r="KGT368" s="1"/>
      <c r="KGU368" s="1"/>
      <c r="KGV368" s="1"/>
      <c r="KGW368" s="1"/>
      <c r="KGX368" s="1"/>
      <c r="KGY368" s="1"/>
      <c r="KGZ368" s="1"/>
      <c r="KHA368" s="1"/>
      <c r="KHB368" s="1"/>
      <c r="KHC368" s="1"/>
      <c r="KHD368" s="1"/>
      <c r="KHE368" s="1"/>
      <c r="KHF368" s="1"/>
      <c r="KHG368" s="1"/>
      <c r="KHH368" s="1"/>
      <c r="KHI368" s="1"/>
      <c r="KHJ368" s="1"/>
      <c r="KHK368" s="1"/>
      <c r="KHL368" s="1"/>
      <c r="KHM368" s="1"/>
      <c r="KHN368" s="1"/>
      <c r="KHO368" s="1"/>
      <c r="KHP368" s="1"/>
      <c r="KHQ368" s="1"/>
      <c r="KHR368" s="1"/>
      <c r="KHS368" s="1"/>
      <c r="KHT368" s="1"/>
      <c r="KHU368" s="1"/>
      <c r="KHV368" s="1"/>
      <c r="KHW368" s="1"/>
      <c r="KHX368" s="1"/>
      <c r="KHY368" s="1"/>
      <c r="KHZ368" s="1"/>
      <c r="KIA368" s="1"/>
      <c r="KIB368" s="1"/>
      <c r="KIC368" s="1"/>
      <c r="KID368" s="1"/>
      <c r="KIE368" s="1"/>
      <c r="KIF368" s="1"/>
      <c r="KIG368" s="1"/>
      <c r="KIH368" s="1"/>
      <c r="KII368" s="1"/>
      <c r="KIJ368" s="1"/>
      <c r="KIK368" s="1"/>
      <c r="KIL368" s="1"/>
      <c r="KIM368" s="1"/>
      <c r="KIN368" s="1"/>
      <c r="KIO368" s="1"/>
      <c r="KIP368" s="1"/>
      <c r="KIQ368" s="1"/>
      <c r="KIR368" s="1"/>
      <c r="KIS368" s="1"/>
      <c r="KIT368" s="1"/>
      <c r="KIU368" s="1"/>
      <c r="KIV368" s="1"/>
      <c r="KIW368" s="1"/>
      <c r="KIX368" s="1"/>
      <c r="KIY368" s="1"/>
      <c r="KIZ368" s="1"/>
      <c r="KJA368" s="1"/>
      <c r="KJB368" s="1"/>
      <c r="KJC368" s="1"/>
      <c r="KJD368" s="1"/>
      <c r="KJE368" s="1"/>
      <c r="KJF368" s="1"/>
      <c r="KJG368" s="1"/>
      <c r="KJH368" s="1"/>
      <c r="KJI368" s="1"/>
      <c r="KJJ368" s="1"/>
      <c r="KJK368" s="1"/>
      <c r="KJL368" s="1"/>
      <c r="KJM368" s="1"/>
      <c r="KJN368" s="1"/>
      <c r="KJO368" s="1"/>
      <c r="KJP368" s="1"/>
      <c r="KJQ368" s="1"/>
      <c r="KJR368" s="1"/>
      <c r="KJS368" s="1"/>
      <c r="KJT368" s="1"/>
      <c r="KJU368" s="1"/>
      <c r="KJV368" s="1"/>
      <c r="KJW368" s="1"/>
      <c r="KJX368" s="1"/>
      <c r="KJY368" s="1"/>
      <c r="KJZ368" s="1"/>
      <c r="KKA368" s="1"/>
      <c r="KKB368" s="1"/>
      <c r="KKC368" s="1"/>
      <c r="KKD368" s="1"/>
      <c r="KKE368" s="1"/>
      <c r="KKF368" s="1"/>
      <c r="KKG368" s="1"/>
      <c r="KKH368" s="1"/>
      <c r="KKI368" s="1"/>
      <c r="KKJ368" s="1"/>
      <c r="KKK368" s="1"/>
      <c r="KKL368" s="1"/>
      <c r="KKM368" s="1"/>
      <c r="KKN368" s="1"/>
      <c r="KKO368" s="1"/>
      <c r="KKP368" s="1"/>
      <c r="KKQ368" s="1"/>
      <c r="KKR368" s="1"/>
      <c r="KKS368" s="1"/>
      <c r="KKT368" s="1"/>
      <c r="KKU368" s="1"/>
      <c r="KKV368" s="1"/>
      <c r="KKW368" s="1"/>
      <c r="KKX368" s="1"/>
      <c r="KKY368" s="1"/>
      <c r="KKZ368" s="1"/>
      <c r="KLA368" s="1"/>
      <c r="KLB368" s="1"/>
      <c r="KLC368" s="1"/>
      <c r="KLD368" s="1"/>
      <c r="KLE368" s="1"/>
      <c r="KLF368" s="1"/>
      <c r="KLG368" s="1"/>
      <c r="KLH368" s="1"/>
      <c r="KLI368" s="1"/>
      <c r="KLJ368" s="1"/>
      <c r="KLK368" s="1"/>
      <c r="KLL368" s="1"/>
      <c r="KLM368" s="1"/>
      <c r="KLN368" s="1"/>
      <c r="KLO368" s="1"/>
      <c r="KLP368" s="1"/>
      <c r="KLQ368" s="1"/>
      <c r="KLR368" s="1"/>
      <c r="KLS368" s="1"/>
      <c r="KLT368" s="1"/>
      <c r="KLU368" s="1"/>
      <c r="KLV368" s="1"/>
      <c r="KLW368" s="1"/>
      <c r="KLX368" s="1"/>
      <c r="KLY368" s="1"/>
      <c r="KLZ368" s="1"/>
      <c r="KMA368" s="1"/>
      <c r="KMB368" s="1"/>
      <c r="KMC368" s="1"/>
      <c r="KMD368" s="1"/>
      <c r="KME368" s="1"/>
      <c r="KMF368" s="1"/>
      <c r="KMG368" s="1"/>
      <c r="KMH368" s="1"/>
      <c r="KMI368" s="1"/>
      <c r="KMJ368" s="1"/>
      <c r="KMK368" s="1"/>
      <c r="KML368" s="1"/>
      <c r="KMM368" s="1"/>
      <c r="KMN368" s="1"/>
      <c r="KMO368" s="1"/>
      <c r="KMP368" s="1"/>
      <c r="KMQ368" s="1"/>
      <c r="KMR368" s="1"/>
      <c r="KMS368" s="1"/>
      <c r="KMT368" s="1"/>
      <c r="KMU368" s="1"/>
      <c r="KMV368" s="1"/>
      <c r="KMW368" s="1"/>
      <c r="KMX368" s="1"/>
      <c r="KMY368" s="1"/>
      <c r="KMZ368" s="1"/>
      <c r="KNA368" s="1"/>
      <c r="KNB368" s="1"/>
      <c r="KNC368" s="1"/>
      <c r="KND368" s="1"/>
      <c r="KNE368" s="1"/>
      <c r="KNF368" s="1"/>
      <c r="KNG368" s="1"/>
      <c r="KNH368" s="1"/>
      <c r="KNI368" s="1"/>
      <c r="KNJ368" s="1"/>
      <c r="KNK368" s="1"/>
      <c r="KNL368" s="1"/>
      <c r="KNM368" s="1"/>
      <c r="KNN368" s="1"/>
      <c r="KNO368" s="1"/>
      <c r="KNP368" s="1"/>
      <c r="KNQ368" s="1"/>
      <c r="KNR368" s="1"/>
      <c r="KNS368" s="1"/>
      <c r="KNT368" s="1"/>
      <c r="KNU368" s="1"/>
      <c r="KNV368" s="1"/>
      <c r="KNW368" s="1"/>
      <c r="KNX368" s="1"/>
      <c r="KNY368" s="1"/>
      <c r="KNZ368" s="1"/>
      <c r="KOA368" s="1"/>
      <c r="KOB368" s="1"/>
      <c r="KOC368" s="1"/>
      <c r="KOD368" s="1"/>
      <c r="KOE368" s="1"/>
      <c r="KOF368" s="1"/>
      <c r="KOG368" s="1"/>
      <c r="KOH368" s="1"/>
      <c r="KOI368" s="1"/>
      <c r="KOJ368" s="1"/>
      <c r="KOK368" s="1"/>
      <c r="KOL368" s="1"/>
      <c r="KOM368" s="1"/>
      <c r="KON368" s="1"/>
      <c r="KOO368" s="1"/>
      <c r="KOP368" s="1"/>
      <c r="KOQ368" s="1"/>
      <c r="KOR368" s="1"/>
      <c r="KOS368" s="1"/>
      <c r="KOT368" s="1"/>
      <c r="KOU368" s="1"/>
      <c r="KOV368" s="1"/>
      <c r="KOW368" s="1"/>
      <c r="KOX368" s="1"/>
      <c r="KOY368" s="1"/>
      <c r="KOZ368" s="1"/>
      <c r="KPA368" s="1"/>
      <c r="KPB368" s="1"/>
      <c r="KPC368" s="1"/>
      <c r="KPD368" s="1"/>
      <c r="KPE368" s="1"/>
      <c r="KPF368" s="1"/>
      <c r="KPG368" s="1"/>
      <c r="KPH368" s="1"/>
      <c r="KPI368" s="1"/>
      <c r="KPJ368" s="1"/>
      <c r="KPK368" s="1"/>
      <c r="KPL368" s="1"/>
      <c r="KPM368" s="1"/>
      <c r="KPN368" s="1"/>
      <c r="KPO368" s="1"/>
      <c r="KPP368" s="1"/>
      <c r="KPQ368" s="1"/>
      <c r="KPR368" s="1"/>
      <c r="KPS368" s="1"/>
      <c r="KPT368" s="1"/>
      <c r="KPU368" s="1"/>
      <c r="KPV368" s="1"/>
      <c r="KPW368" s="1"/>
      <c r="KPX368" s="1"/>
      <c r="KPY368" s="1"/>
      <c r="KPZ368" s="1"/>
      <c r="KQA368" s="1"/>
      <c r="KQB368" s="1"/>
      <c r="KQC368" s="1"/>
      <c r="KQD368" s="1"/>
      <c r="KQE368" s="1"/>
      <c r="KQF368" s="1"/>
      <c r="KQG368" s="1"/>
      <c r="KQH368" s="1"/>
      <c r="KQI368" s="1"/>
      <c r="KQJ368" s="1"/>
      <c r="KQK368" s="1"/>
      <c r="KQL368" s="1"/>
      <c r="KQM368" s="1"/>
      <c r="KQN368" s="1"/>
      <c r="KQO368" s="1"/>
      <c r="KQP368" s="1"/>
      <c r="KQQ368" s="1"/>
      <c r="KQR368" s="1"/>
      <c r="KQS368" s="1"/>
      <c r="KQT368" s="1"/>
      <c r="KQU368" s="1"/>
      <c r="KQV368" s="1"/>
      <c r="KQW368" s="1"/>
      <c r="KQX368" s="1"/>
      <c r="KQY368" s="1"/>
      <c r="KQZ368" s="1"/>
      <c r="KRA368" s="1"/>
      <c r="KRB368" s="1"/>
      <c r="KRC368" s="1"/>
      <c r="KRD368" s="1"/>
      <c r="KRE368" s="1"/>
      <c r="KRF368" s="1"/>
      <c r="KRG368" s="1"/>
      <c r="KRH368" s="1"/>
      <c r="KRI368" s="1"/>
      <c r="KRJ368" s="1"/>
      <c r="KRK368" s="1"/>
      <c r="KRL368" s="1"/>
      <c r="KRM368" s="1"/>
      <c r="KRN368" s="1"/>
      <c r="KRO368" s="1"/>
      <c r="KRP368" s="1"/>
      <c r="KRQ368" s="1"/>
      <c r="KRR368" s="1"/>
      <c r="KRS368" s="1"/>
      <c r="KRT368" s="1"/>
      <c r="KRU368" s="1"/>
      <c r="KRV368" s="1"/>
      <c r="KRW368" s="1"/>
      <c r="KRX368" s="1"/>
      <c r="KRY368" s="1"/>
      <c r="KRZ368" s="1"/>
      <c r="KSA368" s="1"/>
      <c r="KSB368" s="1"/>
      <c r="KSC368" s="1"/>
      <c r="KSD368" s="1"/>
      <c r="KSE368" s="1"/>
      <c r="KSF368" s="1"/>
      <c r="KSG368" s="1"/>
      <c r="KSH368" s="1"/>
      <c r="KSI368" s="1"/>
      <c r="KSJ368" s="1"/>
      <c r="KSK368" s="1"/>
      <c r="KSL368" s="1"/>
      <c r="KSM368" s="1"/>
      <c r="KSN368" s="1"/>
      <c r="KSO368" s="1"/>
      <c r="KSP368" s="1"/>
      <c r="KSQ368" s="1"/>
      <c r="KSR368" s="1"/>
      <c r="KSS368" s="1"/>
      <c r="KST368" s="1"/>
      <c r="KSU368" s="1"/>
      <c r="KSV368" s="1"/>
      <c r="KSW368" s="1"/>
      <c r="KSX368" s="1"/>
      <c r="KSY368" s="1"/>
      <c r="KSZ368" s="1"/>
      <c r="KTA368" s="1"/>
      <c r="KTB368" s="1"/>
      <c r="KTC368" s="1"/>
      <c r="KTD368" s="1"/>
      <c r="KTE368" s="1"/>
      <c r="KTF368" s="1"/>
      <c r="KTG368" s="1"/>
      <c r="KTH368" s="1"/>
      <c r="KTI368" s="1"/>
      <c r="KTJ368" s="1"/>
      <c r="KTK368" s="1"/>
      <c r="KTL368" s="1"/>
      <c r="KTM368" s="1"/>
      <c r="KTN368" s="1"/>
      <c r="KTO368" s="1"/>
      <c r="KTP368" s="1"/>
      <c r="KTQ368" s="1"/>
      <c r="KTR368" s="1"/>
      <c r="KTS368" s="1"/>
      <c r="KTT368" s="1"/>
      <c r="KTU368" s="1"/>
      <c r="KTV368" s="1"/>
      <c r="KTW368" s="1"/>
      <c r="KTX368" s="1"/>
      <c r="KTY368" s="1"/>
      <c r="KTZ368" s="1"/>
      <c r="KUA368" s="1"/>
      <c r="KUB368" s="1"/>
      <c r="KUC368" s="1"/>
      <c r="KUD368" s="1"/>
      <c r="KUE368" s="1"/>
      <c r="KUF368" s="1"/>
      <c r="KUG368" s="1"/>
      <c r="KUH368" s="1"/>
      <c r="KUI368" s="1"/>
      <c r="KUJ368" s="1"/>
      <c r="KUK368" s="1"/>
      <c r="KUL368" s="1"/>
      <c r="KUM368" s="1"/>
      <c r="KUN368" s="1"/>
      <c r="KUO368" s="1"/>
      <c r="KUP368" s="1"/>
      <c r="KUQ368" s="1"/>
      <c r="KUR368" s="1"/>
      <c r="KUS368" s="1"/>
      <c r="KUT368" s="1"/>
      <c r="KUU368" s="1"/>
      <c r="KUV368" s="1"/>
      <c r="KUW368" s="1"/>
      <c r="KUX368" s="1"/>
      <c r="KUY368" s="1"/>
      <c r="KUZ368" s="1"/>
      <c r="KVA368" s="1"/>
      <c r="KVB368" s="1"/>
      <c r="KVC368" s="1"/>
      <c r="KVD368" s="1"/>
      <c r="KVE368" s="1"/>
      <c r="KVF368" s="1"/>
      <c r="KVG368" s="1"/>
      <c r="KVH368" s="1"/>
      <c r="KVI368" s="1"/>
      <c r="KVJ368" s="1"/>
      <c r="KVK368" s="1"/>
      <c r="KVL368" s="1"/>
      <c r="KVM368" s="1"/>
      <c r="KVN368" s="1"/>
      <c r="KVO368" s="1"/>
      <c r="KVP368" s="1"/>
      <c r="KVQ368" s="1"/>
      <c r="KVR368" s="1"/>
      <c r="KVS368" s="1"/>
      <c r="KVT368" s="1"/>
      <c r="KVU368" s="1"/>
      <c r="KVV368" s="1"/>
      <c r="KVW368" s="1"/>
      <c r="KVX368" s="1"/>
      <c r="KVY368" s="1"/>
      <c r="KVZ368" s="1"/>
      <c r="KWA368" s="1"/>
      <c r="KWB368" s="1"/>
      <c r="KWC368" s="1"/>
      <c r="KWD368" s="1"/>
      <c r="KWE368" s="1"/>
      <c r="KWF368" s="1"/>
      <c r="KWG368" s="1"/>
      <c r="KWH368" s="1"/>
      <c r="KWI368" s="1"/>
      <c r="KWJ368" s="1"/>
      <c r="KWK368" s="1"/>
      <c r="KWL368" s="1"/>
      <c r="KWM368" s="1"/>
      <c r="KWN368" s="1"/>
      <c r="KWO368" s="1"/>
      <c r="KWP368" s="1"/>
      <c r="KWQ368" s="1"/>
      <c r="KWR368" s="1"/>
      <c r="KWS368" s="1"/>
      <c r="KWT368" s="1"/>
      <c r="KWU368" s="1"/>
      <c r="KWV368" s="1"/>
      <c r="KWW368" s="1"/>
      <c r="KWX368" s="1"/>
      <c r="KWY368" s="1"/>
      <c r="KWZ368" s="1"/>
      <c r="KXA368" s="1"/>
      <c r="KXB368" s="1"/>
      <c r="KXC368" s="1"/>
      <c r="KXD368" s="1"/>
      <c r="KXE368" s="1"/>
      <c r="KXF368" s="1"/>
      <c r="KXG368" s="1"/>
      <c r="KXH368" s="1"/>
      <c r="KXI368" s="1"/>
      <c r="KXJ368" s="1"/>
      <c r="KXK368" s="1"/>
      <c r="KXL368" s="1"/>
      <c r="KXM368" s="1"/>
      <c r="KXN368" s="1"/>
      <c r="KXO368" s="1"/>
      <c r="KXP368" s="1"/>
      <c r="KXQ368" s="1"/>
      <c r="KXR368" s="1"/>
      <c r="KXS368" s="1"/>
      <c r="KXT368" s="1"/>
      <c r="KXU368" s="1"/>
      <c r="KXV368" s="1"/>
      <c r="KXW368" s="1"/>
      <c r="KXX368" s="1"/>
      <c r="KXY368" s="1"/>
      <c r="KXZ368" s="1"/>
      <c r="KYA368" s="1"/>
      <c r="KYB368" s="1"/>
      <c r="KYC368" s="1"/>
      <c r="KYD368" s="1"/>
      <c r="KYE368" s="1"/>
      <c r="KYF368" s="1"/>
      <c r="KYG368" s="1"/>
      <c r="KYH368" s="1"/>
      <c r="KYI368" s="1"/>
      <c r="KYJ368" s="1"/>
      <c r="KYK368" s="1"/>
      <c r="KYL368" s="1"/>
      <c r="KYM368" s="1"/>
      <c r="KYN368" s="1"/>
      <c r="KYO368" s="1"/>
      <c r="KYP368" s="1"/>
      <c r="KYQ368" s="1"/>
      <c r="KYR368" s="1"/>
      <c r="KYS368" s="1"/>
      <c r="KYT368" s="1"/>
      <c r="KYU368" s="1"/>
      <c r="KYV368" s="1"/>
      <c r="KYW368" s="1"/>
      <c r="KYX368" s="1"/>
      <c r="KYY368" s="1"/>
      <c r="KYZ368" s="1"/>
      <c r="KZA368" s="1"/>
      <c r="KZB368" s="1"/>
      <c r="KZC368" s="1"/>
      <c r="KZD368" s="1"/>
      <c r="KZE368" s="1"/>
      <c r="KZF368" s="1"/>
      <c r="KZG368" s="1"/>
      <c r="KZH368" s="1"/>
      <c r="KZI368" s="1"/>
      <c r="KZJ368" s="1"/>
      <c r="KZK368" s="1"/>
      <c r="KZL368" s="1"/>
      <c r="KZM368" s="1"/>
      <c r="KZN368" s="1"/>
      <c r="KZO368" s="1"/>
      <c r="KZP368" s="1"/>
      <c r="KZQ368" s="1"/>
      <c r="KZR368" s="1"/>
      <c r="KZS368" s="1"/>
      <c r="KZT368" s="1"/>
      <c r="KZU368" s="1"/>
      <c r="KZV368" s="1"/>
      <c r="KZW368" s="1"/>
      <c r="KZX368" s="1"/>
      <c r="KZY368" s="1"/>
      <c r="KZZ368" s="1"/>
      <c r="LAA368" s="1"/>
      <c r="LAB368" s="1"/>
      <c r="LAC368" s="1"/>
      <c r="LAD368" s="1"/>
      <c r="LAE368" s="1"/>
      <c r="LAF368" s="1"/>
      <c r="LAG368" s="1"/>
      <c r="LAH368" s="1"/>
      <c r="LAI368" s="1"/>
      <c r="LAJ368" s="1"/>
      <c r="LAK368" s="1"/>
      <c r="LAL368" s="1"/>
      <c r="LAM368" s="1"/>
      <c r="LAN368" s="1"/>
      <c r="LAO368" s="1"/>
      <c r="LAP368" s="1"/>
      <c r="LAQ368" s="1"/>
      <c r="LAR368" s="1"/>
      <c r="LAS368" s="1"/>
      <c r="LAT368" s="1"/>
      <c r="LAU368" s="1"/>
      <c r="LAV368" s="1"/>
      <c r="LAW368" s="1"/>
      <c r="LAX368" s="1"/>
      <c r="LAY368" s="1"/>
      <c r="LAZ368" s="1"/>
      <c r="LBA368" s="1"/>
      <c r="LBB368" s="1"/>
      <c r="LBC368" s="1"/>
      <c r="LBD368" s="1"/>
      <c r="LBE368" s="1"/>
      <c r="LBF368" s="1"/>
      <c r="LBG368" s="1"/>
      <c r="LBH368" s="1"/>
      <c r="LBI368" s="1"/>
      <c r="LBJ368" s="1"/>
      <c r="LBK368" s="1"/>
      <c r="LBL368" s="1"/>
      <c r="LBM368" s="1"/>
      <c r="LBN368" s="1"/>
      <c r="LBO368" s="1"/>
      <c r="LBP368" s="1"/>
      <c r="LBQ368" s="1"/>
      <c r="LBR368" s="1"/>
      <c r="LBS368" s="1"/>
      <c r="LBT368" s="1"/>
      <c r="LBU368" s="1"/>
      <c r="LBV368" s="1"/>
      <c r="LBW368" s="1"/>
      <c r="LBX368" s="1"/>
      <c r="LBY368" s="1"/>
      <c r="LBZ368" s="1"/>
      <c r="LCA368" s="1"/>
      <c r="LCB368" s="1"/>
      <c r="LCC368" s="1"/>
      <c r="LCD368" s="1"/>
      <c r="LCE368" s="1"/>
      <c r="LCF368" s="1"/>
      <c r="LCG368" s="1"/>
      <c r="LCH368" s="1"/>
      <c r="LCI368" s="1"/>
      <c r="LCJ368" s="1"/>
      <c r="LCK368" s="1"/>
      <c r="LCL368" s="1"/>
      <c r="LCM368" s="1"/>
      <c r="LCN368" s="1"/>
      <c r="LCO368" s="1"/>
      <c r="LCP368" s="1"/>
      <c r="LCQ368" s="1"/>
      <c r="LCR368" s="1"/>
      <c r="LCS368" s="1"/>
      <c r="LCT368" s="1"/>
      <c r="LCU368" s="1"/>
      <c r="LCV368" s="1"/>
      <c r="LCW368" s="1"/>
      <c r="LCX368" s="1"/>
      <c r="LCY368" s="1"/>
      <c r="LCZ368" s="1"/>
      <c r="LDA368" s="1"/>
      <c r="LDB368" s="1"/>
      <c r="LDC368" s="1"/>
      <c r="LDD368" s="1"/>
      <c r="LDE368" s="1"/>
      <c r="LDF368" s="1"/>
      <c r="LDG368" s="1"/>
      <c r="LDH368" s="1"/>
      <c r="LDI368" s="1"/>
      <c r="LDJ368" s="1"/>
      <c r="LDK368" s="1"/>
      <c r="LDL368" s="1"/>
      <c r="LDM368" s="1"/>
      <c r="LDN368" s="1"/>
      <c r="LDO368" s="1"/>
      <c r="LDP368" s="1"/>
      <c r="LDQ368" s="1"/>
      <c r="LDR368" s="1"/>
      <c r="LDS368" s="1"/>
      <c r="LDT368" s="1"/>
      <c r="LDU368" s="1"/>
      <c r="LDV368" s="1"/>
      <c r="LDW368" s="1"/>
      <c r="LDX368" s="1"/>
      <c r="LDY368" s="1"/>
      <c r="LDZ368" s="1"/>
      <c r="LEA368" s="1"/>
      <c r="LEB368" s="1"/>
      <c r="LEC368" s="1"/>
      <c r="LED368" s="1"/>
      <c r="LEE368" s="1"/>
      <c r="LEF368" s="1"/>
      <c r="LEG368" s="1"/>
      <c r="LEH368" s="1"/>
      <c r="LEI368" s="1"/>
      <c r="LEJ368" s="1"/>
      <c r="LEK368" s="1"/>
      <c r="LEL368" s="1"/>
      <c r="LEM368" s="1"/>
      <c r="LEN368" s="1"/>
      <c r="LEO368" s="1"/>
      <c r="LEP368" s="1"/>
      <c r="LEQ368" s="1"/>
      <c r="LER368" s="1"/>
      <c r="LES368" s="1"/>
      <c r="LET368" s="1"/>
      <c r="LEU368" s="1"/>
      <c r="LEV368" s="1"/>
      <c r="LEW368" s="1"/>
      <c r="LEX368" s="1"/>
      <c r="LEY368" s="1"/>
      <c r="LEZ368" s="1"/>
      <c r="LFA368" s="1"/>
      <c r="LFB368" s="1"/>
      <c r="LFC368" s="1"/>
      <c r="LFD368" s="1"/>
      <c r="LFE368" s="1"/>
      <c r="LFF368" s="1"/>
      <c r="LFG368" s="1"/>
      <c r="LFH368" s="1"/>
      <c r="LFI368" s="1"/>
      <c r="LFJ368" s="1"/>
      <c r="LFK368" s="1"/>
      <c r="LFL368" s="1"/>
      <c r="LFM368" s="1"/>
      <c r="LFN368" s="1"/>
      <c r="LFO368" s="1"/>
      <c r="LFP368" s="1"/>
      <c r="LFQ368" s="1"/>
      <c r="LFR368" s="1"/>
      <c r="LFS368" s="1"/>
      <c r="LFT368" s="1"/>
      <c r="LFU368" s="1"/>
      <c r="LFV368" s="1"/>
      <c r="LFW368" s="1"/>
      <c r="LFX368" s="1"/>
      <c r="LFY368" s="1"/>
      <c r="LFZ368" s="1"/>
      <c r="LGA368" s="1"/>
      <c r="LGB368" s="1"/>
      <c r="LGC368" s="1"/>
      <c r="LGD368" s="1"/>
      <c r="LGE368" s="1"/>
      <c r="LGF368" s="1"/>
      <c r="LGG368" s="1"/>
      <c r="LGH368" s="1"/>
      <c r="LGI368" s="1"/>
      <c r="LGJ368" s="1"/>
      <c r="LGK368" s="1"/>
      <c r="LGL368" s="1"/>
      <c r="LGM368" s="1"/>
      <c r="LGN368" s="1"/>
      <c r="LGO368" s="1"/>
      <c r="LGP368" s="1"/>
      <c r="LGQ368" s="1"/>
      <c r="LGR368" s="1"/>
      <c r="LGS368" s="1"/>
      <c r="LGT368" s="1"/>
      <c r="LGU368" s="1"/>
      <c r="LGV368" s="1"/>
      <c r="LGW368" s="1"/>
      <c r="LGX368" s="1"/>
      <c r="LGY368" s="1"/>
      <c r="LGZ368" s="1"/>
      <c r="LHA368" s="1"/>
      <c r="LHB368" s="1"/>
      <c r="LHC368" s="1"/>
      <c r="LHD368" s="1"/>
      <c r="LHE368" s="1"/>
      <c r="LHF368" s="1"/>
      <c r="LHG368" s="1"/>
      <c r="LHH368" s="1"/>
      <c r="LHI368" s="1"/>
      <c r="LHJ368" s="1"/>
      <c r="LHK368" s="1"/>
      <c r="LHL368" s="1"/>
      <c r="LHM368" s="1"/>
      <c r="LHN368" s="1"/>
      <c r="LHO368" s="1"/>
      <c r="LHP368" s="1"/>
      <c r="LHQ368" s="1"/>
      <c r="LHR368" s="1"/>
      <c r="LHS368" s="1"/>
      <c r="LHT368" s="1"/>
      <c r="LHU368" s="1"/>
      <c r="LHV368" s="1"/>
      <c r="LHW368" s="1"/>
      <c r="LHX368" s="1"/>
      <c r="LHY368" s="1"/>
      <c r="LHZ368" s="1"/>
      <c r="LIA368" s="1"/>
      <c r="LIB368" s="1"/>
      <c r="LIC368" s="1"/>
      <c r="LID368" s="1"/>
      <c r="LIE368" s="1"/>
      <c r="LIF368" s="1"/>
      <c r="LIG368" s="1"/>
      <c r="LIH368" s="1"/>
      <c r="LII368" s="1"/>
      <c r="LIJ368" s="1"/>
      <c r="LIK368" s="1"/>
      <c r="LIL368" s="1"/>
      <c r="LIM368" s="1"/>
      <c r="LIN368" s="1"/>
      <c r="LIO368" s="1"/>
      <c r="LIP368" s="1"/>
      <c r="LIQ368" s="1"/>
      <c r="LIR368" s="1"/>
      <c r="LIS368" s="1"/>
      <c r="LIT368" s="1"/>
      <c r="LIU368" s="1"/>
      <c r="LIV368" s="1"/>
      <c r="LIW368" s="1"/>
      <c r="LIX368" s="1"/>
      <c r="LIY368" s="1"/>
      <c r="LIZ368" s="1"/>
      <c r="LJA368" s="1"/>
      <c r="LJB368" s="1"/>
      <c r="LJC368" s="1"/>
      <c r="LJD368" s="1"/>
      <c r="LJE368" s="1"/>
      <c r="LJF368" s="1"/>
      <c r="LJG368" s="1"/>
      <c r="LJH368" s="1"/>
      <c r="LJI368" s="1"/>
      <c r="LJJ368" s="1"/>
      <c r="LJK368" s="1"/>
      <c r="LJL368" s="1"/>
      <c r="LJM368" s="1"/>
      <c r="LJN368" s="1"/>
      <c r="LJO368" s="1"/>
      <c r="LJP368" s="1"/>
      <c r="LJQ368" s="1"/>
      <c r="LJR368" s="1"/>
      <c r="LJS368" s="1"/>
      <c r="LJT368" s="1"/>
      <c r="LJU368" s="1"/>
      <c r="LJV368" s="1"/>
      <c r="LJW368" s="1"/>
      <c r="LJX368" s="1"/>
      <c r="LJY368" s="1"/>
      <c r="LJZ368" s="1"/>
      <c r="LKA368" s="1"/>
      <c r="LKB368" s="1"/>
      <c r="LKC368" s="1"/>
      <c r="LKD368" s="1"/>
      <c r="LKE368" s="1"/>
      <c r="LKF368" s="1"/>
      <c r="LKG368" s="1"/>
      <c r="LKH368" s="1"/>
      <c r="LKI368" s="1"/>
      <c r="LKJ368" s="1"/>
      <c r="LKK368" s="1"/>
      <c r="LKL368" s="1"/>
      <c r="LKM368" s="1"/>
      <c r="LKN368" s="1"/>
      <c r="LKO368" s="1"/>
      <c r="LKP368" s="1"/>
      <c r="LKQ368" s="1"/>
      <c r="LKR368" s="1"/>
      <c r="LKS368" s="1"/>
      <c r="LKT368" s="1"/>
      <c r="LKU368" s="1"/>
      <c r="LKV368" s="1"/>
      <c r="LKW368" s="1"/>
      <c r="LKX368" s="1"/>
      <c r="LKY368" s="1"/>
      <c r="LKZ368" s="1"/>
      <c r="LLA368" s="1"/>
      <c r="LLB368" s="1"/>
      <c r="LLC368" s="1"/>
      <c r="LLD368" s="1"/>
      <c r="LLE368" s="1"/>
      <c r="LLF368" s="1"/>
      <c r="LLG368" s="1"/>
      <c r="LLH368" s="1"/>
      <c r="LLI368" s="1"/>
      <c r="LLJ368" s="1"/>
      <c r="LLK368" s="1"/>
      <c r="LLL368" s="1"/>
      <c r="LLM368" s="1"/>
      <c r="LLN368" s="1"/>
      <c r="LLO368" s="1"/>
      <c r="LLP368" s="1"/>
      <c r="LLQ368" s="1"/>
      <c r="LLR368" s="1"/>
      <c r="LLS368" s="1"/>
      <c r="LLT368" s="1"/>
      <c r="LLU368" s="1"/>
      <c r="LLV368" s="1"/>
      <c r="LLW368" s="1"/>
      <c r="LLX368" s="1"/>
      <c r="LLY368" s="1"/>
      <c r="LLZ368" s="1"/>
      <c r="LMA368" s="1"/>
      <c r="LMB368" s="1"/>
      <c r="LMC368" s="1"/>
      <c r="LMD368" s="1"/>
      <c r="LME368" s="1"/>
      <c r="LMF368" s="1"/>
      <c r="LMG368" s="1"/>
      <c r="LMH368" s="1"/>
      <c r="LMI368" s="1"/>
      <c r="LMJ368" s="1"/>
      <c r="LMK368" s="1"/>
      <c r="LML368" s="1"/>
      <c r="LMM368" s="1"/>
      <c r="LMN368" s="1"/>
      <c r="LMO368" s="1"/>
      <c r="LMP368" s="1"/>
      <c r="LMQ368" s="1"/>
      <c r="LMR368" s="1"/>
      <c r="LMS368" s="1"/>
      <c r="LMT368" s="1"/>
      <c r="LMU368" s="1"/>
      <c r="LMV368" s="1"/>
      <c r="LMW368" s="1"/>
      <c r="LMX368" s="1"/>
      <c r="LMY368" s="1"/>
      <c r="LMZ368" s="1"/>
      <c r="LNA368" s="1"/>
      <c r="LNB368" s="1"/>
      <c r="LNC368" s="1"/>
      <c r="LND368" s="1"/>
      <c r="LNE368" s="1"/>
      <c r="LNF368" s="1"/>
      <c r="LNG368" s="1"/>
      <c r="LNH368" s="1"/>
      <c r="LNI368" s="1"/>
      <c r="LNJ368" s="1"/>
      <c r="LNK368" s="1"/>
      <c r="LNL368" s="1"/>
      <c r="LNM368" s="1"/>
      <c r="LNN368" s="1"/>
      <c r="LNO368" s="1"/>
      <c r="LNP368" s="1"/>
      <c r="LNQ368" s="1"/>
      <c r="LNR368" s="1"/>
      <c r="LNS368" s="1"/>
      <c r="LNT368" s="1"/>
      <c r="LNU368" s="1"/>
      <c r="LNV368" s="1"/>
      <c r="LNW368" s="1"/>
      <c r="LNX368" s="1"/>
      <c r="LNY368" s="1"/>
      <c r="LNZ368" s="1"/>
      <c r="LOA368" s="1"/>
      <c r="LOB368" s="1"/>
      <c r="LOC368" s="1"/>
      <c r="LOD368" s="1"/>
      <c r="LOE368" s="1"/>
      <c r="LOF368" s="1"/>
      <c r="LOG368" s="1"/>
      <c r="LOH368" s="1"/>
      <c r="LOI368" s="1"/>
      <c r="LOJ368" s="1"/>
      <c r="LOK368" s="1"/>
      <c r="LOL368" s="1"/>
      <c r="LOM368" s="1"/>
      <c r="LON368" s="1"/>
      <c r="LOO368" s="1"/>
      <c r="LOP368" s="1"/>
      <c r="LOQ368" s="1"/>
      <c r="LOR368" s="1"/>
      <c r="LOS368" s="1"/>
      <c r="LOT368" s="1"/>
      <c r="LOU368" s="1"/>
      <c r="LOV368" s="1"/>
      <c r="LOW368" s="1"/>
      <c r="LOX368" s="1"/>
      <c r="LOY368" s="1"/>
      <c r="LOZ368" s="1"/>
      <c r="LPA368" s="1"/>
      <c r="LPB368" s="1"/>
      <c r="LPC368" s="1"/>
      <c r="LPD368" s="1"/>
      <c r="LPE368" s="1"/>
      <c r="LPF368" s="1"/>
      <c r="LPG368" s="1"/>
      <c r="LPH368" s="1"/>
      <c r="LPI368" s="1"/>
      <c r="LPJ368" s="1"/>
      <c r="LPK368" s="1"/>
      <c r="LPL368" s="1"/>
      <c r="LPM368" s="1"/>
      <c r="LPN368" s="1"/>
      <c r="LPO368" s="1"/>
      <c r="LPP368" s="1"/>
      <c r="LPQ368" s="1"/>
      <c r="LPR368" s="1"/>
      <c r="LPS368" s="1"/>
      <c r="LPT368" s="1"/>
      <c r="LPU368" s="1"/>
      <c r="LPV368" s="1"/>
      <c r="LPW368" s="1"/>
      <c r="LPX368" s="1"/>
      <c r="LPY368" s="1"/>
      <c r="LPZ368" s="1"/>
      <c r="LQA368" s="1"/>
      <c r="LQB368" s="1"/>
      <c r="LQC368" s="1"/>
      <c r="LQD368" s="1"/>
      <c r="LQE368" s="1"/>
      <c r="LQF368" s="1"/>
      <c r="LQG368" s="1"/>
      <c r="LQH368" s="1"/>
      <c r="LQI368" s="1"/>
      <c r="LQJ368" s="1"/>
      <c r="LQK368" s="1"/>
      <c r="LQL368" s="1"/>
      <c r="LQM368" s="1"/>
      <c r="LQN368" s="1"/>
      <c r="LQO368" s="1"/>
      <c r="LQP368" s="1"/>
      <c r="LQQ368" s="1"/>
      <c r="LQR368" s="1"/>
      <c r="LQS368" s="1"/>
      <c r="LQT368" s="1"/>
      <c r="LQU368" s="1"/>
      <c r="LQV368" s="1"/>
      <c r="LQW368" s="1"/>
      <c r="LQX368" s="1"/>
      <c r="LQY368" s="1"/>
      <c r="LQZ368" s="1"/>
      <c r="LRA368" s="1"/>
      <c r="LRB368" s="1"/>
      <c r="LRC368" s="1"/>
      <c r="LRD368" s="1"/>
      <c r="LRE368" s="1"/>
      <c r="LRF368" s="1"/>
      <c r="LRG368" s="1"/>
      <c r="LRH368" s="1"/>
      <c r="LRI368" s="1"/>
      <c r="LRJ368" s="1"/>
      <c r="LRK368" s="1"/>
      <c r="LRL368" s="1"/>
      <c r="LRM368" s="1"/>
      <c r="LRN368" s="1"/>
      <c r="LRO368" s="1"/>
      <c r="LRP368" s="1"/>
      <c r="LRQ368" s="1"/>
      <c r="LRR368" s="1"/>
      <c r="LRS368" s="1"/>
      <c r="LRT368" s="1"/>
      <c r="LRU368" s="1"/>
      <c r="LRV368" s="1"/>
      <c r="LRW368" s="1"/>
      <c r="LRX368" s="1"/>
      <c r="LRY368" s="1"/>
      <c r="LRZ368" s="1"/>
      <c r="LSA368" s="1"/>
      <c r="LSB368" s="1"/>
      <c r="LSC368" s="1"/>
      <c r="LSD368" s="1"/>
      <c r="LSE368" s="1"/>
      <c r="LSF368" s="1"/>
      <c r="LSG368" s="1"/>
      <c r="LSH368" s="1"/>
      <c r="LSI368" s="1"/>
      <c r="LSJ368" s="1"/>
      <c r="LSK368" s="1"/>
      <c r="LSL368" s="1"/>
      <c r="LSM368" s="1"/>
      <c r="LSN368" s="1"/>
      <c r="LSO368" s="1"/>
      <c r="LSP368" s="1"/>
      <c r="LSQ368" s="1"/>
      <c r="LSR368" s="1"/>
      <c r="LSS368" s="1"/>
      <c r="LST368" s="1"/>
      <c r="LSU368" s="1"/>
      <c r="LSV368" s="1"/>
      <c r="LSW368" s="1"/>
      <c r="LSX368" s="1"/>
      <c r="LSY368" s="1"/>
      <c r="LSZ368" s="1"/>
      <c r="LTA368" s="1"/>
      <c r="LTB368" s="1"/>
      <c r="LTC368" s="1"/>
      <c r="LTD368" s="1"/>
      <c r="LTE368" s="1"/>
      <c r="LTF368" s="1"/>
      <c r="LTG368" s="1"/>
      <c r="LTH368" s="1"/>
      <c r="LTI368" s="1"/>
      <c r="LTJ368" s="1"/>
      <c r="LTK368" s="1"/>
      <c r="LTL368" s="1"/>
      <c r="LTM368" s="1"/>
      <c r="LTN368" s="1"/>
      <c r="LTO368" s="1"/>
      <c r="LTP368" s="1"/>
      <c r="LTQ368" s="1"/>
      <c r="LTR368" s="1"/>
      <c r="LTS368" s="1"/>
      <c r="LTT368" s="1"/>
      <c r="LTU368" s="1"/>
      <c r="LTV368" s="1"/>
      <c r="LTW368" s="1"/>
      <c r="LTX368" s="1"/>
      <c r="LTY368" s="1"/>
      <c r="LTZ368" s="1"/>
      <c r="LUA368" s="1"/>
      <c r="LUB368" s="1"/>
      <c r="LUC368" s="1"/>
      <c r="LUD368" s="1"/>
      <c r="LUE368" s="1"/>
      <c r="LUF368" s="1"/>
      <c r="LUG368" s="1"/>
      <c r="LUH368" s="1"/>
      <c r="LUI368" s="1"/>
      <c r="LUJ368" s="1"/>
      <c r="LUK368" s="1"/>
      <c r="LUL368" s="1"/>
      <c r="LUM368" s="1"/>
      <c r="LUN368" s="1"/>
      <c r="LUO368" s="1"/>
      <c r="LUP368" s="1"/>
      <c r="LUQ368" s="1"/>
      <c r="LUR368" s="1"/>
      <c r="LUS368" s="1"/>
      <c r="LUT368" s="1"/>
      <c r="LUU368" s="1"/>
      <c r="LUV368" s="1"/>
      <c r="LUW368" s="1"/>
      <c r="LUX368" s="1"/>
      <c r="LUY368" s="1"/>
      <c r="LUZ368" s="1"/>
      <c r="LVA368" s="1"/>
      <c r="LVB368" s="1"/>
      <c r="LVC368" s="1"/>
      <c r="LVD368" s="1"/>
      <c r="LVE368" s="1"/>
      <c r="LVF368" s="1"/>
      <c r="LVG368" s="1"/>
      <c r="LVH368" s="1"/>
      <c r="LVI368" s="1"/>
      <c r="LVJ368" s="1"/>
      <c r="LVK368" s="1"/>
      <c r="LVL368" s="1"/>
      <c r="LVM368" s="1"/>
      <c r="LVN368" s="1"/>
      <c r="LVO368" s="1"/>
      <c r="LVP368" s="1"/>
      <c r="LVQ368" s="1"/>
      <c r="LVR368" s="1"/>
      <c r="LVS368" s="1"/>
      <c r="LVT368" s="1"/>
      <c r="LVU368" s="1"/>
      <c r="LVV368" s="1"/>
      <c r="LVW368" s="1"/>
      <c r="LVX368" s="1"/>
      <c r="LVY368" s="1"/>
      <c r="LVZ368" s="1"/>
      <c r="LWA368" s="1"/>
      <c r="LWB368" s="1"/>
      <c r="LWC368" s="1"/>
      <c r="LWD368" s="1"/>
      <c r="LWE368" s="1"/>
      <c r="LWF368" s="1"/>
      <c r="LWG368" s="1"/>
      <c r="LWH368" s="1"/>
      <c r="LWI368" s="1"/>
      <c r="LWJ368" s="1"/>
      <c r="LWK368" s="1"/>
      <c r="LWL368" s="1"/>
      <c r="LWM368" s="1"/>
      <c r="LWN368" s="1"/>
      <c r="LWO368" s="1"/>
      <c r="LWP368" s="1"/>
      <c r="LWQ368" s="1"/>
      <c r="LWR368" s="1"/>
      <c r="LWS368" s="1"/>
      <c r="LWT368" s="1"/>
      <c r="LWU368" s="1"/>
      <c r="LWV368" s="1"/>
      <c r="LWW368" s="1"/>
      <c r="LWX368" s="1"/>
      <c r="LWY368" s="1"/>
      <c r="LWZ368" s="1"/>
      <c r="LXA368" s="1"/>
      <c r="LXB368" s="1"/>
      <c r="LXC368" s="1"/>
      <c r="LXD368" s="1"/>
      <c r="LXE368" s="1"/>
      <c r="LXF368" s="1"/>
      <c r="LXG368" s="1"/>
      <c r="LXH368" s="1"/>
      <c r="LXI368" s="1"/>
      <c r="LXJ368" s="1"/>
      <c r="LXK368" s="1"/>
      <c r="LXL368" s="1"/>
      <c r="LXM368" s="1"/>
      <c r="LXN368" s="1"/>
      <c r="LXO368" s="1"/>
      <c r="LXP368" s="1"/>
      <c r="LXQ368" s="1"/>
      <c r="LXR368" s="1"/>
      <c r="LXS368" s="1"/>
      <c r="LXT368" s="1"/>
      <c r="LXU368" s="1"/>
      <c r="LXV368" s="1"/>
      <c r="LXW368" s="1"/>
      <c r="LXX368" s="1"/>
      <c r="LXY368" s="1"/>
      <c r="LXZ368" s="1"/>
      <c r="LYA368" s="1"/>
      <c r="LYB368" s="1"/>
      <c r="LYC368" s="1"/>
      <c r="LYD368" s="1"/>
      <c r="LYE368" s="1"/>
      <c r="LYF368" s="1"/>
      <c r="LYG368" s="1"/>
      <c r="LYH368" s="1"/>
      <c r="LYI368" s="1"/>
      <c r="LYJ368" s="1"/>
      <c r="LYK368" s="1"/>
      <c r="LYL368" s="1"/>
      <c r="LYM368" s="1"/>
      <c r="LYN368" s="1"/>
      <c r="LYO368" s="1"/>
      <c r="LYP368" s="1"/>
      <c r="LYQ368" s="1"/>
      <c r="LYR368" s="1"/>
      <c r="LYS368" s="1"/>
      <c r="LYT368" s="1"/>
      <c r="LYU368" s="1"/>
      <c r="LYV368" s="1"/>
      <c r="LYW368" s="1"/>
      <c r="LYX368" s="1"/>
      <c r="LYY368" s="1"/>
      <c r="LYZ368" s="1"/>
      <c r="LZA368" s="1"/>
      <c r="LZB368" s="1"/>
      <c r="LZC368" s="1"/>
      <c r="LZD368" s="1"/>
      <c r="LZE368" s="1"/>
      <c r="LZF368" s="1"/>
      <c r="LZG368" s="1"/>
      <c r="LZH368" s="1"/>
      <c r="LZI368" s="1"/>
      <c r="LZJ368" s="1"/>
      <c r="LZK368" s="1"/>
      <c r="LZL368" s="1"/>
      <c r="LZM368" s="1"/>
      <c r="LZN368" s="1"/>
      <c r="LZO368" s="1"/>
      <c r="LZP368" s="1"/>
      <c r="LZQ368" s="1"/>
      <c r="LZR368" s="1"/>
      <c r="LZS368" s="1"/>
      <c r="LZT368" s="1"/>
      <c r="LZU368" s="1"/>
      <c r="LZV368" s="1"/>
      <c r="LZW368" s="1"/>
      <c r="LZX368" s="1"/>
      <c r="LZY368" s="1"/>
      <c r="LZZ368" s="1"/>
      <c r="MAA368" s="1"/>
      <c r="MAB368" s="1"/>
      <c r="MAC368" s="1"/>
      <c r="MAD368" s="1"/>
      <c r="MAE368" s="1"/>
      <c r="MAF368" s="1"/>
      <c r="MAG368" s="1"/>
      <c r="MAH368" s="1"/>
      <c r="MAI368" s="1"/>
      <c r="MAJ368" s="1"/>
      <c r="MAK368" s="1"/>
      <c r="MAL368" s="1"/>
      <c r="MAM368" s="1"/>
      <c r="MAN368" s="1"/>
      <c r="MAO368" s="1"/>
      <c r="MAP368" s="1"/>
      <c r="MAQ368" s="1"/>
      <c r="MAR368" s="1"/>
      <c r="MAS368" s="1"/>
      <c r="MAT368" s="1"/>
      <c r="MAU368" s="1"/>
      <c r="MAV368" s="1"/>
      <c r="MAW368" s="1"/>
      <c r="MAX368" s="1"/>
      <c r="MAY368" s="1"/>
      <c r="MAZ368" s="1"/>
      <c r="MBA368" s="1"/>
      <c r="MBB368" s="1"/>
      <c r="MBC368" s="1"/>
      <c r="MBD368" s="1"/>
      <c r="MBE368" s="1"/>
      <c r="MBF368" s="1"/>
      <c r="MBG368" s="1"/>
      <c r="MBH368" s="1"/>
      <c r="MBI368" s="1"/>
      <c r="MBJ368" s="1"/>
      <c r="MBK368" s="1"/>
      <c r="MBL368" s="1"/>
      <c r="MBM368" s="1"/>
      <c r="MBN368" s="1"/>
      <c r="MBO368" s="1"/>
      <c r="MBP368" s="1"/>
      <c r="MBQ368" s="1"/>
      <c r="MBR368" s="1"/>
      <c r="MBS368" s="1"/>
      <c r="MBT368" s="1"/>
      <c r="MBU368" s="1"/>
      <c r="MBV368" s="1"/>
      <c r="MBW368" s="1"/>
      <c r="MBX368" s="1"/>
      <c r="MBY368" s="1"/>
      <c r="MBZ368" s="1"/>
      <c r="MCA368" s="1"/>
      <c r="MCB368" s="1"/>
      <c r="MCC368" s="1"/>
      <c r="MCD368" s="1"/>
      <c r="MCE368" s="1"/>
      <c r="MCF368" s="1"/>
      <c r="MCG368" s="1"/>
      <c r="MCH368" s="1"/>
      <c r="MCI368" s="1"/>
      <c r="MCJ368" s="1"/>
      <c r="MCK368" s="1"/>
      <c r="MCL368" s="1"/>
      <c r="MCM368" s="1"/>
      <c r="MCN368" s="1"/>
      <c r="MCO368" s="1"/>
      <c r="MCP368" s="1"/>
      <c r="MCQ368" s="1"/>
      <c r="MCR368" s="1"/>
      <c r="MCS368" s="1"/>
      <c r="MCT368" s="1"/>
      <c r="MCU368" s="1"/>
      <c r="MCV368" s="1"/>
      <c r="MCW368" s="1"/>
      <c r="MCX368" s="1"/>
      <c r="MCY368" s="1"/>
      <c r="MCZ368" s="1"/>
      <c r="MDA368" s="1"/>
      <c r="MDB368" s="1"/>
      <c r="MDC368" s="1"/>
      <c r="MDD368" s="1"/>
      <c r="MDE368" s="1"/>
      <c r="MDF368" s="1"/>
      <c r="MDG368" s="1"/>
      <c r="MDH368" s="1"/>
      <c r="MDI368" s="1"/>
      <c r="MDJ368" s="1"/>
      <c r="MDK368" s="1"/>
      <c r="MDL368" s="1"/>
      <c r="MDM368" s="1"/>
      <c r="MDN368" s="1"/>
      <c r="MDO368" s="1"/>
      <c r="MDP368" s="1"/>
      <c r="MDQ368" s="1"/>
      <c r="MDR368" s="1"/>
      <c r="MDS368" s="1"/>
      <c r="MDT368" s="1"/>
      <c r="MDU368" s="1"/>
      <c r="MDV368" s="1"/>
      <c r="MDW368" s="1"/>
      <c r="MDX368" s="1"/>
      <c r="MDY368" s="1"/>
      <c r="MDZ368" s="1"/>
      <c r="MEA368" s="1"/>
      <c r="MEB368" s="1"/>
      <c r="MEC368" s="1"/>
      <c r="MED368" s="1"/>
      <c r="MEE368" s="1"/>
      <c r="MEF368" s="1"/>
      <c r="MEG368" s="1"/>
      <c r="MEH368" s="1"/>
      <c r="MEI368" s="1"/>
      <c r="MEJ368" s="1"/>
      <c r="MEK368" s="1"/>
      <c r="MEL368" s="1"/>
      <c r="MEM368" s="1"/>
      <c r="MEN368" s="1"/>
      <c r="MEO368" s="1"/>
      <c r="MEP368" s="1"/>
      <c r="MEQ368" s="1"/>
      <c r="MER368" s="1"/>
      <c r="MES368" s="1"/>
      <c r="MET368" s="1"/>
      <c r="MEU368" s="1"/>
      <c r="MEV368" s="1"/>
      <c r="MEW368" s="1"/>
      <c r="MEX368" s="1"/>
      <c r="MEY368" s="1"/>
      <c r="MEZ368" s="1"/>
      <c r="MFA368" s="1"/>
      <c r="MFB368" s="1"/>
      <c r="MFC368" s="1"/>
      <c r="MFD368" s="1"/>
      <c r="MFE368" s="1"/>
      <c r="MFF368" s="1"/>
      <c r="MFG368" s="1"/>
      <c r="MFH368" s="1"/>
      <c r="MFI368" s="1"/>
      <c r="MFJ368" s="1"/>
      <c r="MFK368" s="1"/>
      <c r="MFL368" s="1"/>
      <c r="MFM368" s="1"/>
      <c r="MFN368" s="1"/>
      <c r="MFO368" s="1"/>
      <c r="MFP368" s="1"/>
      <c r="MFQ368" s="1"/>
      <c r="MFR368" s="1"/>
      <c r="MFS368" s="1"/>
      <c r="MFT368" s="1"/>
      <c r="MFU368" s="1"/>
      <c r="MFV368" s="1"/>
      <c r="MFW368" s="1"/>
      <c r="MFX368" s="1"/>
      <c r="MFY368" s="1"/>
      <c r="MFZ368" s="1"/>
      <c r="MGA368" s="1"/>
      <c r="MGB368" s="1"/>
      <c r="MGC368" s="1"/>
      <c r="MGD368" s="1"/>
      <c r="MGE368" s="1"/>
      <c r="MGF368" s="1"/>
      <c r="MGG368" s="1"/>
      <c r="MGH368" s="1"/>
      <c r="MGI368" s="1"/>
      <c r="MGJ368" s="1"/>
      <c r="MGK368" s="1"/>
      <c r="MGL368" s="1"/>
      <c r="MGM368" s="1"/>
      <c r="MGN368" s="1"/>
      <c r="MGO368" s="1"/>
      <c r="MGP368" s="1"/>
      <c r="MGQ368" s="1"/>
      <c r="MGR368" s="1"/>
      <c r="MGS368" s="1"/>
      <c r="MGT368" s="1"/>
      <c r="MGU368" s="1"/>
      <c r="MGV368" s="1"/>
      <c r="MGW368" s="1"/>
      <c r="MGX368" s="1"/>
      <c r="MGY368" s="1"/>
      <c r="MGZ368" s="1"/>
      <c r="MHA368" s="1"/>
      <c r="MHB368" s="1"/>
      <c r="MHC368" s="1"/>
      <c r="MHD368" s="1"/>
      <c r="MHE368" s="1"/>
      <c r="MHF368" s="1"/>
      <c r="MHG368" s="1"/>
      <c r="MHH368" s="1"/>
      <c r="MHI368" s="1"/>
      <c r="MHJ368" s="1"/>
      <c r="MHK368" s="1"/>
      <c r="MHL368" s="1"/>
      <c r="MHM368" s="1"/>
      <c r="MHN368" s="1"/>
      <c r="MHO368" s="1"/>
      <c r="MHP368" s="1"/>
      <c r="MHQ368" s="1"/>
      <c r="MHR368" s="1"/>
      <c r="MHS368" s="1"/>
      <c r="MHT368" s="1"/>
      <c r="MHU368" s="1"/>
      <c r="MHV368" s="1"/>
      <c r="MHW368" s="1"/>
      <c r="MHX368" s="1"/>
      <c r="MHY368" s="1"/>
      <c r="MHZ368" s="1"/>
      <c r="MIA368" s="1"/>
      <c r="MIB368" s="1"/>
      <c r="MIC368" s="1"/>
      <c r="MID368" s="1"/>
      <c r="MIE368" s="1"/>
      <c r="MIF368" s="1"/>
      <c r="MIG368" s="1"/>
      <c r="MIH368" s="1"/>
      <c r="MII368" s="1"/>
      <c r="MIJ368" s="1"/>
      <c r="MIK368" s="1"/>
      <c r="MIL368" s="1"/>
      <c r="MIM368" s="1"/>
      <c r="MIN368" s="1"/>
      <c r="MIO368" s="1"/>
      <c r="MIP368" s="1"/>
      <c r="MIQ368" s="1"/>
      <c r="MIR368" s="1"/>
      <c r="MIS368" s="1"/>
      <c r="MIT368" s="1"/>
      <c r="MIU368" s="1"/>
      <c r="MIV368" s="1"/>
      <c r="MIW368" s="1"/>
      <c r="MIX368" s="1"/>
      <c r="MIY368" s="1"/>
      <c r="MIZ368" s="1"/>
      <c r="MJA368" s="1"/>
      <c r="MJB368" s="1"/>
      <c r="MJC368" s="1"/>
      <c r="MJD368" s="1"/>
      <c r="MJE368" s="1"/>
      <c r="MJF368" s="1"/>
      <c r="MJG368" s="1"/>
      <c r="MJH368" s="1"/>
      <c r="MJI368" s="1"/>
      <c r="MJJ368" s="1"/>
      <c r="MJK368" s="1"/>
      <c r="MJL368" s="1"/>
      <c r="MJM368" s="1"/>
      <c r="MJN368" s="1"/>
      <c r="MJO368" s="1"/>
      <c r="MJP368" s="1"/>
      <c r="MJQ368" s="1"/>
      <c r="MJR368" s="1"/>
      <c r="MJS368" s="1"/>
      <c r="MJT368" s="1"/>
      <c r="MJU368" s="1"/>
      <c r="MJV368" s="1"/>
      <c r="MJW368" s="1"/>
      <c r="MJX368" s="1"/>
      <c r="MJY368" s="1"/>
      <c r="MJZ368" s="1"/>
      <c r="MKA368" s="1"/>
      <c r="MKB368" s="1"/>
      <c r="MKC368" s="1"/>
      <c r="MKD368" s="1"/>
      <c r="MKE368" s="1"/>
      <c r="MKF368" s="1"/>
      <c r="MKG368" s="1"/>
      <c r="MKH368" s="1"/>
      <c r="MKI368" s="1"/>
      <c r="MKJ368" s="1"/>
      <c r="MKK368" s="1"/>
      <c r="MKL368" s="1"/>
      <c r="MKM368" s="1"/>
      <c r="MKN368" s="1"/>
      <c r="MKO368" s="1"/>
      <c r="MKP368" s="1"/>
      <c r="MKQ368" s="1"/>
      <c r="MKR368" s="1"/>
      <c r="MKS368" s="1"/>
      <c r="MKT368" s="1"/>
      <c r="MKU368" s="1"/>
      <c r="MKV368" s="1"/>
      <c r="MKW368" s="1"/>
      <c r="MKX368" s="1"/>
      <c r="MKY368" s="1"/>
      <c r="MKZ368" s="1"/>
      <c r="MLA368" s="1"/>
      <c r="MLB368" s="1"/>
      <c r="MLC368" s="1"/>
      <c r="MLD368" s="1"/>
      <c r="MLE368" s="1"/>
      <c r="MLF368" s="1"/>
      <c r="MLG368" s="1"/>
      <c r="MLH368" s="1"/>
      <c r="MLI368" s="1"/>
      <c r="MLJ368" s="1"/>
      <c r="MLK368" s="1"/>
      <c r="MLL368" s="1"/>
      <c r="MLM368" s="1"/>
      <c r="MLN368" s="1"/>
      <c r="MLO368" s="1"/>
      <c r="MLP368" s="1"/>
      <c r="MLQ368" s="1"/>
      <c r="MLR368" s="1"/>
      <c r="MLS368" s="1"/>
      <c r="MLT368" s="1"/>
      <c r="MLU368" s="1"/>
      <c r="MLV368" s="1"/>
      <c r="MLW368" s="1"/>
      <c r="MLX368" s="1"/>
      <c r="MLY368" s="1"/>
      <c r="MLZ368" s="1"/>
      <c r="MMA368" s="1"/>
      <c r="MMB368" s="1"/>
      <c r="MMC368" s="1"/>
      <c r="MMD368" s="1"/>
      <c r="MME368" s="1"/>
      <c r="MMF368" s="1"/>
      <c r="MMG368" s="1"/>
      <c r="MMH368" s="1"/>
      <c r="MMI368" s="1"/>
      <c r="MMJ368" s="1"/>
      <c r="MMK368" s="1"/>
      <c r="MML368" s="1"/>
      <c r="MMM368" s="1"/>
      <c r="MMN368" s="1"/>
      <c r="MMO368" s="1"/>
      <c r="MMP368" s="1"/>
      <c r="MMQ368" s="1"/>
      <c r="MMR368" s="1"/>
      <c r="MMS368" s="1"/>
      <c r="MMT368" s="1"/>
      <c r="MMU368" s="1"/>
      <c r="MMV368" s="1"/>
      <c r="MMW368" s="1"/>
      <c r="MMX368" s="1"/>
      <c r="MMY368" s="1"/>
      <c r="MMZ368" s="1"/>
      <c r="MNA368" s="1"/>
      <c r="MNB368" s="1"/>
      <c r="MNC368" s="1"/>
      <c r="MND368" s="1"/>
      <c r="MNE368" s="1"/>
      <c r="MNF368" s="1"/>
      <c r="MNG368" s="1"/>
      <c r="MNH368" s="1"/>
      <c r="MNI368" s="1"/>
      <c r="MNJ368" s="1"/>
      <c r="MNK368" s="1"/>
      <c r="MNL368" s="1"/>
      <c r="MNM368" s="1"/>
      <c r="MNN368" s="1"/>
      <c r="MNO368" s="1"/>
      <c r="MNP368" s="1"/>
      <c r="MNQ368" s="1"/>
      <c r="MNR368" s="1"/>
      <c r="MNS368" s="1"/>
      <c r="MNT368" s="1"/>
      <c r="MNU368" s="1"/>
      <c r="MNV368" s="1"/>
      <c r="MNW368" s="1"/>
      <c r="MNX368" s="1"/>
      <c r="MNY368" s="1"/>
      <c r="MNZ368" s="1"/>
      <c r="MOA368" s="1"/>
      <c r="MOB368" s="1"/>
      <c r="MOC368" s="1"/>
      <c r="MOD368" s="1"/>
      <c r="MOE368" s="1"/>
      <c r="MOF368" s="1"/>
      <c r="MOG368" s="1"/>
      <c r="MOH368" s="1"/>
      <c r="MOI368" s="1"/>
      <c r="MOJ368" s="1"/>
      <c r="MOK368" s="1"/>
      <c r="MOL368" s="1"/>
      <c r="MOM368" s="1"/>
      <c r="MON368" s="1"/>
      <c r="MOO368" s="1"/>
      <c r="MOP368" s="1"/>
      <c r="MOQ368" s="1"/>
      <c r="MOR368" s="1"/>
      <c r="MOS368" s="1"/>
      <c r="MOT368" s="1"/>
      <c r="MOU368" s="1"/>
      <c r="MOV368" s="1"/>
      <c r="MOW368" s="1"/>
      <c r="MOX368" s="1"/>
      <c r="MOY368" s="1"/>
      <c r="MOZ368" s="1"/>
      <c r="MPA368" s="1"/>
      <c r="MPB368" s="1"/>
      <c r="MPC368" s="1"/>
      <c r="MPD368" s="1"/>
      <c r="MPE368" s="1"/>
      <c r="MPF368" s="1"/>
      <c r="MPG368" s="1"/>
      <c r="MPH368" s="1"/>
      <c r="MPI368" s="1"/>
      <c r="MPJ368" s="1"/>
      <c r="MPK368" s="1"/>
      <c r="MPL368" s="1"/>
      <c r="MPM368" s="1"/>
      <c r="MPN368" s="1"/>
      <c r="MPO368" s="1"/>
      <c r="MPP368" s="1"/>
      <c r="MPQ368" s="1"/>
      <c r="MPR368" s="1"/>
      <c r="MPS368" s="1"/>
      <c r="MPT368" s="1"/>
      <c r="MPU368" s="1"/>
      <c r="MPV368" s="1"/>
      <c r="MPW368" s="1"/>
      <c r="MPX368" s="1"/>
      <c r="MPY368" s="1"/>
      <c r="MPZ368" s="1"/>
      <c r="MQA368" s="1"/>
      <c r="MQB368" s="1"/>
      <c r="MQC368" s="1"/>
      <c r="MQD368" s="1"/>
      <c r="MQE368" s="1"/>
      <c r="MQF368" s="1"/>
      <c r="MQG368" s="1"/>
      <c r="MQH368" s="1"/>
      <c r="MQI368" s="1"/>
      <c r="MQJ368" s="1"/>
      <c r="MQK368" s="1"/>
      <c r="MQL368" s="1"/>
      <c r="MQM368" s="1"/>
      <c r="MQN368" s="1"/>
      <c r="MQO368" s="1"/>
      <c r="MQP368" s="1"/>
      <c r="MQQ368" s="1"/>
      <c r="MQR368" s="1"/>
      <c r="MQS368" s="1"/>
      <c r="MQT368" s="1"/>
      <c r="MQU368" s="1"/>
      <c r="MQV368" s="1"/>
      <c r="MQW368" s="1"/>
      <c r="MQX368" s="1"/>
      <c r="MQY368" s="1"/>
      <c r="MQZ368" s="1"/>
      <c r="MRA368" s="1"/>
      <c r="MRB368" s="1"/>
      <c r="MRC368" s="1"/>
      <c r="MRD368" s="1"/>
      <c r="MRE368" s="1"/>
      <c r="MRF368" s="1"/>
      <c r="MRG368" s="1"/>
      <c r="MRH368" s="1"/>
      <c r="MRI368" s="1"/>
      <c r="MRJ368" s="1"/>
      <c r="MRK368" s="1"/>
      <c r="MRL368" s="1"/>
      <c r="MRM368" s="1"/>
      <c r="MRN368" s="1"/>
      <c r="MRO368" s="1"/>
      <c r="MRP368" s="1"/>
      <c r="MRQ368" s="1"/>
      <c r="MRR368" s="1"/>
      <c r="MRS368" s="1"/>
      <c r="MRT368" s="1"/>
      <c r="MRU368" s="1"/>
      <c r="MRV368" s="1"/>
      <c r="MRW368" s="1"/>
      <c r="MRX368" s="1"/>
      <c r="MRY368" s="1"/>
      <c r="MRZ368" s="1"/>
      <c r="MSA368" s="1"/>
      <c r="MSB368" s="1"/>
      <c r="MSC368" s="1"/>
      <c r="MSD368" s="1"/>
      <c r="MSE368" s="1"/>
      <c r="MSF368" s="1"/>
      <c r="MSG368" s="1"/>
      <c r="MSH368" s="1"/>
      <c r="MSI368" s="1"/>
      <c r="MSJ368" s="1"/>
      <c r="MSK368" s="1"/>
      <c r="MSL368" s="1"/>
      <c r="MSM368" s="1"/>
      <c r="MSN368" s="1"/>
      <c r="MSO368" s="1"/>
      <c r="MSP368" s="1"/>
      <c r="MSQ368" s="1"/>
      <c r="MSR368" s="1"/>
      <c r="MSS368" s="1"/>
      <c r="MST368" s="1"/>
      <c r="MSU368" s="1"/>
      <c r="MSV368" s="1"/>
      <c r="MSW368" s="1"/>
      <c r="MSX368" s="1"/>
      <c r="MSY368" s="1"/>
      <c r="MSZ368" s="1"/>
      <c r="MTA368" s="1"/>
      <c r="MTB368" s="1"/>
      <c r="MTC368" s="1"/>
      <c r="MTD368" s="1"/>
      <c r="MTE368" s="1"/>
      <c r="MTF368" s="1"/>
      <c r="MTG368" s="1"/>
      <c r="MTH368" s="1"/>
      <c r="MTI368" s="1"/>
      <c r="MTJ368" s="1"/>
      <c r="MTK368" s="1"/>
      <c r="MTL368" s="1"/>
      <c r="MTM368" s="1"/>
      <c r="MTN368" s="1"/>
      <c r="MTO368" s="1"/>
      <c r="MTP368" s="1"/>
      <c r="MTQ368" s="1"/>
      <c r="MTR368" s="1"/>
      <c r="MTS368" s="1"/>
      <c r="MTT368" s="1"/>
      <c r="MTU368" s="1"/>
      <c r="MTV368" s="1"/>
      <c r="MTW368" s="1"/>
      <c r="MTX368" s="1"/>
      <c r="MTY368" s="1"/>
      <c r="MTZ368" s="1"/>
      <c r="MUA368" s="1"/>
      <c r="MUB368" s="1"/>
      <c r="MUC368" s="1"/>
      <c r="MUD368" s="1"/>
      <c r="MUE368" s="1"/>
      <c r="MUF368" s="1"/>
      <c r="MUG368" s="1"/>
      <c r="MUH368" s="1"/>
      <c r="MUI368" s="1"/>
      <c r="MUJ368" s="1"/>
      <c r="MUK368" s="1"/>
      <c r="MUL368" s="1"/>
      <c r="MUM368" s="1"/>
      <c r="MUN368" s="1"/>
      <c r="MUO368" s="1"/>
      <c r="MUP368" s="1"/>
      <c r="MUQ368" s="1"/>
      <c r="MUR368" s="1"/>
      <c r="MUS368" s="1"/>
      <c r="MUT368" s="1"/>
      <c r="MUU368" s="1"/>
      <c r="MUV368" s="1"/>
      <c r="MUW368" s="1"/>
      <c r="MUX368" s="1"/>
      <c r="MUY368" s="1"/>
      <c r="MUZ368" s="1"/>
      <c r="MVA368" s="1"/>
      <c r="MVB368" s="1"/>
      <c r="MVC368" s="1"/>
      <c r="MVD368" s="1"/>
      <c r="MVE368" s="1"/>
      <c r="MVF368" s="1"/>
      <c r="MVG368" s="1"/>
      <c r="MVH368" s="1"/>
      <c r="MVI368" s="1"/>
      <c r="MVJ368" s="1"/>
      <c r="MVK368" s="1"/>
      <c r="MVL368" s="1"/>
      <c r="MVM368" s="1"/>
      <c r="MVN368" s="1"/>
      <c r="MVO368" s="1"/>
      <c r="MVP368" s="1"/>
      <c r="MVQ368" s="1"/>
      <c r="MVR368" s="1"/>
      <c r="MVS368" s="1"/>
      <c r="MVT368" s="1"/>
      <c r="MVU368" s="1"/>
      <c r="MVV368" s="1"/>
      <c r="MVW368" s="1"/>
      <c r="MVX368" s="1"/>
      <c r="MVY368" s="1"/>
      <c r="MVZ368" s="1"/>
      <c r="MWA368" s="1"/>
      <c r="MWB368" s="1"/>
      <c r="MWC368" s="1"/>
      <c r="MWD368" s="1"/>
      <c r="MWE368" s="1"/>
      <c r="MWF368" s="1"/>
      <c r="MWG368" s="1"/>
      <c r="MWH368" s="1"/>
      <c r="MWI368" s="1"/>
      <c r="MWJ368" s="1"/>
      <c r="MWK368" s="1"/>
      <c r="MWL368" s="1"/>
      <c r="MWM368" s="1"/>
      <c r="MWN368" s="1"/>
      <c r="MWO368" s="1"/>
      <c r="MWP368" s="1"/>
      <c r="MWQ368" s="1"/>
      <c r="MWR368" s="1"/>
      <c r="MWS368" s="1"/>
      <c r="MWT368" s="1"/>
      <c r="MWU368" s="1"/>
      <c r="MWV368" s="1"/>
      <c r="MWW368" s="1"/>
      <c r="MWX368" s="1"/>
      <c r="MWY368" s="1"/>
      <c r="MWZ368" s="1"/>
      <c r="MXA368" s="1"/>
      <c r="MXB368" s="1"/>
      <c r="MXC368" s="1"/>
      <c r="MXD368" s="1"/>
      <c r="MXE368" s="1"/>
      <c r="MXF368" s="1"/>
      <c r="MXG368" s="1"/>
      <c r="MXH368" s="1"/>
      <c r="MXI368" s="1"/>
      <c r="MXJ368" s="1"/>
      <c r="MXK368" s="1"/>
      <c r="MXL368" s="1"/>
      <c r="MXM368" s="1"/>
      <c r="MXN368" s="1"/>
      <c r="MXO368" s="1"/>
      <c r="MXP368" s="1"/>
      <c r="MXQ368" s="1"/>
      <c r="MXR368" s="1"/>
      <c r="MXS368" s="1"/>
      <c r="MXT368" s="1"/>
      <c r="MXU368" s="1"/>
      <c r="MXV368" s="1"/>
      <c r="MXW368" s="1"/>
      <c r="MXX368" s="1"/>
      <c r="MXY368" s="1"/>
      <c r="MXZ368" s="1"/>
      <c r="MYA368" s="1"/>
      <c r="MYB368" s="1"/>
      <c r="MYC368" s="1"/>
      <c r="MYD368" s="1"/>
      <c r="MYE368" s="1"/>
      <c r="MYF368" s="1"/>
      <c r="MYG368" s="1"/>
      <c r="MYH368" s="1"/>
      <c r="MYI368" s="1"/>
      <c r="MYJ368" s="1"/>
      <c r="MYK368" s="1"/>
      <c r="MYL368" s="1"/>
      <c r="MYM368" s="1"/>
      <c r="MYN368" s="1"/>
      <c r="MYO368" s="1"/>
      <c r="MYP368" s="1"/>
      <c r="MYQ368" s="1"/>
      <c r="MYR368" s="1"/>
      <c r="MYS368" s="1"/>
      <c r="MYT368" s="1"/>
      <c r="MYU368" s="1"/>
      <c r="MYV368" s="1"/>
      <c r="MYW368" s="1"/>
      <c r="MYX368" s="1"/>
      <c r="MYY368" s="1"/>
      <c r="MYZ368" s="1"/>
      <c r="MZA368" s="1"/>
      <c r="MZB368" s="1"/>
      <c r="MZC368" s="1"/>
      <c r="MZD368" s="1"/>
      <c r="MZE368" s="1"/>
      <c r="MZF368" s="1"/>
      <c r="MZG368" s="1"/>
      <c r="MZH368" s="1"/>
      <c r="MZI368" s="1"/>
      <c r="MZJ368" s="1"/>
      <c r="MZK368" s="1"/>
      <c r="MZL368" s="1"/>
      <c r="MZM368" s="1"/>
      <c r="MZN368" s="1"/>
      <c r="MZO368" s="1"/>
      <c r="MZP368" s="1"/>
      <c r="MZQ368" s="1"/>
      <c r="MZR368" s="1"/>
      <c r="MZS368" s="1"/>
      <c r="MZT368" s="1"/>
      <c r="MZU368" s="1"/>
      <c r="MZV368" s="1"/>
      <c r="MZW368" s="1"/>
      <c r="MZX368" s="1"/>
      <c r="MZY368" s="1"/>
      <c r="MZZ368" s="1"/>
      <c r="NAA368" s="1"/>
      <c r="NAB368" s="1"/>
      <c r="NAC368" s="1"/>
      <c r="NAD368" s="1"/>
      <c r="NAE368" s="1"/>
      <c r="NAF368" s="1"/>
      <c r="NAG368" s="1"/>
      <c r="NAH368" s="1"/>
      <c r="NAI368" s="1"/>
      <c r="NAJ368" s="1"/>
      <c r="NAK368" s="1"/>
      <c r="NAL368" s="1"/>
      <c r="NAM368" s="1"/>
      <c r="NAN368" s="1"/>
      <c r="NAO368" s="1"/>
      <c r="NAP368" s="1"/>
      <c r="NAQ368" s="1"/>
      <c r="NAR368" s="1"/>
      <c r="NAS368" s="1"/>
      <c r="NAT368" s="1"/>
      <c r="NAU368" s="1"/>
      <c r="NAV368" s="1"/>
      <c r="NAW368" s="1"/>
      <c r="NAX368" s="1"/>
      <c r="NAY368" s="1"/>
      <c r="NAZ368" s="1"/>
      <c r="NBA368" s="1"/>
      <c r="NBB368" s="1"/>
      <c r="NBC368" s="1"/>
      <c r="NBD368" s="1"/>
      <c r="NBE368" s="1"/>
      <c r="NBF368" s="1"/>
      <c r="NBG368" s="1"/>
      <c r="NBH368" s="1"/>
      <c r="NBI368" s="1"/>
      <c r="NBJ368" s="1"/>
      <c r="NBK368" s="1"/>
      <c r="NBL368" s="1"/>
      <c r="NBM368" s="1"/>
      <c r="NBN368" s="1"/>
      <c r="NBO368" s="1"/>
      <c r="NBP368" s="1"/>
      <c r="NBQ368" s="1"/>
      <c r="NBR368" s="1"/>
      <c r="NBS368" s="1"/>
      <c r="NBT368" s="1"/>
      <c r="NBU368" s="1"/>
      <c r="NBV368" s="1"/>
      <c r="NBW368" s="1"/>
      <c r="NBX368" s="1"/>
      <c r="NBY368" s="1"/>
      <c r="NBZ368" s="1"/>
      <c r="NCA368" s="1"/>
      <c r="NCB368" s="1"/>
      <c r="NCC368" s="1"/>
      <c r="NCD368" s="1"/>
      <c r="NCE368" s="1"/>
      <c r="NCF368" s="1"/>
      <c r="NCG368" s="1"/>
      <c r="NCH368" s="1"/>
      <c r="NCI368" s="1"/>
      <c r="NCJ368" s="1"/>
      <c r="NCK368" s="1"/>
      <c r="NCL368" s="1"/>
      <c r="NCM368" s="1"/>
      <c r="NCN368" s="1"/>
      <c r="NCO368" s="1"/>
      <c r="NCP368" s="1"/>
      <c r="NCQ368" s="1"/>
      <c r="NCR368" s="1"/>
      <c r="NCS368" s="1"/>
      <c r="NCT368" s="1"/>
      <c r="NCU368" s="1"/>
      <c r="NCV368" s="1"/>
      <c r="NCW368" s="1"/>
      <c r="NCX368" s="1"/>
      <c r="NCY368" s="1"/>
      <c r="NCZ368" s="1"/>
      <c r="NDA368" s="1"/>
      <c r="NDB368" s="1"/>
      <c r="NDC368" s="1"/>
      <c r="NDD368" s="1"/>
      <c r="NDE368" s="1"/>
      <c r="NDF368" s="1"/>
      <c r="NDG368" s="1"/>
      <c r="NDH368" s="1"/>
      <c r="NDI368" s="1"/>
      <c r="NDJ368" s="1"/>
      <c r="NDK368" s="1"/>
      <c r="NDL368" s="1"/>
      <c r="NDM368" s="1"/>
      <c r="NDN368" s="1"/>
      <c r="NDO368" s="1"/>
      <c r="NDP368" s="1"/>
      <c r="NDQ368" s="1"/>
      <c r="NDR368" s="1"/>
      <c r="NDS368" s="1"/>
      <c r="NDT368" s="1"/>
      <c r="NDU368" s="1"/>
      <c r="NDV368" s="1"/>
      <c r="NDW368" s="1"/>
      <c r="NDX368" s="1"/>
      <c r="NDY368" s="1"/>
      <c r="NDZ368" s="1"/>
      <c r="NEA368" s="1"/>
      <c r="NEB368" s="1"/>
      <c r="NEC368" s="1"/>
      <c r="NED368" s="1"/>
      <c r="NEE368" s="1"/>
      <c r="NEF368" s="1"/>
      <c r="NEG368" s="1"/>
      <c r="NEH368" s="1"/>
      <c r="NEI368" s="1"/>
      <c r="NEJ368" s="1"/>
      <c r="NEK368" s="1"/>
      <c r="NEL368" s="1"/>
      <c r="NEM368" s="1"/>
      <c r="NEN368" s="1"/>
      <c r="NEO368" s="1"/>
      <c r="NEP368" s="1"/>
      <c r="NEQ368" s="1"/>
      <c r="NER368" s="1"/>
      <c r="NES368" s="1"/>
      <c r="NET368" s="1"/>
      <c r="NEU368" s="1"/>
      <c r="NEV368" s="1"/>
      <c r="NEW368" s="1"/>
      <c r="NEX368" s="1"/>
      <c r="NEY368" s="1"/>
      <c r="NEZ368" s="1"/>
      <c r="NFA368" s="1"/>
      <c r="NFB368" s="1"/>
      <c r="NFC368" s="1"/>
      <c r="NFD368" s="1"/>
      <c r="NFE368" s="1"/>
      <c r="NFF368" s="1"/>
      <c r="NFG368" s="1"/>
      <c r="NFH368" s="1"/>
      <c r="NFI368" s="1"/>
      <c r="NFJ368" s="1"/>
      <c r="NFK368" s="1"/>
      <c r="NFL368" s="1"/>
      <c r="NFM368" s="1"/>
      <c r="NFN368" s="1"/>
      <c r="NFO368" s="1"/>
      <c r="NFP368" s="1"/>
      <c r="NFQ368" s="1"/>
      <c r="NFR368" s="1"/>
      <c r="NFS368" s="1"/>
      <c r="NFT368" s="1"/>
      <c r="NFU368" s="1"/>
      <c r="NFV368" s="1"/>
      <c r="NFW368" s="1"/>
      <c r="NFX368" s="1"/>
      <c r="NFY368" s="1"/>
      <c r="NFZ368" s="1"/>
      <c r="NGA368" s="1"/>
      <c r="NGB368" s="1"/>
      <c r="NGC368" s="1"/>
      <c r="NGD368" s="1"/>
      <c r="NGE368" s="1"/>
      <c r="NGF368" s="1"/>
      <c r="NGG368" s="1"/>
      <c r="NGH368" s="1"/>
      <c r="NGI368" s="1"/>
      <c r="NGJ368" s="1"/>
      <c r="NGK368" s="1"/>
      <c r="NGL368" s="1"/>
      <c r="NGM368" s="1"/>
      <c r="NGN368" s="1"/>
      <c r="NGO368" s="1"/>
      <c r="NGP368" s="1"/>
      <c r="NGQ368" s="1"/>
      <c r="NGR368" s="1"/>
      <c r="NGS368" s="1"/>
      <c r="NGT368" s="1"/>
      <c r="NGU368" s="1"/>
      <c r="NGV368" s="1"/>
      <c r="NGW368" s="1"/>
      <c r="NGX368" s="1"/>
      <c r="NGY368" s="1"/>
      <c r="NGZ368" s="1"/>
      <c r="NHA368" s="1"/>
      <c r="NHB368" s="1"/>
      <c r="NHC368" s="1"/>
      <c r="NHD368" s="1"/>
      <c r="NHE368" s="1"/>
      <c r="NHF368" s="1"/>
      <c r="NHG368" s="1"/>
      <c r="NHH368" s="1"/>
      <c r="NHI368" s="1"/>
      <c r="NHJ368" s="1"/>
      <c r="NHK368" s="1"/>
      <c r="NHL368" s="1"/>
      <c r="NHM368" s="1"/>
      <c r="NHN368" s="1"/>
      <c r="NHO368" s="1"/>
      <c r="NHP368" s="1"/>
      <c r="NHQ368" s="1"/>
      <c r="NHR368" s="1"/>
      <c r="NHS368" s="1"/>
      <c r="NHT368" s="1"/>
      <c r="NHU368" s="1"/>
      <c r="NHV368" s="1"/>
      <c r="NHW368" s="1"/>
      <c r="NHX368" s="1"/>
      <c r="NHY368" s="1"/>
      <c r="NHZ368" s="1"/>
      <c r="NIA368" s="1"/>
      <c r="NIB368" s="1"/>
      <c r="NIC368" s="1"/>
      <c r="NID368" s="1"/>
      <c r="NIE368" s="1"/>
      <c r="NIF368" s="1"/>
      <c r="NIG368" s="1"/>
      <c r="NIH368" s="1"/>
      <c r="NII368" s="1"/>
      <c r="NIJ368" s="1"/>
      <c r="NIK368" s="1"/>
      <c r="NIL368" s="1"/>
      <c r="NIM368" s="1"/>
      <c r="NIN368" s="1"/>
      <c r="NIO368" s="1"/>
      <c r="NIP368" s="1"/>
      <c r="NIQ368" s="1"/>
      <c r="NIR368" s="1"/>
      <c r="NIS368" s="1"/>
      <c r="NIT368" s="1"/>
      <c r="NIU368" s="1"/>
      <c r="NIV368" s="1"/>
      <c r="NIW368" s="1"/>
      <c r="NIX368" s="1"/>
      <c r="NIY368" s="1"/>
      <c r="NIZ368" s="1"/>
      <c r="NJA368" s="1"/>
      <c r="NJB368" s="1"/>
      <c r="NJC368" s="1"/>
      <c r="NJD368" s="1"/>
      <c r="NJE368" s="1"/>
      <c r="NJF368" s="1"/>
      <c r="NJG368" s="1"/>
      <c r="NJH368" s="1"/>
      <c r="NJI368" s="1"/>
      <c r="NJJ368" s="1"/>
      <c r="NJK368" s="1"/>
      <c r="NJL368" s="1"/>
      <c r="NJM368" s="1"/>
      <c r="NJN368" s="1"/>
      <c r="NJO368" s="1"/>
      <c r="NJP368" s="1"/>
      <c r="NJQ368" s="1"/>
      <c r="NJR368" s="1"/>
      <c r="NJS368" s="1"/>
      <c r="NJT368" s="1"/>
      <c r="NJU368" s="1"/>
      <c r="NJV368" s="1"/>
      <c r="NJW368" s="1"/>
      <c r="NJX368" s="1"/>
      <c r="NJY368" s="1"/>
      <c r="NJZ368" s="1"/>
      <c r="NKA368" s="1"/>
      <c r="NKB368" s="1"/>
      <c r="NKC368" s="1"/>
      <c r="NKD368" s="1"/>
      <c r="NKE368" s="1"/>
      <c r="NKF368" s="1"/>
      <c r="NKG368" s="1"/>
      <c r="NKH368" s="1"/>
      <c r="NKI368" s="1"/>
      <c r="NKJ368" s="1"/>
      <c r="NKK368" s="1"/>
      <c r="NKL368" s="1"/>
      <c r="NKM368" s="1"/>
      <c r="NKN368" s="1"/>
      <c r="NKO368" s="1"/>
      <c r="NKP368" s="1"/>
      <c r="NKQ368" s="1"/>
      <c r="NKR368" s="1"/>
      <c r="NKS368" s="1"/>
      <c r="NKT368" s="1"/>
      <c r="NKU368" s="1"/>
      <c r="NKV368" s="1"/>
      <c r="NKW368" s="1"/>
      <c r="NKX368" s="1"/>
      <c r="NKY368" s="1"/>
      <c r="NKZ368" s="1"/>
      <c r="NLA368" s="1"/>
      <c r="NLB368" s="1"/>
      <c r="NLC368" s="1"/>
      <c r="NLD368" s="1"/>
      <c r="NLE368" s="1"/>
      <c r="NLF368" s="1"/>
      <c r="NLG368" s="1"/>
      <c r="NLH368" s="1"/>
      <c r="NLI368" s="1"/>
      <c r="NLJ368" s="1"/>
      <c r="NLK368" s="1"/>
      <c r="NLL368" s="1"/>
      <c r="NLM368" s="1"/>
      <c r="NLN368" s="1"/>
      <c r="NLO368" s="1"/>
      <c r="NLP368" s="1"/>
      <c r="NLQ368" s="1"/>
      <c r="NLR368" s="1"/>
      <c r="NLS368" s="1"/>
      <c r="NLT368" s="1"/>
      <c r="NLU368" s="1"/>
      <c r="NLV368" s="1"/>
      <c r="NLW368" s="1"/>
      <c r="NLX368" s="1"/>
      <c r="NLY368" s="1"/>
      <c r="NLZ368" s="1"/>
      <c r="NMA368" s="1"/>
      <c r="NMB368" s="1"/>
      <c r="NMC368" s="1"/>
      <c r="NMD368" s="1"/>
      <c r="NME368" s="1"/>
      <c r="NMF368" s="1"/>
      <c r="NMG368" s="1"/>
      <c r="NMH368" s="1"/>
      <c r="NMI368" s="1"/>
      <c r="NMJ368" s="1"/>
      <c r="NMK368" s="1"/>
      <c r="NML368" s="1"/>
      <c r="NMM368" s="1"/>
      <c r="NMN368" s="1"/>
      <c r="NMO368" s="1"/>
      <c r="NMP368" s="1"/>
      <c r="NMQ368" s="1"/>
      <c r="NMR368" s="1"/>
      <c r="NMS368" s="1"/>
      <c r="NMT368" s="1"/>
      <c r="NMU368" s="1"/>
      <c r="NMV368" s="1"/>
      <c r="NMW368" s="1"/>
      <c r="NMX368" s="1"/>
      <c r="NMY368" s="1"/>
      <c r="NMZ368" s="1"/>
      <c r="NNA368" s="1"/>
      <c r="NNB368" s="1"/>
      <c r="NNC368" s="1"/>
      <c r="NND368" s="1"/>
      <c r="NNE368" s="1"/>
      <c r="NNF368" s="1"/>
      <c r="NNG368" s="1"/>
      <c r="NNH368" s="1"/>
      <c r="NNI368" s="1"/>
      <c r="NNJ368" s="1"/>
      <c r="NNK368" s="1"/>
      <c r="NNL368" s="1"/>
      <c r="NNM368" s="1"/>
      <c r="NNN368" s="1"/>
      <c r="NNO368" s="1"/>
      <c r="NNP368" s="1"/>
      <c r="NNQ368" s="1"/>
      <c r="NNR368" s="1"/>
      <c r="NNS368" s="1"/>
      <c r="NNT368" s="1"/>
      <c r="NNU368" s="1"/>
      <c r="NNV368" s="1"/>
      <c r="NNW368" s="1"/>
      <c r="NNX368" s="1"/>
      <c r="NNY368" s="1"/>
      <c r="NNZ368" s="1"/>
      <c r="NOA368" s="1"/>
      <c r="NOB368" s="1"/>
      <c r="NOC368" s="1"/>
      <c r="NOD368" s="1"/>
      <c r="NOE368" s="1"/>
      <c r="NOF368" s="1"/>
      <c r="NOG368" s="1"/>
      <c r="NOH368" s="1"/>
      <c r="NOI368" s="1"/>
      <c r="NOJ368" s="1"/>
      <c r="NOK368" s="1"/>
      <c r="NOL368" s="1"/>
      <c r="NOM368" s="1"/>
      <c r="NON368" s="1"/>
      <c r="NOO368" s="1"/>
      <c r="NOP368" s="1"/>
      <c r="NOQ368" s="1"/>
      <c r="NOR368" s="1"/>
      <c r="NOS368" s="1"/>
      <c r="NOT368" s="1"/>
      <c r="NOU368" s="1"/>
      <c r="NOV368" s="1"/>
      <c r="NOW368" s="1"/>
      <c r="NOX368" s="1"/>
      <c r="NOY368" s="1"/>
      <c r="NOZ368" s="1"/>
      <c r="NPA368" s="1"/>
      <c r="NPB368" s="1"/>
      <c r="NPC368" s="1"/>
      <c r="NPD368" s="1"/>
      <c r="NPE368" s="1"/>
      <c r="NPF368" s="1"/>
      <c r="NPG368" s="1"/>
      <c r="NPH368" s="1"/>
      <c r="NPI368" s="1"/>
      <c r="NPJ368" s="1"/>
      <c r="NPK368" s="1"/>
      <c r="NPL368" s="1"/>
      <c r="NPM368" s="1"/>
      <c r="NPN368" s="1"/>
      <c r="NPO368" s="1"/>
      <c r="NPP368" s="1"/>
      <c r="NPQ368" s="1"/>
      <c r="NPR368" s="1"/>
      <c r="NPS368" s="1"/>
      <c r="NPT368" s="1"/>
      <c r="NPU368" s="1"/>
      <c r="NPV368" s="1"/>
      <c r="NPW368" s="1"/>
      <c r="NPX368" s="1"/>
      <c r="NPY368" s="1"/>
      <c r="NPZ368" s="1"/>
      <c r="NQA368" s="1"/>
      <c r="NQB368" s="1"/>
      <c r="NQC368" s="1"/>
      <c r="NQD368" s="1"/>
      <c r="NQE368" s="1"/>
      <c r="NQF368" s="1"/>
      <c r="NQG368" s="1"/>
      <c r="NQH368" s="1"/>
      <c r="NQI368" s="1"/>
      <c r="NQJ368" s="1"/>
      <c r="NQK368" s="1"/>
      <c r="NQL368" s="1"/>
      <c r="NQM368" s="1"/>
      <c r="NQN368" s="1"/>
      <c r="NQO368" s="1"/>
      <c r="NQP368" s="1"/>
      <c r="NQQ368" s="1"/>
      <c r="NQR368" s="1"/>
      <c r="NQS368" s="1"/>
      <c r="NQT368" s="1"/>
      <c r="NQU368" s="1"/>
      <c r="NQV368" s="1"/>
      <c r="NQW368" s="1"/>
      <c r="NQX368" s="1"/>
      <c r="NQY368" s="1"/>
      <c r="NQZ368" s="1"/>
      <c r="NRA368" s="1"/>
      <c r="NRB368" s="1"/>
      <c r="NRC368" s="1"/>
      <c r="NRD368" s="1"/>
      <c r="NRE368" s="1"/>
      <c r="NRF368" s="1"/>
      <c r="NRG368" s="1"/>
      <c r="NRH368" s="1"/>
      <c r="NRI368" s="1"/>
      <c r="NRJ368" s="1"/>
      <c r="NRK368" s="1"/>
      <c r="NRL368" s="1"/>
      <c r="NRM368" s="1"/>
      <c r="NRN368" s="1"/>
      <c r="NRO368" s="1"/>
      <c r="NRP368" s="1"/>
      <c r="NRQ368" s="1"/>
      <c r="NRR368" s="1"/>
      <c r="NRS368" s="1"/>
      <c r="NRT368" s="1"/>
      <c r="NRU368" s="1"/>
      <c r="NRV368" s="1"/>
      <c r="NRW368" s="1"/>
      <c r="NRX368" s="1"/>
      <c r="NRY368" s="1"/>
      <c r="NRZ368" s="1"/>
      <c r="NSA368" s="1"/>
      <c r="NSB368" s="1"/>
      <c r="NSC368" s="1"/>
      <c r="NSD368" s="1"/>
      <c r="NSE368" s="1"/>
      <c r="NSF368" s="1"/>
      <c r="NSG368" s="1"/>
      <c r="NSH368" s="1"/>
      <c r="NSI368" s="1"/>
      <c r="NSJ368" s="1"/>
      <c r="NSK368" s="1"/>
      <c r="NSL368" s="1"/>
      <c r="NSM368" s="1"/>
      <c r="NSN368" s="1"/>
      <c r="NSO368" s="1"/>
      <c r="NSP368" s="1"/>
      <c r="NSQ368" s="1"/>
      <c r="NSR368" s="1"/>
      <c r="NSS368" s="1"/>
      <c r="NST368" s="1"/>
      <c r="NSU368" s="1"/>
      <c r="NSV368" s="1"/>
      <c r="NSW368" s="1"/>
      <c r="NSX368" s="1"/>
      <c r="NSY368" s="1"/>
      <c r="NSZ368" s="1"/>
      <c r="NTA368" s="1"/>
      <c r="NTB368" s="1"/>
      <c r="NTC368" s="1"/>
      <c r="NTD368" s="1"/>
      <c r="NTE368" s="1"/>
      <c r="NTF368" s="1"/>
      <c r="NTG368" s="1"/>
      <c r="NTH368" s="1"/>
      <c r="NTI368" s="1"/>
      <c r="NTJ368" s="1"/>
      <c r="NTK368" s="1"/>
      <c r="NTL368" s="1"/>
      <c r="NTM368" s="1"/>
      <c r="NTN368" s="1"/>
      <c r="NTO368" s="1"/>
      <c r="NTP368" s="1"/>
      <c r="NTQ368" s="1"/>
      <c r="NTR368" s="1"/>
      <c r="NTS368" s="1"/>
      <c r="NTT368" s="1"/>
      <c r="NTU368" s="1"/>
      <c r="NTV368" s="1"/>
      <c r="NTW368" s="1"/>
      <c r="NTX368" s="1"/>
      <c r="NTY368" s="1"/>
      <c r="NTZ368" s="1"/>
      <c r="NUA368" s="1"/>
      <c r="NUB368" s="1"/>
      <c r="NUC368" s="1"/>
      <c r="NUD368" s="1"/>
      <c r="NUE368" s="1"/>
      <c r="NUF368" s="1"/>
      <c r="NUG368" s="1"/>
      <c r="NUH368" s="1"/>
      <c r="NUI368" s="1"/>
      <c r="NUJ368" s="1"/>
      <c r="NUK368" s="1"/>
      <c r="NUL368" s="1"/>
      <c r="NUM368" s="1"/>
      <c r="NUN368" s="1"/>
      <c r="NUO368" s="1"/>
      <c r="NUP368" s="1"/>
      <c r="NUQ368" s="1"/>
      <c r="NUR368" s="1"/>
      <c r="NUS368" s="1"/>
      <c r="NUT368" s="1"/>
      <c r="NUU368" s="1"/>
      <c r="NUV368" s="1"/>
      <c r="NUW368" s="1"/>
      <c r="NUX368" s="1"/>
      <c r="NUY368" s="1"/>
      <c r="NUZ368" s="1"/>
      <c r="NVA368" s="1"/>
      <c r="NVB368" s="1"/>
      <c r="NVC368" s="1"/>
      <c r="NVD368" s="1"/>
      <c r="NVE368" s="1"/>
      <c r="NVF368" s="1"/>
      <c r="NVG368" s="1"/>
      <c r="NVH368" s="1"/>
      <c r="NVI368" s="1"/>
      <c r="NVJ368" s="1"/>
      <c r="NVK368" s="1"/>
      <c r="NVL368" s="1"/>
      <c r="NVM368" s="1"/>
      <c r="NVN368" s="1"/>
      <c r="NVO368" s="1"/>
      <c r="NVP368" s="1"/>
      <c r="NVQ368" s="1"/>
      <c r="NVR368" s="1"/>
      <c r="NVS368" s="1"/>
      <c r="NVT368" s="1"/>
      <c r="NVU368" s="1"/>
      <c r="NVV368" s="1"/>
      <c r="NVW368" s="1"/>
      <c r="NVX368" s="1"/>
      <c r="NVY368" s="1"/>
      <c r="NVZ368" s="1"/>
      <c r="NWA368" s="1"/>
      <c r="NWB368" s="1"/>
      <c r="NWC368" s="1"/>
      <c r="NWD368" s="1"/>
      <c r="NWE368" s="1"/>
      <c r="NWF368" s="1"/>
      <c r="NWG368" s="1"/>
      <c r="NWH368" s="1"/>
      <c r="NWI368" s="1"/>
      <c r="NWJ368" s="1"/>
      <c r="NWK368" s="1"/>
      <c r="NWL368" s="1"/>
      <c r="NWM368" s="1"/>
      <c r="NWN368" s="1"/>
      <c r="NWO368" s="1"/>
      <c r="NWP368" s="1"/>
      <c r="NWQ368" s="1"/>
      <c r="NWR368" s="1"/>
      <c r="NWS368" s="1"/>
      <c r="NWT368" s="1"/>
      <c r="NWU368" s="1"/>
      <c r="NWV368" s="1"/>
      <c r="NWW368" s="1"/>
      <c r="NWX368" s="1"/>
      <c r="NWY368" s="1"/>
      <c r="NWZ368" s="1"/>
      <c r="NXA368" s="1"/>
      <c r="NXB368" s="1"/>
      <c r="NXC368" s="1"/>
      <c r="NXD368" s="1"/>
      <c r="NXE368" s="1"/>
      <c r="NXF368" s="1"/>
      <c r="NXG368" s="1"/>
      <c r="NXH368" s="1"/>
      <c r="NXI368" s="1"/>
      <c r="NXJ368" s="1"/>
      <c r="NXK368" s="1"/>
      <c r="NXL368" s="1"/>
      <c r="NXM368" s="1"/>
      <c r="NXN368" s="1"/>
      <c r="NXO368" s="1"/>
      <c r="NXP368" s="1"/>
      <c r="NXQ368" s="1"/>
      <c r="NXR368" s="1"/>
      <c r="NXS368" s="1"/>
      <c r="NXT368" s="1"/>
      <c r="NXU368" s="1"/>
      <c r="NXV368" s="1"/>
      <c r="NXW368" s="1"/>
      <c r="NXX368" s="1"/>
      <c r="NXY368" s="1"/>
      <c r="NXZ368" s="1"/>
      <c r="NYA368" s="1"/>
      <c r="NYB368" s="1"/>
      <c r="NYC368" s="1"/>
      <c r="NYD368" s="1"/>
      <c r="NYE368" s="1"/>
      <c r="NYF368" s="1"/>
      <c r="NYG368" s="1"/>
      <c r="NYH368" s="1"/>
      <c r="NYI368" s="1"/>
      <c r="NYJ368" s="1"/>
      <c r="NYK368" s="1"/>
      <c r="NYL368" s="1"/>
      <c r="NYM368" s="1"/>
      <c r="NYN368" s="1"/>
      <c r="NYO368" s="1"/>
      <c r="NYP368" s="1"/>
      <c r="NYQ368" s="1"/>
      <c r="NYR368" s="1"/>
      <c r="NYS368" s="1"/>
      <c r="NYT368" s="1"/>
      <c r="NYU368" s="1"/>
      <c r="NYV368" s="1"/>
      <c r="NYW368" s="1"/>
      <c r="NYX368" s="1"/>
      <c r="NYY368" s="1"/>
      <c r="NYZ368" s="1"/>
      <c r="NZA368" s="1"/>
      <c r="NZB368" s="1"/>
      <c r="NZC368" s="1"/>
      <c r="NZD368" s="1"/>
      <c r="NZE368" s="1"/>
      <c r="NZF368" s="1"/>
      <c r="NZG368" s="1"/>
      <c r="NZH368" s="1"/>
      <c r="NZI368" s="1"/>
      <c r="NZJ368" s="1"/>
      <c r="NZK368" s="1"/>
      <c r="NZL368" s="1"/>
      <c r="NZM368" s="1"/>
      <c r="NZN368" s="1"/>
      <c r="NZO368" s="1"/>
      <c r="NZP368" s="1"/>
      <c r="NZQ368" s="1"/>
      <c r="NZR368" s="1"/>
      <c r="NZS368" s="1"/>
      <c r="NZT368" s="1"/>
      <c r="NZU368" s="1"/>
      <c r="NZV368" s="1"/>
      <c r="NZW368" s="1"/>
      <c r="NZX368" s="1"/>
      <c r="NZY368" s="1"/>
      <c r="NZZ368" s="1"/>
      <c r="OAA368" s="1"/>
      <c r="OAB368" s="1"/>
      <c r="OAC368" s="1"/>
      <c r="OAD368" s="1"/>
      <c r="OAE368" s="1"/>
      <c r="OAF368" s="1"/>
      <c r="OAG368" s="1"/>
      <c r="OAH368" s="1"/>
      <c r="OAI368" s="1"/>
      <c r="OAJ368" s="1"/>
      <c r="OAK368" s="1"/>
      <c r="OAL368" s="1"/>
      <c r="OAM368" s="1"/>
      <c r="OAN368" s="1"/>
      <c r="OAO368" s="1"/>
      <c r="OAP368" s="1"/>
      <c r="OAQ368" s="1"/>
      <c r="OAR368" s="1"/>
      <c r="OAS368" s="1"/>
      <c r="OAT368" s="1"/>
      <c r="OAU368" s="1"/>
      <c r="OAV368" s="1"/>
      <c r="OAW368" s="1"/>
      <c r="OAX368" s="1"/>
      <c r="OAY368" s="1"/>
      <c r="OAZ368" s="1"/>
      <c r="OBA368" s="1"/>
      <c r="OBB368" s="1"/>
      <c r="OBC368" s="1"/>
      <c r="OBD368" s="1"/>
      <c r="OBE368" s="1"/>
      <c r="OBF368" s="1"/>
      <c r="OBG368" s="1"/>
      <c r="OBH368" s="1"/>
      <c r="OBI368" s="1"/>
      <c r="OBJ368" s="1"/>
      <c r="OBK368" s="1"/>
      <c r="OBL368" s="1"/>
      <c r="OBM368" s="1"/>
      <c r="OBN368" s="1"/>
      <c r="OBO368" s="1"/>
      <c r="OBP368" s="1"/>
      <c r="OBQ368" s="1"/>
      <c r="OBR368" s="1"/>
      <c r="OBS368" s="1"/>
      <c r="OBT368" s="1"/>
      <c r="OBU368" s="1"/>
      <c r="OBV368" s="1"/>
      <c r="OBW368" s="1"/>
      <c r="OBX368" s="1"/>
      <c r="OBY368" s="1"/>
      <c r="OBZ368" s="1"/>
      <c r="OCA368" s="1"/>
      <c r="OCB368" s="1"/>
      <c r="OCC368" s="1"/>
      <c r="OCD368" s="1"/>
      <c r="OCE368" s="1"/>
      <c r="OCF368" s="1"/>
      <c r="OCG368" s="1"/>
      <c r="OCH368" s="1"/>
      <c r="OCI368" s="1"/>
      <c r="OCJ368" s="1"/>
      <c r="OCK368" s="1"/>
      <c r="OCL368" s="1"/>
      <c r="OCM368" s="1"/>
      <c r="OCN368" s="1"/>
      <c r="OCO368" s="1"/>
      <c r="OCP368" s="1"/>
      <c r="OCQ368" s="1"/>
      <c r="OCR368" s="1"/>
      <c r="OCS368" s="1"/>
      <c r="OCT368" s="1"/>
      <c r="OCU368" s="1"/>
      <c r="OCV368" s="1"/>
      <c r="OCW368" s="1"/>
      <c r="OCX368" s="1"/>
      <c r="OCY368" s="1"/>
      <c r="OCZ368" s="1"/>
      <c r="ODA368" s="1"/>
      <c r="ODB368" s="1"/>
      <c r="ODC368" s="1"/>
      <c r="ODD368" s="1"/>
      <c r="ODE368" s="1"/>
      <c r="ODF368" s="1"/>
      <c r="ODG368" s="1"/>
      <c r="ODH368" s="1"/>
      <c r="ODI368" s="1"/>
      <c r="ODJ368" s="1"/>
      <c r="ODK368" s="1"/>
      <c r="ODL368" s="1"/>
      <c r="ODM368" s="1"/>
      <c r="ODN368" s="1"/>
      <c r="ODO368" s="1"/>
      <c r="ODP368" s="1"/>
      <c r="ODQ368" s="1"/>
      <c r="ODR368" s="1"/>
      <c r="ODS368" s="1"/>
      <c r="ODT368" s="1"/>
      <c r="ODU368" s="1"/>
      <c r="ODV368" s="1"/>
      <c r="ODW368" s="1"/>
      <c r="ODX368" s="1"/>
      <c r="ODY368" s="1"/>
      <c r="ODZ368" s="1"/>
      <c r="OEA368" s="1"/>
      <c r="OEB368" s="1"/>
      <c r="OEC368" s="1"/>
      <c r="OED368" s="1"/>
      <c r="OEE368" s="1"/>
      <c r="OEF368" s="1"/>
      <c r="OEG368" s="1"/>
      <c r="OEH368" s="1"/>
      <c r="OEI368" s="1"/>
      <c r="OEJ368" s="1"/>
      <c r="OEK368" s="1"/>
      <c r="OEL368" s="1"/>
      <c r="OEM368" s="1"/>
      <c r="OEN368" s="1"/>
      <c r="OEO368" s="1"/>
      <c r="OEP368" s="1"/>
      <c r="OEQ368" s="1"/>
      <c r="OER368" s="1"/>
      <c r="OES368" s="1"/>
      <c r="OET368" s="1"/>
      <c r="OEU368" s="1"/>
      <c r="OEV368" s="1"/>
      <c r="OEW368" s="1"/>
      <c r="OEX368" s="1"/>
      <c r="OEY368" s="1"/>
      <c r="OEZ368" s="1"/>
      <c r="OFA368" s="1"/>
      <c r="OFB368" s="1"/>
      <c r="OFC368" s="1"/>
      <c r="OFD368" s="1"/>
      <c r="OFE368" s="1"/>
      <c r="OFF368" s="1"/>
      <c r="OFG368" s="1"/>
      <c r="OFH368" s="1"/>
      <c r="OFI368" s="1"/>
      <c r="OFJ368" s="1"/>
      <c r="OFK368" s="1"/>
      <c r="OFL368" s="1"/>
      <c r="OFM368" s="1"/>
      <c r="OFN368" s="1"/>
      <c r="OFO368" s="1"/>
      <c r="OFP368" s="1"/>
      <c r="OFQ368" s="1"/>
      <c r="OFR368" s="1"/>
      <c r="OFS368" s="1"/>
      <c r="OFT368" s="1"/>
      <c r="OFU368" s="1"/>
      <c r="OFV368" s="1"/>
      <c r="OFW368" s="1"/>
      <c r="OFX368" s="1"/>
      <c r="OFY368" s="1"/>
      <c r="OFZ368" s="1"/>
      <c r="OGA368" s="1"/>
      <c r="OGB368" s="1"/>
      <c r="OGC368" s="1"/>
      <c r="OGD368" s="1"/>
      <c r="OGE368" s="1"/>
      <c r="OGF368" s="1"/>
      <c r="OGG368" s="1"/>
      <c r="OGH368" s="1"/>
      <c r="OGI368" s="1"/>
      <c r="OGJ368" s="1"/>
      <c r="OGK368" s="1"/>
      <c r="OGL368" s="1"/>
      <c r="OGM368" s="1"/>
      <c r="OGN368" s="1"/>
      <c r="OGO368" s="1"/>
      <c r="OGP368" s="1"/>
      <c r="OGQ368" s="1"/>
      <c r="OGR368" s="1"/>
      <c r="OGS368" s="1"/>
      <c r="OGT368" s="1"/>
      <c r="OGU368" s="1"/>
      <c r="OGV368" s="1"/>
      <c r="OGW368" s="1"/>
      <c r="OGX368" s="1"/>
      <c r="OGY368" s="1"/>
      <c r="OGZ368" s="1"/>
      <c r="OHA368" s="1"/>
      <c r="OHB368" s="1"/>
      <c r="OHC368" s="1"/>
      <c r="OHD368" s="1"/>
      <c r="OHE368" s="1"/>
      <c r="OHF368" s="1"/>
      <c r="OHG368" s="1"/>
      <c r="OHH368" s="1"/>
      <c r="OHI368" s="1"/>
      <c r="OHJ368" s="1"/>
      <c r="OHK368" s="1"/>
      <c r="OHL368" s="1"/>
      <c r="OHM368" s="1"/>
      <c r="OHN368" s="1"/>
      <c r="OHO368" s="1"/>
      <c r="OHP368" s="1"/>
      <c r="OHQ368" s="1"/>
      <c r="OHR368" s="1"/>
      <c r="OHS368" s="1"/>
      <c r="OHT368" s="1"/>
      <c r="OHU368" s="1"/>
      <c r="OHV368" s="1"/>
      <c r="OHW368" s="1"/>
      <c r="OHX368" s="1"/>
      <c r="OHY368" s="1"/>
      <c r="OHZ368" s="1"/>
      <c r="OIA368" s="1"/>
      <c r="OIB368" s="1"/>
      <c r="OIC368" s="1"/>
      <c r="OID368" s="1"/>
      <c r="OIE368" s="1"/>
      <c r="OIF368" s="1"/>
      <c r="OIG368" s="1"/>
      <c r="OIH368" s="1"/>
      <c r="OII368" s="1"/>
      <c r="OIJ368" s="1"/>
      <c r="OIK368" s="1"/>
      <c r="OIL368" s="1"/>
      <c r="OIM368" s="1"/>
      <c r="OIN368" s="1"/>
      <c r="OIO368" s="1"/>
      <c r="OIP368" s="1"/>
      <c r="OIQ368" s="1"/>
      <c r="OIR368" s="1"/>
      <c r="OIS368" s="1"/>
      <c r="OIT368" s="1"/>
      <c r="OIU368" s="1"/>
      <c r="OIV368" s="1"/>
      <c r="OIW368" s="1"/>
      <c r="OIX368" s="1"/>
      <c r="OIY368" s="1"/>
      <c r="OIZ368" s="1"/>
      <c r="OJA368" s="1"/>
      <c r="OJB368" s="1"/>
      <c r="OJC368" s="1"/>
      <c r="OJD368" s="1"/>
      <c r="OJE368" s="1"/>
      <c r="OJF368" s="1"/>
      <c r="OJG368" s="1"/>
      <c r="OJH368" s="1"/>
      <c r="OJI368" s="1"/>
      <c r="OJJ368" s="1"/>
      <c r="OJK368" s="1"/>
      <c r="OJL368" s="1"/>
      <c r="OJM368" s="1"/>
      <c r="OJN368" s="1"/>
      <c r="OJO368" s="1"/>
      <c r="OJP368" s="1"/>
      <c r="OJQ368" s="1"/>
      <c r="OJR368" s="1"/>
      <c r="OJS368" s="1"/>
      <c r="OJT368" s="1"/>
      <c r="OJU368" s="1"/>
      <c r="OJV368" s="1"/>
      <c r="OJW368" s="1"/>
      <c r="OJX368" s="1"/>
      <c r="OJY368" s="1"/>
      <c r="OJZ368" s="1"/>
      <c r="OKA368" s="1"/>
      <c r="OKB368" s="1"/>
      <c r="OKC368" s="1"/>
      <c r="OKD368" s="1"/>
      <c r="OKE368" s="1"/>
      <c r="OKF368" s="1"/>
      <c r="OKG368" s="1"/>
      <c r="OKH368" s="1"/>
      <c r="OKI368" s="1"/>
      <c r="OKJ368" s="1"/>
      <c r="OKK368" s="1"/>
      <c r="OKL368" s="1"/>
      <c r="OKM368" s="1"/>
      <c r="OKN368" s="1"/>
      <c r="OKO368" s="1"/>
      <c r="OKP368" s="1"/>
      <c r="OKQ368" s="1"/>
      <c r="OKR368" s="1"/>
      <c r="OKS368" s="1"/>
      <c r="OKT368" s="1"/>
      <c r="OKU368" s="1"/>
      <c r="OKV368" s="1"/>
      <c r="OKW368" s="1"/>
      <c r="OKX368" s="1"/>
      <c r="OKY368" s="1"/>
      <c r="OKZ368" s="1"/>
      <c r="OLA368" s="1"/>
      <c r="OLB368" s="1"/>
      <c r="OLC368" s="1"/>
      <c r="OLD368" s="1"/>
      <c r="OLE368" s="1"/>
      <c r="OLF368" s="1"/>
      <c r="OLG368" s="1"/>
      <c r="OLH368" s="1"/>
      <c r="OLI368" s="1"/>
      <c r="OLJ368" s="1"/>
      <c r="OLK368" s="1"/>
      <c r="OLL368" s="1"/>
      <c r="OLM368" s="1"/>
      <c r="OLN368" s="1"/>
      <c r="OLO368" s="1"/>
      <c r="OLP368" s="1"/>
      <c r="OLQ368" s="1"/>
      <c r="OLR368" s="1"/>
      <c r="OLS368" s="1"/>
      <c r="OLT368" s="1"/>
      <c r="OLU368" s="1"/>
      <c r="OLV368" s="1"/>
      <c r="OLW368" s="1"/>
      <c r="OLX368" s="1"/>
      <c r="OLY368" s="1"/>
      <c r="OLZ368" s="1"/>
      <c r="OMA368" s="1"/>
      <c r="OMB368" s="1"/>
      <c r="OMC368" s="1"/>
      <c r="OMD368" s="1"/>
      <c r="OME368" s="1"/>
      <c r="OMF368" s="1"/>
      <c r="OMG368" s="1"/>
      <c r="OMH368" s="1"/>
      <c r="OMI368" s="1"/>
      <c r="OMJ368" s="1"/>
      <c r="OMK368" s="1"/>
      <c r="OML368" s="1"/>
      <c r="OMM368" s="1"/>
      <c r="OMN368" s="1"/>
      <c r="OMO368" s="1"/>
      <c r="OMP368" s="1"/>
      <c r="OMQ368" s="1"/>
      <c r="OMR368" s="1"/>
      <c r="OMS368" s="1"/>
      <c r="OMT368" s="1"/>
      <c r="OMU368" s="1"/>
      <c r="OMV368" s="1"/>
      <c r="OMW368" s="1"/>
      <c r="OMX368" s="1"/>
      <c r="OMY368" s="1"/>
      <c r="OMZ368" s="1"/>
      <c r="ONA368" s="1"/>
      <c r="ONB368" s="1"/>
      <c r="ONC368" s="1"/>
      <c r="OND368" s="1"/>
      <c r="ONE368" s="1"/>
      <c r="ONF368" s="1"/>
      <c r="ONG368" s="1"/>
      <c r="ONH368" s="1"/>
      <c r="ONI368" s="1"/>
      <c r="ONJ368" s="1"/>
      <c r="ONK368" s="1"/>
      <c r="ONL368" s="1"/>
      <c r="ONM368" s="1"/>
      <c r="ONN368" s="1"/>
      <c r="ONO368" s="1"/>
      <c r="ONP368" s="1"/>
      <c r="ONQ368" s="1"/>
      <c r="ONR368" s="1"/>
      <c r="ONS368" s="1"/>
      <c r="ONT368" s="1"/>
      <c r="ONU368" s="1"/>
      <c r="ONV368" s="1"/>
      <c r="ONW368" s="1"/>
      <c r="ONX368" s="1"/>
      <c r="ONY368" s="1"/>
      <c r="ONZ368" s="1"/>
      <c r="OOA368" s="1"/>
      <c r="OOB368" s="1"/>
      <c r="OOC368" s="1"/>
      <c r="OOD368" s="1"/>
      <c r="OOE368" s="1"/>
      <c r="OOF368" s="1"/>
      <c r="OOG368" s="1"/>
      <c r="OOH368" s="1"/>
      <c r="OOI368" s="1"/>
      <c r="OOJ368" s="1"/>
      <c r="OOK368" s="1"/>
      <c r="OOL368" s="1"/>
      <c r="OOM368" s="1"/>
      <c r="OON368" s="1"/>
      <c r="OOO368" s="1"/>
      <c r="OOP368" s="1"/>
      <c r="OOQ368" s="1"/>
      <c r="OOR368" s="1"/>
      <c r="OOS368" s="1"/>
      <c r="OOT368" s="1"/>
      <c r="OOU368" s="1"/>
      <c r="OOV368" s="1"/>
      <c r="OOW368" s="1"/>
      <c r="OOX368" s="1"/>
      <c r="OOY368" s="1"/>
      <c r="OOZ368" s="1"/>
      <c r="OPA368" s="1"/>
      <c r="OPB368" s="1"/>
      <c r="OPC368" s="1"/>
      <c r="OPD368" s="1"/>
      <c r="OPE368" s="1"/>
      <c r="OPF368" s="1"/>
      <c r="OPG368" s="1"/>
      <c r="OPH368" s="1"/>
      <c r="OPI368" s="1"/>
      <c r="OPJ368" s="1"/>
      <c r="OPK368" s="1"/>
      <c r="OPL368" s="1"/>
      <c r="OPM368" s="1"/>
      <c r="OPN368" s="1"/>
      <c r="OPO368" s="1"/>
      <c r="OPP368" s="1"/>
      <c r="OPQ368" s="1"/>
      <c r="OPR368" s="1"/>
      <c r="OPS368" s="1"/>
      <c r="OPT368" s="1"/>
      <c r="OPU368" s="1"/>
      <c r="OPV368" s="1"/>
      <c r="OPW368" s="1"/>
      <c r="OPX368" s="1"/>
      <c r="OPY368" s="1"/>
      <c r="OPZ368" s="1"/>
      <c r="OQA368" s="1"/>
      <c r="OQB368" s="1"/>
      <c r="OQC368" s="1"/>
      <c r="OQD368" s="1"/>
      <c r="OQE368" s="1"/>
      <c r="OQF368" s="1"/>
      <c r="OQG368" s="1"/>
      <c r="OQH368" s="1"/>
      <c r="OQI368" s="1"/>
      <c r="OQJ368" s="1"/>
      <c r="OQK368" s="1"/>
      <c r="OQL368" s="1"/>
      <c r="OQM368" s="1"/>
      <c r="OQN368" s="1"/>
      <c r="OQO368" s="1"/>
      <c r="OQP368" s="1"/>
      <c r="OQQ368" s="1"/>
      <c r="OQR368" s="1"/>
      <c r="OQS368" s="1"/>
      <c r="OQT368" s="1"/>
      <c r="OQU368" s="1"/>
      <c r="OQV368" s="1"/>
      <c r="OQW368" s="1"/>
      <c r="OQX368" s="1"/>
      <c r="OQY368" s="1"/>
      <c r="OQZ368" s="1"/>
      <c r="ORA368" s="1"/>
      <c r="ORB368" s="1"/>
      <c r="ORC368" s="1"/>
      <c r="ORD368" s="1"/>
      <c r="ORE368" s="1"/>
      <c r="ORF368" s="1"/>
      <c r="ORG368" s="1"/>
      <c r="ORH368" s="1"/>
      <c r="ORI368" s="1"/>
      <c r="ORJ368" s="1"/>
      <c r="ORK368" s="1"/>
      <c r="ORL368" s="1"/>
      <c r="ORM368" s="1"/>
      <c r="ORN368" s="1"/>
      <c r="ORO368" s="1"/>
      <c r="ORP368" s="1"/>
      <c r="ORQ368" s="1"/>
      <c r="ORR368" s="1"/>
      <c r="ORS368" s="1"/>
      <c r="ORT368" s="1"/>
      <c r="ORU368" s="1"/>
      <c r="ORV368" s="1"/>
      <c r="ORW368" s="1"/>
      <c r="ORX368" s="1"/>
      <c r="ORY368" s="1"/>
      <c r="ORZ368" s="1"/>
      <c r="OSA368" s="1"/>
      <c r="OSB368" s="1"/>
      <c r="OSC368" s="1"/>
      <c r="OSD368" s="1"/>
      <c r="OSE368" s="1"/>
      <c r="OSF368" s="1"/>
      <c r="OSG368" s="1"/>
      <c r="OSH368" s="1"/>
      <c r="OSI368" s="1"/>
      <c r="OSJ368" s="1"/>
      <c r="OSK368" s="1"/>
      <c r="OSL368" s="1"/>
      <c r="OSM368" s="1"/>
      <c r="OSN368" s="1"/>
      <c r="OSO368" s="1"/>
      <c r="OSP368" s="1"/>
      <c r="OSQ368" s="1"/>
      <c r="OSR368" s="1"/>
      <c r="OSS368" s="1"/>
      <c r="OST368" s="1"/>
      <c r="OSU368" s="1"/>
      <c r="OSV368" s="1"/>
      <c r="OSW368" s="1"/>
      <c r="OSX368" s="1"/>
      <c r="OSY368" s="1"/>
      <c r="OSZ368" s="1"/>
      <c r="OTA368" s="1"/>
      <c r="OTB368" s="1"/>
      <c r="OTC368" s="1"/>
      <c r="OTD368" s="1"/>
      <c r="OTE368" s="1"/>
      <c r="OTF368" s="1"/>
      <c r="OTG368" s="1"/>
      <c r="OTH368" s="1"/>
      <c r="OTI368" s="1"/>
      <c r="OTJ368" s="1"/>
      <c r="OTK368" s="1"/>
      <c r="OTL368" s="1"/>
      <c r="OTM368" s="1"/>
      <c r="OTN368" s="1"/>
      <c r="OTO368" s="1"/>
      <c r="OTP368" s="1"/>
      <c r="OTQ368" s="1"/>
      <c r="OTR368" s="1"/>
      <c r="OTS368" s="1"/>
      <c r="OTT368" s="1"/>
      <c r="OTU368" s="1"/>
      <c r="OTV368" s="1"/>
      <c r="OTW368" s="1"/>
      <c r="OTX368" s="1"/>
      <c r="OTY368" s="1"/>
      <c r="OTZ368" s="1"/>
      <c r="OUA368" s="1"/>
      <c r="OUB368" s="1"/>
      <c r="OUC368" s="1"/>
      <c r="OUD368" s="1"/>
      <c r="OUE368" s="1"/>
      <c r="OUF368" s="1"/>
      <c r="OUG368" s="1"/>
      <c r="OUH368" s="1"/>
      <c r="OUI368" s="1"/>
      <c r="OUJ368" s="1"/>
      <c r="OUK368" s="1"/>
      <c r="OUL368" s="1"/>
      <c r="OUM368" s="1"/>
      <c r="OUN368" s="1"/>
      <c r="OUO368" s="1"/>
      <c r="OUP368" s="1"/>
      <c r="OUQ368" s="1"/>
      <c r="OUR368" s="1"/>
      <c r="OUS368" s="1"/>
      <c r="OUT368" s="1"/>
      <c r="OUU368" s="1"/>
      <c r="OUV368" s="1"/>
      <c r="OUW368" s="1"/>
      <c r="OUX368" s="1"/>
      <c r="OUY368" s="1"/>
      <c r="OUZ368" s="1"/>
      <c r="OVA368" s="1"/>
      <c r="OVB368" s="1"/>
      <c r="OVC368" s="1"/>
      <c r="OVD368" s="1"/>
      <c r="OVE368" s="1"/>
      <c r="OVF368" s="1"/>
      <c r="OVG368" s="1"/>
      <c r="OVH368" s="1"/>
      <c r="OVI368" s="1"/>
      <c r="OVJ368" s="1"/>
      <c r="OVK368" s="1"/>
      <c r="OVL368" s="1"/>
      <c r="OVM368" s="1"/>
      <c r="OVN368" s="1"/>
      <c r="OVO368" s="1"/>
      <c r="OVP368" s="1"/>
      <c r="OVQ368" s="1"/>
      <c r="OVR368" s="1"/>
      <c r="OVS368" s="1"/>
      <c r="OVT368" s="1"/>
      <c r="OVU368" s="1"/>
      <c r="OVV368" s="1"/>
      <c r="OVW368" s="1"/>
      <c r="OVX368" s="1"/>
      <c r="OVY368" s="1"/>
      <c r="OVZ368" s="1"/>
      <c r="OWA368" s="1"/>
      <c r="OWB368" s="1"/>
      <c r="OWC368" s="1"/>
      <c r="OWD368" s="1"/>
      <c r="OWE368" s="1"/>
      <c r="OWF368" s="1"/>
      <c r="OWG368" s="1"/>
      <c r="OWH368" s="1"/>
      <c r="OWI368" s="1"/>
      <c r="OWJ368" s="1"/>
      <c r="OWK368" s="1"/>
      <c r="OWL368" s="1"/>
      <c r="OWM368" s="1"/>
      <c r="OWN368" s="1"/>
      <c r="OWO368" s="1"/>
      <c r="OWP368" s="1"/>
      <c r="OWQ368" s="1"/>
      <c r="OWR368" s="1"/>
      <c r="OWS368" s="1"/>
      <c r="OWT368" s="1"/>
      <c r="OWU368" s="1"/>
      <c r="OWV368" s="1"/>
      <c r="OWW368" s="1"/>
      <c r="OWX368" s="1"/>
      <c r="OWY368" s="1"/>
      <c r="OWZ368" s="1"/>
      <c r="OXA368" s="1"/>
      <c r="OXB368" s="1"/>
      <c r="OXC368" s="1"/>
      <c r="OXD368" s="1"/>
      <c r="OXE368" s="1"/>
      <c r="OXF368" s="1"/>
      <c r="OXG368" s="1"/>
      <c r="OXH368" s="1"/>
      <c r="OXI368" s="1"/>
      <c r="OXJ368" s="1"/>
      <c r="OXK368" s="1"/>
      <c r="OXL368" s="1"/>
      <c r="OXM368" s="1"/>
      <c r="OXN368" s="1"/>
      <c r="OXO368" s="1"/>
      <c r="OXP368" s="1"/>
      <c r="OXQ368" s="1"/>
      <c r="OXR368" s="1"/>
      <c r="OXS368" s="1"/>
      <c r="OXT368" s="1"/>
      <c r="OXU368" s="1"/>
      <c r="OXV368" s="1"/>
      <c r="OXW368" s="1"/>
      <c r="OXX368" s="1"/>
      <c r="OXY368" s="1"/>
      <c r="OXZ368" s="1"/>
      <c r="OYA368" s="1"/>
      <c r="OYB368" s="1"/>
      <c r="OYC368" s="1"/>
      <c r="OYD368" s="1"/>
      <c r="OYE368" s="1"/>
      <c r="OYF368" s="1"/>
      <c r="OYG368" s="1"/>
      <c r="OYH368" s="1"/>
      <c r="OYI368" s="1"/>
      <c r="OYJ368" s="1"/>
      <c r="OYK368" s="1"/>
      <c r="OYL368" s="1"/>
      <c r="OYM368" s="1"/>
      <c r="OYN368" s="1"/>
      <c r="OYO368" s="1"/>
      <c r="OYP368" s="1"/>
      <c r="OYQ368" s="1"/>
      <c r="OYR368" s="1"/>
      <c r="OYS368" s="1"/>
      <c r="OYT368" s="1"/>
      <c r="OYU368" s="1"/>
      <c r="OYV368" s="1"/>
      <c r="OYW368" s="1"/>
      <c r="OYX368" s="1"/>
      <c r="OYY368" s="1"/>
      <c r="OYZ368" s="1"/>
      <c r="OZA368" s="1"/>
      <c r="OZB368" s="1"/>
      <c r="OZC368" s="1"/>
      <c r="OZD368" s="1"/>
      <c r="OZE368" s="1"/>
      <c r="OZF368" s="1"/>
      <c r="OZG368" s="1"/>
      <c r="OZH368" s="1"/>
      <c r="OZI368" s="1"/>
      <c r="OZJ368" s="1"/>
      <c r="OZK368" s="1"/>
      <c r="OZL368" s="1"/>
      <c r="OZM368" s="1"/>
      <c r="OZN368" s="1"/>
      <c r="OZO368" s="1"/>
      <c r="OZP368" s="1"/>
      <c r="OZQ368" s="1"/>
      <c r="OZR368" s="1"/>
      <c r="OZS368" s="1"/>
      <c r="OZT368" s="1"/>
      <c r="OZU368" s="1"/>
      <c r="OZV368" s="1"/>
      <c r="OZW368" s="1"/>
      <c r="OZX368" s="1"/>
      <c r="OZY368" s="1"/>
      <c r="OZZ368" s="1"/>
      <c r="PAA368" s="1"/>
      <c r="PAB368" s="1"/>
      <c r="PAC368" s="1"/>
      <c r="PAD368" s="1"/>
      <c r="PAE368" s="1"/>
      <c r="PAF368" s="1"/>
      <c r="PAG368" s="1"/>
      <c r="PAH368" s="1"/>
      <c r="PAI368" s="1"/>
      <c r="PAJ368" s="1"/>
      <c r="PAK368" s="1"/>
      <c r="PAL368" s="1"/>
      <c r="PAM368" s="1"/>
      <c r="PAN368" s="1"/>
      <c r="PAO368" s="1"/>
      <c r="PAP368" s="1"/>
      <c r="PAQ368" s="1"/>
      <c r="PAR368" s="1"/>
      <c r="PAS368" s="1"/>
      <c r="PAT368" s="1"/>
      <c r="PAU368" s="1"/>
      <c r="PAV368" s="1"/>
      <c r="PAW368" s="1"/>
      <c r="PAX368" s="1"/>
      <c r="PAY368" s="1"/>
      <c r="PAZ368" s="1"/>
      <c r="PBA368" s="1"/>
      <c r="PBB368" s="1"/>
      <c r="PBC368" s="1"/>
      <c r="PBD368" s="1"/>
      <c r="PBE368" s="1"/>
      <c r="PBF368" s="1"/>
      <c r="PBG368" s="1"/>
      <c r="PBH368" s="1"/>
      <c r="PBI368" s="1"/>
      <c r="PBJ368" s="1"/>
      <c r="PBK368" s="1"/>
      <c r="PBL368" s="1"/>
      <c r="PBM368" s="1"/>
      <c r="PBN368" s="1"/>
      <c r="PBO368" s="1"/>
      <c r="PBP368" s="1"/>
      <c r="PBQ368" s="1"/>
      <c r="PBR368" s="1"/>
      <c r="PBS368" s="1"/>
      <c r="PBT368" s="1"/>
      <c r="PBU368" s="1"/>
      <c r="PBV368" s="1"/>
      <c r="PBW368" s="1"/>
      <c r="PBX368" s="1"/>
      <c r="PBY368" s="1"/>
      <c r="PBZ368" s="1"/>
      <c r="PCA368" s="1"/>
      <c r="PCB368" s="1"/>
      <c r="PCC368" s="1"/>
      <c r="PCD368" s="1"/>
      <c r="PCE368" s="1"/>
      <c r="PCF368" s="1"/>
      <c r="PCG368" s="1"/>
      <c r="PCH368" s="1"/>
      <c r="PCI368" s="1"/>
      <c r="PCJ368" s="1"/>
      <c r="PCK368" s="1"/>
      <c r="PCL368" s="1"/>
      <c r="PCM368" s="1"/>
      <c r="PCN368" s="1"/>
      <c r="PCO368" s="1"/>
      <c r="PCP368" s="1"/>
      <c r="PCQ368" s="1"/>
      <c r="PCR368" s="1"/>
      <c r="PCS368" s="1"/>
      <c r="PCT368" s="1"/>
      <c r="PCU368" s="1"/>
      <c r="PCV368" s="1"/>
      <c r="PCW368" s="1"/>
      <c r="PCX368" s="1"/>
      <c r="PCY368" s="1"/>
      <c r="PCZ368" s="1"/>
      <c r="PDA368" s="1"/>
      <c r="PDB368" s="1"/>
      <c r="PDC368" s="1"/>
      <c r="PDD368" s="1"/>
      <c r="PDE368" s="1"/>
      <c r="PDF368" s="1"/>
      <c r="PDG368" s="1"/>
      <c r="PDH368" s="1"/>
      <c r="PDI368" s="1"/>
      <c r="PDJ368" s="1"/>
      <c r="PDK368" s="1"/>
      <c r="PDL368" s="1"/>
      <c r="PDM368" s="1"/>
      <c r="PDN368" s="1"/>
      <c r="PDO368" s="1"/>
      <c r="PDP368" s="1"/>
      <c r="PDQ368" s="1"/>
      <c r="PDR368" s="1"/>
      <c r="PDS368" s="1"/>
      <c r="PDT368" s="1"/>
      <c r="PDU368" s="1"/>
      <c r="PDV368" s="1"/>
      <c r="PDW368" s="1"/>
      <c r="PDX368" s="1"/>
      <c r="PDY368" s="1"/>
      <c r="PDZ368" s="1"/>
      <c r="PEA368" s="1"/>
      <c r="PEB368" s="1"/>
      <c r="PEC368" s="1"/>
      <c r="PED368" s="1"/>
      <c r="PEE368" s="1"/>
      <c r="PEF368" s="1"/>
      <c r="PEG368" s="1"/>
      <c r="PEH368" s="1"/>
      <c r="PEI368" s="1"/>
      <c r="PEJ368" s="1"/>
      <c r="PEK368" s="1"/>
      <c r="PEL368" s="1"/>
      <c r="PEM368" s="1"/>
      <c r="PEN368" s="1"/>
      <c r="PEO368" s="1"/>
      <c r="PEP368" s="1"/>
      <c r="PEQ368" s="1"/>
      <c r="PER368" s="1"/>
      <c r="PES368" s="1"/>
      <c r="PET368" s="1"/>
      <c r="PEU368" s="1"/>
      <c r="PEV368" s="1"/>
      <c r="PEW368" s="1"/>
      <c r="PEX368" s="1"/>
      <c r="PEY368" s="1"/>
      <c r="PEZ368" s="1"/>
      <c r="PFA368" s="1"/>
      <c r="PFB368" s="1"/>
      <c r="PFC368" s="1"/>
      <c r="PFD368" s="1"/>
      <c r="PFE368" s="1"/>
      <c r="PFF368" s="1"/>
      <c r="PFG368" s="1"/>
      <c r="PFH368" s="1"/>
      <c r="PFI368" s="1"/>
      <c r="PFJ368" s="1"/>
      <c r="PFK368" s="1"/>
      <c r="PFL368" s="1"/>
      <c r="PFM368" s="1"/>
      <c r="PFN368" s="1"/>
      <c r="PFO368" s="1"/>
      <c r="PFP368" s="1"/>
      <c r="PFQ368" s="1"/>
      <c r="PFR368" s="1"/>
      <c r="PFS368" s="1"/>
      <c r="PFT368" s="1"/>
      <c r="PFU368" s="1"/>
      <c r="PFV368" s="1"/>
      <c r="PFW368" s="1"/>
      <c r="PFX368" s="1"/>
      <c r="PFY368" s="1"/>
      <c r="PFZ368" s="1"/>
      <c r="PGA368" s="1"/>
      <c r="PGB368" s="1"/>
      <c r="PGC368" s="1"/>
      <c r="PGD368" s="1"/>
      <c r="PGE368" s="1"/>
      <c r="PGF368" s="1"/>
      <c r="PGG368" s="1"/>
      <c r="PGH368" s="1"/>
      <c r="PGI368" s="1"/>
      <c r="PGJ368" s="1"/>
      <c r="PGK368" s="1"/>
      <c r="PGL368" s="1"/>
      <c r="PGM368" s="1"/>
      <c r="PGN368" s="1"/>
      <c r="PGO368" s="1"/>
      <c r="PGP368" s="1"/>
      <c r="PGQ368" s="1"/>
      <c r="PGR368" s="1"/>
      <c r="PGS368" s="1"/>
      <c r="PGT368" s="1"/>
      <c r="PGU368" s="1"/>
      <c r="PGV368" s="1"/>
      <c r="PGW368" s="1"/>
      <c r="PGX368" s="1"/>
      <c r="PGY368" s="1"/>
      <c r="PGZ368" s="1"/>
      <c r="PHA368" s="1"/>
      <c r="PHB368" s="1"/>
      <c r="PHC368" s="1"/>
      <c r="PHD368" s="1"/>
      <c r="PHE368" s="1"/>
      <c r="PHF368" s="1"/>
      <c r="PHG368" s="1"/>
      <c r="PHH368" s="1"/>
      <c r="PHI368" s="1"/>
      <c r="PHJ368" s="1"/>
      <c r="PHK368" s="1"/>
      <c r="PHL368" s="1"/>
      <c r="PHM368" s="1"/>
      <c r="PHN368" s="1"/>
      <c r="PHO368" s="1"/>
      <c r="PHP368" s="1"/>
      <c r="PHQ368" s="1"/>
      <c r="PHR368" s="1"/>
      <c r="PHS368" s="1"/>
      <c r="PHT368" s="1"/>
      <c r="PHU368" s="1"/>
      <c r="PHV368" s="1"/>
      <c r="PHW368" s="1"/>
      <c r="PHX368" s="1"/>
      <c r="PHY368" s="1"/>
      <c r="PHZ368" s="1"/>
      <c r="PIA368" s="1"/>
      <c r="PIB368" s="1"/>
      <c r="PIC368" s="1"/>
      <c r="PID368" s="1"/>
      <c r="PIE368" s="1"/>
      <c r="PIF368" s="1"/>
      <c r="PIG368" s="1"/>
      <c r="PIH368" s="1"/>
      <c r="PII368" s="1"/>
      <c r="PIJ368" s="1"/>
      <c r="PIK368" s="1"/>
      <c r="PIL368" s="1"/>
      <c r="PIM368" s="1"/>
      <c r="PIN368" s="1"/>
      <c r="PIO368" s="1"/>
      <c r="PIP368" s="1"/>
      <c r="PIQ368" s="1"/>
      <c r="PIR368" s="1"/>
      <c r="PIS368" s="1"/>
      <c r="PIT368" s="1"/>
      <c r="PIU368" s="1"/>
      <c r="PIV368" s="1"/>
      <c r="PIW368" s="1"/>
      <c r="PIX368" s="1"/>
      <c r="PIY368" s="1"/>
      <c r="PIZ368" s="1"/>
      <c r="PJA368" s="1"/>
      <c r="PJB368" s="1"/>
      <c r="PJC368" s="1"/>
      <c r="PJD368" s="1"/>
      <c r="PJE368" s="1"/>
      <c r="PJF368" s="1"/>
      <c r="PJG368" s="1"/>
      <c r="PJH368" s="1"/>
      <c r="PJI368" s="1"/>
      <c r="PJJ368" s="1"/>
      <c r="PJK368" s="1"/>
      <c r="PJL368" s="1"/>
      <c r="PJM368" s="1"/>
      <c r="PJN368" s="1"/>
      <c r="PJO368" s="1"/>
      <c r="PJP368" s="1"/>
      <c r="PJQ368" s="1"/>
      <c r="PJR368" s="1"/>
      <c r="PJS368" s="1"/>
      <c r="PJT368" s="1"/>
      <c r="PJU368" s="1"/>
      <c r="PJV368" s="1"/>
      <c r="PJW368" s="1"/>
      <c r="PJX368" s="1"/>
      <c r="PJY368" s="1"/>
      <c r="PJZ368" s="1"/>
      <c r="PKA368" s="1"/>
      <c r="PKB368" s="1"/>
      <c r="PKC368" s="1"/>
      <c r="PKD368" s="1"/>
      <c r="PKE368" s="1"/>
      <c r="PKF368" s="1"/>
      <c r="PKG368" s="1"/>
      <c r="PKH368" s="1"/>
      <c r="PKI368" s="1"/>
      <c r="PKJ368" s="1"/>
      <c r="PKK368" s="1"/>
      <c r="PKL368" s="1"/>
      <c r="PKM368" s="1"/>
      <c r="PKN368" s="1"/>
      <c r="PKO368" s="1"/>
      <c r="PKP368" s="1"/>
      <c r="PKQ368" s="1"/>
      <c r="PKR368" s="1"/>
      <c r="PKS368" s="1"/>
      <c r="PKT368" s="1"/>
      <c r="PKU368" s="1"/>
      <c r="PKV368" s="1"/>
      <c r="PKW368" s="1"/>
      <c r="PKX368" s="1"/>
      <c r="PKY368" s="1"/>
      <c r="PKZ368" s="1"/>
      <c r="PLA368" s="1"/>
      <c r="PLB368" s="1"/>
      <c r="PLC368" s="1"/>
      <c r="PLD368" s="1"/>
      <c r="PLE368" s="1"/>
      <c r="PLF368" s="1"/>
      <c r="PLG368" s="1"/>
      <c r="PLH368" s="1"/>
      <c r="PLI368" s="1"/>
      <c r="PLJ368" s="1"/>
      <c r="PLK368" s="1"/>
      <c r="PLL368" s="1"/>
      <c r="PLM368" s="1"/>
      <c r="PLN368" s="1"/>
      <c r="PLO368" s="1"/>
      <c r="PLP368" s="1"/>
      <c r="PLQ368" s="1"/>
      <c r="PLR368" s="1"/>
      <c r="PLS368" s="1"/>
      <c r="PLT368" s="1"/>
      <c r="PLU368" s="1"/>
      <c r="PLV368" s="1"/>
      <c r="PLW368" s="1"/>
      <c r="PLX368" s="1"/>
      <c r="PLY368" s="1"/>
      <c r="PLZ368" s="1"/>
      <c r="PMA368" s="1"/>
      <c r="PMB368" s="1"/>
      <c r="PMC368" s="1"/>
      <c r="PMD368" s="1"/>
      <c r="PME368" s="1"/>
      <c r="PMF368" s="1"/>
      <c r="PMG368" s="1"/>
      <c r="PMH368" s="1"/>
      <c r="PMI368" s="1"/>
      <c r="PMJ368" s="1"/>
      <c r="PMK368" s="1"/>
      <c r="PML368" s="1"/>
      <c r="PMM368" s="1"/>
      <c r="PMN368" s="1"/>
      <c r="PMO368" s="1"/>
      <c r="PMP368" s="1"/>
      <c r="PMQ368" s="1"/>
      <c r="PMR368" s="1"/>
      <c r="PMS368" s="1"/>
      <c r="PMT368" s="1"/>
      <c r="PMU368" s="1"/>
      <c r="PMV368" s="1"/>
      <c r="PMW368" s="1"/>
      <c r="PMX368" s="1"/>
      <c r="PMY368" s="1"/>
      <c r="PMZ368" s="1"/>
      <c r="PNA368" s="1"/>
      <c r="PNB368" s="1"/>
      <c r="PNC368" s="1"/>
      <c r="PND368" s="1"/>
      <c r="PNE368" s="1"/>
      <c r="PNF368" s="1"/>
      <c r="PNG368" s="1"/>
      <c r="PNH368" s="1"/>
      <c r="PNI368" s="1"/>
      <c r="PNJ368" s="1"/>
      <c r="PNK368" s="1"/>
      <c r="PNL368" s="1"/>
      <c r="PNM368" s="1"/>
      <c r="PNN368" s="1"/>
      <c r="PNO368" s="1"/>
      <c r="PNP368" s="1"/>
      <c r="PNQ368" s="1"/>
      <c r="PNR368" s="1"/>
      <c r="PNS368" s="1"/>
      <c r="PNT368" s="1"/>
      <c r="PNU368" s="1"/>
      <c r="PNV368" s="1"/>
      <c r="PNW368" s="1"/>
      <c r="PNX368" s="1"/>
      <c r="PNY368" s="1"/>
      <c r="PNZ368" s="1"/>
      <c r="POA368" s="1"/>
      <c r="POB368" s="1"/>
      <c r="POC368" s="1"/>
      <c r="POD368" s="1"/>
      <c r="POE368" s="1"/>
      <c r="POF368" s="1"/>
      <c r="POG368" s="1"/>
      <c r="POH368" s="1"/>
      <c r="POI368" s="1"/>
      <c r="POJ368" s="1"/>
      <c r="POK368" s="1"/>
      <c r="POL368" s="1"/>
      <c r="POM368" s="1"/>
      <c r="PON368" s="1"/>
      <c r="POO368" s="1"/>
      <c r="POP368" s="1"/>
      <c r="POQ368" s="1"/>
      <c r="POR368" s="1"/>
      <c r="POS368" s="1"/>
      <c r="POT368" s="1"/>
      <c r="POU368" s="1"/>
      <c r="POV368" s="1"/>
      <c r="POW368" s="1"/>
      <c r="POX368" s="1"/>
      <c r="POY368" s="1"/>
      <c r="POZ368" s="1"/>
      <c r="PPA368" s="1"/>
      <c r="PPB368" s="1"/>
      <c r="PPC368" s="1"/>
      <c r="PPD368" s="1"/>
      <c r="PPE368" s="1"/>
      <c r="PPF368" s="1"/>
      <c r="PPG368" s="1"/>
      <c r="PPH368" s="1"/>
      <c r="PPI368" s="1"/>
      <c r="PPJ368" s="1"/>
      <c r="PPK368" s="1"/>
      <c r="PPL368" s="1"/>
      <c r="PPM368" s="1"/>
      <c r="PPN368" s="1"/>
      <c r="PPO368" s="1"/>
      <c r="PPP368" s="1"/>
      <c r="PPQ368" s="1"/>
      <c r="PPR368" s="1"/>
      <c r="PPS368" s="1"/>
      <c r="PPT368" s="1"/>
      <c r="PPU368" s="1"/>
      <c r="PPV368" s="1"/>
      <c r="PPW368" s="1"/>
      <c r="PPX368" s="1"/>
      <c r="PPY368" s="1"/>
      <c r="PPZ368" s="1"/>
      <c r="PQA368" s="1"/>
      <c r="PQB368" s="1"/>
      <c r="PQC368" s="1"/>
      <c r="PQD368" s="1"/>
      <c r="PQE368" s="1"/>
      <c r="PQF368" s="1"/>
      <c r="PQG368" s="1"/>
      <c r="PQH368" s="1"/>
      <c r="PQI368" s="1"/>
      <c r="PQJ368" s="1"/>
      <c r="PQK368" s="1"/>
      <c r="PQL368" s="1"/>
      <c r="PQM368" s="1"/>
      <c r="PQN368" s="1"/>
      <c r="PQO368" s="1"/>
      <c r="PQP368" s="1"/>
      <c r="PQQ368" s="1"/>
      <c r="PQR368" s="1"/>
      <c r="PQS368" s="1"/>
      <c r="PQT368" s="1"/>
      <c r="PQU368" s="1"/>
      <c r="PQV368" s="1"/>
      <c r="PQW368" s="1"/>
      <c r="PQX368" s="1"/>
      <c r="PQY368" s="1"/>
      <c r="PQZ368" s="1"/>
      <c r="PRA368" s="1"/>
      <c r="PRB368" s="1"/>
      <c r="PRC368" s="1"/>
      <c r="PRD368" s="1"/>
      <c r="PRE368" s="1"/>
      <c r="PRF368" s="1"/>
      <c r="PRG368" s="1"/>
      <c r="PRH368" s="1"/>
      <c r="PRI368" s="1"/>
      <c r="PRJ368" s="1"/>
      <c r="PRK368" s="1"/>
      <c r="PRL368" s="1"/>
      <c r="PRM368" s="1"/>
      <c r="PRN368" s="1"/>
      <c r="PRO368" s="1"/>
      <c r="PRP368" s="1"/>
      <c r="PRQ368" s="1"/>
      <c r="PRR368" s="1"/>
      <c r="PRS368" s="1"/>
      <c r="PRT368" s="1"/>
      <c r="PRU368" s="1"/>
      <c r="PRV368" s="1"/>
      <c r="PRW368" s="1"/>
      <c r="PRX368" s="1"/>
      <c r="PRY368" s="1"/>
      <c r="PRZ368" s="1"/>
      <c r="PSA368" s="1"/>
      <c r="PSB368" s="1"/>
      <c r="PSC368" s="1"/>
      <c r="PSD368" s="1"/>
      <c r="PSE368" s="1"/>
      <c r="PSF368" s="1"/>
      <c r="PSG368" s="1"/>
      <c r="PSH368" s="1"/>
      <c r="PSI368" s="1"/>
      <c r="PSJ368" s="1"/>
      <c r="PSK368" s="1"/>
      <c r="PSL368" s="1"/>
      <c r="PSM368" s="1"/>
      <c r="PSN368" s="1"/>
      <c r="PSO368" s="1"/>
      <c r="PSP368" s="1"/>
      <c r="PSQ368" s="1"/>
      <c r="PSR368" s="1"/>
      <c r="PSS368" s="1"/>
      <c r="PST368" s="1"/>
      <c r="PSU368" s="1"/>
      <c r="PSV368" s="1"/>
      <c r="PSW368" s="1"/>
      <c r="PSX368" s="1"/>
      <c r="PSY368" s="1"/>
      <c r="PSZ368" s="1"/>
      <c r="PTA368" s="1"/>
      <c r="PTB368" s="1"/>
      <c r="PTC368" s="1"/>
      <c r="PTD368" s="1"/>
      <c r="PTE368" s="1"/>
      <c r="PTF368" s="1"/>
      <c r="PTG368" s="1"/>
      <c r="PTH368" s="1"/>
      <c r="PTI368" s="1"/>
      <c r="PTJ368" s="1"/>
      <c r="PTK368" s="1"/>
      <c r="PTL368" s="1"/>
      <c r="PTM368" s="1"/>
      <c r="PTN368" s="1"/>
      <c r="PTO368" s="1"/>
      <c r="PTP368" s="1"/>
      <c r="PTQ368" s="1"/>
      <c r="PTR368" s="1"/>
      <c r="PTS368" s="1"/>
      <c r="PTT368" s="1"/>
      <c r="PTU368" s="1"/>
      <c r="PTV368" s="1"/>
      <c r="PTW368" s="1"/>
      <c r="PTX368" s="1"/>
      <c r="PTY368" s="1"/>
      <c r="PTZ368" s="1"/>
      <c r="PUA368" s="1"/>
      <c r="PUB368" s="1"/>
      <c r="PUC368" s="1"/>
      <c r="PUD368" s="1"/>
      <c r="PUE368" s="1"/>
      <c r="PUF368" s="1"/>
      <c r="PUG368" s="1"/>
      <c r="PUH368" s="1"/>
      <c r="PUI368" s="1"/>
      <c r="PUJ368" s="1"/>
      <c r="PUK368" s="1"/>
      <c r="PUL368" s="1"/>
      <c r="PUM368" s="1"/>
      <c r="PUN368" s="1"/>
      <c r="PUO368" s="1"/>
      <c r="PUP368" s="1"/>
      <c r="PUQ368" s="1"/>
      <c r="PUR368" s="1"/>
      <c r="PUS368" s="1"/>
      <c r="PUT368" s="1"/>
      <c r="PUU368" s="1"/>
      <c r="PUV368" s="1"/>
      <c r="PUW368" s="1"/>
      <c r="PUX368" s="1"/>
      <c r="PUY368" s="1"/>
      <c r="PUZ368" s="1"/>
      <c r="PVA368" s="1"/>
      <c r="PVB368" s="1"/>
      <c r="PVC368" s="1"/>
      <c r="PVD368" s="1"/>
      <c r="PVE368" s="1"/>
      <c r="PVF368" s="1"/>
      <c r="PVG368" s="1"/>
      <c r="PVH368" s="1"/>
      <c r="PVI368" s="1"/>
      <c r="PVJ368" s="1"/>
      <c r="PVK368" s="1"/>
      <c r="PVL368" s="1"/>
      <c r="PVM368" s="1"/>
      <c r="PVN368" s="1"/>
      <c r="PVO368" s="1"/>
      <c r="PVP368" s="1"/>
      <c r="PVQ368" s="1"/>
      <c r="PVR368" s="1"/>
      <c r="PVS368" s="1"/>
      <c r="PVT368" s="1"/>
      <c r="PVU368" s="1"/>
      <c r="PVV368" s="1"/>
      <c r="PVW368" s="1"/>
      <c r="PVX368" s="1"/>
      <c r="PVY368" s="1"/>
      <c r="PVZ368" s="1"/>
      <c r="PWA368" s="1"/>
      <c r="PWB368" s="1"/>
      <c r="PWC368" s="1"/>
      <c r="PWD368" s="1"/>
      <c r="PWE368" s="1"/>
      <c r="PWF368" s="1"/>
      <c r="PWG368" s="1"/>
      <c r="PWH368" s="1"/>
      <c r="PWI368" s="1"/>
      <c r="PWJ368" s="1"/>
      <c r="PWK368" s="1"/>
      <c r="PWL368" s="1"/>
      <c r="PWM368" s="1"/>
      <c r="PWN368" s="1"/>
      <c r="PWO368" s="1"/>
      <c r="PWP368" s="1"/>
      <c r="PWQ368" s="1"/>
      <c r="PWR368" s="1"/>
      <c r="PWS368" s="1"/>
      <c r="PWT368" s="1"/>
      <c r="PWU368" s="1"/>
      <c r="PWV368" s="1"/>
      <c r="PWW368" s="1"/>
      <c r="PWX368" s="1"/>
      <c r="PWY368" s="1"/>
      <c r="PWZ368" s="1"/>
      <c r="PXA368" s="1"/>
      <c r="PXB368" s="1"/>
      <c r="PXC368" s="1"/>
      <c r="PXD368" s="1"/>
      <c r="PXE368" s="1"/>
      <c r="PXF368" s="1"/>
      <c r="PXG368" s="1"/>
      <c r="PXH368" s="1"/>
      <c r="PXI368" s="1"/>
      <c r="PXJ368" s="1"/>
      <c r="PXK368" s="1"/>
      <c r="PXL368" s="1"/>
      <c r="PXM368" s="1"/>
      <c r="PXN368" s="1"/>
      <c r="PXO368" s="1"/>
      <c r="PXP368" s="1"/>
      <c r="PXQ368" s="1"/>
      <c r="PXR368" s="1"/>
      <c r="PXS368" s="1"/>
      <c r="PXT368" s="1"/>
      <c r="PXU368" s="1"/>
      <c r="PXV368" s="1"/>
      <c r="PXW368" s="1"/>
      <c r="PXX368" s="1"/>
      <c r="PXY368" s="1"/>
      <c r="PXZ368" s="1"/>
      <c r="PYA368" s="1"/>
      <c r="PYB368" s="1"/>
      <c r="PYC368" s="1"/>
      <c r="PYD368" s="1"/>
      <c r="PYE368" s="1"/>
      <c r="PYF368" s="1"/>
      <c r="PYG368" s="1"/>
      <c r="PYH368" s="1"/>
      <c r="PYI368" s="1"/>
      <c r="PYJ368" s="1"/>
      <c r="PYK368" s="1"/>
      <c r="PYL368" s="1"/>
      <c r="PYM368" s="1"/>
      <c r="PYN368" s="1"/>
      <c r="PYO368" s="1"/>
      <c r="PYP368" s="1"/>
      <c r="PYQ368" s="1"/>
      <c r="PYR368" s="1"/>
      <c r="PYS368" s="1"/>
      <c r="PYT368" s="1"/>
      <c r="PYU368" s="1"/>
      <c r="PYV368" s="1"/>
      <c r="PYW368" s="1"/>
      <c r="PYX368" s="1"/>
      <c r="PYY368" s="1"/>
      <c r="PYZ368" s="1"/>
      <c r="PZA368" s="1"/>
      <c r="PZB368" s="1"/>
      <c r="PZC368" s="1"/>
      <c r="PZD368" s="1"/>
      <c r="PZE368" s="1"/>
      <c r="PZF368" s="1"/>
      <c r="PZG368" s="1"/>
      <c r="PZH368" s="1"/>
      <c r="PZI368" s="1"/>
      <c r="PZJ368" s="1"/>
      <c r="PZK368" s="1"/>
      <c r="PZL368" s="1"/>
      <c r="PZM368" s="1"/>
      <c r="PZN368" s="1"/>
      <c r="PZO368" s="1"/>
      <c r="PZP368" s="1"/>
      <c r="PZQ368" s="1"/>
      <c r="PZR368" s="1"/>
      <c r="PZS368" s="1"/>
      <c r="PZT368" s="1"/>
      <c r="PZU368" s="1"/>
      <c r="PZV368" s="1"/>
      <c r="PZW368" s="1"/>
      <c r="PZX368" s="1"/>
      <c r="PZY368" s="1"/>
      <c r="PZZ368" s="1"/>
      <c r="QAA368" s="1"/>
      <c r="QAB368" s="1"/>
      <c r="QAC368" s="1"/>
      <c r="QAD368" s="1"/>
      <c r="QAE368" s="1"/>
      <c r="QAF368" s="1"/>
      <c r="QAG368" s="1"/>
      <c r="QAH368" s="1"/>
      <c r="QAI368" s="1"/>
      <c r="QAJ368" s="1"/>
      <c r="QAK368" s="1"/>
      <c r="QAL368" s="1"/>
      <c r="QAM368" s="1"/>
      <c r="QAN368" s="1"/>
      <c r="QAO368" s="1"/>
      <c r="QAP368" s="1"/>
      <c r="QAQ368" s="1"/>
      <c r="QAR368" s="1"/>
      <c r="QAS368" s="1"/>
      <c r="QAT368" s="1"/>
      <c r="QAU368" s="1"/>
      <c r="QAV368" s="1"/>
      <c r="QAW368" s="1"/>
      <c r="QAX368" s="1"/>
      <c r="QAY368" s="1"/>
      <c r="QAZ368" s="1"/>
      <c r="QBA368" s="1"/>
      <c r="QBB368" s="1"/>
      <c r="QBC368" s="1"/>
      <c r="QBD368" s="1"/>
      <c r="QBE368" s="1"/>
      <c r="QBF368" s="1"/>
      <c r="QBG368" s="1"/>
      <c r="QBH368" s="1"/>
      <c r="QBI368" s="1"/>
      <c r="QBJ368" s="1"/>
      <c r="QBK368" s="1"/>
      <c r="QBL368" s="1"/>
      <c r="QBM368" s="1"/>
      <c r="QBN368" s="1"/>
      <c r="QBO368" s="1"/>
      <c r="QBP368" s="1"/>
      <c r="QBQ368" s="1"/>
      <c r="QBR368" s="1"/>
      <c r="QBS368" s="1"/>
      <c r="QBT368" s="1"/>
      <c r="QBU368" s="1"/>
      <c r="QBV368" s="1"/>
      <c r="QBW368" s="1"/>
      <c r="QBX368" s="1"/>
      <c r="QBY368" s="1"/>
      <c r="QBZ368" s="1"/>
      <c r="QCA368" s="1"/>
      <c r="QCB368" s="1"/>
      <c r="QCC368" s="1"/>
      <c r="QCD368" s="1"/>
      <c r="QCE368" s="1"/>
      <c r="QCF368" s="1"/>
      <c r="QCG368" s="1"/>
      <c r="QCH368" s="1"/>
      <c r="QCI368" s="1"/>
      <c r="QCJ368" s="1"/>
      <c r="QCK368" s="1"/>
      <c r="QCL368" s="1"/>
      <c r="QCM368" s="1"/>
      <c r="QCN368" s="1"/>
      <c r="QCO368" s="1"/>
      <c r="QCP368" s="1"/>
      <c r="QCQ368" s="1"/>
      <c r="QCR368" s="1"/>
      <c r="QCS368" s="1"/>
      <c r="QCT368" s="1"/>
      <c r="QCU368" s="1"/>
      <c r="QCV368" s="1"/>
      <c r="QCW368" s="1"/>
      <c r="QCX368" s="1"/>
      <c r="QCY368" s="1"/>
      <c r="QCZ368" s="1"/>
      <c r="QDA368" s="1"/>
      <c r="QDB368" s="1"/>
      <c r="QDC368" s="1"/>
      <c r="QDD368" s="1"/>
      <c r="QDE368" s="1"/>
      <c r="QDF368" s="1"/>
      <c r="QDG368" s="1"/>
      <c r="QDH368" s="1"/>
      <c r="QDI368" s="1"/>
      <c r="QDJ368" s="1"/>
      <c r="QDK368" s="1"/>
      <c r="QDL368" s="1"/>
      <c r="QDM368" s="1"/>
      <c r="QDN368" s="1"/>
      <c r="QDO368" s="1"/>
      <c r="QDP368" s="1"/>
      <c r="QDQ368" s="1"/>
      <c r="QDR368" s="1"/>
      <c r="QDS368" s="1"/>
      <c r="QDT368" s="1"/>
      <c r="QDU368" s="1"/>
      <c r="QDV368" s="1"/>
      <c r="QDW368" s="1"/>
      <c r="QDX368" s="1"/>
      <c r="QDY368" s="1"/>
      <c r="QDZ368" s="1"/>
      <c r="QEA368" s="1"/>
      <c r="QEB368" s="1"/>
      <c r="QEC368" s="1"/>
      <c r="QED368" s="1"/>
      <c r="QEE368" s="1"/>
      <c r="QEF368" s="1"/>
      <c r="QEG368" s="1"/>
      <c r="QEH368" s="1"/>
      <c r="QEI368" s="1"/>
      <c r="QEJ368" s="1"/>
      <c r="QEK368" s="1"/>
      <c r="QEL368" s="1"/>
      <c r="QEM368" s="1"/>
      <c r="QEN368" s="1"/>
      <c r="QEO368" s="1"/>
      <c r="QEP368" s="1"/>
      <c r="QEQ368" s="1"/>
      <c r="QER368" s="1"/>
      <c r="QES368" s="1"/>
      <c r="QET368" s="1"/>
      <c r="QEU368" s="1"/>
      <c r="QEV368" s="1"/>
      <c r="QEW368" s="1"/>
      <c r="QEX368" s="1"/>
      <c r="QEY368" s="1"/>
      <c r="QEZ368" s="1"/>
      <c r="QFA368" s="1"/>
      <c r="QFB368" s="1"/>
      <c r="QFC368" s="1"/>
      <c r="QFD368" s="1"/>
      <c r="QFE368" s="1"/>
      <c r="QFF368" s="1"/>
      <c r="QFG368" s="1"/>
      <c r="QFH368" s="1"/>
      <c r="QFI368" s="1"/>
      <c r="QFJ368" s="1"/>
      <c r="QFK368" s="1"/>
      <c r="QFL368" s="1"/>
      <c r="QFM368" s="1"/>
      <c r="QFN368" s="1"/>
      <c r="QFO368" s="1"/>
      <c r="QFP368" s="1"/>
      <c r="QFQ368" s="1"/>
      <c r="QFR368" s="1"/>
      <c r="QFS368" s="1"/>
      <c r="QFT368" s="1"/>
      <c r="QFU368" s="1"/>
      <c r="QFV368" s="1"/>
      <c r="QFW368" s="1"/>
      <c r="QFX368" s="1"/>
      <c r="QFY368" s="1"/>
      <c r="QFZ368" s="1"/>
      <c r="QGA368" s="1"/>
      <c r="QGB368" s="1"/>
      <c r="QGC368" s="1"/>
      <c r="QGD368" s="1"/>
      <c r="QGE368" s="1"/>
      <c r="QGF368" s="1"/>
      <c r="QGG368" s="1"/>
      <c r="QGH368" s="1"/>
      <c r="QGI368" s="1"/>
      <c r="QGJ368" s="1"/>
      <c r="QGK368" s="1"/>
      <c r="QGL368" s="1"/>
      <c r="QGM368" s="1"/>
      <c r="QGN368" s="1"/>
      <c r="QGO368" s="1"/>
      <c r="QGP368" s="1"/>
      <c r="QGQ368" s="1"/>
      <c r="QGR368" s="1"/>
      <c r="QGS368" s="1"/>
      <c r="QGT368" s="1"/>
      <c r="QGU368" s="1"/>
      <c r="QGV368" s="1"/>
      <c r="QGW368" s="1"/>
      <c r="QGX368" s="1"/>
      <c r="QGY368" s="1"/>
      <c r="QGZ368" s="1"/>
      <c r="QHA368" s="1"/>
      <c r="QHB368" s="1"/>
      <c r="QHC368" s="1"/>
      <c r="QHD368" s="1"/>
      <c r="QHE368" s="1"/>
      <c r="QHF368" s="1"/>
      <c r="QHG368" s="1"/>
      <c r="QHH368" s="1"/>
      <c r="QHI368" s="1"/>
      <c r="QHJ368" s="1"/>
      <c r="QHK368" s="1"/>
      <c r="QHL368" s="1"/>
      <c r="QHM368" s="1"/>
      <c r="QHN368" s="1"/>
      <c r="QHO368" s="1"/>
      <c r="QHP368" s="1"/>
      <c r="QHQ368" s="1"/>
      <c r="QHR368" s="1"/>
      <c r="QHS368" s="1"/>
      <c r="QHT368" s="1"/>
      <c r="QHU368" s="1"/>
      <c r="QHV368" s="1"/>
      <c r="QHW368" s="1"/>
      <c r="QHX368" s="1"/>
      <c r="QHY368" s="1"/>
      <c r="QHZ368" s="1"/>
      <c r="QIA368" s="1"/>
      <c r="QIB368" s="1"/>
      <c r="QIC368" s="1"/>
      <c r="QID368" s="1"/>
      <c r="QIE368" s="1"/>
      <c r="QIF368" s="1"/>
      <c r="QIG368" s="1"/>
      <c r="QIH368" s="1"/>
      <c r="QII368" s="1"/>
      <c r="QIJ368" s="1"/>
      <c r="QIK368" s="1"/>
      <c r="QIL368" s="1"/>
      <c r="QIM368" s="1"/>
      <c r="QIN368" s="1"/>
      <c r="QIO368" s="1"/>
      <c r="QIP368" s="1"/>
      <c r="QIQ368" s="1"/>
      <c r="QIR368" s="1"/>
      <c r="QIS368" s="1"/>
      <c r="QIT368" s="1"/>
      <c r="QIU368" s="1"/>
      <c r="QIV368" s="1"/>
      <c r="QIW368" s="1"/>
      <c r="QIX368" s="1"/>
      <c r="QIY368" s="1"/>
      <c r="QIZ368" s="1"/>
      <c r="QJA368" s="1"/>
      <c r="QJB368" s="1"/>
      <c r="QJC368" s="1"/>
      <c r="QJD368" s="1"/>
      <c r="QJE368" s="1"/>
      <c r="QJF368" s="1"/>
      <c r="QJG368" s="1"/>
      <c r="QJH368" s="1"/>
      <c r="QJI368" s="1"/>
      <c r="QJJ368" s="1"/>
      <c r="QJK368" s="1"/>
      <c r="QJL368" s="1"/>
      <c r="QJM368" s="1"/>
      <c r="QJN368" s="1"/>
      <c r="QJO368" s="1"/>
      <c r="QJP368" s="1"/>
      <c r="QJQ368" s="1"/>
      <c r="QJR368" s="1"/>
      <c r="QJS368" s="1"/>
      <c r="QJT368" s="1"/>
      <c r="QJU368" s="1"/>
      <c r="QJV368" s="1"/>
      <c r="QJW368" s="1"/>
      <c r="QJX368" s="1"/>
      <c r="QJY368" s="1"/>
      <c r="QJZ368" s="1"/>
      <c r="QKA368" s="1"/>
      <c r="QKB368" s="1"/>
      <c r="QKC368" s="1"/>
      <c r="QKD368" s="1"/>
      <c r="QKE368" s="1"/>
      <c r="QKF368" s="1"/>
      <c r="QKG368" s="1"/>
      <c r="QKH368" s="1"/>
      <c r="QKI368" s="1"/>
      <c r="QKJ368" s="1"/>
      <c r="QKK368" s="1"/>
      <c r="QKL368" s="1"/>
      <c r="QKM368" s="1"/>
      <c r="QKN368" s="1"/>
      <c r="QKO368" s="1"/>
      <c r="QKP368" s="1"/>
      <c r="QKQ368" s="1"/>
      <c r="QKR368" s="1"/>
      <c r="QKS368" s="1"/>
      <c r="QKT368" s="1"/>
      <c r="QKU368" s="1"/>
      <c r="QKV368" s="1"/>
      <c r="QKW368" s="1"/>
      <c r="QKX368" s="1"/>
      <c r="QKY368" s="1"/>
      <c r="QKZ368" s="1"/>
      <c r="QLA368" s="1"/>
      <c r="QLB368" s="1"/>
      <c r="QLC368" s="1"/>
      <c r="QLD368" s="1"/>
      <c r="QLE368" s="1"/>
      <c r="QLF368" s="1"/>
      <c r="QLG368" s="1"/>
      <c r="QLH368" s="1"/>
      <c r="QLI368" s="1"/>
      <c r="QLJ368" s="1"/>
      <c r="QLK368" s="1"/>
      <c r="QLL368" s="1"/>
      <c r="QLM368" s="1"/>
      <c r="QLN368" s="1"/>
      <c r="QLO368" s="1"/>
      <c r="QLP368" s="1"/>
      <c r="QLQ368" s="1"/>
      <c r="QLR368" s="1"/>
      <c r="QLS368" s="1"/>
      <c r="QLT368" s="1"/>
      <c r="QLU368" s="1"/>
      <c r="QLV368" s="1"/>
      <c r="QLW368" s="1"/>
      <c r="QLX368" s="1"/>
      <c r="QLY368" s="1"/>
      <c r="QLZ368" s="1"/>
      <c r="QMA368" s="1"/>
      <c r="QMB368" s="1"/>
      <c r="QMC368" s="1"/>
      <c r="QMD368" s="1"/>
      <c r="QME368" s="1"/>
      <c r="QMF368" s="1"/>
      <c r="QMG368" s="1"/>
      <c r="QMH368" s="1"/>
      <c r="QMI368" s="1"/>
      <c r="QMJ368" s="1"/>
      <c r="QMK368" s="1"/>
      <c r="QML368" s="1"/>
      <c r="QMM368" s="1"/>
      <c r="QMN368" s="1"/>
      <c r="QMO368" s="1"/>
      <c r="QMP368" s="1"/>
      <c r="QMQ368" s="1"/>
      <c r="QMR368" s="1"/>
      <c r="QMS368" s="1"/>
      <c r="QMT368" s="1"/>
      <c r="QMU368" s="1"/>
      <c r="QMV368" s="1"/>
      <c r="QMW368" s="1"/>
      <c r="QMX368" s="1"/>
      <c r="QMY368" s="1"/>
      <c r="QMZ368" s="1"/>
      <c r="QNA368" s="1"/>
      <c r="QNB368" s="1"/>
      <c r="QNC368" s="1"/>
      <c r="QND368" s="1"/>
      <c r="QNE368" s="1"/>
      <c r="QNF368" s="1"/>
      <c r="QNG368" s="1"/>
      <c r="QNH368" s="1"/>
      <c r="QNI368" s="1"/>
      <c r="QNJ368" s="1"/>
      <c r="QNK368" s="1"/>
      <c r="QNL368" s="1"/>
      <c r="QNM368" s="1"/>
      <c r="QNN368" s="1"/>
      <c r="QNO368" s="1"/>
      <c r="QNP368" s="1"/>
      <c r="QNQ368" s="1"/>
      <c r="QNR368" s="1"/>
      <c r="QNS368" s="1"/>
      <c r="QNT368" s="1"/>
      <c r="QNU368" s="1"/>
      <c r="QNV368" s="1"/>
      <c r="QNW368" s="1"/>
      <c r="QNX368" s="1"/>
      <c r="QNY368" s="1"/>
      <c r="QNZ368" s="1"/>
      <c r="QOA368" s="1"/>
      <c r="QOB368" s="1"/>
      <c r="QOC368" s="1"/>
      <c r="QOD368" s="1"/>
      <c r="QOE368" s="1"/>
      <c r="QOF368" s="1"/>
      <c r="QOG368" s="1"/>
      <c r="QOH368" s="1"/>
      <c r="QOI368" s="1"/>
      <c r="QOJ368" s="1"/>
      <c r="QOK368" s="1"/>
      <c r="QOL368" s="1"/>
      <c r="QOM368" s="1"/>
      <c r="QON368" s="1"/>
      <c r="QOO368" s="1"/>
      <c r="QOP368" s="1"/>
      <c r="QOQ368" s="1"/>
      <c r="QOR368" s="1"/>
      <c r="QOS368" s="1"/>
      <c r="QOT368" s="1"/>
      <c r="QOU368" s="1"/>
      <c r="QOV368" s="1"/>
      <c r="QOW368" s="1"/>
      <c r="QOX368" s="1"/>
      <c r="QOY368" s="1"/>
      <c r="QOZ368" s="1"/>
      <c r="QPA368" s="1"/>
      <c r="QPB368" s="1"/>
      <c r="QPC368" s="1"/>
      <c r="QPD368" s="1"/>
      <c r="QPE368" s="1"/>
      <c r="QPF368" s="1"/>
      <c r="QPG368" s="1"/>
      <c r="QPH368" s="1"/>
      <c r="QPI368" s="1"/>
      <c r="QPJ368" s="1"/>
      <c r="QPK368" s="1"/>
      <c r="QPL368" s="1"/>
      <c r="QPM368" s="1"/>
      <c r="QPN368" s="1"/>
      <c r="QPO368" s="1"/>
      <c r="QPP368" s="1"/>
      <c r="QPQ368" s="1"/>
      <c r="QPR368" s="1"/>
      <c r="QPS368" s="1"/>
      <c r="QPT368" s="1"/>
      <c r="QPU368" s="1"/>
      <c r="QPV368" s="1"/>
      <c r="QPW368" s="1"/>
      <c r="QPX368" s="1"/>
      <c r="QPY368" s="1"/>
      <c r="QPZ368" s="1"/>
      <c r="QQA368" s="1"/>
      <c r="QQB368" s="1"/>
      <c r="QQC368" s="1"/>
      <c r="QQD368" s="1"/>
      <c r="QQE368" s="1"/>
      <c r="QQF368" s="1"/>
      <c r="QQG368" s="1"/>
      <c r="QQH368" s="1"/>
      <c r="QQI368" s="1"/>
      <c r="QQJ368" s="1"/>
      <c r="QQK368" s="1"/>
      <c r="QQL368" s="1"/>
      <c r="QQM368" s="1"/>
      <c r="QQN368" s="1"/>
      <c r="QQO368" s="1"/>
      <c r="QQP368" s="1"/>
      <c r="QQQ368" s="1"/>
      <c r="QQR368" s="1"/>
      <c r="QQS368" s="1"/>
      <c r="QQT368" s="1"/>
      <c r="QQU368" s="1"/>
      <c r="QQV368" s="1"/>
      <c r="QQW368" s="1"/>
      <c r="QQX368" s="1"/>
      <c r="QQY368" s="1"/>
      <c r="QQZ368" s="1"/>
      <c r="QRA368" s="1"/>
      <c r="QRB368" s="1"/>
      <c r="QRC368" s="1"/>
      <c r="QRD368" s="1"/>
      <c r="QRE368" s="1"/>
      <c r="QRF368" s="1"/>
      <c r="QRG368" s="1"/>
      <c r="QRH368" s="1"/>
      <c r="QRI368" s="1"/>
      <c r="QRJ368" s="1"/>
      <c r="QRK368" s="1"/>
      <c r="QRL368" s="1"/>
      <c r="QRM368" s="1"/>
      <c r="QRN368" s="1"/>
      <c r="QRO368" s="1"/>
      <c r="QRP368" s="1"/>
      <c r="QRQ368" s="1"/>
      <c r="QRR368" s="1"/>
      <c r="QRS368" s="1"/>
      <c r="QRT368" s="1"/>
      <c r="QRU368" s="1"/>
      <c r="QRV368" s="1"/>
      <c r="QRW368" s="1"/>
      <c r="QRX368" s="1"/>
      <c r="QRY368" s="1"/>
      <c r="QRZ368" s="1"/>
      <c r="QSA368" s="1"/>
      <c r="QSB368" s="1"/>
      <c r="QSC368" s="1"/>
      <c r="QSD368" s="1"/>
      <c r="QSE368" s="1"/>
      <c r="QSF368" s="1"/>
      <c r="QSG368" s="1"/>
      <c r="QSH368" s="1"/>
      <c r="QSI368" s="1"/>
      <c r="QSJ368" s="1"/>
      <c r="QSK368" s="1"/>
      <c r="QSL368" s="1"/>
      <c r="QSM368" s="1"/>
      <c r="QSN368" s="1"/>
      <c r="QSO368" s="1"/>
      <c r="QSP368" s="1"/>
      <c r="QSQ368" s="1"/>
      <c r="QSR368" s="1"/>
      <c r="QSS368" s="1"/>
      <c r="QST368" s="1"/>
      <c r="QSU368" s="1"/>
      <c r="QSV368" s="1"/>
      <c r="QSW368" s="1"/>
      <c r="QSX368" s="1"/>
      <c r="QSY368" s="1"/>
      <c r="QSZ368" s="1"/>
      <c r="QTA368" s="1"/>
      <c r="QTB368" s="1"/>
      <c r="QTC368" s="1"/>
      <c r="QTD368" s="1"/>
      <c r="QTE368" s="1"/>
      <c r="QTF368" s="1"/>
      <c r="QTG368" s="1"/>
      <c r="QTH368" s="1"/>
      <c r="QTI368" s="1"/>
      <c r="QTJ368" s="1"/>
      <c r="QTK368" s="1"/>
      <c r="QTL368" s="1"/>
      <c r="QTM368" s="1"/>
      <c r="QTN368" s="1"/>
      <c r="QTO368" s="1"/>
      <c r="QTP368" s="1"/>
      <c r="QTQ368" s="1"/>
      <c r="QTR368" s="1"/>
      <c r="QTS368" s="1"/>
      <c r="QTT368" s="1"/>
      <c r="QTU368" s="1"/>
      <c r="QTV368" s="1"/>
      <c r="QTW368" s="1"/>
      <c r="QTX368" s="1"/>
      <c r="QTY368" s="1"/>
      <c r="QTZ368" s="1"/>
      <c r="QUA368" s="1"/>
      <c r="QUB368" s="1"/>
      <c r="QUC368" s="1"/>
      <c r="QUD368" s="1"/>
      <c r="QUE368" s="1"/>
      <c r="QUF368" s="1"/>
      <c r="QUG368" s="1"/>
      <c r="QUH368" s="1"/>
      <c r="QUI368" s="1"/>
      <c r="QUJ368" s="1"/>
      <c r="QUK368" s="1"/>
      <c r="QUL368" s="1"/>
      <c r="QUM368" s="1"/>
      <c r="QUN368" s="1"/>
      <c r="QUO368" s="1"/>
      <c r="QUP368" s="1"/>
      <c r="QUQ368" s="1"/>
      <c r="QUR368" s="1"/>
      <c r="QUS368" s="1"/>
      <c r="QUT368" s="1"/>
      <c r="QUU368" s="1"/>
      <c r="QUV368" s="1"/>
      <c r="QUW368" s="1"/>
      <c r="QUX368" s="1"/>
      <c r="QUY368" s="1"/>
      <c r="QUZ368" s="1"/>
      <c r="QVA368" s="1"/>
      <c r="QVB368" s="1"/>
      <c r="QVC368" s="1"/>
      <c r="QVD368" s="1"/>
      <c r="QVE368" s="1"/>
      <c r="QVF368" s="1"/>
      <c r="QVG368" s="1"/>
      <c r="QVH368" s="1"/>
      <c r="QVI368" s="1"/>
      <c r="QVJ368" s="1"/>
      <c r="QVK368" s="1"/>
      <c r="QVL368" s="1"/>
      <c r="QVM368" s="1"/>
      <c r="QVN368" s="1"/>
      <c r="QVO368" s="1"/>
      <c r="QVP368" s="1"/>
      <c r="QVQ368" s="1"/>
      <c r="QVR368" s="1"/>
      <c r="QVS368" s="1"/>
      <c r="QVT368" s="1"/>
      <c r="QVU368" s="1"/>
      <c r="QVV368" s="1"/>
      <c r="QVW368" s="1"/>
      <c r="QVX368" s="1"/>
      <c r="QVY368" s="1"/>
      <c r="QVZ368" s="1"/>
      <c r="QWA368" s="1"/>
      <c r="QWB368" s="1"/>
      <c r="QWC368" s="1"/>
      <c r="QWD368" s="1"/>
      <c r="QWE368" s="1"/>
      <c r="QWF368" s="1"/>
      <c r="QWG368" s="1"/>
      <c r="QWH368" s="1"/>
      <c r="QWI368" s="1"/>
      <c r="QWJ368" s="1"/>
      <c r="QWK368" s="1"/>
      <c r="QWL368" s="1"/>
      <c r="QWM368" s="1"/>
      <c r="QWN368" s="1"/>
      <c r="QWO368" s="1"/>
      <c r="QWP368" s="1"/>
      <c r="QWQ368" s="1"/>
      <c r="QWR368" s="1"/>
      <c r="QWS368" s="1"/>
      <c r="QWT368" s="1"/>
      <c r="QWU368" s="1"/>
      <c r="QWV368" s="1"/>
      <c r="QWW368" s="1"/>
      <c r="QWX368" s="1"/>
      <c r="QWY368" s="1"/>
      <c r="QWZ368" s="1"/>
      <c r="QXA368" s="1"/>
      <c r="QXB368" s="1"/>
      <c r="QXC368" s="1"/>
      <c r="QXD368" s="1"/>
      <c r="QXE368" s="1"/>
      <c r="QXF368" s="1"/>
      <c r="QXG368" s="1"/>
      <c r="QXH368" s="1"/>
      <c r="QXI368" s="1"/>
      <c r="QXJ368" s="1"/>
      <c r="QXK368" s="1"/>
      <c r="QXL368" s="1"/>
      <c r="QXM368" s="1"/>
      <c r="QXN368" s="1"/>
      <c r="QXO368" s="1"/>
      <c r="QXP368" s="1"/>
      <c r="QXQ368" s="1"/>
      <c r="QXR368" s="1"/>
      <c r="QXS368" s="1"/>
      <c r="QXT368" s="1"/>
      <c r="QXU368" s="1"/>
      <c r="QXV368" s="1"/>
      <c r="QXW368" s="1"/>
      <c r="QXX368" s="1"/>
      <c r="QXY368" s="1"/>
      <c r="QXZ368" s="1"/>
      <c r="QYA368" s="1"/>
      <c r="QYB368" s="1"/>
      <c r="QYC368" s="1"/>
      <c r="QYD368" s="1"/>
      <c r="QYE368" s="1"/>
      <c r="QYF368" s="1"/>
      <c r="QYG368" s="1"/>
      <c r="QYH368" s="1"/>
      <c r="QYI368" s="1"/>
      <c r="QYJ368" s="1"/>
      <c r="QYK368" s="1"/>
      <c r="QYL368" s="1"/>
      <c r="QYM368" s="1"/>
      <c r="QYN368" s="1"/>
      <c r="QYO368" s="1"/>
      <c r="QYP368" s="1"/>
      <c r="QYQ368" s="1"/>
      <c r="QYR368" s="1"/>
      <c r="QYS368" s="1"/>
      <c r="QYT368" s="1"/>
      <c r="QYU368" s="1"/>
      <c r="QYV368" s="1"/>
      <c r="QYW368" s="1"/>
      <c r="QYX368" s="1"/>
      <c r="QYY368" s="1"/>
      <c r="QYZ368" s="1"/>
      <c r="QZA368" s="1"/>
      <c r="QZB368" s="1"/>
      <c r="QZC368" s="1"/>
      <c r="QZD368" s="1"/>
      <c r="QZE368" s="1"/>
      <c r="QZF368" s="1"/>
      <c r="QZG368" s="1"/>
      <c r="QZH368" s="1"/>
      <c r="QZI368" s="1"/>
      <c r="QZJ368" s="1"/>
      <c r="QZK368" s="1"/>
      <c r="QZL368" s="1"/>
      <c r="QZM368" s="1"/>
      <c r="QZN368" s="1"/>
      <c r="QZO368" s="1"/>
      <c r="QZP368" s="1"/>
      <c r="QZQ368" s="1"/>
      <c r="QZR368" s="1"/>
      <c r="QZS368" s="1"/>
      <c r="QZT368" s="1"/>
      <c r="QZU368" s="1"/>
      <c r="QZV368" s="1"/>
      <c r="QZW368" s="1"/>
      <c r="QZX368" s="1"/>
      <c r="QZY368" s="1"/>
      <c r="QZZ368" s="1"/>
      <c r="RAA368" s="1"/>
      <c r="RAB368" s="1"/>
      <c r="RAC368" s="1"/>
      <c r="RAD368" s="1"/>
      <c r="RAE368" s="1"/>
      <c r="RAF368" s="1"/>
      <c r="RAG368" s="1"/>
      <c r="RAH368" s="1"/>
      <c r="RAI368" s="1"/>
      <c r="RAJ368" s="1"/>
      <c r="RAK368" s="1"/>
      <c r="RAL368" s="1"/>
      <c r="RAM368" s="1"/>
      <c r="RAN368" s="1"/>
      <c r="RAO368" s="1"/>
      <c r="RAP368" s="1"/>
      <c r="RAQ368" s="1"/>
      <c r="RAR368" s="1"/>
      <c r="RAS368" s="1"/>
      <c r="RAT368" s="1"/>
      <c r="RAU368" s="1"/>
      <c r="RAV368" s="1"/>
      <c r="RAW368" s="1"/>
      <c r="RAX368" s="1"/>
      <c r="RAY368" s="1"/>
      <c r="RAZ368" s="1"/>
      <c r="RBA368" s="1"/>
      <c r="RBB368" s="1"/>
      <c r="RBC368" s="1"/>
      <c r="RBD368" s="1"/>
      <c r="RBE368" s="1"/>
      <c r="RBF368" s="1"/>
      <c r="RBG368" s="1"/>
      <c r="RBH368" s="1"/>
      <c r="RBI368" s="1"/>
      <c r="RBJ368" s="1"/>
      <c r="RBK368" s="1"/>
      <c r="RBL368" s="1"/>
      <c r="RBM368" s="1"/>
      <c r="RBN368" s="1"/>
      <c r="RBO368" s="1"/>
      <c r="RBP368" s="1"/>
      <c r="RBQ368" s="1"/>
      <c r="RBR368" s="1"/>
      <c r="RBS368" s="1"/>
      <c r="RBT368" s="1"/>
      <c r="RBU368" s="1"/>
      <c r="RBV368" s="1"/>
      <c r="RBW368" s="1"/>
      <c r="RBX368" s="1"/>
      <c r="RBY368" s="1"/>
      <c r="RBZ368" s="1"/>
      <c r="RCA368" s="1"/>
      <c r="RCB368" s="1"/>
      <c r="RCC368" s="1"/>
      <c r="RCD368" s="1"/>
      <c r="RCE368" s="1"/>
      <c r="RCF368" s="1"/>
      <c r="RCG368" s="1"/>
      <c r="RCH368" s="1"/>
      <c r="RCI368" s="1"/>
      <c r="RCJ368" s="1"/>
      <c r="RCK368" s="1"/>
      <c r="RCL368" s="1"/>
      <c r="RCM368" s="1"/>
      <c r="RCN368" s="1"/>
      <c r="RCO368" s="1"/>
      <c r="RCP368" s="1"/>
      <c r="RCQ368" s="1"/>
      <c r="RCR368" s="1"/>
      <c r="RCS368" s="1"/>
      <c r="RCT368" s="1"/>
      <c r="RCU368" s="1"/>
      <c r="RCV368" s="1"/>
      <c r="RCW368" s="1"/>
      <c r="RCX368" s="1"/>
      <c r="RCY368" s="1"/>
      <c r="RCZ368" s="1"/>
      <c r="RDA368" s="1"/>
      <c r="RDB368" s="1"/>
      <c r="RDC368" s="1"/>
      <c r="RDD368" s="1"/>
      <c r="RDE368" s="1"/>
      <c r="RDF368" s="1"/>
      <c r="RDG368" s="1"/>
      <c r="RDH368" s="1"/>
      <c r="RDI368" s="1"/>
      <c r="RDJ368" s="1"/>
      <c r="RDK368" s="1"/>
      <c r="RDL368" s="1"/>
      <c r="RDM368" s="1"/>
      <c r="RDN368" s="1"/>
      <c r="RDO368" s="1"/>
      <c r="RDP368" s="1"/>
      <c r="RDQ368" s="1"/>
      <c r="RDR368" s="1"/>
      <c r="RDS368" s="1"/>
      <c r="RDT368" s="1"/>
      <c r="RDU368" s="1"/>
      <c r="RDV368" s="1"/>
      <c r="RDW368" s="1"/>
      <c r="RDX368" s="1"/>
      <c r="RDY368" s="1"/>
      <c r="RDZ368" s="1"/>
      <c r="REA368" s="1"/>
      <c r="REB368" s="1"/>
      <c r="REC368" s="1"/>
      <c r="RED368" s="1"/>
      <c r="REE368" s="1"/>
      <c r="REF368" s="1"/>
      <c r="REG368" s="1"/>
      <c r="REH368" s="1"/>
      <c r="REI368" s="1"/>
      <c r="REJ368" s="1"/>
      <c r="REK368" s="1"/>
      <c r="REL368" s="1"/>
      <c r="REM368" s="1"/>
      <c r="REN368" s="1"/>
      <c r="REO368" s="1"/>
      <c r="REP368" s="1"/>
      <c r="REQ368" s="1"/>
      <c r="RER368" s="1"/>
      <c r="RES368" s="1"/>
      <c r="RET368" s="1"/>
      <c r="REU368" s="1"/>
      <c r="REV368" s="1"/>
      <c r="REW368" s="1"/>
      <c r="REX368" s="1"/>
      <c r="REY368" s="1"/>
      <c r="REZ368" s="1"/>
      <c r="RFA368" s="1"/>
      <c r="RFB368" s="1"/>
      <c r="RFC368" s="1"/>
      <c r="RFD368" s="1"/>
      <c r="RFE368" s="1"/>
      <c r="RFF368" s="1"/>
      <c r="RFG368" s="1"/>
      <c r="RFH368" s="1"/>
      <c r="RFI368" s="1"/>
      <c r="RFJ368" s="1"/>
      <c r="RFK368" s="1"/>
      <c r="RFL368" s="1"/>
      <c r="RFM368" s="1"/>
      <c r="RFN368" s="1"/>
      <c r="RFO368" s="1"/>
      <c r="RFP368" s="1"/>
      <c r="RFQ368" s="1"/>
      <c r="RFR368" s="1"/>
      <c r="RFS368" s="1"/>
      <c r="RFT368" s="1"/>
      <c r="RFU368" s="1"/>
      <c r="RFV368" s="1"/>
      <c r="RFW368" s="1"/>
      <c r="RFX368" s="1"/>
      <c r="RFY368" s="1"/>
      <c r="RFZ368" s="1"/>
      <c r="RGA368" s="1"/>
      <c r="RGB368" s="1"/>
      <c r="RGC368" s="1"/>
      <c r="RGD368" s="1"/>
      <c r="RGE368" s="1"/>
      <c r="RGF368" s="1"/>
      <c r="RGG368" s="1"/>
      <c r="RGH368" s="1"/>
      <c r="RGI368" s="1"/>
      <c r="RGJ368" s="1"/>
      <c r="RGK368" s="1"/>
      <c r="RGL368" s="1"/>
      <c r="RGM368" s="1"/>
      <c r="RGN368" s="1"/>
      <c r="RGO368" s="1"/>
      <c r="RGP368" s="1"/>
      <c r="RGQ368" s="1"/>
      <c r="RGR368" s="1"/>
      <c r="RGS368" s="1"/>
      <c r="RGT368" s="1"/>
      <c r="RGU368" s="1"/>
      <c r="RGV368" s="1"/>
      <c r="RGW368" s="1"/>
      <c r="RGX368" s="1"/>
      <c r="RGY368" s="1"/>
      <c r="RGZ368" s="1"/>
      <c r="RHA368" s="1"/>
      <c r="RHB368" s="1"/>
      <c r="RHC368" s="1"/>
      <c r="RHD368" s="1"/>
      <c r="RHE368" s="1"/>
      <c r="RHF368" s="1"/>
      <c r="RHG368" s="1"/>
      <c r="RHH368" s="1"/>
      <c r="RHI368" s="1"/>
      <c r="RHJ368" s="1"/>
      <c r="RHK368" s="1"/>
      <c r="RHL368" s="1"/>
      <c r="RHM368" s="1"/>
      <c r="RHN368" s="1"/>
      <c r="RHO368" s="1"/>
      <c r="RHP368" s="1"/>
      <c r="RHQ368" s="1"/>
      <c r="RHR368" s="1"/>
      <c r="RHS368" s="1"/>
      <c r="RHT368" s="1"/>
      <c r="RHU368" s="1"/>
      <c r="RHV368" s="1"/>
      <c r="RHW368" s="1"/>
      <c r="RHX368" s="1"/>
      <c r="RHY368" s="1"/>
      <c r="RHZ368" s="1"/>
      <c r="RIA368" s="1"/>
      <c r="RIB368" s="1"/>
      <c r="RIC368" s="1"/>
      <c r="RID368" s="1"/>
      <c r="RIE368" s="1"/>
      <c r="RIF368" s="1"/>
      <c r="RIG368" s="1"/>
      <c r="RIH368" s="1"/>
      <c r="RII368" s="1"/>
      <c r="RIJ368" s="1"/>
      <c r="RIK368" s="1"/>
      <c r="RIL368" s="1"/>
      <c r="RIM368" s="1"/>
      <c r="RIN368" s="1"/>
      <c r="RIO368" s="1"/>
      <c r="RIP368" s="1"/>
      <c r="RIQ368" s="1"/>
      <c r="RIR368" s="1"/>
      <c r="RIS368" s="1"/>
      <c r="RIT368" s="1"/>
      <c r="RIU368" s="1"/>
      <c r="RIV368" s="1"/>
      <c r="RIW368" s="1"/>
      <c r="RIX368" s="1"/>
      <c r="RIY368" s="1"/>
      <c r="RIZ368" s="1"/>
      <c r="RJA368" s="1"/>
      <c r="RJB368" s="1"/>
      <c r="RJC368" s="1"/>
      <c r="RJD368" s="1"/>
      <c r="RJE368" s="1"/>
      <c r="RJF368" s="1"/>
      <c r="RJG368" s="1"/>
      <c r="RJH368" s="1"/>
      <c r="RJI368" s="1"/>
      <c r="RJJ368" s="1"/>
      <c r="RJK368" s="1"/>
      <c r="RJL368" s="1"/>
      <c r="RJM368" s="1"/>
      <c r="RJN368" s="1"/>
      <c r="RJO368" s="1"/>
      <c r="RJP368" s="1"/>
      <c r="RJQ368" s="1"/>
      <c r="RJR368" s="1"/>
      <c r="RJS368" s="1"/>
      <c r="RJT368" s="1"/>
      <c r="RJU368" s="1"/>
      <c r="RJV368" s="1"/>
      <c r="RJW368" s="1"/>
      <c r="RJX368" s="1"/>
      <c r="RJY368" s="1"/>
      <c r="RJZ368" s="1"/>
      <c r="RKA368" s="1"/>
      <c r="RKB368" s="1"/>
      <c r="RKC368" s="1"/>
      <c r="RKD368" s="1"/>
      <c r="RKE368" s="1"/>
      <c r="RKF368" s="1"/>
      <c r="RKG368" s="1"/>
      <c r="RKH368" s="1"/>
      <c r="RKI368" s="1"/>
      <c r="RKJ368" s="1"/>
      <c r="RKK368" s="1"/>
      <c r="RKL368" s="1"/>
      <c r="RKM368" s="1"/>
      <c r="RKN368" s="1"/>
      <c r="RKO368" s="1"/>
      <c r="RKP368" s="1"/>
      <c r="RKQ368" s="1"/>
      <c r="RKR368" s="1"/>
      <c r="RKS368" s="1"/>
      <c r="RKT368" s="1"/>
      <c r="RKU368" s="1"/>
      <c r="RKV368" s="1"/>
      <c r="RKW368" s="1"/>
      <c r="RKX368" s="1"/>
      <c r="RKY368" s="1"/>
      <c r="RKZ368" s="1"/>
      <c r="RLA368" s="1"/>
      <c r="RLB368" s="1"/>
      <c r="RLC368" s="1"/>
      <c r="RLD368" s="1"/>
      <c r="RLE368" s="1"/>
      <c r="RLF368" s="1"/>
      <c r="RLG368" s="1"/>
      <c r="RLH368" s="1"/>
      <c r="RLI368" s="1"/>
      <c r="RLJ368" s="1"/>
      <c r="RLK368" s="1"/>
      <c r="RLL368" s="1"/>
      <c r="RLM368" s="1"/>
      <c r="RLN368" s="1"/>
      <c r="RLO368" s="1"/>
      <c r="RLP368" s="1"/>
      <c r="RLQ368" s="1"/>
      <c r="RLR368" s="1"/>
      <c r="RLS368" s="1"/>
      <c r="RLT368" s="1"/>
      <c r="RLU368" s="1"/>
      <c r="RLV368" s="1"/>
      <c r="RLW368" s="1"/>
      <c r="RLX368" s="1"/>
      <c r="RLY368" s="1"/>
      <c r="RLZ368" s="1"/>
      <c r="RMA368" s="1"/>
      <c r="RMB368" s="1"/>
      <c r="RMC368" s="1"/>
      <c r="RMD368" s="1"/>
      <c r="RME368" s="1"/>
      <c r="RMF368" s="1"/>
      <c r="RMG368" s="1"/>
      <c r="RMH368" s="1"/>
      <c r="RMI368" s="1"/>
      <c r="RMJ368" s="1"/>
      <c r="RMK368" s="1"/>
      <c r="RML368" s="1"/>
      <c r="RMM368" s="1"/>
      <c r="RMN368" s="1"/>
      <c r="RMO368" s="1"/>
      <c r="RMP368" s="1"/>
      <c r="RMQ368" s="1"/>
      <c r="RMR368" s="1"/>
      <c r="RMS368" s="1"/>
      <c r="RMT368" s="1"/>
      <c r="RMU368" s="1"/>
      <c r="RMV368" s="1"/>
      <c r="RMW368" s="1"/>
      <c r="RMX368" s="1"/>
      <c r="RMY368" s="1"/>
      <c r="RMZ368" s="1"/>
      <c r="RNA368" s="1"/>
      <c r="RNB368" s="1"/>
      <c r="RNC368" s="1"/>
      <c r="RND368" s="1"/>
      <c r="RNE368" s="1"/>
      <c r="RNF368" s="1"/>
      <c r="RNG368" s="1"/>
      <c r="RNH368" s="1"/>
      <c r="RNI368" s="1"/>
      <c r="RNJ368" s="1"/>
      <c r="RNK368" s="1"/>
      <c r="RNL368" s="1"/>
      <c r="RNM368" s="1"/>
      <c r="RNN368" s="1"/>
      <c r="RNO368" s="1"/>
      <c r="RNP368" s="1"/>
      <c r="RNQ368" s="1"/>
      <c r="RNR368" s="1"/>
      <c r="RNS368" s="1"/>
      <c r="RNT368" s="1"/>
      <c r="RNU368" s="1"/>
      <c r="RNV368" s="1"/>
      <c r="RNW368" s="1"/>
      <c r="RNX368" s="1"/>
      <c r="RNY368" s="1"/>
      <c r="RNZ368" s="1"/>
      <c r="ROA368" s="1"/>
      <c r="ROB368" s="1"/>
      <c r="ROC368" s="1"/>
      <c r="ROD368" s="1"/>
      <c r="ROE368" s="1"/>
      <c r="ROF368" s="1"/>
      <c r="ROG368" s="1"/>
      <c r="ROH368" s="1"/>
      <c r="ROI368" s="1"/>
      <c r="ROJ368" s="1"/>
      <c r="ROK368" s="1"/>
      <c r="ROL368" s="1"/>
      <c r="ROM368" s="1"/>
      <c r="RON368" s="1"/>
      <c r="ROO368" s="1"/>
      <c r="ROP368" s="1"/>
      <c r="ROQ368" s="1"/>
      <c r="ROR368" s="1"/>
      <c r="ROS368" s="1"/>
      <c r="ROT368" s="1"/>
      <c r="ROU368" s="1"/>
      <c r="ROV368" s="1"/>
      <c r="ROW368" s="1"/>
      <c r="ROX368" s="1"/>
      <c r="ROY368" s="1"/>
      <c r="ROZ368" s="1"/>
      <c r="RPA368" s="1"/>
      <c r="RPB368" s="1"/>
      <c r="RPC368" s="1"/>
      <c r="RPD368" s="1"/>
      <c r="RPE368" s="1"/>
      <c r="RPF368" s="1"/>
      <c r="RPG368" s="1"/>
      <c r="RPH368" s="1"/>
      <c r="RPI368" s="1"/>
      <c r="RPJ368" s="1"/>
      <c r="RPK368" s="1"/>
      <c r="RPL368" s="1"/>
      <c r="RPM368" s="1"/>
      <c r="RPN368" s="1"/>
      <c r="RPO368" s="1"/>
      <c r="RPP368" s="1"/>
      <c r="RPQ368" s="1"/>
      <c r="RPR368" s="1"/>
      <c r="RPS368" s="1"/>
      <c r="RPT368" s="1"/>
      <c r="RPU368" s="1"/>
      <c r="RPV368" s="1"/>
      <c r="RPW368" s="1"/>
      <c r="RPX368" s="1"/>
      <c r="RPY368" s="1"/>
      <c r="RPZ368" s="1"/>
      <c r="RQA368" s="1"/>
      <c r="RQB368" s="1"/>
      <c r="RQC368" s="1"/>
      <c r="RQD368" s="1"/>
      <c r="RQE368" s="1"/>
      <c r="RQF368" s="1"/>
      <c r="RQG368" s="1"/>
      <c r="RQH368" s="1"/>
      <c r="RQI368" s="1"/>
      <c r="RQJ368" s="1"/>
      <c r="RQK368" s="1"/>
      <c r="RQL368" s="1"/>
      <c r="RQM368" s="1"/>
      <c r="RQN368" s="1"/>
      <c r="RQO368" s="1"/>
      <c r="RQP368" s="1"/>
      <c r="RQQ368" s="1"/>
      <c r="RQR368" s="1"/>
      <c r="RQS368" s="1"/>
      <c r="RQT368" s="1"/>
      <c r="RQU368" s="1"/>
      <c r="RQV368" s="1"/>
      <c r="RQW368" s="1"/>
      <c r="RQX368" s="1"/>
      <c r="RQY368" s="1"/>
      <c r="RQZ368" s="1"/>
      <c r="RRA368" s="1"/>
      <c r="RRB368" s="1"/>
      <c r="RRC368" s="1"/>
      <c r="RRD368" s="1"/>
      <c r="RRE368" s="1"/>
      <c r="RRF368" s="1"/>
      <c r="RRG368" s="1"/>
      <c r="RRH368" s="1"/>
      <c r="RRI368" s="1"/>
      <c r="RRJ368" s="1"/>
      <c r="RRK368" s="1"/>
      <c r="RRL368" s="1"/>
      <c r="RRM368" s="1"/>
      <c r="RRN368" s="1"/>
      <c r="RRO368" s="1"/>
      <c r="RRP368" s="1"/>
      <c r="RRQ368" s="1"/>
      <c r="RRR368" s="1"/>
      <c r="RRS368" s="1"/>
      <c r="RRT368" s="1"/>
      <c r="RRU368" s="1"/>
      <c r="RRV368" s="1"/>
      <c r="RRW368" s="1"/>
      <c r="RRX368" s="1"/>
      <c r="RRY368" s="1"/>
      <c r="RRZ368" s="1"/>
      <c r="RSA368" s="1"/>
      <c r="RSB368" s="1"/>
      <c r="RSC368" s="1"/>
      <c r="RSD368" s="1"/>
      <c r="RSE368" s="1"/>
      <c r="RSF368" s="1"/>
      <c r="RSG368" s="1"/>
      <c r="RSH368" s="1"/>
      <c r="RSI368" s="1"/>
      <c r="RSJ368" s="1"/>
      <c r="RSK368" s="1"/>
      <c r="RSL368" s="1"/>
      <c r="RSM368" s="1"/>
      <c r="RSN368" s="1"/>
      <c r="RSO368" s="1"/>
      <c r="RSP368" s="1"/>
      <c r="RSQ368" s="1"/>
      <c r="RSR368" s="1"/>
      <c r="RSS368" s="1"/>
      <c r="RST368" s="1"/>
      <c r="RSU368" s="1"/>
      <c r="RSV368" s="1"/>
      <c r="RSW368" s="1"/>
      <c r="RSX368" s="1"/>
      <c r="RSY368" s="1"/>
      <c r="RSZ368" s="1"/>
      <c r="RTA368" s="1"/>
      <c r="RTB368" s="1"/>
      <c r="RTC368" s="1"/>
      <c r="RTD368" s="1"/>
      <c r="RTE368" s="1"/>
      <c r="RTF368" s="1"/>
      <c r="RTG368" s="1"/>
      <c r="RTH368" s="1"/>
      <c r="RTI368" s="1"/>
      <c r="RTJ368" s="1"/>
      <c r="RTK368" s="1"/>
      <c r="RTL368" s="1"/>
      <c r="RTM368" s="1"/>
      <c r="RTN368" s="1"/>
      <c r="RTO368" s="1"/>
      <c r="RTP368" s="1"/>
      <c r="RTQ368" s="1"/>
      <c r="RTR368" s="1"/>
      <c r="RTS368" s="1"/>
      <c r="RTT368" s="1"/>
      <c r="RTU368" s="1"/>
      <c r="RTV368" s="1"/>
      <c r="RTW368" s="1"/>
      <c r="RTX368" s="1"/>
      <c r="RTY368" s="1"/>
      <c r="RTZ368" s="1"/>
      <c r="RUA368" s="1"/>
      <c r="RUB368" s="1"/>
      <c r="RUC368" s="1"/>
      <c r="RUD368" s="1"/>
      <c r="RUE368" s="1"/>
      <c r="RUF368" s="1"/>
      <c r="RUG368" s="1"/>
      <c r="RUH368" s="1"/>
      <c r="RUI368" s="1"/>
      <c r="RUJ368" s="1"/>
      <c r="RUK368" s="1"/>
      <c r="RUL368" s="1"/>
      <c r="RUM368" s="1"/>
      <c r="RUN368" s="1"/>
      <c r="RUO368" s="1"/>
      <c r="RUP368" s="1"/>
      <c r="RUQ368" s="1"/>
      <c r="RUR368" s="1"/>
      <c r="RUS368" s="1"/>
      <c r="RUT368" s="1"/>
      <c r="RUU368" s="1"/>
      <c r="RUV368" s="1"/>
      <c r="RUW368" s="1"/>
      <c r="RUX368" s="1"/>
      <c r="RUY368" s="1"/>
      <c r="RUZ368" s="1"/>
      <c r="RVA368" s="1"/>
      <c r="RVB368" s="1"/>
      <c r="RVC368" s="1"/>
      <c r="RVD368" s="1"/>
      <c r="RVE368" s="1"/>
      <c r="RVF368" s="1"/>
      <c r="RVG368" s="1"/>
      <c r="RVH368" s="1"/>
      <c r="RVI368" s="1"/>
      <c r="RVJ368" s="1"/>
      <c r="RVK368" s="1"/>
      <c r="RVL368" s="1"/>
      <c r="RVM368" s="1"/>
      <c r="RVN368" s="1"/>
      <c r="RVO368" s="1"/>
      <c r="RVP368" s="1"/>
      <c r="RVQ368" s="1"/>
      <c r="RVR368" s="1"/>
      <c r="RVS368" s="1"/>
      <c r="RVT368" s="1"/>
      <c r="RVU368" s="1"/>
      <c r="RVV368" s="1"/>
      <c r="RVW368" s="1"/>
      <c r="RVX368" s="1"/>
      <c r="RVY368" s="1"/>
      <c r="RVZ368" s="1"/>
      <c r="RWA368" s="1"/>
      <c r="RWB368" s="1"/>
      <c r="RWC368" s="1"/>
      <c r="RWD368" s="1"/>
      <c r="RWE368" s="1"/>
      <c r="RWF368" s="1"/>
      <c r="RWG368" s="1"/>
      <c r="RWH368" s="1"/>
      <c r="RWI368" s="1"/>
      <c r="RWJ368" s="1"/>
      <c r="RWK368" s="1"/>
      <c r="RWL368" s="1"/>
      <c r="RWM368" s="1"/>
      <c r="RWN368" s="1"/>
      <c r="RWO368" s="1"/>
      <c r="RWP368" s="1"/>
      <c r="RWQ368" s="1"/>
      <c r="RWR368" s="1"/>
      <c r="RWS368" s="1"/>
      <c r="RWT368" s="1"/>
      <c r="RWU368" s="1"/>
      <c r="RWV368" s="1"/>
      <c r="RWW368" s="1"/>
      <c r="RWX368" s="1"/>
      <c r="RWY368" s="1"/>
      <c r="RWZ368" s="1"/>
      <c r="RXA368" s="1"/>
      <c r="RXB368" s="1"/>
      <c r="RXC368" s="1"/>
      <c r="RXD368" s="1"/>
      <c r="RXE368" s="1"/>
      <c r="RXF368" s="1"/>
      <c r="RXG368" s="1"/>
      <c r="RXH368" s="1"/>
      <c r="RXI368" s="1"/>
      <c r="RXJ368" s="1"/>
      <c r="RXK368" s="1"/>
      <c r="RXL368" s="1"/>
      <c r="RXM368" s="1"/>
      <c r="RXN368" s="1"/>
      <c r="RXO368" s="1"/>
      <c r="RXP368" s="1"/>
      <c r="RXQ368" s="1"/>
      <c r="RXR368" s="1"/>
      <c r="RXS368" s="1"/>
      <c r="RXT368" s="1"/>
      <c r="RXU368" s="1"/>
      <c r="RXV368" s="1"/>
      <c r="RXW368" s="1"/>
      <c r="RXX368" s="1"/>
      <c r="RXY368" s="1"/>
      <c r="RXZ368" s="1"/>
      <c r="RYA368" s="1"/>
      <c r="RYB368" s="1"/>
      <c r="RYC368" s="1"/>
      <c r="RYD368" s="1"/>
      <c r="RYE368" s="1"/>
      <c r="RYF368" s="1"/>
      <c r="RYG368" s="1"/>
      <c r="RYH368" s="1"/>
      <c r="RYI368" s="1"/>
      <c r="RYJ368" s="1"/>
      <c r="RYK368" s="1"/>
      <c r="RYL368" s="1"/>
      <c r="RYM368" s="1"/>
      <c r="RYN368" s="1"/>
      <c r="RYO368" s="1"/>
      <c r="RYP368" s="1"/>
      <c r="RYQ368" s="1"/>
      <c r="RYR368" s="1"/>
      <c r="RYS368" s="1"/>
      <c r="RYT368" s="1"/>
      <c r="RYU368" s="1"/>
      <c r="RYV368" s="1"/>
      <c r="RYW368" s="1"/>
      <c r="RYX368" s="1"/>
      <c r="RYY368" s="1"/>
      <c r="RYZ368" s="1"/>
      <c r="RZA368" s="1"/>
      <c r="RZB368" s="1"/>
      <c r="RZC368" s="1"/>
      <c r="RZD368" s="1"/>
      <c r="RZE368" s="1"/>
      <c r="RZF368" s="1"/>
      <c r="RZG368" s="1"/>
      <c r="RZH368" s="1"/>
      <c r="RZI368" s="1"/>
      <c r="RZJ368" s="1"/>
      <c r="RZK368" s="1"/>
      <c r="RZL368" s="1"/>
      <c r="RZM368" s="1"/>
      <c r="RZN368" s="1"/>
      <c r="RZO368" s="1"/>
      <c r="RZP368" s="1"/>
      <c r="RZQ368" s="1"/>
      <c r="RZR368" s="1"/>
      <c r="RZS368" s="1"/>
      <c r="RZT368" s="1"/>
      <c r="RZU368" s="1"/>
      <c r="RZV368" s="1"/>
      <c r="RZW368" s="1"/>
      <c r="RZX368" s="1"/>
      <c r="RZY368" s="1"/>
      <c r="RZZ368" s="1"/>
      <c r="SAA368" s="1"/>
      <c r="SAB368" s="1"/>
      <c r="SAC368" s="1"/>
      <c r="SAD368" s="1"/>
      <c r="SAE368" s="1"/>
      <c r="SAF368" s="1"/>
      <c r="SAG368" s="1"/>
      <c r="SAH368" s="1"/>
      <c r="SAI368" s="1"/>
      <c r="SAJ368" s="1"/>
      <c r="SAK368" s="1"/>
      <c r="SAL368" s="1"/>
      <c r="SAM368" s="1"/>
      <c r="SAN368" s="1"/>
      <c r="SAO368" s="1"/>
      <c r="SAP368" s="1"/>
      <c r="SAQ368" s="1"/>
      <c r="SAR368" s="1"/>
      <c r="SAS368" s="1"/>
      <c r="SAT368" s="1"/>
      <c r="SAU368" s="1"/>
      <c r="SAV368" s="1"/>
      <c r="SAW368" s="1"/>
      <c r="SAX368" s="1"/>
      <c r="SAY368" s="1"/>
      <c r="SAZ368" s="1"/>
      <c r="SBA368" s="1"/>
      <c r="SBB368" s="1"/>
      <c r="SBC368" s="1"/>
      <c r="SBD368" s="1"/>
      <c r="SBE368" s="1"/>
      <c r="SBF368" s="1"/>
      <c r="SBG368" s="1"/>
      <c r="SBH368" s="1"/>
      <c r="SBI368" s="1"/>
      <c r="SBJ368" s="1"/>
      <c r="SBK368" s="1"/>
      <c r="SBL368" s="1"/>
      <c r="SBM368" s="1"/>
      <c r="SBN368" s="1"/>
      <c r="SBO368" s="1"/>
      <c r="SBP368" s="1"/>
      <c r="SBQ368" s="1"/>
      <c r="SBR368" s="1"/>
      <c r="SBS368" s="1"/>
      <c r="SBT368" s="1"/>
      <c r="SBU368" s="1"/>
      <c r="SBV368" s="1"/>
      <c r="SBW368" s="1"/>
      <c r="SBX368" s="1"/>
      <c r="SBY368" s="1"/>
      <c r="SBZ368" s="1"/>
      <c r="SCA368" s="1"/>
      <c r="SCB368" s="1"/>
      <c r="SCC368" s="1"/>
      <c r="SCD368" s="1"/>
      <c r="SCE368" s="1"/>
      <c r="SCF368" s="1"/>
      <c r="SCG368" s="1"/>
      <c r="SCH368" s="1"/>
      <c r="SCI368" s="1"/>
      <c r="SCJ368" s="1"/>
      <c r="SCK368" s="1"/>
      <c r="SCL368" s="1"/>
      <c r="SCM368" s="1"/>
      <c r="SCN368" s="1"/>
      <c r="SCO368" s="1"/>
      <c r="SCP368" s="1"/>
      <c r="SCQ368" s="1"/>
      <c r="SCR368" s="1"/>
      <c r="SCS368" s="1"/>
      <c r="SCT368" s="1"/>
      <c r="SCU368" s="1"/>
      <c r="SCV368" s="1"/>
      <c r="SCW368" s="1"/>
      <c r="SCX368" s="1"/>
      <c r="SCY368" s="1"/>
      <c r="SCZ368" s="1"/>
      <c r="SDA368" s="1"/>
      <c r="SDB368" s="1"/>
      <c r="SDC368" s="1"/>
      <c r="SDD368" s="1"/>
      <c r="SDE368" s="1"/>
      <c r="SDF368" s="1"/>
      <c r="SDG368" s="1"/>
      <c r="SDH368" s="1"/>
      <c r="SDI368" s="1"/>
      <c r="SDJ368" s="1"/>
      <c r="SDK368" s="1"/>
      <c r="SDL368" s="1"/>
      <c r="SDM368" s="1"/>
      <c r="SDN368" s="1"/>
      <c r="SDO368" s="1"/>
      <c r="SDP368" s="1"/>
      <c r="SDQ368" s="1"/>
      <c r="SDR368" s="1"/>
      <c r="SDS368" s="1"/>
      <c r="SDT368" s="1"/>
      <c r="SDU368" s="1"/>
      <c r="SDV368" s="1"/>
      <c r="SDW368" s="1"/>
      <c r="SDX368" s="1"/>
      <c r="SDY368" s="1"/>
      <c r="SDZ368" s="1"/>
      <c r="SEA368" s="1"/>
      <c r="SEB368" s="1"/>
      <c r="SEC368" s="1"/>
      <c r="SED368" s="1"/>
      <c r="SEE368" s="1"/>
      <c r="SEF368" s="1"/>
      <c r="SEG368" s="1"/>
      <c r="SEH368" s="1"/>
      <c r="SEI368" s="1"/>
      <c r="SEJ368" s="1"/>
      <c r="SEK368" s="1"/>
      <c r="SEL368" s="1"/>
      <c r="SEM368" s="1"/>
      <c r="SEN368" s="1"/>
      <c r="SEO368" s="1"/>
      <c r="SEP368" s="1"/>
      <c r="SEQ368" s="1"/>
      <c r="SER368" s="1"/>
      <c r="SES368" s="1"/>
      <c r="SET368" s="1"/>
      <c r="SEU368" s="1"/>
      <c r="SEV368" s="1"/>
      <c r="SEW368" s="1"/>
      <c r="SEX368" s="1"/>
      <c r="SEY368" s="1"/>
      <c r="SEZ368" s="1"/>
      <c r="SFA368" s="1"/>
      <c r="SFB368" s="1"/>
      <c r="SFC368" s="1"/>
      <c r="SFD368" s="1"/>
      <c r="SFE368" s="1"/>
      <c r="SFF368" s="1"/>
      <c r="SFG368" s="1"/>
      <c r="SFH368" s="1"/>
      <c r="SFI368" s="1"/>
      <c r="SFJ368" s="1"/>
      <c r="SFK368" s="1"/>
      <c r="SFL368" s="1"/>
      <c r="SFM368" s="1"/>
      <c r="SFN368" s="1"/>
      <c r="SFO368" s="1"/>
      <c r="SFP368" s="1"/>
      <c r="SFQ368" s="1"/>
      <c r="SFR368" s="1"/>
      <c r="SFS368" s="1"/>
      <c r="SFT368" s="1"/>
      <c r="SFU368" s="1"/>
      <c r="SFV368" s="1"/>
      <c r="SFW368" s="1"/>
      <c r="SFX368" s="1"/>
      <c r="SFY368" s="1"/>
      <c r="SFZ368" s="1"/>
      <c r="SGA368" s="1"/>
      <c r="SGB368" s="1"/>
      <c r="SGC368" s="1"/>
      <c r="SGD368" s="1"/>
      <c r="SGE368" s="1"/>
      <c r="SGF368" s="1"/>
      <c r="SGG368" s="1"/>
      <c r="SGH368" s="1"/>
      <c r="SGI368" s="1"/>
      <c r="SGJ368" s="1"/>
      <c r="SGK368" s="1"/>
      <c r="SGL368" s="1"/>
      <c r="SGM368" s="1"/>
      <c r="SGN368" s="1"/>
      <c r="SGO368" s="1"/>
      <c r="SGP368" s="1"/>
      <c r="SGQ368" s="1"/>
      <c r="SGR368" s="1"/>
      <c r="SGS368" s="1"/>
      <c r="SGT368" s="1"/>
      <c r="SGU368" s="1"/>
      <c r="SGV368" s="1"/>
      <c r="SGW368" s="1"/>
      <c r="SGX368" s="1"/>
      <c r="SGY368" s="1"/>
      <c r="SGZ368" s="1"/>
      <c r="SHA368" s="1"/>
      <c r="SHB368" s="1"/>
      <c r="SHC368" s="1"/>
      <c r="SHD368" s="1"/>
      <c r="SHE368" s="1"/>
      <c r="SHF368" s="1"/>
      <c r="SHG368" s="1"/>
      <c r="SHH368" s="1"/>
      <c r="SHI368" s="1"/>
      <c r="SHJ368" s="1"/>
      <c r="SHK368" s="1"/>
      <c r="SHL368" s="1"/>
      <c r="SHM368" s="1"/>
      <c r="SHN368" s="1"/>
      <c r="SHO368" s="1"/>
      <c r="SHP368" s="1"/>
      <c r="SHQ368" s="1"/>
      <c r="SHR368" s="1"/>
      <c r="SHS368" s="1"/>
      <c r="SHT368" s="1"/>
      <c r="SHU368" s="1"/>
      <c r="SHV368" s="1"/>
      <c r="SHW368" s="1"/>
      <c r="SHX368" s="1"/>
      <c r="SHY368" s="1"/>
      <c r="SHZ368" s="1"/>
      <c r="SIA368" s="1"/>
      <c r="SIB368" s="1"/>
      <c r="SIC368" s="1"/>
      <c r="SID368" s="1"/>
      <c r="SIE368" s="1"/>
      <c r="SIF368" s="1"/>
      <c r="SIG368" s="1"/>
      <c r="SIH368" s="1"/>
      <c r="SII368" s="1"/>
      <c r="SIJ368" s="1"/>
      <c r="SIK368" s="1"/>
      <c r="SIL368" s="1"/>
      <c r="SIM368" s="1"/>
      <c r="SIN368" s="1"/>
      <c r="SIO368" s="1"/>
      <c r="SIP368" s="1"/>
      <c r="SIQ368" s="1"/>
      <c r="SIR368" s="1"/>
      <c r="SIS368" s="1"/>
      <c r="SIT368" s="1"/>
      <c r="SIU368" s="1"/>
      <c r="SIV368" s="1"/>
      <c r="SIW368" s="1"/>
      <c r="SIX368" s="1"/>
      <c r="SIY368" s="1"/>
      <c r="SIZ368" s="1"/>
      <c r="SJA368" s="1"/>
      <c r="SJB368" s="1"/>
      <c r="SJC368" s="1"/>
      <c r="SJD368" s="1"/>
      <c r="SJE368" s="1"/>
      <c r="SJF368" s="1"/>
      <c r="SJG368" s="1"/>
      <c r="SJH368" s="1"/>
      <c r="SJI368" s="1"/>
      <c r="SJJ368" s="1"/>
      <c r="SJK368" s="1"/>
      <c r="SJL368" s="1"/>
      <c r="SJM368" s="1"/>
      <c r="SJN368" s="1"/>
      <c r="SJO368" s="1"/>
      <c r="SJP368" s="1"/>
      <c r="SJQ368" s="1"/>
      <c r="SJR368" s="1"/>
      <c r="SJS368" s="1"/>
      <c r="SJT368" s="1"/>
      <c r="SJU368" s="1"/>
      <c r="SJV368" s="1"/>
      <c r="SJW368" s="1"/>
      <c r="SJX368" s="1"/>
      <c r="SJY368" s="1"/>
      <c r="SJZ368" s="1"/>
      <c r="SKA368" s="1"/>
      <c r="SKB368" s="1"/>
      <c r="SKC368" s="1"/>
      <c r="SKD368" s="1"/>
      <c r="SKE368" s="1"/>
      <c r="SKF368" s="1"/>
      <c r="SKG368" s="1"/>
      <c r="SKH368" s="1"/>
      <c r="SKI368" s="1"/>
      <c r="SKJ368" s="1"/>
      <c r="SKK368" s="1"/>
      <c r="SKL368" s="1"/>
      <c r="SKM368" s="1"/>
      <c r="SKN368" s="1"/>
      <c r="SKO368" s="1"/>
      <c r="SKP368" s="1"/>
      <c r="SKQ368" s="1"/>
      <c r="SKR368" s="1"/>
      <c r="SKS368" s="1"/>
      <c r="SKT368" s="1"/>
      <c r="SKU368" s="1"/>
      <c r="SKV368" s="1"/>
      <c r="SKW368" s="1"/>
      <c r="SKX368" s="1"/>
      <c r="SKY368" s="1"/>
      <c r="SKZ368" s="1"/>
      <c r="SLA368" s="1"/>
      <c r="SLB368" s="1"/>
      <c r="SLC368" s="1"/>
      <c r="SLD368" s="1"/>
      <c r="SLE368" s="1"/>
      <c r="SLF368" s="1"/>
      <c r="SLG368" s="1"/>
      <c r="SLH368" s="1"/>
      <c r="SLI368" s="1"/>
      <c r="SLJ368" s="1"/>
      <c r="SLK368" s="1"/>
      <c r="SLL368" s="1"/>
      <c r="SLM368" s="1"/>
      <c r="SLN368" s="1"/>
      <c r="SLO368" s="1"/>
      <c r="SLP368" s="1"/>
      <c r="SLQ368" s="1"/>
      <c r="SLR368" s="1"/>
      <c r="SLS368" s="1"/>
      <c r="SLT368" s="1"/>
      <c r="SLU368" s="1"/>
      <c r="SLV368" s="1"/>
      <c r="SLW368" s="1"/>
      <c r="SLX368" s="1"/>
      <c r="SLY368" s="1"/>
      <c r="SLZ368" s="1"/>
      <c r="SMA368" s="1"/>
      <c r="SMB368" s="1"/>
      <c r="SMC368" s="1"/>
      <c r="SMD368" s="1"/>
      <c r="SME368" s="1"/>
      <c r="SMF368" s="1"/>
      <c r="SMG368" s="1"/>
      <c r="SMH368" s="1"/>
      <c r="SMI368" s="1"/>
      <c r="SMJ368" s="1"/>
      <c r="SMK368" s="1"/>
      <c r="SML368" s="1"/>
      <c r="SMM368" s="1"/>
      <c r="SMN368" s="1"/>
      <c r="SMO368" s="1"/>
      <c r="SMP368" s="1"/>
      <c r="SMQ368" s="1"/>
      <c r="SMR368" s="1"/>
      <c r="SMS368" s="1"/>
      <c r="SMT368" s="1"/>
      <c r="SMU368" s="1"/>
      <c r="SMV368" s="1"/>
      <c r="SMW368" s="1"/>
      <c r="SMX368" s="1"/>
      <c r="SMY368" s="1"/>
      <c r="SMZ368" s="1"/>
      <c r="SNA368" s="1"/>
      <c r="SNB368" s="1"/>
      <c r="SNC368" s="1"/>
      <c r="SND368" s="1"/>
      <c r="SNE368" s="1"/>
      <c r="SNF368" s="1"/>
      <c r="SNG368" s="1"/>
      <c r="SNH368" s="1"/>
      <c r="SNI368" s="1"/>
      <c r="SNJ368" s="1"/>
      <c r="SNK368" s="1"/>
      <c r="SNL368" s="1"/>
      <c r="SNM368" s="1"/>
      <c r="SNN368" s="1"/>
      <c r="SNO368" s="1"/>
      <c r="SNP368" s="1"/>
      <c r="SNQ368" s="1"/>
      <c r="SNR368" s="1"/>
      <c r="SNS368" s="1"/>
      <c r="SNT368" s="1"/>
      <c r="SNU368" s="1"/>
      <c r="SNV368" s="1"/>
      <c r="SNW368" s="1"/>
      <c r="SNX368" s="1"/>
      <c r="SNY368" s="1"/>
      <c r="SNZ368" s="1"/>
      <c r="SOA368" s="1"/>
      <c r="SOB368" s="1"/>
      <c r="SOC368" s="1"/>
      <c r="SOD368" s="1"/>
      <c r="SOE368" s="1"/>
      <c r="SOF368" s="1"/>
      <c r="SOG368" s="1"/>
      <c r="SOH368" s="1"/>
      <c r="SOI368" s="1"/>
      <c r="SOJ368" s="1"/>
      <c r="SOK368" s="1"/>
      <c r="SOL368" s="1"/>
      <c r="SOM368" s="1"/>
      <c r="SON368" s="1"/>
      <c r="SOO368" s="1"/>
      <c r="SOP368" s="1"/>
      <c r="SOQ368" s="1"/>
      <c r="SOR368" s="1"/>
      <c r="SOS368" s="1"/>
      <c r="SOT368" s="1"/>
      <c r="SOU368" s="1"/>
      <c r="SOV368" s="1"/>
      <c r="SOW368" s="1"/>
      <c r="SOX368" s="1"/>
      <c r="SOY368" s="1"/>
      <c r="SOZ368" s="1"/>
      <c r="SPA368" s="1"/>
      <c r="SPB368" s="1"/>
      <c r="SPC368" s="1"/>
      <c r="SPD368" s="1"/>
      <c r="SPE368" s="1"/>
      <c r="SPF368" s="1"/>
      <c r="SPG368" s="1"/>
      <c r="SPH368" s="1"/>
      <c r="SPI368" s="1"/>
      <c r="SPJ368" s="1"/>
      <c r="SPK368" s="1"/>
      <c r="SPL368" s="1"/>
      <c r="SPM368" s="1"/>
      <c r="SPN368" s="1"/>
      <c r="SPO368" s="1"/>
      <c r="SPP368" s="1"/>
      <c r="SPQ368" s="1"/>
      <c r="SPR368" s="1"/>
      <c r="SPS368" s="1"/>
      <c r="SPT368" s="1"/>
      <c r="SPU368" s="1"/>
      <c r="SPV368" s="1"/>
      <c r="SPW368" s="1"/>
      <c r="SPX368" s="1"/>
      <c r="SPY368" s="1"/>
      <c r="SPZ368" s="1"/>
      <c r="SQA368" s="1"/>
      <c r="SQB368" s="1"/>
      <c r="SQC368" s="1"/>
      <c r="SQD368" s="1"/>
      <c r="SQE368" s="1"/>
      <c r="SQF368" s="1"/>
      <c r="SQG368" s="1"/>
      <c r="SQH368" s="1"/>
      <c r="SQI368" s="1"/>
      <c r="SQJ368" s="1"/>
      <c r="SQK368" s="1"/>
      <c r="SQL368" s="1"/>
      <c r="SQM368" s="1"/>
      <c r="SQN368" s="1"/>
      <c r="SQO368" s="1"/>
      <c r="SQP368" s="1"/>
      <c r="SQQ368" s="1"/>
      <c r="SQR368" s="1"/>
      <c r="SQS368" s="1"/>
      <c r="SQT368" s="1"/>
      <c r="SQU368" s="1"/>
      <c r="SQV368" s="1"/>
      <c r="SQW368" s="1"/>
      <c r="SQX368" s="1"/>
      <c r="SQY368" s="1"/>
      <c r="SQZ368" s="1"/>
      <c r="SRA368" s="1"/>
      <c r="SRB368" s="1"/>
      <c r="SRC368" s="1"/>
      <c r="SRD368" s="1"/>
      <c r="SRE368" s="1"/>
      <c r="SRF368" s="1"/>
      <c r="SRG368" s="1"/>
      <c r="SRH368" s="1"/>
      <c r="SRI368" s="1"/>
      <c r="SRJ368" s="1"/>
      <c r="SRK368" s="1"/>
      <c r="SRL368" s="1"/>
      <c r="SRM368" s="1"/>
      <c r="SRN368" s="1"/>
      <c r="SRO368" s="1"/>
      <c r="SRP368" s="1"/>
      <c r="SRQ368" s="1"/>
      <c r="SRR368" s="1"/>
      <c r="SRS368" s="1"/>
      <c r="SRT368" s="1"/>
      <c r="SRU368" s="1"/>
      <c r="SRV368" s="1"/>
      <c r="SRW368" s="1"/>
      <c r="SRX368" s="1"/>
      <c r="SRY368" s="1"/>
      <c r="SRZ368" s="1"/>
      <c r="SSA368" s="1"/>
      <c r="SSB368" s="1"/>
      <c r="SSC368" s="1"/>
      <c r="SSD368" s="1"/>
      <c r="SSE368" s="1"/>
      <c r="SSF368" s="1"/>
      <c r="SSG368" s="1"/>
      <c r="SSH368" s="1"/>
      <c r="SSI368" s="1"/>
      <c r="SSJ368" s="1"/>
      <c r="SSK368" s="1"/>
      <c r="SSL368" s="1"/>
      <c r="SSM368" s="1"/>
      <c r="SSN368" s="1"/>
      <c r="SSO368" s="1"/>
      <c r="SSP368" s="1"/>
      <c r="SSQ368" s="1"/>
      <c r="SSR368" s="1"/>
      <c r="SSS368" s="1"/>
      <c r="SST368" s="1"/>
      <c r="SSU368" s="1"/>
      <c r="SSV368" s="1"/>
      <c r="SSW368" s="1"/>
      <c r="SSX368" s="1"/>
      <c r="SSY368" s="1"/>
      <c r="SSZ368" s="1"/>
      <c r="STA368" s="1"/>
      <c r="STB368" s="1"/>
      <c r="STC368" s="1"/>
      <c r="STD368" s="1"/>
      <c r="STE368" s="1"/>
      <c r="STF368" s="1"/>
      <c r="STG368" s="1"/>
      <c r="STH368" s="1"/>
      <c r="STI368" s="1"/>
      <c r="STJ368" s="1"/>
      <c r="STK368" s="1"/>
      <c r="STL368" s="1"/>
      <c r="STM368" s="1"/>
      <c r="STN368" s="1"/>
      <c r="STO368" s="1"/>
      <c r="STP368" s="1"/>
      <c r="STQ368" s="1"/>
      <c r="STR368" s="1"/>
      <c r="STS368" s="1"/>
      <c r="STT368" s="1"/>
      <c r="STU368" s="1"/>
      <c r="STV368" s="1"/>
      <c r="STW368" s="1"/>
      <c r="STX368" s="1"/>
      <c r="STY368" s="1"/>
      <c r="STZ368" s="1"/>
      <c r="SUA368" s="1"/>
      <c r="SUB368" s="1"/>
      <c r="SUC368" s="1"/>
      <c r="SUD368" s="1"/>
      <c r="SUE368" s="1"/>
      <c r="SUF368" s="1"/>
      <c r="SUG368" s="1"/>
      <c r="SUH368" s="1"/>
      <c r="SUI368" s="1"/>
      <c r="SUJ368" s="1"/>
      <c r="SUK368" s="1"/>
      <c r="SUL368" s="1"/>
      <c r="SUM368" s="1"/>
      <c r="SUN368" s="1"/>
      <c r="SUO368" s="1"/>
      <c r="SUP368" s="1"/>
      <c r="SUQ368" s="1"/>
      <c r="SUR368" s="1"/>
      <c r="SUS368" s="1"/>
      <c r="SUT368" s="1"/>
      <c r="SUU368" s="1"/>
      <c r="SUV368" s="1"/>
      <c r="SUW368" s="1"/>
      <c r="SUX368" s="1"/>
      <c r="SUY368" s="1"/>
      <c r="SUZ368" s="1"/>
      <c r="SVA368" s="1"/>
      <c r="SVB368" s="1"/>
      <c r="SVC368" s="1"/>
      <c r="SVD368" s="1"/>
      <c r="SVE368" s="1"/>
      <c r="SVF368" s="1"/>
      <c r="SVG368" s="1"/>
      <c r="SVH368" s="1"/>
      <c r="SVI368" s="1"/>
      <c r="SVJ368" s="1"/>
      <c r="SVK368" s="1"/>
      <c r="SVL368" s="1"/>
      <c r="SVM368" s="1"/>
      <c r="SVN368" s="1"/>
      <c r="SVO368" s="1"/>
      <c r="SVP368" s="1"/>
      <c r="SVQ368" s="1"/>
      <c r="SVR368" s="1"/>
      <c r="SVS368" s="1"/>
      <c r="SVT368" s="1"/>
      <c r="SVU368" s="1"/>
      <c r="SVV368" s="1"/>
      <c r="SVW368" s="1"/>
      <c r="SVX368" s="1"/>
      <c r="SVY368" s="1"/>
      <c r="SVZ368" s="1"/>
      <c r="SWA368" s="1"/>
      <c r="SWB368" s="1"/>
      <c r="SWC368" s="1"/>
      <c r="SWD368" s="1"/>
      <c r="SWE368" s="1"/>
      <c r="SWF368" s="1"/>
      <c r="SWG368" s="1"/>
      <c r="SWH368" s="1"/>
      <c r="SWI368" s="1"/>
      <c r="SWJ368" s="1"/>
      <c r="SWK368" s="1"/>
      <c r="SWL368" s="1"/>
      <c r="SWM368" s="1"/>
      <c r="SWN368" s="1"/>
      <c r="SWO368" s="1"/>
      <c r="SWP368" s="1"/>
      <c r="SWQ368" s="1"/>
      <c r="SWR368" s="1"/>
      <c r="SWS368" s="1"/>
      <c r="SWT368" s="1"/>
      <c r="SWU368" s="1"/>
      <c r="SWV368" s="1"/>
      <c r="SWW368" s="1"/>
      <c r="SWX368" s="1"/>
      <c r="SWY368" s="1"/>
      <c r="SWZ368" s="1"/>
      <c r="SXA368" s="1"/>
      <c r="SXB368" s="1"/>
      <c r="SXC368" s="1"/>
      <c r="SXD368" s="1"/>
      <c r="SXE368" s="1"/>
      <c r="SXF368" s="1"/>
      <c r="SXG368" s="1"/>
      <c r="SXH368" s="1"/>
      <c r="SXI368" s="1"/>
      <c r="SXJ368" s="1"/>
      <c r="SXK368" s="1"/>
      <c r="SXL368" s="1"/>
      <c r="SXM368" s="1"/>
      <c r="SXN368" s="1"/>
      <c r="SXO368" s="1"/>
      <c r="SXP368" s="1"/>
      <c r="SXQ368" s="1"/>
      <c r="SXR368" s="1"/>
      <c r="SXS368" s="1"/>
      <c r="SXT368" s="1"/>
      <c r="SXU368" s="1"/>
      <c r="SXV368" s="1"/>
      <c r="SXW368" s="1"/>
      <c r="SXX368" s="1"/>
      <c r="SXY368" s="1"/>
      <c r="SXZ368" s="1"/>
      <c r="SYA368" s="1"/>
      <c r="SYB368" s="1"/>
      <c r="SYC368" s="1"/>
      <c r="SYD368" s="1"/>
      <c r="SYE368" s="1"/>
      <c r="SYF368" s="1"/>
      <c r="SYG368" s="1"/>
      <c r="SYH368" s="1"/>
      <c r="SYI368" s="1"/>
      <c r="SYJ368" s="1"/>
      <c r="SYK368" s="1"/>
      <c r="SYL368" s="1"/>
      <c r="SYM368" s="1"/>
      <c r="SYN368" s="1"/>
      <c r="SYO368" s="1"/>
      <c r="SYP368" s="1"/>
      <c r="SYQ368" s="1"/>
      <c r="SYR368" s="1"/>
      <c r="SYS368" s="1"/>
      <c r="SYT368" s="1"/>
      <c r="SYU368" s="1"/>
      <c r="SYV368" s="1"/>
      <c r="SYW368" s="1"/>
      <c r="SYX368" s="1"/>
      <c r="SYY368" s="1"/>
      <c r="SYZ368" s="1"/>
      <c r="SZA368" s="1"/>
      <c r="SZB368" s="1"/>
      <c r="SZC368" s="1"/>
      <c r="SZD368" s="1"/>
      <c r="SZE368" s="1"/>
      <c r="SZF368" s="1"/>
      <c r="SZG368" s="1"/>
      <c r="SZH368" s="1"/>
      <c r="SZI368" s="1"/>
      <c r="SZJ368" s="1"/>
      <c r="SZK368" s="1"/>
      <c r="SZL368" s="1"/>
      <c r="SZM368" s="1"/>
      <c r="SZN368" s="1"/>
      <c r="SZO368" s="1"/>
      <c r="SZP368" s="1"/>
      <c r="SZQ368" s="1"/>
      <c r="SZR368" s="1"/>
      <c r="SZS368" s="1"/>
      <c r="SZT368" s="1"/>
      <c r="SZU368" s="1"/>
      <c r="SZV368" s="1"/>
      <c r="SZW368" s="1"/>
      <c r="SZX368" s="1"/>
      <c r="SZY368" s="1"/>
      <c r="SZZ368" s="1"/>
      <c r="TAA368" s="1"/>
      <c r="TAB368" s="1"/>
      <c r="TAC368" s="1"/>
      <c r="TAD368" s="1"/>
      <c r="TAE368" s="1"/>
      <c r="TAF368" s="1"/>
      <c r="TAG368" s="1"/>
      <c r="TAH368" s="1"/>
      <c r="TAI368" s="1"/>
      <c r="TAJ368" s="1"/>
      <c r="TAK368" s="1"/>
      <c r="TAL368" s="1"/>
      <c r="TAM368" s="1"/>
      <c r="TAN368" s="1"/>
      <c r="TAO368" s="1"/>
      <c r="TAP368" s="1"/>
      <c r="TAQ368" s="1"/>
      <c r="TAR368" s="1"/>
      <c r="TAS368" s="1"/>
      <c r="TAT368" s="1"/>
      <c r="TAU368" s="1"/>
      <c r="TAV368" s="1"/>
      <c r="TAW368" s="1"/>
      <c r="TAX368" s="1"/>
      <c r="TAY368" s="1"/>
      <c r="TAZ368" s="1"/>
      <c r="TBA368" s="1"/>
      <c r="TBB368" s="1"/>
      <c r="TBC368" s="1"/>
      <c r="TBD368" s="1"/>
      <c r="TBE368" s="1"/>
      <c r="TBF368" s="1"/>
      <c r="TBG368" s="1"/>
      <c r="TBH368" s="1"/>
      <c r="TBI368" s="1"/>
      <c r="TBJ368" s="1"/>
      <c r="TBK368" s="1"/>
      <c r="TBL368" s="1"/>
      <c r="TBM368" s="1"/>
      <c r="TBN368" s="1"/>
      <c r="TBO368" s="1"/>
      <c r="TBP368" s="1"/>
      <c r="TBQ368" s="1"/>
      <c r="TBR368" s="1"/>
      <c r="TBS368" s="1"/>
      <c r="TBT368" s="1"/>
      <c r="TBU368" s="1"/>
      <c r="TBV368" s="1"/>
      <c r="TBW368" s="1"/>
      <c r="TBX368" s="1"/>
      <c r="TBY368" s="1"/>
      <c r="TBZ368" s="1"/>
      <c r="TCA368" s="1"/>
      <c r="TCB368" s="1"/>
      <c r="TCC368" s="1"/>
      <c r="TCD368" s="1"/>
      <c r="TCE368" s="1"/>
      <c r="TCF368" s="1"/>
      <c r="TCG368" s="1"/>
      <c r="TCH368" s="1"/>
      <c r="TCI368" s="1"/>
      <c r="TCJ368" s="1"/>
      <c r="TCK368" s="1"/>
      <c r="TCL368" s="1"/>
      <c r="TCM368" s="1"/>
      <c r="TCN368" s="1"/>
      <c r="TCO368" s="1"/>
      <c r="TCP368" s="1"/>
      <c r="TCQ368" s="1"/>
      <c r="TCR368" s="1"/>
      <c r="TCS368" s="1"/>
      <c r="TCT368" s="1"/>
      <c r="TCU368" s="1"/>
      <c r="TCV368" s="1"/>
      <c r="TCW368" s="1"/>
      <c r="TCX368" s="1"/>
      <c r="TCY368" s="1"/>
      <c r="TCZ368" s="1"/>
      <c r="TDA368" s="1"/>
      <c r="TDB368" s="1"/>
      <c r="TDC368" s="1"/>
      <c r="TDD368" s="1"/>
      <c r="TDE368" s="1"/>
      <c r="TDF368" s="1"/>
      <c r="TDG368" s="1"/>
      <c r="TDH368" s="1"/>
      <c r="TDI368" s="1"/>
      <c r="TDJ368" s="1"/>
      <c r="TDK368" s="1"/>
      <c r="TDL368" s="1"/>
      <c r="TDM368" s="1"/>
      <c r="TDN368" s="1"/>
      <c r="TDO368" s="1"/>
      <c r="TDP368" s="1"/>
      <c r="TDQ368" s="1"/>
      <c r="TDR368" s="1"/>
      <c r="TDS368" s="1"/>
      <c r="TDT368" s="1"/>
      <c r="TDU368" s="1"/>
      <c r="TDV368" s="1"/>
      <c r="TDW368" s="1"/>
      <c r="TDX368" s="1"/>
      <c r="TDY368" s="1"/>
      <c r="TDZ368" s="1"/>
      <c r="TEA368" s="1"/>
      <c r="TEB368" s="1"/>
      <c r="TEC368" s="1"/>
      <c r="TED368" s="1"/>
      <c r="TEE368" s="1"/>
      <c r="TEF368" s="1"/>
      <c r="TEG368" s="1"/>
      <c r="TEH368" s="1"/>
      <c r="TEI368" s="1"/>
      <c r="TEJ368" s="1"/>
      <c r="TEK368" s="1"/>
      <c r="TEL368" s="1"/>
      <c r="TEM368" s="1"/>
      <c r="TEN368" s="1"/>
      <c r="TEO368" s="1"/>
      <c r="TEP368" s="1"/>
      <c r="TEQ368" s="1"/>
      <c r="TER368" s="1"/>
      <c r="TES368" s="1"/>
      <c r="TET368" s="1"/>
      <c r="TEU368" s="1"/>
      <c r="TEV368" s="1"/>
      <c r="TEW368" s="1"/>
      <c r="TEX368" s="1"/>
      <c r="TEY368" s="1"/>
      <c r="TEZ368" s="1"/>
      <c r="TFA368" s="1"/>
      <c r="TFB368" s="1"/>
      <c r="TFC368" s="1"/>
      <c r="TFD368" s="1"/>
      <c r="TFE368" s="1"/>
      <c r="TFF368" s="1"/>
      <c r="TFG368" s="1"/>
      <c r="TFH368" s="1"/>
      <c r="TFI368" s="1"/>
      <c r="TFJ368" s="1"/>
      <c r="TFK368" s="1"/>
      <c r="TFL368" s="1"/>
      <c r="TFM368" s="1"/>
      <c r="TFN368" s="1"/>
      <c r="TFO368" s="1"/>
      <c r="TFP368" s="1"/>
      <c r="TFQ368" s="1"/>
      <c r="TFR368" s="1"/>
      <c r="TFS368" s="1"/>
      <c r="TFT368" s="1"/>
      <c r="TFU368" s="1"/>
      <c r="TFV368" s="1"/>
      <c r="TFW368" s="1"/>
      <c r="TFX368" s="1"/>
      <c r="TFY368" s="1"/>
      <c r="TFZ368" s="1"/>
      <c r="TGA368" s="1"/>
      <c r="TGB368" s="1"/>
      <c r="TGC368" s="1"/>
      <c r="TGD368" s="1"/>
      <c r="TGE368" s="1"/>
      <c r="TGF368" s="1"/>
      <c r="TGG368" s="1"/>
      <c r="TGH368" s="1"/>
      <c r="TGI368" s="1"/>
      <c r="TGJ368" s="1"/>
      <c r="TGK368" s="1"/>
      <c r="TGL368" s="1"/>
      <c r="TGM368" s="1"/>
      <c r="TGN368" s="1"/>
      <c r="TGO368" s="1"/>
      <c r="TGP368" s="1"/>
      <c r="TGQ368" s="1"/>
      <c r="TGR368" s="1"/>
      <c r="TGS368" s="1"/>
      <c r="TGT368" s="1"/>
      <c r="TGU368" s="1"/>
      <c r="TGV368" s="1"/>
      <c r="TGW368" s="1"/>
      <c r="TGX368" s="1"/>
      <c r="TGY368" s="1"/>
      <c r="TGZ368" s="1"/>
      <c r="THA368" s="1"/>
      <c r="THB368" s="1"/>
      <c r="THC368" s="1"/>
      <c r="THD368" s="1"/>
      <c r="THE368" s="1"/>
      <c r="THF368" s="1"/>
      <c r="THG368" s="1"/>
      <c r="THH368" s="1"/>
      <c r="THI368" s="1"/>
      <c r="THJ368" s="1"/>
      <c r="THK368" s="1"/>
      <c r="THL368" s="1"/>
      <c r="THM368" s="1"/>
      <c r="THN368" s="1"/>
      <c r="THO368" s="1"/>
      <c r="THP368" s="1"/>
      <c r="THQ368" s="1"/>
      <c r="THR368" s="1"/>
      <c r="THS368" s="1"/>
      <c r="THT368" s="1"/>
      <c r="THU368" s="1"/>
      <c r="THV368" s="1"/>
      <c r="THW368" s="1"/>
      <c r="THX368" s="1"/>
      <c r="THY368" s="1"/>
      <c r="THZ368" s="1"/>
      <c r="TIA368" s="1"/>
      <c r="TIB368" s="1"/>
      <c r="TIC368" s="1"/>
      <c r="TID368" s="1"/>
      <c r="TIE368" s="1"/>
      <c r="TIF368" s="1"/>
      <c r="TIG368" s="1"/>
      <c r="TIH368" s="1"/>
      <c r="TII368" s="1"/>
      <c r="TIJ368" s="1"/>
      <c r="TIK368" s="1"/>
      <c r="TIL368" s="1"/>
      <c r="TIM368" s="1"/>
      <c r="TIN368" s="1"/>
      <c r="TIO368" s="1"/>
      <c r="TIP368" s="1"/>
      <c r="TIQ368" s="1"/>
      <c r="TIR368" s="1"/>
      <c r="TIS368" s="1"/>
      <c r="TIT368" s="1"/>
      <c r="TIU368" s="1"/>
      <c r="TIV368" s="1"/>
      <c r="TIW368" s="1"/>
      <c r="TIX368" s="1"/>
      <c r="TIY368" s="1"/>
      <c r="TIZ368" s="1"/>
      <c r="TJA368" s="1"/>
      <c r="TJB368" s="1"/>
      <c r="TJC368" s="1"/>
      <c r="TJD368" s="1"/>
      <c r="TJE368" s="1"/>
      <c r="TJF368" s="1"/>
      <c r="TJG368" s="1"/>
      <c r="TJH368" s="1"/>
      <c r="TJI368" s="1"/>
      <c r="TJJ368" s="1"/>
      <c r="TJK368" s="1"/>
      <c r="TJL368" s="1"/>
      <c r="TJM368" s="1"/>
      <c r="TJN368" s="1"/>
      <c r="TJO368" s="1"/>
      <c r="TJP368" s="1"/>
      <c r="TJQ368" s="1"/>
      <c r="TJR368" s="1"/>
      <c r="TJS368" s="1"/>
      <c r="TJT368" s="1"/>
      <c r="TJU368" s="1"/>
      <c r="TJV368" s="1"/>
      <c r="TJW368" s="1"/>
      <c r="TJX368" s="1"/>
      <c r="TJY368" s="1"/>
      <c r="TJZ368" s="1"/>
      <c r="TKA368" s="1"/>
      <c r="TKB368" s="1"/>
      <c r="TKC368" s="1"/>
      <c r="TKD368" s="1"/>
      <c r="TKE368" s="1"/>
      <c r="TKF368" s="1"/>
      <c r="TKG368" s="1"/>
      <c r="TKH368" s="1"/>
      <c r="TKI368" s="1"/>
      <c r="TKJ368" s="1"/>
      <c r="TKK368" s="1"/>
      <c r="TKL368" s="1"/>
      <c r="TKM368" s="1"/>
      <c r="TKN368" s="1"/>
      <c r="TKO368" s="1"/>
      <c r="TKP368" s="1"/>
      <c r="TKQ368" s="1"/>
      <c r="TKR368" s="1"/>
      <c r="TKS368" s="1"/>
      <c r="TKT368" s="1"/>
      <c r="TKU368" s="1"/>
      <c r="TKV368" s="1"/>
      <c r="TKW368" s="1"/>
      <c r="TKX368" s="1"/>
      <c r="TKY368" s="1"/>
      <c r="TKZ368" s="1"/>
      <c r="TLA368" s="1"/>
      <c r="TLB368" s="1"/>
      <c r="TLC368" s="1"/>
      <c r="TLD368" s="1"/>
      <c r="TLE368" s="1"/>
      <c r="TLF368" s="1"/>
      <c r="TLG368" s="1"/>
      <c r="TLH368" s="1"/>
      <c r="TLI368" s="1"/>
      <c r="TLJ368" s="1"/>
      <c r="TLK368" s="1"/>
      <c r="TLL368" s="1"/>
      <c r="TLM368" s="1"/>
      <c r="TLN368" s="1"/>
      <c r="TLO368" s="1"/>
      <c r="TLP368" s="1"/>
      <c r="TLQ368" s="1"/>
      <c r="TLR368" s="1"/>
      <c r="TLS368" s="1"/>
      <c r="TLT368" s="1"/>
      <c r="TLU368" s="1"/>
      <c r="TLV368" s="1"/>
      <c r="TLW368" s="1"/>
      <c r="TLX368" s="1"/>
      <c r="TLY368" s="1"/>
      <c r="TLZ368" s="1"/>
      <c r="TMA368" s="1"/>
      <c r="TMB368" s="1"/>
      <c r="TMC368" s="1"/>
      <c r="TMD368" s="1"/>
      <c r="TME368" s="1"/>
      <c r="TMF368" s="1"/>
      <c r="TMG368" s="1"/>
      <c r="TMH368" s="1"/>
      <c r="TMI368" s="1"/>
      <c r="TMJ368" s="1"/>
      <c r="TMK368" s="1"/>
      <c r="TML368" s="1"/>
      <c r="TMM368" s="1"/>
      <c r="TMN368" s="1"/>
      <c r="TMO368" s="1"/>
      <c r="TMP368" s="1"/>
      <c r="TMQ368" s="1"/>
      <c r="TMR368" s="1"/>
      <c r="TMS368" s="1"/>
      <c r="TMT368" s="1"/>
      <c r="TMU368" s="1"/>
      <c r="TMV368" s="1"/>
      <c r="TMW368" s="1"/>
      <c r="TMX368" s="1"/>
      <c r="TMY368" s="1"/>
      <c r="TMZ368" s="1"/>
      <c r="TNA368" s="1"/>
      <c r="TNB368" s="1"/>
      <c r="TNC368" s="1"/>
      <c r="TND368" s="1"/>
      <c r="TNE368" s="1"/>
      <c r="TNF368" s="1"/>
      <c r="TNG368" s="1"/>
      <c r="TNH368" s="1"/>
      <c r="TNI368" s="1"/>
      <c r="TNJ368" s="1"/>
      <c r="TNK368" s="1"/>
      <c r="TNL368" s="1"/>
      <c r="TNM368" s="1"/>
      <c r="TNN368" s="1"/>
      <c r="TNO368" s="1"/>
      <c r="TNP368" s="1"/>
      <c r="TNQ368" s="1"/>
      <c r="TNR368" s="1"/>
      <c r="TNS368" s="1"/>
      <c r="TNT368" s="1"/>
      <c r="TNU368" s="1"/>
      <c r="TNV368" s="1"/>
      <c r="TNW368" s="1"/>
      <c r="TNX368" s="1"/>
      <c r="TNY368" s="1"/>
      <c r="TNZ368" s="1"/>
      <c r="TOA368" s="1"/>
      <c r="TOB368" s="1"/>
      <c r="TOC368" s="1"/>
      <c r="TOD368" s="1"/>
      <c r="TOE368" s="1"/>
      <c r="TOF368" s="1"/>
      <c r="TOG368" s="1"/>
      <c r="TOH368" s="1"/>
      <c r="TOI368" s="1"/>
      <c r="TOJ368" s="1"/>
      <c r="TOK368" s="1"/>
      <c r="TOL368" s="1"/>
      <c r="TOM368" s="1"/>
      <c r="TON368" s="1"/>
      <c r="TOO368" s="1"/>
      <c r="TOP368" s="1"/>
      <c r="TOQ368" s="1"/>
      <c r="TOR368" s="1"/>
      <c r="TOS368" s="1"/>
      <c r="TOT368" s="1"/>
      <c r="TOU368" s="1"/>
      <c r="TOV368" s="1"/>
      <c r="TOW368" s="1"/>
      <c r="TOX368" s="1"/>
      <c r="TOY368" s="1"/>
      <c r="TOZ368" s="1"/>
      <c r="TPA368" s="1"/>
      <c r="TPB368" s="1"/>
      <c r="TPC368" s="1"/>
      <c r="TPD368" s="1"/>
      <c r="TPE368" s="1"/>
      <c r="TPF368" s="1"/>
      <c r="TPG368" s="1"/>
      <c r="TPH368" s="1"/>
      <c r="TPI368" s="1"/>
      <c r="TPJ368" s="1"/>
      <c r="TPK368" s="1"/>
      <c r="TPL368" s="1"/>
      <c r="TPM368" s="1"/>
      <c r="TPN368" s="1"/>
      <c r="TPO368" s="1"/>
      <c r="TPP368" s="1"/>
      <c r="TPQ368" s="1"/>
      <c r="TPR368" s="1"/>
      <c r="TPS368" s="1"/>
      <c r="TPT368" s="1"/>
      <c r="TPU368" s="1"/>
      <c r="TPV368" s="1"/>
      <c r="TPW368" s="1"/>
      <c r="TPX368" s="1"/>
      <c r="TPY368" s="1"/>
      <c r="TPZ368" s="1"/>
      <c r="TQA368" s="1"/>
      <c r="TQB368" s="1"/>
      <c r="TQC368" s="1"/>
      <c r="TQD368" s="1"/>
      <c r="TQE368" s="1"/>
      <c r="TQF368" s="1"/>
      <c r="TQG368" s="1"/>
      <c r="TQH368" s="1"/>
      <c r="TQI368" s="1"/>
      <c r="TQJ368" s="1"/>
      <c r="TQK368" s="1"/>
      <c r="TQL368" s="1"/>
      <c r="TQM368" s="1"/>
      <c r="TQN368" s="1"/>
      <c r="TQO368" s="1"/>
      <c r="TQP368" s="1"/>
      <c r="TQQ368" s="1"/>
      <c r="TQR368" s="1"/>
      <c r="TQS368" s="1"/>
      <c r="TQT368" s="1"/>
      <c r="TQU368" s="1"/>
      <c r="TQV368" s="1"/>
      <c r="TQW368" s="1"/>
      <c r="TQX368" s="1"/>
      <c r="TQY368" s="1"/>
      <c r="TQZ368" s="1"/>
      <c r="TRA368" s="1"/>
      <c r="TRB368" s="1"/>
      <c r="TRC368" s="1"/>
      <c r="TRD368" s="1"/>
      <c r="TRE368" s="1"/>
      <c r="TRF368" s="1"/>
      <c r="TRG368" s="1"/>
      <c r="TRH368" s="1"/>
      <c r="TRI368" s="1"/>
      <c r="TRJ368" s="1"/>
      <c r="TRK368" s="1"/>
      <c r="TRL368" s="1"/>
      <c r="TRM368" s="1"/>
      <c r="TRN368" s="1"/>
      <c r="TRO368" s="1"/>
      <c r="TRP368" s="1"/>
      <c r="TRQ368" s="1"/>
      <c r="TRR368" s="1"/>
      <c r="TRS368" s="1"/>
      <c r="TRT368" s="1"/>
      <c r="TRU368" s="1"/>
      <c r="TRV368" s="1"/>
      <c r="TRW368" s="1"/>
      <c r="TRX368" s="1"/>
      <c r="TRY368" s="1"/>
      <c r="TRZ368" s="1"/>
      <c r="TSA368" s="1"/>
      <c r="TSB368" s="1"/>
      <c r="TSC368" s="1"/>
      <c r="TSD368" s="1"/>
      <c r="TSE368" s="1"/>
      <c r="TSF368" s="1"/>
      <c r="TSG368" s="1"/>
      <c r="TSH368" s="1"/>
      <c r="TSI368" s="1"/>
      <c r="TSJ368" s="1"/>
      <c r="TSK368" s="1"/>
      <c r="TSL368" s="1"/>
      <c r="TSM368" s="1"/>
      <c r="TSN368" s="1"/>
      <c r="TSO368" s="1"/>
      <c r="TSP368" s="1"/>
      <c r="TSQ368" s="1"/>
      <c r="TSR368" s="1"/>
      <c r="TSS368" s="1"/>
      <c r="TST368" s="1"/>
      <c r="TSU368" s="1"/>
      <c r="TSV368" s="1"/>
      <c r="TSW368" s="1"/>
      <c r="TSX368" s="1"/>
      <c r="TSY368" s="1"/>
      <c r="TSZ368" s="1"/>
      <c r="TTA368" s="1"/>
      <c r="TTB368" s="1"/>
      <c r="TTC368" s="1"/>
      <c r="TTD368" s="1"/>
      <c r="TTE368" s="1"/>
      <c r="TTF368" s="1"/>
      <c r="TTG368" s="1"/>
      <c r="TTH368" s="1"/>
      <c r="TTI368" s="1"/>
      <c r="TTJ368" s="1"/>
      <c r="TTK368" s="1"/>
      <c r="TTL368" s="1"/>
      <c r="TTM368" s="1"/>
      <c r="TTN368" s="1"/>
      <c r="TTO368" s="1"/>
      <c r="TTP368" s="1"/>
      <c r="TTQ368" s="1"/>
      <c r="TTR368" s="1"/>
      <c r="TTS368" s="1"/>
      <c r="TTT368" s="1"/>
      <c r="TTU368" s="1"/>
      <c r="TTV368" s="1"/>
      <c r="TTW368" s="1"/>
      <c r="TTX368" s="1"/>
      <c r="TTY368" s="1"/>
      <c r="TTZ368" s="1"/>
      <c r="TUA368" s="1"/>
      <c r="TUB368" s="1"/>
      <c r="TUC368" s="1"/>
      <c r="TUD368" s="1"/>
      <c r="TUE368" s="1"/>
      <c r="TUF368" s="1"/>
      <c r="TUG368" s="1"/>
      <c r="TUH368" s="1"/>
      <c r="TUI368" s="1"/>
      <c r="TUJ368" s="1"/>
      <c r="TUK368" s="1"/>
      <c r="TUL368" s="1"/>
      <c r="TUM368" s="1"/>
      <c r="TUN368" s="1"/>
      <c r="TUO368" s="1"/>
      <c r="TUP368" s="1"/>
      <c r="TUQ368" s="1"/>
      <c r="TUR368" s="1"/>
      <c r="TUS368" s="1"/>
      <c r="TUT368" s="1"/>
      <c r="TUU368" s="1"/>
      <c r="TUV368" s="1"/>
      <c r="TUW368" s="1"/>
      <c r="TUX368" s="1"/>
      <c r="TUY368" s="1"/>
      <c r="TUZ368" s="1"/>
      <c r="TVA368" s="1"/>
      <c r="TVB368" s="1"/>
      <c r="TVC368" s="1"/>
      <c r="TVD368" s="1"/>
      <c r="TVE368" s="1"/>
      <c r="TVF368" s="1"/>
      <c r="TVG368" s="1"/>
      <c r="TVH368" s="1"/>
      <c r="TVI368" s="1"/>
      <c r="TVJ368" s="1"/>
      <c r="TVK368" s="1"/>
      <c r="TVL368" s="1"/>
      <c r="TVM368" s="1"/>
      <c r="TVN368" s="1"/>
      <c r="TVO368" s="1"/>
      <c r="TVP368" s="1"/>
      <c r="TVQ368" s="1"/>
      <c r="TVR368" s="1"/>
      <c r="TVS368" s="1"/>
      <c r="TVT368" s="1"/>
      <c r="TVU368" s="1"/>
      <c r="TVV368" s="1"/>
      <c r="TVW368" s="1"/>
      <c r="TVX368" s="1"/>
      <c r="TVY368" s="1"/>
      <c r="TVZ368" s="1"/>
      <c r="TWA368" s="1"/>
      <c r="TWB368" s="1"/>
      <c r="TWC368" s="1"/>
      <c r="TWD368" s="1"/>
      <c r="TWE368" s="1"/>
      <c r="TWF368" s="1"/>
      <c r="TWG368" s="1"/>
      <c r="TWH368" s="1"/>
      <c r="TWI368" s="1"/>
      <c r="TWJ368" s="1"/>
      <c r="TWK368" s="1"/>
      <c r="TWL368" s="1"/>
      <c r="TWM368" s="1"/>
      <c r="TWN368" s="1"/>
      <c r="TWO368" s="1"/>
      <c r="TWP368" s="1"/>
      <c r="TWQ368" s="1"/>
      <c r="TWR368" s="1"/>
      <c r="TWS368" s="1"/>
      <c r="TWT368" s="1"/>
      <c r="TWU368" s="1"/>
      <c r="TWV368" s="1"/>
      <c r="TWW368" s="1"/>
      <c r="TWX368" s="1"/>
      <c r="TWY368" s="1"/>
      <c r="TWZ368" s="1"/>
      <c r="TXA368" s="1"/>
      <c r="TXB368" s="1"/>
      <c r="TXC368" s="1"/>
      <c r="TXD368" s="1"/>
      <c r="TXE368" s="1"/>
      <c r="TXF368" s="1"/>
      <c r="TXG368" s="1"/>
      <c r="TXH368" s="1"/>
      <c r="TXI368" s="1"/>
      <c r="TXJ368" s="1"/>
      <c r="TXK368" s="1"/>
      <c r="TXL368" s="1"/>
      <c r="TXM368" s="1"/>
      <c r="TXN368" s="1"/>
      <c r="TXO368" s="1"/>
      <c r="TXP368" s="1"/>
      <c r="TXQ368" s="1"/>
      <c r="TXR368" s="1"/>
      <c r="TXS368" s="1"/>
      <c r="TXT368" s="1"/>
      <c r="TXU368" s="1"/>
      <c r="TXV368" s="1"/>
      <c r="TXW368" s="1"/>
      <c r="TXX368" s="1"/>
      <c r="TXY368" s="1"/>
      <c r="TXZ368" s="1"/>
      <c r="TYA368" s="1"/>
      <c r="TYB368" s="1"/>
      <c r="TYC368" s="1"/>
      <c r="TYD368" s="1"/>
      <c r="TYE368" s="1"/>
      <c r="TYF368" s="1"/>
      <c r="TYG368" s="1"/>
      <c r="TYH368" s="1"/>
      <c r="TYI368" s="1"/>
      <c r="TYJ368" s="1"/>
      <c r="TYK368" s="1"/>
      <c r="TYL368" s="1"/>
      <c r="TYM368" s="1"/>
      <c r="TYN368" s="1"/>
      <c r="TYO368" s="1"/>
      <c r="TYP368" s="1"/>
      <c r="TYQ368" s="1"/>
      <c r="TYR368" s="1"/>
      <c r="TYS368" s="1"/>
      <c r="TYT368" s="1"/>
      <c r="TYU368" s="1"/>
      <c r="TYV368" s="1"/>
      <c r="TYW368" s="1"/>
      <c r="TYX368" s="1"/>
      <c r="TYY368" s="1"/>
      <c r="TYZ368" s="1"/>
      <c r="TZA368" s="1"/>
      <c r="TZB368" s="1"/>
      <c r="TZC368" s="1"/>
      <c r="TZD368" s="1"/>
      <c r="TZE368" s="1"/>
      <c r="TZF368" s="1"/>
      <c r="TZG368" s="1"/>
      <c r="TZH368" s="1"/>
      <c r="TZI368" s="1"/>
      <c r="TZJ368" s="1"/>
      <c r="TZK368" s="1"/>
      <c r="TZL368" s="1"/>
      <c r="TZM368" s="1"/>
      <c r="TZN368" s="1"/>
      <c r="TZO368" s="1"/>
      <c r="TZP368" s="1"/>
      <c r="TZQ368" s="1"/>
      <c r="TZR368" s="1"/>
      <c r="TZS368" s="1"/>
      <c r="TZT368" s="1"/>
      <c r="TZU368" s="1"/>
      <c r="TZV368" s="1"/>
      <c r="TZW368" s="1"/>
      <c r="TZX368" s="1"/>
      <c r="TZY368" s="1"/>
      <c r="TZZ368" s="1"/>
      <c r="UAA368" s="1"/>
      <c r="UAB368" s="1"/>
      <c r="UAC368" s="1"/>
      <c r="UAD368" s="1"/>
      <c r="UAE368" s="1"/>
      <c r="UAF368" s="1"/>
      <c r="UAG368" s="1"/>
      <c r="UAH368" s="1"/>
      <c r="UAI368" s="1"/>
      <c r="UAJ368" s="1"/>
      <c r="UAK368" s="1"/>
      <c r="UAL368" s="1"/>
      <c r="UAM368" s="1"/>
      <c r="UAN368" s="1"/>
      <c r="UAO368" s="1"/>
      <c r="UAP368" s="1"/>
      <c r="UAQ368" s="1"/>
      <c r="UAR368" s="1"/>
      <c r="UAS368" s="1"/>
      <c r="UAT368" s="1"/>
      <c r="UAU368" s="1"/>
      <c r="UAV368" s="1"/>
      <c r="UAW368" s="1"/>
      <c r="UAX368" s="1"/>
      <c r="UAY368" s="1"/>
      <c r="UAZ368" s="1"/>
      <c r="UBA368" s="1"/>
      <c r="UBB368" s="1"/>
      <c r="UBC368" s="1"/>
      <c r="UBD368" s="1"/>
      <c r="UBE368" s="1"/>
      <c r="UBF368" s="1"/>
      <c r="UBG368" s="1"/>
      <c r="UBH368" s="1"/>
      <c r="UBI368" s="1"/>
      <c r="UBJ368" s="1"/>
      <c r="UBK368" s="1"/>
      <c r="UBL368" s="1"/>
      <c r="UBM368" s="1"/>
      <c r="UBN368" s="1"/>
      <c r="UBO368" s="1"/>
      <c r="UBP368" s="1"/>
      <c r="UBQ368" s="1"/>
      <c r="UBR368" s="1"/>
      <c r="UBS368" s="1"/>
      <c r="UBT368" s="1"/>
      <c r="UBU368" s="1"/>
      <c r="UBV368" s="1"/>
      <c r="UBW368" s="1"/>
      <c r="UBX368" s="1"/>
      <c r="UBY368" s="1"/>
      <c r="UBZ368" s="1"/>
      <c r="UCA368" s="1"/>
      <c r="UCB368" s="1"/>
      <c r="UCC368" s="1"/>
      <c r="UCD368" s="1"/>
      <c r="UCE368" s="1"/>
      <c r="UCF368" s="1"/>
      <c r="UCG368" s="1"/>
      <c r="UCH368" s="1"/>
      <c r="UCI368" s="1"/>
      <c r="UCJ368" s="1"/>
      <c r="UCK368" s="1"/>
      <c r="UCL368" s="1"/>
      <c r="UCM368" s="1"/>
      <c r="UCN368" s="1"/>
      <c r="UCO368" s="1"/>
      <c r="UCP368" s="1"/>
      <c r="UCQ368" s="1"/>
      <c r="UCR368" s="1"/>
      <c r="UCS368" s="1"/>
      <c r="UCT368" s="1"/>
      <c r="UCU368" s="1"/>
      <c r="UCV368" s="1"/>
      <c r="UCW368" s="1"/>
      <c r="UCX368" s="1"/>
      <c r="UCY368" s="1"/>
      <c r="UCZ368" s="1"/>
      <c r="UDA368" s="1"/>
      <c r="UDB368" s="1"/>
      <c r="UDC368" s="1"/>
      <c r="UDD368" s="1"/>
      <c r="UDE368" s="1"/>
      <c r="UDF368" s="1"/>
      <c r="UDG368" s="1"/>
      <c r="UDH368" s="1"/>
      <c r="UDI368" s="1"/>
      <c r="UDJ368" s="1"/>
      <c r="UDK368" s="1"/>
      <c r="UDL368" s="1"/>
      <c r="UDM368" s="1"/>
      <c r="UDN368" s="1"/>
      <c r="UDO368" s="1"/>
      <c r="UDP368" s="1"/>
      <c r="UDQ368" s="1"/>
      <c r="UDR368" s="1"/>
      <c r="UDS368" s="1"/>
      <c r="UDT368" s="1"/>
      <c r="UDU368" s="1"/>
      <c r="UDV368" s="1"/>
      <c r="UDW368" s="1"/>
      <c r="UDX368" s="1"/>
      <c r="UDY368" s="1"/>
      <c r="UDZ368" s="1"/>
      <c r="UEA368" s="1"/>
      <c r="UEB368" s="1"/>
      <c r="UEC368" s="1"/>
      <c r="UED368" s="1"/>
      <c r="UEE368" s="1"/>
      <c r="UEF368" s="1"/>
      <c r="UEG368" s="1"/>
      <c r="UEH368" s="1"/>
      <c r="UEI368" s="1"/>
      <c r="UEJ368" s="1"/>
      <c r="UEK368" s="1"/>
      <c r="UEL368" s="1"/>
      <c r="UEM368" s="1"/>
      <c r="UEN368" s="1"/>
      <c r="UEO368" s="1"/>
      <c r="UEP368" s="1"/>
      <c r="UEQ368" s="1"/>
      <c r="UER368" s="1"/>
      <c r="UES368" s="1"/>
      <c r="UET368" s="1"/>
      <c r="UEU368" s="1"/>
      <c r="UEV368" s="1"/>
      <c r="UEW368" s="1"/>
      <c r="UEX368" s="1"/>
      <c r="UEY368" s="1"/>
      <c r="UEZ368" s="1"/>
      <c r="UFA368" s="1"/>
      <c r="UFB368" s="1"/>
      <c r="UFC368" s="1"/>
      <c r="UFD368" s="1"/>
      <c r="UFE368" s="1"/>
      <c r="UFF368" s="1"/>
      <c r="UFG368" s="1"/>
      <c r="UFH368" s="1"/>
      <c r="UFI368" s="1"/>
      <c r="UFJ368" s="1"/>
      <c r="UFK368" s="1"/>
      <c r="UFL368" s="1"/>
      <c r="UFM368" s="1"/>
      <c r="UFN368" s="1"/>
      <c r="UFO368" s="1"/>
      <c r="UFP368" s="1"/>
      <c r="UFQ368" s="1"/>
      <c r="UFR368" s="1"/>
      <c r="UFS368" s="1"/>
      <c r="UFT368" s="1"/>
      <c r="UFU368" s="1"/>
      <c r="UFV368" s="1"/>
      <c r="UFW368" s="1"/>
      <c r="UFX368" s="1"/>
      <c r="UFY368" s="1"/>
      <c r="UFZ368" s="1"/>
      <c r="UGA368" s="1"/>
      <c r="UGB368" s="1"/>
      <c r="UGC368" s="1"/>
      <c r="UGD368" s="1"/>
      <c r="UGE368" s="1"/>
      <c r="UGF368" s="1"/>
      <c r="UGG368" s="1"/>
      <c r="UGH368" s="1"/>
      <c r="UGI368" s="1"/>
      <c r="UGJ368" s="1"/>
      <c r="UGK368" s="1"/>
      <c r="UGL368" s="1"/>
      <c r="UGM368" s="1"/>
      <c r="UGN368" s="1"/>
      <c r="UGO368" s="1"/>
      <c r="UGP368" s="1"/>
      <c r="UGQ368" s="1"/>
      <c r="UGR368" s="1"/>
      <c r="UGS368" s="1"/>
      <c r="UGT368" s="1"/>
      <c r="UGU368" s="1"/>
      <c r="UGV368" s="1"/>
      <c r="UGW368" s="1"/>
      <c r="UGX368" s="1"/>
      <c r="UGY368" s="1"/>
      <c r="UGZ368" s="1"/>
      <c r="UHA368" s="1"/>
      <c r="UHB368" s="1"/>
      <c r="UHC368" s="1"/>
      <c r="UHD368" s="1"/>
      <c r="UHE368" s="1"/>
      <c r="UHF368" s="1"/>
      <c r="UHG368" s="1"/>
      <c r="UHH368" s="1"/>
      <c r="UHI368" s="1"/>
      <c r="UHJ368" s="1"/>
      <c r="UHK368" s="1"/>
      <c r="UHL368" s="1"/>
      <c r="UHM368" s="1"/>
      <c r="UHN368" s="1"/>
      <c r="UHO368" s="1"/>
      <c r="UHP368" s="1"/>
      <c r="UHQ368" s="1"/>
      <c r="UHR368" s="1"/>
      <c r="UHS368" s="1"/>
      <c r="UHT368" s="1"/>
      <c r="UHU368" s="1"/>
      <c r="UHV368" s="1"/>
      <c r="UHW368" s="1"/>
      <c r="UHX368" s="1"/>
      <c r="UHY368" s="1"/>
      <c r="UHZ368" s="1"/>
      <c r="UIA368" s="1"/>
      <c r="UIB368" s="1"/>
      <c r="UIC368" s="1"/>
      <c r="UID368" s="1"/>
      <c r="UIE368" s="1"/>
      <c r="UIF368" s="1"/>
      <c r="UIG368" s="1"/>
      <c r="UIH368" s="1"/>
      <c r="UII368" s="1"/>
      <c r="UIJ368" s="1"/>
      <c r="UIK368" s="1"/>
      <c r="UIL368" s="1"/>
      <c r="UIM368" s="1"/>
      <c r="UIN368" s="1"/>
      <c r="UIO368" s="1"/>
      <c r="UIP368" s="1"/>
      <c r="UIQ368" s="1"/>
      <c r="UIR368" s="1"/>
      <c r="UIS368" s="1"/>
      <c r="UIT368" s="1"/>
      <c r="UIU368" s="1"/>
      <c r="UIV368" s="1"/>
      <c r="UIW368" s="1"/>
      <c r="UIX368" s="1"/>
      <c r="UIY368" s="1"/>
      <c r="UIZ368" s="1"/>
      <c r="UJA368" s="1"/>
      <c r="UJB368" s="1"/>
      <c r="UJC368" s="1"/>
      <c r="UJD368" s="1"/>
      <c r="UJE368" s="1"/>
      <c r="UJF368" s="1"/>
      <c r="UJG368" s="1"/>
      <c r="UJH368" s="1"/>
      <c r="UJI368" s="1"/>
      <c r="UJJ368" s="1"/>
      <c r="UJK368" s="1"/>
      <c r="UJL368" s="1"/>
      <c r="UJM368" s="1"/>
      <c r="UJN368" s="1"/>
      <c r="UJO368" s="1"/>
      <c r="UJP368" s="1"/>
      <c r="UJQ368" s="1"/>
      <c r="UJR368" s="1"/>
      <c r="UJS368" s="1"/>
      <c r="UJT368" s="1"/>
      <c r="UJU368" s="1"/>
      <c r="UJV368" s="1"/>
      <c r="UJW368" s="1"/>
      <c r="UJX368" s="1"/>
      <c r="UJY368" s="1"/>
      <c r="UJZ368" s="1"/>
      <c r="UKA368" s="1"/>
      <c r="UKB368" s="1"/>
      <c r="UKC368" s="1"/>
      <c r="UKD368" s="1"/>
      <c r="UKE368" s="1"/>
      <c r="UKF368" s="1"/>
      <c r="UKG368" s="1"/>
      <c r="UKH368" s="1"/>
      <c r="UKI368" s="1"/>
      <c r="UKJ368" s="1"/>
      <c r="UKK368" s="1"/>
      <c r="UKL368" s="1"/>
      <c r="UKM368" s="1"/>
      <c r="UKN368" s="1"/>
      <c r="UKO368" s="1"/>
      <c r="UKP368" s="1"/>
      <c r="UKQ368" s="1"/>
      <c r="UKR368" s="1"/>
      <c r="UKS368" s="1"/>
      <c r="UKT368" s="1"/>
      <c r="UKU368" s="1"/>
      <c r="UKV368" s="1"/>
      <c r="UKW368" s="1"/>
      <c r="UKX368" s="1"/>
      <c r="UKY368" s="1"/>
      <c r="UKZ368" s="1"/>
      <c r="ULA368" s="1"/>
      <c r="ULB368" s="1"/>
      <c r="ULC368" s="1"/>
      <c r="ULD368" s="1"/>
      <c r="ULE368" s="1"/>
      <c r="ULF368" s="1"/>
      <c r="ULG368" s="1"/>
      <c r="ULH368" s="1"/>
      <c r="ULI368" s="1"/>
      <c r="ULJ368" s="1"/>
      <c r="ULK368" s="1"/>
      <c r="ULL368" s="1"/>
      <c r="ULM368" s="1"/>
      <c r="ULN368" s="1"/>
      <c r="ULO368" s="1"/>
      <c r="ULP368" s="1"/>
      <c r="ULQ368" s="1"/>
      <c r="ULR368" s="1"/>
      <c r="ULS368" s="1"/>
      <c r="ULT368" s="1"/>
      <c r="ULU368" s="1"/>
      <c r="ULV368" s="1"/>
      <c r="ULW368" s="1"/>
      <c r="ULX368" s="1"/>
      <c r="ULY368" s="1"/>
      <c r="ULZ368" s="1"/>
      <c r="UMA368" s="1"/>
      <c r="UMB368" s="1"/>
      <c r="UMC368" s="1"/>
      <c r="UMD368" s="1"/>
      <c r="UME368" s="1"/>
      <c r="UMF368" s="1"/>
      <c r="UMG368" s="1"/>
      <c r="UMH368" s="1"/>
      <c r="UMI368" s="1"/>
      <c r="UMJ368" s="1"/>
      <c r="UMK368" s="1"/>
      <c r="UML368" s="1"/>
      <c r="UMM368" s="1"/>
      <c r="UMN368" s="1"/>
      <c r="UMO368" s="1"/>
      <c r="UMP368" s="1"/>
      <c r="UMQ368" s="1"/>
      <c r="UMR368" s="1"/>
      <c r="UMS368" s="1"/>
      <c r="UMT368" s="1"/>
      <c r="UMU368" s="1"/>
      <c r="UMV368" s="1"/>
      <c r="UMW368" s="1"/>
      <c r="UMX368" s="1"/>
      <c r="UMY368" s="1"/>
      <c r="UMZ368" s="1"/>
      <c r="UNA368" s="1"/>
      <c r="UNB368" s="1"/>
      <c r="UNC368" s="1"/>
      <c r="UND368" s="1"/>
      <c r="UNE368" s="1"/>
      <c r="UNF368" s="1"/>
      <c r="UNG368" s="1"/>
      <c r="UNH368" s="1"/>
      <c r="UNI368" s="1"/>
      <c r="UNJ368" s="1"/>
      <c r="UNK368" s="1"/>
      <c r="UNL368" s="1"/>
      <c r="UNM368" s="1"/>
      <c r="UNN368" s="1"/>
      <c r="UNO368" s="1"/>
      <c r="UNP368" s="1"/>
      <c r="UNQ368" s="1"/>
      <c r="UNR368" s="1"/>
      <c r="UNS368" s="1"/>
      <c r="UNT368" s="1"/>
      <c r="UNU368" s="1"/>
      <c r="UNV368" s="1"/>
      <c r="UNW368" s="1"/>
      <c r="UNX368" s="1"/>
      <c r="UNY368" s="1"/>
      <c r="UNZ368" s="1"/>
      <c r="UOA368" s="1"/>
      <c r="UOB368" s="1"/>
      <c r="UOC368" s="1"/>
      <c r="UOD368" s="1"/>
      <c r="UOE368" s="1"/>
      <c r="UOF368" s="1"/>
      <c r="UOG368" s="1"/>
      <c r="UOH368" s="1"/>
      <c r="UOI368" s="1"/>
      <c r="UOJ368" s="1"/>
      <c r="UOK368" s="1"/>
      <c r="UOL368" s="1"/>
      <c r="UOM368" s="1"/>
      <c r="UON368" s="1"/>
      <c r="UOO368" s="1"/>
      <c r="UOP368" s="1"/>
      <c r="UOQ368" s="1"/>
      <c r="UOR368" s="1"/>
      <c r="UOS368" s="1"/>
      <c r="UOT368" s="1"/>
      <c r="UOU368" s="1"/>
      <c r="UOV368" s="1"/>
      <c r="UOW368" s="1"/>
      <c r="UOX368" s="1"/>
      <c r="UOY368" s="1"/>
      <c r="UOZ368" s="1"/>
      <c r="UPA368" s="1"/>
      <c r="UPB368" s="1"/>
      <c r="UPC368" s="1"/>
      <c r="UPD368" s="1"/>
      <c r="UPE368" s="1"/>
      <c r="UPF368" s="1"/>
      <c r="UPG368" s="1"/>
      <c r="UPH368" s="1"/>
      <c r="UPI368" s="1"/>
      <c r="UPJ368" s="1"/>
      <c r="UPK368" s="1"/>
      <c r="UPL368" s="1"/>
      <c r="UPM368" s="1"/>
      <c r="UPN368" s="1"/>
      <c r="UPO368" s="1"/>
      <c r="UPP368" s="1"/>
      <c r="UPQ368" s="1"/>
      <c r="UPR368" s="1"/>
      <c r="UPS368" s="1"/>
      <c r="UPT368" s="1"/>
      <c r="UPU368" s="1"/>
      <c r="UPV368" s="1"/>
      <c r="UPW368" s="1"/>
      <c r="UPX368" s="1"/>
      <c r="UPY368" s="1"/>
      <c r="UPZ368" s="1"/>
      <c r="UQA368" s="1"/>
      <c r="UQB368" s="1"/>
      <c r="UQC368" s="1"/>
      <c r="UQD368" s="1"/>
      <c r="UQE368" s="1"/>
      <c r="UQF368" s="1"/>
      <c r="UQG368" s="1"/>
      <c r="UQH368" s="1"/>
      <c r="UQI368" s="1"/>
      <c r="UQJ368" s="1"/>
      <c r="UQK368" s="1"/>
      <c r="UQL368" s="1"/>
      <c r="UQM368" s="1"/>
      <c r="UQN368" s="1"/>
      <c r="UQO368" s="1"/>
      <c r="UQP368" s="1"/>
      <c r="UQQ368" s="1"/>
      <c r="UQR368" s="1"/>
      <c r="UQS368" s="1"/>
      <c r="UQT368" s="1"/>
      <c r="UQU368" s="1"/>
      <c r="UQV368" s="1"/>
      <c r="UQW368" s="1"/>
      <c r="UQX368" s="1"/>
      <c r="UQY368" s="1"/>
      <c r="UQZ368" s="1"/>
      <c r="URA368" s="1"/>
      <c r="URB368" s="1"/>
      <c r="URC368" s="1"/>
      <c r="URD368" s="1"/>
      <c r="URE368" s="1"/>
      <c r="URF368" s="1"/>
      <c r="URG368" s="1"/>
      <c r="URH368" s="1"/>
      <c r="URI368" s="1"/>
      <c r="URJ368" s="1"/>
      <c r="URK368" s="1"/>
      <c r="URL368" s="1"/>
      <c r="URM368" s="1"/>
      <c r="URN368" s="1"/>
      <c r="URO368" s="1"/>
      <c r="URP368" s="1"/>
      <c r="URQ368" s="1"/>
      <c r="URR368" s="1"/>
      <c r="URS368" s="1"/>
      <c r="URT368" s="1"/>
      <c r="URU368" s="1"/>
      <c r="URV368" s="1"/>
      <c r="URW368" s="1"/>
      <c r="URX368" s="1"/>
      <c r="URY368" s="1"/>
      <c r="URZ368" s="1"/>
      <c r="USA368" s="1"/>
      <c r="USB368" s="1"/>
      <c r="USC368" s="1"/>
      <c r="USD368" s="1"/>
      <c r="USE368" s="1"/>
      <c r="USF368" s="1"/>
      <c r="USG368" s="1"/>
      <c r="USH368" s="1"/>
      <c r="USI368" s="1"/>
      <c r="USJ368" s="1"/>
      <c r="USK368" s="1"/>
      <c r="USL368" s="1"/>
      <c r="USM368" s="1"/>
      <c r="USN368" s="1"/>
      <c r="USO368" s="1"/>
      <c r="USP368" s="1"/>
      <c r="USQ368" s="1"/>
      <c r="USR368" s="1"/>
      <c r="USS368" s="1"/>
      <c r="UST368" s="1"/>
      <c r="USU368" s="1"/>
      <c r="USV368" s="1"/>
      <c r="USW368" s="1"/>
      <c r="USX368" s="1"/>
      <c r="USY368" s="1"/>
      <c r="USZ368" s="1"/>
      <c r="UTA368" s="1"/>
      <c r="UTB368" s="1"/>
      <c r="UTC368" s="1"/>
      <c r="UTD368" s="1"/>
      <c r="UTE368" s="1"/>
      <c r="UTF368" s="1"/>
      <c r="UTG368" s="1"/>
      <c r="UTH368" s="1"/>
      <c r="UTI368" s="1"/>
      <c r="UTJ368" s="1"/>
      <c r="UTK368" s="1"/>
      <c r="UTL368" s="1"/>
      <c r="UTM368" s="1"/>
      <c r="UTN368" s="1"/>
      <c r="UTO368" s="1"/>
      <c r="UTP368" s="1"/>
      <c r="UTQ368" s="1"/>
      <c r="UTR368" s="1"/>
      <c r="UTS368" s="1"/>
      <c r="UTT368" s="1"/>
      <c r="UTU368" s="1"/>
      <c r="UTV368" s="1"/>
      <c r="UTW368" s="1"/>
      <c r="UTX368" s="1"/>
      <c r="UTY368" s="1"/>
      <c r="UTZ368" s="1"/>
      <c r="UUA368" s="1"/>
      <c r="UUB368" s="1"/>
      <c r="UUC368" s="1"/>
      <c r="UUD368" s="1"/>
      <c r="UUE368" s="1"/>
      <c r="UUF368" s="1"/>
      <c r="UUG368" s="1"/>
      <c r="UUH368" s="1"/>
      <c r="UUI368" s="1"/>
      <c r="UUJ368" s="1"/>
      <c r="UUK368" s="1"/>
      <c r="UUL368" s="1"/>
      <c r="UUM368" s="1"/>
      <c r="UUN368" s="1"/>
      <c r="UUO368" s="1"/>
      <c r="UUP368" s="1"/>
      <c r="UUQ368" s="1"/>
      <c r="UUR368" s="1"/>
      <c r="UUS368" s="1"/>
      <c r="UUT368" s="1"/>
      <c r="UUU368" s="1"/>
      <c r="UUV368" s="1"/>
      <c r="UUW368" s="1"/>
      <c r="UUX368" s="1"/>
      <c r="UUY368" s="1"/>
      <c r="UUZ368" s="1"/>
      <c r="UVA368" s="1"/>
      <c r="UVB368" s="1"/>
      <c r="UVC368" s="1"/>
      <c r="UVD368" s="1"/>
      <c r="UVE368" s="1"/>
      <c r="UVF368" s="1"/>
      <c r="UVG368" s="1"/>
      <c r="UVH368" s="1"/>
      <c r="UVI368" s="1"/>
      <c r="UVJ368" s="1"/>
      <c r="UVK368" s="1"/>
      <c r="UVL368" s="1"/>
      <c r="UVM368" s="1"/>
      <c r="UVN368" s="1"/>
      <c r="UVO368" s="1"/>
      <c r="UVP368" s="1"/>
      <c r="UVQ368" s="1"/>
      <c r="UVR368" s="1"/>
      <c r="UVS368" s="1"/>
      <c r="UVT368" s="1"/>
      <c r="UVU368" s="1"/>
      <c r="UVV368" s="1"/>
      <c r="UVW368" s="1"/>
      <c r="UVX368" s="1"/>
      <c r="UVY368" s="1"/>
      <c r="UVZ368" s="1"/>
      <c r="UWA368" s="1"/>
      <c r="UWB368" s="1"/>
      <c r="UWC368" s="1"/>
      <c r="UWD368" s="1"/>
      <c r="UWE368" s="1"/>
      <c r="UWF368" s="1"/>
      <c r="UWG368" s="1"/>
      <c r="UWH368" s="1"/>
      <c r="UWI368" s="1"/>
      <c r="UWJ368" s="1"/>
      <c r="UWK368" s="1"/>
      <c r="UWL368" s="1"/>
      <c r="UWM368" s="1"/>
      <c r="UWN368" s="1"/>
      <c r="UWO368" s="1"/>
      <c r="UWP368" s="1"/>
      <c r="UWQ368" s="1"/>
      <c r="UWR368" s="1"/>
      <c r="UWS368" s="1"/>
      <c r="UWT368" s="1"/>
      <c r="UWU368" s="1"/>
      <c r="UWV368" s="1"/>
      <c r="UWW368" s="1"/>
      <c r="UWX368" s="1"/>
      <c r="UWY368" s="1"/>
      <c r="UWZ368" s="1"/>
      <c r="UXA368" s="1"/>
      <c r="UXB368" s="1"/>
      <c r="UXC368" s="1"/>
      <c r="UXD368" s="1"/>
      <c r="UXE368" s="1"/>
      <c r="UXF368" s="1"/>
      <c r="UXG368" s="1"/>
      <c r="UXH368" s="1"/>
      <c r="UXI368" s="1"/>
      <c r="UXJ368" s="1"/>
      <c r="UXK368" s="1"/>
      <c r="UXL368" s="1"/>
      <c r="UXM368" s="1"/>
      <c r="UXN368" s="1"/>
      <c r="UXO368" s="1"/>
      <c r="UXP368" s="1"/>
      <c r="UXQ368" s="1"/>
      <c r="UXR368" s="1"/>
      <c r="UXS368" s="1"/>
      <c r="UXT368" s="1"/>
      <c r="UXU368" s="1"/>
      <c r="UXV368" s="1"/>
      <c r="UXW368" s="1"/>
      <c r="UXX368" s="1"/>
      <c r="UXY368" s="1"/>
      <c r="UXZ368" s="1"/>
      <c r="UYA368" s="1"/>
      <c r="UYB368" s="1"/>
      <c r="UYC368" s="1"/>
      <c r="UYD368" s="1"/>
      <c r="UYE368" s="1"/>
      <c r="UYF368" s="1"/>
      <c r="UYG368" s="1"/>
      <c r="UYH368" s="1"/>
      <c r="UYI368" s="1"/>
      <c r="UYJ368" s="1"/>
      <c r="UYK368" s="1"/>
      <c r="UYL368" s="1"/>
      <c r="UYM368" s="1"/>
      <c r="UYN368" s="1"/>
      <c r="UYO368" s="1"/>
      <c r="UYP368" s="1"/>
      <c r="UYQ368" s="1"/>
      <c r="UYR368" s="1"/>
      <c r="UYS368" s="1"/>
      <c r="UYT368" s="1"/>
      <c r="UYU368" s="1"/>
      <c r="UYV368" s="1"/>
      <c r="UYW368" s="1"/>
      <c r="UYX368" s="1"/>
      <c r="UYY368" s="1"/>
      <c r="UYZ368" s="1"/>
      <c r="UZA368" s="1"/>
      <c r="UZB368" s="1"/>
      <c r="UZC368" s="1"/>
      <c r="UZD368" s="1"/>
      <c r="UZE368" s="1"/>
      <c r="UZF368" s="1"/>
      <c r="UZG368" s="1"/>
      <c r="UZH368" s="1"/>
      <c r="UZI368" s="1"/>
      <c r="UZJ368" s="1"/>
      <c r="UZK368" s="1"/>
      <c r="UZL368" s="1"/>
      <c r="UZM368" s="1"/>
      <c r="UZN368" s="1"/>
      <c r="UZO368" s="1"/>
      <c r="UZP368" s="1"/>
      <c r="UZQ368" s="1"/>
      <c r="UZR368" s="1"/>
      <c r="UZS368" s="1"/>
      <c r="UZT368" s="1"/>
      <c r="UZU368" s="1"/>
      <c r="UZV368" s="1"/>
      <c r="UZW368" s="1"/>
      <c r="UZX368" s="1"/>
      <c r="UZY368" s="1"/>
      <c r="UZZ368" s="1"/>
      <c r="VAA368" s="1"/>
      <c r="VAB368" s="1"/>
      <c r="VAC368" s="1"/>
      <c r="VAD368" s="1"/>
      <c r="VAE368" s="1"/>
      <c r="VAF368" s="1"/>
      <c r="VAG368" s="1"/>
      <c r="VAH368" s="1"/>
      <c r="VAI368" s="1"/>
      <c r="VAJ368" s="1"/>
      <c r="VAK368" s="1"/>
      <c r="VAL368" s="1"/>
      <c r="VAM368" s="1"/>
      <c r="VAN368" s="1"/>
      <c r="VAO368" s="1"/>
      <c r="VAP368" s="1"/>
      <c r="VAQ368" s="1"/>
      <c r="VAR368" s="1"/>
      <c r="VAS368" s="1"/>
      <c r="VAT368" s="1"/>
      <c r="VAU368" s="1"/>
      <c r="VAV368" s="1"/>
      <c r="VAW368" s="1"/>
      <c r="VAX368" s="1"/>
      <c r="VAY368" s="1"/>
      <c r="VAZ368" s="1"/>
      <c r="VBA368" s="1"/>
      <c r="VBB368" s="1"/>
      <c r="VBC368" s="1"/>
      <c r="VBD368" s="1"/>
      <c r="VBE368" s="1"/>
      <c r="VBF368" s="1"/>
      <c r="VBG368" s="1"/>
      <c r="VBH368" s="1"/>
      <c r="VBI368" s="1"/>
      <c r="VBJ368" s="1"/>
      <c r="VBK368" s="1"/>
      <c r="VBL368" s="1"/>
      <c r="VBM368" s="1"/>
      <c r="VBN368" s="1"/>
      <c r="VBO368" s="1"/>
      <c r="VBP368" s="1"/>
      <c r="VBQ368" s="1"/>
      <c r="VBR368" s="1"/>
      <c r="VBS368" s="1"/>
      <c r="VBT368" s="1"/>
      <c r="VBU368" s="1"/>
      <c r="VBV368" s="1"/>
      <c r="VBW368" s="1"/>
      <c r="VBX368" s="1"/>
      <c r="VBY368" s="1"/>
      <c r="VBZ368" s="1"/>
      <c r="VCA368" s="1"/>
      <c r="VCB368" s="1"/>
      <c r="VCC368" s="1"/>
      <c r="VCD368" s="1"/>
      <c r="VCE368" s="1"/>
      <c r="VCF368" s="1"/>
      <c r="VCG368" s="1"/>
      <c r="VCH368" s="1"/>
      <c r="VCI368" s="1"/>
      <c r="VCJ368" s="1"/>
      <c r="VCK368" s="1"/>
      <c r="VCL368" s="1"/>
      <c r="VCM368" s="1"/>
      <c r="VCN368" s="1"/>
      <c r="VCO368" s="1"/>
      <c r="VCP368" s="1"/>
      <c r="VCQ368" s="1"/>
      <c r="VCR368" s="1"/>
      <c r="VCS368" s="1"/>
      <c r="VCT368" s="1"/>
      <c r="VCU368" s="1"/>
      <c r="VCV368" s="1"/>
      <c r="VCW368" s="1"/>
      <c r="VCX368" s="1"/>
      <c r="VCY368" s="1"/>
      <c r="VCZ368" s="1"/>
      <c r="VDA368" s="1"/>
      <c r="VDB368" s="1"/>
      <c r="VDC368" s="1"/>
      <c r="VDD368" s="1"/>
      <c r="VDE368" s="1"/>
      <c r="VDF368" s="1"/>
      <c r="VDG368" s="1"/>
      <c r="VDH368" s="1"/>
      <c r="VDI368" s="1"/>
      <c r="VDJ368" s="1"/>
      <c r="VDK368" s="1"/>
      <c r="VDL368" s="1"/>
      <c r="VDM368" s="1"/>
      <c r="VDN368" s="1"/>
      <c r="VDO368" s="1"/>
      <c r="VDP368" s="1"/>
      <c r="VDQ368" s="1"/>
      <c r="VDR368" s="1"/>
      <c r="VDS368" s="1"/>
      <c r="VDT368" s="1"/>
      <c r="VDU368" s="1"/>
      <c r="VDV368" s="1"/>
      <c r="VDW368" s="1"/>
      <c r="VDX368" s="1"/>
      <c r="VDY368" s="1"/>
      <c r="VDZ368" s="1"/>
      <c r="VEA368" s="1"/>
      <c r="VEB368" s="1"/>
      <c r="VEC368" s="1"/>
      <c r="VED368" s="1"/>
      <c r="VEE368" s="1"/>
      <c r="VEF368" s="1"/>
      <c r="VEG368" s="1"/>
      <c r="VEH368" s="1"/>
      <c r="VEI368" s="1"/>
      <c r="VEJ368" s="1"/>
      <c r="VEK368" s="1"/>
      <c r="VEL368" s="1"/>
      <c r="VEM368" s="1"/>
      <c r="VEN368" s="1"/>
      <c r="VEO368" s="1"/>
      <c r="VEP368" s="1"/>
      <c r="VEQ368" s="1"/>
      <c r="VER368" s="1"/>
      <c r="VES368" s="1"/>
      <c r="VET368" s="1"/>
      <c r="VEU368" s="1"/>
      <c r="VEV368" s="1"/>
      <c r="VEW368" s="1"/>
      <c r="VEX368" s="1"/>
      <c r="VEY368" s="1"/>
      <c r="VEZ368" s="1"/>
      <c r="VFA368" s="1"/>
      <c r="VFB368" s="1"/>
      <c r="VFC368" s="1"/>
      <c r="VFD368" s="1"/>
      <c r="VFE368" s="1"/>
      <c r="VFF368" s="1"/>
      <c r="VFG368" s="1"/>
      <c r="VFH368" s="1"/>
      <c r="VFI368" s="1"/>
      <c r="VFJ368" s="1"/>
      <c r="VFK368" s="1"/>
      <c r="VFL368" s="1"/>
      <c r="VFM368" s="1"/>
      <c r="VFN368" s="1"/>
      <c r="VFO368" s="1"/>
      <c r="VFP368" s="1"/>
      <c r="VFQ368" s="1"/>
      <c r="VFR368" s="1"/>
      <c r="VFS368" s="1"/>
      <c r="VFT368" s="1"/>
      <c r="VFU368" s="1"/>
      <c r="VFV368" s="1"/>
      <c r="VFW368" s="1"/>
      <c r="VFX368" s="1"/>
      <c r="VFY368" s="1"/>
      <c r="VFZ368" s="1"/>
      <c r="VGA368" s="1"/>
      <c r="VGB368" s="1"/>
      <c r="VGC368" s="1"/>
      <c r="VGD368" s="1"/>
      <c r="VGE368" s="1"/>
      <c r="VGF368" s="1"/>
      <c r="VGG368" s="1"/>
      <c r="VGH368" s="1"/>
      <c r="VGI368" s="1"/>
      <c r="VGJ368" s="1"/>
      <c r="VGK368" s="1"/>
      <c r="VGL368" s="1"/>
      <c r="VGM368" s="1"/>
      <c r="VGN368" s="1"/>
      <c r="VGO368" s="1"/>
      <c r="VGP368" s="1"/>
      <c r="VGQ368" s="1"/>
      <c r="VGR368" s="1"/>
      <c r="VGS368" s="1"/>
      <c r="VGT368" s="1"/>
      <c r="VGU368" s="1"/>
      <c r="VGV368" s="1"/>
      <c r="VGW368" s="1"/>
      <c r="VGX368" s="1"/>
      <c r="VGY368" s="1"/>
      <c r="VGZ368" s="1"/>
      <c r="VHA368" s="1"/>
      <c r="VHB368" s="1"/>
      <c r="VHC368" s="1"/>
      <c r="VHD368" s="1"/>
      <c r="VHE368" s="1"/>
      <c r="VHF368" s="1"/>
      <c r="VHG368" s="1"/>
      <c r="VHH368" s="1"/>
      <c r="VHI368" s="1"/>
      <c r="VHJ368" s="1"/>
      <c r="VHK368" s="1"/>
      <c r="VHL368" s="1"/>
      <c r="VHM368" s="1"/>
      <c r="VHN368" s="1"/>
      <c r="VHO368" s="1"/>
      <c r="VHP368" s="1"/>
      <c r="VHQ368" s="1"/>
      <c r="VHR368" s="1"/>
      <c r="VHS368" s="1"/>
      <c r="VHT368" s="1"/>
      <c r="VHU368" s="1"/>
      <c r="VHV368" s="1"/>
      <c r="VHW368" s="1"/>
      <c r="VHX368" s="1"/>
      <c r="VHY368" s="1"/>
      <c r="VHZ368" s="1"/>
      <c r="VIA368" s="1"/>
      <c r="VIB368" s="1"/>
      <c r="VIC368" s="1"/>
      <c r="VID368" s="1"/>
      <c r="VIE368" s="1"/>
      <c r="VIF368" s="1"/>
      <c r="VIG368" s="1"/>
      <c r="VIH368" s="1"/>
      <c r="VII368" s="1"/>
      <c r="VIJ368" s="1"/>
      <c r="VIK368" s="1"/>
      <c r="VIL368" s="1"/>
      <c r="VIM368" s="1"/>
      <c r="VIN368" s="1"/>
      <c r="VIO368" s="1"/>
      <c r="VIP368" s="1"/>
      <c r="VIQ368" s="1"/>
      <c r="VIR368" s="1"/>
      <c r="VIS368" s="1"/>
      <c r="VIT368" s="1"/>
      <c r="VIU368" s="1"/>
      <c r="VIV368" s="1"/>
      <c r="VIW368" s="1"/>
      <c r="VIX368" s="1"/>
      <c r="VIY368" s="1"/>
      <c r="VIZ368" s="1"/>
      <c r="VJA368" s="1"/>
      <c r="VJB368" s="1"/>
      <c r="VJC368" s="1"/>
      <c r="VJD368" s="1"/>
      <c r="VJE368" s="1"/>
      <c r="VJF368" s="1"/>
      <c r="VJG368" s="1"/>
      <c r="VJH368" s="1"/>
      <c r="VJI368" s="1"/>
      <c r="VJJ368" s="1"/>
      <c r="VJK368" s="1"/>
      <c r="VJL368" s="1"/>
      <c r="VJM368" s="1"/>
      <c r="VJN368" s="1"/>
      <c r="VJO368" s="1"/>
      <c r="VJP368" s="1"/>
      <c r="VJQ368" s="1"/>
      <c r="VJR368" s="1"/>
      <c r="VJS368" s="1"/>
      <c r="VJT368" s="1"/>
      <c r="VJU368" s="1"/>
      <c r="VJV368" s="1"/>
      <c r="VJW368" s="1"/>
      <c r="VJX368" s="1"/>
      <c r="VJY368" s="1"/>
      <c r="VJZ368" s="1"/>
      <c r="VKA368" s="1"/>
      <c r="VKB368" s="1"/>
      <c r="VKC368" s="1"/>
      <c r="VKD368" s="1"/>
      <c r="VKE368" s="1"/>
      <c r="VKF368" s="1"/>
      <c r="VKG368" s="1"/>
      <c r="VKH368" s="1"/>
      <c r="VKI368" s="1"/>
      <c r="VKJ368" s="1"/>
      <c r="VKK368" s="1"/>
      <c r="VKL368" s="1"/>
      <c r="VKM368" s="1"/>
      <c r="VKN368" s="1"/>
      <c r="VKO368" s="1"/>
      <c r="VKP368" s="1"/>
      <c r="VKQ368" s="1"/>
      <c r="VKR368" s="1"/>
      <c r="VKS368" s="1"/>
      <c r="VKT368" s="1"/>
      <c r="VKU368" s="1"/>
      <c r="VKV368" s="1"/>
      <c r="VKW368" s="1"/>
      <c r="VKX368" s="1"/>
      <c r="VKY368" s="1"/>
      <c r="VKZ368" s="1"/>
      <c r="VLA368" s="1"/>
      <c r="VLB368" s="1"/>
      <c r="VLC368" s="1"/>
      <c r="VLD368" s="1"/>
      <c r="VLE368" s="1"/>
      <c r="VLF368" s="1"/>
      <c r="VLG368" s="1"/>
      <c r="VLH368" s="1"/>
      <c r="VLI368" s="1"/>
      <c r="VLJ368" s="1"/>
      <c r="VLK368" s="1"/>
      <c r="VLL368" s="1"/>
      <c r="VLM368" s="1"/>
      <c r="VLN368" s="1"/>
      <c r="VLO368" s="1"/>
      <c r="VLP368" s="1"/>
      <c r="VLQ368" s="1"/>
      <c r="VLR368" s="1"/>
      <c r="VLS368" s="1"/>
      <c r="VLT368" s="1"/>
      <c r="VLU368" s="1"/>
      <c r="VLV368" s="1"/>
      <c r="VLW368" s="1"/>
      <c r="VLX368" s="1"/>
      <c r="VLY368" s="1"/>
      <c r="VLZ368" s="1"/>
      <c r="VMA368" s="1"/>
      <c r="VMB368" s="1"/>
      <c r="VMC368" s="1"/>
      <c r="VMD368" s="1"/>
      <c r="VME368" s="1"/>
      <c r="VMF368" s="1"/>
      <c r="VMG368" s="1"/>
      <c r="VMH368" s="1"/>
      <c r="VMI368" s="1"/>
      <c r="VMJ368" s="1"/>
      <c r="VMK368" s="1"/>
      <c r="VML368" s="1"/>
      <c r="VMM368" s="1"/>
      <c r="VMN368" s="1"/>
      <c r="VMO368" s="1"/>
      <c r="VMP368" s="1"/>
      <c r="VMQ368" s="1"/>
      <c r="VMR368" s="1"/>
      <c r="VMS368" s="1"/>
      <c r="VMT368" s="1"/>
      <c r="VMU368" s="1"/>
      <c r="VMV368" s="1"/>
      <c r="VMW368" s="1"/>
      <c r="VMX368" s="1"/>
      <c r="VMY368" s="1"/>
      <c r="VMZ368" s="1"/>
      <c r="VNA368" s="1"/>
      <c r="VNB368" s="1"/>
      <c r="VNC368" s="1"/>
      <c r="VND368" s="1"/>
      <c r="VNE368" s="1"/>
      <c r="VNF368" s="1"/>
      <c r="VNG368" s="1"/>
      <c r="VNH368" s="1"/>
      <c r="VNI368" s="1"/>
      <c r="VNJ368" s="1"/>
      <c r="VNK368" s="1"/>
      <c r="VNL368" s="1"/>
      <c r="VNM368" s="1"/>
      <c r="VNN368" s="1"/>
      <c r="VNO368" s="1"/>
      <c r="VNP368" s="1"/>
      <c r="VNQ368" s="1"/>
      <c r="VNR368" s="1"/>
      <c r="VNS368" s="1"/>
      <c r="VNT368" s="1"/>
      <c r="VNU368" s="1"/>
      <c r="VNV368" s="1"/>
      <c r="VNW368" s="1"/>
      <c r="VNX368" s="1"/>
      <c r="VNY368" s="1"/>
      <c r="VNZ368" s="1"/>
      <c r="VOA368" s="1"/>
      <c r="VOB368" s="1"/>
      <c r="VOC368" s="1"/>
      <c r="VOD368" s="1"/>
      <c r="VOE368" s="1"/>
      <c r="VOF368" s="1"/>
      <c r="VOG368" s="1"/>
      <c r="VOH368" s="1"/>
      <c r="VOI368" s="1"/>
      <c r="VOJ368" s="1"/>
      <c r="VOK368" s="1"/>
      <c r="VOL368" s="1"/>
      <c r="VOM368" s="1"/>
      <c r="VON368" s="1"/>
      <c r="VOO368" s="1"/>
      <c r="VOP368" s="1"/>
      <c r="VOQ368" s="1"/>
      <c r="VOR368" s="1"/>
      <c r="VOS368" s="1"/>
      <c r="VOT368" s="1"/>
      <c r="VOU368" s="1"/>
      <c r="VOV368" s="1"/>
      <c r="VOW368" s="1"/>
      <c r="VOX368" s="1"/>
      <c r="VOY368" s="1"/>
      <c r="VOZ368" s="1"/>
      <c r="VPA368" s="1"/>
      <c r="VPB368" s="1"/>
      <c r="VPC368" s="1"/>
      <c r="VPD368" s="1"/>
      <c r="VPE368" s="1"/>
      <c r="VPF368" s="1"/>
      <c r="VPG368" s="1"/>
      <c r="VPH368" s="1"/>
      <c r="VPI368" s="1"/>
      <c r="VPJ368" s="1"/>
      <c r="VPK368" s="1"/>
      <c r="VPL368" s="1"/>
      <c r="VPM368" s="1"/>
      <c r="VPN368" s="1"/>
      <c r="VPO368" s="1"/>
      <c r="VPP368" s="1"/>
      <c r="VPQ368" s="1"/>
      <c r="VPR368" s="1"/>
      <c r="VPS368" s="1"/>
      <c r="VPT368" s="1"/>
      <c r="VPU368" s="1"/>
      <c r="VPV368" s="1"/>
      <c r="VPW368" s="1"/>
      <c r="VPX368" s="1"/>
      <c r="VPY368" s="1"/>
      <c r="VPZ368" s="1"/>
      <c r="VQA368" s="1"/>
      <c r="VQB368" s="1"/>
      <c r="VQC368" s="1"/>
      <c r="VQD368" s="1"/>
      <c r="VQE368" s="1"/>
      <c r="VQF368" s="1"/>
      <c r="VQG368" s="1"/>
      <c r="VQH368" s="1"/>
      <c r="VQI368" s="1"/>
      <c r="VQJ368" s="1"/>
      <c r="VQK368" s="1"/>
      <c r="VQL368" s="1"/>
      <c r="VQM368" s="1"/>
      <c r="VQN368" s="1"/>
      <c r="VQO368" s="1"/>
      <c r="VQP368" s="1"/>
      <c r="VQQ368" s="1"/>
      <c r="VQR368" s="1"/>
      <c r="VQS368" s="1"/>
      <c r="VQT368" s="1"/>
      <c r="VQU368" s="1"/>
      <c r="VQV368" s="1"/>
      <c r="VQW368" s="1"/>
      <c r="VQX368" s="1"/>
      <c r="VQY368" s="1"/>
      <c r="VQZ368" s="1"/>
      <c r="VRA368" s="1"/>
      <c r="VRB368" s="1"/>
      <c r="VRC368" s="1"/>
      <c r="VRD368" s="1"/>
      <c r="VRE368" s="1"/>
      <c r="VRF368" s="1"/>
      <c r="VRG368" s="1"/>
      <c r="VRH368" s="1"/>
      <c r="VRI368" s="1"/>
      <c r="VRJ368" s="1"/>
      <c r="VRK368" s="1"/>
      <c r="VRL368" s="1"/>
      <c r="VRM368" s="1"/>
      <c r="VRN368" s="1"/>
      <c r="VRO368" s="1"/>
      <c r="VRP368" s="1"/>
      <c r="VRQ368" s="1"/>
      <c r="VRR368" s="1"/>
      <c r="VRS368" s="1"/>
      <c r="VRT368" s="1"/>
      <c r="VRU368" s="1"/>
      <c r="VRV368" s="1"/>
      <c r="VRW368" s="1"/>
      <c r="VRX368" s="1"/>
      <c r="VRY368" s="1"/>
      <c r="VRZ368" s="1"/>
      <c r="VSA368" s="1"/>
      <c r="VSB368" s="1"/>
      <c r="VSC368" s="1"/>
      <c r="VSD368" s="1"/>
      <c r="VSE368" s="1"/>
      <c r="VSF368" s="1"/>
      <c r="VSG368" s="1"/>
      <c r="VSH368" s="1"/>
      <c r="VSI368" s="1"/>
      <c r="VSJ368" s="1"/>
      <c r="VSK368" s="1"/>
      <c r="VSL368" s="1"/>
      <c r="VSM368" s="1"/>
      <c r="VSN368" s="1"/>
      <c r="VSO368" s="1"/>
      <c r="VSP368" s="1"/>
      <c r="VSQ368" s="1"/>
      <c r="VSR368" s="1"/>
      <c r="VSS368" s="1"/>
      <c r="VST368" s="1"/>
      <c r="VSU368" s="1"/>
      <c r="VSV368" s="1"/>
      <c r="VSW368" s="1"/>
      <c r="VSX368" s="1"/>
      <c r="VSY368" s="1"/>
      <c r="VSZ368" s="1"/>
      <c r="VTA368" s="1"/>
      <c r="VTB368" s="1"/>
      <c r="VTC368" s="1"/>
      <c r="VTD368" s="1"/>
      <c r="VTE368" s="1"/>
      <c r="VTF368" s="1"/>
      <c r="VTG368" s="1"/>
      <c r="VTH368" s="1"/>
      <c r="VTI368" s="1"/>
      <c r="VTJ368" s="1"/>
      <c r="VTK368" s="1"/>
      <c r="VTL368" s="1"/>
      <c r="VTM368" s="1"/>
      <c r="VTN368" s="1"/>
      <c r="VTO368" s="1"/>
      <c r="VTP368" s="1"/>
      <c r="VTQ368" s="1"/>
      <c r="VTR368" s="1"/>
      <c r="VTS368" s="1"/>
      <c r="VTT368" s="1"/>
      <c r="VTU368" s="1"/>
      <c r="VTV368" s="1"/>
      <c r="VTW368" s="1"/>
      <c r="VTX368" s="1"/>
      <c r="VTY368" s="1"/>
      <c r="VTZ368" s="1"/>
      <c r="VUA368" s="1"/>
      <c r="VUB368" s="1"/>
      <c r="VUC368" s="1"/>
      <c r="VUD368" s="1"/>
      <c r="VUE368" s="1"/>
      <c r="VUF368" s="1"/>
      <c r="VUG368" s="1"/>
      <c r="VUH368" s="1"/>
      <c r="VUI368" s="1"/>
      <c r="VUJ368" s="1"/>
      <c r="VUK368" s="1"/>
      <c r="VUL368" s="1"/>
      <c r="VUM368" s="1"/>
      <c r="VUN368" s="1"/>
      <c r="VUO368" s="1"/>
      <c r="VUP368" s="1"/>
      <c r="VUQ368" s="1"/>
      <c r="VUR368" s="1"/>
      <c r="VUS368" s="1"/>
      <c r="VUT368" s="1"/>
      <c r="VUU368" s="1"/>
      <c r="VUV368" s="1"/>
      <c r="VUW368" s="1"/>
      <c r="VUX368" s="1"/>
      <c r="VUY368" s="1"/>
      <c r="VUZ368" s="1"/>
      <c r="VVA368" s="1"/>
      <c r="VVB368" s="1"/>
      <c r="VVC368" s="1"/>
      <c r="VVD368" s="1"/>
      <c r="VVE368" s="1"/>
      <c r="VVF368" s="1"/>
      <c r="VVG368" s="1"/>
      <c r="VVH368" s="1"/>
      <c r="VVI368" s="1"/>
      <c r="VVJ368" s="1"/>
      <c r="VVK368" s="1"/>
      <c r="VVL368" s="1"/>
      <c r="VVM368" s="1"/>
      <c r="VVN368" s="1"/>
      <c r="VVO368" s="1"/>
      <c r="VVP368" s="1"/>
      <c r="VVQ368" s="1"/>
      <c r="VVR368" s="1"/>
      <c r="VVS368" s="1"/>
      <c r="VVT368" s="1"/>
      <c r="VVU368" s="1"/>
      <c r="VVV368" s="1"/>
      <c r="VVW368" s="1"/>
      <c r="VVX368" s="1"/>
      <c r="VVY368" s="1"/>
      <c r="VVZ368" s="1"/>
      <c r="VWA368" s="1"/>
      <c r="VWB368" s="1"/>
      <c r="VWC368" s="1"/>
      <c r="VWD368" s="1"/>
      <c r="VWE368" s="1"/>
      <c r="VWF368" s="1"/>
      <c r="VWG368" s="1"/>
      <c r="VWH368" s="1"/>
      <c r="VWI368" s="1"/>
      <c r="VWJ368" s="1"/>
      <c r="VWK368" s="1"/>
      <c r="VWL368" s="1"/>
      <c r="VWM368" s="1"/>
      <c r="VWN368" s="1"/>
      <c r="VWO368" s="1"/>
      <c r="VWP368" s="1"/>
      <c r="VWQ368" s="1"/>
      <c r="VWR368" s="1"/>
      <c r="VWS368" s="1"/>
      <c r="VWT368" s="1"/>
      <c r="VWU368" s="1"/>
      <c r="VWV368" s="1"/>
      <c r="VWW368" s="1"/>
      <c r="VWX368" s="1"/>
      <c r="VWY368" s="1"/>
      <c r="VWZ368" s="1"/>
      <c r="VXA368" s="1"/>
      <c r="VXB368" s="1"/>
      <c r="VXC368" s="1"/>
      <c r="VXD368" s="1"/>
      <c r="VXE368" s="1"/>
      <c r="VXF368" s="1"/>
      <c r="VXG368" s="1"/>
      <c r="VXH368" s="1"/>
      <c r="VXI368" s="1"/>
      <c r="VXJ368" s="1"/>
      <c r="VXK368" s="1"/>
      <c r="VXL368" s="1"/>
      <c r="VXM368" s="1"/>
      <c r="VXN368" s="1"/>
      <c r="VXO368" s="1"/>
      <c r="VXP368" s="1"/>
      <c r="VXQ368" s="1"/>
      <c r="VXR368" s="1"/>
      <c r="VXS368" s="1"/>
      <c r="VXT368" s="1"/>
      <c r="VXU368" s="1"/>
      <c r="VXV368" s="1"/>
      <c r="VXW368" s="1"/>
      <c r="VXX368" s="1"/>
      <c r="VXY368" s="1"/>
      <c r="VXZ368" s="1"/>
      <c r="VYA368" s="1"/>
      <c r="VYB368" s="1"/>
      <c r="VYC368" s="1"/>
      <c r="VYD368" s="1"/>
      <c r="VYE368" s="1"/>
      <c r="VYF368" s="1"/>
      <c r="VYG368" s="1"/>
      <c r="VYH368" s="1"/>
      <c r="VYI368" s="1"/>
      <c r="VYJ368" s="1"/>
      <c r="VYK368" s="1"/>
      <c r="VYL368" s="1"/>
      <c r="VYM368" s="1"/>
      <c r="VYN368" s="1"/>
      <c r="VYO368" s="1"/>
      <c r="VYP368" s="1"/>
      <c r="VYQ368" s="1"/>
      <c r="VYR368" s="1"/>
      <c r="VYS368" s="1"/>
      <c r="VYT368" s="1"/>
      <c r="VYU368" s="1"/>
      <c r="VYV368" s="1"/>
      <c r="VYW368" s="1"/>
      <c r="VYX368" s="1"/>
      <c r="VYY368" s="1"/>
      <c r="VYZ368" s="1"/>
      <c r="VZA368" s="1"/>
      <c r="VZB368" s="1"/>
      <c r="VZC368" s="1"/>
      <c r="VZD368" s="1"/>
      <c r="VZE368" s="1"/>
      <c r="VZF368" s="1"/>
      <c r="VZG368" s="1"/>
      <c r="VZH368" s="1"/>
      <c r="VZI368" s="1"/>
      <c r="VZJ368" s="1"/>
      <c r="VZK368" s="1"/>
      <c r="VZL368" s="1"/>
      <c r="VZM368" s="1"/>
      <c r="VZN368" s="1"/>
      <c r="VZO368" s="1"/>
      <c r="VZP368" s="1"/>
      <c r="VZQ368" s="1"/>
      <c r="VZR368" s="1"/>
      <c r="VZS368" s="1"/>
      <c r="VZT368" s="1"/>
      <c r="VZU368" s="1"/>
      <c r="VZV368" s="1"/>
      <c r="VZW368" s="1"/>
      <c r="VZX368" s="1"/>
      <c r="VZY368" s="1"/>
      <c r="VZZ368" s="1"/>
      <c r="WAA368" s="1"/>
      <c r="WAB368" s="1"/>
      <c r="WAC368" s="1"/>
      <c r="WAD368" s="1"/>
      <c r="WAE368" s="1"/>
      <c r="WAF368" s="1"/>
      <c r="WAG368" s="1"/>
      <c r="WAH368" s="1"/>
      <c r="WAI368" s="1"/>
      <c r="WAJ368" s="1"/>
      <c r="WAK368" s="1"/>
      <c r="WAL368" s="1"/>
      <c r="WAM368" s="1"/>
      <c r="WAN368" s="1"/>
      <c r="WAO368" s="1"/>
      <c r="WAP368" s="1"/>
      <c r="WAQ368" s="1"/>
      <c r="WAR368" s="1"/>
      <c r="WAS368" s="1"/>
      <c r="WAT368" s="1"/>
      <c r="WAU368" s="1"/>
      <c r="WAV368" s="1"/>
      <c r="WAW368" s="1"/>
      <c r="WAX368" s="1"/>
      <c r="WAY368" s="1"/>
      <c r="WAZ368" s="1"/>
      <c r="WBA368" s="1"/>
      <c r="WBB368" s="1"/>
      <c r="WBC368" s="1"/>
      <c r="WBD368" s="1"/>
      <c r="WBE368" s="1"/>
      <c r="WBF368" s="1"/>
      <c r="WBG368" s="1"/>
      <c r="WBH368" s="1"/>
      <c r="WBI368" s="1"/>
      <c r="WBJ368" s="1"/>
      <c r="WBK368" s="1"/>
      <c r="WBL368" s="1"/>
      <c r="WBM368" s="1"/>
      <c r="WBN368" s="1"/>
      <c r="WBO368" s="1"/>
      <c r="WBP368" s="1"/>
      <c r="WBQ368" s="1"/>
      <c r="WBR368" s="1"/>
      <c r="WBS368" s="1"/>
      <c r="WBT368" s="1"/>
      <c r="WBU368" s="1"/>
      <c r="WBV368" s="1"/>
      <c r="WBW368" s="1"/>
      <c r="WBX368" s="1"/>
      <c r="WBY368" s="1"/>
      <c r="WBZ368" s="1"/>
      <c r="WCA368" s="1"/>
      <c r="WCB368" s="1"/>
      <c r="WCC368" s="1"/>
      <c r="WCD368" s="1"/>
      <c r="WCE368" s="1"/>
      <c r="WCF368" s="1"/>
      <c r="WCG368" s="1"/>
      <c r="WCH368" s="1"/>
      <c r="WCI368" s="1"/>
      <c r="WCJ368" s="1"/>
      <c r="WCK368" s="1"/>
      <c r="WCL368" s="1"/>
      <c r="WCM368" s="1"/>
      <c r="WCN368" s="1"/>
      <c r="WCO368" s="1"/>
      <c r="WCP368" s="1"/>
      <c r="WCQ368" s="1"/>
      <c r="WCR368" s="1"/>
      <c r="WCS368" s="1"/>
      <c r="WCT368" s="1"/>
      <c r="WCU368" s="1"/>
      <c r="WCV368" s="1"/>
      <c r="WCW368" s="1"/>
      <c r="WCX368" s="1"/>
      <c r="WCY368" s="1"/>
      <c r="WCZ368" s="1"/>
      <c r="WDA368" s="1"/>
      <c r="WDB368" s="1"/>
      <c r="WDC368" s="1"/>
      <c r="WDD368" s="1"/>
      <c r="WDE368" s="1"/>
      <c r="WDF368" s="1"/>
      <c r="WDG368" s="1"/>
      <c r="WDH368" s="1"/>
      <c r="WDI368" s="1"/>
      <c r="WDJ368" s="1"/>
      <c r="WDK368" s="1"/>
      <c r="WDL368" s="1"/>
      <c r="WDM368" s="1"/>
      <c r="WDN368" s="1"/>
      <c r="WDO368" s="1"/>
      <c r="WDP368" s="1"/>
      <c r="WDQ368" s="1"/>
      <c r="WDR368" s="1"/>
      <c r="WDS368" s="1"/>
      <c r="WDT368" s="1"/>
      <c r="WDU368" s="1"/>
      <c r="WDV368" s="1"/>
      <c r="WDW368" s="1"/>
      <c r="WDX368" s="1"/>
      <c r="WDY368" s="1"/>
      <c r="WDZ368" s="1"/>
      <c r="WEA368" s="1"/>
      <c r="WEB368" s="1"/>
      <c r="WEC368" s="1"/>
      <c r="WED368" s="1"/>
      <c r="WEE368" s="1"/>
      <c r="WEF368" s="1"/>
      <c r="WEG368" s="1"/>
      <c r="WEH368" s="1"/>
      <c r="WEI368" s="1"/>
      <c r="WEJ368" s="1"/>
      <c r="WEK368" s="1"/>
      <c r="WEL368" s="1"/>
      <c r="WEM368" s="1"/>
      <c r="WEN368" s="1"/>
      <c r="WEO368" s="1"/>
      <c r="WEP368" s="1"/>
      <c r="WEQ368" s="1"/>
      <c r="WER368" s="1"/>
      <c r="WES368" s="1"/>
      <c r="WET368" s="1"/>
      <c r="WEU368" s="1"/>
      <c r="WEV368" s="1"/>
      <c r="WEW368" s="1"/>
      <c r="WEX368" s="1"/>
      <c r="WEY368" s="1"/>
      <c r="WEZ368" s="1"/>
      <c r="WFA368" s="1"/>
      <c r="WFB368" s="1"/>
      <c r="WFC368" s="1"/>
      <c r="WFD368" s="1"/>
      <c r="WFE368" s="1"/>
      <c r="WFF368" s="1"/>
      <c r="WFG368" s="1"/>
      <c r="WFH368" s="1"/>
      <c r="WFI368" s="1"/>
      <c r="WFJ368" s="1"/>
      <c r="WFK368" s="1"/>
      <c r="WFL368" s="1"/>
      <c r="WFM368" s="1"/>
      <c r="WFN368" s="1"/>
      <c r="WFO368" s="1"/>
      <c r="WFP368" s="1"/>
      <c r="WFQ368" s="1"/>
      <c r="WFR368" s="1"/>
      <c r="WFS368" s="1"/>
      <c r="WFT368" s="1"/>
      <c r="WFU368" s="1"/>
      <c r="WFV368" s="1"/>
      <c r="WFW368" s="1"/>
      <c r="WFX368" s="1"/>
      <c r="WFY368" s="1"/>
      <c r="WFZ368" s="1"/>
      <c r="WGA368" s="1"/>
      <c r="WGB368" s="1"/>
      <c r="WGC368" s="1"/>
      <c r="WGD368" s="1"/>
      <c r="WGE368" s="1"/>
      <c r="WGF368" s="1"/>
      <c r="WGG368" s="1"/>
      <c r="WGH368" s="1"/>
      <c r="WGI368" s="1"/>
      <c r="WGJ368" s="1"/>
      <c r="WGK368" s="1"/>
      <c r="WGL368" s="1"/>
      <c r="WGM368" s="1"/>
      <c r="WGN368" s="1"/>
      <c r="WGO368" s="1"/>
      <c r="WGP368" s="1"/>
      <c r="WGQ368" s="1"/>
      <c r="WGR368" s="1"/>
      <c r="WGS368" s="1"/>
      <c r="WGT368" s="1"/>
      <c r="WGU368" s="1"/>
      <c r="WGV368" s="1"/>
      <c r="WGW368" s="1"/>
      <c r="WGX368" s="1"/>
      <c r="WGY368" s="1"/>
      <c r="WGZ368" s="1"/>
      <c r="WHA368" s="1"/>
      <c r="WHB368" s="1"/>
      <c r="WHC368" s="1"/>
      <c r="WHD368" s="1"/>
      <c r="WHE368" s="1"/>
      <c r="WHF368" s="1"/>
      <c r="WHG368" s="1"/>
      <c r="WHH368" s="1"/>
      <c r="WHI368" s="1"/>
      <c r="WHJ368" s="1"/>
      <c r="WHK368" s="1"/>
      <c r="WHL368" s="1"/>
      <c r="WHM368" s="1"/>
      <c r="WHN368" s="1"/>
      <c r="WHO368" s="1"/>
      <c r="WHP368" s="1"/>
      <c r="WHQ368" s="1"/>
      <c r="WHR368" s="1"/>
      <c r="WHS368" s="1"/>
      <c r="WHT368" s="1"/>
      <c r="WHU368" s="1"/>
      <c r="WHV368" s="1"/>
      <c r="WHW368" s="1"/>
      <c r="WHX368" s="1"/>
      <c r="WHY368" s="1"/>
      <c r="WHZ368" s="1"/>
      <c r="WIA368" s="1"/>
      <c r="WIB368" s="1"/>
      <c r="WIC368" s="1"/>
      <c r="WID368" s="1"/>
      <c r="WIE368" s="1"/>
      <c r="WIF368" s="1"/>
      <c r="WIG368" s="1"/>
      <c r="WIH368" s="1"/>
      <c r="WII368" s="1"/>
      <c r="WIJ368" s="1"/>
      <c r="WIK368" s="1"/>
      <c r="WIL368" s="1"/>
      <c r="WIM368" s="1"/>
      <c r="WIN368" s="1"/>
      <c r="WIO368" s="1"/>
      <c r="WIP368" s="1"/>
      <c r="WIQ368" s="1"/>
      <c r="WIR368" s="1"/>
      <c r="WIS368" s="1"/>
      <c r="WIT368" s="1"/>
      <c r="WIU368" s="1"/>
      <c r="WIV368" s="1"/>
      <c r="WIW368" s="1"/>
      <c r="WIX368" s="1"/>
      <c r="WIY368" s="1"/>
      <c r="WIZ368" s="1"/>
      <c r="WJA368" s="1"/>
      <c r="WJB368" s="1"/>
      <c r="WJC368" s="1"/>
      <c r="WJD368" s="1"/>
      <c r="WJE368" s="1"/>
      <c r="WJF368" s="1"/>
      <c r="WJG368" s="1"/>
      <c r="WJH368" s="1"/>
      <c r="WJI368" s="1"/>
      <c r="WJJ368" s="1"/>
      <c r="WJK368" s="1"/>
      <c r="WJL368" s="1"/>
      <c r="WJM368" s="1"/>
      <c r="WJN368" s="1"/>
      <c r="WJO368" s="1"/>
      <c r="WJP368" s="1"/>
      <c r="WJQ368" s="1"/>
      <c r="WJR368" s="1"/>
      <c r="WJS368" s="1"/>
      <c r="WJT368" s="1"/>
      <c r="WJU368" s="1"/>
      <c r="WJV368" s="1"/>
      <c r="WJW368" s="1"/>
      <c r="WJX368" s="1"/>
      <c r="WJY368" s="1"/>
      <c r="WJZ368" s="1"/>
      <c r="WKA368" s="1"/>
      <c r="WKB368" s="1"/>
      <c r="WKC368" s="1"/>
      <c r="WKD368" s="1"/>
      <c r="WKE368" s="1"/>
      <c r="WKF368" s="1"/>
      <c r="WKG368" s="1"/>
      <c r="WKH368" s="1"/>
      <c r="WKI368" s="1"/>
      <c r="WKJ368" s="1"/>
      <c r="WKK368" s="1"/>
      <c r="WKL368" s="1"/>
      <c r="WKM368" s="1"/>
      <c r="WKN368" s="1"/>
      <c r="WKO368" s="1"/>
      <c r="WKP368" s="1"/>
      <c r="WKQ368" s="1"/>
      <c r="WKR368" s="1"/>
      <c r="WKS368" s="1"/>
      <c r="WKT368" s="1"/>
      <c r="WKU368" s="1"/>
      <c r="WKV368" s="1"/>
      <c r="WKW368" s="1"/>
      <c r="WKX368" s="1"/>
      <c r="WKY368" s="1"/>
      <c r="WKZ368" s="1"/>
      <c r="WLA368" s="1"/>
      <c r="WLB368" s="1"/>
      <c r="WLC368" s="1"/>
      <c r="WLD368" s="1"/>
      <c r="WLE368" s="1"/>
      <c r="WLF368" s="1"/>
      <c r="WLG368" s="1"/>
      <c r="WLH368" s="1"/>
      <c r="WLI368" s="1"/>
      <c r="WLJ368" s="1"/>
      <c r="WLK368" s="1"/>
      <c r="WLL368" s="1"/>
      <c r="WLM368" s="1"/>
      <c r="WLN368" s="1"/>
      <c r="WLO368" s="1"/>
      <c r="WLP368" s="1"/>
      <c r="WLQ368" s="1"/>
      <c r="WLR368" s="1"/>
      <c r="WLS368" s="1"/>
      <c r="WLT368" s="1"/>
      <c r="WLU368" s="1"/>
      <c r="WLV368" s="1"/>
      <c r="WLW368" s="1"/>
      <c r="WLX368" s="1"/>
      <c r="WLY368" s="1"/>
      <c r="WLZ368" s="1"/>
      <c r="WMA368" s="1"/>
      <c r="WMB368" s="1"/>
      <c r="WMC368" s="1"/>
      <c r="WMD368" s="1"/>
      <c r="WME368" s="1"/>
      <c r="WMF368" s="1"/>
      <c r="WMG368" s="1"/>
      <c r="WMH368" s="1"/>
      <c r="WMI368" s="1"/>
      <c r="WMJ368" s="1"/>
      <c r="WMK368" s="1"/>
      <c r="WML368" s="1"/>
      <c r="WMM368" s="1"/>
      <c r="WMN368" s="1"/>
      <c r="WMO368" s="1"/>
      <c r="WMP368" s="1"/>
      <c r="WMQ368" s="1"/>
      <c r="WMR368" s="1"/>
      <c r="WMS368" s="1"/>
      <c r="WMT368" s="1"/>
      <c r="WMU368" s="1"/>
      <c r="WMV368" s="1"/>
      <c r="WMW368" s="1"/>
      <c r="WMX368" s="1"/>
      <c r="WMY368" s="1"/>
      <c r="WMZ368" s="1"/>
      <c r="WNA368" s="1"/>
      <c r="WNB368" s="1"/>
      <c r="WNC368" s="1"/>
      <c r="WND368" s="1"/>
      <c r="WNE368" s="1"/>
      <c r="WNF368" s="1"/>
      <c r="WNG368" s="1"/>
      <c r="WNH368" s="1"/>
      <c r="WNI368" s="1"/>
      <c r="WNJ368" s="1"/>
      <c r="WNK368" s="1"/>
      <c r="WNL368" s="1"/>
      <c r="WNM368" s="1"/>
      <c r="WNN368" s="1"/>
      <c r="WNO368" s="1"/>
      <c r="WNP368" s="1"/>
      <c r="WNQ368" s="1"/>
      <c r="WNR368" s="1"/>
      <c r="WNS368" s="1"/>
      <c r="WNT368" s="1"/>
      <c r="WNU368" s="1"/>
      <c r="WNV368" s="1"/>
      <c r="WNW368" s="1"/>
      <c r="WNX368" s="1"/>
      <c r="WNY368" s="1"/>
      <c r="WNZ368" s="1"/>
      <c r="WOA368" s="1"/>
      <c r="WOB368" s="1"/>
      <c r="WOC368" s="1"/>
      <c r="WOD368" s="1"/>
      <c r="WOE368" s="1"/>
      <c r="WOF368" s="1"/>
      <c r="WOG368" s="1"/>
      <c r="WOH368" s="1"/>
      <c r="WOI368" s="1"/>
      <c r="WOJ368" s="1"/>
      <c r="WOK368" s="1"/>
      <c r="WOL368" s="1"/>
      <c r="WOM368" s="1"/>
      <c r="WON368" s="1"/>
      <c r="WOO368" s="1"/>
      <c r="WOP368" s="1"/>
      <c r="WOQ368" s="1"/>
      <c r="WOR368" s="1"/>
      <c r="WOS368" s="1"/>
      <c r="WOT368" s="1"/>
      <c r="WOU368" s="1"/>
      <c r="WOV368" s="1"/>
      <c r="WOW368" s="1"/>
      <c r="WOX368" s="1"/>
      <c r="WOY368" s="1"/>
      <c r="WOZ368" s="1"/>
      <c r="WPA368" s="1"/>
      <c r="WPB368" s="1"/>
      <c r="WPC368" s="1"/>
      <c r="WPD368" s="1"/>
      <c r="WPE368" s="1"/>
      <c r="WPF368" s="1"/>
      <c r="WPG368" s="1"/>
      <c r="WPH368" s="1"/>
      <c r="WPI368" s="1"/>
      <c r="WPJ368" s="1"/>
      <c r="WPK368" s="1"/>
      <c r="WPL368" s="1"/>
      <c r="WPM368" s="1"/>
      <c r="WPN368" s="1"/>
      <c r="WPO368" s="1"/>
      <c r="WPP368" s="1"/>
      <c r="WPQ368" s="1"/>
      <c r="WPR368" s="1"/>
      <c r="WPS368" s="1"/>
      <c r="WPT368" s="1"/>
      <c r="WPU368" s="1"/>
      <c r="WPV368" s="1"/>
      <c r="WPW368" s="1"/>
      <c r="WPX368" s="1"/>
      <c r="WPY368" s="1"/>
      <c r="WPZ368" s="1"/>
      <c r="WQA368" s="1"/>
      <c r="WQB368" s="1"/>
      <c r="WQC368" s="1"/>
      <c r="WQD368" s="1"/>
      <c r="WQE368" s="1"/>
      <c r="WQF368" s="1"/>
      <c r="WQG368" s="1"/>
      <c r="WQH368" s="1"/>
      <c r="WQI368" s="1"/>
      <c r="WQJ368" s="1"/>
      <c r="WQK368" s="1"/>
      <c r="WQL368" s="1"/>
      <c r="WQM368" s="1"/>
      <c r="WQN368" s="1"/>
      <c r="WQO368" s="1"/>
      <c r="WQP368" s="1"/>
      <c r="WQQ368" s="1"/>
      <c r="WQR368" s="1"/>
      <c r="WQS368" s="1"/>
      <c r="WQT368" s="1"/>
      <c r="WQU368" s="1"/>
      <c r="WQV368" s="1"/>
      <c r="WQW368" s="1"/>
      <c r="WQX368" s="1"/>
      <c r="WQY368" s="1"/>
      <c r="WQZ368" s="1"/>
      <c r="WRA368" s="1"/>
      <c r="WRB368" s="1"/>
      <c r="WRC368" s="1"/>
      <c r="WRD368" s="1"/>
      <c r="WRE368" s="1"/>
      <c r="WRF368" s="1"/>
      <c r="WRG368" s="1"/>
      <c r="WRH368" s="1"/>
      <c r="WRI368" s="1"/>
      <c r="WRJ368" s="1"/>
      <c r="WRK368" s="1"/>
      <c r="WRL368" s="1"/>
      <c r="WRM368" s="1"/>
      <c r="WRN368" s="1"/>
      <c r="WRO368" s="1"/>
      <c r="WRP368" s="1"/>
      <c r="WRQ368" s="1"/>
      <c r="WRR368" s="1"/>
      <c r="WRS368" s="1"/>
      <c r="WRT368" s="1"/>
      <c r="WRU368" s="1"/>
      <c r="WRV368" s="1"/>
      <c r="WRW368" s="1"/>
      <c r="WRX368" s="1"/>
      <c r="WRY368" s="1"/>
      <c r="WRZ368" s="1"/>
      <c r="WSA368" s="1"/>
      <c r="WSB368" s="1"/>
      <c r="WSC368" s="1"/>
      <c r="WSD368" s="1"/>
      <c r="WSE368" s="1"/>
      <c r="WSF368" s="1"/>
      <c r="WSG368" s="1"/>
      <c r="WSH368" s="1"/>
      <c r="WSI368" s="1"/>
      <c r="WSJ368" s="1"/>
      <c r="WSK368" s="1"/>
      <c r="WSL368" s="1"/>
      <c r="WSM368" s="1"/>
      <c r="WSN368" s="1"/>
      <c r="WSO368" s="1"/>
      <c r="WSP368" s="1"/>
      <c r="WSQ368" s="1"/>
      <c r="WSR368" s="1"/>
      <c r="WSS368" s="1"/>
      <c r="WST368" s="1"/>
      <c r="WSU368" s="1"/>
      <c r="WSV368" s="1"/>
      <c r="WSW368" s="1"/>
      <c r="WSX368" s="1"/>
      <c r="WSY368" s="1"/>
      <c r="WSZ368" s="1"/>
      <c r="WTA368" s="1"/>
      <c r="WTB368" s="1"/>
      <c r="WTC368" s="1"/>
      <c r="WTD368" s="1"/>
      <c r="WTE368" s="1"/>
      <c r="WTF368" s="1"/>
      <c r="WTG368" s="1"/>
      <c r="WTH368" s="1"/>
      <c r="WTI368" s="1"/>
      <c r="WTJ368" s="1"/>
      <c r="WTK368" s="1"/>
      <c r="WTL368" s="1"/>
      <c r="WTM368" s="1"/>
      <c r="WTN368" s="1"/>
      <c r="WTO368" s="1"/>
      <c r="WTP368" s="1"/>
      <c r="WTQ368" s="1"/>
      <c r="WTR368" s="1"/>
      <c r="WTS368" s="1"/>
      <c r="WTT368" s="1"/>
      <c r="WTU368" s="1"/>
      <c r="WTV368" s="1"/>
      <c r="WTW368" s="1"/>
      <c r="WTX368" s="1"/>
      <c r="WTY368" s="1"/>
      <c r="WTZ368" s="1"/>
      <c r="WUA368" s="1"/>
      <c r="WUB368" s="1"/>
      <c r="WUC368" s="1"/>
      <c r="WUD368" s="1"/>
      <c r="WUE368" s="1"/>
      <c r="WUF368" s="1"/>
      <c r="WUG368" s="1"/>
      <c r="WUH368" s="1"/>
      <c r="WUI368" s="1"/>
      <c r="WUJ368" s="1"/>
      <c r="WUK368" s="1"/>
      <c r="WUL368" s="1"/>
      <c r="WUM368" s="1"/>
      <c r="WUN368" s="1"/>
      <c r="WUO368" s="1"/>
      <c r="WUP368" s="1"/>
      <c r="WUQ368" s="1"/>
      <c r="WUR368" s="1"/>
      <c r="WUS368" s="1"/>
      <c r="WUT368" s="1"/>
      <c r="WUU368" s="1"/>
      <c r="WUV368" s="1"/>
      <c r="WUW368" s="1"/>
      <c r="WUX368" s="1"/>
      <c r="WUY368" s="1"/>
      <c r="WUZ368" s="1"/>
      <c r="WVA368" s="1"/>
      <c r="WVB368" s="1"/>
      <c r="WVC368" s="1"/>
      <c r="WVD368" s="1"/>
      <c r="WVE368" s="1"/>
      <c r="WVF368" s="1"/>
      <c r="WVG368" s="1"/>
      <c r="WVH368" s="1"/>
      <c r="WVI368" s="1"/>
      <c r="WVJ368" s="1"/>
      <c r="WVK368" s="1"/>
      <c r="WVL368" s="1"/>
      <c r="WVM368" s="1"/>
      <c r="WVN368" s="1"/>
      <c r="WVO368" s="1"/>
      <c r="WVP368" s="1"/>
      <c r="WVQ368" s="1"/>
      <c r="WVR368" s="1"/>
      <c r="WVS368" s="1"/>
      <c r="WVT368" s="1"/>
      <c r="WVU368" s="1"/>
    </row>
    <row r="369" spans="1:16141" s="5" customFormat="1" ht="35.1" customHeight="1">
      <c r="A369" s="2800"/>
      <c r="B369" s="3"/>
      <c r="C369" s="102"/>
      <c r="D369" s="102"/>
      <c r="E369" s="2669" t="s">
        <v>140</v>
      </c>
      <c r="F369" s="2696">
        <v>20000</v>
      </c>
      <c r="G369" s="2731">
        <v>12</v>
      </c>
      <c r="H369" s="2693">
        <f t="shared" si="19"/>
        <v>240000</v>
      </c>
      <c r="I369" s="2788" t="s">
        <v>565</v>
      </c>
      <c r="J369" s="2777"/>
      <c r="L369" s="1"/>
      <c r="M369" s="84"/>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c r="ALA369" s="1"/>
      <c r="ALB369" s="1"/>
      <c r="ALC369" s="1"/>
      <c r="ALD369" s="1"/>
      <c r="ALE369" s="1"/>
      <c r="ALF369" s="1"/>
      <c r="ALG369" s="1"/>
      <c r="ALH369" s="1"/>
      <c r="ALI369" s="1"/>
      <c r="ALJ369" s="1"/>
      <c r="ALK369" s="1"/>
      <c r="ALL369" s="1"/>
      <c r="ALM369" s="1"/>
      <c r="ALN369" s="1"/>
      <c r="ALO369" s="1"/>
      <c r="ALP369" s="1"/>
      <c r="ALQ369" s="1"/>
      <c r="ALR369" s="1"/>
      <c r="ALS369" s="1"/>
      <c r="ALT369" s="1"/>
      <c r="ALU369" s="1"/>
      <c r="ALV369" s="1"/>
      <c r="ALW369" s="1"/>
      <c r="ALX369" s="1"/>
      <c r="ALY369" s="1"/>
      <c r="ALZ369" s="1"/>
      <c r="AMA369" s="1"/>
      <c r="AMB369" s="1"/>
      <c r="AMC369" s="1"/>
      <c r="AMD369" s="1"/>
      <c r="AME369" s="1"/>
      <c r="AMF369" s="1"/>
      <c r="AMG369" s="1"/>
      <c r="AMH369" s="1"/>
      <c r="AMI369" s="1"/>
      <c r="AMJ369" s="1"/>
      <c r="AMK369" s="1"/>
      <c r="AML369" s="1"/>
      <c r="AMM369" s="1"/>
      <c r="AMN369" s="1"/>
      <c r="AMO369" s="1"/>
      <c r="AMP369" s="1"/>
      <c r="AMQ369" s="1"/>
      <c r="AMR369" s="1"/>
      <c r="AMS369" s="1"/>
      <c r="AMT369" s="1"/>
      <c r="AMU369" s="1"/>
      <c r="AMV369" s="1"/>
      <c r="AMW369" s="1"/>
      <c r="AMX369" s="1"/>
      <c r="AMY369" s="1"/>
      <c r="AMZ369" s="1"/>
      <c r="ANA369" s="1"/>
      <c r="ANB369" s="1"/>
      <c r="ANC369" s="1"/>
      <c r="AND369" s="1"/>
      <c r="ANE369" s="1"/>
      <c r="ANF369" s="1"/>
      <c r="ANG369" s="1"/>
      <c r="ANH369" s="1"/>
      <c r="ANI369" s="1"/>
      <c r="ANJ369" s="1"/>
      <c r="ANK369" s="1"/>
      <c r="ANL369" s="1"/>
      <c r="ANM369" s="1"/>
      <c r="ANN369" s="1"/>
      <c r="ANO369" s="1"/>
      <c r="ANP369" s="1"/>
      <c r="ANQ369" s="1"/>
      <c r="ANR369" s="1"/>
      <c r="ANS369" s="1"/>
      <c r="ANT369" s="1"/>
      <c r="ANU369" s="1"/>
      <c r="ANV369" s="1"/>
      <c r="ANW369" s="1"/>
      <c r="ANX369" s="1"/>
      <c r="ANY369" s="1"/>
      <c r="ANZ369" s="1"/>
      <c r="AOA369" s="1"/>
      <c r="AOB369" s="1"/>
      <c r="AOC369" s="1"/>
      <c r="AOD369" s="1"/>
      <c r="AOE369" s="1"/>
      <c r="AOF369" s="1"/>
      <c r="AOG369" s="1"/>
      <c r="AOH369" s="1"/>
      <c r="AOI369" s="1"/>
      <c r="AOJ369" s="1"/>
      <c r="AOK369" s="1"/>
      <c r="AOL369" s="1"/>
      <c r="AOM369" s="1"/>
      <c r="AON369" s="1"/>
      <c r="AOO369" s="1"/>
      <c r="AOP369" s="1"/>
      <c r="AOQ369" s="1"/>
      <c r="AOR369" s="1"/>
      <c r="AOS369" s="1"/>
      <c r="AOT369" s="1"/>
      <c r="AOU369" s="1"/>
      <c r="AOV369" s="1"/>
      <c r="AOW369" s="1"/>
      <c r="AOX369" s="1"/>
      <c r="AOY369" s="1"/>
      <c r="AOZ369" s="1"/>
      <c r="APA369" s="1"/>
      <c r="APB369" s="1"/>
      <c r="APC369" s="1"/>
      <c r="APD369" s="1"/>
      <c r="APE369" s="1"/>
      <c r="APF369" s="1"/>
      <c r="APG369" s="1"/>
      <c r="APH369" s="1"/>
      <c r="API369" s="1"/>
      <c r="APJ369" s="1"/>
      <c r="APK369" s="1"/>
      <c r="APL369" s="1"/>
      <c r="APM369" s="1"/>
      <c r="APN369" s="1"/>
      <c r="APO369" s="1"/>
      <c r="APP369" s="1"/>
      <c r="APQ369" s="1"/>
      <c r="APR369" s="1"/>
      <c r="APS369" s="1"/>
      <c r="APT369" s="1"/>
      <c r="APU369" s="1"/>
      <c r="APV369" s="1"/>
      <c r="APW369" s="1"/>
      <c r="APX369" s="1"/>
      <c r="APY369" s="1"/>
      <c r="APZ369" s="1"/>
      <c r="AQA369" s="1"/>
      <c r="AQB369" s="1"/>
      <c r="AQC369" s="1"/>
      <c r="AQD369" s="1"/>
      <c r="AQE369" s="1"/>
      <c r="AQF369" s="1"/>
      <c r="AQG369" s="1"/>
      <c r="AQH369" s="1"/>
      <c r="AQI369" s="1"/>
      <c r="AQJ369" s="1"/>
      <c r="AQK369" s="1"/>
      <c r="AQL369" s="1"/>
      <c r="AQM369" s="1"/>
      <c r="AQN369" s="1"/>
      <c r="AQO369" s="1"/>
      <c r="AQP369" s="1"/>
      <c r="AQQ369" s="1"/>
      <c r="AQR369" s="1"/>
      <c r="AQS369" s="1"/>
      <c r="AQT369" s="1"/>
      <c r="AQU369" s="1"/>
      <c r="AQV369" s="1"/>
      <c r="AQW369" s="1"/>
      <c r="AQX369" s="1"/>
      <c r="AQY369" s="1"/>
      <c r="AQZ369" s="1"/>
      <c r="ARA369" s="1"/>
      <c r="ARB369" s="1"/>
      <c r="ARC369" s="1"/>
      <c r="ARD369" s="1"/>
      <c r="ARE369" s="1"/>
      <c r="ARF369" s="1"/>
      <c r="ARG369" s="1"/>
      <c r="ARH369" s="1"/>
      <c r="ARI369" s="1"/>
      <c r="ARJ369" s="1"/>
      <c r="ARK369" s="1"/>
      <c r="ARL369" s="1"/>
      <c r="ARM369" s="1"/>
      <c r="ARN369" s="1"/>
      <c r="ARO369" s="1"/>
      <c r="ARP369" s="1"/>
      <c r="ARQ369" s="1"/>
      <c r="ARR369" s="1"/>
      <c r="ARS369" s="1"/>
      <c r="ART369" s="1"/>
      <c r="ARU369" s="1"/>
      <c r="ARV369" s="1"/>
      <c r="ARW369" s="1"/>
      <c r="ARX369" s="1"/>
      <c r="ARY369" s="1"/>
      <c r="ARZ369" s="1"/>
      <c r="ASA369" s="1"/>
      <c r="ASB369" s="1"/>
      <c r="ASC369" s="1"/>
      <c r="ASD369" s="1"/>
      <c r="ASE369" s="1"/>
      <c r="ASF369" s="1"/>
      <c r="ASG369" s="1"/>
      <c r="ASH369" s="1"/>
      <c r="ASI369" s="1"/>
      <c r="ASJ369" s="1"/>
      <c r="ASK369" s="1"/>
      <c r="ASL369" s="1"/>
      <c r="ASM369" s="1"/>
      <c r="ASN369" s="1"/>
      <c r="ASO369" s="1"/>
      <c r="ASP369" s="1"/>
      <c r="ASQ369" s="1"/>
      <c r="ASR369" s="1"/>
      <c r="ASS369" s="1"/>
      <c r="AST369" s="1"/>
      <c r="ASU369" s="1"/>
      <c r="ASV369" s="1"/>
      <c r="ASW369" s="1"/>
      <c r="ASX369" s="1"/>
      <c r="ASY369" s="1"/>
      <c r="ASZ369" s="1"/>
      <c r="ATA369" s="1"/>
      <c r="ATB369" s="1"/>
      <c r="ATC369" s="1"/>
      <c r="ATD369" s="1"/>
      <c r="ATE369" s="1"/>
      <c r="ATF369" s="1"/>
      <c r="ATG369" s="1"/>
      <c r="ATH369" s="1"/>
      <c r="ATI369" s="1"/>
      <c r="ATJ369" s="1"/>
      <c r="ATK369" s="1"/>
      <c r="ATL369" s="1"/>
      <c r="ATM369" s="1"/>
      <c r="ATN369" s="1"/>
      <c r="ATO369" s="1"/>
      <c r="ATP369" s="1"/>
      <c r="ATQ369" s="1"/>
      <c r="ATR369" s="1"/>
      <c r="ATS369" s="1"/>
      <c r="ATT369" s="1"/>
      <c r="ATU369" s="1"/>
      <c r="ATV369" s="1"/>
      <c r="ATW369" s="1"/>
      <c r="ATX369" s="1"/>
      <c r="ATY369" s="1"/>
      <c r="ATZ369" s="1"/>
      <c r="AUA369" s="1"/>
      <c r="AUB369" s="1"/>
      <c r="AUC369" s="1"/>
      <c r="AUD369" s="1"/>
      <c r="AUE369" s="1"/>
      <c r="AUF369" s="1"/>
      <c r="AUG369" s="1"/>
      <c r="AUH369" s="1"/>
      <c r="AUI369" s="1"/>
      <c r="AUJ369" s="1"/>
      <c r="AUK369" s="1"/>
      <c r="AUL369" s="1"/>
      <c r="AUM369" s="1"/>
      <c r="AUN369" s="1"/>
      <c r="AUO369" s="1"/>
      <c r="AUP369" s="1"/>
      <c r="AUQ369" s="1"/>
      <c r="AUR369" s="1"/>
      <c r="AUS369" s="1"/>
      <c r="AUT369" s="1"/>
      <c r="AUU369" s="1"/>
      <c r="AUV369" s="1"/>
      <c r="AUW369" s="1"/>
      <c r="AUX369" s="1"/>
      <c r="AUY369" s="1"/>
      <c r="AUZ369" s="1"/>
      <c r="AVA369" s="1"/>
      <c r="AVB369" s="1"/>
      <c r="AVC369" s="1"/>
      <c r="AVD369" s="1"/>
      <c r="AVE369" s="1"/>
      <c r="AVF369" s="1"/>
      <c r="AVG369" s="1"/>
      <c r="AVH369" s="1"/>
      <c r="AVI369" s="1"/>
      <c r="AVJ369" s="1"/>
      <c r="AVK369" s="1"/>
      <c r="AVL369" s="1"/>
      <c r="AVM369" s="1"/>
      <c r="AVN369" s="1"/>
      <c r="AVO369" s="1"/>
      <c r="AVP369" s="1"/>
      <c r="AVQ369" s="1"/>
      <c r="AVR369" s="1"/>
      <c r="AVS369" s="1"/>
      <c r="AVT369" s="1"/>
      <c r="AVU369" s="1"/>
      <c r="AVV369" s="1"/>
      <c r="AVW369" s="1"/>
      <c r="AVX369" s="1"/>
      <c r="AVY369" s="1"/>
      <c r="AVZ369" s="1"/>
      <c r="AWA369" s="1"/>
      <c r="AWB369" s="1"/>
      <c r="AWC369" s="1"/>
      <c r="AWD369" s="1"/>
      <c r="AWE369" s="1"/>
      <c r="AWF369" s="1"/>
      <c r="AWG369" s="1"/>
      <c r="AWH369" s="1"/>
      <c r="AWI369" s="1"/>
      <c r="AWJ369" s="1"/>
      <c r="AWK369" s="1"/>
      <c r="AWL369" s="1"/>
      <c r="AWM369" s="1"/>
      <c r="AWN369" s="1"/>
      <c r="AWO369" s="1"/>
      <c r="AWP369" s="1"/>
      <c r="AWQ369" s="1"/>
      <c r="AWR369" s="1"/>
      <c r="AWS369" s="1"/>
      <c r="AWT369" s="1"/>
      <c r="AWU369" s="1"/>
      <c r="AWV369" s="1"/>
      <c r="AWW369" s="1"/>
      <c r="AWX369" s="1"/>
      <c r="AWY369" s="1"/>
      <c r="AWZ369" s="1"/>
      <c r="AXA369" s="1"/>
      <c r="AXB369" s="1"/>
      <c r="AXC369" s="1"/>
      <c r="AXD369" s="1"/>
      <c r="AXE369" s="1"/>
      <c r="AXF369" s="1"/>
      <c r="AXG369" s="1"/>
      <c r="AXH369" s="1"/>
      <c r="AXI369" s="1"/>
      <c r="AXJ369" s="1"/>
      <c r="AXK369" s="1"/>
      <c r="AXL369" s="1"/>
      <c r="AXM369" s="1"/>
      <c r="AXN369" s="1"/>
      <c r="AXO369" s="1"/>
      <c r="AXP369" s="1"/>
      <c r="AXQ369" s="1"/>
      <c r="AXR369" s="1"/>
      <c r="AXS369" s="1"/>
      <c r="AXT369" s="1"/>
      <c r="AXU369" s="1"/>
      <c r="AXV369" s="1"/>
      <c r="AXW369" s="1"/>
      <c r="AXX369" s="1"/>
      <c r="AXY369" s="1"/>
      <c r="AXZ369" s="1"/>
      <c r="AYA369" s="1"/>
      <c r="AYB369" s="1"/>
      <c r="AYC369" s="1"/>
      <c r="AYD369" s="1"/>
      <c r="AYE369" s="1"/>
      <c r="AYF369" s="1"/>
      <c r="AYG369" s="1"/>
      <c r="AYH369" s="1"/>
      <c r="AYI369" s="1"/>
      <c r="AYJ369" s="1"/>
      <c r="AYK369" s="1"/>
      <c r="AYL369" s="1"/>
      <c r="AYM369" s="1"/>
      <c r="AYN369" s="1"/>
      <c r="AYO369" s="1"/>
      <c r="AYP369" s="1"/>
      <c r="AYQ369" s="1"/>
      <c r="AYR369" s="1"/>
      <c r="AYS369" s="1"/>
      <c r="AYT369" s="1"/>
      <c r="AYU369" s="1"/>
      <c r="AYV369" s="1"/>
      <c r="AYW369" s="1"/>
      <c r="AYX369" s="1"/>
      <c r="AYY369" s="1"/>
      <c r="AYZ369" s="1"/>
      <c r="AZA369" s="1"/>
      <c r="AZB369" s="1"/>
      <c r="AZC369" s="1"/>
      <c r="AZD369" s="1"/>
      <c r="AZE369" s="1"/>
      <c r="AZF369" s="1"/>
      <c r="AZG369" s="1"/>
      <c r="AZH369" s="1"/>
      <c r="AZI369" s="1"/>
      <c r="AZJ369" s="1"/>
      <c r="AZK369" s="1"/>
      <c r="AZL369" s="1"/>
      <c r="AZM369" s="1"/>
      <c r="AZN369" s="1"/>
      <c r="AZO369" s="1"/>
      <c r="AZP369" s="1"/>
      <c r="AZQ369" s="1"/>
      <c r="AZR369" s="1"/>
      <c r="AZS369" s="1"/>
      <c r="AZT369" s="1"/>
      <c r="AZU369" s="1"/>
      <c r="AZV369" s="1"/>
      <c r="AZW369" s="1"/>
      <c r="AZX369" s="1"/>
      <c r="AZY369" s="1"/>
      <c r="AZZ369" s="1"/>
      <c r="BAA369" s="1"/>
      <c r="BAB369" s="1"/>
      <c r="BAC369" s="1"/>
      <c r="BAD369" s="1"/>
      <c r="BAE369" s="1"/>
      <c r="BAF369" s="1"/>
      <c r="BAG369" s="1"/>
      <c r="BAH369" s="1"/>
      <c r="BAI369" s="1"/>
      <c r="BAJ369" s="1"/>
      <c r="BAK369" s="1"/>
      <c r="BAL369" s="1"/>
      <c r="BAM369" s="1"/>
      <c r="BAN369" s="1"/>
      <c r="BAO369" s="1"/>
      <c r="BAP369" s="1"/>
      <c r="BAQ369" s="1"/>
      <c r="BAR369" s="1"/>
      <c r="BAS369" s="1"/>
      <c r="BAT369" s="1"/>
      <c r="BAU369" s="1"/>
      <c r="BAV369" s="1"/>
      <c r="BAW369" s="1"/>
      <c r="BAX369" s="1"/>
      <c r="BAY369" s="1"/>
      <c r="BAZ369" s="1"/>
      <c r="BBA369" s="1"/>
      <c r="BBB369" s="1"/>
      <c r="BBC369" s="1"/>
      <c r="BBD369" s="1"/>
      <c r="BBE369" s="1"/>
      <c r="BBF369" s="1"/>
      <c r="BBG369" s="1"/>
      <c r="BBH369" s="1"/>
      <c r="BBI369" s="1"/>
      <c r="BBJ369" s="1"/>
      <c r="BBK369" s="1"/>
      <c r="BBL369" s="1"/>
      <c r="BBM369" s="1"/>
      <c r="BBN369" s="1"/>
      <c r="BBO369" s="1"/>
      <c r="BBP369" s="1"/>
      <c r="BBQ369" s="1"/>
      <c r="BBR369" s="1"/>
      <c r="BBS369" s="1"/>
      <c r="BBT369" s="1"/>
      <c r="BBU369" s="1"/>
      <c r="BBV369" s="1"/>
      <c r="BBW369" s="1"/>
      <c r="BBX369" s="1"/>
      <c r="BBY369" s="1"/>
      <c r="BBZ369" s="1"/>
      <c r="BCA369" s="1"/>
      <c r="BCB369" s="1"/>
      <c r="BCC369" s="1"/>
      <c r="BCD369" s="1"/>
      <c r="BCE369" s="1"/>
      <c r="BCF369" s="1"/>
      <c r="BCG369" s="1"/>
      <c r="BCH369" s="1"/>
      <c r="BCI369" s="1"/>
      <c r="BCJ369" s="1"/>
      <c r="BCK369" s="1"/>
      <c r="BCL369" s="1"/>
      <c r="BCM369" s="1"/>
      <c r="BCN369" s="1"/>
      <c r="BCO369" s="1"/>
      <c r="BCP369" s="1"/>
      <c r="BCQ369" s="1"/>
      <c r="BCR369" s="1"/>
      <c r="BCS369" s="1"/>
      <c r="BCT369" s="1"/>
      <c r="BCU369" s="1"/>
      <c r="BCV369" s="1"/>
      <c r="BCW369" s="1"/>
      <c r="BCX369" s="1"/>
      <c r="BCY369" s="1"/>
      <c r="BCZ369" s="1"/>
      <c r="BDA369" s="1"/>
      <c r="BDB369" s="1"/>
      <c r="BDC369" s="1"/>
      <c r="BDD369" s="1"/>
      <c r="BDE369" s="1"/>
      <c r="BDF369" s="1"/>
      <c r="BDG369" s="1"/>
      <c r="BDH369" s="1"/>
      <c r="BDI369" s="1"/>
      <c r="BDJ369" s="1"/>
      <c r="BDK369" s="1"/>
      <c r="BDL369" s="1"/>
      <c r="BDM369" s="1"/>
      <c r="BDN369" s="1"/>
      <c r="BDO369" s="1"/>
      <c r="BDP369" s="1"/>
      <c r="BDQ369" s="1"/>
      <c r="BDR369" s="1"/>
      <c r="BDS369" s="1"/>
      <c r="BDT369" s="1"/>
      <c r="BDU369" s="1"/>
      <c r="BDV369" s="1"/>
      <c r="BDW369" s="1"/>
      <c r="BDX369" s="1"/>
      <c r="BDY369" s="1"/>
      <c r="BDZ369" s="1"/>
      <c r="BEA369" s="1"/>
      <c r="BEB369" s="1"/>
      <c r="BEC369" s="1"/>
      <c r="BED369" s="1"/>
      <c r="BEE369" s="1"/>
      <c r="BEF369" s="1"/>
      <c r="BEG369" s="1"/>
      <c r="BEH369" s="1"/>
      <c r="BEI369" s="1"/>
      <c r="BEJ369" s="1"/>
      <c r="BEK369" s="1"/>
      <c r="BEL369" s="1"/>
      <c r="BEM369" s="1"/>
      <c r="BEN369" s="1"/>
      <c r="BEO369" s="1"/>
      <c r="BEP369" s="1"/>
      <c r="BEQ369" s="1"/>
      <c r="BER369" s="1"/>
      <c r="BES369" s="1"/>
      <c r="BET369" s="1"/>
      <c r="BEU369" s="1"/>
      <c r="BEV369" s="1"/>
      <c r="BEW369" s="1"/>
      <c r="BEX369" s="1"/>
      <c r="BEY369" s="1"/>
      <c r="BEZ369" s="1"/>
      <c r="BFA369" s="1"/>
      <c r="BFB369" s="1"/>
      <c r="BFC369" s="1"/>
      <c r="BFD369" s="1"/>
      <c r="BFE369" s="1"/>
      <c r="BFF369" s="1"/>
      <c r="BFG369" s="1"/>
      <c r="BFH369" s="1"/>
      <c r="BFI369" s="1"/>
      <c r="BFJ369" s="1"/>
      <c r="BFK369" s="1"/>
      <c r="BFL369" s="1"/>
      <c r="BFM369" s="1"/>
      <c r="BFN369" s="1"/>
      <c r="BFO369" s="1"/>
      <c r="BFP369" s="1"/>
      <c r="BFQ369" s="1"/>
      <c r="BFR369" s="1"/>
      <c r="BFS369" s="1"/>
      <c r="BFT369" s="1"/>
      <c r="BFU369" s="1"/>
      <c r="BFV369" s="1"/>
      <c r="BFW369" s="1"/>
      <c r="BFX369" s="1"/>
      <c r="BFY369" s="1"/>
      <c r="BFZ369" s="1"/>
      <c r="BGA369" s="1"/>
      <c r="BGB369" s="1"/>
      <c r="BGC369" s="1"/>
      <c r="BGD369" s="1"/>
      <c r="BGE369" s="1"/>
      <c r="BGF369" s="1"/>
      <c r="BGG369" s="1"/>
      <c r="BGH369" s="1"/>
      <c r="BGI369" s="1"/>
      <c r="BGJ369" s="1"/>
      <c r="BGK369" s="1"/>
      <c r="BGL369" s="1"/>
      <c r="BGM369" s="1"/>
      <c r="BGN369" s="1"/>
      <c r="BGO369" s="1"/>
      <c r="BGP369" s="1"/>
      <c r="BGQ369" s="1"/>
      <c r="BGR369" s="1"/>
      <c r="BGS369" s="1"/>
      <c r="BGT369" s="1"/>
      <c r="BGU369" s="1"/>
      <c r="BGV369" s="1"/>
      <c r="BGW369" s="1"/>
      <c r="BGX369" s="1"/>
      <c r="BGY369" s="1"/>
      <c r="BGZ369" s="1"/>
      <c r="BHA369" s="1"/>
      <c r="BHB369" s="1"/>
      <c r="BHC369" s="1"/>
      <c r="BHD369" s="1"/>
      <c r="BHE369" s="1"/>
      <c r="BHF369" s="1"/>
      <c r="BHG369" s="1"/>
      <c r="BHH369" s="1"/>
      <c r="BHI369" s="1"/>
      <c r="BHJ369" s="1"/>
      <c r="BHK369" s="1"/>
      <c r="BHL369" s="1"/>
      <c r="BHM369" s="1"/>
      <c r="BHN369" s="1"/>
      <c r="BHO369" s="1"/>
      <c r="BHP369" s="1"/>
      <c r="BHQ369" s="1"/>
      <c r="BHR369" s="1"/>
      <c r="BHS369" s="1"/>
      <c r="BHT369" s="1"/>
      <c r="BHU369" s="1"/>
      <c r="BHV369" s="1"/>
      <c r="BHW369" s="1"/>
      <c r="BHX369" s="1"/>
      <c r="BHY369" s="1"/>
      <c r="BHZ369" s="1"/>
      <c r="BIA369" s="1"/>
      <c r="BIB369" s="1"/>
      <c r="BIC369" s="1"/>
      <c r="BID369" s="1"/>
      <c r="BIE369" s="1"/>
      <c r="BIF369" s="1"/>
      <c r="BIG369" s="1"/>
      <c r="BIH369" s="1"/>
      <c r="BII369" s="1"/>
      <c r="BIJ369" s="1"/>
      <c r="BIK369" s="1"/>
      <c r="BIL369" s="1"/>
      <c r="BIM369" s="1"/>
      <c r="BIN369" s="1"/>
      <c r="BIO369" s="1"/>
      <c r="BIP369" s="1"/>
      <c r="BIQ369" s="1"/>
      <c r="BIR369" s="1"/>
      <c r="BIS369" s="1"/>
      <c r="BIT369" s="1"/>
      <c r="BIU369" s="1"/>
      <c r="BIV369" s="1"/>
      <c r="BIW369" s="1"/>
      <c r="BIX369" s="1"/>
      <c r="BIY369" s="1"/>
      <c r="BIZ369" s="1"/>
      <c r="BJA369" s="1"/>
      <c r="BJB369" s="1"/>
      <c r="BJC369" s="1"/>
      <c r="BJD369" s="1"/>
      <c r="BJE369" s="1"/>
      <c r="BJF369" s="1"/>
      <c r="BJG369" s="1"/>
      <c r="BJH369" s="1"/>
      <c r="BJI369" s="1"/>
      <c r="BJJ369" s="1"/>
      <c r="BJK369" s="1"/>
      <c r="BJL369" s="1"/>
      <c r="BJM369" s="1"/>
      <c r="BJN369" s="1"/>
      <c r="BJO369" s="1"/>
      <c r="BJP369" s="1"/>
      <c r="BJQ369" s="1"/>
      <c r="BJR369" s="1"/>
      <c r="BJS369" s="1"/>
      <c r="BJT369" s="1"/>
      <c r="BJU369" s="1"/>
      <c r="BJV369" s="1"/>
      <c r="BJW369" s="1"/>
      <c r="BJX369" s="1"/>
      <c r="BJY369" s="1"/>
      <c r="BJZ369" s="1"/>
      <c r="BKA369" s="1"/>
      <c r="BKB369" s="1"/>
      <c r="BKC369" s="1"/>
      <c r="BKD369" s="1"/>
      <c r="BKE369" s="1"/>
      <c r="BKF369" s="1"/>
      <c r="BKG369" s="1"/>
      <c r="BKH369" s="1"/>
      <c r="BKI369" s="1"/>
      <c r="BKJ369" s="1"/>
      <c r="BKK369" s="1"/>
      <c r="BKL369" s="1"/>
      <c r="BKM369" s="1"/>
      <c r="BKN369" s="1"/>
      <c r="BKO369" s="1"/>
      <c r="BKP369" s="1"/>
      <c r="BKQ369" s="1"/>
      <c r="BKR369" s="1"/>
      <c r="BKS369" s="1"/>
      <c r="BKT369" s="1"/>
      <c r="BKU369" s="1"/>
      <c r="BKV369" s="1"/>
      <c r="BKW369" s="1"/>
      <c r="BKX369" s="1"/>
      <c r="BKY369" s="1"/>
      <c r="BKZ369" s="1"/>
      <c r="BLA369" s="1"/>
      <c r="BLB369" s="1"/>
      <c r="BLC369" s="1"/>
      <c r="BLD369" s="1"/>
      <c r="BLE369" s="1"/>
      <c r="BLF369" s="1"/>
      <c r="BLG369" s="1"/>
      <c r="BLH369" s="1"/>
      <c r="BLI369" s="1"/>
      <c r="BLJ369" s="1"/>
      <c r="BLK369" s="1"/>
      <c r="BLL369" s="1"/>
      <c r="BLM369" s="1"/>
      <c r="BLN369" s="1"/>
      <c r="BLO369" s="1"/>
      <c r="BLP369" s="1"/>
      <c r="BLQ369" s="1"/>
      <c r="BLR369" s="1"/>
      <c r="BLS369" s="1"/>
      <c r="BLT369" s="1"/>
      <c r="BLU369" s="1"/>
      <c r="BLV369" s="1"/>
      <c r="BLW369" s="1"/>
      <c r="BLX369" s="1"/>
      <c r="BLY369" s="1"/>
      <c r="BLZ369" s="1"/>
      <c r="BMA369" s="1"/>
      <c r="BMB369" s="1"/>
      <c r="BMC369" s="1"/>
      <c r="BMD369" s="1"/>
      <c r="BME369" s="1"/>
      <c r="BMF369" s="1"/>
      <c r="BMG369" s="1"/>
      <c r="BMH369" s="1"/>
      <c r="BMI369" s="1"/>
      <c r="BMJ369" s="1"/>
      <c r="BMK369" s="1"/>
      <c r="BML369" s="1"/>
      <c r="BMM369" s="1"/>
      <c r="BMN369" s="1"/>
      <c r="BMO369" s="1"/>
      <c r="BMP369" s="1"/>
      <c r="BMQ369" s="1"/>
      <c r="BMR369" s="1"/>
      <c r="BMS369" s="1"/>
      <c r="BMT369" s="1"/>
      <c r="BMU369" s="1"/>
      <c r="BMV369" s="1"/>
      <c r="BMW369" s="1"/>
      <c r="BMX369" s="1"/>
      <c r="BMY369" s="1"/>
      <c r="BMZ369" s="1"/>
      <c r="BNA369" s="1"/>
      <c r="BNB369" s="1"/>
      <c r="BNC369" s="1"/>
      <c r="BND369" s="1"/>
      <c r="BNE369" s="1"/>
      <c r="BNF369" s="1"/>
      <c r="BNG369" s="1"/>
      <c r="BNH369" s="1"/>
      <c r="BNI369" s="1"/>
      <c r="BNJ369" s="1"/>
      <c r="BNK369" s="1"/>
      <c r="BNL369" s="1"/>
      <c r="BNM369" s="1"/>
      <c r="BNN369" s="1"/>
      <c r="BNO369" s="1"/>
      <c r="BNP369" s="1"/>
      <c r="BNQ369" s="1"/>
      <c r="BNR369" s="1"/>
      <c r="BNS369" s="1"/>
      <c r="BNT369" s="1"/>
      <c r="BNU369" s="1"/>
      <c r="BNV369" s="1"/>
      <c r="BNW369" s="1"/>
      <c r="BNX369" s="1"/>
      <c r="BNY369" s="1"/>
      <c r="BNZ369" s="1"/>
      <c r="BOA369" s="1"/>
      <c r="BOB369" s="1"/>
      <c r="BOC369" s="1"/>
      <c r="BOD369" s="1"/>
      <c r="BOE369" s="1"/>
      <c r="BOF369" s="1"/>
      <c r="BOG369" s="1"/>
      <c r="BOH369" s="1"/>
      <c r="BOI369" s="1"/>
      <c r="BOJ369" s="1"/>
      <c r="BOK369" s="1"/>
      <c r="BOL369" s="1"/>
      <c r="BOM369" s="1"/>
      <c r="BON369" s="1"/>
      <c r="BOO369" s="1"/>
      <c r="BOP369" s="1"/>
      <c r="BOQ369" s="1"/>
      <c r="BOR369" s="1"/>
      <c r="BOS369" s="1"/>
      <c r="BOT369" s="1"/>
      <c r="BOU369" s="1"/>
      <c r="BOV369" s="1"/>
      <c r="BOW369" s="1"/>
      <c r="BOX369" s="1"/>
      <c r="BOY369" s="1"/>
      <c r="BOZ369" s="1"/>
      <c r="BPA369" s="1"/>
      <c r="BPB369" s="1"/>
      <c r="BPC369" s="1"/>
      <c r="BPD369" s="1"/>
      <c r="BPE369" s="1"/>
      <c r="BPF369" s="1"/>
      <c r="BPG369" s="1"/>
      <c r="BPH369" s="1"/>
      <c r="BPI369" s="1"/>
      <c r="BPJ369" s="1"/>
      <c r="BPK369" s="1"/>
      <c r="BPL369" s="1"/>
      <c r="BPM369" s="1"/>
      <c r="BPN369" s="1"/>
      <c r="BPO369" s="1"/>
      <c r="BPP369" s="1"/>
      <c r="BPQ369" s="1"/>
      <c r="BPR369" s="1"/>
      <c r="BPS369" s="1"/>
      <c r="BPT369" s="1"/>
      <c r="BPU369" s="1"/>
      <c r="BPV369" s="1"/>
      <c r="BPW369" s="1"/>
      <c r="BPX369" s="1"/>
      <c r="BPY369" s="1"/>
      <c r="BPZ369" s="1"/>
      <c r="BQA369" s="1"/>
      <c r="BQB369" s="1"/>
      <c r="BQC369" s="1"/>
      <c r="BQD369" s="1"/>
      <c r="BQE369" s="1"/>
      <c r="BQF369" s="1"/>
      <c r="BQG369" s="1"/>
      <c r="BQH369" s="1"/>
      <c r="BQI369" s="1"/>
      <c r="BQJ369" s="1"/>
      <c r="BQK369" s="1"/>
      <c r="BQL369" s="1"/>
      <c r="BQM369" s="1"/>
      <c r="BQN369" s="1"/>
      <c r="BQO369" s="1"/>
      <c r="BQP369" s="1"/>
      <c r="BQQ369" s="1"/>
      <c r="BQR369" s="1"/>
      <c r="BQS369" s="1"/>
      <c r="BQT369" s="1"/>
      <c r="BQU369" s="1"/>
      <c r="BQV369" s="1"/>
      <c r="BQW369" s="1"/>
      <c r="BQX369" s="1"/>
      <c r="BQY369" s="1"/>
      <c r="BQZ369" s="1"/>
      <c r="BRA369" s="1"/>
      <c r="BRB369" s="1"/>
      <c r="BRC369" s="1"/>
      <c r="BRD369" s="1"/>
      <c r="BRE369" s="1"/>
      <c r="BRF369" s="1"/>
      <c r="BRG369" s="1"/>
      <c r="BRH369" s="1"/>
      <c r="BRI369" s="1"/>
      <c r="BRJ369" s="1"/>
      <c r="BRK369" s="1"/>
      <c r="BRL369" s="1"/>
      <c r="BRM369" s="1"/>
      <c r="BRN369" s="1"/>
      <c r="BRO369" s="1"/>
      <c r="BRP369" s="1"/>
      <c r="BRQ369" s="1"/>
      <c r="BRR369" s="1"/>
      <c r="BRS369" s="1"/>
      <c r="BRT369" s="1"/>
      <c r="BRU369" s="1"/>
      <c r="BRV369" s="1"/>
      <c r="BRW369" s="1"/>
      <c r="BRX369" s="1"/>
      <c r="BRY369" s="1"/>
      <c r="BRZ369" s="1"/>
      <c r="BSA369" s="1"/>
      <c r="BSB369" s="1"/>
      <c r="BSC369" s="1"/>
      <c r="BSD369" s="1"/>
      <c r="BSE369" s="1"/>
      <c r="BSF369" s="1"/>
      <c r="BSG369" s="1"/>
      <c r="BSH369" s="1"/>
      <c r="BSI369" s="1"/>
      <c r="BSJ369" s="1"/>
      <c r="BSK369" s="1"/>
      <c r="BSL369" s="1"/>
      <c r="BSM369" s="1"/>
      <c r="BSN369" s="1"/>
      <c r="BSO369" s="1"/>
      <c r="BSP369" s="1"/>
      <c r="BSQ369" s="1"/>
      <c r="BSR369" s="1"/>
      <c r="BSS369" s="1"/>
      <c r="BST369" s="1"/>
      <c r="BSU369" s="1"/>
      <c r="BSV369" s="1"/>
      <c r="BSW369" s="1"/>
      <c r="BSX369" s="1"/>
      <c r="BSY369" s="1"/>
      <c r="BSZ369" s="1"/>
      <c r="BTA369" s="1"/>
      <c r="BTB369" s="1"/>
      <c r="BTC369" s="1"/>
      <c r="BTD369" s="1"/>
      <c r="BTE369" s="1"/>
      <c r="BTF369" s="1"/>
      <c r="BTG369" s="1"/>
      <c r="BTH369" s="1"/>
      <c r="BTI369" s="1"/>
      <c r="BTJ369" s="1"/>
      <c r="BTK369" s="1"/>
      <c r="BTL369" s="1"/>
      <c r="BTM369" s="1"/>
      <c r="BTN369" s="1"/>
      <c r="BTO369" s="1"/>
      <c r="BTP369" s="1"/>
      <c r="BTQ369" s="1"/>
      <c r="BTR369" s="1"/>
      <c r="BTS369" s="1"/>
      <c r="BTT369" s="1"/>
      <c r="BTU369" s="1"/>
      <c r="BTV369" s="1"/>
      <c r="BTW369" s="1"/>
      <c r="BTX369" s="1"/>
      <c r="BTY369" s="1"/>
      <c r="BTZ369" s="1"/>
      <c r="BUA369" s="1"/>
      <c r="BUB369" s="1"/>
      <c r="BUC369" s="1"/>
      <c r="BUD369" s="1"/>
      <c r="BUE369" s="1"/>
      <c r="BUF369" s="1"/>
      <c r="BUG369" s="1"/>
      <c r="BUH369" s="1"/>
      <c r="BUI369" s="1"/>
      <c r="BUJ369" s="1"/>
      <c r="BUK369" s="1"/>
      <c r="BUL369" s="1"/>
      <c r="BUM369" s="1"/>
      <c r="BUN369" s="1"/>
      <c r="BUO369" s="1"/>
      <c r="BUP369" s="1"/>
      <c r="BUQ369" s="1"/>
      <c r="BUR369" s="1"/>
      <c r="BUS369" s="1"/>
      <c r="BUT369" s="1"/>
      <c r="BUU369" s="1"/>
      <c r="BUV369" s="1"/>
      <c r="BUW369" s="1"/>
      <c r="BUX369" s="1"/>
      <c r="BUY369" s="1"/>
      <c r="BUZ369" s="1"/>
      <c r="BVA369" s="1"/>
      <c r="BVB369" s="1"/>
      <c r="BVC369" s="1"/>
      <c r="BVD369" s="1"/>
      <c r="BVE369" s="1"/>
      <c r="BVF369" s="1"/>
      <c r="BVG369" s="1"/>
      <c r="BVH369" s="1"/>
      <c r="BVI369" s="1"/>
      <c r="BVJ369" s="1"/>
      <c r="BVK369" s="1"/>
      <c r="BVL369" s="1"/>
      <c r="BVM369" s="1"/>
      <c r="BVN369" s="1"/>
      <c r="BVO369" s="1"/>
      <c r="BVP369" s="1"/>
      <c r="BVQ369" s="1"/>
      <c r="BVR369" s="1"/>
      <c r="BVS369" s="1"/>
      <c r="BVT369" s="1"/>
      <c r="BVU369" s="1"/>
      <c r="BVV369" s="1"/>
      <c r="BVW369" s="1"/>
      <c r="BVX369" s="1"/>
      <c r="BVY369" s="1"/>
      <c r="BVZ369" s="1"/>
      <c r="BWA369" s="1"/>
      <c r="BWB369" s="1"/>
      <c r="BWC369" s="1"/>
      <c r="BWD369" s="1"/>
      <c r="BWE369" s="1"/>
      <c r="BWF369" s="1"/>
      <c r="BWG369" s="1"/>
      <c r="BWH369" s="1"/>
      <c r="BWI369" s="1"/>
      <c r="BWJ369" s="1"/>
      <c r="BWK369" s="1"/>
      <c r="BWL369" s="1"/>
      <c r="BWM369" s="1"/>
      <c r="BWN369" s="1"/>
      <c r="BWO369" s="1"/>
      <c r="BWP369" s="1"/>
      <c r="BWQ369" s="1"/>
      <c r="BWR369" s="1"/>
      <c r="BWS369" s="1"/>
      <c r="BWT369" s="1"/>
      <c r="BWU369" s="1"/>
      <c r="BWV369" s="1"/>
      <c r="BWW369" s="1"/>
      <c r="BWX369" s="1"/>
      <c r="BWY369" s="1"/>
      <c r="BWZ369" s="1"/>
      <c r="BXA369" s="1"/>
      <c r="BXB369" s="1"/>
      <c r="BXC369" s="1"/>
      <c r="BXD369" s="1"/>
      <c r="BXE369" s="1"/>
      <c r="BXF369" s="1"/>
      <c r="BXG369" s="1"/>
      <c r="BXH369" s="1"/>
      <c r="BXI369" s="1"/>
      <c r="BXJ369" s="1"/>
      <c r="BXK369" s="1"/>
      <c r="BXL369" s="1"/>
      <c r="BXM369" s="1"/>
      <c r="BXN369" s="1"/>
      <c r="BXO369" s="1"/>
      <c r="BXP369" s="1"/>
      <c r="BXQ369" s="1"/>
      <c r="BXR369" s="1"/>
      <c r="BXS369" s="1"/>
      <c r="BXT369" s="1"/>
      <c r="BXU369" s="1"/>
      <c r="BXV369" s="1"/>
      <c r="BXW369" s="1"/>
      <c r="BXX369" s="1"/>
      <c r="BXY369" s="1"/>
      <c r="BXZ369" s="1"/>
      <c r="BYA369" s="1"/>
      <c r="BYB369" s="1"/>
      <c r="BYC369" s="1"/>
      <c r="BYD369" s="1"/>
      <c r="BYE369" s="1"/>
      <c r="BYF369" s="1"/>
      <c r="BYG369" s="1"/>
      <c r="BYH369" s="1"/>
      <c r="BYI369" s="1"/>
      <c r="BYJ369" s="1"/>
      <c r="BYK369" s="1"/>
      <c r="BYL369" s="1"/>
      <c r="BYM369" s="1"/>
      <c r="BYN369" s="1"/>
      <c r="BYO369" s="1"/>
      <c r="BYP369" s="1"/>
      <c r="BYQ369" s="1"/>
      <c r="BYR369" s="1"/>
      <c r="BYS369" s="1"/>
      <c r="BYT369" s="1"/>
      <c r="BYU369" s="1"/>
      <c r="BYV369" s="1"/>
      <c r="BYW369" s="1"/>
      <c r="BYX369" s="1"/>
      <c r="BYY369" s="1"/>
      <c r="BYZ369" s="1"/>
      <c r="BZA369" s="1"/>
      <c r="BZB369" s="1"/>
      <c r="BZC369" s="1"/>
      <c r="BZD369" s="1"/>
      <c r="BZE369" s="1"/>
      <c r="BZF369" s="1"/>
      <c r="BZG369" s="1"/>
      <c r="BZH369" s="1"/>
      <c r="BZI369" s="1"/>
      <c r="BZJ369" s="1"/>
      <c r="BZK369" s="1"/>
      <c r="BZL369" s="1"/>
      <c r="BZM369" s="1"/>
      <c r="BZN369" s="1"/>
      <c r="BZO369" s="1"/>
      <c r="BZP369" s="1"/>
      <c r="BZQ369" s="1"/>
      <c r="BZR369" s="1"/>
      <c r="BZS369" s="1"/>
      <c r="BZT369" s="1"/>
      <c r="BZU369" s="1"/>
      <c r="BZV369" s="1"/>
      <c r="BZW369" s="1"/>
      <c r="BZX369" s="1"/>
      <c r="BZY369" s="1"/>
      <c r="BZZ369" s="1"/>
      <c r="CAA369" s="1"/>
      <c r="CAB369" s="1"/>
      <c r="CAC369" s="1"/>
      <c r="CAD369" s="1"/>
      <c r="CAE369" s="1"/>
      <c r="CAF369" s="1"/>
      <c r="CAG369" s="1"/>
      <c r="CAH369" s="1"/>
      <c r="CAI369" s="1"/>
      <c r="CAJ369" s="1"/>
      <c r="CAK369" s="1"/>
      <c r="CAL369" s="1"/>
      <c r="CAM369" s="1"/>
      <c r="CAN369" s="1"/>
      <c r="CAO369" s="1"/>
      <c r="CAP369" s="1"/>
      <c r="CAQ369" s="1"/>
      <c r="CAR369" s="1"/>
      <c r="CAS369" s="1"/>
      <c r="CAT369" s="1"/>
      <c r="CAU369" s="1"/>
      <c r="CAV369" s="1"/>
      <c r="CAW369" s="1"/>
      <c r="CAX369" s="1"/>
      <c r="CAY369" s="1"/>
      <c r="CAZ369" s="1"/>
      <c r="CBA369" s="1"/>
      <c r="CBB369" s="1"/>
      <c r="CBC369" s="1"/>
      <c r="CBD369" s="1"/>
      <c r="CBE369" s="1"/>
      <c r="CBF369" s="1"/>
      <c r="CBG369" s="1"/>
      <c r="CBH369" s="1"/>
      <c r="CBI369" s="1"/>
      <c r="CBJ369" s="1"/>
      <c r="CBK369" s="1"/>
      <c r="CBL369" s="1"/>
      <c r="CBM369" s="1"/>
      <c r="CBN369" s="1"/>
      <c r="CBO369" s="1"/>
      <c r="CBP369" s="1"/>
      <c r="CBQ369" s="1"/>
      <c r="CBR369" s="1"/>
      <c r="CBS369" s="1"/>
      <c r="CBT369" s="1"/>
      <c r="CBU369" s="1"/>
      <c r="CBV369" s="1"/>
      <c r="CBW369" s="1"/>
      <c r="CBX369" s="1"/>
      <c r="CBY369" s="1"/>
      <c r="CBZ369" s="1"/>
      <c r="CCA369" s="1"/>
      <c r="CCB369" s="1"/>
      <c r="CCC369" s="1"/>
      <c r="CCD369" s="1"/>
      <c r="CCE369" s="1"/>
      <c r="CCF369" s="1"/>
      <c r="CCG369" s="1"/>
      <c r="CCH369" s="1"/>
      <c r="CCI369" s="1"/>
      <c r="CCJ369" s="1"/>
      <c r="CCK369" s="1"/>
      <c r="CCL369" s="1"/>
      <c r="CCM369" s="1"/>
      <c r="CCN369" s="1"/>
      <c r="CCO369" s="1"/>
      <c r="CCP369" s="1"/>
      <c r="CCQ369" s="1"/>
      <c r="CCR369" s="1"/>
      <c r="CCS369" s="1"/>
      <c r="CCT369" s="1"/>
      <c r="CCU369" s="1"/>
      <c r="CCV369" s="1"/>
      <c r="CCW369" s="1"/>
      <c r="CCX369" s="1"/>
      <c r="CCY369" s="1"/>
      <c r="CCZ369" s="1"/>
      <c r="CDA369" s="1"/>
      <c r="CDB369" s="1"/>
      <c r="CDC369" s="1"/>
      <c r="CDD369" s="1"/>
      <c r="CDE369" s="1"/>
      <c r="CDF369" s="1"/>
      <c r="CDG369" s="1"/>
      <c r="CDH369" s="1"/>
      <c r="CDI369" s="1"/>
      <c r="CDJ369" s="1"/>
      <c r="CDK369" s="1"/>
      <c r="CDL369" s="1"/>
      <c r="CDM369" s="1"/>
      <c r="CDN369" s="1"/>
      <c r="CDO369" s="1"/>
      <c r="CDP369" s="1"/>
      <c r="CDQ369" s="1"/>
      <c r="CDR369" s="1"/>
      <c r="CDS369" s="1"/>
      <c r="CDT369" s="1"/>
      <c r="CDU369" s="1"/>
      <c r="CDV369" s="1"/>
      <c r="CDW369" s="1"/>
      <c r="CDX369" s="1"/>
      <c r="CDY369" s="1"/>
      <c r="CDZ369" s="1"/>
      <c r="CEA369" s="1"/>
      <c r="CEB369" s="1"/>
      <c r="CEC369" s="1"/>
      <c r="CED369" s="1"/>
      <c r="CEE369" s="1"/>
      <c r="CEF369" s="1"/>
      <c r="CEG369" s="1"/>
      <c r="CEH369" s="1"/>
      <c r="CEI369" s="1"/>
      <c r="CEJ369" s="1"/>
      <c r="CEK369" s="1"/>
      <c r="CEL369" s="1"/>
      <c r="CEM369" s="1"/>
      <c r="CEN369" s="1"/>
      <c r="CEO369" s="1"/>
      <c r="CEP369" s="1"/>
      <c r="CEQ369" s="1"/>
      <c r="CER369" s="1"/>
      <c r="CES369" s="1"/>
      <c r="CET369" s="1"/>
      <c r="CEU369" s="1"/>
      <c r="CEV369" s="1"/>
      <c r="CEW369" s="1"/>
      <c r="CEX369" s="1"/>
      <c r="CEY369" s="1"/>
      <c r="CEZ369" s="1"/>
      <c r="CFA369" s="1"/>
      <c r="CFB369" s="1"/>
      <c r="CFC369" s="1"/>
      <c r="CFD369" s="1"/>
      <c r="CFE369" s="1"/>
      <c r="CFF369" s="1"/>
      <c r="CFG369" s="1"/>
      <c r="CFH369" s="1"/>
      <c r="CFI369" s="1"/>
      <c r="CFJ369" s="1"/>
      <c r="CFK369" s="1"/>
      <c r="CFL369" s="1"/>
      <c r="CFM369" s="1"/>
      <c r="CFN369" s="1"/>
      <c r="CFO369" s="1"/>
      <c r="CFP369" s="1"/>
      <c r="CFQ369" s="1"/>
      <c r="CFR369" s="1"/>
      <c r="CFS369" s="1"/>
      <c r="CFT369" s="1"/>
      <c r="CFU369" s="1"/>
      <c r="CFV369" s="1"/>
      <c r="CFW369" s="1"/>
      <c r="CFX369" s="1"/>
      <c r="CFY369" s="1"/>
      <c r="CFZ369" s="1"/>
      <c r="CGA369" s="1"/>
      <c r="CGB369" s="1"/>
      <c r="CGC369" s="1"/>
      <c r="CGD369" s="1"/>
      <c r="CGE369" s="1"/>
      <c r="CGF369" s="1"/>
      <c r="CGG369" s="1"/>
      <c r="CGH369" s="1"/>
      <c r="CGI369" s="1"/>
      <c r="CGJ369" s="1"/>
      <c r="CGK369" s="1"/>
      <c r="CGL369" s="1"/>
      <c r="CGM369" s="1"/>
      <c r="CGN369" s="1"/>
      <c r="CGO369" s="1"/>
      <c r="CGP369" s="1"/>
      <c r="CGQ369" s="1"/>
      <c r="CGR369" s="1"/>
      <c r="CGS369" s="1"/>
      <c r="CGT369" s="1"/>
      <c r="CGU369" s="1"/>
      <c r="CGV369" s="1"/>
      <c r="CGW369" s="1"/>
      <c r="CGX369" s="1"/>
      <c r="CGY369" s="1"/>
      <c r="CGZ369" s="1"/>
      <c r="CHA369" s="1"/>
      <c r="CHB369" s="1"/>
      <c r="CHC369" s="1"/>
      <c r="CHD369" s="1"/>
      <c r="CHE369" s="1"/>
      <c r="CHF369" s="1"/>
      <c r="CHG369" s="1"/>
      <c r="CHH369" s="1"/>
      <c r="CHI369" s="1"/>
      <c r="CHJ369" s="1"/>
      <c r="CHK369" s="1"/>
      <c r="CHL369" s="1"/>
      <c r="CHM369" s="1"/>
      <c r="CHN369" s="1"/>
      <c r="CHO369" s="1"/>
      <c r="CHP369" s="1"/>
      <c r="CHQ369" s="1"/>
      <c r="CHR369" s="1"/>
      <c r="CHS369" s="1"/>
      <c r="CHT369" s="1"/>
      <c r="CHU369" s="1"/>
      <c r="CHV369" s="1"/>
      <c r="CHW369" s="1"/>
      <c r="CHX369" s="1"/>
      <c r="CHY369" s="1"/>
      <c r="CHZ369" s="1"/>
      <c r="CIA369" s="1"/>
      <c r="CIB369" s="1"/>
      <c r="CIC369" s="1"/>
      <c r="CID369" s="1"/>
      <c r="CIE369" s="1"/>
      <c r="CIF369" s="1"/>
      <c r="CIG369" s="1"/>
      <c r="CIH369" s="1"/>
      <c r="CII369" s="1"/>
      <c r="CIJ369" s="1"/>
      <c r="CIK369" s="1"/>
      <c r="CIL369" s="1"/>
      <c r="CIM369" s="1"/>
      <c r="CIN369" s="1"/>
      <c r="CIO369" s="1"/>
      <c r="CIP369" s="1"/>
      <c r="CIQ369" s="1"/>
      <c r="CIR369" s="1"/>
      <c r="CIS369" s="1"/>
      <c r="CIT369" s="1"/>
      <c r="CIU369" s="1"/>
      <c r="CIV369" s="1"/>
      <c r="CIW369" s="1"/>
      <c r="CIX369" s="1"/>
      <c r="CIY369" s="1"/>
      <c r="CIZ369" s="1"/>
      <c r="CJA369" s="1"/>
      <c r="CJB369" s="1"/>
      <c r="CJC369" s="1"/>
      <c r="CJD369" s="1"/>
      <c r="CJE369" s="1"/>
      <c r="CJF369" s="1"/>
      <c r="CJG369" s="1"/>
      <c r="CJH369" s="1"/>
      <c r="CJI369" s="1"/>
      <c r="CJJ369" s="1"/>
      <c r="CJK369" s="1"/>
      <c r="CJL369" s="1"/>
      <c r="CJM369" s="1"/>
      <c r="CJN369" s="1"/>
      <c r="CJO369" s="1"/>
      <c r="CJP369" s="1"/>
      <c r="CJQ369" s="1"/>
      <c r="CJR369" s="1"/>
      <c r="CJS369" s="1"/>
      <c r="CJT369" s="1"/>
      <c r="CJU369" s="1"/>
      <c r="CJV369" s="1"/>
      <c r="CJW369" s="1"/>
      <c r="CJX369" s="1"/>
      <c r="CJY369" s="1"/>
      <c r="CJZ369" s="1"/>
      <c r="CKA369" s="1"/>
      <c r="CKB369" s="1"/>
      <c r="CKC369" s="1"/>
      <c r="CKD369" s="1"/>
      <c r="CKE369" s="1"/>
      <c r="CKF369" s="1"/>
      <c r="CKG369" s="1"/>
      <c r="CKH369" s="1"/>
      <c r="CKI369" s="1"/>
      <c r="CKJ369" s="1"/>
      <c r="CKK369" s="1"/>
      <c r="CKL369" s="1"/>
      <c r="CKM369" s="1"/>
      <c r="CKN369" s="1"/>
      <c r="CKO369" s="1"/>
      <c r="CKP369" s="1"/>
      <c r="CKQ369" s="1"/>
      <c r="CKR369" s="1"/>
      <c r="CKS369" s="1"/>
      <c r="CKT369" s="1"/>
      <c r="CKU369" s="1"/>
      <c r="CKV369" s="1"/>
      <c r="CKW369" s="1"/>
      <c r="CKX369" s="1"/>
      <c r="CKY369" s="1"/>
      <c r="CKZ369" s="1"/>
      <c r="CLA369" s="1"/>
      <c r="CLB369" s="1"/>
      <c r="CLC369" s="1"/>
      <c r="CLD369" s="1"/>
      <c r="CLE369" s="1"/>
      <c r="CLF369" s="1"/>
      <c r="CLG369" s="1"/>
      <c r="CLH369" s="1"/>
      <c r="CLI369" s="1"/>
      <c r="CLJ369" s="1"/>
      <c r="CLK369" s="1"/>
      <c r="CLL369" s="1"/>
      <c r="CLM369" s="1"/>
      <c r="CLN369" s="1"/>
      <c r="CLO369" s="1"/>
      <c r="CLP369" s="1"/>
      <c r="CLQ369" s="1"/>
      <c r="CLR369" s="1"/>
      <c r="CLS369" s="1"/>
      <c r="CLT369" s="1"/>
      <c r="CLU369" s="1"/>
      <c r="CLV369" s="1"/>
      <c r="CLW369" s="1"/>
      <c r="CLX369" s="1"/>
      <c r="CLY369" s="1"/>
      <c r="CLZ369" s="1"/>
      <c r="CMA369" s="1"/>
      <c r="CMB369" s="1"/>
      <c r="CMC369" s="1"/>
      <c r="CMD369" s="1"/>
      <c r="CME369" s="1"/>
      <c r="CMF369" s="1"/>
      <c r="CMG369" s="1"/>
      <c r="CMH369" s="1"/>
      <c r="CMI369" s="1"/>
      <c r="CMJ369" s="1"/>
      <c r="CMK369" s="1"/>
      <c r="CML369" s="1"/>
      <c r="CMM369" s="1"/>
      <c r="CMN369" s="1"/>
      <c r="CMO369" s="1"/>
      <c r="CMP369" s="1"/>
      <c r="CMQ369" s="1"/>
      <c r="CMR369" s="1"/>
      <c r="CMS369" s="1"/>
      <c r="CMT369" s="1"/>
      <c r="CMU369" s="1"/>
      <c r="CMV369" s="1"/>
      <c r="CMW369" s="1"/>
      <c r="CMX369" s="1"/>
      <c r="CMY369" s="1"/>
      <c r="CMZ369" s="1"/>
      <c r="CNA369" s="1"/>
      <c r="CNB369" s="1"/>
      <c r="CNC369" s="1"/>
      <c r="CND369" s="1"/>
      <c r="CNE369" s="1"/>
      <c r="CNF369" s="1"/>
      <c r="CNG369" s="1"/>
      <c r="CNH369" s="1"/>
      <c r="CNI369" s="1"/>
      <c r="CNJ369" s="1"/>
      <c r="CNK369" s="1"/>
      <c r="CNL369" s="1"/>
      <c r="CNM369" s="1"/>
      <c r="CNN369" s="1"/>
      <c r="CNO369" s="1"/>
      <c r="CNP369" s="1"/>
      <c r="CNQ369" s="1"/>
      <c r="CNR369" s="1"/>
      <c r="CNS369" s="1"/>
      <c r="CNT369" s="1"/>
      <c r="CNU369" s="1"/>
      <c r="CNV369" s="1"/>
      <c r="CNW369" s="1"/>
      <c r="CNX369" s="1"/>
      <c r="CNY369" s="1"/>
      <c r="CNZ369" s="1"/>
      <c r="COA369" s="1"/>
      <c r="COB369" s="1"/>
      <c r="COC369" s="1"/>
      <c r="COD369" s="1"/>
      <c r="COE369" s="1"/>
      <c r="COF369" s="1"/>
      <c r="COG369" s="1"/>
      <c r="COH369" s="1"/>
      <c r="COI369" s="1"/>
      <c r="COJ369" s="1"/>
      <c r="COK369" s="1"/>
      <c r="COL369" s="1"/>
      <c r="COM369" s="1"/>
      <c r="CON369" s="1"/>
      <c r="COO369" s="1"/>
      <c r="COP369" s="1"/>
      <c r="COQ369" s="1"/>
      <c r="COR369" s="1"/>
      <c r="COS369" s="1"/>
      <c r="COT369" s="1"/>
      <c r="COU369" s="1"/>
      <c r="COV369" s="1"/>
      <c r="COW369" s="1"/>
      <c r="COX369" s="1"/>
      <c r="COY369" s="1"/>
      <c r="COZ369" s="1"/>
      <c r="CPA369" s="1"/>
      <c r="CPB369" s="1"/>
      <c r="CPC369" s="1"/>
      <c r="CPD369" s="1"/>
      <c r="CPE369" s="1"/>
      <c r="CPF369" s="1"/>
      <c r="CPG369" s="1"/>
      <c r="CPH369" s="1"/>
      <c r="CPI369" s="1"/>
      <c r="CPJ369" s="1"/>
      <c r="CPK369" s="1"/>
      <c r="CPL369" s="1"/>
      <c r="CPM369" s="1"/>
      <c r="CPN369" s="1"/>
      <c r="CPO369" s="1"/>
      <c r="CPP369" s="1"/>
      <c r="CPQ369" s="1"/>
      <c r="CPR369" s="1"/>
      <c r="CPS369" s="1"/>
      <c r="CPT369" s="1"/>
      <c r="CPU369" s="1"/>
      <c r="CPV369" s="1"/>
      <c r="CPW369" s="1"/>
      <c r="CPX369" s="1"/>
      <c r="CPY369" s="1"/>
      <c r="CPZ369" s="1"/>
      <c r="CQA369" s="1"/>
      <c r="CQB369" s="1"/>
      <c r="CQC369" s="1"/>
      <c r="CQD369" s="1"/>
      <c r="CQE369" s="1"/>
      <c r="CQF369" s="1"/>
      <c r="CQG369" s="1"/>
      <c r="CQH369" s="1"/>
      <c r="CQI369" s="1"/>
      <c r="CQJ369" s="1"/>
      <c r="CQK369" s="1"/>
      <c r="CQL369" s="1"/>
      <c r="CQM369" s="1"/>
      <c r="CQN369" s="1"/>
      <c r="CQO369" s="1"/>
      <c r="CQP369" s="1"/>
      <c r="CQQ369" s="1"/>
      <c r="CQR369" s="1"/>
      <c r="CQS369" s="1"/>
      <c r="CQT369" s="1"/>
      <c r="CQU369" s="1"/>
      <c r="CQV369" s="1"/>
      <c r="CQW369" s="1"/>
      <c r="CQX369" s="1"/>
      <c r="CQY369" s="1"/>
      <c r="CQZ369" s="1"/>
      <c r="CRA369" s="1"/>
      <c r="CRB369" s="1"/>
      <c r="CRC369" s="1"/>
      <c r="CRD369" s="1"/>
      <c r="CRE369" s="1"/>
      <c r="CRF369" s="1"/>
      <c r="CRG369" s="1"/>
      <c r="CRH369" s="1"/>
      <c r="CRI369" s="1"/>
      <c r="CRJ369" s="1"/>
      <c r="CRK369" s="1"/>
      <c r="CRL369" s="1"/>
      <c r="CRM369" s="1"/>
      <c r="CRN369" s="1"/>
      <c r="CRO369" s="1"/>
      <c r="CRP369" s="1"/>
      <c r="CRQ369" s="1"/>
      <c r="CRR369" s="1"/>
      <c r="CRS369" s="1"/>
      <c r="CRT369" s="1"/>
      <c r="CRU369" s="1"/>
      <c r="CRV369" s="1"/>
      <c r="CRW369" s="1"/>
      <c r="CRX369" s="1"/>
      <c r="CRY369" s="1"/>
      <c r="CRZ369" s="1"/>
      <c r="CSA369" s="1"/>
      <c r="CSB369" s="1"/>
      <c r="CSC369" s="1"/>
      <c r="CSD369" s="1"/>
      <c r="CSE369" s="1"/>
      <c r="CSF369" s="1"/>
      <c r="CSG369" s="1"/>
      <c r="CSH369" s="1"/>
      <c r="CSI369" s="1"/>
      <c r="CSJ369" s="1"/>
      <c r="CSK369" s="1"/>
      <c r="CSL369" s="1"/>
      <c r="CSM369" s="1"/>
      <c r="CSN369" s="1"/>
      <c r="CSO369" s="1"/>
      <c r="CSP369" s="1"/>
      <c r="CSQ369" s="1"/>
      <c r="CSR369" s="1"/>
      <c r="CSS369" s="1"/>
      <c r="CST369" s="1"/>
      <c r="CSU369" s="1"/>
      <c r="CSV369" s="1"/>
      <c r="CSW369" s="1"/>
      <c r="CSX369" s="1"/>
      <c r="CSY369" s="1"/>
      <c r="CSZ369" s="1"/>
      <c r="CTA369" s="1"/>
      <c r="CTB369" s="1"/>
      <c r="CTC369" s="1"/>
      <c r="CTD369" s="1"/>
      <c r="CTE369" s="1"/>
      <c r="CTF369" s="1"/>
      <c r="CTG369" s="1"/>
      <c r="CTH369" s="1"/>
      <c r="CTI369" s="1"/>
      <c r="CTJ369" s="1"/>
      <c r="CTK369" s="1"/>
      <c r="CTL369" s="1"/>
      <c r="CTM369" s="1"/>
      <c r="CTN369" s="1"/>
      <c r="CTO369" s="1"/>
      <c r="CTP369" s="1"/>
      <c r="CTQ369" s="1"/>
      <c r="CTR369" s="1"/>
      <c r="CTS369" s="1"/>
      <c r="CTT369" s="1"/>
      <c r="CTU369" s="1"/>
      <c r="CTV369" s="1"/>
      <c r="CTW369" s="1"/>
      <c r="CTX369" s="1"/>
      <c r="CTY369" s="1"/>
      <c r="CTZ369" s="1"/>
      <c r="CUA369" s="1"/>
      <c r="CUB369" s="1"/>
      <c r="CUC369" s="1"/>
      <c r="CUD369" s="1"/>
      <c r="CUE369" s="1"/>
      <c r="CUF369" s="1"/>
      <c r="CUG369" s="1"/>
      <c r="CUH369" s="1"/>
      <c r="CUI369" s="1"/>
      <c r="CUJ369" s="1"/>
      <c r="CUK369" s="1"/>
      <c r="CUL369" s="1"/>
      <c r="CUM369" s="1"/>
      <c r="CUN369" s="1"/>
      <c r="CUO369" s="1"/>
      <c r="CUP369" s="1"/>
      <c r="CUQ369" s="1"/>
      <c r="CUR369" s="1"/>
      <c r="CUS369" s="1"/>
      <c r="CUT369" s="1"/>
      <c r="CUU369" s="1"/>
      <c r="CUV369" s="1"/>
      <c r="CUW369" s="1"/>
      <c r="CUX369" s="1"/>
      <c r="CUY369" s="1"/>
      <c r="CUZ369" s="1"/>
      <c r="CVA369" s="1"/>
      <c r="CVB369" s="1"/>
      <c r="CVC369" s="1"/>
      <c r="CVD369" s="1"/>
      <c r="CVE369" s="1"/>
      <c r="CVF369" s="1"/>
      <c r="CVG369" s="1"/>
      <c r="CVH369" s="1"/>
      <c r="CVI369" s="1"/>
      <c r="CVJ369" s="1"/>
      <c r="CVK369" s="1"/>
      <c r="CVL369" s="1"/>
      <c r="CVM369" s="1"/>
      <c r="CVN369" s="1"/>
      <c r="CVO369" s="1"/>
      <c r="CVP369" s="1"/>
      <c r="CVQ369" s="1"/>
      <c r="CVR369" s="1"/>
      <c r="CVS369" s="1"/>
      <c r="CVT369" s="1"/>
      <c r="CVU369" s="1"/>
      <c r="CVV369" s="1"/>
      <c r="CVW369" s="1"/>
      <c r="CVX369" s="1"/>
      <c r="CVY369" s="1"/>
      <c r="CVZ369" s="1"/>
      <c r="CWA369" s="1"/>
      <c r="CWB369" s="1"/>
      <c r="CWC369" s="1"/>
      <c r="CWD369" s="1"/>
      <c r="CWE369" s="1"/>
      <c r="CWF369" s="1"/>
      <c r="CWG369" s="1"/>
      <c r="CWH369" s="1"/>
      <c r="CWI369" s="1"/>
      <c r="CWJ369" s="1"/>
      <c r="CWK369" s="1"/>
      <c r="CWL369" s="1"/>
      <c r="CWM369" s="1"/>
      <c r="CWN369" s="1"/>
      <c r="CWO369" s="1"/>
      <c r="CWP369" s="1"/>
      <c r="CWQ369" s="1"/>
      <c r="CWR369" s="1"/>
      <c r="CWS369" s="1"/>
      <c r="CWT369" s="1"/>
      <c r="CWU369" s="1"/>
      <c r="CWV369" s="1"/>
      <c r="CWW369" s="1"/>
      <c r="CWX369" s="1"/>
      <c r="CWY369" s="1"/>
      <c r="CWZ369" s="1"/>
      <c r="CXA369" s="1"/>
      <c r="CXB369" s="1"/>
      <c r="CXC369" s="1"/>
      <c r="CXD369" s="1"/>
      <c r="CXE369" s="1"/>
      <c r="CXF369" s="1"/>
      <c r="CXG369" s="1"/>
      <c r="CXH369" s="1"/>
      <c r="CXI369" s="1"/>
      <c r="CXJ369" s="1"/>
      <c r="CXK369" s="1"/>
      <c r="CXL369" s="1"/>
      <c r="CXM369" s="1"/>
      <c r="CXN369" s="1"/>
      <c r="CXO369" s="1"/>
      <c r="CXP369" s="1"/>
      <c r="CXQ369" s="1"/>
      <c r="CXR369" s="1"/>
      <c r="CXS369" s="1"/>
      <c r="CXT369" s="1"/>
      <c r="CXU369" s="1"/>
      <c r="CXV369" s="1"/>
      <c r="CXW369" s="1"/>
      <c r="CXX369" s="1"/>
      <c r="CXY369" s="1"/>
      <c r="CXZ369" s="1"/>
      <c r="CYA369" s="1"/>
      <c r="CYB369" s="1"/>
      <c r="CYC369" s="1"/>
      <c r="CYD369" s="1"/>
      <c r="CYE369" s="1"/>
      <c r="CYF369" s="1"/>
      <c r="CYG369" s="1"/>
      <c r="CYH369" s="1"/>
      <c r="CYI369" s="1"/>
      <c r="CYJ369" s="1"/>
      <c r="CYK369" s="1"/>
      <c r="CYL369" s="1"/>
      <c r="CYM369" s="1"/>
      <c r="CYN369" s="1"/>
      <c r="CYO369" s="1"/>
      <c r="CYP369" s="1"/>
      <c r="CYQ369" s="1"/>
      <c r="CYR369" s="1"/>
      <c r="CYS369" s="1"/>
      <c r="CYT369" s="1"/>
      <c r="CYU369" s="1"/>
      <c r="CYV369" s="1"/>
      <c r="CYW369" s="1"/>
      <c r="CYX369" s="1"/>
      <c r="CYY369" s="1"/>
      <c r="CYZ369" s="1"/>
      <c r="CZA369" s="1"/>
      <c r="CZB369" s="1"/>
      <c r="CZC369" s="1"/>
      <c r="CZD369" s="1"/>
      <c r="CZE369" s="1"/>
      <c r="CZF369" s="1"/>
      <c r="CZG369" s="1"/>
      <c r="CZH369" s="1"/>
      <c r="CZI369" s="1"/>
      <c r="CZJ369" s="1"/>
      <c r="CZK369" s="1"/>
      <c r="CZL369" s="1"/>
      <c r="CZM369" s="1"/>
      <c r="CZN369" s="1"/>
      <c r="CZO369" s="1"/>
      <c r="CZP369" s="1"/>
      <c r="CZQ369" s="1"/>
      <c r="CZR369" s="1"/>
      <c r="CZS369" s="1"/>
      <c r="CZT369" s="1"/>
      <c r="CZU369" s="1"/>
      <c r="CZV369" s="1"/>
      <c r="CZW369" s="1"/>
      <c r="CZX369" s="1"/>
      <c r="CZY369" s="1"/>
      <c r="CZZ369" s="1"/>
      <c r="DAA369" s="1"/>
      <c r="DAB369" s="1"/>
      <c r="DAC369" s="1"/>
      <c r="DAD369" s="1"/>
      <c r="DAE369" s="1"/>
      <c r="DAF369" s="1"/>
      <c r="DAG369" s="1"/>
      <c r="DAH369" s="1"/>
      <c r="DAI369" s="1"/>
      <c r="DAJ369" s="1"/>
      <c r="DAK369" s="1"/>
      <c r="DAL369" s="1"/>
      <c r="DAM369" s="1"/>
      <c r="DAN369" s="1"/>
      <c r="DAO369" s="1"/>
      <c r="DAP369" s="1"/>
      <c r="DAQ369" s="1"/>
      <c r="DAR369" s="1"/>
      <c r="DAS369" s="1"/>
      <c r="DAT369" s="1"/>
      <c r="DAU369" s="1"/>
      <c r="DAV369" s="1"/>
      <c r="DAW369" s="1"/>
      <c r="DAX369" s="1"/>
      <c r="DAY369" s="1"/>
      <c r="DAZ369" s="1"/>
      <c r="DBA369" s="1"/>
      <c r="DBB369" s="1"/>
      <c r="DBC369" s="1"/>
      <c r="DBD369" s="1"/>
      <c r="DBE369" s="1"/>
      <c r="DBF369" s="1"/>
      <c r="DBG369" s="1"/>
      <c r="DBH369" s="1"/>
      <c r="DBI369" s="1"/>
      <c r="DBJ369" s="1"/>
      <c r="DBK369" s="1"/>
      <c r="DBL369" s="1"/>
      <c r="DBM369" s="1"/>
      <c r="DBN369" s="1"/>
      <c r="DBO369" s="1"/>
      <c r="DBP369" s="1"/>
      <c r="DBQ369" s="1"/>
      <c r="DBR369" s="1"/>
      <c r="DBS369" s="1"/>
      <c r="DBT369" s="1"/>
      <c r="DBU369" s="1"/>
      <c r="DBV369" s="1"/>
      <c r="DBW369" s="1"/>
      <c r="DBX369" s="1"/>
      <c r="DBY369" s="1"/>
      <c r="DBZ369" s="1"/>
      <c r="DCA369" s="1"/>
      <c r="DCB369" s="1"/>
      <c r="DCC369" s="1"/>
      <c r="DCD369" s="1"/>
      <c r="DCE369" s="1"/>
      <c r="DCF369" s="1"/>
      <c r="DCG369" s="1"/>
      <c r="DCH369" s="1"/>
      <c r="DCI369" s="1"/>
      <c r="DCJ369" s="1"/>
      <c r="DCK369" s="1"/>
      <c r="DCL369" s="1"/>
      <c r="DCM369" s="1"/>
      <c r="DCN369" s="1"/>
      <c r="DCO369" s="1"/>
      <c r="DCP369" s="1"/>
      <c r="DCQ369" s="1"/>
      <c r="DCR369" s="1"/>
      <c r="DCS369" s="1"/>
      <c r="DCT369" s="1"/>
      <c r="DCU369" s="1"/>
      <c r="DCV369" s="1"/>
      <c r="DCW369" s="1"/>
      <c r="DCX369" s="1"/>
      <c r="DCY369" s="1"/>
      <c r="DCZ369" s="1"/>
      <c r="DDA369" s="1"/>
      <c r="DDB369" s="1"/>
      <c r="DDC369" s="1"/>
      <c r="DDD369" s="1"/>
      <c r="DDE369" s="1"/>
      <c r="DDF369" s="1"/>
      <c r="DDG369" s="1"/>
      <c r="DDH369" s="1"/>
      <c r="DDI369" s="1"/>
      <c r="DDJ369" s="1"/>
      <c r="DDK369" s="1"/>
      <c r="DDL369" s="1"/>
      <c r="DDM369" s="1"/>
      <c r="DDN369" s="1"/>
      <c r="DDO369" s="1"/>
      <c r="DDP369" s="1"/>
      <c r="DDQ369" s="1"/>
      <c r="DDR369" s="1"/>
      <c r="DDS369" s="1"/>
      <c r="DDT369" s="1"/>
      <c r="DDU369" s="1"/>
      <c r="DDV369" s="1"/>
      <c r="DDW369" s="1"/>
      <c r="DDX369" s="1"/>
      <c r="DDY369" s="1"/>
      <c r="DDZ369" s="1"/>
      <c r="DEA369" s="1"/>
      <c r="DEB369" s="1"/>
      <c r="DEC369" s="1"/>
      <c r="DED369" s="1"/>
      <c r="DEE369" s="1"/>
      <c r="DEF369" s="1"/>
      <c r="DEG369" s="1"/>
      <c r="DEH369" s="1"/>
      <c r="DEI369" s="1"/>
      <c r="DEJ369" s="1"/>
      <c r="DEK369" s="1"/>
      <c r="DEL369" s="1"/>
      <c r="DEM369" s="1"/>
      <c r="DEN369" s="1"/>
      <c r="DEO369" s="1"/>
      <c r="DEP369" s="1"/>
      <c r="DEQ369" s="1"/>
      <c r="DER369" s="1"/>
      <c r="DES369" s="1"/>
      <c r="DET369" s="1"/>
      <c r="DEU369" s="1"/>
      <c r="DEV369" s="1"/>
      <c r="DEW369" s="1"/>
      <c r="DEX369" s="1"/>
      <c r="DEY369" s="1"/>
      <c r="DEZ369" s="1"/>
      <c r="DFA369" s="1"/>
      <c r="DFB369" s="1"/>
      <c r="DFC369" s="1"/>
      <c r="DFD369" s="1"/>
      <c r="DFE369" s="1"/>
      <c r="DFF369" s="1"/>
      <c r="DFG369" s="1"/>
      <c r="DFH369" s="1"/>
      <c r="DFI369" s="1"/>
      <c r="DFJ369" s="1"/>
      <c r="DFK369" s="1"/>
      <c r="DFL369" s="1"/>
      <c r="DFM369" s="1"/>
      <c r="DFN369" s="1"/>
      <c r="DFO369" s="1"/>
      <c r="DFP369" s="1"/>
      <c r="DFQ369" s="1"/>
      <c r="DFR369" s="1"/>
      <c r="DFS369" s="1"/>
      <c r="DFT369" s="1"/>
      <c r="DFU369" s="1"/>
      <c r="DFV369" s="1"/>
      <c r="DFW369" s="1"/>
      <c r="DFX369" s="1"/>
      <c r="DFY369" s="1"/>
      <c r="DFZ369" s="1"/>
      <c r="DGA369" s="1"/>
      <c r="DGB369" s="1"/>
      <c r="DGC369" s="1"/>
      <c r="DGD369" s="1"/>
      <c r="DGE369" s="1"/>
      <c r="DGF369" s="1"/>
      <c r="DGG369" s="1"/>
      <c r="DGH369" s="1"/>
      <c r="DGI369" s="1"/>
      <c r="DGJ369" s="1"/>
      <c r="DGK369" s="1"/>
      <c r="DGL369" s="1"/>
      <c r="DGM369" s="1"/>
      <c r="DGN369" s="1"/>
      <c r="DGO369" s="1"/>
      <c r="DGP369" s="1"/>
      <c r="DGQ369" s="1"/>
      <c r="DGR369" s="1"/>
      <c r="DGS369" s="1"/>
      <c r="DGT369" s="1"/>
      <c r="DGU369" s="1"/>
      <c r="DGV369" s="1"/>
      <c r="DGW369" s="1"/>
      <c r="DGX369" s="1"/>
      <c r="DGY369" s="1"/>
      <c r="DGZ369" s="1"/>
      <c r="DHA369" s="1"/>
      <c r="DHB369" s="1"/>
      <c r="DHC369" s="1"/>
      <c r="DHD369" s="1"/>
      <c r="DHE369" s="1"/>
      <c r="DHF369" s="1"/>
      <c r="DHG369" s="1"/>
      <c r="DHH369" s="1"/>
      <c r="DHI369" s="1"/>
      <c r="DHJ369" s="1"/>
      <c r="DHK369" s="1"/>
      <c r="DHL369" s="1"/>
      <c r="DHM369" s="1"/>
      <c r="DHN369" s="1"/>
      <c r="DHO369" s="1"/>
      <c r="DHP369" s="1"/>
      <c r="DHQ369" s="1"/>
      <c r="DHR369" s="1"/>
      <c r="DHS369" s="1"/>
      <c r="DHT369" s="1"/>
      <c r="DHU369" s="1"/>
      <c r="DHV369" s="1"/>
      <c r="DHW369" s="1"/>
      <c r="DHX369" s="1"/>
      <c r="DHY369" s="1"/>
      <c r="DHZ369" s="1"/>
      <c r="DIA369" s="1"/>
      <c r="DIB369" s="1"/>
      <c r="DIC369" s="1"/>
      <c r="DID369" s="1"/>
      <c r="DIE369" s="1"/>
      <c r="DIF369" s="1"/>
      <c r="DIG369" s="1"/>
      <c r="DIH369" s="1"/>
      <c r="DII369" s="1"/>
      <c r="DIJ369" s="1"/>
      <c r="DIK369" s="1"/>
      <c r="DIL369" s="1"/>
      <c r="DIM369" s="1"/>
      <c r="DIN369" s="1"/>
      <c r="DIO369" s="1"/>
      <c r="DIP369" s="1"/>
      <c r="DIQ369" s="1"/>
      <c r="DIR369" s="1"/>
      <c r="DIS369" s="1"/>
      <c r="DIT369" s="1"/>
      <c r="DIU369" s="1"/>
      <c r="DIV369" s="1"/>
      <c r="DIW369" s="1"/>
      <c r="DIX369" s="1"/>
      <c r="DIY369" s="1"/>
      <c r="DIZ369" s="1"/>
      <c r="DJA369" s="1"/>
      <c r="DJB369" s="1"/>
      <c r="DJC369" s="1"/>
      <c r="DJD369" s="1"/>
      <c r="DJE369" s="1"/>
      <c r="DJF369" s="1"/>
      <c r="DJG369" s="1"/>
      <c r="DJH369" s="1"/>
      <c r="DJI369" s="1"/>
      <c r="DJJ369" s="1"/>
      <c r="DJK369" s="1"/>
      <c r="DJL369" s="1"/>
      <c r="DJM369" s="1"/>
      <c r="DJN369" s="1"/>
      <c r="DJO369" s="1"/>
      <c r="DJP369" s="1"/>
      <c r="DJQ369" s="1"/>
      <c r="DJR369" s="1"/>
      <c r="DJS369" s="1"/>
      <c r="DJT369" s="1"/>
      <c r="DJU369" s="1"/>
      <c r="DJV369" s="1"/>
      <c r="DJW369" s="1"/>
      <c r="DJX369" s="1"/>
      <c r="DJY369" s="1"/>
      <c r="DJZ369" s="1"/>
      <c r="DKA369" s="1"/>
      <c r="DKB369" s="1"/>
      <c r="DKC369" s="1"/>
      <c r="DKD369" s="1"/>
      <c r="DKE369" s="1"/>
      <c r="DKF369" s="1"/>
      <c r="DKG369" s="1"/>
      <c r="DKH369" s="1"/>
      <c r="DKI369" s="1"/>
      <c r="DKJ369" s="1"/>
      <c r="DKK369" s="1"/>
      <c r="DKL369" s="1"/>
      <c r="DKM369" s="1"/>
      <c r="DKN369" s="1"/>
      <c r="DKO369" s="1"/>
      <c r="DKP369" s="1"/>
      <c r="DKQ369" s="1"/>
      <c r="DKR369" s="1"/>
      <c r="DKS369" s="1"/>
      <c r="DKT369" s="1"/>
      <c r="DKU369" s="1"/>
      <c r="DKV369" s="1"/>
      <c r="DKW369" s="1"/>
      <c r="DKX369" s="1"/>
      <c r="DKY369" s="1"/>
      <c r="DKZ369" s="1"/>
      <c r="DLA369" s="1"/>
      <c r="DLB369" s="1"/>
      <c r="DLC369" s="1"/>
      <c r="DLD369" s="1"/>
      <c r="DLE369" s="1"/>
      <c r="DLF369" s="1"/>
      <c r="DLG369" s="1"/>
      <c r="DLH369" s="1"/>
      <c r="DLI369" s="1"/>
      <c r="DLJ369" s="1"/>
      <c r="DLK369" s="1"/>
      <c r="DLL369" s="1"/>
      <c r="DLM369" s="1"/>
      <c r="DLN369" s="1"/>
      <c r="DLO369" s="1"/>
      <c r="DLP369" s="1"/>
      <c r="DLQ369" s="1"/>
      <c r="DLR369" s="1"/>
      <c r="DLS369" s="1"/>
      <c r="DLT369" s="1"/>
      <c r="DLU369" s="1"/>
      <c r="DLV369" s="1"/>
      <c r="DLW369" s="1"/>
      <c r="DLX369" s="1"/>
      <c r="DLY369" s="1"/>
      <c r="DLZ369" s="1"/>
      <c r="DMA369" s="1"/>
      <c r="DMB369" s="1"/>
      <c r="DMC369" s="1"/>
      <c r="DMD369" s="1"/>
      <c r="DME369" s="1"/>
      <c r="DMF369" s="1"/>
      <c r="DMG369" s="1"/>
      <c r="DMH369" s="1"/>
      <c r="DMI369" s="1"/>
      <c r="DMJ369" s="1"/>
      <c r="DMK369" s="1"/>
      <c r="DML369" s="1"/>
      <c r="DMM369" s="1"/>
      <c r="DMN369" s="1"/>
      <c r="DMO369" s="1"/>
      <c r="DMP369" s="1"/>
      <c r="DMQ369" s="1"/>
      <c r="DMR369" s="1"/>
      <c r="DMS369" s="1"/>
      <c r="DMT369" s="1"/>
      <c r="DMU369" s="1"/>
      <c r="DMV369" s="1"/>
      <c r="DMW369" s="1"/>
      <c r="DMX369" s="1"/>
      <c r="DMY369" s="1"/>
      <c r="DMZ369" s="1"/>
      <c r="DNA369" s="1"/>
      <c r="DNB369" s="1"/>
      <c r="DNC369" s="1"/>
      <c r="DND369" s="1"/>
      <c r="DNE369" s="1"/>
      <c r="DNF369" s="1"/>
      <c r="DNG369" s="1"/>
      <c r="DNH369" s="1"/>
      <c r="DNI369" s="1"/>
      <c r="DNJ369" s="1"/>
      <c r="DNK369" s="1"/>
      <c r="DNL369" s="1"/>
      <c r="DNM369" s="1"/>
      <c r="DNN369" s="1"/>
      <c r="DNO369" s="1"/>
      <c r="DNP369" s="1"/>
      <c r="DNQ369" s="1"/>
      <c r="DNR369" s="1"/>
      <c r="DNS369" s="1"/>
      <c r="DNT369" s="1"/>
      <c r="DNU369" s="1"/>
      <c r="DNV369" s="1"/>
      <c r="DNW369" s="1"/>
      <c r="DNX369" s="1"/>
      <c r="DNY369" s="1"/>
      <c r="DNZ369" s="1"/>
      <c r="DOA369" s="1"/>
      <c r="DOB369" s="1"/>
      <c r="DOC369" s="1"/>
      <c r="DOD369" s="1"/>
      <c r="DOE369" s="1"/>
      <c r="DOF369" s="1"/>
      <c r="DOG369" s="1"/>
      <c r="DOH369" s="1"/>
      <c r="DOI369" s="1"/>
      <c r="DOJ369" s="1"/>
      <c r="DOK369" s="1"/>
      <c r="DOL369" s="1"/>
      <c r="DOM369" s="1"/>
      <c r="DON369" s="1"/>
      <c r="DOO369" s="1"/>
      <c r="DOP369" s="1"/>
      <c r="DOQ369" s="1"/>
      <c r="DOR369" s="1"/>
      <c r="DOS369" s="1"/>
      <c r="DOT369" s="1"/>
      <c r="DOU369" s="1"/>
      <c r="DOV369" s="1"/>
      <c r="DOW369" s="1"/>
      <c r="DOX369" s="1"/>
      <c r="DOY369" s="1"/>
      <c r="DOZ369" s="1"/>
      <c r="DPA369" s="1"/>
      <c r="DPB369" s="1"/>
      <c r="DPC369" s="1"/>
      <c r="DPD369" s="1"/>
      <c r="DPE369" s="1"/>
      <c r="DPF369" s="1"/>
      <c r="DPG369" s="1"/>
      <c r="DPH369" s="1"/>
      <c r="DPI369" s="1"/>
      <c r="DPJ369" s="1"/>
      <c r="DPK369" s="1"/>
      <c r="DPL369" s="1"/>
      <c r="DPM369" s="1"/>
      <c r="DPN369" s="1"/>
      <c r="DPO369" s="1"/>
      <c r="DPP369" s="1"/>
      <c r="DPQ369" s="1"/>
      <c r="DPR369" s="1"/>
      <c r="DPS369" s="1"/>
      <c r="DPT369" s="1"/>
      <c r="DPU369" s="1"/>
      <c r="DPV369" s="1"/>
      <c r="DPW369" s="1"/>
      <c r="DPX369" s="1"/>
      <c r="DPY369" s="1"/>
      <c r="DPZ369" s="1"/>
      <c r="DQA369" s="1"/>
      <c r="DQB369" s="1"/>
      <c r="DQC369" s="1"/>
      <c r="DQD369" s="1"/>
      <c r="DQE369" s="1"/>
      <c r="DQF369" s="1"/>
      <c r="DQG369" s="1"/>
      <c r="DQH369" s="1"/>
      <c r="DQI369" s="1"/>
      <c r="DQJ369" s="1"/>
      <c r="DQK369" s="1"/>
      <c r="DQL369" s="1"/>
      <c r="DQM369" s="1"/>
      <c r="DQN369" s="1"/>
      <c r="DQO369" s="1"/>
      <c r="DQP369" s="1"/>
      <c r="DQQ369" s="1"/>
      <c r="DQR369" s="1"/>
      <c r="DQS369" s="1"/>
      <c r="DQT369" s="1"/>
      <c r="DQU369" s="1"/>
      <c r="DQV369" s="1"/>
      <c r="DQW369" s="1"/>
      <c r="DQX369" s="1"/>
      <c r="DQY369" s="1"/>
      <c r="DQZ369" s="1"/>
      <c r="DRA369" s="1"/>
      <c r="DRB369" s="1"/>
      <c r="DRC369" s="1"/>
      <c r="DRD369" s="1"/>
      <c r="DRE369" s="1"/>
      <c r="DRF369" s="1"/>
      <c r="DRG369" s="1"/>
      <c r="DRH369" s="1"/>
      <c r="DRI369" s="1"/>
      <c r="DRJ369" s="1"/>
      <c r="DRK369" s="1"/>
      <c r="DRL369" s="1"/>
      <c r="DRM369" s="1"/>
      <c r="DRN369" s="1"/>
      <c r="DRO369" s="1"/>
      <c r="DRP369" s="1"/>
      <c r="DRQ369" s="1"/>
      <c r="DRR369" s="1"/>
      <c r="DRS369" s="1"/>
      <c r="DRT369" s="1"/>
      <c r="DRU369" s="1"/>
      <c r="DRV369" s="1"/>
      <c r="DRW369" s="1"/>
      <c r="DRX369" s="1"/>
      <c r="DRY369" s="1"/>
      <c r="DRZ369" s="1"/>
      <c r="DSA369" s="1"/>
      <c r="DSB369" s="1"/>
      <c r="DSC369" s="1"/>
      <c r="DSD369" s="1"/>
      <c r="DSE369" s="1"/>
      <c r="DSF369" s="1"/>
      <c r="DSG369" s="1"/>
      <c r="DSH369" s="1"/>
      <c r="DSI369" s="1"/>
      <c r="DSJ369" s="1"/>
      <c r="DSK369" s="1"/>
      <c r="DSL369" s="1"/>
      <c r="DSM369" s="1"/>
      <c r="DSN369" s="1"/>
      <c r="DSO369" s="1"/>
      <c r="DSP369" s="1"/>
      <c r="DSQ369" s="1"/>
      <c r="DSR369" s="1"/>
      <c r="DSS369" s="1"/>
      <c r="DST369" s="1"/>
      <c r="DSU369" s="1"/>
      <c r="DSV369" s="1"/>
      <c r="DSW369" s="1"/>
      <c r="DSX369" s="1"/>
      <c r="DSY369" s="1"/>
      <c r="DSZ369" s="1"/>
      <c r="DTA369" s="1"/>
      <c r="DTB369" s="1"/>
      <c r="DTC369" s="1"/>
      <c r="DTD369" s="1"/>
      <c r="DTE369" s="1"/>
      <c r="DTF369" s="1"/>
      <c r="DTG369" s="1"/>
      <c r="DTH369" s="1"/>
      <c r="DTI369" s="1"/>
      <c r="DTJ369" s="1"/>
      <c r="DTK369" s="1"/>
      <c r="DTL369" s="1"/>
      <c r="DTM369" s="1"/>
      <c r="DTN369" s="1"/>
      <c r="DTO369" s="1"/>
      <c r="DTP369" s="1"/>
      <c r="DTQ369" s="1"/>
      <c r="DTR369" s="1"/>
      <c r="DTS369" s="1"/>
      <c r="DTT369" s="1"/>
      <c r="DTU369" s="1"/>
      <c r="DTV369" s="1"/>
      <c r="DTW369" s="1"/>
      <c r="DTX369" s="1"/>
      <c r="DTY369" s="1"/>
      <c r="DTZ369" s="1"/>
      <c r="DUA369" s="1"/>
      <c r="DUB369" s="1"/>
      <c r="DUC369" s="1"/>
      <c r="DUD369" s="1"/>
      <c r="DUE369" s="1"/>
      <c r="DUF369" s="1"/>
      <c r="DUG369" s="1"/>
      <c r="DUH369" s="1"/>
      <c r="DUI369" s="1"/>
      <c r="DUJ369" s="1"/>
      <c r="DUK369" s="1"/>
      <c r="DUL369" s="1"/>
      <c r="DUM369" s="1"/>
      <c r="DUN369" s="1"/>
      <c r="DUO369" s="1"/>
      <c r="DUP369" s="1"/>
      <c r="DUQ369" s="1"/>
      <c r="DUR369" s="1"/>
      <c r="DUS369" s="1"/>
      <c r="DUT369" s="1"/>
      <c r="DUU369" s="1"/>
      <c r="DUV369" s="1"/>
      <c r="DUW369" s="1"/>
      <c r="DUX369" s="1"/>
      <c r="DUY369" s="1"/>
      <c r="DUZ369" s="1"/>
      <c r="DVA369" s="1"/>
      <c r="DVB369" s="1"/>
      <c r="DVC369" s="1"/>
      <c r="DVD369" s="1"/>
      <c r="DVE369" s="1"/>
      <c r="DVF369" s="1"/>
      <c r="DVG369" s="1"/>
      <c r="DVH369" s="1"/>
      <c r="DVI369" s="1"/>
      <c r="DVJ369" s="1"/>
      <c r="DVK369" s="1"/>
      <c r="DVL369" s="1"/>
      <c r="DVM369" s="1"/>
      <c r="DVN369" s="1"/>
      <c r="DVO369" s="1"/>
      <c r="DVP369" s="1"/>
      <c r="DVQ369" s="1"/>
      <c r="DVR369" s="1"/>
      <c r="DVS369" s="1"/>
      <c r="DVT369" s="1"/>
      <c r="DVU369" s="1"/>
      <c r="DVV369" s="1"/>
      <c r="DVW369" s="1"/>
      <c r="DVX369" s="1"/>
      <c r="DVY369" s="1"/>
      <c r="DVZ369" s="1"/>
      <c r="DWA369" s="1"/>
      <c r="DWB369" s="1"/>
      <c r="DWC369" s="1"/>
      <c r="DWD369" s="1"/>
      <c r="DWE369" s="1"/>
      <c r="DWF369" s="1"/>
      <c r="DWG369" s="1"/>
      <c r="DWH369" s="1"/>
      <c r="DWI369" s="1"/>
      <c r="DWJ369" s="1"/>
      <c r="DWK369" s="1"/>
      <c r="DWL369" s="1"/>
      <c r="DWM369" s="1"/>
      <c r="DWN369" s="1"/>
      <c r="DWO369" s="1"/>
      <c r="DWP369" s="1"/>
      <c r="DWQ369" s="1"/>
      <c r="DWR369" s="1"/>
      <c r="DWS369" s="1"/>
      <c r="DWT369" s="1"/>
      <c r="DWU369" s="1"/>
      <c r="DWV369" s="1"/>
      <c r="DWW369" s="1"/>
      <c r="DWX369" s="1"/>
      <c r="DWY369" s="1"/>
      <c r="DWZ369" s="1"/>
      <c r="DXA369" s="1"/>
      <c r="DXB369" s="1"/>
      <c r="DXC369" s="1"/>
      <c r="DXD369" s="1"/>
      <c r="DXE369" s="1"/>
      <c r="DXF369" s="1"/>
      <c r="DXG369" s="1"/>
      <c r="DXH369" s="1"/>
      <c r="DXI369" s="1"/>
      <c r="DXJ369" s="1"/>
      <c r="DXK369" s="1"/>
      <c r="DXL369" s="1"/>
      <c r="DXM369" s="1"/>
      <c r="DXN369" s="1"/>
      <c r="DXO369" s="1"/>
      <c r="DXP369" s="1"/>
      <c r="DXQ369" s="1"/>
      <c r="DXR369" s="1"/>
      <c r="DXS369" s="1"/>
      <c r="DXT369" s="1"/>
      <c r="DXU369" s="1"/>
      <c r="DXV369" s="1"/>
      <c r="DXW369" s="1"/>
      <c r="DXX369" s="1"/>
      <c r="DXY369" s="1"/>
      <c r="DXZ369" s="1"/>
      <c r="DYA369" s="1"/>
      <c r="DYB369" s="1"/>
      <c r="DYC369" s="1"/>
      <c r="DYD369" s="1"/>
      <c r="DYE369" s="1"/>
      <c r="DYF369" s="1"/>
      <c r="DYG369" s="1"/>
      <c r="DYH369" s="1"/>
      <c r="DYI369" s="1"/>
      <c r="DYJ369" s="1"/>
      <c r="DYK369" s="1"/>
      <c r="DYL369" s="1"/>
      <c r="DYM369" s="1"/>
      <c r="DYN369" s="1"/>
      <c r="DYO369" s="1"/>
      <c r="DYP369" s="1"/>
      <c r="DYQ369" s="1"/>
      <c r="DYR369" s="1"/>
      <c r="DYS369" s="1"/>
      <c r="DYT369" s="1"/>
      <c r="DYU369" s="1"/>
      <c r="DYV369" s="1"/>
      <c r="DYW369" s="1"/>
      <c r="DYX369" s="1"/>
      <c r="DYY369" s="1"/>
      <c r="DYZ369" s="1"/>
      <c r="DZA369" s="1"/>
      <c r="DZB369" s="1"/>
      <c r="DZC369" s="1"/>
      <c r="DZD369" s="1"/>
      <c r="DZE369" s="1"/>
      <c r="DZF369" s="1"/>
      <c r="DZG369" s="1"/>
      <c r="DZH369" s="1"/>
      <c r="DZI369" s="1"/>
      <c r="DZJ369" s="1"/>
      <c r="DZK369" s="1"/>
      <c r="DZL369" s="1"/>
      <c r="DZM369" s="1"/>
      <c r="DZN369" s="1"/>
      <c r="DZO369" s="1"/>
      <c r="DZP369" s="1"/>
      <c r="DZQ369" s="1"/>
      <c r="DZR369" s="1"/>
      <c r="DZS369" s="1"/>
      <c r="DZT369" s="1"/>
      <c r="DZU369" s="1"/>
      <c r="DZV369" s="1"/>
      <c r="DZW369" s="1"/>
      <c r="DZX369" s="1"/>
      <c r="DZY369" s="1"/>
      <c r="DZZ369" s="1"/>
      <c r="EAA369" s="1"/>
      <c r="EAB369" s="1"/>
      <c r="EAC369" s="1"/>
      <c r="EAD369" s="1"/>
      <c r="EAE369" s="1"/>
      <c r="EAF369" s="1"/>
      <c r="EAG369" s="1"/>
      <c r="EAH369" s="1"/>
      <c r="EAI369" s="1"/>
      <c r="EAJ369" s="1"/>
      <c r="EAK369" s="1"/>
      <c r="EAL369" s="1"/>
      <c r="EAM369" s="1"/>
      <c r="EAN369" s="1"/>
      <c r="EAO369" s="1"/>
      <c r="EAP369" s="1"/>
      <c r="EAQ369" s="1"/>
      <c r="EAR369" s="1"/>
      <c r="EAS369" s="1"/>
      <c r="EAT369" s="1"/>
      <c r="EAU369" s="1"/>
      <c r="EAV369" s="1"/>
      <c r="EAW369" s="1"/>
      <c r="EAX369" s="1"/>
      <c r="EAY369" s="1"/>
      <c r="EAZ369" s="1"/>
      <c r="EBA369" s="1"/>
      <c r="EBB369" s="1"/>
      <c r="EBC369" s="1"/>
      <c r="EBD369" s="1"/>
      <c r="EBE369" s="1"/>
      <c r="EBF369" s="1"/>
      <c r="EBG369" s="1"/>
      <c r="EBH369" s="1"/>
      <c r="EBI369" s="1"/>
      <c r="EBJ369" s="1"/>
      <c r="EBK369" s="1"/>
      <c r="EBL369" s="1"/>
      <c r="EBM369" s="1"/>
      <c r="EBN369" s="1"/>
      <c r="EBO369" s="1"/>
      <c r="EBP369" s="1"/>
      <c r="EBQ369" s="1"/>
      <c r="EBR369" s="1"/>
      <c r="EBS369" s="1"/>
      <c r="EBT369" s="1"/>
      <c r="EBU369" s="1"/>
      <c r="EBV369" s="1"/>
      <c r="EBW369" s="1"/>
      <c r="EBX369" s="1"/>
      <c r="EBY369" s="1"/>
      <c r="EBZ369" s="1"/>
      <c r="ECA369" s="1"/>
      <c r="ECB369" s="1"/>
      <c r="ECC369" s="1"/>
      <c r="ECD369" s="1"/>
      <c r="ECE369" s="1"/>
      <c r="ECF369" s="1"/>
      <c r="ECG369" s="1"/>
      <c r="ECH369" s="1"/>
      <c r="ECI369" s="1"/>
      <c r="ECJ369" s="1"/>
      <c r="ECK369" s="1"/>
      <c r="ECL369" s="1"/>
      <c r="ECM369" s="1"/>
      <c r="ECN369" s="1"/>
      <c r="ECO369" s="1"/>
      <c r="ECP369" s="1"/>
      <c r="ECQ369" s="1"/>
      <c r="ECR369" s="1"/>
      <c r="ECS369" s="1"/>
      <c r="ECT369" s="1"/>
      <c r="ECU369" s="1"/>
      <c r="ECV369" s="1"/>
      <c r="ECW369" s="1"/>
      <c r="ECX369" s="1"/>
      <c r="ECY369" s="1"/>
      <c r="ECZ369" s="1"/>
      <c r="EDA369" s="1"/>
      <c r="EDB369" s="1"/>
      <c r="EDC369" s="1"/>
      <c r="EDD369" s="1"/>
      <c r="EDE369" s="1"/>
      <c r="EDF369" s="1"/>
      <c r="EDG369" s="1"/>
      <c r="EDH369" s="1"/>
      <c r="EDI369" s="1"/>
      <c r="EDJ369" s="1"/>
      <c r="EDK369" s="1"/>
      <c r="EDL369" s="1"/>
      <c r="EDM369" s="1"/>
      <c r="EDN369" s="1"/>
      <c r="EDO369" s="1"/>
      <c r="EDP369" s="1"/>
      <c r="EDQ369" s="1"/>
      <c r="EDR369" s="1"/>
      <c r="EDS369" s="1"/>
      <c r="EDT369" s="1"/>
      <c r="EDU369" s="1"/>
      <c r="EDV369" s="1"/>
      <c r="EDW369" s="1"/>
      <c r="EDX369" s="1"/>
      <c r="EDY369" s="1"/>
      <c r="EDZ369" s="1"/>
      <c r="EEA369" s="1"/>
      <c r="EEB369" s="1"/>
      <c r="EEC369" s="1"/>
      <c r="EED369" s="1"/>
      <c r="EEE369" s="1"/>
      <c r="EEF369" s="1"/>
      <c r="EEG369" s="1"/>
      <c r="EEH369" s="1"/>
      <c r="EEI369" s="1"/>
      <c r="EEJ369" s="1"/>
      <c r="EEK369" s="1"/>
      <c r="EEL369" s="1"/>
      <c r="EEM369" s="1"/>
      <c r="EEN369" s="1"/>
      <c r="EEO369" s="1"/>
      <c r="EEP369" s="1"/>
      <c r="EEQ369" s="1"/>
      <c r="EER369" s="1"/>
      <c r="EES369" s="1"/>
      <c r="EET369" s="1"/>
      <c r="EEU369" s="1"/>
      <c r="EEV369" s="1"/>
      <c r="EEW369" s="1"/>
      <c r="EEX369" s="1"/>
      <c r="EEY369" s="1"/>
      <c r="EEZ369" s="1"/>
      <c r="EFA369" s="1"/>
      <c r="EFB369" s="1"/>
      <c r="EFC369" s="1"/>
      <c r="EFD369" s="1"/>
      <c r="EFE369" s="1"/>
      <c r="EFF369" s="1"/>
      <c r="EFG369" s="1"/>
      <c r="EFH369" s="1"/>
      <c r="EFI369" s="1"/>
      <c r="EFJ369" s="1"/>
      <c r="EFK369" s="1"/>
      <c r="EFL369" s="1"/>
      <c r="EFM369" s="1"/>
      <c r="EFN369" s="1"/>
      <c r="EFO369" s="1"/>
      <c r="EFP369" s="1"/>
      <c r="EFQ369" s="1"/>
      <c r="EFR369" s="1"/>
      <c r="EFS369" s="1"/>
      <c r="EFT369" s="1"/>
      <c r="EFU369" s="1"/>
      <c r="EFV369" s="1"/>
      <c r="EFW369" s="1"/>
      <c r="EFX369" s="1"/>
      <c r="EFY369" s="1"/>
      <c r="EFZ369" s="1"/>
      <c r="EGA369" s="1"/>
      <c r="EGB369" s="1"/>
      <c r="EGC369" s="1"/>
      <c r="EGD369" s="1"/>
      <c r="EGE369" s="1"/>
      <c r="EGF369" s="1"/>
      <c r="EGG369" s="1"/>
      <c r="EGH369" s="1"/>
      <c r="EGI369" s="1"/>
      <c r="EGJ369" s="1"/>
      <c r="EGK369" s="1"/>
      <c r="EGL369" s="1"/>
      <c r="EGM369" s="1"/>
      <c r="EGN369" s="1"/>
      <c r="EGO369" s="1"/>
      <c r="EGP369" s="1"/>
      <c r="EGQ369" s="1"/>
      <c r="EGR369" s="1"/>
      <c r="EGS369" s="1"/>
      <c r="EGT369" s="1"/>
      <c r="EGU369" s="1"/>
      <c r="EGV369" s="1"/>
      <c r="EGW369" s="1"/>
      <c r="EGX369" s="1"/>
      <c r="EGY369" s="1"/>
      <c r="EGZ369" s="1"/>
      <c r="EHA369" s="1"/>
      <c r="EHB369" s="1"/>
      <c r="EHC369" s="1"/>
      <c r="EHD369" s="1"/>
      <c r="EHE369" s="1"/>
      <c r="EHF369" s="1"/>
      <c r="EHG369" s="1"/>
      <c r="EHH369" s="1"/>
      <c r="EHI369" s="1"/>
      <c r="EHJ369" s="1"/>
      <c r="EHK369" s="1"/>
      <c r="EHL369" s="1"/>
      <c r="EHM369" s="1"/>
      <c r="EHN369" s="1"/>
      <c r="EHO369" s="1"/>
      <c r="EHP369" s="1"/>
      <c r="EHQ369" s="1"/>
      <c r="EHR369" s="1"/>
      <c r="EHS369" s="1"/>
      <c r="EHT369" s="1"/>
      <c r="EHU369" s="1"/>
      <c r="EHV369" s="1"/>
      <c r="EHW369" s="1"/>
      <c r="EHX369" s="1"/>
      <c r="EHY369" s="1"/>
      <c r="EHZ369" s="1"/>
      <c r="EIA369" s="1"/>
      <c r="EIB369" s="1"/>
      <c r="EIC369" s="1"/>
      <c r="EID369" s="1"/>
      <c r="EIE369" s="1"/>
      <c r="EIF369" s="1"/>
      <c r="EIG369" s="1"/>
      <c r="EIH369" s="1"/>
      <c r="EII369" s="1"/>
      <c r="EIJ369" s="1"/>
      <c r="EIK369" s="1"/>
      <c r="EIL369" s="1"/>
      <c r="EIM369" s="1"/>
      <c r="EIN369" s="1"/>
      <c r="EIO369" s="1"/>
      <c r="EIP369" s="1"/>
      <c r="EIQ369" s="1"/>
      <c r="EIR369" s="1"/>
      <c r="EIS369" s="1"/>
      <c r="EIT369" s="1"/>
      <c r="EIU369" s="1"/>
      <c r="EIV369" s="1"/>
      <c r="EIW369" s="1"/>
      <c r="EIX369" s="1"/>
      <c r="EIY369" s="1"/>
      <c r="EIZ369" s="1"/>
      <c r="EJA369" s="1"/>
      <c r="EJB369" s="1"/>
      <c r="EJC369" s="1"/>
      <c r="EJD369" s="1"/>
      <c r="EJE369" s="1"/>
      <c r="EJF369" s="1"/>
      <c r="EJG369" s="1"/>
      <c r="EJH369" s="1"/>
      <c r="EJI369" s="1"/>
      <c r="EJJ369" s="1"/>
      <c r="EJK369" s="1"/>
      <c r="EJL369" s="1"/>
      <c r="EJM369" s="1"/>
      <c r="EJN369" s="1"/>
      <c r="EJO369" s="1"/>
      <c r="EJP369" s="1"/>
      <c r="EJQ369" s="1"/>
      <c r="EJR369" s="1"/>
      <c r="EJS369" s="1"/>
      <c r="EJT369" s="1"/>
      <c r="EJU369" s="1"/>
      <c r="EJV369" s="1"/>
      <c r="EJW369" s="1"/>
      <c r="EJX369" s="1"/>
      <c r="EJY369" s="1"/>
      <c r="EJZ369" s="1"/>
      <c r="EKA369" s="1"/>
      <c r="EKB369" s="1"/>
      <c r="EKC369" s="1"/>
      <c r="EKD369" s="1"/>
      <c r="EKE369" s="1"/>
      <c r="EKF369" s="1"/>
      <c r="EKG369" s="1"/>
      <c r="EKH369" s="1"/>
      <c r="EKI369" s="1"/>
      <c r="EKJ369" s="1"/>
      <c r="EKK369" s="1"/>
      <c r="EKL369" s="1"/>
      <c r="EKM369" s="1"/>
      <c r="EKN369" s="1"/>
      <c r="EKO369" s="1"/>
      <c r="EKP369" s="1"/>
      <c r="EKQ369" s="1"/>
      <c r="EKR369" s="1"/>
      <c r="EKS369" s="1"/>
      <c r="EKT369" s="1"/>
      <c r="EKU369" s="1"/>
      <c r="EKV369" s="1"/>
      <c r="EKW369" s="1"/>
      <c r="EKX369" s="1"/>
      <c r="EKY369" s="1"/>
      <c r="EKZ369" s="1"/>
      <c r="ELA369" s="1"/>
      <c r="ELB369" s="1"/>
      <c r="ELC369" s="1"/>
      <c r="ELD369" s="1"/>
      <c r="ELE369" s="1"/>
      <c r="ELF369" s="1"/>
      <c r="ELG369" s="1"/>
      <c r="ELH369" s="1"/>
      <c r="ELI369" s="1"/>
      <c r="ELJ369" s="1"/>
      <c r="ELK369" s="1"/>
      <c r="ELL369" s="1"/>
      <c r="ELM369" s="1"/>
      <c r="ELN369" s="1"/>
      <c r="ELO369" s="1"/>
      <c r="ELP369" s="1"/>
      <c r="ELQ369" s="1"/>
      <c r="ELR369" s="1"/>
      <c r="ELS369" s="1"/>
      <c r="ELT369" s="1"/>
      <c r="ELU369" s="1"/>
      <c r="ELV369" s="1"/>
      <c r="ELW369" s="1"/>
      <c r="ELX369" s="1"/>
      <c r="ELY369" s="1"/>
      <c r="ELZ369" s="1"/>
      <c r="EMA369" s="1"/>
      <c r="EMB369" s="1"/>
      <c r="EMC369" s="1"/>
      <c r="EMD369" s="1"/>
      <c r="EME369" s="1"/>
      <c r="EMF369" s="1"/>
      <c r="EMG369" s="1"/>
      <c r="EMH369" s="1"/>
      <c r="EMI369" s="1"/>
      <c r="EMJ369" s="1"/>
      <c r="EMK369" s="1"/>
      <c r="EML369" s="1"/>
      <c r="EMM369" s="1"/>
      <c r="EMN369" s="1"/>
      <c r="EMO369" s="1"/>
      <c r="EMP369" s="1"/>
      <c r="EMQ369" s="1"/>
      <c r="EMR369" s="1"/>
      <c r="EMS369" s="1"/>
      <c r="EMT369" s="1"/>
      <c r="EMU369" s="1"/>
      <c r="EMV369" s="1"/>
      <c r="EMW369" s="1"/>
      <c r="EMX369" s="1"/>
      <c r="EMY369" s="1"/>
      <c r="EMZ369" s="1"/>
      <c r="ENA369" s="1"/>
      <c r="ENB369" s="1"/>
      <c r="ENC369" s="1"/>
      <c r="END369" s="1"/>
      <c r="ENE369" s="1"/>
      <c r="ENF369" s="1"/>
      <c r="ENG369" s="1"/>
      <c r="ENH369" s="1"/>
      <c r="ENI369" s="1"/>
      <c r="ENJ369" s="1"/>
      <c r="ENK369" s="1"/>
      <c r="ENL369" s="1"/>
      <c r="ENM369" s="1"/>
      <c r="ENN369" s="1"/>
      <c r="ENO369" s="1"/>
      <c r="ENP369" s="1"/>
      <c r="ENQ369" s="1"/>
      <c r="ENR369" s="1"/>
      <c r="ENS369" s="1"/>
      <c r="ENT369" s="1"/>
      <c r="ENU369" s="1"/>
      <c r="ENV369" s="1"/>
      <c r="ENW369" s="1"/>
      <c r="ENX369" s="1"/>
      <c r="ENY369" s="1"/>
      <c r="ENZ369" s="1"/>
      <c r="EOA369" s="1"/>
      <c r="EOB369" s="1"/>
      <c r="EOC369" s="1"/>
      <c r="EOD369" s="1"/>
      <c r="EOE369" s="1"/>
      <c r="EOF369" s="1"/>
      <c r="EOG369" s="1"/>
      <c r="EOH369" s="1"/>
      <c r="EOI369" s="1"/>
      <c r="EOJ369" s="1"/>
      <c r="EOK369" s="1"/>
      <c r="EOL369" s="1"/>
      <c r="EOM369" s="1"/>
      <c r="EON369" s="1"/>
      <c r="EOO369" s="1"/>
      <c r="EOP369" s="1"/>
      <c r="EOQ369" s="1"/>
      <c r="EOR369" s="1"/>
      <c r="EOS369" s="1"/>
      <c r="EOT369" s="1"/>
      <c r="EOU369" s="1"/>
      <c r="EOV369" s="1"/>
      <c r="EOW369" s="1"/>
      <c r="EOX369" s="1"/>
      <c r="EOY369" s="1"/>
      <c r="EOZ369" s="1"/>
      <c r="EPA369" s="1"/>
      <c r="EPB369" s="1"/>
      <c r="EPC369" s="1"/>
      <c r="EPD369" s="1"/>
      <c r="EPE369" s="1"/>
      <c r="EPF369" s="1"/>
      <c r="EPG369" s="1"/>
      <c r="EPH369" s="1"/>
      <c r="EPI369" s="1"/>
      <c r="EPJ369" s="1"/>
      <c r="EPK369" s="1"/>
      <c r="EPL369" s="1"/>
      <c r="EPM369" s="1"/>
      <c r="EPN369" s="1"/>
      <c r="EPO369" s="1"/>
      <c r="EPP369" s="1"/>
      <c r="EPQ369" s="1"/>
      <c r="EPR369" s="1"/>
      <c r="EPS369" s="1"/>
      <c r="EPT369" s="1"/>
      <c r="EPU369" s="1"/>
      <c r="EPV369" s="1"/>
      <c r="EPW369" s="1"/>
      <c r="EPX369" s="1"/>
      <c r="EPY369" s="1"/>
      <c r="EPZ369" s="1"/>
      <c r="EQA369" s="1"/>
      <c r="EQB369" s="1"/>
      <c r="EQC369" s="1"/>
      <c r="EQD369" s="1"/>
      <c r="EQE369" s="1"/>
      <c r="EQF369" s="1"/>
      <c r="EQG369" s="1"/>
      <c r="EQH369" s="1"/>
      <c r="EQI369" s="1"/>
      <c r="EQJ369" s="1"/>
      <c r="EQK369" s="1"/>
      <c r="EQL369" s="1"/>
      <c r="EQM369" s="1"/>
      <c r="EQN369" s="1"/>
      <c r="EQO369" s="1"/>
      <c r="EQP369" s="1"/>
      <c r="EQQ369" s="1"/>
      <c r="EQR369" s="1"/>
      <c r="EQS369" s="1"/>
      <c r="EQT369" s="1"/>
      <c r="EQU369" s="1"/>
      <c r="EQV369" s="1"/>
      <c r="EQW369" s="1"/>
      <c r="EQX369" s="1"/>
      <c r="EQY369" s="1"/>
      <c r="EQZ369" s="1"/>
      <c r="ERA369" s="1"/>
      <c r="ERB369" s="1"/>
      <c r="ERC369" s="1"/>
      <c r="ERD369" s="1"/>
      <c r="ERE369" s="1"/>
      <c r="ERF369" s="1"/>
      <c r="ERG369" s="1"/>
      <c r="ERH369" s="1"/>
      <c r="ERI369" s="1"/>
      <c r="ERJ369" s="1"/>
      <c r="ERK369" s="1"/>
      <c r="ERL369" s="1"/>
      <c r="ERM369" s="1"/>
      <c r="ERN369" s="1"/>
      <c r="ERO369" s="1"/>
      <c r="ERP369" s="1"/>
      <c r="ERQ369" s="1"/>
      <c r="ERR369" s="1"/>
      <c r="ERS369" s="1"/>
      <c r="ERT369" s="1"/>
      <c r="ERU369" s="1"/>
      <c r="ERV369" s="1"/>
      <c r="ERW369" s="1"/>
      <c r="ERX369" s="1"/>
      <c r="ERY369" s="1"/>
      <c r="ERZ369" s="1"/>
      <c r="ESA369" s="1"/>
      <c r="ESB369" s="1"/>
      <c r="ESC369" s="1"/>
      <c r="ESD369" s="1"/>
      <c r="ESE369" s="1"/>
      <c r="ESF369" s="1"/>
      <c r="ESG369" s="1"/>
      <c r="ESH369" s="1"/>
      <c r="ESI369" s="1"/>
      <c r="ESJ369" s="1"/>
      <c r="ESK369" s="1"/>
      <c r="ESL369" s="1"/>
      <c r="ESM369" s="1"/>
      <c r="ESN369" s="1"/>
      <c r="ESO369" s="1"/>
      <c r="ESP369" s="1"/>
      <c r="ESQ369" s="1"/>
      <c r="ESR369" s="1"/>
      <c r="ESS369" s="1"/>
      <c r="EST369" s="1"/>
      <c r="ESU369" s="1"/>
      <c r="ESV369" s="1"/>
      <c r="ESW369" s="1"/>
      <c r="ESX369" s="1"/>
      <c r="ESY369" s="1"/>
      <c r="ESZ369" s="1"/>
      <c r="ETA369" s="1"/>
      <c r="ETB369" s="1"/>
      <c r="ETC369" s="1"/>
      <c r="ETD369" s="1"/>
      <c r="ETE369" s="1"/>
      <c r="ETF369" s="1"/>
      <c r="ETG369" s="1"/>
      <c r="ETH369" s="1"/>
      <c r="ETI369" s="1"/>
      <c r="ETJ369" s="1"/>
      <c r="ETK369" s="1"/>
      <c r="ETL369" s="1"/>
      <c r="ETM369" s="1"/>
      <c r="ETN369" s="1"/>
      <c r="ETO369" s="1"/>
      <c r="ETP369" s="1"/>
      <c r="ETQ369" s="1"/>
      <c r="ETR369" s="1"/>
      <c r="ETS369" s="1"/>
      <c r="ETT369" s="1"/>
      <c r="ETU369" s="1"/>
      <c r="ETV369" s="1"/>
      <c r="ETW369" s="1"/>
      <c r="ETX369" s="1"/>
      <c r="ETY369" s="1"/>
      <c r="ETZ369" s="1"/>
      <c r="EUA369" s="1"/>
      <c r="EUB369" s="1"/>
      <c r="EUC369" s="1"/>
      <c r="EUD369" s="1"/>
      <c r="EUE369" s="1"/>
      <c r="EUF369" s="1"/>
      <c r="EUG369" s="1"/>
      <c r="EUH369" s="1"/>
      <c r="EUI369" s="1"/>
      <c r="EUJ369" s="1"/>
      <c r="EUK369" s="1"/>
      <c r="EUL369" s="1"/>
      <c r="EUM369" s="1"/>
      <c r="EUN369" s="1"/>
      <c r="EUO369" s="1"/>
      <c r="EUP369" s="1"/>
      <c r="EUQ369" s="1"/>
      <c r="EUR369" s="1"/>
      <c r="EUS369" s="1"/>
      <c r="EUT369" s="1"/>
      <c r="EUU369" s="1"/>
      <c r="EUV369" s="1"/>
      <c r="EUW369" s="1"/>
      <c r="EUX369" s="1"/>
      <c r="EUY369" s="1"/>
      <c r="EUZ369" s="1"/>
      <c r="EVA369" s="1"/>
      <c r="EVB369" s="1"/>
      <c r="EVC369" s="1"/>
      <c r="EVD369" s="1"/>
      <c r="EVE369" s="1"/>
      <c r="EVF369" s="1"/>
      <c r="EVG369" s="1"/>
      <c r="EVH369" s="1"/>
      <c r="EVI369" s="1"/>
      <c r="EVJ369" s="1"/>
      <c r="EVK369" s="1"/>
      <c r="EVL369" s="1"/>
      <c r="EVM369" s="1"/>
      <c r="EVN369" s="1"/>
      <c r="EVO369" s="1"/>
      <c r="EVP369" s="1"/>
      <c r="EVQ369" s="1"/>
      <c r="EVR369" s="1"/>
      <c r="EVS369" s="1"/>
      <c r="EVT369" s="1"/>
      <c r="EVU369" s="1"/>
      <c r="EVV369" s="1"/>
      <c r="EVW369" s="1"/>
      <c r="EVX369" s="1"/>
      <c r="EVY369" s="1"/>
      <c r="EVZ369" s="1"/>
      <c r="EWA369" s="1"/>
      <c r="EWB369" s="1"/>
      <c r="EWC369" s="1"/>
      <c r="EWD369" s="1"/>
      <c r="EWE369" s="1"/>
      <c r="EWF369" s="1"/>
      <c r="EWG369" s="1"/>
      <c r="EWH369" s="1"/>
      <c r="EWI369" s="1"/>
      <c r="EWJ369" s="1"/>
      <c r="EWK369" s="1"/>
      <c r="EWL369" s="1"/>
      <c r="EWM369" s="1"/>
      <c r="EWN369" s="1"/>
      <c r="EWO369" s="1"/>
      <c r="EWP369" s="1"/>
      <c r="EWQ369" s="1"/>
      <c r="EWR369" s="1"/>
      <c r="EWS369" s="1"/>
      <c r="EWT369" s="1"/>
      <c r="EWU369" s="1"/>
      <c r="EWV369" s="1"/>
      <c r="EWW369" s="1"/>
      <c r="EWX369" s="1"/>
      <c r="EWY369" s="1"/>
      <c r="EWZ369" s="1"/>
      <c r="EXA369" s="1"/>
      <c r="EXB369" s="1"/>
      <c r="EXC369" s="1"/>
      <c r="EXD369" s="1"/>
      <c r="EXE369" s="1"/>
      <c r="EXF369" s="1"/>
      <c r="EXG369" s="1"/>
      <c r="EXH369" s="1"/>
      <c r="EXI369" s="1"/>
      <c r="EXJ369" s="1"/>
      <c r="EXK369" s="1"/>
      <c r="EXL369" s="1"/>
      <c r="EXM369" s="1"/>
      <c r="EXN369" s="1"/>
      <c r="EXO369" s="1"/>
      <c r="EXP369" s="1"/>
      <c r="EXQ369" s="1"/>
      <c r="EXR369" s="1"/>
      <c r="EXS369" s="1"/>
      <c r="EXT369" s="1"/>
      <c r="EXU369" s="1"/>
      <c r="EXV369" s="1"/>
      <c r="EXW369" s="1"/>
      <c r="EXX369" s="1"/>
      <c r="EXY369" s="1"/>
      <c r="EXZ369" s="1"/>
      <c r="EYA369" s="1"/>
      <c r="EYB369" s="1"/>
      <c r="EYC369" s="1"/>
      <c r="EYD369" s="1"/>
      <c r="EYE369" s="1"/>
      <c r="EYF369" s="1"/>
      <c r="EYG369" s="1"/>
      <c r="EYH369" s="1"/>
      <c r="EYI369" s="1"/>
      <c r="EYJ369" s="1"/>
      <c r="EYK369" s="1"/>
      <c r="EYL369" s="1"/>
      <c r="EYM369" s="1"/>
      <c r="EYN369" s="1"/>
      <c r="EYO369" s="1"/>
      <c r="EYP369" s="1"/>
      <c r="EYQ369" s="1"/>
      <c r="EYR369" s="1"/>
      <c r="EYS369" s="1"/>
      <c r="EYT369" s="1"/>
      <c r="EYU369" s="1"/>
      <c r="EYV369" s="1"/>
      <c r="EYW369" s="1"/>
      <c r="EYX369" s="1"/>
      <c r="EYY369" s="1"/>
      <c r="EYZ369" s="1"/>
      <c r="EZA369" s="1"/>
      <c r="EZB369" s="1"/>
      <c r="EZC369" s="1"/>
      <c r="EZD369" s="1"/>
      <c r="EZE369" s="1"/>
      <c r="EZF369" s="1"/>
      <c r="EZG369" s="1"/>
      <c r="EZH369" s="1"/>
      <c r="EZI369" s="1"/>
      <c r="EZJ369" s="1"/>
      <c r="EZK369" s="1"/>
      <c r="EZL369" s="1"/>
      <c r="EZM369" s="1"/>
      <c r="EZN369" s="1"/>
      <c r="EZO369" s="1"/>
      <c r="EZP369" s="1"/>
      <c r="EZQ369" s="1"/>
      <c r="EZR369" s="1"/>
      <c r="EZS369" s="1"/>
      <c r="EZT369" s="1"/>
      <c r="EZU369" s="1"/>
      <c r="EZV369" s="1"/>
      <c r="EZW369" s="1"/>
      <c r="EZX369" s="1"/>
      <c r="EZY369" s="1"/>
      <c r="EZZ369" s="1"/>
      <c r="FAA369" s="1"/>
      <c r="FAB369" s="1"/>
      <c r="FAC369" s="1"/>
      <c r="FAD369" s="1"/>
      <c r="FAE369" s="1"/>
      <c r="FAF369" s="1"/>
      <c r="FAG369" s="1"/>
      <c r="FAH369" s="1"/>
      <c r="FAI369" s="1"/>
      <c r="FAJ369" s="1"/>
      <c r="FAK369" s="1"/>
      <c r="FAL369" s="1"/>
      <c r="FAM369" s="1"/>
      <c r="FAN369" s="1"/>
      <c r="FAO369" s="1"/>
      <c r="FAP369" s="1"/>
      <c r="FAQ369" s="1"/>
      <c r="FAR369" s="1"/>
      <c r="FAS369" s="1"/>
      <c r="FAT369" s="1"/>
      <c r="FAU369" s="1"/>
      <c r="FAV369" s="1"/>
      <c r="FAW369" s="1"/>
      <c r="FAX369" s="1"/>
      <c r="FAY369" s="1"/>
      <c r="FAZ369" s="1"/>
      <c r="FBA369" s="1"/>
      <c r="FBB369" s="1"/>
      <c r="FBC369" s="1"/>
      <c r="FBD369" s="1"/>
      <c r="FBE369" s="1"/>
      <c r="FBF369" s="1"/>
      <c r="FBG369" s="1"/>
      <c r="FBH369" s="1"/>
      <c r="FBI369" s="1"/>
      <c r="FBJ369" s="1"/>
      <c r="FBK369" s="1"/>
      <c r="FBL369" s="1"/>
      <c r="FBM369" s="1"/>
      <c r="FBN369" s="1"/>
      <c r="FBO369" s="1"/>
      <c r="FBP369" s="1"/>
      <c r="FBQ369" s="1"/>
      <c r="FBR369" s="1"/>
      <c r="FBS369" s="1"/>
      <c r="FBT369" s="1"/>
      <c r="FBU369" s="1"/>
      <c r="FBV369" s="1"/>
      <c r="FBW369" s="1"/>
      <c r="FBX369" s="1"/>
      <c r="FBY369" s="1"/>
      <c r="FBZ369" s="1"/>
      <c r="FCA369" s="1"/>
      <c r="FCB369" s="1"/>
      <c r="FCC369" s="1"/>
      <c r="FCD369" s="1"/>
      <c r="FCE369" s="1"/>
      <c r="FCF369" s="1"/>
      <c r="FCG369" s="1"/>
      <c r="FCH369" s="1"/>
      <c r="FCI369" s="1"/>
      <c r="FCJ369" s="1"/>
      <c r="FCK369" s="1"/>
      <c r="FCL369" s="1"/>
      <c r="FCM369" s="1"/>
      <c r="FCN369" s="1"/>
      <c r="FCO369" s="1"/>
      <c r="FCP369" s="1"/>
      <c r="FCQ369" s="1"/>
      <c r="FCR369" s="1"/>
      <c r="FCS369" s="1"/>
      <c r="FCT369" s="1"/>
      <c r="FCU369" s="1"/>
      <c r="FCV369" s="1"/>
      <c r="FCW369" s="1"/>
      <c r="FCX369" s="1"/>
      <c r="FCY369" s="1"/>
      <c r="FCZ369" s="1"/>
      <c r="FDA369" s="1"/>
      <c r="FDB369" s="1"/>
      <c r="FDC369" s="1"/>
      <c r="FDD369" s="1"/>
      <c r="FDE369" s="1"/>
      <c r="FDF369" s="1"/>
      <c r="FDG369" s="1"/>
      <c r="FDH369" s="1"/>
      <c r="FDI369" s="1"/>
      <c r="FDJ369" s="1"/>
      <c r="FDK369" s="1"/>
      <c r="FDL369" s="1"/>
      <c r="FDM369" s="1"/>
      <c r="FDN369" s="1"/>
      <c r="FDO369" s="1"/>
      <c r="FDP369" s="1"/>
      <c r="FDQ369" s="1"/>
      <c r="FDR369" s="1"/>
      <c r="FDS369" s="1"/>
      <c r="FDT369" s="1"/>
      <c r="FDU369" s="1"/>
      <c r="FDV369" s="1"/>
      <c r="FDW369" s="1"/>
      <c r="FDX369" s="1"/>
      <c r="FDY369" s="1"/>
      <c r="FDZ369" s="1"/>
      <c r="FEA369" s="1"/>
      <c r="FEB369" s="1"/>
      <c r="FEC369" s="1"/>
      <c r="FED369" s="1"/>
      <c r="FEE369" s="1"/>
      <c r="FEF369" s="1"/>
      <c r="FEG369" s="1"/>
      <c r="FEH369" s="1"/>
      <c r="FEI369" s="1"/>
      <c r="FEJ369" s="1"/>
      <c r="FEK369" s="1"/>
      <c r="FEL369" s="1"/>
      <c r="FEM369" s="1"/>
      <c r="FEN369" s="1"/>
      <c r="FEO369" s="1"/>
      <c r="FEP369" s="1"/>
      <c r="FEQ369" s="1"/>
      <c r="FER369" s="1"/>
      <c r="FES369" s="1"/>
      <c r="FET369" s="1"/>
      <c r="FEU369" s="1"/>
      <c r="FEV369" s="1"/>
      <c r="FEW369" s="1"/>
      <c r="FEX369" s="1"/>
      <c r="FEY369" s="1"/>
      <c r="FEZ369" s="1"/>
      <c r="FFA369" s="1"/>
      <c r="FFB369" s="1"/>
      <c r="FFC369" s="1"/>
      <c r="FFD369" s="1"/>
      <c r="FFE369" s="1"/>
      <c r="FFF369" s="1"/>
      <c r="FFG369" s="1"/>
      <c r="FFH369" s="1"/>
      <c r="FFI369" s="1"/>
      <c r="FFJ369" s="1"/>
      <c r="FFK369" s="1"/>
      <c r="FFL369" s="1"/>
      <c r="FFM369" s="1"/>
      <c r="FFN369" s="1"/>
      <c r="FFO369" s="1"/>
      <c r="FFP369" s="1"/>
      <c r="FFQ369" s="1"/>
      <c r="FFR369" s="1"/>
      <c r="FFS369" s="1"/>
      <c r="FFT369" s="1"/>
      <c r="FFU369" s="1"/>
      <c r="FFV369" s="1"/>
      <c r="FFW369" s="1"/>
      <c r="FFX369" s="1"/>
      <c r="FFY369" s="1"/>
      <c r="FFZ369" s="1"/>
      <c r="FGA369" s="1"/>
      <c r="FGB369" s="1"/>
      <c r="FGC369" s="1"/>
      <c r="FGD369" s="1"/>
      <c r="FGE369" s="1"/>
      <c r="FGF369" s="1"/>
      <c r="FGG369" s="1"/>
      <c r="FGH369" s="1"/>
      <c r="FGI369" s="1"/>
      <c r="FGJ369" s="1"/>
      <c r="FGK369" s="1"/>
      <c r="FGL369" s="1"/>
      <c r="FGM369" s="1"/>
      <c r="FGN369" s="1"/>
      <c r="FGO369" s="1"/>
      <c r="FGP369" s="1"/>
      <c r="FGQ369" s="1"/>
      <c r="FGR369" s="1"/>
      <c r="FGS369" s="1"/>
      <c r="FGT369" s="1"/>
      <c r="FGU369" s="1"/>
      <c r="FGV369" s="1"/>
      <c r="FGW369" s="1"/>
      <c r="FGX369" s="1"/>
      <c r="FGY369" s="1"/>
      <c r="FGZ369" s="1"/>
      <c r="FHA369" s="1"/>
      <c r="FHB369" s="1"/>
      <c r="FHC369" s="1"/>
      <c r="FHD369" s="1"/>
      <c r="FHE369" s="1"/>
      <c r="FHF369" s="1"/>
      <c r="FHG369" s="1"/>
      <c r="FHH369" s="1"/>
      <c r="FHI369" s="1"/>
      <c r="FHJ369" s="1"/>
      <c r="FHK369" s="1"/>
      <c r="FHL369" s="1"/>
      <c r="FHM369" s="1"/>
      <c r="FHN369" s="1"/>
      <c r="FHO369" s="1"/>
      <c r="FHP369" s="1"/>
      <c r="FHQ369" s="1"/>
      <c r="FHR369" s="1"/>
      <c r="FHS369" s="1"/>
      <c r="FHT369" s="1"/>
      <c r="FHU369" s="1"/>
      <c r="FHV369" s="1"/>
      <c r="FHW369" s="1"/>
      <c r="FHX369" s="1"/>
      <c r="FHY369" s="1"/>
      <c r="FHZ369" s="1"/>
      <c r="FIA369" s="1"/>
      <c r="FIB369" s="1"/>
      <c r="FIC369" s="1"/>
      <c r="FID369" s="1"/>
      <c r="FIE369" s="1"/>
      <c r="FIF369" s="1"/>
      <c r="FIG369" s="1"/>
      <c r="FIH369" s="1"/>
      <c r="FII369" s="1"/>
      <c r="FIJ369" s="1"/>
      <c r="FIK369" s="1"/>
      <c r="FIL369" s="1"/>
      <c r="FIM369" s="1"/>
      <c r="FIN369" s="1"/>
      <c r="FIO369" s="1"/>
      <c r="FIP369" s="1"/>
      <c r="FIQ369" s="1"/>
      <c r="FIR369" s="1"/>
      <c r="FIS369" s="1"/>
      <c r="FIT369" s="1"/>
      <c r="FIU369" s="1"/>
      <c r="FIV369" s="1"/>
      <c r="FIW369" s="1"/>
      <c r="FIX369" s="1"/>
      <c r="FIY369" s="1"/>
      <c r="FIZ369" s="1"/>
      <c r="FJA369" s="1"/>
      <c r="FJB369" s="1"/>
      <c r="FJC369" s="1"/>
      <c r="FJD369" s="1"/>
      <c r="FJE369" s="1"/>
      <c r="FJF369" s="1"/>
      <c r="FJG369" s="1"/>
      <c r="FJH369" s="1"/>
      <c r="FJI369" s="1"/>
      <c r="FJJ369" s="1"/>
      <c r="FJK369" s="1"/>
      <c r="FJL369" s="1"/>
      <c r="FJM369" s="1"/>
      <c r="FJN369" s="1"/>
      <c r="FJO369" s="1"/>
      <c r="FJP369" s="1"/>
      <c r="FJQ369" s="1"/>
      <c r="FJR369" s="1"/>
      <c r="FJS369" s="1"/>
      <c r="FJT369" s="1"/>
      <c r="FJU369" s="1"/>
      <c r="FJV369" s="1"/>
      <c r="FJW369" s="1"/>
      <c r="FJX369" s="1"/>
      <c r="FJY369" s="1"/>
      <c r="FJZ369" s="1"/>
      <c r="FKA369" s="1"/>
      <c r="FKB369" s="1"/>
      <c r="FKC369" s="1"/>
      <c r="FKD369" s="1"/>
      <c r="FKE369" s="1"/>
      <c r="FKF369" s="1"/>
      <c r="FKG369" s="1"/>
      <c r="FKH369" s="1"/>
      <c r="FKI369" s="1"/>
      <c r="FKJ369" s="1"/>
      <c r="FKK369" s="1"/>
      <c r="FKL369" s="1"/>
      <c r="FKM369" s="1"/>
      <c r="FKN369" s="1"/>
      <c r="FKO369" s="1"/>
      <c r="FKP369" s="1"/>
      <c r="FKQ369" s="1"/>
      <c r="FKR369" s="1"/>
      <c r="FKS369" s="1"/>
      <c r="FKT369" s="1"/>
      <c r="FKU369" s="1"/>
      <c r="FKV369" s="1"/>
      <c r="FKW369" s="1"/>
      <c r="FKX369" s="1"/>
      <c r="FKY369" s="1"/>
      <c r="FKZ369" s="1"/>
      <c r="FLA369" s="1"/>
      <c r="FLB369" s="1"/>
      <c r="FLC369" s="1"/>
      <c r="FLD369" s="1"/>
      <c r="FLE369" s="1"/>
      <c r="FLF369" s="1"/>
      <c r="FLG369" s="1"/>
      <c r="FLH369" s="1"/>
      <c r="FLI369" s="1"/>
      <c r="FLJ369" s="1"/>
      <c r="FLK369" s="1"/>
      <c r="FLL369" s="1"/>
      <c r="FLM369" s="1"/>
      <c r="FLN369" s="1"/>
      <c r="FLO369" s="1"/>
      <c r="FLP369" s="1"/>
      <c r="FLQ369" s="1"/>
      <c r="FLR369" s="1"/>
      <c r="FLS369" s="1"/>
      <c r="FLT369" s="1"/>
      <c r="FLU369" s="1"/>
      <c r="FLV369" s="1"/>
      <c r="FLW369" s="1"/>
      <c r="FLX369" s="1"/>
      <c r="FLY369" s="1"/>
      <c r="FLZ369" s="1"/>
      <c r="FMA369" s="1"/>
      <c r="FMB369" s="1"/>
      <c r="FMC369" s="1"/>
      <c r="FMD369" s="1"/>
      <c r="FME369" s="1"/>
      <c r="FMF369" s="1"/>
      <c r="FMG369" s="1"/>
      <c r="FMH369" s="1"/>
      <c r="FMI369" s="1"/>
      <c r="FMJ369" s="1"/>
      <c r="FMK369" s="1"/>
      <c r="FML369" s="1"/>
      <c r="FMM369" s="1"/>
      <c r="FMN369" s="1"/>
      <c r="FMO369" s="1"/>
      <c r="FMP369" s="1"/>
      <c r="FMQ369" s="1"/>
      <c r="FMR369" s="1"/>
      <c r="FMS369" s="1"/>
      <c r="FMT369" s="1"/>
      <c r="FMU369" s="1"/>
      <c r="FMV369" s="1"/>
      <c r="FMW369" s="1"/>
      <c r="FMX369" s="1"/>
      <c r="FMY369" s="1"/>
      <c r="FMZ369" s="1"/>
      <c r="FNA369" s="1"/>
      <c r="FNB369" s="1"/>
      <c r="FNC369" s="1"/>
      <c r="FND369" s="1"/>
      <c r="FNE369" s="1"/>
      <c r="FNF369" s="1"/>
      <c r="FNG369" s="1"/>
      <c r="FNH369" s="1"/>
      <c r="FNI369" s="1"/>
      <c r="FNJ369" s="1"/>
      <c r="FNK369" s="1"/>
      <c r="FNL369" s="1"/>
      <c r="FNM369" s="1"/>
      <c r="FNN369" s="1"/>
      <c r="FNO369" s="1"/>
      <c r="FNP369" s="1"/>
      <c r="FNQ369" s="1"/>
      <c r="FNR369" s="1"/>
      <c r="FNS369" s="1"/>
      <c r="FNT369" s="1"/>
      <c r="FNU369" s="1"/>
      <c r="FNV369" s="1"/>
      <c r="FNW369" s="1"/>
      <c r="FNX369" s="1"/>
      <c r="FNY369" s="1"/>
      <c r="FNZ369" s="1"/>
      <c r="FOA369" s="1"/>
      <c r="FOB369" s="1"/>
      <c r="FOC369" s="1"/>
      <c r="FOD369" s="1"/>
      <c r="FOE369" s="1"/>
      <c r="FOF369" s="1"/>
      <c r="FOG369" s="1"/>
      <c r="FOH369" s="1"/>
      <c r="FOI369" s="1"/>
      <c r="FOJ369" s="1"/>
      <c r="FOK369" s="1"/>
      <c r="FOL369" s="1"/>
      <c r="FOM369" s="1"/>
      <c r="FON369" s="1"/>
      <c r="FOO369" s="1"/>
      <c r="FOP369" s="1"/>
      <c r="FOQ369" s="1"/>
      <c r="FOR369" s="1"/>
      <c r="FOS369" s="1"/>
      <c r="FOT369" s="1"/>
      <c r="FOU369" s="1"/>
      <c r="FOV369" s="1"/>
      <c r="FOW369" s="1"/>
      <c r="FOX369" s="1"/>
      <c r="FOY369" s="1"/>
      <c r="FOZ369" s="1"/>
      <c r="FPA369" s="1"/>
      <c r="FPB369" s="1"/>
      <c r="FPC369" s="1"/>
      <c r="FPD369" s="1"/>
      <c r="FPE369" s="1"/>
      <c r="FPF369" s="1"/>
      <c r="FPG369" s="1"/>
      <c r="FPH369" s="1"/>
      <c r="FPI369" s="1"/>
      <c r="FPJ369" s="1"/>
      <c r="FPK369" s="1"/>
      <c r="FPL369" s="1"/>
      <c r="FPM369" s="1"/>
      <c r="FPN369" s="1"/>
      <c r="FPO369" s="1"/>
      <c r="FPP369" s="1"/>
      <c r="FPQ369" s="1"/>
      <c r="FPR369" s="1"/>
      <c r="FPS369" s="1"/>
      <c r="FPT369" s="1"/>
      <c r="FPU369" s="1"/>
      <c r="FPV369" s="1"/>
      <c r="FPW369" s="1"/>
      <c r="FPX369" s="1"/>
      <c r="FPY369" s="1"/>
      <c r="FPZ369" s="1"/>
      <c r="FQA369" s="1"/>
      <c r="FQB369" s="1"/>
      <c r="FQC369" s="1"/>
      <c r="FQD369" s="1"/>
      <c r="FQE369" s="1"/>
      <c r="FQF369" s="1"/>
      <c r="FQG369" s="1"/>
      <c r="FQH369" s="1"/>
      <c r="FQI369" s="1"/>
      <c r="FQJ369" s="1"/>
      <c r="FQK369" s="1"/>
      <c r="FQL369" s="1"/>
      <c r="FQM369" s="1"/>
      <c r="FQN369" s="1"/>
      <c r="FQO369" s="1"/>
      <c r="FQP369" s="1"/>
      <c r="FQQ369" s="1"/>
      <c r="FQR369" s="1"/>
      <c r="FQS369" s="1"/>
      <c r="FQT369" s="1"/>
      <c r="FQU369" s="1"/>
      <c r="FQV369" s="1"/>
      <c r="FQW369" s="1"/>
      <c r="FQX369" s="1"/>
      <c r="FQY369" s="1"/>
      <c r="FQZ369" s="1"/>
      <c r="FRA369" s="1"/>
      <c r="FRB369" s="1"/>
      <c r="FRC369" s="1"/>
      <c r="FRD369" s="1"/>
      <c r="FRE369" s="1"/>
      <c r="FRF369" s="1"/>
      <c r="FRG369" s="1"/>
      <c r="FRH369" s="1"/>
      <c r="FRI369" s="1"/>
      <c r="FRJ369" s="1"/>
      <c r="FRK369" s="1"/>
      <c r="FRL369" s="1"/>
      <c r="FRM369" s="1"/>
      <c r="FRN369" s="1"/>
      <c r="FRO369" s="1"/>
      <c r="FRP369" s="1"/>
      <c r="FRQ369" s="1"/>
      <c r="FRR369" s="1"/>
      <c r="FRS369" s="1"/>
      <c r="FRT369" s="1"/>
      <c r="FRU369" s="1"/>
      <c r="FRV369" s="1"/>
      <c r="FRW369" s="1"/>
      <c r="FRX369" s="1"/>
      <c r="FRY369" s="1"/>
      <c r="FRZ369" s="1"/>
      <c r="FSA369" s="1"/>
      <c r="FSB369" s="1"/>
      <c r="FSC369" s="1"/>
      <c r="FSD369" s="1"/>
      <c r="FSE369" s="1"/>
      <c r="FSF369" s="1"/>
      <c r="FSG369" s="1"/>
      <c r="FSH369" s="1"/>
      <c r="FSI369" s="1"/>
      <c r="FSJ369" s="1"/>
      <c r="FSK369" s="1"/>
      <c r="FSL369" s="1"/>
      <c r="FSM369" s="1"/>
      <c r="FSN369" s="1"/>
      <c r="FSO369" s="1"/>
      <c r="FSP369" s="1"/>
      <c r="FSQ369" s="1"/>
      <c r="FSR369" s="1"/>
      <c r="FSS369" s="1"/>
      <c r="FST369" s="1"/>
      <c r="FSU369" s="1"/>
      <c r="FSV369" s="1"/>
      <c r="FSW369" s="1"/>
      <c r="FSX369" s="1"/>
      <c r="FSY369" s="1"/>
      <c r="FSZ369" s="1"/>
      <c r="FTA369" s="1"/>
      <c r="FTB369" s="1"/>
      <c r="FTC369" s="1"/>
      <c r="FTD369" s="1"/>
      <c r="FTE369" s="1"/>
      <c r="FTF369" s="1"/>
      <c r="FTG369" s="1"/>
      <c r="FTH369" s="1"/>
      <c r="FTI369" s="1"/>
      <c r="FTJ369" s="1"/>
      <c r="FTK369" s="1"/>
      <c r="FTL369" s="1"/>
      <c r="FTM369" s="1"/>
      <c r="FTN369" s="1"/>
      <c r="FTO369" s="1"/>
      <c r="FTP369" s="1"/>
      <c r="FTQ369" s="1"/>
      <c r="FTR369" s="1"/>
      <c r="FTS369" s="1"/>
      <c r="FTT369" s="1"/>
      <c r="FTU369" s="1"/>
      <c r="FTV369" s="1"/>
      <c r="FTW369" s="1"/>
      <c r="FTX369" s="1"/>
      <c r="FTY369" s="1"/>
      <c r="FTZ369" s="1"/>
      <c r="FUA369" s="1"/>
      <c r="FUB369" s="1"/>
      <c r="FUC369" s="1"/>
      <c r="FUD369" s="1"/>
      <c r="FUE369" s="1"/>
      <c r="FUF369" s="1"/>
      <c r="FUG369" s="1"/>
      <c r="FUH369" s="1"/>
      <c r="FUI369" s="1"/>
      <c r="FUJ369" s="1"/>
      <c r="FUK369" s="1"/>
      <c r="FUL369" s="1"/>
      <c r="FUM369" s="1"/>
      <c r="FUN369" s="1"/>
      <c r="FUO369" s="1"/>
      <c r="FUP369" s="1"/>
      <c r="FUQ369" s="1"/>
      <c r="FUR369" s="1"/>
      <c r="FUS369" s="1"/>
      <c r="FUT369" s="1"/>
      <c r="FUU369" s="1"/>
      <c r="FUV369" s="1"/>
      <c r="FUW369" s="1"/>
      <c r="FUX369" s="1"/>
      <c r="FUY369" s="1"/>
      <c r="FUZ369" s="1"/>
      <c r="FVA369" s="1"/>
      <c r="FVB369" s="1"/>
      <c r="FVC369" s="1"/>
      <c r="FVD369" s="1"/>
      <c r="FVE369" s="1"/>
      <c r="FVF369" s="1"/>
      <c r="FVG369" s="1"/>
      <c r="FVH369" s="1"/>
      <c r="FVI369" s="1"/>
      <c r="FVJ369" s="1"/>
      <c r="FVK369" s="1"/>
      <c r="FVL369" s="1"/>
      <c r="FVM369" s="1"/>
      <c r="FVN369" s="1"/>
      <c r="FVO369" s="1"/>
      <c r="FVP369" s="1"/>
      <c r="FVQ369" s="1"/>
      <c r="FVR369" s="1"/>
      <c r="FVS369" s="1"/>
      <c r="FVT369" s="1"/>
      <c r="FVU369" s="1"/>
      <c r="FVV369" s="1"/>
      <c r="FVW369" s="1"/>
      <c r="FVX369" s="1"/>
      <c r="FVY369" s="1"/>
      <c r="FVZ369" s="1"/>
      <c r="FWA369" s="1"/>
      <c r="FWB369" s="1"/>
      <c r="FWC369" s="1"/>
      <c r="FWD369" s="1"/>
      <c r="FWE369" s="1"/>
      <c r="FWF369" s="1"/>
      <c r="FWG369" s="1"/>
      <c r="FWH369" s="1"/>
      <c r="FWI369" s="1"/>
      <c r="FWJ369" s="1"/>
      <c r="FWK369" s="1"/>
      <c r="FWL369" s="1"/>
      <c r="FWM369" s="1"/>
      <c r="FWN369" s="1"/>
      <c r="FWO369" s="1"/>
      <c r="FWP369" s="1"/>
      <c r="FWQ369" s="1"/>
      <c r="FWR369" s="1"/>
      <c r="FWS369" s="1"/>
      <c r="FWT369" s="1"/>
      <c r="FWU369" s="1"/>
      <c r="FWV369" s="1"/>
      <c r="FWW369" s="1"/>
      <c r="FWX369" s="1"/>
      <c r="FWY369" s="1"/>
      <c r="FWZ369" s="1"/>
      <c r="FXA369" s="1"/>
      <c r="FXB369" s="1"/>
      <c r="FXC369" s="1"/>
      <c r="FXD369" s="1"/>
      <c r="FXE369" s="1"/>
      <c r="FXF369" s="1"/>
      <c r="FXG369" s="1"/>
      <c r="FXH369" s="1"/>
      <c r="FXI369" s="1"/>
      <c r="FXJ369" s="1"/>
      <c r="FXK369" s="1"/>
      <c r="FXL369" s="1"/>
      <c r="FXM369" s="1"/>
      <c r="FXN369" s="1"/>
      <c r="FXO369" s="1"/>
      <c r="FXP369" s="1"/>
      <c r="FXQ369" s="1"/>
      <c r="FXR369" s="1"/>
      <c r="FXS369" s="1"/>
      <c r="FXT369" s="1"/>
      <c r="FXU369" s="1"/>
      <c r="FXV369" s="1"/>
      <c r="FXW369" s="1"/>
      <c r="FXX369" s="1"/>
      <c r="FXY369" s="1"/>
      <c r="FXZ369" s="1"/>
      <c r="FYA369" s="1"/>
      <c r="FYB369" s="1"/>
      <c r="FYC369" s="1"/>
      <c r="FYD369" s="1"/>
      <c r="FYE369" s="1"/>
      <c r="FYF369" s="1"/>
      <c r="FYG369" s="1"/>
      <c r="FYH369" s="1"/>
      <c r="FYI369" s="1"/>
      <c r="FYJ369" s="1"/>
      <c r="FYK369" s="1"/>
      <c r="FYL369" s="1"/>
      <c r="FYM369" s="1"/>
      <c r="FYN369" s="1"/>
      <c r="FYO369" s="1"/>
      <c r="FYP369" s="1"/>
      <c r="FYQ369" s="1"/>
      <c r="FYR369" s="1"/>
      <c r="FYS369" s="1"/>
      <c r="FYT369" s="1"/>
      <c r="FYU369" s="1"/>
      <c r="FYV369" s="1"/>
      <c r="FYW369" s="1"/>
      <c r="FYX369" s="1"/>
      <c r="FYY369" s="1"/>
      <c r="FYZ369" s="1"/>
      <c r="FZA369" s="1"/>
      <c r="FZB369" s="1"/>
      <c r="FZC369" s="1"/>
      <c r="FZD369" s="1"/>
      <c r="FZE369" s="1"/>
      <c r="FZF369" s="1"/>
      <c r="FZG369" s="1"/>
      <c r="FZH369" s="1"/>
      <c r="FZI369" s="1"/>
      <c r="FZJ369" s="1"/>
      <c r="FZK369" s="1"/>
      <c r="FZL369" s="1"/>
      <c r="FZM369" s="1"/>
      <c r="FZN369" s="1"/>
      <c r="FZO369" s="1"/>
      <c r="FZP369" s="1"/>
      <c r="FZQ369" s="1"/>
      <c r="FZR369" s="1"/>
      <c r="FZS369" s="1"/>
      <c r="FZT369" s="1"/>
      <c r="FZU369" s="1"/>
      <c r="FZV369" s="1"/>
      <c r="FZW369" s="1"/>
      <c r="FZX369" s="1"/>
      <c r="FZY369" s="1"/>
      <c r="FZZ369" s="1"/>
      <c r="GAA369" s="1"/>
      <c r="GAB369" s="1"/>
      <c r="GAC369" s="1"/>
      <c r="GAD369" s="1"/>
      <c r="GAE369" s="1"/>
      <c r="GAF369" s="1"/>
      <c r="GAG369" s="1"/>
      <c r="GAH369" s="1"/>
      <c r="GAI369" s="1"/>
      <c r="GAJ369" s="1"/>
      <c r="GAK369" s="1"/>
      <c r="GAL369" s="1"/>
      <c r="GAM369" s="1"/>
      <c r="GAN369" s="1"/>
      <c r="GAO369" s="1"/>
      <c r="GAP369" s="1"/>
      <c r="GAQ369" s="1"/>
      <c r="GAR369" s="1"/>
      <c r="GAS369" s="1"/>
      <c r="GAT369" s="1"/>
      <c r="GAU369" s="1"/>
      <c r="GAV369" s="1"/>
      <c r="GAW369" s="1"/>
      <c r="GAX369" s="1"/>
      <c r="GAY369" s="1"/>
      <c r="GAZ369" s="1"/>
      <c r="GBA369" s="1"/>
      <c r="GBB369" s="1"/>
      <c r="GBC369" s="1"/>
      <c r="GBD369" s="1"/>
      <c r="GBE369" s="1"/>
      <c r="GBF369" s="1"/>
      <c r="GBG369" s="1"/>
      <c r="GBH369" s="1"/>
      <c r="GBI369" s="1"/>
      <c r="GBJ369" s="1"/>
      <c r="GBK369" s="1"/>
      <c r="GBL369" s="1"/>
      <c r="GBM369" s="1"/>
      <c r="GBN369" s="1"/>
      <c r="GBO369" s="1"/>
      <c r="GBP369" s="1"/>
      <c r="GBQ369" s="1"/>
      <c r="GBR369" s="1"/>
      <c r="GBS369" s="1"/>
      <c r="GBT369" s="1"/>
      <c r="GBU369" s="1"/>
      <c r="GBV369" s="1"/>
      <c r="GBW369" s="1"/>
      <c r="GBX369" s="1"/>
      <c r="GBY369" s="1"/>
      <c r="GBZ369" s="1"/>
      <c r="GCA369" s="1"/>
      <c r="GCB369" s="1"/>
      <c r="GCC369" s="1"/>
      <c r="GCD369" s="1"/>
      <c r="GCE369" s="1"/>
      <c r="GCF369" s="1"/>
      <c r="GCG369" s="1"/>
      <c r="GCH369" s="1"/>
      <c r="GCI369" s="1"/>
      <c r="GCJ369" s="1"/>
      <c r="GCK369" s="1"/>
      <c r="GCL369" s="1"/>
      <c r="GCM369" s="1"/>
      <c r="GCN369" s="1"/>
      <c r="GCO369" s="1"/>
      <c r="GCP369" s="1"/>
      <c r="GCQ369" s="1"/>
      <c r="GCR369" s="1"/>
      <c r="GCS369" s="1"/>
      <c r="GCT369" s="1"/>
      <c r="GCU369" s="1"/>
      <c r="GCV369" s="1"/>
      <c r="GCW369" s="1"/>
      <c r="GCX369" s="1"/>
      <c r="GCY369" s="1"/>
      <c r="GCZ369" s="1"/>
      <c r="GDA369" s="1"/>
      <c r="GDB369" s="1"/>
      <c r="GDC369" s="1"/>
      <c r="GDD369" s="1"/>
      <c r="GDE369" s="1"/>
      <c r="GDF369" s="1"/>
      <c r="GDG369" s="1"/>
      <c r="GDH369" s="1"/>
      <c r="GDI369" s="1"/>
      <c r="GDJ369" s="1"/>
      <c r="GDK369" s="1"/>
      <c r="GDL369" s="1"/>
      <c r="GDM369" s="1"/>
      <c r="GDN369" s="1"/>
      <c r="GDO369" s="1"/>
      <c r="GDP369" s="1"/>
      <c r="GDQ369" s="1"/>
      <c r="GDR369" s="1"/>
      <c r="GDS369" s="1"/>
      <c r="GDT369" s="1"/>
      <c r="GDU369" s="1"/>
      <c r="GDV369" s="1"/>
      <c r="GDW369" s="1"/>
      <c r="GDX369" s="1"/>
      <c r="GDY369" s="1"/>
      <c r="GDZ369" s="1"/>
      <c r="GEA369" s="1"/>
      <c r="GEB369" s="1"/>
      <c r="GEC369" s="1"/>
      <c r="GED369" s="1"/>
      <c r="GEE369" s="1"/>
      <c r="GEF369" s="1"/>
      <c r="GEG369" s="1"/>
      <c r="GEH369" s="1"/>
      <c r="GEI369" s="1"/>
      <c r="GEJ369" s="1"/>
      <c r="GEK369" s="1"/>
      <c r="GEL369" s="1"/>
      <c r="GEM369" s="1"/>
      <c r="GEN369" s="1"/>
      <c r="GEO369" s="1"/>
      <c r="GEP369" s="1"/>
      <c r="GEQ369" s="1"/>
      <c r="GER369" s="1"/>
      <c r="GES369" s="1"/>
      <c r="GET369" s="1"/>
      <c r="GEU369" s="1"/>
      <c r="GEV369" s="1"/>
      <c r="GEW369" s="1"/>
      <c r="GEX369" s="1"/>
      <c r="GEY369" s="1"/>
      <c r="GEZ369" s="1"/>
      <c r="GFA369" s="1"/>
      <c r="GFB369" s="1"/>
      <c r="GFC369" s="1"/>
      <c r="GFD369" s="1"/>
      <c r="GFE369" s="1"/>
      <c r="GFF369" s="1"/>
      <c r="GFG369" s="1"/>
      <c r="GFH369" s="1"/>
      <c r="GFI369" s="1"/>
      <c r="GFJ369" s="1"/>
      <c r="GFK369" s="1"/>
      <c r="GFL369" s="1"/>
      <c r="GFM369" s="1"/>
      <c r="GFN369" s="1"/>
      <c r="GFO369" s="1"/>
      <c r="GFP369" s="1"/>
      <c r="GFQ369" s="1"/>
      <c r="GFR369" s="1"/>
      <c r="GFS369" s="1"/>
      <c r="GFT369" s="1"/>
      <c r="GFU369" s="1"/>
      <c r="GFV369" s="1"/>
      <c r="GFW369" s="1"/>
      <c r="GFX369" s="1"/>
      <c r="GFY369" s="1"/>
      <c r="GFZ369" s="1"/>
      <c r="GGA369" s="1"/>
      <c r="GGB369" s="1"/>
      <c r="GGC369" s="1"/>
      <c r="GGD369" s="1"/>
      <c r="GGE369" s="1"/>
      <c r="GGF369" s="1"/>
      <c r="GGG369" s="1"/>
      <c r="GGH369" s="1"/>
      <c r="GGI369" s="1"/>
      <c r="GGJ369" s="1"/>
      <c r="GGK369" s="1"/>
      <c r="GGL369" s="1"/>
      <c r="GGM369" s="1"/>
      <c r="GGN369" s="1"/>
      <c r="GGO369" s="1"/>
      <c r="GGP369" s="1"/>
      <c r="GGQ369" s="1"/>
      <c r="GGR369" s="1"/>
      <c r="GGS369" s="1"/>
      <c r="GGT369" s="1"/>
      <c r="GGU369" s="1"/>
      <c r="GGV369" s="1"/>
      <c r="GGW369" s="1"/>
      <c r="GGX369" s="1"/>
      <c r="GGY369" s="1"/>
      <c r="GGZ369" s="1"/>
      <c r="GHA369" s="1"/>
      <c r="GHB369" s="1"/>
      <c r="GHC369" s="1"/>
      <c r="GHD369" s="1"/>
      <c r="GHE369" s="1"/>
      <c r="GHF369" s="1"/>
      <c r="GHG369" s="1"/>
      <c r="GHH369" s="1"/>
      <c r="GHI369" s="1"/>
      <c r="GHJ369" s="1"/>
      <c r="GHK369" s="1"/>
      <c r="GHL369" s="1"/>
      <c r="GHM369" s="1"/>
      <c r="GHN369" s="1"/>
      <c r="GHO369" s="1"/>
      <c r="GHP369" s="1"/>
      <c r="GHQ369" s="1"/>
      <c r="GHR369" s="1"/>
      <c r="GHS369" s="1"/>
      <c r="GHT369" s="1"/>
      <c r="GHU369" s="1"/>
      <c r="GHV369" s="1"/>
      <c r="GHW369" s="1"/>
      <c r="GHX369" s="1"/>
      <c r="GHY369" s="1"/>
      <c r="GHZ369" s="1"/>
      <c r="GIA369" s="1"/>
      <c r="GIB369" s="1"/>
      <c r="GIC369" s="1"/>
      <c r="GID369" s="1"/>
      <c r="GIE369" s="1"/>
      <c r="GIF369" s="1"/>
      <c r="GIG369" s="1"/>
      <c r="GIH369" s="1"/>
      <c r="GII369" s="1"/>
      <c r="GIJ369" s="1"/>
      <c r="GIK369" s="1"/>
      <c r="GIL369" s="1"/>
      <c r="GIM369" s="1"/>
      <c r="GIN369" s="1"/>
      <c r="GIO369" s="1"/>
      <c r="GIP369" s="1"/>
      <c r="GIQ369" s="1"/>
      <c r="GIR369" s="1"/>
      <c r="GIS369" s="1"/>
      <c r="GIT369" s="1"/>
      <c r="GIU369" s="1"/>
      <c r="GIV369" s="1"/>
      <c r="GIW369" s="1"/>
      <c r="GIX369" s="1"/>
      <c r="GIY369" s="1"/>
      <c r="GIZ369" s="1"/>
      <c r="GJA369" s="1"/>
      <c r="GJB369" s="1"/>
      <c r="GJC369" s="1"/>
      <c r="GJD369" s="1"/>
      <c r="GJE369" s="1"/>
      <c r="GJF369" s="1"/>
      <c r="GJG369" s="1"/>
      <c r="GJH369" s="1"/>
      <c r="GJI369" s="1"/>
      <c r="GJJ369" s="1"/>
      <c r="GJK369" s="1"/>
      <c r="GJL369" s="1"/>
      <c r="GJM369" s="1"/>
      <c r="GJN369" s="1"/>
      <c r="GJO369" s="1"/>
      <c r="GJP369" s="1"/>
      <c r="GJQ369" s="1"/>
      <c r="GJR369" s="1"/>
      <c r="GJS369" s="1"/>
      <c r="GJT369" s="1"/>
      <c r="GJU369" s="1"/>
      <c r="GJV369" s="1"/>
      <c r="GJW369" s="1"/>
      <c r="GJX369" s="1"/>
      <c r="GJY369" s="1"/>
      <c r="GJZ369" s="1"/>
      <c r="GKA369" s="1"/>
      <c r="GKB369" s="1"/>
      <c r="GKC369" s="1"/>
      <c r="GKD369" s="1"/>
      <c r="GKE369" s="1"/>
      <c r="GKF369" s="1"/>
      <c r="GKG369" s="1"/>
      <c r="GKH369" s="1"/>
      <c r="GKI369" s="1"/>
      <c r="GKJ369" s="1"/>
      <c r="GKK369" s="1"/>
      <c r="GKL369" s="1"/>
      <c r="GKM369" s="1"/>
      <c r="GKN369" s="1"/>
      <c r="GKO369" s="1"/>
      <c r="GKP369" s="1"/>
      <c r="GKQ369" s="1"/>
      <c r="GKR369" s="1"/>
      <c r="GKS369" s="1"/>
      <c r="GKT369" s="1"/>
      <c r="GKU369" s="1"/>
      <c r="GKV369" s="1"/>
      <c r="GKW369" s="1"/>
      <c r="GKX369" s="1"/>
      <c r="GKY369" s="1"/>
      <c r="GKZ369" s="1"/>
      <c r="GLA369" s="1"/>
      <c r="GLB369" s="1"/>
      <c r="GLC369" s="1"/>
      <c r="GLD369" s="1"/>
      <c r="GLE369" s="1"/>
      <c r="GLF369" s="1"/>
      <c r="GLG369" s="1"/>
      <c r="GLH369" s="1"/>
      <c r="GLI369" s="1"/>
      <c r="GLJ369" s="1"/>
      <c r="GLK369" s="1"/>
      <c r="GLL369" s="1"/>
      <c r="GLM369" s="1"/>
      <c r="GLN369" s="1"/>
      <c r="GLO369" s="1"/>
      <c r="GLP369" s="1"/>
      <c r="GLQ369" s="1"/>
      <c r="GLR369" s="1"/>
      <c r="GLS369" s="1"/>
      <c r="GLT369" s="1"/>
      <c r="GLU369" s="1"/>
      <c r="GLV369" s="1"/>
      <c r="GLW369" s="1"/>
      <c r="GLX369" s="1"/>
      <c r="GLY369" s="1"/>
      <c r="GLZ369" s="1"/>
      <c r="GMA369" s="1"/>
      <c r="GMB369" s="1"/>
      <c r="GMC369" s="1"/>
      <c r="GMD369" s="1"/>
      <c r="GME369" s="1"/>
      <c r="GMF369" s="1"/>
      <c r="GMG369" s="1"/>
      <c r="GMH369" s="1"/>
      <c r="GMI369" s="1"/>
      <c r="GMJ369" s="1"/>
      <c r="GMK369" s="1"/>
      <c r="GML369" s="1"/>
      <c r="GMM369" s="1"/>
      <c r="GMN369" s="1"/>
      <c r="GMO369" s="1"/>
      <c r="GMP369" s="1"/>
      <c r="GMQ369" s="1"/>
      <c r="GMR369" s="1"/>
      <c r="GMS369" s="1"/>
      <c r="GMT369" s="1"/>
      <c r="GMU369" s="1"/>
      <c r="GMV369" s="1"/>
      <c r="GMW369" s="1"/>
      <c r="GMX369" s="1"/>
      <c r="GMY369" s="1"/>
      <c r="GMZ369" s="1"/>
      <c r="GNA369" s="1"/>
      <c r="GNB369" s="1"/>
      <c r="GNC369" s="1"/>
      <c r="GND369" s="1"/>
      <c r="GNE369" s="1"/>
      <c r="GNF369" s="1"/>
      <c r="GNG369" s="1"/>
      <c r="GNH369" s="1"/>
      <c r="GNI369" s="1"/>
      <c r="GNJ369" s="1"/>
      <c r="GNK369" s="1"/>
      <c r="GNL369" s="1"/>
      <c r="GNM369" s="1"/>
      <c r="GNN369" s="1"/>
      <c r="GNO369" s="1"/>
      <c r="GNP369" s="1"/>
      <c r="GNQ369" s="1"/>
      <c r="GNR369" s="1"/>
      <c r="GNS369" s="1"/>
      <c r="GNT369" s="1"/>
      <c r="GNU369" s="1"/>
      <c r="GNV369" s="1"/>
      <c r="GNW369" s="1"/>
      <c r="GNX369" s="1"/>
      <c r="GNY369" s="1"/>
      <c r="GNZ369" s="1"/>
      <c r="GOA369" s="1"/>
      <c r="GOB369" s="1"/>
      <c r="GOC369" s="1"/>
      <c r="GOD369" s="1"/>
      <c r="GOE369" s="1"/>
      <c r="GOF369" s="1"/>
      <c r="GOG369" s="1"/>
      <c r="GOH369" s="1"/>
      <c r="GOI369" s="1"/>
      <c r="GOJ369" s="1"/>
      <c r="GOK369" s="1"/>
      <c r="GOL369" s="1"/>
      <c r="GOM369" s="1"/>
      <c r="GON369" s="1"/>
      <c r="GOO369" s="1"/>
      <c r="GOP369" s="1"/>
      <c r="GOQ369" s="1"/>
      <c r="GOR369" s="1"/>
      <c r="GOS369" s="1"/>
      <c r="GOT369" s="1"/>
      <c r="GOU369" s="1"/>
      <c r="GOV369" s="1"/>
      <c r="GOW369" s="1"/>
      <c r="GOX369" s="1"/>
      <c r="GOY369" s="1"/>
      <c r="GOZ369" s="1"/>
      <c r="GPA369" s="1"/>
      <c r="GPB369" s="1"/>
      <c r="GPC369" s="1"/>
      <c r="GPD369" s="1"/>
      <c r="GPE369" s="1"/>
      <c r="GPF369" s="1"/>
      <c r="GPG369" s="1"/>
      <c r="GPH369" s="1"/>
      <c r="GPI369" s="1"/>
      <c r="GPJ369" s="1"/>
      <c r="GPK369" s="1"/>
      <c r="GPL369" s="1"/>
      <c r="GPM369" s="1"/>
      <c r="GPN369" s="1"/>
      <c r="GPO369" s="1"/>
      <c r="GPP369" s="1"/>
      <c r="GPQ369" s="1"/>
      <c r="GPR369" s="1"/>
      <c r="GPS369" s="1"/>
      <c r="GPT369" s="1"/>
      <c r="GPU369" s="1"/>
      <c r="GPV369" s="1"/>
      <c r="GPW369" s="1"/>
      <c r="GPX369" s="1"/>
      <c r="GPY369" s="1"/>
      <c r="GPZ369" s="1"/>
      <c r="GQA369" s="1"/>
      <c r="GQB369" s="1"/>
      <c r="GQC369" s="1"/>
      <c r="GQD369" s="1"/>
      <c r="GQE369" s="1"/>
      <c r="GQF369" s="1"/>
      <c r="GQG369" s="1"/>
      <c r="GQH369" s="1"/>
      <c r="GQI369" s="1"/>
      <c r="GQJ369" s="1"/>
      <c r="GQK369" s="1"/>
      <c r="GQL369" s="1"/>
      <c r="GQM369" s="1"/>
      <c r="GQN369" s="1"/>
      <c r="GQO369" s="1"/>
      <c r="GQP369" s="1"/>
      <c r="GQQ369" s="1"/>
      <c r="GQR369" s="1"/>
      <c r="GQS369" s="1"/>
      <c r="GQT369" s="1"/>
      <c r="GQU369" s="1"/>
      <c r="GQV369" s="1"/>
      <c r="GQW369" s="1"/>
      <c r="GQX369" s="1"/>
      <c r="GQY369" s="1"/>
      <c r="GQZ369" s="1"/>
      <c r="GRA369" s="1"/>
      <c r="GRB369" s="1"/>
      <c r="GRC369" s="1"/>
      <c r="GRD369" s="1"/>
      <c r="GRE369" s="1"/>
      <c r="GRF369" s="1"/>
      <c r="GRG369" s="1"/>
      <c r="GRH369" s="1"/>
      <c r="GRI369" s="1"/>
      <c r="GRJ369" s="1"/>
      <c r="GRK369" s="1"/>
      <c r="GRL369" s="1"/>
      <c r="GRM369" s="1"/>
      <c r="GRN369" s="1"/>
      <c r="GRO369" s="1"/>
      <c r="GRP369" s="1"/>
      <c r="GRQ369" s="1"/>
      <c r="GRR369" s="1"/>
      <c r="GRS369" s="1"/>
      <c r="GRT369" s="1"/>
      <c r="GRU369" s="1"/>
      <c r="GRV369" s="1"/>
      <c r="GRW369" s="1"/>
      <c r="GRX369" s="1"/>
      <c r="GRY369" s="1"/>
      <c r="GRZ369" s="1"/>
      <c r="GSA369" s="1"/>
      <c r="GSB369" s="1"/>
      <c r="GSC369" s="1"/>
      <c r="GSD369" s="1"/>
      <c r="GSE369" s="1"/>
      <c r="GSF369" s="1"/>
      <c r="GSG369" s="1"/>
      <c r="GSH369" s="1"/>
      <c r="GSI369" s="1"/>
      <c r="GSJ369" s="1"/>
      <c r="GSK369" s="1"/>
      <c r="GSL369" s="1"/>
      <c r="GSM369" s="1"/>
      <c r="GSN369" s="1"/>
      <c r="GSO369" s="1"/>
      <c r="GSP369" s="1"/>
      <c r="GSQ369" s="1"/>
      <c r="GSR369" s="1"/>
      <c r="GSS369" s="1"/>
      <c r="GST369" s="1"/>
      <c r="GSU369" s="1"/>
      <c r="GSV369" s="1"/>
      <c r="GSW369" s="1"/>
      <c r="GSX369" s="1"/>
      <c r="GSY369" s="1"/>
      <c r="GSZ369" s="1"/>
      <c r="GTA369" s="1"/>
      <c r="GTB369" s="1"/>
      <c r="GTC369" s="1"/>
      <c r="GTD369" s="1"/>
      <c r="GTE369" s="1"/>
      <c r="GTF369" s="1"/>
      <c r="GTG369" s="1"/>
      <c r="GTH369" s="1"/>
      <c r="GTI369" s="1"/>
      <c r="GTJ369" s="1"/>
      <c r="GTK369" s="1"/>
      <c r="GTL369" s="1"/>
      <c r="GTM369" s="1"/>
      <c r="GTN369" s="1"/>
      <c r="GTO369" s="1"/>
      <c r="GTP369" s="1"/>
      <c r="GTQ369" s="1"/>
      <c r="GTR369" s="1"/>
      <c r="GTS369" s="1"/>
      <c r="GTT369" s="1"/>
      <c r="GTU369" s="1"/>
      <c r="GTV369" s="1"/>
      <c r="GTW369" s="1"/>
      <c r="GTX369" s="1"/>
      <c r="GTY369" s="1"/>
      <c r="GTZ369" s="1"/>
      <c r="GUA369" s="1"/>
      <c r="GUB369" s="1"/>
      <c r="GUC369" s="1"/>
      <c r="GUD369" s="1"/>
      <c r="GUE369" s="1"/>
      <c r="GUF369" s="1"/>
      <c r="GUG369" s="1"/>
      <c r="GUH369" s="1"/>
      <c r="GUI369" s="1"/>
      <c r="GUJ369" s="1"/>
      <c r="GUK369" s="1"/>
      <c r="GUL369" s="1"/>
      <c r="GUM369" s="1"/>
      <c r="GUN369" s="1"/>
      <c r="GUO369" s="1"/>
      <c r="GUP369" s="1"/>
      <c r="GUQ369" s="1"/>
      <c r="GUR369" s="1"/>
      <c r="GUS369" s="1"/>
      <c r="GUT369" s="1"/>
      <c r="GUU369" s="1"/>
      <c r="GUV369" s="1"/>
      <c r="GUW369" s="1"/>
      <c r="GUX369" s="1"/>
      <c r="GUY369" s="1"/>
      <c r="GUZ369" s="1"/>
      <c r="GVA369" s="1"/>
      <c r="GVB369" s="1"/>
      <c r="GVC369" s="1"/>
      <c r="GVD369" s="1"/>
      <c r="GVE369" s="1"/>
      <c r="GVF369" s="1"/>
      <c r="GVG369" s="1"/>
      <c r="GVH369" s="1"/>
      <c r="GVI369" s="1"/>
      <c r="GVJ369" s="1"/>
      <c r="GVK369" s="1"/>
      <c r="GVL369" s="1"/>
      <c r="GVM369" s="1"/>
      <c r="GVN369" s="1"/>
      <c r="GVO369" s="1"/>
      <c r="GVP369" s="1"/>
      <c r="GVQ369" s="1"/>
      <c r="GVR369" s="1"/>
      <c r="GVS369" s="1"/>
      <c r="GVT369" s="1"/>
      <c r="GVU369" s="1"/>
      <c r="GVV369" s="1"/>
      <c r="GVW369" s="1"/>
      <c r="GVX369" s="1"/>
      <c r="GVY369" s="1"/>
      <c r="GVZ369" s="1"/>
      <c r="GWA369" s="1"/>
      <c r="GWB369" s="1"/>
      <c r="GWC369" s="1"/>
      <c r="GWD369" s="1"/>
      <c r="GWE369" s="1"/>
      <c r="GWF369" s="1"/>
      <c r="GWG369" s="1"/>
      <c r="GWH369" s="1"/>
      <c r="GWI369" s="1"/>
      <c r="GWJ369" s="1"/>
      <c r="GWK369" s="1"/>
      <c r="GWL369" s="1"/>
      <c r="GWM369" s="1"/>
      <c r="GWN369" s="1"/>
      <c r="GWO369" s="1"/>
      <c r="GWP369" s="1"/>
      <c r="GWQ369" s="1"/>
      <c r="GWR369" s="1"/>
      <c r="GWS369" s="1"/>
      <c r="GWT369" s="1"/>
      <c r="GWU369" s="1"/>
      <c r="GWV369" s="1"/>
      <c r="GWW369" s="1"/>
      <c r="GWX369" s="1"/>
      <c r="GWY369" s="1"/>
      <c r="GWZ369" s="1"/>
      <c r="GXA369" s="1"/>
      <c r="GXB369" s="1"/>
      <c r="GXC369" s="1"/>
      <c r="GXD369" s="1"/>
      <c r="GXE369" s="1"/>
      <c r="GXF369" s="1"/>
      <c r="GXG369" s="1"/>
      <c r="GXH369" s="1"/>
      <c r="GXI369" s="1"/>
      <c r="GXJ369" s="1"/>
      <c r="GXK369" s="1"/>
      <c r="GXL369" s="1"/>
      <c r="GXM369" s="1"/>
      <c r="GXN369" s="1"/>
      <c r="GXO369" s="1"/>
      <c r="GXP369" s="1"/>
      <c r="GXQ369" s="1"/>
      <c r="GXR369" s="1"/>
      <c r="GXS369" s="1"/>
      <c r="GXT369" s="1"/>
      <c r="GXU369" s="1"/>
      <c r="GXV369" s="1"/>
      <c r="GXW369" s="1"/>
      <c r="GXX369" s="1"/>
      <c r="GXY369" s="1"/>
      <c r="GXZ369" s="1"/>
      <c r="GYA369" s="1"/>
      <c r="GYB369" s="1"/>
      <c r="GYC369" s="1"/>
      <c r="GYD369" s="1"/>
      <c r="GYE369" s="1"/>
      <c r="GYF369" s="1"/>
      <c r="GYG369" s="1"/>
      <c r="GYH369" s="1"/>
      <c r="GYI369" s="1"/>
      <c r="GYJ369" s="1"/>
      <c r="GYK369" s="1"/>
      <c r="GYL369" s="1"/>
      <c r="GYM369" s="1"/>
      <c r="GYN369" s="1"/>
      <c r="GYO369" s="1"/>
      <c r="GYP369" s="1"/>
      <c r="GYQ369" s="1"/>
      <c r="GYR369" s="1"/>
      <c r="GYS369" s="1"/>
      <c r="GYT369" s="1"/>
      <c r="GYU369" s="1"/>
      <c r="GYV369" s="1"/>
      <c r="GYW369" s="1"/>
      <c r="GYX369" s="1"/>
      <c r="GYY369" s="1"/>
      <c r="GYZ369" s="1"/>
      <c r="GZA369" s="1"/>
      <c r="GZB369" s="1"/>
      <c r="GZC369" s="1"/>
      <c r="GZD369" s="1"/>
      <c r="GZE369" s="1"/>
      <c r="GZF369" s="1"/>
      <c r="GZG369" s="1"/>
      <c r="GZH369" s="1"/>
      <c r="GZI369" s="1"/>
      <c r="GZJ369" s="1"/>
      <c r="GZK369" s="1"/>
      <c r="GZL369" s="1"/>
      <c r="GZM369" s="1"/>
      <c r="GZN369" s="1"/>
      <c r="GZO369" s="1"/>
      <c r="GZP369" s="1"/>
      <c r="GZQ369" s="1"/>
      <c r="GZR369" s="1"/>
      <c r="GZS369" s="1"/>
      <c r="GZT369" s="1"/>
      <c r="GZU369" s="1"/>
      <c r="GZV369" s="1"/>
      <c r="GZW369" s="1"/>
      <c r="GZX369" s="1"/>
      <c r="GZY369" s="1"/>
      <c r="GZZ369" s="1"/>
      <c r="HAA369" s="1"/>
      <c r="HAB369" s="1"/>
      <c r="HAC369" s="1"/>
      <c r="HAD369" s="1"/>
      <c r="HAE369" s="1"/>
      <c r="HAF369" s="1"/>
      <c r="HAG369" s="1"/>
      <c r="HAH369" s="1"/>
      <c r="HAI369" s="1"/>
      <c r="HAJ369" s="1"/>
      <c r="HAK369" s="1"/>
      <c r="HAL369" s="1"/>
      <c r="HAM369" s="1"/>
      <c r="HAN369" s="1"/>
      <c r="HAO369" s="1"/>
      <c r="HAP369" s="1"/>
      <c r="HAQ369" s="1"/>
      <c r="HAR369" s="1"/>
      <c r="HAS369" s="1"/>
      <c r="HAT369" s="1"/>
      <c r="HAU369" s="1"/>
      <c r="HAV369" s="1"/>
      <c r="HAW369" s="1"/>
      <c r="HAX369" s="1"/>
      <c r="HAY369" s="1"/>
      <c r="HAZ369" s="1"/>
      <c r="HBA369" s="1"/>
      <c r="HBB369" s="1"/>
      <c r="HBC369" s="1"/>
      <c r="HBD369" s="1"/>
      <c r="HBE369" s="1"/>
      <c r="HBF369" s="1"/>
      <c r="HBG369" s="1"/>
      <c r="HBH369" s="1"/>
      <c r="HBI369" s="1"/>
      <c r="HBJ369" s="1"/>
      <c r="HBK369" s="1"/>
      <c r="HBL369" s="1"/>
      <c r="HBM369" s="1"/>
      <c r="HBN369" s="1"/>
      <c r="HBO369" s="1"/>
      <c r="HBP369" s="1"/>
      <c r="HBQ369" s="1"/>
      <c r="HBR369" s="1"/>
      <c r="HBS369" s="1"/>
      <c r="HBT369" s="1"/>
      <c r="HBU369" s="1"/>
      <c r="HBV369" s="1"/>
      <c r="HBW369" s="1"/>
      <c r="HBX369" s="1"/>
      <c r="HBY369" s="1"/>
      <c r="HBZ369" s="1"/>
      <c r="HCA369" s="1"/>
      <c r="HCB369" s="1"/>
      <c r="HCC369" s="1"/>
      <c r="HCD369" s="1"/>
      <c r="HCE369" s="1"/>
      <c r="HCF369" s="1"/>
      <c r="HCG369" s="1"/>
      <c r="HCH369" s="1"/>
      <c r="HCI369" s="1"/>
      <c r="HCJ369" s="1"/>
      <c r="HCK369" s="1"/>
      <c r="HCL369" s="1"/>
      <c r="HCM369" s="1"/>
      <c r="HCN369" s="1"/>
      <c r="HCO369" s="1"/>
      <c r="HCP369" s="1"/>
      <c r="HCQ369" s="1"/>
      <c r="HCR369" s="1"/>
      <c r="HCS369" s="1"/>
      <c r="HCT369" s="1"/>
      <c r="HCU369" s="1"/>
      <c r="HCV369" s="1"/>
      <c r="HCW369" s="1"/>
      <c r="HCX369" s="1"/>
      <c r="HCY369" s="1"/>
      <c r="HCZ369" s="1"/>
      <c r="HDA369" s="1"/>
      <c r="HDB369" s="1"/>
      <c r="HDC369" s="1"/>
      <c r="HDD369" s="1"/>
      <c r="HDE369" s="1"/>
      <c r="HDF369" s="1"/>
      <c r="HDG369" s="1"/>
      <c r="HDH369" s="1"/>
      <c r="HDI369" s="1"/>
      <c r="HDJ369" s="1"/>
      <c r="HDK369" s="1"/>
      <c r="HDL369" s="1"/>
      <c r="HDM369" s="1"/>
      <c r="HDN369" s="1"/>
      <c r="HDO369" s="1"/>
      <c r="HDP369" s="1"/>
      <c r="HDQ369" s="1"/>
      <c r="HDR369" s="1"/>
      <c r="HDS369" s="1"/>
      <c r="HDT369" s="1"/>
      <c r="HDU369" s="1"/>
      <c r="HDV369" s="1"/>
      <c r="HDW369" s="1"/>
      <c r="HDX369" s="1"/>
      <c r="HDY369" s="1"/>
      <c r="HDZ369" s="1"/>
      <c r="HEA369" s="1"/>
      <c r="HEB369" s="1"/>
      <c r="HEC369" s="1"/>
      <c r="HED369" s="1"/>
      <c r="HEE369" s="1"/>
      <c r="HEF369" s="1"/>
      <c r="HEG369" s="1"/>
      <c r="HEH369" s="1"/>
      <c r="HEI369" s="1"/>
      <c r="HEJ369" s="1"/>
      <c r="HEK369" s="1"/>
      <c r="HEL369" s="1"/>
      <c r="HEM369" s="1"/>
      <c r="HEN369" s="1"/>
      <c r="HEO369" s="1"/>
      <c r="HEP369" s="1"/>
      <c r="HEQ369" s="1"/>
      <c r="HER369" s="1"/>
      <c r="HES369" s="1"/>
      <c r="HET369" s="1"/>
      <c r="HEU369" s="1"/>
      <c r="HEV369" s="1"/>
      <c r="HEW369" s="1"/>
      <c r="HEX369" s="1"/>
      <c r="HEY369" s="1"/>
      <c r="HEZ369" s="1"/>
      <c r="HFA369" s="1"/>
      <c r="HFB369" s="1"/>
      <c r="HFC369" s="1"/>
      <c r="HFD369" s="1"/>
      <c r="HFE369" s="1"/>
      <c r="HFF369" s="1"/>
      <c r="HFG369" s="1"/>
      <c r="HFH369" s="1"/>
      <c r="HFI369" s="1"/>
      <c r="HFJ369" s="1"/>
      <c r="HFK369" s="1"/>
      <c r="HFL369" s="1"/>
      <c r="HFM369" s="1"/>
      <c r="HFN369" s="1"/>
      <c r="HFO369" s="1"/>
      <c r="HFP369" s="1"/>
      <c r="HFQ369" s="1"/>
      <c r="HFR369" s="1"/>
      <c r="HFS369" s="1"/>
      <c r="HFT369" s="1"/>
      <c r="HFU369" s="1"/>
      <c r="HFV369" s="1"/>
      <c r="HFW369" s="1"/>
      <c r="HFX369" s="1"/>
      <c r="HFY369" s="1"/>
      <c r="HFZ369" s="1"/>
      <c r="HGA369" s="1"/>
      <c r="HGB369" s="1"/>
      <c r="HGC369" s="1"/>
      <c r="HGD369" s="1"/>
      <c r="HGE369" s="1"/>
      <c r="HGF369" s="1"/>
      <c r="HGG369" s="1"/>
      <c r="HGH369" s="1"/>
      <c r="HGI369" s="1"/>
      <c r="HGJ369" s="1"/>
      <c r="HGK369" s="1"/>
      <c r="HGL369" s="1"/>
      <c r="HGM369" s="1"/>
      <c r="HGN369" s="1"/>
      <c r="HGO369" s="1"/>
      <c r="HGP369" s="1"/>
      <c r="HGQ369" s="1"/>
      <c r="HGR369" s="1"/>
      <c r="HGS369" s="1"/>
      <c r="HGT369" s="1"/>
      <c r="HGU369" s="1"/>
      <c r="HGV369" s="1"/>
      <c r="HGW369" s="1"/>
      <c r="HGX369" s="1"/>
      <c r="HGY369" s="1"/>
      <c r="HGZ369" s="1"/>
      <c r="HHA369" s="1"/>
      <c r="HHB369" s="1"/>
      <c r="HHC369" s="1"/>
      <c r="HHD369" s="1"/>
      <c r="HHE369" s="1"/>
      <c r="HHF369" s="1"/>
      <c r="HHG369" s="1"/>
      <c r="HHH369" s="1"/>
      <c r="HHI369" s="1"/>
      <c r="HHJ369" s="1"/>
      <c r="HHK369" s="1"/>
      <c r="HHL369" s="1"/>
      <c r="HHM369" s="1"/>
      <c r="HHN369" s="1"/>
      <c r="HHO369" s="1"/>
      <c r="HHP369" s="1"/>
      <c r="HHQ369" s="1"/>
      <c r="HHR369" s="1"/>
      <c r="HHS369" s="1"/>
      <c r="HHT369" s="1"/>
      <c r="HHU369" s="1"/>
      <c r="HHV369" s="1"/>
      <c r="HHW369" s="1"/>
      <c r="HHX369" s="1"/>
      <c r="HHY369" s="1"/>
      <c r="HHZ369" s="1"/>
      <c r="HIA369" s="1"/>
      <c r="HIB369" s="1"/>
      <c r="HIC369" s="1"/>
      <c r="HID369" s="1"/>
      <c r="HIE369" s="1"/>
      <c r="HIF369" s="1"/>
      <c r="HIG369" s="1"/>
      <c r="HIH369" s="1"/>
      <c r="HII369" s="1"/>
      <c r="HIJ369" s="1"/>
      <c r="HIK369" s="1"/>
      <c r="HIL369" s="1"/>
      <c r="HIM369" s="1"/>
      <c r="HIN369" s="1"/>
      <c r="HIO369" s="1"/>
      <c r="HIP369" s="1"/>
      <c r="HIQ369" s="1"/>
      <c r="HIR369" s="1"/>
      <c r="HIS369" s="1"/>
      <c r="HIT369" s="1"/>
      <c r="HIU369" s="1"/>
      <c r="HIV369" s="1"/>
      <c r="HIW369" s="1"/>
      <c r="HIX369" s="1"/>
      <c r="HIY369" s="1"/>
      <c r="HIZ369" s="1"/>
      <c r="HJA369" s="1"/>
      <c r="HJB369" s="1"/>
      <c r="HJC369" s="1"/>
      <c r="HJD369" s="1"/>
      <c r="HJE369" s="1"/>
      <c r="HJF369" s="1"/>
      <c r="HJG369" s="1"/>
      <c r="HJH369" s="1"/>
      <c r="HJI369" s="1"/>
      <c r="HJJ369" s="1"/>
      <c r="HJK369" s="1"/>
      <c r="HJL369" s="1"/>
      <c r="HJM369" s="1"/>
      <c r="HJN369" s="1"/>
      <c r="HJO369" s="1"/>
      <c r="HJP369" s="1"/>
      <c r="HJQ369" s="1"/>
      <c r="HJR369" s="1"/>
      <c r="HJS369" s="1"/>
      <c r="HJT369" s="1"/>
      <c r="HJU369" s="1"/>
      <c r="HJV369" s="1"/>
      <c r="HJW369" s="1"/>
      <c r="HJX369" s="1"/>
      <c r="HJY369" s="1"/>
      <c r="HJZ369" s="1"/>
      <c r="HKA369" s="1"/>
      <c r="HKB369" s="1"/>
      <c r="HKC369" s="1"/>
      <c r="HKD369" s="1"/>
      <c r="HKE369" s="1"/>
      <c r="HKF369" s="1"/>
      <c r="HKG369" s="1"/>
      <c r="HKH369" s="1"/>
      <c r="HKI369" s="1"/>
      <c r="HKJ369" s="1"/>
      <c r="HKK369" s="1"/>
      <c r="HKL369" s="1"/>
      <c r="HKM369" s="1"/>
      <c r="HKN369" s="1"/>
      <c r="HKO369" s="1"/>
      <c r="HKP369" s="1"/>
      <c r="HKQ369" s="1"/>
      <c r="HKR369" s="1"/>
      <c r="HKS369" s="1"/>
      <c r="HKT369" s="1"/>
      <c r="HKU369" s="1"/>
      <c r="HKV369" s="1"/>
      <c r="HKW369" s="1"/>
      <c r="HKX369" s="1"/>
      <c r="HKY369" s="1"/>
      <c r="HKZ369" s="1"/>
      <c r="HLA369" s="1"/>
      <c r="HLB369" s="1"/>
      <c r="HLC369" s="1"/>
      <c r="HLD369" s="1"/>
      <c r="HLE369" s="1"/>
      <c r="HLF369" s="1"/>
      <c r="HLG369" s="1"/>
      <c r="HLH369" s="1"/>
      <c r="HLI369" s="1"/>
      <c r="HLJ369" s="1"/>
      <c r="HLK369" s="1"/>
      <c r="HLL369" s="1"/>
      <c r="HLM369" s="1"/>
      <c r="HLN369" s="1"/>
      <c r="HLO369" s="1"/>
      <c r="HLP369" s="1"/>
      <c r="HLQ369" s="1"/>
      <c r="HLR369" s="1"/>
      <c r="HLS369" s="1"/>
      <c r="HLT369" s="1"/>
      <c r="HLU369" s="1"/>
      <c r="HLV369" s="1"/>
      <c r="HLW369" s="1"/>
      <c r="HLX369" s="1"/>
      <c r="HLY369" s="1"/>
      <c r="HLZ369" s="1"/>
      <c r="HMA369" s="1"/>
      <c r="HMB369" s="1"/>
      <c r="HMC369" s="1"/>
      <c r="HMD369" s="1"/>
      <c r="HME369" s="1"/>
      <c r="HMF369" s="1"/>
      <c r="HMG369" s="1"/>
      <c r="HMH369" s="1"/>
      <c r="HMI369" s="1"/>
      <c r="HMJ369" s="1"/>
      <c r="HMK369" s="1"/>
      <c r="HML369" s="1"/>
      <c r="HMM369" s="1"/>
      <c r="HMN369" s="1"/>
      <c r="HMO369" s="1"/>
      <c r="HMP369" s="1"/>
      <c r="HMQ369" s="1"/>
      <c r="HMR369" s="1"/>
      <c r="HMS369" s="1"/>
      <c r="HMT369" s="1"/>
      <c r="HMU369" s="1"/>
      <c r="HMV369" s="1"/>
      <c r="HMW369" s="1"/>
      <c r="HMX369" s="1"/>
      <c r="HMY369" s="1"/>
      <c r="HMZ369" s="1"/>
      <c r="HNA369" s="1"/>
      <c r="HNB369" s="1"/>
      <c r="HNC369" s="1"/>
      <c r="HND369" s="1"/>
      <c r="HNE369" s="1"/>
      <c r="HNF369" s="1"/>
      <c r="HNG369" s="1"/>
      <c r="HNH369" s="1"/>
      <c r="HNI369" s="1"/>
      <c r="HNJ369" s="1"/>
      <c r="HNK369" s="1"/>
      <c r="HNL369" s="1"/>
      <c r="HNM369" s="1"/>
      <c r="HNN369" s="1"/>
      <c r="HNO369" s="1"/>
      <c r="HNP369" s="1"/>
      <c r="HNQ369" s="1"/>
      <c r="HNR369" s="1"/>
      <c r="HNS369" s="1"/>
      <c r="HNT369" s="1"/>
      <c r="HNU369" s="1"/>
      <c r="HNV369" s="1"/>
      <c r="HNW369" s="1"/>
      <c r="HNX369" s="1"/>
      <c r="HNY369" s="1"/>
      <c r="HNZ369" s="1"/>
      <c r="HOA369" s="1"/>
      <c r="HOB369" s="1"/>
      <c r="HOC369" s="1"/>
      <c r="HOD369" s="1"/>
      <c r="HOE369" s="1"/>
      <c r="HOF369" s="1"/>
      <c r="HOG369" s="1"/>
      <c r="HOH369" s="1"/>
      <c r="HOI369" s="1"/>
      <c r="HOJ369" s="1"/>
      <c r="HOK369" s="1"/>
      <c r="HOL369" s="1"/>
      <c r="HOM369" s="1"/>
      <c r="HON369" s="1"/>
      <c r="HOO369" s="1"/>
      <c r="HOP369" s="1"/>
      <c r="HOQ369" s="1"/>
      <c r="HOR369" s="1"/>
      <c r="HOS369" s="1"/>
      <c r="HOT369" s="1"/>
      <c r="HOU369" s="1"/>
      <c r="HOV369" s="1"/>
      <c r="HOW369" s="1"/>
      <c r="HOX369" s="1"/>
      <c r="HOY369" s="1"/>
      <c r="HOZ369" s="1"/>
      <c r="HPA369" s="1"/>
      <c r="HPB369" s="1"/>
      <c r="HPC369" s="1"/>
      <c r="HPD369" s="1"/>
      <c r="HPE369" s="1"/>
      <c r="HPF369" s="1"/>
      <c r="HPG369" s="1"/>
      <c r="HPH369" s="1"/>
      <c r="HPI369" s="1"/>
      <c r="HPJ369" s="1"/>
      <c r="HPK369" s="1"/>
      <c r="HPL369" s="1"/>
      <c r="HPM369" s="1"/>
      <c r="HPN369" s="1"/>
      <c r="HPO369" s="1"/>
      <c r="HPP369" s="1"/>
      <c r="HPQ369" s="1"/>
      <c r="HPR369" s="1"/>
      <c r="HPS369" s="1"/>
      <c r="HPT369" s="1"/>
      <c r="HPU369" s="1"/>
      <c r="HPV369" s="1"/>
      <c r="HPW369" s="1"/>
      <c r="HPX369" s="1"/>
      <c r="HPY369" s="1"/>
      <c r="HPZ369" s="1"/>
      <c r="HQA369" s="1"/>
      <c r="HQB369" s="1"/>
      <c r="HQC369" s="1"/>
      <c r="HQD369" s="1"/>
      <c r="HQE369" s="1"/>
      <c r="HQF369" s="1"/>
      <c r="HQG369" s="1"/>
      <c r="HQH369" s="1"/>
      <c r="HQI369" s="1"/>
      <c r="HQJ369" s="1"/>
      <c r="HQK369" s="1"/>
      <c r="HQL369" s="1"/>
      <c r="HQM369" s="1"/>
      <c r="HQN369" s="1"/>
      <c r="HQO369" s="1"/>
      <c r="HQP369" s="1"/>
      <c r="HQQ369" s="1"/>
      <c r="HQR369" s="1"/>
      <c r="HQS369" s="1"/>
      <c r="HQT369" s="1"/>
      <c r="HQU369" s="1"/>
      <c r="HQV369" s="1"/>
      <c r="HQW369" s="1"/>
      <c r="HQX369" s="1"/>
      <c r="HQY369" s="1"/>
      <c r="HQZ369" s="1"/>
      <c r="HRA369" s="1"/>
      <c r="HRB369" s="1"/>
      <c r="HRC369" s="1"/>
      <c r="HRD369" s="1"/>
      <c r="HRE369" s="1"/>
      <c r="HRF369" s="1"/>
      <c r="HRG369" s="1"/>
      <c r="HRH369" s="1"/>
      <c r="HRI369" s="1"/>
      <c r="HRJ369" s="1"/>
      <c r="HRK369" s="1"/>
      <c r="HRL369" s="1"/>
      <c r="HRM369" s="1"/>
      <c r="HRN369" s="1"/>
      <c r="HRO369" s="1"/>
      <c r="HRP369" s="1"/>
      <c r="HRQ369" s="1"/>
      <c r="HRR369" s="1"/>
      <c r="HRS369" s="1"/>
      <c r="HRT369" s="1"/>
      <c r="HRU369" s="1"/>
      <c r="HRV369" s="1"/>
      <c r="HRW369" s="1"/>
      <c r="HRX369" s="1"/>
      <c r="HRY369" s="1"/>
      <c r="HRZ369" s="1"/>
      <c r="HSA369" s="1"/>
      <c r="HSB369" s="1"/>
      <c r="HSC369" s="1"/>
      <c r="HSD369" s="1"/>
      <c r="HSE369" s="1"/>
      <c r="HSF369" s="1"/>
      <c r="HSG369" s="1"/>
      <c r="HSH369" s="1"/>
      <c r="HSI369" s="1"/>
      <c r="HSJ369" s="1"/>
      <c r="HSK369" s="1"/>
      <c r="HSL369" s="1"/>
      <c r="HSM369" s="1"/>
      <c r="HSN369" s="1"/>
      <c r="HSO369" s="1"/>
      <c r="HSP369" s="1"/>
      <c r="HSQ369" s="1"/>
      <c r="HSR369" s="1"/>
      <c r="HSS369" s="1"/>
      <c r="HST369" s="1"/>
      <c r="HSU369" s="1"/>
      <c r="HSV369" s="1"/>
      <c r="HSW369" s="1"/>
      <c r="HSX369" s="1"/>
      <c r="HSY369" s="1"/>
      <c r="HSZ369" s="1"/>
      <c r="HTA369" s="1"/>
      <c r="HTB369" s="1"/>
      <c r="HTC369" s="1"/>
      <c r="HTD369" s="1"/>
      <c r="HTE369" s="1"/>
      <c r="HTF369" s="1"/>
      <c r="HTG369" s="1"/>
      <c r="HTH369" s="1"/>
      <c r="HTI369" s="1"/>
      <c r="HTJ369" s="1"/>
      <c r="HTK369" s="1"/>
      <c r="HTL369" s="1"/>
      <c r="HTM369" s="1"/>
      <c r="HTN369" s="1"/>
      <c r="HTO369" s="1"/>
      <c r="HTP369" s="1"/>
      <c r="HTQ369" s="1"/>
      <c r="HTR369" s="1"/>
      <c r="HTS369" s="1"/>
      <c r="HTT369" s="1"/>
      <c r="HTU369" s="1"/>
      <c r="HTV369" s="1"/>
      <c r="HTW369" s="1"/>
      <c r="HTX369" s="1"/>
      <c r="HTY369" s="1"/>
      <c r="HTZ369" s="1"/>
      <c r="HUA369" s="1"/>
      <c r="HUB369" s="1"/>
      <c r="HUC369" s="1"/>
      <c r="HUD369" s="1"/>
      <c r="HUE369" s="1"/>
      <c r="HUF369" s="1"/>
      <c r="HUG369" s="1"/>
      <c r="HUH369" s="1"/>
      <c r="HUI369" s="1"/>
      <c r="HUJ369" s="1"/>
      <c r="HUK369" s="1"/>
      <c r="HUL369" s="1"/>
      <c r="HUM369" s="1"/>
      <c r="HUN369" s="1"/>
      <c r="HUO369" s="1"/>
      <c r="HUP369" s="1"/>
      <c r="HUQ369" s="1"/>
      <c r="HUR369" s="1"/>
      <c r="HUS369" s="1"/>
      <c r="HUT369" s="1"/>
      <c r="HUU369" s="1"/>
      <c r="HUV369" s="1"/>
      <c r="HUW369" s="1"/>
      <c r="HUX369" s="1"/>
      <c r="HUY369" s="1"/>
      <c r="HUZ369" s="1"/>
      <c r="HVA369" s="1"/>
      <c r="HVB369" s="1"/>
      <c r="HVC369" s="1"/>
      <c r="HVD369" s="1"/>
      <c r="HVE369" s="1"/>
      <c r="HVF369" s="1"/>
      <c r="HVG369" s="1"/>
      <c r="HVH369" s="1"/>
      <c r="HVI369" s="1"/>
      <c r="HVJ369" s="1"/>
      <c r="HVK369" s="1"/>
      <c r="HVL369" s="1"/>
      <c r="HVM369" s="1"/>
      <c r="HVN369" s="1"/>
      <c r="HVO369" s="1"/>
      <c r="HVP369" s="1"/>
      <c r="HVQ369" s="1"/>
      <c r="HVR369" s="1"/>
      <c r="HVS369" s="1"/>
      <c r="HVT369" s="1"/>
      <c r="HVU369" s="1"/>
      <c r="HVV369" s="1"/>
      <c r="HVW369" s="1"/>
      <c r="HVX369" s="1"/>
      <c r="HVY369" s="1"/>
      <c r="HVZ369" s="1"/>
      <c r="HWA369" s="1"/>
      <c r="HWB369" s="1"/>
      <c r="HWC369" s="1"/>
      <c r="HWD369" s="1"/>
      <c r="HWE369" s="1"/>
      <c r="HWF369" s="1"/>
      <c r="HWG369" s="1"/>
      <c r="HWH369" s="1"/>
      <c r="HWI369" s="1"/>
      <c r="HWJ369" s="1"/>
      <c r="HWK369" s="1"/>
      <c r="HWL369" s="1"/>
      <c r="HWM369" s="1"/>
      <c r="HWN369" s="1"/>
      <c r="HWO369" s="1"/>
      <c r="HWP369" s="1"/>
      <c r="HWQ369" s="1"/>
      <c r="HWR369" s="1"/>
      <c r="HWS369" s="1"/>
      <c r="HWT369" s="1"/>
      <c r="HWU369" s="1"/>
      <c r="HWV369" s="1"/>
      <c r="HWW369" s="1"/>
      <c r="HWX369" s="1"/>
      <c r="HWY369" s="1"/>
      <c r="HWZ369" s="1"/>
      <c r="HXA369" s="1"/>
      <c r="HXB369" s="1"/>
      <c r="HXC369" s="1"/>
      <c r="HXD369" s="1"/>
      <c r="HXE369" s="1"/>
      <c r="HXF369" s="1"/>
      <c r="HXG369" s="1"/>
      <c r="HXH369" s="1"/>
      <c r="HXI369" s="1"/>
      <c r="HXJ369" s="1"/>
      <c r="HXK369" s="1"/>
      <c r="HXL369" s="1"/>
      <c r="HXM369" s="1"/>
      <c r="HXN369" s="1"/>
      <c r="HXO369" s="1"/>
      <c r="HXP369" s="1"/>
      <c r="HXQ369" s="1"/>
      <c r="HXR369" s="1"/>
      <c r="HXS369" s="1"/>
      <c r="HXT369" s="1"/>
      <c r="HXU369" s="1"/>
      <c r="HXV369" s="1"/>
      <c r="HXW369" s="1"/>
      <c r="HXX369" s="1"/>
      <c r="HXY369" s="1"/>
      <c r="HXZ369" s="1"/>
      <c r="HYA369" s="1"/>
      <c r="HYB369" s="1"/>
      <c r="HYC369" s="1"/>
      <c r="HYD369" s="1"/>
      <c r="HYE369" s="1"/>
      <c r="HYF369" s="1"/>
      <c r="HYG369" s="1"/>
      <c r="HYH369" s="1"/>
      <c r="HYI369" s="1"/>
      <c r="HYJ369" s="1"/>
      <c r="HYK369" s="1"/>
      <c r="HYL369" s="1"/>
      <c r="HYM369" s="1"/>
      <c r="HYN369" s="1"/>
      <c r="HYO369" s="1"/>
      <c r="HYP369" s="1"/>
      <c r="HYQ369" s="1"/>
      <c r="HYR369" s="1"/>
      <c r="HYS369" s="1"/>
      <c r="HYT369" s="1"/>
      <c r="HYU369" s="1"/>
      <c r="HYV369" s="1"/>
      <c r="HYW369" s="1"/>
      <c r="HYX369" s="1"/>
      <c r="HYY369" s="1"/>
      <c r="HYZ369" s="1"/>
      <c r="HZA369" s="1"/>
      <c r="HZB369" s="1"/>
      <c r="HZC369" s="1"/>
      <c r="HZD369" s="1"/>
      <c r="HZE369" s="1"/>
      <c r="HZF369" s="1"/>
      <c r="HZG369" s="1"/>
      <c r="HZH369" s="1"/>
      <c r="HZI369" s="1"/>
      <c r="HZJ369" s="1"/>
      <c r="HZK369" s="1"/>
      <c r="HZL369" s="1"/>
      <c r="HZM369" s="1"/>
      <c r="HZN369" s="1"/>
      <c r="HZO369" s="1"/>
      <c r="HZP369" s="1"/>
      <c r="HZQ369" s="1"/>
      <c r="HZR369" s="1"/>
      <c r="HZS369" s="1"/>
      <c r="HZT369" s="1"/>
      <c r="HZU369" s="1"/>
      <c r="HZV369" s="1"/>
      <c r="HZW369" s="1"/>
      <c r="HZX369" s="1"/>
      <c r="HZY369" s="1"/>
      <c r="HZZ369" s="1"/>
      <c r="IAA369" s="1"/>
      <c r="IAB369" s="1"/>
      <c r="IAC369" s="1"/>
      <c r="IAD369" s="1"/>
      <c r="IAE369" s="1"/>
      <c r="IAF369" s="1"/>
      <c r="IAG369" s="1"/>
      <c r="IAH369" s="1"/>
      <c r="IAI369" s="1"/>
      <c r="IAJ369" s="1"/>
      <c r="IAK369" s="1"/>
      <c r="IAL369" s="1"/>
      <c r="IAM369" s="1"/>
      <c r="IAN369" s="1"/>
      <c r="IAO369" s="1"/>
      <c r="IAP369" s="1"/>
      <c r="IAQ369" s="1"/>
      <c r="IAR369" s="1"/>
      <c r="IAS369" s="1"/>
      <c r="IAT369" s="1"/>
      <c r="IAU369" s="1"/>
      <c r="IAV369" s="1"/>
      <c r="IAW369" s="1"/>
      <c r="IAX369" s="1"/>
      <c r="IAY369" s="1"/>
      <c r="IAZ369" s="1"/>
      <c r="IBA369" s="1"/>
      <c r="IBB369" s="1"/>
      <c r="IBC369" s="1"/>
      <c r="IBD369" s="1"/>
      <c r="IBE369" s="1"/>
      <c r="IBF369" s="1"/>
      <c r="IBG369" s="1"/>
      <c r="IBH369" s="1"/>
      <c r="IBI369" s="1"/>
      <c r="IBJ369" s="1"/>
      <c r="IBK369" s="1"/>
      <c r="IBL369" s="1"/>
      <c r="IBM369" s="1"/>
      <c r="IBN369" s="1"/>
      <c r="IBO369" s="1"/>
      <c r="IBP369" s="1"/>
      <c r="IBQ369" s="1"/>
      <c r="IBR369" s="1"/>
      <c r="IBS369" s="1"/>
      <c r="IBT369" s="1"/>
      <c r="IBU369" s="1"/>
      <c r="IBV369" s="1"/>
      <c r="IBW369" s="1"/>
      <c r="IBX369" s="1"/>
      <c r="IBY369" s="1"/>
      <c r="IBZ369" s="1"/>
      <c r="ICA369" s="1"/>
      <c r="ICB369" s="1"/>
      <c r="ICC369" s="1"/>
      <c r="ICD369" s="1"/>
      <c r="ICE369" s="1"/>
      <c r="ICF369" s="1"/>
      <c r="ICG369" s="1"/>
      <c r="ICH369" s="1"/>
      <c r="ICI369" s="1"/>
      <c r="ICJ369" s="1"/>
      <c r="ICK369" s="1"/>
      <c r="ICL369" s="1"/>
      <c r="ICM369" s="1"/>
      <c r="ICN369" s="1"/>
      <c r="ICO369" s="1"/>
      <c r="ICP369" s="1"/>
      <c r="ICQ369" s="1"/>
      <c r="ICR369" s="1"/>
      <c r="ICS369" s="1"/>
      <c r="ICT369" s="1"/>
      <c r="ICU369" s="1"/>
      <c r="ICV369" s="1"/>
      <c r="ICW369" s="1"/>
      <c r="ICX369" s="1"/>
      <c r="ICY369" s="1"/>
      <c r="ICZ369" s="1"/>
      <c r="IDA369" s="1"/>
      <c r="IDB369" s="1"/>
      <c r="IDC369" s="1"/>
      <c r="IDD369" s="1"/>
      <c r="IDE369" s="1"/>
      <c r="IDF369" s="1"/>
      <c r="IDG369" s="1"/>
      <c r="IDH369" s="1"/>
      <c r="IDI369" s="1"/>
      <c r="IDJ369" s="1"/>
      <c r="IDK369" s="1"/>
      <c r="IDL369" s="1"/>
      <c r="IDM369" s="1"/>
      <c r="IDN369" s="1"/>
      <c r="IDO369" s="1"/>
      <c r="IDP369" s="1"/>
      <c r="IDQ369" s="1"/>
      <c r="IDR369" s="1"/>
      <c r="IDS369" s="1"/>
      <c r="IDT369" s="1"/>
      <c r="IDU369" s="1"/>
      <c r="IDV369" s="1"/>
      <c r="IDW369" s="1"/>
      <c r="IDX369" s="1"/>
      <c r="IDY369" s="1"/>
      <c r="IDZ369" s="1"/>
      <c r="IEA369" s="1"/>
      <c r="IEB369" s="1"/>
      <c r="IEC369" s="1"/>
      <c r="IED369" s="1"/>
      <c r="IEE369" s="1"/>
      <c r="IEF369" s="1"/>
      <c r="IEG369" s="1"/>
      <c r="IEH369" s="1"/>
      <c r="IEI369" s="1"/>
      <c r="IEJ369" s="1"/>
      <c r="IEK369" s="1"/>
      <c r="IEL369" s="1"/>
      <c r="IEM369" s="1"/>
      <c r="IEN369" s="1"/>
      <c r="IEO369" s="1"/>
      <c r="IEP369" s="1"/>
      <c r="IEQ369" s="1"/>
      <c r="IER369" s="1"/>
      <c r="IES369" s="1"/>
      <c r="IET369" s="1"/>
      <c r="IEU369" s="1"/>
      <c r="IEV369" s="1"/>
      <c r="IEW369" s="1"/>
      <c r="IEX369" s="1"/>
      <c r="IEY369" s="1"/>
      <c r="IEZ369" s="1"/>
      <c r="IFA369" s="1"/>
      <c r="IFB369" s="1"/>
      <c r="IFC369" s="1"/>
      <c r="IFD369" s="1"/>
      <c r="IFE369" s="1"/>
      <c r="IFF369" s="1"/>
      <c r="IFG369" s="1"/>
      <c r="IFH369" s="1"/>
      <c r="IFI369" s="1"/>
      <c r="IFJ369" s="1"/>
      <c r="IFK369" s="1"/>
      <c r="IFL369" s="1"/>
      <c r="IFM369" s="1"/>
      <c r="IFN369" s="1"/>
      <c r="IFO369" s="1"/>
      <c r="IFP369" s="1"/>
      <c r="IFQ369" s="1"/>
      <c r="IFR369" s="1"/>
      <c r="IFS369" s="1"/>
      <c r="IFT369" s="1"/>
      <c r="IFU369" s="1"/>
      <c r="IFV369" s="1"/>
      <c r="IFW369" s="1"/>
      <c r="IFX369" s="1"/>
      <c r="IFY369" s="1"/>
      <c r="IFZ369" s="1"/>
      <c r="IGA369" s="1"/>
      <c r="IGB369" s="1"/>
      <c r="IGC369" s="1"/>
      <c r="IGD369" s="1"/>
      <c r="IGE369" s="1"/>
      <c r="IGF369" s="1"/>
      <c r="IGG369" s="1"/>
      <c r="IGH369" s="1"/>
      <c r="IGI369" s="1"/>
      <c r="IGJ369" s="1"/>
      <c r="IGK369" s="1"/>
      <c r="IGL369" s="1"/>
      <c r="IGM369" s="1"/>
      <c r="IGN369" s="1"/>
      <c r="IGO369" s="1"/>
      <c r="IGP369" s="1"/>
      <c r="IGQ369" s="1"/>
      <c r="IGR369" s="1"/>
      <c r="IGS369" s="1"/>
      <c r="IGT369" s="1"/>
      <c r="IGU369" s="1"/>
      <c r="IGV369" s="1"/>
      <c r="IGW369" s="1"/>
      <c r="IGX369" s="1"/>
      <c r="IGY369" s="1"/>
      <c r="IGZ369" s="1"/>
      <c r="IHA369" s="1"/>
      <c r="IHB369" s="1"/>
      <c r="IHC369" s="1"/>
      <c r="IHD369" s="1"/>
      <c r="IHE369" s="1"/>
      <c r="IHF369" s="1"/>
      <c r="IHG369" s="1"/>
      <c r="IHH369" s="1"/>
      <c r="IHI369" s="1"/>
      <c r="IHJ369" s="1"/>
      <c r="IHK369" s="1"/>
      <c r="IHL369" s="1"/>
      <c r="IHM369" s="1"/>
      <c r="IHN369" s="1"/>
      <c r="IHO369" s="1"/>
      <c r="IHP369" s="1"/>
      <c r="IHQ369" s="1"/>
      <c r="IHR369" s="1"/>
      <c r="IHS369" s="1"/>
      <c r="IHT369" s="1"/>
      <c r="IHU369" s="1"/>
      <c r="IHV369" s="1"/>
      <c r="IHW369" s="1"/>
      <c r="IHX369" s="1"/>
      <c r="IHY369" s="1"/>
      <c r="IHZ369" s="1"/>
      <c r="IIA369" s="1"/>
      <c r="IIB369" s="1"/>
      <c r="IIC369" s="1"/>
      <c r="IID369" s="1"/>
      <c r="IIE369" s="1"/>
      <c r="IIF369" s="1"/>
      <c r="IIG369" s="1"/>
      <c r="IIH369" s="1"/>
      <c r="III369" s="1"/>
      <c r="IIJ369" s="1"/>
      <c r="IIK369" s="1"/>
      <c r="IIL369" s="1"/>
      <c r="IIM369" s="1"/>
      <c r="IIN369" s="1"/>
      <c r="IIO369" s="1"/>
      <c r="IIP369" s="1"/>
      <c r="IIQ369" s="1"/>
      <c r="IIR369" s="1"/>
      <c r="IIS369" s="1"/>
      <c r="IIT369" s="1"/>
      <c r="IIU369" s="1"/>
      <c r="IIV369" s="1"/>
      <c r="IIW369" s="1"/>
      <c r="IIX369" s="1"/>
      <c r="IIY369" s="1"/>
      <c r="IIZ369" s="1"/>
      <c r="IJA369" s="1"/>
      <c r="IJB369" s="1"/>
      <c r="IJC369" s="1"/>
      <c r="IJD369" s="1"/>
      <c r="IJE369" s="1"/>
      <c r="IJF369" s="1"/>
      <c r="IJG369" s="1"/>
      <c r="IJH369" s="1"/>
      <c r="IJI369" s="1"/>
      <c r="IJJ369" s="1"/>
      <c r="IJK369" s="1"/>
      <c r="IJL369" s="1"/>
      <c r="IJM369" s="1"/>
      <c r="IJN369" s="1"/>
      <c r="IJO369" s="1"/>
      <c r="IJP369" s="1"/>
      <c r="IJQ369" s="1"/>
      <c r="IJR369" s="1"/>
      <c r="IJS369" s="1"/>
      <c r="IJT369" s="1"/>
      <c r="IJU369" s="1"/>
      <c r="IJV369" s="1"/>
      <c r="IJW369" s="1"/>
      <c r="IJX369" s="1"/>
      <c r="IJY369" s="1"/>
      <c r="IJZ369" s="1"/>
      <c r="IKA369" s="1"/>
      <c r="IKB369" s="1"/>
      <c r="IKC369" s="1"/>
      <c r="IKD369" s="1"/>
      <c r="IKE369" s="1"/>
      <c r="IKF369" s="1"/>
      <c r="IKG369" s="1"/>
      <c r="IKH369" s="1"/>
      <c r="IKI369" s="1"/>
      <c r="IKJ369" s="1"/>
      <c r="IKK369" s="1"/>
      <c r="IKL369" s="1"/>
      <c r="IKM369" s="1"/>
      <c r="IKN369" s="1"/>
      <c r="IKO369" s="1"/>
      <c r="IKP369" s="1"/>
      <c r="IKQ369" s="1"/>
      <c r="IKR369" s="1"/>
      <c r="IKS369" s="1"/>
      <c r="IKT369" s="1"/>
      <c r="IKU369" s="1"/>
      <c r="IKV369" s="1"/>
      <c r="IKW369" s="1"/>
      <c r="IKX369" s="1"/>
      <c r="IKY369" s="1"/>
      <c r="IKZ369" s="1"/>
      <c r="ILA369" s="1"/>
      <c r="ILB369" s="1"/>
      <c r="ILC369" s="1"/>
      <c r="ILD369" s="1"/>
      <c r="ILE369" s="1"/>
      <c r="ILF369" s="1"/>
      <c r="ILG369" s="1"/>
      <c r="ILH369" s="1"/>
      <c r="ILI369" s="1"/>
      <c r="ILJ369" s="1"/>
      <c r="ILK369" s="1"/>
      <c r="ILL369" s="1"/>
      <c r="ILM369" s="1"/>
      <c r="ILN369" s="1"/>
      <c r="ILO369" s="1"/>
      <c r="ILP369" s="1"/>
      <c r="ILQ369" s="1"/>
      <c r="ILR369" s="1"/>
      <c r="ILS369" s="1"/>
      <c r="ILT369" s="1"/>
      <c r="ILU369" s="1"/>
      <c r="ILV369" s="1"/>
      <c r="ILW369" s="1"/>
      <c r="ILX369" s="1"/>
      <c r="ILY369" s="1"/>
      <c r="ILZ369" s="1"/>
      <c r="IMA369" s="1"/>
      <c r="IMB369" s="1"/>
      <c r="IMC369" s="1"/>
      <c r="IMD369" s="1"/>
      <c r="IME369" s="1"/>
      <c r="IMF369" s="1"/>
      <c r="IMG369" s="1"/>
      <c r="IMH369" s="1"/>
      <c r="IMI369" s="1"/>
      <c r="IMJ369" s="1"/>
      <c r="IMK369" s="1"/>
      <c r="IML369" s="1"/>
      <c r="IMM369" s="1"/>
      <c r="IMN369" s="1"/>
      <c r="IMO369" s="1"/>
      <c r="IMP369" s="1"/>
      <c r="IMQ369" s="1"/>
      <c r="IMR369" s="1"/>
      <c r="IMS369" s="1"/>
      <c r="IMT369" s="1"/>
      <c r="IMU369" s="1"/>
      <c r="IMV369" s="1"/>
      <c r="IMW369" s="1"/>
      <c r="IMX369" s="1"/>
      <c r="IMY369" s="1"/>
      <c r="IMZ369" s="1"/>
      <c r="INA369" s="1"/>
      <c r="INB369" s="1"/>
      <c r="INC369" s="1"/>
      <c r="IND369" s="1"/>
      <c r="INE369" s="1"/>
      <c r="INF369" s="1"/>
      <c r="ING369" s="1"/>
      <c r="INH369" s="1"/>
      <c r="INI369" s="1"/>
      <c r="INJ369" s="1"/>
      <c r="INK369" s="1"/>
      <c r="INL369" s="1"/>
      <c r="INM369" s="1"/>
      <c r="INN369" s="1"/>
      <c r="INO369" s="1"/>
      <c r="INP369" s="1"/>
      <c r="INQ369" s="1"/>
      <c r="INR369" s="1"/>
      <c r="INS369" s="1"/>
      <c r="INT369" s="1"/>
      <c r="INU369" s="1"/>
      <c r="INV369" s="1"/>
      <c r="INW369" s="1"/>
      <c r="INX369" s="1"/>
      <c r="INY369" s="1"/>
      <c r="INZ369" s="1"/>
      <c r="IOA369" s="1"/>
      <c r="IOB369" s="1"/>
      <c r="IOC369" s="1"/>
      <c r="IOD369" s="1"/>
      <c r="IOE369" s="1"/>
      <c r="IOF369" s="1"/>
      <c r="IOG369" s="1"/>
      <c r="IOH369" s="1"/>
      <c r="IOI369" s="1"/>
      <c r="IOJ369" s="1"/>
      <c r="IOK369" s="1"/>
      <c r="IOL369" s="1"/>
      <c r="IOM369" s="1"/>
      <c r="ION369" s="1"/>
      <c r="IOO369" s="1"/>
      <c r="IOP369" s="1"/>
      <c r="IOQ369" s="1"/>
      <c r="IOR369" s="1"/>
      <c r="IOS369" s="1"/>
      <c r="IOT369" s="1"/>
      <c r="IOU369" s="1"/>
      <c r="IOV369" s="1"/>
      <c r="IOW369" s="1"/>
      <c r="IOX369" s="1"/>
      <c r="IOY369" s="1"/>
      <c r="IOZ369" s="1"/>
      <c r="IPA369" s="1"/>
      <c r="IPB369" s="1"/>
      <c r="IPC369" s="1"/>
      <c r="IPD369" s="1"/>
      <c r="IPE369" s="1"/>
      <c r="IPF369" s="1"/>
      <c r="IPG369" s="1"/>
      <c r="IPH369" s="1"/>
      <c r="IPI369" s="1"/>
      <c r="IPJ369" s="1"/>
      <c r="IPK369" s="1"/>
      <c r="IPL369" s="1"/>
      <c r="IPM369" s="1"/>
      <c r="IPN369" s="1"/>
      <c r="IPO369" s="1"/>
      <c r="IPP369" s="1"/>
      <c r="IPQ369" s="1"/>
      <c r="IPR369" s="1"/>
      <c r="IPS369" s="1"/>
      <c r="IPT369" s="1"/>
      <c r="IPU369" s="1"/>
      <c r="IPV369" s="1"/>
      <c r="IPW369" s="1"/>
      <c r="IPX369" s="1"/>
      <c r="IPY369" s="1"/>
      <c r="IPZ369" s="1"/>
      <c r="IQA369" s="1"/>
      <c r="IQB369" s="1"/>
      <c r="IQC369" s="1"/>
      <c r="IQD369" s="1"/>
      <c r="IQE369" s="1"/>
      <c r="IQF369" s="1"/>
      <c r="IQG369" s="1"/>
      <c r="IQH369" s="1"/>
      <c r="IQI369" s="1"/>
      <c r="IQJ369" s="1"/>
      <c r="IQK369" s="1"/>
      <c r="IQL369" s="1"/>
      <c r="IQM369" s="1"/>
      <c r="IQN369" s="1"/>
      <c r="IQO369" s="1"/>
      <c r="IQP369" s="1"/>
      <c r="IQQ369" s="1"/>
      <c r="IQR369" s="1"/>
      <c r="IQS369" s="1"/>
      <c r="IQT369" s="1"/>
      <c r="IQU369" s="1"/>
      <c r="IQV369" s="1"/>
      <c r="IQW369" s="1"/>
      <c r="IQX369" s="1"/>
      <c r="IQY369" s="1"/>
      <c r="IQZ369" s="1"/>
      <c r="IRA369" s="1"/>
      <c r="IRB369" s="1"/>
      <c r="IRC369" s="1"/>
      <c r="IRD369" s="1"/>
      <c r="IRE369" s="1"/>
      <c r="IRF369" s="1"/>
      <c r="IRG369" s="1"/>
      <c r="IRH369" s="1"/>
      <c r="IRI369" s="1"/>
      <c r="IRJ369" s="1"/>
      <c r="IRK369" s="1"/>
      <c r="IRL369" s="1"/>
      <c r="IRM369" s="1"/>
      <c r="IRN369" s="1"/>
      <c r="IRO369" s="1"/>
      <c r="IRP369" s="1"/>
      <c r="IRQ369" s="1"/>
      <c r="IRR369" s="1"/>
      <c r="IRS369" s="1"/>
      <c r="IRT369" s="1"/>
      <c r="IRU369" s="1"/>
      <c r="IRV369" s="1"/>
      <c r="IRW369" s="1"/>
      <c r="IRX369" s="1"/>
      <c r="IRY369" s="1"/>
      <c r="IRZ369" s="1"/>
      <c r="ISA369" s="1"/>
      <c r="ISB369" s="1"/>
      <c r="ISC369" s="1"/>
      <c r="ISD369" s="1"/>
      <c r="ISE369" s="1"/>
      <c r="ISF369" s="1"/>
      <c r="ISG369" s="1"/>
      <c r="ISH369" s="1"/>
      <c r="ISI369" s="1"/>
      <c r="ISJ369" s="1"/>
      <c r="ISK369" s="1"/>
      <c r="ISL369" s="1"/>
      <c r="ISM369" s="1"/>
      <c r="ISN369" s="1"/>
      <c r="ISO369" s="1"/>
      <c r="ISP369" s="1"/>
      <c r="ISQ369" s="1"/>
      <c r="ISR369" s="1"/>
      <c r="ISS369" s="1"/>
      <c r="IST369" s="1"/>
      <c r="ISU369" s="1"/>
      <c r="ISV369" s="1"/>
      <c r="ISW369" s="1"/>
      <c r="ISX369" s="1"/>
      <c r="ISY369" s="1"/>
      <c r="ISZ369" s="1"/>
      <c r="ITA369" s="1"/>
      <c r="ITB369" s="1"/>
      <c r="ITC369" s="1"/>
      <c r="ITD369" s="1"/>
      <c r="ITE369" s="1"/>
      <c r="ITF369" s="1"/>
      <c r="ITG369" s="1"/>
      <c r="ITH369" s="1"/>
      <c r="ITI369" s="1"/>
      <c r="ITJ369" s="1"/>
      <c r="ITK369" s="1"/>
      <c r="ITL369" s="1"/>
      <c r="ITM369" s="1"/>
      <c r="ITN369" s="1"/>
      <c r="ITO369" s="1"/>
      <c r="ITP369" s="1"/>
      <c r="ITQ369" s="1"/>
      <c r="ITR369" s="1"/>
      <c r="ITS369" s="1"/>
      <c r="ITT369" s="1"/>
      <c r="ITU369" s="1"/>
      <c r="ITV369" s="1"/>
      <c r="ITW369" s="1"/>
      <c r="ITX369" s="1"/>
      <c r="ITY369" s="1"/>
      <c r="ITZ369" s="1"/>
      <c r="IUA369" s="1"/>
      <c r="IUB369" s="1"/>
      <c r="IUC369" s="1"/>
      <c r="IUD369" s="1"/>
      <c r="IUE369" s="1"/>
      <c r="IUF369" s="1"/>
      <c r="IUG369" s="1"/>
      <c r="IUH369" s="1"/>
      <c r="IUI369" s="1"/>
      <c r="IUJ369" s="1"/>
      <c r="IUK369" s="1"/>
      <c r="IUL369" s="1"/>
      <c r="IUM369" s="1"/>
      <c r="IUN369" s="1"/>
      <c r="IUO369" s="1"/>
      <c r="IUP369" s="1"/>
      <c r="IUQ369" s="1"/>
      <c r="IUR369" s="1"/>
      <c r="IUS369" s="1"/>
      <c r="IUT369" s="1"/>
      <c r="IUU369" s="1"/>
      <c r="IUV369" s="1"/>
      <c r="IUW369" s="1"/>
      <c r="IUX369" s="1"/>
      <c r="IUY369" s="1"/>
      <c r="IUZ369" s="1"/>
      <c r="IVA369" s="1"/>
      <c r="IVB369" s="1"/>
      <c r="IVC369" s="1"/>
      <c r="IVD369" s="1"/>
      <c r="IVE369" s="1"/>
      <c r="IVF369" s="1"/>
      <c r="IVG369" s="1"/>
      <c r="IVH369" s="1"/>
      <c r="IVI369" s="1"/>
      <c r="IVJ369" s="1"/>
      <c r="IVK369" s="1"/>
      <c r="IVL369" s="1"/>
      <c r="IVM369" s="1"/>
      <c r="IVN369" s="1"/>
      <c r="IVO369" s="1"/>
      <c r="IVP369" s="1"/>
      <c r="IVQ369" s="1"/>
      <c r="IVR369" s="1"/>
      <c r="IVS369" s="1"/>
      <c r="IVT369" s="1"/>
      <c r="IVU369" s="1"/>
      <c r="IVV369" s="1"/>
      <c r="IVW369" s="1"/>
      <c r="IVX369" s="1"/>
      <c r="IVY369" s="1"/>
      <c r="IVZ369" s="1"/>
      <c r="IWA369" s="1"/>
      <c r="IWB369" s="1"/>
      <c r="IWC369" s="1"/>
      <c r="IWD369" s="1"/>
      <c r="IWE369" s="1"/>
      <c r="IWF369" s="1"/>
      <c r="IWG369" s="1"/>
      <c r="IWH369" s="1"/>
      <c r="IWI369" s="1"/>
      <c r="IWJ369" s="1"/>
      <c r="IWK369" s="1"/>
      <c r="IWL369" s="1"/>
      <c r="IWM369" s="1"/>
      <c r="IWN369" s="1"/>
      <c r="IWO369" s="1"/>
      <c r="IWP369" s="1"/>
      <c r="IWQ369" s="1"/>
      <c r="IWR369" s="1"/>
      <c r="IWS369" s="1"/>
      <c r="IWT369" s="1"/>
      <c r="IWU369" s="1"/>
      <c r="IWV369" s="1"/>
      <c r="IWW369" s="1"/>
      <c r="IWX369" s="1"/>
      <c r="IWY369" s="1"/>
      <c r="IWZ369" s="1"/>
      <c r="IXA369" s="1"/>
      <c r="IXB369" s="1"/>
      <c r="IXC369" s="1"/>
      <c r="IXD369" s="1"/>
      <c r="IXE369" s="1"/>
      <c r="IXF369" s="1"/>
      <c r="IXG369" s="1"/>
      <c r="IXH369" s="1"/>
      <c r="IXI369" s="1"/>
      <c r="IXJ369" s="1"/>
      <c r="IXK369" s="1"/>
      <c r="IXL369" s="1"/>
      <c r="IXM369" s="1"/>
      <c r="IXN369" s="1"/>
      <c r="IXO369" s="1"/>
      <c r="IXP369" s="1"/>
      <c r="IXQ369" s="1"/>
      <c r="IXR369" s="1"/>
      <c r="IXS369" s="1"/>
      <c r="IXT369" s="1"/>
      <c r="IXU369" s="1"/>
      <c r="IXV369" s="1"/>
      <c r="IXW369" s="1"/>
      <c r="IXX369" s="1"/>
      <c r="IXY369" s="1"/>
      <c r="IXZ369" s="1"/>
      <c r="IYA369" s="1"/>
      <c r="IYB369" s="1"/>
      <c r="IYC369" s="1"/>
      <c r="IYD369" s="1"/>
      <c r="IYE369" s="1"/>
      <c r="IYF369" s="1"/>
      <c r="IYG369" s="1"/>
      <c r="IYH369" s="1"/>
      <c r="IYI369" s="1"/>
      <c r="IYJ369" s="1"/>
      <c r="IYK369" s="1"/>
      <c r="IYL369" s="1"/>
      <c r="IYM369" s="1"/>
      <c r="IYN369" s="1"/>
      <c r="IYO369" s="1"/>
      <c r="IYP369" s="1"/>
      <c r="IYQ369" s="1"/>
      <c r="IYR369" s="1"/>
      <c r="IYS369" s="1"/>
      <c r="IYT369" s="1"/>
      <c r="IYU369" s="1"/>
      <c r="IYV369" s="1"/>
      <c r="IYW369" s="1"/>
      <c r="IYX369" s="1"/>
      <c r="IYY369" s="1"/>
      <c r="IYZ369" s="1"/>
      <c r="IZA369" s="1"/>
      <c r="IZB369" s="1"/>
      <c r="IZC369" s="1"/>
      <c r="IZD369" s="1"/>
      <c r="IZE369" s="1"/>
      <c r="IZF369" s="1"/>
      <c r="IZG369" s="1"/>
      <c r="IZH369" s="1"/>
      <c r="IZI369" s="1"/>
      <c r="IZJ369" s="1"/>
      <c r="IZK369" s="1"/>
      <c r="IZL369" s="1"/>
      <c r="IZM369" s="1"/>
      <c r="IZN369" s="1"/>
      <c r="IZO369" s="1"/>
      <c r="IZP369" s="1"/>
      <c r="IZQ369" s="1"/>
      <c r="IZR369" s="1"/>
      <c r="IZS369" s="1"/>
      <c r="IZT369" s="1"/>
      <c r="IZU369" s="1"/>
      <c r="IZV369" s="1"/>
      <c r="IZW369" s="1"/>
      <c r="IZX369" s="1"/>
      <c r="IZY369" s="1"/>
      <c r="IZZ369" s="1"/>
      <c r="JAA369" s="1"/>
      <c r="JAB369" s="1"/>
      <c r="JAC369" s="1"/>
      <c r="JAD369" s="1"/>
      <c r="JAE369" s="1"/>
      <c r="JAF369" s="1"/>
      <c r="JAG369" s="1"/>
      <c r="JAH369" s="1"/>
      <c r="JAI369" s="1"/>
      <c r="JAJ369" s="1"/>
      <c r="JAK369" s="1"/>
      <c r="JAL369" s="1"/>
      <c r="JAM369" s="1"/>
      <c r="JAN369" s="1"/>
      <c r="JAO369" s="1"/>
      <c r="JAP369" s="1"/>
      <c r="JAQ369" s="1"/>
      <c r="JAR369" s="1"/>
      <c r="JAS369" s="1"/>
      <c r="JAT369" s="1"/>
      <c r="JAU369" s="1"/>
      <c r="JAV369" s="1"/>
      <c r="JAW369" s="1"/>
      <c r="JAX369" s="1"/>
      <c r="JAY369" s="1"/>
      <c r="JAZ369" s="1"/>
      <c r="JBA369" s="1"/>
      <c r="JBB369" s="1"/>
      <c r="JBC369" s="1"/>
      <c r="JBD369" s="1"/>
      <c r="JBE369" s="1"/>
      <c r="JBF369" s="1"/>
      <c r="JBG369" s="1"/>
      <c r="JBH369" s="1"/>
      <c r="JBI369" s="1"/>
      <c r="JBJ369" s="1"/>
      <c r="JBK369" s="1"/>
      <c r="JBL369" s="1"/>
      <c r="JBM369" s="1"/>
      <c r="JBN369" s="1"/>
      <c r="JBO369" s="1"/>
      <c r="JBP369" s="1"/>
      <c r="JBQ369" s="1"/>
      <c r="JBR369" s="1"/>
      <c r="JBS369" s="1"/>
      <c r="JBT369" s="1"/>
      <c r="JBU369" s="1"/>
      <c r="JBV369" s="1"/>
      <c r="JBW369" s="1"/>
      <c r="JBX369" s="1"/>
      <c r="JBY369" s="1"/>
      <c r="JBZ369" s="1"/>
      <c r="JCA369" s="1"/>
      <c r="JCB369" s="1"/>
      <c r="JCC369" s="1"/>
      <c r="JCD369" s="1"/>
      <c r="JCE369" s="1"/>
      <c r="JCF369" s="1"/>
      <c r="JCG369" s="1"/>
      <c r="JCH369" s="1"/>
      <c r="JCI369" s="1"/>
      <c r="JCJ369" s="1"/>
      <c r="JCK369" s="1"/>
      <c r="JCL369" s="1"/>
      <c r="JCM369" s="1"/>
      <c r="JCN369" s="1"/>
      <c r="JCO369" s="1"/>
      <c r="JCP369" s="1"/>
      <c r="JCQ369" s="1"/>
      <c r="JCR369" s="1"/>
      <c r="JCS369" s="1"/>
      <c r="JCT369" s="1"/>
      <c r="JCU369" s="1"/>
      <c r="JCV369" s="1"/>
      <c r="JCW369" s="1"/>
      <c r="JCX369" s="1"/>
      <c r="JCY369" s="1"/>
      <c r="JCZ369" s="1"/>
      <c r="JDA369" s="1"/>
      <c r="JDB369" s="1"/>
      <c r="JDC369" s="1"/>
      <c r="JDD369" s="1"/>
      <c r="JDE369" s="1"/>
      <c r="JDF369" s="1"/>
      <c r="JDG369" s="1"/>
      <c r="JDH369" s="1"/>
      <c r="JDI369" s="1"/>
      <c r="JDJ369" s="1"/>
      <c r="JDK369" s="1"/>
      <c r="JDL369" s="1"/>
      <c r="JDM369" s="1"/>
      <c r="JDN369" s="1"/>
      <c r="JDO369" s="1"/>
      <c r="JDP369" s="1"/>
      <c r="JDQ369" s="1"/>
      <c r="JDR369" s="1"/>
      <c r="JDS369" s="1"/>
      <c r="JDT369" s="1"/>
      <c r="JDU369" s="1"/>
      <c r="JDV369" s="1"/>
      <c r="JDW369" s="1"/>
      <c r="JDX369" s="1"/>
      <c r="JDY369" s="1"/>
      <c r="JDZ369" s="1"/>
      <c r="JEA369" s="1"/>
      <c r="JEB369" s="1"/>
      <c r="JEC369" s="1"/>
      <c r="JED369" s="1"/>
      <c r="JEE369" s="1"/>
      <c r="JEF369" s="1"/>
      <c r="JEG369" s="1"/>
      <c r="JEH369" s="1"/>
      <c r="JEI369" s="1"/>
      <c r="JEJ369" s="1"/>
      <c r="JEK369" s="1"/>
      <c r="JEL369" s="1"/>
      <c r="JEM369" s="1"/>
      <c r="JEN369" s="1"/>
      <c r="JEO369" s="1"/>
      <c r="JEP369" s="1"/>
      <c r="JEQ369" s="1"/>
      <c r="JER369" s="1"/>
      <c r="JES369" s="1"/>
      <c r="JET369" s="1"/>
      <c r="JEU369" s="1"/>
      <c r="JEV369" s="1"/>
      <c r="JEW369" s="1"/>
      <c r="JEX369" s="1"/>
      <c r="JEY369" s="1"/>
      <c r="JEZ369" s="1"/>
      <c r="JFA369" s="1"/>
      <c r="JFB369" s="1"/>
      <c r="JFC369" s="1"/>
      <c r="JFD369" s="1"/>
      <c r="JFE369" s="1"/>
      <c r="JFF369" s="1"/>
      <c r="JFG369" s="1"/>
      <c r="JFH369" s="1"/>
      <c r="JFI369" s="1"/>
      <c r="JFJ369" s="1"/>
      <c r="JFK369" s="1"/>
      <c r="JFL369" s="1"/>
      <c r="JFM369" s="1"/>
      <c r="JFN369" s="1"/>
      <c r="JFO369" s="1"/>
      <c r="JFP369" s="1"/>
      <c r="JFQ369" s="1"/>
      <c r="JFR369" s="1"/>
      <c r="JFS369" s="1"/>
      <c r="JFT369" s="1"/>
      <c r="JFU369" s="1"/>
      <c r="JFV369" s="1"/>
      <c r="JFW369" s="1"/>
      <c r="JFX369" s="1"/>
      <c r="JFY369" s="1"/>
      <c r="JFZ369" s="1"/>
      <c r="JGA369" s="1"/>
      <c r="JGB369" s="1"/>
      <c r="JGC369" s="1"/>
      <c r="JGD369" s="1"/>
      <c r="JGE369" s="1"/>
      <c r="JGF369" s="1"/>
      <c r="JGG369" s="1"/>
      <c r="JGH369" s="1"/>
      <c r="JGI369" s="1"/>
      <c r="JGJ369" s="1"/>
      <c r="JGK369" s="1"/>
      <c r="JGL369" s="1"/>
      <c r="JGM369" s="1"/>
      <c r="JGN369" s="1"/>
      <c r="JGO369" s="1"/>
      <c r="JGP369" s="1"/>
      <c r="JGQ369" s="1"/>
      <c r="JGR369" s="1"/>
      <c r="JGS369" s="1"/>
      <c r="JGT369" s="1"/>
      <c r="JGU369" s="1"/>
      <c r="JGV369" s="1"/>
      <c r="JGW369" s="1"/>
      <c r="JGX369" s="1"/>
      <c r="JGY369" s="1"/>
      <c r="JGZ369" s="1"/>
      <c r="JHA369" s="1"/>
      <c r="JHB369" s="1"/>
      <c r="JHC369" s="1"/>
      <c r="JHD369" s="1"/>
      <c r="JHE369" s="1"/>
      <c r="JHF369" s="1"/>
      <c r="JHG369" s="1"/>
      <c r="JHH369" s="1"/>
      <c r="JHI369" s="1"/>
      <c r="JHJ369" s="1"/>
      <c r="JHK369" s="1"/>
      <c r="JHL369" s="1"/>
      <c r="JHM369" s="1"/>
      <c r="JHN369" s="1"/>
      <c r="JHO369" s="1"/>
      <c r="JHP369" s="1"/>
      <c r="JHQ369" s="1"/>
      <c r="JHR369" s="1"/>
      <c r="JHS369" s="1"/>
      <c r="JHT369" s="1"/>
      <c r="JHU369" s="1"/>
      <c r="JHV369" s="1"/>
      <c r="JHW369" s="1"/>
      <c r="JHX369" s="1"/>
      <c r="JHY369" s="1"/>
      <c r="JHZ369" s="1"/>
      <c r="JIA369" s="1"/>
      <c r="JIB369" s="1"/>
      <c r="JIC369" s="1"/>
      <c r="JID369" s="1"/>
      <c r="JIE369" s="1"/>
      <c r="JIF369" s="1"/>
      <c r="JIG369" s="1"/>
      <c r="JIH369" s="1"/>
      <c r="JII369" s="1"/>
      <c r="JIJ369" s="1"/>
      <c r="JIK369" s="1"/>
      <c r="JIL369" s="1"/>
      <c r="JIM369" s="1"/>
      <c r="JIN369" s="1"/>
      <c r="JIO369" s="1"/>
      <c r="JIP369" s="1"/>
      <c r="JIQ369" s="1"/>
      <c r="JIR369" s="1"/>
      <c r="JIS369" s="1"/>
      <c r="JIT369" s="1"/>
      <c r="JIU369" s="1"/>
      <c r="JIV369" s="1"/>
      <c r="JIW369" s="1"/>
      <c r="JIX369" s="1"/>
      <c r="JIY369" s="1"/>
      <c r="JIZ369" s="1"/>
      <c r="JJA369" s="1"/>
      <c r="JJB369" s="1"/>
      <c r="JJC369" s="1"/>
      <c r="JJD369" s="1"/>
      <c r="JJE369" s="1"/>
      <c r="JJF369" s="1"/>
      <c r="JJG369" s="1"/>
      <c r="JJH369" s="1"/>
      <c r="JJI369" s="1"/>
      <c r="JJJ369" s="1"/>
      <c r="JJK369" s="1"/>
      <c r="JJL369" s="1"/>
      <c r="JJM369" s="1"/>
      <c r="JJN369" s="1"/>
      <c r="JJO369" s="1"/>
      <c r="JJP369" s="1"/>
      <c r="JJQ369" s="1"/>
      <c r="JJR369" s="1"/>
      <c r="JJS369" s="1"/>
      <c r="JJT369" s="1"/>
      <c r="JJU369" s="1"/>
      <c r="JJV369" s="1"/>
      <c r="JJW369" s="1"/>
      <c r="JJX369" s="1"/>
      <c r="JJY369" s="1"/>
      <c r="JJZ369" s="1"/>
      <c r="JKA369" s="1"/>
      <c r="JKB369" s="1"/>
      <c r="JKC369" s="1"/>
      <c r="JKD369" s="1"/>
      <c r="JKE369" s="1"/>
      <c r="JKF369" s="1"/>
      <c r="JKG369" s="1"/>
      <c r="JKH369" s="1"/>
      <c r="JKI369" s="1"/>
      <c r="JKJ369" s="1"/>
      <c r="JKK369" s="1"/>
      <c r="JKL369" s="1"/>
      <c r="JKM369" s="1"/>
      <c r="JKN369" s="1"/>
      <c r="JKO369" s="1"/>
      <c r="JKP369" s="1"/>
      <c r="JKQ369" s="1"/>
      <c r="JKR369" s="1"/>
      <c r="JKS369" s="1"/>
      <c r="JKT369" s="1"/>
      <c r="JKU369" s="1"/>
      <c r="JKV369" s="1"/>
      <c r="JKW369" s="1"/>
      <c r="JKX369" s="1"/>
      <c r="JKY369" s="1"/>
      <c r="JKZ369" s="1"/>
      <c r="JLA369" s="1"/>
      <c r="JLB369" s="1"/>
      <c r="JLC369" s="1"/>
      <c r="JLD369" s="1"/>
      <c r="JLE369" s="1"/>
      <c r="JLF369" s="1"/>
      <c r="JLG369" s="1"/>
      <c r="JLH369" s="1"/>
      <c r="JLI369" s="1"/>
      <c r="JLJ369" s="1"/>
      <c r="JLK369" s="1"/>
      <c r="JLL369" s="1"/>
      <c r="JLM369" s="1"/>
      <c r="JLN369" s="1"/>
      <c r="JLO369" s="1"/>
      <c r="JLP369" s="1"/>
      <c r="JLQ369" s="1"/>
      <c r="JLR369" s="1"/>
      <c r="JLS369" s="1"/>
      <c r="JLT369" s="1"/>
      <c r="JLU369" s="1"/>
      <c r="JLV369" s="1"/>
      <c r="JLW369" s="1"/>
      <c r="JLX369" s="1"/>
      <c r="JLY369" s="1"/>
      <c r="JLZ369" s="1"/>
      <c r="JMA369" s="1"/>
      <c r="JMB369" s="1"/>
      <c r="JMC369" s="1"/>
      <c r="JMD369" s="1"/>
      <c r="JME369" s="1"/>
      <c r="JMF369" s="1"/>
      <c r="JMG369" s="1"/>
      <c r="JMH369" s="1"/>
      <c r="JMI369" s="1"/>
      <c r="JMJ369" s="1"/>
      <c r="JMK369" s="1"/>
      <c r="JML369" s="1"/>
      <c r="JMM369" s="1"/>
      <c r="JMN369" s="1"/>
      <c r="JMO369" s="1"/>
      <c r="JMP369" s="1"/>
      <c r="JMQ369" s="1"/>
      <c r="JMR369" s="1"/>
      <c r="JMS369" s="1"/>
      <c r="JMT369" s="1"/>
      <c r="JMU369" s="1"/>
      <c r="JMV369" s="1"/>
      <c r="JMW369" s="1"/>
      <c r="JMX369" s="1"/>
      <c r="JMY369" s="1"/>
      <c r="JMZ369" s="1"/>
      <c r="JNA369" s="1"/>
      <c r="JNB369" s="1"/>
      <c r="JNC369" s="1"/>
      <c r="JND369" s="1"/>
      <c r="JNE369" s="1"/>
      <c r="JNF369" s="1"/>
      <c r="JNG369" s="1"/>
      <c r="JNH369" s="1"/>
      <c r="JNI369" s="1"/>
      <c r="JNJ369" s="1"/>
      <c r="JNK369" s="1"/>
      <c r="JNL369" s="1"/>
      <c r="JNM369" s="1"/>
      <c r="JNN369" s="1"/>
      <c r="JNO369" s="1"/>
      <c r="JNP369" s="1"/>
      <c r="JNQ369" s="1"/>
      <c r="JNR369" s="1"/>
      <c r="JNS369" s="1"/>
      <c r="JNT369" s="1"/>
      <c r="JNU369" s="1"/>
      <c r="JNV369" s="1"/>
      <c r="JNW369" s="1"/>
      <c r="JNX369" s="1"/>
      <c r="JNY369" s="1"/>
      <c r="JNZ369" s="1"/>
      <c r="JOA369" s="1"/>
      <c r="JOB369" s="1"/>
      <c r="JOC369" s="1"/>
      <c r="JOD369" s="1"/>
      <c r="JOE369" s="1"/>
      <c r="JOF369" s="1"/>
      <c r="JOG369" s="1"/>
      <c r="JOH369" s="1"/>
      <c r="JOI369" s="1"/>
      <c r="JOJ369" s="1"/>
      <c r="JOK369" s="1"/>
      <c r="JOL369" s="1"/>
      <c r="JOM369" s="1"/>
      <c r="JON369" s="1"/>
      <c r="JOO369" s="1"/>
      <c r="JOP369" s="1"/>
      <c r="JOQ369" s="1"/>
      <c r="JOR369" s="1"/>
      <c r="JOS369" s="1"/>
      <c r="JOT369" s="1"/>
      <c r="JOU369" s="1"/>
      <c r="JOV369" s="1"/>
      <c r="JOW369" s="1"/>
      <c r="JOX369" s="1"/>
      <c r="JOY369" s="1"/>
      <c r="JOZ369" s="1"/>
      <c r="JPA369" s="1"/>
      <c r="JPB369" s="1"/>
      <c r="JPC369" s="1"/>
      <c r="JPD369" s="1"/>
      <c r="JPE369" s="1"/>
      <c r="JPF369" s="1"/>
      <c r="JPG369" s="1"/>
      <c r="JPH369" s="1"/>
      <c r="JPI369" s="1"/>
      <c r="JPJ369" s="1"/>
      <c r="JPK369" s="1"/>
      <c r="JPL369" s="1"/>
      <c r="JPM369" s="1"/>
      <c r="JPN369" s="1"/>
      <c r="JPO369" s="1"/>
      <c r="JPP369" s="1"/>
      <c r="JPQ369" s="1"/>
      <c r="JPR369" s="1"/>
      <c r="JPS369" s="1"/>
      <c r="JPT369" s="1"/>
      <c r="JPU369" s="1"/>
      <c r="JPV369" s="1"/>
      <c r="JPW369" s="1"/>
      <c r="JPX369" s="1"/>
      <c r="JPY369" s="1"/>
      <c r="JPZ369" s="1"/>
      <c r="JQA369" s="1"/>
      <c r="JQB369" s="1"/>
      <c r="JQC369" s="1"/>
      <c r="JQD369" s="1"/>
      <c r="JQE369" s="1"/>
      <c r="JQF369" s="1"/>
      <c r="JQG369" s="1"/>
      <c r="JQH369" s="1"/>
      <c r="JQI369" s="1"/>
      <c r="JQJ369" s="1"/>
      <c r="JQK369" s="1"/>
      <c r="JQL369" s="1"/>
      <c r="JQM369" s="1"/>
      <c r="JQN369" s="1"/>
      <c r="JQO369" s="1"/>
      <c r="JQP369" s="1"/>
      <c r="JQQ369" s="1"/>
      <c r="JQR369" s="1"/>
      <c r="JQS369" s="1"/>
      <c r="JQT369" s="1"/>
      <c r="JQU369" s="1"/>
      <c r="JQV369" s="1"/>
      <c r="JQW369" s="1"/>
      <c r="JQX369" s="1"/>
      <c r="JQY369" s="1"/>
      <c r="JQZ369" s="1"/>
      <c r="JRA369" s="1"/>
      <c r="JRB369" s="1"/>
      <c r="JRC369" s="1"/>
      <c r="JRD369" s="1"/>
      <c r="JRE369" s="1"/>
      <c r="JRF369" s="1"/>
      <c r="JRG369" s="1"/>
      <c r="JRH369" s="1"/>
      <c r="JRI369" s="1"/>
      <c r="JRJ369" s="1"/>
      <c r="JRK369" s="1"/>
      <c r="JRL369" s="1"/>
      <c r="JRM369" s="1"/>
      <c r="JRN369" s="1"/>
      <c r="JRO369" s="1"/>
      <c r="JRP369" s="1"/>
      <c r="JRQ369" s="1"/>
      <c r="JRR369" s="1"/>
      <c r="JRS369" s="1"/>
      <c r="JRT369" s="1"/>
      <c r="JRU369" s="1"/>
      <c r="JRV369" s="1"/>
      <c r="JRW369" s="1"/>
      <c r="JRX369" s="1"/>
      <c r="JRY369" s="1"/>
      <c r="JRZ369" s="1"/>
      <c r="JSA369" s="1"/>
      <c r="JSB369" s="1"/>
      <c r="JSC369" s="1"/>
      <c r="JSD369" s="1"/>
      <c r="JSE369" s="1"/>
      <c r="JSF369" s="1"/>
      <c r="JSG369" s="1"/>
      <c r="JSH369" s="1"/>
      <c r="JSI369" s="1"/>
      <c r="JSJ369" s="1"/>
      <c r="JSK369" s="1"/>
      <c r="JSL369" s="1"/>
      <c r="JSM369" s="1"/>
      <c r="JSN369" s="1"/>
      <c r="JSO369" s="1"/>
      <c r="JSP369" s="1"/>
      <c r="JSQ369" s="1"/>
      <c r="JSR369" s="1"/>
      <c r="JSS369" s="1"/>
      <c r="JST369" s="1"/>
      <c r="JSU369" s="1"/>
      <c r="JSV369" s="1"/>
      <c r="JSW369" s="1"/>
      <c r="JSX369" s="1"/>
      <c r="JSY369" s="1"/>
      <c r="JSZ369" s="1"/>
      <c r="JTA369" s="1"/>
      <c r="JTB369" s="1"/>
      <c r="JTC369" s="1"/>
      <c r="JTD369" s="1"/>
      <c r="JTE369" s="1"/>
      <c r="JTF369" s="1"/>
      <c r="JTG369" s="1"/>
      <c r="JTH369" s="1"/>
      <c r="JTI369" s="1"/>
      <c r="JTJ369" s="1"/>
      <c r="JTK369" s="1"/>
      <c r="JTL369" s="1"/>
      <c r="JTM369" s="1"/>
      <c r="JTN369" s="1"/>
      <c r="JTO369" s="1"/>
      <c r="JTP369" s="1"/>
      <c r="JTQ369" s="1"/>
      <c r="JTR369" s="1"/>
      <c r="JTS369" s="1"/>
      <c r="JTT369" s="1"/>
      <c r="JTU369" s="1"/>
      <c r="JTV369" s="1"/>
      <c r="JTW369" s="1"/>
      <c r="JTX369" s="1"/>
      <c r="JTY369" s="1"/>
      <c r="JTZ369" s="1"/>
      <c r="JUA369" s="1"/>
      <c r="JUB369" s="1"/>
      <c r="JUC369" s="1"/>
      <c r="JUD369" s="1"/>
      <c r="JUE369" s="1"/>
      <c r="JUF369" s="1"/>
      <c r="JUG369" s="1"/>
      <c r="JUH369" s="1"/>
      <c r="JUI369" s="1"/>
      <c r="JUJ369" s="1"/>
      <c r="JUK369" s="1"/>
      <c r="JUL369" s="1"/>
      <c r="JUM369" s="1"/>
      <c r="JUN369" s="1"/>
      <c r="JUO369" s="1"/>
      <c r="JUP369" s="1"/>
      <c r="JUQ369" s="1"/>
      <c r="JUR369" s="1"/>
      <c r="JUS369" s="1"/>
      <c r="JUT369" s="1"/>
      <c r="JUU369" s="1"/>
      <c r="JUV369" s="1"/>
      <c r="JUW369" s="1"/>
      <c r="JUX369" s="1"/>
      <c r="JUY369" s="1"/>
      <c r="JUZ369" s="1"/>
      <c r="JVA369" s="1"/>
      <c r="JVB369" s="1"/>
      <c r="JVC369" s="1"/>
      <c r="JVD369" s="1"/>
      <c r="JVE369" s="1"/>
      <c r="JVF369" s="1"/>
      <c r="JVG369" s="1"/>
      <c r="JVH369" s="1"/>
      <c r="JVI369" s="1"/>
      <c r="JVJ369" s="1"/>
      <c r="JVK369" s="1"/>
      <c r="JVL369" s="1"/>
      <c r="JVM369" s="1"/>
      <c r="JVN369" s="1"/>
      <c r="JVO369" s="1"/>
      <c r="JVP369" s="1"/>
      <c r="JVQ369" s="1"/>
      <c r="JVR369" s="1"/>
      <c r="JVS369" s="1"/>
      <c r="JVT369" s="1"/>
      <c r="JVU369" s="1"/>
      <c r="JVV369" s="1"/>
      <c r="JVW369" s="1"/>
      <c r="JVX369" s="1"/>
      <c r="JVY369" s="1"/>
      <c r="JVZ369" s="1"/>
      <c r="JWA369" s="1"/>
      <c r="JWB369" s="1"/>
      <c r="JWC369" s="1"/>
      <c r="JWD369" s="1"/>
      <c r="JWE369" s="1"/>
      <c r="JWF369" s="1"/>
      <c r="JWG369" s="1"/>
      <c r="JWH369" s="1"/>
      <c r="JWI369" s="1"/>
      <c r="JWJ369" s="1"/>
      <c r="JWK369" s="1"/>
      <c r="JWL369" s="1"/>
      <c r="JWM369" s="1"/>
      <c r="JWN369" s="1"/>
      <c r="JWO369" s="1"/>
      <c r="JWP369" s="1"/>
      <c r="JWQ369" s="1"/>
      <c r="JWR369" s="1"/>
      <c r="JWS369" s="1"/>
      <c r="JWT369" s="1"/>
      <c r="JWU369" s="1"/>
      <c r="JWV369" s="1"/>
      <c r="JWW369" s="1"/>
      <c r="JWX369" s="1"/>
      <c r="JWY369" s="1"/>
      <c r="JWZ369" s="1"/>
      <c r="JXA369" s="1"/>
      <c r="JXB369" s="1"/>
      <c r="JXC369" s="1"/>
      <c r="JXD369" s="1"/>
      <c r="JXE369" s="1"/>
      <c r="JXF369" s="1"/>
      <c r="JXG369" s="1"/>
      <c r="JXH369" s="1"/>
      <c r="JXI369" s="1"/>
      <c r="JXJ369" s="1"/>
      <c r="JXK369" s="1"/>
      <c r="JXL369" s="1"/>
      <c r="JXM369" s="1"/>
      <c r="JXN369" s="1"/>
      <c r="JXO369" s="1"/>
      <c r="JXP369" s="1"/>
      <c r="JXQ369" s="1"/>
      <c r="JXR369" s="1"/>
      <c r="JXS369" s="1"/>
      <c r="JXT369" s="1"/>
      <c r="JXU369" s="1"/>
      <c r="JXV369" s="1"/>
      <c r="JXW369" s="1"/>
      <c r="JXX369" s="1"/>
      <c r="JXY369" s="1"/>
      <c r="JXZ369" s="1"/>
      <c r="JYA369" s="1"/>
      <c r="JYB369" s="1"/>
      <c r="JYC369" s="1"/>
      <c r="JYD369" s="1"/>
      <c r="JYE369" s="1"/>
      <c r="JYF369" s="1"/>
      <c r="JYG369" s="1"/>
      <c r="JYH369" s="1"/>
      <c r="JYI369" s="1"/>
      <c r="JYJ369" s="1"/>
      <c r="JYK369" s="1"/>
      <c r="JYL369" s="1"/>
      <c r="JYM369" s="1"/>
      <c r="JYN369" s="1"/>
      <c r="JYO369" s="1"/>
      <c r="JYP369" s="1"/>
      <c r="JYQ369" s="1"/>
      <c r="JYR369" s="1"/>
      <c r="JYS369" s="1"/>
      <c r="JYT369" s="1"/>
      <c r="JYU369" s="1"/>
      <c r="JYV369" s="1"/>
      <c r="JYW369" s="1"/>
      <c r="JYX369" s="1"/>
      <c r="JYY369" s="1"/>
      <c r="JYZ369" s="1"/>
      <c r="JZA369" s="1"/>
      <c r="JZB369" s="1"/>
      <c r="JZC369" s="1"/>
      <c r="JZD369" s="1"/>
      <c r="JZE369" s="1"/>
      <c r="JZF369" s="1"/>
      <c r="JZG369" s="1"/>
      <c r="JZH369" s="1"/>
      <c r="JZI369" s="1"/>
      <c r="JZJ369" s="1"/>
      <c r="JZK369" s="1"/>
      <c r="JZL369" s="1"/>
      <c r="JZM369" s="1"/>
      <c r="JZN369" s="1"/>
      <c r="JZO369" s="1"/>
      <c r="JZP369" s="1"/>
      <c r="JZQ369" s="1"/>
      <c r="JZR369" s="1"/>
      <c r="JZS369" s="1"/>
      <c r="JZT369" s="1"/>
      <c r="JZU369" s="1"/>
      <c r="JZV369" s="1"/>
      <c r="JZW369" s="1"/>
      <c r="JZX369" s="1"/>
      <c r="JZY369" s="1"/>
      <c r="JZZ369" s="1"/>
      <c r="KAA369" s="1"/>
      <c r="KAB369" s="1"/>
      <c r="KAC369" s="1"/>
      <c r="KAD369" s="1"/>
      <c r="KAE369" s="1"/>
      <c r="KAF369" s="1"/>
      <c r="KAG369" s="1"/>
      <c r="KAH369" s="1"/>
      <c r="KAI369" s="1"/>
      <c r="KAJ369" s="1"/>
      <c r="KAK369" s="1"/>
      <c r="KAL369" s="1"/>
      <c r="KAM369" s="1"/>
      <c r="KAN369" s="1"/>
      <c r="KAO369" s="1"/>
      <c r="KAP369" s="1"/>
      <c r="KAQ369" s="1"/>
      <c r="KAR369" s="1"/>
      <c r="KAS369" s="1"/>
      <c r="KAT369" s="1"/>
      <c r="KAU369" s="1"/>
      <c r="KAV369" s="1"/>
      <c r="KAW369" s="1"/>
      <c r="KAX369" s="1"/>
      <c r="KAY369" s="1"/>
      <c r="KAZ369" s="1"/>
      <c r="KBA369" s="1"/>
      <c r="KBB369" s="1"/>
      <c r="KBC369" s="1"/>
      <c r="KBD369" s="1"/>
      <c r="KBE369" s="1"/>
      <c r="KBF369" s="1"/>
      <c r="KBG369" s="1"/>
      <c r="KBH369" s="1"/>
      <c r="KBI369" s="1"/>
      <c r="KBJ369" s="1"/>
      <c r="KBK369" s="1"/>
      <c r="KBL369" s="1"/>
      <c r="KBM369" s="1"/>
      <c r="KBN369" s="1"/>
      <c r="KBO369" s="1"/>
      <c r="KBP369" s="1"/>
      <c r="KBQ369" s="1"/>
      <c r="KBR369" s="1"/>
      <c r="KBS369" s="1"/>
      <c r="KBT369" s="1"/>
      <c r="KBU369" s="1"/>
      <c r="KBV369" s="1"/>
      <c r="KBW369" s="1"/>
      <c r="KBX369" s="1"/>
      <c r="KBY369" s="1"/>
      <c r="KBZ369" s="1"/>
      <c r="KCA369" s="1"/>
      <c r="KCB369" s="1"/>
      <c r="KCC369" s="1"/>
      <c r="KCD369" s="1"/>
      <c r="KCE369" s="1"/>
      <c r="KCF369" s="1"/>
      <c r="KCG369" s="1"/>
      <c r="KCH369" s="1"/>
      <c r="KCI369" s="1"/>
      <c r="KCJ369" s="1"/>
      <c r="KCK369" s="1"/>
      <c r="KCL369" s="1"/>
      <c r="KCM369" s="1"/>
      <c r="KCN369" s="1"/>
      <c r="KCO369" s="1"/>
      <c r="KCP369" s="1"/>
      <c r="KCQ369" s="1"/>
      <c r="KCR369" s="1"/>
      <c r="KCS369" s="1"/>
      <c r="KCT369" s="1"/>
      <c r="KCU369" s="1"/>
      <c r="KCV369" s="1"/>
      <c r="KCW369" s="1"/>
      <c r="KCX369" s="1"/>
      <c r="KCY369" s="1"/>
      <c r="KCZ369" s="1"/>
      <c r="KDA369" s="1"/>
      <c r="KDB369" s="1"/>
      <c r="KDC369" s="1"/>
      <c r="KDD369" s="1"/>
      <c r="KDE369" s="1"/>
      <c r="KDF369" s="1"/>
      <c r="KDG369" s="1"/>
      <c r="KDH369" s="1"/>
      <c r="KDI369" s="1"/>
      <c r="KDJ369" s="1"/>
      <c r="KDK369" s="1"/>
      <c r="KDL369" s="1"/>
      <c r="KDM369" s="1"/>
      <c r="KDN369" s="1"/>
      <c r="KDO369" s="1"/>
      <c r="KDP369" s="1"/>
      <c r="KDQ369" s="1"/>
      <c r="KDR369" s="1"/>
      <c r="KDS369" s="1"/>
      <c r="KDT369" s="1"/>
      <c r="KDU369" s="1"/>
      <c r="KDV369" s="1"/>
      <c r="KDW369" s="1"/>
      <c r="KDX369" s="1"/>
      <c r="KDY369" s="1"/>
      <c r="KDZ369" s="1"/>
      <c r="KEA369" s="1"/>
      <c r="KEB369" s="1"/>
      <c r="KEC369" s="1"/>
      <c r="KED369" s="1"/>
      <c r="KEE369" s="1"/>
      <c r="KEF369" s="1"/>
      <c r="KEG369" s="1"/>
      <c r="KEH369" s="1"/>
      <c r="KEI369" s="1"/>
      <c r="KEJ369" s="1"/>
      <c r="KEK369" s="1"/>
      <c r="KEL369" s="1"/>
      <c r="KEM369" s="1"/>
      <c r="KEN369" s="1"/>
      <c r="KEO369" s="1"/>
      <c r="KEP369" s="1"/>
      <c r="KEQ369" s="1"/>
      <c r="KER369" s="1"/>
      <c r="KES369" s="1"/>
      <c r="KET369" s="1"/>
      <c r="KEU369" s="1"/>
      <c r="KEV369" s="1"/>
      <c r="KEW369" s="1"/>
      <c r="KEX369" s="1"/>
      <c r="KEY369" s="1"/>
      <c r="KEZ369" s="1"/>
      <c r="KFA369" s="1"/>
      <c r="KFB369" s="1"/>
      <c r="KFC369" s="1"/>
      <c r="KFD369" s="1"/>
      <c r="KFE369" s="1"/>
      <c r="KFF369" s="1"/>
      <c r="KFG369" s="1"/>
      <c r="KFH369" s="1"/>
      <c r="KFI369" s="1"/>
      <c r="KFJ369" s="1"/>
      <c r="KFK369" s="1"/>
      <c r="KFL369" s="1"/>
      <c r="KFM369" s="1"/>
      <c r="KFN369" s="1"/>
      <c r="KFO369" s="1"/>
      <c r="KFP369" s="1"/>
      <c r="KFQ369" s="1"/>
      <c r="KFR369" s="1"/>
      <c r="KFS369" s="1"/>
      <c r="KFT369" s="1"/>
      <c r="KFU369" s="1"/>
      <c r="KFV369" s="1"/>
      <c r="KFW369" s="1"/>
      <c r="KFX369" s="1"/>
      <c r="KFY369" s="1"/>
      <c r="KFZ369" s="1"/>
      <c r="KGA369" s="1"/>
      <c r="KGB369" s="1"/>
      <c r="KGC369" s="1"/>
      <c r="KGD369" s="1"/>
      <c r="KGE369" s="1"/>
      <c r="KGF369" s="1"/>
      <c r="KGG369" s="1"/>
      <c r="KGH369" s="1"/>
      <c r="KGI369" s="1"/>
      <c r="KGJ369" s="1"/>
      <c r="KGK369" s="1"/>
      <c r="KGL369" s="1"/>
      <c r="KGM369" s="1"/>
      <c r="KGN369" s="1"/>
      <c r="KGO369" s="1"/>
      <c r="KGP369" s="1"/>
      <c r="KGQ369" s="1"/>
      <c r="KGR369" s="1"/>
      <c r="KGS369" s="1"/>
      <c r="KGT369" s="1"/>
      <c r="KGU369" s="1"/>
      <c r="KGV369" s="1"/>
      <c r="KGW369" s="1"/>
      <c r="KGX369" s="1"/>
      <c r="KGY369" s="1"/>
      <c r="KGZ369" s="1"/>
      <c r="KHA369" s="1"/>
      <c r="KHB369" s="1"/>
      <c r="KHC369" s="1"/>
      <c r="KHD369" s="1"/>
      <c r="KHE369" s="1"/>
      <c r="KHF369" s="1"/>
      <c r="KHG369" s="1"/>
      <c r="KHH369" s="1"/>
      <c r="KHI369" s="1"/>
      <c r="KHJ369" s="1"/>
      <c r="KHK369" s="1"/>
      <c r="KHL369" s="1"/>
      <c r="KHM369" s="1"/>
      <c r="KHN369" s="1"/>
      <c r="KHO369" s="1"/>
      <c r="KHP369" s="1"/>
      <c r="KHQ369" s="1"/>
      <c r="KHR369" s="1"/>
      <c r="KHS369" s="1"/>
      <c r="KHT369" s="1"/>
      <c r="KHU369" s="1"/>
      <c r="KHV369" s="1"/>
      <c r="KHW369" s="1"/>
      <c r="KHX369" s="1"/>
      <c r="KHY369" s="1"/>
      <c r="KHZ369" s="1"/>
      <c r="KIA369" s="1"/>
      <c r="KIB369" s="1"/>
      <c r="KIC369" s="1"/>
      <c r="KID369" s="1"/>
      <c r="KIE369" s="1"/>
      <c r="KIF369" s="1"/>
      <c r="KIG369" s="1"/>
      <c r="KIH369" s="1"/>
      <c r="KII369" s="1"/>
      <c r="KIJ369" s="1"/>
      <c r="KIK369" s="1"/>
      <c r="KIL369" s="1"/>
      <c r="KIM369" s="1"/>
      <c r="KIN369" s="1"/>
      <c r="KIO369" s="1"/>
      <c r="KIP369" s="1"/>
      <c r="KIQ369" s="1"/>
      <c r="KIR369" s="1"/>
      <c r="KIS369" s="1"/>
      <c r="KIT369" s="1"/>
      <c r="KIU369" s="1"/>
      <c r="KIV369" s="1"/>
      <c r="KIW369" s="1"/>
      <c r="KIX369" s="1"/>
      <c r="KIY369" s="1"/>
      <c r="KIZ369" s="1"/>
      <c r="KJA369" s="1"/>
      <c r="KJB369" s="1"/>
      <c r="KJC369" s="1"/>
      <c r="KJD369" s="1"/>
      <c r="KJE369" s="1"/>
      <c r="KJF369" s="1"/>
      <c r="KJG369" s="1"/>
      <c r="KJH369" s="1"/>
      <c r="KJI369" s="1"/>
      <c r="KJJ369" s="1"/>
      <c r="KJK369" s="1"/>
      <c r="KJL369" s="1"/>
      <c r="KJM369" s="1"/>
      <c r="KJN369" s="1"/>
      <c r="KJO369" s="1"/>
      <c r="KJP369" s="1"/>
      <c r="KJQ369" s="1"/>
      <c r="KJR369" s="1"/>
      <c r="KJS369" s="1"/>
      <c r="KJT369" s="1"/>
      <c r="KJU369" s="1"/>
      <c r="KJV369" s="1"/>
      <c r="KJW369" s="1"/>
      <c r="KJX369" s="1"/>
      <c r="KJY369" s="1"/>
      <c r="KJZ369" s="1"/>
      <c r="KKA369" s="1"/>
      <c r="KKB369" s="1"/>
      <c r="KKC369" s="1"/>
      <c r="KKD369" s="1"/>
      <c r="KKE369" s="1"/>
      <c r="KKF369" s="1"/>
      <c r="KKG369" s="1"/>
      <c r="KKH369" s="1"/>
      <c r="KKI369" s="1"/>
      <c r="KKJ369" s="1"/>
      <c r="KKK369" s="1"/>
      <c r="KKL369" s="1"/>
      <c r="KKM369" s="1"/>
      <c r="KKN369" s="1"/>
      <c r="KKO369" s="1"/>
      <c r="KKP369" s="1"/>
      <c r="KKQ369" s="1"/>
      <c r="KKR369" s="1"/>
      <c r="KKS369" s="1"/>
      <c r="KKT369" s="1"/>
      <c r="KKU369" s="1"/>
      <c r="KKV369" s="1"/>
      <c r="KKW369" s="1"/>
      <c r="KKX369" s="1"/>
      <c r="KKY369" s="1"/>
      <c r="KKZ369" s="1"/>
      <c r="KLA369" s="1"/>
      <c r="KLB369" s="1"/>
      <c r="KLC369" s="1"/>
      <c r="KLD369" s="1"/>
      <c r="KLE369" s="1"/>
      <c r="KLF369" s="1"/>
      <c r="KLG369" s="1"/>
      <c r="KLH369" s="1"/>
      <c r="KLI369" s="1"/>
      <c r="KLJ369" s="1"/>
      <c r="KLK369" s="1"/>
      <c r="KLL369" s="1"/>
      <c r="KLM369" s="1"/>
      <c r="KLN369" s="1"/>
      <c r="KLO369" s="1"/>
      <c r="KLP369" s="1"/>
      <c r="KLQ369" s="1"/>
      <c r="KLR369" s="1"/>
      <c r="KLS369" s="1"/>
      <c r="KLT369" s="1"/>
      <c r="KLU369" s="1"/>
      <c r="KLV369" s="1"/>
      <c r="KLW369" s="1"/>
      <c r="KLX369" s="1"/>
      <c r="KLY369" s="1"/>
      <c r="KLZ369" s="1"/>
      <c r="KMA369" s="1"/>
      <c r="KMB369" s="1"/>
      <c r="KMC369" s="1"/>
      <c r="KMD369" s="1"/>
      <c r="KME369" s="1"/>
      <c r="KMF369" s="1"/>
      <c r="KMG369" s="1"/>
      <c r="KMH369" s="1"/>
      <c r="KMI369" s="1"/>
      <c r="KMJ369" s="1"/>
      <c r="KMK369" s="1"/>
      <c r="KML369" s="1"/>
      <c r="KMM369" s="1"/>
      <c r="KMN369" s="1"/>
      <c r="KMO369" s="1"/>
      <c r="KMP369" s="1"/>
      <c r="KMQ369" s="1"/>
      <c r="KMR369" s="1"/>
      <c r="KMS369" s="1"/>
      <c r="KMT369" s="1"/>
      <c r="KMU369" s="1"/>
      <c r="KMV369" s="1"/>
      <c r="KMW369" s="1"/>
      <c r="KMX369" s="1"/>
      <c r="KMY369" s="1"/>
      <c r="KMZ369" s="1"/>
      <c r="KNA369" s="1"/>
      <c r="KNB369" s="1"/>
      <c r="KNC369" s="1"/>
      <c r="KND369" s="1"/>
      <c r="KNE369" s="1"/>
      <c r="KNF369" s="1"/>
      <c r="KNG369" s="1"/>
      <c r="KNH369" s="1"/>
      <c r="KNI369" s="1"/>
      <c r="KNJ369" s="1"/>
      <c r="KNK369" s="1"/>
      <c r="KNL369" s="1"/>
      <c r="KNM369" s="1"/>
      <c r="KNN369" s="1"/>
      <c r="KNO369" s="1"/>
      <c r="KNP369" s="1"/>
      <c r="KNQ369" s="1"/>
      <c r="KNR369" s="1"/>
      <c r="KNS369" s="1"/>
      <c r="KNT369" s="1"/>
      <c r="KNU369" s="1"/>
      <c r="KNV369" s="1"/>
      <c r="KNW369" s="1"/>
      <c r="KNX369" s="1"/>
      <c r="KNY369" s="1"/>
      <c r="KNZ369" s="1"/>
      <c r="KOA369" s="1"/>
      <c r="KOB369" s="1"/>
      <c r="KOC369" s="1"/>
      <c r="KOD369" s="1"/>
      <c r="KOE369" s="1"/>
      <c r="KOF369" s="1"/>
      <c r="KOG369" s="1"/>
      <c r="KOH369" s="1"/>
      <c r="KOI369" s="1"/>
      <c r="KOJ369" s="1"/>
      <c r="KOK369" s="1"/>
      <c r="KOL369" s="1"/>
      <c r="KOM369" s="1"/>
      <c r="KON369" s="1"/>
      <c r="KOO369" s="1"/>
      <c r="KOP369" s="1"/>
      <c r="KOQ369" s="1"/>
      <c r="KOR369" s="1"/>
      <c r="KOS369" s="1"/>
      <c r="KOT369" s="1"/>
      <c r="KOU369" s="1"/>
      <c r="KOV369" s="1"/>
      <c r="KOW369" s="1"/>
      <c r="KOX369" s="1"/>
      <c r="KOY369" s="1"/>
      <c r="KOZ369" s="1"/>
      <c r="KPA369" s="1"/>
      <c r="KPB369" s="1"/>
      <c r="KPC369" s="1"/>
      <c r="KPD369" s="1"/>
      <c r="KPE369" s="1"/>
      <c r="KPF369" s="1"/>
      <c r="KPG369" s="1"/>
      <c r="KPH369" s="1"/>
      <c r="KPI369" s="1"/>
      <c r="KPJ369" s="1"/>
      <c r="KPK369" s="1"/>
      <c r="KPL369" s="1"/>
      <c r="KPM369" s="1"/>
      <c r="KPN369" s="1"/>
      <c r="KPO369" s="1"/>
      <c r="KPP369" s="1"/>
      <c r="KPQ369" s="1"/>
      <c r="KPR369" s="1"/>
      <c r="KPS369" s="1"/>
      <c r="KPT369" s="1"/>
      <c r="KPU369" s="1"/>
      <c r="KPV369" s="1"/>
      <c r="KPW369" s="1"/>
      <c r="KPX369" s="1"/>
      <c r="KPY369" s="1"/>
      <c r="KPZ369" s="1"/>
      <c r="KQA369" s="1"/>
      <c r="KQB369" s="1"/>
      <c r="KQC369" s="1"/>
      <c r="KQD369" s="1"/>
      <c r="KQE369" s="1"/>
      <c r="KQF369" s="1"/>
      <c r="KQG369" s="1"/>
      <c r="KQH369" s="1"/>
      <c r="KQI369" s="1"/>
      <c r="KQJ369" s="1"/>
      <c r="KQK369" s="1"/>
      <c r="KQL369" s="1"/>
      <c r="KQM369" s="1"/>
      <c r="KQN369" s="1"/>
      <c r="KQO369" s="1"/>
      <c r="KQP369" s="1"/>
      <c r="KQQ369" s="1"/>
      <c r="KQR369" s="1"/>
      <c r="KQS369" s="1"/>
      <c r="KQT369" s="1"/>
      <c r="KQU369" s="1"/>
      <c r="KQV369" s="1"/>
      <c r="KQW369" s="1"/>
      <c r="KQX369" s="1"/>
      <c r="KQY369" s="1"/>
      <c r="KQZ369" s="1"/>
      <c r="KRA369" s="1"/>
      <c r="KRB369" s="1"/>
      <c r="KRC369" s="1"/>
      <c r="KRD369" s="1"/>
      <c r="KRE369" s="1"/>
      <c r="KRF369" s="1"/>
      <c r="KRG369" s="1"/>
      <c r="KRH369" s="1"/>
      <c r="KRI369" s="1"/>
      <c r="KRJ369" s="1"/>
      <c r="KRK369" s="1"/>
      <c r="KRL369" s="1"/>
      <c r="KRM369" s="1"/>
      <c r="KRN369" s="1"/>
      <c r="KRO369" s="1"/>
      <c r="KRP369" s="1"/>
      <c r="KRQ369" s="1"/>
      <c r="KRR369" s="1"/>
      <c r="KRS369" s="1"/>
      <c r="KRT369" s="1"/>
      <c r="KRU369" s="1"/>
      <c r="KRV369" s="1"/>
      <c r="KRW369" s="1"/>
      <c r="KRX369" s="1"/>
      <c r="KRY369" s="1"/>
      <c r="KRZ369" s="1"/>
      <c r="KSA369" s="1"/>
      <c r="KSB369" s="1"/>
      <c r="KSC369" s="1"/>
      <c r="KSD369" s="1"/>
      <c r="KSE369" s="1"/>
      <c r="KSF369" s="1"/>
      <c r="KSG369" s="1"/>
      <c r="KSH369" s="1"/>
      <c r="KSI369" s="1"/>
      <c r="KSJ369" s="1"/>
      <c r="KSK369" s="1"/>
      <c r="KSL369" s="1"/>
      <c r="KSM369" s="1"/>
      <c r="KSN369" s="1"/>
      <c r="KSO369" s="1"/>
      <c r="KSP369" s="1"/>
      <c r="KSQ369" s="1"/>
      <c r="KSR369" s="1"/>
      <c r="KSS369" s="1"/>
      <c r="KST369" s="1"/>
      <c r="KSU369" s="1"/>
      <c r="KSV369" s="1"/>
      <c r="KSW369" s="1"/>
      <c r="KSX369" s="1"/>
      <c r="KSY369" s="1"/>
      <c r="KSZ369" s="1"/>
      <c r="KTA369" s="1"/>
      <c r="KTB369" s="1"/>
      <c r="KTC369" s="1"/>
      <c r="KTD369" s="1"/>
      <c r="KTE369" s="1"/>
      <c r="KTF369" s="1"/>
      <c r="KTG369" s="1"/>
      <c r="KTH369" s="1"/>
      <c r="KTI369" s="1"/>
      <c r="KTJ369" s="1"/>
      <c r="KTK369" s="1"/>
      <c r="KTL369" s="1"/>
      <c r="KTM369" s="1"/>
      <c r="KTN369" s="1"/>
      <c r="KTO369" s="1"/>
      <c r="KTP369" s="1"/>
      <c r="KTQ369" s="1"/>
      <c r="KTR369" s="1"/>
      <c r="KTS369" s="1"/>
      <c r="KTT369" s="1"/>
      <c r="KTU369" s="1"/>
      <c r="KTV369" s="1"/>
      <c r="KTW369" s="1"/>
      <c r="KTX369" s="1"/>
      <c r="KTY369" s="1"/>
      <c r="KTZ369" s="1"/>
      <c r="KUA369" s="1"/>
      <c r="KUB369" s="1"/>
      <c r="KUC369" s="1"/>
      <c r="KUD369" s="1"/>
      <c r="KUE369" s="1"/>
      <c r="KUF369" s="1"/>
      <c r="KUG369" s="1"/>
      <c r="KUH369" s="1"/>
      <c r="KUI369" s="1"/>
      <c r="KUJ369" s="1"/>
      <c r="KUK369" s="1"/>
      <c r="KUL369" s="1"/>
      <c r="KUM369" s="1"/>
      <c r="KUN369" s="1"/>
      <c r="KUO369" s="1"/>
      <c r="KUP369" s="1"/>
      <c r="KUQ369" s="1"/>
      <c r="KUR369" s="1"/>
      <c r="KUS369" s="1"/>
      <c r="KUT369" s="1"/>
      <c r="KUU369" s="1"/>
      <c r="KUV369" s="1"/>
      <c r="KUW369" s="1"/>
      <c r="KUX369" s="1"/>
      <c r="KUY369" s="1"/>
      <c r="KUZ369" s="1"/>
      <c r="KVA369" s="1"/>
      <c r="KVB369" s="1"/>
      <c r="KVC369" s="1"/>
      <c r="KVD369" s="1"/>
      <c r="KVE369" s="1"/>
      <c r="KVF369" s="1"/>
      <c r="KVG369" s="1"/>
      <c r="KVH369" s="1"/>
      <c r="KVI369" s="1"/>
      <c r="KVJ369" s="1"/>
      <c r="KVK369" s="1"/>
      <c r="KVL369" s="1"/>
      <c r="KVM369" s="1"/>
      <c r="KVN369" s="1"/>
      <c r="KVO369" s="1"/>
      <c r="KVP369" s="1"/>
      <c r="KVQ369" s="1"/>
      <c r="KVR369" s="1"/>
      <c r="KVS369" s="1"/>
      <c r="KVT369" s="1"/>
      <c r="KVU369" s="1"/>
      <c r="KVV369" s="1"/>
      <c r="KVW369" s="1"/>
      <c r="KVX369" s="1"/>
      <c r="KVY369" s="1"/>
      <c r="KVZ369" s="1"/>
      <c r="KWA369" s="1"/>
      <c r="KWB369" s="1"/>
      <c r="KWC369" s="1"/>
      <c r="KWD369" s="1"/>
      <c r="KWE369" s="1"/>
      <c r="KWF369" s="1"/>
      <c r="KWG369" s="1"/>
      <c r="KWH369" s="1"/>
      <c r="KWI369" s="1"/>
      <c r="KWJ369" s="1"/>
      <c r="KWK369" s="1"/>
      <c r="KWL369" s="1"/>
      <c r="KWM369" s="1"/>
      <c r="KWN369" s="1"/>
      <c r="KWO369" s="1"/>
      <c r="KWP369" s="1"/>
      <c r="KWQ369" s="1"/>
      <c r="KWR369" s="1"/>
      <c r="KWS369" s="1"/>
      <c r="KWT369" s="1"/>
      <c r="KWU369" s="1"/>
      <c r="KWV369" s="1"/>
      <c r="KWW369" s="1"/>
      <c r="KWX369" s="1"/>
      <c r="KWY369" s="1"/>
      <c r="KWZ369" s="1"/>
      <c r="KXA369" s="1"/>
      <c r="KXB369" s="1"/>
      <c r="KXC369" s="1"/>
      <c r="KXD369" s="1"/>
      <c r="KXE369" s="1"/>
      <c r="KXF369" s="1"/>
      <c r="KXG369" s="1"/>
      <c r="KXH369" s="1"/>
      <c r="KXI369" s="1"/>
      <c r="KXJ369" s="1"/>
      <c r="KXK369" s="1"/>
      <c r="KXL369" s="1"/>
      <c r="KXM369" s="1"/>
      <c r="KXN369" s="1"/>
      <c r="KXO369" s="1"/>
      <c r="KXP369" s="1"/>
      <c r="KXQ369" s="1"/>
      <c r="KXR369" s="1"/>
      <c r="KXS369" s="1"/>
      <c r="KXT369" s="1"/>
      <c r="KXU369" s="1"/>
      <c r="KXV369" s="1"/>
      <c r="KXW369" s="1"/>
      <c r="KXX369" s="1"/>
      <c r="KXY369" s="1"/>
      <c r="KXZ369" s="1"/>
      <c r="KYA369" s="1"/>
      <c r="KYB369" s="1"/>
      <c r="KYC369" s="1"/>
      <c r="KYD369" s="1"/>
      <c r="KYE369" s="1"/>
      <c r="KYF369" s="1"/>
      <c r="KYG369" s="1"/>
      <c r="KYH369" s="1"/>
      <c r="KYI369" s="1"/>
      <c r="KYJ369" s="1"/>
      <c r="KYK369" s="1"/>
      <c r="KYL369" s="1"/>
      <c r="KYM369" s="1"/>
      <c r="KYN369" s="1"/>
      <c r="KYO369" s="1"/>
      <c r="KYP369" s="1"/>
      <c r="KYQ369" s="1"/>
      <c r="KYR369" s="1"/>
      <c r="KYS369" s="1"/>
      <c r="KYT369" s="1"/>
      <c r="KYU369" s="1"/>
      <c r="KYV369" s="1"/>
      <c r="KYW369" s="1"/>
      <c r="KYX369" s="1"/>
      <c r="KYY369" s="1"/>
      <c r="KYZ369" s="1"/>
      <c r="KZA369" s="1"/>
      <c r="KZB369" s="1"/>
      <c r="KZC369" s="1"/>
      <c r="KZD369" s="1"/>
      <c r="KZE369" s="1"/>
      <c r="KZF369" s="1"/>
      <c r="KZG369" s="1"/>
      <c r="KZH369" s="1"/>
      <c r="KZI369" s="1"/>
      <c r="KZJ369" s="1"/>
      <c r="KZK369" s="1"/>
      <c r="KZL369" s="1"/>
      <c r="KZM369" s="1"/>
      <c r="KZN369" s="1"/>
      <c r="KZO369" s="1"/>
      <c r="KZP369" s="1"/>
      <c r="KZQ369" s="1"/>
      <c r="KZR369" s="1"/>
      <c r="KZS369" s="1"/>
      <c r="KZT369" s="1"/>
      <c r="KZU369" s="1"/>
      <c r="KZV369" s="1"/>
      <c r="KZW369" s="1"/>
      <c r="KZX369" s="1"/>
      <c r="KZY369" s="1"/>
      <c r="KZZ369" s="1"/>
      <c r="LAA369" s="1"/>
      <c r="LAB369" s="1"/>
      <c r="LAC369" s="1"/>
      <c r="LAD369" s="1"/>
      <c r="LAE369" s="1"/>
      <c r="LAF369" s="1"/>
      <c r="LAG369" s="1"/>
      <c r="LAH369" s="1"/>
      <c r="LAI369" s="1"/>
      <c r="LAJ369" s="1"/>
      <c r="LAK369" s="1"/>
      <c r="LAL369" s="1"/>
      <c r="LAM369" s="1"/>
      <c r="LAN369" s="1"/>
      <c r="LAO369" s="1"/>
      <c r="LAP369" s="1"/>
      <c r="LAQ369" s="1"/>
      <c r="LAR369" s="1"/>
      <c r="LAS369" s="1"/>
      <c r="LAT369" s="1"/>
      <c r="LAU369" s="1"/>
      <c r="LAV369" s="1"/>
      <c r="LAW369" s="1"/>
      <c r="LAX369" s="1"/>
      <c r="LAY369" s="1"/>
      <c r="LAZ369" s="1"/>
      <c r="LBA369" s="1"/>
      <c r="LBB369" s="1"/>
      <c r="LBC369" s="1"/>
      <c r="LBD369" s="1"/>
      <c r="LBE369" s="1"/>
      <c r="LBF369" s="1"/>
      <c r="LBG369" s="1"/>
      <c r="LBH369" s="1"/>
      <c r="LBI369" s="1"/>
      <c r="LBJ369" s="1"/>
      <c r="LBK369" s="1"/>
      <c r="LBL369" s="1"/>
      <c r="LBM369" s="1"/>
      <c r="LBN369" s="1"/>
      <c r="LBO369" s="1"/>
      <c r="LBP369" s="1"/>
      <c r="LBQ369" s="1"/>
      <c r="LBR369" s="1"/>
      <c r="LBS369" s="1"/>
      <c r="LBT369" s="1"/>
      <c r="LBU369" s="1"/>
      <c r="LBV369" s="1"/>
      <c r="LBW369" s="1"/>
      <c r="LBX369" s="1"/>
      <c r="LBY369" s="1"/>
      <c r="LBZ369" s="1"/>
      <c r="LCA369" s="1"/>
      <c r="LCB369" s="1"/>
      <c r="LCC369" s="1"/>
      <c r="LCD369" s="1"/>
      <c r="LCE369" s="1"/>
      <c r="LCF369" s="1"/>
      <c r="LCG369" s="1"/>
      <c r="LCH369" s="1"/>
      <c r="LCI369" s="1"/>
      <c r="LCJ369" s="1"/>
      <c r="LCK369" s="1"/>
      <c r="LCL369" s="1"/>
      <c r="LCM369" s="1"/>
      <c r="LCN369" s="1"/>
      <c r="LCO369" s="1"/>
      <c r="LCP369" s="1"/>
      <c r="LCQ369" s="1"/>
      <c r="LCR369" s="1"/>
      <c r="LCS369" s="1"/>
      <c r="LCT369" s="1"/>
      <c r="LCU369" s="1"/>
      <c r="LCV369" s="1"/>
      <c r="LCW369" s="1"/>
      <c r="LCX369" s="1"/>
      <c r="LCY369" s="1"/>
      <c r="LCZ369" s="1"/>
      <c r="LDA369" s="1"/>
      <c r="LDB369" s="1"/>
      <c r="LDC369" s="1"/>
      <c r="LDD369" s="1"/>
      <c r="LDE369" s="1"/>
      <c r="LDF369" s="1"/>
      <c r="LDG369" s="1"/>
      <c r="LDH369" s="1"/>
      <c r="LDI369" s="1"/>
      <c r="LDJ369" s="1"/>
      <c r="LDK369" s="1"/>
      <c r="LDL369" s="1"/>
      <c r="LDM369" s="1"/>
      <c r="LDN369" s="1"/>
      <c r="LDO369" s="1"/>
      <c r="LDP369" s="1"/>
      <c r="LDQ369" s="1"/>
      <c r="LDR369" s="1"/>
      <c r="LDS369" s="1"/>
      <c r="LDT369" s="1"/>
      <c r="LDU369" s="1"/>
      <c r="LDV369" s="1"/>
      <c r="LDW369" s="1"/>
      <c r="LDX369" s="1"/>
      <c r="LDY369" s="1"/>
      <c r="LDZ369" s="1"/>
      <c r="LEA369" s="1"/>
      <c r="LEB369" s="1"/>
      <c r="LEC369" s="1"/>
      <c r="LED369" s="1"/>
      <c r="LEE369" s="1"/>
      <c r="LEF369" s="1"/>
      <c r="LEG369" s="1"/>
      <c r="LEH369" s="1"/>
      <c r="LEI369" s="1"/>
      <c r="LEJ369" s="1"/>
      <c r="LEK369" s="1"/>
      <c r="LEL369" s="1"/>
      <c r="LEM369" s="1"/>
      <c r="LEN369" s="1"/>
      <c r="LEO369" s="1"/>
      <c r="LEP369" s="1"/>
      <c r="LEQ369" s="1"/>
      <c r="LER369" s="1"/>
      <c r="LES369" s="1"/>
      <c r="LET369" s="1"/>
      <c r="LEU369" s="1"/>
      <c r="LEV369" s="1"/>
      <c r="LEW369" s="1"/>
      <c r="LEX369" s="1"/>
      <c r="LEY369" s="1"/>
      <c r="LEZ369" s="1"/>
      <c r="LFA369" s="1"/>
      <c r="LFB369" s="1"/>
      <c r="LFC369" s="1"/>
      <c r="LFD369" s="1"/>
      <c r="LFE369" s="1"/>
      <c r="LFF369" s="1"/>
      <c r="LFG369" s="1"/>
      <c r="LFH369" s="1"/>
      <c r="LFI369" s="1"/>
      <c r="LFJ369" s="1"/>
      <c r="LFK369" s="1"/>
      <c r="LFL369" s="1"/>
      <c r="LFM369" s="1"/>
      <c r="LFN369" s="1"/>
      <c r="LFO369" s="1"/>
      <c r="LFP369" s="1"/>
      <c r="LFQ369" s="1"/>
      <c r="LFR369" s="1"/>
      <c r="LFS369" s="1"/>
      <c r="LFT369" s="1"/>
      <c r="LFU369" s="1"/>
      <c r="LFV369" s="1"/>
      <c r="LFW369" s="1"/>
      <c r="LFX369" s="1"/>
      <c r="LFY369" s="1"/>
      <c r="LFZ369" s="1"/>
      <c r="LGA369" s="1"/>
      <c r="LGB369" s="1"/>
      <c r="LGC369" s="1"/>
      <c r="LGD369" s="1"/>
      <c r="LGE369" s="1"/>
      <c r="LGF369" s="1"/>
      <c r="LGG369" s="1"/>
      <c r="LGH369" s="1"/>
      <c r="LGI369" s="1"/>
      <c r="LGJ369" s="1"/>
      <c r="LGK369" s="1"/>
      <c r="LGL369" s="1"/>
      <c r="LGM369" s="1"/>
      <c r="LGN369" s="1"/>
      <c r="LGO369" s="1"/>
      <c r="LGP369" s="1"/>
      <c r="LGQ369" s="1"/>
      <c r="LGR369" s="1"/>
      <c r="LGS369" s="1"/>
      <c r="LGT369" s="1"/>
      <c r="LGU369" s="1"/>
      <c r="LGV369" s="1"/>
      <c r="LGW369" s="1"/>
      <c r="LGX369" s="1"/>
      <c r="LGY369" s="1"/>
      <c r="LGZ369" s="1"/>
      <c r="LHA369" s="1"/>
      <c r="LHB369" s="1"/>
      <c r="LHC369" s="1"/>
      <c r="LHD369" s="1"/>
      <c r="LHE369" s="1"/>
      <c r="LHF369" s="1"/>
      <c r="LHG369" s="1"/>
      <c r="LHH369" s="1"/>
      <c r="LHI369" s="1"/>
      <c r="LHJ369" s="1"/>
      <c r="LHK369" s="1"/>
      <c r="LHL369" s="1"/>
      <c r="LHM369" s="1"/>
      <c r="LHN369" s="1"/>
      <c r="LHO369" s="1"/>
      <c r="LHP369" s="1"/>
      <c r="LHQ369" s="1"/>
      <c r="LHR369" s="1"/>
      <c r="LHS369" s="1"/>
      <c r="LHT369" s="1"/>
      <c r="LHU369" s="1"/>
      <c r="LHV369" s="1"/>
      <c r="LHW369" s="1"/>
      <c r="LHX369" s="1"/>
      <c r="LHY369" s="1"/>
      <c r="LHZ369" s="1"/>
      <c r="LIA369" s="1"/>
      <c r="LIB369" s="1"/>
      <c r="LIC369" s="1"/>
      <c r="LID369" s="1"/>
      <c r="LIE369" s="1"/>
      <c r="LIF369" s="1"/>
      <c r="LIG369" s="1"/>
      <c r="LIH369" s="1"/>
      <c r="LII369" s="1"/>
      <c r="LIJ369" s="1"/>
      <c r="LIK369" s="1"/>
      <c r="LIL369" s="1"/>
      <c r="LIM369" s="1"/>
      <c r="LIN369" s="1"/>
      <c r="LIO369" s="1"/>
      <c r="LIP369" s="1"/>
      <c r="LIQ369" s="1"/>
      <c r="LIR369" s="1"/>
      <c r="LIS369" s="1"/>
      <c r="LIT369" s="1"/>
      <c r="LIU369" s="1"/>
      <c r="LIV369" s="1"/>
      <c r="LIW369" s="1"/>
      <c r="LIX369" s="1"/>
      <c r="LIY369" s="1"/>
      <c r="LIZ369" s="1"/>
      <c r="LJA369" s="1"/>
      <c r="LJB369" s="1"/>
      <c r="LJC369" s="1"/>
      <c r="LJD369" s="1"/>
      <c r="LJE369" s="1"/>
      <c r="LJF369" s="1"/>
      <c r="LJG369" s="1"/>
      <c r="LJH369" s="1"/>
      <c r="LJI369" s="1"/>
      <c r="LJJ369" s="1"/>
      <c r="LJK369" s="1"/>
      <c r="LJL369" s="1"/>
      <c r="LJM369" s="1"/>
      <c r="LJN369" s="1"/>
      <c r="LJO369" s="1"/>
      <c r="LJP369" s="1"/>
      <c r="LJQ369" s="1"/>
      <c r="LJR369" s="1"/>
      <c r="LJS369" s="1"/>
      <c r="LJT369" s="1"/>
      <c r="LJU369" s="1"/>
      <c r="LJV369" s="1"/>
      <c r="LJW369" s="1"/>
      <c r="LJX369" s="1"/>
      <c r="LJY369" s="1"/>
      <c r="LJZ369" s="1"/>
      <c r="LKA369" s="1"/>
      <c r="LKB369" s="1"/>
      <c r="LKC369" s="1"/>
      <c r="LKD369" s="1"/>
      <c r="LKE369" s="1"/>
      <c r="LKF369" s="1"/>
      <c r="LKG369" s="1"/>
      <c r="LKH369" s="1"/>
      <c r="LKI369" s="1"/>
      <c r="LKJ369" s="1"/>
      <c r="LKK369" s="1"/>
      <c r="LKL369" s="1"/>
      <c r="LKM369" s="1"/>
      <c r="LKN369" s="1"/>
      <c r="LKO369" s="1"/>
      <c r="LKP369" s="1"/>
      <c r="LKQ369" s="1"/>
      <c r="LKR369" s="1"/>
      <c r="LKS369" s="1"/>
      <c r="LKT369" s="1"/>
      <c r="LKU369" s="1"/>
      <c r="LKV369" s="1"/>
      <c r="LKW369" s="1"/>
      <c r="LKX369" s="1"/>
      <c r="LKY369" s="1"/>
      <c r="LKZ369" s="1"/>
      <c r="LLA369" s="1"/>
      <c r="LLB369" s="1"/>
      <c r="LLC369" s="1"/>
      <c r="LLD369" s="1"/>
      <c r="LLE369" s="1"/>
      <c r="LLF369" s="1"/>
      <c r="LLG369" s="1"/>
      <c r="LLH369" s="1"/>
      <c r="LLI369" s="1"/>
      <c r="LLJ369" s="1"/>
      <c r="LLK369" s="1"/>
      <c r="LLL369" s="1"/>
      <c r="LLM369" s="1"/>
      <c r="LLN369" s="1"/>
      <c r="LLO369" s="1"/>
      <c r="LLP369" s="1"/>
      <c r="LLQ369" s="1"/>
      <c r="LLR369" s="1"/>
      <c r="LLS369" s="1"/>
      <c r="LLT369" s="1"/>
      <c r="LLU369" s="1"/>
      <c r="LLV369" s="1"/>
      <c r="LLW369" s="1"/>
      <c r="LLX369" s="1"/>
      <c r="LLY369" s="1"/>
      <c r="LLZ369" s="1"/>
      <c r="LMA369" s="1"/>
      <c r="LMB369" s="1"/>
      <c r="LMC369" s="1"/>
      <c r="LMD369" s="1"/>
      <c r="LME369" s="1"/>
      <c r="LMF369" s="1"/>
      <c r="LMG369" s="1"/>
      <c r="LMH369" s="1"/>
      <c r="LMI369" s="1"/>
      <c r="LMJ369" s="1"/>
      <c r="LMK369" s="1"/>
      <c r="LML369" s="1"/>
      <c r="LMM369" s="1"/>
      <c r="LMN369" s="1"/>
      <c r="LMO369" s="1"/>
      <c r="LMP369" s="1"/>
      <c r="LMQ369" s="1"/>
      <c r="LMR369" s="1"/>
      <c r="LMS369" s="1"/>
      <c r="LMT369" s="1"/>
      <c r="LMU369" s="1"/>
      <c r="LMV369" s="1"/>
      <c r="LMW369" s="1"/>
      <c r="LMX369" s="1"/>
      <c r="LMY369" s="1"/>
      <c r="LMZ369" s="1"/>
      <c r="LNA369" s="1"/>
      <c r="LNB369" s="1"/>
      <c r="LNC369" s="1"/>
      <c r="LND369" s="1"/>
      <c r="LNE369" s="1"/>
      <c r="LNF369" s="1"/>
      <c r="LNG369" s="1"/>
      <c r="LNH369" s="1"/>
      <c r="LNI369" s="1"/>
      <c r="LNJ369" s="1"/>
      <c r="LNK369" s="1"/>
      <c r="LNL369" s="1"/>
      <c r="LNM369" s="1"/>
      <c r="LNN369" s="1"/>
      <c r="LNO369" s="1"/>
      <c r="LNP369" s="1"/>
      <c r="LNQ369" s="1"/>
      <c r="LNR369" s="1"/>
      <c r="LNS369" s="1"/>
      <c r="LNT369" s="1"/>
      <c r="LNU369" s="1"/>
      <c r="LNV369" s="1"/>
      <c r="LNW369" s="1"/>
      <c r="LNX369" s="1"/>
      <c r="LNY369" s="1"/>
      <c r="LNZ369" s="1"/>
      <c r="LOA369" s="1"/>
      <c r="LOB369" s="1"/>
      <c r="LOC369" s="1"/>
      <c r="LOD369" s="1"/>
      <c r="LOE369" s="1"/>
      <c r="LOF369" s="1"/>
      <c r="LOG369" s="1"/>
      <c r="LOH369" s="1"/>
      <c r="LOI369" s="1"/>
      <c r="LOJ369" s="1"/>
      <c r="LOK369" s="1"/>
      <c r="LOL369" s="1"/>
      <c r="LOM369" s="1"/>
      <c r="LON369" s="1"/>
      <c r="LOO369" s="1"/>
      <c r="LOP369" s="1"/>
      <c r="LOQ369" s="1"/>
      <c r="LOR369" s="1"/>
      <c r="LOS369" s="1"/>
      <c r="LOT369" s="1"/>
      <c r="LOU369" s="1"/>
      <c r="LOV369" s="1"/>
      <c r="LOW369" s="1"/>
      <c r="LOX369" s="1"/>
      <c r="LOY369" s="1"/>
      <c r="LOZ369" s="1"/>
      <c r="LPA369" s="1"/>
      <c r="LPB369" s="1"/>
      <c r="LPC369" s="1"/>
      <c r="LPD369" s="1"/>
      <c r="LPE369" s="1"/>
      <c r="LPF369" s="1"/>
      <c r="LPG369" s="1"/>
      <c r="LPH369" s="1"/>
      <c r="LPI369" s="1"/>
      <c r="LPJ369" s="1"/>
      <c r="LPK369" s="1"/>
      <c r="LPL369" s="1"/>
      <c r="LPM369" s="1"/>
      <c r="LPN369" s="1"/>
      <c r="LPO369" s="1"/>
      <c r="LPP369" s="1"/>
      <c r="LPQ369" s="1"/>
      <c r="LPR369" s="1"/>
      <c r="LPS369" s="1"/>
      <c r="LPT369" s="1"/>
      <c r="LPU369" s="1"/>
      <c r="LPV369" s="1"/>
      <c r="LPW369" s="1"/>
      <c r="LPX369" s="1"/>
      <c r="LPY369" s="1"/>
      <c r="LPZ369" s="1"/>
      <c r="LQA369" s="1"/>
      <c r="LQB369" s="1"/>
      <c r="LQC369" s="1"/>
      <c r="LQD369" s="1"/>
      <c r="LQE369" s="1"/>
      <c r="LQF369" s="1"/>
      <c r="LQG369" s="1"/>
      <c r="LQH369" s="1"/>
      <c r="LQI369" s="1"/>
      <c r="LQJ369" s="1"/>
      <c r="LQK369" s="1"/>
      <c r="LQL369" s="1"/>
      <c r="LQM369" s="1"/>
      <c r="LQN369" s="1"/>
      <c r="LQO369" s="1"/>
      <c r="LQP369" s="1"/>
      <c r="LQQ369" s="1"/>
      <c r="LQR369" s="1"/>
      <c r="LQS369" s="1"/>
      <c r="LQT369" s="1"/>
      <c r="LQU369" s="1"/>
      <c r="LQV369" s="1"/>
      <c r="LQW369" s="1"/>
      <c r="LQX369" s="1"/>
      <c r="LQY369" s="1"/>
      <c r="LQZ369" s="1"/>
      <c r="LRA369" s="1"/>
      <c r="LRB369" s="1"/>
      <c r="LRC369" s="1"/>
      <c r="LRD369" s="1"/>
      <c r="LRE369" s="1"/>
      <c r="LRF369" s="1"/>
      <c r="LRG369" s="1"/>
      <c r="LRH369" s="1"/>
      <c r="LRI369" s="1"/>
      <c r="LRJ369" s="1"/>
      <c r="LRK369" s="1"/>
      <c r="LRL369" s="1"/>
      <c r="LRM369" s="1"/>
      <c r="LRN369" s="1"/>
      <c r="LRO369" s="1"/>
      <c r="LRP369" s="1"/>
      <c r="LRQ369" s="1"/>
      <c r="LRR369" s="1"/>
      <c r="LRS369" s="1"/>
      <c r="LRT369" s="1"/>
      <c r="LRU369" s="1"/>
      <c r="LRV369" s="1"/>
      <c r="LRW369" s="1"/>
      <c r="LRX369" s="1"/>
      <c r="LRY369" s="1"/>
      <c r="LRZ369" s="1"/>
      <c r="LSA369" s="1"/>
      <c r="LSB369" s="1"/>
      <c r="LSC369" s="1"/>
      <c r="LSD369" s="1"/>
      <c r="LSE369" s="1"/>
      <c r="LSF369" s="1"/>
      <c r="LSG369" s="1"/>
      <c r="LSH369" s="1"/>
      <c r="LSI369" s="1"/>
      <c r="LSJ369" s="1"/>
      <c r="LSK369" s="1"/>
      <c r="LSL369" s="1"/>
      <c r="LSM369" s="1"/>
      <c r="LSN369" s="1"/>
      <c r="LSO369" s="1"/>
      <c r="LSP369" s="1"/>
      <c r="LSQ369" s="1"/>
      <c r="LSR369" s="1"/>
      <c r="LSS369" s="1"/>
      <c r="LST369" s="1"/>
      <c r="LSU369" s="1"/>
      <c r="LSV369" s="1"/>
      <c r="LSW369" s="1"/>
      <c r="LSX369" s="1"/>
      <c r="LSY369" s="1"/>
      <c r="LSZ369" s="1"/>
      <c r="LTA369" s="1"/>
      <c r="LTB369" s="1"/>
      <c r="LTC369" s="1"/>
      <c r="LTD369" s="1"/>
      <c r="LTE369" s="1"/>
      <c r="LTF369" s="1"/>
      <c r="LTG369" s="1"/>
      <c r="LTH369" s="1"/>
      <c r="LTI369" s="1"/>
      <c r="LTJ369" s="1"/>
      <c r="LTK369" s="1"/>
      <c r="LTL369" s="1"/>
      <c r="LTM369" s="1"/>
      <c r="LTN369" s="1"/>
      <c r="LTO369" s="1"/>
      <c r="LTP369" s="1"/>
      <c r="LTQ369" s="1"/>
      <c r="LTR369" s="1"/>
      <c r="LTS369" s="1"/>
      <c r="LTT369" s="1"/>
      <c r="LTU369" s="1"/>
      <c r="LTV369" s="1"/>
      <c r="LTW369" s="1"/>
      <c r="LTX369" s="1"/>
      <c r="LTY369" s="1"/>
      <c r="LTZ369" s="1"/>
      <c r="LUA369" s="1"/>
      <c r="LUB369" s="1"/>
      <c r="LUC369" s="1"/>
      <c r="LUD369" s="1"/>
      <c r="LUE369" s="1"/>
      <c r="LUF369" s="1"/>
      <c r="LUG369" s="1"/>
      <c r="LUH369" s="1"/>
      <c r="LUI369" s="1"/>
      <c r="LUJ369" s="1"/>
      <c r="LUK369" s="1"/>
      <c r="LUL369" s="1"/>
      <c r="LUM369" s="1"/>
      <c r="LUN369" s="1"/>
      <c r="LUO369" s="1"/>
      <c r="LUP369" s="1"/>
      <c r="LUQ369" s="1"/>
      <c r="LUR369" s="1"/>
      <c r="LUS369" s="1"/>
      <c r="LUT369" s="1"/>
      <c r="LUU369" s="1"/>
      <c r="LUV369" s="1"/>
      <c r="LUW369" s="1"/>
      <c r="LUX369" s="1"/>
      <c r="LUY369" s="1"/>
      <c r="LUZ369" s="1"/>
      <c r="LVA369" s="1"/>
      <c r="LVB369" s="1"/>
      <c r="LVC369" s="1"/>
      <c r="LVD369" s="1"/>
      <c r="LVE369" s="1"/>
      <c r="LVF369" s="1"/>
      <c r="LVG369" s="1"/>
      <c r="LVH369" s="1"/>
      <c r="LVI369" s="1"/>
      <c r="LVJ369" s="1"/>
      <c r="LVK369" s="1"/>
      <c r="LVL369" s="1"/>
      <c r="LVM369" s="1"/>
      <c r="LVN369" s="1"/>
      <c r="LVO369" s="1"/>
      <c r="LVP369" s="1"/>
      <c r="LVQ369" s="1"/>
      <c r="LVR369" s="1"/>
      <c r="LVS369" s="1"/>
      <c r="LVT369" s="1"/>
      <c r="LVU369" s="1"/>
      <c r="LVV369" s="1"/>
      <c r="LVW369" s="1"/>
      <c r="LVX369" s="1"/>
      <c r="LVY369" s="1"/>
      <c r="LVZ369" s="1"/>
      <c r="LWA369" s="1"/>
      <c r="LWB369" s="1"/>
      <c r="LWC369" s="1"/>
      <c r="LWD369" s="1"/>
      <c r="LWE369" s="1"/>
      <c r="LWF369" s="1"/>
      <c r="LWG369" s="1"/>
      <c r="LWH369" s="1"/>
      <c r="LWI369" s="1"/>
      <c r="LWJ369" s="1"/>
      <c r="LWK369" s="1"/>
      <c r="LWL369" s="1"/>
      <c r="LWM369" s="1"/>
      <c r="LWN369" s="1"/>
      <c r="LWO369" s="1"/>
      <c r="LWP369" s="1"/>
      <c r="LWQ369" s="1"/>
      <c r="LWR369" s="1"/>
      <c r="LWS369" s="1"/>
      <c r="LWT369" s="1"/>
      <c r="LWU369" s="1"/>
      <c r="LWV369" s="1"/>
      <c r="LWW369" s="1"/>
      <c r="LWX369" s="1"/>
      <c r="LWY369" s="1"/>
      <c r="LWZ369" s="1"/>
      <c r="LXA369" s="1"/>
      <c r="LXB369" s="1"/>
      <c r="LXC369" s="1"/>
      <c r="LXD369" s="1"/>
      <c r="LXE369" s="1"/>
      <c r="LXF369" s="1"/>
      <c r="LXG369" s="1"/>
      <c r="LXH369" s="1"/>
      <c r="LXI369" s="1"/>
      <c r="LXJ369" s="1"/>
      <c r="LXK369" s="1"/>
      <c r="LXL369" s="1"/>
      <c r="LXM369" s="1"/>
      <c r="LXN369" s="1"/>
      <c r="LXO369" s="1"/>
      <c r="LXP369" s="1"/>
      <c r="LXQ369" s="1"/>
      <c r="LXR369" s="1"/>
      <c r="LXS369" s="1"/>
      <c r="LXT369" s="1"/>
      <c r="LXU369" s="1"/>
      <c r="LXV369" s="1"/>
      <c r="LXW369" s="1"/>
      <c r="LXX369" s="1"/>
      <c r="LXY369" s="1"/>
      <c r="LXZ369" s="1"/>
      <c r="LYA369" s="1"/>
      <c r="LYB369" s="1"/>
      <c r="LYC369" s="1"/>
      <c r="LYD369" s="1"/>
      <c r="LYE369" s="1"/>
      <c r="LYF369" s="1"/>
      <c r="LYG369" s="1"/>
      <c r="LYH369" s="1"/>
      <c r="LYI369" s="1"/>
      <c r="LYJ369" s="1"/>
      <c r="LYK369" s="1"/>
      <c r="LYL369" s="1"/>
      <c r="LYM369" s="1"/>
      <c r="LYN369" s="1"/>
      <c r="LYO369" s="1"/>
      <c r="LYP369" s="1"/>
      <c r="LYQ369" s="1"/>
      <c r="LYR369" s="1"/>
      <c r="LYS369" s="1"/>
      <c r="LYT369" s="1"/>
      <c r="LYU369" s="1"/>
      <c r="LYV369" s="1"/>
      <c r="LYW369" s="1"/>
      <c r="LYX369" s="1"/>
      <c r="LYY369" s="1"/>
      <c r="LYZ369" s="1"/>
      <c r="LZA369" s="1"/>
      <c r="LZB369" s="1"/>
      <c r="LZC369" s="1"/>
      <c r="LZD369" s="1"/>
      <c r="LZE369" s="1"/>
      <c r="LZF369" s="1"/>
      <c r="LZG369" s="1"/>
      <c r="LZH369" s="1"/>
      <c r="LZI369" s="1"/>
      <c r="LZJ369" s="1"/>
      <c r="LZK369" s="1"/>
      <c r="LZL369" s="1"/>
      <c r="LZM369" s="1"/>
      <c r="LZN369" s="1"/>
      <c r="LZO369" s="1"/>
      <c r="LZP369" s="1"/>
      <c r="LZQ369" s="1"/>
      <c r="LZR369" s="1"/>
      <c r="LZS369" s="1"/>
      <c r="LZT369" s="1"/>
      <c r="LZU369" s="1"/>
      <c r="LZV369" s="1"/>
      <c r="LZW369" s="1"/>
      <c r="LZX369" s="1"/>
      <c r="LZY369" s="1"/>
      <c r="LZZ369" s="1"/>
      <c r="MAA369" s="1"/>
      <c r="MAB369" s="1"/>
      <c r="MAC369" s="1"/>
      <c r="MAD369" s="1"/>
      <c r="MAE369" s="1"/>
      <c r="MAF369" s="1"/>
      <c r="MAG369" s="1"/>
      <c r="MAH369" s="1"/>
      <c r="MAI369" s="1"/>
      <c r="MAJ369" s="1"/>
      <c r="MAK369" s="1"/>
      <c r="MAL369" s="1"/>
      <c r="MAM369" s="1"/>
      <c r="MAN369" s="1"/>
      <c r="MAO369" s="1"/>
      <c r="MAP369" s="1"/>
      <c r="MAQ369" s="1"/>
      <c r="MAR369" s="1"/>
      <c r="MAS369" s="1"/>
      <c r="MAT369" s="1"/>
      <c r="MAU369" s="1"/>
      <c r="MAV369" s="1"/>
      <c r="MAW369" s="1"/>
      <c r="MAX369" s="1"/>
      <c r="MAY369" s="1"/>
      <c r="MAZ369" s="1"/>
      <c r="MBA369" s="1"/>
      <c r="MBB369" s="1"/>
      <c r="MBC369" s="1"/>
      <c r="MBD369" s="1"/>
      <c r="MBE369" s="1"/>
      <c r="MBF369" s="1"/>
      <c r="MBG369" s="1"/>
      <c r="MBH369" s="1"/>
      <c r="MBI369" s="1"/>
      <c r="MBJ369" s="1"/>
      <c r="MBK369" s="1"/>
      <c r="MBL369" s="1"/>
      <c r="MBM369" s="1"/>
      <c r="MBN369" s="1"/>
      <c r="MBO369" s="1"/>
      <c r="MBP369" s="1"/>
      <c r="MBQ369" s="1"/>
      <c r="MBR369" s="1"/>
      <c r="MBS369" s="1"/>
      <c r="MBT369" s="1"/>
      <c r="MBU369" s="1"/>
      <c r="MBV369" s="1"/>
      <c r="MBW369" s="1"/>
      <c r="MBX369" s="1"/>
      <c r="MBY369" s="1"/>
      <c r="MBZ369" s="1"/>
      <c r="MCA369" s="1"/>
      <c r="MCB369" s="1"/>
      <c r="MCC369" s="1"/>
      <c r="MCD369" s="1"/>
      <c r="MCE369" s="1"/>
      <c r="MCF369" s="1"/>
      <c r="MCG369" s="1"/>
      <c r="MCH369" s="1"/>
      <c r="MCI369" s="1"/>
      <c r="MCJ369" s="1"/>
      <c r="MCK369" s="1"/>
      <c r="MCL369" s="1"/>
      <c r="MCM369" s="1"/>
      <c r="MCN369" s="1"/>
      <c r="MCO369" s="1"/>
      <c r="MCP369" s="1"/>
      <c r="MCQ369" s="1"/>
      <c r="MCR369" s="1"/>
      <c r="MCS369" s="1"/>
      <c r="MCT369" s="1"/>
      <c r="MCU369" s="1"/>
      <c r="MCV369" s="1"/>
      <c r="MCW369" s="1"/>
      <c r="MCX369" s="1"/>
      <c r="MCY369" s="1"/>
      <c r="MCZ369" s="1"/>
      <c r="MDA369" s="1"/>
      <c r="MDB369" s="1"/>
      <c r="MDC369" s="1"/>
      <c r="MDD369" s="1"/>
      <c r="MDE369" s="1"/>
      <c r="MDF369" s="1"/>
      <c r="MDG369" s="1"/>
      <c r="MDH369" s="1"/>
      <c r="MDI369" s="1"/>
      <c r="MDJ369" s="1"/>
      <c r="MDK369" s="1"/>
      <c r="MDL369" s="1"/>
      <c r="MDM369" s="1"/>
      <c r="MDN369" s="1"/>
      <c r="MDO369" s="1"/>
      <c r="MDP369" s="1"/>
      <c r="MDQ369" s="1"/>
      <c r="MDR369" s="1"/>
      <c r="MDS369" s="1"/>
      <c r="MDT369" s="1"/>
      <c r="MDU369" s="1"/>
      <c r="MDV369" s="1"/>
      <c r="MDW369" s="1"/>
      <c r="MDX369" s="1"/>
      <c r="MDY369" s="1"/>
      <c r="MDZ369" s="1"/>
      <c r="MEA369" s="1"/>
      <c r="MEB369" s="1"/>
      <c r="MEC369" s="1"/>
      <c r="MED369" s="1"/>
      <c r="MEE369" s="1"/>
      <c r="MEF369" s="1"/>
      <c r="MEG369" s="1"/>
      <c r="MEH369" s="1"/>
      <c r="MEI369" s="1"/>
      <c r="MEJ369" s="1"/>
      <c r="MEK369" s="1"/>
      <c r="MEL369" s="1"/>
      <c r="MEM369" s="1"/>
      <c r="MEN369" s="1"/>
      <c r="MEO369" s="1"/>
      <c r="MEP369" s="1"/>
      <c r="MEQ369" s="1"/>
      <c r="MER369" s="1"/>
      <c r="MES369" s="1"/>
      <c r="MET369" s="1"/>
      <c r="MEU369" s="1"/>
      <c r="MEV369" s="1"/>
      <c r="MEW369" s="1"/>
      <c r="MEX369" s="1"/>
      <c r="MEY369" s="1"/>
      <c r="MEZ369" s="1"/>
      <c r="MFA369" s="1"/>
      <c r="MFB369" s="1"/>
      <c r="MFC369" s="1"/>
      <c r="MFD369" s="1"/>
      <c r="MFE369" s="1"/>
      <c r="MFF369" s="1"/>
      <c r="MFG369" s="1"/>
      <c r="MFH369" s="1"/>
      <c r="MFI369" s="1"/>
      <c r="MFJ369" s="1"/>
      <c r="MFK369" s="1"/>
      <c r="MFL369" s="1"/>
      <c r="MFM369" s="1"/>
      <c r="MFN369" s="1"/>
      <c r="MFO369" s="1"/>
      <c r="MFP369" s="1"/>
      <c r="MFQ369" s="1"/>
      <c r="MFR369" s="1"/>
      <c r="MFS369" s="1"/>
      <c r="MFT369" s="1"/>
      <c r="MFU369" s="1"/>
      <c r="MFV369" s="1"/>
      <c r="MFW369" s="1"/>
      <c r="MFX369" s="1"/>
      <c r="MFY369" s="1"/>
      <c r="MFZ369" s="1"/>
      <c r="MGA369" s="1"/>
      <c r="MGB369" s="1"/>
      <c r="MGC369" s="1"/>
      <c r="MGD369" s="1"/>
      <c r="MGE369" s="1"/>
      <c r="MGF369" s="1"/>
      <c r="MGG369" s="1"/>
      <c r="MGH369" s="1"/>
      <c r="MGI369" s="1"/>
      <c r="MGJ369" s="1"/>
      <c r="MGK369" s="1"/>
      <c r="MGL369" s="1"/>
      <c r="MGM369" s="1"/>
      <c r="MGN369" s="1"/>
      <c r="MGO369" s="1"/>
      <c r="MGP369" s="1"/>
      <c r="MGQ369" s="1"/>
      <c r="MGR369" s="1"/>
      <c r="MGS369" s="1"/>
      <c r="MGT369" s="1"/>
      <c r="MGU369" s="1"/>
      <c r="MGV369" s="1"/>
      <c r="MGW369" s="1"/>
      <c r="MGX369" s="1"/>
      <c r="MGY369" s="1"/>
      <c r="MGZ369" s="1"/>
      <c r="MHA369" s="1"/>
      <c r="MHB369" s="1"/>
      <c r="MHC369" s="1"/>
      <c r="MHD369" s="1"/>
      <c r="MHE369" s="1"/>
      <c r="MHF369" s="1"/>
      <c r="MHG369" s="1"/>
      <c r="MHH369" s="1"/>
      <c r="MHI369" s="1"/>
      <c r="MHJ369" s="1"/>
      <c r="MHK369" s="1"/>
      <c r="MHL369" s="1"/>
      <c r="MHM369" s="1"/>
      <c r="MHN369" s="1"/>
      <c r="MHO369" s="1"/>
      <c r="MHP369" s="1"/>
      <c r="MHQ369" s="1"/>
      <c r="MHR369" s="1"/>
      <c r="MHS369" s="1"/>
      <c r="MHT369" s="1"/>
      <c r="MHU369" s="1"/>
      <c r="MHV369" s="1"/>
      <c r="MHW369" s="1"/>
      <c r="MHX369" s="1"/>
      <c r="MHY369" s="1"/>
      <c r="MHZ369" s="1"/>
      <c r="MIA369" s="1"/>
      <c r="MIB369" s="1"/>
      <c r="MIC369" s="1"/>
      <c r="MID369" s="1"/>
      <c r="MIE369" s="1"/>
      <c r="MIF369" s="1"/>
      <c r="MIG369" s="1"/>
      <c r="MIH369" s="1"/>
      <c r="MII369" s="1"/>
      <c r="MIJ369" s="1"/>
      <c r="MIK369" s="1"/>
      <c r="MIL369" s="1"/>
      <c r="MIM369" s="1"/>
      <c r="MIN369" s="1"/>
      <c r="MIO369" s="1"/>
      <c r="MIP369" s="1"/>
      <c r="MIQ369" s="1"/>
      <c r="MIR369" s="1"/>
      <c r="MIS369" s="1"/>
      <c r="MIT369" s="1"/>
      <c r="MIU369" s="1"/>
      <c r="MIV369" s="1"/>
      <c r="MIW369" s="1"/>
      <c r="MIX369" s="1"/>
      <c r="MIY369" s="1"/>
      <c r="MIZ369" s="1"/>
      <c r="MJA369" s="1"/>
      <c r="MJB369" s="1"/>
      <c r="MJC369" s="1"/>
      <c r="MJD369" s="1"/>
      <c r="MJE369" s="1"/>
      <c r="MJF369" s="1"/>
      <c r="MJG369" s="1"/>
      <c r="MJH369" s="1"/>
      <c r="MJI369" s="1"/>
      <c r="MJJ369" s="1"/>
      <c r="MJK369" s="1"/>
      <c r="MJL369" s="1"/>
      <c r="MJM369" s="1"/>
      <c r="MJN369" s="1"/>
      <c r="MJO369" s="1"/>
      <c r="MJP369" s="1"/>
      <c r="MJQ369" s="1"/>
      <c r="MJR369" s="1"/>
      <c r="MJS369" s="1"/>
      <c r="MJT369" s="1"/>
      <c r="MJU369" s="1"/>
      <c r="MJV369" s="1"/>
      <c r="MJW369" s="1"/>
      <c r="MJX369" s="1"/>
      <c r="MJY369" s="1"/>
      <c r="MJZ369" s="1"/>
      <c r="MKA369" s="1"/>
      <c r="MKB369" s="1"/>
      <c r="MKC369" s="1"/>
      <c r="MKD369" s="1"/>
      <c r="MKE369" s="1"/>
      <c r="MKF369" s="1"/>
      <c r="MKG369" s="1"/>
      <c r="MKH369" s="1"/>
      <c r="MKI369" s="1"/>
      <c r="MKJ369" s="1"/>
      <c r="MKK369" s="1"/>
      <c r="MKL369" s="1"/>
      <c r="MKM369" s="1"/>
      <c r="MKN369" s="1"/>
      <c r="MKO369" s="1"/>
      <c r="MKP369" s="1"/>
      <c r="MKQ369" s="1"/>
      <c r="MKR369" s="1"/>
      <c r="MKS369" s="1"/>
      <c r="MKT369" s="1"/>
      <c r="MKU369" s="1"/>
      <c r="MKV369" s="1"/>
      <c r="MKW369" s="1"/>
      <c r="MKX369" s="1"/>
      <c r="MKY369" s="1"/>
      <c r="MKZ369" s="1"/>
      <c r="MLA369" s="1"/>
      <c r="MLB369" s="1"/>
      <c r="MLC369" s="1"/>
      <c r="MLD369" s="1"/>
      <c r="MLE369" s="1"/>
      <c r="MLF369" s="1"/>
      <c r="MLG369" s="1"/>
      <c r="MLH369" s="1"/>
      <c r="MLI369" s="1"/>
      <c r="MLJ369" s="1"/>
      <c r="MLK369" s="1"/>
      <c r="MLL369" s="1"/>
      <c r="MLM369" s="1"/>
      <c r="MLN369" s="1"/>
      <c r="MLO369" s="1"/>
      <c r="MLP369" s="1"/>
      <c r="MLQ369" s="1"/>
      <c r="MLR369" s="1"/>
      <c r="MLS369" s="1"/>
      <c r="MLT369" s="1"/>
      <c r="MLU369" s="1"/>
      <c r="MLV369" s="1"/>
      <c r="MLW369" s="1"/>
      <c r="MLX369" s="1"/>
      <c r="MLY369" s="1"/>
      <c r="MLZ369" s="1"/>
      <c r="MMA369" s="1"/>
      <c r="MMB369" s="1"/>
      <c r="MMC369" s="1"/>
      <c r="MMD369" s="1"/>
      <c r="MME369" s="1"/>
      <c r="MMF369" s="1"/>
      <c r="MMG369" s="1"/>
      <c r="MMH369" s="1"/>
      <c r="MMI369" s="1"/>
      <c r="MMJ369" s="1"/>
      <c r="MMK369" s="1"/>
      <c r="MML369" s="1"/>
      <c r="MMM369" s="1"/>
      <c r="MMN369" s="1"/>
      <c r="MMO369" s="1"/>
      <c r="MMP369" s="1"/>
      <c r="MMQ369" s="1"/>
      <c r="MMR369" s="1"/>
      <c r="MMS369" s="1"/>
      <c r="MMT369" s="1"/>
      <c r="MMU369" s="1"/>
      <c r="MMV369" s="1"/>
      <c r="MMW369" s="1"/>
      <c r="MMX369" s="1"/>
      <c r="MMY369" s="1"/>
      <c r="MMZ369" s="1"/>
      <c r="MNA369" s="1"/>
      <c r="MNB369" s="1"/>
      <c r="MNC369" s="1"/>
      <c r="MND369" s="1"/>
      <c r="MNE369" s="1"/>
      <c r="MNF369" s="1"/>
      <c r="MNG369" s="1"/>
      <c r="MNH369" s="1"/>
      <c r="MNI369" s="1"/>
      <c r="MNJ369" s="1"/>
      <c r="MNK369" s="1"/>
      <c r="MNL369" s="1"/>
      <c r="MNM369" s="1"/>
      <c r="MNN369" s="1"/>
      <c r="MNO369" s="1"/>
      <c r="MNP369" s="1"/>
      <c r="MNQ369" s="1"/>
      <c r="MNR369" s="1"/>
      <c r="MNS369" s="1"/>
      <c r="MNT369" s="1"/>
      <c r="MNU369" s="1"/>
      <c r="MNV369" s="1"/>
      <c r="MNW369" s="1"/>
      <c r="MNX369" s="1"/>
      <c r="MNY369" s="1"/>
      <c r="MNZ369" s="1"/>
      <c r="MOA369" s="1"/>
      <c r="MOB369" s="1"/>
      <c r="MOC369" s="1"/>
      <c r="MOD369" s="1"/>
      <c r="MOE369" s="1"/>
      <c r="MOF369" s="1"/>
      <c r="MOG369" s="1"/>
      <c r="MOH369" s="1"/>
      <c r="MOI369" s="1"/>
      <c r="MOJ369" s="1"/>
      <c r="MOK369" s="1"/>
      <c r="MOL369" s="1"/>
      <c r="MOM369" s="1"/>
      <c r="MON369" s="1"/>
      <c r="MOO369" s="1"/>
      <c r="MOP369" s="1"/>
      <c r="MOQ369" s="1"/>
      <c r="MOR369" s="1"/>
      <c r="MOS369" s="1"/>
      <c r="MOT369" s="1"/>
      <c r="MOU369" s="1"/>
      <c r="MOV369" s="1"/>
      <c r="MOW369" s="1"/>
      <c r="MOX369" s="1"/>
      <c r="MOY369" s="1"/>
      <c r="MOZ369" s="1"/>
      <c r="MPA369" s="1"/>
      <c r="MPB369" s="1"/>
      <c r="MPC369" s="1"/>
      <c r="MPD369" s="1"/>
      <c r="MPE369" s="1"/>
      <c r="MPF369" s="1"/>
      <c r="MPG369" s="1"/>
      <c r="MPH369" s="1"/>
      <c r="MPI369" s="1"/>
      <c r="MPJ369" s="1"/>
      <c r="MPK369" s="1"/>
      <c r="MPL369" s="1"/>
      <c r="MPM369" s="1"/>
      <c r="MPN369" s="1"/>
      <c r="MPO369" s="1"/>
      <c r="MPP369" s="1"/>
      <c r="MPQ369" s="1"/>
      <c r="MPR369" s="1"/>
      <c r="MPS369" s="1"/>
      <c r="MPT369" s="1"/>
      <c r="MPU369" s="1"/>
      <c r="MPV369" s="1"/>
      <c r="MPW369" s="1"/>
      <c r="MPX369" s="1"/>
      <c r="MPY369" s="1"/>
      <c r="MPZ369" s="1"/>
      <c r="MQA369" s="1"/>
      <c r="MQB369" s="1"/>
      <c r="MQC369" s="1"/>
      <c r="MQD369" s="1"/>
      <c r="MQE369" s="1"/>
      <c r="MQF369" s="1"/>
      <c r="MQG369" s="1"/>
      <c r="MQH369" s="1"/>
      <c r="MQI369" s="1"/>
      <c r="MQJ369" s="1"/>
      <c r="MQK369" s="1"/>
      <c r="MQL369" s="1"/>
      <c r="MQM369" s="1"/>
      <c r="MQN369" s="1"/>
      <c r="MQO369" s="1"/>
      <c r="MQP369" s="1"/>
      <c r="MQQ369" s="1"/>
      <c r="MQR369" s="1"/>
      <c r="MQS369" s="1"/>
      <c r="MQT369" s="1"/>
      <c r="MQU369" s="1"/>
      <c r="MQV369" s="1"/>
      <c r="MQW369" s="1"/>
      <c r="MQX369" s="1"/>
      <c r="MQY369" s="1"/>
      <c r="MQZ369" s="1"/>
      <c r="MRA369" s="1"/>
      <c r="MRB369" s="1"/>
      <c r="MRC369" s="1"/>
      <c r="MRD369" s="1"/>
      <c r="MRE369" s="1"/>
      <c r="MRF369" s="1"/>
      <c r="MRG369" s="1"/>
      <c r="MRH369" s="1"/>
      <c r="MRI369" s="1"/>
      <c r="MRJ369" s="1"/>
      <c r="MRK369" s="1"/>
      <c r="MRL369" s="1"/>
      <c r="MRM369" s="1"/>
      <c r="MRN369" s="1"/>
      <c r="MRO369" s="1"/>
      <c r="MRP369" s="1"/>
      <c r="MRQ369" s="1"/>
      <c r="MRR369" s="1"/>
      <c r="MRS369" s="1"/>
      <c r="MRT369" s="1"/>
      <c r="MRU369" s="1"/>
      <c r="MRV369" s="1"/>
      <c r="MRW369" s="1"/>
      <c r="MRX369" s="1"/>
      <c r="MRY369" s="1"/>
      <c r="MRZ369" s="1"/>
      <c r="MSA369" s="1"/>
      <c r="MSB369" s="1"/>
      <c r="MSC369" s="1"/>
      <c r="MSD369" s="1"/>
      <c r="MSE369" s="1"/>
      <c r="MSF369" s="1"/>
      <c r="MSG369" s="1"/>
      <c r="MSH369" s="1"/>
      <c r="MSI369" s="1"/>
      <c r="MSJ369" s="1"/>
      <c r="MSK369" s="1"/>
      <c r="MSL369" s="1"/>
      <c r="MSM369" s="1"/>
      <c r="MSN369" s="1"/>
      <c r="MSO369" s="1"/>
      <c r="MSP369" s="1"/>
      <c r="MSQ369" s="1"/>
      <c r="MSR369" s="1"/>
      <c r="MSS369" s="1"/>
      <c r="MST369" s="1"/>
      <c r="MSU369" s="1"/>
      <c r="MSV369" s="1"/>
      <c r="MSW369" s="1"/>
      <c r="MSX369" s="1"/>
      <c r="MSY369" s="1"/>
      <c r="MSZ369" s="1"/>
      <c r="MTA369" s="1"/>
      <c r="MTB369" s="1"/>
      <c r="MTC369" s="1"/>
      <c r="MTD369" s="1"/>
      <c r="MTE369" s="1"/>
      <c r="MTF369" s="1"/>
      <c r="MTG369" s="1"/>
      <c r="MTH369" s="1"/>
      <c r="MTI369" s="1"/>
      <c r="MTJ369" s="1"/>
      <c r="MTK369" s="1"/>
      <c r="MTL369" s="1"/>
      <c r="MTM369" s="1"/>
      <c r="MTN369" s="1"/>
      <c r="MTO369" s="1"/>
      <c r="MTP369" s="1"/>
      <c r="MTQ369" s="1"/>
      <c r="MTR369" s="1"/>
      <c r="MTS369" s="1"/>
      <c r="MTT369" s="1"/>
      <c r="MTU369" s="1"/>
      <c r="MTV369" s="1"/>
      <c r="MTW369" s="1"/>
      <c r="MTX369" s="1"/>
      <c r="MTY369" s="1"/>
      <c r="MTZ369" s="1"/>
      <c r="MUA369" s="1"/>
      <c r="MUB369" s="1"/>
      <c r="MUC369" s="1"/>
      <c r="MUD369" s="1"/>
      <c r="MUE369" s="1"/>
      <c r="MUF369" s="1"/>
      <c r="MUG369" s="1"/>
      <c r="MUH369" s="1"/>
      <c r="MUI369" s="1"/>
      <c r="MUJ369" s="1"/>
      <c r="MUK369" s="1"/>
      <c r="MUL369" s="1"/>
      <c r="MUM369" s="1"/>
      <c r="MUN369" s="1"/>
      <c r="MUO369" s="1"/>
      <c r="MUP369" s="1"/>
      <c r="MUQ369" s="1"/>
      <c r="MUR369" s="1"/>
      <c r="MUS369" s="1"/>
      <c r="MUT369" s="1"/>
      <c r="MUU369" s="1"/>
      <c r="MUV369" s="1"/>
      <c r="MUW369" s="1"/>
      <c r="MUX369" s="1"/>
      <c r="MUY369" s="1"/>
      <c r="MUZ369" s="1"/>
      <c r="MVA369" s="1"/>
      <c r="MVB369" s="1"/>
      <c r="MVC369" s="1"/>
      <c r="MVD369" s="1"/>
      <c r="MVE369" s="1"/>
      <c r="MVF369" s="1"/>
      <c r="MVG369" s="1"/>
      <c r="MVH369" s="1"/>
      <c r="MVI369" s="1"/>
      <c r="MVJ369" s="1"/>
      <c r="MVK369" s="1"/>
      <c r="MVL369" s="1"/>
      <c r="MVM369" s="1"/>
      <c r="MVN369" s="1"/>
      <c r="MVO369" s="1"/>
      <c r="MVP369" s="1"/>
      <c r="MVQ369" s="1"/>
      <c r="MVR369" s="1"/>
      <c r="MVS369" s="1"/>
      <c r="MVT369" s="1"/>
      <c r="MVU369" s="1"/>
      <c r="MVV369" s="1"/>
      <c r="MVW369" s="1"/>
      <c r="MVX369" s="1"/>
      <c r="MVY369" s="1"/>
      <c r="MVZ369" s="1"/>
      <c r="MWA369" s="1"/>
      <c r="MWB369" s="1"/>
      <c r="MWC369" s="1"/>
      <c r="MWD369" s="1"/>
      <c r="MWE369" s="1"/>
      <c r="MWF369" s="1"/>
      <c r="MWG369" s="1"/>
      <c r="MWH369" s="1"/>
      <c r="MWI369" s="1"/>
      <c r="MWJ369" s="1"/>
      <c r="MWK369" s="1"/>
      <c r="MWL369" s="1"/>
      <c r="MWM369" s="1"/>
      <c r="MWN369" s="1"/>
      <c r="MWO369" s="1"/>
      <c r="MWP369" s="1"/>
      <c r="MWQ369" s="1"/>
      <c r="MWR369" s="1"/>
      <c r="MWS369" s="1"/>
      <c r="MWT369" s="1"/>
      <c r="MWU369" s="1"/>
      <c r="MWV369" s="1"/>
      <c r="MWW369" s="1"/>
      <c r="MWX369" s="1"/>
      <c r="MWY369" s="1"/>
      <c r="MWZ369" s="1"/>
      <c r="MXA369" s="1"/>
      <c r="MXB369" s="1"/>
      <c r="MXC369" s="1"/>
      <c r="MXD369" s="1"/>
      <c r="MXE369" s="1"/>
      <c r="MXF369" s="1"/>
      <c r="MXG369" s="1"/>
      <c r="MXH369" s="1"/>
      <c r="MXI369" s="1"/>
      <c r="MXJ369" s="1"/>
      <c r="MXK369" s="1"/>
      <c r="MXL369" s="1"/>
      <c r="MXM369" s="1"/>
      <c r="MXN369" s="1"/>
      <c r="MXO369" s="1"/>
      <c r="MXP369" s="1"/>
      <c r="MXQ369" s="1"/>
      <c r="MXR369" s="1"/>
      <c r="MXS369" s="1"/>
      <c r="MXT369" s="1"/>
      <c r="MXU369" s="1"/>
      <c r="MXV369" s="1"/>
      <c r="MXW369" s="1"/>
      <c r="MXX369" s="1"/>
      <c r="MXY369" s="1"/>
      <c r="MXZ369" s="1"/>
      <c r="MYA369" s="1"/>
      <c r="MYB369" s="1"/>
      <c r="MYC369" s="1"/>
      <c r="MYD369" s="1"/>
      <c r="MYE369" s="1"/>
      <c r="MYF369" s="1"/>
      <c r="MYG369" s="1"/>
      <c r="MYH369" s="1"/>
      <c r="MYI369" s="1"/>
      <c r="MYJ369" s="1"/>
      <c r="MYK369" s="1"/>
      <c r="MYL369" s="1"/>
      <c r="MYM369" s="1"/>
      <c r="MYN369" s="1"/>
      <c r="MYO369" s="1"/>
      <c r="MYP369" s="1"/>
      <c r="MYQ369" s="1"/>
      <c r="MYR369" s="1"/>
      <c r="MYS369" s="1"/>
      <c r="MYT369" s="1"/>
      <c r="MYU369" s="1"/>
      <c r="MYV369" s="1"/>
      <c r="MYW369" s="1"/>
      <c r="MYX369" s="1"/>
      <c r="MYY369" s="1"/>
      <c r="MYZ369" s="1"/>
      <c r="MZA369" s="1"/>
      <c r="MZB369" s="1"/>
      <c r="MZC369" s="1"/>
      <c r="MZD369" s="1"/>
      <c r="MZE369" s="1"/>
      <c r="MZF369" s="1"/>
      <c r="MZG369" s="1"/>
      <c r="MZH369" s="1"/>
      <c r="MZI369" s="1"/>
      <c r="MZJ369" s="1"/>
      <c r="MZK369" s="1"/>
      <c r="MZL369" s="1"/>
      <c r="MZM369" s="1"/>
      <c r="MZN369" s="1"/>
      <c r="MZO369" s="1"/>
      <c r="MZP369" s="1"/>
      <c r="MZQ369" s="1"/>
      <c r="MZR369" s="1"/>
      <c r="MZS369" s="1"/>
      <c r="MZT369" s="1"/>
      <c r="MZU369" s="1"/>
      <c r="MZV369" s="1"/>
      <c r="MZW369" s="1"/>
      <c r="MZX369" s="1"/>
      <c r="MZY369" s="1"/>
      <c r="MZZ369" s="1"/>
      <c r="NAA369" s="1"/>
      <c r="NAB369" s="1"/>
      <c r="NAC369" s="1"/>
      <c r="NAD369" s="1"/>
      <c r="NAE369" s="1"/>
      <c r="NAF369" s="1"/>
      <c r="NAG369" s="1"/>
      <c r="NAH369" s="1"/>
      <c r="NAI369" s="1"/>
      <c r="NAJ369" s="1"/>
      <c r="NAK369" s="1"/>
      <c r="NAL369" s="1"/>
      <c r="NAM369" s="1"/>
      <c r="NAN369" s="1"/>
      <c r="NAO369" s="1"/>
      <c r="NAP369" s="1"/>
      <c r="NAQ369" s="1"/>
      <c r="NAR369" s="1"/>
      <c r="NAS369" s="1"/>
      <c r="NAT369" s="1"/>
      <c r="NAU369" s="1"/>
      <c r="NAV369" s="1"/>
      <c r="NAW369" s="1"/>
      <c r="NAX369" s="1"/>
      <c r="NAY369" s="1"/>
      <c r="NAZ369" s="1"/>
      <c r="NBA369" s="1"/>
      <c r="NBB369" s="1"/>
      <c r="NBC369" s="1"/>
      <c r="NBD369" s="1"/>
      <c r="NBE369" s="1"/>
      <c r="NBF369" s="1"/>
      <c r="NBG369" s="1"/>
      <c r="NBH369" s="1"/>
      <c r="NBI369" s="1"/>
      <c r="NBJ369" s="1"/>
      <c r="NBK369" s="1"/>
      <c r="NBL369" s="1"/>
      <c r="NBM369" s="1"/>
      <c r="NBN369" s="1"/>
      <c r="NBO369" s="1"/>
      <c r="NBP369" s="1"/>
      <c r="NBQ369" s="1"/>
      <c r="NBR369" s="1"/>
      <c r="NBS369" s="1"/>
      <c r="NBT369" s="1"/>
      <c r="NBU369" s="1"/>
      <c r="NBV369" s="1"/>
      <c r="NBW369" s="1"/>
      <c r="NBX369" s="1"/>
      <c r="NBY369" s="1"/>
      <c r="NBZ369" s="1"/>
      <c r="NCA369" s="1"/>
      <c r="NCB369" s="1"/>
      <c r="NCC369" s="1"/>
      <c r="NCD369" s="1"/>
      <c r="NCE369" s="1"/>
      <c r="NCF369" s="1"/>
      <c r="NCG369" s="1"/>
      <c r="NCH369" s="1"/>
      <c r="NCI369" s="1"/>
      <c r="NCJ369" s="1"/>
      <c r="NCK369" s="1"/>
      <c r="NCL369" s="1"/>
      <c r="NCM369" s="1"/>
      <c r="NCN369" s="1"/>
      <c r="NCO369" s="1"/>
      <c r="NCP369" s="1"/>
      <c r="NCQ369" s="1"/>
      <c r="NCR369" s="1"/>
      <c r="NCS369" s="1"/>
      <c r="NCT369" s="1"/>
      <c r="NCU369" s="1"/>
      <c r="NCV369" s="1"/>
      <c r="NCW369" s="1"/>
      <c r="NCX369" s="1"/>
      <c r="NCY369" s="1"/>
      <c r="NCZ369" s="1"/>
      <c r="NDA369" s="1"/>
      <c r="NDB369" s="1"/>
      <c r="NDC369" s="1"/>
      <c r="NDD369" s="1"/>
      <c r="NDE369" s="1"/>
      <c r="NDF369" s="1"/>
      <c r="NDG369" s="1"/>
      <c r="NDH369" s="1"/>
      <c r="NDI369" s="1"/>
      <c r="NDJ369" s="1"/>
      <c r="NDK369" s="1"/>
      <c r="NDL369" s="1"/>
      <c r="NDM369" s="1"/>
      <c r="NDN369" s="1"/>
      <c r="NDO369" s="1"/>
      <c r="NDP369" s="1"/>
      <c r="NDQ369" s="1"/>
      <c r="NDR369" s="1"/>
      <c r="NDS369" s="1"/>
      <c r="NDT369" s="1"/>
      <c r="NDU369" s="1"/>
      <c r="NDV369" s="1"/>
      <c r="NDW369" s="1"/>
      <c r="NDX369" s="1"/>
      <c r="NDY369" s="1"/>
      <c r="NDZ369" s="1"/>
      <c r="NEA369" s="1"/>
      <c r="NEB369" s="1"/>
      <c r="NEC369" s="1"/>
      <c r="NED369" s="1"/>
      <c r="NEE369" s="1"/>
      <c r="NEF369" s="1"/>
      <c r="NEG369" s="1"/>
      <c r="NEH369" s="1"/>
      <c r="NEI369" s="1"/>
      <c r="NEJ369" s="1"/>
      <c r="NEK369" s="1"/>
      <c r="NEL369" s="1"/>
      <c r="NEM369" s="1"/>
      <c r="NEN369" s="1"/>
      <c r="NEO369" s="1"/>
      <c r="NEP369" s="1"/>
      <c r="NEQ369" s="1"/>
      <c r="NER369" s="1"/>
      <c r="NES369" s="1"/>
      <c r="NET369" s="1"/>
      <c r="NEU369" s="1"/>
      <c r="NEV369" s="1"/>
      <c r="NEW369" s="1"/>
      <c r="NEX369" s="1"/>
      <c r="NEY369" s="1"/>
      <c r="NEZ369" s="1"/>
      <c r="NFA369" s="1"/>
      <c r="NFB369" s="1"/>
      <c r="NFC369" s="1"/>
      <c r="NFD369" s="1"/>
      <c r="NFE369" s="1"/>
      <c r="NFF369" s="1"/>
      <c r="NFG369" s="1"/>
      <c r="NFH369" s="1"/>
      <c r="NFI369" s="1"/>
      <c r="NFJ369" s="1"/>
      <c r="NFK369" s="1"/>
      <c r="NFL369" s="1"/>
      <c r="NFM369" s="1"/>
      <c r="NFN369" s="1"/>
      <c r="NFO369" s="1"/>
      <c r="NFP369" s="1"/>
      <c r="NFQ369" s="1"/>
      <c r="NFR369" s="1"/>
      <c r="NFS369" s="1"/>
      <c r="NFT369" s="1"/>
      <c r="NFU369" s="1"/>
      <c r="NFV369" s="1"/>
      <c r="NFW369" s="1"/>
      <c r="NFX369" s="1"/>
      <c r="NFY369" s="1"/>
      <c r="NFZ369" s="1"/>
      <c r="NGA369" s="1"/>
      <c r="NGB369" s="1"/>
      <c r="NGC369" s="1"/>
      <c r="NGD369" s="1"/>
      <c r="NGE369" s="1"/>
      <c r="NGF369" s="1"/>
      <c r="NGG369" s="1"/>
      <c r="NGH369" s="1"/>
      <c r="NGI369" s="1"/>
      <c r="NGJ369" s="1"/>
      <c r="NGK369" s="1"/>
      <c r="NGL369" s="1"/>
      <c r="NGM369" s="1"/>
      <c r="NGN369" s="1"/>
      <c r="NGO369" s="1"/>
      <c r="NGP369" s="1"/>
      <c r="NGQ369" s="1"/>
      <c r="NGR369" s="1"/>
      <c r="NGS369" s="1"/>
      <c r="NGT369" s="1"/>
      <c r="NGU369" s="1"/>
      <c r="NGV369" s="1"/>
      <c r="NGW369" s="1"/>
      <c r="NGX369" s="1"/>
      <c r="NGY369" s="1"/>
      <c r="NGZ369" s="1"/>
      <c r="NHA369" s="1"/>
      <c r="NHB369" s="1"/>
      <c r="NHC369" s="1"/>
      <c r="NHD369" s="1"/>
      <c r="NHE369" s="1"/>
      <c r="NHF369" s="1"/>
      <c r="NHG369" s="1"/>
      <c r="NHH369" s="1"/>
      <c r="NHI369" s="1"/>
      <c r="NHJ369" s="1"/>
      <c r="NHK369" s="1"/>
      <c r="NHL369" s="1"/>
      <c r="NHM369" s="1"/>
      <c r="NHN369" s="1"/>
      <c r="NHO369" s="1"/>
      <c r="NHP369" s="1"/>
      <c r="NHQ369" s="1"/>
      <c r="NHR369" s="1"/>
      <c r="NHS369" s="1"/>
      <c r="NHT369" s="1"/>
      <c r="NHU369" s="1"/>
      <c r="NHV369" s="1"/>
      <c r="NHW369" s="1"/>
      <c r="NHX369" s="1"/>
      <c r="NHY369" s="1"/>
      <c r="NHZ369" s="1"/>
      <c r="NIA369" s="1"/>
      <c r="NIB369" s="1"/>
      <c r="NIC369" s="1"/>
      <c r="NID369" s="1"/>
      <c r="NIE369" s="1"/>
      <c r="NIF369" s="1"/>
      <c r="NIG369" s="1"/>
      <c r="NIH369" s="1"/>
      <c r="NII369" s="1"/>
      <c r="NIJ369" s="1"/>
      <c r="NIK369" s="1"/>
      <c r="NIL369" s="1"/>
      <c r="NIM369" s="1"/>
      <c r="NIN369" s="1"/>
      <c r="NIO369" s="1"/>
      <c r="NIP369" s="1"/>
      <c r="NIQ369" s="1"/>
      <c r="NIR369" s="1"/>
      <c r="NIS369" s="1"/>
      <c r="NIT369" s="1"/>
      <c r="NIU369" s="1"/>
      <c r="NIV369" s="1"/>
      <c r="NIW369" s="1"/>
      <c r="NIX369" s="1"/>
      <c r="NIY369" s="1"/>
      <c r="NIZ369" s="1"/>
      <c r="NJA369" s="1"/>
      <c r="NJB369" s="1"/>
      <c r="NJC369" s="1"/>
      <c r="NJD369" s="1"/>
      <c r="NJE369" s="1"/>
      <c r="NJF369" s="1"/>
      <c r="NJG369" s="1"/>
      <c r="NJH369" s="1"/>
      <c r="NJI369" s="1"/>
      <c r="NJJ369" s="1"/>
      <c r="NJK369" s="1"/>
      <c r="NJL369" s="1"/>
      <c r="NJM369" s="1"/>
      <c r="NJN369" s="1"/>
      <c r="NJO369" s="1"/>
      <c r="NJP369" s="1"/>
      <c r="NJQ369" s="1"/>
      <c r="NJR369" s="1"/>
      <c r="NJS369" s="1"/>
      <c r="NJT369" s="1"/>
      <c r="NJU369" s="1"/>
      <c r="NJV369" s="1"/>
      <c r="NJW369" s="1"/>
      <c r="NJX369" s="1"/>
      <c r="NJY369" s="1"/>
      <c r="NJZ369" s="1"/>
      <c r="NKA369" s="1"/>
      <c r="NKB369" s="1"/>
      <c r="NKC369" s="1"/>
      <c r="NKD369" s="1"/>
      <c r="NKE369" s="1"/>
      <c r="NKF369" s="1"/>
      <c r="NKG369" s="1"/>
      <c r="NKH369" s="1"/>
      <c r="NKI369" s="1"/>
      <c r="NKJ369" s="1"/>
      <c r="NKK369" s="1"/>
      <c r="NKL369" s="1"/>
      <c r="NKM369" s="1"/>
      <c r="NKN369" s="1"/>
      <c r="NKO369" s="1"/>
      <c r="NKP369" s="1"/>
      <c r="NKQ369" s="1"/>
      <c r="NKR369" s="1"/>
      <c r="NKS369" s="1"/>
      <c r="NKT369" s="1"/>
      <c r="NKU369" s="1"/>
      <c r="NKV369" s="1"/>
      <c r="NKW369" s="1"/>
      <c r="NKX369" s="1"/>
      <c r="NKY369" s="1"/>
      <c r="NKZ369" s="1"/>
      <c r="NLA369" s="1"/>
      <c r="NLB369" s="1"/>
      <c r="NLC369" s="1"/>
      <c r="NLD369" s="1"/>
      <c r="NLE369" s="1"/>
      <c r="NLF369" s="1"/>
      <c r="NLG369" s="1"/>
      <c r="NLH369" s="1"/>
      <c r="NLI369" s="1"/>
      <c r="NLJ369" s="1"/>
      <c r="NLK369" s="1"/>
      <c r="NLL369" s="1"/>
      <c r="NLM369" s="1"/>
      <c r="NLN369" s="1"/>
      <c r="NLO369" s="1"/>
      <c r="NLP369" s="1"/>
      <c r="NLQ369" s="1"/>
      <c r="NLR369" s="1"/>
      <c r="NLS369" s="1"/>
      <c r="NLT369" s="1"/>
      <c r="NLU369" s="1"/>
      <c r="NLV369" s="1"/>
      <c r="NLW369" s="1"/>
      <c r="NLX369" s="1"/>
      <c r="NLY369" s="1"/>
      <c r="NLZ369" s="1"/>
      <c r="NMA369" s="1"/>
      <c r="NMB369" s="1"/>
      <c r="NMC369" s="1"/>
      <c r="NMD369" s="1"/>
      <c r="NME369" s="1"/>
      <c r="NMF369" s="1"/>
      <c r="NMG369" s="1"/>
      <c r="NMH369" s="1"/>
      <c r="NMI369" s="1"/>
      <c r="NMJ369" s="1"/>
      <c r="NMK369" s="1"/>
      <c r="NML369" s="1"/>
      <c r="NMM369" s="1"/>
      <c r="NMN369" s="1"/>
      <c r="NMO369" s="1"/>
      <c r="NMP369" s="1"/>
      <c r="NMQ369" s="1"/>
      <c r="NMR369" s="1"/>
      <c r="NMS369" s="1"/>
      <c r="NMT369" s="1"/>
      <c r="NMU369" s="1"/>
      <c r="NMV369" s="1"/>
      <c r="NMW369" s="1"/>
      <c r="NMX369" s="1"/>
      <c r="NMY369" s="1"/>
      <c r="NMZ369" s="1"/>
      <c r="NNA369" s="1"/>
      <c r="NNB369" s="1"/>
      <c r="NNC369" s="1"/>
      <c r="NND369" s="1"/>
      <c r="NNE369" s="1"/>
      <c r="NNF369" s="1"/>
      <c r="NNG369" s="1"/>
      <c r="NNH369" s="1"/>
      <c r="NNI369" s="1"/>
      <c r="NNJ369" s="1"/>
      <c r="NNK369" s="1"/>
      <c r="NNL369" s="1"/>
      <c r="NNM369" s="1"/>
      <c r="NNN369" s="1"/>
      <c r="NNO369" s="1"/>
      <c r="NNP369" s="1"/>
      <c r="NNQ369" s="1"/>
      <c r="NNR369" s="1"/>
      <c r="NNS369" s="1"/>
      <c r="NNT369" s="1"/>
      <c r="NNU369" s="1"/>
      <c r="NNV369" s="1"/>
      <c r="NNW369" s="1"/>
      <c r="NNX369" s="1"/>
      <c r="NNY369" s="1"/>
      <c r="NNZ369" s="1"/>
      <c r="NOA369" s="1"/>
      <c r="NOB369" s="1"/>
      <c r="NOC369" s="1"/>
      <c r="NOD369" s="1"/>
      <c r="NOE369" s="1"/>
      <c r="NOF369" s="1"/>
      <c r="NOG369" s="1"/>
      <c r="NOH369" s="1"/>
      <c r="NOI369" s="1"/>
      <c r="NOJ369" s="1"/>
      <c r="NOK369" s="1"/>
      <c r="NOL369" s="1"/>
      <c r="NOM369" s="1"/>
      <c r="NON369" s="1"/>
      <c r="NOO369" s="1"/>
      <c r="NOP369" s="1"/>
      <c r="NOQ369" s="1"/>
      <c r="NOR369" s="1"/>
      <c r="NOS369" s="1"/>
      <c r="NOT369" s="1"/>
      <c r="NOU369" s="1"/>
      <c r="NOV369" s="1"/>
      <c r="NOW369" s="1"/>
      <c r="NOX369" s="1"/>
      <c r="NOY369" s="1"/>
      <c r="NOZ369" s="1"/>
      <c r="NPA369" s="1"/>
      <c r="NPB369" s="1"/>
      <c r="NPC369" s="1"/>
      <c r="NPD369" s="1"/>
      <c r="NPE369" s="1"/>
      <c r="NPF369" s="1"/>
      <c r="NPG369" s="1"/>
      <c r="NPH369" s="1"/>
      <c r="NPI369" s="1"/>
      <c r="NPJ369" s="1"/>
      <c r="NPK369" s="1"/>
      <c r="NPL369" s="1"/>
      <c r="NPM369" s="1"/>
      <c r="NPN369" s="1"/>
      <c r="NPO369" s="1"/>
      <c r="NPP369" s="1"/>
      <c r="NPQ369" s="1"/>
      <c r="NPR369" s="1"/>
      <c r="NPS369" s="1"/>
      <c r="NPT369" s="1"/>
      <c r="NPU369" s="1"/>
      <c r="NPV369" s="1"/>
      <c r="NPW369" s="1"/>
      <c r="NPX369" s="1"/>
      <c r="NPY369" s="1"/>
      <c r="NPZ369" s="1"/>
      <c r="NQA369" s="1"/>
      <c r="NQB369" s="1"/>
      <c r="NQC369" s="1"/>
      <c r="NQD369" s="1"/>
      <c r="NQE369" s="1"/>
      <c r="NQF369" s="1"/>
      <c r="NQG369" s="1"/>
      <c r="NQH369" s="1"/>
      <c r="NQI369" s="1"/>
      <c r="NQJ369" s="1"/>
      <c r="NQK369" s="1"/>
      <c r="NQL369" s="1"/>
      <c r="NQM369" s="1"/>
      <c r="NQN369" s="1"/>
      <c r="NQO369" s="1"/>
      <c r="NQP369" s="1"/>
      <c r="NQQ369" s="1"/>
      <c r="NQR369" s="1"/>
      <c r="NQS369" s="1"/>
      <c r="NQT369" s="1"/>
      <c r="NQU369" s="1"/>
      <c r="NQV369" s="1"/>
      <c r="NQW369" s="1"/>
      <c r="NQX369" s="1"/>
      <c r="NQY369" s="1"/>
      <c r="NQZ369" s="1"/>
      <c r="NRA369" s="1"/>
      <c r="NRB369" s="1"/>
      <c r="NRC369" s="1"/>
      <c r="NRD369" s="1"/>
      <c r="NRE369" s="1"/>
      <c r="NRF369" s="1"/>
      <c r="NRG369" s="1"/>
      <c r="NRH369" s="1"/>
      <c r="NRI369" s="1"/>
      <c r="NRJ369" s="1"/>
      <c r="NRK369" s="1"/>
      <c r="NRL369" s="1"/>
      <c r="NRM369" s="1"/>
      <c r="NRN369" s="1"/>
      <c r="NRO369" s="1"/>
      <c r="NRP369" s="1"/>
      <c r="NRQ369" s="1"/>
      <c r="NRR369" s="1"/>
      <c r="NRS369" s="1"/>
      <c r="NRT369" s="1"/>
      <c r="NRU369" s="1"/>
      <c r="NRV369" s="1"/>
      <c r="NRW369" s="1"/>
      <c r="NRX369" s="1"/>
      <c r="NRY369" s="1"/>
      <c r="NRZ369" s="1"/>
      <c r="NSA369" s="1"/>
      <c r="NSB369" s="1"/>
      <c r="NSC369" s="1"/>
      <c r="NSD369" s="1"/>
      <c r="NSE369" s="1"/>
      <c r="NSF369" s="1"/>
      <c r="NSG369" s="1"/>
      <c r="NSH369" s="1"/>
      <c r="NSI369" s="1"/>
      <c r="NSJ369" s="1"/>
      <c r="NSK369" s="1"/>
      <c r="NSL369" s="1"/>
      <c r="NSM369" s="1"/>
      <c r="NSN369" s="1"/>
      <c r="NSO369" s="1"/>
      <c r="NSP369" s="1"/>
      <c r="NSQ369" s="1"/>
      <c r="NSR369" s="1"/>
      <c r="NSS369" s="1"/>
      <c r="NST369" s="1"/>
      <c r="NSU369" s="1"/>
      <c r="NSV369" s="1"/>
      <c r="NSW369" s="1"/>
      <c r="NSX369" s="1"/>
      <c r="NSY369" s="1"/>
      <c r="NSZ369" s="1"/>
      <c r="NTA369" s="1"/>
      <c r="NTB369" s="1"/>
      <c r="NTC369" s="1"/>
      <c r="NTD369" s="1"/>
      <c r="NTE369" s="1"/>
      <c r="NTF369" s="1"/>
      <c r="NTG369" s="1"/>
      <c r="NTH369" s="1"/>
      <c r="NTI369" s="1"/>
      <c r="NTJ369" s="1"/>
      <c r="NTK369" s="1"/>
      <c r="NTL369" s="1"/>
      <c r="NTM369" s="1"/>
      <c r="NTN369" s="1"/>
      <c r="NTO369" s="1"/>
      <c r="NTP369" s="1"/>
      <c r="NTQ369" s="1"/>
      <c r="NTR369" s="1"/>
      <c r="NTS369" s="1"/>
      <c r="NTT369" s="1"/>
      <c r="NTU369" s="1"/>
      <c r="NTV369" s="1"/>
      <c r="NTW369" s="1"/>
      <c r="NTX369" s="1"/>
      <c r="NTY369" s="1"/>
      <c r="NTZ369" s="1"/>
      <c r="NUA369" s="1"/>
      <c r="NUB369" s="1"/>
      <c r="NUC369" s="1"/>
      <c r="NUD369" s="1"/>
      <c r="NUE369" s="1"/>
      <c r="NUF369" s="1"/>
      <c r="NUG369" s="1"/>
      <c r="NUH369" s="1"/>
      <c r="NUI369" s="1"/>
      <c r="NUJ369" s="1"/>
      <c r="NUK369" s="1"/>
      <c r="NUL369" s="1"/>
      <c r="NUM369" s="1"/>
      <c r="NUN369" s="1"/>
      <c r="NUO369" s="1"/>
      <c r="NUP369" s="1"/>
      <c r="NUQ369" s="1"/>
      <c r="NUR369" s="1"/>
      <c r="NUS369" s="1"/>
      <c r="NUT369" s="1"/>
      <c r="NUU369" s="1"/>
      <c r="NUV369" s="1"/>
      <c r="NUW369" s="1"/>
      <c r="NUX369" s="1"/>
      <c r="NUY369" s="1"/>
      <c r="NUZ369" s="1"/>
      <c r="NVA369" s="1"/>
      <c r="NVB369" s="1"/>
      <c r="NVC369" s="1"/>
      <c r="NVD369" s="1"/>
      <c r="NVE369" s="1"/>
      <c r="NVF369" s="1"/>
      <c r="NVG369" s="1"/>
      <c r="NVH369" s="1"/>
      <c r="NVI369" s="1"/>
      <c r="NVJ369" s="1"/>
      <c r="NVK369" s="1"/>
      <c r="NVL369" s="1"/>
      <c r="NVM369" s="1"/>
      <c r="NVN369" s="1"/>
      <c r="NVO369" s="1"/>
      <c r="NVP369" s="1"/>
      <c r="NVQ369" s="1"/>
      <c r="NVR369" s="1"/>
      <c r="NVS369" s="1"/>
      <c r="NVT369" s="1"/>
      <c r="NVU369" s="1"/>
      <c r="NVV369" s="1"/>
      <c r="NVW369" s="1"/>
      <c r="NVX369" s="1"/>
      <c r="NVY369" s="1"/>
      <c r="NVZ369" s="1"/>
      <c r="NWA369" s="1"/>
      <c r="NWB369" s="1"/>
      <c r="NWC369" s="1"/>
      <c r="NWD369" s="1"/>
      <c r="NWE369" s="1"/>
      <c r="NWF369" s="1"/>
      <c r="NWG369" s="1"/>
      <c r="NWH369" s="1"/>
      <c r="NWI369" s="1"/>
      <c r="NWJ369" s="1"/>
      <c r="NWK369" s="1"/>
      <c r="NWL369" s="1"/>
      <c r="NWM369" s="1"/>
      <c r="NWN369" s="1"/>
      <c r="NWO369" s="1"/>
      <c r="NWP369" s="1"/>
      <c r="NWQ369" s="1"/>
      <c r="NWR369" s="1"/>
      <c r="NWS369" s="1"/>
      <c r="NWT369" s="1"/>
      <c r="NWU369" s="1"/>
      <c r="NWV369" s="1"/>
      <c r="NWW369" s="1"/>
      <c r="NWX369" s="1"/>
      <c r="NWY369" s="1"/>
      <c r="NWZ369" s="1"/>
      <c r="NXA369" s="1"/>
      <c r="NXB369" s="1"/>
      <c r="NXC369" s="1"/>
      <c r="NXD369" s="1"/>
      <c r="NXE369" s="1"/>
      <c r="NXF369" s="1"/>
      <c r="NXG369" s="1"/>
      <c r="NXH369" s="1"/>
      <c r="NXI369" s="1"/>
      <c r="NXJ369" s="1"/>
      <c r="NXK369" s="1"/>
      <c r="NXL369" s="1"/>
      <c r="NXM369" s="1"/>
      <c r="NXN369" s="1"/>
      <c r="NXO369" s="1"/>
      <c r="NXP369" s="1"/>
      <c r="NXQ369" s="1"/>
      <c r="NXR369" s="1"/>
      <c r="NXS369" s="1"/>
      <c r="NXT369" s="1"/>
      <c r="NXU369" s="1"/>
      <c r="NXV369" s="1"/>
      <c r="NXW369" s="1"/>
      <c r="NXX369" s="1"/>
      <c r="NXY369" s="1"/>
      <c r="NXZ369" s="1"/>
      <c r="NYA369" s="1"/>
      <c r="NYB369" s="1"/>
      <c r="NYC369" s="1"/>
      <c r="NYD369" s="1"/>
      <c r="NYE369" s="1"/>
      <c r="NYF369" s="1"/>
      <c r="NYG369" s="1"/>
      <c r="NYH369" s="1"/>
      <c r="NYI369" s="1"/>
      <c r="NYJ369" s="1"/>
      <c r="NYK369" s="1"/>
      <c r="NYL369" s="1"/>
      <c r="NYM369" s="1"/>
      <c r="NYN369" s="1"/>
      <c r="NYO369" s="1"/>
      <c r="NYP369" s="1"/>
      <c r="NYQ369" s="1"/>
      <c r="NYR369" s="1"/>
      <c r="NYS369" s="1"/>
      <c r="NYT369" s="1"/>
      <c r="NYU369" s="1"/>
      <c r="NYV369" s="1"/>
      <c r="NYW369" s="1"/>
      <c r="NYX369" s="1"/>
      <c r="NYY369" s="1"/>
      <c r="NYZ369" s="1"/>
      <c r="NZA369" s="1"/>
      <c r="NZB369" s="1"/>
      <c r="NZC369" s="1"/>
      <c r="NZD369" s="1"/>
      <c r="NZE369" s="1"/>
      <c r="NZF369" s="1"/>
      <c r="NZG369" s="1"/>
      <c r="NZH369" s="1"/>
      <c r="NZI369" s="1"/>
      <c r="NZJ369" s="1"/>
      <c r="NZK369" s="1"/>
      <c r="NZL369" s="1"/>
      <c r="NZM369" s="1"/>
      <c r="NZN369" s="1"/>
      <c r="NZO369" s="1"/>
      <c r="NZP369" s="1"/>
      <c r="NZQ369" s="1"/>
      <c r="NZR369" s="1"/>
      <c r="NZS369" s="1"/>
      <c r="NZT369" s="1"/>
      <c r="NZU369" s="1"/>
      <c r="NZV369" s="1"/>
      <c r="NZW369" s="1"/>
      <c r="NZX369" s="1"/>
      <c r="NZY369" s="1"/>
      <c r="NZZ369" s="1"/>
      <c r="OAA369" s="1"/>
      <c r="OAB369" s="1"/>
      <c r="OAC369" s="1"/>
      <c r="OAD369" s="1"/>
      <c r="OAE369" s="1"/>
      <c r="OAF369" s="1"/>
      <c r="OAG369" s="1"/>
      <c r="OAH369" s="1"/>
      <c r="OAI369" s="1"/>
      <c r="OAJ369" s="1"/>
      <c r="OAK369" s="1"/>
      <c r="OAL369" s="1"/>
      <c r="OAM369" s="1"/>
      <c r="OAN369" s="1"/>
      <c r="OAO369" s="1"/>
      <c r="OAP369" s="1"/>
      <c r="OAQ369" s="1"/>
      <c r="OAR369" s="1"/>
      <c r="OAS369" s="1"/>
      <c r="OAT369" s="1"/>
      <c r="OAU369" s="1"/>
      <c r="OAV369" s="1"/>
      <c r="OAW369" s="1"/>
      <c r="OAX369" s="1"/>
      <c r="OAY369" s="1"/>
      <c r="OAZ369" s="1"/>
      <c r="OBA369" s="1"/>
      <c r="OBB369" s="1"/>
      <c r="OBC369" s="1"/>
      <c r="OBD369" s="1"/>
      <c r="OBE369" s="1"/>
      <c r="OBF369" s="1"/>
      <c r="OBG369" s="1"/>
      <c r="OBH369" s="1"/>
      <c r="OBI369" s="1"/>
      <c r="OBJ369" s="1"/>
      <c r="OBK369" s="1"/>
      <c r="OBL369" s="1"/>
      <c r="OBM369" s="1"/>
      <c r="OBN369" s="1"/>
      <c r="OBO369" s="1"/>
      <c r="OBP369" s="1"/>
      <c r="OBQ369" s="1"/>
      <c r="OBR369" s="1"/>
      <c r="OBS369" s="1"/>
      <c r="OBT369" s="1"/>
      <c r="OBU369" s="1"/>
      <c r="OBV369" s="1"/>
      <c r="OBW369" s="1"/>
      <c r="OBX369" s="1"/>
      <c r="OBY369" s="1"/>
      <c r="OBZ369" s="1"/>
      <c r="OCA369" s="1"/>
      <c r="OCB369" s="1"/>
      <c r="OCC369" s="1"/>
      <c r="OCD369" s="1"/>
      <c r="OCE369" s="1"/>
      <c r="OCF369" s="1"/>
      <c r="OCG369" s="1"/>
      <c r="OCH369" s="1"/>
      <c r="OCI369" s="1"/>
      <c r="OCJ369" s="1"/>
      <c r="OCK369" s="1"/>
      <c r="OCL369" s="1"/>
      <c r="OCM369" s="1"/>
      <c r="OCN369" s="1"/>
      <c r="OCO369" s="1"/>
      <c r="OCP369" s="1"/>
      <c r="OCQ369" s="1"/>
      <c r="OCR369" s="1"/>
      <c r="OCS369" s="1"/>
      <c r="OCT369" s="1"/>
      <c r="OCU369" s="1"/>
      <c r="OCV369" s="1"/>
      <c r="OCW369" s="1"/>
      <c r="OCX369" s="1"/>
      <c r="OCY369" s="1"/>
      <c r="OCZ369" s="1"/>
      <c r="ODA369" s="1"/>
      <c r="ODB369" s="1"/>
      <c r="ODC369" s="1"/>
      <c r="ODD369" s="1"/>
      <c r="ODE369" s="1"/>
      <c r="ODF369" s="1"/>
      <c r="ODG369" s="1"/>
      <c r="ODH369" s="1"/>
      <c r="ODI369" s="1"/>
      <c r="ODJ369" s="1"/>
      <c r="ODK369" s="1"/>
      <c r="ODL369" s="1"/>
      <c r="ODM369" s="1"/>
      <c r="ODN369" s="1"/>
      <c r="ODO369" s="1"/>
      <c r="ODP369" s="1"/>
      <c r="ODQ369" s="1"/>
      <c r="ODR369" s="1"/>
      <c r="ODS369" s="1"/>
      <c r="ODT369" s="1"/>
      <c r="ODU369" s="1"/>
      <c r="ODV369" s="1"/>
      <c r="ODW369" s="1"/>
      <c r="ODX369" s="1"/>
      <c r="ODY369" s="1"/>
      <c r="ODZ369" s="1"/>
      <c r="OEA369" s="1"/>
      <c r="OEB369" s="1"/>
      <c r="OEC369" s="1"/>
      <c r="OED369" s="1"/>
      <c r="OEE369" s="1"/>
      <c r="OEF369" s="1"/>
      <c r="OEG369" s="1"/>
      <c r="OEH369" s="1"/>
      <c r="OEI369" s="1"/>
      <c r="OEJ369" s="1"/>
      <c r="OEK369" s="1"/>
      <c r="OEL369" s="1"/>
      <c r="OEM369" s="1"/>
      <c r="OEN369" s="1"/>
      <c r="OEO369" s="1"/>
      <c r="OEP369" s="1"/>
      <c r="OEQ369" s="1"/>
      <c r="OER369" s="1"/>
      <c r="OES369" s="1"/>
      <c r="OET369" s="1"/>
      <c r="OEU369" s="1"/>
      <c r="OEV369" s="1"/>
      <c r="OEW369" s="1"/>
      <c r="OEX369" s="1"/>
      <c r="OEY369" s="1"/>
      <c r="OEZ369" s="1"/>
      <c r="OFA369" s="1"/>
      <c r="OFB369" s="1"/>
      <c r="OFC369" s="1"/>
      <c r="OFD369" s="1"/>
      <c r="OFE369" s="1"/>
      <c r="OFF369" s="1"/>
      <c r="OFG369" s="1"/>
      <c r="OFH369" s="1"/>
      <c r="OFI369" s="1"/>
      <c r="OFJ369" s="1"/>
      <c r="OFK369" s="1"/>
      <c r="OFL369" s="1"/>
      <c r="OFM369" s="1"/>
      <c r="OFN369" s="1"/>
      <c r="OFO369" s="1"/>
      <c r="OFP369" s="1"/>
      <c r="OFQ369" s="1"/>
      <c r="OFR369" s="1"/>
      <c r="OFS369" s="1"/>
      <c r="OFT369" s="1"/>
      <c r="OFU369" s="1"/>
      <c r="OFV369" s="1"/>
      <c r="OFW369" s="1"/>
      <c r="OFX369" s="1"/>
      <c r="OFY369" s="1"/>
      <c r="OFZ369" s="1"/>
      <c r="OGA369" s="1"/>
      <c r="OGB369" s="1"/>
      <c r="OGC369" s="1"/>
      <c r="OGD369" s="1"/>
      <c r="OGE369" s="1"/>
      <c r="OGF369" s="1"/>
      <c r="OGG369" s="1"/>
      <c r="OGH369" s="1"/>
      <c r="OGI369" s="1"/>
      <c r="OGJ369" s="1"/>
      <c r="OGK369" s="1"/>
      <c r="OGL369" s="1"/>
      <c r="OGM369" s="1"/>
      <c r="OGN369" s="1"/>
      <c r="OGO369" s="1"/>
      <c r="OGP369" s="1"/>
      <c r="OGQ369" s="1"/>
      <c r="OGR369" s="1"/>
      <c r="OGS369" s="1"/>
      <c r="OGT369" s="1"/>
      <c r="OGU369" s="1"/>
      <c r="OGV369" s="1"/>
      <c r="OGW369" s="1"/>
      <c r="OGX369" s="1"/>
      <c r="OGY369" s="1"/>
      <c r="OGZ369" s="1"/>
      <c r="OHA369" s="1"/>
      <c r="OHB369" s="1"/>
      <c r="OHC369" s="1"/>
      <c r="OHD369" s="1"/>
      <c r="OHE369" s="1"/>
      <c r="OHF369" s="1"/>
      <c r="OHG369" s="1"/>
      <c r="OHH369" s="1"/>
      <c r="OHI369" s="1"/>
      <c r="OHJ369" s="1"/>
      <c r="OHK369" s="1"/>
      <c r="OHL369" s="1"/>
      <c r="OHM369" s="1"/>
      <c r="OHN369" s="1"/>
      <c r="OHO369" s="1"/>
      <c r="OHP369" s="1"/>
      <c r="OHQ369" s="1"/>
      <c r="OHR369" s="1"/>
      <c r="OHS369" s="1"/>
      <c r="OHT369" s="1"/>
      <c r="OHU369" s="1"/>
      <c r="OHV369" s="1"/>
      <c r="OHW369" s="1"/>
      <c r="OHX369" s="1"/>
      <c r="OHY369" s="1"/>
      <c r="OHZ369" s="1"/>
      <c r="OIA369" s="1"/>
      <c r="OIB369" s="1"/>
      <c r="OIC369" s="1"/>
      <c r="OID369" s="1"/>
      <c r="OIE369" s="1"/>
      <c r="OIF369" s="1"/>
      <c r="OIG369" s="1"/>
      <c r="OIH369" s="1"/>
      <c r="OII369" s="1"/>
      <c r="OIJ369" s="1"/>
      <c r="OIK369" s="1"/>
      <c r="OIL369" s="1"/>
      <c r="OIM369" s="1"/>
      <c r="OIN369" s="1"/>
      <c r="OIO369" s="1"/>
      <c r="OIP369" s="1"/>
      <c r="OIQ369" s="1"/>
      <c r="OIR369" s="1"/>
      <c r="OIS369" s="1"/>
      <c r="OIT369" s="1"/>
      <c r="OIU369" s="1"/>
      <c r="OIV369" s="1"/>
      <c r="OIW369" s="1"/>
      <c r="OIX369" s="1"/>
      <c r="OIY369" s="1"/>
      <c r="OIZ369" s="1"/>
      <c r="OJA369" s="1"/>
      <c r="OJB369" s="1"/>
      <c r="OJC369" s="1"/>
      <c r="OJD369" s="1"/>
      <c r="OJE369" s="1"/>
      <c r="OJF369" s="1"/>
      <c r="OJG369" s="1"/>
      <c r="OJH369" s="1"/>
      <c r="OJI369" s="1"/>
      <c r="OJJ369" s="1"/>
      <c r="OJK369" s="1"/>
      <c r="OJL369" s="1"/>
      <c r="OJM369" s="1"/>
      <c r="OJN369" s="1"/>
      <c r="OJO369" s="1"/>
      <c r="OJP369" s="1"/>
      <c r="OJQ369" s="1"/>
      <c r="OJR369" s="1"/>
      <c r="OJS369" s="1"/>
      <c r="OJT369" s="1"/>
      <c r="OJU369" s="1"/>
      <c r="OJV369" s="1"/>
      <c r="OJW369" s="1"/>
      <c r="OJX369" s="1"/>
      <c r="OJY369" s="1"/>
      <c r="OJZ369" s="1"/>
      <c r="OKA369" s="1"/>
      <c r="OKB369" s="1"/>
      <c r="OKC369" s="1"/>
      <c r="OKD369" s="1"/>
      <c r="OKE369" s="1"/>
      <c r="OKF369" s="1"/>
      <c r="OKG369" s="1"/>
      <c r="OKH369" s="1"/>
      <c r="OKI369" s="1"/>
      <c r="OKJ369" s="1"/>
      <c r="OKK369" s="1"/>
      <c r="OKL369" s="1"/>
      <c r="OKM369" s="1"/>
      <c r="OKN369" s="1"/>
      <c r="OKO369" s="1"/>
      <c r="OKP369" s="1"/>
      <c r="OKQ369" s="1"/>
      <c r="OKR369" s="1"/>
      <c r="OKS369" s="1"/>
      <c r="OKT369" s="1"/>
      <c r="OKU369" s="1"/>
      <c r="OKV369" s="1"/>
      <c r="OKW369" s="1"/>
      <c r="OKX369" s="1"/>
      <c r="OKY369" s="1"/>
      <c r="OKZ369" s="1"/>
      <c r="OLA369" s="1"/>
      <c r="OLB369" s="1"/>
      <c r="OLC369" s="1"/>
      <c r="OLD369" s="1"/>
      <c r="OLE369" s="1"/>
      <c r="OLF369" s="1"/>
      <c r="OLG369" s="1"/>
      <c r="OLH369" s="1"/>
      <c r="OLI369" s="1"/>
      <c r="OLJ369" s="1"/>
      <c r="OLK369" s="1"/>
      <c r="OLL369" s="1"/>
      <c r="OLM369" s="1"/>
      <c r="OLN369" s="1"/>
      <c r="OLO369" s="1"/>
      <c r="OLP369" s="1"/>
      <c r="OLQ369" s="1"/>
      <c r="OLR369" s="1"/>
      <c r="OLS369" s="1"/>
      <c r="OLT369" s="1"/>
      <c r="OLU369" s="1"/>
      <c r="OLV369" s="1"/>
      <c r="OLW369" s="1"/>
      <c r="OLX369" s="1"/>
      <c r="OLY369" s="1"/>
      <c r="OLZ369" s="1"/>
      <c r="OMA369" s="1"/>
      <c r="OMB369" s="1"/>
      <c r="OMC369" s="1"/>
      <c r="OMD369" s="1"/>
      <c r="OME369" s="1"/>
      <c r="OMF369" s="1"/>
      <c r="OMG369" s="1"/>
      <c r="OMH369" s="1"/>
      <c r="OMI369" s="1"/>
      <c r="OMJ369" s="1"/>
      <c r="OMK369" s="1"/>
      <c r="OML369" s="1"/>
      <c r="OMM369" s="1"/>
      <c r="OMN369" s="1"/>
      <c r="OMO369" s="1"/>
      <c r="OMP369" s="1"/>
      <c r="OMQ369" s="1"/>
      <c r="OMR369" s="1"/>
      <c r="OMS369" s="1"/>
      <c r="OMT369" s="1"/>
      <c r="OMU369" s="1"/>
      <c r="OMV369" s="1"/>
      <c r="OMW369" s="1"/>
      <c r="OMX369" s="1"/>
      <c r="OMY369" s="1"/>
      <c r="OMZ369" s="1"/>
      <c r="ONA369" s="1"/>
      <c r="ONB369" s="1"/>
      <c r="ONC369" s="1"/>
      <c r="OND369" s="1"/>
      <c r="ONE369" s="1"/>
      <c r="ONF369" s="1"/>
      <c r="ONG369" s="1"/>
      <c r="ONH369" s="1"/>
      <c r="ONI369" s="1"/>
      <c r="ONJ369" s="1"/>
      <c r="ONK369" s="1"/>
      <c r="ONL369" s="1"/>
      <c r="ONM369" s="1"/>
      <c r="ONN369" s="1"/>
      <c r="ONO369" s="1"/>
      <c r="ONP369" s="1"/>
      <c r="ONQ369" s="1"/>
      <c r="ONR369" s="1"/>
      <c r="ONS369" s="1"/>
      <c r="ONT369" s="1"/>
      <c r="ONU369" s="1"/>
      <c r="ONV369" s="1"/>
      <c r="ONW369" s="1"/>
      <c r="ONX369" s="1"/>
      <c r="ONY369" s="1"/>
      <c r="ONZ369" s="1"/>
      <c r="OOA369" s="1"/>
      <c r="OOB369" s="1"/>
      <c r="OOC369" s="1"/>
      <c r="OOD369" s="1"/>
      <c r="OOE369" s="1"/>
      <c r="OOF369" s="1"/>
      <c r="OOG369" s="1"/>
      <c r="OOH369" s="1"/>
      <c r="OOI369" s="1"/>
      <c r="OOJ369" s="1"/>
      <c r="OOK369" s="1"/>
      <c r="OOL369" s="1"/>
      <c r="OOM369" s="1"/>
      <c r="OON369" s="1"/>
      <c r="OOO369" s="1"/>
      <c r="OOP369" s="1"/>
      <c r="OOQ369" s="1"/>
      <c r="OOR369" s="1"/>
      <c r="OOS369" s="1"/>
      <c r="OOT369" s="1"/>
      <c r="OOU369" s="1"/>
      <c r="OOV369" s="1"/>
      <c r="OOW369" s="1"/>
      <c r="OOX369" s="1"/>
      <c r="OOY369" s="1"/>
      <c r="OOZ369" s="1"/>
      <c r="OPA369" s="1"/>
      <c r="OPB369" s="1"/>
      <c r="OPC369" s="1"/>
      <c r="OPD369" s="1"/>
      <c r="OPE369" s="1"/>
      <c r="OPF369" s="1"/>
      <c r="OPG369" s="1"/>
      <c r="OPH369" s="1"/>
      <c r="OPI369" s="1"/>
      <c r="OPJ369" s="1"/>
      <c r="OPK369" s="1"/>
      <c r="OPL369" s="1"/>
      <c r="OPM369" s="1"/>
      <c r="OPN369" s="1"/>
      <c r="OPO369" s="1"/>
      <c r="OPP369" s="1"/>
      <c r="OPQ369" s="1"/>
      <c r="OPR369" s="1"/>
      <c r="OPS369" s="1"/>
      <c r="OPT369" s="1"/>
      <c r="OPU369" s="1"/>
      <c r="OPV369" s="1"/>
      <c r="OPW369" s="1"/>
      <c r="OPX369" s="1"/>
      <c r="OPY369" s="1"/>
      <c r="OPZ369" s="1"/>
      <c r="OQA369" s="1"/>
      <c r="OQB369" s="1"/>
      <c r="OQC369" s="1"/>
      <c r="OQD369" s="1"/>
      <c r="OQE369" s="1"/>
      <c r="OQF369" s="1"/>
      <c r="OQG369" s="1"/>
      <c r="OQH369" s="1"/>
      <c r="OQI369" s="1"/>
      <c r="OQJ369" s="1"/>
      <c r="OQK369" s="1"/>
      <c r="OQL369" s="1"/>
      <c r="OQM369" s="1"/>
      <c r="OQN369" s="1"/>
      <c r="OQO369" s="1"/>
      <c r="OQP369" s="1"/>
      <c r="OQQ369" s="1"/>
      <c r="OQR369" s="1"/>
      <c r="OQS369" s="1"/>
      <c r="OQT369" s="1"/>
      <c r="OQU369" s="1"/>
      <c r="OQV369" s="1"/>
      <c r="OQW369" s="1"/>
      <c r="OQX369" s="1"/>
      <c r="OQY369" s="1"/>
      <c r="OQZ369" s="1"/>
      <c r="ORA369" s="1"/>
      <c r="ORB369" s="1"/>
      <c r="ORC369" s="1"/>
      <c r="ORD369" s="1"/>
      <c r="ORE369" s="1"/>
      <c r="ORF369" s="1"/>
      <c r="ORG369" s="1"/>
      <c r="ORH369" s="1"/>
      <c r="ORI369" s="1"/>
      <c r="ORJ369" s="1"/>
      <c r="ORK369" s="1"/>
      <c r="ORL369" s="1"/>
      <c r="ORM369" s="1"/>
      <c r="ORN369" s="1"/>
      <c r="ORO369" s="1"/>
      <c r="ORP369" s="1"/>
      <c r="ORQ369" s="1"/>
      <c r="ORR369" s="1"/>
      <c r="ORS369" s="1"/>
      <c r="ORT369" s="1"/>
      <c r="ORU369" s="1"/>
      <c r="ORV369" s="1"/>
      <c r="ORW369" s="1"/>
      <c r="ORX369" s="1"/>
      <c r="ORY369" s="1"/>
      <c r="ORZ369" s="1"/>
      <c r="OSA369" s="1"/>
      <c r="OSB369" s="1"/>
      <c r="OSC369" s="1"/>
      <c r="OSD369" s="1"/>
      <c r="OSE369" s="1"/>
      <c r="OSF369" s="1"/>
      <c r="OSG369" s="1"/>
      <c r="OSH369" s="1"/>
      <c r="OSI369" s="1"/>
      <c r="OSJ369" s="1"/>
      <c r="OSK369" s="1"/>
      <c r="OSL369" s="1"/>
      <c r="OSM369" s="1"/>
      <c r="OSN369" s="1"/>
      <c r="OSO369" s="1"/>
      <c r="OSP369" s="1"/>
      <c r="OSQ369" s="1"/>
      <c r="OSR369" s="1"/>
      <c r="OSS369" s="1"/>
      <c r="OST369" s="1"/>
      <c r="OSU369" s="1"/>
      <c r="OSV369" s="1"/>
      <c r="OSW369" s="1"/>
      <c r="OSX369" s="1"/>
      <c r="OSY369" s="1"/>
      <c r="OSZ369" s="1"/>
      <c r="OTA369" s="1"/>
      <c r="OTB369" s="1"/>
      <c r="OTC369" s="1"/>
      <c r="OTD369" s="1"/>
      <c r="OTE369" s="1"/>
      <c r="OTF369" s="1"/>
      <c r="OTG369" s="1"/>
      <c r="OTH369" s="1"/>
      <c r="OTI369" s="1"/>
      <c r="OTJ369" s="1"/>
      <c r="OTK369" s="1"/>
      <c r="OTL369" s="1"/>
      <c r="OTM369" s="1"/>
      <c r="OTN369" s="1"/>
      <c r="OTO369" s="1"/>
      <c r="OTP369" s="1"/>
      <c r="OTQ369" s="1"/>
      <c r="OTR369" s="1"/>
      <c r="OTS369" s="1"/>
      <c r="OTT369" s="1"/>
      <c r="OTU369" s="1"/>
      <c r="OTV369" s="1"/>
      <c r="OTW369" s="1"/>
      <c r="OTX369" s="1"/>
      <c r="OTY369" s="1"/>
      <c r="OTZ369" s="1"/>
      <c r="OUA369" s="1"/>
      <c r="OUB369" s="1"/>
      <c r="OUC369" s="1"/>
      <c r="OUD369" s="1"/>
      <c r="OUE369" s="1"/>
      <c r="OUF369" s="1"/>
      <c r="OUG369" s="1"/>
      <c r="OUH369" s="1"/>
      <c r="OUI369" s="1"/>
      <c r="OUJ369" s="1"/>
      <c r="OUK369" s="1"/>
      <c r="OUL369" s="1"/>
      <c r="OUM369" s="1"/>
      <c r="OUN369" s="1"/>
      <c r="OUO369" s="1"/>
      <c r="OUP369" s="1"/>
      <c r="OUQ369" s="1"/>
      <c r="OUR369" s="1"/>
      <c r="OUS369" s="1"/>
      <c r="OUT369" s="1"/>
      <c r="OUU369" s="1"/>
      <c r="OUV369" s="1"/>
      <c r="OUW369" s="1"/>
      <c r="OUX369" s="1"/>
      <c r="OUY369" s="1"/>
      <c r="OUZ369" s="1"/>
      <c r="OVA369" s="1"/>
      <c r="OVB369" s="1"/>
      <c r="OVC369" s="1"/>
      <c r="OVD369" s="1"/>
      <c r="OVE369" s="1"/>
      <c r="OVF369" s="1"/>
      <c r="OVG369" s="1"/>
      <c r="OVH369" s="1"/>
      <c r="OVI369" s="1"/>
      <c r="OVJ369" s="1"/>
      <c r="OVK369" s="1"/>
      <c r="OVL369" s="1"/>
      <c r="OVM369" s="1"/>
      <c r="OVN369" s="1"/>
      <c r="OVO369" s="1"/>
      <c r="OVP369" s="1"/>
      <c r="OVQ369" s="1"/>
      <c r="OVR369" s="1"/>
      <c r="OVS369" s="1"/>
      <c r="OVT369" s="1"/>
      <c r="OVU369" s="1"/>
      <c r="OVV369" s="1"/>
      <c r="OVW369" s="1"/>
      <c r="OVX369" s="1"/>
      <c r="OVY369" s="1"/>
      <c r="OVZ369" s="1"/>
      <c r="OWA369" s="1"/>
      <c r="OWB369" s="1"/>
      <c r="OWC369" s="1"/>
      <c r="OWD369" s="1"/>
      <c r="OWE369" s="1"/>
      <c r="OWF369" s="1"/>
      <c r="OWG369" s="1"/>
      <c r="OWH369" s="1"/>
      <c r="OWI369" s="1"/>
      <c r="OWJ369" s="1"/>
      <c r="OWK369" s="1"/>
      <c r="OWL369" s="1"/>
      <c r="OWM369" s="1"/>
      <c r="OWN369" s="1"/>
      <c r="OWO369" s="1"/>
      <c r="OWP369" s="1"/>
      <c r="OWQ369" s="1"/>
      <c r="OWR369" s="1"/>
      <c r="OWS369" s="1"/>
      <c r="OWT369" s="1"/>
      <c r="OWU369" s="1"/>
      <c r="OWV369" s="1"/>
      <c r="OWW369" s="1"/>
      <c r="OWX369" s="1"/>
      <c r="OWY369" s="1"/>
      <c r="OWZ369" s="1"/>
      <c r="OXA369" s="1"/>
      <c r="OXB369" s="1"/>
      <c r="OXC369" s="1"/>
      <c r="OXD369" s="1"/>
      <c r="OXE369" s="1"/>
      <c r="OXF369" s="1"/>
      <c r="OXG369" s="1"/>
      <c r="OXH369" s="1"/>
      <c r="OXI369" s="1"/>
      <c r="OXJ369" s="1"/>
      <c r="OXK369" s="1"/>
      <c r="OXL369" s="1"/>
      <c r="OXM369" s="1"/>
      <c r="OXN369" s="1"/>
      <c r="OXO369" s="1"/>
      <c r="OXP369" s="1"/>
      <c r="OXQ369" s="1"/>
      <c r="OXR369" s="1"/>
      <c r="OXS369" s="1"/>
      <c r="OXT369" s="1"/>
      <c r="OXU369" s="1"/>
      <c r="OXV369" s="1"/>
      <c r="OXW369" s="1"/>
      <c r="OXX369" s="1"/>
      <c r="OXY369" s="1"/>
      <c r="OXZ369" s="1"/>
      <c r="OYA369" s="1"/>
      <c r="OYB369" s="1"/>
      <c r="OYC369" s="1"/>
      <c r="OYD369" s="1"/>
      <c r="OYE369" s="1"/>
      <c r="OYF369" s="1"/>
      <c r="OYG369" s="1"/>
      <c r="OYH369" s="1"/>
      <c r="OYI369" s="1"/>
      <c r="OYJ369" s="1"/>
      <c r="OYK369" s="1"/>
      <c r="OYL369" s="1"/>
      <c r="OYM369" s="1"/>
      <c r="OYN369" s="1"/>
      <c r="OYO369" s="1"/>
      <c r="OYP369" s="1"/>
      <c r="OYQ369" s="1"/>
      <c r="OYR369" s="1"/>
      <c r="OYS369" s="1"/>
      <c r="OYT369" s="1"/>
      <c r="OYU369" s="1"/>
      <c r="OYV369" s="1"/>
      <c r="OYW369" s="1"/>
      <c r="OYX369" s="1"/>
      <c r="OYY369" s="1"/>
      <c r="OYZ369" s="1"/>
      <c r="OZA369" s="1"/>
      <c r="OZB369" s="1"/>
      <c r="OZC369" s="1"/>
      <c r="OZD369" s="1"/>
      <c r="OZE369" s="1"/>
      <c r="OZF369" s="1"/>
      <c r="OZG369" s="1"/>
      <c r="OZH369" s="1"/>
      <c r="OZI369" s="1"/>
      <c r="OZJ369" s="1"/>
      <c r="OZK369" s="1"/>
      <c r="OZL369" s="1"/>
      <c r="OZM369" s="1"/>
      <c r="OZN369" s="1"/>
      <c r="OZO369" s="1"/>
      <c r="OZP369" s="1"/>
      <c r="OZQ369" s="1"/>
      <c r="OZR369" s="1"/>
      <c r="OZS369" s="1"/>
      <c r="OZT369" s="1"/>
      <c r="OZU369" s="1"/>
      <c r="OZV369" s="1"/>
      <c r="OZW369" s="1"/>
      <c r="OZX369" s="1"/>
      <c r="OZY369" s="1"/>
      <c r="OZZ369" s="1"/>
      <c r="PAA369" s="1"/>
      <c r="PAB369" s="1"/>
      <c r="PAC369" s="1"/>
      <c r="PAD369" s="1"/>
      <c r="PAE369" s="1"/>
      <c r="PAF369" s="1"/>
      <c r="PAG369" s="1"/>
      <c r="PAH369" s="1"/>
      <c r="PAI369" s="1"/>
      <c r="PAJ369" s="1"/>
      <c r="PAK369" s="1"/>
      <c r="PAL369" s="1"/>
      <c r="PAM369" s="1"/>
      <c r="PAN369" s="1"/>
      <c r="PAO369" s="1"/>
      <c r="PAP369" s="1"/>
      <c r="PAQ369" s="1"/>
      <c r="PAR369" s="1"/>
      <c r="PAS369" s="1"/>
      <c r="PAT369" s="1"/>
      <c r="PAU369" s="1"/>
      <c r="PAV369" s="1"/>
      <c r="PAW369" s="1"/>
      <c r="PAX369" s="1"/>
      <c r="PAY369" s="1"/>
      <c r="PAZ369" s="1"/>
      <c r="PBA369" s="1"/>
      <c r="PBB369" s="1"/>
      <c r="PBC369" s="1"/>
      <c r="PBD369" s="1"/>
      <c r="PBE369" s="1"/>
      <c r="PBF369" s="1"/>
      <c r="PBG369" s="1"/>
      <c r="PBH369" s="1"/>
      <c r="PBI369" s="1"/>
      <c r="PBJ369" s="1"/>
      <c r="PBK369" s="1"/>
      <c r="PBL369" s="1"/>
      <c r="PBM369" s="1"/>
      <c r="PBN369" s="1"/>
      <c r="PBO369" s="1"/>
      <c r="PBP369" s="1"/>
      <c r="PBQ369" s="1"/>
      <c r="PBR369" s="1"/>
      <c r="PBS369" s="1"/>
      <c r="PBT369" s="1"/>
      <c r="PBU369" s="1"/>
      <c r="PBV369" s="1"/>
      <c r="PBW369" s="1"/>
      <c r="PBX369" s="1"/>
      <c r="PBY369" s="1"/>
      <c r="PBZ369" s="1"/>
      <c r="PCA369" s="1"/>
      <c r="PCB369" s="1"/>
      <c r="PCC369" s="1"/>
      <c r="PCD369" s="1"/>
      <c r="PCE369" s="1"/>
      <c r="PCF369" s="1"/>
      <c r="PCG369" s="1"/>
      <c r="PCH369" s="1"/>
      <c r="PCI369" s="1"/>
      <c r="PCJ369" s="1"/>
      <c r="PCK369" s="1"/>
      <c r="PCL369" s="1"/>
      <c r="PCM369" s="1"/>
      <c r="PCN369" s="1"/>
      <c r="PCO369" s="1"/>
      <c r="PCP369" s="1"/>
      <c r="PCQ369" s="1"/>
      <c r="PCR369" s="1"/>
      <c r="PCS369" s="1"/>
      <c r="PCT369" s="1"/>
      <c r="PCU369" s="1"/>
      <c r="PCV369" s="1"/>
      <c r="PCW369" s="1"/>
      <c r="PCX369" s="1"/>
      <c r="PCY369" s="1"/>
      <c r="PCZ369" s="1"/>
      <c r="PDA369" s="1"/>
      <c r="PDB369" s="1"/>
      <c r="PDC369" s="1"/>
      <c r="PDD369" s="1"/>
      <c r="PDE369" s="1"/>
      <c r="PDF369" s="1"/>
      <c r="PDG369" s="1"/>
      <c r="PDH369" s="1"/>
      <c r="PDI369" s="1"/>
      <c r="PDJ369" s="1"/>
      <c r="PDK369" s="1"/>
      <c r="PDL369" s="1"/>
      <c r="PDM369" s="1"/>
      <c r="PDN369" s="1"/>
      <c r="PDO369" s="1"/>
      <c r="PDP369" s="1"/>
      <c r="PDQ369" s="1"/>
      <c r="PDR369" s="1"/>
      <c r="PDS369" s="1"/>
      <c r="PDT369" s="1"/>
      <c r="PDU369" s="1"/>
      <c r="PDV369" s="1"/>
      <c r="PDW369" s="1"/>
      <c r="PDX369" s="1"/>
      <c r="PDY369" s="1"/>
      <c r="PDZ369" s="1"/>
      <c r="PEA369" s="1"/>
      <c r="PEB369" s="1"/>
      <c r="PEC369" s="1"/>
      <c r="PED369" s="1"/>
      <c r="PEE369" s="1"/>
      <c r="PEF369" s="1"/>
      <c r="PEG369" s="1"/>
      <c r="PEH369" s="1"/>
      <c r="PEI369" s="1"/>
      <c r="PEJ369" s="1"/>
      <c r="PEK369" s="1"/>
      <c r="PEL369" s="1"/>
      <c r="PEM369" s="1"/>
      <c r="PEN369" s="1"/>
      <c r="PEO369" s="1"/>
      <c r="PEP369" s="1"/>
      <c r="PEQ369" s="1"/>
      <c r="PER369" s="1"/>
      <c r="PES369" s="1"/>
      <c r="PET369" s="1"/>
      <c r="PEU369" s="1"/>
      <c r="PEV369" s="1"/>
      <c r="PEW369" s="1"/>
      <c r="PEX369" s="1"/>
      <c r="PEY369" s="1"/>
      <c r="PEZ369" s="1"/>
      <c r="PFA369" s="1"/>
      <c r="PFB369" s="1"/>
      <c r="PFC369" s="1"/>
      <c r="PFD369" s="1"/>
      <c r="PFE369" s="1"/>
      <c r="PFF369" s="1"/>
      <c r="PFG369" s="1"/>
      <c r="PFH369" s="1"/>
      <c r="PFI369" s="1"/>
      <c r="PFJ369" s="1"/>
      <c r="PFK369" s="1"/>
      <c r="PFL369" s="1"/>
      <c r="PFM369" s="1"/>
      <c r="PFN369" s="1"/>
      <c r="PFO369" s="1"/>
      <c r="PFP369" s="1"/>
      <c r="PFQ369" s="1"/>
      <c r="PFR369" s="1"/>
      <c r="PFS369" s="1"/>
      <c r="PFT369" s="1"/>
      <c r="PFU369" s="1"/>
      <c r="PFV369" s="1"/>
      <c r="PFW369" s="1"/>
      <c r="PFX369" s="1"/>
      <c r="PFY369" s="1"/>
      <c r="PFZ369" s="1"/>
      <c r="PGA369" s="1"/>
      <c r="PGB369" s="1"/>
      <c r="PGC369" s="1"/>
      <c r="PGD369" s="1"/>
      <c r="PGE369" s="1"/>
      <c r="PGF369" s="1"/>
      <c r="PGG369" s="1"/>
      <c r="PGH369" s="1"/>
      <c r="PGI369" s="1"/>
      <c r="PGJ369" s="1"/>
      <c r="PGK369" s="1"/>
      <c r="PGL369" s="1"/>
      <c r="PGM369" s="1"/>
      <c r="PGN369" s="1"/>
      <c r="PGO369" s="1"/>
      <c r="PGP369" s="1"/>
      <c r="PGQ369" s="1"/>
      <c r="PGR369" s="1"/>
      <c r="PGS369" s="1"/>
      <c r="PGT369" s="1"/>
      <c r="PGU369" s="1"/>
      <c r="PGV369" s="1"/>
      <c r="PGW369" s="1"/>
      <c r="PGX369" s="1"/>
      <c r="PGY369" s="1"/>
      <c r="PGZ369" s="1"/>
      <c r="PHA369" s="1"/>
      <c r="PHB369" s="1"/>
      <c r="PHC369" s="1"/>
      <c r="PHD369" s="1"/>
      <c r="PHE369" s="1"/>
      <c r="PHF369" s="1"/>
      <c r="PHG369" s="1"/>
      <c r="PHH369" s="1"/>
      <c r="PHI369" s="1"/>
      <c r="PHJ369" s="1"/>
      <c r="PHK369" s="1"/>
      <c r="PHL369" s="1"/>
      <c r="PHM369" s="1"/>
      <c r="PHN369" s="1"/>
      <c r="PHO369" s="1"/>
      <c r="PHP369" s="1"/>
      <c r="PHQ369" s="1"/>
      <c r="PHR369" s="1"/>
      <c r="PHS369" s="1"/>
      <c r="PHT369" s="1"/>
      <c r="PHU369" s="1"/>
      <c r="PHV369" s="1"/>
      <c r="PHW369" s="1"/>
      <c r="PHX369" s="1"/>
      <c r="PHY369" s="1"/>
      <c r="PHZ369" s="1"/>
      <c r="PIA369" s="1"/>
      <c r="PIB369" s="1"/>
      <c r="PIC369" s="1"/>
      <c r="PID369" s="1"/>
      <c r="PIE369" s="1"/>
      <c r="PIF369" s="1"/>
      <c r="PIG369" s="1"/>
      <c r="PIH369" s="1"/>
      <c r="PII369" s="1"/>
      <c r="PIJ369" s="1"/>
      <c r="PIK369" s="1"/>
      <c r="PIL369" s="1"/>
      <c r="PIM369" s="1"/>
      <c r="PIN369" s="1"/>
      <c r="PIO369" s="1"/>
      <c r="PIP369" s="1"/>
      <c r="PIQ369" s="1"/>
      <c r="PIR369" s="1"/>
      <c r="PIS369" s="1"/>
      <c r="PIT369" s="1"/>
      <c r="PIU369" s="1"/>
      <c r="PIV369" s="1"/>
      <c r="PIW369" s="1"/>
      <c r="PIX369" s="1"/>
      <c r="PIY369" s="1"/>
      <c r="PIZ369" s="1"/>
      <c r="PJA369" s="1"/>
      <c r="PJB369" s="1"/>
      <c r="PJC369" s="1"/>
      <c r="PJD369" s="1"/>
      <c r="PJE369" s="1"/>
      <c r="PJF369" s="1"/>
      <c r="PJG369" s="1"/>
      <c r="PJH369" s="1"/>
      <c r="PJI369" s="1"/>
      <c r="PJJ369" s="1"/>
      <c r="PJK369" s="1"/>
      <c r="PJL369" s="1"/>
      <c r="PJM369" s="1"/>
      <c r="PJN369" s="1"/>
      <c r="PJO369" s="1"/>
      <c r="PJP369" s="1"/>
      <c r="PJQ369" s="1"/>
      <c r="PJR369" s="1"/>
      <c r="PJS369" s="1"/>
      <c r="PJT369" s="1"/>
      <c r="PJU369" s="1"/>
      <c r="PJV369" s="1"/>
      <c r="PJW369" s="1"/>
      <c r="PJX369" s="1"/>
      <c r="PJY369" s="1"/>
      <c r="PJZ369" s="1"/>
      <c r="PKA369" s="1"/>
      <c r="PKB369" s="1"/>
      <c r="PKC369" s="1"/>
      <c r="PKD369" s="1"/>
      <c r="PKE369" s="1"/>
      <c r="PKF369" s="1"/>
      <c r="PKG369" s="1"/>
      <c r="PKH369" s="1"/>
      <c r="PKI369" s="1"/>
      <c r="PKJ369" s="1"/>
      <c r="PKK369" s="1"/>
      <c r="PKL369" s="1"/>
      <c r="PKM369" s="1"/>
      <c r="PKN369" s="1"/>
      <c r="PKO369" s="1"/>
      <c r="PKP369" s="1"/>
      <c r="PKQ369" s="1"/>
      <c r="PKR369" s="1"/>
      <c r="PKS369" s="1"/>
      <c r="PKT369" s="1"/>
      <c r="PKU369" s="1"/>
      <c r="PKV369" s="1"/>
      <c r="PKW369" s="1"/>
      <c r="PKX369" s="1"/>
      <c r="PKY369" s="1"/>
      <c r="PKZ369" s="1"/>
      <c r="PLA369" s="1"/>
      <c r="PLB369" s="1"/>
      <c r="PLC369" s="1"/>
      <c r="PLD369" s="1"/>
      <c r="PLE369" s="1"/>
      <c r="PLF369" s="1"/>
      <c r="PLG369" s="1"/>
      <c r="PLH369" s="1"/>
      <c r="PLI369" s="1"/>
      <c r="PLJ369" s="1"/>
      <c r="PLK369" s="1"/>
      <c r="PLL369" s="1"/>
      <c r="PLM369" s="1"/>
      <c r="PLN369" s="1"/>
      <c r="PLO369" s="1"/>
      <c r="PLP369" s="1"/>
      <c r="PLQ369" s="1"/>
      <c r="PLR369" s="1"/>
      <c r="PLS369" s="1"/>
      <c r="PLT369" s="1"/>
      <c r="PLU369" s="1"/>
      <c r="PLV369" s="1"/>
      <c r="PLW369" s="1"/>
      <c r="PLX369" s="1"/>
      <c r="PLY369" s="1"/>
      <c r="PLZ369" s="1"/>
      <c r="PMA369" s="1"/>
      <c r="PMB369" s="1"/>
      <c r="PMC369" s="1"/>
      <c r="PMD369" s="1"/>
      <c r="PME369" s="1"/>
      <c r="PMF369" s="1"/>
      <c r="PMG369" s="1"/>
      <c r="PMH369" s="1"/>
      <c r="PMI369" s="1"/>
      <c r="PMJ369" s="1"/>
      <c r="PMK369" s="1"/>
      <c r="PML369" s="1"/>
      <c r="PMM369" s="1"/>
      <c r="PMN369" s="1"/>
      <c r="PMO369" s="1"/>
      <c r="PMP369" s="1"/>
      <c r="PMQ369" s="1"/>
      <c r="PMR369" s="1"/>
      <c r="PMS369" s="1"/>
      <c r="PMT369" s="1"/>
      <c r="PMU369" s="1"/>
      <c r="PMV369" s="1"/>
      <c r="PMW369" s="1"/>
      <c r="PMX369" s="1"/>
      <c r="PMY369" s="1"/>
      <c r="PMZ369" s="1"/>
      <c r="PNA369" s="1"/>
      <c r="PNB369" s="1"/>
      <c r="PNC369" s="1"/>
      <c r="PND369" s="1"/>
      <c r="PNE369" s="1"/>
      <c r="PNF369" s="1"/>
      <c r="PNG369" s="1"/>
      <c r="PNH369" s="1"/>
      <c r="PNI369" s="1"/>
      <c r="PNJ369" s="1"/>
      <c r="PNK369" s="1"/>
      <c r="PNL369" s="1"/>
      <c r="PNM369" s="1"/>
      <c r="PNN369" s="1"/>
      <c r="PNO369" s="1"/>
      <c r="PNP369" s="1"/>
      <c r="PNQ369" s="1"/>
      <c r="PNR369" s="1"/>
      <c r="PNS369" s="1"/>
      <c r="PNT369" s="1"/>
      <c r="PNU369" s="1"/>
      <c r="PNV369" s="1"/>
      <c r="PNW369" s="1"/>
      <c r="PNX369" s="1"/>
      <c r="PNY369" s="1"/>
      <c r="PNZ369" s="1"/>
      <c r="POA369" s="1"/>
      <c r="POB369" s="1"/>
      <c r="POC369" s="1"/>
      <c r="POD369" s="1"/>
      <c r="POE369" s="1"/>
      <c r="POF369" s="1"/>
      <c r="POG369" s="1"/>
      <c r="POH369" s="1"/>
      <c r="POI369" s="1"/>
      <c r="POJ369" s="1"/>
      <c r="POK369" s="1"/>
      <c r="POL369" s="1"/>
      <c r="POM369" s="1"/>
      <c r="PON369" s="1"/>
      <c r="POO369" s="1"/>
      <c r="POP369" s="1"/>
      <c r="POQ369" s="1"/>
      <c r="POR369" s="1"/>
      <c r="POS369" s="1"/>
      <c r="POT369" s="1"/>
      <c r="POU369" s="1"/>
      <c r="POV369" s="1"/>
      <c r="POW369" s="1"/>
      <c r="POX369" s="1"/>
      <c r="POY369" s="1"/>
      <c r="POZ369" s="1"/>
      <c r="PPA369" s="1"/>
      <c r="PPB369" s="1"/>
      <c r="PPC369" s="1"/>
      <c r="PPD369" s="1"/>
      <c r="PPE369" s="1"/>
      <c r="PPF369" s="1"/>
      <c r="PPG369" s="1"/>
      <c r="PPH369" s="1"/>
      <c r="PPI369" s="1"/>
      <c r="PPJ369" s="1"/>
      <c r="PPK369" s="1"/>
      <c r="PPL369" s="1"/>
      <c r="PPM369" s="1"/>
      <c r="PPN369" s="1"/>
      <c r="PPO369" s="1"/>
      <c r="PPP369" s="1"/>
      <c r="PPQ369" s="1"/>
      <c r="PPR369" s="1"/>
      <c r="PPS369" s="1"/>
      <c r="PPT369" s="1"/>
      <c r="PPU369" s="1"/>
      <c r="PPV369" s="1"/>
      <c r="PPW369" s="1"/>
      <c r="PPX369" s="1"/>
      <c r="PPY369" s="1"/>
      <c r="PPZ369" s="1"/>
      <c r="PQA369" s="1"/>
      <c r="PQB369" s="1"/>
      <c r="PQC369" s="1"/>
      <c r="PQD369" s="1"/>
      <c r="PQE369" s="1"/>
      <c r="PQF369" s="1"/>
      <c r="PQG369" s="1"/>
      <c r="PQH369" s="1"/>
      <c r="PQI369" s="1"/>
      <c r="PQJ369" s="1"/>
      <c r="PQK369" s="1"/>
      <c r="PQL369" s="1"/>
      <c r="PQM369" s="1"/>
      <c r="PQN369" s="1"/>
      <c r="PQO369" s="1"/>
      <c r="PQP369" s="1"/>
      <c r="PQQ369" s="1"/>
      <c r="PQR369" s="1"/>
      <c r="PQS369" s="1"/>
      <c r="PQT369" s="1"/>
      <c r="PQU369" s="1"/>
      <c r="PQV369" s="1"/>
      <c r="PQW369" s="1"/>
      <c r="PQX369" s="1"/>
      <c r="PQY369" s="1"/>
      <c r="PQZ369" s="1"/>
      <c r="PRA369" s="1"/>
      <c r="PRB369" s="1"/>
      <c r="PRC369" s="1"/>
      <c r="PRD369" s="1"/>
      <c r="PRE369" s="1"/>
      <c r="PRF369" s="1"/>
      <c r="PRG369" s="1"/>
      <c r="PRH369" s="1"/>
      <c r="PRI369" s="1"/>
      <c r="PRJ369" s="1"/>
      <c r="PRK369" s="1"/>
      <c r="PRL369" s="1"/>
      <c r="PRM369" s="1"/>
      <c r="PRN369" s="1"/>
      <c r="PRO369" s="1"/>
      <c r="PRP369" s="1"/>
      <c r="PRQ369" s="1"/>
      <c r="PRR369" s="1"/>
      <c r="PRS369" s="1"/>
      <c r="PRT369" s="1"/>
      <c r="PRU369" s="1"/>
      <c r="PRV369" s="1"/>
      <c r="PRW369" s="1"/>
      <c r="PRX369" s="1"/>
      <c r="PRY369" s="1"/>
      <c r="PRZ369" s="1"/>
      <c r="PSA369" s="1"/>
      <c r="PSB369" s="1"/>
      <c r="PSC369" s="1"/>
      <c r="PSD369" s="1"/>
      <c r="PSE369" s="1"/>
      <c r="PSF369" s="1"/>
      <c r="PSG369" s="1"/>
      <c r="PSH369" s="1"/>
      <c r="PSI369" s="1"/>
      <c r="PSJ369" s="1"/>
      <c r="PSK369" s="1"/>
      <c r="PSL369" s="1"/>
      <c r="PSM369" s="1"/>
      <c r="PSN369" s="1"/>
      <c r="PSO369" s="1"/>
      <c r="PSP369" s="1"/>
      <c r="PSQ369" s="1"/>
      <c r="PSR369" s="1"/>
      <c r="PSS369" s="1"/>
      <c r="PST369" s="1"/>
      <c r="PSU369" s="1"/>
      <c r="PSV369" s="1"/>
      <c r="PSW369" s="1"/>
      <c r="PSX369" s="1"/>
      <c r="PSY369" s="1"/>
      <c r="PSZ369" s="1"/>
      <c r="PTA369" s="1"/>
      <c r="PTB369" s="1"/>
      <c r="PTC369" s="1"/>
      <c r="PTD369" s="1"/>
      <c r="PTE369" s="1"/>
      <c r="PTF369" s="1"/>
      <c r="PTG369" s="1"/>
      <c r="PTH369" s="1"/>
      <c r="PTI369" s="1"/>
      <c r="PTJ369" s="1"/>
      <c r="PTK369" s="1"/>
      <c r="PTL369" s="1"/>
      <c r="PTM369" s="1"/>
      <c r="PTN369" s="1"/>
      <c r="PTO369" s="1"/>
      <c r="PTP369" s="1"/>
      <c r="PTQ369" s="1"/>
      <c r="PTR369" s="1"/>
      <c r="PTS369" s="1"/>
      <c r="PTT369" s="1"/>
      <c r="PTU369" s="1"/>
      <c r="PTV369" s="1"/>
      <c r="PTW369" s="1"/>
      <c r="PTX369" s="1"/>
      <c r="PTY369" s="1"/>
      <c r="PTZ369" s="1"/>
      <c r="PUA369" s="1"/>
      <c r="PUB369" s="1"/>
      <c r="PUC369" s="1"/>
      <c r="PUD369" s="1"/>
      <c r="PUE369" s="1"/>
      <c r="PUF369" s="1"/>
      <c r="PUG369" s="1"/>
      <c r="PUH369" s="1"/>
      <c r="PUI369" s="1"/>
      <c r="PUJ369" s="1"/>
      <c r="PUK369" s="1"/>
      <c r="PUL369" s="1"/>
      <c r="PUM369" s="1"/>
      <c r="PUN369" s="1"/>
      <c r="PUO369" s="1"/>
      <c r="PUP369" s="1"/>
      <c r="PUQ369" s="1"/>
      <c r="PUR369" s="1"/>
      <c r="PUS369" s="1"/>
      <c r="PUT369" s="1"/>
      <c r="PUU369" s="1"/>
      <c r="PUV369" s="1"/>
      <c r="PUW369" s="1"/>
      <c r="PUX369" s="1"/>
      <c r="PUY369" s="1"/>
      <c r="PUZ369" s="1"/>
      <c r="PVA369" s="1"/>
      <c r="PVB369" s="1"/>
      <c r="PVC369" s="1"/>
      <c r="PVD369" s="1"/>
      <c r="PVE369" s="1"/>
      <c r="PVF369" s="1"/>
      <c r="PVG369" s="1"/>
      <c r="PVH369" s="1"/>
      <c r="PVI369" s="1"/>
      <c r="PVJ369" s="1"/>
      <c r="PVK369" s="1"/>
      <c r="PVL369" s="1"/>
      <c r="PVM369" s="1"/>
      <c r="PVN369" s="1"/>
      <c r="PVO369" s="1"/>
      <c r="PVP369" s="1"/>
      <c r="PVQ369" s="1"/>
      <c r="PVR369" s="1"/>
      <c r="PVS369" s="1"/>
      <c r="PVT369" s="1"/>
      <c r="PVU369" s="1"/>
      <c r="PVV369" s="1"/>
      <c r="PVW369" s="1"/>
      <c r="PVX369" s="1"/>
      <c r="PVY369" s="1"/>
      <c r="PVZ369" s="1"/>
      <c r="PWA369" s="1"/>
      <c r="PWB369" s="1"/>
      <c r="PWC369" s="1"/>
      <c r="PWD369" s="1"/>
      <c r="PWE369" s="1"/>
      <c r="PWF369" s="1"/>
      <c r="PWG369" s="1"/>
      <c r="PWH369" s="1"/>
      <c r="PWI369" s="1"/>
      <c r="PWJ369" s="1"/>
      <c r="PWK369" s="1"/>
      <c r="PWL369" s="1"/>
      <c r="PWM369" s="1"/>
      <c r="PWN369" s="1"/>
      <c r="PWO369" s="1"/>
      <c r="PWP369" s="1"/>
      <c r="PWQ369" s="1"/>
      <c r="PWR369" s="1"/>
      <c r="PWS369" s="1"/>
      <c r="PWT369" s="1"/>
      <c r="PWU369" s="1"/>
      <c r="PWV369" s="1"/>
      <c r="PWW369" s="1"/>
      <c r="PWX369" s="1"/>
      <c r="PWY369" s="1"/>
      <c r="PWZ369" s="1"/>
      <c r="PXA369" s="1"/>
      <c r="PXB369" s="1"/>
      <c r="PXC369" s="1"/>
      <c r="PXD369" s="1"/>
      <c r="PXE369" s="1"/>
      <c r="PXF369" s="1"/>
      <c r="PXG369" s="1"/>
      <c r="PXH369" s="1"/>
      <c r="PXI369" s="1"/>
      <c r="PXJ369" s="1"/>
      <c r="PXK369" s="1"/>
      <c r="PXL369" s="1"/>
      <c r="PXM369" s="1"/>
      <c r="PXN369" s="1"/>
      <c r="PXO369" s="1"/>
      <c r="PXP369" s="1"/>
      <c r="PXQ369" s="1"/>
      <c r="PXR369" s="1"/>
      <c r="PXS369" s="1"/>
      <c r="PXT369" s="1"/>
      <c r="PXU369" s="1"/>
      <c r="PXV369" s="1"/>
      <c r="PXW369" s="1"/>
      <c r="PXX369" s="1"/>
      <c r="PXY369" s="1"/>
      <c r="PXZ369" s="1"/>
      <c r="PYA369" s="1"/>
      <c r="PYB369" s="1"/>
      <c r="PYC369" s="1"/>
      <c r="PYD369" s="1"/>
      <c r="PYE369" s="1"/>
      <c r="PYF369" s="1"/>
      <c r="PYG369" s="1"/>
      <c r="PYH369" s="1"/>
      <c r="PYI369" s="1"/>
      <c r="PYJ369" s="1"/>
      <c r="PYK369" s="1"/>
      <c r="PYL369" s="1"/>
      <c r="PYM369" s="1"/>
      <c r="PYN369" s="1"/>
      <c r="PYO369" s="1"/>
      <c r="PYP369" s="1"/>
      <c r="PYQ369" s="1"/>
      <c r="PYR369" s="1"/>
      <c r="PYS369" s="1"/>
      <c r="PYT369" s="1"/>
      <c r="PYU369" s="1"/>
      <c r="PYV369" s="1"/>
      <c r="PYW369" s="1"/>
      <c r="PYX369" s="1"/>
      <c r="PYY369" s="1"/>
      <c r="PYZ369" s="1"/>
      <c r="PZA369" s="1"/>
      <c r="PZB369" s="1"/>
      <c r="PZC369" s="1"/>
      <c r="PZD369" s="1"/>
      <c r="PZE369" s="1"/>
      <c r="PZF369" s="1"/>
      <c r="PZG369" s="1"/>
      <c r="PZH369" s="1"/>
      <c r="PZI369" s="1"/>
      <c r="PZJ369" s="1"/>
      <c r="PZK369" s="1"/>
      <c r="PZL369" s="1"/>
      <c r="PZM369" s="1"/>
      <c r="PZN369" s="1"/>
      <c r="PZO369" s="1"/>
      <c r="PZP369" s="1"/>
      <c r="PZQ369" s="1"/>
      <c r="PZR369" s="1"/>
      <c r="PZS369" s="1"/>
      <c r="PZT369" s="1"/>
      <c r="PZU369" s="1"/>
      <c r="PZV369" s="1"/>
      <c r="PZW369" s="1"/>
      <c r="PZX369" s="1"/>
      <c r="PZY369" s="1"/>
      <c r="PZZ369" s="1"/>
      <c r="QAA369" s="1"/>
      <c r="QAB369" s="1"/>
      <c r="QAC369" s="1"/>
      <c r="QAD369" s="1"/>
      <c r="QAE369" s="1"/>
      <c r="QAF369" s="1"/>
      <c r="QAG369" s="1"/>
      <c r="QAH369" s="1"/>
      <c r="QAI369" s="1"/>
      <c r="QAJ369" s="1"/>
      <c r="QAK369" s="1"/>
      <c r="QAL369" s="1"/>
      <c r="QAM369" s="1"/>
      <c r="QAN369" s="1"/>
      <c r="QAO369" s="1"/>
      <c r="QAP369" s="1"/>
      <c r="QAQ369" s="1"/>
      <c r="QAR369" s="1"/>
      <c r="QAS369" s="1"/>
      <c r="QAT369" s="1"/>
      <c r="QAU369" s="1"/>
      <c r="QAV369" s="1"/>
      <c r="QAW369" s="1"/>
      <c r="QAX369" s="1"/>
      <c r="QAY369" s="1"/>
      <c r="QAZ369" s="1"/>
      <c r="QBA369" s="1"/>
      <c r="QBB369" s="1"/>
      <c r="QBC369" s="1"/>
      <c r="QBD369" s="1"/>
      <c r="QBE369" s="1"/>
      <c r="QBF369" s="1"/>
      <c r="QBG369" s="1"/>
      <c r="QBH369" s="1"/>
      <c r="QBI369" s="1"/>
      <c r="QBJ369" s="1"/>
      <c r="QBK369" s="1"/>
      <c r="QBL369" s="1"/>
      <c r="QBM369" s="1"/>
      <c r="QBN369" s="1"/>
      <c r="QBO369" s="1"/>
      <c r="QBP369" s="1"/>
      <c r="QBQ369" s="1"/>
      <c r="QBR369" s="1"/>
      <c r="QBS369" s="1"/>
      <c r="QBT369" s="1"/>
      <c r="QBU369" s="1"/>
      <c r="QBV369" s="1"/>
      <c r="QBW369" s="1"/>
      <c r="QBX369" s="1"/>
      <c r="QBY369" s="1"/>
      <c r="QBZ369" s="1"/>
      <c r="QCA369" s="1"/>
      <c r="QCB369" s="1"/>
      <c r="QCC369" s="1"/>
      <c r="QCD369" s="1"/>
      <c r="QCE369" s="1"/>
      <c r="QCF369" s="1"/>
      <c r="QCG369" s="1"/>
      <c r="QCH369" s="1"/>
      <c r="QCI369" s="1"/>
      <c r="QCJ369" s="1"/>
      <c r="QCK369" s="1"/>
      <c r="QCL369" s="1"/>
      <c r="QCM369" s="1"/>
      <c r="QCN369" s="1"/>
      <c r="QCO369" s="1"/>
      <c r="QCP369" s="1"/>
      <c r="QCQ369" s="1"/>
      <c r="QCR369" s="1"/>
      <c r="QCS369" s="1"/>
      <c r="QCT369" s="1"/>
      <c r="QCU369" s="1"/>
      <c r="QCV369" s="1"/>
      <c r="QCW369" s="1"/>
      <c r="QCX369" s="1"/>
      <c r="QCY369" s="1"/>
      <c r="QCZ369" s="1"/>
      <c r="QDA369" s="1"/>
      <c r="QDB369" s="1"/>
      <c r="QDC369" s="1"/>
      <c r="QDD369" s="1"/>
      <c r="QDE369" s="1"/>
      <c r="QDF369" s="1"/>
      <c r="QDG369" s="1"/>
      <c r="QDH369" s="1"/>
      <c r="QDI369" s="1"/>
      <c r="QDJ369" s="1"/>
      <c r="QDK369" s="1"/>
      <c r="QDL369" s="1"/>
      <c r="QDM369" s="1"/>
      <c r="QDN369" s="1"/>
      <c r="QDO369" s="1"/>
      <c r="QDP369" s="1"/>
      <c r="QDQ369" s="1"/>
      <c r="QDR369" s="1"/>
      <c r="QDS369" s="1"/>
      <c r="QDT369" s="1"/>
      <c r="QDU369" s="1"/>
      <c r="QDV369" s="1"/>
      <c r="QDW369" s="1"/>
      <c r="QDX369" s="1"/>
      <c r="QDY369" s="1"/>
      <c r="QDZ369" s="1"/>
      <c r="QEA369" s="1"/>
      <c r="QEB369" s="1"/>
      <c r="QEC369" s="1"/>
      <c r="QED369" s="1"/>
      <c r="QEE369" s="1"/>
      <c r="QEF369" s="1"/>
      <c r="QEG369" s="1"/>
      <c r="QEH369" s="1"/>
      <c r="QEI369" s="1"/>
      <c r="QEJ369" s="1"/>
      <c r="QEK369" s="1"/>
      <c r="QEL369" s="1"/>
      <c r="QEM369" s="1"/>
      <c r="QEN369" s="1"/>
      <c r="QEO369" s="1"/>
      <c r="QEP369" s="1"/>
      <c r="QEQ369" s="1"/>
      <c r="QER369" s="1"/>
      <c r="QES369" s="1"/>
      <c r="QET369" s="1"/>
      <c r="QEU369" s="1"/>
      <c r="QEV369" s="1"/>
      <c r="QEW369" s="1"/>
      <c r="QEX369" s="1"/>
      <c r="QEY369" s="1"/>
      <c r="QEZ369" s="1"/>
      <c r="QFA369" s="1"/>
      <c r="QFB369" s="1"/>
      <c r="QFC369" s="1"/>
      <c r="QFD369" s="1"/>
      <c r="QFE369" s="1"/>
      <c r="QFF369" s="1"/>
      <c r="QFG369" s="1"/>
      <c r="QFH369" s="1"/>
      <c r="QFI369" s="1"/>
      <c r="QFJ369" s="1"/>
      <c r="QFK369" s="1"/>
      <c r="QFL369" s="1"/>
      <c r="QFM369" s="1"/>
      <c r="QFN369" s="1"/>
      <c r="QFO369" s="1"/>
      <c r="QFP369" s="1"/>
      <c r="QFQ369" s="1"/>
      <c r="QFR369" s="1"/>
      <c r="QFS369" s="1"/>
      <c r="QFT369" s="1"/>
      <c r="QFU369" s="1"/>
      <c r="QFV369" s="1"/>
      <c r="QFW369" s="1"/>
      <c r="QFX369" s="1"/>
      <c r="QFY369" s="1"/>
      <c r="QFZ369" s="1"/>
      <c r="QGA369" s="1"/>
      <c r="QGB369" s="1"/>
      <c r="QGC369" s="1"/>
      <c r="QGD369" s="1"/>
      <c r="QGE369" s="1"/>
      <c r="QGF369" s="1"/>
      <c r="QGG369" s="1"/>
      <c r="QGH369" s="1"/>
      <c r="QGI369" s="1"/>
      <c r="QGJ369" s="1"/>
      <c r="QGK369" s="1"/>
      <c r="QGL369" s="1"/>
      <c r="QGM369" s="1"/>
      <c r="QGN369" s="1"/>
      <c r="QGO369" s="1"/>
      <c r="QGP369" s="1"/>
      <c r="QGQ369" s="1"/>
      <c r="QGR369" s="1"/>
      <c r="QGS369" s="1"/>
      <c r="QGT369" s="1"/>
      <c r="QGU369" s="1"/>
      <c r="QGV369" s="1"/>
      <c r="QGW369" s="1"/>
      <c r="QGX369" s="1"/>
      <c r="QGY369" s="1"/>
      <c r="QGZ369" s="1"/>
      <c r="QHA369" s="1"/>
      <c r="QHB369" s="1"/>
      <c r="QHC369" s="1"/>
      <c r="QHD369" s="1"/>
      <c r="QHE369" s="1"/>
      <c r="QHF369" s="1"/>
      <c r="QHG369" s="1"/>
      <c r="QHH369" s="1"/>
      <c r="QHI369" s="1"/>
      <c r="QHJ369" s="1"/>
      <c r="QHK369" s="1"/>
      <c r="QHL369" s="1"/>
      <c r="QHM369" s="1"/>
      <c r="QHN369" s="1"/>
      <c r="QHO369" s="1"/>
      <c r="QHP369" s="1"/>
      <c r="QHQ369" s="1"/>
      <c r="QHR369" s="1"/>
      <c r="QHS369" s="1"/>
      <c r="QHT369" s="1"/>
      <c r="QHU369" s="1"/>
      <c r="QHV369" s="1"/>
      <c r="QHW369" s="1"/>
      <c r="QHX369" s="1"/>
      <c r="QHY369" s="1"/>
      <c r="QHZ369" s="1"/>
      <c r="QIA369" s="1"/>
      <c r="QIB369" s="1"/>
      <c r="QIC369" s="1"/>
      <c r="QID369" s="1"/>
      <c r="QIE369" s="1"/>
      <c r="QIF369" s="1"/>
      <c r="QIG369" s="1"/>
      <c r="QIH369" s="1"/>
      <c r="QII369" s="1"/>
      <c r="QIJ369" s="1"/>
      <c r="QIK369" s="1"/>
      <c r="QIL369" s="1"/>
      <c r="QIM369" s="1"/>
      <c r="QIN369" s="1"/>
      <c r="QIO369" s="1"/>
      <c r="QIP369" s="1"/>
      <c r="QIQ369" s="1"/>
      <c r="QIR369" s="1"/>
      <c r="QIS369" s="1"/>
      <c r="QIT369" s="1"/>
      <c r="QIU369" s="1"/>
      <c r="QIV369" s="1"/>
      <c r="QIW369" s="1"/>
      <c r="QIX369" s="1"/>
      <c r="QIY369" s="1"/>
      <c r="QIZ369" s="1"/>
      <c r="QJA369" s="1"/>
      <c r="QJB369" s="1"/>
      <c r="QJC369" s="1"/>
      <c r="QJD369" s="1"/>
      <c r="QJE369" s="1"/>
      <c r="QJF369" s="1"/>
      <c r="QJG369" s="1"/>
      <c r="QJH369" s="1"/>
      <c r="QJI369" s="1"/>
      <c r="QJJ369" s="1"/>
      <c r="QJK369" s="1"/>
      <c r="QJL369" s="1"/>
      <c r="QJM369" s="1"/>
      <c r="QJN369" s="1"/>
      <c r="QJO369" s="1"/>
      <c r="QJP369" s="1"/>
      <c r="QJQ369" s="1"/>
      <c r="QJR369" s="1"/>
      <c r="QJS369" s="1"/>
      <c r="QJT369" s="1"/>
      <c r="QJU369" s="1"/>
      <c r="QJV369" s="1"/>
      <c r="QJW369" s="1"/>
      <c r="QJX369" s="1"/>
      <c r="QJY369" s="1"/>
      <c r="QJZ369" s="1"/>
      <c r="QKA369" s="1"/>
      <c r="QKB369" s="1"/>
      <c r="QKC369" s="1"/>
      <c r="QKD369" s="1"/>
      <c r="QKE369" s="1"/>
      <c r="QKF369" s="1"/>
      <c r="QKG369" s="1"/>
      <c r="QKH369" s="1"/>
      <c r="QKI369" s="1"/>
      <c r="QKJ369" s="1"/>
      <c r="QKK369" s="1"/>
      <c r="QKL369" s="1"/>
      <c r="QKM369" s="1"/>
      <c r="QKN369" s="1"/>
      <c r="QKO369" s="1"/>
      <c r="QKP369" s="1"/>
      <c r="QKQ369" s="1"/>
      <c r="QKR369" s="1"/>
      <c r="QKS369" s="1"/>
      <c r="QKT369" s="1"/>
      <c r="QKU369" s="1"/>
      <c r="QKV369" s="1"/>
      <c r="QKW369" s="1"/>
      <c r="QKX369" s="1"/>
      <c r="QKY369" s="1"/>
      <c r="QKZ369" s="1"/>
      <c r="QLA369" s="1"/>
      <c r="QLB369" s="1"/>
      <c r="QLC369" s="1"/>
      <c r="QLD369" s="1"/>
      <c r="QLE369" s="1"/>
      <c r="QLF369" s="1"/>
      <c r="QLG369" s="1"/>
      <c r="QLH369" s="1"/>
      <c r="QLI369" s="1"/>
      <c r="QLJ369" s="1"/>
      <c r="QLK369" s="1"/>
      <c r="QLL369" s="1"/>
      <c r="QLM369" s="1"/>
      <c r="QLN369" s="1"/>
      <c r="QLO369" s="1"/>
      <c r="QLP369" s="1"/>
      <c r="QLQ369" s="1"/>
      <c r="QLR369" s="1"/>
      <c r="QLS369" s="1"/>
      <c r="QLT369" s="1"/>
      <c r="QLU369" s="1"/>
      <c r="QLV369" s="1"/>
      <c r="QLW369" s="1"/>
      <c r="QLX369" s="1"/>
      <c r="QLY369" s="1"/>
      <c r="QLZ369" s="1"/>
      <c r="QMA369" s="1"/>
      <c r="QMB369" s="1"/>
      <c r="QMC369" s="1"/>
      <c r="QMD369" s="1"/>
      <c r="QME369" s="1"/>
      <c r="QMF369" s="1"/>
      <c r="QMG369" s="1"/>
      <c r="QMH369" s="1"/>
      <c r="QMI369" s="1"/>
      <c r="QMJ369" s="1"/>
      <c r="QMK369" s="1"/>
      <c r="QML369" s="1"/>
      <c r="QMM369" s="1"/>
      <c r="QMN369" s="1"/>
      <c r="QMO369" s="1"/>
      <c r="QMP369" s="1"/>
      <c r="QMQ369" s="1"/>
      <c r="QMR369" s="1"/>
      <c r="QMS369" s="1"/>
      <c r="QMT369" s="1"/>
      <c r="QMU369" s="1"/>
      <c r="QMV369" s="1"/>
      <c r="QMW369" s="1"/>
      <c r="QMX369" s="1"/>
      <c r="QMY369" s="1"/>
      <c r="QMZ369" s="1"/>
      <c r="QNA369" s="1"/>
      <c r="QNB369" s="1"/>
      <c r="QNC369" s="1"/>
      <c r="QND369" s="1"/>
      <c r="QNE369" s="1"/>
      <c r="QNF369" s="1"/>
      <c r="QNG369" s="1"/>
      <c r="QNH369" s="1"/>
      <c r="QNI369" s="1"/>
      <c r="QNJ369" s="1"/>
      <c r="QNK369" s="1"/>
      <c r="QNL369" s="1"/>
      <c r="QNM369" s="1"/>
      <c r="QNN369" s="1"/>
      <c r="QNO369" s="1"/>
      <c r="QNP369" s="1"/>
      <c r="QNQ369" s="1"/>
      <c r="QNR369" s="1"/>
      <c r="QNS369" s="1"/>
      <c r="QNT369" s="1"/>
      <c r="QNU369" s="1"/>
      <c r="QNV369" s="1"/>
      <c r="QNW369" s="1"/>
      <c r="QNX369" s="1"/>
      <c r="QNY369" s="1"/>
      <c r="QNZ369" s="1"/>
      <c r="QOA369" s="1"/>
      <c r="QOB369" s="1"/>
      <c r="QOC369" s="1"/>
      <c r="QOD369" s="1"/>
      <c r="QOE369" s="1"/>
      <c r="QOF369" s="1"/>
      <c r="QOG369" s="1"/>
      <c r="QOH369" s="1"/>
      <c r="QOI369" s="1"/>
      <c r="QOJ369" s="1"/>
      <c r="QOK369" s="1"/>
      <c r="QOL369" s="1"/>
      <c r="QOM369" s="1"/>
      <c r="QON369" s="1"/>
      <c r="QOO369" s="1"/>
      <c r="QOP369" s="1"/>
      <c r="QOQ369" s="1"/>
      <c r="QOR369" s="1"/>
      <c r="QOS369" s="1"/>
      <c r="QOT369" s="1"/>
      <c r="QOU369" s="1"/>
      <c r="QOV369" s="1"/>
      <c r="QOW369" s="1"/>
      <c r="QOX369" s="1"/>
      <c r="QOY369" s="1"/>
      <c r="QOZ369" s="1"/>
      <c r="QPA369" s="1"/>
      <c r="QPB369" s="1"/>
      <c r="QPC369" s="1"/>
      <c r="QPD369" s="1"/>
      <c r="QPE369" s="1"/>
      <c r="QPF369" s="1"/>
      <c r="QPG369" s="1"/>
      <c r="QPH369" s="1"/>
      <c r="QPI369" s="1"/>
      <c r="QPJ369" s="1"/>
      <c r="QPK369" s="1"/>
      <c r="QPL369" s="1"/>
      <c r="QPM369" s="1"/>
      <c r="QPN369" s="1"/>
      <c r="QPO369" s="1"/>
      <c r="QPP369" s="1"/>
      <c r="QPQ369" s="1"/>
      <c r="QPR369" s="1"/>
      <c r="QPS369" s="1"/>
      <c r="QPT369" s="1"/>
      <c r="QPU369" s="1"/>
      <c r="QPV369" s="1"/>
      <c r="QPW369" s="1"/>
      <c r="QPX369" s="1"/>
      <c r="QPY369" s="1"/>
      <c r="QPZ369" s="1"/>
      <c r="QQA369" s="1"/>
      <c r="QQB369" s="1"/>
      <c r="QQC369" s="1"/>
      <c r="QQD369" s="1"/>
      <c r="QQE369" s="1"/>
      <c r="QQF369" s="1"/>
      <c r="QQG369" s="1"/>
      <c r="QQH369" s="1"/>
      <c r="QQI369" s="1"/>
      <c r="QQJ369" s="1"/>
      <c r="QQK369" s="1"/>
      <c r="QQL369" s="1"/>
      <c r="QQM369" s="1"/>
      <c r="QQN369" s="1"/>
      <c r="QQO369" s="1"/>
      <c r="QQP369" s="1"/>
      <c r="QQQ369" s="1"/>
      <c r="QQR369" s="1"/>
      <c r="QQS369" s="1"/>
      <c r="QQT369" s="1"/>
      <c r="QQU369" s="1"/>
      <c r="QQV369" s="1"/>
      <c r="QQW369" s="1"/>
      <c r="QQX369" s="1"/>
      <c r="QQY369" s="1"/>
      <c r="QQZ369" s="1"/>
      <c r="QRA369" s="1"/>
      <c r="QRB369" s="1"/>
      <c r="QRC369" s="1"/>
      <c r="QRD369" s="1"/>
      <c r="QRE369" s="1"/>
      <c r="QRF369" s="1"/>
      <c r="QRG369" s="1"/>
      <c r="QRH369" s="1"/>
      <c r="QRI369" s="1"/>
      <c r="QRJ369" s="1"/>
      <c r="QRK369" s="1"/>
      <c r="QRL369" s="1"/>
      <c r="QRM369" s="1"/>
      <c r="QRN369" s="1"/>
      <c r="QRO369" s="1"/>
      <c r="QRP369" s="1"/>
      <c r="QRQ369" s="1"/>
      <c r="QRR369" s="1"/>
      <c r="QRS369" s="1"/>
      <c r="QRT369" s="1"/>
      <c r="QRU369" s="1"/>
      <c r="QRV369" s="1"/>
      <c r="QRW369" s="1"/>
      <c r="QRX369" s="1"/>
      <c r="QRY369" s="1"/>
      <c r="QRZ369" s="1"/>
      <c r="QSA369" s="1"/>
      <c r="QSB369" s="1"/>
      <c r="QSC369" s="1"/>
      <c r="QSD369" s="1"/>
      <c r="QSE369" s="1"/>
      <c r="QSF369" s="1"/>
      <c r="QSG369" s="1"/>
      <c r="QSH369" s="1"/>
      <c r="QSI369" s="1"/>
      <c r="QSJ369" s="1"/>
      <c r="QSK369" s="1"/>
      <c r="QSL369" s="1"/>
      <c r="QSM369" s="1"/>
      <c r="QSN369" s="1"/>
      <c r="QSO369" s="1"/>
      <c r="QSP369" s="1"/>
      <c r="QSQ369" s="1"/>
      <c r="QSR369" s="1"/>
      <c r="QSS369" s="1"/>
      <c r="QST369" s="1"/>
      <c r="QSU369" s="1"/>
      <c r="QSV369" s="1"/>
      <c r="QSW369" s="1"/>
      <c r="QSX369" s="1"/>
      <c r="QSY369" s="1"/>
      <c r="QSZ369" s="1"/>
      <c r="QTA369" s="1"/>
      <c r="QTB369" s="1"/>
      <c r="QTC369" s="1"/>
      <c r="QTD369" s="1"/>
      <c r="QTE369" s="1"/>
      <c r="QTF369" s="1"/>
      <c r="QTG369" s="1"/>
      <c r="QTH369" s="1"/>
      <c r="QTI369" s="1"/>
      <c r="QTJ369" s="1"/>
      <c r="QTK369" s="1"/>
      <c r="QTL369" s="1"/>
      <c r="QTM369" s="1"/>
      <c r="QTN369" s="1"/>
      <c r="QTO369" s="1"/>
      <c r="QTP369" s="1"/>
      <c r="QTQ369" s="1"/>
      <c r="QTR369" s="1"/>
      <c r="QTS369" s="1"/>
      <c r="QTT369" s="1"/>
      <c r="QTU369" s="1"/>
      <c r="QTV369" s="1"/>
      <c r="QTW369" s="1"/>
      <c r="QTX369" s="1"/>
      <c r="QTY369" s="1"/>
      <c r="QTZ369" s="1"/>
      <c r="QUA369" s="1"/>
      <c r="QUB369" s="1"/>
      <c r="QUC369" s="1"/>
      <c r="QUD369" s="1"/>
      <c r="QUE369" s="1"/>
      <c r="QUF369" s="1"/>
      <c r="QUG369" s="1"/>
      <c r="QUH369" s="1"/>
      <c r="QUI369" s="1"/>
      <c r="QUJ369" s="1"/>
      <c r="QUK369" s="1"/>
      <c r="QUL369" s="1"/>
      <c r="QUM369" s="1"/>
      <c r="QUN369" s="1"/>
      <c r="QUO369" s="1"/>
      <c r="QUP369" s="1"/>
      <c r="QUQ369" s="1"/>
      <c r="QUR369" s="1"/>
      <c r="QUS369" s="1"/>
      <c r="QUT369" s="1"/>
      <c r="QUU369" s="1"/>
      <c r="QUV369" s="1"/>
      <c r="QUW369" s="1"/>
      <c r="QUX369" s="1"/>
      <c r="QUY369" s="1"/>
      <c r="QUZ369" s="1"/>
      <c r="QVA369" s="1"/>
      <c r="QVB369" s="1"/>
      <c r="QVC369" s="1"/>
      <c r="QVD369" s="1"/>
      <c r="QVE369" s="1"/>
      <c r="QVF369" s="1"/>
      <c r="QVG369" s="1"/>
      <c r="QVH369" s="1"/>
      <c r="QVI369" s="1"/>
      <c r="QVJ369" s="1"/>
      <c r="QVK369" s="1"/>
      <c r="QVL369" s="1"/>
      <c r="QVM369" s="1"/>
      <c r="QVN369" s="1"/>
      <c r="QVO369" s="1"/>
      <c r="QVP369" s="1"/>
      <c r="QVQ369" s="1"/>
      <c r="QVR369" s="1"/>
      <c r="QVS369" s="1"/>
      <c r="QVT369" s="1"/>
      <c r="QVU369" s="1"/>
      <c r="QVV369" s="1"/>
      <c r="QVW369" s="1"/>
      <c r="QVX369" s="1"/>
      <c r="QVY369" s="1"/>
      <c r="QVZ369" s="1"/>
      <c r="QWA369" s="1"/>
      <c r="QWB369" s="1"/>
      <c r="QWC369" s="1"/>
      <c r="QWD369" s="1"/>
      <c r="QWE369" s="1"/>
      <c r="QWF369" s="1"/>
      <c r="QWG369" s="1"/>
      <c r="QWH369" s="1"/>
      <c r="QWI369" s="1"/>
      <c r="QWJ369" s="1"/>
      <c r="QWK369" s="1"/>
      <c r="QWL369" s="1"/>
      <c r="QWM369" s="1"/>
      <c r="QWN369" s="1"/>
      <c r="QWO369" s="1"/>
      <c r="QWP369" s="1"/>
      <c r="QWQ369" s="1"/>
      <c r="QWR369" s="1"/>
      <c r="QWS369" s="1"/>
      <c r="QWT369" s="1"/>
      <c r="QWU369" s="1"/>
      <c r="QWV369" s="1"/>
      <c r="QWW369" s="1"/>
      <c r="QWX369" s="1"/>
      <c r="QWY369" s="1"/>
      <c r="QWZ369" s="1"/>
      <c r="QXA369" s="1"/>
      <c r="QXB369" s="1"/>
      <c r="QXC369" s="1"/>
      <c r="QXD369" s="1"/>
      <c r="QXE369" s="1"/>
      <c r="QXF369" s="1"/>
      <c r="QXG369" s="1"/>
      <c r="QXH369" s="1"/>
      <c r="QXI369" s="1"/>
      <c r="QXJ369" s="1"/>
      <c r="QXK369" s="1"/>
      <c r="QXL369" s="1"/>
      <c r="QXM369" s="1"/>
      <c r="QXN369" s="1"/>
      <c r="QXO369" s="1"/>
      <c r="QXP369" s="1"/>
      <c r="QXQ369" s="1"/>
      <c r="QXR369" s="1"/>
      <c r="QXS369" s="1"/>
      <c r="QXT369" s="1"/>
      <c r="QXU369" s="1"/>
      <c r="QXV369" s="1"/>
      <c r="QXW369" s="1"/>
      <c r="QXX369" s="1"/>
      <c r="QXY369" s="1"/>
      <c r="QXZ369" s="1"/>
      <c r="QYA369" s="1"/>
      <c r="QYB369" s="1"/>
      <c r="QYC369" s="1"/>
      <c r="QYD369" s="1"/>
      <c r="QYE369" s="1"/>
      <c r="QYF369" s="1"/>
      <c r="QYG369" s="1"/>
      <c r="QYH369" s="1"/>
      <c r="QYI369" s="1"/>
      <c r="QYJ369" s="1"/>
      <c r="QYK369" s="1"/>
      <c r="QYL369" s="1"/>
      <c r="QYM369" s="1"/>
      <c r="QYN369" s="1"/>
      <c r="QYO369" s="1"/>
      <c r="QYP369" s="1"/>
      <c r="QYQ369" s="1"/>
      <c r="QYR369" s="1"/>
      <c r="QYS369" s="1"/>
      <c r="QYT369" s="1"/>
      <c r="QYU369" s="1"/>
      <c r="QYV369" s="1"/>
      <c r="QYW369" s="1"/>
      <c r="QYX369" s="1"/>
      <c r="QYY369" s="1"/>
      <c r="QYZ369" s="1"/>
      <c r="QZA369" s="1"/>
      <c r="QZB369" s="1"/>
      <c r="QZC369" s="1"/>
      <c r="QZD369" s="1"/>
      <c r="QZE369" s="1"/>
      <c r="QZF369" s="1"/>
      <c r="QZG369" s="1"/>
      <c r="QZH369" s="1"/>
      <c r="QZI369" s="1"/>
      <c r="QZJ369" s="1"/>
      <c r="QZK369" s="1"/>
      <c r="QZL369" s="1"/>
      <c r="QZM369" s="1"/>
      <c r="QZN369" s="1"/>
      <c r="QZO369" s="1"/>
      <c r="QZP369" s="1"/>
      <c r="QZQ369" s="1"/>
      <c r="QZR369" s="1"/>
      <c r="QZS369" s="1"/>
      <c r="QZT369" s="1"/>
      <c r="QZU369" s="1"/>
      <c r="QZV369" s="1"/>
      <c r="QZW369" s="1"/>
      <c r="QZX369" s="1"/>
      <c r="QZY369" s="1"/>
      <c r="QZZ369" s="1"/>
      <c r="RAA369" s="1"/>
      <c r="RAB369" s="1"/>
      <c r="RAC369" s="1"/>
      <c r="RAD369" s="1"/>
      <c r="RAE369" s="1"/>
      <c r="RAF369" s="1"/>
      <c r="RAG369" s="1"/>
      <c r="RAH369" s="1"/>
      <c r="RAI369" s="1"/>
      <c r="RAJ369" s="1"/>
      <c r="RAK369" s="1"/>
      <c r="RAL369" s="1"/>
      <c r="RAM369" s="1"/>
      <c r="RAN369" s="1"/>
      <c r="RAO369" s="1"/>
      <c r="RAP369" s="1"/>
      <c r="RAQ369" s="1"/>
      <c r="RAR369" s="1"/>
      <c r="RAS369" s="1"/>
      <c r="RAT369" s="1"/>
      <c r="RAU369" s="1"/>
      <c r="RAV369" s="1"/>
      <c r="RAW369" s="1"/>
      <c r="RAX369" s="1"/>
      <c r="RAY369" s="1"/>
      <c r="RAZ369" s="1"/>
      <c r="RBA369" s="1"/>
      <c r="RBB369" s="1"/>
      <c r="RBC369" s="1"/>
      <c r="RBD369" s="1"/>
      <c r="RBE369" s="1"/>
      <c r="RBF369" s="1"/>
      <c r="RBG369" s="1"/>
      <c r="RBH369" s="1"/>
      <c r="RBI369" s="1"/>
      <c r="RBJ369" s="1"/>
      <c r="RBK369" s="1"/>
      <c r="RBL369" s="1"/>
      <c r="RBM369" s="1"/>
      <c r="RBN369" s="1"/>
      <c r="RBO369" s="1"/>
      <c r="RBP369" s="1"/>
      <c r="RBQ369" s="1"/>
      <c r="RBR369" s="1"/>
      <c r="RBS369" s="1"/>
      <c r="RBT369" s="1"/>
      <c r="RBU369" s="1"/>
      <c r="RBV369" s="1"/>
      <c r="RBW369" s="1"/>
      <c r="RBX369" s="1"/>
      <c r="RBY369" s="1"/>
      <c r="RBZ369" s="1"/>
      <c r="RCA369" s="1"/>
      <c r="RCB369" s="1"/>
      <c r="RCC369" s="1"/>
      <c r="RCD369" s="1"/>
      <c r="RCE369" s="1"/>
      <c r="RCF369" s="1"/>
      <c r="RCG369" s="1"/>
      <c r="RCH369" s="1"/>
      <c r="RCI369" s="1"/>
      <c r="RCJ369" s="1"/>
      <c r="RCK369" s="1"/>
      <c r="RCL369" s="1"/>
      <c r="RCM369" s="1"/>
      <c r="RCN369" s="1"/>
      <c r="RCO369" s="1"/>
      <c r="RCP369" s="1"/>
      <c r="RCQ369" s="1"/>
      <c r="RCR369" s="1"/>
      <c r="RCS369" s="1"/>
      <c r="RCT369" s="1"/>
      <c r="RCU369" s="1"/>
      <c r="RCV369" s="1"/>
      <c r="RCW369" s="1"/>
      <c r="RCX369" s="1"/>
      <c r="RCY369" s="1"/>
      <c r="RCZ369" s="1"/>
      <c r="RDA369" s="1"/>
      <c r="RDB369" s="1"/>
      <c r="RDC369" s="1"/>
      <c r="RDD369" s="1"/>
      <c r="RDE369" s="1"/>
      <c r="RDF369" s="1"/>
      <c r="RDG369" s="1"/>
      <c r="RDH369" s="1"/>
      <c r="RDI369" s="1"/>
      <c r="RDJ369" s="1"/>
      <c r="RDK369" s="1"/>
      <c r="RDL369" s="1"/>
      <c r="RDM369" s="1"/>
      <c r="RDN369" s="1"/>
      <c r="RDO369" s="1"/>
      <c r="RDP369" s="1"/>
      <c r="RDQ369" s="1"/>
      <c r="RDR369" s="1"/>
      <c r="RDS369" s="1"/>
      <c r="RDT369" s="1"/>
      <c r="RDU369" s="1"/>
      <c r="RDV369" s="1"/>
      <c r="RDW369" s="1"/>
      <c r="RDX369" s="1"/>
      <c r="RDY369" s="1"/>
      <c r="RDZ369" s="1"/>
      <c r="REA369" s="1"/>
      <c r="REB369" s="1"/>
      <c r="REC369" s="1"/>
      <c r="RED369" s="1"/>
      <c r="REE369" s="1"/>
      <c r="REF369" s="1"/>
      <c r="REG369" s="1"/>
      <c r="REH369" s="1"/>
      <c r="REI369" s="1"/>
      <c r="REJ369" s="1"/>
      <c r="REK369" s="1"/>
      <c r="REL369" s="1"/>
      <c r="REM369" s="1"/>
      <c r="REN369" s="1"/>
      <c r="REO369" s="1"/>
      <c r="REP369" s="1"/>
      <c r="REQ369" s="1"/>
      <c r="RER369" s="1"/>
      <c r="RES369" s="1"/>
      <c r="RET369" s="1"/>
      <c r="REU369" s="1"/>
      <c r="REV369" s="1"/>
      <c r="REW369" s="1"/>
      <c r="REX369" s="1"/>
      <c r="REY369" s="1"/>
      <c r="REZ369" s="1"/>
      <c r="RFA369" s="1"/>
      <c r="RFB369" s="1"/>
      <c r="RFC369" s="1"/>
      <c r="RFD369" s="1"/>
      <c r="RFE369" s="1"/>
      <c r="RFF369" s="1"/>
      <c r="RFG369" s="1"/>
      <c r="RFH369" s="1"/>
      <c r="RFI369" s="1"/>
      <c r="RFJ369" s="1"/>
      <c r="RFK369" s="1"/>
      <c r="RFL369" s="1"/>
      <c r="RFM369" s="1"/>
      <c r="RFN369" s="1"/>
      <c r="RFO369" s="1"/>
      <c r="RFP369" s="1"/>
      <c r="RFQ369" s="1"/>
      <c r="RFR369" s="1"/>
      <c r="RFS369" s="1"/>
      <c r="RFT369" s="1"/>
      <c r="RFU369" s="1"/>
      <c r="RFV369" s="1"/>
      <c r="RFW369" s="1"/>
      <c r="RFX369" s="1"/>
      <c r="RFY369" s="1"/>
      <c r="RFZ369" s="1"/>
      <c r="RGA369" s="1"/>
      <c r="RGB369" s="1"/>
      <c r="RGC369" s="1"/>
      <c r="RGD369" s="1"/>
      <c r="RGE369" s="1"/>
      <c r="RGF369" s="1"/>
      <c r="RGG369" s="1"/>
      <c r="RGH369" s="1"/>
      <c r="RGI369" s="1"/>
      <c r="RGJ369" s="1"/>
      <c r="RGK369" s="1"/>
      <c r="RGL369" s="1"/>
      <c r="RGM369" s="1"/>
      <c r="RGN369" s="1"/>
      <c r="RGO369" s="1"/>
      <c r="RGP369" s="1"/>
      <c r="RGQ369" s="1"/>
      <c r="RGR369" s="1"/>
      <c r="RGS369" s="1"/>
      <c r="RGT369" s="1"/>
      <c r="RGU369" s="1"/>
      <c r="RGV369" s="1"/>
      <c r="RGW369" s="1"/>
      <c r="RGX369" s="1"/>
      <c r="RGY369" s="1"/>
      <c r="RGZ369" s="1"/>
      <c r="RHA369" s="1"/>
      <c r="RHB369" s="1"/>
      <c r="RHC369" s="1"/>
      <c r="RHD369" s="1"/>
      <c r="RHE369" s="1"/>
      <c r="RHF369" s="1"/>
      <c r="RHG369" s="1"/>
      <c r="RHH369" s="1"/>
      <c r="RHI369" s="1"/>
      <c r="RHJ369" s="1"/>
      <c r="RHK369" s="1"/>
      <c r="RHL369" s="1"/>
      <c r="RHM369" s="1"/>
      <c r="RHN369" s="1"/>
      <c r="RHO369" s="1"/>
      <c r="RHP369" s="1"/>
      <c r="RHQ369" s="1"/>
      <c r="RHR369" s="1"/>
      <c r="RHS369" s="1"/>
      <c r="RHT369" s="1"/>
      <c r="RHU369" s="1"/>
      <c r="RHV369" s="1"/>
      <c r="RHW369" s="1"/>
      <c r="RHX369" s="1"/>
      <c r="RHY369" s="1"/>
      <c r="RHZ369" s="1"/>
      <c r="RIA369" s="1"/>
      <c r="RIB369" s="1"/>
      <c r="RIC369" s="1"/>
      <c r="RID369" s="1"/>
      <c r="RIE369" s="1"/>
      <c r="RIF369" s="1"/>
      <c r="RIG369" s="1"/>
      <c r="RIH369" s="1"/>
      <c r="RII369" s="1"/>
      <c r="RIJ369" s="1"/>
      <c r="RIK369" s="1"/>
      <c r="RIL369" s="1"/>
      <c r="RIM369" s="1"/>
      <c r="RIN369" s="1"/>
      <c r="RIO369" s="1"/>
      <c r="RIP369" s="1"/>
      <c r="RIQ369" s="1"/>
      <c r="RIR369" s="1"/>
      <c r="RIS369" s="1"/>
      <c r="RIT369" s="1"/>
      <c r="RIU369" s="1"/>
      <c r="RIV369" s="1"/>
      <c r="RIW369" s="1"/>
      <c r="RIX369" s="1"/>
      <c r="RIY369" s="1"/>
      <c r="RIZ369" s="1"/>
      <c r="RJA369" s="1"/>
      <c r="RJB369" s="1"/>
      <c r="RJC369" s="1"/>
      <c r="RJD369" s="1"/>
      <c r="RJE369" s="1"/>
      <c r="RJF369" s="1"/>
      <c r="RJG369" s="1"/>
      <c r="RJH369" s="1"/>
      <c r="RJI369" s="1"/>
      <c r="RJJ369" s="1"/>
      <c r="RJK369" s="1"/>
      <c r="RJL369" s="1"/>
      <c r="RJM369" s="1"/>
      <c r="RJN369" s="1"/>
      <c r="RJO369" s="1"/>
      <c r="RJP369" s="1"/>
      <c r="RJQ369" s="1"/>
      <c r="RJR369" s="1"/>
      <c r="RJS369" s="1"/>
      <c r="RJT369" s="1"/>
      <c r="RJU369" s="1"/>
      <c r="RJV369" s="1"/>
      <c r="RJW369" s="1"/>
      <c r="RJX369" s="1"/>
      <c r="RJY369" s="1"/>
      <c r="RJZ369" s="1"/>
      <c r="RKA369" s="1"/>
      <c r="RKB369" s="1"/>
      <c r="RKC369" s="1"/>
      <c r="RKD369" s="1"/>
      <c r="RKE369" s="1"/>
      <c r="RKF369" s="1"/>
      <c r="RKG369" s="1"/>
      <c r="RKH369" s="1"/>
      <c r="RKI369" s="1"/>
      <c r="RKJ369" s="1"/>
      <c r="RKK369" s="1"/>
      <c r="RKL369" s="1"/>
      <c r="RKM369" s="1"/>
      <c r="RKN369" s="1"/>
      <c r="RKO369" s="1"/>
      <c r="RKP369" s="1"/>
      <c r="RKQ369" s="1"/>
      <c r="RKR369" s="1"/>
      <c r="RKS369" s="1"/>
      <c r="RKT369" s="1"/>
      <c r="RKU369" s="1"/>
      <c r="RKV369" s="1"/>
      <c r="RKW369" s="1"/>
      <c r="RKX369" s="1"/>
      <c r="RKY369" s="1"/>
      <c r="RKZ369" s="1"/>
      <c r="RLA369" s="1"/>
      <c r="RLB369" s="1"/>
      <c r="RLC369" s="1"/>
      <c r="RLD369" s="1"/>
      <c r="RLE369" s="1"/>
      <c r="RLF369" s="1"/>
      <c r="RLG369" s="1"/>
      <c r="RLH369" s="1"/>
      <c r="RLI369" s="1"/>
      <c r="RLJ369" s="1"/>
      <c r="RLK369" s="1"/>
      <c r="RLL369" s="1"/>
      <c r="RLM369" s="1"/>
      <c r="RLN369" s="1"/>
      <c r="RLO369" s="1"/>
      <c r="RLP369" s="1"/>
      <c r="RLQ369" s="1"/>
      <c r="RLR369" s="1"/>
      <c r="RLS369" s="1"/>
      <c r="RLT369" s="1"/>
      <c r="RLU369" s="1"/>
      <c r="RLV369" s="1"/>
      <c r="RLW369" s="1"/>
      <c r="RLX369" s="1"/>
      <c r="RLY369" s="1"/>
      <c r="RLZ369" s="1"/>
      <c r="RMA369" s="1"/>
      <c r="RMB369" s="1"/>
      <c r="RMC369" s="1"/>
      <c r="RMD369" s="1"/>
      <c r="RME369" s="1"/>
      <c r="RMF369" s="1"/>
      <c r="RMG369" s="1"/>
      <c r="RMH369" s="1"/>
      <c r="RMI369" s="1"/>
      <c r="RMJ369" s="1"/>
      <c r="RMK369" s="1"/>
      <c r="RML369" s="1"/>
      <c r="RMM369" s="1"/>
      <c r="RMN369" s="1"/>
      <c r="RMO369" s="1"/>
      <c r="RMP369" s="1"/>
      <c r="RMQ369" s="1"/>
      <c r="RMR369" s="1"/>
      <c r="RMS369" s="1"/>
      <c r="RMT369" s="1"/>
      <c r="RMU369" s="1"/>
      <c r="RMV369" s="1"/>
      <c r="RMW369" s="1"/>
      <c r="RMX369" s="1"/>
      <c r="RMY369" s="1"/>
      <c r="RMZ369" s="1"/>
      <c r="RNA369" s="1"/>
      <c r="RNB369" s="1"/>
      <c r="RNC369" s="1"/>
      <c r="RND369" s="1"/>
      <c r="RNE369" s="1"/>
      <c r="RNF369" s="1"/>
      <c r="RNG369" s="1"/>
      <c r="RNH369" s="1"/>
      <c r="RNI369" s="1"/>
      <c r="RNJ369" s="1"/>
      <c r="RNK369" s="1"/>
      <c r="RNL369" s="1"/>
      <c r="RNM369" s="1"/>
      <c r="RNN369" s="1"/>
      <c r="RNO369" s="1"/>
      <c r="RNP369" s="1"/>
      <c r="RNQ369" s="1"/>
      <c r="RNR369" s="1"/>
      <c r="RNS369" s="1"/>
      <c r="RNT369" s="1"/>
      <c r="RNU369" s="1"/>
      <c r="RNV369" s="1"/>
      <c r="RNW369" s="1"/>
      <c r="RNX369" s="1"/>
      <c r="RNY369" s="1"/>
      <c r="RNZ369" s="1"/>
      <c r="ROA369" s="1"/>
      <c r="ROB369" s="1"/>
      <c r="ROC369" s="1"/>
      <c r="ROD369" s="1"/>
      <c r="ROE369" s="1"/>
      <c r="ROF369" s="1"/>
      <c r="ROG369" s="1"/>
      <c r="ROH369" s="1"/>
      <c r="ROI369" s="1"/>
      <c r="ROJ369" s="1"/>
      <c r="ROK369" s="1"/>
      <c r="ROL369" s="1"/>
      <c r="ROM369" s="1"/>
      <c r="RON369" s="1"/>
      <c r="ROO369" s="1"/>
      <c r="ROP369" s="1"/>
      <c r="ROQ369" s="1"/>
      <c r="ROR369" s="1"/>
      <c r="ROS369" s="1"/>
      <c r="ROT369" s="1"/>
      <c r="ROU369" s="1"/>
      <c r="ROV369" s="1"/>
      <c r="ROW369" s="1"/>
      <c r="ROX369" s="1"/>
      <c r="ROY369" s="1"/>
      <c r="ROZ369" s="1"/>
      <c r="RPA369" s="1"/>
      <c r="RPB369" s="1"/>
      <c r="RPC369" s="1"/>
      <c r="RPD369" s="1"/>
      <c r="RPE369" s="1"/>
      <c r="RPF369" s="1"/>
      <c r="RPG369" s="1"/>
      <c r="RPH369" s="1"/>
      <c r="RPI369" s="1"/>
      <c r="RPJ369" s="1"/>
      <c r="RPK369" s="1"/>
      <c r="RPL369" s="1"/>
      <c r="RPM369" s="1"/>
      <c r="RPN369" s="1"/>
      <c r="RPO369" s="1"/>
      <c r="RPP369" s="1"/>
      <c r="RPQ369" s="1"/>
      <c r="RPR369" s="1"/>
      <c r="RPS369" s="1"/>
      <c r="RPT369" s="1"/>
      <c r="RPU369" s="1"/>
      <c r="RPV369" s="1"/>
      <c r="RPW369" s="1"/>
      <c r="RPX369" s="1"/>
      <c r="RPY369" s="1"/>
      <c r="RPZ369" s="1"/>
      <c r="RQA369" s="1"/>
      <c r="RQB369" s="1"/>
      <c r="RQC369" s="1"/>
      <c r="RQD369" s="1"/>
      <c r="RQE369" s="1"/>
      <c r="RQF369" s="1"/>
      <c r="RQG369" s="1"/>
      <c r="RQH369" s="1"/>
      <c r="RQI369" s="1"/>
      <c r="RQJ369" s="1"/>
      <c r="RQK369" s="1"/>
      <c r="RQL369" s="1"/>
      <c r="RQM369" s="1"/>
      <c r="RQN369" s="1"/>
      <c r="RQO369" s="1"/>
      <c r="RQP369" s="1"/>
      <c r="RQQ369" s="1"/>
      <c r="RQR369" s="1"/>
      <c r="RQS369" s="1"/>
      <c r="RQT369" s="1"/>
      <c r="RQU369" s="1"/>
      <c r="RQV369" s="1"/>
      <c r="RQW369" s="1"/>
      <c r="RQX369" s="1"/>
      <c r="RQY369" s="1"/>
      <c r="RQZ369" s="1"/>
      <c r="RRA369" s="1"/>
      <c r="RRB369" s="1"/>
      <c r="RRC369" s="1"/>
      <c r="RRD369" s="1"/>
      <c r="RRE369" s="1"/>
      <c r="RRF369" s="1"/>
      <c r="RRG369" s="1"/>
      <c r="RRH369" s="1"/>
      <c r="RRI369" s="1"/>
      <c r="RRJ369" s="1"/>
      <c r="RRK369" s="1"/>
      <c r="RRL369" s="1"/>
      <c r="RRM369" s="1"/>
      <c r="RRN369" s="1"/>
      <c r="RRO369" s="1"/>
      <c r="RRP369" s="1"/>
      <c r="RRQ369" s="1"/>
      <c r="RRR369" s="1"/>
      <c r="RRS369" s="1"/>
      <c r="RRT369" s="1"/>
      <c r="RRU369" s="1"/>
      <c r="RRV369" s="1"/>
      <c r="RRW369" s="1"/>
      <c r="RRX369" s="1"/>
      <c r="RRY369" s="1"/>
      <c r="RRZ369" s="1"/>
      <c r="RSA369" s="1"/>
      <c r="RSB369" s="1"/>
      <c r="RSC369" s="1"/>
      <c r="RSD369" s="1"/>
      <c r="RSE369" s="1"/>
      <c r="RSF369" s="1"/>
      <c r="RSG369" s="1"/>
      <c r="RSH369" s="1"/>
      <c r="RSI369" s="1"/>
      <c r="RSJ369" s="1"/>
      <c r="RSK369" s="1"/>
      <c r="RSL369" s="1"/>
      <c r="RSM369" s="1"/>
      <c r="RSN369" s="1"/>
      <c r="RSO369" s="1"/>
      <c r="RSP369" s="1"/>
      <c r="RSQ369" s="1"/>
      <c r="RSR369" s="1"/>
      <c r="RSS369" s="1"/>
      <c r="RST369" s="1"/>
      <c r="RSU369" s="1"/>
      <c r="RSV369" s="1"/>
      <c r="RSW369" s="1"/>
      <c r="RSX369" s="1"/>
      <c r="RSY369" s="1"/>
      <c r="RSZ369" s="1"/>
      <c r="RTA369" s="1"/>
      <c r="RTB369" s="1"/>
      <c r="RTC369" s="1"/>
      <c r="RTD369" s="1"/>
      <c r="RTE369" s="1"/>
      <c r="RTF369" s="1"/>
      <c r="RTG369" s="1"/>
      <c r="RTH369" s="1"/>
      <c r="RTI369" s="1"/>
      <c r="RTJ369" s="1"/>
      <c r="RTK369" s="1"/>
      <c r="RTL369" s="1"/>
      <c r="RTM369" s="1"/>
      <c r="RTN369" s="1"/>
      <c r="RTO369" s="1"/>
      <c r="RTP369" s="1"/>
      <c r="RTQ369" s="1"/>
      <c r="RTR369" s="1"/>
      <c r="RTS369" s="1"/>
      <c r="RTT369" s="1"/>
      <c r="RTU369" s="1"/>
      <c r="RTV369" s="1"/>
      <c r="RTW369" s="1"/>
      <c r="RTX369" s="1"/>
      <c r="RTY369" s="1"/>
      <c r="RTZ369" s="1"/>
      <c r="RUA369" s="1"/>
      <c r="RUB369" s="1"/>
      <c r="RUC369" s="1"/>
      <c r="RUD369" s="1"/>
      <c r="RUE369" s="1"/>
      <c r="RUF369" s="1"/>
      <c r="RUG369" s="1"/>
      <c r="RUH369" s="1"/>
      <c r="RUI369" s="1"/>
      <c r="RUJ369" s="1"/>
      <c r="RUK369" s="1"/>
      <c r="RUL369" s="1"/>
      <c r="RUM369" s="1"/>
      <c r="RUN369" s="1"/>
      <c r="RUO369" s="1"/>
      <c r="RUP369" s="1"/>
      <c r="RUQ369" s="1"/>
      <c r="RUR369" s="1"/>
      <c r="RUS369" s="1"/>
      <c r="RUT369" s="1"/>
      <c r="RUU369" s="1"/>
      <c r="RUV369" s="1"/>
      <c r="RUW369" s="1"/>
      <c r="RUX369" s="1"/>
      <c r="RUY369" s="1"/>
      <c r="RUZ369" s="1"/>
      <c r="RVA369" s="1"/>
      <c r="RVB369" s="1"/>
      <c r="RVC369" s="1"/>
      <c r="RVD369" s="1"/>
      <c r="RVE369" s="1"/>
      <c r="RVF369" s="1"/>
      <c r="RVG369" s="1"/>
      <c r="RVH369" s="1"/>
      <c r="RVI369" s="1"/>
      <c r="RVJ369" s="1"/>
      <c r="RVK369" s="1"/>
      <c r="RVL369" s="1"/>
      <c r="RVM369" s="1"/>
      <c r="RVN369" s="1"/>
      <c r="RVO369" s="1"/>
      <c r="RVP369" s="1"/>
      <c r="RVQ369" s="1"/>
      <c r="RVR369" s="1"/>
      <c r="RVS369" s="1"/>
      <c r="RVT369" s="1"/>
      <c r="RVU369" s="1"/>
      <c r="RVV369" s="1"/>
      <c r="RVW369" s="1"/>
      <c r="RVX369" s="1"/>
      <c r="RVY369" s="1"/>
      <c r="RVZ369" s="1"/>
      <c r="RWA369" s="1"/>
      <c r="RWB369" s="1"/>
      <c r="RWC369" s="1"/>
      <c r="RWD369" s="1"/>
      <c r="RWE369" s="1"/>
      <c r="RWF369" s="1"/>
      <c r="RWG369" s="1"/>
      <c r="RWH369" s="1"/>
      <c r="RWI369" s="1"/>
      <c r="RWJ369" s="1"/>
      <c r="RWK369" s="1"/>
      <c r="RWL369" s="1"/>
      <c r="RWM369" s="1"/>
      <c r="RWN369" s="1"/>
      <c r="RWO369" s="1"/>
      <c r="RWP369" s="1"/>
      <c r="RWQ369" s="1"/>
      <c r="RWR369" s="1"/>
      <c r="RWS369" s="1"/>
      <c r="RWT369" s="1"/>
      <c r="RWU369" s="1"/>
      <c r="RWV369" s="1"/>
      <c r="RWW369" s="1"/>
      <c r="RWX369" s="1"/>
      <c r="RWY369" s="1"/>
      <c r="RWZ369" s="1"/>
      <c r="RXA369" s="1"/>
      <c r="RXB369" s="1"/>
      <c r="RXC369" s="1"/>
      <c r="RXD369" s="1"/>
      <c r="RXE369" s="1"/>
      <c r="RXF369" s="1"/>
      <c r="RXG369" s="1"/>
      <c r="RXH369" s="1"/>
      <c r="RXI369" s="1"/>
      <c r="RXJ369" s="1"/>
      <c r="RXK369" s="1"/>
      <c r="RXL369" s="1"/>
      <c r="RXM369" s="1"/>
      <c r="RXN369" s="1"/>
      <c r="RXO369" s="1"/>
      <c r="RXP369" s="1"/>
      <c r="RXQ369" s="1"/>
      <c r="RXR369" s="1"/>
      <c r="RXS369" s="1"/>
      <c r="RXT369" s="1"/>
      <c r="RXU369" s="1"/>
      <c r="RXV369" s="1"/>
      <c r="RXW369" s="1"/>
      <c r="RXX369" s="1"/>
      <c r="RXY369" s="1"/>
      <c r="RXZ369" s="1"/>
      <c r="RYA369" s="1"/>
      <c r="RYB369" s="1"/>
      <c r="RYC369" s="1"/>
      <c r="RYD369" s="1"/>
      <c r="RYE369" s="1"/>
      <c r="RYF369" s="1"/>
      <c r="RYG369" s="1"/>
      <c r="RYH369" s="1"/>
      <c r="RYI369" s="1"/>
      <c r="RYJ369" s="1"/>
      <c r="RYK369" s="1"/>
      <c r="RYL369" s="1"/>
      <c r="RYM369" s="1"/>
      <c r="RYN369" s="1"/>
      <c r="RYO369" s="1"/>
      <c r="RYP369" s="1"/>
      <c r="RYQ369" s="1"/>
      <c r="RYR369" s="1"/>
      <c r="RYS369" s="1"/>
      <c r="RYT369" s="1"/>
      <c r="RYU369" s="1"/>
      <c r="RYV369" s="1"/>
      <c r="RYW369" s="1"/>
      <c r="RYX369" s="1"/>
      <c r="RYY369" s="1"/>
      <c r="RYZ369" s="1"/>
      <c r="RZA369" s="1"/>
      <c r="RZB369" s="1"/>
      <c r="RZC369" s="1"/>
      <c r="RZD369" s="1"/>
      <c r="RZE369" s="1"/>
      <c r="RZF369" s="1"/>
      <c r="RZG369" s="1"/>
      <c r="RZH369" s="1"/>
      <c r="RZI369" s="1"/>
      <c r="RZJ369" s="1"/>
      <c r="RZK369" s="1"/>
      <c r="RZL369" s="1"/>
      <c r="RZM369" s="1"/>
      <c r="RZN369" s="1"/>
      <c r="RZO369" s="1"/>
      <c r="RZP369" s="1"/>
      <c r="RZQ369" s="1"/>
      <c r="RZR369" s="1"/>
      <c r="RZS369" s="1"/>
      <c r="RZT369" s="1"/>
      <c r="RZU369" s="1"/>
      <c r="RZV369" s="1"/>
      <c r="RZW369" s="1"/>
      <c r="RZX369" s="1"/>
      <c r="RZY369" s="1"/>
      <c r="RZZ369" s="1"/>
      <c r="SAA369" s="1"/>
      <c r="SAB369" s="1"/>
      <c r="SAC369" s="1"/>
      <c r="SAD369" s="1"/>
      <c r="SAE369" s="1"/>
      <c r="SAF369" s="1"/>
      <c r="SAG369" s="1"/>
      <c r="SAH369" s="1"/>
      <c r="SAI369" s="1"/>
      <c r="SAJ369" s="1"/>
      <c r="SAK369" s="1"/>
      <c r="SAL369" s="1"/>
      <c r="SAM369" s="1"/>
      <c r="SAN369" s="1"/>
      <c r="SAO369" s="1"/>
      <c r="SAP369" s="1"/>
      <c r="SAQ369" s="1"/>
      <c r="SAR369" s="1"/>
      <c r="SAS369" s="1"/>
      <c r="SAT369" s="1"/>
      <c r="SAU369" s="1"/>
      <c r="SAV369" s="1"/>
      <c r="SAW369" s="1"/>
      <c r="SAX369" s="1"/>
      <c r="SAY369" s="1"/>
      <c r="SAZ369" s="1"/>
      <c r="SBA369" s="1"/>
      <c r="SBB369" s="1"/>
      <c r="SBC369" s="1"/>
      <c r="SBD369" s="1"/>
      <c r="SBE369" s="1"/>
      <c r="SBF369" s="1"/>
      <c r="SBG369" s="1"/>
      <c r="SBH369" s="1"/>
      <c r="SBI369" s="1"/>
      <c r="SBJ369" s="1"/>
      <c r="SBK369" s="1"/>
      <c r="SBL369" s="1"/>
      <c r="SBM369" s="1"/>
      <c r="SBN369" s="1"/>
      <c r="SBO369" s="1"/>
      <c r="SBP369" s="1"/>
      <c r="SBQ369" s="1"/>
      <c r="SBR369" s="1"/>
      <c r="SBS369" s="1"/>
      <c r="SBT369" s="1"/>
      <c r="SBU369" s="1"/>
      <c r="SBV369" s="1"/>
      <c r="SBW369" s="1"/>
      <c r="SBX369" s="1"/>
      <c r="SBY369" s="1"/>
      <c r="SBZ369" s="1"/>
      <c r="SCA369" s="1"/>
      <c r="SCB369" s="1"/>
      <c r="SCC369" s="1"/>
      <c r="SCD369" s="1"/>
      <c r="SCE369" s="1"/>
      <c r="SCF369" s="1"/>
      <c r="SCG369" s="1"/>
      <c r="SCH369" s="1"/>
      <c r="SCI369" s="1"/>
      <c r="SCJ369" s="1"/>
      <c r="SCK369" s="1"/>
      <c r="SCL369" s="1"/>
      <c r="SCM369" s="1"/>
      <c r="SCN369" s="1"/>
      <c r="SCO369" s="1"/>
      <c r="SCP369" s="1"/>
      <c r="SCQ369" s="1"/>
      <c r="SCR369" s="1"/>
      <c r="SCS369" s="1"/>
      <c r="SCT369" s="1"/>
      <c r="SCU369" s="1"/>
      <c r="SCV369" s="1"/>
      <c r="SCW369" s="1"/>
      <c r="SCX369" s="1"/>
      <c r="SCY369" s="1"/>
      <c r="SCZ369" s="1"/>
      <c r="SDA369" s="1"/>
      <c r="SDB369" s="1"/>
      <c r="SDC369" s="1"/>
      <c r="SDD369" s="1"/>
      <c r="SDE369" s="1"/>
      <c r="SDF369" s="1"/>
      <c r="SDG369" s="1"/>
      <c r="SDH369" s="1"/>
      <c r="SDI369" s="1"/>
      <c r="SDJ369" s="1"/>
      <c r="SDK369" s="1"/>
      <c r="SDL369" s="1"/>
      <c r="SDM369" s="1"/>
      <c r="SDN369" s="1"/>
      <c r="SDO369" s="1"/>
      <c r="SDP369" s="1"/>
      <c r="SDQ369" s="1"/>
      <c r="SDR369" s="1"/>
      <c r="SDS369" s="1"/>
      <c r="SDT369" s="1"/>
      <c r="SDU369" s="1"/>
      <c r="SDV369" s="1"/>
      <c r="SDW369" s="1"/>
      <c r="SDX369" s="1"/>
      <c r="SDY369" s="1"/>
      <c r="SDZ369" s="1"/>
      <c r="SEA369" s="1"/>
      <c r="SEB369" s="1"/>
      <c r="SEC369" s="1"/>
      <c r="SED369" s="1"/>
      <c r="SEE369" s="1"/>
      <c r="SEF369" s="1"/>
      <c r="SEG369" s="1"/>
      <c r="SEH369" s="1"/>
      <c r="SEI369" s="1"/>
      <c r="SEJ369" s="1"/>
      <c r="SEK369" s="1"/>
      <c r="SEL369" s="1"/>
      <c r="SEM369" s="1"/>
      <c r="SEN369" s="1"/>
      <c r="SEO369" s="1"/>
      <c r="SEP369" s="1"/>
      <c r="SEQ369" s="1"/>
      <c r="SER369" s="1"/>
      <c r="SES369" s="1"/>
      <c r="SET369" s="1"/>
      <c r="SEU369" s="1"/>
      <c r="SEV369" s="1"/>
      <c r="SEW369" s="1"/>
      <c r="SEX369" s="1"/>
      <c r="SEY369" s="1"/>
      <c r="SEZ369" s="1"/>
      <c r="SFA369" s="1"/>
      <c r="SFB369" s="1"/>
      <c r="SFC369" s="1"/>
      <c r="SFD369" s="1"/>
      <c r="SFE369" s="1"/>
      <c r="SFF369" s="1"/>
      <c r="SFG369" s="1"/>
      <c r="SFH369" s="1"/>
      <c r="SFI369" s="1"/>
      <c r="SFJ369" s="1"/>
      <c r="SFK369" s="1"/>
      <c r="SFL369" s="1"/>
      <c r="SFM369" s="1"/>
      <c r="SFN369" s="1"/>
      <c r="SFO369" s="1"/>
      <c r="SFP369" s="1"/>
      <c r="SFQ369" s="1"/>
      <c r="SFR369" s="1"/>
      <c r="SFS369" s="1"/>
      <c r="SFT369" s="1"/>
      <c r="SFU369" s="1"/>
      <c r="SFV369" s="1"/>
      <c r="SFW369" s="1"/>
      <c r="SFX369" s="1"/>
      <c r="SFY369" s="1"/>
      <c r="SFZ369" s="1"/>
      <c r="SGA369" s="1"/>
      <c r="SGB369" s="1"/>
      <c r="SGC369" s="1"/>
      <c r="SGD369" s="1"/>
      <c r="SGE369" s="1"/>
      <c r="SGF369" s="1"/>
      <c r="SGG369" s="1"/>
      <c r="SGH369" s="1"/>
      <c r="SGI369" s="1"/>
      <c r="SGJ369" s="1"/>
      <c r="SGK369" s="1"/>
      <c r="SGL369" s="1"/>
      <c r="SGM369" s="1"/>
      <c r="SGN369" s="1"/>
      <c r="SGO369" s="1"/>
      <c r="SGP369" s="1"/>
      <c r="SGQ369" s="1"/>
      <c r="SGR369" s="1"/>
      <c r="SGS369" s="1"/>
      <c r="SGT369" s="1"/>
      <c r="SGU369" s="1"/>
      <c r="SGV369" s="1"/>
      <c r="SGW369" s="1"/>
      <c r="SGX369" s="1"/>
      <c r="SGY369" s="1"/>
      <c r="SGZ369" s="1"/>
      <c r="SHA369" s="1"/>
      <c r="SHB369" s="1"/>
      <c r="SHC369" s="1"/>
      <c r="SHD369" s="1"/>
      <c r="SHE369" s="1"/>
      <c r="SHF369" s="1"/>
      <c r="SHG369" s="1"/>
      <c r="SHH369" s="1"/>
      <c r="SHI369" s="1"/>
      <c r="SHJ369" s="1"/>
      <c r="SHK369" s="1"/>
      <c r="SHL369" s="1"/>
      <c r="SHM369" s="1"/>
      <c r="SHN369" s="1"/>
      <c r="SHO369" s="1"/>
      <c r="SHP369" s="1"/>
      <c r="SHQ369" s="1"/>
      <c r="SHR369" s="1"/>
      <c r="SHS369" s="1"/>
      <c r="SHT369" s="1"/>
      <c r="SHU369" s="1"/>
      <c r="SHV369" s="1"/>
      <c r="SHW369" s="1"/>
      <c r="SHX369" s="1"/>
      <c r="SHY369" s="1"/>
      <c r="SHZ369" s="1"/>
      <c r="SIA369" s="1"/>
      <c r="SIB369" s="1"/>
      <c r="SIC369" s="1"/>
      <c r="SID369" s="1"/>
      <c r="SIE369" s="1"/>
      <c r="SIF369" s="1"/>
      <c r="SIG369" s="1"/>
      <c r="SIH369" s="1"/>
      <c r="SII369" s="1"/>
      <c r="SIJ369" s="1"/>
      <c r="SIK369" s="1"/>
      <c r="SIL369" s="1"/>
      <c r="SIM369" s="1"/>
      <c r="SIN369" s="1"/>
      <c r="SIO369" s="1"/>
      <c r="SIP369" s="1"/>
      <c r="SIQ369" s="1"/>
      <c r="SIR369" s="1"/>
      <c r="SIS369" s="1"/>
      <c r="SIT369" s="1"/>
      <c r="SIU369" s="1"/>
      <c r="SIV369" s="1"/>
      <c r="SIW369" s="1"/>
      <c r="SIX369" s="1"/>
      <c r="SIY369" s="1"/>
      <c r="SIZ369" s="1"/>
      <c r="SJA369" s="1"/>
      <c r="SJB369" s="1"/>
      <c r="SJC369" s="1"/>
      <c r="SJD369" s="1"/>
      <c r="SJE369" s="1"/>
      <c r="SJF369" s="1"/>
      <c r="SJG369" s="1"/>
      <c r="SJH369" s="1"/>
      <c r="SJI369" s="1"/>
      <c r="SJJ369" s="1"/>
      <c r="SJK369" s="1"/>
      <c r="SJL369" s="1"/>
      <c r="SJM369" s="1"/>
      <c r="SJN369" s="1"/>
      <c r="SJO369" s="1"/>
      <c r="SJP369" s="1"/>
      <c r="SJQ369" s="1"/>
      <c r="SJR369" s="1"/>
      <c r="SJS369" s="1"/>
      <c r="SJT369" s="1"/>
      <c r="SJU369" s="1"/>
      <c r="SJV369" s="1"/>
      <c r="SJW369" s="1"/>
      <c r="SJX369" s="1"/>
      <c r="SJY369" s="1"/>
      <c r="SJZ369" s="1"/>
      <c r="SKA369" s="1"/>
      <c r="SKB369" s="1"/>
      <c r="SKC369" s="1"/>
      <c r="SKD369" s="1"/>
      <c r="SKE369" s="1"/>
      <c r="SKF369" s="1"/>
      <c r="SKG369" s="1"/>
      <c r="SKH369" s="1"/>
      <c r="SKI369" s="1"/>
      <c r="SKJ369" s="1"/>
      <c r="SKK369" s="1"/>
      <c r="SKL369" s="1"/>
      <c r="SKM369" s="1"/>
      <c r="SKN369" s="1"/>
      <c r="SKO369" s="1"/>
      <c r="SKP369" s="1"/>
      <c r="SKQ369" s="1"/>
      <c r="SKR369" s="1"/>
      <c r="SKS369" s="1"/>
      <c r="SKT369" s="1"/>
      <c r="SKU369" s="1"/>
      <c r="SKV369" s="1"/>
      <c r="SKW369" s="1"/>
      <c r="SKX369" s="1"/>
      <c r="SKY369" s="1"/>
      <c r="SKZ369" s="1"/>
      <c r="SLA369" s="1"/>
      <c r="SLB369" s="1"/>
      <c r="SLC369" s="1"/>
      <c r="SLD369" s="1"/>
      <c r="SLE369" s="1"/>
      <c r="SLF369" s="1"/>
      <c r="SLG369" s="1"/>
      <c r="SLH369" s="1"/>
      <c r="SLI369" s="1"/>
      <c r="SLJ369" s="1"/>
      <c r="SLK369" s="1"/>
      <c r="SLL369" s="1"/>
      <c r="SLM369" s="1"/>
      <c r="SLN369" s="1"/>
      <c r="SLO369" s="1"/>
      <c r="SLP369" s="1"/>
      <c r="SLQ369" s="1"/>
      <c r="SLR369" s="1"/>
      <c r="SLS369" s="1"/>
      <c r="SLT369" s="1"/>
      <c r="SLU369" s="1"/>
      <c r="SLV369" s="1"/>
      <c r="SLW369" s="1"/>
      <c r="SLX369" s="1"/>
      <c r="SLY369" s="1"/>
      <c r="SLZ369" s="1"/>
      <c r="SMA369" s="1"/>
      <c r="SMB369" s="1"/>
      <c r="SMC369" s="1"/>
      <c r="SMD369" s="1"/>
      <c r="SME369" s="1"/>
      <c r="SMF369" s="1"/>
      <c r="SMG369" s="1"/>
      <c r="SMH369" s="1"/>
      <c r="SMI369" s="1"/>
      <c r="SMJ369" s="1"/>
      <c r="SMK369" s="1"/>
      <c r="SML369" s="1"/>
      <c r="SMM369" s="1"/>
      <c r="SMN369" s="1"/>
      <c r="SMO369" s="1"/>
      <c r="SMP369" s="1"/>
      <c r="SMQ369" s="1"/>
      <c r="SMR369" s="1"/>
      <c r="SMS369" s="1"/>
      <c r="SMT369" s="1"/>
      <c r="SMU369" s="1"/>
      <c r="SMV369" s="1"/>
      <c r="SMW369" s="1"/>
      <c r="SMX369" s="1"/>
      <c r="SMY369" s="1"/>
      <c r="SMZ369" s="1"/>
      <c r="SNA369" s="1"/>
      <c r="SNB369" s="1"/>
      <c r="SNC369" s="1"/>
      <c r="SND369" s="1"/>
      <c r="SNE369" s="1"/>
      <c r="SNF369" s="1"/>
      <c r="SNG369" s="1"/>
      <c r="SNH369" s="1"/>
      <c r="SNI369" s="1"/>
      <c r="SNJ369" s="1"/>
      <c r="SNK369" s="1"/>
      <c r="SNL369" s="1"/>
      <c r="SNM369" s="1"/>
      <c r="SNN369" s="1"/>
      <c r="SNO369" s="1"/>
      <c r="SNP369" s="1"/>
      <c r="SNQ369" s="1"/>
      <c r="SNR369" s="1"/>
      <c r="SNS369" s="1"/>
      <c r="SNT369" s="1"/>
      <c r="SNU369" s="1"/>
      <c r="SNV369" s="1"/>
      <c r="SNW369" s="1"/>
      <c r="SNX369" s="1"/>
      <c r="SNY369" s="1"/>
      <c r="SNZ369" s="1"/>
      <c r="SOA369" s="1"/>
      <c r="SOB369" s="1"/>
      <c r="SOC369" s="1"/>
      <c r="SOD369" s="1"/>
      <c r="SOE369" s="1"/>
      <c r="SOF369" s="1"/>
      <c r="SOG369" s="1"/>
      <c r="SOH369" s="1"/>
      <c r="SOI369" s="1"/>
      <c r="SOJ369" s="1"/>
      <c r="SOK369" s="1"/>
      <c r="SOL369" s="1"/>
      <c r="SOM369" s="1"/>
      <c r="SON369" s="1"/>
      <c r="SOO369" s="1"/>
      <c r="SOP369" s="1"/>
      <c r="SOQ369" s="1"/>
      <c r="SOR369" s="1"/>
      <c r="SOS369" s="1"/>
      <c r="SOT369" s="1"/>
      <c r="SOU369" s="1"/>
      <c r="SOV369" s="1"/>
      <c r="SOW369" s="1"/>
      <c r="SOX369" s="1"/>
      <c r="SOY369" s="1"/>
      <c r="SOZ369" s="1"/>
      <c r="SPA369" s="1"/>
      <c r="SPB369" s="1"/>
      <c r="SPC369" s="1"/>
      <c r="SPD369" s="1"/>
      <c r="SPE369" s="1"/>
      <c r="SPF369" s="1"/>
      <c r="SPG369" s="1"/>
      <c r="SPH369" s="1"/>
      <c r="SPI369" s="1"/>
      <c r="SPJ369" s="1"/>
      <c r="SPK369" s="1"/>
      <c r="SPL369" s="1"/>
      <c r="SPM369" s="1"/>
      <c r="SPN369" s="1"/>
      <c r="SPO369" s="1"/>
      <c r="SPP369" s="1"/>
      <c r="SPQ369" s="1"/>
      <c r="SPR369" s="1"/>
      <c r="SPS369" s="1"/>
      <c r="SPT369" s="1"/>
      <c r="SPU369" s="1"/>
      <c r="SPV369" s="1"/>
      <c r="SPW369" s="1"/>
      <c r="SPX369" s="1"/>
      <c r="SPY369" s="1"/>
      <c r="SPZ369" s="1"/>
      <c r="SQA369" s="1"/>
      <c r="SQB369" s="1"/>
      <c r="SQC369" s="1"/>
      <c r="SQD369" s="1"/>
      <c r="SQE369" s="1"/>
      <c r="SQF369" s="1"/>
      <c r="SQG369" s="1"/>
      <c r="SQH369" s="1"/>
      <c r="SQI369" s="1"/>
      <c r="SQJ369" s="1"/>
      <c r="SQK369" s="1"/>
      <c r="SQL369" s="1"/>
      <c r="SQM369" s="1"/>
      <c r="SQN369" s="1"/>
      <c r="SQO369" s="1"/>
      <c r="SQP369" s="1"/>
      <c r="SQQ369" s="1"/>
      <c r="SQR369" s="1"/>
      <c r="SQS369" s="1"/>
      <c r="SQT369" s="1"/>
      <c r="SQU369" s="1"/>
      <c r="SQV369" s="1"/>
      <c r="SQW369" s="1"/>
      <c r="SQX369" s="1"/>
      <c r="SQY369" s="1"/>
      <c r="SQZ369" s="1"/>
      <c r="SRA369" s="1"/>
      <c r="SRB369" s="1"/>
      <c r="SRC369" s="1"/>
      <c r="SRD369" s="1"/>
      <c r="SRE369" s="1"/>
      <c r="SRF369" s="1"/>
      <c r="SRG369" s="1"/>
      <c r="SRH369" s="1"/>
      <c r="SRI369" s="1"/>
      <c r="SRJ369" s="1"/>
      <c r="SRK369" s="1"/>
      <c r="SRL369" s="1"/>
      <c r="SRM369" s="1"/>
      <c r="SRN369" s="1"/>
      <c r="SRO369" s="1"/>
      <c r="SRP369" s="1"/>
      <c r="SRQ369" s="1"/>
      <c r="SRR369" s="1"/>
      <c r="SRS369" s="1"/>
      <c r="SRT369" s="1"/>
      <c r="SRU369" s="1"/>
      <c r="SRV369" s="1"/>
      <c r="SRW369" s="1"/>
      <c r="SRX369" s="1"/>
      <c r="SRY369" s="1"/>
      <c r="SRZ369" s="1"/>
      <c r="SSA369" s="1"/>
      <c r="SSB369" s="1"/>
      <c r="SSC369" s="1"/>
      <c r="SSD369" s="1"/>
      <c r="SSE369" s="1"/>
      <c r="SSF369" s="1"/>
      <c r="SSG369" s="1"/>
      <c r="SSH369" s="1"/>
      <c r="SSI369" s="1"/>
      <c r="SSJ369" s="1"/>
      <c r="SSK369" s="1"/>
      <c r="SSL369" s="1"/>
      <c r="SSM369" s="1"/>
      <c r="SSN369" s="1"/>
      <c r="SSO369" s="1"/>
      <c r="SSP369" s="1"/>
      <c r="SSQ369" s="1"/>
      <c r="SSR369" s="1"/>
      <c r="SSS369" s="1"/>
      <c r="SST369" s="1"/>
      <c r="SSU369" s="1"/>
      <c r="SSV369" s="1"/>
      <c r="SSW369" s="1"/>
      <c r="SSX369" s="1"/>
      <c r="SSY369" s="1"/>
      <c r="SSZ369" s="1"/>
      <c r="STA369" s="1"/>
      <c r="STB369" s="1"/>
      <c r="STC369" s="1"/>
      <c r="STD369" s="1"/>
      <c r="STE369" s="1"/>
      <c r="STF369" s="1"/>
      <c r="STG369" s="1"/>
      <c r="STH369" s="1"/>
      <c r="STI369" s="1"/>
      <c r="STJ369" s="1"/>
      <c r="STK369" s="1"/>
      <c r="STL369" s="1"/>
      <c r="STM369" s="1"/>
      <c r="STN369" s="1"/>
      <c r="STO369" s="1"/>
      <c r="STP369" s="1"/>
      <c r="STQ369" s="1"/>
      <c r="STR369" s="1"/>
      <c r="STS369" s="1"/>
      <c r="STT369" s="1"/>
      <c r="STU369" s="1"/>
      <c r="STV369" s="1"/>
      <c r="STW369" s="1"/>
      <c r="STX369" s="1"/>
      <c r="STY369" s="1"/>
      <c r="STZ369" s="1"/>
      <c r="SUA369" s="1"/>
      <c r="SUB369" s="1"/>
      <c r="SUC369" s="1"/>
      <c r="SUD369" s="1"/>
      <c r="SUE369" s="1"/>
      <c r="SUF369" s="1"/>
      <c r="SUG369" s="1"/>
      <c r="SUH369" s="1"/>
      <c r="SUI369" s="1"/>
      <c r="SUJ369" s="1"/>
      <c r="SUK369" s="1"/>
      <c r="SUL369" s="1"/>
      <c r="SUM369" s="1"/>
      <c r="SUN369" s="1"/>
      <c r="SUO369" s="1"/>
      <c r="SUP369" s="1"/>
      <c r="SUQ369" s="1"/>
      <c r="SUR369" s="1"/>
      <c r="SUS369" s="1"/>
      <c r="SUT369" s="1"/>
      <c r="SUU369" s="1"/>
      <c r="SUV369" s="1"/>
      <c r="SUW369" s="1"/>
      <c r="SUX369" s="1"/>
      <c r="SUY369" s="1"/>
      <c r="SUZ369" s="1"/>
      <c r="SVA369" s="1"/>
      <c r="SVB369" s="1"/>
      <c r="SVC369" s="1"/>
      <c r="SVD369" s="1"/>
      <c r="SVE369" s="1"/>
      <c r="SVF369" s="1"/>
      <c r="SVG369" s="1"/>
      <c r="SVH369" s="1"/>
      <c r="SVI369" s="1"/>
      <c r="SVJ369" s="1"/>
      <c r="SVK369" s="1"/>
      <c r="SVL369" s="1"/>
      <c r="SVM369" s="1"/>
      <c r="SVN369" s="1"/>
      <c r="SVO369" s="1"/>
      <c r="SVP369" s="1"/>
      <c r="SVQ369" s="1"/>
      <c r="SVR369" s="1"/>
      <c r="SVS369" s="1"/>
      <c r="SVT369" s="1"/>
      <c r="SVU369" s="1"/>
      <c r="SVV369" s="1"/>
      <c r="SVW369" s="1"/>
      <c r="SVX369" s="1"/>
      <c r="SVY369" s="1"/>
      <c r="SVZ369" s="1"/>
      <c r="SWA369" s="1"/>
      <c r="SWB369" s="1"/>
      <c r="SWC369" s="1"/>
      <c r="SWD369" s="1"/>
      <c r="SWE369" s="1"/>
      <c r="SWF369" s="1"/>
      <c r="SWG369" s="1"/>
      <c r="SWH369" s="1"/>
      <c r="SWI369" s="1"/>
      <c r="SWJ369" s="1"/>
      <c r="SWK369" s="1"/>
      <c r="SWL369" s="1"/>
      <c r="SWM369" s="1"/>
      <c r="SWN369" s="1"/>
      <c r="SWO369" s="1"/>
      <c r="SWP369" s="1"/>
      <c r="SWQ369" s="1"/>
      <c r="SWR369" s="1"/>
      <c r="SWS369" s="1"/>
      <c r="SWT369" s="1"/>
      <c r="SWU369" s="1"/>
      <c r="SWV369" s="1"/>
      <c r="SWW369" s="1"/>
      <c r="SWX369" s="1"/>
      <c r="SWY369" s="1"/>
      <c r="SWZ369" s="1"/>
      <c r="SXA369" s="1"/>
      <c r="SXB369" s="1"/>
      <c r="SXC369" s="1"/>
      <c r="SXD369" s="1"/>
      <c r="SXE369" s="1"/>
      <c r="SXF369" s="1"/>
      <c r="SXG369" s="1"/>
      <c r="SXH369" s="1"/>
      <c r="SXI369" s="1"/>
      <c r="SXJ369" s="1"/>
      <c r="SXK369" s="1"/>
      <c r="SXL369" s="1"/>
      <c r="SXM369" s="1"/>
      <c r="SXN369" s="1"/>
      <c r="SXO369" s="1"/>
      <c r="SXP369" s="1"/>
      <c r="SXQ369" s="1"/>
      <c r="SXR369" s="1"/>
      <c r="SXS369" s="1"/>
      <c r="SXT369" s="1"/>
      <c r="SXU369" s="1"/>
      <c r="SXV369" s="1"/>
      <c r="SXW369" s="1"/>
      <c r="SXX369" s="1"/>
      <c r="SXY369" s="1"/>
      <c r="SXZ369" s="1"/>
      <c r="SYA369" s="1"/>
      <c r="SYB369" s="1"/>
      <c r="SYC369" s="1"/>
      <c r="SYD369" s="1"/>
      <c r="SYE369" s="1"/>
      <c r="SYF369" s="1"/>
      <c r="SYG369" s="1"/>
      <c r="SYH369" s="1"/>
      <c r="SYI369" s="1"/>
      <c r="SYJ369" s="1"/>
      <c r="SYK369" s="1"/>
      <c r="SYL369" s="1"/>
      <c r="SYM369" s="1"/>
      <c r="SYN369" s="1"/>
      <c r="SYO369" s="1"/>
      <c r="SYP369" s="1"/>
      <c r="SYQ369" s="1"/>
      <c r="SYR369" s="1"/>
      <c r="SYS369" s="1"/>
      <c r="SYT369" s="1"/>
      <c r="SYU369" s="1"/>
      <c r="SYV369" s="1"/>
      <c r="SYW369" s="1"/>
      <c r="SYX369" s="1"/>
      <c r="SYY369" s="1"/>
      <c r="SYZ369" s="1"/>
      <c r="SZA369" s="1"/>
      <c r="SZB369" s="1"/>
      <c r="SZC369" s="1"/>
      <c r="SZD369" s="1"/>
      <c r="SZE369" s="1"/>
      <c r="SZF369" s="1"/>
      <c r="SZG369" s="1"/>
      <c r="SZH369" s="1"/>
      <c r="SZI369" s="1"/>
      <c r="SZJ369" s="1"/>
      <c r="SZK369" s="1"/>
      <c r="SZL369" s="1"/>
      <c r="SZM369" s="1"/>
      <c r="SZN369" s="1"/>
      <c r="SZO369" s="1"/>
      <c r="SZP369" s="1"/>
      <c r="SZQ369" s="1"/>
      <c r="SZR369" s="1"/>
      <c r="SZS369" s="1"/>
      <c r="SZT369" s="1"/>
      <c r="SZU369" s="1"/>
      <c r="SZV369" s="1"/>
      <c r="SZW369" s="1"/>
      <c r="SZX369" s="1"/>
      <c r="SZY369" s="1"/>
      <c r="SZZ369" s="1"/>
      <c r="TAA369" s="1"/>
      <c r="TAB369" s="1"/>
      <c r="TAC369" s="1"/>
      <c r="TAD369" s="1"/>
      <c r="TAE369" s="1"/>
      <c r="TAF369" s="1"/>
      <c r="TAG369" s="1"/>
      <c r="TAH369" s="1"/>
      <c r="TAI369" s="1"/>
      <c r="TAJ369" s="1"/>
      <c r="TAK369" s="1"/>
      <c r="TAL369" s="1"/>
      <c r="TAM369" s="1"/>
      <c r="TAN369" s="1"/>
      <c r="TAO369" s="1"/>
      <c r="TAP369" s="1"/>
      <c r="TAQ369" s="1"/>
      <c r="TAR369" s="1"/>
      <c r="TAS369" s="1"/>
      <c r="TAT369" s="1"/>
      <c r="TAU369" s="1"/>
      <c r="TAV369" s="1"/>
      <c r="TAW369" s="1"/>
      <c r="TAX369" s="1"/>
      <c r="TAY369" s="1"/>
      <c r="TAZ369" s="1"/>
      <c r="TBA369" s="1"/>
      <c r="TBB369" s="1"/>
      <c r="TBC369" s="1"/>
      <c r="TBD369" s="1"/>
      <c r="TBE369" s="1"/>
      <c r="TBF369" s="1"/>
      <c r="TBG369" s="1"/>
      <c r="TBH369" s="1"/>
      <c r="TBI369" s="1"/>
      <c r="TBJ369" s="1"/>
      <c r="TBK369" s="1"/>
      <c r="TBL369" s="1"/>
      <c r="TBM369" s="1"/>
      <c r="TBN369" s="1"/>
      <c r="TBO369" s="1"/>
      <c r="TBP369" s="1"/>
      <c r="TBQ369" s="1"/>
      <c r="TBR369" s="1"/>
      <c r="TBS369" s="1"/>
      <c r="TBT369" s="1"/>
      <c r="TBU369" s="1"/>
      <c r="TBV369" s="1"/>
      <c r="TBW369" s="1"/>
      <c r="TBX369" s="1"/>
      <c r="TBY369" s="1"/>
      <c r="TBZ369" s="1"/>
      <c r="TCA369" s="1"/>
      <c r="TCB369" s="1"/>
      <c r="TCC369" s="1"/>
      <c r="TCD369" s="1"/>
      <c r="TCE369" s="1"/>
      <c r="TCF369" s="1"/>
      <c r="TCG369" s="1"/>
      <c r="TCH369" s="1"/>
      <c r="TCI369" s="1"/>
      <c r="TCJ369" s="1"/>
      <c r="TCK369" s="1"/>
      <c r="TCL369" s="1"/>
      <c r="TCM369" s="1"/>
      <c r="TCN369" s="1"/>
      <c r="TCO369" s="1"/>
      <c r="TCP369" s="1"/>
      <c r="TCQ369" s="1"/>
      <c r="TCR369" s="1"/>
      <c r="TCS369" s="1"/>
      <c r="TCT369" s="1"/>
      <c r="TCU369" s="1"/>
      <c r="TCV369" s="1"/>
      <c r="TCW369" s="1"/>
      <c r="TCX369" s="1"/>
      <c r="TCY369" s="1"/>
      <c r="TCZ369" s="1"/>
      <c r="TDA369" s="1"/>
      <c r="TDB369" s="1"/>
      <c r="TDC369" s="1"/>
      <c r="TDD369" s="1"/>
      <c r="TDE369" s="1"/>
      <c r="TDF369" s="1"/>
      <c r="TDG369" s="1"/>
      <c r="TDH369" s="1"/>
      <c r="TDI369" s="1"/>
      <c r="TDJ369" s="1"/>
      <c r="TDK369" s="1"/>
      <c r="TDL369" s="1"/>
      <c r="TDM369" s="1"/>
      <c r="TDN369" s="1"/>
      <c r="TDO369" s="1"/>
      <c r="TDP369" s="1"/>
      <c r="TDQ369" s="1"/>
      <c r="TDR369" s="1"/>
      <c r="TDS369" s="1"/>
      <c r="TDT369" s="1"/>
      <c r="TDU369" s="1"/>
      <c r="TDV369" s="1"/>
      <c r="TDW369" s="1"/>
      <c r="TDX369" s="1"/>
      <c r="TDY369" s="1"/>
      <c r="TDZ369" s="1"/>
      <c r="TEA369" s="1"/>
      <c r="TEB369" s="1"/>
      <c r="TEC369" s="1"/>
      <c r="TED369" s="1"/>
      <c r="TEE369" s="1"/>
      <c r="TEF369" s="1"/>
      <c r="TEG369" s="1"/>
      <c r="TEH369" s="1"/>
      <c r="TEI369" s="1"/>
      <c r="TEJ369" s="1"/>
      <c r="TEK369" s="1"/>
      <c r="TEL369" s="1"/>
      <c r="TEM369" s="1"/>
      <c r="TEN369" s="1"/>
      <c r="TEO369" s="1"/>
      <c r="TEP369" s="1"/>
      <c r="TEQ369" s="1"/>
      <c r="TER369" s="1"/>
      <c r="TES369" s="1"/>
      <c r="TET369" s="1"/>
      <c r="TEU369" s="1"/>
      <c r="TEV369" s="1"/>
      <c r="TEW369" s="1"/>
      <c r="TEX369" s="1"/>
      <c r="TEY369" s="1"/>
      <c r="TEZ369" s="1"/>
      <c r="TFA369" s="1"/>
      <c r="TFB369" s="1"/>
      <c r="TFC369" s="1"/>
      <c r="TFD369" s="1"/>
      <c r="TFE369" s="1"/>
      <c r="TFF369" s="1"/>
      <c r="TFG369" s="1"/>
      <c r="TFH369" s="1"/>
      <c r="TFI369" s="1"/>
      <c r="TFJ369" s="1"/>
      <c r="TFK369" s="1"/>
      <c r="TFL369" s="1"/>
      <c r="TFM369" s="1"/>
      <c r="TFN369" s="1"/>
      <c r="TFO369" s="1"/>
      <c r="TFP369" s="1"/>
      <c r="TFQ369" s="1"/>
      <c r="TFR369" s="1"/>
      <c r="TFS369" s="1"/>
      <c r="TFT369" s="1"/>
      <c r="TFU369" s="1"/>
      <c r="TFV369" s="1"/>
      <c r="TFW369" s="1"/>
      <c r="TFX369" s="1"/>
      <c r="TFY369" s="1"/>
      <c r="TFZ369" s="1"/>
      <c r="TGA369" s="1"/>
      <c r="TGB369" s="1"/>
      <c r="TGC369" s="1"/>
      <c r="TGD369" s="1"/>
      <c r="TGE369" s="1"/>
      <c r="TGF369" s="1"/>
      <c r="TGG369" s="1"/>
      <c r="TGH369" s="1"/>
      <c r="TGI369" s="1"/>
      <c r="TGJ369" s="1"/>
      <c r="TGK369" s="1"/>
      <c r="TGL369" s="1"/>
      <c r="TGM369" s="1"/>
      <c r="TGN369" s="1"/>
      <c r="TGO369" s="1"/>
      <c r="TGP369" s="1"/>
      <c r="TGQ369" s="1"/>
      <c r="TGR369" s="1"/>
      <c r="TGS369" s="1"/>
      <c r="TGT369" s="1"/>
      <c r="TGU369" s="1"/>
      <c r="TGV369" s="1"/>
      <c r="TGW369" s="1"/>
      <c r="TGX369" s="1"/>
      <c r="TGY369" s="1"/>
      <c r="TGZ369" s="1"/>
      <c r="THA369" s="1"/>
      <c r="THB369" s="1"/>
      <c r="THC369" s="1"/>
      <c r="THD369" s="1"/>
      <c r="THE369" s="1"/>
      <c r="THF369" s="1"/>
      <c r="THG369" s="1"/>
      <c r="THH369" s="1"/>
      <c r="THI369" s="1"/>
      <c r="THJ369" s="1"/>
      <c r="THK369" s="1"/>
      <c r="THL369" s="1"/>
      <c r="THM369" s="1"/>
      <c r="THN369" s="1"/>
      <c r="THO369" s="1"/>
      <c r="THP369" s="1"/>
      <c r="THQ369" s="1"/>
      <c r="THR369" s="1"/>
      <c r="THS369" s="1"/>
      <c r="THT369" s="1"/>
      <c r="THU369" s="1"/>
      <c r="THV369" s="1"/>
      <c r="THW369" s="1"/>
      <c r="THX369" s="1"/>
      <c r="THY369" s="1"/>
      <c r="THZ369" s="1"/>
      <c r="TIA369" s="1"/>
      <c r="TIB369" s="1"/>
      <c r="TIC369" s="1"/>
      <c r="TID369" s="1"/>
      <c r="TIE369" s="1"/>
      <c r="TIF369" s="1"/>
      <c r="TIG369" s="1"/>
      <c r="TIH369" s="1"/>
      <c r="TII369" s="1"/>
      <c r="TIJ369" s="1"/>
      <c r="TIK369" s="1"/>
      <c r="TIL369" s="1"/>
      <c r="TIM369" s="1"/>
      <c r="TIN369" s="1"/>
      <c r="TIO369" s="1"/>
      <c r="TIP369" s="1"/>
      <c r="TIQ369" s="1"/>
      <c r="TIR369" s="1"/>
      <c r="TIS369" s="1"/>
      <c r="TIT369" s="1"/>
      <c r="TIU369" s="1"/>
      <c r="TIV369" s="1"/>
      <c r="TIW369" s="1"/>
      <c r="TIX369" s="1"/>
      <c r="TIY369" s="1"/>
      <c r="TIZ369" s="1"/>
      <c r="TJA369" s="1"/>
      <c r="TJB369" s="1"/>
      <c r="TJC369" s="1"/>
      <c r="TJD369" s="1"/>
      <c r="TJE369" s="1"/>
      <c r="TJF369" s="1"/>
      <c r="TJG369" s="1"/>
      <c r="TJH369" s="1"/>
      <c r="TJI369" s="1"/>
      <c r="TJJ369" s="1"/>
      <c r="TJK369" s="1"/>
      <c r="TJL369" s="1"/>
      <c r="TJM369" s="1"/>
      <c r="TJN369" s="1"/>
      <c r="TJO369" s="1"/>
      <c r="TJP369" s="1"/>
      <c r="TJQ369" s="1"/>
      <c r="TJR369" s="1"/>
      <c r="TJS369" s="1"/>
      <c r="TJT369" s="1"/>
      <c r="TJU369" s="1"/>
      <c r="TJV369" s="1"/>
      <c r="TJW369" s="1"/>
      <c r="TJX369" s="1"/>
      <c r="TJY369" s="1"/>
      <c r="TJZ369" s="1"/>
      <c r="TKA369" s="1"/>
      <c r="TKB369" s="1"/>
      <c r="TKC369" s="1"/>
      <c r="TKD369" s="1"/>
      <c r="TKE369" s="1"/>
      <c r="TKF369" s="1"/>
      <c r="TKG369" s="1"/>
      <c r="TKH369" s="1"/>
      <c r="TKI369" s="1"/>
      <c r="TKJ369" s="1"/>
      <c r="TKK369" s="1"/>
      <c r="TKL369" s="1"/>
      <c r="TKM369" s="1"/>
      <c r="TKN369" s="1"/>
      <c r="TKO369" s="1"/>
      <c r="TKP369" s="1"/>
      <c r="TKQ369" s="1"/>
      <c r="TKR369" s="1"/>
      <c r="TKS369" s="1"/>
      <c r="TKT369" s="1"/>
      <c r="TKU369" s="1"/>
      <c r="TKV369" s="1"/>
      <c r="TKW369" s="1"/>
      <c r="TKX369" s="1"/>
      <c r="TKY369" s="1"/>
      <c r="TKZ369" s="1"/>
      <c r="TLA369" s="1"/>
      <c r="TLB369" s="1"/>
      <c r="TLC369" s="1"/>
      <c r="TLD369" s="1"/>
      <c r="TLE369" s="1"/>
      <c r="TLF369" s="1"/>
      <c r="TLG369" s="1"/>
      <c r="TLH369" s="1"/>
      <c r="TLI369" s="1"/>
      <c r="TLJ369" s="1"/>
      <c r="TLK369" s="1"/>
      <c r="TLL369" s="1"/>
      <c r="TLM369" s="1"/>
      <c r="TLN369" s="1"/>
      <c r="TLO369" s="1"/>
      <c r="TLP369" s="1"/>
      <c r="TLQ369" s="1"/>
      <c r="TLR369" s="1"/>
      <c r="TLS369" s="1"/>
      <c r="TLT369" s="1"/>
      <c r="TLU369" s="1"/>
      <c r="TLV369" s="1"/>
      <c r="TLW369" s="1"/>
      <c r="TLX369" s="1"/>
      <c r="TLY369" s="1"/>
      <c r="TLZ369" s="1"/>
      <c r="TMA369" s="1"/>
      <c r="TMB369" s="1"/>
      <c r="TMC369" s="1"/>
      <c r="TMD369" s="1"/>
      <c r="TME369" s="1"/>
      <c r="TMF369" s="1"/>
      <c r="TMG369" s="1"/>
      <c r="TMH369" s="1"/>
      <c r="TMI369" s="1"/>
      <c r="TMJ369" s="1"/>
      <c r="TMK369" s="1"/>
      <c r="TML369" s="1"/>
      <c r="TMM369" s="1"/>
      <c r="TMN369" s="1"/>
      <c r="TMO369" s="1"/>
      <c r="TMP369" s="1"/>
      <c r="TMQ369" s="1"/>
      <c r="TMR369" s="1"/>
      <c r="TMS369" s="1"/>
      <c r="TMT369" s="1"/>
      <c r="TMU369" s="1"/>
      <c r="TMV369" s="1"/>
      <c r="TMW369" s="1"/>
      <c r="TMX369" s="1"/>
      <c r="TMY369" s="1"/>
      <c r="TMZ369" s="1"/>
      <c r="TNA369" s="1"/>
      <c r="TNB369" s="1"/>
      <c r="TNC369" s="1"/>
      <c r="TND369" s="1"/>
      <c r="TNE369" s="1"/>
      <c r="TNF369" s="1"/>
      <c r="TNG369" s="1"/>
      <c r="TNH369" s="1"/>
      <c r="TNI369" s="1"/>
      <c r="TNJ369" s="1"/>
      <c r="TNK369" s="1"/>
      <c r="TNL369" s="1"/>
      <c r="TNM369" s="1"/>
      <c r="TNN369" s="1"/>
      <c r="TNO369" s="1"/>
      <c r="TNP369" s="1"/>
      <c r="TNQ369" s="1"/>
      <c r="TNR369" s="1"/>
      <c r="TNS369" s="1"/>
      <c r="TNT369" s="1"/>
      <c r="TNU369" s="1"/>
      <c r="TNV369" s="1"/>
      <c r="TNW369" s="1"/>
      <c r="TNX369" s="1"/>
      <c r="TNY369" s="1"/>
      <c r="TNZ369" s="1"/>
      <c r="TOA369" s="1"/>
      <c r="TOB369" s="1"/>
      <c r="TOC369" s="1"/>
      <c r="TOD369" s="1"/>
      <c r="TOE369" s="1"/>
      <c r="TOF369" s="1"/>
      <c r="TOG369" s="1"/>
      <c r="TOH369" s="1"/>
      <c r="TOI369" s="1"/>
      <c r="TOJ369" s="1"/>
      <c r="TOK369" s="1"/>
      <c r="TOL369" s="1"/>
      <c r="TOM369" s="1"/>
      <c r="TON369" s="1"/>
      <c r="TOO369" s="1"/>
      <c r="TOP369" s="1"/>
      <c r="TOQ369" s="1"/>
      <c r="TOR369" s="1"/>
      <c r="TOS369" s="1"/>
      <c r="TOT369" s="1"/>
      <c r="TOU369" s="1"/>
      <c r="TOV369" s="1"/>
      <c r="TOW369" s="1"/>
      <c r="TOX369" s="1"/>
      <c r="TOY369" s="1"/>
      <c r="TOZ369" s="1"/>
      <c r="TPA369" s="1"/>
      <c r="TPB369" s="1"/>
      <c r="TPC369" s="1"/>
      <c r="TPD369" s="1"/>
      <c r="TPE369" s="1"/>
      <c r="TPF369" s="1"/>
      <c r="TPG369" s="1"/>
      <c r="TPH369" s="1"/>
      <c r="TPI369" s="1"/>
      <c r="TPJ369" s="1"/>
      <c r="TPK369" s="1"/>
      <c r="TPL369" s="1"/>
      <c r="TPM369" s="1"/>
      <c r="TPN369" s="1"/>
      <c r="TPO369" s="1"/>
      <c r="TPP369" s="1"/>
      <c r="TPQ369" s="1"/>
      <c r="TPR369" s="1"/>
      <c r="TPS369" s="1"/>
      <c r="TPT369" s="1"/>
      <c r="TPU369" s="1"/>
      <c r="TPV369" s="1"/>
      <c r="TPW369" s="1"/>
      <c r="TPX369" s="1"/>
      <c r="TPY369" s="1"/>
      <c r="TPZ369" s="1"/>
      <c r="TQA369" s="1"/>
      <c r="TQB369" s="1"/>
      <c r="TQC369" s="1"/>
      <c r="TQD369" s="1"/>
      <c r="TQE369" s="1"/>
      <c r="TQF369" s="1"/>
      <c r="TQG369" s="1"/>
      <c r="TQH369" s="1"/>
      <c r="TQI369" s="1"/>
      <c r="TQJ369" s="1"/>
      <c r="TQK369" s="1"/>
      <c r="TQL369" s="1"/>
      <c r="TQM369" s="1"/>
      <c r="TQN369" s="1"/>
      <c r="TQO369" s="1"/>
      <c r="TQP369" s="1"/>
      <c r="TQQ369" s="1"/>
      <c r="TQR369" s="1"/>
      <c r="TQS369" s="1"/>
      <c r="TQT369" s="1"/>
      <c r="TQU369" s="1"/>
      <c r="TQV369" s="1"/>
      <c r="TQW369" s="1"/>
      <c r="TQX369" s="1"/>
      <c r="TQY369" s="1"/>
      <c r="TQZ369" s="1"/>
      <c r="TRA369" s="1"/>
      <c r="TRB369" s="1"/>
      <c r="TRC369" s="1"/>
      <c r="TRD369" s="1"/>
      <c r="TRE369" s="1"/>
      <c r="TRF369" s="1"/>
      <c r="TRG369" s="1"/>
      <c r="TRH369" s="1"/>
      <c r="TRI369" s="1"/>
      <c r="TRJ369" s="1"/>
      <c r="TRK369" s="1"/>
      <c r="TRL369" s="1"/>
      <c r="TRM369" s="1"/>
      <c r="TRN369" s="1"/>
      <c r="TRO369" s="1"/>
      <c r="TRP369" s="1"/>
      <c r="TRQ369" s="1"/>
      <c r="TRR369" s="1"/>
      <c r="TRS369" s="1"/>
      <c r="TRT369" s="1"/>
      <c r="TRU369" s="1"/>
      <c r="TRV369" s="1"/>
      <c r="TRW369" s="1"/>
      <c r="TRX369" s="1"/>
      <c r="TRY369" s="1"/>
      <c r="TRZ369" s="1"/>
      <c r="TSA369" s="1"/>
      <c r="TSB369" s="1"/>
      <c r="TSC369" s="1"/>
      <c r="TSD369" s="1"/>
      <c r="TSE369" s="1"/>
      <c r="TSF369" s="1"/>
      <c r="TSG369" s="1"/>
      <c r="TSH369" s="1"/>
      <c r="TSI369" s="1"/>
      <c r="TSJ369" s="1"/>
      <c r="TSK369" s="1"/>
      <c r="TSL369" s="1"/>
      <c r="TSM369" s="1"/>
      <c r="TSN369" s="1"/>
      <c r="TSO369" s="1"/>
      <c r="TSP369" s="1"/>
      <c r="TSQ369" s="1"/>
      <c r="TSR369" s="1"/>
      <c r="TSS369" s="1"/>
      <c r="TST369" s="1"/>
      <c r="TSU369" s="1"/>
      <c r="TSV369" s="1"/>
      <c r="TSW369" s="1"/>
      <c r="TSX369" s="1"/>
      <c r="TSY369" s="1"/>
      <c r="TSZ369" s="1"/>
      <c r="TTA369" s="1"/>
      <c r="TTB369" s="1"/>
      <c r="TTC369" s="1"/>
      <c r="TTD369" s="1"/>
      <c r="TTE369" s="1"/>
      <c r="TTF369" s="1"/>
      <c r="TTG369" s="1"/>
      <c r="TTH369" s="1"/>
      <c r="TTI369" s="1"/>
      <c r="TTJ369" s="1"/>
      <c r="TTK369" s="1"/>
      <c r="TTL369" s="1"/>
      <c r="TTM369" s="1"/>
      <c r="TTN369" s="1"/>
      <c r="TTO369" s="1"/>
      <c r="TTP369" s="1"/>
      <c r="TTQ369" s="1"/>
      <c r="TTR369" s="1"/>
      <c r="TTS369" s="1"/>
      <c r="TTT369" s="1"/>
      <c r="TTU369" s="1"/>
      <c r="TTV369" s="1"/>
      <c r="TTW369" s="1"/>
      <c r="TTX369" s="1"/>
      <c r="TTY369" s="1"/>
      <c r="TTZ369" s="1"/>
      <c r="TUA369" s="1"/>
      <c r="TUB369" s="1"/>
      <c r="TUC369" s="1"/>
      <c r="TUD369" s="1"/>
      <c r="TUE369" s="1"/>
      <c r="TUF369" s="1"/>
      <c r="TUG369" s="1"/>
      <c r="TUH369" s="1"/>
      <c r="TUI369" s="1"/>
      <c r="TUJ369" s="1"/>
      <c r="TUK369" s="1"/>
      <c r="TUL369" s="1"/>
      <c r="TUM369" s="1"/>
      <c r="TUN369" s="1"/>
      <c r="TUO369" s="1"/>
      <c r="TUP369" s="1"/>
      <c r="TUQ369" s="1"/>
      <c r="TUR369" s="1"/>
      <c r="TUS369" s="1"/>
      <c r="TUT369" s="1"/>
      <c r="TUU369" s="1"/>
      <c r="TUV369" s="1"/>
      <c r="TUW369" s="1"/>
      <c r="TUX369" s="1"/>
      <c r="TUY369" s="1"/>
      <c r="TUZ369" s="1"/>
      <c r="TVA369" s="1"/>
      <c r="TVB369" s="1"/>
      <c r="TVC369" s="1"/>
      <c r="TVD369" s="1"/>
      <c r="TVE369" s="1"/>
      <c r="TVF369" s="1"/>
      <c r="TVG369" s="1"/>
      <c r="TVH369" s="1"/>
      <c r="TVI369" s="1"/>
      <c r="TVJ369" s="1"/>
      <c r="TVK369" s="1"/>
      <c r="TVL369" s="1"/>
      <c r="TVM369" s="1"/>
      <c r="TVN369" s="1"/>
      <c r="TVO369" s="1"/>
      <c r="TVP369" s="1"/>
      <c r="TVQ369" s="1"/>
      <c r="TVR369" s="1"/>
      <c r="TVS369" s="1"/>
      <c r="TVT369" s="1"/>
      <c r="TVU369" s="1"/>
      <c r="TVV369" s="1"/>
      <c r="TVW369" s="1"/>
      <c r="TVX369" s="1"/>
      <c r="TVY369" s="1"/>
      <c r="TVZ369" s="1"/>
      <c r="TWA369" s="1"/>
      <c r="TWB369" s="1"/>
      <c r="TWC369" s="1"/>
      <c r="TWD369" s="1"/>
      <c r="TWE369" s="1"/>
      <c r="TWF369" s="1"/>
      <c r="TWG369" s="1"/>
      <c r="TWH369" s="1"/>
      <c r="TWI369" s="1"/>
      <c r="TWJ369" s="1"/>
      <c r="TWK369" s="1"/>
      <c r="TWL369" s="1"/>
      <c r="TWM369" s="1"/>
      <c r="TWN369" s="1"/>
      <c r="TWO369" s="1"/>
      <c r="TWP369" s="1"/>
      <c r="TWQ369" s="1"/>
      <c r="TWR369" s="1"/>
      <c r="TWS369" s="1"/>
      <c r="TWT369" s="1"/>
      <c r="TWU369" s="1"/>
      <c r="TWV369" s="1"/>
      <c r="TWW369" s="1"/>
      <c r="TWX369" s="1"/>
      <c r="TWY369" s="1"/>
      <c r="TWZ369" s="1"/>
      <c r="TXA369" s="1"/>
      <c r="TXB369" s="1"/>
      <c r="TXC369" s="1"/>
      <c r="TXD369" s="1"/>
      <c r="TXE369" s="1"/>
      <c r="TXF369" s="1"/>
      <c r="TXG369" s="1"/>
      <c r="TXH369" s="1"/>
      <c r="TXI369" s="1"/>
      <c r="TXJ369" s="1"/>
      <c r="TXK369" s="1"/>
      <c r="TXL369" s="1"/>
      <c r="TXM369" s="1"/>
      <c r="TXN369" s="1"/>
      <c r="TXO369" s="1"/>
      <c r="TXP369" s="1"/>
      <c r="TXQ369" s="1"/>
      <c r="TXR369" s="1"/>
      <c r="TXS369" s="1"/>
      <c r="TXT369" s="1"/>
      <c r="TXU369" s="1"/>
      <c r="TXV369" s="1"/>
      <c r="TXW369" s="1"/>
      <c r="TXX369" s="1"/>
      <c r="TXY369" s="1"/>
      <c r="TXZ369" s="1"/>
      <c r="TYA369" s="1"/>
      <c r="TYB369" s="1"/>
      <c r="TYC369" s="1"/>
      <c r="TYD369" s="1"/>
      <c r="TYE369" s="1"/>
      <c r="TYF369" s="1"/>
      <c r="TYG369" s="1"/>
      <c r="TYH369" s="1"/>
      <c r="TYI369" s="1"/>
      <c r="TYJ369" s="1"/>
      <c r="TYK369" s="1"/>
      <c r="TYL369" s="1"/>
      <c r="TYM369" s="1"/>
      <c r="TYN369" s="1"/>
      <c r="TYO369" s="1"/>
      <c r="TYP369" s="1"/>
      <c r="TYQ369" s="1"/>
      <c r="TYR369" s="1"/>
      <c r="TYS369" s="1"/>
      <c r="TYT369" s="1"/>
      <c r="TYU369" s="1"/>
      <c r="TYV369" s="1"/>
      <c r="TYW369" s="1"/>
      <c r="TYX369" s="1"/>
      <c r="TYY369" s="1"/>
      <c r="TYZ369" s="1"/>
      <c r="TZA369" s="1"/>
      <c r="TZB369" s="1"/>
      <c r="TZC369" s="1"/>
      <c r="TZD369" s="1"/>
      <c r="TZE369" s="1"/>
      <c r="TZF369" s="1"/>
      <c r="TZG369" s="1"/>
      <c r="TZH369" s="1"/>
      <c r="TZI369" s="1"/>
      <c r="TZJ369" s="1"/>
      <c r="TZK369" s="1"/>
      <c r="TZL369" s="1"/>
      <c r="TZM369" s="1"/>
      <c r="TZN369" s="1"/>
      <c r="TZO369" s="1"/>
      <c r="TZP369" s="1"/>
      <c r="TZQ369" s="1"/>
      <c r="TZR369" s="1"/>
      <c r="TZS369" s="1"/>
      <c r="TZT369" s="1"/>
      <c r="TZU369" s="1"/>
      <c r="TZV369" s="1"/>
      <c r="TZW369" s="1"/>
      <c r="TZX369" s="1"/>
      <c r="TZY369" s="1"/>
      <c r="TZZ369" s="1"/>
      <c r="UAA369" s="1"/>
      <c r="UAB369" s="1"/>
      <c r="UAC369" s="1"/>
      <c r="UAD369" s="1"/>
      <c r="UAE369" s="1"/>
      <c r="UAF369" s="1"/>
      <c r="UAG369" s="1"/>
      <c r="UAH369" s="1"/>
      <c r="UAI369" s="1"/>
      <c r="UAJ369" s="1"/>
      <c r="UAK369" s="1"/>
      <c r="UAL369" s="1"/>
      <c r="UAM369" s="1"/>
      <c r="UAN369" s="1"/>
      <c r="UAO369" s="1"/>
      <c r="UAP369" s="1"/>
      <c r="UAQ369" s="1"/>
      <c r="UAR369" s="1"/>
      <c r="UAS369" s="1"/>
      <c r="UAT369" s="1"/>
      <c r="UAU369" s="1"/>
      <c r="UAV369" s="1"/>
      <c r="UAW369" s="1"/>
      <c r="UAX369" s="1"/>
      <c r="UAY369" s="1"/>
      <c r="UAZ369" s="1"/>
      <c r="UBA369" s="1"/>
      <c r="UBB369" s="1"/>
      <c r="UBC369" s="1"/>
      <c r="UBD369" s="1"/>
      <c r="UBE369" s="1"/>
      <c r="UBF369" s="1"/>
      <c r="UBG369" s="1"/>
      <c r="UBH369" s="1"/>
      <c r="UBI369" s="1"/>
      <c r="UBJ369" s="1"/>
      <c r="UBK369" s="1"/>
      <c r="UBL369" s="1"/>
      <c r="UBM369" s="1"/>
      <c r="UBN369" s="1"/>
      <c r="UBO369" s="1"/>
      <c r="UBP369" s="1"/>
      <c r="UBQ369" s="1"/>
      <c r="UBR369" s="1"/>
      <c r="UBS369" s="1"/>
      <c r="UBT369" s="1"/>
      <c r="UBU369" s="1"/>
      <c r="UBV369" s="1"/>
      <c r="UBW369" s="1"/>
      <c r="UBX369" s="1"/>
      <c r="UBY369" s="1"/>
      <c r="UBZ369" s="1"/>
      <c r="UCA369" s="1"/>
      <c r="UCB369" s="1"/>
      <c r="UCC369" s="1"/>
      <c r="UCD369" s="1"/>
      <c r="UCE369" s="1"/>
      <c r="UCF369" s="1"/>
      <c r="UCG369" s="1"/>
      <c r="UCH369" s="1"/>
      <c r="UCI369" s="1"/>
      <c r="UCJ369" s="1"/>
      <c r="UCK369" s="1"/>
      <c r="UCL369" s="1"/>
      <c r="UCM369" s="1"/>
      <c r="UCN369" s="1"/>
      <c r="UCO369" s="1"/>
      <c r="UCP369" s="1"/>
      <c r="UCQ369" s="1"/>
      <c r="UCR369" s="1"/>
      <c r="UCS369" s="1"/>
      <c r="UCT369" s="1"/>
      <c r="UCU369" s="1"/>
      <c r="UCV369" s="1"/>
      <c r="UCW369" s="1"/>
      <c r="UCX369" s="1"/>
      <c r="UCY369" s="1"/>
      <c r="UCZ369" s="1"/>
      <c r="UDA369" s="1"/>
      <c r="UDB369" s="1"/>
      <c r="UDC369" s="1"/>
      <c r="UDD369" s="1"/>
      <c r="UDE369" s="1"/>
      <c r="UDF369" s="1"/>
      <c r="UDG369" s="1"/>
      <c r="UDH369" s="1"/>
      <c r="UDI369" s="1"/>
      <c r="UDJ369" s="1"/>
      <c r="UDK369" s="1"/>
      <c r="UDL369" s="1"/>
      <c r="UDM369" s="1"/>
      <c r="UDN369" s="1"/>
      <c r="UDO369" s="1"/>
      <c r="UDP369" s="1"/>
      <c r="UDQ369" s="1"/>
      <c r="UDR369" s="1"/>
      <c r="UDS369" s="1"/>
      <c r="UDT369" s="1"/>
      <c r="UDU369" s="1"/>
      <c r="UDV369" s="1"/>
      <c r="UDW369" s="1"/>
      <c r="UDX369" s="1"/>
      <c r="UDY369" s="1"/>
      <c r="UDZ369" s="1"/>
      <c r="UEA369" s="1"/>
      <c r="UEB369" s="1"/>
      <c r="UEC369" s="1"/>
      <c r="UED369" s="1"/>
      <c r="UEE369" s="1"/>
      <c r="UEF369" s="1"/>
      <c r="UEG369" s="1"/>
      <c r="UEH369" s="1"/>
      <c r="UEI369" s="1"/>
      <c r="UEJ369" s="1"/>
      <c r="UEK369" s="1"/>
      <c r="UEL369" s="1"/>
      <c r="UEM369" s="1"/>
      <c r="UEN369" s="1"/>
      <c r="UEO369" s="1"/>
      <c r="UEP369" s="1"/>
      <c r="UEQ369" s="1"/>
      <c r="UER369" s="1"/>
      <c r="UES369" s="1"/>
      <c r="UET369" s="1"/>
      <c r="UEU369" s="1"/>
      <c r="UEV369" s="1"/>
      <c r="UEW369" s="1"/>
      <c r="UEX369" s="1"/>
      <c r="UEY369" s="1"/>
      <c r="UEZ369" s="1"/>
      <c r="UFA369" s="1"/>
      <c r="UFB369" s="1"/>
      <c r="UFC369" s="1"/>
      <c r="UFD369" s="1"/>
      <c r="UFE369" s="1"/>
      <c r="UFF369" s="1"/>
      <c r="UFG369" s="1"/>
      <c r="UFH369" s="1"/>
      <c r="UFI369" s="1"/>
      <c r="UFJ369" s="1"/>
      <c r="UFK369" s="1"/>
      <c r="UFL369" s="1"/>
      <c r="UFM369" s="1"/>
      <c r="UFN369" s="1"/>
      <c r="UFO369" s="1"/>
      <c r="UFP369" s="1"/>
      <c r="UFQ369" s="1"/>
      <c r="UFR369" s="1"/>
      <c r="UFS369" s="1"/>
      <c r="UFT369" s="1"/>
      <c r="UFU369" s="1"/>
      <c r="UFV369" s="1"/>
      <c r="UFW369" s="1"/>
      <c r="UFX369" s="1"/>
      <c r="UFY369" s="1"/>
      <c r="UFZ369" s="1"/>
      <c r="UGA369" s="1"/>
      <c r="UGB369" s="1"/>
      <c r="UGC369" s="1"/>
      <c r="UGD369" s="1"/>
      <c r="UGE369" s="1"/>
      <c r="UGF369" s="1"/>
      <c r="UGG369" s="1"/>
      <c r="UGH369" s="1"/>
      <c r="UGI369" s="1"/>
      <c r="UGJ369" s="1"/>
      <c r="UGK369" s="1"/>
      <c r="UGL369" s="1"/>
      <c r="UGM369" s="1"/>
      <c r="UGN369" s="1"/>
      <c r="UGO369" s="1"/>
      <c r="UGP369" s="1"/>
      <c r="UGQ369" s="1"/>
      <c r="UGR369" s="1"/>
      <c r="UGS369" s="1"/>
      <c r="UGT369" s="1"/>
      <c r="UGU369" s="1"/>
      <c r="UGV369" s="1"/>
      <c r="UGW369" s="1"/>
      <c r="UGX369" s="1"/>
      <c r="UGY369" s="1"/>
      <c r="UGZ369" s="1"/>
      <c r="UHA369" s="1"/>
      <c r="UHB369" s="1"/>
      <c r="UHC369" s="1"/>
      <c r="UHD369" s="1"/>
      <c r="UHE369" s="1"/>
      <c r="UHF369" s="1"/>
      <c r="UHG369" s="1"/>
      <c r="UHH369" s="1"/>
      <c r="UHI369" s="1"/>
      <c r="UHJ369" s="1"/>
      <c r="UHK369" s="1"/>
      <c r="UHL369" s="1"/>
      <c r="UHM369" s="1"/>
      <c r="UHN369" s="1"/>
      <c r="UHO369" s="1"/>
      <c r="UHP369" s="1"/>
      <c r="UHQ369" s="1"/>
      <c r="UHR369" s="1"/>
      <c r="UHS369" s="1"/>
      <c r="UHT369" s="1"/>
      <c r="UHU369" s="1"/>
      <c r="UHV369" s="1"/>
      <c r="UHW369" s="1"/>
      <c r="UHX369" s="1"/>
      <c r="UHY369" s="1"/>
      <c r="UHZ369" s="1"/>
      <c r="UIA369" s="1"/>
      <c r="UIB369" s="1"/>
      <c r="UIC369" s="1"/>
      <c r="UID369" s="1"/>
      <c r="UIE369" s="1"/>
      <c r="UIF369" s="1"/>
      <c r="UIG369" s="1"/>
      <c r="UIH369" s="1"/>
      <c r="UII369" s="1"/>
      <c r="UIJ369" s="1"/>
      <c r="UIK369" s="1"/>
      <c r="UIL369" s="1"/>
      <c r="UIM369" s="1"/>
      <c r="UIN369" s="1"/>
      <c r="UIO369" s="1"/>
      <c r="UIP369" s="1"/>
      <c r="UIQ369" s="1"/>
      <c r="UIR369" s="1"/>
      <c r="UIS369" s="1"/>
      <c r="UIT369" s="1"/>
      <c r="UIU369" s="1"/>
      <c r="UIV369" s="1"/>
      <c r="UIW369" s="1"/>
      <c r="UIX369" s="1"/>
      <c r="UIY369" s="1"/>
      <c r="UIZ369" s="1"/>
      <c r="UJA369" s="1"/>
      <c r="UJB369" s="1"/>
      <c r="UJC369" s="1"/>
      <c r="UJD369" s="1"/>
      <c r="UJE369" s="1"/>
      <c r="UJF369" s="1"/>
      <c r="UJG369" s="1"/>
      <c r="UJH369" s="1"/>
      <c r="UJI369" s="1"/>
      <c r="UJJ369" s="1"/>
      <c r="UJK369" s="1"/>
      <c r="UJL369" s="1"/>
      <c r="UJM369" s="1"/>
      <c r="UJN369" s="1"/>
      <c r="UJO369" s="1"/>
      <c r="UJP369" s="1"/>
      <c r="UJQ369" s="1"/>
      <c r="UJR369" s="1"/>
      <c r="UJS369" s="1"/>
      <c r="UJT369" s="1"/>
      <c r="UJU369" s="1"/>
      <c r="UJV369" s="1"/>
      <c r="UJW369" s="1"/>
      <c r="UJX369" s="1"/>
      <c r="UJY369" s="1"/>
      <c r="UJZ369" s="1"/>
      <c r="UKA369" s="1"/>
      <c r="UKB369" s="1"/>
      <c r="UKC369" s="1"/>
      <c r="UKD369" s="1"/>
      <c r="UKE369" s="1"/>
      <c r="UKF369" s="1"/>
      <c r="UKG369" s="1"/>
      <c r="UKH369" s="1"/>
      <c r="UKI369" s="1"/>
      <c r="UKJ369" s="1"/>
      <c r="UKK369" s="1"/>
      <c r="UKL369" s="1"/>
      <c r="UKM369" s="1"/>
      <c r="UKN369" s="1"/>
      <c r="UKO369" s="1"/>
      <c r="UKP369" s="1"/>
      <c r="UKQ369" s="1"/>
      <c r="UKR369" s="1"/>
      <c r="UKS369" s="1"/>
      <c r="UKT369" s="1"/>
      <c r="UKU369" s="1"/>
      <c r="UKV369" s="1"/>
      <c r="UKW369" s="1"/>
      <c r="UKX369" s="1"/>
      <c r="UKY369" s="1"/>
      <c r="UKZ369" s="1"/>
      <c r="ULA369" s="1"/>
      <c r="ULB369" s="1"/>
      <c r="ULC369" s="1"/>
      <c r="ULD369" s="1"/>
      <c r="ULE369" s="1"/>
      <c r="ULF369" s="1"/>
      <c r="ULG369" s="1"/>
      <c r="ULH369" s="1"/>
      <c r="ULI369" s="1"/>
      <c r="ULJ369" s="1"/>
      <c r="ULK369" s="1"/>
      <c r="ULL369" s="1"/>
      <c r="ULM369" s="1"/>
      <c r="ULN369" s="1"/>
      <c r="ULO369" s="1"/>
      <c r="ULP369" s="1"/>
      <c r="ULQ369" s="1"/>
      <c r="ULR369" s="1"/>
      <c r="ULS369" s="1"/>
      <c r="ULT369" s="1"/>
      <c r="ULU369" s="1"/>
      <c r="ULV369" s="1"/>
      <c r="ULW369" s="1"/>
      <c r="ULX369" s="1"/>
      <c r="ULY369" s="1"/>
      <c r="ULZ369" s="1"/>
      <c r="UMA369" s="1"/>
      <c r="UMB369" s="1"/>
      <c r="UMC369" s="1"/>
      <c r="UMD369" s="1"/>
      <c r="UME369" s="1"/>
      <c r="UMF369" s="1"/>
      <c r="UMG369" s="1"/>
      <c r="UMH369" s="1"/>
      <c r="UMI369" s="1"/>
      <c r="UMJ369" s="1"/>
      <c r="UMK369" s="1"/>
      <c r="UML369" s="1"/>
      <c r="UMM369" s="1"/>
      <c r="UMN369" s="1"/>
      <c r="UMO369" s="1"/>
      <c r="UMP369" s="1"/>
      <c r="UMQ369" s="1"/>
      <c r="UMR369" s="1"/>
      <c r="UMS369" s="1"/>
      <c r="UMT369" s="1"/>
      <c r="UMU369" s="1"/>
      <c r="UMV369" s="1"/>
      <c r="UMW369" s="1"/>
      <c r="UMX369" s="1"/>
      <c r="UMY369" s="1"/>
      <c r="UMZ369" s="1"/>
      <c r="UNA369" s="1"/>
      <c r="UNB369" s="1"/>
      <c r="UNC369" s="1"/>
      <c r="UND369" s="1"/>
      <c r="UNE369" s="1"/>
      <c r="UNF369" s="1"/>
      <c r="UNG369" s="1"/>
      <c r="UNH369" s="1"/>
      <c r="UNI369" s="1"/>
      <c r="UNJ369" s="1"/>
      <c r="UNK369" s="1"/>
      <c r="UNL369" s="1"/>
      <c r="UNM369" s="1"/>
      <c r="UNN369" s="1"/>
      <c r="UNO369" s="1"/>
      <c r="UNP369" s="1"/>
      <c r="UNQ369" s="1"/>
      <c r="UNR369" s="1"/>
      <c r="UNS369" s="1"/>
      <c r="UNT369" s="1"/>
      <c r="UNU369" s="1"/>
      <c r="UNV369" s="1"/>
      <c r="UNW369" s="1"/>
      <c r="UNX369" s="1"/>
      <c r="UNY369" s="1"/>
      <c r="UNZ369" s="1"/>
      <c r="UOA369" s="1"/>
      <c r="UOB369" s="1"/>
      <c r="UOC369" s="1"/>
      <c r="UOD369" s="1"/>
      <c r="UOE369" s="1"/>
      <c r="UOF369" s="1"/>
      <c r="UOG369" s="1"/>
      <c r="UOH369" s="1"/>
      <c r="UOI369" s="1"/>
      <c r="UOJ369" s="1"/>
      <c r="UOK369" s="1"/>
      <c r="UOL369" s="1"/>
      <c r="UOM369" s="1"/>
      <c r="UON369" s="1"/>
      <c r="UOO369" s="1"/>
      <c r="UOP369" s="1"/>
      <c r="UOQ369" s="1"/>
      <c r="UOR369" s="1"/>
      <c r="UOS369" s="1"/>
      <c r="UOT369" s="1"/>
      <c r="UOU369" s="1"/>
      <c r="UOV369" s="1"/>
      <c r="UOW369" s="1"/>
      <c r="UOX369" s="1"/>
      <c r="UOY369" s="1"/>
      <c r="UOZ369" s="1"/>
      <c r="UPA369" s="1"/>
      <c r="UPB369" s="1"/>
      <c r="UPC369" s="1"/>
      <c r="UPD369" s="1"/>
      <c r="UPE369" s="1"/>
      <c r="UPF369" s="1"/>
      <c r="UPG369" s="1"/>
      <c r="UPH369" s="1"/>
      <c r="UPI369" s="1"/>
      <c r="UPJ369" s="1"/>
      <c r="UPK369" s="1"/>
      <c r="UPL369" s="1"/>
      <c r="UPM369" s="1"/>
      <c r="UPN369" s="1"/>
      <c r="UPO369" s="1"/>
      <c r="UPP369" s="1"/>
      <c r="UPQ369" s="1"/>
      <c r="UPR369" s="1"/>
      <c r="UPS369" s="1"/>
      <c r="UPT369" s="1"/>
      <c r="UPU369" s="1"/>
      <c r="UPV369" s="1"/>
      <c r="UPW369" s="1"/>
      <c r="UPX369" s="1"/>
      <c r="UPY369" s="1"/>
      <c r="UPZ369" s="1"/>
      <c r="UQA369" s="1"/>
      <c r="UQB369" s="1"/>
      <c r="UQC369" s="1"/>
      <c r="UQD369" s="1"/>
      <c r="UQE369" s="1"/>
      <c r="UQF369" s="1"/>
      <c r="UQG369" s="1"/>
      <c r="UQH369" s="1"/>
      <c r="UQI369" s="1"/>
      <c r="UQJ369" s="1"/>
      <c r="UQK369" s="1"/>
      <c r="UQL369" s="1"/>
      <c r="UQM369" s="1"/>
      <c r="UQN369" s="1"/>
      <c r="UQO369" s="1"/>
      <c r="UQP369" s="1"/>
      <c r="UQQ369" s="1"/>
      <c r="UQR369" s="1"/>
      <c r="UQS369" s="1"/>
      <c r="UQT369" s="1"/>
      <c r="UQU369" s="1"/>
      <c r="UQV369" s="1"/>
      <c r="UQW369" s="1"/>
      <c r="UQX369" s="1"/>
      <c r="UQY369" s="1"/>
      <c r="UQZ369" s="1"/>
      <c r="URA369" s="1"/>
      <c r="URB369" s="1"/>
      <c r="URC369" s="1"/>
      <c r="URD369" s="1"/>
      <c r="URE369" s="1"/>
      <c r="URF369" s="1"/>
      <c r="URG369" s="1"/>
      <c r="URH369" s="1"/>
      <c r="URI369" s="1"/>
      <c r="URJ369" s="1"/>
      <c r="URK369" s="1"/>
      <c r="URL369" s="1"/>
      <c r="URM369" s="1"/>
      <c r="URN369" s="1"/>
      <c r="URO369" s="1"/>
      <c r="URP369" s="1"/>
      <c r="URQ369" s="1"/>
      <c r="URR369" s="1"/>
      <c r="URS369" s="1"/>
      <c r="URT369" s="1"/>
      <c r="URU369" s="1"/>
      <c r="URV369" s="1"/>
      <c r="URW369" s="1"/>
      <c r="URX369" s="1"/>
      <c r="URY369" s="1"/>
      <c r="URZ369" s="1"/>
      <c r="USA369" s="1"/>
      <c r="USB369" s="1"/>
      <c r="USC369" s="1"/>
      <c r="USD369" s="1"/>
      <c r="USE369" s="1"/>
      <c r="USF369" s="1"/>
      <c r="USG369" s="1"/>
      <c r="USH369" s="1"/>
      <c r="USI369" s="1"/>
      <c r="USJ369" s="1"/>
      <c r="USK369" s="1"/>
      <c r="USL369" s="1"/>
      <c r="USM369" s="1"/>
      <c r="USN369" s="1"/>
      <c r="USO369" s="1"/>
      <c r="USP369" s="1"/>
      <c r="USQ369" s="1"/>
      <c r="USR369" s="1"/>
      <c r="USS369" s="1"/>
      <c r="UST369" s="1"/>
      <c r="USU369" s="1"/>
      <c r="USV369" s="1"/>
      <c r="USW369" s="1"/>
      <c r="USX369" s="1"/>
      <c r="USY369" s="1"/>
      <c r="USZ369" s="1"/>
      <c r="UTA369" s="1"/>
      <c r="UTB369" s="1"/>
      <c r="UTC369" s="1"/>
      <c r="UTD369" s="1"/>
      <c r="UTE369" s="1"/>
      <c r="UTF369" s="1"/>
      <c r="UTG369" s="1"/>
      <c r="UTH369" s="1"/>
      <c r="UTI369" s="1"/>
      <c r="UTJ369" s="1"/>
      <c r="UTK369" s="1"/>
      <c r="UTL369" s="1"/>
      <c r="UTM369" s="1"/>
      <c r="UTN369" s="1"/>
      <c r="UTO369" s="1"/>
      <c r="UTP369" s="1"/>
      <c r="UTQ369" s="1"/>
      <c r="UTR369" s="1"/>
      <c r="UTS369" s="1"/>
      <c r="UTT369" s="1"/>
      <c r="UTU369" s="1"/>
      <c r="UTV369" s="1"/>
      <c r="UTW369" s="1"/>
      <c r="UTX369" s="1"/>
      <c r="UTY369" s="1"/>
      <c r="UTZ369" s="1"/>
      <c r="UUA369" s="1"/>
      <c r="UUB369" s="1"/>
      <c r="UUC369" s="1"/>
      <c r="UUD369" s="1"/>
      <c r="UUE369" s="1"/>
      <c r="UUF369" s="1"/>
      <c r="UUG369" s="1"/>
      <c r="UUH369" s="1"/>
      <c r="UUI369" s="1"/>
      <c r="UUJ369" s="1"/>
      <c r="UUK369" s="1"/>
      <c r="UUL369" s="1"/>
      <c r="UUM369" s="1"/>
      <c r="UUN369" s="1"/>
      <c r="UUO369" s="1"/>
      <c r="UUP369" s="1"/>
      <c r="UUQ369" s="1"/>
      <c r="UUR369" s="1"/>
      <c r="UUS369" s="1"/>
      <c r="UUT369" s="1"/>
      <c r="UUU369" s="1"/>
      <c r="UUV369" s="1"/>
      <c r="UUW369" s="1"/>
      <c r="UUX369" s="1"/>
      <c r="UUY369" s="1"/>
      <c r="UUZ369" s="1"/>
      <c r="UVA369" s="1"/>
      <c r="UVB369" s="1"/>
      <c r="UVC369" s="1"/>
      <c r="UVD369" s="1"/>
      <c r="UVE369" s="1"/>
      <c r="UVF369" s="1"/>
      <c r="UVG369" s="1"/>
      <c r="UVH369" s="1"/>
      <c r="UVI369" s="1"/>
      <c r="UVJ369" s="1"/>
      <c r="UVK369" s="1"/>
      <c r="UVL369" s="1"/>
      <c r="UVM369" s="1"/>
      <c r="UVN369" s="1"/>
      <c r="UVO369" s="1"/>
      <c r="UVP369" s="1"/>
      <c r="UVQ369" s="1"/>
      <c r="UVR369" s="1"/>
      <c r="UVS369" s="1"/>
      <c r="UVT369" s="1"/>
      <c r="UVU369" s="1"/>
      <c r="UVV369" s="1"/>
      <c r="UVW369" s="1"/>
      <c r="UVX369" s="1"/>
      <c r="UVY369" s="1"/>
      <c r="UVZ369" s="1"/>
      <c r="UWA369" s="1"/>
      <c r="UWB369" s="1"/>
      <c r="UWC369" s="1"/>
      <c r="UWD369" s="1"/>
      <c r="UWE369" s="1"/>
      <c r="UWF369" s="1"/>
      <c r="UWG369" s="1"/>
      <c r="UWH369" s="1"/>
      <c r="UWI369" s="1"/>
      <c r="UWJ369" s="1"/>
      <c r="UWK369" s="1"/>
      <c r="UWL369" s="1"/>
      <c r="UWM369" s="1"/>
      <c r="UWN369" s="1"/>
      <c r="UWO369" s="1"/>
      <c r="UWP369" s="1"/>
      <c r="UWQ369" s="1"/>
      <c r="UWR369" s="1"/>
      <c r="UWS369" s="1"/>
      <c r="UWT369" s="1"/>
      <c r="UWU369" s="1"/>
      <c r="UWV369" s="1"/>
      <c r="UWW369" s="1"/>
      <c r="UWX369" s="1"/>
      <c r="UWY369" s="1"/>
      <c r="UWZ369" s="1"/>
      <c r="UXA369" s="1"/>
      <c r="UXB369" s="1"/>
      <c r="UXC369" s="1"/>
      <c r="UXD369" s="1"/>
      <c r="UXE369" s="1"/>
      <c r="UXF369" s="1"/>
      <c r="UXG369" s="1"/>
      <c r="UXH369" s="1"/>
      <c r="UXI369" s="1"/>
      <c r="UXJ369" s="1"/>
      <c r="UXK369" s="1"/>
      <c r="UXL369" s="1"/>
      <c r="UXM369" s="1"/>
      <c r="UXN369" s="1"/>
      <c r="UXO369" s="1"/>
      <c r="UXP369" s="1"/>
      <c r="UXQ369" s="1"/>
      <c r="UXR369" s="1"/>
      <c r="UXS369" s="1"/>
      <c r="UXT369" s="1"/>
      <c r="UXU369" s="1"/>
      <c r="UXV369" s="1"/>
      <c r="UXW369" s="1"/>
      <c r="UXX369" s="1"/>
      <c r="UXY369" s="1"/>
      <c r="UXZ369" s="1"/>
      <c r="UYA369" s="1"/>
      <c r="UYB369" s="1"/>
      <c r="UYC369" s="1"/>
      <c r="UYD369" s="1"/>
      <c r="UYE369" s="1"/>
      <c r="UYF369" s="1"/>
      <c r="UYG369" s="1"/>
      <c r="UYH369" s="1"/>
      <c r="UYI369" s="1"/>
      <c r="UYJ369" s="1"/>
      <c r="UYK369" s="1"/>
      <c r="UYL369" s="1"/>
      <c r="UYM369" s="1"/>
      <c r="UYN369" s="1"/>
      <c r="UYO369" s="1"/>
      <c r="UYP369" s="1"/>
      <c r="UYQ369" s="1"/>
      <c r="UYR369" s="1"/>
      <c r="UYS369" s="1"/>
      <c r="UYT369" s="1"/>
      <c r="UYU369" s="1"/>
      <c r="UYV369" s="1"/>
      <c r="UYW369" s="1"/>
      <c r="UYX369" s="1"/>
      <c r="UYY369" s="1"/>
      <c r="UYZ369" s="1"/>
      <c r="UZA369" s="1"/>
      <c r="UZB369" s="1"/>
      <c r="UZC369" s="1"/>
      <c r="UZD369" s="1"/>
      <c r="UZE369" s="1"/>
      <c r="UZF369" s="1"/>
      <c r="UZG369" s="1"/>
      <c r="UZH369" s="1"/>
      <c r="UZI369" s="1"/>
      <c r="UZJ369" s="1"/>
      <c r="UZK369" s="1"/>
      <c r="UZL369" s="1"/>
      <c r="UZM369" s="1"/>
      <c r="UZN369" s="1"/>
      <c r="UZO369" s="1"/>
      <c r="UZP369" s="1"/>
      <c r="UZQ369" s="1"/>
      <c r="UZR369" s="1"/>
      <c r="UZS369" s="1"/>
      <c r="UZT369" s="1"/>
      <c r="UZU369" s="1"/>
      <c r="UZV369" s="1"/>
      <c r="UZW369" s="1"/>
      <c r="UZX369" s="1"/>
      <c r="UZY369" s="1"/>
      <c r="UZZ369" s="1"/>
      <c r="VAA369" s="1"/>
      <c r="VAB369" s="1"/>
      <c r="VAC369" s="1"/>
      <c r="VAD369" s="1"/>
      <c r="VAE369" s="1"/>
      <c r="VAF369" s="1"/>
      <c r="VAG369" s="1"/>
      <c r="VAH369" s="1"/>
      <c r="VAI369" s="1"/>
      <c r="VAJ369" s="1"/>
      <c r="VAK369" s="1"/>
      <c r="VAL369" s="1"/>
      <c r="VAM369" s="1"/>
      <c r="VAN369" s="1"/>
      <c r="VAO369" s="1"/>
      <c r="VAP369" s="1"/>
      <c r="VAQ369" s="1"/>
      <c r="VAR369" s="1"/>
      <c r="VAS369" s="1"/>
      <c r="VAT369" s="1"/>
      <c r="VAU369" s="1"/>
      <c r="VAV369" s="1"/>
      <c r="VAW369" s="1"/>
      <c r="VAX369" s="1"/>
      <c r="VAY369" s="1"/>
      <c r="VAZ369" s="1"/>
      <c r="VBA369" s="1"/>
      <c r="VBB369" s="1"/>
      <c r="VBC369" s="1"/>
      <c r="VBD369" s="1"/>
      <c r="VBE369" s="1"/>
      <c r="VBF369" s="1"/>
      <c r="VBG369" s="1"/>
      <c r="VBH369" s="1"/>
      <c r="VBI369" s="1"/>
      <c r="VBJ369" s="1"/>
      <c r="VBK369" s="1"/>
      <c r="VBL369" s="1"/>
      <c r="VBM369" s="1"/>
      <c r="VBN369" s="1"/>
      <c r="VBO369" s="1"/>
      <c r="VBP369" s="1"/>
      <c r="VBQ369" s="1"/>
      <c r="VBR369" s="1"/>
      <c r="VBS369" s="1"/>
      <c r="VBT369" s="1"/>
      <c r="VBU369" s="1"/>
      <c r="VBV369" s="1"/>
      <c r="VBW369" s="1"/>
      <c r="VBX369" s="1"/>
      <c r="VBY369" s="1"/>
      <c r="VBZ369" s="1"/>
      <c r="VCA369" s="1"/>
      <c r="VCB369" s="1"/>
      <c r="VCC369" s="1"/>
      <c r="VCD369" s="1"/>
      <c r="VCE369" s="1"/>
      <c r="VCF369" s="1"/>
      <c r="VCG369" s="1"/>
      <c r="VCH369" s="1"/>
      <c r="VCI369" s="1"/>
      <c r="VCJ369" s="1"/>
      <c r="VCK369" s="1"/>
      <c r="VCL369" s="1"/>
      <c r="VCM369" s="1"/>
      <c r="VCN369" s="1"/>
      <c r="VCO369" s="1"/>
      <c r="VCP369" s="1"/>
      <c r="VCQ369" s="1"/>
      <c r="VCR369" s="1"/>
      <c r="VCS369" s="1"/>
      <c r="VCT369" s="1"/>
      <c r="VCU369" s="1"/>
      <c r="VCV369" s="1"/>
      <c r="VCW369" s="1"/>
      <c r="VCX369" s="1"/>
      <c r="VCY369" s="1"/>
      <c r="VCZ369" s="1"/>
      <c r="VDA369" s="1"/>
      <c r="VDB369" s="1"/>
      <c r="VDC369" s="1"/>
      <c r="VDD369" s="1"/>
      <c r="VDE369" s="1"/>
      <c r="VDF369" s="1"/>
      <c r="VDG369" s="1"/>
      <c r="VDH369" s="1"/>
      <c r="VDI369" s="1"/>
      <c r="VDJ369" s="1"/>
      <c r="VDK369" s="1"/>
      <c r="VDL369" s="1"/>
      <c r="VDM369" s="1"/>
      <c r="VDN369" s="1"/>
      <c r="VDO369" s="1"/>
      <c r="VDP369" s="1"/>
      <c r="VDQ369" s="1"/>
      <c r="VDR369" s="1"/>
      <c r="VDS369" s="1"/>
      <c r="VDT369" s="1"/>
      <c r="VDU369" s="1"/>
      <c r="VDV369" s="1"/>
      <c r="VDW369" s="1"/>
      <c r="VDX369" s="1"/>
      <c r="VDY369" s="1"/>
      <c r="VDZ369" s="1"/>
      <c r="VEA369" s="1"/>
      <c r="VEB369" s="1"/>
      <c r="VEC369" s="1"/>
      <c r="VED369" s="1"/>
      <c r="VEE369" s="1"/>
      <c r="VEF369" s="1"/>
      <c r="VEG369" s="1"/>
      <c r="VEH369" s="1"/>
      <c r="VEI369" s="1"/>
      <c r="VEJ369" s="1"/>
      <c r="VEK369" s="1"/>
      <c r="VEL369" s="1"/>
      <c r="VEM369" s="1"/>
      <c r="VEN369" s="1"/>
      <c r="VEO369" s="1"/>
      <c r="VEP369" s="1"/>
      <c r="VEQ369" s="1"/>
      <c r="VER369" s="1"/>
      <c r="VES369" s="1"/>
      <c r="VET369" s="1"/>
      <c r="VEU369" s="1"/>
      <c r="VEV369" s="1"/>
      <c r="VEW369" s="1"/>
      <c r="VEX369" s="1"/>
      <c r="VEY369" s="1"/>
      <c r="VEZ369" s="1"/>
      <c r="VFA369" s="1"/>
      <c r="VFB369" s="1"/>
      <c r="VFC369" s="1"/>
      <c r="VFD369" s="1"/>
      <c r="VFE369" s="1"/>
      <c r="VFF369" s="1"/>
      <c r="VFG369" s="1"/>
      <c r="VFH369" s="1"/>
      <c r="VFI369" s="1"/>
      <c r="VFJ369" s="1"/>
      <c r="VFK369" s="1"/>
      <c r="VFL369" s="1"/>
      <c r="VFM369" s="1"/>
      <c r="VFN369" s="1"/>
      <c r="VFO369" s="1"/>
      <c r="VFP369" s="1"/>
      <c r="VFQ369" s="1"/>
      <c r="VFR369" s="1"/>
      <c r="VFS369" s="1"/>
      <c r="VFT369" s="1"/>
      <c r="VFU369" s="1"/>
      <c r="VFV369" s="1"/>
      <c r="VFW369" s="1"/>
      <c r="VFX369" s="1"/>
      <c r="VFY369" s="1"/>
      <c r="VFZ369" s="1"/>
      <c r="VGA369" s="1"/>
      <c r="VGB369" s="1"/>
      <c r="VGC369" s="1"/>
      <c r="VGD369" s="1"/>
      <c r="VGE369" s="1"/>
      <c r="VGF369" s="1"/>
      <c r="VGG369" s="1"/>
      <c r="VGH369" s="1"/>
      <c r="VGI369" s="1"/>
      <c r="VGJ369" s="1"/>
      <c r="VGK369" s="1"/>
      <c r="VGL369" s="1"/>
      <c r="VGM369" s="1"/>
      <c r="VGN369" s="1"/>
      <c r="VGO369" s="1"/>
      <c r="VGP369" s="1"/>
      <c r="VGQ369" s="1"/>
      <c r="VGR369" s="1"/>
      <c r="VGS369" s="1"/>
      <c r="VGT369" s="1"/>
      <c r="VGU369" s="1"/>
      <c r="VGV369" s="1"/>
      <c r="VGW369" s="1"/>
      <c r="VGX369" s="1"/>
      <c r="VGY369" s="1"/>
      <c r="VGZ369" s="1"/>
      <c r="VHA369" s="1"/>
      <c r="VHB369" s="1"/>
      <c r="VHC369" s="1"/>
      <c r="VHD369" s="1"/>
      <c r="VHE369" s="1"/>
      <c r="VHF369" s="1"/>
      <c r="VHG369" s="1"/>
      <c r="VHH369" s="1"/>
      <c r="VHI369" s="1"/>
      <c r="VHJ369" s="1"/>
      <c r="VHK369" s="1"/>
      <c r="VHL369" s="1"/>
      <c r="VHM369" s="1"/>
      <c r="VHN369" s="1"/>
      <c r="VHO369" s="1"/>
      <c r="VHP369" s="1"/>
      <c r="VHQ369" s="1"/>
      <c r="VHR369" s="1"/>
      <c r="VHS369" s="1"/>
      <c r="VHT369" s="1"/>
      <c r="VHU369" s="1"/>
      <c r="VHV369" s="1"/>
      <c r="VHW369" s="1"/>
      <c r="VHX369" s="1"/>
      <c r="VHY369" s="1"/>
      <c r="VHZ369" s="1"/>
      <c r="VIA369" s="1"/>
      <c r="VIB369" s="1"/>
      <c r="VIC369" s="1"/>
      <c r="VID369" s="1"/>
      <c r="VIE369" s="1"/>
      <c r="VIF369" s="1"/>
      <c r="VIG369" s="1"/>
      <c r="VIH369" s="1"/>
      <c r="VII369" s="1"/>
      <c r="VIJ369" s="1"/>
      <c r="VIK369" s="1"/>
      <c r="VIL369" s="1"/>
      <c r="VIM369" s="1"/>
      <c r="VIN369" s="1"/>
      <c r="VIO369" s="1"/>
      <c r="VIP369" s="1"/>
      <c r="VIQ369" s="1"/>
      <c r="VIR369" s="1"/>
      <c r="VIS369" s="1"/>
      <c r="VIT369" s="1"/>
      <c r="VIU369" s="1"/>
      <c r="VIV369" s="1"/>
      <c r="VIW369" s="1"/>
      <c r="VIX369" s="1"/>
      <c r="VIY369" s="1"/>
      <c r="VIZ369" s="1"/>
      <c r="VJA369" s="1"/>
      <c r="VJB369" s="1"/>
      <c r="VJC369" s="1"/>
      <c r="VJD369" s="1"/>
      <c r="VJE369" s="1"/>
      <c r="VJF369" s="1"/>
      <c r="VJG369" s="1"/>
      <c r="VJH369" s="1"/>
      <c r="VJI369" s="1"/>
      <c r="VJJ369" s="1"/>
      <c r="VJK369" s="1"/>
      <c r="VJL369" s="1"/>
      <c r="VJM369" s="1"/>
      <c r="VJN369" s="1"/>
      <c r="VJO369" s="1"/>
      <c r="VJP369" s="1"/>
      <c r="VJQ369" s="1"/>
      <c r="VJR369" s="1"/>
      <c r="VJS369" s="1"/>
      <c r="VJT369" s="1"/>
      <c r="VJU369" s="1"/>
      <c r="VJV369" s="1"/>
      <c r="VJW369" s="1"/>
      <c r="VJX369" s="1"/>
      <c r="VJY369" s="1"/>
      <c r="VJZ369" s="1"/>
      <c r="VKA369" s="1"/>
      <c r="VKB369" s="1"/>
      <c r="VKC369" s="1"/>
      <c r="VKD369" s="1"/>
      <c r="VKE369" s="1"/>
      <c r="VKF369" s="1"/>
      <c r="VKG369" s="1"/>
      <c r="VKH369" s="1"/>
      <c r="VKI369" s="1"/>
      <c r="VKJ369" s="1"/>
      <c r="VKK369" s="1"/>
      <c r="VKL369" s="1"/>
      <c r="VKM369" s="1"/>
      <c r="VKN369" s="1"/>
      <c r="VKO369" s="1"/>
      <c r="VKP369" s="1"/>
      <c r="VKQ369" s="1"/>
      <c r="VKR369" s="1"/>
      <c r="VKS369" s="1"/>
      <c r="VKT369" s="1"/>
      <c r="VKU369" s="1"/>
      <c r="VKV369" s="1"/>
      <c r="VKW369" s="1"/>
      <c r="VKX369" s="1"/>
      <c r="VKY369" s="1"/>
      <c r="VKZ369" s="1"/>
      <c r="VLA369" s="1"/>
      <c r="VLB369" s="1"/>
      <c r="VLC369" s="1"/>
      <c r="VLD369" s="1"/>
      <c r="VLE369" s="1"/>
      <c r="VLF369" s="1"/>
      <c r="VLG369" s="1"/>
      <c r="VLH369" s="1"/>
      <c r="VLI369" s="1"/>
      <c r="VLJ369" s="1"/>
      <c r="VLK369" s="1"/>
      <c r="VLL369" s="1"/>
      <c r="VLM369" s="1"/>
      <c r="VLN369" s="1"/>
      <c r="VLO369" s="1"/>
      <c r="VLP369" s="1"/>
      <c r="VLQ369" s="1"/>
      <c r="VLR369" s="1"/>
      <c r="VLS369" s="1"/>
      <c r="VLT369" s="1"/>
      <c r="VLU369" s="1"/>
      <c r="VLV369" s="1"/>
      <c r="VLW369" s="1"/>
      <c r="VLX369" s="1"/>
      <c r="VLY369" s="1"/>
      <c r="VLZ369" s="1"/>
      <c r="VMA369" s="1"/>
      <c r="VMB369" s="1"/>
      <c r="VMC369" s="1"/>
      <c r="VMD369" s="1"/>
      <c r="VME369" s="1"/>
      <c r="VMF369" s="1"/>
      <c r="VMG369" s="1"/>
      <c r="VMH369" s="1"/>
      <c r="VMI369" s="1"/>
      <c r="VMJ369" s="1"/>
      <c r="VMK369" s="1"/>
      <c r="VML369" s="1"/>
      <c r="VMM369" s="1"/>
      <c r="VMN369" s="1"/>
      <c r="VMO369" s="1"/>
      <c r="VMP369" s="1"/>
      <c r="VMQ369" s="1"/>
      <c r="VMR369" s="1"/>
      <c r="VMS369" s="1"/>
      <c r="VMT369" s="1"/>
      <c r="VMU369" s="1"/>
      <c r="VMV369" s="1"/>
      <c r="VMW369" s="1"/>
      <c r="VMX369" s="1"/>
      <c r="VMY369" s="1"/>
      <c r="VMZ369" s="1"/>
      <c r="VNA369" s="1"/>
      <c r="VNB369" s="1"/>
      <c r="VNC369" s="1"/>
      <c r="VND369" s="1"/>
      <c r="VNE369" s="1"/>
      <c r="VNF369" s="1"/>
      <c r="VNG369" s="1"/>
      <c r="VNH369" s="1"/>
      <c r="VNI369" s="1"/>
      <c r="VNJ369" s="1"/>
      <c r="VNK369" s="1"/>
      <c r="VNL369" s="1"/>
      <c r="VNM369" s="1"/>
      <c r="VNN369" s="1"/>
      <c r="VNO369" s="1"/>
      <c r="VNP369" s="1"/>
      <c r="VNQ369" s="1"/>
      <c r="VNR369" s="1"/>
      <c r="VNS369" s="1"/>
      <c r="VNT369" s="1"/>
      <c r="VNU369" s="1"/>
      <c r="VNV369" s="1"/>
      <c r="VNW369" s="1"/>
      <c r="VNX369" s="1"/>
      <c r="VNY369" s="1"/>
      <c r="VNZ369" s="1"/>
      <c r="VOA369" s="1"/>
      <c r="VOB369" s="1"/>
      <c r="VOC369" s="1"/>
      <c r="VOD369" s="1"/>
      <c r="VOE369" s="1"/>
      <c r="VOF369" s="1"/>
      <c r="VOG369" s="1"/>
      <c r="VOH369" s="1"/>
      <c r="VOI369" s="1"/>
      <c r="VOJ369" s="1"/>
      <c r="VOK369" s="1"/>
      <c r="VOL369" s="1"/>
      <c r="VOM369" s="1"/>
      <c r="VON369" s="1"/>
      <c r="VOO369" s="1"/>
      <c r="VOP369" s="1"/>
      <c r="VOQ369" s="1"/>
      <c r="VOR369" s="1"/>
      <c r="VOS369" s="1"/>
      <c r="VOT369" s="1"/>
      <c r="VOU369" s="1"/>
      <c r="VOV369" s="1"/>
      <c r="VOW369" s="1"/>
      <c r="VOX369" s="1"/>
      <c r="VOY369" s="1"/>
      <c r="VOZ369" s="1"/>
      <c r="VPA369" s="1"/>
      <c r="VPB369" s="1"/>
      <c r="VPC369" s="1"/>
      <c r="VPD369" s="1"/>
      <c r="VPE369" s="1"/>
      <c r="VPF369" s="1"/>
      <c r="VPG369" s="1"/>
      <c r="VPH369" s="1"/>
      <c r="VPI369" s="1"/>
      <c r="VPJ369" s="1"/>
      <c r="VPK369" s="1"/>
      <c r="VPL369" s="1"/>
      <c r="VPM369" s="1"/>
      <c r="VPN369" s="1"/>
      <c r="VPO369" s="1"/>
      <c r="VPP369" s="1"/>
      <c r="VPQ369" s="1"/>
      <c r="VPR369" s="1"/>
      <c r="VPS369" s="1"/>
      <c r="VPT369" s="1"/>
      <c r="VPU369" s="1"/>
      <c r="VPV369" s="1"/>
      <c r="VPW369" s="1"/>
      <c r="VPX369" s="1"/>
      <c r="VPY369" s="1"/>
      <c r="VPZ369" s="1"/>
      <c r="VQA369" s="1"/>
      <c r="VQB369" s="1"/>
      <c r="VQC369" s="1"/>
      <c r="VQD369" s="1"/>
      <c r="VQE369" s="1"/>
      <c r="VQF369" s="1"/>
      <c r="VQG369" s="1"/>
      <c r="VQH369" s="1"/>
      <c r="VQI369" s="1"/>
      <c r="VQJ369" s="1"/>
      <c r="VQK369" s="1"/>
      <c r="VQL369" s="1"/>
      <c r="VQM369" s="1"/>
      <c r="VQN369" s="1"/>
      <c r="VQO369" s="1"/>
      <c r="VQP369" s="1"/>
      <c r="VQQ369" s="1"/>
      <c r="VQR369" s="1"/>
      <c r="VQS369" s="1"/>
      <c r="VQT369" s="1"/>
      <c r="VQU369" s="1"/>
      <c r="VQV369" s="1"/>
      <c r="VQW369" s="1"/>
      <c r="VQX369" s="1"/>
      <c r="VQY369" s="1"/>
      <c r="VQZ369" s="1"/>
      <c r="VRA369" s="1"/>
      <c r="VRB369" s="1"/>
      <c r="VRC369" s="1"/>
      <c r="VRD369" s="1"/>
      <c r="VRE369" s="1"/>
      <c r="VRF369" s="1"/>
      <c r="VRG369" s="1"/>
      <c r="VRH369" s="1"/>
      <c r="VRI369" s="1"/>
      <c r="VRJ369" s="1"/>
      <c r="VRK369" s="1"/>
      <c r="VRL369" s="1"/>
      <c r="VRM369" s="1"/>
      <c r="VRN369" s="1"/>
      <c r="VRO369" s="1"/>
      <c r="VRP369" s="1"/>
      <c r="VRQ369" s="1"/>
      <c r="VRR369" s="1"/>
      <c r="VRS369" s="1"/>
      <c r="VRT369" s="1"/>
      <c r="VRU369" s="1"/>
      <c r="VRV369" s="1"/>
      <c r="VRW369" s="1"/>
      <c r="VRX369" s="1"/>
      <c r="VRY369" s="1"/>
      <c r="VRZ369" s="1"/>
      <c r="VSA369" s="1"/>
      <c r="VSB369" s="1"/>
      <c r="VSC369" s="1"/>
      <c r="VSD369" s="1"/>
      <c r="VSE369" s="1"/>
      <c r="VSF369" s="1"/>
      <c r="VSG369" s="1"/>
      <c r="VSH369" s="1"/>
      <c r="VSI369" s="1"/>
      <c r="VSJ369" s="1"/>
      <c r="VSK369" s="1"/>
      <c r="VSL369" s="1"/>
      <c r="VSM369" s="1"/>
      <c r="VSN369" s="1"/>
      <c r="VSO369" s="1"/>
      <c r="VSP369" s="1"/>
      <c r="VSQ369" s="1"/>
      <c r="VSR369" s="1"/>
      <c r="VSS369" s="1"/>
      <c r="VST369" s="1"/>
      <c r="VSU369" s="1"/>
      <c r="VSV369" s="1"/>
      <c r="VSW369" s="1"/>
      <c r="VSX369" s="1"/>
      <c r="VSY369" s="1"/>
      <c r="VSZ369" s="1"/>
      <c r="VTA369" s="1"/>
      <c r="VTB369" s="1"/>
      <c r="VTC369" s="1"/>
      <c r="VTD369" s="1"/>
      <c r="VTE369" s="1"/>
      <c r="VTF369" s="1"/>
      <c r="VTG369" s="1"/>
      <c r="VTH369" s="1"/>
      <c r="VTI369" s="1"/>
      <c r="VTJ369" s="1"/>
      <c r="VTK369" s="1"/>
      <c r="VTL369" s="1"/>
      <c r="VTM369" s="1"/>
      <c r="VTN369" s="1"/>
      <c r="VTO369" s="1"/>
      <c r="VTP369" s="1"/>
      <c r="VTQ369" s="1"/>
      <c r="VTR369" s="1"/>
      <c r="VTS369" s="1"/>
      <c r="VTT369" s="1"/>
      <c r="VTU369" s="1"/>
      <c r="VTV369" s="1"/>
      <c r="VTW369" s="1"/>
      <c r="VTX369" s="1"/>
      <c r="VTY369" s="1"/>
      <c r="VTZ369" s="1"/>
      <c r="VUA369" s="1"/>
      <c r="VUB369" s="1"/>
      <c r="VUC369" s="1"/>
      <c r="VUD369" s="1"/>
      <c r="VUE369" s="1"/>
      <c r="VUF369" s="1"/>
      <c r="VUG369" s="1"/>
      <c r="VUH369" s="1"/>
      <c r="VUI369" s="1"/>
      <c r="VUJ369" s="1"/>
      <c r="VUK369" s="1"/>
      <c r="VUL369" s="1"/>
      <c r="VUM369" s="1"/>
      <c r="VUN369" s="1"/>
      <c r="VUO369" s="1"/>
      <c r="VUP369" s="1"/>
      <c r="VUQ369" s="1"/>
      <c r="VUR369" s="1"/>
      <c r="VUS369" s="1"/>
      <c r="VUT369" s="1"/>
      <c r="VUU369" s="1"/>
      <c r="VUV369" s="1"/>
      <c r="VUW369" s="1"/>
      <c r="VUX369" s="1"/>
      <c r="VUY369" s="1"/>
      <c r="VUZ369" s="1"/>
      <c r="VVA369" s="1"/>
      <c r="VVB369" s="1"/>
      <c r="VVC369" s="1"/>
      <c r="VVD369" s="1"/>
      <c r="VVE369" s="1"/>
      <c r="VVF369" s="1"/>
      <c r="VVG369" s="1"/>
      <c r="VVH369" s="1"/>
      <c r="VVI369" s="1"/>
      <c r="VVJ369" s="1"/>
      <c r="VVK369" s="1"/>
      <c r="VVL369" s="1"/>
      <c r="VVM369" s="1"/>
      <c r="VVN369" s="1"/>
      <c r="VVO369" s="1"/>
      <c r="VVP369" s="1"/>
      <c r="VVQ369" s="1"/>
      <c r="VVR369" s="1"/>
      <c r="VVS369" s="1"/>
      <c r="VVT369" s="1"/>
      <c r="VVU369" s="1"/>
      <c r="VVV369" s="1"/>
      <c r="VVW369" s="1"/>
      <c r="VVX369" s="1"/>
      <c r="VVY369" s="1"/>
      <c r="VVZ369" s="1"/>
      <c r="VWA369" s="1"/>
      <c r="VWB369" s="1"/>
      <c r="VWC369" s="1"/>
      <c r="VWD369" s="1"/>
      <c r="VWE369" s="1"/>
      <c r="VWF369" s="1"/>
      <c r="VWG369" s="1"/>
      <c r="VWH369" s="1"/>
      <c r="VWI369" s="1"/>
      <c r="VWJ369" s="1"/>
      <c r="VWK369" s="1"/>
      <c r="VWL369" s="1"/>
      <c r="VWM369" s="1"/>
      <c r="VWN369" s="1"/>
      <c r="VWO369" s="1"/>
      <c r="VWP369" s="1"/>
      <c r="VWQ369" s="1"/>
      <c r="VWR369" s="1"/>
      <c r="VWS369" s="1"/>
      <c r="VWT369" s="1"/>
      <c r="VWU369" s="1"/>
      <c r="VWV369" s="1"/>
      <c r="VWW369" s="1"/>
      <c r="VWX369" s="1"/>
      <c r="VWY369" s="1"/>
      <c r="VWZ369" s="1"/>
      <c r="VXA369" s="1"/>
      <c r="VXB369" s="1"/>
      <c r="VXC369" s="1"/>
      <c r="VXD369" s="1"/>
      <c r="VXE369" s="1"/>
      <c r="VXF369" s="1"/>
      <c r="VXG369" s="1"/>
      <c r="VXH369" s="1"/>
      <c r="VXI369" s="1"/>
      <c r="VXJ369" s="1"/>
      <c r="VXK369" s="1"/>
      <c r="VXL369" s="1"/>
      <c r="VXM369" s="1"/>
      <c r="VXN369" s="1"/>
      <c r="VXO369" s="1"/>
      <c r="VXP369" s="1"/>
      <c r="VXQ369" s="1"/>
      <c r="VXR369" s="1"/>
      <c r="VXS369" s="1"/>
      <c r="VXT369" s="1"/>
      <c r="VXU369" s="1"/>
      <c r="VXV369" s="1"/>
      <c r="VXW369" s="1"/>
      <c r="VXX369" s="1"/>
      <c r="VXY369" s="1"/>
      <c r="VXZ369" s="1"/>
      <c r="VYA369" s="1"/>
      <c r="VYB369" s="1"/>
      <c r="VYC369" s="1"/>
      <c r="VYD369" s="1"/>
      <c r="VYE369" s="1"/>
      <c r="VYF369" s="1"/>
      <c r="VYG369" s="1"/>
      <c r="VYH369" s="1"/>
      <c r="VYI369" s="1"/>
      <c r="VYJ369" s="1"/>
      <c r="VYK369" s="1"/>
      <c r="VYL369" s="1"/>
      <c r="VYM369" s="1"/>
      <c r="VYN369" s="1"/>
      <c r="VYO369" s="1"/>
      <c r="VYP369" s="1"/>
      <c r="VYQ369" s="1"/>
      <c r="VYR369" s="1"/>
      <c r="VYS369" s="1"/>
      <c r="VYT369" s="1"/>
      <c r="VYU369" s="1"/>
      <c r="VYV369" s="1"/>
      <c r="VYW369" s="1"/>
      <c r="VYX369" s="1"/>
      <c r="VYY369" s="1"/>
      <c r="VYZ369" s="1"/>
      <c r="VZA369" s="1"/>
      <c r="VZB369" s="1"/>
      <c r="VZC369" s="1"/>
      <c r="VZD369" s="1"/>
      <c r="VZE369" s="1"/>
      <c r="VZF369" s="1"/>
      <c r="VZG369" s="1"/>
      <c r="VZH369" s="1"/>
      <c r="VZI369" s="1"/>
      <c r="VZJ369" s="1"/>
      <c r="VZK369" s="1"/>
      <c r="VZL369" s="1"/>
      <c r="VZM369" s="1"/>
      <c r="VZN369" s="1"/>
      <c r="VZO369" s="1"/>
      <c r="VZP369" s="1"/>
      <c r="VZQ369" s="1"/>
      <c r="VZR369" s="1"/>
      <c r="VZS369" s="1"/>
      <c r="VZT369" s="1"/>
      <c r="VZU369" s="1"/>
      <c r="VZV369" s="1"/>
      <c r="VZW369" s="1"/>
      <c r="VZX369" s="1"/>
      <c r="VZY369" s="1"/>
      <c r="VZZ369" s="1"/>
      <c r="WAA369" s="1"/>
      <c r="WAB369" s="1"/>
      <c r="WAC369" s="1"/>
      <c r="WAD369" s="1"/>
      <c r="WAE369" s="1"/>
      <c r="WAF369" s="1"/>
      <c r="WAG369" s="1"/>
      <c r="WAH369" s="1"/>
      <c r="WAI369" s="1"/>
      <c r="WAJ369" s="1"/>
      <c r="WAK369" s="1"/>
      <c r="WAL369" s="1"/>
      <c r="WAM369" s="1"/>
      <c r="WAN369" s="1"/>
      <c r="WAO369" s="1"/>
      <c r="WAP369" s="1"/>
      <c r="WAQ369" s="1"/>
      <c r="WAR369" s="1"/>
      <c r="WAS369" s="1"/>
      <c r="WAT369" s="1"/>
      <c r="WAU369" s="1"/>
      <c r="WAV369" s="1"/>
      <c r="WAW369" s="1"/>
      <c r="WAX369" s="1"/>
      <c r="WAY369" s="1"/>
      <c r="WAZ369" s="1"/>
      <c r="WBA369" s="1"/>
      <c r="WBB369" s="1"/>
      <c r="WBC369" s="1"/>
      <c r="WBD369" s="1"/>
      <c r="WBE369" s="1"/>
      <c r="WBF369" s="1"/>
      <c r="WBG369" s="1"/>
      <c r="WBH369" s="1"/>
      <c r="WBI369" s="1"/>
      <c r="WBJ369" s="1"/>
      <c r="WBK369" s="1"/>
      <c r="WBL369" s="1"/>
      <c r="WBM369" s="1"/>
      <c r="WBN369" s="1"/>
      <c r="WBO369" s="1"/>
      <c r="WBP369" s="1"/>
      <c r="WBQ369" s="1"/>
      <c r="WBR369" s="1"/>
      <c r="WBS369" s="1"/>
      <c r="WBT369" s="1"/>
      <c r="WBU369" s="1"/>
      <c r="WBV369" s="1"/>
      <c r="WBW369" s="1"/>
      <c r="WBX369" s="1"/>
      <c r="WBY369" s="1"/>
      <c r="WBZ369" s="1"/>
      <c r="WCA369" s="1"/>
      <c r="WCB369" s="1"/>
      <c r="WCC369" s="1"/>
      <c r="WCD369" s="1"/>
      <c r="WCE369" s="1"/>
      <c r="WCF369" s="1"/>
      <c r="WCG369" s="1"/>
      <c r="WCH369" s="1"/>
      <c r="WCI369" s="1"/>
      <c r="WCJ369" s="1"/>
      <c r="WCK369" s="1"/>
      <c r="WCL369" s="1"/>
      <c r="WCM369" s="1"/>
      <c r="WCN369" s="1"/>
      <c r="WCO369" s="1"/>
      <c r="WCP369" s="1"/>
      <c r="WCQ369" s="1"/>
      <c r="WCR369" s="1"/>
      <c r="WCS369" s="1"/>
      <c r="WCT369" s="1"/>
      <c r="WCU369" s="1"/>
      <c r="WCV369" s="1"/>
      <c r="WCW369" s="1"/>
      <c r="WCX369" s="1"/>
      <c r="WCY369" s="1"/>
      <c r="WCZ369" s="1"/>
      <c r="WDA369" s="1"/>
      <c r="WDB369" s="1"/>
      <c r="WDC369" s="1"/>
      <c r="WDD369" s="1"/>
      <c r="WDE369" s="1"/>
      <c r="WDF369" s="1"/>
      <c r="WDG369" s="1"/>
      <c r="WDH369" s="1"/>
      <c r="WDI369" s="1"/>
      <c r="WDJ369" s="1"/>
      <c r="WDK369" s="1"/>
      <c r="WDL369" s="1"/>
      <c r="WDM369" s="1"/>
      <c r="WDN369" s="1"/>
      <c r="WDO369" s="1"/>
      <c r="WDP369" s="1"/>
      <c r="WDQ369" s="1"/>
      <c r="WDR369" s="1"/>
      <c r="WDS369" s="1"/>
      <c r="WDT369" s="1"/>
      <c r="WDU369" s="1"/>
      <c r="WDV369" s="1"/>
      <c r="WDW369" s="1"/>
      <c r="WDX369" s="1"/>
      <c r="WDY369" s="1"/>
      <c r="WDZ369" s="1"/>
      <c r="WEA369" s="1"/>
      <c r="WEB369" s="1"/>
      <c r="WEC369" s="1"/>
      <c r="WED369" s="1"/>
      <c r="WEE369" s="1"/>
      <c r="WEF369" s="1"/>
      <c r="WEG369" s="1"/>
      <c r="WEH369" s="1"/>
      <c r="WEI369" s="1"/>
      <c r="WEJ369" s="1"/>
      <c r="WEK369" s="1"/>
      <c r="WEL369" s="1"/>
      <c r="WEM369" s="1"/>
      <c r="WEN369" s="1"/>
      <c r="WEO369" s="1"/>
      <c r="WEP369" s="1"/>
      <c r="WEQ369" s="1"/>
      <c r="WER369" s="1"/>
      <c r="WES369" s="1"/>
      <c r="WET369" s="1"/>
      <c r="WEU369" s="1"/>
      <c r="WEV369" s="1"/>
      <c r="WEW369" s="1"/>
      <c r="WEX369" s="1"/>
      <c r="WEY369" s="1"/>
      <c r="WEZ369" s="1"/>
      <c r="WFA369" s="1"/>
      <c r="WFB369" s="1"/>
      <c r="WFC369" s="1"/>
      <c r="WFD369" s="1"/>
      <c r="WFE369" s="1"/>
      <c r="WFF369" s="1"/>
      <c r="WFG369" s="1"/>
      <c r="WFH369" s="1"/>
      <c r="WFI369" s="1"/>
      <c r="WFJ369" s="1"/>
      <c r="WFK369" s="1"/>
      <c r="WFL369" s="1"/>
      <c r="WFM369" s="1"/>
      <c r="WFN369" s="1"/>
      <c r="WFO369" s="1"/>
      <c r="WFP369" s="1"/>
      <c r="WFQ369" s="1"/>
      <c r="WFR369" s="1"/>
      <c r="WFS369" s="1"/>
      <c r="WFT369" s="1"/>
      <c r="WFU369" s="1"/>
      <c r="WFV369" s="1"/>
      <c r="WFW369" s="1"/>
      <c r="WFX369" s="1"/>
      <c r="WFY369" s="1"/>
      <c r="WFZ369" s="1"/>
      <c r="WGA369" s="1"/>
      <c r="WGB369" s="1"/>
      <c r="WGC369" s="1"/>
      <c r="WGD369" s="1"/>
      <c r="WGE369" s="1"/>
      <c r="WGF369" s="1"/>
      <c r="WGG369" s="1"/>
      <c r="WGH369" s="1"/>
      <c r="WGI369" s="1"/>
      <c r="WGJ369" s="1"/>
      <c r="WGK369" s="1"/>
      <c r="WGL369" s="1"/>
      <c r="WGM369" s="1"/>
      <c r="WGN369" s="1"/>
      <c r="WGO369" s="1"/>
      <c r="WGP369" s="1"/>
      <c r="WGQ369" s="1"/>
      <c r="WGR369" s="1"/>
      <c r="WGS369" s="1"/>
      <c r="WGT369" s="1"/>
      <c r="WGU369" s="1"/>
      <c r="WGV369" s="1"/>
      <c r="WGW369" s="1"/>
      <c r="WGX369" s="1"/>
      <c r="WGY369" s="1"/>
      <c r="WGZ369" s="1"/>
      <c r="WHA369" s="1"/>
      <c r="WHB369" s="1"/>
      <c r="WHC369" s="1"/>
      <c r="WHD369" s="1"/>
      <c r="WHE369" s="1"/>
      <c r="WHF369" s="1"/>
      <c r="WHG369" s="1"/>
      <c r="WHH369" s="1"/>
      <c r="WHI369" s="1"/>
      <c r="WHJ369" s="1"/>
      <c r="WHK369" s="1"/>
      <c r="WHL369" s="1"/>
      <c r="WHM369" s="1"/>
      <c r="WHN369" s="1"/>
      <c r="WHO369" s="1"/>
      <c r="WHP369" s="1"/>
      <c r="WHQ369" s="1"/>
      <c r="WHR369" s="1"/>
      <c r="WHS369" s="1"/>
      <c r="WHT369" s="1"/>
      <c r="WHU369" s="1"/>
      <c r="WHV369" s="1"/>
      <c r="WHW369" s="1"/>
      <c r="WHX369" s="1"/>
      <c r="WHY369" s="1"/>
      <c r="WHZ369" s="1"/>
      <c r="WIA369" s="1"/>
      <c r="WIB369" s="1"/>
      <c r="WIC369" s="1"/>
      <c r="WID369" s="1"/>
      <c r="WIE369" s="1"/>
      <c r="WIF369" s="1"/>
      <c r="WIG369" s="1"/>
      <c r="WIH369" s="1"/>
      <c r="WII369" s="1"/>
      <c r="WIJ369" s="1"/>
      <c r="WIK369" s="1"/>
      <c r="WIL369" s="1"/>
      <c r="WIM369" s="1"/>
      <c r="WIN369" s="1"/>
      <c r="WIO369" s="1"/>
      <c r="WIP369" s="1"/>
      <c r="WIQ369" s="1"/>
      <c r="WIR369" s="1"/>
      <c r="WIS369" s="1"/>
      <c r="WIT369" s="1"/>
      <c r="WIU369" s="1"/>
      <c r="WIV369" s="1"/>
      <c r="WIW369" s="1"/>
      <c r="WIX369" s="1"/>
      <c r="WIY369" s="1"/>
      <c r="WIZ369" s="1"/>
      <c r="WJA369" s="1"/>
      <c r="WJB369" s="1"/>
      <c r="WJC369" s="1"/>
      <c r="WJD369" s="1"/>
      <c r="WJE369" s="1"/>
      <c r="WJF369" s="1"/>
      <c r="WJG369" s="1"/>
      <c r="WJH369" s="1"/>
      <c r="WJI369" s="1"/>
      <c r="WJJ369" s="1"/>
      <c r="WJK369" s="1"/>
      <c r="WJL369" s="1"/>
      <c r="WJM369" s="1"/>
      <c r="WJN369" s="1"/>
      <c r="WJO369" s="1"/>
      <c r="WJP369" s="1"/>
      <c r="WJQ369" s="1"/>
      <c r="WJR369" s="1"/>
      <c r="WJS369" s="1"/>
      <c r="WJT369" s="1"/>
      <c r="WJU369" s="1"/>
      <c r="WJV369" s="1"/>
      <c r="WJW369" s="1"/>
      <c r="WJX369" s="1"/>
      <c r="WJY369" s="1"/>
      <c r="WJZ369" s="1"/>
      <c r="WKA369" s="1"/>
      <c r="WKB369" s="1"/>
      <c r="WKC369" s="1"/>
      <c r="WKD369" s="1"/>
      <c r="WKE369" s="1"/>
      <c r="WKF369" s="1"/>
      <c r="WKG369" s="1"/>
      <c r="WKH369" s="1"/>
      <c r="WKI369" s="1"/>
      <c r="WKJ369" s="1"/>
      <c r="WKK369" s="1"/>
      <c r="WKL369" s="1"/>
      <c r="WKM369" s="1"/>
      <c r="WKN369" s="1"/>
      <c r="WKO369" s="1"/>
      <c r="WKP369" s="1"/>
      <c r="WKQ369" s="1"/>
      <c r="WKR369" s="1"/>
      <c r="WKS369" s="1"/>
      <c r="WKT369" s="1"/>
      <c r="WKU369" s="1"/>
      <c r="WKV369" s="1"/>
      <c r="WKW369" s="1"/>
      <c r="WKX369" s="1"/>
      <c r="WKY369" s="1"/>
      <c r="WKZ369" s="1"/>
      <c r="WLA369" s="1"/>
      <c r="WLB369" s="1"/>
      <c r="WLC369" s="1"/>
      <c r="WLD369" s="1"/>
      <c r="WLE369" s="1"/>
      <c r="WLF369" s="1"/>
      <c r="WLG369" s="1"/>
      <c r="WLH369" s="1"/>
      <c r="WLI369" s="1"/>
      <c r="WLJ369" s="1"/>
      <c r="WLK369" s="1"/>
      <c r="WLL369" s="1"/>
      <c r="WLM369" s="1"/>
      <c r="WLN369" s="1"/>
      <c r="WLO369" s="1"/>
      <c r="WLP369" s="1"/>
      <c r="WLQ369" s="1"/>
      <c r="WLR369" s="1"/>
      <c r="WLS369" s="1"/>
      <c r="WLT369" s="1"/>
      <c r="WLU369" s="1"/>
      <c r="WLV369" s="1"/>
      <c r="WLW369" s="1"/>
      <c r="WLX369" s="1"/>
      <c r="WLY369" s="1"/>
      <c r="WLZ369" s="1"/>
      <c r="WMA369" s="1"/>
      <c r="WMB369" s="1"/>
      <c r="WMC369" s="1"/>
      <c r="WMD369" s="1"/>
      <c r="WME369" s="1"/>
      <c r="WMF369" s="1"/>
      <c r="WMG369" s="1"/>
      <c r="WMH369" s="1"/>
      <c r="WMI369" s="1"/>
      <c r="WMJ369" s="1"/>
      <c r="WMK369" s="1"/>
      <c r="WML369" s="1"/>
      <c r="WMM369" s="1"/>
      <c r="WMN369" s="1"/>
      <c r="WMO369" s="1"/>
      <c r="WMP369" s="1"/>
      <c r="WMQ369" s="1"/>
      <c r="WMR369" s="1"/>
      <c r="WMS369" s="1"/>
      <c r="WMT369" s="1"/>
      <c r="WMU369" s="1"/>
      <c r="WMV369" s="1"/>
      <c r="WMW369" s="1"/>
      <c r="WMX369" s="1"/>
      <c r="WMY369" s="1"/>
      <c r="WMZ369" s="1"/>
      <c r="WNA369" s="1"/>
      <c r="WNB369" s="1"/>
      <c r="WNC369" s="1"/>
      <c r="WND369" s="1"/>
      <c r="WNE369" s="1"/>
      <c r="WNF369" s="1"/>
      <c r="WNG369" s="1"/>
      <c r="WNH369" s="1"/>
      <c r="WNI369" s="1"/>
      <c r="WNJ369" s="1"/>
      <c r="WNK369" s="1"/>
      <c r="WNL369" s="1"/>
      <c r="WNM369" s="1"/>
      <c r="WNN369" s="1"/>
      <c r="WNO369" s="1"/>
      <c r="WNP369" s="1"/>
      <c r="WNQ369" s="1"/>
      <c r="WNR369" s="1"/>
      <c r="WNS369" s="1"/>
      <c r="WNT369" s="1"/>
      <c r="WNU369" s="1"/>
      <c r="WNV369" s="1"/>
      <c r="WNW369" s="1"/>
      <c r="WNX369" s="1"/>
      <c r="WNY369" s="1"/>
      <c r="WNZ369" s="1"/>
      <c r="WOA369" s="1"/>
      <c r="WOB369" s="1"/>
      <c r="WOC369" s="1"/>
      <c r="WOD369" s="1"/>
      <c r="WOE369" s="1"/>
      <c r="WOF369" s="1"/>
      <c r="WOG369" s="1"/>
      <c r="WOH369" s="1"/>
      <c r="WOI369" s="1"/>
      <c r="WOJ369" s="1"/>
      <c r="WOK369" s="1"/>
      <c r="WOL369" s="1"/>
      <c r="WOM369" s="1"/>
      <c r="WON369" s="1"/>
      <c r="WOO369" s="1"/>
      <c r="WOP369" s="1"/>
      <c r="WOQ369" s="1"/>
      <c r="WOR369" s="1"/>
      <c r="WOS369" s="1"/>
      <c r="WOT369" s="1"/>
      <c r="WOU369" s="1"/>
      <c r="WOV369" s="1"/>
      <c r="WOW369" s="1"/>
      <c r="WOX369" s="1"/>
      <c r="WOY369" s="1"/>
      <c r="WOZ369" s="1"/>
      <c r="WPA369" s="1"/>
      <c r="WPB369" s="1"/>
      <c r="WPC369" s="1"/>
      <c r="WPD369" s="1"/>
      <c r="WPE369" s="1"/>
      <c r="WPF369" s="1"/>
      <c r="WPG369" s="1"/>
      <c r="WPH369" s="1"/>
      <c r="WPI369" s="1"/>
      <c r="WPJ369" s="1"/>
      <c r="WPK369" s="1"/>
      <c r="WPL369" s="1"/>
      <c r="WPM369" s="1"/>
      <c r="WPN369" s="1"/>
      <c r="WPO369" s="1"/>
      <c r="WPP369" s="1"/>
      <c r="WPQ369" s="1"/>
      <c r="WPR369" s="1"/>
      <c r="WPS369" s="1"/>
      <c r="WPT369" s="1"/>
      <c r="WPU369" s="1"/>
      <c r="WPV369" s="1"/>
      <c r="WPW369" s="1"/>
      <c r="WPX369" s="1"/>
      <c r="WPY369" s="1"/>
      <c r="WPZ369" s="1"/>
      <c r="WQA369" s="1"/>
      <c r="WQB369" s="1"/>
      <c r="WQC369" s="1"/>
      <c r="WQD369" s="1"/>
      <c r="WQE369" s="1"/>
      <c r="WQF369" s="1"/>
      <c r="WQG369" s="1"/>
      <c r="WQH369" s="1"/>
      <c r="WQI369" s="1"/>
      <c r="WQJ369" s="1"/>
      <c r="WQK369" s="1"/>
      <c r="WQL369" s="1"/>
      <c r="WQM369" s="1"/>
      <c r="WQN369" s="1"/>
      <c r="WQO369" s="1"/>
      <c r="WQP369" s="1"/>
      <c r="WQQ369" s="1"/>
      <c r="WQR369" s="1"/>
      <c r="WQS369" s="1"/>
      <c r="WQT369" s="1"/>
      <c r="WQU369" s="1"/>
      <c r="WQV369" s="1"/>
      <c r="WQW369" s="1"/>
      <c r="WQX369" s="1"/>
      <c r="WQY369" s="1"/>
      <c r="WQZ369" s="1"/>
      <c r="WRA369" s="1"/>
      <c r="WRB369" s="1"/>
      <c r="WRC369" s="1"/>
      <c r="WRD369" s="1"/>
      <c r="WRE369" s="1"/>
      <c r="WRF369" s="1"/>
      <c r="WRG369" s="1"/>
      <c r="WRH369" s="1"/>
      <c r="WRI369" s="1"/>
      <c r="WRJ369" s="1"/>
      <c r="WRK369" s="1"/>
      <c r="WRL369" s="1"/>
      <c r="WRM369" s="1"/>
      <c r="WRN369" s="1"/>
      <c r="WRO369" s="1"/>
      <c r="WRP369" s="1"/>
      <c r="WRQ369" s="1"/>
      <c r="WRR369" s="1"/>
      <c r="WRS369" s="1"/>
      <c r="WRT369" s="1"/>
      <c r="WRU369" s="1"/>
      <c r="WRV369" s="1"/>
      <c r="WRW369" s="1"/>
      <c r="WRX369" s="1"/>
      <c r="WRY369" s="1"/>
      <c r="WRZ369" s="1"/>
      <c r="WSA369" s="1"/>
      <c r="WSB369" s="1"/>
      <c r="WSC369" s="1"/>
      <c r="WSD369" s="1"/>
      <c r="WSE369" s="1"/>
      <c r="WSF369" s="1"/>
      <c r="WSG369" s="1"/>
      <c r="WSH369" s="1"/>
      <c r="WSI369" s="1"/>
      <c r="WSJ369" s="1"/>
      <c r="WSK369" s="1"/>
      <c r="WSL369" s="1"/>
      <c r="WSM369" s="1"/>
      <c r="WSN369" s="1"/>
      <c r="WSO369" s="1"/>
      <c r="WSP369" s="1"/>
      <c r="WSQ369" s="1"/>
      <c r="WSR369" s="1"/>
      <c r="WSS369" s="1"/>
      <c r="WST369" s="1"/>
      <c r="WSU369" s="1"/>
      <c r="WSV369" s="1"/>
      <c r="WSW369" s="1"/>
      <c r="WSX369" s="1"/>
      <c r="WSY369" s="1"/>
      <c r="WSZ369" s="1"/>
      <c r="WTA369" s="1"/>
      <c r="WTB369" s="1"/>
      <c r="WTC369" s="1"/>
      <c r="WTD369" s="1"/>
      <c r="WTE369" s="1"/>
      <c r="WTF369" s="1"/>
      <c r="WTG369" s="1"/>
      <c r="WTH369" s="1"/>
      <c r="WTI369" s="1"/>
      <c r="WTJ369" s="1"/>
      <c r="WTK369" s="1"/>
      <c r="WTL369" s="1"/>
      <c r="WTM369" s="1"/>
      <c r="WTN369" s="1"/>
      <c r="WTO369" s="1"/>
      <c r="WTP369" s="1"/>
      <c r="WTQ369" s="1"/>
      <c r="WTR369" s="1"/>
      <c r="WTS369" s="1"/>
      <c r="WTT369" s="1"/>
      <c r="WTU369" s="1"/>
      <c r="WTV369" s="1"/>
      <c r="WTW369" s="1"/>
      <c r="WTX369" s="1"/>
      <c r="WTY369" s="1"/>
      <c r="WTZ369" s="1"/>
      <c r="WUA369" s="1"/>
      <c r="WUB369" s="1"/>
      <c r="WUC369" s="1"/>
      <c r="WUD369" s="1"/>
      <c r="WUE369" s="1"/>
      <c r="WUF369" s="1"/>
      <c r="WUG369" s="1"/>
      <c r="WUH369" s="1"/>
      <c r="WUI369" s="1"/>
      <c r="WUJ369" s="1"/>
      <c r="WUK369" s="1"/>
      <c r="WUL369" s="1"/>
      <c r="WUM369" s="1"/>
      <c r="WUN369" s="1"/>
      <c r="WUO369" s="1"/>
      <c r="WUP369" s="1"/>
      <c r="WUQ369" s="1"/>
      <c r="WUR369" s="1"/>
      <c r="WUS369" s="1"/>
      <c r="WUT369" s="1"/>
      <c r="WUU369" s="1"/>
      <c r="WUV369" s="1"/>
      <c r="WUW369" s="1"/>
      <c r="WUX369" s="1"/>
      <c r="WUY369" s="1"/>
      <c r="WUZ369" s="1"/>
      <c r="WVA369" s="1"/>
      <c r="WVB369" s="1"/>
      <c r="WVC369" s="1"/>
      <c r="WVD369" s="1"/>
      <c r="WVE369" s="1"/>
      <c r="WVF369" s="1"/>
      <c r="WVG369" s="1"/>
      <c r="WVH369" s="1"/>
      <c r="WVI369" s="1"/>
      <c r="WVJ369" s="1"/>
      <c r="WVK369" s="1"/>
      <c r="WVL369" s="1"/>
      <c r="WVM369" s="1"/>
      <c r="WVN369" s="1"/>
      <c r="WVO369" s="1"/>
      <c r="WVP369" s="1"/>
      <c r="WVQ369" s="1"/>
      <c r="WVR369" s="1"/>
      <c r="WVS369" s="1"/>
      <c r="WVT369" s="1"/>
      <c r="WVU369" s="1"/>
    </row>
    <row r="370" spans="1:16141" s="5" customFormat="1" ht="35.1" customHeight="1">
      <c r="A370" s="2800"/>
      <c r="B370" s="3"/>
      <c r="C370" s="102"/>
      <c r="D370" s="102"/>
      <c r="E370" s="2669" t="s">
        <v>456</v>
      </c>
      <c r="F370" s="2696">
        <f>50000/12</f>
        <v>4166.666666666667</v>
      </c>
      <c r="G370" s="2731">
        <v>12</v>
      </c>
      <c r="H370" s="2693">
        <f t="shared" ref="H370" si="20">+F370*G370</f>
        <v>50000</v>
      </c>
      <c r="I370" s="2788"/>
      <c r="J370" s="2777"/>
      <c r="L370" s="1"/>
      <c r="M370" s="84"/>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c r="ALA370" s="1"/>
      <c r="ALB370" s="1"/>
      <c r="ALC370" s="1"/>
      <c r="ALD370" s="1"/>
      <c r="ALE370" s="1"/>
      <c r="ALF370" s="1"/>
      <c r="ALG370" s="1"/>
      <c r="ALH370" s="1"/>
      <c r="ALI370" s="1"/>
      <c r="ALJ370" s="1"/>
      <c r="ALK370" s="1"/>
      <c r="ALL370" s="1"/>
      <c r="ALM370" s="1"/>
      <c r="ALN370" s="1"/>
      <c r="ALO370" s="1"/>
      <c r="ALP370" s="1"/>
      <c r="ALQ370" s="1"/>
      <c r="ALR370" s="1"/>
      <c r="ALS370" s="1"/>
      <c r="ALT370" s="1"/>
      <c r="ALU370" s="1"/>
      <c r="ALV370" s="1"/>
      <c r="ALW370" s="1"/>
      <c r="ALX370" s="1"/>
      <c r="ALY370" s="1"/>
      <c r="ALZ370" s="1"/>
      <c r="AMA370" s="1"/>
      <c r="AMB370" s="1"/>
      <c r="AMC370" s="1"/>
      <c r="AMD370" s="1"/>
      <c r="AME370" s="1"/>
      <c r="AMF370" s="1"/>
      <c r="AMG370" s="1"/>
      <c r="AMH370" s="1"/>
      <c r="AMI370" s="1"/>
      <c r="AMJ370" s="1"/>
      <c r="AMK370" s="1"/>
      <c r="AML370" s="1"/>
      <c r="AMM370" s="1"/>
      <c r="AMN370" s="1"/>
      <c r="AMO370" s="1"/>
      <c r="AMP370" s="1"/>
      <c r="AMQ370" s="1"/>
      <c r="AMR370" s="1"/>
      <c r="AMS370" s="1"/>
      <c r="AMT370" s="1"/>
      <c r="AMU370" s="1"/>
      <c r="AMV370" s="1"/>
      <c r="AMW370" s="1"/>
      <c r="AMX370" s="1"/>
      <c r="AMY370" s="1"/>
      <c r="AMZ370" s="1"/>
      <c r="ANA370" s="1"/>
      <c r="ANB370" s="1"/>
      <c r="ANC370" s="1"/>
      <c r="AND370" s="1"/>
      <c r="ANE370" s="1"/>
      <c r="ANF370" s="1"/>
      <c r="ANG370" s="1"/>
      <c r="ANH370" s="1"/>
      <c r="ANI370" s="1"/>
      <c r="ANJ370" s="1"/>
      <c r="ANK370" s="1"/>
      <c r="ANL370" s="1"/>
      <c r="ANM370" s="1"/>
      <c r="ANN370" s="1"/>
      <c r="ANO370" s="1"/>
      <c r="ANP370" s="1"/>
      <c r="ANQ370" s="1"/>
      <c r="ANR370" s="1"/>
      <c r="ANS370" s="1"/>
      <c r="ANT370" s="1"/>
      <c r="ANU370" s="1"/>
      <c r="ANV370" s="1"/>
      <c r="ANW370" s="1"/>
      <c r="ANX370" s="1"/>
      <c r="ANY370" s="1"/>
      <c r="ANZ370" s="1"/>
      <c r="AOA370" s="1"/>
      <c r="AOB370" s="1"/>
      <c r="AOC370" s="1"/>
      <c r="AOD370" s="1"/>
      <c r="AOE370" s="1"/>
      <c r="AOF370" s="1"/>
      <c r="AOG370" s="1"/>
      <c r="AOH370" s="1"/>
      <c r="AOI370" s="1"/>
      <c r="AOJ370" s="1"/>
      <c r="AOK370" s="1"/>
      <c r="AOL370" s="1"/>
      <c r="AOM370" s="1"/>
      <c r="AON370" s="1"/>
      <c r="AOO370" s="1"/>
      <c r="AOP370" s="1"/>
      <c r="AOQ370" s="1"/>
      <c r="AOR370" s="1"/>
      <c r="AOS370" s="1"/>
      <c r="AOT370" s="1"/>
      <c r="AOU370" s="1"/>
      <c r="AOV370" s="1"/>
      <c r="AOW370" s="1"/>
      <c r="AOX370" s="1"/>
      <c r="AOY370" s="1"/>
      <c r="AOZ370" s="1"/>
      <c r="APA370" s="1"/>
      <c r="APB370" s="1"/>
      <c r="APC370" s="1"/>
      <c r="APD370" s="1"/>
      <c r="APE370" s="1"/>
      <c r="APF370" s="1"/>
      <c r="APG370" s="1"/>
      <c r="APH370" s="1"/>
      <c r="API370" s="1"/>
      <c r="APJ370" s="1"/>
      <c r="APK370" s="1"/>
      <c r="APL370" s="1"/>
      <c r="APM370" s="1"/>
      <c r="APN370" s="1"/>
      <c r="APO370" s="1"/>
      <c r="APP370" s="1"/>
      <c r="APQ370" s="1"/>
      <c r="APR370" s="1"/>
      <c r="APS370" s="1"/>
      <c r="APT370" s="1"/>
      <c r="APU370" s="1"/>
      <c r="APV370" s="1"/>
      <c r="APW370" s="1"/>
      <c r="APX370" s="1"/>
      <c r="APY370" s="1"/>
      <c r="APZ370" s="1"/>
      <c r="AQA370" s="1"/>
      <c r="AQB370" s="1"/>
      <c r="AQC370" s="1"/>
      <c r="AQD370" s="1"/>
      <c r="AQE370" s="1"/>
      <c r="AQF370" s="1"/>
      <c r="AQG370" s="1"/>
      <c r="AQH370" s="1"/>
      <c r="AQI370" s="1"/>
      <c r="AQJ370" s="1"/>
      <c r="AQK370" s="1"/>
      <c r="AQL370" s="1"/>
      <c r="AQM370" s="1"/>
      <c r="AQN370" s="1"/>
      <c r="AQO370" s="1"/>
      <c r="AQP370" s="1"/>
      <c r="AQQ370" s="1"/>
      <c r="AQR370" s="1"/>
      <c r="AQS370" s="1"/>
      <c r="AQT370" s="1"/>
      <c r="AQU370" s="1"/>
      <c r="AQV370" s="1"/>
      <c r="AQW370" s="1"/>
      <c r="AQX370" s="1"/>
      <c r="AQY370" s="1"/>
      <c r="AQZ370" s="1"/>
      <c r="ARA370" s="1"/>
      <c r="ARB370" s="1"/>
      <c r="ARC370" s="1"/>
      <c r="ARD370" s="1"/>
      <c r="ARE370" s="1"/>
      <c r="ARF370" s="1"/>
      <c r="ARG370" s="1"/>
      <c r="ARH370" s="1"/>
      <c r="ARI370" s="1"/>
      <c r="ARJ370" s="1"/>
      <c r="ARK370" s="1"/>
      <c r="ARL370" s="1"/>
      <c r="ARM370" s="1"/>
      <c r="ARN370" s="1"/>
      <c r="ARO370" s="1"/>
      <c r="ARP370" s="1"/>
      <c r="ARQ370" s="1"/>
      <c r="ARR370" s="1"/>
      <c r="ARS370" s="1"/>
      <c r="ART370" s="1"/>
      <c r="ARU370" s="1"/>
      <c r="ARV370" s="1"/>
      <c r="ARW370" s="1"/>
      <c r="ARX370" s="1"/>
      <c r="ARY370" s="1"/>
      <c r="ARZ370" s="1"/>
      <c r="ASA370" s="1"/>
      <c r="ASB370" s="1"/>
      <c r="ASC370" s="1"/>
      <c r="ASD370" s="1"/>
      <c r="ASE370" s="1"/>
      <c r="ASF370" s="1"/>
      <c r="ASG370" s="1"/>
      <c r="ASH370" s="1"/>
      <c r="ASI370" s="1"/>
      <c r="ASJ370" s="1"/>
      <c r="ASK370" s="1"/>
      <c r="ASL370" s="1"/>
      <c r="ASM370" s="1"/>
      <c r="ASN370" s="1"/>
      <c r="ASO370" s="1"/>
      <c r="ASP370" s="1"/>
      <c r="ASQ370" s="1"/>
      <c r="ASR370" s="1"/>
      <c r="ASS370" s="1"/>
      <c r="AST370" s="1"/>
      <c r="ASU370" s="1"/>
      <c r="ASV370" s="1"/>
      <c r="ASW370" s="1"/>
      <c r="ASX370" s="1"/>
      <c r="ASY370" s="1"/>
      <c r="ASZ370" s="1"/>
      <c r="ATA370" s="1"/>
      <c r="ATB370" s="1"/>
      <c r="ATC370" s="1"/>
      <c r="ATD370" s="1"/>
      <c r="ATE370" s="1"/>
      <c r="ATF370" s="1"/>
      <c r="ATG370" s="1"/>
      <c r="ATH370" s="1"/>
      <c r="ATI370" s="1"/>
      <c r="ATJ370" s="1"/>
      <c r="ATK370" s="1"/>
      <c r="ATL370" s="1"/>
      <c r="ATM370" s="1"/>
      <c r="ATN370" s="1"/>
      <c r="ATO370" s="1"/>
      <c r="ATP370" s="1"/>
      <c r="ATQ370" s="1"/>
      <c r="ATR370" s="1"/>
      <c r="ATS370" s="1"/>
      <c r="ATT370" s="1"/>
      <c r="ATU370" s="1"/>
      <c r="ATV370" s="1"/>
      <c r="ATW370" s="1"/>
      <c r="ATX370" s="1"/>
      <c r="ATY370" s="1"/>
      <c r="ATZ370" s="1"/>
      <c r="AUA370" s="1"/>
      <c r="AUB370" s="1"/>
      <c r="AUC370" s="1"/>
      <c r="AUD370" s="1"/>
      <c r="AUE370" s="1"/>
      <c r="AUF370" s="1"/>
      <c r="AUG370" s="1"/>
      <c r="AUH370" s="1"/>
      <c r="AUI370" s="1"/>
      <c r="AUJ370" s="1"/>
      <c r="AUK370" s="1"/>
      <c r="AUL370" s="1"/>
      <c r="AUM370" s="1"/>
      <c r="AUN370" s="1"/>
      <c r="AUO370" s="1"/>
      <c r="AUP370" s="1"/>
      <c r="AUQ370" s="1"/>
      <c r="AUR370" s="1"/>
      <c r="AUS370" s="1"/>
      <c r="AUT370" s="1"/>
      <c r="AUU370" s="1"/>
      <c r="AUV370" s="1"/>
      <c r="AUW370" s="1"/>
      <c r="AUX370" s="1"/>
      <c r="AUY370" s="1"/>
      <c r="AUZ370" s="1"/>
      <c r="AVA370" s="1"/>
      <c r="AVB370" s="1"/>
      <c r="AVC370" s="1"/>
      <c r="AVD370" s="1"/>
      <c r="AVE370" s="1"/>
      <c r="AVF370" s="1"/>
      <c r="AVG370" s="1"/>
      <c r="AVH370" s="1"/>
      <c r="AVI370" s="1"/>
      <c r="AVJ370" s="1"/>
      <c r="AVK370" s="1"/>
      <c r="AVL370" s="1"/>
      <c r="AVM370" s="1"/>
      <c r="AVN370" s="1"/>
      <c r="AVO370" s="1"/>
      <c r="AVP370" s="1"/>
      <c r="AVQ370" s="1"/>
      <c r="AVR370" s="1"/>
      <c r="AVS370" s="1"/>
      <c r="AVT370" s="1"/>
      <c r="AVU370" s="1"/>
      <c r="AVV370" s="1"/>
      <c r="AVW370" s="1"/>
      <c r="AVX370" s="1"/>
      <c r="AVY370" s="1"/>
      <c r="AVZ370" s="1"/>
      <c r="AWA370" s="1"/>
      <c r="AWB370" s="1"/>
      <c r="AWC370" s="1"/>
      <c r="AWD370" s="1"/>
      <c r="AWE370" s="1"/>
      <c r="AWF370" s="1"/>
      <c r="AWG370" s="1"/>
      <c r="AWH370" s="1"/>
      <c r="AWI370" s="1"/>
      <c r="AWJ370" s="1"/>
      <c r="AWK370" s="1"/>
      <c r="AWL370" s="1"/>
      <c r="AWM370" s="1"/>
      <c r="AWN370" s="1"/>
      <c r="AWO370" s="1"/>
      <c r="AWP370" s="1"/>
      <c r="AWQ370" s="1"/>
      <c r="AWR370" s="1"/>
      <c r="AWS370" s="1"/>
      <c r="AWT370" s="1"/>
      <c r="AWU370" s="1"/>
      <c r="AWV370" s="1"/>
      <c r="AWW370" s="1"/>
      <c r="AWX370" s="1"/>
      <c r="AWY370" s="1"/>
      <c r="AWZ370" s="1"/>
      <c r="AXA370" s="1"/>
      <c r="AXB370" s="1"/>
      <c r="AXC370" s="1"/>
      <c r="AXD370" s="1"/>
      <c r="AXE370" s="1"/>
      <c r="AXF370" s="1"/>
      <c r="AXG370" s="1"/>
      <c r="AXH370" s="1"/>
      <c r="AXI370" s="1"/>
      <c r="AXJ370" s="1"/>
      <c r="AXK370" s="1"/>
      <c r="AXL370" s="1"/>
      <c r="AXM370" s="1"/>
      <c r="AXN370" s="1"/>
      <c r="AXO370" s="1"/>
      <c r="AXP370" s="1"/>
      <c r="AXQ370" s="1"/>
      <c r="AXR370" s="1"/>
      <c r="AXS370" s="1"/>
      <c r="AXT370" s="1"/>
      <c r="AXU370" s="1"/>
      <c r="AXV370" s="1"/>
      <c r="AXW370" s="1"/>
      <c r="AXX370" s="1"/>
      <c r="AXY370" s="1"/>
      <c r="AXZ370" s="1"/>
      <c r="AYA370" s="1"/>
      <c r="AYB370" s="1"/>
      <c r="AYC370" s="1"/>
      <c r="AYD370" s="1"/>
      <c r="AYE370" s="1"/>
      <c r="AYF370" s="1"/>
      <c r="AYG370" s="1"/>
      <c r="AYH370" s="1"/>
      <c r="AYI370" s="1"/>
      <c r="AYJ370" s="1"/>
      <c r="AYK370" s="1"/>
      <c r="AYL370" s="1"/>
      <c r="AYM370" s="1"/>
      <c r="AYN370" s="1"/>
      <c r="AYO370" s="1"/>
      <c r="AYP370" s="1"/>
      <c r="AYQ370" s="1"/>
      <c r="AYR370" s="1"/>
      <c r="AYS370" s="1"/>
      <c r="AYT370" s="1"/>
      <c r="AYU370" s="1"/>
      <c r="AYV370" s="1"/>
      <c r="AYW370" s="1"/>
      <c r="AYX370" s="1"/>
      <c r="AYY370" s="1"/>
      <c r="AYZ370" s="1"/>
      <c r="AZA370" s="1"/>
      <c r="AZB370" s="1"/>
      <c r="AZC370" s="1"/>
      <c r="AZD370" s="1"/>
      <c r="AZE370" s="1"/>
      <c r="AZF370" s="1"/>
      <c r="AZG370" s="1"/>
      <c r="AZH370" s="1"/>
      <c r="AZI370" s="1"/>
      <c r="AZJ370" s="1"/>
      <c r="AZK370" s="1"/>
      <c r="AZL370" s="1"/>
      <c r="AZM370" s="1"/>
      <c r="AZN370" s="1"/>
      <c r="AZO370" s="1"/>
      <c r="AZP370" s="1"/>
      <c r="AZQ370" s="1"/>
      <c r="AZR370" s="1"/>
      <c r="AZS370" s="1"/>
      <c r="AZT370" s="1"/>
      <c r="AZU370" s="1"/>
      <c r="AZV370" s="1"/>
      <c r="AZW370" s="1"/>
      <c r="AZX370" s="1"/>
      <c r="AZY370" s="1"/>
      <c r="AZZ370" s="1"/>
      <c r="BAA370" s="1"/>
      <c r="BAB370" s="1"/>
      <c r="BAC370" s="1"/>
      <c r="BAD370" s="1"/>
      <c r="BAE370" s="1"/>
      <c r="BAF370" s="1"/>
      <c r="BAG370" s="1"/>
      <c r="BAH370" s="1"/>
      <c r="BAI370" s="1"/>
      <c r="BAJ370" s="1"/>
      <c r="BAK370" s="1"/>
      <c r="BAL370" s="1"/>
      <c r="BAM370" s="1"/>
      <c r="BAN370" s="1"/>
      <c r="BAO370" s="1"/>
      <c r="BAP370" s="1"/>
      <c r="BAQ370" s="1"/>
      <c r="BAR370" s="1"/>
      <c r="BAS370" s="1"/>
      <c r="BAT370" s="1"/>
      <c r="BAU370" s="1"/>
      <c r="BAV370" s="1"/>
      <c r="BAW370" s="1"/>
      <c r="BAX370" s="1"/>
      <c r="BAY370" s="1"/>
      <c r="BAZ370" s="1"/>
      <c r="BBA370" s="1"/>
      <c r="BBB370" s="1"/>
      <c r="BBC370" s="1"/>
      <c r="BBD370" s="1"/>
      <c r="BBE370" s="1"/>
      <c r="BBF370" s="1"/>
      <c r="BBG370" s="1"/>
      <c r="BBH370" s="1"/>
      <c r="BBI370" s="1"/>
      <c r="BBJ370" s="1"/>
      <c r="BBK370" s="1"/>
      <c r="BBL370" s="1"/>
      <c r="BBM370" s="1"/>
      <c r="BBN370" s="1"/>
      <c r="BBO370" s="1"/>
      <c r="BBP370" s="1"/>
      <c r="BBQ370" s="1"/>
      <c r="BBR370" s="1"/>
      <c r="BBS370" s="1"/>
      <c r="BBT370" s="1"/>
      <c r="BBU370" s="1"/>
      <c r="BBV370" s="1"/>
      <c r="BBW370" s="1"/>
      <c r="BBX370" s="1"/>
      <c r="BBY370" s="1"/>
      <c r="BBZ370" s="1"/>
      <c r="BCA370" s="1"/>
      <c r="BCB370" s="1"/>
      <c r="BCC370" s="1"/>
      <c r="BCD370" s="1"/>
      <c r="BCE370" s="1"/>
      <c r="BCF370" s="1"/>
      <c r="BCG370" s="1"/>
      <c r="BCH370" s="1"/>
      <c r="BCI370" s="1"/>
      <c r="BCJ370" s="1"/>
      <c r="BCK370" s="1"/>
      <c r="BCL370" s="1"/>
      <c r="BCM370" s="1"/>
      <c r="BCN370" s="1"/>
      <c r="BCO370" s="1"/>
      <c r="BCP370" s="1"/>
      <c r="BCQ370" s="1"/>
      <c r="BCR370" s="1"/>
      <c r="BCS370" s="1"/>
      <c r="BCT370" s="1"/>
      <c r="BCU370" s="1"/>
      <c r="BCV370" s="1"/>
      <c r="BCW370" s="1"/>
      <c r="BCX370" s="1"/>
      <c r="BCY370" s="1"/>
      <c r="BCZ370" s="1"/>
      <c r="BDA370" s="1"/>
      <c r="BDB370" s="1"/>
      <c r="BDC370" s="1"/>
      <c r="BDD370" s="1"/>
      <c r="BDE370" s="1"/>
      <c r="BDF370" s="1"/>
      <c r="BDG370" s="1"/>
      <c r="BDH370" s="1"/>
      <c r="BDI370" s="1"/>
      <c r="BDJ370" s="1"/>
      <c r="BDK370" s="1"/>
      <c r="BDL370" s="1"/>
      <c r="BDM370" s="1"/>
      <c r="BDN370" s="1"/>
      <c r="BDO370" s="1"/>
      <c r="BDP370" s="1"/>
      <c r="BDQ370" s="1"/>
      <c r="BDR370" s="1"/>
      <c r="BDS370" s="1"/>
      <c r="BDT370" s="1"/>
      <c r="BDU370" s="1"/>
      <c r="BDV370" s="1"/>
      <c r="BDW370" s="1"/>
      <c r="BDX370" s="1"/>
      <c r="BDY370" s="1"/>
      <c r="BDZ370" s="1"/>
      <c r="BEA370" s="1"/>
      <c r="BEB370" s="1"/>
      <c r="BEC370" s="1"/>
      <c r="BED370" s="1"/>
      <c r="BEE370" s="1"/>
      <c r="BEF370" s="1"/>
      <c r="BEG370" s="1"/>
      <c r="BEH370" s="1"/>
      <c r="BEI370" s="1"/>
      <c r="BEJ370" s="1"/>
      <c r="BEK370" s="1"/>
      <c r="BEL370" s="1"/>
      <c r="BEM370" s="1"/>
      <c r="BEN370" s="1"/>
      <c r="BEO370" s="1"/>
      <c r="BEP370" s="1"/>
      <c r="BEQ370" s="1"/>
      <c r="BER370" s="1"/>
      <c r="BES370" s="1"/>
      <c r="BET370" s="1"/>
      <c r="BEU370" s="1"/>
      <c r="BEV370" s="1"/>
      <c r="BEW370" s="1"/>
      <c r="BEX370" s="1"/>
      <c r="BEY370" s="1"/>
      <c r="BEZ370" s="1"/>
      <c r="BFA370" s="1"/>
      <c r="BFB370" s="1"/>
      <c r="BFC370" s="1"/>
      <c r="BFD370" s="1"/>
      <c r="BFE370" s="1"/>
      <c r="BFF370" s="1"/>
      <c r="BFG370" s="1"/>
      <c r="BFH370" s="1"/>
      <c r="BFI370" s="1"/>
      <c r="BFJ370" s="1"/>
      <c r="BFK370" s="1"/>
      <c r="BFL370" s="1"/>
      <c r="BFM370" s="1"/>
      <c r="BFN370" s="1"/>
      <c r="BFO370" s="1"/>
      <c r="BFP370" s="1"/>
      <c r="BFQ370" s="1"/>
      <c r="BFR370" s="1"/>
      <c r="BFS370" s="1"/>
      <c r="BFT370" s="1"/>
      <c r="BFU370" s="1"/>
      <c r="BFV370" s="1"/>
      <c r="BFW370" s="1"/>
      <c r="BFX370" s="1"/>
      <c r="BFY370" s="1"/>
      <c r="BFZ370" s="1"/>
      <c r="BGA370" s="1"/>
      <c r="BGB370" s="1"/>
      <c r="BGC370" s="1"/>
      <c r="BGD370" s="1"/>
      <c r="BGE370" s="1"/>
      <c r="BGF370" s="1"/>
      <c r="BGG370" s="1"/>
      <c r="BGH370" s="1"/>
      <c r="BGI370" s="1"/>
      <c r="BGJ370" s="1"/>
      <c r="BGK370" s="1"/>
      <c r="BGL370" s="1"/>
      <c r="BGM370" s="1"/>
      <c r="BGN370" s="1"/>
      <c r="BGO370" s="1"/>
      <c r="BGP370" s="1"/>
      <c r="BGQ370" s="1"/>
      <c r="BGR370" s="1"/>
      <c r="BGS370" s="1"/>
      <c r="BGT370" s="1"/>
      <c r="BGU370" s="1"/>
      <c r="BGV370" s="1"/>
      <c r="BGW370" s="1"/>
      <c r="BGX370" s="1"/>
      <c r="BGY370" s="1"/>
      <c r="BGZ370" s="1"/>
      <c r="BHA370" s="1"/>
      <c r="BHB370" s="1"/>
      <c r="BHC370" s="1"/>
      <c r="BHD370" s="1"/>
      <c r="BHE370" s="1"/>
      <c r="BHF370" s="1"/>
      <c r="BHG370" s="1"/>
      <c r="BHH370" s="1"/>
      <c r="BHI370" s="1"/>
      <c r="BHJ370" s="1"/>
      <c r="BHK370" s="1"/>
      <c r="BHL370" s="1"/>
      <c r="BHM370" s="1"/>
      <c r="BHN370" s="1"/>
      <c r="BHO370" s="1"/>
      <c r="BHP370" s="1"/>
      <c r="BHQ370" s="1"/>
      <c r="BHR370" s="1"/>
      <c r="BHS370" s="1"/>
      <c r="BHT370" s="1"/>
      <c r="BHU370" s="1"/>
      <c r="BHV370" s="1"/>
      <c r="BHW370" s="1"/>
      <c r="BHX370" s="1"/>
      <c r="BHY370" s="1"/>
      <c r="BHZ370" s="1"/>
      <c r="BIA370" s="1"/>
      <c r="BIB370" s="1"/>
      <c r="BIC370" s="1"/>
      <c r="BID370" s="1"/>
      <c r="BIE370" s="1"/>
      <c r="BIF370" s="1"/>
      <c r="BIG370" s="1"/>
      <c r="BIH370" s="1"/>
      <c r="BII370" s="1"/>
      <c r="BIJ370" s="1"/>
      <c r="BIK370" s="1"/>
      <c r="BIL370" s="1"/>
      <c r="BIM370" s="1"/>
      <c r="BIN370" s="1"/>
      <c r="BIO370" s="1"/>
      <c r="BIP370" s="1"/>
      <c r="BIQ370" s="1"/>
      <c r="BIR370" s="1"/>
      <c r="BIS370" s="1"/>
      <c r="BIT370" s="1"/>
      <c r="BIU370" s="1"/>
      <c r="BIV370" s="1"/>
      <c r="BIW370" s="1"/>
      <c r="BIX370" s="1"/>
      <c r="BIY370" s="1"/>
      <c r="BIZ370" s="1"/>
      <c r="BJA370" s="1"/>
      <c r="BJB370" s="1"/>
      <c r="BJC370" s="1"/>
      <c r="BJD370" s="1"/>
      <c r="BJE370" s="1"/>
      <c r="BJF370" s="1"/>
      <c r="BJG370" s="1"/>
      <c r="BJH370" s="1"/>
      <c r="BJI370" s="1"/>
      <c r="BJJ370" s="1"/>
      <c r="BJK370" s="1"/>
      <c r="BJL370" s="1"/>
      <c r="BJM370" s="1"/>
      <c r="BJN370" s="1"/>
      <c r="BJO370" s="1"/>
      <c r="BJP370" s="1"/>
      <c r="BJQ370" s="1"/>
      <c r="BJR370" s="1"/>
      <c r="BJS370" s="1"/>
      <c r="BJT370" s="1"/>
      <c r="BJU370" s="1"/>
      <c r="BJV370" s="1"/>
      <c r="BJW370" s="1"/>
      <c r="BJX370" s="1"/>
      <c r="BJY370" s="1"/>
      <c r="BJZ370" s="1"/>
      <c r="BKA370" s="1"/>
      <c r="BKB370" s="1"/>
      <c r="BKC370" s="1"/>
      <c r="BKD370" s="1"/>
      <c r="BKE370" s="1"/>
      <c r="BKF370" s="1"/>
      <c r="BKG370" s="1"/>
      <c r="BKH370" s="1"/>
      <c r="BKI370" s="1"/>
      <c r="BKJ370" s="1"/>
      <c r="BKK370" s="1"/>
      <c r="BKL370" s="1"/>
      <c r="BKM370" s="1"/>
      <c r="BKN370" s="1"/>
      <c r="BKO370" s="1"/>
      <c r="BKP370" s="1"/>
      <c r="BKQ370" s="1"/>
      <c r="BKR370" s="1"/>
      <c r="BKS370" s="1"/>
      <c r="BKT370" s="1"/>
      <c r="BKU370" s="1"/>
      <c r="BKV370" s="1"/>
      <c r="BKW370" s="1"/>
      <c r="BKX370" s="1"/>
      <c r="BKY370" s="1"/>
      <c r="BKZ370" s="1"/>
      <c r="BLA370" s="1"/>
      <c r="BLB370" s="1"/>
      <c r="BLC370" s="1"/>
      <c r="BLD370" s="1"/>
      <c r="BLE370" s="1"/>
      <c r="BLF370" s="1"/>
      <c r="BLG370" s="1"/>
      <c r="BLH370" s="1"/>
      <c r="BLI370" s="1"/>
      <c r="BLJ370" s="1"/>
      <c r="BLK370" s="1"/>
      <c r="BLL370" s="1"/>
      <c r="BLM370" s="1"/>
      <c r="BLN370" s="1"/>
      <c r="BLO370" s="1"/>
      <c r="BLP370" s="1"/>
      <c r="BLQ370" s="1"/>
      <c r="BLR370" s="1"/>
      <c r="BLS370" s="1"/>
      <c r="BLT370" s="1"/>
      <c r="BLU370" s="1"/>
      <c r="BLV370" s="1"/>
      <c r="BLW370" s="1"/>
      <c r="BLX370" s="1"/>
      <c r="BLY370" s="1"/>
      <c r="BLZ370" s="1"/>
      <c r="BMA370" s="1"/>
      <c r="BMB370" s="1"/>
      <c r="BMC370" s="1"/>
      <c r="BMD370" s="1"/>
      <c r="BME370" s="1"/>
      <c r="BMF370" s="1"/>
      <c r="BMG370" s="1"/>
      <c r="BMH370" s="1"/>
      <c r="BMI370" s="1"/>
      <c r="BMJ370" s="1"/>
      <c r="BMK370" s="1"/>
      <c r="BML370" s="1"/>
      <c r="BMM370" s="1"/>
      <c r="BMN370" s="1"/>
      <c r="BMO370" s="1"/>
      <c r="BMP370" s="1"/>
      <c r="BMQ370" s="1"/>
      <c r="BMR370" s="1"/>
      <c r="BMS370" s="1"/>
      <c r="BMT370" s="1"/>
      <c r="BMU370" s="1"/>
      <c r="BMV370" s="1"/>
      <c r="BMW370" s="1"/>
      <c r="BMX370" s="1"/>
      <c r="BMY370" s="1"/>
      <c r="BMZ370" s="1"/>
      <c r="BNA370" s="1"/>
      <c r="BNB370" s="1"/>
      <c r="BNC370" s="1"/>
      <c r="BND370" s="1"/>
      <c r="BNE370" s="1"/>
      <c r="BNF370" s="1"/>
      <c r="BNG370" s="1"/>
      <c r="BNH370" s="1"/>
      <c r="BNI370" s="1"/>
      <c r="BNJ370" s="1"/>
      <c r="BNK370" s="1"/>
      <c r="BNL370" s="1"/>
      <c r="BNM370" s="1"/>
      <c r="BNN370" s="1"/>
      <c r="BNO370" s="1"/>
      <c r="BNP370" s="1"/>
      <c r="BNQ370" s="1"/>
      <c r="BNR370" s="1"/>
      <c r="BNS370" s="1"/>
      <c r="BNT370" s="1"/>
      <c r="BNU370" s="1"/>
      <c r="BNV370" s="1"/>
      <c r="BNW370" s="1"/>
      <c r="BNX370" s="1"/>
      <c r="BNY370" s="1"/>
      <c r="BNZ370" s="1"/>
      <c r="BOA370" s="1"/>
      <c r="BOB370" s="1"/>
      <c r="BOC370" s="1"/>
      <c r="BOD370" s="1"/>
      <c r="BOE370" s="1"/>
      <c r="BOF370" s="1"/>
      <c r="BOG370" s="1"/>
      <c r="BOH370" s="1"/>
      <c r="BOI370" s="1"/>
      <c r="BOJ370" s="1"/>
      <c r="BOK370" s="1"/>
      <c r="BOL370" s="1"/>
      <c r="BOM370" s="1"/>
      <c r="BON370" s="1"/>
      <c r="BOO370" s="1"/>
      <c r="BOP370" s="1"/>
      <c r="BOQ370" s="1"/>
      <c r="BOR370" s="1"/>
      <c r="BOS370" s="1"/>
      <c r="BOT370" s="1"/>
      <c r="BOU370" s="1"/>
      <c r="BOV370" s="1"/>
      <c r="BOW370" s="1"/>
      <c r="BOX370" s="1"/>
      <c r="BOY370" s="1"/>
      <c r="BOZ370" s="1"/>
      <c r="BPA370" s="1"/>
      <c r="BPB370" s="1"/>
      <c r="BPC370" s="1"/>
      <c r="BPD370" s="1"/>
      <c r="BPE370" s="1"/>
      <c r="BPF370" s="1"/>
      <c r="BPG370" s="1"/>
      <c r="BPH370" s="1"/>
      <c r="BPI370" s="1"/>
      <c r="BPJ370" s="1"/>
      <c r="BPK370" s="1"/>
      <c r="BPL370" s="1"/>
      <c r="BPM370" s="1"/>
      <c r="BPN370" s="1"/>
      <c r="BPO370" s="1"/>
      <c r="BPP370" s="1"/>
      <c r="BPQ370" s="1"/>
      <c r="BPR370" s="1"/>
      <c r="BPS370" s="1"/>
      <c r="BPT370" s="1"/>
      <c r="BPU370" s="1"/>
      <c r="BPV370" s="1"/>
      <c r="BPW370" s="1"/>
      <c r="BPX370" s="1"/>
      <c r="BPY370" s="1"/>
      <c r="BPZ370" s="1"/>
      <c r="BQA370" s="1"/>
      <c r="BQB370" s="1"/>
      <c r="BQC370" s="1"/>
      <c r="BQD370" s="1"/>
      <c r="BQE370" s="1"/>
      <c r="BQF370" s="1"/>
      <c r="BQG370" s="1"/>
      <c r="BQH370" s="1"/>
      <c r="BQI370" s="1"/>
      <c r="BQJ370" s="1"/>
      <c r="BQK370" s="1"/>
      <c r="BQL370" s="1"/>
      <c r="BQM370" s="1"/>
      <c r="BQN370" s="1"/>
      <c r="BQO370" s="1"/>
      <c r="BQP370" s="1"/>
      <c r="BQQ370" s="1"/>
      <c r="BQR370" s="1"/>
      <c r="BQS370" s="1"/>
      <c r="BQT370" s="1"/>
      <c r="BQU370" s="1"/>
      <c r="BQV370" s="1"/>
      <c r="BQW370" s="1"/>
      <c r="BQX370" s="1"/>
      <c r="BQY370" s="1"/>
      <c r="BQZ370" s="1"/>
      <c r="BRA370" s="1"/>
      <c r="BRB370" s="1"/>
      <c r="BRC370" s="1"/>
      <c r="BRD370" s="1"/>
      <c r="BRE370" s="1"/>
      <c r="BRF370" s="1"/>
      <c r="BRG370" s="1"/>
      <c r="BRH370" s="1"/>
      <c r="BRI370" s="1"/>
      <c r="BRJ370" s="1"/>
      <c r="BRK370" s="1"/>
      <c r="BRL370" s="1"/>
      <c r="BRM370" s="1"/>
      <c r="BRN370" s="1"/>
      <c r="BRO370" s="1"/>
      <c r="BRP370" s="1"/>
      <c r="BRQ370" s="1"/>
      <c r="BRR370" s="1"/>
      <c r="BRS370" s="1"/>
      <c r="BRT370" s="1"/>
      <c r="BRU370" s="1"/>
      <c r="BRV370" s="1"/>
      <c r="BRW370" s="1"/>
      <c r="BRX370" s="1"/>
      <c r="BRY370" s="1"/>
      <c r="BRZ370" s="1"/>
      <c r="BSA370" s="1"/>
      <c r="BSB370" s="1"/>
      <c r="BSC370" s="1"/>
      <c r="BSD370" s="1"/>
      <c r="BSE370" s="1"/>
      <c r="BSF370" s="1"/>
      <c r="BSG370" s="1"/>
      <c r="BSH370" s="1"/>
      <c r="BSI370" s="1"/>
      <c r="BSJ370" s="1"/>
      <c r="BSK370" s="1"/>
      <c r="BSL370" s="1"/>
      <c r="BSM370" s="1"/>
      <c r="BSN370" s="1"/>
      <c r="BSO370" s="1"/>
      <c r="BSP370" s="1"/>
      <c r="BSQ370" s="1"/>
      <c r="BSR370" s="1"/>
      <c r="BSS370" s="1"/>
      <c r="BST370" s="1"/>
      <c r="BSU370" s="1"/>
      <c r="BSV370" s="1"/>
      <c r="BSW370" s="1"/>
      <c r="BSX370" s="1"/>
      <c r="BSY370" s="1"/>
      <c r="BSZ370" s="1"/>
      <c r="BTA370" s="1"/>
      <c r="BTB370" s="1"/>
      <c r="BTC370" s="1"/>
      <c r="BTD370" s="1"/>
      <c r="BTE370" s="1"/>
      <c r="BTF370" s="1"/>
      <c r="BTG370" s="1"/>
      <c r="BTH370" s="1"/>
      <c r="BTI370" s="1"/>
      <c r="BTJ370" s="1"/>
      <c r="BTK370" s="1"/>
      <c r="BTL370" s="1"/>
      <c r="BTM370" s="1"/>
      <c r="BTN370" s="1"/>
      <c r="BTO370" s="1"/>
      <c r="BTP370" s="1"/>
      <c r="BTQ370" s="1"/>
      <c r="BTR370" s="1"/>
      <c r="BTS370" s="1"/>
      <c r="BTT370" s="1"/>
      <c r="BTU370" s="1"/>
      <c r="BTV370" s="1"/>
      <c r="BTW370" s="1"/>
      <c r="BTX370" s="1"/>
      <c r="BTY370" s="1"/>
      <c r="BTZ370" s="1"/>
      <c r="BUA370" s="1"/>
      <c r="BUB370" s="1"/>
      <c r="BUC370" s="1"/>
      <c r="BUD370" s="1"/>
      <c r="BUE370" s="1"/>
      <c r="BUF370" s="1"/>
      <c r="BUG370" s="1"/>
      <c r="BUH370" s="1"/>
      <c r="BUI370" s="1"/>
      <c r="BUJ370" s="1"/>
      <c r="BUK370" s="1"/>
      <c r="BUL370" s="1"/>
      <c r="BUM370" s="1"/>
      <c r="BUN370" s="1"/>
      <c r="BUO370" s="1"/>
      <c r="BUP370" s="1"/>
      <c r="BUQ370" s="1"/>
      <c r="BUR370" s="1"/>
      <c r="BUS370" s="1"/>
      <c r="BUT370" s="1"/>
      <c r="BUU370" s="1"/>
      <c r="BUV370" s="1"/>
      <c r="BUW370" s="1"/>
      <c r="BUX370" s="1"/>
      <c r="BUY370" s="1"/>
      <c r="BUZ370" s="1"/>
      <c r="BVA370" s="1"/>
      <c r="BVB370" s="1"/>
      <c r="BVC370" s="1"/>
      <c r="BVD370" s="1"/>
      <c r="BVE370" s="1"/>
      <c r="BVF370" s="1"/>
      <c r="BVG370" s="1"/>
      <c r="BVH370" s="1"/>
      <c r="BVI370" s="1"/>
      <c r="BVJ370" s="1"/>
      <c r="BVK370" s="1"/>
      <c r="BVL370" s="1"/>
      <c r="BVM370" s="1"/>
      <c r="BVN370" s="1"/>
      <c r="BVO370" s="1"/>
      <c r="BVP370" s="1"/>
      <c r="BVQ370" s="1"/>
      <c r="BVR370" s="1"/>
      <c r="BVS370" s="1"/>
      <c r="BVT370" s="1"/>
      <c r="BVU370" s="1"/>
      <c r="BVV370" s="1"/>
      <c r="BVW370" s="1"/>
      <c r="BVX370" s="1"/>
      <c r="BVY370" s="1"/>
      <c r="BVZ370" s="1"/>
      <c r="BWA370" s="1"/>
      <c r="BWB370" s="1"/>
      <c r="BWC370" s="1"/>
      <c r="BWD370" s="1"/>
      <c r="BWE370" s="1"/>
      <c r="BWF370" s="1"/>
      <c r="BWG370" s="1"/>
      <c r="BWH370" s="1"/>
      <c r="BWI370" s="1"/>
      <c r="BWJ370" s="1"/>
      <c r="BWK370" s="1"/>
      <c r="BWL370" s="1"/>
      <c r="BWM370" s="1"/>
      <c r="BWN370" s="1"/>
      <c r="BWO370" s="1"/>
      <c r="BWP370" s="1"/>
      <c r="BWQ370" s="1"/>
      <c r="BWR370" s="1"/>
      <c r="BWS370" s="1"/>
      <c r="BWT370" s="1"/>
      <c r="BWU370" s="1"/>
      <c r="BWV370" s="1"/>
      <c r="BWW370" s="1"/>
      <c r="BWX370" s="1"/>
      <c r="BWY370" s="1"/>
      <c r="BWZ370" s="1"/>
      <c r="BXA370" s="1"/>
      <c r="BXB370" s="1"/>
      <c r="BXC370" s="1"/>
      <c r="BXD370" s="1"/>
      <c r="BXE370" s="1"/>
      <c r="BXF370" s="1"/>
      <c r="BXG370" s="1"/>
      <c r="BXH370" s="1"/>
      <c r="BXI370" s="1"/>
      <c r="BXJ370" s="1"/>
      <c r="BXK370" s="1"/>
      <c r="BXL370" s="1"/>
      <c r="BXM370" s="1"/>
      <c r="BXN370" s="1"/>
      <c r="BXO370" s="1"/>
      <c r="BXP370" s="1"/>
      <c r="BXQ370" s="1"/>
      <c r="BXR370" s="1"/>
      <c r="BXS370" s="1"/>
      <c r="BXT370" s="1"/>
      <c r="BXU370" s="1"/>
      <c r="BXV370" s="1"/>
      <c r="BXW370" s="1"/>
      <c r="BXX370" s="1"/>
      <c r="BXY370" s="1"/>
      <c r="BXZ370" s="1"/>
      <c r="BYA370" s="1"/>
      <c r="BYB370" s="1"/>
      <c r="BYC370" s="1"/>
      <c r="BYD370" s="1"/>
      <c r="BYE370" s="1"/>
      <c r="BYF370" s="1"/>
      <c r="BYG370" s="1"/>
      <c r="BYH370" s="1"/>
      <c r="BYI370" s="1"/>
      <c r="BYJ370" s="1"/>
      <c r="BYK370" s="1"/>
      <c r="BYL370" s="1"/>
      <c r="BYM370" s="1"/>
      <c r="BYN370" s="1"/>
      <c r="BYO370" s="1"/>
      <c r="BYP370" s="1"/>
      <c r="BYQ370" s="1"/>
      <c r="BYR370" s="1"/>
      <c r="BYS370" s="1"/>
      <c r="BYT370" s="1"/>
      <c r="BYU370" s="1"/>
      <c r="BYV370" s="1"/>
      <c r="BYW370" s="1"/>
      <c r="BYX370" s="1"/>
      <c r="BYY370" s="1"/>
      <c r="BYZ370" s="1"/>
      <c r="BZA370" s="1"/>
      <c r="BZB370" s="1"/>
      <c r="BZC370" s="1"/>
      <c r="BZD370" s="1"/>
      <c r="BZE370" s="1"/>
      <c r="BZF370" s="1"/>
      <c r="BZG370" s="1"/>
      <c r="BZH370" s="1"/>
      <c r="BZI370" s="1"/>
      <c r="BZJ370" s="1"/>
      <c r="BZK370" s="1"/>
      <c r="BZL370" s="1"/>
      <c r="BZM370" s="1"/>
      <c r="BZN370" s="1"/>
      <c r="BZO370" s="1"/>
      <c r="BZP370" s="1"/>
      <c r="BZQ370" s="1"/>
      <c r="BZR370" s="1"/>
      <c r="BZS370" s="1"/>
      <c r="BZT370" s="1"/>
      <c r="BZU370" s="1"/>
      <c r="BZV370" s="1"/>
      <c r="BZW370" s="1"/>
      <c r="BZX370" s="1"/>
      <c r="BZY370" s="1"/>
      <c r="BZZ370" s="1"/>
      <c r="CAA370" s="1"/>
      <c r="CAB370" s="1"/>
      <c r="CAC370" s="1"/>
      <c r="CAD370" s="1"/>
      <c r="CAE370" s="1"/>
      <c r="CAF370" s="1"/>
      <c r="CAG370" s="1"/>
      <c r="CAH370" s="1"/>
      <c r="CAI370" s="1"/>
      <c r="CAJ370" s="1"/>
      <c r="CAK370" s="1"/>
      <c r="CAL370" s="1"/>
      <c r="CAM370" s="1"/>
      <c r="CAN370" s="1"/>
      <c r="CAO370" s="1"/>
      <c r="CAP370" s="1"/>
      <c r="CAQ370" s="1"/>
      <c r="CAR370" s="1"/>
      <c r="CAS370" s="1"/>
      <c r="CAT370" s="1"/>
      <c r="CAU370" s="1"/>
      <c r="CAV370" s="1"/>
      <c r="CAW370" s="1"/>
      <c r="CAX370" s="1"/>
      <c r="CAY370" s="1"/>
      <c r="CAZ370" s="1"/>
      <c r="CBA370" s="1"/>
      <c r="CBB370" s="1"/>
      <c r="CBC370" s="1"/>
      <c r="CBD370" s="1"/>
      <c r="CBE370" s="1"/>
      <c r="CBF370" s="1"/>
      <c r="CBG370" s="1"/>
      <c r="CBH370" s="1"/>
      <c r="CBI370" s="1"/>
      <c r="CBJ370" s="1"/>
      <c r="CBK370" s="1"/>
      <c r="CBL370" s="1"/>
      <c r="CBM370" s="1"/>
      <c r="CBN370" s="1"/>
      <c r="CBO370" s="1"/>
      <c r="CBP370" s="1"/>
      <c r="CBQ370" s="1"/>
      <c r="CBR370" s="1"/>
      <c r="CBS370" s="1"/>
      <c r="CBT370" s="1"/>
      <c r="CBU370" s="1"/>
      <c r="CBV370" s="1"/>
      <c r="CBW370" s="1"/>
      <c r="CBX370" s="1"/>
      <c r="CBY370" s="1"/>
      <c r="CBZ370" s="1"/>
      <c r="CCA370" s="1"/>
      <c r="CCB370" s="1"/>
      <c r="CCC370" s="1"/>
      <c r="CCD370" s="1"/>
      <c r="CCE370" s="1"/>
      <c r="CCF370" s="1"/>
      <c r="CCG370" s="1"/>
      <c r="CCH370" s="1"/>
      <c r="CCI370" s="1"/>
      <c r="CCJ370" s="1"/>
      <c r="CCK370" s="1"/>
      <c r="CCL370" s="1"/>
      <c r="CCM370" s="1"/>
      <c r="CCN370" s="1"/>
      <c r="CCO370" s="1"/>
      <c r="CCP370" s="1"/>
      <c r="CCQ370" s="1"/>
      <c r="CCR370" s="1"/>
      <c r="CCS370" s="1"/>
      <c r="CCT370" s="1"/>
      <c r="CCU370" s="1"/>
      <c r="CCV370" s="1"/>
      <c r="CCW370" s="1"/>
      <c r="CCX370" s="1"/>
      <c r="CCY370" s="1"/>
      <c r="CCZ370" s="1"/>
      <c r="CDA370" s="1"/>
      <c r="CDB370" s="1"/>
      <c r="CDC370" s="1"/>
      <c r="CDD370" s="1"/>
      <c r="CDE370" s="1"/>
      <c r="CDF370" s="1"/>
      <c r="CDG370" s="1"/>
      <c r="CDH370" s="1"/>
      <c r="CDI370" s="1"/>
      <c r="CDJ370" s="1"/>
      <c r="CDK370" s="1"/>
      <c r="CDL370" s="1"/>
      <c r="CDM370" s="1"/>
      <c r="CDN370" s="1"/>
      <c r="CDO370" s="1"/>
      <c r="CDP370" s="1"/>
      <c r="CDQ370" s="1"/>
      <c r="CDR370" s="1"/>
      <c r="CDS370" s="1"/>
      <c r="CDT370" s="1"/>
      <c r="CDU370" s="1"/>
      <c r="CDV370" s="1"/>
      <c r="CDW370" s="1"/>
      <c r="CDX370" s="1"/>
      <c r="CDY370" s="1"/>
      <c r="CDZ370" s="1"/>
      <c r="CEA370" s="1"/>
      <c r="CEB370" s="1"/>
      <c r="CEC370" s="1"/>
      <c r="CED370" s="1"/>
      <c r="CEE370" s="1"/>
      <c r="CEF370" s="1"/>
      <c r="CEG370" s="1"/>
      <c r="CEH370" s="1"/>
      <c r="CEI370" s="1"/>
      <c r="CEJ370" s="1"/>
      <c r="CEK370" s="1"/>
      <c r="CEL370" s="1"/>
      <c r="CEM370" s="1"/>
      <c r="CEN370" s="1"/>
      <c r="CEO370" s="1"/>
      <c r="CEP370" s="1"/>
      <c r="CEQ370" s="1"/>
      <c r="CER370" s="1"/>
      <c r="CES370" s="1"/>
      <c r="CET370" s="1"/>
      <c r="CEU370" s="1"/>
      <c r="CEV370" s="1"/>
      <c r="CEW370" s="1"/>
      <c r="CEX370" s="1"/>
      <c r="CEY370" s="1"/>
      <c r="CEZ370" s="1"/>
      <c r="CFA370" s="1"/>
      <c r="CFB370" s="1"/>
      <c r="CFC370" s="1"/>
      <c r="CFD370" s="1"/>
      <c r="CFE370" s="1"/>
      <c r="CFF370" s="1"/>
      <c r="CFG370" s="1"/>
      <c r="CFH370" s="1"/>
      <c r="CFI370" s="1"/>
      <c r="CFJ370" s="1"/>
      <c r="CFK370" s="1"/>
      <c r="CFL370" s="1"/>
      <c r="CFM370" s="1"/>
      <c r="CFN370" s="1"/>
      <c r="CFO370" s="1"/>
      <c r="CFP370" s="1"/>
      <c r="CFQ370" s="1"/>
      <c r="CFR370" s="1"/>
      <c r="CFS370" s="1"/>
      <c r="CFT370" s="1"/>
      <c r="CFU370" s="1"/>
      <c r="CFV370" s="1"/>
      <c r="CFW370" s="1"/>
      <c r="CFX370" s="1"/>
      <c r="CFY370" s="1"/>
      <c r="CFZ370" s="1"/>
      <c r="CGA370" s="1"/>
      <c r="CGB370" s="1"/>
      <c r="CGC370" s="1"/>
      <c r="CGD370" s="1"/>
      <c r="CGE370" s="1"/>
      <c r="CGF370" s="1"/>
      <c r="CGG370" s="1"/>
      <c r="CGH370" s="1"/>
      <c r="CGI370" s="1"/>
      <c r="CGJ370" s="1"/>
      <c r="CGK370" s="1"/>
      <c r="CGL370" s="1"/>
      <c r="CGM370" s="1"/>
      <c r="CGN370" s="1"/>
      <c r="CGO370" s="1"/>
      <c r="CGP370" s="1"/>
      <c r="CGQ370" s="1"/>
      <c r="CGR370" s="1"/>
      <c r="CGS370" s="1"/>
      <c r="CGT370" s="1"/>
      <c r="CGU370" s="1"/>
      <c r="CGV370" s="1"/>
      <c r="CGW370" s="1"/>
      <c r="CGX370" s="1"/>
      <c r="CGY370" s="1"/>
      <c r="CGZ370" s="1"/>
      <c r="CHA370" s="1"/>
      <c r="CHB370" s="1"/>
      <c r="CHC370" s="1"/>
      <c r="CHD370" s="1"/>
      <c r="CHE370" s="1"/>
      <c r="CHF370" s="1"/>
      <c r="CHG370" s="1"/>
      <c r="CHH370" s="1"/>
      <c r="CHI370" s="1"/>
      <c r="CHJ370" s="1"/>
      <c r="CHK370" s="1"/>
      <c r="CHL370" s="1"/>
      <c r="CHM370" s="1"/>
      <c r="CHN370" s="1"/>
      <c r="CHO370" s="1"/>
      <c r="CHP370" s="1"/>
      <c r="CHQ370" s="1"/>
      <c r="CHR370" s="1"/>
      <c r="CHS370" s="1"/>
      <c r="CHT370" s="1"/>
      <c r="CHU370" s="1"/>
      <c r="CHV370" s="1"/>
      <c r="CHW370" s="1"/>
      <c r="CHX370" s="1"/>
      <c r="CHY370" s="1"/>
      <c r="CHZ370" s="1"/>
      <c r="CIA370" s="1"/>
      <c r="CIB370" s="1"/>
      <c r="CIC370" s="1"/>
      <c r="CID370" s="1"/>
      <c r="CIE370" s="1"/>
      <c r="CIF370" s="1"/>
      <c r="CIG370" s="1"/>
      <c r="CIH370" s="1"/>
      <c r="CII370" s="1"/>
      <c r="CIJ370" s="1"/>
      <c r="CIK370" s="1"/>
      <c r="CIL370" s="1"/>
      <c r="CIM370" s="1"/>
      <c r="CIN370" s="1"/>
      <c r="CIO370" s="1"/>
      <c r="CIP370" s="1"/>
      <c r="CIQ370" s="1"/>
      <c r="CIR370" s="1"/>
      <c r="CIS370" s="1"/>
      <c r="CIT370" s="1"/>
      <c r="CIU370" s="1"/>
      <c r="CIV370" s="1"/>
      <c r="CIW370" s="1"/>
      <c r="CIX370" s="1"/>
      <c r="CIY370" s="1"/>
      <c r="CIZ370" s="1"/>
      <c r="CJA370" s="1"/>
      <c r="CJB370" s="1"/>
      <c r="CJC370" s="1"/>
      <c r="CJD370" s="1"/>
      <c r="CJE370" s="1"/>
      <c r="CJF370" s="1"/>
      <c r="CJG370" s="1"/>
      <c r="CJH370" s="1"/>
      <c r="CJI370" s="1"/>
      <c r="CJJ370" s="1"/>
      <c r="CJK370" s="1"/>
      <c r="CJL370" s="1"/>
      <c r="CJM370" s="1"/>
      <c r="CJN370" s="1"/>
      <c r="CJO370" s="1"/>
      <c r="CJP370" s="1"/>
      <c r="CJQ370" s="1"/>
      <c r="CJR370" s="1"/>
      <c r="CJS370" s="1"/>
      <c r="CJT370" s="1"/>
      <c r="CJU370" s="1"/>
      <c r="CJV370" s="1"/>
      <c r="CJW370" s="1"/>
      <c r="CJX370" s="1"/>
      <c r="CJY370" s="1"/>
      <c r="CJZ370" s="1"/>
      <c r="CKA370" s="1"/>
      <c r="CKB370" s="1"/>
      <c r="CKC370" s="1"/>
      <c r="CKD370" s="1"/>
      <c r="CKE370" s="1"/>
      <c r="CKF370" s="1"/>
      <c r="CKG370" s="1"/>
      <c r="CKH370" s="1"/>
      <c r="CKI370" s="1"/>
      <c r="CKJ370" s="1"/>
      <c r="CKK370" s="1"/>
      <c r="CKL370" s="1"/>
      <c r="CKM370" s="1"/>
      <c r="CKN370" s="1"/>
      <c r="CKO370" s="1"/>
      <c r="CKP370" s="1"/>
      <c r="CKQ370" s="1"/>
      <c r="CKR370" s="1"/>
      <c r="CKS370" s="1"/>
      <c r="CKT370" s="1"/>
      <c r="CKU370" s="1"/>
      <c r="CKV370" s="1"/>
      <c r="CKW370" s="1"/>
      <c r="CKX370" s="1"/>
      <c r="CKY370" s="1"/>
      <c r="CKZ370" s="1"/>
      <c r="CLA370" s="1"/>
      <c r="CLB370" s="1"/>
      <c r="CLC370" s="1"/>
      <c r="CLD370" s="1"/>
      <c r="CLE370" s="1"/>
      <c r="CLF370" s="1"/>
      <c r="CLG370" s="1"/>
      <c r="CLH370" s="1"/>
      <c r="CLI370" s="1"/>
      <c r="CLJ370" s="1"/>
      <c r="CLK370" s="1"/>
      <c r="CLL370" s="1"/>
      <c r="CLM370" s="1"/>
      <c r="CLN370" s="1"/>
      <c r="CLO370" s="1"/>
      <c r="CLP370" s="1"/>
      <c r="CLQ370" s="1"/>
      <c r="CLR370" s="1"/>
      <c r="CLS370" s="1"/>
      <c r="CLT370" s="1"/>
      <c r="CLU370" s="1"/>
      <c r="CLV370" s="1"/>
      <c r="CLW370" s="1"/>
      <c r="CLX370" s="1"/>
      <c r="CLY370" s="1"/>
      <c r="CLZ370" s="1"/>
      <c r="CMA370" s="1"/>
      <c r="CMB370" s="1"/>
      <c r="CMC370" s="1"/>
      <c r="CMD370" s="1"/>
      <c r="CME370" s="1"/>
      <c r="CMF370" s="1"/>
      <c r="CMG370" s="1"/>
      <c r="CMH370" s="1"/>
      <c r="CMI370" s="1"/>
      <c r="CMJ370" s="1"/>
      <c r="CMK370" s="1"/>
      <c r="CML370" s="1"/>
      <c r="CMM370" s="1"/>
      <c r="CMN370" s="1"/>
      <c r="CMO370" s="1"/>
      <c r="CMP370" s="1"/>
      <c r="CMQ370" s="1"/>
      <c r="CMR370" s="1"/>
      <c r="CMS370" s="1"/>
      <c r="CMT370" s="1"/>
      <c r="CMU370" s="1"/>
      <c r="CMV370" s="1"/>
      <c r="CMW370" s="1"/>
      <c r="CMX370" s="1"/>
      <c r="CMY370" s="1"/>
      <c r="CMZ370" s="1"/>
      <c r="CNA370" s="1"/>
      <c r="CNB370" s="1"/>
      <c r="CNC370" s="1"/>
      <c r="CND370" s="1"/>
      <c r="CNE370" s="1"/>
      <c r="CNF370" s="1"/>
      <c r="CNG370" s="1"/>
      <c r="CNH370" s="1"/>
      <c r="CNI370" s="1"/>
      <c r="CNJ370" s="1"/>
      <c r="CNK370" s="1"/>
      <c r="CNL370" s="1"/>
      <c r="CNM370" s="1"/>
      <c r="CNN370" s="1"/>
      <c r="CNO370" s="1"/>
      <c r="CNP370" s="1"/>
      <c r="CNQ370" s="1"/>
      <c r="CNR370" s="1"/>
      <c r="CNS370" s="1"/>
      <c r="CNT370" s="1"/>
      <c r="CNU370" s="1"/>
      <c r="CNV370" s="1"/>
      <c r="CNW370" s="1"/>
      <c r="CNX370" s="1"/>
      <c r="CNY370" s="1"/>
      <c r="CNZ370" s="1"/>
      <c r="COA370" s="1"/>
      <c r="COB370" s="1"/>
      <c r="COC370" s="1"/>
      <c r="COD370" s="1"/>
      <c r="COE370" s="1"/>
      <c r="COF370" s="1"/>
      <c r="COG370" s="1"/>
      <c r="COH370" s="1"/>
      <c r="COI370" s="1"/>
      <c r="COJ370" s="1"/>
      <c r="COK370" s="1"/>
      <c r="COL370" s="1"/>
      <c r="COM370" s="1"/>
      <c r="CON370" s="1"/>
      <c r="COO370" s="1"/>
      <c r="COP370" s="1"/>
      <c r="COQ370" s="1"/>
      <c r="COR370" s="1"/>
      <c r="COS370" s="1"/>
      <c r="COT370" s="1"/>
      <c r="COU370" s="1"/>
      <c r="COV370" s="1"/>
      <c r="COW370" s="1"/>
      <c r="COX370" s="1"/>
      <c r="COY370" s="1"/>
      <c r="COZ370" s="1"/>
      <c r="CPA370" s="1"/>
      <c r="CPB370" s="1"/>
      <c r="CPC370" s="1"/>
      <c r="CPD370" s="1"/>
      <c r="CPE370" s="1"/>
      <c r="CPF370" s="1"/>
      <c r="CPG370" s="1"/>
      <c r="CPH370" s="1"/>
      <c r="CPI370" s="1"/>
      <c r="CPJ370" s="1"/>
      <c r="CPK370" s="1"/>
      <c r="CPL370" s="1"/>
      <c r="CPM370" s="1"/>
      <c r="CPN370" s="1"/>
      <c r="CPO370" s="1"/>
      <c r="CPP370" s="1"/>
      <c r="CPQ370" s="1"/>
      <c r="CPR370" s="1"/>
      <c r="CPS370" s="1"/>
      <c r="CPT370" s="1"/>
      <c r="CPU370" s="1"/>
      <c r="CPV370" s="1"/>
      <c r="CPW370" s="1"/>
      <c r="CPX370" s="1"/>
      <c r="CPY370" s="1"/>
      <c r="CPZ370" s="1"/>
      <c r="CQA370" s="1"/>
      <c r="CQB370" s="1"/>
      <c r="CQC370" s="1"/>
      <c r="CQD370" s="1"/>
      <c r="CQE370" s="1"/>
      <c r="CQF370" s="1"/>
      <c r="CQG370" s="1"/>
      <c r="CQH370" s="1"/>
      <c r="CQI370" s="1"/>
      <c r="CQJ370" s="1"/>
      <c r="CQK370" s="1"/>
      <c r="CQL370" s="1"/>
      <c r="CQM370" s="1"/>
      <c r="CQN370" s="1"/>
      <c r="CQO370" s="1"/>
      <c r="CQP370" s="1"/>
      <c r="CQQ370" s="1"/>
      <c r="CQR370" s="1"/>
      <c r="CQS370" s="1"/>
      <c r="CQT370" s="1"/>
      <c r="CQU370" s="1"/>
      <c r="CQV370" s="1"/>
      <c r="CQW370" s="1"/>
      <c r="CQX370" s="1"/>
      <c r="CQY370" s="1"/>
      <c r="CQZ370" s="1"/>
      <c r="CRA370" s="1"/>
      <c r="CRB370" s="1"/>
      <c r="CRC370" s="1"/>
      <c r="CRD370" s="1"/>
      <c r="CRE370" s="1"/>
      <c r="CRF370" s="1"/>
      <c r="CRG370" s="1"/>
      <c r="CRH370" s="1"/>
      <c r="CRI370" s="1"/>
      <c r="CRJ370" s="1"/>
      <c r="CRK370" s="1"/>
      <c r="CRL370" s="1"/>
      <c r="CRM370" s="1"/>
      <c r="CRN370" s="1"/>
      <c r="CRO370" s="1"/>
      <c r="CRP370" s="1"/>
      <c r="CRQ370" s="1"/>
      <c r="CRR370" s="1"/>
      <c r="CRS370" s="1"/>
      <c r="CRT370" s="1"/>
      <c r="CRU370" s="1"/>
      <c r="CRV370" s="1"/>
      <c r="CRW370" s="1"/>
      <c r="CRX370" s="1"/>
      <c r="CRY370" s="1"/>
      <c r="CRZ370" s="1"/>
      <c r="CSA370" s="1"/>
      <c r="CSB370" s="1"/>
      <c r="CSC370" s="1"/>
      <c r="CSD370" s="1"/>
      <c r="CSE370" s="1"/>
      <c r="CSF370" s="1"/>
      <c r="CSG370" s="1"/>
      <c r="CSH370" s="1"/>
      <c r="CSI370" s="1"/>
      <c r="CSJ370" s="1"/>
      <c r="CSK370" s="1"/>
      <c r="CSL370" s="1"/>
      <c r="CSM370" s="1"/>
      <c r="CSN370" s="1"/>
      <c r="CSO370" s="1"/>
      <c r="CSP370" s="1"/>
      <c r="CSQ370" s="1"/>
      <c r="CSR370" s="1"/>
      <c r="CSS370" s="1"/>
      <c r="CST370" s="1"/>
      <c r="CSU370" s="1"/>
      <c r="CSV370" s="1"/>
      <c r="CSW370" s="1"/>
      <c r="CSX370" s="1"/>
      <c r="CSY370" s="1"/>
      <c r="CSZ370" s="1"/>
      <c r="CTA370" s="1"/>
      <c r="CTB370" s="1"/>
      <c r="CTC370" s="1"/>
      <c r="CTD370" s="1"/>
      <c r="CTE370" s="1"/>
      <c r="CTF370" s="1"/>
      <c r="CTG370" s="1"/>
      <c r="CTH370" s="1"/>
      <c r="CTI370" s="1"/>
      <c r="CTJ370" s="1"/>
      <c r="CTK370" s="1"/>
      <c r="CTL370" s="1"/>
      <c r="CTM370" s="1"/>
      <c r="CTN370" s="1"/>
      <c r="CTO370" s="1"/>
      <c r="CTP370" s="1"/>
      <c r="CTQ370" s="1"/>
      <c r="CTR370" s="1"/>
      <c r="CTS370" s="1"/>
      <c r="CTT370" s="1"/>
      <c r="CTU370" s="1"/>
      <c r="CTV370" s="1"/>
      <c r="CTW370" s="1"/>
      <c r="CTX370" s="1"/>
      <c r="CTY370" s="1"/>
      <c r="CTZ370" s="1"/>
      <c r="CUA370" s="1"/>
      <c r="CUB370" s="1"/>
      <c r="CUC370" s="1"/>
      <c r="CUD370" s="1"/>
      <c r="CUE370" s="1"/>
      <c r="CUF370" s="1"/>
      <c r="CUG370" s="1"/>
      <c r="CUH370" s="1"/>
      <c r="CUI370" s="1"/>
      <c r="CUJ370" s="1"/>
      <c r="CUK370" s="1"/>
      <c r="CUL370" s="1"/>
      <c r="CUM370" s="1"/>
      <c r="CUN370" s="1"/>
      <c r="CUO370" s="1"/>
      <c r="CUP370" s="1"/>
      <c r="CUQ370" s="1"/>
      <c r="CUR370" s="1"/>
      <c r="CUS370" s="1"/>
      <c r="CUT370" s="1"/>
      <c r="CUU370" s="1"/>
      <c r="CUV370" s="1"/>
      <c r="CUW370" s="1"/>
      <c r="CUX370" s="1"/>
      <c r="CUY370" s="1"/>
      <c r="CUZ370" s="1"/>
      <c r="CVA370" s="1"/>
      <c r="CVB370" s="1"/>
      <c r="CVC370" s="1"/>
      <c r="CVD370" s="1"/>
      <c r="CVE370" s="1"/>
      <c r="CVF370" s="1"/>
      <c r="CVG370" s="1"/>
      <c r="CVH370" s="1"/>
      <c r="CVI370" s="1"/>
      <c r="CVJ370" s="1"/>
      <c r="CVK370" s="1"/>
      <c r="CVL370" s="1"/>
      <c r="CVM370" s="1"/>
      <c r="CVN370" s="1"/>
      <c r="CVO370" s="1"/>
      <c r="CVP370" s="1"/>
      <c r="CVQ370" s="1"/>
      <c r="CVR370" s="1"/>
      <c r="CVS370" s="1"/>
      <c r="CVT370" s="1"/>
      <c r="CVU370" s="1"/>
      <c r="CVV370" s="1"/>
      <c r="CVW370" s="1"/>
      <c r="CVX370" s="1"/>
      <c r="CVY370" s="1"/>
      <c r="CVZ370" s="1"/>
      <c r="CWA370" s="1"/>
      <c r="CWB370" s="1"/>
      <c r="CWC370" s="1"/>
      <c r="CWD370" s="1"/>
      <c r="CWE370" s="1"/>
      <c r="CWF370" s="1"/>
      <c r="CWG370" s="1"/>
      <c r="CWH370" s="1"/>
      <c r="CWI370" s="1"/>
      <c r="CWJ370" s="1"/>
      <c r="CWK370" s="1"/>
      <c r="CWL370" s="1"/>
      <c r="CWM370" s="1"/>
      <c r="CWN370" s="1"/>
      <c r="CWO370" s="1"/>
      <c r="CWP370" s="1"/>
      <c r="CWQ370" s="1"/>
      <c r="CWR370" s="1"/>
      <c r="CWS370" s="1"/>
      <c r="CWT370" s="1"/>
      <c r="CWU370" s="1"/>
      <c r="CWV370" s="1"/>
      <c r="CWW370" s="1"/>
      <c r="CWX370" s="1"/>
      <c r="CWY370" s="1"/>
      <c r="CWZ370" s="1"/>
      <c r="CXA370" s="1"/>
      <c r="CXB370" s="1"/>
      <c r="CXC370" s="1"/>
      <c r="CXD370" s="1"/>
      <c r="CXE370" s="1"/>
      <c r="CXF370" s="1"/>
      <c r="CXG370" s="1"/>
      <c r="CXH370" s="1"/>
      <c r="CXI370" s="1"/>
      <c r="CXJ370" s="1"/>
      <c r="CXK370" s="1"/>
      <c r="CXL370" s="1"/>
      <c r="CXM370" s="1"/>
      <c r="CXN370" s="1"/>
      <c r="CXO370" s="1"/>
      <c r="CXP370" s="1"/>
      <c r="CXQ370" s="1"/>
      <c r="CXR370" s="1"/>
      <c r="CXS370" s="1"/>
      <c r="CXT370" s="1"/>
      <c r="CXU370" s="1"/>
      <c r="CXV370" s="1"/>
      <c r="CXW370" s="1"/>
      <c r="CXX370" s="1"/>
      <c r="CXY370" s="1"/>
      <c r="CXZ370" s="1"/>
      <c r="CYA370" s="1"/>
      <c r="CYB370" s="1"/>
      <c r="CYC370" s="1"/>
      <c r="CYD370" s="1"/>
      <c r="CYE370" s="1"/>
      <c r="CYF370" s="1"/>
      <c r="CYG370" s="1"/>
      <c r="CYH370" s="1"/>
      <c r="CYI370" s="1"/>
      <c r="CYJ370" s="1"/>
      <c r="CYK370" s="1"/>
      <c r="CYL370" s="1"/>
      <c r="CYM370" s="1"/>
      <c r="CYN370" s="1"/>
      <c r="CYO370" s="1"/>
      <c r="CYP370" s="1"/>
      <c r="CYQ370" s="1"/>
      <c r="CYR370" s="1"/>
      <c r="CYS370" s="1"/>
      <c r="CYT370" s="1"/>
      <c r="CYU370" s="1"/>
      <c r="CYV370" s="1"/>
      <c r="CYW370" s="1"/>
      <c r="CYX370" s="1"/>
      <c r="CYY370" s="1"/>
      <c r="CYZ370" s="1"/>
      <c r="CZA370" s="1"/>
      <c r="CZB370" s="1"/>
      <c r="CZC370" s="1"/>
      <c r="CZD370" s="1"/>
      <c r="CZE370" s="1"/>
      <c r="CZF370" s="1"/>
      <c r="CZG370" s="1"/>
      <c r="CZH370" s="1"/>
      <c r="CZI370" s="1"/>
      <c r="CZJ370" s="1"/>
      <c r="CZK370" s="1"/>
      <c r="CZL370" s="1"/>
      <c r="CZM370" s="1"/>
      <c r="CZN370" s="1"/>
      <c r="CZO370" s="1"/>
      <c r="CZP370" s="1"/>
      <c r="CZQ370" s="1"/>
      <c r="CZR370" s="1"/>
      <c r="CZS370" s="1"/>
      <c r="CZT370" s="1"/>
      <c r="CZU370" s="1"/>
      <c r="CZV370" s="1"/>
      <c r="CZW370" s="1"/>
      <c r="CZX370" s="1"/>
      <c r="CZY370" s="1"/>
      <c r="CZZ370" s="1"/>
      <c r="DAA370" s="1"/>
      <c r="DAB370" s="1"/>
      <c r="DAC370" s="1"/>
      <c r="DAD370" s="1"/>
      <c r="DAE370" s="1"/>
      <c r="DAF370" s="1"/>
      <c r="DAG370" s="1"/>
      <c r="DAH370" s="1"/>
      <c r="DAI370" s="1"/>
      <c r="DAJ370" s="1"/>
      <c r="DAK370" s="1"/>
      <c r="DAL370" s="1"/>
      <c r="DAM370" s="1"/>
      <c r="DAN370" s="1"/>
      <c r="DAO370" s="1"/>
      <c r="DAP370" s="1"/>
      <c r="DAQ370" s="1"/>
      <c r="DAR370" s="1"/>
      <c r="DAS370" s="1"/>
      <c r="DAT370" s="1"/>
      <c r="DAU370" s="1"/>
      <c r="DAV370" s="1"/>
      <c r="DAW370" s="1"/>
      <c r="DAX370" s="1"/>
      <c r="DAY370" s="1"/>
      <c r="DAZ370" s="1"/>
      <c r="DBA370" s="1"/>
      <c r="DBB370" s="1"/>
      <c r="DBC370" s="1"/>
      <c r="DBD370" s="1"/>
      <c r="DBE370" s="1"/>
      <c r="DBF370" s="1"/>
      <c r="DBG370" s="1"/>
      <c r="DBH370" s="1"/>
      <c r="DBI370" s="1"/>
      <c r="DBJ370" s="1"/>
      <c r="DBK370" s="1"/>
      <c r="DBL370" s="1"/>
      <c r="DBM370" s="1"/>
      <c r="DBN370" s="1"/>
      <c r="DBO370" s="1"/>
      <c r="DBP370" s="1"/>
      <c r="DBQ370" s="1"/>
      <c r="DBR370" s="1"/>
      <c r="DBS370" s="1"/>
      <c r="DBT370" s="1"/>
      <c r="DBU370" s="1"/>
      <c r="DBV370" s="1"/>
      <c r="DBW370" s="1"/>
      <c r="DBX370" s="1"/>
      <c r="DBY370" s="1"/>
      <c r="DBZ370" s="1"/>
      <c r="DCA370" s="1"/>
      <c r="DCB370" s="1"/>
      <c r="DCC370" s="1"/>
      <c r="DCD370" s="1"/>
      <c r="DCE370" s="1"/>
      <c r="DCF370" s="1"/>
      <c r="DCG370" s="1"/>
      <c r="DCH370" s="1"/>
      <c r="DCI370" s="1"/>
      <c r="DCJ370" s="1"/>
      <c r="DCK370" s="1"/>
      <c r="DCL370" s="1"/>
      <c r="DCM370" s="1"/>
      <c r="DCN370" s="1"/>
      <c r="DCO370" s="1"/>
      <c r="DCP370" s="1"/>
      <c r="DCQ370" s="1"/>
      <c r="DCR370" s="1"/>
      <c r="DCS370" s="1"/>
      <c r="DCT370" s="1"/>
      <c r="DCU370" s="1"/>
      <c r="DCV370" s="1"/>
      <c r="DCW370" s="1"/>
      <c r="DCX370" s="1"/>
      <c r="DCY370" s="1"/>
      <c r="DCZ370" s="1"/>
      <c r="DDA370" s="1"/>
      <c r="DDB370" s="1"/>
      <c r="DDC370" s="1"/>
      <c r="DDD370" s="1"/>
      <c r="DDE370" s="1"/>
      <c r="DDF370" s="1"/>
      <c r="DDG370" s="1"/>
      <c r="DDH370" s="1"/>
      <c r="DDI370" s="1"/>
      <c r="DDJ370" s="1"/>
      <c r="DDK370" s="1"/>
      <c r="DDL370" s="1"/>
      <c r="DDM370" s="1"/>
      <c r="DDN370" s="1"/>
      <c r="DDO370" s="1"/>
      <c r="DDP370" s="1"/>
      <c r="DDQ370" s="1"/>
      <c r="DDR370" s="1"/>
      <c r="DDS370" s="1"/>
      <c r="DDT370" s="1"/>
      <c r="DDU370" s="1"/>
      <c r="DDV370" s="1"/>
      <c r="DDW370" s="1"/>
      <c r="DDX370" s="1"/>
      <c r="DDY370" s="1"/>
      <c r="DDZ370" s="1"/>
      <c r="DEA370" s="1"/>
      <c r="DEB370" s="1"/>
      <c r="DEC370" s="1"/>
      <c r="DED370" s="1"/>
      <c r="DEE370" s="1"/>
      <c r="DEF370" s="1"/>
      <c r="DEG370" s="1"/>
      <c r="DEH370" s="1"/>
      <c r="DEI370" s="1"/>
      <c r="DEJ370" s="1"/>
      <c r="DEK370" s="1"/>
      <c r="DEL370" s="1"/>
      <c r="DEM370" s="1"/>
      <c r="DEN370" s="1"/>
      <c r="DEO370" s="1"/>
      <c r="DEP370" s="1"/>
      <c r="DEQ370" s="1"/>
      <c r="DER370" s="1"/>
      <c r="DES370" s="1"/>
      <c r="DET370" s="1"/>
      <c r="DEU370" s="1"/>
      <c r="DEV370" s="1"/>
      <c r="DEW370" s="1"/>
      <c r="DEX370" s="1"/>
      <c r="DEY370" s="1"/>
      <c r="DEZ370" s="1"/>
      <c r="DFA370" s="1"/>
      <c r="DFB370" s="1"/>
      <c r="DFC370" s="1"/>
      <c r="DFD370" s="1"/>
      <c r="DFE370" s="1"/>
      <c r="DFF370" s="1"/>
      <c r="DFG370" s="1"/>
      <c r="DFH370" s="1"/>
      <c r="DFI370" s="1"/>
      <c r="DFJ370" s="1"/>
      <c r="DFK370" s="1"/>
      <c r="DFL370" s="1"/>
      <c r="DFM370" s="1"/>
      <c r="DFN370" s="1"/>
      <c r="DFO370" s="1"/>
      <c r="DFP370" s="1"/>
      <c r="DFQ370" s="1"/>
      <c r="DFR370" s="1"/>
      <c r="DFS370" s="1"/>
      <c r="DFT370" s="1"/>
      <c r="DFU370" s="1"/>
      <c r="DFV370" s="1"/>
      <c r="DFW370" s="1"/>
      <c r="DFX370" s="1"/>
      <c r="DFY370" s="1"/>
      <c r="DFZ370" s="1"/>
      <c r="DGA370" s="1"/>
      <c r="DGB370" s="1"/>
      <c r="DGC370" s="1"/>
      <c r="DGD370" s="1"/>
      <c r="DGE370" s="1"/>
      <c r="DGF370" s="1"/>
      <c r="DGG370" s="1"/>
      <c r="DGH370" s="1"/>
      <c r="DGI370" s="1"/>
      <c r="DGJ370" s="1"/>
      <c r="DGK370" s="1"/>
      <c r="DGL370" s="1"/>
      <c r="DGM370" s="1"/>
      <c r="DGN370" s="1"/>
      <c r="DGO370" s="1"/>
      <c r="DGP370" s="1"/>
      <c r="DGQ370" s="1"/>
      <c r="DGR370" s="1"/>
      <c r="DGS370" s="1"/>
      <c r="DGT370" s="1"/>
      <c r="DGU370" s="1"/>
      <c r="DGV370" s="1"/>
      <c r="DGW370" s="1"/>
      <c r="DGX370" s="1"/>
      <c r="DGY370" s="1"/>
      <c r="DGZ370" s="1"/>
      <c r="DHA370" s="1"/>
      <c r="DHB370" s="1"/>
      <c r="DHC370" s="1"/>
      <c r="DHD370" s="1"/>
      <c r="DHE370" s="1"/>
      <c r="DHF370" s="1"/>
      <c r="DHG370" s="1"/>
      <c r="DHH370" s="1"/>
      <c r="DHI370" s="1"/>
      <c r="DHJ370" s="1"/>
      <c r="DHK370" s="1"/>
      <c r="DHL370" s="1"/>
      <c r="DHM370" s="1"/>
      <c r="DHN370" s="1"/>
      <c r="DHO370" s="1"/>
      <c r="DHP370" s="1"/>
      <c r="DHQ370" s="1"/>
      <c r="DHR370" s="1"/>
      <c r="DHS370" s="1"/>
      <c r="DHT370" s="1"/>
      <c r="DHU370" s="1"/>
      <c r="DHV370" s="1"/>
      <c r="DHW370" s="1"/>
      <c r="DHX370" s="1"/>
      <c r="DHY370" s="1"/>
      <c r="DHZ370" s="1"/>
      <c r="DIA370" s="1"/>
      <c r="DIB370" s="1"/>
      <c r="DIC370" s="1"/>
      <c r="DID370" s="1"/>
      <c r="DIE370" s="1"/>
      <c r="DIF370" s="1"/>
      <c r="DIG370" s="1"/>
      <c r="DIH370" s="1"/>
      <c r="DII370" s="1"/>
      <c r="DIJ370" s="1"/>
      <c r="DIK370" s="1"/>
      <c r="DIL370" s="1"/>
      <c r="DIM370" s="1"/>
      <c r="DIN370" s="1"/>
      <c r="DIO370" s="1"/>
      <c r="DIP370" s="1"/>
      <c r="DIQ370" s="1"/>
      <c r="DIR370" s="1"/>
      <c r="DIS370" s="1"/>
      <c r="DIT370" s="1"/>
      <c r="DIU370" s="1"/>
      <c r="DIV370" s="1"/>
      <c r="DIW370" s="1"/>
      <c r="DIX370" s="1"/>
      <c r="DIY370" s="1"/>
      <c r="DIZ370" s="1"/>
      <c r="DJA370" s="1"/>
      <c r="DJB370" s="1"/>
      <c r="DJC370" s="1"/>
      <c r="DJD370" s="1"/>
      <c r="DJE370" s="1"/>
      <c r="DJF370" s="1"/>
      <c r="DJG370" s="1"/>
      <c r="DJH370" s="1"/>
      <c r="DJI370" s="1"/>
      <c r="DJJ370" s="1"/>
      <c r="DJK370" s="1"/>
      <c r="DJL370" s="1"/>
      <c r="DJM370" s="1"/>
      <c r="DJN370" s="1"/>
      <c r="DJO370" s="1"/>
      <c r="DJP370" s="1"/>
      <c r="DJQ370" s="1"/>
      <c r="DJR370" s="1"/>
      <c r="DJS370" s="1"/>
      <c r="DJT370" s="1"/>
      <c r="DJU370" s="1"/>
      <c r="DJV370" s="1"/>
      <c r="DJW370" s="1"/>
      <c r="DJX370" s="1"/>
      <c r="DJY370" s="1"/>
      <c r="DJZ370" s="1"/>
      <c r="DKA370" s="1"/>
      <c r="DKB370" s="1"/>
      <c r="DKC370" s="1"/>
      <c r="DKD370" s="1"/>
      <c r="DKE370" s="1"/>
      <c r="DKF370" s="1"/>
      <c r="DKG370" s="1"/>
      <c r="DKH370" s="1"/>
      <c r="DKI370" s="1"/>
      <c r="DKJ370" s="1"/>
      <c r="DKK370" s="1"/>
      <c r="DKL370" s="1"/>
      <c r="DKM370" s="1"/>
      <c r="DKN370" s="1"/>
      <c r="DKO370" s="1"/>
      <c r="DKP370" s="1"/>
      <c r="DKQ370" s="1"/>
      <c r="DKR370" s="1"/>
      <c r="DKS370" s="1"/>
      <c r="DKT370" s="1"/>
      <c r="DKU370" s="1"/>
      <c r="DKV370" s="1"/>
      <c r="DKW370" s="1"/>
      <c r="DKX370" s="1"/>
      <c r="DKY370" s="1"/>
      <c r="DKZ370" s="1"/>
      <c r="DLA370" s="1"/>
      <c r="DLB370" s="1"/>
      <c r="DLC370" s="1"/>
      <c r="DLD370" s="1"/>
      <c r="DLE370" s="1"/>
      <c r="DLF370" s="1"/>
      <c r="DLG370" s="1"/>
      <c r="DLH370" s="1"/>
      <c r="DLI370" s="1"/>
      <c r="DLJ370" s="1"/>
      <c r="DLK370" s="1"/>
      <c r="DLL370" s="1"/>
      <c r="DLM370" s="1"/>
      <c r="DLN370" s="1"/>
      <c r="DLO370" s="1"/>
      <c r="DLP370" s="1"/>
      <c r="DLQ370" s="1"/>
      <c r="DLR370" s="1"/>
      <c r="DLS370" s="1"/>
      <c r="DLT370" s="1"/>
      <c r="DLU370" s="1"/>
      <c r="DLV370" s="1"/>
      <c r="DLW370" s="1"/>
      <c r="DLX370" s="1"/>
      <c r="DLY370" s="1"/>
      <c r="DLZ370" s="1"/>
      <c r="DMA370" s="1"/>
      <c r="DMB370" s="1"/>
      <c r="DMC370" s="1"/>
      <c r="DMD370" s="1"/>
      <c r="DME370" s="1"/>
      <c r="DMF370" s="1"/>
      <c r="DMG370" s="1"/>
      <c r="DMH370" s="1"/>
      <c r="DMI370" s="1"/>
      <c r="DMJ370" s="1"/>
      <c r="DMK370" s="1"/>
      <c r="DML370" s="1"/>
      <c r="DMM370" s="1"/>
      <c r="DMN370" s="1"/>
      <c r="DMO370" s="1"/>
      <c r="DMP370" s="1"/>
      <c r="DMQ370" s="1"/>
      <c r="DMR370" s="1"/>
      <c r="DMS370" s="1"/>
      <c r="DMT370" s="1"/>
      <c r="DMU370" s="1"/>
      <c r="DMV370" s="1"/>
      <c r="DMW370" s="1"/>
      <c r="DMX370" s="1"/>
      <c r="DMY370" s="1"/>
      <c r="DMZ370" s="1"/>
      <c r="DNA370" s="1"/>
      <c r="DNB370" s="1"/>
      <c r="DNC370" s="1"/>
      <c r="DND370" s="1"/>
      <c r="DNE370" s="1"/>
      <c r="DNF370" s="1"/>
      <c r="DNG370" s="1"/>
      <c r="DNH370" s="1"/>
      <c r="DNI370" s="1"/>
      <c r="DNJ370" s="1"/>
      <c r="DNK370" s="1"/>
      <c r="DNL370" s="1"/>
      <c r="DNM370" s="1"/>
      <c r="DNN370" s="1"/>
      <c r="DNO370" s="1"/>
      <c r="DNP370" s="1"/>
      <c r="DNQ370" s="1"/>
      <c r="DNR370" s="1"/>
      <c r="DNS370" s="1"/>
      <c r="DNT370" s="1"/>
      <c r="DNU370" s="1"/>
      <c r="DNV370" s="1"/>
      <c r="DNW370" s="1"/>
      <c r="DNX370" s="1"/>
      <c r="DNY370" s="1"/>
      <c r="DNZ370" s="1"/>
      <c r="DOA370" s="1"/>
      <c r="DOB370" s="1"/>
      <c r="DOC370" s="1"/>
      <c r="DOD370" s="1"/>
      <c r="DOE370" s="1"/>
      <c r="DOF370" s="1"/>
      <c r="DOG370" s="1"/>
      <c r="DOH370" s="1"/>
      <c r="DOI370" s="1"/>
      <c r="DOJ370" s="1"/>
      <c r="DOK370" s="1"/>
      <c r="DOL370" s="1"/>
      <c r="DOM370" s="1"/>
      <c r="DON370" s="1"/>
      <c r="DOO370" s="1"/>
      <c r="DOP370" s="1"/>
      <c r="DOQ370" s="1"/>
      <c r="DOR370" s="1"/>
      <c r="DOS370" s="1"/>
      <c r="DOT370" s="1"/>
      <c r="DOU370" s="1"/>
      <c r="DOV370" s="1"/>
      <c r="DOW370" s="1"/>
      <c r="DOX370" s="1"/>
      <c r="DOY370" s="1"/>
      <c r="DOZ370" s="1"/>
      <c r="DPA370" s="1"/>
      <c r="DPB370" s="1"/>
      <c r="DPC370" s="1"/>
      <c r="DPD370" s="1"/>
      <c r="DPE370" s="1"/>
      <c r="DPF370" s="1"/>
      <c r="DPG370" s="1"/>
      <c r="DPH370" s="1"/>
      <c r="DPI370" s="1"/>
      <c r="DPJ370" s="1"/>
      <c r="DPK370" s="1"/>
      <c r="DPL370" s="1"/>
      <c r="DPM370" s="1"/>
      <c r="DPN370" s="1"/>
      <c r="DPO370" s="1"/>
      <c r="DPP370" s="1"/>
      <c r="DPQ370" s="1"/>
      <c r="DPR370" s="1"/>
      <c r="DPS370" s="1"/>
      <c r="DPT370" s="1"/>
      <c r="DPU370" s="1"/>
      <c r="DPV370" s="1"/>
      <c r="DPW370" s="1"/>
      <c r="DPX370" s="1"/>
      <c r="DPY370" s="1"/>
      <c r="DPZ370" s="1"/>
      <c r="DQA370" s="1"/>
      <c r="DQB370" s="1"/>
      <c r="DQC370" s="1"/>
      <c r="DQD370" s="1"/>
      <c r="DQE370" s="1"/>
      <c r="DQF370" s="1"/>
      <c r="DQG370" s="1"/>
      <c r="DQH370" s="1"/>
      <c r="DQI370" s="1"/>
      <c r="DQJ370" s="1"/>
      <c r="DQK370" s="1"/>
      <c r="DQL370" s="1"/>
      <c r="DQM370" s="1"/>
      <c r="DQN370" s="1"/>
      <c r="DQO370" s="1"/>
      <c r="DQP370" s="1"/>
      <c r="DQQ370" s="1"/>
      <c r="DQR370" s="1"/>
      <c r="DQS370" s="1"/>
      <c r="DQT370" s="1"/>
      <c r="DQU370" s="1"/>
      <c r="DQV370" s="1"/>
      <c r="DQW370" s="1"/>
      <c r="DQX370" s="1"/>
      <c r="DQY370" s="1"/>
      <c r="DQZ370" s="1"/>
      <c r="DRA370" s="1"/>
      <c r="DRB370" s="1"/>
      <c r="DRC370" s="1"/>
      <c r="DRD370" s="1"/>
      <c r="DRE370" s="1"/>
      <c r="DRF370" s="1"/>
      <c r="DRG370" s="1"/>
      <c r="DRH370" s="1"/>
      <c r="DRI370" s="1"/>
      <c r="DRJ370" s="1"/>
      <c r="DRK370" s="1"/>
      <c r="DRL370" s="1"/>
      <c r="DRM370" s="1"/>
      <c r="DRN370" s="1"/>
      <c r="DRO370" s="1"/>
      <c r="DRP370" s="1"/>
      <c r="DRQ370" s="1"/>
      <c r="DRR370" s="1"/>
      <c r="DRS370" s="1"/>
      <c r="DRT370" s="1"/>
      <c r="DRU370" s="1"/>
      <c r="DRV370" s="1"/>
      <c r="DRW370" s="1"/>
      <c r="DRX370" s="1"/>
      <c r="DRY370" s="1"/>
      <c r="DRZ370" s="1"/>
      <c r="DSA370" s="1"/>
      <c r="DSB370" s="1"/>
      <c r="DSC370" s="1"/>
      <c r="DSD370" s="1"/>
      <c r="DSE370" s="1"/>
      <c r="DSF370" s="1"/>
      <c r="DSG370" s="1"/>
      <c r="DSH370" s="1"/>
      <c r="DSI370" s="1"/>
      <c r="DSJ370" s="1"/>
      <c r="DSK370" s="1"/>
      <c r="DSL370" s="1"/>
      <c r="DSM370" s="1"/>
      <c r="DSN370" s="1"/>
      <c r="DSO370" s="1"/>
      <c r="DSP370" s="1"/>
      <c r="DSQ370" s="1"/>
      <c r="DSR370" s="1"/>
      <c r="DSS370" s="1"/>
      <c r="DST370" s="1"/>
      <c r="DSU370" s="1"/>
      <c r="DSV370" s="1"/>
      <c r="DSW370" s="1"/>
      <c r="DSX370" s="1"/>
      <c r="DSY370" s="1"/>
      <c r="DSZ370" s="1"/>
      <c r="DTA370" s="1"/>
      <c r="DTB370" s="1"/>
      <c r="DTC370" s="1"/>
      <c r="DTD370" s="1"/>
      <c r="DTE370" s="1"/>
      <c r="DTF370" s="1"/>
      <c r="DTG370" s="1"/>
      <c r="DTH370" s="1"/>
      <c r="DTI370" s="1"/>
      <c r="DTJ370" s="1"/>
      <c r="DTK370" s="1"/>
      <c r="DTL370" s="1"/>
      <c r="DTM370" s="1"/>
      <c r="DTN370" s="1"/>
      <c r="DTO370" s="1"/>
      <c r="DTP370" s="1"/>
      <c r="DTQ370" s="1"/>
      <c r="DTR370" s="1"/>
      <c r="DTS370" s="1"/>
      <c r="DTT370" s="1"/>
      <c r="DTU370" s="1"/>
      <c r="DTV370" s="1"/>
      <c r="DTW370" s="1"/>
      <c r="DTX370" s="1"/>
      <c r="DTY370" s="1"/>
      <c r="DTZ370" s="1"/>
      <c r="DUA370" s="1"/>
      <c r="DUB370" s="1"/>
      <c r="DUC370" s="1"/>
      <c r="DUD370" s="1"/>
      <c r="DUE370" s="1"/>
      <c r="DUF370" s="1"/>
      <c r="DUG370" s="1"/>
      <c r="DUH370" s="1"/>
      <c r="DUI370" s="1"/>
      <c r="DUJ370" s="1"/>
      <c r="DUK370" s="1"/>
      <c r="DUL370" s="1"/>
      <c r="DUM370" s="1"/>
      <c r="DUN370" s="1"/>
      <c r="DUO370" s="1"/>
      <c r="DUP370" s="1"/>
      <c r="DUQ370" s="1"/>
      <c r="DUR370" s="1"/>
      <c r="DUS370" s="1"/>
      <c r="DUT370" s="1"/>
      <c r="DUU370" s="1"/>
      <c r="DUV370" s="1"/>
      <c r="DUW370" s="1"/>
      <c r="DUX370" s="1"/>
      <c r="DUY370" s="1"/>
      <c r="DUZ370" s="1"/>
      <c r="DVA370" s="1"/>
      <c r="DVB370" s="1"/>
      <c r="DVC370" s="1"/>
      <c r="DVD370" s="1"/>
      <c r="DVE370" s="1"/>
      <c r="DVF370" s="1"/>
      <c r="DVG370" s="1"/>
      <c r="DVH370" s="1"/>
      <c r="DVI370" s="1"/>
      <c r="DVJ370" s="1"/>
      <c r="DVK370" s="1"/>
      <c r="DVL370" s="1"/>
      <c r="DVM370" s="1"/>
      <c r="DVN370" s="1"/>
      <c r="DVO370" s="1"/>
      <c r="DVP370" s="1"/>
      <c r="DVQ370" s="1"/>
      <c r="DVR370" s="1"/>
      <c r="DVS370" s="1"/>
      <c r="DVT370" s="1"/>
      <c r="DVU370" s="1"/>
      <c r="DVV370" s="1"/>
      <c r="DVW370" s="1"/>
      <c r="DVX370" s="1"/>
      <c r="DVY370" s="1"/>
      <c r="DVZ370" s="1"/>
      <c r="DWA370" s="1"/>
      <c r="DWB370" s="1"/>
      <c r="DWC370" s="1"/>
      <c r="DWD370" s="1"/>
      <c r="DWE370" s="1"/>
      <c r="DWF370" s="1"/>
      <c r="DWG370" s="1"/>
      <c r="DWH370" s="1"/>
      <c r="DWI370" s="1"/>
      <c r="DWJ370" s="1"/>
      <c r="DWK370" s="1"/>
      <c r="DWL370" s="1"/>
      <c r="DWM370" s="1"/>
      <c r="DWN370" s="1"/>
      <c r="DWO370" s="1"/>
      <c r="DWP370" s="1"/>
      <c r="DWQ370" s="1"/>
      <c r="DWR370" s="1"/>
      <c r="DWS370" s="1"/>
      <c r="DWT370" s="1"/>
      <c r="DWU370" s="1"/>
      <c r="DWV370" s="1"/>
      <c r="DWW370" s="1"/>
      <c r="DWX370" s="1"/>
      <c r="DWY370" s="1"/>
      <c r="DWZ370" s="1"/>
      <c r="DXA370" s="1"/>
      <c r="DXB370" s="1"/>
      <c r="DXC370" s="1"/>
      <c r="DXD370" s="1"/>
      <c r="DXE370" s="1"/>
      <c r="DXF370" s="1"/>
      <c r="DXG370" s="1"/>
      <c r="DXH370" s="1"/>
      <c r="DXI370" s="1"/>
      <c r="DXJ370" s="1"/>
      <c r="DXK370" s="1"/>
      <c r="DXL370" s="1"/>
      <c r="DXM370" s="1"/>
      <c r="DXN370" s="1"/>
      <c r="DXO370" s="1"/>
      <c r="DXP370" s="1"/>
      <c r="DXQ370" s="1"/>
      <c r="DXR370" s="1"/>
      <c r="DXS370" s="1"/>
      <c r="DXT370" s="1"/>
      <c r="DXU370" s="1"/>
      <c r="DXV370" s="1"/>
      <c r="DXW370" s="1"/>
      <c r="DXX370" s="1"/>
      <c r="DXY370" s="1"/>
      <c r="DXZ370" s="1"/>
      <c r="DYA370" s="1"/>
      <c r="DYB370" s="1"/>
      <c r="DYC370" s="1"/>
      <c r="DYD370" s="1"/>
      <c r="DYE370" s="1"/>
      <c r="DYF370" s="1"/>
      <c r="DYG370" s="1"/>
      <c r="DYH370" s="1"/>
      <c r="DYI370" s="1"/>
      <c r="DYJ370" s="1"/>
      <c r="DYK370" s="1"/>
      <c r="DYL370" s="1"/>
      <c r="DYM370" s="1"/>
      <c r="DYN370" s="1"/>
      <c r="DYO370" s="1"/>
      <c r="DYP370" s="1"/>
      <c r="DYQ370" s="1"/>
      <c r="DYR370" s="1"/>
      <c r="DYS370" s="1"/>
      <c r="DYT370" s="1"/>
      <c r="DYU370" s="1"/>
      <c r="DYV370" s="1"/>
      <c r="DYW370" s="1"/>
      <c r="DYX370" s="1"/>
      <c r="DYY370" s="1"/>
      <c r="DYZ370" s="1"/>
      <c r="DZA370" s="1"/>
      <c r="DZB370" s="1"/>
      <c r="DZC370" s="1"/>
      <c r="DZD370" s="1"/>
      <c r="DZE370" s="1"/>
      <c r="DZF370" s="1"/>
      <c r="DZG370" s="1"/>
      <c r="DZH370" s="1"/>
      <c r="DZI370" s="1"/>
      <c r="DZJ370" s="1"/>
      <c r="DZK370" s="1"/>
      <c r="DZL370" s="1"/>
      <c r="DZM370" s="1"/>
      <c r="DZN370" s="1"/>
      <c r="DZO370" s="1"/>
      <c r="DZP370" s="1"/>
      <c r="DZQ370" s="1"/>
      <c r="DZR370" s="1"/>
      <c r="DZS370" s="1"/>
      <c r="DZT370" s="1"/>
      <c r="DZU370" s="1"/>
      <c r="DZV370" s="1"/>
      <c r="DZW370" s="1"/>
      <c r="DZX370" s="1"/>
      <c r="DZY370" s="1"/>
      <c r="DZZ370" s="1"/>
      <c r="EAA370" s="1"/>
      <c r="EAB370" s="1"/>
      <c r="EAC370" s="1"/>
      <c r="EAD370" s="1"/>
      <c r="EAE370" s="1"/>
      <c r="EAF370" s="1"/>
      <c r="EAG370" s="1"/>
      <c r="EAH370" s="1"/>
      <c r="EAI370" s="1"/>
      <c r="EAJ370" s="1"/>
      <c r="EAK370" s="1"/>
      <c r="EAL370" s="1"/>
      <c r="EAM370" s="1"/>
      <c r="EAN370" s="1"/>
      <c r="EAO370" s="1"/>
      <c r="EAP370" s="1"/>
      <c r="EAQ370" s="1"/>
      <c r="EAR370" s="1"/>
      <c r="EAS370" s="1"/>
      <c r="EAT370" s="1"/>
      <c r="EAU370" s="1"/>
      <c r="EAV370" s="1"/>
      <c r="EAW370" s="1"/>
      <c r="EAX370" s="1"/>
      <c r="EAY370" s="1"/>
      <c r="EAZ370" s="1"/>
      <c r="EBA370" s="1"/>
      <c r="EBB370" s="1"/>
      <c r="EBC370" s="1"/>
      <c r="EBD370" s="1"/>
      <c r="EBE370" s="1"/>
      <c r="EBF370" s="1"/>
      <c r="EBG370" s="1"/>
      <c r="EBH370" s="1"/>
      <c r="EBI370" s="1"/>
      <c r="EBJ370" s="1"/>
      <c r="EBK370" s="1"/>
      <c r="EBL370" s="1"/>
      <c r="EBM370" s="1"/>
      <c r="EBN370" s="1"/>
      <c r="EBO370" s="1"/>
      <c r="EBP370" s="1"/>
      <c r="EBQ370" s="1"/>
      <c r="EBR370" s="1"/>
      <c r="EBS370" s="1"/>
      <c r="EBT370" s="1"/>
      <c r="EBU370" s="1"/>
      <c r="EBV370" s="1"/>
      <c r="EBW370" s="1"/>
      <c r="EBX370" s="1"/>
      <c r="EBY370" s="1"/>
      <c r="EBZ370" s="1"/>
      <c r="ECA370" s="1"/>
      <c r="ECB370" s="1"/>
      <c r="ECC370" s="1"/>
      <c r="ECD370" s="1"/>
      <c r="ECE370" s="1"/>
      <c r="ECF370" s="1"/>
      <c r="ECG370" s="1"/>
      <c r="ECH370" s="1"/>
      <c r="ECI370" s="1"/>
      <c r="ECJ370" s="1"/>
      <c r="ECK370" s="1"/>
      <c r="ECL370" s="1"/>
      <c r="ECM370" s="1"/>
      <c r="ECN370" s="1"/>
      <c r="ECO370" s="1"/>
      <c r="ECP370" s="1"/>
      <c r="ECQ370" s="1"/>
      <c r="ECR370" s="1"/>
      <c r="ECS370" s="1"/>
      <c r="ECT370" s="1"/>
      <c r="ECU370" s="1"/>
      <c r="ECV370" s="1"/>
      <c r="ECW370" s="1"/>
      <c r="ECX370" s="1"/>
      <c r="ECY370" s="1"/>
      <c r="ECZ370" s="1"/>
      <c r="EDA370" s="1"/>
      <c r="EDB370" s="1"/>
      <c r="EDC370" s="1"/>
      <c r="EDD370" s="1"/>
      <c r="EDE370" s="1"/>
      <c r="EDF370" s="1"/>
      <c r="EDG370" s="1"/>
      <c r="EDH370" s="1"/>
      <c r="EDI370" s="1"/>
      <c r="EDJ370" s="1"/>
      <c r="EDK370" s="1"/>
      <c r="EDL370" s="1"/>
      <c r="EDM370" s="1"/>
      <c r="EDN370" s="1"/>
      <c r="EDO370" s="1"/>
      <c r="EDP370" s="1"/>
      <c r="EDQ370" s="1"/>
      <c r="EDR370" s="1"/>
      <c r="EDS370" s="1"/>
      <c r="EDT370" s="1"/>
      <c r="EDU370" s="1"/>
      <c r="EDV370" s="1"/>
      <c r="EDW370" s="1"/>
      <c r="EDX370" s="1"/>
      <c r="EDY370" s="1"/>
      <c r="EDZ370" s="1"/>
      <c r="EEA370" s="1"/>
      <c r="EEB370" s="1"/>
      <c r="EEC370" s="1"/>
      <c r="EED370" s="1"/>
      <c r="EEE370" s="1"/>
      <c r="EEF370" s="1"/>
      <c r="EEG370" s="1"/>
      <c r="EEH370" s="1"/>
      <c r="EEI370" s="1"/>
      <c r="EEJ370" s="1"/>
      <c r="EEK370" s="1"/>
      <c r="EEL370" s="1"/>
      <c r="EEM370" s="1"/>
      <c r="EEN370" s="1"/>
      <c r="EEO370" s="1"/>
      <c r="EEP370" s="1"/>
      <c r="EEQ370" s="1"/>
      <c r="EER370" s="1"/>
      <c r="EES370" s="1"/>
      <c r="EET370" s="1"/>
      <c r="EEU370" s="1"/>
      <c r="EEV370" s="1"/>
      <c r="EEW370" s="1"/>
      <c r="EEX370" s="1"/>
      <c r="EEY370" s="1"/>
      <c r="EEZ370" s="1"/>
      <c r="EFA370" s="1"/>
      <c r="EFB370" s="1"/>
      <c r="EFC370" s="1"/>
      <c r="EFD370" s="1"/>
      <c r="EFE370" s="1"/>
      <c r="EFF370" s="1"/>
      <c r="EFG370" s="1"/>
      <c r="EFH370" s="1"/>
      <c r="EFI370" s="1"/>
      <c r="EFJ370" s="1"/>
      <c r="EFK370" s="1"/>
      <c r="EFL370" s="1"/>
      <c r="EFM370" s="1"/>
      <c r="EFN370" s="1"/>
      <c r="EFO370" s="1"/>
      <c r="EFP370" s="1"/>
      <c r="EFQ370" s="1"/>
      <c r="EFR370" s="1"/>
      <c r="EFS370" s="1"/>
      <c r="EFT370" s="1"/>
      <c r="EFU370" s="1"/>
      <c r="EFV370" s="1"/>
      <c r="EFW370" s="1"/>
      <c r="EFX370" s="1"/>
      <c r="EFY370" s="1"/>
      <c r="EFZ370" s="1"/>
      <c r="EGA370" s="1"/>
      <c r="EGB370" s="1"/>
      <c r="EGC370" s="1"/>
      <c r="EGD370" s="1"/>
      <c r="EGE370" s="1"/>
      <c r="EGF370" s="1"/>
      <c r="EGG370" s="1"/>
      <c r="EGH370" s="1"/>
      <c r="EGI370" s="1"/>
      <c r="EGJ370" s="1"/>
      <c r="EGK370" s="1"/>
      <c r="EGL370" s="1"/>
      <c r="EGM370" s="1"/>
      <c r="EGN370" s="1"/>
      <c r="EGO370" s="1"/>
      <c r="EGP370" s="1"/>
      <c r="EGQ370" s="1"/>
      <c r="EGR370" s="1"/>
      <c r="EGS370" s="1"/>
      <c r="EGT370" s="1"/>
      <c r="EGU370" s="1"/>
      <c r="EGV370" s="1"/>
      <c r="EGW370" s="1"/>
      <c r="EGX370" s="1"/>
      <c r="EGY370" s="1"/>
      <c r="EGZ370" s="1"/>
      <c r="EHA370" s="1"/>
      <c r="EHB370" s="1"/>
      <c r="EHC370" s="1"/>
      <c r="EHD370" s="1"/>
      <c r="EHE370" s="1"/>
      <c r="EHF370" s="1"/>
      <c r="EHG370" s="1"/>
      <c r="EHH370" s="1"/>
      <c r="EHI370" s="1"/>
      <c r="EHJ370" s="1"/>
      <c r="EHK370" s="1"/>
      <c r="EHL370" s="1"/>
      <c r="EHM370" s="1"/>
      <c r="EHN370" s="1"/>
      <c r="EHO370" s="1"/>
      <c r="EHP370" s="1"/>
      <c r="EHQ370" s="1"/>
      <c r="EHR370" s="1"/>
      <c r="EHS370" s="1"/>
      <c r="EHT370" s="1"/>
      <c r="EHU370" s="1"/>
      <c r="EHV370" s="1"/>
      <c r="EHW370" s="1"/>
      <c r="EHX370" s="1"/>
      <c r="EHY370" s="1"/>
      <c r="EHZ370" s="1"/>
      <c r="EIA370" s="1"/>
      <c r="EIB370" s="1"/>
      <c r="EIC370" s="1"/>
      <c r="EID370" s="1"/>
      <c r="EIE370" s="1"/>
      <c r="EIF370" s="1"/>
      <c r="EIG370" s="1"/>
      <c r="EIH370" s="1"/>
      <c r="EII370" s="1"/>
      <c r="EIJ370" s="1"/>
      <c r="EIK370" s="1"/>
      <c r="EIL370" s="1"/>
      <c r="EIM370" s="1"/>
      <c r="EIN370" s="1"/>
      <c r="EIO370" s="1"/>
      <c r="EIP370" s="1"/>
      <c r="EIQ370" s="1"/>
      <c r="EIR370" s="1"/>
      <c r="EIS370" s="1"/>
      <c r="EIT370" s="1"/>
      <c r="EIU370" s="1"/>
      <c r="EIV370" s="1"/>
      <c r="EIW370" s="1"/>
      <c r="EIX370" s="1"/>
      <c r="EIY370" s="1"/>
      <c r="EIZ370" s="1"/>
      <c r="EJA370" s="1"/>
      <c r="EJB370" s="1"/>
      <c r="EJC370" s="1"/>
      <c r="EJD370" s="1"/>
      <c r="EJE370" s="1"/>
      <c r="EJF370" s="1"/>
      <c r="EJG370" s="1"/>
      <c r="EJH370" s="1"/>
      <c r="EJI370" s="1"/>
      <c r="EJJ370" s="1"/>
      <c r="EJK370" s="1"/>
      <c r="EJL370" s="1"/>
      <c r="EJM370" s="1"/>
      <c r="EJN370" s="1"/>
      <c r="EJO370" s="1"/>
      <c r="EJP370" s="1"/>
      <c r="EJQ370" s="1"/>
      <c r="EJR370" s="1"/>
      <c r="EJS370" s="1"/>
      <c r="EJT370" s="1"/>
      <c r="EJU370" s="1"/>
      <c r="EJV370" s="1"/>
      <c r="EJW370" s="1"/>
      <c r="EJX370" s="1"/>
      <c r="EJY370" s="1"/>
      <c r="EJZ370" s="1"/>
      <c r="EKA370" s="1"/>
      <c r="EKB370" s="1"/>
      <c r="EKC370" s="1"/>
      <c r="EKD370" s="1"/>
      <c r="EKE370" s="1"/>
      <c r="EKF370" s="1"/>
      <c r="EKG370" s="1"/>
      <c r="EKH370" s="1"/>
      <c r="EKI370" s="1"/>
      <c r="EKJ370" s="1"/>
      <c r="EKK370" s="1"/>
      <c r="EKL370" s="1"/>
      <c r="EKM370" s="1"/>
      <c r="EKN370" s="1"/>
      <c r="EKO370" s="1"/>
      <c r="EKP370" s="1"/>
      <c r="EKQ370" s="1"/>
      <c r="EKR370" s="1"/>
      <c r="EKS370" s="1"/>
      <c r="EKT370" s="1"/>
      <c r="EKU370" s="1"/>
      <c r="EKV370" s="1"/>
      <c r="EKW370" s="1"/>
      <c r="EKX370" s="1"/>
      <c r="EKY370" s="1"/>
      <c r="EKZ370" s="1"/>
      <c r="ELA370" s="1"/>
      <c r="ELB370" s="1"/>
      <c r="ELC370" s="1"/>
      <c r="ELD370" s="1"/>
      <c r="ELE370" s="1"/>
      <c r="ELF370" s="1"/>
      <c r="ELG370" s="1"/>
      <c r="ELH370" s="1"/>
      <c r="ELI370" s="1"/>
      <c r="ELJ370" s="1"/>
      <c r="ELK370" s="1"/>
      <c r="ELL370" s="1"/>
      <c r="ELM370" s="1"/>
      <c r="ELN370" s="1"/>
      <c r="ELO370" s="1"/>
      <c r="ELP370" s="1"/>
      <c r="ELQ370" s="1"/>
      <c r="ELR370" s="1"/>
      <c r="ELS370" s="1"/>
      <c r="ELT370" s="1"/>
      <c r="ELU370" s="1"/>
      <c r="ELV370" s="1"/>
      <c r="ELW370" s="1"/>
      <c r="ELX370" s="1"/>
      <c r="ELY370" s="1"/>
      <c r="ELZ370" s="1"/>
      <c r="EMA370" s="1"/>
      <c r="EMB370" s="1"/>
      <c r="EMC370" s="1"/>
      <c r="EMD370" s="1"/>
      <c r="EME370" s="1"/>
      <c r="EMF370" s="1"/>
      <c r="EMG370" s="1"/>
      <c r="EMH370" s="1"/>
      <c r="EMI370" s="1"/>
      <c r="EMJ370" s="1"/>
      <c r="EMK370" s="1"/>
      <c r="EML370" s="1"/>
      <c r="EMM370" s="1"/>
      <c r="EMN370" s="1"/>
      <c r="EMO370" s="1"/>
      <c r="EMP370" s="1"/>
      <c r="EMQ370" s="1"/>
      <c r="EMR370" s="1"/>
      <c r="EMS370" s="1"/>
      <c r="EMT370" s="1"/>
      <c r="EMU370" s="1"/>
      <c r="EMV370" s="1"/>
      <c r="EMW370" s="1"/>
      <c r="EMX370" s="1"/>
      <c r="EMY370" s="1"/>
      <c r="EMZ370" s="1"/>
      <c r="ENA370" s="1"/>
      <c r="ENB370" s="1"/>
      <c r="ENC370" s="1"/>
      <c r="END370" s="1"/>
      <c r="ENE370" s="1"/>
      <c r="ENF370" s="1"/>
      <c r="ENG370" s="1"/>
      <c r="ENH370" s="1"/>
      <c r="ENI370" s="1"/>
      <c r="ENJ370" s="1"/>
      <c r="ENK370" s="1"/>
      <c r="ENL370" s="1"/>
      <c r="ENM370" s="1"/>
      <c r="ENN370" s="1"/>
      <c r="ENO370" s="1"/>
      <c r="ENP370" s="1"/>
      <c r="ENQ370" s="1"/>
      <c r="ENR370" s="1"/>
      <c r="ENS370" s="1"/>
      <c r="ENT370" s="1"/>
      <c r="ENU370" s="1"/>
      <c r="ENV370" s="1"/>
      <c r="ENW370" s="1"/>
      <c r="ENX370" s="1"/>
      <c r="ENY370" s="1"/>
      <c r="ENZ370" s="1"/>
      <c r="EOA370" s="1"/>
      <c r="EOB370" s="1"/>
      <c r="EOC370" s="1"/>
      <c r="EOD370" s="1"/>
      <c r="EOE370" s="1"/>
      <c r="EOF370" s="1"/>
      <c r="EOG370" s="1"/>
      <c r="EOH370" s="1"/>
      <c r="EOI370" s="1"/>
      <c r="EOJ370" s="1"/>
      <c r="EOK370" s="1"/>
      <c r="EOL370" s="1"/>
      <c r="EOM370" s="1"/>
      <c r="EON370" s="1"/>
      <c r="EOO370" s="1"/>
      <c r="EOP370" s="1"/>
      <c r="EOQ370" s="1"/>
      <c r="EOR370" s="1"/>
      <c r="EOS370" s="1"/>
      <c r="EOT370" s="1"/>
      <c r="EOU370" s="1"/>
      <c r="EOV370" s="1"/>
      <c r="EOW370" s="1"/>
      <c r="EOX370" s="1"/>
      <c r="EOY370" s="1"/>
      <c r="EOZ370" s="1"/>
      <c r="EPA370" s="1"/>
      <c r="EPB370" s="1"/>
      <c r="EPC370" s="1"/>
      <c r="EPD370" s="1"/>
      <c r="EPE370" s="1"/>
      <c r="EPF370" s="1"/>
      <c r="EPG370" s="1"/>
      <c r="EPH370" s="1"/>
      <c r="EPI370" s="1"/>
      <c r="EPJ370" s="1"/>
      <c r="EPK370" s="1"/>
      <c r="EPL370" s="1"/>
      <c r="EPM370" s="1"/>
      <c r="EPN370" s="1"/>
      <c r="EPO370" s="1"/>
      <c r="EPP370" s="1"/>
      <c r="EPQ370" s="1"/>
      <c r="EPR370" s="1"/>
      <c r="EPS370" s="1"/>
      <c r="EPT370" s="1"/>
      <c r="EPU370" s="1"/>
      <c r="EPV370" s="1"/>
      <c r="EPW370" s="1"/>
      <c r="EPX370" s="1"/>
      <c r="EPY370" s="1"/>
      <c r="EPZ370" s="1"/>
      <c r="EQA370" s="1"/>
      <c r="EQB370" s="1"/>
      <c r="EQC370" s="1"/>
      <c r="EQD370" s="1"/>
      <c r="EQE370" s="1"/>
      <c r="EQF370" s="1"/>
      <c r="EQG370" s="1"/>
      <c r="EQH370" s="1"/>
      <c r="EQI370" s="1"/>
      <c r="EQJ370" s="1"/>
      <c r="EQK370" s="1"/>
      <c r="EQL370" s="1"/>
      <c r="EQM370" s="1"/>
      <c r="EQN370" s="1"/>
      <c r="EQO370" s="1"/>
      <c r="EQP370" s="1"/>
      <c r="EQQ370" s="1"/>
      <c r="EQR370" s="1"/>
      <c r="EQS370" s="1"/>
      <c r="EQT370" s="1"/>
      <c r="EQU370" s="1"/>
      <c r="EQV370" s="1"/>
      <c r="EQW370" s="1"/>
      <c r="EQX370" s="1"/>
      <c r="EQY370" s="1"/>
      <c r="EQZ370" s="1"/>
      <c r="ERA370" s="1"/>
      <c r="ERB370" s="1"/>
      <c r="ERC370" s="1"/>
      <c r="ERD370" s="1"/>
      <c r="ERE370" s="1"/>
      <c r="ERF370" s="1"/>
      <c r="ERG370" s="1"/>
      <c r="ERH370" s="1"/>
      <c r="ERI370" s="1"/>
      <c r="ERJ370" s="1"/>
      <c r="ERK370" s="1"/>
      <c r="ERL370" s="1"/>
      <c r="ERM370" s="1"/>
      <c r="ERN370" s="1"/>
      <c r="ERO370" s="1"/>
      <c r="ERP370" s="1"/>
      <c r="ERQ370" s="1"/>
      <c r="ERR370" s="1"/>
      <c r="ERS370" s="1"/>
      <c r="ERT370" s="1"/>
      <c r="ERU370" s="1"/>
      <c r="ERV370" s="1"/>
      <c r="ERW370" s="1"/>
      <c r="ERX370" s="1"/>
      <c r="ERY370" s="1"/>
      <c r="ERZ370" s="1"/>
      <c r="ESA370" s="1"/>
      <c r="ESB370" s="1"/>
      <c r="ESC370" s="1"/>
      <c r="ESD370" s="1"/>
      <c r="ESE370" s="1"/>
      <c r="ESF370" s="1"/>
      <c r="ESG370" s="1"/>
      <c r="ESH370" s="1"/>
      <c r="ESI370" s="1"/>
      <c r="ESJ370" s="1"/>
      <c r="ESK370" s="1"/>
      <c r="ESL370" s="1"/>
      <c r="ESM370" s="1"/>
      <c r="ESN370" s="1"/>
      <c r="ESO370" s="1"/>
      <c r="ESP370" s="1"/>
      <c r="ESQ370" s="1"/>
      <c r="ESR370" s="1"/>
      <c r="ESS370" s="1"/>
      <c r="EST370" s="1"/>
      <c r="ESU370" s="1"/>
      <c r="ESV370" s="1"/>
      <c r="ESW370" s="1"/>
      <c r="ESX370" s="1"/>
      <c r="ESY370" s="1"/>
      <c r="ESZ370" s="1"/>
      <c r="ETA370" s="1"/>
      <c r="ETB370" s="1"/>
      <c r="ETC370" s="1"/>
      <c r="ETD370" s="1"/>
      <c r="ETE370" s="1"/>
      <c r="ETF370" s="1"/>
      <c r="ETG370" s="1"/>
      <c r="ETH370" s="1"/>
      <c r="ETI370" s="1"/>
      <c r="ETJ370" s="1"/>
      <c r="ETK370" s="1"/>
      <c r="ETL370" s="1"/>
      <c r="ETM370" s="1"/>
      <c r="ETN370" s="1"/>
      <c r="ETO370" s="1"/>
      <c r="ETP370" s="1"/>
      <c r="ETQ370" s="1"/>
      <c r="ETR370" s="1"/>
      <c r="ETS370" s="1"/>
      <c r="ETT370" s="1"/>
      <c r="ETU370" s="1"/>
      <c r="ETV370" s="1"/>
      <c r="ETW370" s="1"/>
      <c r="ETX370" s="1"/>
      <c r="ETY370" s="1"/>
      <c r="ETZ370" s="1"/>
      <c r="EUA370" s="1"/>
      <c r="EUB370" s="1"/>
      <c r="EUC370" s="1"/>
      <c r="EUD370" s="1"/>
      <c r="EUE370" s="1"/>
      <c r="EUF370" s="1"/>
      <c r="EUG370" s="1"/>
      <c r="EUH370" s="1"/>
      <c r="EUI370" s="1"/>
      <c r="EUJ370" s="1"/>
      <c r="EUK370" s="1"/>
      <c r="EUL370" s="1"/>
      <c r="EUM370" s="1"/>
      <c r="EUN370" s="1"/>
      <c r="EUO370" s="1"/>
      <c r="EUP370" s="1"/>
      <c r="EUQ370" s="1"/>
      <c r="EUR370" s="1"/>
      <c r="EUS370" s="1"/>
      <c r="EUT370" s="1"/>
      <c r="EUU370" s="1"/>
      <c r="EUV370" s="1"/>
      <c r="EUW370" s="1"/>
      <c r="EUX370" s="1"/>
      <c r="EUY370" s="1"/>
      <c r="EUZ370" s="1"/>
      <c r="EVA370" s="1"/>
      <c r="EVB370" s="1"/>
      <c r="EVC370" s="1"/>
      <c r="EVD370" s="1"/>
      <c r="EVE370" s="1"/>
      <c r="EVF370" s="1"/>
      <c r="EVG370" s="1"/>
      <c r="EVH370" s="1"/>
      <c r="EVI370" s="1"/>
      <c r="EVJ370" s="1"/>
      <c r="EVK370" s="1"/>
      <c r="EVL370" s="1"/>
      <c r="EVM370" s="1"/>
      <c r="EVN370" s="1"/>
      <c r="EVO370" s="1"/>
      <c r="EVP370" s="1"/>
      <c r="EVQ370" s="1"/>
      <c r="EVR370" s="1"/>
      <c r="EVS370" s="1"/>
      <c r="EVT370" s="1"/>
      <c r="EVU370" s="1"/>
      <c r="EVV370" s="1"/>
      <c r="EVW370" s="1"/>
      <c r="EVX370" s="1"/>
      <c r="EVY370" s="1"/>
      <c r="EVZ370" s="1"/>
      <c r="EWA370" s="1"/>
      <c r="EWB370" s="1"/>
      <c r="EWC370" s="1"/>
      <c r="EWD370" s="1"/>
      <c r="EWE370" s="1"/>
      <c r="EWF370" s="1"/>
      <c r="EWG370" s="1"/>
      <c r="EWH370" s="1"/>
      <c r="EWI370" s="1"/>
      <c r="EWJ370" s="1"/>
      <c r="EWK370" s="1"/>
      <c r="EWL370" s="1"/>
      <c r="EWM370" s="1"/>
      <c r="EWN370" s="1"/>
      <c r="EWO370" s="1"/>
      <c r="EWP370" s="1"/>
      <c r="EWQ370" s="1"/>
      <c r="EWR370" s="1"/>
      <c r="EWS370" s="1"/>
      <c r="EWT370" s="1"/>
      <c r="EWU370" s="1"/>
      <c r="EWV370" s="1"/>
      <c r="EWW370" s="1"/>
      <c r="EWX370" s="1"/>
      <c r="EWY370" s="1"/>
      <c r="EWZ370" s="1"/>
      <c r="EXA370" s="1"/>
      <c r="EXB370" s="1"/>
      <c r="EXC370" s="1"/>
      <c r="EXD370" s="1"/>
      <c r="EXE370" s="1"/>
      <c r="EXF370" s="1"/>
      <c r="EXG370" s="1"/>
      <c r="EXH370" s="1"/>
      <c r="EXI370" s="1"/>
      <c r="EXJ370" s="1"/>
      <c r="EXK370" s="1"/>
      <c r="EXL370" s="1"/>
      <c r="EXM370" s="1"/>
      <c r="EXN370" s="1"/>
      <c r="EXO370" s="1"/>
      <c r="EXP370" s="1"/>
      <c r="EXQ370" s="1"/>
      <c r="EXR370" s="1"/>
      <c r="EXS370" s="1"/>
      <c r="EXT370" s="1"/>
      <c r="EXU370" s="1"/>
      <c r="EXV370" s="1"/>
      <c r="EXW370" s="1"/>
      <c r="EXX370" s="1"/>
      <c r="EXY370" s="1"/>
      <c r="EXZ370" s="1"/>
      <c r="EYA370" s="1"/>
      <c r="EYB370" s="1"/>
      <c r="EYC370" s="1"/>
      <c r="EYD370" s="1"/>
      <c r="EYE370" s="1"/>
      <c r="EYF370" s="1"/>
      <c r="EYG370" s="1"/>
      <c r="EYH370" s="1"/>
      <c r="EYI370" s="1"/>
      <c r="EYJ370" s="1"/>
      <c r="EYK370" s="1"/>
      <c r="EYL370" s="1"/>
      <c r="EYM370" s="1"/>
      <c r="EYN370" s="1"/>
      <c r="EYO370" s="1"/>
      <c r="EYP370" s="1"/>
      <c r="EYQ370" s="1"/>
      <c r="EYR370" s="1"/>
      <c r="EYS370" s="1"/>
      <c r="EYT370" s="1"/>
      <c r="EYU370" s="1"/>
      <c r="EYV370" s="1"/>
      <c r="EYW370" s="1"/>
      <c r="EYX370" s="1"/>
      <c r="EYY370" s="1"/>
      <c r="EYZ370" s="1"/>
      <c r="EZA370" s="1"/>
      <c r="EZB370" s="1"/>
      <c r="EZC370" s="1"/>
      <c r="EZD370" s="1"/>
      <c r="EZE370" s="1"/>
      <c r="EZF370" s="1"/>
      <c r="EZG370" s="1"/>
      <c r="EZH370" s="1"/>
      <c r="EZI370" s="1"/>
      <c r="EZJ370" s="1"/>
      <c r="EZK370" s="1"/>
      <c r="EZL370" s="1"/>
      <c r="EZM370" s="1"/>
      <c r="EZN370" s="1"/>
      <c r="EZO370" s="1"/>
      <c r="EZP370" s="1"/>
      <c r="EZQ370" s="1"/>
      <c r="EZR370" s="1"/>
      <c r="EZS370" s="1"/>
      <c r="EZT370" s="1"/>
      <c r="EZU370" s="1"/>
      <c r="EZV370" s="1"/>
      <c r="EZW370" s="1"/>
      <c r="EZX370" s="1"/>
      <c r="EZY370" s="1"/>
      <c r="EZZ370" s="1"/>
      <c r="FAA370" s="1"/>
      <c r="FAB370" s="1"/>
      <c r="FAC370" s="1"/>
      <c r="FAD370" s="1"/>
      <c r="FAE370" s="1"/>
      <c r="FAF370" s="1"/>
      <c r="FAG370" s="1"/>
      <c r="FAH370" s="1"/>
      <c r="FAI370" s="1"/>
      <c r="FAJ370" s="1"/>
      <c r="FAK370" s="1"/>
      <c r="FAL370" s="1"/>
      <c r="FAM370" s="1"/>
      <c r="FAN370" s="1"/>
      <c r="FAO370" s="1"/>
      <c r="FAP370" s="1"/>
      <c r="FAQ370" s="1"/>
      <c r="FAR370" s="1"/>
      <c r="FAS370" s="1"/>
      <c r="FAT370" s="1"/>
      <c r="FAU370" s="1"/>
      <c r="FAV370" s="1"/>
      <c r="FAW370" s="1"/>
      <c r="FAX370" s="1"/>
      <c r="FAY370" s="1"/>
      <c r="FAZ370" s="1"/>
      <c r="FBA370" s="1"/>
      <c r="FBB370" s="1"/>
      <c r="FBC370" s="1"/>
      <c r="FBD370" s="1"/>
      <c r="FBE370" s="1"/>
      <c r="FBF370" s="1"/>
      <c r="FBG370" s="1"/>
      <c r="FBH370" s="1"/>
      <c r="FBI370" s="1"/>
      <c r="FBJ370" s="1"/>
      <c r="FBK370" s="1"/>
      <c r="FBL370" s="1"/>
      <c r="FBM370" s="1"/>
      <c r="FBN370" s="1"/>
      <c r="FBO370" s="1"/>
      <c r="FBP370" s="1"/>
      <c r="FBQ370" s="1"/>
      <c r="FBR370" s="1"/>
      <c r="FBS370" s="1"/>
      <c r="FBT370" s="1"/>
      <c r="FBU370" s="1"/>
      <c r="FBV370" s="1"/>
      <c r="FBW370" s="1"/>
      <c r="FBX370" s="1"/>
      <c r="FBY370" s="1"/>
      <c r="FBZ370" s="1"/>
      <c r="FCA370" s="1"/>
      <c r="FCB370" s="1"/>
      <c r="FCC370" s="1"/>
      <c r="FCD370" s="1"/>
      <c r="FCE370" s="1"/>
      <c r="FCF370" s="1"/>
      <c r="FCG370" s="1"/>
      <c r="FCH370" s="1"/>
      <c r="FCI370" s="1"/>
      <c r="FCJ370" s="1"/>
      <c r="FCK370" s="1"/>
      <c r="FCL370" s="1"/>
      <c r="FCM370" s="1"/>
      <c r="FCN370" s="1"/>
      <c r="FCO370" s="1"/>
      <c r="FCP370" s="1"/>
      <c r="FCQ370" s="1"/>
      <c r="FCR370" s="1"/>
      <c r="FCS370" s="1"/>
      <c r="FCT370" s="1"/>
      <c r="FCU370" s="1"/>
      <c r="FCV370" s="1"/>
      <c r="FCW370" s="1"/>
      <c r="FCX370" s="1"/>
      <c r="FCY370" s="1"/>
      <c r="FCZ370" s="1"/>
      <c r="FDA370" s="1"/>
      <c r="FDB370" s="1"/>
      <c r="FDC370" s="1"/>
      <c r="FDD370" s="1"/>
      <c r="FDE370" s="1"/>
      <c r="FDF370" s="1"/>
      <c r="FDG370" s="1"/>
      <c r="FDH370" s="1"/>
      <c r="FDI370" s="1"/>
      <c r="FDJ370" s="1"/>
      <c r="FDK370" s="1"/>
      <c r="FDL370" s="1"/>
      <c r="FDM370" s="1"/>
      <c r="FDN370" s="1"/>
      <c r="FDO370" s="1"/>
      <c r="FDP370" s="1"/>
      <c r="FDQ370" s="1"/>
      <c r="FDR370" s="1"/>
      <c r="FDS370" s="1"/>
      <c r="FDT370" s="1"/>
      <c r="FDU370" s="1"/>
      <c r="FDV370" s="1"/>
      <c r="FDW370" s="1"/>
      <c r="FDX370" s="1"/>
      <c r="FDY370" s="1"/>
      <c r="FDZ370" s="1"/>
      <c r="FEA370" s="1"/>
      <c r="FEB370" s="1"/>
      <c r="FEC370" s="1"/>
      <c r="FED370" s="1"/>
      <c r="FEE370" s="1"/>
      <c r="FEF370" s="1"/>
      <c r="FEG370" s="1"/>
      <c r="FEH370" s="1"/>
      <c r="FEI370" s="1"/>
      <c r="FEJ370" s="1"/>
      <c r="FEK370" s="1"/>
      <c r="FEL370" s="1"/>
      <c r="FEM370" s="1"/>
      <c r="FEN370" s="1"/>
      <c r="FEO370" s="1"/>
      <c r="FEP370" s="1"/>
      <c r="FEQ370" s="1"/>
      <c r="FER370" s="1"/>
      <c r="FES370" s="1"/>
      <c r="FET370" s="1"/>
      <c r="FEU370" s="1"/>
      <c r="FEV370" s="1"/>
      <c r="FEW370" s="1"/>
      <c r="FEX370" s="1"/>
      <c r="FEY370" s="1"/>
      <c r="FEZ370" s="1"/>
      <c r="FFA370" s="1"/>
      <c r="FFB370" s="1"/>
      <c r="FFC370" s="1"/>
      <c r="FFD370" s="1"/>
      <c r="FFE370" s="1"/>
      <c r="FFF370" s="1"/>
      <c r="FFG370" s="1"/>
      <c r="FFH370" s="1"/>
      <c r="FFI370" s="1"/>
      <c r="FFJ370" s="1"/>
      <c r="FFK370" s="1"/>
      <c r="FFL370" s="1"/>
      <c r="FFM370" s="1"/>
      <c r="FFN370" s="1"/>
      <c r="FFO370" s="1"/>
      <c r="FFP370" s="1"/>
      <c r="FFQ370" s="1"/>
      <c r="FFR370" s="1"/>
      <c r="FFS370" s="1"/>
      <c r="FFT370" s="1"/>
      <c r="FFU370" s="1"/>
      <c r="FFV370" s="1"/>
      <c r="FFW370" s="1"/>
      <c r="FFX370" s="1"/>
      <c r="FFY370" s="1"/>
      <c r="FFZ370" s="1"/>
      <c r="FGA370" s="1"/>
      <c r="FGB370" s="1"/>
      <c r="FGC370" s="1"/>
      <c r="FGD370" s="1"/>
      <c r="FGE370" s="1"/>
      <c r="FGF370" s="1"/>
      <c r="FGG370" s="1"/>
      <c r="FGH370" s="1"/>
      <c r="FGI370" s="1"/>
      <c r="FGJ370" s="1"/>
      <c r="FGK370" s="1"/>
      <c r="FGL370" s="1"/>
      <c r="FGM370" s="1"/>
      <c r="FGN370" s="1"/>
      <c r="FGO370" s="1"/>
      <c r="FGP370" s="1"/>
      <c r="FGQ370" s="1"/>
      <c r="FGR370" s="1"/>
      <c r="FGS370" s="1"/>
      <c r="FGT370" s="1"/>
      <c r="FGU370" s="1"/>
      <c r="FGV370" s="1"/>
      <c r="FGW370" s="1"/>
      <c r="FGX370" s="1"/>
      <c r="FGY370" s="1"/>
      <c r="FGZ370" s="1"/>
      <c r="FHA370" s="1"/>
      <c r="FHB370" s="1"/>
      <c r="FHC370" s="1"/>
      <c r="FHD370" s="1"/>
      <c r="FHE370" s="1"/>
      <c r="FHF370" s="1"/>
      <c r="FHG370" s="1"/>
      <c r="FHH370" s="1"/>
      <c r="FHI370" s="1"/>
      <c r="FHJ370" s="1"/>
      <c r="FHK370" s="1"/>
      <c r="FHL370" s="1"/>
      <c r="FHM370" s="1"/>
      <c r="FHN370" s="1"/>
      <c r="FHO370" s="1"/>
      <c r="FHP370" s="1"/>
      <c r="FHQ370" s="1"/>
      <c r="FHR370" s="1"/>
      <c r="FHS370" s="1"/>
      <c r="FHT370" s="1"/>
      <c r="FHU370" s="1"/>
      <c r="FHV370" s="1"/>
      <c r="FHW370" s="1"/>
      <c r="FHX370" s="1"/>
      <c r="FHY370" s="1"/>
      <c r="FHZ370" s="1"/>
      <c r="FIA370" s="1"/>
      <c r="FIB370" s="1"/>
      <c r="FIC370" s="1"/>
      <c r="FID370" s="1"/>
      <c r="FIE370" s="1"/>
      <c r="FIF370" s="1"/>
      <c r="FIG370" s="1"/>
      <c r="FIH370" s="1"/>
      <c r="FII370" s="1"/>
      <c r="FIJ370" s="1"/>
      <c r="FIK370" s="1"/>
      <c r="FIL370" s="1"/>
      <c r="FIM370" s="1"/>
      <c r="FIN370" s="1"/>
      <c r="FIO370" s="1"/>
      <c r="FIP370" s="1"/>
      <c r="FIQ370" s="1"/>
      <c r="FIR370" s="1"/>
      <c r="FIS370" s="1"/>
      <c r="FIT370" s="1"/>
      <c r="FIU370" s="1"/>
      <c r="FIV370" s="1"/>
      <c r="FIW370" s="1"/>
      <c r="FIX370" s="1"/>
      <c r="FIY370" s="1"/>
      <c r="FIZ370" s="1"/>
      <c r="FJA370" s="1"/>
      <c r="FJB370" s="1"/>
      <c r="FJC370" s="1"/>
      <c r="FJD370" s="1"/>
      <c r="FJE370" s="1"/>
      <c r="FJF370" s="1"/>
      <c r="FJG370" s="1"/>
      <c r="FJH370" s="1"/>
      <c r="FJI370" s="1"/>
      <c r="FJJ370" s="1"/>
      <c r="FJK370" s="1"/>
      <c r="FJL370" s="1"/>
      <c r="FJM370" s="1"/>
      <c r="FJN370" s="1"/>
      <c r="FJO370" s="1"/>
      <c r="FJP370" s="1"/>
      <c r="FJQ370" s="1"/>
      <c r="FJR370" s="1"/>
      <c r="FJS370" s="1"/>
      <c r="FJT370" s="1"/>
      <c r="FJU370" s="1"/>
      <c r="FJV370" s="1"/>
      <c r="FJW370" s="1"/>
      <c r="FJX370" s="1"/>
      <c r="FJY370" s="1"/>
      <c r="FJZ370" s="1"/>
      <c r="FKA370" s="1"/>
      <c r="FKB370" s="1"/>
      <c r="FKC370" s="1"/>
      <c r="FKD370" s="1"/>
      <c r="FKE370" s="1"/>
      <c r="FKF370" s="1"/>
      <c r="FKG370" s="1"/>
      <c r="FKH370" s="1"/>
      <c r="FKI370" s="1"/>
      <c r="FKJ370" s="1"/>
      <c r="FKK370" s="1"/>
      <c r="FKL370" s="1"/>
      <c r="FKM370" s="1"/>
      <c r="FKN370" s="1"/>
      <c r="FKO370" s="1"/>
      <c r="FKP370" s="1"/>
      <c r="FKQ370" s="1"/>
      <c r="FKR370" s="1"/>
      <c r="FKS370" s="1"/>
      <c r="FKT370" s="1"/>
      <c r="FKU370" s="1"/>
      <c r="FKV370" s="1"/>
      <c r="FKW370" s="1"/>
      <c r="FKX370" s="1"/>
      <c r="FKY370" s="1"/>
      <c r="FKZ370" s="1"/>
      <c r="FLA370" s="1"/>
      <c r="FLB370" s="1"/>
      <c r="FLC370" s="1"/>
      <c r="FLD370" s="1"/>
      <c r="FLE370" s="1"/>
      <c r="FLF370" s="1"/>
      <c r="FLG370" s="1"/>
      <c r="FLH370" s="1"/>
      <c r="FLI370" s="1"/>
      <c r="FLJ370" s="1"/>
      <c r="FLK370" s="1"/>
      <c r="FLL370" s="1"/>
      <c r="FLM370" s="1"/>
      <c r="FLN370" s="1"/>
      <c r="FLO370" s="1"/>
      <c r="FLP370" s="1"/>
      <c r="FLQ370" s="1"/>
      <c r="FLR370" s="1"/>
      <c r="FLS370" s="1"/>
      <c r="FLT370" s="1"/>
      <c r="FLU370" s="1"/>
      <c r="FLV370" s="1"/>
      <c r="FLW370" s="1"/>
      <c r="FLX370" s="1"/>
      <c r="FLY370" s="1"/>
      <c r="FLZ370" s="1"/>
      <c r="FMA370" s="1"/>
      <c r="FMB370" s="1"/>
      <c r="FMC370" s="1"/>
      <c r="FMD370" s="1"/>
      <c r="FME370" s="1"/>
      <c r="FMF370" s="1"/>
      <c r="FMG370" s="1"/>
      <c r="FMH370" s="1"/>
      <c r="FMI370" s="1"/>
      <c r="FMJ370" s="1"/>
      <c r="FMK370" s="1"/>
      <c r="FML370" s="1"/>
      <c r="FMM370" s="1"/>
      <c r="FMN370" s="1"/>
      <c r="FMO370" s="1"/>
      <c r="FMP370" s="1"/>
      <c r="FMQ370" s="1"/>
      <c r="FMR370" s="1"/>
      <c r="FMS370" s="1"/>
      <c r="FMT370" s="1"/>
      <c r="FMU370" s="1"/>
      <c r="FMV370" s="1"/>
      <c r="FMW370" s="1"/>
      <c r="FMX370" s="1"/>
      <c r="FMY370" s="1"/>
      <c r="FMZ370" s="1"/>
      <c r="FNA370" s="1"/>
      <c r="FNB370" s="1"/>
      <c r="FNC370" s="1"/>
      <c r="FND370" s="1"/>
      <c r="FNE370" s="1"/>
      <c r="FNF370" s="1"/>
      <c r="FNG370" s="1"/>
      <c r="FNH370" s="1"/>
      <c r="FNI370" s="1"/>
      <c r="FNJ370" s="1"/>
      <c r="FNK370" s="1"/>
      <c r="FNL370" s="1"/>
      <c r="FNM370" s="1"/>
      <c r="FNN370" s="1"/>
      <c r="FNO370" s="1"/>
      <c r="FNP370" s="1"/>
      <c r="FNQ370" s="1"/>
      <c r="FNR370" s="1"/>
      <c r="FNS370" s="1"/>
      <c r="FNT370" s="1"/>
      <c r="FNU370" s="1"/>
      <c r="FNV370" s="1"/>
      <c r="FNW370" s="1"/>
      <c r="FNX370" s="1"/>
      <c r="FNY370" s="1"/>
      <c r="FNZ370" s="1"/>
      <c r="FOA370" s="1"/>
      <c r="FOB370" s="1"/>
      <c r="FOC370" s="1"/>
      <c r="FOD370" s="1"/>
      <c r="FOE370" s="1"/>
      <c r="FOF370" s="1"/>
      <c r="FOG370" s="1"/>
      <c r="FOH370" s="1"/>
      <c r="FOI370" s="1"/>
      <c r="FOJ370" s="1"/>
      <c r="FOK370" s="1"/>
      <c r="FOL370" s="1"/>
      <c r="FOM370" s="1"/>
      <c r="FON370" s="1"/>
      <c r="FOO370" s="1"/>
      <c r="FOP370" s="1"/>
      <c r="FOQ370" s="1"/>
      <c r="FOR370" s="1"/>
      <c r="FOS370" s="1"/>
      <c r="FOT370" s="1"/>
      <c r="FOU370" s="1"/>
      <c r="FOV370" s="1"/>
      <c r="FOW370" s="1"/>
      <c r="FOX370" s="1"/>
      <c r="FOY370" s="1"/>
      <c r="FOZ370" s="1"/>
      <c r="FPA370" s="1"/>
      <c r="FPB370" s="1"/>
      <c r="FPC370" s="1"/>
      <c r="FPD370" s="1"/>
      <c r="FPE370" s="1"/>
      <c r="FPF370" s="1"/>
      <c r="FPG370" s="1"/>
      <c r="FPH370" s="1"/>
      <c r="FPI370" s="1"/>
      <c r="FPJ370" s="1"/>
      <c r="FPK370" s="1"/>
      <c r="FPL370" s="1"/>
      <c r="FPM370" s="1"/>
      <c r="FPN370" s="1"/>
      <c r="FPO370" s="1"/>
      <c r="FPP370" s="1"/>
      <c r="FPQ370" s="1"/>
      <c r="FPR370" s="1"/>
      <c r="FPS370" s="1"/>
      <c r="FPT370" s="1"/>
      <c r="FPU370" s="1"/>
      <c r="FPV370" s="1"/>
      <c r="FPW370" s="1"/>
      <c r="FPX370" s="1"/>
      <c r="FPY370" s="1"/>
      <c r="FPZ370" s="1"/>
      <c r="FQA370" s="1"/>
      <c r="FQB370" s="1"/>
      <c r="FQC370" s="1"/>
      <c r="FQD370" s="1"/>
      <c r="FQE370" s="1"/>
      <c r="FQF370" s="1"/>
      <c r="FQG370" s="1"/>
      <c r="FQH370" s="1"/>
      <c r="FQI370" s="1"/>
      <c r="FQJ370" s="1"/>
      <c r="FQK370" s="1"/>
      <c r="FQL370" s="1"/>
      <c r="FQM370" s="1"/>
      <c r="FQN370" s="1"/>
      <c r="FQO370" s="1"/>
      <c r="FQP370" s="1"/>
      <c r="FQQ370" s="1"/>
      <c r="FQR370" s="1"/>
      <c r="FQS370" s="1"/>
      <c r="FQT370" s="1"/>
      <c r="FQU370" s="1"/>
      <c r="FQV370" s="1"/>
      <c r="FQW370" s="1"/>
      <c r="FQX370" s="1"/>
      <c r="FQY370" s="1"/>
      <c r="FQZ370" s="1"/>
      <c r="FRA370" s="1"/>
      <c r="FRB370" s="1"/>
      <c r="FRC370" s="1"/>
      <c r="FRD370" s="1"/>
      <c r="FRE370" s="1"/>
      <c r="FRF370" s="1"/>
      <c r="FRG370" s="1"/>
      <c r="FRH370" s="1"/>
      <c r="FRI370" s="1"/>
      <c r="FRJ370" s="1"/>
      <c r="FRK370" s="1"/>
      <c r="FRL370" s="1"/>
      <c r="FRM370" s="1"/>
      <c r="FRN370" s="1"/>
      <c r="FRO370" s="1"/>
      <c r="FRP370" s="1"/>
      <c r="FRQ370" s="1"/>
      <c r="FRR370" s="1"/>
      <c r="FRS370" s="1"/>
      <c r="FRT370" s="1"/>
      <c r="FRU370" s="1"/>
      <c r="FRV370" s="1"/>
      <c r="FRW370" s="1"/>
      <c r="FRX370" s="1"/>
      <c r="FRY370" s="1"/>
      <c r="FRZ370" s="1"/>
      <c r="FSA370" s="1"/>
      <c r="FSB370" s="1"/>
      <c r="FSC370" s="1"/>
      <c r="FSD370" s="1"/>
      <c r="FSE370" s="1"/>
      <c r="FSF370" s="1"/>
      <c r="FSG370" s="1"/>
      <c r="FSH370" s="1"/>
      <c r="FSI370" s="1"/>
      <c r="FSJ370" s="1"/>
      <c r="FSK370" s="1"/>
      <c r="FSL370" s="1"/>
      <c r="FSM370" s="1"/>
      <c r="FSN370" s="1"/>
      <c r="FSO370" s="1"/>
      <c r="FSP370" s="1"/>
      <c r="FSQ370" s="1"/>
      <c r="FSR370" s="1"/>
      <c r="FSS370" s="1"/>
      <c r="FST370" s="1"/>
      <c r="FSU370" s="1"/>
      <c r="FSV370" s="1"/>
      <c r="FSW370" s="1"/>
      <c r="FSX370" s="1"/>
      <c r="FSY370" s="1"/>
      <c r="FSZ370" s="1"/>
      <c r="FTA370" s="1"/>
      <c r="FTB370" s="1"/>
      <c r="FTC370" s="1"/>
      <c r="FTD370" s="1"/>
      <c r="FTE370" s="1"/>
      <c r="FTF370" s="1"/>
      <c r="FTG370" s="1"/>
      <c r="FTH370" s="1"/>
      <c r="FTI370" s="1"/>
      <c r="FTJ370" s="1"/>
      <c r="FTK370" s="1"/>
      <c r="FTL370" s="1"/>
      <c r="FTM370" s="1"/>
      <c r="FTN370" s="1"/>
      <c r="FTO370" s="1"/>
      <c r="FTP370" s="1"/>
      <c r="FTQ370" s="1"/>
      <c r="FTR370" s="1"/>
      <c r="FTS370" s="1"/>
      <c r="FTT370" s="1"/>
      <c r="FTU370" s="1"/>
      <c r="FTV370" s="1"/>
      <c r="FTW370" s="1"/>
      <c r="FTX370" s="1"/>
      <c r="FTY370" s="1"/>
      <c r="FTZ370" s="1"/>
      <c r="FUA370" s="1"/>
      <c r="FUB370" s="1"/>
      <c r="FUC370" s="1"/>
      <c r="FUD370" s="1"/>
      <c r="FUE370" s="1"/>
      <c r="FUF370" s="1"/>
      <c r="FUG370" s="1"/>
      <c r="FUH370" s="1"/>
      <c r="FUI370" s="1"/>
      <c r="FUJ370" s="1"/>
      <c r="FUK370" s="1"/>
      <c r="FUL370" s="1"/>
      <c r="FUM370" s="1"/>
      <c r="FUN370" s="1"/>
      <c r="FUO370" s="1"/>
      <c r="FUP370" s="1"/>
      <c r="FUQ370" s="1"/>
      <c r="FUR370" s="1"/>
      <c r="FUS370" s="1"/>
      <c r="FUT370" s="1"/>
      <c r="FUU370" s="1"/>
      <c r="FUV370" s="1"/>
      <c r="FUW370" s="1"/>
      <c r="FUX370" s="1"/>
      <c r="FUY370" s="1"/>
      <c r="FUZ370" s="1"/>
      <c r="FVA370" s="1"/>
      <c r="FVB370" s="1"/>
      <c r="FVC370" s="1"/>
      <c r="FVD370" s="1"/>
      <c r="FVE370" s="1"/>
      <c r="FVF370" s="1"/>
      <c r="FVG370" s="1"/>
      <c r="FVH370" s="1"/>
      <c r="FVI370" s="1"/>
      <c r="FVJ370" s="1"/>
      <c r="FVK370" s="1"/>
      <c r="FVL370" s="1"/>
      <c r="FVM370" s="1"/>
      <c r="FVN370" s="1"/>
      <c r="FVO370" s="1"/>
      <c r="FVP370" s="1"/>
      <c r="FVQ370" s="1"/>
      <c r="FVR370" s="1"/>
      <c r="FVS370" s="1"/>
      <c r="FVT370" s="1"/>
      <c r="FVU370" s="1"/>
      <c r="FVV370" s="1"/>
      <c r="FVW370" s="1"/>
      <c r="FVX370" s="1"/>
      <c r="FVY370" s="1"/>
      <c r="FVZ370" s="1"/>
      <c r="FWA370" s="1"/>
      <c r="FWB370" s="1"/>
      <c r="FWC370" s="1"/>
      <c r="FWD370" s="1"/>
      <c r="FWE370" s="1"/>
      <c r="FWF370" s="1"/>
      <c r="FWG370" s="1"/>
      <c r="FWH370" s="1"/>
      <c r="FWI370" s="1"/>
      <c r="FWJ370" s="1"/>
      <c r="FWK370" s="1"/>
      <c r="FWL370" s="1"/>
      <c r="FWM370" s="1"/>
      <c r="FWN370" s="1"/>
      <c r="FWO370" s="1"/>
      <c r="FWP370" s="1"/>
      <c r="FWQ370" s="1"/>
      <c r="FWR370" s="1"/>
      <c r="FWS370" s="1"/>
      <c r="FWT370" s="1"/>
      <c r="FWU370" s="1"/>
      <c r="FWV370" s="1"/>
      <c r="FWW370" s="1"/>
      <c r="FWX370" s="1"/>
      <c r="FWY370" s="1"/>
      <c r="FWZ370" s="1"/>
      <c r="FXA370" s="1"/>
      <c r="FXB370" s="1"/>
      <c r="FXC370" s="1"/>
      <c r="FXD370" s="1"/>
      <c r="FXE370" s="1"/>
      <c r="FXF370" s="1"/>
      <c r="FXG370" s="1"/>
      <c r="FXH370" s="1"/>
      <c r="FXI370" s="1"/>
      <c r="FXJ370" s="1"/>
      <c r="FXK370" s="1"/>
      <c r="FXL370" s="1"/>
      <c r="FXM370" s="1"/>
      <c r="FXN370" s="1"/>
      <c r="FXO370" s="1"/>
      <c r="FXP370" s="1"/>
      <c r="FXQ370" s="1"/>
      <c r="FXR370" s="1"/>
      <c r="FXS370" s="1"/>
      <c r="FXT370" s="1"/>
      <c r="FXU370" s="1"/>
      <c r="FXV370" s="1"/>
      <c r="FXW370" s="1"/>
      <c r="FXX370" s="1"/>
      <c r="FXY370" s="1"/>
      <c r="FXZ370" s="1"/>
      <c r="FYA370" s="1"/>
      <c r="FYB370" s="1"/>
      <c r="FYC370" s="1"/>
      <c r="FYD370" s="1"/>
      <c r="FYE370" s="1"/>
      <c r="FYF370" s="1"/>
      <c r="FYG370" s="1"/>
      <c r="FYH370" s="1"/>
      <c r="FYI370" s="1"/>
      <c r="FYJ370" s="1"/>
      <c r="FYK370" s="1"/>
      <c r="FYL370" s="1"/>
      <c r="FYM370" s="1"/>
      <c r="FYN370" s="1"/>
      <c r="FYO370" s="1"/>
      <c r="FYP370" s="1"/>
      <c r="FYQ370" s="1"/>
      <c r="FYR370" s="1"/>
      <c r="FYS370" s="1"/>
      <c r="FYT370" s="1"/>
      <c r="FYU370" s="1"/>
      <c r="FYV370" s="1"/>
      <c r="FYW370" s="1"/>
      <c r="FYX370" s="1"/>
      <c r="FYY370" s="1"/>
      <c r="FYZ370" s="1"/>
      <c r="FZA370" s="1"/>
      <c r="FZB370" s="1"/>
      <c r="FZC370" s="1"/>
      <c r="FZD370" s="1"/>
      <c r="FZE370" s="1"/>
      <c r="FZF370" s="1"/>
      <c r="FZG370" s="1"/>
      <c r="FZH370" s="1"/>
      <c r="FZI370" s="1"/>
      <c r="FZJ370" s="1"/>
      <c r="FZK370" s="1"/>
      <c r="FZL370" s="1"/>
      <c r="FZM370" s="1"/>
      <c r="FZN370" s="1"/>
      <c r="FZO370" s="1"/>
      <c r="FZP370" s="1"/>
      <c r="FZQ370" s="1"/>
      <c r="FZR370" s="1"/>
      <c r="FZS370" s="1"/>
      <c r="FZT370" s="1"/>
      <c r="FZU370" s="1"/>
      <c r="FZV370" s="1"/>
      <c r="FZW370" s="1"/>
      <c r="FZX370" s="1"/>
      <c r="FZY370" s="1"/>
      <c r="FZZ370" s="1"/>
      <c r="GAA370" s="1"/>
      <c r="GAB370" s="1"/>
      <c r="GAC370" s="1"/>
      <c r="GAD370" s="1"/>
      <c r="GAE370" s="1"/>
      <c r="GAF370" s="1"/>
      <c r="GAG370" s="1"/>
      <c r="GAH370" s="1"/>
      <c r="GAI370" s="1"/>
      <c r="GAJ370" s="1"/>
      <c r="GAK370" s="1"/>
      <c r="GAL370" s="1"/>
      <c r="GAM370" s="1"/>
      <c r="GAN370" s="1"/>
      <c r="GAO370" s="1"/>
      <c r="GAP370" s="1"/>
      <c r="GAQ370" s="1"/>
      <c r="GAR370" s="1"/>
      <c r="GAS370" s="1"/>
      <c r="GAT370" s="1"/>
      <c r="GAU370" s="1"/>
      <c r="GAV370" s="1"/>
      <c r="GAW370" s="1"/>
      <c r="GAX370" s="1"/>
      <c r="GAY370" s="1"/>
      <c r="GAZ370" s="1"/>
      <c r="GBA370" s="1"/>
      <c r="GBB370" s="1"/>
      <c r="GBC370" s="1"/>
      <c r="GBD370" s="1"/>
      <c r="GBE370" s="1"/>
      <c r="GBF370" s="1"/>
      <c r="GBG370" s="1"/>
      <c r="GBH370" s="1"/>
      <c r="GBI370" s="1"/>
      <c r="GBJ370" s="1"/>
      <c r="GBK370" s="1"/>
      <c r="GBL370" s="1"/>
      <c r="GBM370" s="1"/>
      <c r="GBN370" s="1"/>
      <c r="GBO370" s="1"/>
      <c r="GBP370" s="1"/>
      <c r="GBQ370" s="1"/>
      <c r="GBR370" s="1"/>
      <c r="GBS370" s="1"/>
      <c r="GBT370" s="1"/>
      <c r="GBU370" s="1"/>
      <c r="GBV370" s="1"/>
      <c r="GBW370" s="1"/>
      <c r="GBX370" s="1"/>
      <c r="GBY370" s="1"/>
      <c r="GBZ370" s="1"/>
      <c r="GCA370" s="1"/>
      <c r="GCB370" s="1"/>
      <c r="GCC370" s="1"/>
      <c r="GCD370" s="1"/>
      <c r="GCE370" s="1"/>
      <c r="GCF370" s="1"/>
      <c r="GCG370" s="1"/>
      <c r="GCH370" s="1"/>
      <c r="GCI370" s="1"/>
      <c r="GCJ370" s="1"/>
      <c r="GCK370" s="1"/>
      <c r="GCL370" s="1"/>
      <c r="GCM370" s="1"/>
      <c r="GCN370" s="1"/>
      <c r="GCO370" s="1"/>
      <c r="GCP370" s="1"/>
      <c r="GCQ370" s="1"/>
      <c r="GCR370" s="1"/>
      <c r="GCS370" s="1"/>
      <c r="GCT370" s="1"/>
      <c r="GCU370" s="1"/>
      <c r="GCV370" s="1"/>
      <c r="GCW370" s="1"/>
      <c r="GCX370" s="1"/>
      <c r="GCY370" s="1"/>
      <c r="GCZ370" s="1"/>
      <c r="GDA370" s="1"/>
      <c r="GDB370" s="1"/>
      <c r="GDC370" s="1"/>
      <c r="GDD370" s="1"/>
      <c r="GDE370" s="1"/>
      <c r="GDF370" s="1"/>
      <c r="GDG370" s="1"/>
      <c r="GDH370" s="1"/>
      <c r="GDI370" s="1"/>
      <c r="GDJ370" s="1"/>
      <c r="GDK370" s="1"/>
      <c r="GDL370" s="1"/>
      <c r="GDM370" s="1"/>
      <c r="GDN370" s="1"/>
      <c r="GDO370" s="1"/>
      <c r="GDP370" s="1"/>
      <c r="GDQ370" s="1"/>
      <c r="GDR370" s="1"/>
      <c r="GDS370" s="1"/>
      <c r="GDT370" s="1"/>
      <c r="GDU370" s="1"/>
      <c r="GDV370" s="1"/>
      <c r="GDW370" s="1"/>
      <c r="GDX370" s="1"/>
      <c r="GDY370" s="1"/>
      <c r="GDZ370" s="1"/>
      <c r="GEA370" s="1"/>
      <c r="GEB370" s="1"/>
      <c r="GEC370" s="1"/>
      <c r="GED370" s="1"/>
      <c r="GEE370" s="1"/>
      <c r="GEF370" s="1"/>
      <c r="GEG370" s="1"/>
      <c r="GEH370" s="1"/>
      <c r="GEI370" s="1"/>
      <c r="GEJ370" s="1"/>
      <c r="GEK370" s="1"/>
      <c r="GEL370" s="1"/>
      <c r="GEM370" s="1"/>
      <c r="GEN370" s="1"/>
      <c r="GEO370" s="1"/>
      <c r="GEP370" s="1"/>
      <c r="GEQ370" s="1"/>
      <c r="GER370" s="1"/>
      <c r="GES370" s="1"/>
      <c r="GET370" s="1"/>
      <c r="GEU370" s="1"/>
      <c r="GEV370" s="1"/>
      <c r="GEW370" s="1"/>
      <c r="GEX370" s="1"/>
      <c r="GEY370" s="1"/>
      <c r="GEZ370" s="1"/>
      <c r="GFA370" s="1"/>
      <c r="GFB370" s="1"/>
      <c r="GFC370" s="1"/>
      <c r="GFD370" s="1"/>
      <c r="GFE370" s="1"/>
      <c r="GFF370" s="1"/>
      <c r="GFG370" s="1"/>
      <c r="GFH370" s="1"/>
      <c r="GFI370" s="1"/>
      <c r="GFJ370" s="1"/>
      <c r="GFK370" s="1"/>
      <c r="GFL370" s="1"/>
      <c r="GFM370" s="1"/>
      <c r="GFN370" s="1"/>
      <c r="GFO370" s="1"/>
      <c r="GFP370" s="1"/>
      <c r="GFQ370" s="1"/>
      <c r="GFR370" s="1"/>
      <c r="GFS370" s="1"/>
      <c r="GFT370" s="1"/>
      <c r="GFU370" s="1"/>
      <c r="GFV370" s="1"/>
      <c r="GFW370" s="1"/>
      <c r="GFX370" s="1"/>
      <c r="GFY370" s="1"/>
      <c r="GFZ370" s="1"/>
      <c r="GGA370" s="1"/>
      <c r="GGB370" s="1"/>
      <c r="GGC370" s="1"/>
      <c r="GGD370" s="1"/>
      <c r="GGE370" s="1"/>
      <c r="GGF370" s="1"/>
      <c r="GGG370" s="1"/>
      <c r="GGH370" s="1"/>
      <c r="GGI370" s="1"/>
      <c r="GGJ370" s="1"/>
      <c r="GGK370" s="1"/>
      <c r="GGL370" s="1"/>
      <c r="GGM370" s="1"/>
      <c r="GGN370" s="1"/>
      <c r="GGO370" s="1"/>
      <c r="GGP370" s="1"/>
      <c r="GGQ370" s="1"/>
      <c r="GGR370" s="1"/>
      <c r="GGS370" s="1"/>
      <c r="GGT370" s="1"/>
      <c r="GGU370" s="1"/>
      <c r="GGV370" s="1"/>
      <c r="GGW370" s="1"/>
      <c r="GGX370" s="1"/>
      <c r="GGY370" s="1"/>
      <c r="GGZ370" s="1"/>
      <c r="GHA370" s="1"/>
      <c r="GHB370" s="1"/>
      <c r="GHC370" s="1"/>
      <c r="GHD370" s="1"/>
      <c r="GHE370" s="1"/>
      <c r="GHF370" s="1"/>
      <c r="GHG370" s="1"/>
      <c r="GHH370" s="1"/>
      <c r="GHI370" s="1"/>
      <c r="GHJ370" s="1"/>
      <c r="GHK370" s="1"/>
      <c r="GHL370" s="1"/>
      <c r="GHM370" s="1"/>
      <c r="GHN370" s="1"/>
      <c r="GHO370" s="1"/>
      <c r="GHP370" s="1"/>
      <c r="GHQ370" s="1"/>
      <c r="GHR370" s="1"/>
      <c r="GHS370" s="1"/>
      <c r="GHT370" s="1"/>
      <c r="GHU370" s="1"/>
      <c r="GHV370" s="1"/>
      <c r="GHW370" s="1"/>
      <c r="GHX370" s="1"/>
      <c r="GHY370" s="1"/>
      <c r="GHZ370" s="1"/>
      <c r="GIA370" s="1"/>
      <c r="GIB370" s="1"/>
      <c r="GIC370" s="1"/>
      <c r="GID370" s="1"/>
      <c r="GIE370" s="1"/>
      <c r="GIF370" s="1"/>
      <c r="GIG370" s="1"/>
      <c r="GIH370" s="1"/>
      <c r="GII370" s="1"/>
      <c r="GIJ370" s="1"/>
      <c r="GIK370" s="1"/>
      <c r="GIL370" s="1"/>
      <c r="GIM370" s="1"/>
      <c r="GIN370" s="1"/>
      <c r="GIO370" s="1"/>
      <c r="GIP370" s="1"/>
      <c r="GIQ370" s="1"/>
      <c r="GIR370" s="1"/>
      <c r="GIS370" s="1"/>
      <c r="GIT370" s="1"/>
      <c r="GIU370" s="1"/>
      <c r="GIV370" s="1"/>
      <c r="GIW370" s="1"/>
      <c r="GIX370" s="1"/>
      <c r="GIY370" s="1"/>
      <c r="GIZ370" s="1"/>
      <c r="GJA370" s="1"/>
      <c r="GJB370" s="1"/>
      <c r="GJC370" s="1"/>
      <c r="GJD370" s="1"/>
      <c r="GJE370" s="1"/>
      <c r="GJF370" s="1"/>
      <c r="GJG370" s="1"/>
      <c r="GJH370" s="1"/>
      <c r="GJI370" s="1"/>
      <c r="GJJ370" s="1"/>
      <c r="GJK370" s="1"/>
      <c r="GJL370" s="1"/>
      <c r="GJM370" s="1"/>
      <c r="GJN370" s="1"/>
      <c r="GJO370" s="1"/>
      <c r="GJP370" s="1"/>
      <c r="GJQ370" s="1"/>
      <c r="GJR370" s="1"/>
      <c r="GJS370" s="1"/>
      <c r="GJT370" s="1"/>
      <c r="GJU370" s="1"/>
      <c r="GJV370" s="1"/>
      <c r="GJW370" s="1"/>
      <c r="GJX370" s="1"/>
      <c r="GJY370" s="1"/>
      <c r="GJZ370" s="1"/>
      <c r="GKA370" s="1"/>
      <c r="GKB370" s="1"/>
      <c r="GKC370" s="1"/>
      <c r="GKD370" s="1"/>
      <c r="GKE370" s="1"/>
      <c r="GKF370" s="1"/>
      <c r="GKG370" s="1"/>
      <c r="GKH370" s="1"/>
      <c r="GKI370" s="1"/>
      <c r="GKJ370" s="1"/>
      <c r="GKK370" s="1"/>
      <c r="GKL370" s="1"/>
      <c r="GKM370" s="1"/>
      <c r="GKN370" s="1"/>
      <c r="GKO370" s="1"/>
      <c r="GKP370" s="1"/>
      <c r="GKQ370" s="1"/>
      <c r="GKR370" s="1"/>
      <c r="GKS370" s="1"/>
      <c r="GKT370" s="1"/>
      <c r="GKU370" s="1"/>
      <c r="GKV370" s="1"/>
      <c r="GKW370" s="1"/>
      <c r="GKX370" s="1"/>
      <c r="GKY370" s="1"/>
      <c r="GKZ370" s="1"/>
      <c r="GLA370" s="1"/>
      <c r="GLB370" s="1"/>
      <c r="GLC370" s="1"/>
      <c r="GLD370" s="1"/>
      <c r="GLE370" s="1"/>
      <c r="GLF370" s="1"/>
      <c r="GLG370" s="1"/>
      <c r="GLH370" s="1"/>
      <c r="GLI370" s="1"/>
      <c r="GLJ370" s="1"/>
      <c r="GLK370" s="1"/>
      <c r="GLL370" s="1"/>
      <c r="GLM370" s="1"/>
      <c r="GLN370" s="1"/>
      <c r="GLO370" s="1"/>
      <c r="GLP370" s="1"/>
      <c r="GLQ370" s="1"/>
      <c r="GLR370" s="1"/>
      <c r="GLS370" s="1"/>
      <c r="GLT370" s="1"/>
      <c r="GLU370" s="1"/>
      <c r="GLV370" s="1"/>
      <c r="GLW370" s="1"/>
      <c r="GLX370" s="1"/>
      <c r="GLY370" s="1"/>
      <c r="GLZ370" s="1"/>
      <c r="GMA370" s="1"/>
      <c r="GMB370" s="1"/>
      <c r="GMC370" s="1"/>
      <c r="GMD370" s="1"/>
      <c r="GME370" s="1"/>
      <c r="GMF370" s="1"/>
      <c r="GMG370" s="1"/>
      <c r="GMH370" s="1"/>
      <c r="GMI370" s="1"/>
      <c r="GMJ370" s="1"/>
      <c r="GMK370" s="1"/>
      <c r="GML370" s="1"/>
      <c r="GMM370" s="1"/>
      <c r="GMN370" s="1"/>
      <c r="GMO370" s="1"/>
      <c r="GMP370" s="1"/>
      <c r="GMQ370" s="1"/>
      <c r="GMR370" s="1"/>
      <c r="GMS370" s="1"/>
      <c r="GMT370" s="1"/>
      <c r="GMU370" s="1"/>
      <c r="GMV370" s="1"/>
      <c r="GMW370" s="1"/>
      <c r="GMX370" s="1"/>
      <c r="GMY370" s="1"/>
      <c r="GMZ370" s="1"/>
      <c r="GNA370" s="1"/>
      <c r="GNB370" s="1"/>
      <c r="GNC370" s="1"/>
      <c r="GND370" s="1"/>
      <c r="GNE370" s="1"/>
      <c r="GNF370" s="1"/>
      <c r="GNG370" s="1"/>
      <c r="GNH370" s="1"/>
      <c r="GNI370" s="1"/>
      <c r="GNJ370" s="1"/>
      <c r="GNK370" s="1"/>
      <c r="GNL370" s="1"/>
      <c r="GNM370" s="1"/>
      <c r="GNN370" s="1"/>
      <c r="GNO370" s="1"/>
      <c r="GNP370" s="1"/>
      <c r="GNQ370" s="1"/>
      <c r="GNR370" s="1"/>
      <c r="GNS370" s="1"/>
      <c r="GNT370" s="1"/>
      <c r="GNU370" s="1"/>
      <c r="GNV370" s="1"/>
      <c r="GNW370" s="1"/>
      <c r="GNX370" s="1"/>
      <c r="GNY370" s="1"/>
      <c r="GNZ370" s="1"/>
      <c r="GOA370" s="1"/>
      <c r="GOB370" s="1"/>
      <c r="GOC370" s="1"/>
      <c r="GOD370" s="1"/>
      <c r="GOE370" s="1"/>
      <c r="GOF370" s="1"/>
      <c r="GOG370" s="1"/>
      <c r="GOH370" s="1"/>
      <c r="GOI370" s="1"/>
      <c r="GOJ370" s="1"/>
      <c r="GOK370" s="1"/>
      <c r="GOL370" s="1"/>
      <c r="GOM370" s="1"/>
      <c r="GON370" s="1"/>
      <c r="GOO370" s="1"/>
      <c r="GOP370" s="1"/>
      <c r="GOQ370" s="1"/>
      <c r="GOR370" s="1"/>
      <c r="GOS370" s="1"/>
      <c r="GOT370" s="1"/>
      <c r="GOU370" s="1"/>
      <c r="GOV370" s="1"/>
      <c r="GOW370" s="1"/>
      <c r="GOX370" s="1"/>
      <c r="GOY370" s="1"/>
      <c r="GOZ370" s="1"/>
      <c r="GPA370" s="1"/>
      <c r="GPB370" s="1"/>
      <c r="GPC370" s="1"/>
      <c r="GPD370" s="1"/>
      <c r="GPE370" s="1"/>
      <c r="GPF370" s="1"/>
      <c r="GPG370" s="1"/>
      <c r="GPH370" s="1"/>
      <c r="GPI370" s="1"/>
      <c r="GPJ370" s="1"/>
      <c r="GPK370" s="1"/>
      <c r="GPL370" s="1"/>
      <c r="GPM370" s="1"/>
      <c r="GPN370" s="1"/>
      <c r="GPO370" s="1"/>
      <c r="GPP370" s="1"/>
      <c r="GPQ370" s="1"/>
      <c r="GPR370" s="1"/>
      <c r="GPS370" s="1"/>
      <c r="GPT370" s="1"/>
      <c r="GPU370" s="1"/>
      <c r="GPV370" s="1"/>
      <c r="GPW370" s="1"/>
      <c r="GPX370" s="1"/>
      <c r="GPY370" s="1"/>
      <c r="GPZ370" s="1"/>
      <c r="GQA370" s="1"/>
      <c r="GQB370" s="1"/>
      <c r="GQC370" s="1"/>
      <c r="GQD370" s="1"/>
      <c r="GQE370" s="1"/>
      <c r="GQF370" s="1"/>
      <c r="GQG370" s="1"/>
      <c r="GQH370" s="1"/>
      <c r="GQI370" s="1"/>
      <c r="GQJ370" s="1"/>
      <c r="GQK370" s="1"/>
      <c r="GQL370" s="1"/>
      <c r="GQM370" s="1"/>
      <c r="GQN370" s="1"/>
      <c r="GQO370" s="1"/>
      <c r="GQP370" s="1"/>
      <c r="GQQ370" s="1"/>
      <c r="GQR370" s="1"/>
      <c r="GQS370" s="1"/>
      <c r="GQT370" s="1"/>
      <c r="GQU370" s="1"/>
      <c r="GQV370" s="1"/>
      <c r="GQW370" s="1"/>
      <c r="GQX370" s="1"/>
      <c r="GQY370" s="1"/>
      <c r="GQZ370" s="1"/>
      <c r="GRA370" s="1"/>
      <c r="GRB370" s="1"/>
      <c r="GRC370" s="1"/>
      <c r="GRD370" s="1"/>
      <c r="GRE370" s="1"/>
      <c r="GRF370" s="1"/>
      <c r="GRG370" s="1"/>
      <c r="GRH370" s="1"/>
      <c r="GRI370" s="1"/>
      <c r="GRJ370" s="1"/>
      <c r="GRK370" s="1"/>
      <c r="GRL370" s="1"/>
      <c r="GRM370" s="1"/>
      <c r="GRN370" s="1"/>
      <c r="GRO370" s="1"/>
      <c r="GRP370" s="1"/>
      <c r="GRQ370" s="1"/>
      <c r="GRR370" s="1"/>
      <c r="GRS370" s="1"/>
      <c r="GRT370" s="1"/>
      <c r="GRU370" s="1"/>
      <c r="GRV370" s="1"/>
      <c r="GRW370" s="1"/>
      <c r="GRX370" s="1"/>
      <c r="GRY370" s="1"/>
      <c r="GRZ370" s="1"/>
      <c r="GSA370" s="1"/>
      <c r="GSB370" s="1"/>
      <c r="GSC370" s="1"/>
      <c r="GSD370" s="1"/>
      <c r="GSE370" s="1"/>
      <c r="GSF370" s="1"/>
      <c r="GSG370" s="1"/>
      <c r="GSH370" s="1"/>
      <c r="GSI370" s="1"/>
      <c r="GSJ370" s="1"/>
      <c r="GSK370" s="1"/>
      <c r="GSL370" s="1"/>
      <c r="GSM370" s="1"/>
      <c r="GSN370" s="1"/>
      <c r="GSO370" s="1"/>
      <c r="GSP370" s="1"/>
      <c r="GSQ370" s="1"/>
      <c r="GSR370" s="1"/>
      <c r="GSS370" s="1"/>
      <c r="GST370" s="1"/>
      <c r="GSU370" s="1"/>
      <c r="GSV370" s="1"/>
      <c r="GSW370" s="1"/>
      <c r="GSX370" s="1"/>
      <c r="GSY370" s="1"/>
      <c r="GSZ370" s="1"/>
      <c r="GTA370" s="1"/>
      <c r="GTB370" s="1"/>
      <c r="GTC370" s="1"/>
      <c r="GTD370" s="1"/>
      <c r="GTE370" s="1"/>
      <c r="GTF370" s="1"/>
      <c r="GTG370" s="1"/>
      <c r="GTH370" s="1"/>
      <c r="GTI370" s="1"/>
      <c r="GTJ370" s="1"/>
      <c r="GTK370" s="1"/>
      <c r="GTL370" s="1"/>
      <c r="GTM370" s="1"/>
      <c r="GTN370" s="1"/>
      <c r="GTO370" s="1"/>
      <c r="GTP370" s="1"/>
      <c r="GTQ370" s="1"/>
      <c r="GTR370" s="1"/>
      <c r="GTS370" s="1"/>
      <c r="GTT370" s="1"/>
      <c r="GTU370" s="1"/>
      <c r="GTV370" s="1"/>
      <c r="GTW370" s="1"/>
      <c r="GTX370" s="1"/>
      <c r="GTY370" s="1"/>
      <c r="GTZ370" s="1"/>
      <c r="GUA370" s="1"/>
      <c r="GUB370" s="1"/>
      <c r="GUC370" s="1"/>
      <c r="GUD370" s="1"/>
      <c r="GUE370" s="1"/>
      <c r="GUF370" s="1"/>
      <c r="GUG370" s="1"/>
      <c r="GUH370" s="1"/>
      <c r="GUI370" s="1"/>
      <c r="GUJ370" s="1"/>
      <c r="GUK370" s="1"/>
      <c r="GUL370" s="1"/>
      <c r="GUM370" s="1"/>
      <c r="GUN370" s="1"/>
      <c r="GUO370" s="1"/>
      <c r="GUP370" s="1"/>
      <c r="GUQ370" s="1"/>
      <c r="GUR370" s="1"/>
      <c r="GUS370" s="1"/>
      <c r="GUT370" s="1"/>
      <c r="GUU370" s="1"/>
      <c r="GUV370" s="1"/>
      <c r="GUW370" s="1"/>
      <c r="GUX370" s="1"/>
      <c r="GUY370" s="1"/>
      <c r="GUZ370" s="1"/>
      <c r="GVA370" s="1"/>
      <c r="GVB370" s="1"/>
      <c r="GVC370" s="1"/>
      <c r="GVD370" s="1"/>
      <c r="GVE370" s="1"/>
      <c r="GVF370" s="1"/>
      <c r="GVG370" s="1"/>
      <c r="GVH370" s="1"/>
      <c r="GVI370" s="1"/>
      <c r="GVJ370" s="1"/>
      <c r="GVK370" s="1"/>
      <c r="GVL370" s="1"/>
      <c r="GVM370" s="1"/>
      <c r="GVN370" s="1"/>
      <c r="GVO370" s="1"/>
      <c r="GVP370" s="1"/>
      <c r="GVQ370" s="1"/>
      <c r="GVR370" s="1"/>
      <c r="GVS370" s="1"/>
      <c r="GVT370" s="1"/>
      <c r="GVU370" s="1"/>
      <c r="GVV370" s="1"/>
      <c r="GVW370" s="1"/>
      <c r="GVX370" s="1"/>
      <c r="GVY370" s="1"/>
      <c r="GVZ370" s="1"/>
      <c r="GWA370" s="1"/>
      <c r="GWB370" s="1"/>
      <c r="GWC370" s="1"/>
      <c r="GWD370" s="1"/>
      <c r="GWE370" s="1"/>
      <c r="GWF370" s="1"/>
      <c r="GWG370" s="1"/>
      <c r="GWH370" s="1"/>
      <c r="GWI370" s="1"/>
      <c r="GWJ370" s="1"/>
      <c r="GWK370" s="1"/>
      <c r="GWL370" s="1"/>
      <c r="GWM370" s="1"/>
      <c r="GWN370" s="1"/>
      <c r="GWO370" s="1"/>
      <c r="GWP370" s="1"/>
      <c r="GWQ370" s="1"/>
      <c r="GWR370" s="1"/>
      <c r="GWS370" s="1"/>
      <c r="GWT370" s="1"/>
      <c r="GWU370" s="1"/>
      <c r="GWV370" s="1"/>
      <c r="GWW370" s="1"/>
      <c r="GWX370" s="1"/>
      <c r="GWY370" s="1"/>
      <c r="GWZ370" s="1"/>
      <c r="GXA370" s="1"/>
      <c r="GXB370" s="1"/>
      <c r="GXC370" s="1"/>
      <c r="GXD370" s="1"/>
      <c r="GXE370" s="1"/>
      <c r="GXF370" s="1"/>
      <c r="GXG370" s="1"/>
      <c r="GXH370" s="1"/>
      <c r="GXI370" s="1"/>
      <c r="GXJ370" s="1"/>
      <c r="GXK370" s="1"/>
      <c r="GXL370" s="1"/>
      <c r="GXM370" s="1"/>
      <c r="GXN370" s="1"/>
      <c r="GXO370" s="1"/>
      <c r="GXP370" s="1"/>
      <c r="GXQ370" s="1"/>
      <c r="GXR370" s="1"/>
      <c r="GXS370" s="1"/>
      <c r="GXT370" s="1"/>
      <c r="GXU370" s="1"/>
      <c r="GXV370" s="1"/>
      <c r="GXW370" s="1"/>
      <c r="GXX370" s="1"/>
      <c r="GXY370" s="1"/>
      <c r="GXZ370" s="1"/>
      <c r="GYA370" s="1"/>
      <c r="GYB370" s="1"/>
      <c r="GYC370" s="1"/>
      <c r="GYD370" s="1"/>
      <c r="GYE370" s="1"/>
      <c r="GYF370" s="1"/>
      <c r="GYG370" s="1"/>
      <c r="GYH370" s="1"/>
      <c r="GYI370" s="1"/>
      <c r="GYJ370" s="1"/>
      <c r="GYK370" s="1"/>
      <c r="GYL370" s="1"/>
      <c r="GYM370" s="1"/>
      <c r="GYN370" s="1"/>
      <c r="GYO370" s="1"/>
      <c r="GYP370" s="1"/>
      <c r="GYQ370" s="1"/>
      <c r="GYR370" s="1"/>
      <c r="GYS370" s="1"/>
      <c r="GYT370" s="1"/>
      <c r="GYU370" s="1"/>
      <c r="GYV370" s="1"/>
      <c r="GYW370" s="1"/>
      <c r="GYX370" s="1"/>
      <c r="GYY370" s="1"/>
      <c r="GYZ370" s="1"/>
      <c r="GZA370" s="1"/>
      <c r="GZB370" s="1"/>
      <c r="GZC370" s="1"/>
      <c r="GZD370" s="1"/>
      <c r="GZE370" s="1"/>
      <c r="GZF370" s="1"/>
      <c r="GZG370" s="1"/>
      <c r="GZH370" s="1"/>
      <c r="GZI370" s="1"/>
      <c r="GZJ370" s="1"/>
      <c r="GZK370" s="1"/>
      <c r="GZL370" s="1"/>
      <c r="GZM370" s="1"/>
      <c r="GZN370" s="1"/>
      <c r="GZO370" s="1"/>
      <c r="GZP370" s="1"/>
      <c r="GZQ370" s="1"/>
      <c r="GZR370" s="1"/>
      <c r="GZS370" s="1"/>
      <c r="GZT370" s="1"/>
      <c r="GZU370" s="1"/>
      <c r="GZV370" s="1"/>
      <c r="GZW370" s="1"/>
      <c r="GZX370" s="1"/>
      <c r="GZY370" s="1"/>
      <c r="GZZ370" s="1"/>
      <c r="HAA370" s="1"/>
      <c r="HAB370" s="1"/>
      <c r="HAC370" s="1"/>
      <c r="HAD370" s="1"/>
      <c r="HAE370" s="1"/>
      <c r="HAF370" s="1"/>
      <c r="HAG370" s="1"/>
      <c r="HAH370" s="1"/>
      <c r="HAI370" s="1"/>
      <c r="HAJ370" s="1"/>
      <c r="HAK370" s="1"/>
      <c r="HAL370" s="1"/>
      <c r="HAM370" s="1"/>
      <c r="HAN370" s="1"/>
      <c r="HAO370" s="1"/>
      <c r="HAP370" s="1"/>
      <c r="HAQ370" s="1"/>
      <c r="HAR370" s="1"/>
      <c r="HAS370" s="1"/>
      <c r="HAT370" s="1"/>
      <c r="HAU370" s="1"/>
      <c r="HAV370" s="1"/>
      <c r="HAW370" s="1"/>
      <c r="HAX370" s="1"/>
      <c r="HAY370" s="1"/>
      <c r="HAZ370" s="1"/>
      <c r="HBA370" s="1"/>
      <c r="HBB370" s="1"/>
      <c r="HBC370" s="1"/>
      <c r="HBD370" s="1"/>
      <c r="HBE370" s="1"/>
      <c r="HBF370" s="1"/>
      <c r="HBG370" s="1"/>
      <c r="HBH370" s="1"/>
      <c r="HBI370" s="1"/>
      <c r="HBJ370" s="1"/>
      <c r="HBK370" s="1"/>
      <c r="HBL370" s="1"/>
      <c r="HBM370" s="1"/>
      <c r="HBN370" s="1"/>
      <c r="HBO370" s="1"/>
      <c r="HBP370" s="1"/>
      <c r="HBQ370" s="1"/>
      <c r="HBR370" s="1"/>
      <c r="HBS370" s="1"/>
      <c r="HBT370" s="1"/>
      <c r="HBU370" s="1"/>
      <c r="HBV370" s="1"/>
      <c r="HBW370" s="1"/>
      <c r="HBX370" s="1"/>
      <c r="HBY370" s="1"/>
      <c r="HBZ370" s="1"/>
      <c r="HCA370" s="1"/>
      <c r="HCB370" s="1"/>
      <c r="HCC370" s="1"/>
      <c r="HCD370" s="1"/>
      <c r="HCE370" s="1"/>
      <c r="HCF370" s="1"/>
      <c r="HCG370" s="1"/>
      <c r="HCH370" s="1"/>
      <c r="HCI370" s="1"/>
      <c r="HCJ370" s="1"/>
      <c r="HCK370" s="1"/>
      <c r="HCL370" s="1"/>
      <c r="HCM370" s="1"/>
      <c r="HCN370" s="1"/>
      <c r="HCO370" s="1"/>
      <c r="HCP370" s="1"/>
      <c r="HCQ370" s="1"/>
      <c r="HCR370" s="1"/>
      <c r="HCS370" s="1"/>
      <c r="HCT370" s="1"/>
      <c r="HCU370" s="1"/>
      <c r="HCV370" s="1"/>
      <c r="HCW370" s="1"/>
      <c r="HCX370" s="1"/>
      <c r="HCY370" s="1"/>
      <c r="HCZ370" s="1"/>
      <c r="HDA370" s="1"/>
      <c r="HDB370" s="1"/>
      <c r="HDC370" s="1"/>
      <c r="HDD370" s="1"/>
      <c r="HDE370" s="1"/>
      <c r="HDF370" s="1"/>
      <c r="HDG370" s="1"/>
      <c r="HDH370" s="1"/>
      <c r="HDI370" s="1"/>
      <c r="HDJ370" s="1"/>
      <c r="HDK370" s="1"/>
      <c r="HDL370" s="1"/>
      <c r="HDM370" s="1"/>
      <c r="HDN370" s="1"/>
      <c r="HDO370" s="1"/>
      <c r="HDP370" s="1"/>
      <c r="HDQ370" s="1"/>
      <c r="HDR370" s="1"/>
      <c r="HDS370" s="1"/>
      <c r="HDT370" s="1"/>
      <c r="HDU370" s="1"/>
      <c r="HDV370" s="1"/>
      <c r="HDW370" s="1"/>
      <c r="HDX370" s="1"/>
      <c r="HDY370" s="1"/>
      <c r="HDZ370" s="1"/>
      <c r="HEA370" s="1"/>
      <c r="HEB370" s="1"/>
      <c r="HEC370" s="1"/>
      <c r="HED370" s="1"/>
      <c r="HEE370" s="1"/>
      <c r="HEF370" s="1"/>
      <c r="HEG370" s="1"/>
      <c r="HEH370" s="1"/>
      <c r="HEI370" s="1"/>
      <c r="HEJ370" s="1"/>
      <c r="HEK370" s="1"/>
      <c r="HEL370" s="1"/>
      <c r="HEM370" s="1"/>
      <c r="HEN370" s="1"/>
      <c r="HEO370" s="1"/>
      <c r="HEP370" s="1"/>
      <c r="HEQ370" s="1"/>
      <c r="HER370" s="1"/>
      <c r="HES370" s="1"/>
      <c r="HET370" s="1"/>
      <c r="HEU370" s="1"/>
      <c r="HEV370" s="1"/>
      <c r="HEW370" s="1"/>
      <c r="HEX370" s="1"/>
      <c r="HEY370" s="1"/>
      <c r="HEZ370" s="1"/>
      <c r="HFA370" s="1"/>
      <c r="HFB370" s="1"/>
      <c r="HFC370" s="1"/>
      <c r="HFD370" s="1"/>
      <c r="HFE370" s="1"/>
      <c r="HFF370" s="1"/>
      <c r="HFG370" s="1"/>
      <c r="HFH370" s="1"/>
      <c r="HFI370" s="1"/>
      <c r="HFJ370" s="1"/>
      <c r="HFK370" s="1"/>
      <c r="HFL370" s="1"/>
      <c r="HFM370" s="1"/>
      <c r="HFN370" s="1"/>
      <c r="HFO370" s="1"/>
      <c r="HFP370" s="1"/>
      <c r="HFQ370" s="1"/>
      <c r="HFR370" s="1"/>
      <c r="HFS370" s="1"/>
      <c r="HFT370" s="1"/>
      <c r="HFU370" s="1"/>
      <c r="HFV370" s="1"/>
      <c r="HFW370" s="1"/>
      <c r="HFX370" s="1"/>
      <c r="HFY370" s="1"/>
      <c r="HFZ370" s="1"/>
      <c r="HGA370" s="1"/>
      <c r="HGB370" s="1"/>
      <c r="HGC370" s="1"/>
      <c r="HGD370" s="1"/>
      <c r="HGE370" s="1"/>
      <c r="HGF370" s="1"/>
      <c r="HGG370" s="1"/>
      <c r="HGH370" s="1"/>
      <c r="HGI370" s="1"/>
      <c r="HGJ370" s="1"/>
      <c r="HGK370" s="1"/>
      <c r="HGL370" s="1"/>
      <c r="HGM370" s="1"/>
      <c r="HGN370" s="1"/>
      <c r="HGO370" s="1"/>
      <c r="HGP370" s="1"/>
      <c r="HGQ370" s="1"/>
      <c r="HGR370" s="1"/>
      <c r="HGS370" s="1"/>
      <c r="HGT370" s="1"/>
      <c r="HGU370" s="1"/>
      <c r="HGV370" s="1"/>
      <c r="HGW370" s="1"/>
      <c r="HGX370" s="1"/>
      <c r="HGY370" s="1"/>
      <c r="HGZ370" s="1"/>
      <c r="HHA370" s="1"/>
      <c r="HHB370" s="1"/>
      <c r="HHC370" s="1"/>
      <c r="HHD370" s="1"/>
      <c r="HHE370" s="1"/>
      <c r="HHF370" s="1"/>
      <c r="HHG370" s="1"/>
      <c r="HHH370" s="1"/>
      <c r="HHI370" s="1"/>
      <c r="HHJ370" s="1"/>
      <c r="HHK370" s="1"/>
      <c r="HHL370" s="1"/>
      <c r="HHM370" s="1"/>
      <c r="HHN370" s="1"/>
      <c r="HHO370" s="1"/>
      <c r="HHP370" s="1"/>
      <c r="HHQ370" s="1"/>
      <c r="HHR370" s="1"/>
      <c r="HHS370" s="1"/>
      <c r="HHT370" s="1"/>
      <c r="HHU370" s="1"/>
      <c r="HHV370" s="1"/>
      <c r="HHW370" s="1"/>
      <c r="HHX370" s="1"/>
      <c r="HHY370" s="1"/>
      <c r="HHZ370" s="1"/>
      <c r="HIA370" s="1"/>
      <c r="HIB370" s="1"/>
      <c r="HIC370" s="1"/>
      <c r="HID370" s="1"/>
      <c r="HIE370" s="1"/>
      <c r="HIF370" s="1"/>
      <c r="HIG370" s="1"/>
      <c r="HIH370" s="1"/>
      <c r="HII370" s="1"/>
      <c r="HIJ370" s="1"/>
      <c r="HIK370" s="1"/>
      <c r="HIL370" s="1"/>
      <c r="HIM370" s="1"/>
      <c r="HIN370" s="1"/>
      <c r="HIO370" s="1"/>
      <c r="HIP370" s="1"/>
      <c r="HIQ370" s="1"/>
      <c r="HIR370" s="1"/>
      <c r="HIS370" s="1"/>
      <c r="HIT370" s="1"/>
      <c r="HIU370" s="1"/>
      <c r="HIV370" s="1"/>
      <c r="HIW370" s="1"/>
      <c r="HIX370" s="1"/>
      <c r="HIY370" s="1"/>
      <c r="HIZ370" s="1"/>
      <c r="HJA370" s="1"/>
      <c r="HJB370" s="1"/>
      <c r="HJC370" s="1"/>
      <c r="HJD370" s="1"/>
      <c r="HJE370" s="1"/>
      <c r="HJF370" s="1"/>
      <c r="HJG370" s="1"/>
      <c r="HJH370" s="1"/>
      <c r="HJI370" s="1"/>
      <c r="HJJ370" s="1"/>
      <c r="HJK370" s="1"/>
      <c r="HJL370" s="1"/>
      <c r="HJM370" s="1"/>
      <c r="HJN370" s="1"/>
      <c r="HJO370" s="1"/>
      <c r="HJP370" s="1"/>
      <c r="HJQ370" s="1"/>
      <c r="HJR370" s="1"/>
      <c r="HJS370" s="1"/>
      <c r="HJT370" s="1"/>
      <c r="HJU370" s="1"/>
      <c r="HJV370" s="1"/>
      <c r="HJW370" s="1"/>
      <c r="HJX370" s="1"/>
      <c r="HJY370" s="1"/>
      <c r="HJZ370" s="1"/>
      <c r="HKA370" s="1"/>
      <c r="HKB370" s="1"/>
      <c r="HKC370" s="1"/>
      <c r="HKD370" s="1"/>
      <c r="HKE370" s="1"/>
      <c r="HKF370" s="1"/>
      <c r="HKG370" s="1"/>
      <c r="HKH370" s="1"/>
      <c r="HKI370" s="1"/>
      <c r="HKJ370" s="1"/>
      <c r="HKK370" s="1"/>
      <c r="HKL370" s="1"/>
      <c r="HKM370" s="1"/>
      <c r="HKN370" s="1"/>
      <c r="HKO370" s="1"/>
      <c r="HKP370" s="1"/>
      <c r="HKQ370" s="1"/>
      <c r="HKR370" s="1"/>
      <c r="HKS370" s="1"/>
      <c r="HKT370" s="1"/>
      <c r="HKU370" s="1"/>
      <c r="HKV370" s="1"/>
      <c r="HKW370" s="1"/>
      <c r="HKX370" s="1"/>
      <c r="HKY370" s="1"/>
      <c r="HKZ370" s="1"/>
      <c r="HLA370" s="1"/>
      <c r="HLB370" s="1"/>
      <c r="HLC370" s="1"/>
      <c r="HLD370" s="1"/>
      <c r="HLE370" s="1"/>
      <c r="HLF370" s="1"/>
      <c r="HLG370" s="1"/>
      <c r="HLH370" s="1"/>
      <c r="HLI370" s="1"/>
      <c r="HLJ370" s="1"/>
      <c r="HLK370" s="1"/>
      <c r="HLL370" s="1"/>
      <c r="HLM370" s="1"/>
      <c r="HLN370" s="1"/>
      <c r="HLO370" s="1"/>
      <c r="HLP370" s="1"/>
      <c r="HLQ370" s="1"/>
      <c r="HLR370" s="1"/>
      <c r="HLS370" s="1"/>
      <c r="HLT370" s="1"/>
      <c r="HLU370" s="1"/>
      <c r="HLV370" s="1"/>
      <c r="HLW370" s="1"/>
      <c r="HLX370" s="1"/>
      <c r="HLY370" s="1"/>
      <c r="HLZ370" s="1"/>
      <c r="HMA370" s="1"/>
      <c r="HMB370" s="1"/>
      <c r="HMC370" s="1"/>
      <c r="HMD370" s="1"/>
      <c r="HME370" s="1"/>
      <c r="HMF370" s="1"/>
      <c r="HMG370" s="1"/>
      <c r="HMH370" s="1"/>
      <c r="HMI370" s="1"/>
      <c r="HMJ370" s="1"/>
      <c r="HMK370" s="1"/>
      <c r="HML370" s="1"/>
      <c r="HMM370" s="1"/>
      <c r="HMN370" s="1"/>
      <c r="HMO370" s="1"/>
      <c r="HMP370" s="1"/>
      <c r="HMQ370" s="1"/>
      <c r="HMR370" s="1"/>
      <c r="HMS370" s="1"/>
      <c r="HMT370" s="1"/>
      <c r="HMU370" s="1"/>
      <c r="HMV370" s="1"/>
      <c r="HMW370" s="1"/>
      <c r="HMX370" s="1"/>
      <c r="HMY370" s="1"/>
      <c r="HMZ370" s="1"/>
      <c r="HNA370" s="1"/>
      <c r="HNB370" s="1"/>
      <c r="HNC370" s="1"/>
      <c r="HND370" s="1"/>
      <c r="HNE370" s="1"/>
      <c r="HNF370" s="1"/>
      <c r="HNG370" s="1"/>
      <c r="HNH370" s="1"/>
      <c r="HNI370" s="1"/>
      <c r="HNJ370" s="1"/>
      <c r="HNK370" s="1"/>
      <c r="HNL370" s="1"/>
      <c r="HNM370" s="1"/>
      <c r="HNN370" s="1"/>
      <c r="HNO370" s="1"/>
      <c r="HNP370" s="1"/>
      <c r="HNQ370" s="1"/>
      <c r="HNR370" s="1"/>
      <c r="HNS370" s="1"/>
      <c r="HNT370" s="1"/>
      <c r="HNU370" s="1"/>
      <c r="HNV370" s="1"/>
      <c r="HNW370" s="1"/>
      <c r="HNX370" s="1"/>
      <c r="HNY370" s="1"/>
      <c r="HNZ370" s="1"/>
      <c r="HOA370" s="1"/>
      <c r="HOB370" s="1"/>
      <c r="HOC370" s="1"/>
      <c r="HOD370" s="1"/>
      <c r="HOE370" s="1"/>
      <c r="HOF370" s="1"/>
      <c r="HOG370" s="1"/>
      <c r="HOH370" s="1"/>
      <c r="HOI370" s="1"/>
      <c r="HOJ370" s="1"/>
      <c r="HOK370" s="1"/>
      <c r="HOL370" s="1"/>
      <c r="HOM370" s="1"/>
      <c r="HON370" s="1"/>
      <c r="HOO370" s="1"/>
      <c r="HOP370" s="1"/>
      <c r="HOQ370" s="1"/>
      <c r="HOR370" s="1"/>
      <c r="HOS370" s="1"/>
      <c r="HOT370" s="1"/>
      <c r="HOU370" s="1"/>
      <c r="HOV370" s="1"/>
      <c r="HOW370" s="1"/>
      <c r="HOX370" s="1"/>
      <c r="HOY370" s="1"/>
      <c r="HOZ370" s="1"/>
      <c r="HPA370" s="1"/>
      <c r="HPB370" s="1"/>
      <c r="HPC370" s="1"/>
      <c r="HPD370" s="1"/>
      <c r="HPE370" s="1"/>
      <c r="HPF370" s="1"/>
      <c r="HPG370" s="1"/>
      <c r="HPH370" s="1"/>
      <c r="HPI370" s="1"/>
      <c r="HPJ370" s="1"/>
      <c r="HPK370" s="1"/>
      <c r="HPL370" s="1"/>
      <c r="HPM370" s="1"/>
      <c r="HPN370" s="1"/>
      <c r="HPO370" s="1"/>
      <c r="HPP370" s="1"/>
      <c r="HPQ370" s="1"/>
      <c r="HPR370" s="1"/>
      <c r="HPS370" s="1"/>
      <c r="HPT370" s="1"/>
      <c r="HPU370" s="1"/>
      <c r="HPV370" s="1"/>
      <c r="HPW370" s="1"/>
      <c r="HPX370" s="1"/>
      <c r="HPY370" s="1"/>
      <c r="HPZ370" s="1"/>
      <c r="HQA370" s="1"/>
      <c r="HQB370" s="1"/>
      <c r="HQC370" s="1"/>
      <c r="HQD370" s="1"/>
      <c r="HQE370" s="1"/>
      <c r="HQF370" s="1"/>
      <c r="HQG370" s="1"/>
      <c r="HQH370" s="1"/>
      <c r="HQI370" s="1"/>
      <c r="HQJ370" s="1"/>
      <c r="HQK370" s="1"/>
      <c r="HQL370" s="1"/>
      <c r="HQM370" s="1"/>
      <c r="HQN370" s="1"/>
      <c r="HQO370" s="1"/>
      <c r="HQP370" s="1"/>
      <c r="HQQ370" s="1"/>
      <c r="HQR370" s="1"/>
      <c r="HQS370" s="1"/>
      <c r="HQT370" s="1"/>
      <c r="HQU370" s="1"/>
      <c r="HQV370" s="1"/>
      <c r="HQW370" s="1"/>
      <c r="HQX370" s="1"/>
      <c r="HQY370" s="1"/>
      <c r="HQZ370" s="1"/>
      <c r="HRA370" s="1"/>
      <c r="HRB370" s="1"/>
      <c r="HRC370" s="1"/>
      <c r="HRD370" s="1"/>
      <c r="HRE370" s="1"/>
      <c r="HRF370" s="1"/>
      <c r="HRG370" s="1"/>
      <c r="HRH370" s="1"/>
      <c r="HRI370" s="1"/>
      <c r="HRJ370" s="1"/>
      <c r="HRK370" s="1"/>
      <c r="HRL370" s="1"/>
      <c r="HRM370" s="1"/>
      <c r="HRN370" s="1"/>
      <c r="HRO370" s="1"/>
      <c r="HRP370" s="1"/>
      <c r="HRQ370" s="1"/>
      <c r="HRR370" s="1"/>
      <c r="HRS370" s="1"/>
      <c r="HRT370" s="1"/>
      <c r="HRU370" s="1"/>
      <c r="HRV370" s="1"/>
      <c r="HRW370" s="1"/>
      <c r="HRX370" s="1"/>
      <c r="HRY370" s="1"/>
      <c r="HRZ370" s="1"/>
      <c r="HSA370" s="1"/>
      <c r="HSB370" s="1"/>
      <c r="HSC370" s="1"/>
      <c r="HSD370" s="1"/>
      <c r="HSE370" s="1"/>
      <c r="HSF370" s="1"/>
      <c r="HSG370" s="1"/>
      <c r="HSH370" s="1"/>
      <c r="HSI370" s="1"/>
      <c r="HSJ370" s="1"/>
      <c r="HSK370" s="1"/>
      <c r="HSL370" s="1"/>
      <c r="HSM370" s="1"/>
      <c r="HSN370" s="1"/>
      <c r="HSO370" s="1"/>
      <c r="HSP370" s="1"/>
      <c r="HSQ370" s="1"/>
      <c r="HSR370" s="1"/>
      <c r="HSS370" s="1"/>
      <c r="HST370" s="1"/>
      <c r="HSU370" s="1"/>
      <c r="HSV370" s="1"/>
      <c r="HSW370" s="1"/>
      <c r="HSX370" s="1"/>
      <c r="HSY370" s="1"/>
      <c r="HSZ370" s="1"/>
      <c r="HTA370" s="1"/>
      <c r="HTB370" s="1"/>
      <c r="HTC370" s="1"/>
      <c r="HTD370" s="1"/>
      <c r="HTE370" s="1"/>
      <c r="HTF370" s="1"/>
      <c r="HTG370" s="1"/>
      <c r="HTH370" s="1"/>
      <c r="HTI370" s="1"/>
      <c r="HTJ370" s="1"/>
      <c r="HTK370" s="1"/>
      <c r="HTL370" s="1"/>
      <c r="HTM370" s="1"/>
      <c r="HTN370" s="1"/>
      <c r="HTO370" s="1"/>
      <c r="HTP370" s="1"/>
      <c r="HTQ370" s="1"/>
      <c r="HTR370" s="1"/>
      <c r="HTS370" s="1"/>
      <c r="HTT370" s="1"/>
      <c r="HTU370" s="1"/>
      <c r="HTV370" s="1"/>
      <c r="HTW370" s="1"/>
      <c r="HTX370" s="1"/>
      <c r="HTY370" s="1"/>
      <c r="HTZ370" s="1"/>
      <c r="HUA370" s="1"/>
      <c r="HUB370" s="1"/>
      <c r="HUC370" s="1"/>
      <c r="HUD370" s="1"/>
      <c r="HUE370" s="1"/>
      <c r="HUF370" s="1"/>
      <c r="HUG370" s="1"/>
      <c r="HUH370" s="1"/>
      <c r="HUI370" s="1"/>
      <c r="HUJ370" s="1"/>
      <c r="HUK370" s="1"/>
      <c r="HUL370" s="1"/>
      <c r="HUM370" s="1"/>
      <c r="HUN370" s="1"/>
      <c r="HUO370" s="1"/>
      <c r="HUP370" s="1"/>
      <c r="HUQ370" s="1"/>
      <c r="HUR370" s="1"/>
      <c r="HUS370" s="1"/>
      <c r="HUT370" s="1"/>
      <c r="HUU370" s="1"/>
      <c r="HUV370" s="1"/>
      <c r="HUW370" s="1"/>
      <c r="HUX370" s="1"/>
      <c r="HUY370" s="1"/>
      <c r="HUZ370" s="1"/>
      <c r="HVA370" s="1"/>
      <c r="HVB370" s="1"/>
      <c r="HVC370" s="1"/>
      <c r="HVD370" s="1"/>
      <c r="HVE370" s="1"/>
      <c r="HVF370" s="1"/>
      <c r="HVG370" s="1"/>
      <c r="HVH370" s="1"/>
      <c r="HVI370" s="1"/>
      <c r="HVJ370" s="1"/>
      <c r="HVK370" s="1"/>
      <c r="HVL370" s="1"/>
      <c r="HVM370" s="1"/>
      <c r="HVN370" s="1"/>
      <c r="HVO370" s="1"/>
      <c r="HVP370" s="1"/>
      <c r="HVQ370" s="1"/>
      <c r="HVR370" s="1"/>
      <c r="HVS370" s="1"/>
      <c r="HVT370" s="1"/>
      <c r="HVU370" s="1"/>
      <c r="HVV370" s="1"/>
      <c r="HVW370" s="1"/>
      <c r="HVX370" s="1"/>
      <c r="HVY370" s="1"/>
      <c r="HVZ370" s="1"/>
      <c r="HWA370" s="1"/>
      <c r="HWB370" s="1"/>
      <c r="HWC370" s="1"/>
      <c r="HWD370" s="1"/>
      <c r="HWE370" s="1"/>
      <c r="HWF370" s="1"/>
      <c r="HWG370" s="1"/>
      <c r="HWH370" s="1"/>
      <c r="HWI370" s="1"/>
      <c r="HWJ370" s="1"/>
      <c r="HWK370" s="1"/>
      <c r="HWL370" s="1"/>
      <c r="HWM370" s="1"/>
      <c r="HWN370" s="1"/>
      <c r="HWO370" s="1"/>
      <c r="HWP370" s="1"/>
      <c r="HWQ370" s="1"/>
      <c r="HWR370" s="1"/>
      <c r="HWS370" s="1"/>
      <c r="HWT370" s="1"/>
      <c r="HWU370" s="1"/>
      <c r="HWV370" s="1"/>
      <c r="HWW370" s="1"/>
      <c r="HWX370" s="1"/>
      <c r="HWY370" s="1"/>
      <c r="HWZ370" s="1"/>
      <c r="HXA370" s="1"/>
      <c r="HXB370" s="1"/>
      <c r="HXC370" s="1"/>
      <c r="HXD370" s="1"/>
      <c r="HXE370" s="1"/>
      <c r="HXF370" s="1"/>
      <c r="HXG370" s="1"/>
      <c r="HXH370" s="1"/>
      <c r="HXI370" s="1"/>
      <c r="HXJ370" s="1"/>
      <c r="HXK370" s="1"/>
      <c r="HXL370" s="1"/>
      <c r="HXM370" s="1"/>
      <c r="HXN370" s="1"/>
      <c r="HXO370" s="1"/>
      <c r="HXP370" s="1"/>
      <c r="HXQ370" s="1"/>
      <c r="HXR370" s="1"/>
      <c r="HXS370" s="1"/>
      <c r="HXT370" s="1"/>
      <c r="HXU370" s="1"/>
      <c r="HXV370" s="1"/>
      <c r="HXW370" s="1"/>
      <c r="HXX370" s="1"/>
      <c r="HXY370" s="1"/>
      <c r="HXZ370" s="1"/>
      <c r="HYA370" s="1"/>
      <c r="HYB370" s="1"/>
      <c r="HYC370" s="1"/>
      <c r="HYD370" s="1"/>
      <c r="HYE370" s="1"/>
      <c r="HYF370" s="1"/>
      <c r="HYG370" s="1"/>
      <c r="HYH370" s="1"/>
      <c r="HYI370" s="1"/>
      <c r="HYJ370" s="1"/>
      <c r="HYK370" s="1"/>
      <c r="HYL370" s="1"/>
      <c r="HYM370" s="1"/>
      <c r="HYN370" s="1"/>
      <c r="HYO370" s="1"/>
      <c r="HYP370" s="1"/>
      <c r="HYQ370" s="1"/>
      <c r="HYR370" s="1"/>
      <c r="HYS370" s="1"/>
      <c r="HYT370" s="1"/>
      <c r="HYU370" s="1"/>
      <c r="HYV370" s="1"/>
      <c r="HYW370" s="1"/>
      <c r="HYX370" s="1"/>
      <c r="HYY370" s="1"/>
      <c r="HYZ370" s="1"/>
      <c r="HZA370" s="1"/>
      <c r="HZB370" s="1"/>
      <c r="HZC370" s="1"/>
      <c r="HZD370" s="1"/>
      <c r="HZE370" s="1"/>
      <c r="HZF370" s="1"/>
      <c r="HZG370" s="1"/>
      <c r="HZH370" s="1"/>
      <c r="HZI370" s="1"/>
      <c r="HZJ370" s="1"/>
      <c r="HZK370" s="1"/>
      <c r="HZL370" s="1"/>
      <c r="HZM370" s="1"/>
      <c r="HZN370" s="1"/>
      <c r="HZO370" s="1"/>
      <c r="HZP370" s="1"/>
      <c r="HZQ370" s="1"/>
      <c r="HZR370" s="1"/>
      <c r="HZS370" s="1"/>
      <c r="HZT370" s="1"/>
      <c r="HZU370" s="1"/>
      <c r="HZV370" s="1"/>
      <c r="HZW370" s="1"/>
      <c r="HZX370" s="1"/>
      <c r="HZY370" s="1"/>
      <c r="HZZ370" s="1"/>
      <c r="IAA370" s="1"/>
      <c r="IAB370" s="1"/>
      <c r="IAC370" s="1"/>
      <c r="IAD370" s="1"/>
      <c r="IAE370" s="1"/>
      <c r="IAF370" s="1"/>
      <c r="IAG370" s="1"/>
      <c r="IAH370" s="1"/>
      <c r="IAI370" s="1"/>
      <c r="IAJ370" s="1"/>
      <c r="IAK370" s="1"/>
      <c r="IAL370" s="1"/>
      <c r="IAM370" s="1"/>
      <c r="IAN370" s="1"/>
      <c r="IAO370" s="1"/>
      <c r="IAP370" s="1"/>
      <c r="IAQ370" s="1"/>
      <c r="IAR370" s="1"/>
      <c r="IAS370" s="1"/>
      <c r="IAT370" s="1"/>
      <c r="IAU370" s="1"/>
      <c r="IAV370" s="1"/>
      <c r="IAW370" s="1"/>
      <c r="IAX370" s="1"/>
      <c r="IAY370" s="1"/>
      <c r="IAZ370" s="1"/>
      <c r="IBA370" s="1"/>
      <c r="IBB370" s="1"/>
      <c r="IBC370" s="1"/>
      <c r="IBD370" s="1"/>
      <c r="IBE370" s="1"/>
      <c r="IBF370" s="1"/>
      <c r="IBG370" s="1"/>
      <c r="IBH370" s="1"/>
      <c r="IBI370" s="1"/>
      <c r="IBJ370" s="1"/>
      <c r="IBK370" s="1"/>
      <c r="IBL370" s="1"/>
      <c r="IBM370" s="1"/>
      <c r="IBN370" s="1"/>
      <c r="IBO370" s="1"/>
      <c r="IBP370" s="1"/>
      <c r="IBQ370" s="1"/>
      <c r="IBR370" s="1"/>
      <c r="IBS370" s="1"/>
      <c r="IBT370" s="1"/>
      <c r="IBU370" s="1"/>
      <c r="IBV370" s="1"/>
      <c r="IBW370" s="1"/>
      <c r="IBX370" s="1"/>
      <c r="IBY370" s="1"/>
      <c r="IBZ370" s="1"/>
      <c r="ICA370" s="1"/>
      <c r="ICB370" s="1"/>
      <c r="ICC370" s="1"/>
      <c r="ICD370" s="1"/>
      <c r="ICE370" s="1"/>
      <c r="ICF370" s="1"/>
      <c r="ICG370" s="1"/>
      <c r="ICH370" s="1"/>
      <c r="ICI370" s="1"/>
      <c r="ICJ370" s="1"/>
      <c r="ICK370" s="1"/>
      <c r="ICL370" s="1"/>
      <c r="ICM370" s="1"/>
      <c r="ICN370" s="1"/>
      <c r="ICO370" s="1"/>
      <c r="ICP370" s="1"/>
      <c r="ICQ370" s="1"/>
      <c r="ICR370" s="1"/>
      <c r="ICS370" s="1"/>
      <c r="ICT370" s="1"/>
      <c r="ICU370" s="1"/>
      <c r="ICV370" s="1"/>
      <c r="ICW370" s="1"/>
      <c r="ICX370" s="1"/>
      <c r="ICY370" s="1"/>
      <c r="ICZ370" s="1"/>
      <c r="IDA370" s="1"/>
      <c r="IDB370" s="1"/>
      <c r="IDC370" s="1"/>
      <c r="IDD370" s="1"/>
      <c r="IDE370" s="1"/>
      <c r="IDF370" s="1"/>
      <c r="IDG370" s="1"/>
      <c r="IDH370" s="1"/>
      <c r="IDI370" s="1"/>
      <c r="IDJ370" s="1"/>
      <c r="IDK370" s="1"/>
      <c r="IDL370" s="1"/>
      <c r="IDM370" s="1"/>
      <c r="IDN370" s="1"/>
      <c r="IDO370" s="1"/>
      <c r="IDP370" s="1"/>
      <c r="IDQ370" s="1"/>
      <c r="IDR370" s="1"/>
      <c r="IDS370" s="1"/>
      <c r="IDT370" s="1"/>
      <c r="IDU370" s="1"/>
      <c r="IDV370" s="1"/>
      <c r="IDW370" s="1"/>
      <c r="IDX370" s="1"/>
      <c r="IDY370" s="1"/>
      <c r="IDZ370" s="1"/>
      <c r="IEA370" s="1"/>
      <c r="IEB370" s="1"/>
      <c r="IEC370" s="1"/>
      <c r="IED370" s="1"/>
      <c r="IEE370" s="1"/>
      <c r="IEF370" s="1"/>
      <c r="IEG370" s="1"/>
      <c r="IEH370" s="1"/>
      <c r="IEI370" s="1"/>
      <c r="IEJ370" s="1"/>
      <c r="IEK370" s="1"/>
      <c r="IEL370" s="1"/>
      <c r="IEM370" s="1"/>
      <c r="IEN370" s="1"/>
      <c r="IEO370" s="1"/>
      <c r="IEP370" s="1"/>
      <c r="IEQ370" s="1"/>
      <c r="IER370" s="1"/>
      <c r="IES370" s="1"/>
      <c r="IET370" s="1"/>
      <c r="IEU370" s="1"/>
      <c r="IEV370" s="1"/>
      <c r="IEW370" s="1"/>
      <c r="IEX370" s="1"/>
      <c r="IEY370" s="1"/>
      <c r="IEZ370" s="1"/>
      <c r="IFA370" s="1"/>
      <c r="IFB370" s="1"/>
      <c r="IFC370" s="1"/>
      <c r="IFD370" s="1"/>
      <c r="IFE370" s="1"/>
      <c r="IFF370" s="1"/>
      <c r="IFG370" s="1"/>
      <c r="IFH370" s="1"/>
      <c r="IFI370" s="1"/>
      <c r="IFJ370" s="1"/>
      <c r="IFK370" s="1"/>
      <c r="IFL370" s="1"/>
      <c r="IFM370" s="1"/>
      <c r="IFN370" s="1"/>
      <c r="IFO370" s="1"/>
      <c r="IFP370" s="1"/>
      <c r="IFQ370" s="1"/>
      <c r="IFR370" s="1"/>
      <c r="IFS370" s="1"/>
      <c r="IFT370" s="1"/>
      <c r="IFU370" s="1"/>
      <c r="IFV370" s="1"/>
      <c r="IFW370" s="1"/>
      <c r="IFX370" s="1"/>
      <c r="IFY370" s="1"/>
      <c r="IFZ370" s="1"/>
      <c r="IGA370" s="1"/>
      <c r="IGB370" s="1"/>
      <c r="IGC370" s="1"/>
      <c r="IGD370" s="1"/>
      <c r="IGE370" s="1"/>
      <c r="IGF370" s="1"/>
      <c r="IGG370" s="1"/>
      <c r="IGH370" s="1"/>
      <c r="IGI370" s="1"/>
      <c r="IGJ370" s="1"/>
      <c r="IGK370" s="1"/>
      <c r="IGL370" s="1"/>
      <c r="IGM370" s="1"/>
      <c r="IGN370" s="1"/>
      <c r="IGO370" s="1"/>
      <c r="IGP370" s="1"/>
      <c r="IGQ370" s="1"/>
      <c r="IGR370" s="1"/>
      <c r="IGS370" s="1"/>
      <c r="IGT370" s="1"/>
      <c r="IGU370" s="1"/>
      <c r="IGV370" s="1"/>
      <c r="IGW370" s="1"/>
      <c r="IGX370" s="1"/>
      <c r="IGY370" s="1"/>
      <c r="IGZ370" s="1"/>
      <c r="IHA370" s="1"/>
      <c r="IHB370" s="1"/>
      <c r="IHC370" s="1"/>
      <c r="IHD370" s="1"/>
      <c r="IHE370" s="1"/>
      <c r="IHF370" s="1"/>
      <c r="IHG370" s="1"/>
      <c r="IHH370" s="1"/>
      <c r="IHI370" s="1"/>
      <c r="IHJ370" s="1"/>
      <c r="IHK370" s="1"/>
      <c r="IHL370" s="1"/>
      <c r="IHM370" s="1"/>
      <c r="IHN370" s="1"/>
      <c r="IHO370" s="1"/>
      <c r="IHP370" s="1"/>
      <c r="IHQ370" s="1"/>
      <c r="IHR370" s="1"/>
      <c r="IHS370" s="1"/>
      <c r="IHT370" s="1"/>
      <c r="IHU370" s="1"/>
      <c r="IHV370" s="1"/>
      <c r="IHW370" s="1"/>
      <c r="IHX370" s="1"/>
      <c r="IHY370" s="1"/>
      <c r="IHZ370" s="1"/>
      <c r="IIA370" s="1"/>
      <c r="IIB370" s="1"/>
      <c r="IIC370" s="1"/>
      <c r="IID370" s="1"/>
      <c r="IIE370" s="1"/>
      <c r="IIF370" s="1"/>
      <c r="IIG370" s="1"/>
      <c r="IIH370" s="1"/>
      <c r="III370" s="1"/>
      <c r="IIJ370" s="1"/>
      <c r="IIK370" s="1"/>
      <c r="IIL370" s="1"/>
      <c r="IIM370" s="1"/>
      <c r="IIN370" s="1"/>
      <c r="IIO370" s="1"/>
      <c r="IIP370" s="1"/>
      <c r="IIQ370" s="1"/>
      <c r="IIR370" s="1"/>
      <c r="IIS370" s="1"/>
      <c r="IIT370" s="1"/>
      <c r="IIU370" s="1"/>
      <c r="IIV370" s="1"/>
      <c r="IIW370" s="1"/>
      <c r="IIX370" s="1"/>
      <c r="IIY370" s="1"/>
      <c r="IIZ370" s="1"/>
      <c r="IJA370" s="1"/>
      <c r="IJB370" s="1"/>
      <c r="IJC370" s="1"/>
      <c r="IJD370" s="1"/>
      <c r="IJE370" s="1"/>
      <c r="IJF370" s="1"/>
      <c r="IJG370" s="1"/>
      <c r="IJH370" s="1"/>
      <c r="IJI370" s="1"/>
      <c r="IJJ370" s="1"/>
      <c r="IJK370" s="1"/>
      <c r="IJL370" s="1"/>
      <c r="IJM370" s="1"/>
      <c r="IJN370" s="1"/>
      <c r="IJO370" s="1"/>
      <c r="IJP370" s="1"/>
      <c r="IJQ370" s="1"/>
      <c r="IJR370" s="1"/>
      <c r="IJS370" s="1"/>
      <c r="IJT370" s="1"/>
      <c r="IJU370" s="1"/>
      <c r="IJV370" s="1"/>
      <c r="IJW370" s="1"/>
      <c r="IJX370" s="1"/>
      <c r="IJY370" s="1"/>
      <c r="IJZ370" s="1"/>
      <c r="IKA370" s="1"/>
      <c r="IKB370" s="1"/>
      <c r="IKC370" s="1"/>
      <c r="IKD370" s="1"/>
      <c r="IKE370" s="1"/>
      <c r="IKF370" s="1"/>
      <c r="IKG370" s="1"/>
      <c r="IKH370" s="1"/>
      <c r="IKI370" s="1"/>
      <c r="IKJ370" s="1"/>
      <c r="IKK370" s="1"/>
      <c r="IKL370" s="1"/>
      <c r="IKM370" s="1"/>
      <c r="IKN370" s="1"/>
      <c r="IKO370" s="1"/>
      <c r="IKP370" s="1"/>
      <c r="IKQ370" s="1"/>
      <c r="IKR370" s="1"/>
      <c r="IKS370" s="1"/>
      <c r="IKT370" s="1"/>
      <c r="IKU370" s="1"/>
      <c r="IKV370" s="1"/>
      <c r="IKW370" s="1"/>
      <c r="IKX370" s="1"/>
      <c r="IKY370" s="1"/>
      <c r="IKZ370" s="1"/>
      <c r="ILA370" s="1"/>
      <c r="ILB370" s="1"/>
      <c r="ILC370" s="1"/>
      <c r="ILD370" s="1"/>
      <c r="ILE370" s="1"/>
      <c r="ILF370" s="1"/>
      <c r="ILG370" s="1"/>
      <c r="ILH370" s="1"/>
      <c r="ILI370" s="1"/>
      <c r="ILJ370" s="1"/>
      <c r="ILK370" s="1"/>
      <c r="ILL370" s="1"/>
      <c r="ILM370" s="1"/>
      <c r="ILN370" s="1"/>
      <c r="ILO370" s="1"/>
      <c r="ILP370" s="1"/>
      <c r="ILQ370" s="1"/>
      <c r="ILR370" s="1"/>
      <c r="ILS370" s="1"/>
      <c r="ILT370" s="1"/>
      <c r="ILU370" s="1"/>
      <c r="ILV370" s="1"/>
      <c r="ILW370" s="1"/>
      <c r="ILX370" s="1"/>
      <c r="ILY370" s="1"/>
      <c r="ILZ370" s="1"/>
      <c r="IMA370" s="1"/>
      <c r="IMB370" s="1"/>
      <c r="IMC370" s="1"/>
      <c r="IMD370" s="1"/>
      <c r="IME370" s="1"/>
      <c r="IMF370" s="1"/>
      <c r="IMG370" s="1"/>
      <c r="IMH370" s="1"/>
      <c r="IMI370" s="1"/>
      <c r="IMJ370" s="1"/>
      <c r="IMK370" s="1"/>
      <c r="IML370" s="1"/>
      <c r="IMM370" s="1"/>
      <c r="IMN370" s="1"/>
      <c r="IMO370" s="1"/>
      <c r="IMP370" s="1"/>
      <c r="IMQ370" s="1"/>
      <c r="IMR370" s="1"/>
      <c r="IMS370" s="1"/>
      <c r="IMT370" s="1"/>
      <c r="IMU370" s="1"/>
      <c r="IMV370" s="1"/>
      <c r="IMW370" s="1"/>
      <c r="IMX370" s="1"/>
      <c r="IMY370" s="1"/>
      <c r="IMZ370" s="1"/>
      <c r="INA370" s="1"/>
      <c r="INB370" s="1"/>
      <c r="INC370" s="1"/>
      <c r="IND370" s="1"/>
      <c r="INE370" s="1"/>
      <c r="INF370" s="1"/>
      <c r="ING370" s="1"/>
      <c r="INH370" s="1"/>
      <c r="INI370" s="1"/>
      <c r="INJ370" s="1"/>
      <c r="INK370" s="1"/>
      <c r="INL370" s="1"/>
      <c r="INM370" s="1"/>
      <c r="INN370" s="1"/>
      <c r="INO370" s="1"/>
      <c r="INP370" s="1"/>
      <c r="INQ370" s="1"/>
      <c r="INR370" s="1"/>
      <c r="INS370" s="1"/>
      <c r="INT370" s="1"/>
      <c r="INU370" s="1"/>
      <c r="INV370" s="1"/>
      <c r="INW370" s="1"/>
      <c r="INX370" s="1"/>
      <c r="INY370" s="1"/>
      <c r="INZ370" s="1"/>
      <c r="IOA370" s="1"/>
      <c r="IOB370" s="1"/>
      <c r="IOC370" s="1"/>
      <c r="IOD370" s="1"/>
      <c r="IOE370" s="1"/>
      <c r="IOF370" s="1"/>
      <c r="IOG370" s="1"/>
      <c r="IOH370" s="1"/>
      <c r="IOI370" s="1"/>
      <c r="IOJ370" s="1"/>
      <c r="IOK370" s="1"/>
      <c r="IOL370" s="1"/>
      <c r="IOM370" s="1"/>
      <c r="ION370" s="1"/>
      <c r="IOO370" s="1"/>
      <c r="IOP370" s="1"/>
      <c r="IOQ370" s="1"/>
      <c r="IOR370" s="1"/>
      <c r="IOS370" s="1"/>
      <c r="IOT370" s="1"/>
      <c r="IOU370" s="1"/>
      <c r="IOV370" s="1"/>
      <c r="IOW370" s="1"/>
      <c r="IOX370" s="1"/>
      <c r="IOY370" s="1"/>
      <c r="IOZ370" s="1"/>
      <c r="IPA370" s="1"/>
      <c r="IPB370" s="1"/>
      <c r="IPC370" s="1"/>
      <c r="IPD370" s="1"/>
      <c r="IPE370" s="1"/>
      <c r="IPF370" s="1"/>
      <c r="IPG370" s="1"/>
      <c r="IPH370" s="1"/>
      <c r="IPI370" s="1"/>
      <c r="IPJ370" s="1"/>
      <c r="IPK370" s="1"/>
      <c r="IPL370" s="1"/>
      <c r="IPM370" s="1"/>
      <c r="IPN370" s="1"/>
      <c r="IPO370" s="1"/>
      <c r="IPP370" s="1"/>
      <c r="IPQ370" s="1"/>
      <c r="IPR370" s="1"/>
      <c r="IPS370" s="1"/>
      <c r="IPT370" s="1"/>
      <c r="IPU370" s="1"/>
      <c r="IPV370" s="1"/>
      <c r="IPW370" s="1"/>
      <c r="IPX370" s="1"/>
      <c r="IPY370" s="1"/>
      <c r="IPZ370" s="1"/>
      <c r="IQA370" s="1"/>
      <c r="IQB370" s="1"/>
      <c r="IQC370" s="1"/>
      <c r="IQD370" s="1"/>
      <c r="IQE370" s="1"/>
      <c r="IQF370" s="1"/>
      <c r="IQG370" s="1"/>
      <c r="IQH370" s="1"/>
      <c r="IQI370" s="1"/>
      <c r="IQJ370" s="1"/>
      <c r="IQK370" s="1"/>
      <c r="IQL370" s="1"/>
      <c r="IQM370" s="1"/>
      <c r="IQN370" s="1"/>
      <c r="IQO370" s="1"/>
      <c r="IQP370" s="1"/>
      <c r="IQQ370" s="1"/>
      <c r="IQR370" s="1"/>
      <c r="IQS370" s="1"/>
      <c r="IQT370" s="1"/>
      <c r="IQU370" s="1"/>
      <c r="IQV370" s="1"/>
      <c r="IQW370" s="1"/>
      <c r="IQX370" s="1"/>
      <c r="IQY370" s="1"/>
      <c r="IQZ370" s="1"/>
      <c r="IRA370" s="1"/>
      <c r="IRB370" s="1"/>
      <c r="IRC370" s="1"/>
      <c r="IRD370" s="1"/>
      <c r="IRE370" s="1"/>
      <c r="IRF370" s="1"/>
      <c r="IRG370" s="1"/>
      <c r="IRH370" s="1"/>
      <c r="IRI370" s="1"/>
      <c r="IRJ370" s="1"/>
      <c r="IRK370" s="1"/>
      <c r="IRL370" s="1"/>
      <c r="IRM370" s="1"/>
      <c r="IRN370" s="1"/>
      <c r="IRO370" s="1"/>
      <c r="IRP370" s="1"/>
      <c r="IRQ370" s="1"/>
      <c r="IRR370" s="1"/>
      <c r="IRS370" s="1"/>
      <c r="IRT370" s="1"/>
      <c r="IRU370" s="1"/>
      <c r="IRV370" s="1"/>
      <c r="IRW370" s="1"/>
      <c r="IRX370" s="1"/>
      <c r="IRY370" s="1"/>
      <c r="IRZ370" s="1"/>
      <c r="ISA370" s="1"/>
      <c r="ISB370" s="1"/>
      <c r="ISC370" s="1"/>
      <c r="ISD370" s="1"/>
      <c r="ISE370" s="1"/>
      <c r="ISF370" s="1"/>
      <c r="ISG370" s="1"/>
      <c r="ISH370" s="1"/>
      <c r="ISI370" s="1"/>
      <c r="ISJ370" s="1"/>
      <c r="ISK370" s="1"/>
      <c r="ISL370" s="1"/>
      <c r="ISM370" s="1"/>
      <c r="ISN370" s="1"/>
      <c r="ISO370" s="1"/>
      <c r="ISP370" s="1"/>
      <c r="ISQ370" s="1"/>
      <c r="ISR370" s="1"/>
      <c r="ISS370" s="1"/>
      <c r="IST370" s="1"/>
      <c r="ISU370" s="1"/>
      <c r="ISV370" s="1"/>
      <c r="ISW370" s="1"/>
      <c r="ISX370" s="1"/>
      <c r="ISY370" s="1"/>
      <c r="ISZ370" s="1"/>
      <c r="ITA370" s="1"/>
      <c r="ITB370" s="1"/>
      <c r="ITC370" s="1"/>
      <c r="ITD370" s="1"/>
      <c r="ITE370" s="1"/>
      <c r="ITF370" s="1"/>
      <c r="ITG370" s="1"/>
      <c r="ITH370" s="1"/>
      <c r="ITI370" s="1"/>
      <c r="ITJ370" s="1"/>
      <c r="ITK370" s="1"/>
      <c r="ITL370" s="1"/>
      <c r="ITM370" s="1"/>
      <c r="ITN370" s="1"/>
      <c r="ITO370" s="1"/>
      <c r="ITP370" s="1"/>
      <c r="ITQ370" s="1"/>
      <c r="ITR370" s="1"/>
      <c r="ITS370" s="1"/>
      <c r="ITT370" s="1"/>
      <c r="ITU370" s="1"/>
      <c r="ITV370" s="1"/>
      <c r="ITW370" s="1"/>
      <c r="ITX370" s="1"/>
      <c r="ITY370" s="1"/>
      <c r="ITZ370" s="1"/>
      <c r="IUA370" s="1"/>
      <c r="IUB370" s="1"/>
      <c r="IUC370" s="1"/>
      <c r="IUD370" s="1"/>
      <c r="IUE370" s="1"/>
      <c r="IUF370" s="1"/>
      <c r="IUG370" s="1"/>
      <c r="IUH370" s="1"/>
      <c r="IUI370" s="1"/>
      <c r="IUJ370" s="1"/>
      <c r="IUK370" s="1"/>
      <c r="IUL370" s="1"/>
      <c r="IUM370" s="1"/>
      <c r="IUN370" s="1"/>
      <c r="IUO370" s="1"/>
      <c r="IUP370" s="1"/>
      <c r="IUQ370" s="1"/>
      <c r="IUR370" s="1"/>
      <c r="IUS370" s="1"/>
      <c r="IUT370" s="1"/>
      <c r="IUU370" s="1"/>
      <c r="IUV370" s="1"/>
      <c r="IUW370" s="1"/>
      <c r="IUX370" s="1"/>
      <c r="IUY370" s="1"/>
      <c r="IUZ370" s="1"/>
      <c r="IVA370" s="1"/>
      <c r="IVB370" s="1"/>
      <c r="IVC370" s="1"/>
      <c r="IVD370" s="1"/>
      <c r="IVE370" s="1"/>
      <c r="IVF370" s="1"/>
      <c r="IVG370" s="1"/>
      <c r="IVH370" s="1"/>
      <c r="IVI370" s="1"/>
      <c r="IVJ370" s="1"/>
      <c r="IVK370" s="1"/>
      <c r="IVL370" s="1"/>
      <c r="IVM370" s="1"/>
      <c r="IVN370" s="1"/>
      <c r="IVO370" s="1"/>
      <c r="IVP370" s="1"/>
      <c r="IVQ370" s="1"/>
      <c r="IVR370" s="1"/>
      <c r="IVS370" s="1"/>
      <c r="IVT370" s="1"/>
      <c r="IVU370" s="1"/>
      <c r="IVV370" s="1"/>
      <c r="IVW370" s="1"/>
      <c r="IVX370" s="1"/>
      <c r="IVY370" s="1"/>
      <c r="IVZ370" s="1"/>
      <c r="IWA370" s="1"/>
      <c r="IWB370" s="1"/>
      <c r="IWC370" s="1"/>
      <c r="IWD370" s="1"/>
      <c r="IWE370" s="1"/>
      <c r="IWF370" s="1"/>
      <c r="IWG370" s="1"/>
      <c r="IWH370" s="1"/>
      <c r="IWI370" s="1"/>
      <c r="IWJ370" s="1"/>
      <c r="IWK370" s="1"/>
      <c r="IWL370" s="1"/>
      <c r="IWM370" s="1"/>
      <c r="IWN370" s="1"/>
      <c r="IWO370" s="1"/>
      <c r="IWP370" s="1"/>
      <c r="IWQ370" s="1"/>
      <c r="IWR370" s="1"/>
      <c r="IWS370" s="1"/>
      <c r="IWT370" s="1"/>
      <c r="IWU370" s="1"/>
      <c r="IWV370" s="1"/>
      <c r="IWW370" s="1"/>
      <c r="IWX370" s="1"/>
      <c r="IWY370" s="1"/>
      <c r="IWZ370" s="1"/>
      <c r="IXA370" s="1"/>
      <c r="IXB370" s="1"/>
      <c r="IXC370" s="1"/>
      <c r="IXD370" s="1"/>
      <c r="IXE370" s="1"/>
      <c r="IXF370" s="1"/>
      <c r="IXG370" s="1"/>
      <c r="IXH370" s="1"/>
      <c r="IXI370" s="1"/>
      <c r="IXJ370" s="1"/>
      <c r="IXK370" s="1"/>
      <c r="IXL370" s="1"/>
      <c r="IXM370" s="1"/>
      <c r="IXN370" s="1"/>
      <c r="IXO370" s="1"/>
      <c r="IXP370" s="1"/>
      <c r="IXQ370" s="1"/>
      <c r="IXR370" s="1"/>
      <c r="IXS370" s="1"/>
      <c r="IXT370" s="1"/>
      <c r="IXU370" s="1"/>
      <c r="IXV370" s="1"/>
      <c r="IXW370" s="1"/>
      <c r="IXX370" s="1"/>
      <c r="IXY370" s="1"/>
      <c r="IXZ370" s="1"/>
      <c r="IYA370" s="1"/>
      <c r="IYB370" s="1"/>
      <c r="IYC370" s="1"/>
      <c r="IYD370" s="1"/>
      <c r="IYE370" s="1"/>
      <c r="IYF370" s="1"/>
      <c r="IYG370" s="1"/>
      <c r="IYH370" s="1"/>
      <c r="IYI370" s="1"/>
      <c r="IYJ370" s="1"/>
      <c r="IYK370" s="1"/>
      <c r="IYL370" s="1"/>
      <c r="IYM370" s="1"/>
      <c r="IYN370" s="1"/>
      <c r="IYO370" s="1"/>
      <c r="IYP370" s="1"/>
      <c r="IYQ370" s="1"/>
      <c r="IYR370" s="1"/>
      <c r="IYS370" s="1"/>
      <c r="IYT370" s="1"/>
      <c r="IYU370" s="1"/>
      <c r="IYV370" s="1"/>
      <c r="IYW370" s="1"/>
      <c r="IYX370" s="1"/>
      <c r="IYY370" s="1"/>
      <c r="IYZ370" s="1"/>
      <c r="IZA370" s="1"/>
      <c r="IZB370" s="1"/>
      <c r="IZC370" s="1"/>
      <c r="IZD370" s="1"/>
      <c r="IZE370" s="1"/>
      <c r="IZF370" s="1"/>
      <c r="IZG370" s="1"/>
      <c r="IZH370" s="1"/>
      <c r="IZI370" s="1"/>
      <c r="IZJ370" s="1"/>
      <c r="IZK370" s="1"/>
      <c r="IZL370" s="1"/>
      <c r="IZM370" s="1"/>
      <c r="IZN370" s="1"/>
      <c r="IZO370" s="1"/>
      <c r="IZP370" s="1"/>
      <c r="IZQ370" s="1"/>
      <c r="IZR370" s="1"/>
      <c r="IZS370" s="1"/>
      <c r="IZT370" s="1"/>
      <c r="IZU370" s="1"/>
      <c r="IZV370" s="1"/>
      <c r="IZW370" s="1"/>
      <c r="IZX370" s="1"/>
      <c r="IZY370" s="1"/>
      <c r="IZZ370" s="1"/>
      <c r="JAA370" s="1"/>
      <c r="JAB370" s="1"/>
      <c r="JAC370" s="1"/>
      <c r="JAD370" s="1"/>
      <c r="JAE370" s="1"/>
      <c r="JAF370" s="1"/>
      <c r="JAG370" s="1"/>
      <c r="JAH370" s="1"/>
      <c r="JAI370" s="1"/>
      <c r="JAJ370" s="1"/>
      <c r="JAK370" s="1"/>
      <c r="JAL370" s="1"/>
      <c r="JAM370" s="1"/>
      <c r="JAN370" s="1"/>
      <c r="JAO370" s="1"/>
      <c r="JAP370" s="1"/>
      <c r="JAQ370" s="1"/>
      <c r="JAR370" s="1"/>
      <c r="JAS370" s="1"/>
      <c r="JAT370" s="1"/>
      <c r="JAU370" s="1"/>
      <c r="JAV370" s="1"/>
      <c r="JAW370" s="1"/>
      <c r="JAX370" s="1"/>
      <c r="JAY370" s="1"/>
      <c r="JAZ370" s="1"/>
      <c r="JBA370" s="1"/>
      <c r="JBB370" s="1"/>
      <c r="JBC370" s="1"/>
      <c r="JBD370" s="1"/>
      <c r="JBE370" s="1"/>
      <c r="JBF370" s="1"/>
      <c r="JBG370" s="1"/>
      <c r="JBH370" s="1"/>
      <c r="JBI370" s="1"/>
      <c r="JBJ370" s="1"/>
      <c r="JBK370" s="1"/>
      <c r="JBL370" s="1"/>
      <c r="JBM370" s="1"/>
      <c r="JBN370" s="1"/>
      <c r="JBO370" s="1"/>
      <c r="JBP370" s="1"/>
      <c r="JBQ370" s="1"/>
      <c r="JBR370" s="1"/>
      <c r="JBS370" s="1"/>
      <c r="JBT370" s="1"/>
      <c r="JBU370" s="1"/>
      <c r="JBV370" s="1"/>
      <c r="JBW370" s="1"/>
      <c r="JBX370" s="1"/>
      <c r="JBY370" s="1"/>
      <c r="JBZ370" s="1"/>
      <c r="JCA370" s="1"/>
      <c r="JCB370" s="1"/>
      <c r="JCC370" s="1"/>
      <c r="JCD370" s="1"/>
      <c r="JCE370" s="1"/>
      <c r="JCF370" s="1"/>
      <c r="JCG370" s="1"/>
      <c r="JCH370" s="1"/>
      <c r="JCI370" s="1"/>
      <c r="JCJ370" s="1"/>
      <c r="JCK370" s="1"/>
      <c r="JCL370" s="1"/>
      <c r="JCM370" s="1"/>
      <c r="JCN370" s="1"/>
      <c r="JCO370" s="1"/>
      <c r="JCP370" s="1"/>
      <c r="JCQ370" s="1"/>
      <c r="JCR370" s="1"/>
      <c r="JCS370" s="1"/>
      <c r="JCT370" s="1"/>
      <c r="JCU370" s="1"/>
      <c r="JCV370" s="1"/>
      <c r="JCW370" s="1"/>
      <c r="JCX370" s="1"/>
      <c r="JCY370" s="1"/>
      <c r="JCZ370" s="1"/>
      <c r="JDA370" s="1"/>
      <c r="JDB370" s="1"/>
      <c r="JDC370" s="1"/>
      <c r="JDD370" s="1"/>
      <c r="JDE370" s="1"/>
      <c r="JDF370" s="1"/>
      <c r="JDG370" s="1"/>
      <c r="JDH370" s="1"/>
      <c r="JDI370" s="1"/>
      <c r="JDJ370" s="1"/>
      <c r="JDK370" s="1"/>
      <c r="JDL370" s="1"/>
      <c r="JDM370" s="1"/>
      <c r="JDN370" s="1"/>
      <c r="JDO370" s="1"/>
      <c r="JDP370" s="1"/>
      <c r="JDQ370" s="1"/>
      <c r="JDR370" s="1"/>
      <c r="JDS370" s="1"/>
      <c r="JDT370" s="1"/>
      <c r="JDU370" s="1"/>
      <c r="JDV370" s="1"/>
      <c r="JDW370" s="1"/>
      <c r="JDX370" s="1"/>
      <c r="JDY370" s="1"/>
      <c r="JDZ370" s="1"/>
      <c r="JEA370" s="1"/>
      <c r="JEB370" s="1"/>
      <c r="JEC370" s="1"/>
      <c r="JED370" s="1"/>
      <c r="JEE370" s="1"/>
      <c r="JEF370" s="1"/>
      <c r="JEG370" s="1"/>
      <c r="JEH370" s="1"/>
      <c r="JEI370" s="1"/>
      <c r="JEJ370" s="1"/>
      <c r="JEK370" s="1"/>
      <c r="JEL370" s="1"/>
      <c r="JEM370" s="1"/>
      <c r="JEN370" s="1"/>
      <c r="JEO370" s="1"/>
      <c r="JEP370" s="1"/>
      <c r="JEQ370" s="1"/>
      <c r="JER370" s="1"/>
      <c r="JES370" s="1"/>
      <c r="JET370" s="1"/>
      <c r="JEU370" s="1"/>
      <c r="JEV370" s="1"/>
      <c r="JEW370" s="1"/>
      <c r="JEX370" s="1"/>
      <c r="JEY370" s="1"/>
      <c r="JEZ370" s="1"/>
      <c r="JFA370" s="1"/>
      <c r="JFB370" s="1"/>
      <c r="JFC370" s="1"/>
      <c r="JFD370" s="1"/>
      <c r="JFE370" s="1"/>
      <c r="JFF370" s="1"/>
      <c r="JFG370" s="1"/>
      <c r="JFH370" s="1"/>
      <c r="JFI370" s="1"/>
      <c r="JFJ370" s="1"/>
      <c r="JFK370" s="1"/>
      <c r="JFL370" s="1"/>
      <c r="JFM370" s="1"/>
      <c r="JFN370" s="1"/>
      <c r="JFO370" s="1"/>
      <c r="JFP370" s="1"/>
      <c r="JFQ370" s="1"/>
      <c r="JFR370" s="1"/>
      <c r="JFS370" s="1"/>
      <c r="JFT370" s="1"/>
      <c r="JFU370" s="1"/>
      <c r="JFV370" s="1"/>
      <c r="JFW370" s="1"/>
      <c r="JFX370" s="1"/>
      <c r="JFY370" s="1"/>
      <c r="JFZ370" s="1"/>
      <c r="JGA370" s="1"/>
      <c r="JGB370" s="1"/>
      <c r="JGC370" s="1"/>
      <c r="JGD370" s="1"/>
      <c r="JGE370" s="1"/>
      <c r="JGF370" s="1"/>
      <c r="JGG370" s="1"/>
      <c r="JGH370" s="1"/>
      <c r="JGI370" s="1"/>
      <c r="JGJ370" s="1"/>
      <c r="JGK370" s="1"/>
      <c r="JGL370" s="1"/>
      <c r="JGM370" s="1"/>
      <c r="JGN370" s="1"/>
      <c r="JGO370" s="1"/>
      <c r="JGP370" s="1"/>
      <c r="JGQ370" s="1"/>
      <c r="JGR370" s="1"/>
      <c r="JGS370" s="1"/>
      <c r="JGT370" s="1"/>
      <c r="JGU370" s="1"/>
      <c r="JGV370" s="1"/>
      <c r="JGW370" s="1"/>
      <c r="JGX370" s="1"/>
      <c r="JGY370" s="1"/>
      <c r="JGZ370" s="1"/>
      <c r="JHA370" s="1"/>
      <c r="JHB370" s="1"/>
      <c r="JHC370" s="1"/>
      <c r="JHD370" s="1"/>
      <c r="JHE370" s="1"/>
      <c r="JHF370" s="1"/>
      <c r="JHG370" s="1"/>
      <c r="JHH370" s="1"/>
      <c r="JHI370" s="1"/>
      <c r="JHJ370" s="1"/>
      <c r="JHK370" s="1"/>
      <c r="JHL370" s="1"/>
      <c r="JHM370" s="1"/>
      <c r="JHN370" s="1"/>
      <c r="JHO370" s="1"/>
      <c r="JHP370" s="1"/>
      <c r="JHQ370" s="1"/>
      <c r="JHR370" s="1"/>
      <c r="JHS370" s="1"/>
      <c r="JHT370" s="1"/>
      <c r="JHU370" s="1"/>
      <c r="JHV370" s="1"/>
      <c r="JHW370" s="1"/>
      <c r="JHX370" s="1"/>
      <c r="JHY370" s="1"/>
      <c r="JHZ370" s="1"/>
      <c r="JIA370" s="1"/>
      <c r="JIB370" s="1"/>
      <c r="JIC370" s="1"/>
      <c r="JID370" s="1"/>
      <c r="JIE370" s="1"/>
      <c r="JIF370" s="1"/>
      <c r="JIG370" s="1"/>
      <c r="JIH370" s="1"/>
      <c r="JII370" s="1"/>
      <c r="JIJ370" s="1"/>
      <c r="JIK370" s="1"/>
      <c r="JIL370" s="1"/>
      <c r="JIM370" s="1"/>
      <c r="JIN370" s="1"/>
      <c r="JIO370" s="1"/>
      <c r="JIP370" s="1"/>
      <c r="JIQ370" s="1"/>
      <c r="JIR370" s="1"/>
      <c r="JIS370" s="1"/>
      <c r="JIT370" s="1"/>
      <c r="JIU370" s="1"/>
      <c r="JIV370" s="1"/>
      <c r="JIW370" s="1"/>
      <c r="JIX370" s="1"/>
      <c r="JIY370" s="1"/>
      <c r="JIZ370" s="1"/>
      <c r="JJA370" s="1"/>
      <c r="JJB370" s="1"/>
      <c r="JJC370" s="1"/>
      <c r="JJD370" s="1"/>
      <c r="JJE370" s="1"/>
      <c r="JJF370" s="1"/>
      <c r="JJG370" s="1"/>
      <c r="JJH370" s="1"/>
      <c r="JJI370" s="1"/>
      <c r="JJJ370" s="1"/>
      <c r="JJK370" s="1"/>
      <c r="JJL370" s="1"/>
      <c r="JJM370" s="1"/>
      <c r="JJN370" s="1"/>
      <c r="JJO370" s="1"/>
      <c r="JJP370" s="1"/>
      <c r="JJQ370" s="1"/>
      <c r="JJR370" s="1"/>
      <c r="JJS370" s="1"/>
      <c r="JJT370" s="1"/>
      <c r="JJU370" s="1"/>
      <c r="JJV370" s="1"/>
      <c r="JJW370" s="1"/>
      <c r="JJX370" s="1"/>
      <c r="JJY370" s="1"/>
      <c r="JJZ370" s="1"/>
      <c r="JKA370" s="1"/>
      <c r="JKB370" s="1"/>
      <c r="JKC370" s="1"/>
      <c r="JKD370" s="1"/>
      <c r="JKE370" s="1"/>
      <c r="JKF370" s="1"/>
      <c r="JKG370" s="1"/>
      <c r="JKH370" s="1"/>
      <c r="JKI370" s="1"/>
      <c r="JKJ370" s="1"/>
      <c r="JKK370" s="1"/>
      <c r="JKL370" s="1"/>
      <c r="JKM370" s="1"/>
      <c r="JKN370" s="1"/>
      <c r="JKO370" s="1"/>
      <c r="JKP370" s="1"/>
      <c r="JKQ370" s="1"/>
      <c r="JKR370" s="1"/>
      <c r="JKS370" s="1"/>
      <c r="JKT370" s="1"/>
      <c r="JKU370" s="1"/>
      <c r="JKV370" s="1"/>
      <c r="JKW370" s="1"/>
      <c r="JKX370" s="1"/>
      <c r="JKY370" s="1"/>
      <c r="JKZ370" s="1"/>
      <c r="JLA370" s="1"/>
      <c r="JLB370" s="1"/>
      <c r="JLC370" s="1"/>
      <c r="JLD370" s="1"/>
      <c r="JLE370" s="1"/>
      <c r="JLF370" s="1"/>
      <c r="JLG370" s="1"/>
      <c r="JLH370" s="1"/>
      <c r="JLI370" s="1"/>
      <c r="JLJ370" s="1"/>
      <c r="JLK370" s="1"/>
      <c r="JLL370" s="1"/>
      <c r="JLM370" s="1"/>
      <c r="JLN370" s="1"/>
      <c r="JLO370" s="1"/>
      <c r="JLP370" s="1"/>
      <c r="JLQ370" s="1"/>
      <c r="JLR370" s="1"/>
      <c r="JLS370" s="1"/>
      <c r="JLT370" s="1"/>
      <c r="JLU370" s="1"/>
      <c r="JLV370" s="1"/>
      <c r="JLW370" s="1"/>
      <c r="JLX370" s="1"/>
      <c r="JLY370" s="1"/>
      <c r="JLZ370" s="1"/>
      <c r="JMA370" s="1"/>
      <c r="JMB370" s="1"/>
      <c r="JMC370" s="1"/>
      <c r="JMD370" s="1"/>
      <c r="JME370" s="1"/>
      <c r="JMF370" s="1"/>
      <c r="JMG370" s="1"/>
      <c r="JMH370" s="1"/>
      <c r="JMI370" s="1"/>
      <c r="JMJ370" s="1"/>
      <c r="JMK370" s="1"/>
      <c r="JML370" s="1"/>
      <c r="JMM370" s="1"/>
      <c r="JMN370" s="1"/>
      <c r="JMO370" s="1"/>
      <c r="JMP370" s="1"/>
      <c r="JMQ370" s="1"/>
      <c r="JMR370" s="1"/>
      <c r="JMS370" s="1"/>
      <c r="JMT370" s="1"/>
      <c r="JMU370" s="1"/>
      <c r="JMV370" s="1"/>
      <c r="JMW370" s="1"/>
      <c r="JMX370" s="1"/>
      <c r="JMY370" s="1"/>
      <c r="JMZ370" s="1"/>
      <c r="JNA370" s="1"/>
      <c r="JNB370" s="1"/>
      <c r="JNC370" s="1"/>
      <c r="JND370" s="1"/>
      <c r="JNE370" s="1"/>
      <c r="JNF370" s="1"/>
      <c r="JNG370" s="1"/>
      <c r="JNH370" s="1"/>
      <c r="JNI370" s="1"/>
      <c r="JNJ370" s="1"/>
      <c r="JNK370" s="1"/>
      <c r="JNL370" s="1"/>
      <c r="JNM370" s="1"/>
      <c r="JNN370" s="1"/>
      <c r="JNO370" s="1"/>
      <c r="JNP370" s="1"/>
      <c r="JNQ370" s="1"/>
      <c r="JNR370" s="1"/>
      <c r="JNS370" s="1"/>
      <c r="JNT370" s="1"/>
      <c r="JNU370" s="1"/>
      <c r="JNV370" s="1"/>
      <c r="JNW370" s="1"/>
      <c r="JNX370" s="1"/>
      <c r="JNY370" s="1"/>
      <c r="JNZ370" s="1"/>
      <c r="JOA370" s="1"/>
      <c r="JOB370" s="1"/>
      <c r="JOC370" s="1"/>
      <c r="JOD370" s="1"/>
      <c r="JOE370" s="1"/>
      <c r="JOF370" s="1"/>
      <c r="JOG370" s="1"/>
      <c r="JOH370" s="1"/>
      <c r="JOI370" s="1"/>
      <c r="JOJ370" s="1"/>
      <c r="JOK370" s="1"/>
      <c r="JOL370" s="1"/>
      <c r="JOM370" s="1"/>
      <c r="JON370" s="1"/>
      <c r="JOO370" s="1"/>
      <c r="JOP370" s="1"/>
      <c r="JOQ370" s="1"/>
      <c r="JOR370" s="1"/>
      <c r="JOS370" s="1"/>
      <c r="JOT370" s="1"/>
      <c r="JOU370" s="1"/>
      <c r="JOV370" s="1"/>
      <c r="JOW370" s="1"/>
      <c r="JOX370" s="1"/>
      <c r="JOY370" s="1"/>
      <c r="JOZ370" s="1"/>
      <c r="JPA370" s="1"/>
      <c r="JPB370" s="1"/>
      <c r="JPC370" s="1"/>
      <c r="JPD370" s="1"/>
      <c r="JPE370" s="1"/>
      <c r="JPF370" s="1"/>
      <c r="JPG370" s="1"/>
      <c r="JPH370" s="1"/>
      <c r="JPI370" s="1"/>
      <c r="JPJ370" s="1"/>
      <c r="JPK370" s="1"/>
      <c r="JPL370" s="1"/>
      <c r="JPM370" s="1"/>
      <c r="JPN370" s="1"/>
      <c r="JPO370" s="1"/>
      <c r="JPP370" s="1"/>
      <c r="JPQ370" s="1"/>
      <c r="JPR370" s="1"/>
      <c r="JPS370" s="1"/>
      <c r="JPT370" s="1"/>
      <c r="JPU370" s="1"/>
      <c r="JPV370" s="1"/>
      <c r="JPW370" s="1"/>
      <c r="JPX370" s="1"/>
      <c r="JPY370" s="1"/>
      <c r="JPZ370" s="1"/>
      <c r="JQA370" s="1"/>
      <c r="JQB370" s="1"/>
      <c r="JQC370" s="1"/>
      <c r="JQD370" s="1"/>
      <c r="JQE370" s="1"/>
      <c r="JQF370" s="1"/>
      <c r="JQG370" s="1"/>
      <c r="JQH370" s="1"/>
      <c r="JQI370" s="1"/>
      <c r="JQJ370" s="1"/>
      <c r="JQK370" s="1"/>
      <c r="JQL370" s="1"/>
      <c r="JQM370" s="1"/>
      <c r="JQN370" s="1"/>
      <c r="JQO370" s="1"/>
      <c r="JQP370" s="1"/>
      <c r="JQQ370" s="1"/>
      <c r="JQR370" s="1"/>
      <c r="JQS370" s="1"/>
      <c r="JQT370" s="1"/>
      <c r="JQU370" s="1"/>
      <c r="JQV370" s="1"/>
      <c r="JQW370" s="1"/>
      <c r="JQX370" s="1"/>
      <c r="JQY370" s="1"/>
      <c r="JQZ370" s="1"/>
      <c r="JRA370" s="1"/>
      <c r="JRB370" s="1"/>
      <c r="JRC370" s="1"/>
      <c r="JRD370" s="1"/>
      <c r="JRE370" s="1"/>
      <c r="JRF370" s="1"/>
      <c r="JRG370" s="1"/>
      <c r="JRH370" s="1"/>
      <c r="JRI370" s="1"/>
      <c r="JRJ370" s="1"/>
      <c r="JRK370" s="1"/>
      <c r="JRL370" s="1"/>
      <c r="JRM370" s="1"/>
      <c r="JRN370" s="1"/>
      <c r="JRO370" s="1"/>
      <c r="JRP370" s="1"/>
      <c r="JRQ370" s="1"/>
      <c r="JRR370" s="1"/>
      <c r="JRS370" s="1"/>
      <c r="JRT370" s="1"/>
      <c r="JRU370" s="1"/>
      <c r="JRV370" s="1"/>
      <c r="JRW370" s="1"/>
      <c r="JRX370" s="1"/>
      <c r="JRY370" s="1"/>
      <c r="JRZ370" s="1"/>
      <c r="JSA370" s="1"/>
      <c r="JSB370" s="1"/>
      <c r="JSC370" s="1"/>
      <c r="JSD370" s="1"/>
      <c r="JSE370" s="1"/>
      <c r="JSF370" s="1"/>
      <c r="JSG370" s="1"/>
      <c r="JSH370" s="1"/>
      <c r="JSI370" s="1"/>
      <c r="JSJ370" s="1"/>
      <c r="JSK370" s="1"/>
      <c r="JSL370" s="1"/>
      <c r="JSM370" s="1"/>
      <c r="JSN370" s="1"/>
      <c r="JSO370" s="1"/>
      <c r="JSP370" s="1"/>
      <c r="JSQ370" s="1"/>
      <c r="JSR370" s="1"/>
      <c r="JSS370" s="1"/>
      <c r="JST370" s="1"/>
      <c r="JSU370" s="1"/>
      <c r="JSV370" s="1"/>
      <c r="JSW370" s="1"/>
      <c r="JSX370" s="1"/>
      <c r="JSY370" s="1"/>
      <c r="JSZ370" s="1"/>
      <c r="JTA370" s="1"/>
      <c r="JTB370" s="1"/>
      <c r="JTC370" s="1"/>
      <c r="JTD370" s="1"/>
      <c r="JTE370" s="1"/>
      <c r="JTF370" s="1"/>
      <c r="JTG370" s="1"/>
      <c r="JTH370" s="1"/>
      <c r="JTI370" s="1"/>
      <c r="JTJ370" s="1"/>
      <c r="JTK370" s="1"/>
      <c r="JTL370" s="1"/>
      <c r="JTM370" s="1"/>
      <c r="JTN370" s="1"/>
      <c r="JTO370" s="1"/>
      <c r="JTP370" s="1"/>
      <c r="JTQ370" s="1"/>
      <c r="JTR370" s="1"/>
      <c r="JTS370" s="1"/>
      <c r="JTT370" s="1"/>
      <c r="JTU370" s="1"/>
      <c r="JTV370" s="1"/>
      <c r="JTW370" s="1"/>
      <c r="JTX370" s="1"/>
      <c r="JTY370" s="1"/>
      <c r="JTZ370" s="1"/>
      <c r="JUA370" s="1"/>
      <c r="JUB370" s="1"/>
      <c r="JUC370" s="1"/>
      <c r="JUD370" s="1"/>
      <c r="JUE370" s="1"/>
      <c r="JUF370" s="1"/>
      <c r="JUG370" s="1"/>
      <c r="JUH370" s="1"/>
      <c r="JUI370" s="1"/>
      <c r="JUJ370" s="1"/>
      <c r="JUK370" s="1"/>
      <c r="JUL370" s="1"/>
      <c r="JUM370" s="1"/>
      <c r="JUN370" s="1"/>
      <c r="JUO370" s="1"/>
      <c r="JUP370" s="1"/>
      <c r="JUQ370" s="1"/>
      <c r="JUR370" s="1"/>
      <c r="JUS370" s="1"/>
      <c r="JUT370" s="1"/>
      <c r="JUU370" s="1"/>
      <c r="JUV370" s="1"/>
      <c r="JUW370" s="1"/>
      <c r="JUX370" s="1"/>
      <c r="JUY370" s="1"/>
      <c r="JUZ370" s="1"/>
      <c r="JVA370" s="1"/>
      <c r="JVB370" s="1"/>
      <c r="JVC370" s="1"/>
      <c r="JVD370" s="1"/>
      <c r="JVE370" s="1"/>
      <c r="JVF370" s="1"/>
      <c r="JVG370" s="1"/>
      <c r="JVH370" s="1"/>
      <c r="JVI370" s="1"/>
      <c r="JVJ370" s="1"/>
      <c r="JVK370" s="1"/>
      <c r="JVL370" s="1"/>
      <c r="JVM370" s="1"/>
      <c r="JVN370" s="1"/>
      <c r="JVO370" s="1"/>
      <c r="JVP370" s="1"/>
      <c r="JVQ370" s="1"/>
      <c r="JVR370" s="1"/>
      <c r="JVS370" s="1"/>
      <c r="JVT370" s="1"/>
      <c r="JVU370" s="1"/>
      <c r="JVV370" s="1"/>
      <c r="JVW370" s="1"/>
      <c r="JVX370" s="1"/>
      <c r="JVY370" s="1"/>
      <c r="JVZ370" s="1"/>
      <c r="JWA370" s="1"/>
      <c r="JWB370" s="1"/>
      <c r="JWC370" s="1"/>
      <c r="JWD370" s="1"/>
      <c r="JWE370" s="1"/>
      <c r="JWF370" s="1"/>
      <c r="JWG370" s="1"/>
      <c r="JWH370" s="1"/>
      <c r="JWI370" s="1"/>
      <c r="JWJ370" s="1"/>
      <c r="JWK370" s="1"/>
      <c r="JWL370" s="1"/>
      <c r="JWM370" s="1"/>
      <c r="JWN370" s="1"/>
      <c r="JWO370" s="1"/>
      <c r="JWP370" s="1"/>
      <c r="JWQ370" s="1"/>
      <c r="JWR370" s="1"/>
      <c r="JWS370" s="1"/>
      <c r="JWT370" s="1"/>
      <c r="JWU370" s="1"/>
      <c r="JWV370" s="1"/>
      <c r="JWW370" s="1"/>
      <c r="JWX370" s="1"/>
      <c r="JWY370" s="1"/>
      <c r="JWZ370" s="1"/>
      <c r="JXA370" s="1"/>
      <c r="JXB370" s="1"/>
      <c r="JXC370" s="1"/>
      <c r="JXD370" s="1"/>
      <c r="JXE370" s="1"/>
      <c r="JXF370" s="1"/>
      <c r="JXG370" s="1"/>
      <c r="JXH370" s="1"/>
      <c r="JXI370" s="1"/>
      <c r="JXJ370" s="1"/>
      <c r="JXK370" s="1"/>
      <c r="JXL370" s="1"/>
      <c r="JXM370" s="1"/>
      <c r="JXN370" s="1"/>
      <c r="JXO370" s="1"/>
      <c r="JXP370" s="1"/>
      <c r="JXQ370" s="1"/>
      <c r="JXR370" s="1"/>
      <c r="JXS370" s="1"/>
      <c r="JXT370" s="1"/>
      <c r="JXU370" s="1"/>
      <c r="JXV370" s="1"/>
      <c r="JXW370" s="1"/>
      <c r="JXX370" s="1"/>
      <c r="JXY370" s="1"/>
      <c r="JXZ370" s="1"/>
      <c r="JYA370" s="1"/>
      <c r="JYB370" s="1"/>
      <c r="JYC370" s="1"/>
      <c r="JYD370" s="1"/>
      <c r="JYE370" s="1"/>
      <c r="JYF370" s="1"/>
      <c r="JYG370" s="1"/>
      <c r="JYH370" s="1"/>
      <c r="JYI370" s="1"/>
      <c r="JYJ370" s="1"/>
      <c r="JYK370" s="1"/>
      <c r="JYL370" s="1"/>
      <c r="JYM370" s="1"/>
      <c r="JYN370" s="1"/>
      <c r="JYO370" s="1"/>
      <c r="JYP370" s="1"/>
      <c r="JYQ370" s="1"/>
      <c r="JYR370" s="1"/>
      <c r="JYS370" s="1"/>
      <c r="JYT370" s="1"/>
      <c r="JYU370" s="1"/>
      <c r="JYV370" s="1"/>
      <c r="JYW370" s="1"/>
      <c r="JYX370" s="1"/>
      <c r="JYY370" s="1"/>
      <c r="JYZ370" s="1"/>
      <c r="JZA370" s="1"/>
      <c r="JZB370" s="1"/>
      <c r="JZC370" s="1"/>
      <c r="JZD370" s="1"/>
      <c r="JZE370" s="1"/>
      <c r="JZF370" s="1"/>
      <c r="JZG370" s="1"/>
      <c r="JZH370" s="1"/>
      <c r="JZI370" s="1"/>
      <c r="JZJ370" s="1"/>
      <c r="JZK370" s="1"/>
      <c r="JZL370" s="1"/>
      <c r="JZM370" s="1"/>
      <c r="JZN370" s="1"/>
      <c r="JZO370" s="1"/>
      <c r="JZP370" s="1"/>
      <c r="JZQ370" s="1"/>
      <c r="JZR370" s="1"/>
      <c r="JZS370" s="1"/>
      <c r="JZT370" s="1"/>
      <c r="JZU370" s="1"/>
      <c r="JZV370" s="1"/>
      <c r="JZW370" s="1"/>
      <c r="JZX370" s="1"/>
      <c r="JZY370" s="1"/>
      <c r="JZZ370" s="1"/>
      <c r="KAA370" s="1"/>
      <c r="KAB370" s="1"/>
      <c r="KAC370" s="1"/>
      <c r="KAD370" s="1"/>
      <c r="KAE370" s="1"/>
      <c r="KAF370" s="1"/>
      <c r="KAG370" s="1"/>
      <c r="KAH370" s="1"/>
      <c r="KAI370" s="1"/>
      <c r="KAJ370" s="1"/>
      <c r="KAK370" s="1"/>
      <c r="KAL370" s="1"/>
      <c r="KAM370" s="1"/>
      <c r="KAN370" s="1"/>
      <c r="KAO370" s="1"/>
      <c r="KAP370" s="1"/>
      <c r="KAQ370" s="1"/>
      <c r="KAR370" s="1"/>
      <c r="KAS370" s="1"/>
      <c r="KAT370" s="1"/>
      <c r="KAU370" s="1"/>
      <c r="KAV370" s="1"/>
      <c r="KAW370" s="1"/>
      <c r="KAX370" s="1"/>
      <c r="KAY370" s="1"/>
      <c r="KAZ370" s="1"/>
      <c r="KBA370" s="1"/>
      <c r="KBB370" s="1"/>
      <c r="KBC370" s="1"/>
      <c r="KBD370" s="1"/>
      <c r="KBE370" s="1"/>
      <c r="KBF370" s="1"/>
      <c r="KBG370" s="1"/>
      <c r="KBH370" s="1"/>
      <c r="KBI370" s="1"/>
      <c r="KBJ370" s="1"/>
      <c r="KBK370" s="1"/>
      <c r="KBL370" s="1"/>
      <c r="KBM370" s="1"/>
      <c r="KBN370" s="1"/>
      <c r="KBO370" s="1"/>
      <c r="KBP370" s="1"/>
      <c r="KBQ370" s="1"/>
      <c r="KBR370" s="1"/>
      <c r="KBS370" s="1"/>
      <c r="KBT370" s="1"/>
      <c r="KBU370" s="1"/>
      <c r="KBV370" s="1"/>
      <c r="KBW370" s="1"/>
      <c r="KBX370" s="1"/>
      <c r="KBY370" s="1"/>
      <c r="KBZ370" s="1"/>
      <c r="KCA370" s="1"/>
      <c r="KCB370" s="1"/>
      <c r="KCC370" s="1"/>
      <c r="KCD370" s="1"/>
      <c r="KCE370" s="1"/>
      <c r="KCF370" s="1"/>
      <c r="KCG370" s="1"/>
      <c r="KCH370" s="1"/>
      <c r="KCI370" s="1"/>
      <c r="KCJ370" s="1"/>
      <c r="KCK370" s="1"/>
      <c r="KCL370" s="1"/>
      <c r="KCM370" s="1"/>
      <c r="KCN370" s="1"/>
      <c r="KCO370" s="1"/>
      <c r="KCP370" s="1"/>
      <c r="KCQ370" s="1"/>
      <c r="KCR370" s="1"/>
      <c r="KCS370" s="1"/>
      <c r="KCT370" s="1"/>
      <c r="KCU370" s="1"/>
      <c r="KCV370" s="1"/>
      <c r="KCW370" s="1"/>
      <c r="KCX370" s="1"/>
      <c r="KCY370" s="1"/>
      <c r="KCZ370" s="1"/>
      <c r="KDA370" s="1"/>
      <c r="KDB370" s="1"/>
      <c r="KDC370" s="1"/>
      <c r="KDD370" s="1"/>
      <c r="KDE370" s="1"/>
      <c r="KDF370" s="1"/>
      <c r="KDG370" s="1"/>
      <c r="KDH370" s="1"/>
      <c r="KDI370" s="1"/>
      <c r="KDJ370" s="1"/>
      <c r="KDK370" s="1"/>
      <c r="KDL370" s="1"/>
      <c r="KDM370" s="1"/>
      <c r="KDN370" s="1"/>
      <c r="KDO370" s="1"/>
      <c r="KDP370" s="1"/>
      <c r="KDQ370" s="1"/>
      <c r="KDR370" s="1"/>
      <c r="KDS370" s="1"/>
      <c r="KDT370" s="1"/>
      <c r="KDU370" s="1"/>
      <c r="KDV370" s="1"/>
      <c r="KDW370" s="1"/>
      <c r="KDX370" s="1"/>
      <c r="KDY370" s="1"/>
      <c r="KDZ370" s="1"/>
      <c r="KEA370" s="1"/>
      <c r="KEB370" s="1"/>
      <c r="KEC370" s="1"/>
      <c r="KED370" s="1"/>
      <c r="KEE370" s="1"/>
      <c r="KEF370" s="1"/>
      <c r="KEG370" s="1"/>
      <c r="KEH370" s="1"/>
      <c r="KEI370" s="1"/>
      <c r="KEJ370" s="1"/>
      <c r="KEK370" s="1"/>
      <c r="KEL370" s="1"/>
      <c r="KEM370" s="1"/>
      <c r="KEN370" s="1"/>
      <c r="KEO370" s="1"/>
      <c r="KEP370" s="1"/>
      <c r="KEQ370" s="1"/>
      <c r="KER370" s="1"/>
      <c r="KES370" s="1"/>
      <c r="KET370" s="1"/>
      <c r="KEU370" s="1"/>
      <c r="KEV370" s="1"/>
      <c r="KEW370" s="1"/>
      <c r="KEX370" s="1"/>
      <c r="KEY370" s="1"/>
      <c r="KEZ370" s="1"/>
      <c r="KFA370" s="1"/>
      <c r="KFB370" s="1"/>
      <c r="KFC370" s="1"/>
      <c r="KFD370" s="1"/>
      <c r="KFE370" s="1"/>
      <c r="KFF370" s="1"/>
      <c r="KFG370" s="1"/>
      <c r="KFH370" s="1"/>
      <c r="KFI370" s="1"/>
      <c r="KFJ370" s="1"/>
      <c r="KFK370" s="1"/>
      <c r="KFL370" s="1"/>
      <c r="KFM370" s="1"/>
      <c r="KFN370" s="1"/>
      <c r="KFO370" s="1"/>
      <c r="KFP370" s="1"/>
      <c r="KFQ370" s="1"/>
      <c r="KFR370" s="1"/>
      <c r="KFS370" s="1"/>
      <c r="KFT370" s="1"/>
      <c r="KFU370" s="1"/>
      <c r="KFV370" s="1"/>
      <c r="KFW370" s="1"/>
      <c r="KFX370" s="1"/>
      <c r="KFY370" s="1"/>
      <c r="KFZ370" s="1"/>
      <c r="KGA370" s="1"/>
      <c r="KGB370" s="1"/>
      <c r="KGC370" s="1"/>
      <c r="KGD370" s="1"/>
      <c r="KGE370" s="1"/>
      <c r="KGF370" s="1"/>
      <c r="KGG370" s="1"/>
      <c r="KGH370" s="1"/>
      <c r="KGI370" s="1"/>
      <c r="KGJ370" s="1"/>
      <c r="KGK370" s="1"/>
      <c r="KGL370" s="1"/>
      <c r="KGM370" s="1"/>
      <c r="KGN370" s="1"/>
      <c r="KGO370" s="1"/>
      <c r="KGP370" s="1"/>
      <c r="KGQ370" s="1"/>
      <c r="KGR370" s="1"/>
      <c r="KGS370" s="1"/>
      <c r="KGT370" s="1"/>
      <c r="KGU370" s="1"/>
      <c r="KGV370" s="1"/>
      <c r="KGW370" s="1"/>
      <c r="KGX370" s="1"/>
      <c r="KGY370" s="1"/>
      <c r="KGZ370" s="1"/>
      <c r="KHA370" s="1"/>
      <c r="KHB370" s="1"/>
      <c r="KHC370" s="1"/>
      <c r="KHD370" s="1"/>
      <c r="KHE370" s="1"/>
      <c r="KHF370" s="1"/>
      <c r="KHG370" s="1"/>
      <c r="KHH370" s="1"/>
      <c r="KHI370" s="1"/>
      <c r="KHJ370" s="1"/>
      <c r="KHK370" s="1"/>
      <c r="KHL370" s="1"/>
      <c r="KHM370" s="1"/>
      <c r="KHN370" s="1"/>
      <c r="KHO370" s="1"/>
      <c r="KHP370" s="1"/>
      <c r="KHQ370" s="1"/>
      <c r="KHR370" s="1"/>
      <c r="KHS370" s="1"/>
      <c r="KHT370" s="1"/>
      <c r="KHU370" s="1"/>
      <c r="KHV370" s="1"/>
      <c r="KHW370" s="1"/>
      <c r="KHX370" s="1"/>
      <c r="KHY370" s="1"/>
      <c r="KHZ370" s="1"/>
      <c r="KIA370" s="1"/>
      <c r="KIB370" s="1"/>
      <c r="KIC370" s="1"/>
      <c r="KID370" s="1"/>
      <c r="KIE370" s="1"/>
      <c r="KIF370" s="1"/>
      <c r="KIG370" s="1"/>
      <c r="KIH370" s="1"/>
      <c r="KII370" s="1"/>
      <c r="KIJ370" s="1"/>
      <c r="KIK370" s="1"/>
      <c r="KIL370" s="1"/>
      <c r="KIM370" s="1"/>
      <c r="KIN370" s="1"/>
      <c r="KIO370" s="1"/>
      <c r="KIP370" s="1"/>
      <c r="KIQ370" s="1"/>
      <c r="KIR370" s="1"/>
      <c r="KIS370" s="1"/>
      <c r="KIT370" s="1"/>
      <c r="KIU370" s="1"/>
      <c r="KIV370" s="1"/>
      <c r="KIW370" s="1"/>
      <c r="KIX370" s="1"/>
      <c r="KIY370" s="1"/>
      <c r="KIZ370" s="1"/>
      <c r="KJA370" s="1"/>
      <c r="KJB370" s="1"/>
      <c r="KJC370" s="1"/>
      <c r="KJD370" s="1"/>
      <c r="KJE370" s="1"/>
      <c r="KJF370" s="1"/>
      <c r="KJG370" s="1"/>
      <c r="KJH370" s="1"/>
      <c r="KJI370" s="1"/>
      <c r="KJJ370" s="1"/>
      <c r="KJK370" s="1"/>
      <c r="KJL370" s="1"/>
      <c r="KJM370" s="1"/>
      <c r="KJN370" s="1"/>
      <c r="KJO370" s="1"/>
      <c r="KJP370" s="1"/>
      <c r="KJQ370" s="1"/>
      <c r="KJR370" s="1"/>
      <c r="KJS370" s="1"/>
      <c r="KJT370" s="1"/>
      <c r="KJU370" s="1"/>
      <c r="KJV370" s="1"/>
      <c r="KJW370" s="1"/>
      <c r="KJX370" s="1"/>
      <c r="KJY370" s="1"/>
      <c r="KJZ370" s="1"/>
      <c r="KKA370" s="1"/>
      <c r="KKB370" s="1"/>
      <c r="KKC370" s="1"/>
      <c r="KKD370" s="1"/>
      <c r="KKE370" s="1"/>
      <c r="KKF370" s="1"/>
      <c r="KKG370" s="1"/>
      <c r="KKH370" s="1"/>
      <c r="KKI370" s="1"/>
      <c r="KKJ370" s="1"/>
      <c r="KKK370" s="1"/>
      <c r="KKL370" s="1"/>
      <c r="KKM370" s="1"/>
      <c r="KKN370" s="1"/>
      <c r="KKO370" s="1"/>
      <c r="KKP370" s="1"/>
      <c r="KKQ370" s="1"/>
      <c r="KKR370" s="1"/>
      <c r="KKS370" s="1"/>
      <c r="KKT370" s="1"/>
      <c r="KKU370" s="1"/>
      <c r="KKV370" s="1"/>
      <c r="KKW370" s="1"/>
      <c r="KKX370" s="1"/>
      <c r="KKY370" s="1"/>
      <c r="KKZ370" s="1"/>
      <c r="KLA370" s="1"/>
      <c r="KLB370" s="1"/>
      <c r="KLC370" s="1"/>
      <c r="KLD370" s="1"/>
      <c r="KLE370" s="1"/>
      <c r="KLF370" s="1"/>
      <c r="KLG370" s="1"/>
      <c r="KLH370" s="1"/>
      <c r="KLI370" s="1"/>
      <c r="KLJ370" s="1"/>
      <c r="KLK370" s="1"/>
      <c r="KLL370" s="1"/>
      <c r="KLM370" s="1"/>
      <c r="KLN370" s="1"/>
      <c r="KLO370" s="1"/>
      <c r="KLP370" s="1"/>
      <c r="KLQ370" s="1"/>
      <c r="KLR370" s="1"/>
      <c r="KLS370" s="1"/>
      <c r="KLT370" s="1"/>
      <c r="KLU370" s="1"/>
      <c r="KLV370" s="1"/>
      <c r="KLW370" s="1"/>
      <c r="KLX370" s="1"/>
      <c r="KLY370" s="1"/>
      <c r="KLZ370" s="1"/>
      <c r="KMA370" s="1"/>
      <c r="KMB370" s="1"/>
      <c r="KMC370" s="1"/>
      <c r="KMD370" s="1"/>
      <c r="KME370" s="1"/>
      <c r="KMF370" s="1"/>
      <c r="KMG370" s="1"/>
      <c r="KMH370" s="1"/>
      <c r="KMI370" s="1"/>
      <c r="KMJ370" s="1"/>
      <c r="KMK370" s="1"/>
      <c r="KML370" s="1"/>
      <c r="KMM370" s="1"/>
      <c r="KMN370" s="1"/>
      <c r="KMO370" s="1"/>
      <c r="KMP370" s="1"/>
      <c r="KMQ370" s="1"/>
      <c r="KMR370" s="1"/>
      <c r="KMS370" s="1"/>
      <c r="KMT370" s="1"/>
      <c r="KMU370" s="1"/>
      <c r="KMV370" s="1"/>
      <c r="KMW370" s="1"/>
      <c r="KMX370" s="1"/>
      <c r="KMY370" s="1"/>
      <c r="KMZ370" s="1"/>
      <c r="KNA370" s="1"/>
      <c r="KNB370" s="1"/>
      <c r="KNC370" s="1"/>
      <c r="KND370" s="1"/>
      <c r="KNE370" s="1"/>
      <c r="KNF370" s="1"/>
      <c r="KNG370" s="1"/>
      <c r="KNH370" s="1"/>
      <c r="KNI370" s="1"/>
      <c r="KNJ370" s="1"/>
      <c r="KNK370" s="1"/>
      <c r="KNL370" s="1"/>
      <c r="KNM370" s="1"/>
      <c r="KNN370" s="1"/>
      <c r="KNO370" s="1"/>
      <c r="KNP370" s="1"/>
      <c r="KNQ370" s="1"/>
      <c r="KNR370" s="1"/>
      <c r="KNS370" s="1"/>
      <c r="KNT370" s="1"/>
      <c r="KNU370" s="1"/>
      <c r="KNV370" s="1"/>
      <c r="KNW370" s="1"/>
      <c r="KNX370" s="1"/>
      <c r="KNY370" s="1"/>
      <c r="KNZ370" s="1"/>
      <c r="KOA370" s="1"/>
      <c r="KOB370" s="1"/>
      <c r="KOC370" s="1"/>
      <c r="KOD370" s="1"/>
      <c r="KOE370" s="1"/>
      <c r="KOF370" s="1"/>
      <c r="KOG370" s="1"/>
      <c r="KOH370" s="1"/>
      <c r="KOI370" s="1"/>
      <c r="KOJ370" s="1"/>
      <c r="KOK370" s="1"/>
      <c r="KOL370" s="1"/>
      <c r="KOM370" s="1"/>
      <c r="KON370" s="1"/>
      <c r="KOO370" s="1"/>
      <c r="KOP370" s="1"/>
      <c r="KOQ370" s="1"/>
      <c r="KOR370" s="1"/>
      <c r="KOS370" s="1"/>
      <c r="KOT370" s="1"/>
      <c r="KOU370" s="1"/>
      <c r="KOV370" s="1"/>
      <c r="KOW370" s="1"/>
      <c r="KOX370" s="1"/>
      <c r="KOY370" s="1"/>
      <c r="KOZ370" s="1"/>
      <c r="KPA370" s="1"/>
      <c r="KPB370" s="1"/>
      <c r="KPC370" s="1"/>
      <c r="KPD370" s="1"/>
      <c r="KPE370" s="1"/>
      <c r="KPF370" s="1"/>
      <c r="KPG370" s="1"/>
      <c r="KPH370" s="1"/>
      <c r="KPI370" s="1"/>
      <c r="KPJ370" s="1"/>
      <c r="KPK370" s="1"/>
      <c r="KPL370" s="1"/>
      <c r="KPM370" s="1"/>
      <c r="KPN370" s="1"/>
      <c r="KPO370" s="1"/>
      <c r="KPP370" s="1"/>
      <c r="KPQ370" s="1"/>
      <c r="KPR370" s="1"/>
      <c r="KPS370" s="1"/>
      <c r="KPT370" s="1"/>
      <c r="KPU370" s="1"/>
      <c r="KPV370" s="1"/>
      <c r="KPW370" s="1"/>
      <c r="KPX370" s="1"/>
      <c r="KPY370" s="1"/>
      <c r="KPZ370" s="1"/>
      <c r="KQA370" s="1"/>
      <c r="KQB370" s="1"/>
      <c r="KQC370" s="1"/>
      <c r="KQD370" s="1"/>
      <c r="KQE370" s="1"/>
      <c r="KQF370" s="1"/>
      <c r="KQG370" s="1"/>
      <c r="KQH370" s="1"/>
      <c r="KQI370" s="1"/>
      <c r="KQJ370" s="1"/>
      <c r="KQK370" s="1"/>
      <c r="KQL370" s="1"/>
      <c r="KQM370" s="1"/>
      <c r="KQN370" s="1"/>
      <c r="KQO370" s="1"/>
      <c r="KQP370" s="1"/>
      <c r="KQQ370" s="1"/>
      <c r="KQR370" s="1"/>
      <c r="KQS370" s="1"/>
      <c r="KQT370" s="1"/>
      <c r="KQU370" s="1"/>
      <c r="KQV370" s="1"/>
      <c r="KQW370" s="1"/>
      <c r="KQX370" s="1"/>
      <c r="KQY370" s="1"/>
      <c r="KQZ370" s="1"/>
      <c r="KRA370" s="1"/>
      <c r="KRB370" s="1"/>
      <c r="KRC370" s="1"/>
      <c r="KRD370" s="1"/>
      <c r="KRE370" s="1"/>
      <c r="KRF370" s="1"/>
      <c r="KRG370" s="1"/>
      <c r="KRH370" s="1"/>
      <c r="KRI370" s="1"/>
      <c r="KRJ370" s="1"/>
      <c r="KRK370" s="1"/>
      <c r="KRL370" s="1"/>
      <c r="KRM370" s="1"/>
      <c r="KRN370" s="1"/>
      <c r="KRO370" s="1"/>
      <c r="KRP370" s="1"/>
      <c r="KRQ370" s="1"/>
      <c r="KRR370" s="1"/>
      <c r="KRS370" s="1"/>
      <c r="KRT370" s="1"/>
      <c r="KRU370" s="1"/>
      <c r="KRV370" s="1"/>
      <c r="KRW370" s="1"/>
      <c r="KRX370" s="1"/>
      <c r="KRY370" s="1"/>
      <c r="KRZ370" s="1"/>
      <c r="KSA370" s="1"/>
      <c r="KSB370" s="1"/>
      <c r="KSC370" s="1"/>
      <c r="KSD370" s="1"/>
      <c r="KSE370" s="1"/>
      <c r="KSF370" s="1"/>
      <c r="KSG370" s="1"/>
      <c r="KSH370" s="1"/>
      <c r="KSI370" s="1"/>
      <c r="KSJ370" s="1"/>
      <c r="KSK370" s="1"/>
      <c r="KSL370" s="1"/>
      <c r="KSM370" s="1"/>
      <c r="KSN370" s="1"/>
      <c r="KSO370" s="1"/>
      <c r="KSP370" s="1"/>
      <c r="KSQ370" s="1"/>
      <c r="KSR370" s="1"/>
      <c r="KSS370" s="1"/>
      <c r="KST370" s="1"/>
      <c r="KSU370" s="1"/>
      <c r="KSV370" s="1"/>
      <c r="KSW370" s="1"/>
      <c r="KSX370" s="1"/>
      <c r="KSY370" s="1"/>
      <c r="KSZ370" s="1"/>
      <c r="KTA370" s="1"/>
      <c r="KTB370" s="1"/>
      <c r="KTC370" s="1"/>
      <c r="KTD370" s="1"/>
      <c r="KTE370" s="1"/>
      <c r="KTF370" s="1"/>
      <c r="KTG370" s="1"/>
      <c r="KTH370" s="1"/>
      <c r="KTI370" s="1"/>
      <c r="KTJ370" s="1"/>
      <c r="KTK370" s="1"/>
      <c r="KTL370" s="1"/>
      <c r="KTM370" s="1"/>
      <c r="KTN370" s="1"/>
      <c r="KTO370" s="1"/>
      <c r="KTP370" s="1"/>
      <c r="KTQ370" s="1"/>
      <c r="KTR370" s="1"/>
      <c r="KTS370" s="1"/>
      <c r="KTT370" s="1"/>
      <c r="KTU370" s="1"/>
      <c r="KTV370" s="1"/>
      <c r="KTW370" s="1"/>
      <c r="KTX370" s="1"/>
      <c r="KTY370" s="1"/>
      <c r="KTZ370" s="1"/>
      <c r="KUA370" s="1"/>
      <c r="KUB370" s="1"/>
      <c r="KUC370" s="1"/>
      <c r="KUD370" s="1"/>
      <c r="KUE370" s="1"/>
      <c r="KUF370" s="1"/>
      <c r="KUG370" s="1"/>
      <c r="KUH370" s="1"/>
      <c r="KUI370" s="1"/>
      <c r="KUJ370" s="1"/>
      <c r="KUK370" s="1"/>
      <c r="KUL370" s="1"/>
      <c r="KUM370" s="1"/>
      <c r="KUN370" s="1"/>
      <c r="KUO370" s="1"/>
      <c r="KUP370" s="1"/>
      <c r="KUQ370" s="1"/>
      <c r="KUR370" s="1"/>
      <c r="KUS370" s="1"/>
      <c r="KUT370" s="1"/>
      <c r="KUU370" s="1"/>
      <c r="KUV370" s="1"/>
      <c r="KUW370" s="1"/>
      <c r="KUX370" s="1"/>
      <c r="KUY370" s="1"/>
      <c r="KUZ370" s="1"/>
      <c r="KVA370" s="1"/>
      <c r="KVB370" s="1"/>
      <c r="KVC370" s="1"/>
      <c r="KVD370" s="1"/>
      <c r="KVE370" s="1"/>
      <c r="KVF370" s="1"/>
      <c r="KVG370" s="1"/>
      <c r="KVH370" s="1"/>
      <c r="KVI370" s="1"/>
      <c r="KVJ370" s="1"/>
      <c r="KVK370" s="1"/>
      <c r="KVL370" s="1"/>
      <c r="KVM370" s="1"/>
      <c r="KVN370" s="1"/>
      <c r="KVO370" s="1"/>
      <c r="KVP370" s="1"/>
      <c r="KVQ370" s="1"/>
      <c r="KVR370" s="1"/>
      <c r="KVS370" s="1"/>
      <c r="KVT370" s="1"/>
      <c r="KVU370" s="1"/>
      <c r="KVV370" s="1"/>
      <c r="KVW370" s="1"/>
      <c r="KVX370" s="1"/>
      <c r="KVY370" s="1"/>
      <c r="KVZ370" s="1"/>
      <c r="KWA370" s="1"/>
      <c r="KWB370" s="1"/>
      <c r="KWC370" s="1"/>
      <c r="KWD370" s="1"/>
      <c r="KWE370" s="1"/>
      <c r="KWF370" s="1"/>
      <c r="KWG370" s="1"/>
      <c r="KWH370" s="1"/>
      <c r="KWI370" s="1"/>
      <c r="KWJ370" s="1"/>
      <c r="KWK370" s="1"/>
      <c r="KWL370" s="1"/>
      <c r="KWM370" s="1"/>
      <c r="KWN370" s="1"/>
      <c r="KWO370" s="1"/>
      <c r="KWP370" s="1"/>
      <c r="KWQ370" s="1"/>
      <c r="KWR370" s="1"/>
      <c r="KWS370" s="1"/>
      <c r="KWT370" s="1"/>
      <c r="KWU370" s="1"/>
      <c r="KWV370" s="1"/>
      <c r="KWW370" s="1"/>
      <c r="KWX370" s="1"/>
      <c r="KWY370" s="1"/>
      <c r="KWZ370" s="1"/>
      <c r="KXA370" s="1"/>
      <c r="KXB370" s="1"/>
      <c r="KXC370" s="1"/>
      <c r="KXD370" s="1"/>
      <c r="KXE370" s="1"/>
      <c r="KXF370" s="1"/>
      <c r="KXG370" s="1"/>
      <c r="KXH370" s="1"/>
      <c r="KXI370" s="1"/>
      <c r="KXJ370" s="1"/>
      <c r="KXK370" s="1"/>
      <c r="KXL370" s="1"/>
      <c r="KXM370" s="1"/>
      <c r="KXN370" s="1"/>
      <c r="KXO370" s="1"/>
      <c r="KXP370" s="1"/>
      <c r="KXQ370" s="1"/>
      <c r="KXR370" s="1"/>
      <c r="KXS370" s="1"/>
      <c r="KXT370" s="1"/>
      <c r="KXU370" s="1"/>
      <c r="KXV370" s="1"/>
      <c r="KXW370" s="1"/>
      <c r="KXX370" s="1"/>
      <c r="KXY370" s="1"/>
      <c r="KXZ370" s="1"/>
      <c r="KYA370" s="1"/>
      <c r="KYB370" s="1"/>
      <c r="KYC370" s="1"/>
      <c r="KYD370" s="1"/>
      <c r="KYE370" s="1"/>
      <c r="KYF370" s="1"/>
      <c r="KYG370" s="1"/>
      <c r="KYH370" s="1"/>
      <c r="KYI370" s="1"/>
      <c r="KYJ370" s="1"/>
      <c r="KYK370" s="1"/>
      <c r="KYL370" s="1"/>
      <c r="KYM370" s="1"/>
      <c r="KYN370" s="1"/>
      <c r="KYO370" s="1"/>
      <c r="KYP370" s="1"/>
      <c r="KYQ370" s="1"/>
      <c r="KYR370" s="1"/>
      <c r="KYS370" s="1"/>
      <c r="KYT370" s="1"/>
      <c r="KYU370" s="1"/>
      <c r="KYV370" s="1"/>
      <c r="KYW370" s="1"/>
      <c r="KYX370" s="1"/>
      <c r="KYY370" s="1"/>
      <c r="KYZ370" s="1"/>
      <c r="KZA370" s="1"/>
      <c r="KZB370" s="1"/>
      <c r="KZC370" s="1"/>
      <c r="KZD370" s="1"/>
      <c r="KZE370" s="1"/>
      <c r="KZF370" s="1"/>
      <c r="KZG370" s="1"/>
      <c r="KZH370" s="1"/>
      <c r="KZI370" s="1"/>
      <c r="KZJ370" s="1"/>
      <c r="KZK370" s="1"/>
      <c r="KZL370" s="1"/>
      <c r="KZM370" s="1"/>
      <c r="KZN370" s="1"/>
      <c r="KZO370" s="1"/>
      <c r="KZP370" s="1"/>
      <c r="KZQ370" s="1"/>
      <c r="KZR370" s="1"/>
      <c r="KZS370" s="1"/>
      <c r="KZT370" s="1"/>
      <c r="KZU370" s="1"/>
      <c r="KZV370" s="1"/>
      <c r="KZW370" s="1"/>
      <c r="KZX370" s="1"/>
      <c r="KZY370" s="1"/>
      <c r="KZZ370" s="1"/>
      <c r="LAA370" s="1"/>
      <c r="LAB370" s="1"/>
      <c r="LAC370" s="1"/>
      <c r="LAD370" s="1"/>
      <c r="LAE370" s="1"/>
      <c r="LAF370" s="1"/>
      <c r="LAG370" s="1"/>
      <c r="LAH370" s="1"/>
      <c r="LAI370" s="1"/>
      <c r="LAJ370" s="1"/>
      <c r="LAK370" s="1"/>
      <c r="LAL370" s="1"/>
      <c r="LAM370" s="1"/>
      <c r="LAN370" s="1"/>
      <c r="LAO370" s="1"/>
      <c r="LAP370" s="1"/>
      <c r="LAQ370" s="1"/>
      <c r="LAR370" s="1"/>
      <c r="LAS370" s="1"/>
      <c r="LAT370" s="1"/>
      <c r="LAU370" s="1"/>
      <c r="LAV370" s="1"/>
      <c r="LAW370" s="1"/>
      <c r="LAX370" s="1"/>
      <c r="LAY370" s="1"/>
      <c r="LAZ370" s="1"/>
      <c r="LBA370" s="1"/>
      <c r="LBB370" s="1"/>
      <c r="LBC370" s="1"/>
      <c r="LBD370" s="1"/>
      <c r="LBE370" s="1"/>
      <c r="LBF370" s="1"/>
      <c r="LBG370" s="1"/>
      <c r="LBH370" s="1"/>
      <c r="LBI370" s="1"/>
      <c r="LBJ370" s="1"/>
      <c r="LBK370" s="1"/>
      <c r="LBL370" s="1"/>
      <c r="LBM370" s="1"/>
      <c r="LBN370" s="1"/>
      <c r="LBO370" s="1"/>
      <c r="LBP370" s="1"/>
      <c r="LBQ370" s="1"/>
      <c r="LBR370" s="1"/>
      <c r="LBS370" s="1"/>
      <c r="LBT370" s="1"/>
      <c r="LBU370" s="1"/>
      <c r="LBV370" s="1"/>
      <c r="LBW370" s="1"/>
      <c r="LBX370" s="1"/>
      <c r="LBY370" s="1"/>
      <c r="LBZ370" s="1"/>
      <c r="LCA370" s="1"/>
      <c r="LCB370" s="1"/>
      <c r="LCC370" s="1"/>
      <c r="LCD370" s="1"/>
      <c r="LCE370" s="1"/>
      <c r="LCF370" s="1"/>
      <c r="LCG370" s="1"/>
      <c r="LCH370" s="1"/>
      <c r="LCI370" s="1"/>
      <c r="LCJ370" s="1"/>
      <c r="LCK370" s="1"/>
      <c r="LCL370" s="1"/>
      <c r="LCM370" s="1"/>
      <c r="LCN370" s="1"/>
      <c r="LCO370" s="1"/>
      <c r="LCP370" s="1"/>
      <c r="LCQ370" s="1"/>
      <c r="LCR370" s="1"/>
      <c r="LCS370" s="1"/>
      <c r="LCT370" s="1"/>
      <c r="LCU370" s="1"/>
      <c r="LCV370" s="1"/>
      <c r="LCW370" s="1"/>
      <c r="LCX370" s="1"/>
      <c r="LCY370" s="1"/>
      <c r="LCZ370" s="1"/>
      <c r="LDA370" s="1"/>
      <c r="LDB370" s="1"/>
      <c r="LDC370" s="1"/>
      <c r="LDD370" s="1"/>
      <c r="LDE370" s="1"/>
      <c r="LDF370" s="1"/>
      <c r="LDG370" s="1"/>
      <c r="LDH370" s="1"/>
      <c r="LDI370" s="1"/>
      <c r="LDJ370" s="1"/>
      <c r="LDK370" s="1"/>
      <c r="LDL370" s="1"/>
      <c r="LDM370" s="1"/>
      <c r="LDN370" s="1"/>
      <c r="LDO370" s="1"/>
      <c r="LDP370" s="1"/>
      <c r="LDQ370" s="1"/>
      <c r="LDR370" s="1"/>
      <c r="LDS370" s="1"/>
      <c r="LDT370" s="1"/>
      <c r="LDU370" s="1"/>
      <c r="LDV370" s="1"/>
      <c r="LDW370" s="1"/>
      <c r="LDX370" s="1"/>
      <c r="LDY370" s="1"/>
      <c r="LDZ370" s="1"/>
      <c r="LEA370" s="1"/>
      <c r="LEB370" s="1"/>
      <c r="LEC370" s="1"/>
      <c r="LED370" s="1"/>
      <c r="LEE370" s="1"/>
      <c r="LEF370" s="1"/>
      <c r="LEG370" s="1"/>
      <c r="LEH370" s="1"/>
      <c r="LEI370" s="1"/>
      <c r="LEJ370" s="1"/>
      <c r="LEK370" s="1"/>
      <c r="LEL370" s="1"/>
      <c r="LEM370" s="1"/>
      <c r="LEN370" s="1"/>
      <c r="LEO370" s="1"/>
      <c r="LEP370" s="1"/>
      <c r="LEQ370" s="1"/>
      <c r="LER370" s="1"/>
      <c r="LES370" s="1"/>
      <c r="LET370" s="1"/>
      <c r="LEU370" s="1"/>
      <c r="LEV370" s="1"/>
      <c r="LEW370" s="1"/>
      <c r="LEX370" s="1"/>
      <c r="LEY370" s="1"/>
      <c r="LEZ370" s="1"/>
      <c r="LFA370" s="1"/>
      <c r="LFB370" s="1"/>
      <c r="LFC370" s="1"/>
      <c r="LFD370" s="1"/>
      <c r="LFE370" s="1"/>
      <c r="LFF370" s="1"/>
      <c r="LFG370" s="1"/>
      <c r="LFH370" s="1"/>
      <c r="LFI370" s="1"/>
      <c r="LFJ370" s="1"/>
      <c r="LFK370" s="1"/>
      <c r="LFL370" s="1"/>
      <c r="LFM370" s="1"/>
      <c r="LFN370" s="1"/>
      <c r="LFO370" s="1"/>
      <c r="LFP370" s="1"/>
      <c r="LFQ370" s="1"/>
      <c r="LFR370" s="1"/>
      <c r="LFS370" s="1"/>
      <c r="LFT370" s="1"/>
      <c r="LFU370" s="1"/>
      <c r="LFV370" s="1"/>
      <c r="LFW370" s="1"/>
      <c r="LFX370" s="1"/>
      <c r="LFY370" s="1"/>
      <c r="LFZ370" s="1"/>
      <c r="LGA370" s="1"/>
      <c r="LGB370" s="1"/>
      <c r="LGC370" s="1"/>
      <c r="LGD370" s="1"/>
      <c r="LGE370" s="1"/>
      <c r="LGF370" s="1"/>
      <c r="LGG370" s="1"/>
      <c r="LGH370" s="1"/>
      <c r="LGI370" s="1"/>
      <c r="LGJ370" s="1"/>
      <c r="LGK370" s="1"/>
      <c r="LGL370" s="1"/>
      <c r="LGM370" s="1"/>
      <c r="LGN370" s="1"/>
      <c r="LGO370" s="1"/>
      <c r="LGP370" s="1"/>
      <c r="LGQ370" s="1"/>
      <c r="LGR370" s="1"/>
      <c r="LGS370" s="1"/>
      <c r="LGT370" s="1"/>
      <c r="LGU370" s="1"/>
      <c r="LGV370" s="1"/>
      <c r="LGW370" s="1"/>
      <c r="LGX370" s="1"/>
      <c r="LGY370" s="1"/>
      <c r="LGZ370" s="1"/>
      <c r="LHA370" s="1"/>
      <c r="LHB370" s="1"/>
      <c r="LHC370" s="1"/>
      <c r="LHD370" s="1"/>
      <c r="LHE370" s="1"/>
      <c r="LHF370" s="1"/>
      <c r="LHG370" s="1"/>
      <c r="LHH370" s="1"/>
      <c r="LHI370" s="1"/>
      <c r="LHJ370" s="1"/>
      <c r="LHK370" s="1"/>
      <c r="LHL370" s="1"/>
      <c r="LHM370" s="1"/>
      <c r="LHN370" s="1"/>
      <c r="LHO370" s="1"/>
      <c r="LHP370" s="1"/>
      <c r="LHQ370" s="1"/>
      <c r="LHR370" s="1"/>
      <c r="LHS370" s="1"/>
      <c r="LHT370" s="1"/>
      <c r="LHU370" s="1"/>
      <c r="LHV370" s="1"/>
      <c r="LHW370" s="1"/>
      <c r="LHX370" s="1"/>
      <c r="LHY370" s="1"/>
      <c r="LHZ370" s="1"/>
      <c r="LIA370" s="1"/>
      <c r="LIB370" s="1"/>
      <c r="LIC370" s="1"/>
      <c r="LID370" s="1"/>
      <c r="LIE370" s="1"/>
      <c r="LIF370" s="1"/>
      <c r="LIG370" s="1"/>
      <c r="LIH370" s="1"/>
      <c r="LII370" s="1"/>
      <c r="LIJ370" s="1"/>
      <c r="LIK370" s="1"/>
      <c r="LIL370" s="1"/>
      <c r="LIM370" s="1"/>
      <c r="LIN370" s="1"/>
      <c r="LIO370" s="1"/>
      <c r="LIP370" s="1"/>
      <c r="LIQ370" s="1"/>
      <c r="LIR370" s="1"/>
      <c r="LIS370" s="1"/>
      <c r="LIT370" s="1"/>
      <c r="LIU370" s="1"/>
      <c r="LIV370" s="1"/>
      <c r="LIW370" s="1"/>
      <c r="LIX370" s="1"/>
      <c r="LIY370" s="1"/>
      <c r="LIZ370" s="1"/>
      <c r="LJA370" s="1"/>
      <c r="LJB370" s="1"/>
      <c r="LJC370" s="1"/>
      <c r="LJD370" s="1"/>
      <c r="LJE370" s="1"/>
      <c r="LJF370" s="1"/>
      <c r="LJG370" s="1"/>
      <c r="LJH370" s="1"/>
      <c r="LJI370" s="1"/>
      <c r="LJJ370" s="1"/>
      <c r="LJK370" s="1"/>
      <c r="LJL370" s="1"/>
      <c r="LJM370" s="1"/>
      <c r="LJN370" s="1"/>
      <c r="LJO370" s="1"/>
      <c r="LJP370" s="1"/>
      <c r="LJQ370" s="1"/>
      <c r="LJR370" s="1"/>
      <c r="LJS370" s="1"/>
      <c r="LJT370" s="1"/>
      <c r="LJU370" s="1"/>
      <c r="LJV370" s="1"/>
      <c r="LJW370" s="1"/>
      <c r="LJX370" s="1"/>
      <c r="LJY370" s="1"/>
      <c r="LJZ370" s="1"/>
      <c r="LKA370" s="1"/>
      <c r="LKB370" s="1"/>
      <c r="LKC370" s="1"/>
      <c r="LKD370" s="1"/>
      <c r="LKE370" s="1"/>
      <c r="LKF370" s="1"/>
      <c r="LKG370" s="1"/>
      <c r="LKH370" s="1"/>
      <c r="LKI370" s="1"/>
      <c r="LKJ370" s="1"/>
      <c r="LKK370" s="1"/>
      <c r="LKL370" s="1"/>
      <c r="LKM370" s="1"/>
      <c r="LKN370" s="1"/>
      <c r="LKO370" s="1"/>
      <c r="LKP370" s="1"/>
      <c r="LKQ370" s="1"/>
      <c r="LKR370" s="1"/>
      <c r="LKS370" s="1"/>
      <c r="LKT370" s="1"/>
      <c r="LKU370" s="1"/>
      <c r="LKV370" s="1"/>
      <c r="LKW370" s="1"/>
      <c r="LKX370" s="1"/>
      <c r="LKY370" s="1"/>
      <c r="LKZ370" s="1"/>
      <c r="LLA370" s="1"/>
      <c r="LLB370" s="1"/>
      <c r="LLC370" s="1"/>
      <c r="LLD370" s="1"/>
      <c r="LLE370" s="1"/>
      <c r="LLF370" s="1"/>
      <c r="LLG370" s="1"/>
      <c r="LLH370" s="1"/>
      <c r="LLI370" s="1"/>
      <c r="LLJ370" s="1"/>
      <c r="LLK370" s="1"/>
      <c r="LLL370" s="1"/>
      <c r="LLM370" s="1"/>
      <c r="LLN370" s="1"/>
      <c r="LLO370" s="1"/>
      <c r="LLP370" s="1"/>
      <c r="LLQ370" s="1"/>
      <c r="LLR370" s="1"/>
      <c r="LLS370" s="1"/>
      <c r="LLT370" s="1"/>
      <c r="LLU370" s="1"/>
      <c r="LLV370" s="1"/>
      <c r="LLW370" s="1"/>
      <c r="LLX370" s="1"/>
      <c r="LLY370" s="1"/>
      <c r="LLZ370" s="1"/>
      <c r="LMA370" s="1"/>
      <c r="LMB370" s="1"/>
      <c r="LMC370" s="1"/>
      <c r="LMD370" s="1"/>
      <c r="LME370" s="1"/>
      <c r="LMF370" s="1"/>
      <c r="LMG370" s="1"/>
      <c r="LMH370" s="1"/>
      <c r="LMI370" s="1"/>
      <c r="LMJ370" s="1"/>
      <c r="LMK370" s="1"/>
      <c r="LML370" s="1"/>
      <c r="LMM370" s="1"/>
      <c r="LMN370" s="1"/>
      <c r="LMO370" s="1"/>
      <c r="LMP370" s="1"/>
      <c r="LMQ370" s="1"/>
      <c r="LMR370" s="1"/>
      <c r="LMS370" s="1"/>
      <c r="LMT370" s="1"/>
      <c r="LMU370" s="1"/>
      <c r="LMV370" s="1"/>
      <c r="LMW370" s="1"/>
      <c r="LMX370" s="1"/>
      <c r="LMY370" s="1"/>
      <c r="LMZ370" s="1"/>
      <c r="LNA370" s="1"/>
      <c r="LNB370" s="1"/>
      <c r="LNC370" s="1"/>
      <c r="LND370" s="1"/>
      <c r="LNE370" s="1"/>
      <c r="LNF370" s="1"/>
      <c r="LNG370" s="1"/>
      <c r="LNH370" s="1"/>
      <c r="LNI370" s="1"/>
      <c r="LNJ370" s="1"/>
      <c r="LNK370" s="1"/>
      <c r="LNL370" s="1"/>
      <c r="LNM370" s="1"/>
      <c r="LNN370" s="1"/>
      <c r="LNO370" s="1"/>
      <c r="LNP370" s="1"/>
      <c r="LNQ370" s="1"/>
      <c r="LNR370" s="1"/>
      <c r="LNS370" s="1"/>
      <c r="LNT370" s="1"/>
      <c r="LNU370" s="1"/>
      <c r="LNV370" s="1"/>
      <c r="LNW370" s="1"/>
      <c r="LNX370" s="1"/>
      <c r="LNY370" s="1"/>
      <c r="LNZ370" s="1"/>
      <c r="LOA370" s="1"/>
      <c r="LOB370" s="1"/>
      <c r="LOC370" s="1"/>
      <c r="LOD370" s="1"/>
      <c r="LOE370" s="1"/>
      <c r="LOF370" s="1"/>
      <c r="LOG370" s="1"/>
      <c r="LOH370" s="1"/>
      <c r="LOI370" s="1"/>
      <c r="LOJ370" s="1"/>
      <c r="LOK370" s="1"/>
      <c r="LOL370" s="1"/>
      <c r="LOM370" s="1"/>
      <c r="LON370" s="1"/>
      <c r="LOO370" s="1"/>
      <c r="LOP370" s="1"/>
      <c r="LOQ370" s="1"/>
      <c r="LOR370" s="1"/>
      <c r="LOS370" s="1"/>
      <c r="LOT370" s="1"/>
      <c r="LOU370" s="1"/>
      <c r="LOV370" s="1"/>
      <c r="LOW370" s="1"/>
      <c r="LOX370" s="1"/>
      <c r="LOY370" s="1"/>
      <c r="LOZ370" s="1"/>
      <c r="LPA370" s="1"/>
      <c r="LPB370" s="1"/>
      <c r="LPC370" s="1"/>
      <c r="LPD370" s="1"/>
      <c r="LPE370" s="1"/>
      <c r="LPF370" s="1"/>
      <c r="LPG370" s="1"/>
      <c r="LPH370" s="1"/>
      <c r="LPI370" s="1"/>
      <c r="LPJ370" s="1"/>
      <c r="LPK370" s="1"/>
      <c r="LPL370" s="1"/>
      <c r="LPM370" s="1"/>
      <c r="LPN370" s="1"/>
      <c r="LPO370" s="1"/>
      <c r="LPP370" s="1"/>
      <c r="LPQ370" s="1"/>
      <c r="LPR370" s="1"/>
      <c r="LPS370" s="1"/>
      <c r="LPT370" s="1"/>
      <c r="LPU370" s="1"/>
      <c r="LPV370" s="1"/>
      <c r="LPW370" s="1"/>
      <c r="LPX370" s="1"/>
      <c r="LPY370" s="1"/>
      <c r="LPZ370" s="1"/>
      <c r="LQA370" s="1"/>
      <c r="LQB370" s="1"/>
      <c r="LQC370" s="1"/>
      <c r="LQD370" s="1"/>
      <c r="LQE370" s="1"/>
      <c r="LQF370" s="1"/>
      <c r="LQG370" s="1"/>
      <c r="LQH370" s="1"/>
      <c r="LQI370" s="1"/>
      <c r="LQJ370" s="1"/>
      <c r="LQK370" s="1"/>
      <c r="LQL370" s="1"/>
      <c r="LQM370" s="1"/>
      <c r="LQN370" s="1"/>
      <c r="LQO370" s="1"/>
      <c r="LQP370" s="1"/>
      <c r="LQQ370" s="1"/>
      <c r="LQR370" s="1"/>
      <c r="LQS370" s="1"/>
      <c r="LQT370" s="1"/>
      <c r="LQU370" s="1"/>
      <c r="LQV370" s="1"/>
      <c r="LQW370" s="1"/>
      <c r="LQX370" s="1"/>
      <c r="LQY370" s="1"/>
      <c r="LQZ370" s="1"/>
      <c r="LRA370" s="1"/>
      <c r="LRB370" s="1"/>
      <c r="LRC370" s="1"/>
      <c r="LRD370" s="1"/>
      <c r="LRE370" s="1"/>
      <c r="LRF370" s="1"/>
      <c r="LRG370" s="1"/>
      <c r="LRH370" s="1"/>
      <c r="LRI370" s="1"/>
      <c r="LRJ370" s="1"/>
      <c r="LRK370" s="1"/>
      <c r="LRL370" s="1"/>
      <c r="LRM370" s="1"/>
      <c r="LRN370" s="1"/>
      <c r="LRO370" s="1"/>
      <c r="LRP370" s="1"/>
      <c r="LRQ370" s="1"/>
      <c r="LRR370" s="1"/>
      <c r="LRS370" s="1"/>
      <c r="LRT370" s="1"/>
      <c r="LRU370" s="1"/>
      <c r="LRV370" s="1"/>
      <c r="LRW370" s="1"/>
      <c r="LRX370" s="1"/>
      <c r="LRY370" s="1"/>
      <c r="LRZ370" s="1"/>
      <c r="LSA370" s="1"/>
      <c r="LSB370" s="1"/>
      <c r="LSC370" s="1"/>
      <c r="LSD370" s="1"/>
      <c r="LSE370" s="1"/>
      <c r="LSF370" s="1"/>
      <c r="LSG370" s="1"/>
      <c r="LSH370" s="1"/>
      <c r="LSI370" s="1"/>
      <c r="LSJ370" s="1"/>
      <c r="LSK370" s="1"/>
      <c r="LSL370" s="1"/>
      <c r="LSM370" s="1"/>
      <c r="LSN370" s="1"/>
      <c r="LSO370" s="1"/>
      <c r="LSP370" s="1"/>
      <c r="LSQ370" s="1"/>
      <c r="LSR370" s="1"/>
      <c r="LSS370" s="1"/>
      <c r="LST370" s="1"/>
      <c r="LSU370" s="1"/>
      <c r="LSV370" s="1"/>
      <c r="LSW370" s="1"/>
      <c r="LSX370" s="1"/>
      <c r="LSY370" s="1"/>
      <c r="LSZ370" s="1"/>
      <c r="LTA370" s="1"/>
      <c r="LTB370" s="1"/>
      <c r="LTC370" s="1"/>
      <c r="LTD370" s="1"/>
      <c r="LTE370" s="1"/>
      <c r="LTF370" s="1"/>
      <c r="LTG370" s="1"/>
      <c r="LTH370" s="1"/>
      <c r="LTI370" s="1"/>
      <c r="LTJ370" s="1"/>
      <c r="LTK370" s="1"/>
      <c r="LTL370" s="1"/>
      <c r="LTM370" s="1"/>
      <c r="LTN370" s="1"/>
      <c r="LTO370" s="1"/>
      <c r="LTP370" s="1"/>
      <c r="LTQ370" s="1"/>
      <c r="LTR370" s="1"/>
      <c r="LTS370" s="1"/>
      <c r="LTT370" s="1"/>
      <c r="LTU370" s="1"/>
      <c r="LTV370" s="1"/>
      <c r="LTW370" s="1"/>
      <c r="LTX370" s="1"/>
      <c r="LTY370" s="1"/>
      <c r="LTZ370" s="1"/>
      <c r="LUA370" s="1"/>
      <c r="LUB370" s="1"/>
      <c r="LUC370" s="1"/>
      <c r="LUD370" s="1"/>
      <c r="LUE370" s="1"/>
      <c r="LUF370" s="1"/>
      <c r="LUG370" s="1"/>
      <c r="LUH370" s="1"/>
      <c r="LUI370" s="1"/>
      <c r="LUJ370" s="1"/>
      <c r="LUK370" s="1"/>
      <c r="LUL370" s="1"/>
      <c r="LUM370" s="1"/>
      <c r="LUN370" s="1"/>
      <c r="LUO370" s="1"/>
      <c r="LUP370" s="1"/>
      <c r="LUQ370" s="1"/>
      <c r="LUR370" s="1"/>
      <c r="LUS370" s="1"/>
      <c r="LUT370" s="1"/>
      <c r="LUU370" s="1"/>
      <c r="LUV370" s="1"/>
      <c r="LUW370" s="1"/>
      <c r="LUX370" s="1"/>
      <c r="LUY370" s="1"/>
      <c r="LUZ370" s="1"/>
      <c r="LVA370" s="1"/>
      <c r="LVB370" s="1"/>
      <c r="LVC370" s="1"/>
      <c r="LVD370" s="1"/>
      <c r="LVE370" s="1"/>
      <c r="LVF370" s="1"/>
      <c r="LVG370" s="1"/>
      <c r="LVH370" s="1"/>
      <c r="LVI370" s="1"/>
      <c r="LVJ370" s="1"/>
      <c r="LVK370" s="1"/>
      <c r="LVL370" s="1"/>
      <c r="LVM370" s="1"/>
      <c r="LVN370" s="1"/>
      <c r="LVO370" s="1"/>
      <c r="LVP370" s="1"/>
      <c r="LVQ370" s="1"/>
      <c r="LVR370" s="1"/>
      <c r="LVS370" s="1"/>
      <c r="LVT370" s="1"/>
      <c r="LVU370" s="1"/>
      <c r="LVV370" s="1"/>
      <c r="LVW370" s="1"/>
      <c r="LVX370" s="1"/>
      <c r="LVY370" s="1"/>
      <c r="LVZ370" s="1"/>
      <c r="LWA370" s="1"/>
      <c r="LWB370" s="1"/>
      <c r="LWC370" s="1"/>
      <c r="LWD370" s="1"/>
      <c r="LWE370" s="1"/>
      <c r="LWF370" s="1"/>
      <c r="LWG370" s="1"/>
      <c r="LWH370" s="1"/>
      <c r="LWI370" s="1"/>
      <c r="LWJ370" s="1"/>
      <c r="LWK370" s="1"/>
      <c r="LWL370" s="1"/>
      <c r="LWM370" s="1"/>
      <c r="LWN370" s="1"/>
      <c r="LWO370" s="1"/>
      <c r="LWP370" s="1"/>
      <c r="LWQ370" s="1"/>
      <c r="LWR370" s="1"/>
      <c r="LWS370" s="1"/>
      <c r="LWT370" s="1"/>
      <c r="LWU370" s="1"/>
      <c r="LWV370" s="1"/>
      <c r="LWW370" s="1"/>
      <c r="LWX370" s="1"/>
      <c r="LWY370" s="1"/>
      <c r="LWZ370" s="1"/>
      <c r="LXA370" s="1"/>
      <c r="LXB370" s="1"/>
      <c r="LXC370" s="1"/>
      <c r="LXD370" s="1"/>
      <c r="LXE370" s="1"/>
      <c r="LXF370" s="1"/>
      <c r="LXG370" s="1"/>
      <c r="LXH370" s="1"/>
      <c r="LXI370" s="1"/>
      <c r="LXJ370" s="1"/>
      <c r="LXK370" s="1"/>
      <c r="LXL370" s="1"/>
      <c r="LXM370" s="1"/>
      <c r="LXN370" s="1"/>
      <c r="LXO370" s="1"/>
      <c r="LXP370" s="1"/>
      <c r="LXQ370" s="1"/>
      <c r="LXR370" s="1"/>
      <c r="LXS370" s="1"/>
      <c r="LXT370" s="1"/>
      <c r="LXU370" s="1"/>
      <c r="LXV370" s="1"/>
      <c r="LXW370" s="1"/>
      <c r="LXX370" s="1"/>
      <c r="LXY370" s="1"/>
      <c r="LXZ370" s="1"/>
      <c r="LYA370" s="1"/>
      <c r="LYB370" s="1"/>
      <c r="LYC370" s="1"/>
      <c r="LYD370" s="1"/>
      <c r="LYE370" s="1"/>
      <c r="LYF370" s="1"/>
      <c r="LYG370" s="1"/>
      <c r="LYH370" s="1"/>
      <c r="LYI370" s="1"/>
      <c r="LYJ370" s="1"/>
      <c r="LYK370" s="1"/>
      <c r="LYL370" s="1"/>
      <c r="LYM370" s="1"/>
      <c r="LYN370" s="1"/>
      <c r="LYO370" s="1"/>
      <c r="LYP370" s="1"/>
      <c r="LYQ370" s="1"/>
      <c r="LYR370" s="1"/>
      <c r="LYS370" s="1"/>
      <c r="LYT370" s="1"/>
      <c r="LYU370" s="1"/>
      <c r="LYV370" s="1"/>
      <c r="LYW370" s="1"/>
      <c r="LYX370" s="1"/>
      <c r="LYY370" s="1"/>
      <c r="LYZ370" s="1"/>
      <c r="LZA370" s="1"/>
      <c r="LZB370" s="1"/>
      <c r="LZC370" s="1"/>
      <c r="LZD370" s="1"/>
      <c r="LZE370" s="1"/>
      <c r="LZF370" s="1"/>
      <c r="LZG370" s="1"/>
      <c r="LZH370" s="1"/>
      <c r="LZI370" s="1"/>
      <c r="LZJ370" s="1"/>
      <c r="LZK370" s="1"/>
      <c r="LZL370" s="1"/>
      <c r="LZM370" s="1"/>
      <c r="LZN370" s="1"/>
      <c r="LZO370" s="1"/>
      <c r="LZP370" s="1"/>
      <c r="LZQ370" s="1"/>
      <c r="LZR370" s="1"/>
      <c r="LZS370" s="1"/>
      <c r="LZT370" s="1"/>
      <c r="LZU370" s="1"/>
      <c r="LZV370" s="1"/>
      <c r="LZW370" s="1"/>
      <c r="LZX370" s="1"/>
      <c r="LZY370" s="1"/>
      <c r="LZZ370" s="1"/>
      <c r="MAA370" s="1"/>
      <c r="MAB370" s="1"/>
      <c r="MAC370" s="1"/>
      <c r="MAD370" s="1"/>
      <c r="MAE370" s="1"/>
      <c r="MAF370" s="1"/>
      <c r="MAG370" s="1"/>
      <c r="MAH370" s="1"/>
      <c r="MAI370" s="1"/>
      <c r="MAJ370" s="1"/>
      <c r="MAK370" s="1"/>
      <c r="MAL370" s="1"/>
      <c r="MAM370" s="1"/>
      <c r="MAN370" s="1"/>
      <c r="MAO370" s="1"/>
      <c r="MAP370" s="1"/>
      <c r="MAQ370" s="1"/>
      <c r="MAR370" s="1"/>
      <c r="MAS370" s="1"/>
      <c r="MAT370" s="1"/>
      <c r="MAU370" s="1"/>
      <c r="MAV370" s="1"/>
      <c r="MAW370" s="1"/>
      <c r="MAX370" s="1"/>
      <c r="MAY370" s="1"/>
      <c r="MAZ370" s="1"/>
      <c r="MBA370" s="1"/>
      <c r="MBB370" s="1"/>
      <c r="MBC370" s="1"/>
      <c r="MBD370" s="1"/>
      <c r="MBE370" s="1"/>
      <c r="MBF370" s="1"/>
      <c r="MBG370" s="1"/>
      <c r="MBH370" s="1"/>
      <c r="MBI370" s="1"/>
      <c r="MBJ370" s="1"/>
      <c r="MBK370" s="1"/>
      <c r="MBL370" s="1"/>
      <c r="MBM370" s="1"/>
      <c r="MBN370" s="1"/>
      <c r="MBO370" s="1"/>
      <c r="MBP370" s="1"/>
      <c r="MBQ370" s="1"/>
      <c r="MBR370" s="1"/>
      <c r="MBS370" s="1"/>
      <c r="MBT370" s="1"/>
      <c r="MBU370" s="1"/>
      <c r="MBV370" s="1"/>
      <c r="MBW370" s="1"/>
      <c r="MBX370" s="1"/>
      <c r="MBY370" s="1"/>
      <c r="MBZ370" s="1"/>
      <c r="MCA370" s="1"/>
      <c r="MCB370" s="1"/>
      <c r="MCC370" s="1"/>
      <c r="MCD370" s="1"/>
      <c r="MCE370" s="1"/>
      <c r="MCF370" s="1"/>
      <c r="MCG370" s="1"/>
      <c r="MCH370" s="1"/>
      <c r="MCI370" s="1"/>
      <c r="MCJ370" s="1"/>
      <c r="MCK370" s="1"/>
      <c r="MCL370" s="1"/>
      <c r="MCM370" s="1"/>
      <c r="MCN370" s="1"/>
      <c r="MCO370" s="1"/>
      <c r="MCP370" s="1"/>
      <c r="MCQ370" s="1"/>
      <c r="MCR370" s="1"/>
      <c r="MCS370" s="1"/>
      <c r="MCT370" s="1"/>
      <c r="MCU370" s="1"/>
      <c r="MCV370" s="1"/>
      <c r="MCW370" s="1"/>
      <c r="MCX370" s="1"/>
      <c r="MCY370" s="1"/>
      <c r="MCZ370" s="1"/>
      <c r="MDA370" s="1"/>
      <c r="MDB370" s="1"/>
      <c r="MDC370" s="1"/>
      <c r="MDD370" s="1"/>
      <c r="MDE370" s="1"/>
      <c r="MDF370" s="1"/>
      <c r="MDG370" s="1"/>
      <c r="MDH370" s="1"/>
      <c r="MDI370" s="1"/>
      <c r="MDJ370" s="1"/>
      <c r="MDK370" s="1"/>
      <c r="MDL370" s="1"/>
      <c r="MDM370" s="1"/>
      <c r="MDN370" s="1"/>
      <c r="MDO370" s="1"/>
      <c r="MDP370" s="1"/>
      <c r="MDQ370" s="1"/>
      <c r="MDR370" s="1"/>
      <c r="MDS370" s="1"/>
      <c r="MDT370" s="1"/>
      <c r="MDU370" s="1"/>
      <c r="MDV370" s="1"/>
      <c r="MDW370" s="1"/>
      <c r="MDX370" s="1"/>
      <c r="MDY370" s="1"/>
      <c r="MDZ370" s="1"/>
      <c r="MEA370" s="1"/>
      <c r="MEB370" s="1"/>
      <c r="MEC370" s="1"/>
      <c r="MED370" s="1"/>
      <c r="MEE370" s="1"/>
      <c r="MEF370" s="1"/>
      <c r="MEG370" s="1"/>
      <c r="MEH370" s="1"/>
      <c r="MEI370" s="1"/>
      <c r="MEJ370" s="1"/>
      <c r="MEK370" s="1"/>
      <c r="MEL370" s="1"/>
      <c r="MEM370" s="1"/>
      <c r="MEN370" s="1"/>
      <c r="MEO370" s="1"/>
      <c r="MEP370" s="1"/>
      <c r="MEQ370" s="1"/>
      <c r="MER370" s="1"/>
      <c r="MES370" s="1"/>
      <c r="MET370" s="1"/>
      <c r="MEU370" s="1"/>
      <c r="MEV370" s="1"/>
      <c r="MEW370" s="1"/>
      <c r="MEX370" s="1"/>
      <c r="MEY370" s="1"/>
      <c r="MEZ370" s="1"/>
      <c r="MFA370" s="1"/>
      <c r="MFB370" s="1"/>
      <c r="MFC370" s="1"/>
      <c r="MFD370" s="1"/>
      <c r="MFE370" s="1"/>
      <c r="MFF370" s="1"/>
      <c r="MFG370" s="1"/>
      <c r="MFH370" s="1"/>
      <c r="MFI370" s="1"/>
      <c r="MFJ370" s="1"/>
      <c r="MFK370" s="1"/>
      <c r="MFL370" s="1"/>
      <c r="MFM370" s="1"/>
      <c r="MFN370" s="1"/>
      <c r="MFO370" s="1"/>
      <c r="MFP370" s="1"/>
      <c r="MFQ370" s="1"/>
      <c r="MFR370" s="1"/>
      <c r="MFS370" s="1"/>
      <c r="MFT370" s="1"/>
      <c r="MFU370" s="1"/>
      <c r="MFV370" s="1"/>
      <c r="MFW370" s="1"/>
      <c r="MFX370" s="1"/>
      <c r="MFY370" s="1"/>
      <c r="MFZ370" s="1"/>
      <c r="MGA370" s="1"/>
      <c r="MGB370" s="1"/>
      <c r="MGC370" s="1"/>
      <c r="MGD370" s="1"/>
      <c r="MGE370" s="1"/>
      <c r="MGF370" s="1"/>
      <c r="MGG370" s="1"/>
      <c r="MGH370" s="1"/>
      <c r="MGI370" s="1"/>
      <c r="MGJ370" s="1"/>
      <c r="MGK370" s="1"/>
      <c r="MGL370" s="1"/>
      <c r="MGM370" s="1"/>
      <c r="MGN370" s="1"/>
      <c r="MGO370" s="1"/>
      <c r="MGP370" s="1"/>
      <c r="MGQ370" s="1"/>
      <c r="MGR370" s="1"/>
      <c r="MGS370" s="1"/>
      <c r="MGT370" s="1"/>
      <c r="MGU370" s="1"/>
      <c r="MGV370" s="1"/>
      <c r="MGW370" s="1"/>
      <c r="MGX370" s="1"/>
      <c r="MGY370" s="1"/>
      <c r="MGZ370" s="1"/>
      <c r="MHA370" s="1"/>
      <c r="MHB370" s="1"/>
      <c r="MHC370" s="1"/>
      <c r="MHD370" s="1"/>
      <c r="MHE370" s="1"/>
      <c r="MHF370" s="1"/>
      <c r="MHG370" s="1"/>
      <c r="MHH370" s="1"/>
      <c r="MHI370" s="1"/>
      <c r="MHJ370" s="1"/>
      <c r="MHK370" s="1"/>
      <c r="MHL370" s="1"/>
      <c r="MHM370" s="1"/>
      <c r="MHN370" s="1"/>
      <c r="MHO370" s="1"/>
      <c r="MHP370" s="1"/>
      <c r="MHQ370" s="1"/>
      <c r="MHR370" s="1"/>
      <c r="MHS370" s="1"/>
      <c r="MHT370" s="1"/>
      <c r="MHU370" s="1"/>
      <c r="MHV370" s="1"/>
      <c r="MHW370" s="1"/>
      <c r="MHX370" s="1"/>
      <c r="MHY370" s="1"/>
      <c r="MHZ370" s="1"/>
      <c r="MIA370" s="1"/>
      <c r="MIB370" s="1"/>
      <c r="MIC370" s="1"/>
      <c r="MID370" s="1"/>
      <c r="MIE370" s="1"/>
      <c r="MIF370" s="1"/>
      <c r="MIG370" s="1"/>
      <c r="MIH370" s="1"/>
      <c r="MII370" s="1"/>
      <c r="MIJ370" s="1"/>
      <c r="MIK370" s="1"/>
      <c r="MIL370" s="1"/>
      <c r="MIM370" s="1"/>
      <c r="MIN370" s="1"/>
      <c r="MIO370" s="1"/>
      <c r="MIP370" s="1"/>
      <c r="MIQ370" s="1"/>
      <c r="MIR370" s="1"/>
      <c r="MIS370" s="1"/>
      <c r="MIT370" s="1"/>
      <c r="MIU370" s="1"/>
      <c r="MIV370" s="1"/>
      <c r="MIW370" s="1"/>
      <c r="MIX370" s="1"/>
      <c r="MIY370" s="1"/>
      <c r="MIZ370" s="1"/>
      <c r="MJA370" s="1"/>
      <c r="MJB370" s="1"/>
      <c r="MJC370" s="1"/>
      <c r="MJD370" s="1"/>
      <c r="MJE370" s="1"/>
      <c r="MJF370" s="1"/>
      <c r="MJG370" s="1"/>
      <c r="MJH370" s="1"/>
      <c r="MJI370" s="1"/>
      <c r="MJJ370" s="1"/>
      <c r="MJK370" s="1"/>
      <c r="MJL370" s="1"/>
      <c r="MJM370" s="1"/>
      <c r="MJN370" s="1"/>
      <c r="MJO370" s="1"/>
      <c r="MJP370" s="1"/>
      <c r="MJQ370" s="1"/>
      <c r="MJR370" s="1"/>
      <c r="MJS370" s="1"/>
      <c r="MJT370" s="1"/>
      <c r="MJU370" s="1"/>
      <c r="MJV370" s="1"/>
      <c r="MJW370" s="1"/>
      <c r="MJX370" s="1"/>
      <c r="MJY370" s="1"/>
      <c r="MJZ370" s="1"/>
      <c r="MKA370" s="1"/>
      <c r="MKB370" s="1"/>
      <c r="MKC370" s="1"/>
      <c r="MKD370" s="1"/>
      <c r="MKE370" s="1"/>
      <c r="MKF370" s="1"/>
      <c r="MKG370" s="1"/>
      <c r="MKH370" s="1"/>
      <c r="MKI370" s="1"/>
      <c r="MKJ370" s="1"/>
      <c r="MKK370" s="1"/>
      <c r="MKL370" s="1"/>
      <c r="MKM370" s="1"/>
      <c r="MKN370" s="1"/>
      <c r="MKO370" s="1"/>
      <c r="MKP370" s="1"/>
      <c r="MKQ370" s="1"/>
      <c r="MKR370" s="1"/>
      <c r="MKS370" s="1"/>
      <c r="MKT370" s="1"/>
      <c r="MKU370" s="1"/>
      <c r="MKV370" s="1"/>
      <c r="MKW370" s="1"/>
      <c r="MKX370" s="1"/>
      <c r="MKY370" s="1"/>
      <c r="MKZ370" s="1"/>
      <c r="MLA370" s="1"/>
      <c r="MLB370" s="1"/>
      <c r="MLC370" s="1"/>
      <c r="MLD370" s="1"/>
      <c r="MLE370" s="1"/>
      <c r="MLF370" s="1"/>
      <c r="MLG370" s="1"/>
      <c r="MLH370" s="1"/>
      <c r="MLI370" s="1"/>
      <c r="MLJ370" s="1"/>
      <c r="MLK370" s="1"/>
      <c r="MLL370" s="1"/>
      <c r="MLM370" s="1"/>
      <c r="MLN370" s="1"/>
      <c r="MLO370" s="1"/>
      <c r="MLP370" s="1"/>
      <c r="MLQ370" s="1"/>
      <c r="MLR370" s="1"/>
      <c r="MLS370" s="1"/>
      <c r="MLT370" s="1"/>
      <c r="MLU370" s="1"/>
      <c r="MLV370" s="1"/>
      <c r="MLW370" s="1"/>
      <c r="MLX370" s="1"/>
      <c r="MLY370" s="1"/>
      <c r="MLZ370" s="1"/>
      <c r="MMA370" s="1"/>
      <c r="MMB370" s="1"/>
      <c r="MMC370" s="1"/>
      <c r="MMD370" s="1"/>
      <c r="MME370" s="1"/>
      <c r="MMF370" s="1"/>
      <c r="MMG370" s="1"/>
      <c r="MMH370" s="1"/>
      <c r="MMI370" s="1"/>
      <c r="MMJ370" s="1"/>
      <c r="MMK370" s="1"/>
      <c r="MML370" s="1"/>
      <c r="MMM370" s="1"/>
      <c r="MMN370" s="1"/>
      <c r="MMO370" s="1"/>
      <c r="MMP370" s="1"/>
      <c r="MMQ370" s="1"/>
      <c r="MMR370" s="1"/>
      <c r="MMS370" s="1"/>
      <c r="MMT370" s="1"/>
      <c r="MMU370" s="1"/>
      <c r="MMV370" s="1"/>
      <c r="MMW370" s="1"/>
      <c r="MMX370" s="1"/>
      <c r="MMY370" s="1"/>
      <c r="MMZ370" s="1"/>
      <c r="MNA370" s="1"/>
      <c r="MNB370" s="1"/>
      <c r="MNC370" s="1"/>
      <c r="MND370" s="1"/>
      <c r="MNE370" s="1"/>
      <c r="MNF370" s="1"/>
      <c r="MNG370" s="1"/>
      <c r="MNH370" s="1"/>
      <c r="MNI370" s="1"/>
      <c r="MNJ370" s="1"/>
      <c r="MNK370" s="1"/>
      <c r="MNL370" s="1"/>
      <c r="MNM370" s="1"/>
      <c r="MNN370" s="1"/>
      <c r="MNO370" s="1"/>
      <c r="MNP370" s="1"/>
      <c r="MNQ370" s="1"/>
      <c r="MNR370" s="1"/>
      <c r="MNS370" s="1"/>
      <c r="MNT370" s="1"/>
      <c r="MNU370" s="1"/>
      <c r="MNV370" s="1"/>
      <c r="MNW370" s="1"/>
      <c r="MNX370" s="1"/>
      <c r="MNY370" s="1"/>
      <c r="MNZ370" s="1"/>
      <c r="MOA370" s="1"/>
      <c r="MOB370" s="1"/>
      <c r="MOC370" s="1"/>
      <c r="MOD370" s="1"/>
      <c r="MOE370" s="1"/>
      <c r="MOF370" s="1"/>
      <c r="MOG370" s="1"/>
      <c r="MOH370" s="1"/>
      <c r="MOI370" s="1"/>
      <c r="MOJ370" s="1"/>
      <c r="MOK370" s="1"/>
      <c r="MOL370" s="1"/>
      <c r="MOM370" s="1"/>
      <c r="MON370" s="1"/>
      <c r="MOO370" s="1"/>
      <c r="MOP370" s="1"/>
      <c r="MOQ370" s="1"/>
      <c r="MOR370" s="1"/>
      <c r="MOS370" s="1"/>
      <c r="MOT370" s="1"/>
      <c r="MOU370" s="1"/>
      <c r="MOV370" s="1"/>
      <c r="MOW370" s="1"/>
      <c r="MOX370" s="1"/>
      <c r="MOY370" s="1"/>
      <c r="MOZ370" s="1"/>
      <c r="MPA370" s="1"/>
      <c r="MPB370" s="1"/>
      <c r="MPC370" s="1"/>
      <c r="MPD370" s="1"/>
      <c r="MPE370" s="1"/>
      <c r="MPF370" s="1"/>
      <c r="MPG370" s="1"/>
      <c r="MPH370" s="1"/>
      <c r="MPI370" s="1"/>
      <c r="MPJ370" s="1"/>
      <c r="MPK370" s="1"/>
      <c r="MPL370" s="1"/>
      <c r="MPM370" s="1"/>
      <c r="MPN370" s="1"/>
      <c r="MPO370" s="1"/>
      <c r="MPP370" s="1"/>
      <c r="MPQ370" s="1"/>
      <c r="MPR370" s="1"/>
      <c r="MPS370" s="1"/>
      <c r="MPT370" s="1"/>
      <c r="MPU370" s="1"/>
      <c r="MPV370" s="1"/>
      <c r="MPW370" s="1"/>
      <c r="MPX370" s="1"/>
      <c r="MPY370" s="1"/>
      <c r="MPZ370" s="1"/>
      <c r="MQA370" s="1"/>
      <c r="MQB370" s="1"/>
      <c r="MQC370" s="1"/>
      <c r="MQD370" s="1"/>
      <c r="MQE370" s="1"/>
      <c r="MQF370" s="1"/>
      <c r="MQG370" s="1"/>
      <c r="MQH370" s="1"/>
      <c r="MQI370" s="1"/>
      <c r="MQJ370" s="1"/>
      <c r="MQK370" s="1"/>
      <c r="MQL370" s="1"/>
      <c r="MQM370" s="1"/>
      <c r="MQN370" s="1"/>
      <c r="MQO370" s="1"/>
      <c r="MQP370" s="1"/>
      <c r="MQQ370" s="1"/>
      <c r="MQR370" s="1"/>
      <c r="MQS370" s="1"/>
      <c r="MQT370" s="1"/>
      <c r="MQU370" s="1"/>
      <c r="MQV370" s="1"/>
      <c r="MQW370" s="1"/>
      <c r="MQX370" s="1"/>
      <c r="MQY370" s="1"/>
      <c r="MQZ370" s="1"/>
      <c r="MRA370" s="1"/>
      <c r="MRB370" s="1"/>
      <c r="MRC370" s="1"/>
      <c r="MRD370" s="1"/>
      <c r="MRE370" s="1"/>
      <c r="MRF370" s="1"/>
      <c r="MRG370" s="1"/>
      <c r="MRH370" s="1"/>
      <c r="MRI370" s="1"/>
      <c r="MRJ370" s="1"/>
      <c r="MRK370" s="1"/>
      <c r="MRL370" s="1"/>
      <c r="MRM370" s="1"/>
      <c r="MRN370" s="1"/>
      <c r="MRO370" s="1"/>
      <c r="MRP370" s="1"/>
      <c r="MRQ370" s="1"/>
      <c r="MRR370" s="1"/>
      <c r="MRS370" s="1"/>
      <c r="MRT370" s="1"/>
      <c r="MRU370" s="1"/>
      <c r="MRV370" s="1"/>
      <c r="MRW370" s="1"/>
      <c r="MRX370" s="1"/>
      <c r="MRY370" s="1"/>
      <c r="MRZ370" s="1"/>
      <c r="MSA370" s="1"/>
      <c r="MSB370" s="1"/>
      <c r="MSC370" s="1"/>
      <c r="MSD370" s="1"/>
      <c r="MSE370" s="1"/>
      <c r="MSF370" s="1"/>
      <c r="MSG370" s="1"/>
      <c r="MSH370" s="1"/>
      <c r="MSI370" s="1"/>
      <c r="MSJ370" s="1"/>
      <c r="MSK370" s="1"/>
      <c r="MSL370" s="1"/>
      <c r="MSM370" s="1"/>
      <c r="MSN370" s="1"/>
      <c r="MSO370" s="1"/>
      <c r="MSP370" s="1"/>
      <c r="MSQ370" s="1"/>
      <c r="MSR370" s="1"/>
      <c r="MSS370" s="1"/>
      <c r="MST370" s="1"/>
      <c r="MSU370" s="1"/>
      <c r="MSV370" s="1"/>
      <c r="MSW370" s="1"/>
      <c r="MSX370" s="1"/>
      <c r="MSY370" s="1"/>
      <c r="MSZ370" s="1"/>
      <c r="MTA370" s="1"/>
      <c r="MTB370" s="1"/>
      <c r="MTC370" s="1"/>
      <c r="MTD370" s="1"/>
      <c r="MTE370" s="1"/>
      <c r="MTF370" s="1"/>
      <c r="MTG370" s="1"/>
      <c r="MTH370" s="1"/>
      <c r="MTI370" s="1"/>
      <c r="MTJ370" s="1"/>
      <c r="MTK370" s="1"/>
      <c r="MTL370" s="1"/>
      <c r="MTM370" s="1"/>
      <c r="MTN370" s="1"/>
      <c r="MTO370" s="1"/>
      <c r="MTP370" s="1"/>
      <c r="MTQ370" s="1"/>
      <c r="MTR370" s="1"/>
      <c r="MTS370" s="1"/>
      <c r="MTT370" s="1"/>
      <c r="MTU370" s="1"/>
      <c r="MTV370" s="1"/>
      <c r="MTW370" s="1"/>
      <c r="MTX370" s="1"/>
      <c r="MTY370" s="1"/>
      <c r="MTZ370" s="1"/>
      <c r="MUA370" s="1"/>
      <c r="MUB370" s="1"/>
      <c r="MUC370" s="1"/>
      <c r="MUD370" s="1"/>
      <c r="MUE370" s="1"/>
      <c r="MUF370" s="1"/>
      <c r="MUG370" s="1"/>
      <c r="MUH370" s="1"/>
      <c r="MUI370" s="1"/>
      <c r="MUJ370" s="1"/>
      <c r="MUK370" s="1"/>
      <c r="MUL370" s="1"/>
      <c r="MUM370" s="1"/>
      <c r="MUN370" s="1"/>
      <c r="MUO370" s="1"/>
      <c r="MUP370" s="1"/>
      <c r="MUQ370" s="1"/>
      <c r="MUR370" s="1"/>
      <c r="MUS370" s="1"/>
      <c r="MUT370" s="1"/>
      <c r="MUU370" s="1"/>
      <c r="MUV370" s="1"/>
      <c r="MUW370" s="1"/>
      <c r="MUX370" s="1"/>
      <c r="MUY370" s="1"/>
      <c r="MUZ370" s="1"/>
      <c r="MVA370" s="1"/>
      <c r="MVB370" s="1"/>
      <c r="MVC370" s="1"/>
      <c r="MVD370" s="1"/>
      <c r="MVE370" s="1"/>
      <c r="MVF370" s="1"/>
      <c r="MVG370" s="1"/>
      <c r="MVH370" s="1"/>
      <c r="MVI370" s="1"/>
      <c r="MVJ370" s="1"/>
      <c r="MVK370" s="1"/>
      <c r="MVL370" s="1"/>
      <c r="MVM370" s="1"/>
      <c r="MVN370" s="1"/>
      <c r="MVO370" s="1"/>
      <c r="MVP370" s="1"/>
      <c r="MVQ370" s="1"/>
      <c r="MVR370" s="1"/>
      <c r="MVS370" s="1"/>
      <c r="MVT370" s="1"/>
      <c r="MVU370" s="1"/>
      <c r="MVV370" s="1"/>
      <c r="MVW370" s="1"/>
      <c r="MVX370" s="1"/>
      <c r="MVY370" s="1"/>
      <c r="MVZ370" s="1"/>
      <c r="MWA370" s="1"/>
      <c r="MWB370" s="1"/>
      <c r="MWC370" s="1"/>
      <c r="MWD370" s="1"/>
      <c r="MWE370" s="1"/>
      <c r="MWF370" s="1"/>
      <c r="MWG370" s="1"/>
      <c r="MWH370" s="1"/>
      <c r="MWI370" s="1"/>
      <c r="MWJ370" s="1"/>
      <c r="MWK370" s="1"/>
      <c r="MWL370" s="1"/>
      <c r="MWM370" s="1"/>
      <c r="MWN370" s="1"/>
      <c r="MWO370" s="1"/>
      <c r="MWP370" s="1"/>
      <c r="MWQ370" s="1"/>
      <c r="MWR370" s="1"/>
      <c r="MWS370" s="1"/>
      <c r="MWT370" s="1"/>
      <c r="MWU370" s="1"/>
      <c r="MWV370" s="1"/>
      <c r="MWW370" s="1"/>
      <c r="MWX370" s="1"/>
      <c r="MWY370" s="1"/>
      <c r="MWZ370" s="1"/>
      <c r="MXA370" s="1"/>
      <c r="MXB370" s="1"/>
      <c r="MXC370" s="1"/>
      <c r="MXD370" s="1"/>
      <c r="MXE370" s="1"/>
      <c r="MXF370" s="1"/>
      <c r="MXG370" s="1"/>
      <c r="MXH370" s="1"/>
      <c r="MXI370" s="1"/>
      <c r="MXJ370" s="1"/>
      <c r="MXK370" s="1"/>
      <c r="MXL370" s="1"/>
      <c r="MXM370" s="1"/>
      <c r="MXN370" s="1"/>
      <c r="MXO370" s="1"/>
      <c r="MXP370" s="1"/>
      <c r="MXQ370" s="1"/>
      <c r="MXR370" s="1"/>
      <c r="MXS370" s="1"/>
      <c r="MXT370" s="1"/>
      <c r="MXU370" s="1"/>
      <c r="MXV370" s="1"/>
      <c r="MXW370" s="1"/>
      <c r="MXX370" s="1"/>
      <c r="MXY370" s="1"/>
      <c r="MXZ370" s="1"/>
      <c r="MYA370" s="1"/>
      <c r="MYB370" s="1"/>
      <c r="MYC370" s="1"/>
      <c r="MYD370" s="1"/>
      <c r="MYE370" s="1"/>
      <c r="MYF370" s="1"/>
      <c r="MYG370" s="1"/>
      <c r="MYH370" s="1"/>
      <c r="MYI370" s="1"/>
      <c r="MYJ370" s="1"/>
      <c r="MYK370" s="1"/>
      <c r="MYL370" s="1"/>
      <c r="MYM370" s="1"/>
      <c r="MYN370" s="1"/>
      <c r="MYO370" s="1"/>
      <c r="MYP370" s="1"/>
      <c r="MYQ370" s="1"/>
      <c r="MYR370" s="1"/>
      <c r="MYS370" s="1"/>
      <c r="MYT370" s="1"/>
      <c r="MYU370" s="1"/>
      <c r="MYV370" s="1"/>
      <c r="MYW370" s="1"/>
      <c r="MYX370" s="1"/>
      <c r="MYY370" s="1"/>
      <c r="MYZ370" s="1"/>
      <c r="MZA370" s="1"/>
      <c r="MZB370" s="1"/>
      <c r="MZC370" s="1"/>
      <c r="MZD370" s="1"/>
      <c r="MZE370" s="1"/>
      <c r="MZF370" s="1"/>
      <c r="MZG370" s="1"/>
      <c r="MZH370" s="1"/>
      <c r="MZI370" s="1"/>
      <c r="MZJ370" s="1"/>
      <c r="MZK370" s="1"/>
      <c r="MZL370" s="1"/>
      <c r="MZM370" s="1"/>
      <c r="MZN370" s="1"/>
      <c r="MZO370" s="1"/>
      <c r="MZP370" s="1"/>
      <c r="MZQ370" s="1"/>
      <c r="MZR370" s="1"/>
      <c r="MZS370" s="1"/>
      <c r="MZT370" s="1"/>
      <c r="MZU370" s="1"/>
      <c r="MZV370" s="1"/>
      <c r="MZW370" s="1"/>
      <c r="MZX370" s="1"/>
      <c r="MZY370" s="1"/>
      <c r="MZZ370" s="1"/>
      <c r="NAA370" s="1"/>
      <c r="NAB370" s="1"/>
      <c r="NAC370" s="1"/>
      <c r="NAD370" s="1"/>
      <c r="NAE370" s="1"/>
      <c r="NAF370" s="1"/>
      <c r="NAG370" s="1"/>
      <c r="NAH370" s="1"/>
      <c r="NAI370" s="1"/>
      <c r="NAJ370" s="1"/>
      <c r="NAK370" s="1"/>
      <c r="NAL370" s="1"/>
      <c r="NAM370" s="1"/>
      <c r="NAN370" s="1"/>
      <c r="NAO370" s="1"/>
      <c r="NAP370" s="1"/>
      <c r="NAQ370" s="1"/>
      <c r="NAR370" s="1"/>
      <c r="NAS370" s="1"/>
      <c r="NAT370" s="1"/>
      <c r="NAU370" s="1"/>
      <c r="NAV370" s="1"/>
      <c r="NAW370" s="1"/>
      <c r="NAX370" s="1"/>
      <c r="NAY370" s="1"/>
      <c r="NAZ370" s="1"/>
      <c r="NBA370" s="1"/>
      <c r="NBB370" s="1"/>
      <c r="NBC370" s="1"/>
      <c r="NBD370" s="1"/>
      <c r="NBE370" s="1"/>
      <c r="NBF370" s="1"/>
      <c r="NBG370" s="1"/>
      <c r="NBH370" s="1"/>
      <c r="NBI370" s="1"/>
      <c r="NBJ370" s="1"/>
      <c r="NBK370" s="1"/>
      <c r="NBL370" s="1"/>
      <c r="NBM370" s="1"/>
      <c r="NBN370" s="1"/>
      <c r="NBO370" s="1"/>
      <c r="NBP370" s="1"/>
      <c r="NBQ370" s="1"/>
      <c r="NBR370" s="1"/>
      <c r="NBS370" s="1"/>
      <c r="NBT370" s="1"/>
      <c r="NBU370" s="1"/>
      <c r="NBV370" s="1"/>
      <c r="NBW370" s="1"/>
      <c r="NBX370" s="1"/>
      <c r="NBY370" s="1"/>
      <c r="NBZ370" s="1"/>
      <c r="NCA370" s="1"/>
      <c r="NCB370" s="1"/>
      <c r="NCC370" s="1"/>
      <c r="NCD370" s="1"/>
      <c r="NCE370" s="1"/>
      <c r="NCF370" s="1"/>
      <c r="NCG370" s="1"/>
      <c r="NCH370" s="1"/>
      <c r="NCI370" s="1"/>
      <c r="NCJ370" s="1"/>
      <c r="NCK370" s="1"/>
      <c r="NCL370" s="1"/>
      <c r="NCM370" s="1"/>
      <c r="NCN370" s="1"/>
      <c r="NCO370" s="1"/>
      <c r="NCP370" s="1"/>
      <c r="NCQ370" s="1"/>
      <c r="NCR370" s="1"/>
      <c r="NCS370" s="1"/>
      <c r="NCT370" s="1"/>
      <c r="NCU370" s="1"/>
      <c r="NCV370" s="1"/>
      <c r="NCW370" s="1"/>
      <c r="NCX370" s="1"/>
      <c r="NCY370" s="1"/>
      <c r="NCZ370" s="1"/>
      <c r="NDA370" s="1"/>
      <c r="NDB370" s="1"/>
      <c r="NDC370" s="1"/>
      <c r="NDD370" s="1"/>
      <c r="NDE370" s="1"/>
      <c r="NDF370" s="1"/>
      <c r="NDG370" s="1"/>
      <c r="NDH370" s="1"/>
      <c r="NDI370" s="1"/>
      <c r="NDJ370" s="1"/>
      <c r="NDK370" s="1"/>
      <c r="NDL370" s="1"/>
      <c r="NDM370" s="1"/>
      <c r="NDN370" s="1"/>
      <c r="NDO370" s="1"/>
      <c r="NDP370" s="1"/>
      <c r="NDQ370" s="1"/>
      <c r="NDR370" s="1"/>
      <c r="NDS370" s="1"/>
      <c r="NDT370" s="1"/>
      <c r="NDU370" s="1"/>
      <c r="NDV370" s="1"/>
      <c r="NDW370" s="1"/>
      <c r="NDX370" s="1"/>
      <c r="NDY370" s="1"/>
      <c r="NDZ370" s="1"/>
      <c r="NEA370" s="1"/>
      <c r="NEB370" s="1"/>
      <c r="NEC370" s="1"/>
      <c r="NED370" s="1"/>
      <c r="NEE370" s="1"/>
      <c r="NEF370" s="1"/>
      <c r="NEG370" s="1"/>
      <c r="NEH370" s="1"/>
      <c r="NEI370" s="1"/>
      <c r="NEJ370" s="1"/>
      <c r="NEK370" s="1"/>
      <c r="NEL370" s="1"/>
      <c r="NEM370" s="1"/>
      <c r="NEN370" s="1"/>
      <c r="NEO370" s="1"/>
      <c r="NEP370" s="1"/>
      <c r="NEQ370" s="1"/>
      <c r="NER370" s="1"/>
      <c r="NES370" s="1"/>
      <c r="NET370" s="1"/>
      <c r="NEU370" s="1"/>
      <c r="NEV370" s="1"/>
      <c r="NEW370" s="1"/>
      <c r="NEX370" s="1"/>
      <c r="NEY370" s="1"/>
      <c r="NEZ370" s="1"/>
      <c r="NFA370" s="1"/>
      <c r="NFB370" s="1"/>
      <c r="NFC370" s="1"/>
      <c r="NFD370" s="1"/>
      <c r="NFE370" s="1"/>
      <c r="NFF370" s="1"/>
      <c r="NFG370" s="1"/>
      <c r="NFH370" s="1"/>
      <c r="NFI370" s="1"/>
      <c r="NFJ370" s="1"/>
      <c r="NFK370" s="1"/>
      <c r="NFL370" s="1"/>
      <c r="NFM370" s="1"/>
      <c r="NFN370" s="1"/>
      <c r="NFO370" s="1"/>
      <c r="NFP370" s="1"/>
      <c r="NFQ370" s="1"/>
      <c r="NFR370" s="1"/>
      <c r="NFS370" s="1"/>
      <c r="NFT370" s="1"/>
      <c r="NFU370" s="1"/>
      <c r="NFV370" s="1"/>
      <c r="NFW370" s="1"/>
      <c r="NFX370" s="1"/>
      <c r="NFY370" s="1"/>
      <c r="NFZ370" s="1"/>
      <c r="NGA370" s="1"/>
      <c r="NGB370" s="1"/>
      <c r="NGC370" s="1"/>
      <c r="NGD370" s="1"/>
      <c r="NGE370" s="1"/>
      <c r="NGF370" s="1"/>
      <c r="NGG370" s="1"/>
      <c r="NGH370" s="1"/>
      <c r="NGI370" s="1"/>
      <c r="NGJ370" s="1"/>
      <c r="NGK370" s="1"/>
      <c r="NGL370" s="1"/>
      <c r="NGM370" s="1"/>
      <c r="NGN370" s="1"/>
      <c r="NGO370" s="1"/>
      <c r="NGP370" s="1"/>
      <c r="NGQ370" s="1"/>
      <c r="NGR370" s="1"/>
      <c r="NGS370" s="1"/>
      <c r="NGT370" s="1"/>
      <c r="NGU370" s="1"/>
      <c r="NGV370" s="1"/>
      <c r="NGW370" s="1"/>
      <c r="NGX370" s="1"/>
      <c r="NGY370" s="1"/>
      <c r="NGZ370" s="1"/>
      <c r="NHA370" s="1"/>
      <c r="NHB370" s="1"/>
      <c r="NHC370" s="1"/>
      <c r="NHD370" s="1"/>
      <c r="NHE370" s="1"/>
      <c r="NHF370" s="1"/>
      <c r="NHG370" s="1"/>
      <c r="NHH370" s="1"/>
      <c r="NHI370" s="1"/>
      <c r="NHJ370" s="1"/>
      <c r="NHK370" s="1"/>
      <c r="NHL370" s="1"/>
      <c r="NHM370" s="1"/>
      <c r="NHN370" s="1"/>
      <c r="NHO370" s="1"/>
      <c r="NHP370" s="1"/>
      <c r="NHQ370" s="1"/>
      <c r="NHR370" s="1"/>
      <c r="NHS370" s="1"/>
      <c r="NHT370" s="1"/>
      <c r="NHU370" s="1"/>
      <c r="NHV370" s="1"/>
      <c r="NHW370" s="1"/>
      <c r="NHX370" s="1"/>
      <c r="NHY370" s="1"/>
      <c r="NHZ370" s="1"/>
      <c r="NIA370" s="1"/>
      <c r="NIB370" s="1"/>
      <c r="NIC370" s="1"/>
      <c r="NID370" s="1"/>
      <c r="NIE370" s="1"/>
      <c r="NIF370" s="1"/>
      <c r="NIG370" s="1"/>
      <c r="NIH370" s="1"/>
      <c r="NII370" s="1"/>
      <c r="NIJ370" s="1"/>
      <c r="NIK370" s="1"/>
      <c r="NIL370" s="1"/>
      <c r="NIM370" s="1"/>
      <c r="NIN370" s="1"/>
      <c r="NIO370" s="1"/>
      <c r="NIP370" s="1"/>
      <c r="NIQ370" s="1"/>
      <c r="NIR370" s="1"/>
      <c r="NIS370" s="1"/>
      <c r="NIT370" s="1"/>
      <c r="NIU370" s="1"/>
      <c r="NIV370" s="1"/>
      <c r="NIW370" s="1"/>
      <c r="NIX370" s="1"/>
      <c r="NIY370" s="1"/>
      <c r="NIZ370" s="1"/>
      <c r="NJA370" s="1"/>
      <c r="NJB370" s="1"/>
      <c r="NJC370" s="1"/>
      <c r="NJD370" s="1"/>
      <c r="NJE370" s="1"/>
      <c r="NJF370" s="1"/>
      <c r="NJG370" s="1"/>
      <c r="NJH370" s="1"/>
      <c r="NJI370" s="1"/>
      <c r="NJJ370" s="1"/>
      <c r="NJK370" s="1"/>
      <c r="NJL370" s="1"/>
      <c r="NJM370" s="1"/>
      <c r="NJN370" s="1"/>
      <c r="NJO370" s="1"/>
      <c r="NJP370" s="1"/>
      <c r="NJQ370" s="1"/>
      <c r="NJR370" s="1"/>
      <c r="NJS370" s="1"/>
      <c r="NJT370" s="1"/>
      <c r="NJU370" s="1"/>
      <c r="NJV370" s="1"/>
      <c r="NJW370" s="1"/>
      <c r="NJX370" s="1"/>
      <c r="NJY370" s="1"/>
      <c r="NJZ370" s="1"/>
      <c r="NKA370" s="1"/>
      <c r="NKB370" s="1"/>
      <c r="NKC370" s="1"/>
      <c r="NKD370" s="1"/>
      <c r="NKE370" s="1"/>
      <c r="NKF370" s="1"/>
      <c r="NKG370" s="1"/>
      <c r="NKH370" s="1"/>
      <c r="NKI370" s="1"/>
      <c r="NKJ370" s="1"/>
      <c r="NKK370" s="1"/>
      <c r="NKL370" s="1"/>
      <c r="NKM370" s="1"/>
      <c r="NKN370" s="1"/>
      <c r="NKO370" s="1"/>
      <c r="NKP370" s="1"/>
      <c r="NKQ370" s="1"/>
      <c r="NKR370" s="1"/>
      <c r="NKS370" s="1"/>
      <c r="NKT370" s="1"/>
      <c r="NKU370" s="1"/>
      <c r="NKV370" s="1"/>
      <c r="NKW370" s="1"/>
      <c r="NKX370" s="1"/>
      <c r="NKY370" s="1"/>
      <c r="NKZ370" s="1"/>
      <c r="NLA370" s="1"/>
      <c r="NLB370" s="1"/>
      <c r="NLC370" s="1"/>
      <c r="NLD370" s="1"/>
      <c r="NLE370" s="1"/>
      <c r="NLF370" s="1"/>
      <c r="NLG370" s="1"/>
      <c r="NLH370" s="1"/>
      <c r="NLI370" s="1"/>
      <c r="NLJ370" s="1"/>
      <c r="NLK370" s="1"/>
      <c r="NLL370" s="1"/>
      <c r="NLM370" s="1"/>
      <c r="NLN370" s="1"/>
      <c r="NLO370" s="1"/>
      <c r="NLP370" s="1"/>
      <c r="NLQ370" s="1"/>
      <c r="NLR370" s="1"/>
      <c r="NLS370" s="1"/>
      <c r="NLT370" s="1"/>
      <c r="NLU370" s="1"/>
      <c r="NLV370" s="1"/>
      <c r="NLW370" s="1"/>
      <c r="NLX370" s="1"/>
      <c r="NLY370" s="1"/>
      <c r="NLZ370" s="1"/>
      <c r="NMA370" s="1"/>
      <c r="NMB370" s="1"/>
      <c r="NMC370" s="1"/>
      <c r="NMD370" s="1"/>
      <c r="NME370" s="1"/>
      <c r="NMF370" s="1"/>
      <c r="NMG370" s="1"/>
      <c r="NMH370" s="1"/>
      <c r="NMI370" s="1"/>
      <c r="NMJ370" s="1"/>
      <c r="NMK370" s="1"/>
      <c r="NML370" s="1"/>
      <c r="NMM370" s="1"/>
      <c r="NMN370" s="1"/>
      <c r="NMO370" s="1"/>
      <c r="NMP370" s="1"/>
      <c r="NMQ370" s="1"/>
      <c r="NMR370" s="1"/>
      <c r="NMS370" s="1"/>
      <c r="NMT370" s="1"/>
      <c r="NMU370" s="1"/>
      <c r="NMV370" s="1"/>
      <c r="NMW370" s="1"/>
      <c r="NMX370" s="1"/>
      <c r="NMY370" s="1"/>
      <c r="NMZ370" s="1"/>
      <c r="NNA370" s="1"/>
      <c r="NNB370" s="1"/>
      <c r="NNC370" s="1"/>
      <c r="NND370" s="1"/>
      <c r="NNE370" s="1"/>
      <c r="NNF370" s="1"/>
      <c r="NNG370" s="1"/>
      <c r="NNH370" s="1"/>
      <c r="NNI370" s="1"/>
      <c r="NNJ370" s="1"/>
      <c r="NNK370" s="1"/>
      <c r="NNL370" s="1"/>
      <c r="NNM370" s="1"/>
      <c r="NNN370" s="1"/>
      <c r="NNO370" s="1"/>
      <c r="NNP370" s="1"/>
      <c r="NNQ370" s="1"/>
      <c r="NNR370" s="1"/>
      <c r="NNS370" s="1"/>
      <c r="NNT370" s="1"/>
      <c r="NNU370" s="1"/>
      <c r="NNV370" s="1"/>
      <c r="NNW370" s="1"/>
      <c r="NNX370" s="1"/>
      <c r="NNY370" s="1"/>
      <c r="NNZ370" s="1"/>
      <c r="NOA370" s="1"/>
      <c r="NOB370" s="1"/>
      <c r="NOC370" s="1"/>
      <c r="NOD370" s="1"/>
      <c r="NOE370" s="1"/>
      <c r="NOF370" s="1"/>
      <c r="NOG370" s="1"/>
      <c r="NOH370" s="1"/>
      <c r="NOI370" s="1"/>
      <c r="NOJ370" s="1"/>
      <c r="NOK370" s="1"/>
      <c r="NOL370" s="1"/>
      <c r="NOM370" s="1"/>
      <c r="NON370" s="1"/>
      <c r="NOO370" s="1"/>
      <c r="NOP370" s="1"/>
      <c r="NOQ370" s="1"/>
      <c r="NOR370" s="1"/>
      <c r="NOS370" s="1"/>
      <c r="NOT370" s="1"/>
      <c r="NOU370" s="1"/>
      <c r="NOV370" s="1"/>
      <c r="NOW370" s="1"/>
      <c r="NOX370" s="1"/>
      <c r="NOY370" s="1"/>
      <c r="NOZ370" s="1"/>
      <c r="NPA370" s="1"/>
      <c r="NPB370" s="1"/>
      <c r="NPC370" s="1"/>
      <c r="NPD370" s="1"/>
      <c r="NPE370" s="1"/>
      <c r="NPF370" s="1"/>
      <c r="NPG370" s="1"/>
      <c r="NPH370" s="1"/>
      <c r="NPI370" s="1"/>
      <c r="NPJ370" s="1"/>
      <c r="NPK370" s="1"/>
      <c r="NPL370" s="1"/>
      <c r="NPM370" s="1"/>
      <c r="NPN370" s="1"/>
      <c r="NPO370" s="1"/>
      <c r="NPP370" s="1"/>
      <c r="NPQ370" s="1"/>
      <c r="NPR370" s="1"/>
      <c r="NPS370" s="1"/>
      <c r="NPT370" s="1"/>
      <c r="NPU370" s="1"/>
      <c r="NPV370" s="1"/>
      <c r="NPW370" s="1"/>
      <c r="NPX370" s="1"/>
      <c r="NPY370" s="1"/>
      <c r="NPZ370" s="1"/>
      <c r="NQA370" s="1"/>
      <c r="NQB370" s="1"/>
      <c r="NQC370" s="1"/>
      <c r="NQD370" s="1"/>
      <c r="NQE370" s="1"/>
      <c r="NQF370" s="1"/>
      <c r="NQG370" s="1"/>
      <c r="NQH370" s="1"/>
      <c r="NQI370" s="1"/>
      <c r="NQJ370" s="1"/>
      <c r="NQK370" s="1"/>
      <c r="NQL370" s="1"/>
      <c r="NQM370" s="1"/>
      <c r="NQN370" s="1"/>
      <c r="NQO370" s="1"/>
      <c r="NQP370" s="1"/>
      <c r="NQQ370" s="1"/>
      <c r="NQR370" s="1"/>
      <c r="NQS370" s="1"/>
      <c r="NQT370" s="1"/>
      <c r="NQU370" s="1"/>
      <c r="NQV370" s="1"/>
      <c r="NQW370" s="1"/>
      <c r="NQX370" s="1"/>
      <c r="NQY370" s="1"/>
      <c r="NQZ370" s="1"/>
      <c r="NRA370" s="1"/>
      <c r="NRB370" s="1"/>
      <c r="NRC370" s="1"/>
      <c r="NRD370" s="1"/>
      <c r="NRE370" s="1"/>
      <c r="NRF370" s="1"/>
      <c r="NRG370" s="1"/>
      <c r="NRH370" s="1"/>
      <c r="NRI370" s="1"/>
      <c r="NRJ370" s="1"/>
      <c r="NRK370" s="1"/>
      <c r="NRL370" s="1"/>
      <c r="NRM370" s="1"/>
      <c r="NRN370" s="1"/>
      <c r="NRO370" s="1"/>
      <c r="NRP370" s="1"/>
      <c r="NRQ370" s="1"/>
      <c r="NRR370" s="1"/>
      <c r="NRS370" s="1"/>
      <c r="NRT370" s="1"/>
      <c r="NRU370" s="1"/>
      <c r="NRV370" s="1"/>
      <c r="NRW370" s="1"/>
      <c r="NRX370" s="1"/>
      <c r="NRY370" s="1"/>
      <c r="NRZ370" s="1"/>
      <c r="NSA370" s="1"/>
      <c r="NSB370" s="1"/>
      <c r="NSC370" s="1"/>
      <c r="NSD370" s="1"/>
      <c r="NSE370" s="1"/>
      <c r="NSF370" s="1"/>
      <c r="NSG370" s="1"/>
      <c r="NSH370" s="1"/>
      <c r="NSI370" s="1"/>
      <c r="NSJ370" s="1"/>
      <c r="NSK370" s="1"/>
      <c r="NSL370" s="1"/>
      <c r="NSM370" s="1"/>
      <c r="NSN370" s="1"/>
      <c r="NSO370" s="1"/>
      <c r="NSP370" s="1"/>
      <c r="NSQ370" s="1"/>
      <c r="NSR370" s="1"/>
      <c r="NSS370" s="1"/>
      <c r="NST370" s="1"/>
      <c r="NSU370" s="1"/>
      <c r="NSV370" s="1"/>
      <c r="NSW370" s="1"/>
      <c r="NSX370" s="1"/>
      <c r="NSY370" s="1"/>
      <c r="NSZ370" s="1"/>
      <c r="NTA370" s="1"/>
      <c r="NTB370" s="1"/>
      <c r="NTC370" s="1"/>
      <c r="NTD370" s="1"/>
      <c r="NTE370" s="1"/>
      <c r="NTF370" s="1"/>
      <c r="NTG370" s="1"/>
      <c r="NTH370" s="1"/>
      <c r="NTI370" s="1"/>
      <c r="NTJ370" s="1"/>
      <c r="NTK370" s="1"/>
      <c r="NTL370" s="1"/>
      <c r="NTM370" s="1"/>
      <c r="NTN370" s="1"/>
      <c r="NTO370" s="1"/>
      <c r="NTP370" s="1"/>
      <c r="NTQ370" s="1"/>
      <c r="NTR370" s="1"/>
      <c r="NTS370" s="1"/>
      <c r="NTT370" s="1"/>
      <c r="NTU370" s="1"/>
      <c r="NTV370" s="1"/>
      <c r="NTW370" s="1"/>
      <c r="NTX370" s="1"/>
      <c r="NTY370" s="1"/>
      <c r="NTZ370" s="1"/>
      <c r="NUA370" s="1"/>
      <c r="NUB370" s="1"/>
      <c r="NUC370" s="1"/>
      <c r="NUD370" s="1"/>
      <c r="NUE370" s="1"/>
      <c r="NUF370" s="1"/>
      <c r="NUG370" s="1"/>
      <c r="NUH370" s="1"/>
      <c r="NUI370" s="1"/>
      <c r="NUJ370" s="1"/>
      <c r="NUK370" s="1"/>
      <c r="NUL370" s="1"/>
      <c r="NUM370" s="1"/>
      <c r="NUN370" s="1"/>
      <c r="NUO370" s="1"/>
      <c r="NUP370" s="1"/>
      <c r="NUQ370" s="1"/>
      <c r="NUR370" s="1"/>
      <c r="NUS370" s="1"/>
      <c r="NUT370" s="1"/>
      <c r="NUU370" s="1"/>
      <c r="NUV370" s="1"/>
      <c r="NUW370" s="1"/>
      <c r="NUX370" s="1"/>
      <c r="NUY370" s="1"/>
      <c r="NUZ370" s="1"/>
      <c r="NVA370" s="1"/>
      <c r="NVB370" s="1"/>
      <c r="NVC370" s="1"/>
      <c r="NVD370" s="1"/>
      <c r="NVE370" s="1"/>
      <c r="NVF370" s="1"/>
      <c r="NVG370" s="1"/>
      <c r="NVH370" s="1"/>
      <c r="NVI370" s="1"/>
      <c r="NVJ370" s="1"/>
      <c r="NVK370" s="1"/>
      <c r="NVL370" s="1"/>
      <c r="NVM370" s="1"/>
      <c r="NVN370" s="1"/>
      <c r="NVO370" s="1"/>
      <c r="NVP370" s="1"/>
      <c r="NVQ370" s="1"/>
      <c r="NVR370" s="1"/>
      <c r="NVS370" s="1"/>
      <c r="NVT370" s="1"/>
      <c r="NVU370" s="1"/>
      <c r="NVV370" s="1"/>
      <c r="NVW370" s="1"/>
      <c r="NVX370" s="1"/>
      <c r="NVY370" s="1"/>
      <c r="NVZ370" s="1"/>
      <c r="NWA370" s="1"/>
      <c r="NWB370" s="1"/>
      <c r="NWC370" s="1"/>
      <c r="NWD370" s="1"/>
      <c r="NWE370" s="1"/>
      <c r="NWF370" s="1"/>
      <c r="NWG370" s="1"/>
      <c r="NWH370" s="1"/>
      <c r="NWI370" s="1"/>
      <c r="NWJ370" s="1"/>
      <c r="NWK370" s="1"/>
      <c r="NWL370" s="1"/>
      <c r="NWM370" s="1"/>
      <c r="NWN370" s="1"/>
      <c r="NWO370" s="1"/>
      <c r="NWP370" s="1"/>
      <c r="NWQ370" s="1"/>
      <c r="NWR370" s="1"/>
      <c r="NWS370" s="1"/>
      <c r="NWT370" s="1"/>
      <c r="NWU370" s="1"/>
      <c r="NWV370" s="1"/>
      <c r="NWW370" s="1"/>
      <c r="NWX370" s="1"/>
      <c r="NWY370" s="1"/>
      <c r="NWZ370" s="1"/>
      <c r="NXA370" s="1"/>
      <c r="NXB370" s="1"/>
      <c r="NXC370" s="1"/>
      <c r="NXD370" s="1"/>
      <c r="NXE370" s="1"/>
      <c r="NXF370" s="1"/>
      <c r="NXG370" s="1"/>
      <c r="NXH370" s="1"/>
      <c r="NXI370" s="1"/>
      <c r="NXJ370" s="1"/>
      <c r="NXK370" s="1"/>
      <c r="NXL370" s="1"/>
      <c r="NXM370" s="1"/>
      <c r="NXN370" s="1"/>
      <c r="NXO370" s="1"/>
      <c r="NXP370" s="1"/>
      <c r="NXQ370" s="1"/>
      <c r="NXR370" s="1"/>
      <c r="NXS370" s="1"/>
      <c r="NXT370" s="1"/>
      <c r="NXU370" s="1"/>
      <c r="NXV370" s="1"/>
      <c r="NXW370" s="1"/>
      <c r="NXX370" s="1"/>
      <c r="NXY370" s="1"/>
      <c r="NXZ370" s="1"/>
      <c r="NYA370" s="1"/>
      <c r="NYB370" s="1"/>
      <c r="NYC370" s="1"/>
      <c r="NYD370" s="1"/>
      <c r="NYE370" s="1"/>
      <c r="NYF370" s="1"/>
      <c r="NYG370" s="1"/>
      <c r="NYH370" s="1"/>
      <c r="NYI370" s="1"/>
      <c r="NYJ370" s="1"/>
      <c r="NYK370" s="1"/>
      <c r="NYL370" s="1"/>
      <c r="NYM370" s="1"/>
      <c r="NYN370" s="1"/>
      <c r="NYO370" s="1"/>
      <c r="NYP370" s="1"/>
      <c r="NYQ370" s="1"/>
      <c r="NYR370" s="1"/>
      <c r="NYS370" s="1"/>
      <c r="NYT370" s="1"/>
      <c r="NYU370" s="1"/>
      <c r="NYV370" s="1"/>
      <c r="NYW370" s="1"/>
      <c r="NYX370" s="1"/>
      <c r="NYY370" s="1"/>
      <c r="NYZ370" s="1"/>
      <c r="NZA370" s="1"/>
      <c r="NZB370" s="1"/>
      <c r="NZC370" s="1"/>
      <c r="NZD370" s="1"/>
      <c r="NZE370" s="1"/>
      <c r="NZF370" s="1"/>
      <c r="NZG370" s="1"/>
      <c r="NZH370" s="1"/>
      <c r="NZI370" s="1"/>
      <c r="NZJ370" s="1"/>
      <c r="NZK370" s="1"/>
      <c r="NZL370" s="1"/>
      <c r="NZM370" s="1"/>
      <c r="NZN370" s="1"/>
      <c r="NZO370" s="1"/>
      <c r="NZP370" s="1"/>
      <c r="NZQ370" s="1"/>
      <c r="NZR370" s="1"/>
      <c r="NZS370" s="1"/>
      <c r="NZT370" s="1"/>
      <c r="NZU370" s="1"/>
      <c r="NZV370" s="1"/>
      <c r="NZW370" s="1"/>
      <c r="NZX370" s="1"/>
      <c r="NZY370" s="1"/>
      <c r="NZZ370" s="1"/>
      <c r="OAA370" s="1"/>
      <c r="OAB370" s="1"/>
      <c r="OAC370" s="1"/>
      <c r="OAD370" s="1"/>
      <c r="OAE370" s="1"/>
      <c r="OAF370" s="1"/>
      <c r="OAG370" s="1"/>
      <c r="OAH370" s="1"/>
      <c r="OAI370" s="1"/>
      <c r="OAJ370" s="1"/>
      <c r="OAK370" s="1"/>
      <c r="OAL370" s="1"/>
      <c r="OAM370" s="1"/>
      <c r="OAN370" s="1"/>
      <c r="OAO370" s="1"/>
      <c r="OAP370" s="1"/>
      <c r="OAQ370" s="1"/>
      <c r="OAR370" s="1"/>
      <c r="OAS370" s="1"/>
      <c r="OAT370" s="1"/>
      <c r="OAU370" s="1"/>
      <c r="OAV370" s="1"/>
      <c r="OAW370" s="1"/>
      <c r="OAX370" s="1"/>
      <c r="OAY370" s="1"/>
      <c r="OAZ370" s="1"/>
      <c r="OBA370" s="1"/>
      <c r="OBB370" s="1"/>
      <c r="OBC370" s="1"/>
      <c r="OBD370" s="1"/>
      <c r="OBE370" s="1"/>
      <c r="OBF370" s="1"/>
      <c r="OBG370" s="1"/>
      <c r="OBH370" s="1"/>
      <c r="OBI370" s="1"/>
      <c r="OBJ370" s="1"/>
      <c r="OBK370" s="1"/>
      <c r="OBL370" s="1"/>
      <c r="OBM370" s="1"/>
      <c r="OBN370" s="1"/>
      <c r="OBO370" s="1"/>
      <c r="OBP370" s="1"/>
      <c r="OBQ370" s="1"/>
      <c r="OBR370" s="1"/>
      <c r="OBS370" s="1"/>
      <c r="OBT370" s="1"/>
      <c r="OBU370" s="1"/>
      <c r="OBV370" s="1"/>
      <c r="OBW370" s="1"/>
      <c r="OBX370" s="1"/>
      <c r="OBY370" s="1"/>
      <c r="OBZ370" s="1"/>
      <c r="OCA370" s="1"/>
      <c r="OCB370" s="1"/>
      <c r="OCC370" s="1"/>
      <c r="OCD370" s="1"/>
      <c r="OCE370" s="1"/>
      <c r="OCF370" s="1"/>
      <c r="OCG370" s="1"/>
      <c r="OCH370" s="1"/>
      <c r="OCI370" s="1"/>
      <c r="OCJ370" s="1"/>
      <c r="OCK370" s="1"/>
      <c r="OCL370" s="1"/>
      <c r="OCM370" s="1"/>
      <c r="OCN370" s="1"/>
      <c r="OCO370" s="1"/>
      <c r="OCP370" s="1"/>
      <c r="OCQ370" s="1"/>
      <c r="OCR370" s="1"/>
      <c r="OCS370" s="1"/>
      <c r="OCT370" s="1"/>
      <c r="OCU370" s="1"/>
      <c r="OCV370" s="1"/>
      <c r="OCW370" s="1"/>
      <c r="OCX370" s="1"/>
      <c r="OCY370" s="1"/>
      <c r="OCZ370" s="1"/>
      <c r="ODA370" s="1"/>
      <c r="ODB370" s="1"/>
      <c r="ODC370" s="1"/>
      <c r="ODD370" s="1"/>
      <c r="ODE370" s="1"/>
      <c r="ODF370" s="1"/>
      <c r="ODG370" s="1"/>
      <c r="ODH370" s="1"/>
      <c r="ODI370" s="1"/>
      <c r="ODJ370" s="1"/>
      <c r="ODK370" s="1"/>
      <c r="ODL370" s="1"/>
      <c r="ODM370" s="1"/>
      <c r="ODN370" s="1"/>
      <c r="ODO370" s="1"/>
      <c r="ODP370" s="1"/>
      <c r="ODQ370" s="1"/>
      <c r="ODR370" s="1"/>
      <c r="ODS370" s="1"/>
      <c r="ODT370" s="1"/>
      <c r="ODU370" s="1"/>
      <c r="ODV370" s="1"/>
      <c r="ODW370" s="1"/>
      <c r="ODX370" s="1"/>
      <c r="ODY370" s="1"/>
      <c r="ODZ370" s="1"/>
      <c r="OEA370" s="1"/>
      <c r="OEB370" s="1"/>
      <c r="OEC370" s="1"/>
      <c r="OED370" s="1"/>
      <c r="OEE370" s="1"/>
      <c r="OEF370" s="1"/>
      <c r="OEG370" s="1"/>
      <c r="OEH370" s="1"/>
      <c r="OEI370" s="1"/>
      <c r="OEJ370" s="1"/>
      <c r="OEK370" s="1"/>
      <c r="OEL370" s="1"/>
      <c r="OEM370" s="1"/>
      <c r="OEN370" s="1"/>
      <c r="OEO370" s="1"/>
      <c r="OEP370" s="1"/>
      <c r="OEQ370" s="1"/>
      <c r="OER370" s="1"/>
      <c r="OES370" s="1"/>
      <c r="OET370" s="1"/>
      <c r="OEU370" s="1"/>
      <c r="OEV370" s="1"/>
      <c r="OEW370" s="1"/>
      <c r="OEX370" s="1"/>
      <c r="OEY370" s="1"/>
      <c r="OEZ370" s="1"/>
      <c r="OFA370" s="1"/>
      <c r="OFB370" s="1"/>
      <c r="OFC370" s="1"/>
      <c r="OFD370" s="1"/>
      <c r="OFE370" s="1"/>
      <c r="OFF370" s="1"/>
      <c r="OFG370" s="1"/>
      <c r="OFH370" s="1"/>
      <c r="OFI370" s="1"/>
      <c r="OFJ370" s="1"/>
      <c r="OFK370" s="1"/>
      <c r="OFL370" s="1"/>
      <c r="OFM370" s="1"/>
      <c r="OFN370" s="1"/>
      <c r="OFO370" s="1"/>
      <c r="OFP370" s="1"/>
      <c r="OFQ370" s="1"/>
      <c r="OFR370" s="1"/>
      <c r="OFS370" s="1"/>
      <c r="OFT370" s="1"/>
      <c r="OFU370" s="1"/>
      <c r="OFV370" s="1"/>
      <c r="OFW370" s="1"/>
      <c r="OFX370" s="1"/>
      <c r="OFY370" s="1"/>
      <c r="OFZ370" s="1"/>
      <c r="OGA370" s="1"/>
      <c r="OGB370" s="1"/>
      <c r="OGC370" s="1"/>
      <c r="OGD370" s="1"/>
      <c r="OGE370" s="1"/>
      <c r="OGF370" s="1"/>
      <c r="OGG370" s="1"/>
      <c r="OGH370" s="1"/>
      <c r="OGI370" s="1"/>
      <c r="OGJ370" s="1"/>
      <c r="OGK370" s="1"/>
      <c r="OGL370" s="1"/>
      <c r="OGM370" s="1"/>
      <c r="OGN370" s="1"/>
      <c r="OGO370" s="1"/>
      <c r="OGP370" s="1"/>
      <c r="OGQ370" s="1"/>
      <c r="OGR370" s="1"/>
      <c r="OGS370" s="1"/>
      <c r="OGT370" s="1"/>
      <c r="OGU370" s="1"/>
      <c r="OGV370" s="1"/>
      <c r="OGW370" s="1"/>
      <c r="OGX370" s="1"/>
      <c r="OGY370" s="1"/>
      <c r="OGZ370" s="1"/>
      <c r="OHA370" s="1"/>
      <c r="OHB370" s="1"/>
      <c r="OHC370" s="1"/>
      <c r="OHD370" s="1"/>
      <c r="OHE370" s="1"/>
      <c r="OHF370" s="1"/>
      <c r="OHG370" s="1"/>
      <c r="OHH370" s="1"/>
      <c r="OHI370" s="1"/>
      <c r="OHJ370" s="1"/>
      <c r="OHK370" s="1"/>
      <c r="OHL370" s="1"/>
      <c r="OHM370" s="1"/>
      <c r="OHN370" s="1"/>
      <c r="OHO370" s="1"/>
      <c r="OHP370" s="1"/>
      <c r="OHQ370" s="1"/>
      <c r="OHR370" s="1"/>
      <c r="OHS370" s="1"/>
      <c r="OHT370" s="1"/>
      <c r="OHU370" s="1"/>
      <c r="OHV370" s="1"/>
      <c r="OHW370" s="1"/>
      <c r="OHX370" s="1"/>
      <c r="OHY370" s="1"/>
      <c r="OHZ370" s="1"/>
      <c r="OIA370" s="1"/>
      <c r="OIB370" s="1"/>
      <c r="OIC370" s="1"/>
      <c r="OID370" s="1"/>
      <c r="OIE370" s="1"/>
      <c r="OIF370" s="1"/>
      <c r="OIG370" s="1"/>
      <c r="OIH370" s="1"/>
      <c r="OII370" s="1"/>
      <c r="OIJ370" s="1"/>
      <c r="OIK370" s="1"/>
      <c r="OIL370" s="1"/>
      <c r="OIM370" s="1"/>
      <c r="OIN370" s="1"/>
      <c r="OIO370" s="1"/>
      <c r="OIP370" s="1"/>
      <c r="OIQ370" s="1"/>
      <c r="OIR370" s="1"/>
      <c r="OIS370" s="1"/>
      <c r="OIT370" s="1"/>
      <c r="OIU370" s="1"/>
      <c r="OIV370" s="1"/>
      <c r="OIW370" s="1"/>
      <c r="OIX370" s="1"/>
      <c r="OIY370" s="1"/>
      <c r="OIZ370" s="1"/>
      <c r="OJA370" s="1"/>
      <c r="OJB370" s="1"/>
      <c r="OJC370" s="1"/>
      <c r="OJD370" s="1"/>
      <c r="OJE370" s="1"/>
      <c r="OJF370" s="1"/>
      <c r="OJG370" s="1"/>
      <c r="OJH370" s="1"/>
      <c r="OJI370" s="1"/>
      <c r="OJJ370" s="1"/>
      <c r="OJK370" s="1"/>
      <c r="OJL370" s="1"/>
      <c r="OJM370" s="1"/>
      <c r="OJN370" s="1"/>
      <c r="OJO370" s="1"/>
      <c r="OJP370" s="1"/>
      <c r="OJQ370" s="1"/>
      <c r="OJR370" s="1"/>
      <c r="OJS370" s="1"/>
      <c r="OJT370" s="1"/>
      <c r="OJU370" s="1"/>
      <c r="OJV370" s="1"/>
      <c r="OJW370" s="1"/>
      <c r="OJX370" s="1"/>
      <c r="OJY370" s="1"/>
      <c r="OJZ370" s="1"/>
      <c r="OKA370" s="1"/>
      <c r="OKB370" s="1"/>
      <c r="OKC370" s="1"/>
      <c r="OKD370" s="1"/>
      <c r="OKE370" s="1"/>
      <c r="OKF370" s="1"/>
      <c r="OKG370" s="1"/>
      <c r="OKH370" s="1"/>
      <c r="OKI370" s="1"/>
      <c r="OKJ370" s="1"/>
      <c r="OKK370" s="1"/>
      <c r="OKL370" s="1"/>
      <c r="OKM370" s="1"/>
      <c r="OKN370" s="1"/>
      <c r="OKO370" s="1"/>
      <c r="OKP370" s="1"/>
      <c r="OKQ370" s="1"/>
      <c r="OKR370" s="1"/>
      <c r="OKS370" s="1"/>
      <c r="OKT370" s="1"/>
      <c r="OKU370" s="1"/>
      <c r="OKV370" s="1"/>
      <c r="OKW370" s="1"/>
      <c r="OKX370" s="1"/>
      <c r="OKY370" s="1"/>
      <c r="OKZ370" s="1"/>
      <c r="OLA370" s="1"/>
      <c r="OLB370" s="1"/>
      <c r="OLC370" s="1"/>
      <c r="OLD370" s="1"/>
      <c r="OLE370" s="1"/>
      <c r="OLF370" s="1"/>
      <c r="OLG370" s="1"/>
      <c r="OLH370" s="1"/>
      <c r="OLI370" s="1"/>
      <c r="OLJ370" s="1"/>
      <c r="OLK370" s="1"/>
      <c r="OLL370" s="1"/>
      <c r="OLM370" s="1"/>
      <c r="OLN370" s="1"/>
      <c r="OLO370" s="1"/>
      <c r="OLP370" s="1"/>
      <c r="OLQ370" s="1"/>
      <c r="OLR370" s="1"/>
      <c r="OLS370" s="1"/>
      <c r="OLT370" s="1"/>
      <c r="OLU370" s="1"/>
      <c r="OLV370" s="1"/>
      <c r="OLW370" s="1"/>
      <c r="OLX370" s="1"/>
      <c r="OLY370" s="1"/>
      <c r="OLZ370" s="1"/>
      <c r="OMA370" s="1"/>
      <c r="OMB370" s="1"/>
      <c r="OMC370" s="1"/>
      <c r="OMD370" s="1"/>
      <c r="OME370" s="1"/>
      <c r="OMF370" s="1"/>
      <c r="OMG370" s="1"/>
      <c r="OMH370" s="1"/>
      <c r="OMI370" s="1"/>
      <c r="OMJ370" s="1"/>
      <c r="OMK370" s="1"/>
      <c r="OML370" s="1"/>
      <c r="OMM370" s="1"/>
      <c r="OMN370" s="1"/>
      <c r="OMO370" s="1"/>
      <c r="OMP370" s="1"/>
      <c r="OMQ370" s="1"/>
      <c r="OMR370" s="1"/>
      <c r="OMS370" s="1"/>
      <c r="OMT370" s="1"/>
      <c r="OMU370" s="1"/>
      <c r="OMV370" s="1"/>
      <c r="OMW370" s="1"/>
      <c r="OMX370" s="1"/>
      <c r="OMY370" s="1"/>
      <c r="OMZ370" s="1"/>
      <c r="ONA370" s="1"/>
      <c r="ONB370" s="1"/>
      <c r="ONC370" s="1"/>
      <c r="OND370" s="1"/>
      <c r="ONE370" s="1"/>
      <c r="ONF370" s="1"/>
      <c r="ONG370" s="1"/>
      <c r="ONH370" s="1"/>
      <c r="ONI370" s="1"/>
      <c r="ONJ370" s="1"/>
      <c r="ONK370" s="1"/>
      <c r="ONL370" s="1"/>
      <c r="ONM370" s="1"/>
      <c r="ONN370" s="1"/>
      <c r="ONO370" s="1"/>
      <c r="ONP370" s="1"/>
      <c r="ONQ370" s="1"/>
      <c r="ONR370" s="1"/>
      <c r="ONS370" s="1"/>
      <c r="ONT370" s="1"/>
      <c r="ONU370" s="1"/>
      <c r="ONV370" s="1"/>
      <c r="ONW370" s="1"/>
      <c r="ONX370" s="1"/>
      <c r="ONY370" s="1"/>
      <c r="ONZ370" s="1"/>
      <c r="OOA370" s="1"/>
      <c r="OOB370" s="1"/>
      <c r="OOC370" s="1"/>
      <c r="OOD370" s="1"/>
      <c r="OOE370" s="1"/>
      <c r="OOF370" s="1"/>
      <c r="OOG370" s="1"/>
      <c r="OOH370" s="1"/>
      <c r="OOI370" s="1"/>
      <c r="OOJ370" s="1"/>
      <c r="OOK370" s="1"/>
      <c r="OOL370" s="1"/>
      <c r="OOM370" s="1"/>
      <c r="OON370" s="1"/>
      <c r="OOO370" s="1"/>
      <c r="OOP370" s="1"/>
      <c r="OOQ370" s="1"/>
      <c r="OOR370" s="1"/>
      <c r="OOS370" s="1"/>
      <c r="OOT370" s="1"/>
      <c r="OOU370" s="1"/>
      <c r="OOV370" s="1"/>
      <c r="OOW370" s="1"/>
      <c r="OOX370" s="1"/>
      <c r="OOY370" s="1"/>
      <c r="OOZ370" s="1"/>
      <c r="OPA370" s="1"/>
      <c r="OPB370" s="1"/>
      <c r="OPC370" s="1"/>
      <c r="OPD370" s="1"/>
      <c r="OPE370" s="1"/>
      <c r="OPF370" s="1"/>
      <c r="OPG370" s="1"/>
      <c r="OPH370" s="1"/>
      <c r="OPI370" s="1"/>
      <c r="OPJ370" s="1"/>
      <c r="OPK370" s="1"/>
      <c r="OPL370" s="1"/>
      <c r="OPM370" s="1"/>
      <c r="OPN370" s="1"/>
      <c r="OPO370" s="1"/>
      <c r="OPP370" s="1"/>
      <c r="OPQ370" s="1"/>
      <c r="OPR370" s="1"/>
      <c r="OPS370" s="1"/>
      <c r="OPT370" s="1"/>
      <c r="OPU370" s="1"/>
      <c r="OPV370" s="1"/>
      <c r="OPW370" s="1"/>
      <c r="OPX370" s="1"/>
      <c r="OPY370" s="1"/>
      <c r="OPZ370" s="1"/>
      <c r="OQA370" s="1"/>
      <c r="OQB370" s="1"/>
      <c r="OQC370" s="1"/>
      <c r="OQD370" s="1"/>
      <c r="OQE370" s="1"/>
      <c r="OQF370" s="1"/>
      <c r="OQG370" s="1"/>
      <c r="OQH370" s="1"/>
      <c r="OQI370" s="1"/>
      <c r="OQJ370" s="1"/>
      <c r="OQK370" s="1"/>
      <c r="OQL370" s="1"/>
      <c r="OQM370" s="1"/>
      <c r="OQN370" s="1"/>
      <c r="OQO370" s="1"/>
      <c r="OQP370" s="1"/>
      <c r="OQQ370" s="1"/>
      <c r="OQR370" s="1"/>
      <c r="OQS370" s="1"/>
      <c r="OQT370" s="1"/>
      <c r="OQU370" s="1"/>
      <c r="OQV370" s="1"/>
      <c r="OQW370" s="1"/>
      <c r="OQX370" s="1"/>
      <c r="OQY370" s="1"/>
      <c r="OQZ370" s="1"/>
      <c r="ORA370" s="1"/>
      <c r="ORB370" s="1"/>
      <c r="ORC370" s="1"/>
      <c r="ORD370" s="1"/>
      <c r="ORE370" s="1"/>
      <c r="ORF370" s="1"/>
      <c r="ORG370" s="1"/>
      <c r="ORH370" s="1"/>
      <c r="ORI370" s="1"/>
      <c r="ORJ370" s="1"/>
      <c r="ORK370" s="1"/>
      <c r="ORL370" s="1"/>
      <c r="ORM370" s="1"/>
      <c r="ORN370" s="1"/>
      <c r="ORO370" s="1"/>
      <c r="ORP370" s="1"/>
      <c r="ORQ370" s="1"/>
      <c r="ORR370" s="1"/>
      <c r="ORS370" s="1"/>
      <c r="ORT370" s="1"/>
      <c r="ORU370" s="1"/>
      <c r="ORV370" s="1"/>
      <c r="ORW370" s="1"/>
      <c r="ORX370" s="1"/>
      <c r="ORY370" s="1"/>
      <c r="ORZ370" s="1"/>
      <c r="OSA370" s="1"/>
      <c r="OSB370" s="1"/>
      <c r="OSC370" s="1"/>
      <c r="OSD370" s="1"/>
      <c r="OSE370" s="1"/>
      <c r="OSF370" s="1"/>
      <c r="OSG370" s="1"/>
      <c r="OSH370" s="1"/>
      <c r="OSI370" s="1"/>
      <c r="OSJ370" s="1"/>
      <c r="OSK370" s="1"/>
      <c r="OSL370" s="1"/>
      <c r="OSM370" s="1"/>
      <c r="OSN370" s="1"/>
      <c r="OSO370" s="1"/>
      <c r="OSP370" s="1"/>
      <c r="OSQ370" s="1"/>
      <c r="OSR370" s="1"/>
      <c r="OSS370" s="1"/>
      <c r="OST370" s="1"/>
      <c r="OSU370" s="1"/>
      <c r="OSV370" s="1"/>
      <c r="OSW370" s="1"/>
      <c r="OSX370" s="1"/>
      <c r="OSY370" s="1"/>
      <c r="OSZ370" s="1"/>
      <c r="OTA370" s="1"/>
      <c r="OTB370" s="1"/>
      <c r="OTC370" s="1"/>
      <c r="OTD370" s="1"/>
      <c r="OTE370" s="1"/>
      <c r="OTF370" s="1"/>
      <c r="OTG370" s="1"/>
      <c r="OTH370" s="1"/>
      <c r="OTI370" s="1"/>
      <c r="OTJ370" s="1"/>
      <c r="OTK370" s="1"/>
      <c r="OTL370" s="1"/>
      <c r="OTM370" s="1"/>
      <c r="OTN370" s="1"/>
      <c r="OTO370" s="1"/>
      <c r="OTP370" s="1"/>
      <c r="OTQ370" s="1"/>
      <c r="OTR370" s="1"/>
      <c r="OTS370" s="1"/>
      <c r="OTT370" s="1"/>
      <c r="OTU370" s="1"/>
      <c r="OTV370" s="1"/>
      <c r="OTW370" s="1"/>
      <c r="OTX370" s="1"/>
      <c r="OTY370" s="1"/>
      <c r="OTZ370" s="1"/>
      <c r="OUA370" s="1"/>
      <c r="OUB370" s="1"/>
      <c r="OUC370" s="1"/>
      <c r="OUD370" s="1"/>
      <c r="OUE370" s="1"/>
      <c r="OUF370" s="1"/>
      <c r="OUG370" s="1"/>
      <c r="OUH370" s="1"/>
      <c r="OUI370" s="1"/>
      <c r="OUJ370" s="1"/>
      <c r="OUK370" s="1"/>
      <c r="OUL370" s="1"/>
      <c r="OUM370" s="1"/>
      <c r="OUN370" s="1"/>
      <c r="OUO370" s="1"/>
      <c r="OUP370" s="1"/>
      <c r="OUQ370" s="1"/>
      <c r="OUR370" s="1"/>
      <c r="OUS370" s="1"/>
      <c r="OUT370" s="1"/>
      <c r="OUU370" s="1"/>
      <c r="OUV370" s="1"/>
      <c r="OUW370" s="1"/>
      <c r="OUX370" s="1"/>
      <c r="OUY370" s="1"/>
      <c r="OUZ370" s="1"/>
      <c r="OVA370" s="1"/>
      <c r="OVB370" s="1"/>
      <c r="OVC370" s="1"/>
      <c r="OVD370" s="1"/>
      <c r="OVE370" s="1"/>
      <c r="OVF370" s="1"/>
      <c r="OVG370" s="1"/>
      <c r="OVH370" s="1"/>
      <c r="OVI370" s="1"/>
      <c r="OVJ370" s="1"/>
      <c r="OVK370" s="1"/>
      <c r="OVL370" s="1"/>
      <c r="OVM370" s="1"/>
      <c r="OVN370" s="1"/>
      <c r="OVO370" s="1"/>
      <c r="OVP370" s="1"/>
      <c r="OVQ370" s="1"/>
      <c r="OVR370" s="1"/>
      <c r="OVS370" s="1"/>
      <c r="OVT370" s="1"/>
      <c r="OVU370" s="1"/>
      <c r="OVV370" s="1"/>
      <c r="OVW370" s="1"/>
      <c r="OVX370" s="1"/>
      <c r="OVY370" s="1"/>
      <c r="OVZ370" s="1"/>
      <c r="OWA370" s="1"/>
      <c r="OWB370" s="1"/>
      <c r="OWC370" s="1"/>
      <c r="OWD370" s="1"/>
      <c r="OWE370" s="1"/>
      <c r="OWF370" s="1"/>
      <c r="OWG370" s="1"/>
      <c r="OWH370" s="1"/>
      <c r="OWI370" s="1"/>
      <c r="OWJ370" s="1"/>
      <c r="OWK370" s="1"/>
      <c r="OWL370" s="1"/>
      <c r="OWM370" s="1"/>
      <c r="OWN370" s="1"/>
      <c r="OWO370" s="1"/>
      <c r="OWP370" s="1"/>
      <c r="OWQ370" s="1"/>
      <c r="OWR370" s="1"/>
      <c r="OWS370" s="1"/>
      <c r="OWT370" s="1"/>
      <c r="OWU370" s="1"/>
      <c r="OWV370" s="1"/>
      <c r="OWW370" s="1"/>
      <c r="OWX370" s="1"/>
      <c r="OWY370" s="1"/>
      <c r="OWZ370" s="1"/>
      <c r="OXA370" s="1"/>
      <c r="OXB370" s="1"/>
      <c r="OXC370" s="1"/>
      <c r="OXD370" s="1"/>
      <c r="OXE370" s="1"/>
      <c r="OXF370" s="1"/>
      <c r="OXG370" s="1"/>
      <c r="OXH370" s="1"/>
      <c r="OXI370" s="1"/>
      <c r="OXJ370" s="1"/>
      <c r="OXK370" s="1"/>
      <c r="OXL370" s="1"/>
      <c r="OXM370" s="1"/>
      <c r="OXN370" s="1"/>
      <c r="OXO370" s="1"/>
      <c r="OXP370" s="1"/>
      <c r="OXQ370" s="1"/>
      <c r="OXR370" s="1"/>
      <c r="OXS370" s="1"/>
      <c r="OXT370" s="1"/>
      <c r="OXU370" s="1"/>
      <c r="OXV370" s="1"/>
      <c r="OXW370" s="1"/>
      <c r="OXX370" s="1"/>
      <c r="OXY370" s="1"/>
      <c r="OXZ370" s="1"/>
      <c r="OYA370" s="1"/>
      <c r="OYB370" s="1"/>
      <c r="OYC370" s="1"/>
      <c r="OYD370" s="1"/>
      <c r="OYE370" s="1"/>
      <c r="OYF370" s="1"/>
      <c r="OYG370" s="1"/>
      <c r="OYH370" s="1"/>
      <c r="OYI370" s="1"/>
      <c r="OYJ370" s="1"/>
      <c r="OYK370" s="1"/>
      <c r="OYL370" s="1"/>
      <c r="OYM370" s="1"/>
      <c r="OYN370" s="1"/>
      <c r="OYO370" s="1"/>
      <c r="OYP370" s="1"/>
      <c r="OYQ370" s="1"/>
      <c r="OYR370" s="1"/>
      <c r="OYS370" s="1"/>
      <c r="OYT370" s="1"/>
      <c r="OYU370" s="1"/>
      <c r="OYV370" s="1"/>
      <c r="OYW370" s="1"/>
      <c r="OYX370" s="1"/>
      <c r="OYY370" s="1"/>
      <c r="OYZ370" s="1"/>
      <c r="OZA370" s="1"/>
      <c r="OZB370" s="1"/>
      <c r="OZC370" s="1"/>
      <c r="OZD370" s="1"/>
      <c r="OZE370" s="1"/>
      <c r="OZF370" s="1"/>
      <c r="OZG370" s="1"/>
      <c r="OZH370" s="1"/>
      <c r="OZI370" s="1"/>
      <c r="OZJ370" s="1"/>
      <c r="OZK370" s="1"/>
      <c r="OZL370" s="1"/>
      <c r="OZM370" s="1"/>
      <c r="OZN370" s="1"/>
      <c r="OZO370" s="1"/>
      <c r="OZP370" s="1"/>
      <c r="OZQ370" s="1"/>
      <c r="OZR370" s="1"/>
      <c r="OZS370" s="1"/>
      <c r="OZT370" s="1"/>
      <c r="OZU370" s="1"/>
      <c r="OZV370" s="1"/>
      <c r="OZW370" s="1"/>
      <c r="OZX370" s="1"/>
      <c r="OZY370" s="1"/>
      <c r="OZZ370" s="1"/>
      <c r="PAA370" s="1"/>
      <c r="PAB370" s="1"/>
      <c r="PAC370" s="1"/>
      <c r="PAD370" s="1"/>
      <c r="PAE370" s="1"/>
      <c r="PAF370" s="1"/>
      <c r="PAG370" s="1"/>
      <c r="PAH370" s="1"/>
      <c r="PAI370" s="1"/>
      <c r="PAJ370" s="1"/>
      <c r="PAK370" s="1"/>
      <c r="PAL370" s="1"/>
      <c r="PAM370" s="1"/>
      <c r="PAN370" s="1"/>
      <c r="PAO370" s="1"/>
      <c r="PAP370" s="1"/>
      <c r="PAQ370" s="1"/>
      <c r="PAR370" s="1"/>
      <c r="PAS370" s="1"/>
      <c r="PAT370" s="1"/>
      <c r="PAU370" s="1"/>
      <c r="PAV370" s="1"/>
      <c r="PAW370" s="1"/>
      <c r="PAX370" s="1"/>
      <c r="PAY370" s="1"/>
      <c r="PAZ370" s="1"/>
      <c r="PBA370" s="1"/>
      <c r="PBB370" s="1"/>
      <c r="PBC370" s="1"/>
      <c r="PBD370" s="1"/>
      <c r="PBE370" s="1"/>
      <c r="PBF370" s="1"/>
      <c r="PBG370" s="1"/>
      <c r="PBH370" s="1"/>
      <c r="PBI370" s="1"/>
      <c r="PBJ370" s="1"/>
      <c r="PBK370" s="1"/>
      <c r="PBL370" s="1"/>
      <c r="PBM370" s="1"/>
      <c r="PBN370" s="1"/>
      <c r="PBO370" s="1"/>
      <c r="PBP370" s="1"/>
      <c r="PBQ370" s="1"/>
      <c r="PBR370" s="1"/>
      <c r="PBS370" s="1"/>
      <c r="PBT370" s="1"/>
      <c r="PBU370" s="1"/>
      <c r="PBV370" s="1"/>
      <c r="PBW370" s="1"/>
      <c r="PBX370" s="1"/>
      <c r="PBY370" s="1"/>
      <c r="PBZ370" s="1"/>
      <c r="PCA370" s="1"/>
      <c r="PCB370" s="1"/>
      <c r="PCC370" s="1"/>
      <c r="PCD370" s="1"/>
      <c r="PCE370" s="1"/>
      <c r="PCF370" s="1"/>
      <c r="PCG370" s="1"/>
      <c r="PCH370" s="1"/>
      <c r="PCI370" s="1"/>
      <c r="PCJ370" s="1"/>
      <c r="PCK370" s="1"/>
      <c r="PCL370" s="1"/>
      <c r="PCM370" s="1"/>
      <c r="PCN370" s="1"/>
      <c r="PCO370" s="1"/>
      <c r="PCP370" s="1"/>
      <c r="PCQ370" s="1"/>
      <c r="PCR370" s="1"/>
      <c r="PCS370" s="1"/>
      <c r="PCT370" s="1"/>
      <c r="PCU370" s="1"/>
      <c r="PCV370" s="1"/>
      <c r="PCW370" s="1"/>
      <c r="PCX370" s="1"/>
      <c r="PCY370" s="1"/>
      <c r="PCZ370" s="1"/>
      <c r="PDA370" s="1"/>
      <c r="PDB370" s="1"/>
      <c r="PDC370" s="1"/>
      <c r="PDD370" s="1"/>
      <c r="PDE370" s="1"/>
      <c r="PDF370" s="1"/>
      <c r="PDG370" s="1"/>
      <c r="PDH370" s="1"/>
      <c r="PDI370" s="1"/>
      <c r="PDJ370" s="1"/>
      <c r="PDK370" s="1"/>
      <c r="PDL370" s="1"/>
      <c r="PDM370" s="1"/>
      <c r="PDN370" s="1"/>
      <c r="PDO370" s="1"/>
      <c r="PDP370" s="1"/>
      <c r="PDQ370" s="1"/>
      <c r="PDR370" s="1"/>
      <c r="PDS370" s="1"/>
      <c r="PDT370" s="1"/>
      <c r="PDU370" s="1"/>
      <c r="PDV370" s="1"/>
      <c r="PDW370" s="1"/>
      <c r="PDX370" s="1"/>
      <c r="PDY370" s="1"/>
      <c r="PDZ370" s="1"/>
      <c r="PEA370" s="1"/>
      <c r="PEB370" s="1"/>
      <c r="PEC370" s="1"/>
      <c r="PED370" s="1"/>
      <c r="PEE370" s="1"/>
      <c r="PEF370" s="1"/>
      <c r="PEG370" s="1"/>
      <c r="PEH370" s="1"/>
      <c r="PEI370" s="1"/>
      <c r="PEJ370" s="1"/>
      <c r="PEK370" s="1"/>
      <c r="PEL370" s="1"/>
      <c r="PEM370" s="1"/>
      <c r="PEN370" s="1"/>
      <c r="PEO370" s="1"/>
      <c r="PEP370" s="1"/>
      <c r="PEQ370" s="1"/>
      <c r="PER370" s="1"/>
      <c r="PES370" s="1"/>
      <c r="PET370" s="1"/>
      <c r="PEU370" s="1"/>
      <c r="PEV370" s="1"/>
      <c r="PEW370" s="1"/>
      <c r="PEX370" s="1"/>
      <c r="PEY370" s="1"/>
      <c r="PEZ370" s="1"/>
      <c r="PFA370" s="1"/>
      <c r="PFB370" s="1"/>
      <c r="PFC370" s="1"/>
      <c r="PFD370" s="1"/>
      <c r="PFE370" s="1"/>
      <c r="PFF370" s="1"/>
      <c r="PFG370" s="1"/>
      <c r="PFH370" s="1"/>
      <c r="PFI370" s="1"/>
      <c r="PFJ370" s="1"/>
      <c r="PFK370" s="1"/>
      <c r="PFL370" s="1"/>
      <c r="PFM370" s="1"/>
      <c r="PFN370" s="1"/>
      <c r="PFO370" s="1"/>
      <c r="PFP370" s="1"/>
      <c r="PFQ370" s="1"/>
      <c r="PFR370" s="1"/>
      <c r="PFS370" s="1"/>
      <c r="PFT370" s="1"/>
      <c r="PFU370" s="1"/>
      <c r="PFV370" s="1"/>
      <c r="PFW370" s="1"/>
      <c r="PFX370" s="1"/>
      <c r="PFY370" s="1"/>
      <c r="PFZ370" s="1"/>
      <c r="PGA370" s="1"/>
      <c r="PGB370" s="1"/>
      <c r="PGC370" s="1"/>
      <c r="PGD370" s="1"/>
      <c r="PGE370" s="1"/>
      <c r="PGF370" s="1"/>
      <c r="PGG370" s="1"/>
      <c r="PGH370" s="1"/>
      <c r="PGI370" s="1"/>
      <c r="PGJ370" s="1"/>
      <c r="PGK370" s="1"/>
      <c r="PGL370" s="1"/>
      <c r="PGM370" s="1"/>
      <c r="PGN370" s="1"/>
      <c r="PGO370" s="1"/>
      <c r="PGP370" s="1"/>
      <c r="PGQ370" s="1"/>
      <c r="PGR370" s="1"/>
      <c r="PGS370" s="1"/>
      <c r="PGT370" s="1"/>
      <c r="PGU370" s="1"/>
      <c r="PGV370" s="1"/>
      <c r="PGW370" s="1"/>
      <c r="PGX370" s="1"/>
      <c r="PGY370" s="1"/>
      <c r="PGZ370" s="1"/>
      <c r="PHA370" s="1"/>
      <c r="PHB370" s="1"/>
      <c r="PHC370" s="1"/>
      <c r="PHD370" s="1"/>
      <c r="PHE370" s="1"/>
      <c r="PHF370" s="1"/>
      <c r="PHG370" s="1"/>
      <c r="PHH370" s="1"/>
      <c r="PHI370" s="1"/>
      <c r="PHJ370" s="1"/>
      <c r="PHK370" s="1"/>
      <c r="PHL370" s="1"/>
      <c r="PHM370" s="1"/>
      <c r="PHN370" s="1"/>
      <c r="PHO370" s="1"/>
      <c r="PHP370" s="1"/>
      <c r="PHQ370" s="1"/>
      <c r="PHR370" s="1"/>
      <c r="PHS370" s="1"/>
      <c r="PHT370" s="1"/>
      <c r="PHU370" s="1"/>
      <c r="PHV370" s="1"/>
      <c r="PHW370" s="1"/>
      <c r="PHX370" s="1"/>
      <c r="PHY370" s="1"/>
      <c r="PHZ370" s="1"/>
      <c r="PIA370" s="1"/>
      <c r="PIB370" s="1"/>
      <c r="PIC370" s="1"/>
      <c r="PID370" s="1"/>
      <c r="PIE370" s="1"/>
      <c r="PIF370" s="1"/>
      <c r="PIG370" s="1"/>
      <c r="PIH370" s="1"/>
      <c r="PII370" s="1"/>
      <c r="PIJ370" s="1"/>
      <c r="PIK370" s="1"/>
      <c r="PIL370" s="1"/>
      <c r="PIM370" s="1"/>
      <c r="PIN370" s="1"/>
      <c r="PIO370" s="1"/>
      <c r="PIP370" s="1"/>
      <c r="PIQ370" s="1"/>
      <c r="PIR370" s="1"/>
      <c r="PIS370" s="1"/>
      <c r="PIT370" s="1"/>
      <c r="PIU370" s="1"/>
      <c r="PIV370" s="1"/>
      <c r="PIW370" s="1"/>
      <c r="PIX370" s="1"/>
      <c r="PIY370" s="1"/>
      <c r="PIZ370" s="1"/>
      <c r="PJA370" s="1"/>
      <c r="PJB370" s="1"/>
      <c r="PJC370" s="1"/>
      <c r="PJD370" s="1"/>
      <c r="PJE370" s="1"/>
      <c r="PJF370" s="1"/>
      <c r="PJG370" s="1"/>
      <c r="PJH370" s="1"/>
      <c r="PJI370" s="1"/>
      <c r="PJJ370" s="1"/>
      <c r="PJK370" s="1"/>
      <c r="PJL370" s="1"/>
      <c r="PJM370" s="1"/>
      <c r="PJN370" s="1"/>
      <c r="PJO370" s="1"/>
      <c r="PJP370" s="1"/>
      <c r="PJQ370" s="1"/>
      <c r="PJR370" s="1"/>
      <c r="PJS370" s="1"/>
      <c r="PJT370" s="1"/>
      <c r="PJU370" s="1"/>
      <c r="PJV370" s="1"/>
      <c r="PJW370" s="1"/>
      <c r="PJX370" s="1"/>
      <c r="PJY370" s="1"/>
      <c r="PJZ370" s="1"/>
      <c r="PKA370" s="1"/>
      <c r="PKB370" s="1"/>
      <c r="PKC370" s="1"/>
      <c r="PKD370" s="1"/>
      <c r="PKE370" s="1"/>
      <c r="PKF370" s="1"/>
      <c r="PKG370" s="1"/>
      <c r="PKH370" s="1"/>
      <c r="PKI370" s="1"/>
      <c r="PKJ370" s="1"/>
      <c r="PKK370" s="1"/>
      <c r="PKL370" s="1"/>
      <c r="PKM370" s="1"/>
      <c r="PKN370" s="1"/>
      <c r="PKO370" s="1"/>
      <c r="PKP370" s="1"/>
      <c r="PKQ370" s="1"/>
      <c r="PKR370" s="1"/>
      <c r="PKS370" s="1"/>
      <c r="PKT370" s="1"/>
      <c r="PKU370" s="1"/>
      <c r="PKV370" s="1"/>
      <c r="PKW370" s="1"/>
      <c r="PKX370" s="1"/>
      <c r="PKY370" s="1"/>
      <c r="PKZ370" s="1"/>
      <c r="PLA370" s="1"/>
      <c r="PLB370" s="1"/>
      <c r="PLC370" s="1"/>
      <c r="PLD370" s="1"/>
      <c r="PLE370" s="1"/>
      <c r="PLF370" s="1"/>
      <c r="PLG370" s="1"/>
      <c r="PLH370" s="1"/>
      <c r="PLI370" s="1"/>
      <c r="PLJ370" s="1"/>
      <c r="PLK370" s="1"/>
      <c r="PLL370" s="1"/>
      <c r="PLM370" s="1"/>
      <c r="PLN370" s="1"/>
      <c r="PLO370" s="1"/>
      <c r="PLP370" s="1"/>
      <c r="PLQ370" s="1"/>
      <c r="PLR370" s="1"/>
      <c r="PLS370" s="1"/>
      <c r="PLT370" s="1"/>
      <c r="PLU370" s="1"/>
      <c r="PLV370" s="1"/>
      <c r="PLW370" s="1"/>
      <c r="PLX370" s="1"/>
      <c r="PLY370" s="1"/>
      <c r="PLZ370" s="1"/>
      <c r="PMA370" s="1"/>
      <c r="PMB370" s="1"/>
      <c r="PMC370" s="1"/>
      <c r="PMD370" s="1"/>
      <c r="PME370" s="1"/>
      <c r="PMF370" s="1"/>
      <c r="PMG370" s="1"/>
      <c r="PMH370" s="1"/>
      <c r="PMI370" s="1"/>
      <c r="PMJ370" s="1"/>
      <c r="PMK370" s="1"/>
      <c r="PML370" s="1"/>
      <c r="PMM370" s="1"/>
      <c r="PMN370" s="1"/>
      <c r="PMO370" s="1"/>
      <c r="PMP370" s="1"/>
      <c r="PMQ370" s="1"/>
      <c r="PMR370" s="1"/>
      <c r="PMS370" s="1"/>
      <c r="PMT370" s="1"/>
      <c r="PMU370" s="1"/>
      <c r="PMV370" s="1"/>
      <c r="PMW370" s="1"/>
      <c r="PMX370" s="1"/>
      <c r="PMY370" s="1"/>
      <c r="PMZ370" s="1"/>
      <c r="PNA370" s="1"/>
      <c r="PNB370" s="1"/>
      <c r="PNC370" s="1"/>
      <c r="PND370" s="1"/>
      <c r="PNE370" s="1"/>
      <c r="PNF370" s="1"/>
      <c r="PNG370" s="1"/>
      <c r="PNH370" s="1"/>
      <c r="PNI370" s="1"/>
      <c r="PNJ370" s="1"/>
      <c r="PNK370" s="1"/>
      <c r="PNL370" s="1"/>
      <c r="PNM370" s="1"/>
      <c r="PNN370" s="1"/>
      <c r="PNO370" s="1"/>
      <c r="PNP370" s="1"/>
      <c r="PNQ370" s="1"/>
      <c r="PNR370" s="1"/>
      <c r="PNS370" s="1"/>
      <c r="PNT370" s="1"/>
      <c r="PNU370" s="1"/>
      <c r="PNV370" s="1"/>
      <c r="PNW370" s="1"/>
      <c r="PNX370" s="1"/>
      <c r="PNY370" s="1"/>
      <c r="PNZ370" s="1"/>
      <c r="POA370" s="1"/>
      <c r="POB370" s="1"/>
      <c r="POC370" s="1"/>
      <c r="POD370" s="1"/>
      <c r="POE370" s="1"/>
      <c r="POF370" s="1"/>
      <c r="POG370" s="1"/>
      <c r="POH370" s="1"/>
      <c r="POI370" s="1"/>
      <c r="POJ370" s="1"/>
      <c r="POK370" s="1"/>
      <c r="POL370" s="1"/>
      <c r="POM370" s="1"/>
      <c r="PON370" s="1"/>
      <c r="POO370" s="1"/>
      <c r="POP370" s="1"/>
      <c r="POQ370" s="1"/>
      <c r="POR370" s="1"/>
      <c r="POS370" s="1"/>
      <c r="POT370" s="1"/>
      <c r="POU370" s="1"/>
      <c r="POV370" s="1"/>
      <c r="POW370" s="1"/>
      <c r="POX370" s="1"/>
      <c r="POY370" s="1"/>
      <c r="POZ370" s="1"/>
      <c r="PPA370" s="1"/>
      <c r="PPB370" s="1"/>
      <c r="PPC370" s="1"/>
      <c r="PPD370" s="1"/>
      <c r="PPE370" s="1"/>
      <c r="PPF370" s="1"/>
      <c r="PPG370" s="1"/>
      <c r="PPH370" s="1"/>
      <c r="PPI370" s="1"/>
      <c r="PPJ370" s="1"/>
      <c r="PPK370" s="1"/>
      <c r="PPL370" s="1"/>
      <c r="PPM370" s="1"/>
      <c r="PPN370" s="1"/>
      <c r="PPO370" s="1"/>
      <c r="PPP370" s="1"/>
      <c r="PPQ370" s="1"/>
      <c r="PPR370" s="1"/>
      <c r="PPS370" s="1"/>
      <c r="PPT370" s="1"/>
      <c r="PPU370" s="1"/>
      <c r="PPV370" s="1"/>
      <c r="PPW370" s="1"/>
      <c r="PPX370" s="1"/>
      <c r="PPY370" s="1"/>
      <c r="PPZ370" s="1"/>
      <c r="PQA370" s="1"/>
      <c r="PQB370" s="1"/>
      <c r="PQC370" s="1"/>
      <c r="PQD370" s="1"/>
      <c r="PQE370" s="1"/>
      <c r="PQF370" s="1"/>
      <c r="PQG370" s="1"/>
      <c r="PQH370" s="1"/>
      <c r="PQI370" s="1"/>
      <c r="PQJ370" s="1"/>
      <c r="PQK370" s="1"/>
      <c r="PQL370" s="1"/>
      <c r="PQM370" s="1"/>
      <c r="PQN370" s="1"/>
      <c r="PQO370" s="1"/>
      <c r="PQP370" s="1"/>
      <c r="PQQ370" s="1"/>
      <c r="PQR370" s="1"/>
      <c r="PQS370" s="1"/>
      <c r="PQT370" s="1"/>
      <c r="PQU370" s="1"/>
      <c r="PQV370" s="1"/>
      <c r="PQW370" s="1"/>
      <c r="PQX370" s="1"/>
      <c r="PQY370" s="1"/>
      <c r="PQZ370" s="1"/>
      <c r="PRA370" s="1"/>
      <c r="PRB370" s="1"/>
      <c r="PRC370" s="1"/>
      <c r="PRD370" s="1"/>
      <c r="PRE370" s="1"/>
      <c r="PRF370" s="1"/>
      <c r="PRG370" s="1"/>
      <c r="PRH370" s="1"/>
      <c r="PRI370" s="1"/>
      <c r="PRJ370" s="1"/>
      <c r="PRK370" s="1"/>
      <c r="PRL370" s="1"/>
      <c r="PRM370" s="1"/>
      <c r="PRN370" s="1"/>
      <c r="PRO370" s="1"/>
      <c r="PRP370" s="1"/>
      <c r="PRQ370" s="1"/>
      <c r="PRR370" s="1"/>
      <c r="PRS370" s="1"/>
      <c r="PRT370" s="1"/>
      <c r="PRU370" s="1"/>
      <c r="PRV370" s="1"/>
      <c r="PRW370" s="1"/>
      <c r="PRX370" s="1"/>
      <c r="PRY370" s="1"/>
      <c r="PRZ370" s="1"/>
      <c r="PSA370" s="1"/>
      <c r="PSB370" s="1"/>
      <c r="PSC370" s="1"/>
      <c r="PSD370" s="1"/>
      <c r="PSE370" s="1"/>
      <c r="PSF370" s="1"/>
      <c r="PSG370" s="1"/>
      <c r="PSH370" s="1"/>
      <c r="PSI370" s="1"/>
      <c r="PSJ370" s="1"/>
      <c r="PSK370" s="1"/>
      <c r="PSL370" s="1"/>
      <c r="PSM370" s="1"/>
      <c r="PSN370" s="1"/>
      <c r="PSO370" s="1"/>
      <c r="PSP370" s="1"/>
      <c r="PSQ370" s="1"/>
      <c r="PSR370" s="1"/>
      <c r="PSS370" s="1"/>
      <c r="PST370" s="1"/>
      <c r="PSU370" s="1"/>
      <c r="PSV370" s="1"/>
      <c r="PSW370" s="1"/>
      <c r="PSX370" s="1"/>
      <c r="PSY370" s="1"/>
      <c r="PSZ370" s="1"/>
      <c r="PTA370" s="1"/>
      <c r="PTB370" s="1"/>
      <c r="PTC370" s="1"/>
      <c r="PTD370" s="1"/>
      <c r="PTE370" s="1"/>
      <c r="PTF370" s="1"/>
      <c r="PTG370" s="1"/>
      <c r="PTH370" s="1"/>
      <c r="PTI370" s="1"/>
      <c r="PTJ370" s="1"/>
      <c r="PTK370" s="1"/>
      <c r="PTL370" s="1"/>
      <c r="PTM370" s="1"/>
      <c r="PTN370" s="1"/>
      <c r="PTO370" s="1"/>
      <c r="PTP370" s="1"/>
      <c r="PTQ370" s="1"/>
      <c r="PTR370" s="1"/>
      <c r="PTS370" s="1"/>
      <c r="PTT370" s="1"/>
      <c r="PTU370" s="1"/>
      <c r="PTV370" s="1"/>
      <c r="PTW370" s="1"/>
      <c r="PTX370" s="1"/>
      <c r="PTY370" s="1"/>
      <c r="PTZ370" s="1"/>
      <c r="PUA370" s="1"/>
      <c r="PUB370" s="1"/>
      <c r="PUC370" s="1"/>
      <c r="PUD370" s="1"/>
      <c r="PUE370" s="1"/>
      <c r="PUF370" s="1"/>
      <c r="PUG370" s="1"/>
      <c r="PUH370" s="1"/>
      <c r="PUI370" s="1"/>
      <c r="PUJ370" s="1"/>
      <c r="PUK370" s="1"/>
      <c r="PUL370" s="1"/>
      <c r="PUM370" s="1"/>
      <c r="PUN370" s="1"/>
      <c r="PUO370" s="1"/>
      <c r="PUP370" s="1"/>
      <c r="PUQ370" s="1"/>
      <c r="PUR370" s="1"/>
      <c r="PUS370" s="1"/>
      <c r="PUT370" s="1"/>
      <c r="PUU370" s="1"/>
      <c r="PUV370" s="1"/>
      <c r="PUW370" s="1"/>
      <c r="PUX370" s="1"/>
      <c r="PUY370" s="1"/>
      <c r="PUZ370" s="1"/>
      <c r="PVA370" s="1"/>
      <c r="PVB370" s="1"/>
      <c r="PVC370" s="1"/>
      <c r="PVD370" s="1"/>
      <c r="PVE370" s="1"/>
      <c r="PVF370" s="1"/>
      <c r="PVG370" s="1"/>
      <c r="PVH370" s="1"/>
      <c r="PVI370" s="1"/>
      <c r="PVJ370" s="1"/>
      <c r="PVK370" s="1"/>
      <c r="PVL370" s="1"/>
      <c r="PVM370" s="1"/>
      <c r="PVN370" s="1"/>
      <c r="PVO370" s="1"/>
      <c r="PVP370" s="1"/>
      <c r="PVQ370" s="1"/>
      <c r="PVR370" s="1"/>
      <c r="PVS370" s="1"/>
      <c r="PVT370" s="1"/>
      <c r="PVU370" s="1"/>
      <c r="PVV370" s="1"/>
      <c r="PVW370" s="1"/>
      <c r="PVX370" s="1"/>
      <c r="PVY370" s="1"/>
      <c r="PVZ370" s="1"/>
      <c r="PWA370" s="1"/>
      <c r="PWB370" s="1"/>
      <c r="PWC370" s="1"/>
      <c r="PWD370" s="1"/>
      <c r="PWE370" s="1"/>
      <c r="PWF370" s="1"/>
      <c r="PWG370" s="1"/>
      <c r="PWH370" s="1"/>
      <c r="PWI370" s="1"/>
      <c r="PWJ370" s="1"/>
      <c r="PWK370" s="1"/>
      <c r="PWL370" s="1"/>
      <c r="PWM370" s="1"/>
      <c r="PWN370" s="1"/>
      <c r="PWO370" s="1"/>
      <c r="PWP370" s="1"/>
      <c r="PWQ370" s="1"/>
      <c r="PWR370" s="1"/>
      <c r="PWS370" s="1"/>
      <c r="PWT370" s="1"/>
      <c r="PWU370" s="1"/>
      <c r="PWV370" s="1"/>
      <c r="PWW370" s="1"/>
      <c r="PWX370" s="1"/>
      <c r="PWY370" s="1"/>
      <c r="PWZ370" s="1"/>
      <c r="PXA370" s="1"/>
      <c r="PXB370" s="1"/>
      <c r="PXC370" s="1"/>
      <c r="PXD370" s="1"/>
      <c r="PXE370" s="1"/>
      <c r="PXF370" s="1"/>
      <c r="PXG370" s="1"/>
      <c r="PXH370" s="1"/>
      <c r="PXI370" s="1"/>
      <c r="PXJ370" s="1"/>
      <c r="PXK370" s="1"/>
      <c r="PXL370" s="1"/>
      <c r="PXM370" s="1"/>
      <c r="PXN370" s="1"/>
      <c r="PXO370" s="1"/>
      <c r="PXP370" s="1"/>
      <c r="PXQ370" s="1"/>
      <c r="PXR370" s="1"/>
      <c r="PXS370" s="1"/>
      <c r="PXT370" s="1"/>
      <c r="PXU370" s="1"/>
      <c r="PXV370" s="1"/>
      <c r="PXW370" s="1"/>
      <c r="PXX370" s="1"/>
      <c r="PXY370" s="1"/>
      <c r="PXZ370" s="1"/>
      <c r="PYA370" s="1"/>
      <c r="PYB370" s="1"/>
      <c r="PYC370" s="1"/>
      <c r="PYD370" s="1"/>
      <c r="PYE370" s="1"/>
      <c r="PYF370" s="1"/>
      <c r="PYG370" s="1"/>
      <c r="PYH370" s="1"/>
      <c r="PYI370" s="1"/>
      <c r="PYJ370" s="1"/>
      <c r="PYK370" s="1"/>
      <c r="PYL370" s="1"/>
      <c r="PYM370" s="1"/>
      <c r="PYN370" s="1"/>
      <c r="PYO370" s="1"/>
      <c r="PYP370" s="1"/>
      <c r="PYQ370" s="1"/>
      <c r="PYR370" s="1"/>
      <c r="PYS370" s="1"/>
      <c r="PYT370" s="1"/>
      <c r="PYU370" s="1"/>
      <c r="PYV370" s="1"/>
      <c r="PYW370" s="1"/>
      <c r="PYX370" s="1"/>
      <c r="PYY370" s="1"/>
      <c r="PYZ370" s="1"/>
      <c r="PZA370" s="1"/>
      <c r="PZB370" s="1"/>
      <c r="PZC370" s="1"/>
      <c r="PZD370" s="1"/>
      <c r="PZE370" s="1"/>
      <c r="PZF370" s="1"/>
      <c r="PZG370" s="1"/>
      <c r="PZH370" s="1"/>
      <c r="PZI370" s="1"/>
      <c r="PZJ370" s="1"/>
      <c r="PZK370" s="1"/>
      <c r="PZL370" s="1"/>
      <c r="PZM370" s="1"/>
      <c r="PZN370" s="1"/>
      <c r="PZO370" s="1"/>
      <c r="PZP370" s="1"/>
      <c r="PZQ370" s="1"/>
      <c r="PZR370" s="1"/>
      <c r="PZS370" s="1"/>
      <c r="PZT370" s="1"/>
      <c r="PZU370" s="1"/>
      <c r="PZV370" s="1"/>
      <c r="PZW370" s="1"/>
      <c r="PZX370" s="1"/>
      <c r="PZY370" s="1"/>
      <c r="PZZ370" s="1"/>
      <c r="QAA370" s="1"/>
      <c r="QAB370" s="1"/>
      <c r="QAC370" s="1"/>
      <c r="QAD370" s="1"/>
      <c r="QAE370" s="1"/>
      <c r="QAF370" s="1"/>
      <c r="QAG370" s="1"/>
      <c r="QAH370" s="1"/>
      <c r="QAI370" s="1"/>
      <c r="QAJ370" s="1"/>
      <c r="QAK370" s="1"/>
      <c r="QAL370" s="1"/>
      <c r="QAM370" s="1"/>
      <c r="QAN370" s="1"/>
      <c r="QAO370" s="1"/>
      <c r="QAP370" s="1"/>
      <c r="QAQ370" s="1"/>
      <c r="QAR370" s="1"/>
      <c r="QAS370" s="1"/>
      <c r="QAT370" s="1"/>
      <c r="QAU370" s="1"/>
      <c r="QAV370" s="1"/>
      <c r="QAW370" s="1"/>
      <c r="QAX370" s="1"/>
      <c r="QAY370" s="1"/>
      <c r="QAZ370" s="1"/>
      <c r="QBA370" s="1"/>
      <c r="QBB370" s="1"/>
      <c r="QBC370" s="1"/>
      <c r="QBD370" s="1"/>
      <c r="QBE370" s="1"/>
      <c r="QBF370" s="1"/>
      <c r="QBG370" s="1"/>
      <c r="QBH370" s="1"/>
      <c r="QBI370" s="1"/>
      <c r="QBJ370" s="1"/>
      <c r="QBK370" s="1"/>
      <c r="QBL370" s="1"/>
      <c r="QBM370" s="1"/>
      <c r="QBN370" s="1"/>
      <c r="QBO370" s="1"/>
      <c r="QBP370" s="1"/>
      <c r="QBQ370" s="1"/>
      <c r="QBR370" s="1"/>
      <c r="QBS370" s="1"/>
      <c r="QBT370" s="1"/>
      <c r="QBU370" s="1"/>
      <c r="QBV370" s="1"/>
      <c r="QBW370" s="1"/>
      <c r="QBX370" s="1"/>
      <c r="QBY370" s="1"/>
      <c r="QBZ370" s="1"/>
      <c r="QCA370" s="1"/>
      <c r="QCB370" s="1"/>
      <c r="QCC370" s="1"/>
      <c r="QCD370" s="1"/>
      <c r="QCE370" s="1"/>
      <c r="QCF370" s="1"/>
      <c r="QCG370" s="1"/>
      <c r="QCH370" s="1"/>
      <c r="QCI370" s="1"/>
      <c r="QCJ370" s="1"/>
      <c r="QCK370" s="1"/>
      <c r="QCL370" s="1"/>
      <c r="QCM370" s="1"/>
      <c r="QCN370" s="1"/>
      <c r="QCO370" s="1"/>
      <c r="QCP370" s="1"/>
      <c r="QCQ370" s="1"/>
      <c r="QCR370" s="1"/>
      <c r="QCS370" s="1"/>
      <c r="QCT370" s="1"/>
      <c r="QCU370" s="1"/>
      <c r="QCV370" s="1"/>
      <c r="QCW370" s="1"/>
      <c r="QCX370" s="1"/>
      <c r="QCY370" s="1"/>
      <c r="QCZ370" s="1"/>
      <c r="QDA370" s="1"/>
      <c r="QDB370" s="1"/>
      <c r="QDC370" s="1"/>
      <c r="QDD370" s="1"/>
      <c r="QDE370" s="1"/>
      <c r="QDF370" s="1"/>
      <c r="QDG370" s="1"/>
      <c r="QDH370" s="1"/>
      <c r="QDI370" s="1"/>
      <c r="QDJ370" s="1"/>
      <c r="QDK370" s="1"/>
      <c r="QDL370" s="1"/>
      <c r="QDM370" s="1"/>
      <c r="QDN370" s="1"/>
      <c r="QDO370" s="1"/>
      <c r="QDP370" s="1"/>
      <c r="QDQ370" s="1"/>
      <c r="QDR370" s="1"/>
      <c r="QDS370" s="1"/>
      <c r="QDT370" s="1"/>
      <c r="QDU370" s="1"/>
      <c r="QDV370" s="1"/>
      <c r="QDW370" s="1"/>
      <c r="QDX370" s="1"/>
      <c r="QDY370" s="1"/>
      <c r="QDZ370" s="1"/>
      <c r="QEA370" s="1"/>
      <c r="QEB370" s="1"/>
      <c r="QEC370" s="1"/>
      <c r="QED370" s="1"/>
      <c r="QEE370" s="1"/>
      <c r="QEF370" s="1"/>
      <c r="QEG370" s="1"/>
      <c r="QEH370" s="1"/>
      <c r="QEI370" s="1"/>
      <c r="QEJ370" s="1"/>
      <c r="QEK370" s="1"/>
      <c r="QEL370" s="1"/>
      <c r="QEM370" s="1"/>
      <c r="QEN370" s="1"/>
      <c r="QEO370" s="1"/>
      <c r="QEP370" s="1"/>
      <c r="QEQ370" s="1"/>
      <c r="QER370" s="1"/>
      <c r="QES370" s="1"/>
      <c r="QET370" s="1"/>
      <c r="QEU370" s="1"/>
      <c r="QEV370" s="1"/>
      <c r="QEW370" s="1"/>
      <c r="QEX370" s="1"/>
      <c r="QEY370" s="1"/>
      <c r="QEZ370" s="1"/>
      <c r="QFA370" s="1"/>
      <c r="QFB370" s="1"/>
      <c r="QFC370" s="1"/>
      <c r="QFD370" s="1"/>
      <c r="QFE370" s="1"/>
      <c r="QFF370" s="1"/>
      <c r="QFG370" s="1"/>
      <c r="QFH370" s="1"/>
      <c r="QFI370" s="1"/>
      <c r="QFJ370" s="1"/>
      <c r="QFK370" s="1"/>
      <c r="QFL370" s="1"/>
      <c r="QFM370" s="1"/>
      <c r="QFN370" s="1"/>
      <c r="QFO370" s="1"/>
      <c r="QFP370" s="1"/>
      <c r="QFQ370" s="1"/>
      <c r="QFR370" s="1"/>
      <c r="QFS370" s="1"/>
      <c r="QFT370" s="1"/>
      <c r="QFU370" s="1"/>
      <c r="QFV370" s="1"/>
      <c r="QFW370" s="1"/>
      <c r="QFX370" s="1"/>
      <c r="QFY370" s="1"/>
      <c r="QFZ370" s="1"/>
      <c r="QGA370" s="1"/>
      <c r="QGB370" s="1"/>
      <c r="QGC370" s="1"/>
      <c r="QGD370" s="1"/>
      <c r="QGE370" s="1"/>
      <c r="QGF370" s="1"/>
      <c r="QGG370" s="1"/>
      <c r="QGH370" s="1"/>
      <c r="QGI370" s="1"/>
      <c r="QGJ370" s="1"/>
      <c r="QGK370" s="1"/>
      <c r="QGL370" s="1"/>
      <c r="QGM370" s="1"/>
      <c r="QGN370" s="1"/>
      <c r="QGO370" s="1"/>
      <c r="QGP370" s="1"/>
      <c r="QGQ370" s="1"/>
      <c r="QGR370" s="1"/>
      <c r="QGS370" s="1"/>
      <c r="QGT370" s="1"/>
      <c r="QGU370" s="1"/>
      <c r="QGV370" s="1"/>
      <c r="QGW370" s="1"/>
      <c r="QGX370" s="1"/>
      <c r="QGY370" s="1"/>
      <c r="QGZ370" s="1"/>
      <c r="QHA370" s="1"/>
      <c r="QHB370" s="1"/>
      <c r="QHC370" s="1"/>
      <c r="QHD370" s="1"/>
      <c r="QHE370" s="1"/>
      <c r="QHF370" s="1"/>
      <c r="QHG370" s="1"/>
      <c r="QHH370" s="1"/>
      <c r="QHI370" s="1"/>
      <c r="QHJ370" s="1"/>
      <c r="QHK370" s="1"/>
      <c r="QHL370" s="1"/>
      <c r="QHM370" s="1"/>
      <c r="QHN370" s="1"/>
      <c r="QHO370" s="1"/>
      <c r="QHP370" s="1"/>
      <c r="QHQ370" s="1"/>
      <c r="QHR370" s="1"/>
      <c r="QHS370" s="1"/>
      <c r="QHT370" s="1"/>
      <c r="QHU370" s="1"/>
      <c r="QHV370" s="1"/>
      <c r="QHW370" s="1"/>
      <c r="QHX370" s="1"/>
      <c r="QHY370" s="1"/>
      <c r="QHZ370" s="1"/>
      <c r="QIA370" s="1"/>
      <c r="QIB370" s="1"/>
      <c r="QIC370" s="1"/>
      <c r="QID370" s="1"/>
      <c r="QIE370" s="1"/>
      <c r="QIF370" s="1"/>
      <c r="QIG370" s="1"/>
      <c r="QIH370" s="1"/>
      <c r="QII370" s="1"/>
      <c r="QIJ370" s="1"/>
      <c r="QIK370" s="1"/>
      <c r="QIL370" s="1"/>
      <c r="QIM370" s="1"/>
      <c r="QIN370" s="1"/>
      <c r="QIO370" s="1"/>
      <c r="QIP370" s="1"/>
      <c r="QIQ370" s="1"/>
      <c r="QIR370" s="1"/>
      <c r="QIS370" s="1"/>
      <c r="QIT370" s="1"/>
      <c r="QIU370" s="1"/>
      <c r="QIV370" s="1"/>
      <c r="QIW370" s="1"/>
      <c r="QIX370" s="1"/>
      <c r="QIY370" s="1"/>
      <c r="QIZ370" s="1"/>
      <c r="QJA370" s="1"/>
      <c r="QJB370" s="1"/>
      <c r="QJC370" s="1"/>
      <c r="QJD370" s="1"/>
      <c r="QJE370" s="1"/>
      <c r="QJF370" s="1"/>
      <c r="QJG370" s="1"/>
      <c r="QJH370" s="1"/>
      <c r="QJI370" s="1"/>
      <c r="QJJ370" s="1"/>
      <c r="QJK370" s="1"/>
      <c r="QJL370" s="1"/>
      <c r="QJM370" s="1"/>
      <c r="QJN370" s="1"/>
      <c r="QJO370" s="1"/>
      <c r="QJP370" s="1"/>
      <c r="QJQ370" s="1"/>
      <c r="QJR370" s="1"/>
      <c r="QJS370" s="1"/>
      <c r="QJT370" s="1"/>
      <c r="QJU370" s="1"/>
      <c r="QJV370" s="1"/>
      <c r="QJW370" s="1"/>
      <c r="QJX370" s="1"/>
      <c r="QJY370" s="1"/>
      <c r="QJZ370" s="1"/>
      <c r="QKA370" s="1"/>
      <c r="QKB370" s="1"/>
      <c r="QKC370" s="1"/>
      <c r="QKD370" s="1"/>
      <c r="QKE370" s="1"/>
      <c r="QKF370" s="1"/>
      <c r="QKG370" s="1"/>
      <c r="QKH370" s="1"/>
      <c r="QKI370" s="1"/>
      <c r="QKJ370" s="1"/>
      <c r="QKK370" s="1"/>
      <c r="QKL370" s="1"/>
      <c r="QKM370" s="1"/>
      <c r="QKN370" s="1"/>
      <c r="QKO370" s="1"/>
      <c r="QKP370" s="1"/>
      <c r="QKQ370" s="1"/>
      <c r="QKR370" s="1"/>
      <c r="QKS370" s="1"/>
      <c r="QKT370" s="1"/>
      <c r="QKU370" s="1"/>
      <c r="QKV370" s="1"/>
      <c r="QKW370" s="1"/>
      <c r="QKX370" s="1"/>
      <c r="QKY370" s="1"/>
      <c r="QKZ370" s="1"/>
      <c r="QLA370" s="1"/>
      <c r="QLB370" s="1"/>
      <c r="QLC370" s="1"/>
      <c r="QLD370" s="1"/>
      <c r="QLE370" s="1"/>
      <c r="QLF370" s="1"/>
      <c r="QLG370" s="1"/>
      <c r="QLH370" s="1"/>
      <c r="QLI370" s="1"/>
      <c r="QLJ370" s="1"/>
      <c r="QLK370" s="1"/>
      <c r="QLL370" s="1"/>
      <c r="QLM370" s="1"/>
      <c r="QLN370" s="1"/>
      <c r="QLO370" s="1"/>
      <c r="QLP370" s="1"/>
      <c r="QLQ370" s="1"/>
      <c r="QLR370" s="1"/>
      <c r="QLS370" s="1"/>
      <c r="QLT370" s="1"/>
      <c r="QLU370" s="1"/>
      <c r="QLV370" s="1"/>
      <c r="QLW370" s="1"/>
      <c r="QLX370" s="1"/>
      <c r="QLY370" s="1"/>
      <c r="QLZ370" s="1"/>
      <c r="QMA370" s="1"/>
      <c r="QMB370" s="1"/>
      <c r="QMC370" s="1"/>
      <c r="QMD370" s="1"/>
      <c r="QME370" s="1"/>
      <c r="QMF370" s="1"/>
      <c r="QMG370" s="1"/>
      <c r="QMH370" s="1"/>
      <c r="QMI370" s="1"/>
      <c r="QMJ370" s="1"/>
      <c r="QMK370" s="1"/>
      <c r="QML370" s="1"/>
      <c r="QMM370" s="1"/>
      <c r="QMN370" s="1"/>
      <c r="QMO370" s="1"/>
      <c r="QMP370" s="1"/>
      <c r="QMQ370" s="1"/>
      <c r="QMR370" s="1"/>
      <c r="QMS370" s="1"/>
      <c r="QMT370" s="1"/>
      <c r="QMU370" s="1"/>
      <c r="QMV370" s="1"/>
      <c r="QMW370" s="1"/>
      <c r="QMX370" s="1"/>
      <c r="QMY370" s="1"/>
      <c r="QMZ370" s="1"/>
      <c r="QNA370" s="1"/>
      <c r="QNB370" s="1"/>
      <c r="QNC370" s="1"/>
      <c r="QND370" s="1"/>
      <c r="QNE370" s="1"/>
      <c r="QNF370" s="1"/>
      <c r="QNG370" s="1"/>
      <c r="QNH370" s="1"/>
      <c r="QNI370" s="1"/>
      <c r="QNJ370" s="1"/>
      <c r="QNK370" s="1"/>
      <c r="QNL370" s="1"/>
      <c r="QNM370" s="1"/>
      <c r="QNN370" s="1"/>
      <c r="QNO370" s="1"/>
      <c r="QNP370" s="1"/>
      <c r="QNQ370" s="1"/>
      <c r="QNR370" s="1"/>
      <c r="QNS370" s="1"/>
      <c r="QNT370" s="1"/>
      <c r="QNU370" s="1"/>
      <c r="QNV370" s="1"/>
      <c r="QNW370" s="1"/>
      <c r="QNX370" s="1"/>
      <c r="QNY370" s="1"/>
      <c r="QNZ370" s="1"/>
      <c r="QOA370" s="1"/>
      <c r="QOB370" s="1"/>
      <c r="QOC370" s="1"/>
      <c r="QOD370" s="1"/>
      <c r="QOE370" s="1"/>
      <c r="QOF370" s="1"/>
      <c r="QOG370" s="1"/>
      <c r="QOH370" s="1"/>
      <c r="QOI370" s="1"/>
      <c r="QOJ370" s="1"/>
      <c r="QOK370" s="1"/>
      <c r="QOL370" s="1"/>
      <c r="QOM370" s="1"/>
      <c r="QON370" s="1"/>
      <c r="QOO370" s="1"/>
      <c r="QOP370" s="1"/>
      <c r="QOQ370" s="1"/>
      <c r="QOR370" s="1"/>
      <c r="QOS370" s="1"/>
      <c r="QOT370" s="1"/>
      <c r="QOU370" s="1"/>
      <c r="QOV370" s="1"/>
      <c r="QOW370" s="1"/>
      <c r="QOX370" s="1"/>
      <c r="QOY370" s="1"/>
      <c r="QOZ370" s="1"/>
      <c r="QPA370" s="1"/>
      <c r="QPB370" s="1"/>
      <c r="QPC370" s="1"/>
      <c r="QPD370" s="1"/>
      <c r="QPE370" s="1"/>
      <c r="QPF370" s="1"/>
      <c r="QPG370" s="1"/>
      <c r="QPH370" s="1"/>
      <c r="QPI370" s="1"/>
      <c r="QPJ370" s="1"/>
      <c r="QPK370" s="1"/>
      <c r="QPL370" s="1"/>
      <c r="QPM370" s="1"/>
      <c r="QPN370" s="1"/>
      <c r="QPO370" s="1"/>
      <c r="QPP370" s="1"/>
      <c r="QPQ370" s="1"/>
      <c r="QPR370" s="1"/>
      <c r="QPS370" s="1"/>
      <c r="QPT370" s="1"/>
      <c r="QPU370" s="1"/>
      <c r="QPV370" s="1"/>
      <c r="QPW370" s="1"/>
      <c r="QPX370" s="1"/>
      <c r="QPY370" s="1"/>
      <c r="QPZ370" s="1"/>
      <c r="QQA370" s="1"/>
      <c r="QQB370" s="1"/>
      <c r="QQC370" s="1"/>
      <c r="QQD370" s="1"/>
      <c r="QQE370" s="1"/>
      <c r="QQF370" s="1"/>
      <c r="QQG370" s="1"/>
      <c r="QQH370" s="1"/>
      <c r="QQI370" s="1"/>
      <c r="QQJ370" s="1"/>
      <c r="QQK370" s="1"/>
      <c r="QQL370" s="1"/>
      <c r="QQM370" s="1"/>
      <c r="QQN370" s="1"/>
      <c r="QQO370" s="1"/>
      <c r="QQP370" s="1"/>
      <c r="QQQ370" s="1"/>
      <c r="QQR370" s="1"/>
      <c r="QQS370" s="1"/>
      <c r="QQT370" s="1"/>
      <c r="QQU370" s="1"/>
      <c r="QQV370" s="1"/>
      <c r="QQW370" s="1"/>
      <c r="QQX370" s="1"/>
      <c r="QQY370" s="1"/>
      <c r="QQZ370" s="1"/>
      <c r="QRA370" s="1"/>
      <c r="QRB370" s="1"/>
      <c r="QRC370" s="1"/>
      <c r="QRD370" s="1"/>
      <c r="QRE370" s="1"/>
      <c r="QRF370" s="1"/>
      <c r="QRG370" s="1"/>
      <c r="QRH370" s="1"/>
      <c r="QRI370" s="1"/>
      <c r="QRJ370" s="1"/>
      <c r="QRK370" s="1"/>
      <c r="QRL370" s="1"/>
      <c r="QRM370" s="1"/>
      <c r="QRN370" s="1"/>
      <c r="QRO370" s="1"/>
      <c r="QRP370" s="1"/>
      <c r="QRQ370" s="1"/>
      <c r="QRR370" s="1"/>
      <c r="QRS370" s="1"/>
      <c r="QRT370" s="1"/>
      <c r="QRU370" s="1"/>
      <c r="QRV370" s="1"/>
      <c r="QRW370" s="1"/>
      <c r="QRX370" s="1"/>
      <c r="QRY370" s="1"/>
      <c r="QRZ370" s="1"/>
      <c r="QSA370" s="1"/>
      <c r="QSB370" s="1"/>
      <c r="QSC370" s="1"/>
      <c r="QSD370" s="1"/>
      <c r="QSE370" s="1"/>
      <c r="QSF370" s="1"/>
      <c r="QSG370" s="1"/>
      <c r="QSH370" s="1"/>
      <c r="QSI370" s="1"/>
      <c r="QSJ370" s="1"/>
      <c r="QSK370" s="1"/>
      <c r="QSL370" s="1"/>
      <c r="QSM370" s="1"/>
      <c r="QSN370" s="1"/>
      <c r="QSO370" s="1"/>
      <c r="QSP370" s="1"/>
      <c r="QSQ370" s="1"/>
      <c r="QSR370" s="1"/>
      <c r="QSS370" s="1"/>
      <c r="QST370" s="1"/>
      <c r="QSU370" s="1"/>
      <c r="QSV370" s="1"/>
      <c r="QSW370" s="1"/>
      <c r="QSX370" s="1"/>
      <c r="QSY370" s="1"/>
      <c r="QSZ370" s="1"/>
      <c r="QTA370" s="1"/>
      <c r="QTB370" s="1"/>
      <c r="QTC370" s="1"/>
      <c r="QTD370" s="1"/>
      <c r="QTE370" s="1"/>
      <c r="QTF370" s="1"/>
      <c r="QTG370" s="1"/>
      <c r="QTH370" s="1"/>
      <c r="QTI370" s="1"/>
      <c r="QTJ370" s="1"/>
      <c r="QTK370" s="1"/>
      <c r="QTL370" s="1"/>
      <c r="QTM370" s="1"/>
      <c r="QTN370" s="1"/>
      <c r="QTO370" s="1"/>
      <c r="QTP370" s="1"/>
      <c r="QTQ370" s="1"/>
      <c r="QTR370" s="1"/>
      <c r="QTS370" s="1"/>
      <c r="QTT370" s="1"/>
      <c r="QTU370" s="1"/>
      <c r="QTV370" s="1"/>
      <c r="QTW370" s="1"/>
      <c r="QTX370" s="1"/>
      <c r="QTY370" s="1"/>
      <c r="QTZ370" s="1"/>
      <c r="QUA370" s="1"/>
      <c r="QUB370" s="1"/>
      <c r="QUC370" s="1"/>
      <c r="QUD370" s="1"/>
      <c r="QUE370" s="1"/>
      <c r="QUF370" s="1"/>
      <c r="QUG370" s="1"/>
      <c r="QUH370" s="1"/>
      <c r="QUI370" s="1"/>
      <c r="QUJ370" s="1"/>
      <c r="QUK370" s="1"/>
      <c r="QUL370" s="1"/>
      <c r="QUM370" s="1"/>
      <c r="QUN370" s="1"/>
      <c r="QUO370" s="1"/>
      <c r="QUP370" s="1"/>
      <c r="QUQ370" s="1"/>
      <c r="QUR370" s="1"/>
      <c r="QUS370" s="1"/>
      <c r="QUT370" s="1"/>
      <c r="QUU370" s="1"/>
      <c r="QUV370" s="1"/>
      <c r="QUW370" s="1"/>
      <c r="QUX370" s="1"/>
      <c r="QUY370" s="1"/>
      <c r="QUZ370" s="1"/>
      <c r="QVA370" s="1"/>
      <c r="QVB370" s="1"/>
      <c r="QVC370" s="1"/>
      <c r="QVD370" s="1"/>
      <c r="QVE370" s="1"/>
      <c r="QVF370" s="1"/>
      <c r="QVG370" s="1"/>
      <c r="QVH370" s="1"/>
      <c r="QVI370" s="1"/>
      <c r="QVJ370" s="1"/>
      <c r="QVK370" s="1"/>
      <c r="QVL370" s="1"/>
      <c r="QVM370" s="1"/>
      <c r="QVN370" s="1"/>
      <c r="QVO370" s="1"/>
      <c r="QVP370" s="1"/>
      <c r="QVQ370" s="1"/>
      <c r="QVR370" s="1"/>
      <c r="QVS370" s="1"/>
      <c r="QVT370" s="1"/>
      <c r="QVU370" s="1"/>
      <c r="QVV370" s="1"/>
      <c r="QVW370" s="1"/>
      <c r="QVX370" s="1"/>
      <c r="QVY370" s="1"/>
      <c r="QVZ370" s="1"/>
      <c r="QWA370" s="1"/>
      <c r="QWB370" s="1"/>
      <c r="QWC370" s="1"/>
      <c r="QWD370" s="1"/>
      <c r="QWE370" s="1"/>
      <c r="QWF370" s="1"/>
      <c r="QWG370" s="1"/>
      <c r="QWH370" s="1"/>
      <c r="QWI370" s="1"/>
      <c r="QWJ370" s="1"/>
      <c r="QWK370" s="1"/>
      <c r="QWL370" s="1"/>
      <c r="QWM370" s="1"/>
      <c r="QWN370" s="1"/>
      <c r="QWO370" s="1"/>
      <c r="QWP370" s="1"/>
      <c r="QWQ370" s="1"/>
      <c r="QWR370" s="1"/>
      <c r="QWS370" s="1"/>
      <c r="QWT370" s="1"/>
      <c r="QWU370" s="1"/>
      <c r="QWV370" s="1"/>
      <c r="QWW370" s="1"/>
      <c r="QWX370" s="1"/>
      <c r="QWY370" s="1"/>
      <c r="QWZ370" s="1"/>
      <c r="QXA370" s="1"/>
      <c r="QXB370" s="1"/>
      <c r="QXC370" s="1"/>
      <c r="QXD370" s="1"/>
      <c r="QXE370" s="1"/>
      <c r="QXF370" s="1"/>
      <c r="QXG370" s="1"/>
      <c r="QXH370" s="1"/>
      <c r="QXI370" s="1"/>
      <c r="QXJ370" s="1"/>
      <c r="QXK370" s="1"/>
      <c r="QXL370" s="1"/>
      <c r="QXM370" s="1"/>
      <c r="QXN370" s="1"/>
      <c r="QXO370" s="1"/>
      <c r="QXP370" s="1"/>
      <c r="QXQ370" s="1"/>
      <c r="QXR370" s="1"/>
      <c r="QXS370" s="1"/>
      <c r="QXT370" s="1"/>
      <c r="QXU370" s="1"/>
      <c r="QXV370" s="1"/>
      <c r="QXW370" s="1"/>
      <c r="QXX370" s="1"/>
      <c r="QXY370" s="1"/>
      <c r="QXZ370" s="1"/>
      <c r="QYA370" s="1"/>
      <c r="QYB370" s="1"/>
      <c r="QYC370" s="1"/>
      <c r="QYD370" s="1"/>
      <c r="QYE370" s="1"/>
      <c r="QYF370" s="1"/>
      <c r="QYG370" s="1"/>
      <c r="QYH370" s="1"/>
      <c r="QYI370" s="1"/>
      <c r="QYJ370" s="1"/>
      <c r="QYK370" s="1"/>
      <c r="QYL370" s="1"/>
      <c r="QYM370" s="1"/>
      <c r="QYN370" s="1"/>
      <c r="QYO370" s="1"/>
      <c r="QYP370" s="1"/>
      <c r="QYQ370" s="1"/>
      <c r="QYR370" s="1"/>
      <c r="QYS370" s="1"/>
      <c r="QYT370" s="1"/>
      <c r="QYU370" s="1"/>
      <c r="QYV370" s="1"/>
      <c r="QYW370" s="1"/>
      <c r="QYX370" s="1"/>
      <c r="QYY370" s="1"/>
      <c r="QYZ370" s="1"/>
      <c r="QZA370" s="1"/>
      <c r="QZB370" s="1"/>
      <c r="QZC370" s="1"/>
      <c r="QZD370" s="1"/>
      <c r="QZE370" s="1"/>
      <c r="QZF370" s="1"/>
      <c r="QZG370" s="1"/>
      <c r="QZH370" s="1"/>
      <c r="QZI370" s="1"/>
      <c r="QZJ370" s="1"/>
      <c r="QZK370" s="1"/>
      <c r="QZL370" s="1"/>
      <c r="QZM370" s="1"/>
      <c r="QZN370" s="1"/>
      <c r="QZO370" s="1"/>
      <c r="QZP370" s="1"/>
      <c r="QZQ370" s="1"/>
      <c r="QZR370" s="1"/>
      <c r="QZS370" s="1"/>
      <c r="QZT370" s="1"/>
      <c r="QZU370" s="1"/>
      <c r="QZV370" s="1"/>
      <c r="QZW370" s="1"/>
      <c r="QZX370" s="1"/>
      <c r="QZY370" s="1"/>
      <c r="QZZ370" s="1"/>
      <c r="RAA370" s="1"/>
      <c r="RAB370" s="1"/>
      <c r="RAC370" s="1"/>
      <c r="RAD370" s="1"/>
      <c r="RAE370" s="1"/>
      <c r="RAF370" s="1"/>
      <c r="RAG370" s="1"/>
      <c r="RAH370" s="1"/>
      <c r="RAI370" s="1"/>
      <c r="RAJ370" s="1"/>
      <c r="RAK370" s="1"/>
      <c r="RAL370" s="1"/>
      <c r="RAM370" s="1"/>
      <c r="RAN370" s="1"/>
      <c r="RAO370" s="1"/>
      <c r="RAP370" s="1"/>
      <c r="RAQ370" s="1"/>
      <c r="RAR370" s="1"/>
      <c r="RAS370" s="1"/>
      <c r="RAT370" s="1"/>
      <c r="RAU370" s="1"/>
      <c r="RAV370" s="1"/>
      <c r="RAW370" s="1"/>
      <c r="RAX370" s="1"/>
      <c r="RAY370" s="1"/>
      <c r="RAZ370" s="1"/>
      <c r="RBA370" s="1"/>
      <c r="RBB370" s="1"/>
      <c r="RBC370" s="1"/>
      <c r="RBD370" s="1"/>
      <c r="RBE370" s="1"/>
      <c r="RBF370" s="1"/>
      <c r="RBG370" s="1"/>
      <c r="RBH370" s="1"/>
      <c r="RBI370" s="1"/>
      <c r="RBJ370" s="1"/>
      <c r="RBK370" s="1"/>
      <c r="RBL370" s="1"/>
      <c r="RBM370" s="1"/>
      <c r="RBN370" s="1"/>
      <c r="RBO370" s="1"/>
      <c r="RBP370" s="1"/>
      <c r="RBQ370" s="1"/>
      <c r="RBR370" s="1"/>
      <c r="RBS370" s="1"/>
      <c r="RBT370" s="1"/>
      <c r="RBU370" s="1"/>
      <c r="RBV370" s="1"/>
      <c r="RBW370" s="1"/>
      <c r="RBX370" s="1"/>
      <c r="RBY370" s="1"/>
      <c r="RBZ370" s="1"/>
      <c r="RCA370" s="1"/>
      <c r="RCB370" s="1"/>
      <c r="RCC370" s="1"/>
      <c r="RCD370" s="1"/>
      <c r="RCE370" s="1"/>
      <c r="RCF370" s="1"/>
      <c r="RCG370" s="1"/>
      <c r="RCH370" s="1"/>
      <c r="RCI370" s="1"/>
      <c r="RCJ370" s="1"/>
      <c r="RCK370" s="1"/>
      <c r="RCL370" s="1"/>
      <c r="RCM370" s="1"/>
      <c r="RCN370" s="1"/>
      <c r="RCO370" s="1"/>
      <c r="RCP370" s="1"/>
      <c r="RCQ370" s="1"/>
      <c r="RCR370" s="1"/>
      <c r="RCS370" s="1"/>
      <c r="RCT370" s="1"/>
      <c r="RCU370" s="1"/>
      <c r="RCV370" s="1"/>
      <c r="RCW370" s="1"/>
      <c r="RCX370" s="1"/>
      <c r="RCY370" s="1"/>
      <c r="RCZ370" s="1"/>
      <c r="RDA370" s="1"/>
      <c r="RDB370" s="1"/>
      <c r="RDC370" s="1"/>
      <c r="RDD370" s="1"/>
      <c r="RDE370" s="1"/>
      <c r="RDF370" s="1"/>
      <c r="RDG370" s="1"/>
      <c r="RDH370" s="1"/>
      <c r="RDI370" s="1"/>
      <c r="RDJ370" s="1"/>
      <c r="RDK370" s="1"/>
      <c r="RDL370" s="1"/>
      <c r="RDM370" s="1"/>
      <c r="RDN370" s="1"/>
      <c r="RDO370" s="1"/>
      <c r="RDP370" s="1"/>
      <c r="RDQ370" s="1"/>
      <c r="RDR370" s="1"/>
      <c r="RDS370" s="1"/>
      <c r="RDT370" s="1"/>
      <c r="RDU370" s="1"/>
      <c r="RDV370" s="1"/>
      <c r="RDW370" s="1"/>
      <c r="RDX370" s="1"/>
      <c r="RDY370" s="1"/>
      <c r="RDZ370" s="1"/>
      <c r="REA370" s="1"/>
      <c r="REB370" s="1"/>
      <c r="REC370" s="1"/>
      <c r="RED370" s="1"/>
      <c r="REE370" s="1"/>
      <c r="REF370" s="1"/>
      <c r="REG370" s="1"/>
      <c r="REH370" s="1"/>
      <c r="REI370" s="1"/>
      <c r="REJ370" s="1"/>
      <c r="REK370" s="1"/>
      <c r="REL370" s="1"/>
      <c r="REM370" s="1"/>
      <c r="REN370" s="1"/>
      <c r="REO370" s="1"/>
      <c r="REP370" s="1"/>
      <c r="REQ370" s="1"/>
      <c r="RER370" s="1"/>
      <c r="RES370" s="1"/>
      <c r="RET370" s="1"/>
      <c r="REU370" s="1"/>
      <c r="REV370" s="1"/>
      <c r="REW370" s="1"/>
      <c r="REX370" s="1"/>
      <c r="REY370" s="1"/>
      <c r="REZ370" s="1"/>
      <c r="RFA370" s="1"/>
      <c r="RFB370" s="1"/>
      <c r="RFC370" s="1"/>
      <c r="RFD370" s="1"/>
      <c r="RFE370" s="1"/>
      <c r="RFF370" s="1"/>
      <c r="RFG370" s="1"/>
      <c r="RFH370" s="1"/>
      <c r="RFI370" s="1"/>
      <c r="RFJ370" s="1"/>
      <c r="RFK370" s="1"/>
      <c r="RFL370" s="1"/>
      <c r="RFM370" s="1"/>
      <c r="RFN370" s="1"/>
      <c r="RFO370" s="1"/>
      <c r="RFP370" s="1"/>
      <c r="RFQ370" s="1"/>
      <c r="RFR370" s="1"/>
      <c r="RFS370" s="1"/>
      <c r="RFT370" s="1"/>
      <c r="RFU370" s="1"/>
      <c r="RFV370" s="1"/>
      <c r="RFW370" s="1"/>
      <c r="RFX370" s="1"/>
      <c r="RFY370" s="1"/>
      <c r="RFZ370" s="1"/>
      <c r="RGA370" s="1"/>
      <c r="RGB370" s="1"/>
      <c r="RGC370" s="1"/>
      <c r="RGD370" s="1"/>
      <c r="RGE370" s="1"/>
      <c r="RGF370" s="1"/>
      <c r="RGG370" s="1"/>
      <c r="RGH370" s="1"/>
      <c r="RGI370" s="1"/>
      <c r="RGJ370" s="1"/>
      <c r="RGK370" s="1"/>
      <c r="RGL370" s="1"/>
      <c r="RGM370" s="1"/>
      <c r="RGN370" s="1"/>
      <c r="RGO370" s="1"/>
      <c r="RGP370" s="1"/>
      <c r="RGQ370" s="1"/>
      <c r="RGR370" s="1"/>
      <c r="RGS370" s="1"/>
      <c r="RGT370" s="1"/>
      <c r="RGU370" s="1"/>
      <c r="RGV370" s="1"/>
      <c r="RGW370" s="1"/>
      <c r="RGX370" s="1"/>
      <c r="RGY370" s="1"/>
      <c r="RGZ370" s="1"/>
      <c r="RHA370" s="1"/>
      <c r="RHB370" s="1"/>
      <c r="RHC370" s="1"/>
      <c r="RHD370" s="1"/>
      <c r="RHE370" s="1"/>
      <c r="RHF370" s="1"/>
      <c r="RHG370" s="1"/>
      <c r="RHH370" s="1"/>
      <c r="RHI370" s="1"/>
      <c r="RHJ370" s="1"/>
      <c r="RHK370" s="1"/>
      <c r="RHL370" s="1"/>
      <c r="RHM370" s="1"/>
      <c r="RHN370" s="1"/>
      <c r="RHO370" s="1"/>
      <c r="RHP370" s="1"/>
      <c r="RHQ370" s="1"/>
      <c r="RHR370" s="1"/>
      <c r="RHS370" s="1"/>
      <c r="RHT370" s="1"/>
      <c r="RHU370" s="1"/>
      <c r="RHV370" s="1"/>
      <c r="RHW370" s="1"/>
      <c r="RHX370" s="1"/>
      <c r="RHY370" s="1"/>
      <c r="RHZ370" s="1"/>
      <c r="RIA370" s="1"/>
      <c r="RIB370" s="1"/>
      <c r="RIC370" s="1"/>
      <c r="RID370" s="1"/>
      <c r="RIE370" s="1"/>
      <c r="RIF370" s="1"/>
      <c r="RIG370" s="1"/>
      <c r="RIH370" s="1"/>
      <c r="RII370" s="1"/>
      <c r="RIJ370" s="1"/>
      <c r="RIK370" s="1"/>
      <c r="RIL370" s="1"/>
      <c r="RIM370" s="1"/>
      <c r="RIN370" s="1"/>
      <c r="RIO370" s="1"/>
      <c r="RIP370" s="1"/>
      <c r="RIQ370" s="1"/>
      <c r="RIR370" s="1"/>
      <c r="RIS370" s="1"/>
      <c r="RIT370" s="1"/>
      <c r="RIU370" s="1"/>
      <c r="RIV370" s="1"/>
      <c r="RIW370" s="1"/>
      <c r="RIX370" s="1"/>
      <c r="RIY370" s="1"/>
      <c r="RIZ370" s="1"/>
      <c r="RJA370" s="1"/>
      <c r="RJB370" s="1"/>
      <c r="RJC370" s="1"/>
      <c r="RJD370" s="1"/>
      <c r="RJE370" s="1"/>
      <c r="RJF370" s="1"/>
      <c r="RJG370" s="1"/>
      <c r="RJH370" s="1"/>
      <c r="RJI370" s="1"/>
      <c r="RJJ370" s="1"/>
      <c r="RJK370" s="1"/>
      <c r="RJL370" s="1"/>
      <c r="RJM370" s="1"/>
      <c r="RJN370" s="1"/>
      <c r="RJO370" s="1"/>
      <c r="RJP370" s="1"/>
      <c r="RJQ370" s="1"/>
      <c r="RJR370" s="1"/>
      <c r="RJS370" s="1"/>
      <c r="RJT370" s="1"/>
      <c r="RJU370" s="1"/>
      <c r="RJV370" s="1"/>
      <c r="RJW370" s="1"/>
      <c r="RJX370" s="1"/>
      <c r="RJY370" s="1"/>
      <c r="RJZ370" s="1"/>
      <c r="RKA370" s="1"/>
      <c r="RKB370" s="1"/>
      <c r="RKC370" s="1"/>
      <c r="RKD370" s="1"/>
      <c r="RKE370" s="1"/>
      <c r="RKF370" s="1"/>
      <c r="RKG370" s="1"/>
      <c r="RKH370" s="1"/>
      <c r="RKI370" s="1"/>
      <c r="RKJ370" s="1"/>
      <c r="RKK370" s="1"/>
      <c r="RKL370" s="1"/>
      <c r="RKM370" s="1"/>
      <c r="RKN370" s="1"/>
      <c r="RKO370" s="1"/>
      <c r="RKP370" s="1"/>
      <c r="RKQ370" s="1"/>
      <c r="RKR370" s="1"/>
      <c r="RKS370" s="1"/>
      <c r="RKT370" s="1"/>
      <c r="RKU370" s="1"/>
      <c r="RKV370" s="1"/>
      <c r="RKW370" s="1"/>
      <c r="RKX370" s="1"/>
      <c r="RKY370" s="1"/>
      <c r="RKZ370" s="1"/>
      <c r="RLA370" s="1"/>
      <c r="RLB370" s="1"/>
      <c r="RLC370" s="1"/>
      <c r="RLD370" s="1"/>
      <c r="RLE370" s="1"/>
      <c r="RLF370" s="1"/>
      <c r="RLG370" s="1"/>
      <c r="RLH370" s="1"/>
      <c r="RLI370" s="1"/>
      <c r="RLJ370" s="1"/>
      <c r="RLK370" s="1"/>
      <c r="RLL370" s="1"/>
      <c r="RLM370" s="1"/>
      <c r="RLN370" s="1"/>
      <c r="RLO370" s="1"/>
      <c r="RLP370" s="1"/>
      <c r="RLQ370" s="1"/>
      <c r="RLR370" s="1"/>
      <c r="RLS370" s="1"/>
      <c r="RLT370" s="1"/>
      <c r="RLU370" s="1"/>
      <c r="RLV370" s="1"/>
      <c r="RLW370" s="1"/>
      <c r="RLX370" s="1"/>
      <c r="RLY370" s="1"/>
      <c r="RLZ370" s="1"/>
      <c r="RMA370" s="1"/>
      <c r="RMB370" s="1"/>
      <c r="RMC370" s="1"/>
      <c r="RMD370" s="1"/>
      <c r="RME370" s="1"/>
      <c r="RMF370" s="1"/>
      <c r="RMG370" s="1"/>
      <c r="RMH370" s="1"/>
      <c r="RMI370" s="1"/>
      <c r="RMJ370" s="1"/>
      <c r="RMK370" s="1"/>
      <c r="RML370" s="1"/>
      <c r="RMM370" s="1"/>
      <c r="RMN370" s="1"/>
      <c r="RMO370" s="1"/>
      <c r="RMP370" s="1"/>
      <c r="RMQ370" s="1"/>
      <c r="RMR370" s="1"/>
      <c r="RMS370" s="1"/>
      <c r="RMT370" s="1"/>
      <c r="RMU370" s="1"/>
      <c r="RMV370" s="1"/>
      <c r="RMW370" s="1"/>
      <c r="RMX370" s="1"/>
      <c r="RMY370" s="1"/>
      <c r="RMZ370" s="1"/>
      <c r="RNA370" s="1"/>
      <c r="RNB370" s="1"/>
      <c r="RNC370" s="1"/>
      <c r="RND370" s="1"/>
      <c r="RNE370" s="1"/>
      <c r="RNF370" s="1"/>
      <c r="RNG370" s="1"/>
      <c r="RNH370" s="1"/>
      <c r="RNI370" s="1"/>
      <c r="RNJ370" s="1"/>
      <c r="RNK370" s="1"/>
      <c r="RNL370" s="1"/>
      <c r="RNM370" s="1"/>
      <c r="RNN370" s="1"/>
      <c r="RNO370" s="1"/>
      <c r="RNP370" s="1"/>
      <c r="RNQ370" s="1"/>
      <c r="RNR370" s="1"/>
      <c r="RNS370" s="1"/>
      <c r="RNT370" s="1"/>
      <c r="RNU370" s="1"/>
      <c r="RNV370" s="1"/>
      <c r="RNW370" s="1"/>
      <c r="RNX370" s="1"/>
      <c r="RNY370" s="1"/>
      <c r="RNZ370" s="1"/>
      <c r="ROA370" s="1"/>
      <c r="ROB370" s="1"/>
      <c r="ROC370" s="1"/>
      <c r="ROD370" s="1"/>
      <c r="ROE370" s="1"/>
      <c r="ROF370" s="1"/>
      <c r="ROG370" s="1"/>
      <c r="ROH370" s="1"/>
      <c r="ROI370" s="1"/>
      <c r="ROJ370" s="1"/>
      <c r="ROK370" s="1"/>
      <c r="ROL370" s="1"/>
      <c r="ROM370" s="1"/>
      <c r="RON370" s="1"/>
      <c r="ROO370" s="1"/>
      <c r="ROP370" s="1"/>
      <c r="ROQ370" s="1"/>
      <c r="ROR370" s="1"/>
      <c r="ROS370" s="1"/>
      <c r="ROT370" s="1"/>
      <c r="ROU370" s="1"/>
      <c r="ROV370" s="1"/>
      <c r="ROW370" s="1"/>
      <c r="ROX370" s="1"/>
      <c r="ROY370" s="1"/>
      <c r="ROZ370" s="1"/>
      <c r="RPA370" s="1"/>
      <c r="RPB370" s="1"/>
      <c r="RPC370" s="1"/>
      <c r="RPD370" s="1"/>
      <c r="RPE370" s="1"/>
      <c r="RPF370" s="1"/>
      <c r="RPG370" s="1"/>
      <c r="RPH370" s="1"/>
      <c r="RPI370" s="1"/>
      <c r="RPJ370" s="1"/>
      <c r="RPK370" s="1"/>
      <c r="RPL370" s="1"/>
      <c r="RPM370" s="1"/>
      <c r="RPN370" s="1"/>
      <c r="RPO370" s="1"/>
      <c r="RPP370" s="1"/>
      <c r="RPQ370" s="1"/>
      <c r="RPR370" s="1"/>
      <c r="RPS370" s="1"/>
      <c r="RPT370" s="1"/>
      <c r="RPU370" s="1"/>
      <c r="RPV370" s="1"/>
      <c r="RPW370" s="1"/>
      <c r="RPX370" s="1"/>
      <c r="RPY370" s="1"/>
      <c r="RPZ370" s="1"/>
      <c r="RQA370" s="1"/>
      <c r="RQB370" s="1"/>
      <c r="RQC370" s="1"/>
      <c r="RQD370" s="1"/>
      <c r="RQE370" s="1"/>
      <c r="RQF370" s="1"/>
      <c r="RQG370" s="1"/>
      <c r="RQH370" s="1"/>
      <c r="RQI370" s="1"/>
      <c r="RQJ370" s="1"/>
      <c r="RQK370" s="1"/>
      <c r="RQL370" s="1"/>
      <c r="RQM370" s="1"/>
      <c r="RQN370" s="1"/>
      <c r="RQO370" s="1"/>
      <c r="RQP370" s="1"/>
      <c r="RQQ370" s="1"/>
      <c r="RQR370" s="1"/>
      <c r="RQS370" s="1"/>
      <c r="RQT370" s="1"/>
      <c r="RQU370" s="1"/>
      <c r="RQV370" s="1"/>
      <c r="RQW370" s="1"/>
      <c r="RQX370" s="1"/>
      <c r="RQY370" s="1"/>
      <c r="RQZ370" s="1"/>
      <c r="RRA370" s="1"/>
      <c r="RRB370" s="1"/>
      <c r="RRC370" s="1"/>
      <c r="RRD370" s="1"/>
      <c r="RRE370" s="1"/>
      <c r="RRF370" s="1"/>
      <c r="RRG370" s="1"/>
      <c r="RRH370" s="1"/>
      <c r="RRI370" s="1"/>
      <c r="RRJ370" s="1"/>
      <c r="RRK370" s="1"/>
      <c r="RRL370" s="1"/>
      <c r="RRM370" s="1"/>
      <c r="RRN370" s="1"/>
      <c r="RRO370" s="1"/>
      <c r="RRP370" s="1"/>
      <c r="RRQ370" s="1"/>
      <c r="RRR370" s="1"/>
      <c r="RRS370" s="1"/>
      <c r="RRT370" s="1"/>
      <c r="RRU370" s="1"/>
      <c r="RRV370" s="1"/>
      <c r="RRW370" s="1"/>
      <c r="RRX370" s="1"/>
      <c r="RRY370" s="1"/>
      <c r="RRZ370" s="1"/>
      <c r="RSA370" s="1"/>
      <c r="RSB370" s="1"/>
      <c r="RSC370" s="1"/>
      <c r="RSD370" s="1"/>
      <c r="RSE370" s="1"/>
      <c r="RSF370" s="1"/>
      <c r="RSG370" s="1"/>
      <c r="RSH370" s="1"/>
      <c r="RSI370" s="1"/>
      <c r="RSJ370" s="1"/>
      <c r="RSK370" s="1"/>
      <c r="RSL370" s="1"/>
      <c r="RSM370" s="1"/>
      <c r="RSN370" s="1"/>
      <c r="RSO370" s="1"/>
      <c r="RSP370" s="1"/>
      <c r="RSQ370" s="1"/>
      <c r="RSR370" s="1"/>
      <c r="RSS370" s="1"/>
      <c r="RST370" s="1"/>
      <c r="RSU370" s="1"/>
      <c r="RSV370" s="1"/>
      <c r="RSW370" s="1"/>
      <c r="RSX370" s="1"/>
      <c r="RSY370" s="1"/>
      <c r="RSZ370" s="1"/>
      <c r="RTA370" s="1"/>
      <c r="RTB370" s="1"/>
      <c r="RTC370" s="1"/>
      <c r="RTD370" s="1"/>
      <c r="RTE370" s="1"/>
      <c r="RTF370" s="1"/>
      <c r="RTG370" s="1"/>
      <c r="RTH370" s="1"/>
      <c r="RTI370" s="1"/>
      <c r="RTJ370" s="1"/>
      <c r="RTK370" s="1"/>
      <c r="RTL370" s="1"/>
      <c r="RTM370" s="1"/>
      <c r="RTN370" s="1"/>
      <c r="RTO370" s="1"/>
      <c r="RTP370" s="1"/>
      <c r="RTQ370" s="1"/>
      <c r="RTR370" s="1"/>
      <c r="RTS370" s="1"/>
      <c r="RTT370" s="1"/>
      <c r="RTU370" s="1"/>
      <c r="RTV370" s="1"/>
      <c r="RTW370" s="1"/>
      <c r="RTX370" s="1"/>
      <c r="RTY370" s="1"/>
      <c r="RTZ370" s="1"/>
      <c r="RUA370" s="1"/>
      <c r="RUB370" s="1"/>
      <c r="RUC370" s="1"/>
      <c r="RUD370" s="1"/>
      <c r="RUE370" s="1"/>
      <c r="RUF370" s="1"/>
      <c r="RUG370" s="1"/>
      <c r="RUH370" s="1"/>
      <c r="RUI370" s="1"/>
      <c r="RUJ370" s="1"/>
      <c r="RUK370" s="1"/>
      <c r="RUL370" s="1"/>
      <c r="RUM370" s="1"/>
      <c r="RUN370" s="1"/>
      <c r="RUO370" s="1"/>
      <c r="RUP370" s="1"/>
      <c r="RUQ370" s="1"/>
      <c r="RUR370" s="1"/>
      <c r="RUS370" s="1"/>
      <c r="RUT370" s="1"/>
      <c r="RUU370" s="1"/>
      <c r="RUV370" s="1"/>
      <c r="RUW370" s="1"/>
      <c r="RUX370" s="1"/>
      <c r="RUY370" s="1"/>
      <c r="RUZ370" s="1"/>
      <c r="RVA370" s="1"/>
      <c r="RVB370" s="1"/>
      <c r="RVC370" s="1"/>
      <c r="RVD370" s="1"/>
      <c r="RVE370" s="1"/>
      <c r="RVF370" s="1"/>
      <c r="RVG370" s="1"/>
      <c r="RVH370" s="1"/>
      <c r="RVI370" s="1"/>
      <c r="RVJ370" s="1"/>
      <c r="RVK370" s="1"/>
      <c r="RVL370" s="1"/>
      <c r="RVM370" s="1"/>
      <c r="RVN370" s="1"/>
      <c r="RVO370" s="1"/>
      <c r="RVP370" s="1"/>
      <c r="RVQ370" s="1"/>
      <c r="RVR370" s="1"/>
      <c r="RVS370" s="1"/>
      <c r="RVT370" s="1"/>
      <c r="RVU370" s="1"/>
      <c r="RVV370" s="1"/>
      <c r="RVW370" s="1"/>
      <c r="RVX370" s="1"/>
      <c r="RVY370" s="1"/>
      <c r="RVZ370" s="1"/>
      <c r="RWA370" s="1"/>
      <c r="RWB370" s="1"/>
      <c r="RWC370" s="1"/>
      <c r="RWD370" s="1"/>
      <c r="RWE370" s="1"/>
      <c r="RWF370" s="1"/>
      <c r="RWG370" s="1"/>
      <c r="RWH370" s="1"/>
      <c r="RWI370" s="1"/>
      <c r="RWJ370" s="1"/>
      <c r="RWK370" s="1"/>
      <c r="RWL370" s="1"/>
      <c r="RWM370" s="1"/>
      <c r="RWN370" s="1"/>
      <c r="RWO370" s="1"/>
      <c r="RWP370" s="1"/>
      <c r="RWQ370" s="1"/>
      <c r="RWR370" s="1"/>
      <c r="RWS370" s="1"/>
      <c r="RWT370" s="1"/>
      <c r="RWU370" s="1"/>
      <c r="RWV370" s="1"/>
      <c r="RWW370" s="1"/>
      <c r="RWX370" s="1"/>
      <c r="RWY370" s="1"/>
      <c r="RWZ370" s="1"/>
      <c r="RXA370" s="1"/>
      <c r="RXB370" s="1"/>
      <c r="RXC370" s="1"/>
      <c r="RXD370" s="1"/>
      <c r="RXE370" s="1"/>
      <c r="RXF370" s="1"/>
      <c r="RXG370" s="1"/>
      <c r="RXH370" s="1"/>
      <c r="RXI370" s="1"/>
      <c r="RXJ370" s="1"/>
      <c r="RXK370" s="1"/>
      <c r="RXL370" s="1"/>
      <c r="RXM370" s="1"/>
      <c r="RXN370" s="1"/>
      <c r="RXO370" s="1"/>
      <c r="RXP370" s="1"/>
      <c r="RXQ370" s="1"/>
      <c r="RXR370" s="1"/>
      <c r="RXS370" s="1"/>
      <c r="RXT370" s="1"/>
      <c r="RXU370" s="1"/>
      <c r="RXV370" s="1"/>
      <c r="RXW370" s="1"/>
      <c r="RXX370" s="1"/>
      <c r="RXY370" s="1"/>
      <c r="RXZ370" s="1"/>
      <c r="RYA370" s="1"/>
      <c r="RYB370" s="1"/>
      <c r="RYC370" s="1"/>
      <c r="RYD370" s="1"/>
      <c r="RYE370" s="1"/>
      <c r="RYF370" s="1"/>
      <c r="RYG370" s="1"/>
      <c r="RYH370" s="1"/>
      <c r="RYI370" s="1"/>
      <c r="RYJ370" s="1"/>
      <c r="RYK370" s="1"/>
      <c r="RYL370" s="1"/>
      <c r="RYM370" s="1"/>
      <c r="RYN370" s="1"/>
      <c r="RYO370" s="1"/>
      <c r="RYP370" s="1"/>
      <c r="RYQ370" s="1"/>
      <c r="RYR370" s="1"/>
      <c r="RYS370" s="1"/>
      <c r="RYT370" s="1"/>
      <c r="RYU370" s="1"/>
      <c r="RYV370" s="1"/>
      <c r="RYW370" s="1"/>
      <c r="RYX370" s="1"/>
      <c r="RYY370" s="1"/>
      <c r="RYZ370" s="1"/>
      <c r="RZA370" s="1"/>
      <c r="RZB370" s="1"/>
      <c r="RZC370" s="1"/>
      <c r="RZD370" s="1"/>
      <c r="RZE370" s="1"/>
      <c r="RZF370" s="1"/>
      <c r="RZG370" s="1"/>
      <c r="RZH370" s="1"/>
      <c r="RZI370" s="1"/>
      <c r="RZJ370" s="1"/>
      <c r="RZK370" s="1"/>
      <c r="RZL370" s="1"/>
      <c r="RZM370" s="1"/>
      <c r="RZN370" s="1"/>
      <c r="RZO370" s="1"/>
      <c r="RZP370" s="1"/>
      <c r="RZQ370" s="1"/>
      <c r="RZR370" s="1"/>
      <c r="RZS370" s="1"/>
      <c r="RZT370" s="1"/>
      <c r="RZU370" s="1"/>
      <c r="RZV370" s="1"/>
      <c r="RZW370" s="1"/>
      <c r="RZX370" s="1"/>
      <c r="RZY370" s="1"/>
      <c r="RZZ370" s="1"/>
      <c r="SAA370" s="1"/>
      <c r="SAB370" s="1"/>
      <c r="SAC370" s="1"/>
      <c r="SAD370" s="1"/>
      <c r="SAE370" s="1"/>
      <c r="SAF370" s="1"/>
      <c r="SAG370" s="1"/>
      <c r="SAH370" s="1"/>
      <c r="SAI370" s="1"/>
      <c r="SAJ370" s="1"/>
      <c r="SAK370" s="1"/>
      <c r="SAL370" s="1"/>
      <c r="SAM370" s="1"/>
      <c r="SAN370" s="1"/>
      <c r="SAO370" s="1"/>
      <c r="SAP370" s="1"/>
      <c r="SAQ370" s="1"/>
      <c r="SAR370" s="1"/>
      <c r="SAS370" s="1"/>
      <c r="SAT370" s="1"/>
      <c r="SAU370" s="1"/>
      <c r="SAV370" s="1"/>
      <c r="SAW370" s="1"/>
      <c r="SAX370" s="1"/>
      <c r="SAY370" s="1"/>
      <c r="SAZ370" s="1"/>
      <c r="SBA370" s="1"/>
      <c r="SBB370" s="1"/>
      <c r="SBC370" s="1"/>
      <c r="SBD370" s="1"/>
      <c r="SBE370" s="1"/>
      <c r="SBF370" s="1"/>
      <c r="SBG370" s="1"/>
      <c r="SBH370" s="1"/>
      <c r="SBI370" s="1"/>
      <c r="SBJ370" s="1"/>
      <c r="SBK370" s="1"/>
      <c r="SBL370" s="1"/>
      <c r="SBM370" s="1"/>
      <c r="SBN370" s="1"/>
      <c r="SBO370" s="1"/>
      <c r="SBP370" s="1"/>
      <c r="SBQ370" s="1"/>
      <c r="SBR370" s="1"/>
      <c r="SBS370" s="1"/>
      <c r="SBT370" s="1"/>
      <c r="SBU370" s="1"/>
      <c r="SBV370" s="1"/>
      <c r="SBW370" s="1"/>
      <c r="SBX370" s="1"/>
      <c r="SBY370" s="1"/>
      <c r="SBZ370" s="1"/>
      <c r="SCA370" s="1"/>
      <c r="SCB370" s="1"/>
      <c r="SCC370" s="1"/>
      <c r="SCD370" s="1"/>
      <c r="SCE370" s="1"/>
      <c r="SCF370" s="1"/>
      <c r="SCG370" s="1"/>
      <c r="SCH370" s="1"/>
      <c r="SCI370" s="1"/>
      <c r="SCJ370" s="1"/>
      <c r="SCK370" s="1"/>
      <c r="SCL370" s="1"/>
      <c r="SCM370" s="1"/>
      <c r="SCN370" s="1"/>
      <c r="SCO370" s="1"/>
      <c r="SCP370" s="1"/>
      <c r="SCQ370" s="1"/>
      <c r="SCR370" s="1"/>
      <c r="SCS370" s="1"/>
      <c r="SCT370" s="1"/>
      <c r="SCU370" s="1"/>
      <c r="SCV370" s="1"/>
      <c r="SCW370" s="1"/>
      <c r="SCX370" s="1"/>
      <c r="SCY370" s="1"/>
      <c r="SCZ370" s="1"/>
      <c r="SDA370" s="1"/>
      <c r="SDB370" s="1"/>
      <c r="SDC370" s="1"/>
      <c r="SDD370" s="1"/>
      <c r="SDE370" s="1"/>
      <c r="SDF370" s="1"/>
      <c r="SDG370" s="1"/>
      <c r="SDH370" s="1"/>
      <c r="SDI370" s="1"/>
      <c r="SDJ370" s="1"/>
      <c r="SDK370" s="1"/>
      <c r="SDL370" s="1"/>
      <c r="SDM370" s="1"/>
      <c r="SDN370" s="1"/>
      <c r="SDO370" s="1"/>
      <c r="SDP370" s="1"/>
      <c r="SDQ370" s="1"/>
      <c r="SDR370" s="1"/>
      <c r="SDS370" s="1"/>
      <c r="SDT370" s="1"/>
      <c r="SDU370" s="1"/>
      <c r="SDV370" s="1"/>
      <c r="SDW370" s="1"/>
      <c r="SDX370" s="1"/>
      <c r="SDY370" s="1"/>
      <c r="SDZ370" s="1"/>
      <c r="SEA370" s="1"/>
      <c r="SEB370" s="1"/>
      <c r="SEC370" s="1"/>
      <c r="SED370" s="1"/>
      <c r="SEE370" s="1"/>
      <c r="SEF370" s="1"/>
      <c r="SEG370" s="1"/>
      <c r="SEH370" s="1"/>
      <c r="SEI370" s="1"/>
      <c r="SEJ370" s="1"/>
      <c r="SEK370" s="1"/>
      <c r="SEL370" s="1"/>
      <c r="SEM370" s="1"/>
      <c r="SEN370" s="1"/>
      <c r="SEO370" s="1"/>
      <c r="SEP370" s="1"/>
      <c r="SEQ370" s="1"/>
      <c r="SER370" s="1"/>
      <c r="SES370" s="1"/>
      <c r="SET370" s="1"/>
      <c r="SEU370" s="1"/>
      <c r="SEV370" s="1"/>
      <c r="SEW370" s="1"/>
      <c r="SEX370" s="1"/>
      <c r="SEY370" s="1"/>
      <c r="SEZ370" s="1"/>
      <c r="SFA370" s="1"/>
      <c r="SFB370" s="1"/>
      <c r="SFC370" s="1"/>
      <c r="SFD370" s="1"/>
      <c r="SFE370" s="1"/>
      <c r="SFF370" s="1"/>
      <c r="SFG370" s="1"/>
      <c r="SFH370" s="1"/>
      <c r="SFI370" s="1"/>
      <c r="SFJ370" s="1"/>
      <c r="SFK370" s="1"/>
      <c r="SFL370" s="1"/>
      <c r="SFM370" s="1"/>
      <c r="SFN370" s="1"/>
      <c r="SFO370" s="1"/>
      <c r="SFP370" s="1"/>
      <c r="SFQ370" s="1"/>
      <c r="SFR370" s="1"/>
      <c r="SFS370" s="1"/>
      <c r="SFT370" s="1"/>
      <c r="SFU370" s="1"/>
      <c r="SFV370" s="1"/>
      <c r="SFW370" s="1"/>
      <c r="SFX370" s="1"/>
      <c r="SFY370" s="1"/>
      <c r="SFZ370" s="1"/>
      <c r="SGA370" s="1"/>
      <c r="SGB370" s="1"/>
      <c r="SGC370" s="1"/>
      <c r="SGD370" s="1"/>
      <c r="SGE370" s="1"/>
      <c r="SGF370" s="1"/>
      <c r="SGG370" s="1"/>
      <c r="SGH370" s="1"/>
      <c r="SGI370" s="1"/>
      <c r="SGJ370" s="1"/>
      <c r="SGK370" s="1"/>
      <c r="SGL370" s="1"/>
      <c r="SGM370" s="1"/>
      <c r="SGN370" s="1"/>
      <c r="SGO370" s="1"/>
      <c r="SGP370" s="1"/>
      <c r="SGQ370" s="1"/>
      <c r="SGR370" s="1"/>
      <c r="SGS370" s="1"/>
      <c r="SGT370" s="1"/>
      <c r="SGU370" s="1"/>
      <c r="SGV370" s="1"/>
      <c r="SGW370" s="1"/>
      <c r="SGX370" s="1"/>
      <c r="SGY370" s="1"/>
      <c r="SGZ370" s="1"/>
      <c r="SHA370" s="1"/>
      <c r="SHB370" s="1"/>
      <c r="SHC370" s="1"/>
      <c r="SHD370" s="1"/>
      <c r="SHE370" s="1"/>
      <c r="SHF370" s="1"/>
      <c r="SHG370" s="1"/>
      <c r="SHH370" s="1"/>
      <c r="SHI370" s="1"/>
      <c r="SHJ370" s="1"/>
      <c r="SHK370" s="1"/>
      <c r="SHL370" s="1"/>
      <c r="SHM370" s="1"/>
      <c r="SHN370" s="1"/>
      <c r="SHO370" s="1"/>
      <c r="SHP370" s="1"/>
      <c r="SHQ370" s="1"/>
      <c r="SHR370" s="1"/>
      <c r="SHS370" s="1"/>
      <c r="SHT370" s="1"/>
      <c r="SHU370" s="1"/>
      <c r="SHV370" s="1"/>
      <c r="SHW370" s="1"/>
      <c r="SHX370" s="1"/>
      <c r="SHY370" s="1"/>
      <c r="SHZ370" s="1"/>
      <c r="SIA370" s="1"/>
      <c r="SIB370" s="1"/>
      <c r="SIC370" s="1"/>
      <c r="SID370" s="1"/>
      <c r="SIE370" s="1"/>
      <c r="SIF370" s="1"/>
      <c r="SIG370" s="1"/>
      <c r="SIH370" s="1"/>
      <c r="SII370" s="1"/>
      <c r="SIJ370" s="1"/>
      <c r="SIK370" s="1"/>
      <c r="SIL370" s="1"/>
      <c r="SIM370" s="1"/>
      <c r="SIN370" s="1"/>
      <c r="SIO370" s="1"/>
      <c r="SIP370" s="1"/>
      <c r="SIQ370" s="1"/>
      <c r="SIR370" s="1"/>
      <c r="SIS370" s="1"/>
      <c r="SIT370" s="1"/>
      <c r="SIU370" s="1"/>
      <c r="SIV370" s="1"/>
      <c r="SIW370" s="1"/>
      <c r="SIX370" s="1"/>
      <c r="SIY370" s="1"/>
      <c r="SIZ370" s="1"/>
      <c r="SJA370" s="1"/>
      <c r="SJB370" s="1"/>
      <c r="SJC370" s="1"/>
      <c r="SJD370" s="1"/>
      <c r="SJE370" s="1"/>
      <c r="SJF370" s="1"/>
      <c r="SJG370" s="1"/>
      <c r="SJH370" s="1"/>
      <c r="SJI370" s="1"/>
      <c r="SJJ370" s="1"/>
      <c r="SJK370" s="1"/>
      <c r="SJL370" s="1"/>
      <c r="SJM370" s="1"/>
      <c r="SJN370" s="1"/>
      <c r="SJO370" s="1"/>
      <c r="SJP370" s="1"/>
      <c r="SJQ370" s="1"/>
      <c r="SJR370" s="1"/>
      <c r="SJS370" s="1"/>
      <c r="SJT370" s="1"/>
      <c r="SJU370" s="1"/>
      <c r="SJV370" s="1"/>
      <c r="SJW370" s="1"/>
      <c r="SJX370" s="1"/>
      <c r="SJY370" s="1"/>
      <c r="SJZ370" s="1"/>
      <c r="SKA370" s="1"/>
      <c r="SKB370" s="1"/>
      <c r="SKC370" s="1"/>
      <c r="SKD370" s="1"/>
      <c r="SKE370" s="1"/>
      <c r="SKF370" s="1"/>
      <c r="SKG370" s="1"/>
      <c r="SKH370" s="1"/>
      <c r="SKI370" s="1"/>
      <c r="SKJ370" s="1"/>
      <c r="SKK370" s="1"/>
      <c r="SKL370" s="1"/>
      <c r="SKM370" s="1"/>
      <c r="SKN370" s="1"/>
      <c r="SKO370" s="1"/>
      <c r="SKP370" s="1"/>
      <c r="SKQ370" s="1"/>
      <c r="SKR370" s="1"/>
      <c r="SKS370" s="1"/>
      <c r="SKT370" s="1"/>
      <c r="SKU370" s="1"/>
      <c r="SKV370" s="1"/>
      <c r="SKW370" s="1"/>
      <c r="SKX370" s="1"/>
      <c r="SKY370" s="1"/>
      <c r="SKZ370" s="1"/>
      <c r="SLA370" s="1"/>
      <c r="SLB370" s="1"/>
      <c r="SLC370" s="1"/>
      <c r="SLD370" s="1"/>
      <c r="SLE370" s="1"/>
      <c r="SLF370" s="1"/>
      <c r="SLG370" s="1"/>
      <c r="SLH370" s="1"/>
      <c r="SLI370" s="1"/>
      <c r="SLJ370" s="1"/>
      <c r="SLK370" s="1"/>
      <c r="SLL370" s="1"/>
      <c r="SLM370" s="1"/>
      <c r="SLN370" s="1"/>
      <c r="SLO370" s="1"/>
      <c r="SLP370" s="1"/>
      <c r="SLQ370" s="1"/>
      <c r="SLR370" s="1"/>
      <c r="SLS370" s="1"/>
      <c r="SLT370" s="1"/>
      <c r="SLU370" s="1"/>
      <c r="SLV370" s="1"/>
      <c r="SLW370" s="1"/>
      <c r="SLX370" s="1"/>
      <c r="SLY370" s="1"/>
      <c r="SLZ370" s="1"/>
      <c r="SMA370" s="1"/>
      <c r="SMB370" s="1"/>
      <c r="SMC370" s="1"/>
      <c r="SMD370" s="1"/>
      <c r="SME370" s="1"/>
      <c r="SMF370" s="1"/>
      <c r="SMG370" s="1"/>
      <c r="SMH370" s="1"/>
      <c r="SMI370" s="1"/>
      <c r="SMJ370" s="1"/>
      <c r="SMK370" s="1"/>
      <c r="SML370" s="1"/>
      <c r="SMM370" s="1"/>
      <c r="SMN370" s="1"/>
      <c r="SMO370" s="1"/>
      <c r="SMP370" s="1"/>
      <c r="SMQ370" s="1"/>
      <c r="SMR370" s="1"/>
      <c r="SMS370" s="1"/>
      <c r="SMT370" s="1"/>
      <c r="SMU370" s="1"/>
      <c r="SMV370" s="1"/>
      <c r="SMW370" s="1"/>
      <c r="SMX370" s="1"/>
      <c r="SMY370" s="1"/>
      <c r="SMZ370" s="1"/>
      <c r="SNA370" s="1"/>
      <c r="SNB370" s="1"/>
      <c r="SNC370" s="1"/>
      <c r="SND370" s="1"/>
      <c r="SNE370" s="1"/>
      <c r="SNF370" s="1"/>
      <c r="SNG370" s="1"/>
      <c r="SNH370" s="1"/>
      <c r="SNI370" s="1"/>
      <c r="SNJ370" s="1"/>
      <c r="SNK370" s="1"/>
      <c r="SNL370" s="1"/>
      <c r="SNM370" s="1"/>
      <c r="SNN370" s="1"/>
      <c r="SNO370" s="1"/>
      <c r="SNP370" s="1"/>
      <c r="SNQ370" s="1"/>
      <c r="SNR370" s="1"/>
      <c r="SNS370" s="1"/>
      <c r="SNT370" s="1"/>
      <c r="SNU370" s="1"/>
      <c r="SNV370" s="1"/>
      <c r="SNW370" s="1"/>
      <c r="SNX370" s="1"/>
      <c r="SNY370" s="1"/>
      <c r="SNZ370" s="1"/>
      <c r="SOA370" s="1"/>
      <c r="SOB370" s="1"/>
      <c r="SOC370" s="1"/>
      <c r="SOD370" s="1"/>
      <c r="SOE370" s="1"/>
      <c r="SOF370" s="1"/>
      <c r="SOG370" s="1"/>
      <c r="SOH370" s="1"/>
      <c r="SOI370" s="1"/>
      <c r="SOJ370" s="1"/>
      <c r="SOK370" s="1"/>
      <c r="SOL370" s="1"/>
      <c r="SOM370" s="1"/>
      <c r="SON370" s="1"/>
      <c r="SOO370" s="1"/>
      <c r="SOP370" s="1"/>
      <c r="SOQ370" s="1"/>
      <c r="SOR370" s="1"/>
      <c r="SOS370" s="1"/>
      <c r="SOT370" s="1"/>
      <c r="SOU370" s="1"/>
      <c r="SOV370" s="1"/>
      <c r="SOW370" s="1"/>
      <c r="SOX370" s="1"/>
      <c r="SOY370" s="1"/>
      <c r="SOZ370" s="1"/>
      <c r="SPA370" s="1"/>
      <c r="SPB370" s="1"/>
      <c r="SPC370" s="1"/>
      <c r="SPD370" s="1"/>
      <c r="SPE370" s="1"/>
      <c r="SPF370" s="1"/>
      <c r="SPG370" s="1"/>
      <c r="SPH370" s="1"/>
      <c r="SPI370" s="1"/>
      <c r="SPJ370" s="1"/>
      <c r="SPK370" s="1"/>
      <c r="SPL370" s="1"/>
      <c r="SPM370" s="1"/>
      <c r="SPN370" s="1"/>
      <c r="SPO370" s="1"/>
      <c r="SPP370" s="1"/>
      <c r="SPQ370" s="1"/>
      <c r="SPR370" s="1"/>
      <c r="SPS370" s="1"/>
      <c r="SPT370" s="1"/>
      <c r="SPU370" s="1"/>
      <c r="SPV370" s="1"/>
      <c r="SPW370" s="1"/>
      <c r="SPX370" s="1"/>
      <c r="SPY370" s="1"/>
      <c r="SPZ370" s="1"/>
      <c r="SQA370" s="1"/>
      <c r="SQB370" s="1"/>
      <c r="SQC370" s="1"/>
      <c r="SQD370" s="1"/>
      <c r="SQE370" s="1"/>
      <c r="SQF370" s="1"/>
      <c r="SQG370" s="1"/>
      <c r="SQH370" s="1"/>
      <c r="SQI370" s="1"/>
      <c r="SQJ370" s="1"/>
      <c r="SQK370" s="1"/>
      <c r="SQL370" s="1"/>
      <c r="SQM370" s="1"/>
      <c r="SQN370" s="1"/>
      <c r="SQO370" s="1"/>
      <c r="SQP370" s="1"/>
      <c r="SQQ370" s="1"/>
      <c r="SQR370" s="1"/>
      <c r="SQS370" s="1"/>
      <c r="SQT370" s="1"/>
      <c r="SQU370" s="1"/>
      <c r="SQV370" s="1"/>
      <c r="SQW370" s="1"/>
      <c r="SQX370" s="1"/>
      <c r="SQY370" s="1"/>
      <c r="SQZ370" s="1"/>
      <c r="SRA370" s="1"/>
      <c r="SRB370" s="1"/>
      <c r="SRC370" s="1"/>
      <c r="SRD370" s="1"/>
      <c r="SRE370" s="1"/>
      <c r="SRF370" s="1"/>
      <c r="SRG370" s="1"/>
      <c r="SRH370" s="1"/>
      <c r="SRI370" s="1"/>
      <c r="SRJ370" s="1"/>
      <c r="SRK370" s="1"/>
      <c r="SRL370" s="1"/>
      <c r="SRM370" s="1"/>
      <c r="SRN370" s="1"/>
      <c r="SRO370" s="1"/>
      <c r="SRP370" s="1"/>
      <c r="SRQ370" s="1"/>
      <c r="SRR370" s="1"/>
      <c r="SRS370" s="1"/>
      <c r="SRT370" s="1"/>
      <c r="SRU370" s="1"/>
      <c r="SRV370" s="1"/>
      <c r="SRW370" s="1"/>
      <c r="SRX370" s="1"/>
      <c r="SRY370" s="1"/>
      <c r="SRZ370" s="1"/>
      <c r="SSA370" s="1"/>
      <c r="SSB370" s="1"/>
      <c r="SSC370" s="1"/>
      <c r="SSD370" s="1"/>
      <c r="SSE370" s="1"/>
      <c r="SSF370" s="1"/>
      <c r="SSG370" s="1"/>
      <c r="SSH370" s="1"/>
      <c r="SSI370" s="1"/>
      <c r="SSJ370" s="1"/>
      <c r="SSK370" s="1"/>
      <c r="SSL370" s="1"/>
      <c r="SSM370" s="1"/>
      <c r="SSN370" s="1"/>
      <c r="SSO370" s="1"/>
      <c r="SSP370" s="1"/>
      <c r="SSQ370" s="1"/>
      <c r="SSR370" s="1"/>
      <c r="SSS370" s="1"/>
      <c r="SST370" s="1"/>
      <c r="SSU370" s="1"/>
      <c r="SSV370" s="1"/>
      <c r="SSW370" s="1"/>
      <c r="SSX370" s="1"/>
      <c r="SSY370" s="1"/>
      <c r="SSZ370" s="1"/>
      <c r="STA370" s="1"/>
      <c r="STB370" s="1"/>
      <c r="STC370" s="1"/>
      <c r="STD370" s="1"/>
      <c r="STE370" s="1"/>
      <c r="STF370" s="1"/>
      <c r="STG370" s="1"/>
      <c r="STH370" s="1"/>
      <c r="STI370" s="1"/>
      <c r="STJ370" s="1"/>
      <c r="STK370" s="1"/>
      <c r="STL370" s="1"/>
      <c r="STM370" s="1"/>
      <c r="STN370" s="1"/>
      <c r="STO370" s="1"/>
      <c r="STP370" s="1"/>
      <c r="STQ370" s="1"/>
      <c r="STR370" s="1"/>
      <c r="STS370" s="1"/>
      <c r="STT370" s="1"/>
      <c r="STU370" s="1"/>
      <c r="STV370" s="1"/>
      <c r="STW370" s="1"/>
      <c r="STX370" s="1"/>
      <c r="STY370" s="1"/>
      <c r="STZ370" s="1"/>
      <c r="SUA370" s="1"/>
      <c r="SUB370" s="1"/>
      <c r="SUC370" s="1"/>
      <c r="SUD370" s="1"/>
      <c r="SUE370" s="1"/>
      <c r="SUF370" s="1"/>
      <c r="SUG370" s="1"/>
      <c r="SUH370" s="1"/>
      <c r="SUI370" s="1"/>
      <c r="SUJ370" s="1"/>
      <c r="SUK370" s="1"/>
      <c r="SUL370" s="1"/>
      <c r="SUM370" s="1"/>
      <c r="SUN370" s="1"/>
      <c r="SUO370" s="1"/>
      <c r="SUP370" s="1"/>
      <c r="SUQ370" s="1"/>
      <c r="SUR370" s="1"/>
      <c r="SUS370" s="1"/>
      <c r="SUT370" s="1"/>
      <c r="SUU370" s="1"/>
      <c r="SUV370" s="1"/>
      <c r="SUW370" s="1"/>
      <c r="SUX370" s="1"/>
      <c r="SUY370" s="1"/>
      <c r="SUZ370" s="1"/>
      <c r="SVA370" s="1"/>
      <c r="SVB370" s="1"/>
      <c r="SVC370" s="1"/>
      <c r="SVD370" s="1"/>
      <c r="SVE370" s="1"/>
      <c r="SVF370" s="1"/>
      <c r="SVG370" s="1"/>
      <c r="SVH370" s="1"/>
      <c r="SVI370" s="1"/>
      <c r="SVJ370" s="1"/>
      <c r="SVK370" s="1"/>
      <c r="SVL370" s="1"/>
      <c r="SVM370" s="1"/>
      <c r="SVN370" s="1"/>
      <c r="SVO370" s="1"/>
      <c r="SVP370" s="1"/>
      <c r="SVQ370" s="1"/>
      <c r="SVR370" s="1"/>
      <c r="SVS370" s="1"/>
      <c r="SVT370" s="1"/>
      <c r="SVU370" s="1"/>
      <c r="SVV370" s="1"/>
      <c r="SVW370" s="1"/>
      <c r="SVX370" s="1"/>
      <c r="SVY370" s="1"/>
      <c r="SVZ370" s="1"/>
      <c r="SWA370" s="1"/>
      <c r="SWB370" s="1"/>
      <c r="SWC370" s="1"/>
      <c r="SWD370" s="1"/>
      <c r="SWE370" s="1"/>
      <c r="SWF370" s="1"/>
      <c r="SWG370" s="1"/>
      <c r="SWH370" s="1"/>
      <c r="SWI370" s="1"/>
      <c r="SWJ370" s="1"/>
      <c r="SWK370" s="1"/>
      <c r="SWL370" s="1"/>
      <c r="SWM370" s="1"/>
      <c r="SWN370" s="1"/>
      <c r="SWO370" s="1"/>
      <c r="SWP370" s="1"/>
      <c r="SWQ370" s="1"/>
      <c r="SWR370" s="1"/>
      <c r="SWS370" s="1"/>
      <c r="SWT370" s="1"/>
      <c r="SWU370" s="1"/>
      <c r="SWV370" s="1"/>
      <c r="SWW370" s="1"/>
      <c r="SWX370" s="1"/>
      <c r="SWY370" s="1"/>
      <c r="SWZ370" s="1"/>
      <c r="SXA370" s="1"/>
      <c r="SXB370" s="1"/>
      <c r="SXC370" s="1"/>
      <c r="SXD370" s="1"/>
      <c r="SXE370" s="1"/>
      <c r="SXF370" s="1"/>
      <c r="SXG370" s="1"/>
      <c r="SXH370" s="1"/>
      <c r="SXI370" s="1"/>
      <c r="SXJ370" s="1"/>
      <c r="SXK370" s="1"/>
      <c r="SXL370" s="1"/>
      <c r="SXM370" s="1"/>
      <c r="SXN370" s="1"/>
      <c r="SXO370" s="1"/>
      <c r="SXP370" s="1"/>
      <c r="SXQ370" s="1"/>
      <c r="SXR370" s="1"/>
      <c r="SXS370" s="1"/>
      <c r="SXT370" s="1"/>
      <c r="SXU370" s="1"/>
      <c r="SXV370" s="1"/>
      <c r="SXW370" s="1"/>
      <c r="SXX370" s="1"/>
      <c r="SXY370" s="1"/>
      <c r="SXZ370" s="1"/>
      <c r="SYA370" s="1"/>
      <c r="SYB370" s="1"/>
      <c r="SYC370" s="1"/>
      <c r="SYD370" s="1"/>
      <c r="SYE370" s="1"/>
      <c r="SYF370" s="1"/>
      <c r="SYG370" s="1"/>
      <c r="SYH370" s="1"/>
      <c r="SYI370" s="1"/>
      <c r="SYJ370" s="1"/>
      <c r="SYK370" s="1"/>
      <c r="SYL370" s="1"/>
      <c r="SYM370" s="1"/>
      <c r="SYN370" s="1"/>
      <c r="SYO370" s="1"/>
      <c r="SYP370" s="1"/>
      <c r="SYQ370" s="1"/>
      <c r="SYR370" s="1"/>
      <c r="SYS370" s="1"/>
      <c r="SYT370" s="1"/>
      <c r="SYU370" s="1"/>
      <c r="SYV370" s="1"/>
      <c r="SYW370" s="1"/>
      <c r="SYX370" s="1"/>
      <c r="SYY370" s="1"/>
      <c r="SYZ370" s="1"/>
      <c r="SZA370" s="1"/>
      <c r="SZB370" s="1"/>
      <c r="SZC370" s="1"/>
      <c r="SZD370" s="1"/>
      <c r="SZE370" s="1"/>
      <c r="SZF370" s="1"/>
      <c r="SZG370" s="1"/>
      <c r="SZH370" s="1"/>
      <c r="SZI370" s="1"/>
      <c r="SZJ370" s="1"/>
      <c r="SZK370" s="1"/>
      <c r="SZL370" s="1"/>
      <c r="SZM370" s="1"/>
      <c r="SZN370" s="1"/>
      <c r="SZO370" s="1"/>
      <c r="SZP370" s="1"/>
      <c r="SZQ370" s="1"/>
      <c r="SZR370" s="1"/>
      <c r="SZS370" s="1"/>
      <c r="SZT370" s="1"/>
      <c r="SZU370" s="1"/>
      <c r="SZV370" s="1"/>
      <c r="SZW370" s="1"/>
      <c r="SZX370" s="1"/>
      <c r="SZY370" s="1"/>
      <c r="SZZ370" s="1"/>
      <c r="TAA370" s="1"/>
      <c r="TAB370" s="1"/>
      <c r="TAC370" s="1"/>
      <c r="TAD370" s="1"/>
      <c r="TAE370" s="1"/>
      <c r="TAF370" s="1"/>
      <c r="TAG370" s="1"/>
      <c r="TAH370" s="1"/>
      <c r="TAI370" s="1"/>
      <c r="TAJ370" s="1"/>
      <c r="TAK370" s="1"/>
      <c r="TAL370" s="1"/>
      <c r="TAM370" s="1"/>
      <c r="TAN370" s="1"/>
      <c r="TAO370" s="1"/>
      <c r="TAP370" s="1"/>
      <c r="TAQ370" s="1"/>
      <c r="TAR370" s="1"/>
      <c r="TAS370" s="1"/>
      <c r="TAT370" s="1"/>
      <c r="TAU370" s="1"/>
      <c r="TAV370" s="1"/>
      <c r="TAW370" s="1"/>
      <c r="TAX370" s="1"/>
      <c r="TAY370" s="1"/>
      <c r="TAZ370" s="1"/>
      <c r="TBA370" s="1"/>
      <c r="TBB370" s="1"/>
      <c r="TBC370" s="1"/>
      <c r="TBD370" s="1"/>
      <c r="TBE370" s="1"/>
      <c r="TBF370" s="1"/>
      <c r="TBG370" s="1"/>
      <c r="TBH370" s="1"/>
      <c r="TBI370" s="1"/>
      <c r="TBJ370" s="1"/>
      <c r="TBK370" s="1"/>
      <c r="TBL370" s="1"/>
      <c r="TBM370" s="1"/>
      <c r="TBN370" s="1"/>
      <c r="TBO370" s="1"/>
      <c r="TBP370" s="1"/>
      <c r="TBQ370" s="1"/>
      <c r="TBR370" s="1"/>
      <c r="TBS370" s="1"/>
      <c r="TBT370" s="1"/>
      <c r="TBU370" s="1"/>
      <c r="TBV370" s="1"/>
      <c r="TBW370" s="1"/>
      <c r="TBX370" s="1"/>
      <c r="TBY370" s="1"/>
      <c r="TBZ370" s="1"/>
      <c r="TCA370" s="1"/>
      <c r="TCB370" s="1"/>
      <c r="TCC370" s="1"/>
      <c r="TCD370" s="1"/>
      <c r="TCE370" s="1"/>
      <c r="TCF370" s="1"/>
      <c r="TCG370" s="1"/>
      <c r="TCH370" s="1"/>
      <c r="TCI370" s="1"/>
      <c r="TCJ370" s="1"/>
      <c r="TCK370" s="1"/>
      <c r="TCL370" s="1"/>
      <c r="TCM370" s="1"/>
      <c r="TCN370" s="1"/>
      <c r="TCO370" s="1"/>
      <c r="TCP370" s="1"/>
      <c r="TCQ370" s="1"/>
      <c r="TCR370" s="1"/>
      <c r="TCS370" s="1"/>
      <c r="TCT370" s="1"/>
      <c r="TCU370" s="1"/>
      <c r="TCV370" s="1"/>
      <c r="TCW370" s="1"/>
      <c r="TCX370" s="1"/>
      <c r="TCY370" s="1"/>
      <c r="TCZ370" s="1"/>
      <c r="TDA370" s="1"/>
      <c r="TDB370" s="1"/>
      <c r="TDC370" s="1"/>
      <c r="TDD370" s="1"/>
      <c r="TDE370" s="1"/>
      <c r="TDF370" s="1"/>
      <c r="TDG370" s="1"/>
      <c r="TDH370" s="1"/>
      <c r="TDI370" s="1"/>
      <c r="TDJ370" s="1"/>
      <c r="TDK370" s="1"/>
      <c r="TDL370" s="1"/>
      <c r="TDM370" s="1"/>
      <c r="TDN370" s="1"/>
      <c r="TDO370" s="1"/>
      <c r="TDP370" s="1"/>
      <c r="TDQ370" s="1"/>
      <c r="TDR370" s="1"/>
      <c r="TDS370" s="1"/>
      <c r="TDT370" s="1"/>
      <c r="TDU370" s="1"/>
      <c r="TDV370" s="1"/>
      <c r="TDW370" s="1"/>
      <c r="TDX370" s="1"/>
      <c r="TDY370" s="1"/>
      <c r="TDZ370" s="1"/>
      <c r="TEA370" s="1"/>
      <c r="TEB370" s="1"/>
      <c r="TEC370" s="1"/>
      <c r="TED370" s="1"/>
      <c r="TEE370" s="1"/>
      <c r="TEF370" s="1"/>
      <c r="TEG370" s="1"/>
      <c r="TEH370" s="1"/>
      <c r="TEI370" s="1"/>
      <c r="TEJ370" s="1"/>
      <c r="TEK370" s="1"/>
      <c r="TEL370" s="1"/>
      <c r="TEM370" s="1"/>
      <c r="TEN370" s="1"/>
      <c r="TEO370" s="1"/>
      <c r="TEP370" s="1"/>
      <c r="TEQ370" s="1"/>
      <c r="TER370" s="1"/>
      <c r="TES370" s="1"/>
      <c r="TET370" s="1"/>
      <c r="TEU370" s="1"/>
      <c r="TEV370" s="1"/>
      <c r="TEW370" s="1"/>
      <c r="TEX370" s="1"/>
      <c r="TEY370" s="1"/>
      <c r="TEZ370" s="1"/>
      <c r="TFA370" s="1"/>
      <c r="TFB370" s="1"/>
      <c r="TFC370" s="1"/>
      <c r="TFD370" s="1"/>
      <c r="TFE370" s="1"/>
      <c r="TFF370" s="1"/>
      <c r="TFG370" s="1"/>
      <c r="TFH370" s="1"/>
      <c r="TFI370" s="1"/>
      <c r="TFJ370" s="1"/>
      <c r="TFK370" s="1"/>
      <c r="TFL370" s="1"/>
      <c r="TFM370" s="1"/>
      <c r="TFN370" s="1"/>
      <c r="TFO370" s="1"/>
      <c r="TFP370" s="1"/>
      <c r="TFQ370" s="1"/>
      <c r="TFR370" s="1"/>
      <c r="TFS370" s="1"/>
      <c r="TFT370" s="1"/>
      <c r="TFU370" s="1"/>
      <c r="TFV370" s="1"/>
      <c r="TFW370" s="1"/>
      <c r="TFX370" s="1"/>
      <c r="TFY370" s="1"/>
      <c r="TFZ370" s="1"/>
      <c r="TGA370" s="1"/>
      <c r="TGB370" s="1"/>
      <c r="TGC370" s="1"/>
      <c r="TGD370" s="1"/>
      <c r="TGE370" s="1"/>
      <c r="TGF370" s="1"/>
      <c r="TGG370" s="1"/>
      <c r="TGH370" s="1"/>
      <c r="TGI370" s="1"/>
      <c r="TGJ370" s="1"/>
      <c r="TGK370" s="1"/>
      <c r="TGL370" s="1"/>
      <c r="TGM370" s="1"/>
      <c r="TGN370" s="1"/>
      <c r="TGO370" s="1"/>
      <c r="TGP370" s="1"/>
      <c r="TGQ370" s="1"/>
      <c r="TGR370" s="1"/>
      <c r="TGS370" s="1"/>
      <c r="TGT370" s="1"/>
      <c r="TGU370" s="1"/>
      <c r="TGV370" s="1"/>
      <c r="TGW370" s="1"/>
      <c r="TGX370" s="1"/>
      <c r="TGY370" s="1"/>
      <c r="TGZ370" s="1"/>
      <c r="THA370" s="1"/>
      <c r="THB370" s="1"/>
      <c r="THC370" s="1"/>
      <c r="THD370" s="1"/>
      <c r="THE370" s="1"/>
      <c r="THF370" s="1"/>
      <c r="THG370" s="1"/>
      <c r="THH370" s="1"/>
      <c r="THI370" s="1"/>
      <c r="THJ370" s="1"/>
      <c r="THK370" s="1"/>
      <c r="THL370" s="1"/>
      <c r="THM370" s="1"/>
      <c r="THN370" s="1"/>
      <c r="THO370" s="1"/>
      <c r="THP370" s="1"/>
      <c r="THQ370" s="1"/>
      <c r="THR370" s="1"/>
      <c r="THS370" s="1"/>
      <c r="THT370" s="1"/>
      <c r="THU370" s="1"/>
      <c r="THV370" s="1"/>
      <c r="THW370" s="1"/>
      <c r="THX370" s="1"/>
      <c r="THY370" s="1"/>
      <c r="THZ370" s="1"/>
      <c r="TIA370" s="1"/>
      <c r="TIB370" s="1"/>
      <c r="TIC370" s="1"/>
      <c r="TID370" s="1"/>
      <c r="TIE370" s="1"/>
      <c r="TIF370" s="1"/>
      <c r="TIG370" s="1"/>
      <c r="TIH370" s="1"/>
      <c r="TII370" s="1"/>
      <c r="TIJ370" s="1"/>
      <c r="TIK370" s="1"/>
      <c r="TIL370" s="1"/>
      <c r="TIM370" s="1"/>
      <c r="TIN370" s="1"/>
      <c r="TIO370" s="1"/>
      <c r="TIP370" s="1"/>
      <c r="TIQ370" s="1"/>
      <c r="TIR370" s="1"/>
      <c r="TIS370" s="1"/>
      <c r="TIT370" s="1"/>
      <c r="TIU370" s="1"/>
      <c r="TIV370" s="1"/>
      <c r="TIW370" s="1"/>
      <c r="TIX370" s="1"/>
      <c r="TIY370" s="1"/>
      <c r="TIZ370" s="1"/>
      <c r="TJA370" s="1"/>
      <c r="TJB370" s="1"/>
      <c r="TJC370" s="1"/>
      <c r="TJD370" s="1"/>
      <c r="TJE370" s="1"/>
      <c r="TJF370" s="1"/>
      <c r="TJG370" s="1"/>
      <c r="TJH370" s="1"/>
      <c r="TJI370" s="1"/>
      <c r="TJJ370" s="1"/>
      <c r="TJK370" s="1"/>
      <c r="TJL370" s="1"/>
      <c r="TJM370" s="1"/>
      <c r="TJN370" s="1"/>
      <c r="TJO370" s="1"/>
      <c r="TJP370" s="1"/>
      <c r="TJQ370" s="1"/>
      <c r="TJR370" s="1"/>
      <c r="TJS370" s="1"/>
      <c r="TJT370" s="1"/>
      <c r="TJU370" s="1"/>
      <c r="TJV370" s="1"/>
      <c r="TJW370" s="1"/>
      <c r="TJX370" s="1"/>
      <c r="TJY370" s="1"/>
      <c r="TJZ370" s="1"/>
      <c r="TKA370" s="1"/>
      <c r="TKB370" s="1"/>
      <c r="TKC370" s="1"/>
      <c r="TKD370" s="1"/>
      <c r="TKE370" s="1"/>
      <c r="TKF370" s="1"/>
      <c r="TKG370" s="1"/>
      <c r="TKH370" s="1"/>
      <c r="TKI370" s="1"/>
      <c r="TKJ370" s="1"/>
      <c r="TKK370" s="1"/>
      <c r="TKL370" s="1"/>
      <c r="TKM370" s="1"/>
      <c r="TKN370" s="1"/>
      <c r="TKO370" s="1"/>
      <c r="TKP370" s="1"/>
      <c r="TKQ370" s="1"/>
      <c r="TKR370" s="1"/>
      <c r="TKS370" s="1"/>
      <c r="TKT370" s="1"/>
      <c r="TKU370" s="1"/>
      <c r="TKV370" s="1"/>
      <c r="TKW370" s="1"/>
      <c r="TKX370" s="1"/>
      <c r="TKY370" s="1"/>
      <c r="TKZ370" s="1"/>
      <c r="TLA370" s="1"/>
      <c r="TLB370" s="1"/>
      <c r="TLC370" s="1"/>
      <c r="TLD370" s="1"/>
      <c r="TLE370" s="1"/>
      <c r="TLF370" s="1"/>
      <c r="TLG370" s="1"/>
      <c r="TLH370" s="1"/>
      <c r="TLI370" s="1"/>
      <c r="TLJ370" s="1"/>
      <c r="TLK370" s="1"/>
      <c r="TLL370" s="1"/>
      <c r="TLM370" s="1"/>
      <c r="TLN370" s="1"/>
      <c r="TLO370" s="1"/>
      <c r="TLP370" s="1"/>
      <c r="TLQ370" s="1"/>
      <c r="TLR370" s="1"/>
      <c r="TLS370" s="1"/>
      <c r="TLT370" s="1"/>
      <c r="TLU370" s="1"/>
      <c r="TLV370" s="1"/>
      <c r="TLW370" s="1"/>
      <c r="TLX370" s="1"/>
      <c r="TLY370" s="1"/>
      <c r="TLZ370" s="1"/>
      <c r="TMA370" s="1"/>
      <c r="TMB370" s="1"/>
      <c r="TMC370" s="1"/>
      <c r="TMD370" s="1"/>
      <c r="TME370" s="1"/>
      <c r="TMF370" s="1"/>
      <c r="TMG370" s="1"/>
      <c r="TMH370" s="1"/>
      <c r="TMI370" s="1"/>
      <c r="TMJ370" s="1"/>
      <c r="TMK370" s="1"/>
      <c r="TML370" s="1"/>
      <c r="TMM370" s="1"/>
      <c r="TMN370" s="1"/>
      <c r="TMO370" s="1"/>
      <c r="TMP370" s="1"/>
      <c r="TMQ370" s="1"/>
      <c r="TMR370" s="1"/>
      <c r="TMS370" s="1"/>
      <c r="TMT370" s="1"/>
      <c r="TMU370" s="1"/>
      <c r="TMV370" s="1"/>
      <c r="TMW370" s="1"/>
      <c r="TMX370" s="1"/>
      <c r="TMY370" s="1"/>
      <c r="TMZ370" s="1"/>
      <c r="TNA370" s="1"/>
      <c r="TNB370" s="1"/>
      <c r="TNC370" s="1"/>
      <c r="TND370" s="1"/>
      <c r="TNE370" s="1"/>
      <c r="TNF370" s="1"/>
      <c r="TNG370" s="1"/>
      <c r="TNH370" s="1"/>
      <c r="TNI370" s="1"/>
      <c r="TNJ370" s="1"/>
      <c r="TNK370" s="1"/>
      <c r="TNL370" s="1"/>
      <c r="TNM370" s="1"/>
      <c r="TNN370" s="1"/>
      <c r="TNO370" s="1"/>
      <c r="TNP370" s="1"/>
      <c r="TNQ370" s="1"/>
      <c r="TNR370" s="1"/>
      <c r="TNS370" s="1"/>
      <c r="TNT370" s="1"/>
      <c r="TNU370" s="1"/>
      <c r="TNV370" s="1"/>
      <c r="TNW370" s="1"/>
      <c r="TNX370" s="1"/>
      <c r="TNY370" s="1"/>
      <c r="TNZ370" s="1"/>
      <c r="TOA370" s="1"/>
      <c r="TOB370" s="1"/>
      <c r="TOC370" s="1"/>
      <c r="TOD370" s="1"/>
      <c r="TOE370" s="1"/>
      <c r="TOF370" s="1"/>
      <c r="TOG370" s="1"/>
      <c r="TOH370" s="1"/>
      <c r="TOI370" s="1"/>
      <c r="TOJ370" s="1"/>
      <c r="TOK370" s="1"/>
      <c r="TOL370" s="1"/>
      <c r="TOM370" s="1"/>
      <c r="TON370" s="1"/>
      <c r="TOO370" s="1"/>
      <c r="TOP370" s="1"/>
      <c r="TOQ370" s="1"/>
      <c r="TOR370" s="1"/>
      <c r="TOS370" s="1"/>
      <c r="TOT370" s="1"/>
      <c r="TOU370" s="1"/>
      <c r="TOV370" s="1"/>
      <c r="TOW370" s="1"/>
      <c r="TOX370" s="1"/>
      <c r="TOY370" s="1"/>
      <c r="TOZ370" s="1"/>
      <c r="TPA370" s="1"/>
      <c r="TPB370" s="1"/>
      <c r="TPC370" s="1"/>
      <c r="TPD370" s="1"/>
      <c r="TPE370" s="1"/>
      <c r="TPF370" s="1"/>
      <c r="TPG370" s="1"/>
      <c r="TPH370" s="1"/>
      <c r="TPI370" s="1"/>
      <c r="TPJ370" s="1"/>
      <c r="TPK370" s="1"/>
      <c r="TPL370" s="1"/>
      <c r="TPM370" s="1"/>
      <c r="TPN370" s="1"/>
      <c r="TPO370" s="1"/>
      <c r="TPP370" s="1"/>
      <c r="TPQ370" s="1"/>
      <c r="TPR370" s="1"/>
      <c r="TPS370" s="1"/>
      <c r="TPT370" s="1"/>
      <c r="TPU370" s="1"/>
      <c r="TPV370" s="1"/>
      <c r="TPW370" s="1"/>
      <c r="TPX370" s="1"/>
      <c r="TPY370" s="1"/>
      <c r="TPZ370" s="1"/>
      <c r="TQA370" s="1"/>
      <c r="TQB370" s="1"/>
      <c r="TQC370" s="1"/>
      <c r="TQD370" s="1"/>
      <c r="TQE370" s="1"/>
      <c r="TQF370" s="1"/>
      <c r="TQG370" s="1"/>
      <c r="TQH370" s="1"/>
      <c r="TQI370" s="1"/>
      <c r="TQJ370" s="1"/>
      <c r="TQK370" s="1"/>
      <c r="TQL370" s="1"/>
      <c r="TQM370" s="1"/>
      <c r="TQN370" s="1"/>
      <c r="TQO370" s="1"/>
      <c r="TQP370" s="1"/>
      <c r="TQQ370" s="1"/>
      <c r="TQR370" s="1"/>
      <c r="TQS370" s="1"/>
      <c r="TQT370" s="1"/>
      <c r="TQU370" s="1"/>
      <c r="TQV370" s="1"/>
      <c r="TQW370" s="1"/>
      <c r="TQX370" s="1"/>
      <c r="TQY370" s="1"/>
      <c r="TQZ370" s="1"/>
      <c r="TRA370" s="1"/>
      <c r="TRB370" s="1"/>
      <c r="TRC370" s="1"/>
      <c r="TRD370" s="1"/>
      <c r="TRE370" s="1"/>
      <c r="TRF370" s="1"/>
      <c r="TRG370" s="1"/>
      <c r="TRH370" s="1"/>
      <c r="TRI370" s="1"/>
      <c r="TRJ370" s="1"/>
      <c r="TRK370" s="1"/>
      <c r="TRL370" s="1"/>
      <c r="TRM370" s="1"/>
      <c r="TRN370" s="1"/>
      <c r="TRO370" s="1"/>
      <c r="TRP370" s="1"/>
      <c r="TRQ370" s="1"/>
      <c r="TRR370" s="1"/>
      <c r="TRS370" s="1"/>
      <c r="TRT370" s="1"/>
      <c r="TRU370" s="1"/>
      <c r="TRV370" s="1"/>
      <c r="TRW370" s="1"/>
      <c r="TRX370" s="1"/>
      <c r="TRY370" s="1"/>
      <c r="TRZ370" s="1"/>
      <c r="TSA370" s="1"/>
      <c r="TSB370" s="1"/>
      <c r="TSC370" s="1"/>
      <c r="TSD370" s="1"/>
      <c r="TSE370" s="1"/>
      <c r="TSF370" s="1"/>
      <c r="TSG370" s="1"/>
      <c r="TSH370" s="1"/>
      <c r="TSI370" s="1"/>
      <c r="TSJ370" s="1"/>
      <c r="TSK370" s="1"/>
      <c r="TSL370" s="1"/>
      <c r="TSM370" s="1"/>
      <c r="TSN370" s="1"/>
      <c r="TSO370" s="1"/>
      <c r="TSP370" s="1"/>
      <c r="TSQ370" s="1"/>
      <c r="TSR370" s="1"/>
      <c r="TSS370" s="1"/>
      <c r="TST370" s="1"/>
      <c r="TSU370" s="1"/>
      <c r="TSV370" s="1"/>
      <c r="TSW370" s="1"/>
      <c r="TSX370" s="1"/>
      <c r="TSY370" s="1"/>
      <c r="TSZ370" s="1"/>
      <c r="TTA370" s="1"/>
      <c r="TTB370" s="1"/>
      <c r="TTC370" s="1"/>
      <c r="TTD370" s="1"/>
      <c r="TTE370" s="1"/>
      <c r="TTF370" s="1"/>
      <c r="TTG370" s="1"/>
      <c r="TTH370" s="1"/>
      <c r="TTI370" s="1"/>
      <c r="TTJ370" s="1"/>
      <c r="TTK370" s="1"/>
      <c r="TTL370" s="1"/>
      <c r="TTM370" s="1"/>
      <c r="TTN370" s="1"/>
      <c r="TTO370" s="1"/>
      <c r="TTP370" s="1"/>
      <c r="TTQ370" s="1"/>
      <c r="TTR370" s="1"/>
      <c r="TTS370" s="1"/>
      <c r="TTT370" s="1"/>
      <c r="TTU370" s="1"/>
      <c r="TTV370" s="1"/>
      <c r="TTW370" s="1"/>
      <c r="TTX370" s="1"/>
      <c r="TTY370" s="1"/>
      <c r="TTZ370" s="1"/>
      <c r="TUA370" s="1"/>
      <c r="TUB370" s="1"/>
      <c r="TUC370" s="1"/>
      <c r="TUD370" s="1"/>
      <c r="TUE370" s="1"/>
      <c r="TUF370" s="1"/>
      <c r="TUG370" s="1"/>
      <c r="TUH370" s="1"/>
      <c r="TUI370" s="1"/>
      <c r="TUJ370" s="1"/>
      <c r="TUK370" s="1"/>
      <c r="TUL370" s="1"/>
      <c r="TUM370" s="1"/>
      <c r="TUN370" s="1"/>
      <c r="TUO370" s="1"/>
      <c r="TUP370" s="1"/>
      <c r="TUQ370" s="1"/>
      <c r="TUR370" s="1"/>
      <c r="TUS370" s="1"/>
      <c r="TUT370" s="1"/>
      <c r="TUU370" s="1"/>
      <c r="TUV370" s="1"/>
      <c r="TUW370" s="1"/>
      <c r="TUX370" s="1"/>
      <c r="TUY370" s="1"/>
      <c r="TUZ370" s="1"/>
      <c r="TVA370" s="1"/>
      <c r="TVB370" s="1"/>
      <c r="TVC370" s="1"/>
      <c r="TVD370" s="1"/>
      <c r="TVE370" s="1"/>
      <c r="TVF370" s="1"/>
      <c r="TVG370" s="1"/>
      <c r="TVH370" s="1"/>
      <c r="TVI370" s="1"/>
      <c r="TVJ370" s="1"/>
      <c r="TVK370" s="1"/>
      <c r="TVL370" s="1"/>
      <c r="TVM370" s="1"/>
      <c r="TVN370" s="1"/>
      <c r="TVO370" s="1"/>
      <c r="TVP370" s="1"/>
      <c r="TVQ370" s="1"/>
      <c r="TVR370" s="1"/>
      <c r="TVS370" s="1"/>
      <c r="TVT370" s="1"/>
      <c r="TVU370" s="1"/>
      <c r="TVV370" s="1"/>
      <c r="TVW370" s="1"/>
      <c r="TVX370" s="1"/>
      <c r="TVY370" s="1"/>
      <c r="TVZ370" s="1"/>
      <c r="TWA370" s="1"/>
      <c r="TWB370" s="1"/>
      <c r="TWC370" s="1"/>
      <c r="TWD370" s="1"/>
      <c r="TWE370" s="1"/>
      <c r="TWF370" s="1"/>
      <c r="TWG370" s="1"/>
      <c r="TWH370" s="1"/>
      <c r="TWI370" s="1"/>
      <c r="TWJ370" s="1"/>
      <c r="TWK370" s="1"/>
      <c r="TWL370" s="1"/>
      <c r="TWM370" s="1"/>
      <c r="TWN370" s="1"/>
      <c r="TWO370" s="1"/>
      <c r="TWP370" s="1"/>
      <c r="TWQ370" s="1"/>
      <c r="TWR370" s="1"/>
      <c r="TWS370" s="1"/>
      <c r="TWT370" s="1"/>
      <c r="TWU370" s="1"/>
      <c r="TWV370" s="1"/>
      <c r="TWW370" s="1"/>
      <c r="TWX370" s="1"/>
      <c r="TWY370" s="1"/>
      <c r="TWZ370" s="1"/>
      <c r="TXA370" s="1"/>
      <c r="TXB370" s="1"/>
      <c r="TXC370" s="1"/>
      <c r="TXD370" s="1"/>
      <c r="TXE370" s="1"/>
      <c r="TXF370" s="1"/>
      <c r="TXG370" s="1"/>
      <c r="TXH370" s="1"/>
      <c r="TXI370" s="1"/>
      <c r="TXJ370" s="1"/>
      <c r="TXK370" s="1"/>
      <c r="TXL370" s="1"/>
      <c r="TXM370" s="1"/>
      <c r="TXN370" s="1"/>
      <c r="TXO370" s="1"/>
      <c r="TXP370" s="1"/>
      <c r="TXQ370" s="1"/>
      <c r="TXR370" s="1"/>
      <c r="TXS370" s="1"/>
      <c r="TXT370" s="1"/>
      <c r="TXU370" s="1"/>
      <c r="TXV370" s="1"/>
      <c r="TXW370" s="1"/>
      <c r="TXX370" s="1"/>
      <c r="TXY370" s="1"/>
      <c r="TXZ370" s="1"/>
      <c r="TYA370" s="1"/>
      <c r="TYB370" s="1"/>
      <c r="TYC370" s="1"/>
      <c r="TYD370" s="1"/>
      <c r="TYE370" s="1"/>
      <c r="TYF370" s="1"/>
      <c r="TYG370" s="1"/>
      <c r="TYH370" s="1"/>
      <c r="TYI370" s="1"/>
      <c r="TYJ370" s="1"/>
      <c r="TYK370" s="1"/>
      <c r="TYL370" s="1"/>
      <c r="TYM370" s="1"/>
      <c r="TYN370" s="1"/>
      <c r="TYO370" s="1"/>
      <c r="TYP370" s="1"/>
      <c r="TYQ370" s="1"/>
      <c r="TYR370" s="1"/>
      <c r="TYS370" s="1"/>
      <c r="TYT370" s="1"/>
      <c r="TYU370" s="1"/>
      <c r="TYV370" s="1"/>
      <c r="TYW370" s="1"/>
      <c r="TYX370" s="1"/>
      <c r="TYY370" s="1"/>
      <c r="TYZ370" s="1"/>
      <c r="TZA370" s="1"/>
      <c r="TZB370" s="1"/>
      <c r="TZC370" s="1"/>
      <c r="TZD370" s="1"/>
      <c r="TZE370" s="1"/>
      <c r="TZF370" s="1"/>
      <c r="TZG370" s="1"/>
      <c r="TZH370" s="1"/>
      <c r="TZI370" s="1"/>
      <c r="TZJ370" s="1"/>
      <c r="TZK370" s="1"/>
      <c r="TZL370" s="1"/>
      <c r="TZM370" s="1"/>
      <c r="TZN370" s="1"/>
      <c r="TZO370" s="1"/>
      <c r="TZP370" s="1"/>
      <c r="TZQ370" s="1"/>
      <c r="TZR370" s="1"/>
      <c r="TZS370" s="1"/>
      <c r="TZT370" s="1"/>
      <c r="TZU370" s="1"/>
      <c r="TZV370" s="1"/>
      <c r="TZW370" s="1"/>
      <c r="TZX370" s="1"/>
      <c r="TZY370" s="1"/>
      <c r="TZZ370" s="1"/>
      <c r="UAA370" s="1"/>
      <c r="UAB370" s="1"/>
      <c r="UAC370" s="1"/>
      <c r="UAD370" s="1"/>
      <c r="UAE370" s="1"/>
      <c r="UAF370" s="1"/>
      <c r="UAG370" s="1"/>
      <c r="UAH370" s="1"/>
      <c r="UAI370" s="1"/>
      <c r="UAJ370" s="1"/>
      <c r="UAK370" s="1"/>
      <c r="UAL370" s="1"/>
      <c r="UAM370" s="1"/>
      <c r="UAN370" s="1"/>
      <c r="UAO370" s="1"/>
      <c r="UAP370" s="1"/>
      <c r="UAQ370" s="1"/>
      <c r="UAR370" s="1"/>
      <c r="UAS370" s="1"/>
      <c r="UAT370" s="1"/>
      <c r="UAU370" s="1"/>
      <c r="UAV370" s="1"/>
      <c r="UAW370" s="1"/>
      <c r="UAX370" s="1"/>
      <c r="UAY370" s="1"/>
      <c r="UAZ370" s="1"/>
      <c r="UBA370" s="1"/>
      <c r="UBB370" s="1"/>
      <c r="UBC370" s="1"/>
      <c r="UBD370" s="1"/>
      <c r="UBE370" s="1"/>
      <c r="UBF370" s="1"/>
      <c r="UBG370" s="1"/>
      <c r="UBH370" s="1"/>
      <c r="UBI370" s="1"/>
      <c r="UBJ370" s="1"/>
      <c r="UBK370" s="1"/>
      <c r="UBL370" s="1"/>
      <c r="UBM370" s="1"/>
      <c r="UBN370" s="1"/>
      <c r="UBO370" s="1"/>
      <c r="UBP370" s="1"/>
      <c r="UBQ370" s="1"/>
      <c r="UBR370" s="1"/>
      <c r="UBS370" s="1"/>
      <c r="UBT370" s="1"/>
      <c r="UBU370" s="1"/>
      <c r="UBV370" s="1"/>
      <c r="UBW370" s="1"/>
      <c r="UBX370" s="1"/>
      <c r="UBY370" s="1"/>
      <c r="UBZ370" s="1"/>
      <c r="UCA370" s="1"/>
      <c r="UCB370" s="1"/>
      <c r="UCC370" s="1"/>
      <c r="UCD370" s="1"/>
      <c r="UCE370" s="1"/>
      <c r="UCF370" s="1"/>
      <c r="UCG370" s="1"/>
      <c r="UCH370" s="1"/>
      <c r="UCI370" s="1"/>
      <c r="UCJ370" s="1"/>
      <c r="UCK370" s="1"/>
      <c r="UCL370" s="1"/>
      <c r="UCM370" s="1"/>
      <c r="UCN370" s="1"/>
      <c r="UCO370" s="1"/>
      <c r="UCP370" s="1"/>
      <c r="UCQ370" s="1"/>
      <c r="UCR370" s="1"/>
      <c r="UCS370" s="1"/>
      <c r="UCT370" s="1"/>
      <c r="UCU370" s="1"/>
      <c r="UCV370" s="1"/>
      <c r="UCW370" s="1"/>
      <c r="UCX370" s="1"/>
      <c r="UCY370" s="1"/>
      <c r="UCZ370" s="1"/>
      <c r="UDA370" s="1"/>
      <c r="UDB370" s="1"/>
      <c r="UDC370" s="1"/>
      <c r="UDD370" s="1"/>
      <c r="UDE370" s="1"/>
      <c r="UDF370" s="1"/>
      <c r="UDG370" s="1"/>
      <c r="UDH370" s="1"/>
      <c r="UDI370" s="1"/>
      <c r="UDJ370" s="1"/>
      <c r="UDK370" s="1"/>
      <c r="UDL370" s="1"/>
      <c r="UDM370" s="1"/>
      <c r="UDN370" s="1"/>
      <c r="UDO370" s="1"/>
      <c r="UDP370" s="1"/>
      <c r="UDQ370" s="1"/>
      <c r="UDR370" s="1"/>
      <c r="UDS370" s="1"/>
      <c r="UDT370" s="1"/>
      <c r="UDU370" s="1"/>
      <c r="UDV370" s="1"/>
      <c r="UDW370" s="1"/>
      <c r="UDX370" s="1"/>
      <c r="UDY370" s="1"/>
      <c r="UDZ370" s="1"/>
      <c r="UEA370" s="1"/>
      <c r="UEB370" s="1"/>
      <c r="UEC370" s="1"/>
      <c r="UED370" s="1"/>
      <c r="UEE370" s="1"/>
      <c r="UEF370" s="1"/>
      <c r="UEG370" s="1"/>
      <c r="UEH370" s="1"/>
      <c r="UEI370" s="1"/>
      <c r="UEJ370" s="1"/>
      <c r="UEK370" s="1"/>
      <c r="UEL370" s="1"/>
      <c r="UEM370" s="1"/>
      <c r="UEN370" s="1"/>
      <c r="UEO370" s="1"/>
      <c r="UEP370" s="1"/>
      <c r="UEQ370" s="1"/>
      <c r="UER370" s="1"/>
      <c r="UES370" s="1"/>
      <c r="UET370" s="1"/>
      <c r="UEU370" s="1"/>
      <c r="UEV370" s="1"/>
      <c r="UEW370" s="1"/>
      <c r="UEX370" s="1"/>
      <c r="UEY370" s="1"/>
      <c r="UEZ370" s="1"/>
      <c r="UFA370" s="1"/>
      <c r="UFB370" s="1"/>
      <c r="UFC370" s="1"/>
      <c r="UFD370" s="1"/>
      <c r="UFE370" s="1"/>
      <c r="UFF370" s="1"/>
      <c r="UFG370" s="1"/>
      <c r="UFH370" s="1"/>
      <c r="UFI370" s="1"/>
      <c r="UFJ370" s="1"/>
      <c r="UFK370" s="1"/>
      <c r="UFL370" s="1"/>
      <c r="UFM370" s="1"/>
      <c r="UFN370" s="1"/>
      <c r="UFO370" s="1"/>
      <c r="UFP370" s="1"/>
      <c r="UFQ370" s="1"/>
      <c r="UFR370" s="1"/>
      <c r="UFS370" s="1"/>
      <c r="UFT370" s="1"/>
      <c r="UFU370" s="1"/>
      <c r="UFV370" s="1"/>
      <c r="UFW370" s="1"/>
      <c r="UFX370" s="1"/>
      <c r="UFY370" s="1"/>
      <c r="UFZ370" s="1"/>
      <c r="UGA370" s="1"/>
      <c r="UGB370" s="1"/>
      <c r="UGC370" s="1"/>
      <c r="UGD370" s="1"/>
      <c r="UGE370" s="1"/>
      <c r="UGF370" s="1"/>
      <c r="UGG370" s="1"/>
      <c r="UGH370" s="1"/>
      <c r="UGI370" s="1"/>
      <c r="UGJ370" s="1"/>
      <c r="UGK370" s="1"/>
      <c r="UGL370" s="1"/>
      <c r="UGM370" s="1"/>
      <c r="UGN370" s="1"/>
      <c r="UGO370" s="1"/>
      <c r="UGP370" s="1"/>
      <c r="UGQ370" s="1"/>
      <c r="UGR370" s="1"/>
      <c r="UGS370" s="1"/>
      <c r="UGT370" s="1"/>
      <c r="UGU370" s="1"/>
      <c r="UGV370" s="1"/>
      <c r="UGW370" s="1"/>
      <c r="UGX370" s="1"/>
      <c r="UGY370" s="1"/>
      <c r="UGZ370" s="1"/>
      <c r="UHA370" s="1"/>
      <c r="UHB370" s="1"/>
      <c r="UHC370" s="1"/>
      <c r="UHD370" s="1"/>
      <c r="UHE370" s="1"/>
      <c r="UHF370" s="1"/>
      <c r="UHG370" s="1"/>
      <c r="UHH370" s="1"/>
      <c r="UHI370" s="1"/>
      <c r="UHJ370" s="1"/>
      <c r="UHK370" s="1"/>
      <c r="UHL370" s="1"/>
      <c r="UHM370" s="1"/>
      <c r="UHN370" s="1"/>
      <c r="UHO370" s="1"/>
      <c r="UHP370" s="1"/>
      <c r="UHQ370" s="1"/>
      <c r="UHR370" s="1"/>
      <c r="UHS370" s="1"/>
      <c r="UHT370" s="1"/>
      <c r="UHU370" s="1"/>
      <c r="UHV370" s="1"/>
      <c r="UHW370" s="1"/>
      <c r="UHX370" s="1"/>
      <c r="UHY370" s="1"/>
      <c r="UHZ370" s="1"/>
      <c r="UIA370" s="1"/>
      <c r="UIB370" s="1"/>
      <c r="UIC370" s="1"/>
      <c r="UID370" s="1"/>
      <c r="UIE370" s="1"/>
      <c r="UIF370" s="1"/>
      <c r="UIG370" s="1"/>
      <c r="UIH370" s="1"/>
      <c r="UII370" s="1"/>
      <c r="UIJ370" s="1"/>
      <c r="UIK370" s="1"/>
      <c r="UIL370" s="1"/>
      <c r="UIM370" s="1"/>
      <c r="UIN370" s="1"/>
      <c r="UIO370" s="1"/>
      <c r="UIP370" s="1"/>
      <c r="UIQ370" s="1"/>
      <c r="UIR370" s="1"/>
      <c r="UIS370" s="1"/>
      <c r="UIT370" s="1"/>
      <c r="UIU370" s="1"/>
      <c r="UIV370" s="1"/>
      <c r="UIW370" s="1"/>
      <c r="UIX370" s="1"/>
      <c r="UIY370" s="1"/>
      <c r="UIZ370" s="1"/>
      <c r="UJA370" s="1"/>
      <c r="UJB370" s="1"/>
      <c r="UJC370" s="1"/>
      <c r="UJD370" s="1"/>
      <c r="UJE370" s="1"/>
      <c r="UJF370" s="1"/>
      <c r="UJG370" s="1"/>
      <c r="UJH370" s="1"/>
      <c r="UJI370" s="1"/>
      <c r="UJJ370" s="1"/>
      <c r="UJK370" s="1"/>
      <c r="UJL370" s="1"/>
      <c r="UJM370" s="1"/>
      <c r="UJN370" s="1"/>
      <c r="UJO370" s="1"/>
      <c r="UJP370" s="1"/>
      <c r="UJQ370" s="1"/>
      <c r="UJR370" s="1"/>
      <c r="UJS370" s="1"/>
      <c r="UJT370" s="1"/>
      <c r="UJU370" s="1"/>
      <c r="UJV370" s="1"/>
      <c r="UJW370" s="1"/>
      <c r="UJX370" s="1"/>
      <c r="UJY370" s="1"/>
      <c r="UJZ370" s="1"/>
      <c r="UKA370" s="1"/>
      <c r="UKB370" s="1"/>
      <c r="UKC370" s="1"/>
      <c r="UKD370" s="1"/>
      <c r="UKE370" s="1"/>
      <c r="UKF370" s="1"/>
      <c r="UKG370" s="1"/>
      <c r="UKH370" s="1"/>
      <c r="UKI370" s="1"/>
      <c r="UKJ370" s="1"/>
      <c r="UKK370" s="1"/>
      <c r="UKL370" s="1"/>
      <c r="UKM370" s="1"/>
      <c r="UKN370" s="1"/>
      <c r="UKO370" s="1"/>
      <c r="UKP370" s="1"/>
      <c r="UKQ370" s="1"/>
      <c r="UKR370" s="1"/>
      <c r="UKS370" s="1"/>
      <c r="UKT370" s="1"/>
      <c r="UKU370" s="1"/>
      <c r="UKV370" s="1"/>
      <c r="UKW370" s="1"/>
      <c r="UKX370" s="1"/>
      <c r="UKY370" s="1"/>
      <c r="UKZ370" s="1"/>
      <c r="ULA370" s="1"/>
      <c r="ULB370" s="1"/>
      <c r="ULC370" s="1"/>
      <c r="ULD370" s="1"/>
      <c r="ULE370" s="1"/>
      <c r="ULF370" s="1"/>
      <c r="ULG370" s="1"/>
      <c r="ULH370" s="1"/>
      <c r="ULI370" s="1"/>
      <c r="ULJ370" s="1"/>
      <c r="ULK370" s="1"/>
      <c r="ULL370" s="1"/>
      <c r="ULM370" s="1"/>
      <c r="ULN370" s="1"/>
      <c r="ULO370" s="1"/>
      <c r="ULP370" s="1"/>
      <c r="ULQ370" s="1"/>
      <c r="ULR370" s="1"/>
      <c r="ULS370" s="1"/>
      <c r="ULT370" s="1"/>
      <c r="ULU370" s="1"/>
      <c r="ULV370" s="1"/>
      <c r="ULW370" s="1"/>
      <c r="ULX370" s="1"/>
      <c r="ULY370" s="1"/>
      <c r="ULZ370" s="1"/>
      <c r="UMA370" s="1"/>
      <c r="UMB370" s="1"/>
      <c r="UMC370" s="1"/>
      <c r="UMD370" s="1"/>
      <c r="UME370" s="1"/>
      <c r="UMF370" s="1"/>
      <c r="UMG370" s="1"/>
      <c r="UMH370" s="1"/>
      <c r="UMI370" s="1"/>
      <c r="UMJ370" s="1"/>
      <c r="UMK370" s="1"/>
      <c r="UML370" s="1"/>
      <c r="UMM370" s="1"/>
      <c r="UMN370" s="1"/>
      <c r="UMO370" s="1"/>
      <c r="UMP370" s="1"/>
      <c r="UMQ370" s="1"/>
      <c r="UMR370" s="1"/>
      <c r="UMS370" s="1"/>
      <c r="UMT370" s="1"/>
      <c r="UMU370" s="1"/>
      <c r="UMV370" s="1"/>
      <c r="UMW370" s="1"/>
      <c r="UMX370" s="1"/>
      <c r="UMY370" s="1"/>
      <c r="UMZ370" s="1"/>
      <c r="UNA370" s="1"/>
      <c r="UNB370" s="1"/>
      <c r="UNC370" s="1"/>
      <c r="UND370" s="1"/>
      <c r="UNE370" s="1"/>
      <c r="UNF370" s="1"/>
      <c r="UNG370" s="1"/>
      <c r="UNH370" s="1"/>
      <c r="UNI370" s="1"/>
      <c r="UNJ370" s="1"/>
      <c r="UNK370" s="1"/>
      <c r="UNL370" s="1"/>
      <c r="UNM370" s="1"/>
      <c r="UNN370" s="1"/>
      <c r="UNO370" s="1"/>
      <c r="UNP370" s="1"/>
      <c r="UNQ370" s="1"/>
      <c r="UNR370" s="1"/>
      <c r="UNS370" s="1"/>
      <c r="UNT370" s="1"/>
      <c r="UNU370" s="1"/>
      <c r="UNV370" s="1"/>
      <c r="UNW370" s="1"/>
      <c r="UNX370" s="1"/>
      <c r="UNY370" s="1"/>
      <c r="UNZ370" s="1"/>
      <c r="UOA370" s="1"/>
      <c r="UOB370" s="1"/>
      <c r="UOC370" s="1"/>
      <c r="UOD370" s="1"/>
      <c r="UOE370" s="1"/>
      <c r="UOF370" s="1"/>
      <c r="UOG370" s="1"/>
      <c r="UOH370" s="1"/>
      <c r="UOI370" s="1"/>
      <c r="UOJ370" s="1"/>
      <c r="UOK370" s="1"/>
      <c r="UOL370" s="1"/>
      <c r="UOM370" s="1"/>
      <c r="UON370" s="1"/>
      <c r="UOO370" s="1"/>
      <c r="UOP370" s="1"/>
      <c r="UOQ370" s="1"/>
      <c r="UOR370" s="1"/>
      <c r="UOS370" s="1"/>
      <c r="UOT370" s="1"/>
      <c r="UOU370" s="1"/>
      <c r="UOV370" s="1"/>
      <c r="UOW370" s="1"/>
      <c r="UOX370" s="1"/>
      <c r="UOY370" s="1"/>
      <c r="UOZ370" s="1"/>
      <c r="UPA370" s="1"/>
      <c r="UPB370" s="1"/>
      <c r="UPC370" s="1"/>
      <c r="UPD370" s="1"/>
      <c r="UPE370" s="1"/>
      <c r="UPF370" s="1"/>
      <c r="UPG370" s="1"/>
      <c r="UPH370" s="1"/>
      <c r="UPI370" s="1"/>
      <c r="UPJ370" s="1"/>
      <c r="UPK370" s="1"/>
      <c r="UPL370" s="1"/>
      <c r="UPM370" s="1"/>
      <c r="UPN370" s="1"/>
      <c r="UPO370" s="1"/>
      <c r="UPP370" s="1"/>
      <c r="UPQ370" s="1"/>
      <c r="UPR370" s="1"/>
      <c r="UPS370" s="1"/>
      <c r="UPT370" s="1"/>
      <c r="UPU370" s="1"/>
      <c r="UPV370" s="1"/>
      <c r="UPW370" s="1"/>
      <c r="UPX370" s="1"/>
      <c r="UPY370" s="1"/>
      <c r="UPZ370" s="1"/>
      <c r="UQA370" s="1"/>
      <c r="UQB370" s="1"/>
      <c r="UQC370" s="1"/>
      <c r="UQD370" s="1"/>
      <c r="UQE370" s="1"/>
      <c r="UQF370" s="1"/>
      <c r="UQG370" s="1"/>
      <c r="UQH370" s="1"/>
      <c r="UQI370" s="1"/>
      <c r="UQJ370" s="1"/>
      <c r="UQK370" s="1"/>
      <c r="UQL370" s="1"/>
      <c r="UQM370" s="1"/>
      <c r="UQN370" s="1"/>
      <c r="UQO370" s="1"/>
      <c r="UQP370" s="1"/>
      <c r="UQQ370" s="1"/>
      <c r="UQR370" s="1"/>
      <c r="UQS370" s="1"/>
      <c r="UQT370" s="1"/>
      <c r="UQU370" s="1"/>
      <c r="UQV370" s="1"/>
      <c r="UQW370" s="1"/>
      <c r="UQX370" s="1"/>
      <c r="UQY370" s="1"/>
      <c r="UQZ370" s="1"/>
      <c r="URA370" s="1"/>
      <c r="URB370" s="1"/>
      <c r="URC370" s="1"/>
      <c r="URD370" s="1"/>
      <c r="URE370" s="1"/>
      <c r="URF370" s="1"/>
      <c r="URG370" s="1"/>
      <c r="URH370" s="1"/>
      <c r="URI370" s="1"/>
      <c r="URJ370" s="1"/>
      <c r="URK370" s="1"/>
      <c r="URL370" s="1"/>
      <c r="URM370" s="1"/>
      <c r="URN370" s="1"/>
      <c r="URO370" s="1"/>
      <c r="URP370" s="1"/>
      <c r="URQ370" s="1"/>
      <c r="URR370" s="1"/>
      <c r="URS370" s="1"/>
      <c r="URT370" s="1"/>
      <c r="URU370" s="1"/>
      <c r="URV370" s="1"/>
      <c r="URW370" s="1"/>
      <c r="URX370" s="1"/>
      <c r="URY370" s="1"/>
      <c r="URZ370" s="1"/>
      <c r="USA370" s="1"/>
      <c r="USB370" s="1"/>
      <c r="USC370" s="1"/>
      <c r="USD370" s="1"/>
      <c r="USE370" s="1"/>
      <c r="USF370" s="1"/>
      <c r="USG370" s="1"/>
      <c r="USH370" s="1"/>
      <c r="USI370" s="1"/>
      <c r="USJ370" s="1"/>
      <c r="USK370" s="1"/>
      <c r="USL370" s="1"/>
      <c r="USM370" s="1"/>
      <c r="USN370" s="1"/>
      <c r="USO370" s="1"/>
      <c r="USP370" s="1"/>
      <c r="USQ370" s="1"/>
      <c r="USR370" s="1"/>
      <c r="USS370" s="1"/>
      <c r="UST370" s="1"/>
      <c r="USU370" s="1"/>
      <c r="USV370" s="1"/>
      <c r="USW370" s="1"/>
      <c r="USX370" s="1"/>
      <c r="USY370" s="1"/>
      <c r="USZ370" s="1"/>
      <c r="UTA370" s="1"/>
      <c r="UTB370" s="1"/>
      <c r="UTC370" s="1"/>
      <c r="UTD370" s="1"/>
      <c r="UTE370" s="1"/>
      <c r="UTF370" s="1"/>
      <c r="UTG370" s="1"/>
      <c r="UTH370" s="1"/>
      <c r="UTI370" s="1"/>
      <c r="UTJ370" s="1"/>
      <c r="UTK370" s="1"/>
      <c r="UTL370" s="1"/>
      <c r="UTM370" s="1"/>
      <c r="UTN370" s="1"/>
      <c r="UTO370" s="1"/>
      <c r="UTP370" s="1"/>
      <c r="UTQ370" s="1"/>
      <c r="UTR370" s="1"/>
      <c r="UTS370" s="1"/>
      <c r="UTT370" s="1"/>
      <c r="UTU370" s="1"/>
      <c r="UTV370" s="1"/>
      <c r="UTW370" s="1"/>
      <c r="UTX370" s="1"/>
      <c r="UTY370" s="1"/>
      <c r="UTZ370" s="1"/>
      <c r="UUA370" s="1"/>
      <c r="UUB370" s="1"/>
      <c r="UUC370" s="1"/>
      <c r="UUD370" s="1"/>
      <c r="UUE370" s="1"/>
      <c r="UUF370" s="1"/>
      <c r="UUG370" s="1"/>
      <c r="UUH370" s="1"/>
      <c r="UUI370" s="1"/>
      <c r="UUJ370" s="1"/>
      <c r="UUK370" s="1"/>
      <c r="UUL370" s="1"/>
      <c r="UUM370" s="1"/>
      <c r="UUN370" s="1"/>
      <c r="UUO370" s="1"/>
      <c r="UUP370" s="1"/>
      <c r="UUQ370" s="1"/>
      <c r="UUR370" s="1"/>
      <c r="UUS370" s="1"/>
      <c r="UUT370" s="1"/>
      <c r="UUU370" s="1"/>
      <c r="UUV370" s="1"/>
      <c r="UUW370" s="1"/>
      <c r="UUX370" s="1"/>
      <c r="UUY370" s="1"/>
      <c r="UUZ370" s="1"/>
      <c r="UVA370" s="1"/>
      <c r="UVB370" s="1"/>
      <c r="UVC370" s="1"/>
      <c r="UVD370" s="1"/>
      <c r="UVE370" s="1"/>
      <c r="UVF370" s="1"/>
      <c r="UVG370" s="1"/>
      <c r="UVH370" s="1"/>
      <c r="UVI370" s="1"/>
      <c r="UVJ370" s="1"/>
      <c r="UVK370" s="1"/>
      <c r="UVL370" s="1"/>
      <c r="UVM370" s="1"/>
      <c r="UVN370" s="1"/>
      <c r="UVO370" s="1"/>
      <c r="UVP370" s="1"/>
      <c r="UVQ370" s="1"/>
      <c r="UVR370" s="1"/>
      <c r="UVS370" s="1"/>
      <c r="UVT370" s="1"/>
      <c r="UVU370" s="1"/>
      <c r="UVV370" s="1"/>
      <c r="UVW370" s="1"/>
      <c r="UVX370" s="1"/>
      <c r="UVY370" s="1"/>
      <c r="UVZ370" s="1"/>
      <c r="UWA370" s="1"/>
      <c r="UWB370" s="1"/>
      <c r="UWC370" s="1"/>
      <c r="UWD370" s="1"/>
      <c r="UWE370" s="1"/>
      <c r="UWF370" s="1"/>
      <c r="UWG370" s="1"/>
      <c r="UWH370" s="1"/>
      <c r="UWI370" s="1"/>
      <c r="UWJ370" s="1"/>
      <c r="UWK370" s="1"/>
      <c r="UWL370" s="1"/>
      <c r="UWM370" s="1"/>
      <c r="UWN370" s="1"/>
      <c r="UWO370" s="1"/>
      <c r="UWP370" s="1"/>
      <c r="UWQ370" s="1"/>
      <c r="UWR370" s="1"/>
      <c r="UWS370" s="1"/>
      <c r="UWT370" s="1"/>
      <c r="UWU370" s="1"/>
      <c r="UWV370" s="1"/>
      <c r="UWW370" s="1"/>
      <c r="UWX370" s="1"/>
      <c r="UWY370" s="1"/>
      <c r="UWZ370" s="1"/>
      <c r="UXA370" s="1"/>
      <c r="UXB370" s="1"/>
      <c r="UXC370" s="1"/>
      <c r="UXD370" s="1"/>
      <c r="UXE370" s="1"/>
      <c r="UXF370" s="1"/>
      <c r="UXG370" s="1"/>
      <c r="UXH370" s="1"/>
      <c r="UXI370" s="1"/>
      <c r="UXJ370" s="1"/>
      <c r="UXK370" s="1"/>
      <c r="UXL370" s="1"/>
      <c r="UXM370" s="1"/>
      <c r="UXN370" s="1"/>
      <c r="UXO370" s="1"/>
      <c r="UXP370" s="1"/>
      <c r="UXQ370" s="1"/>
      <c r="UXR370" s="1"/>
      <c r="UXS370" s="1"/>
      <c r="UXT370" s="1"/>
      <c r="UXU370" s="1"/>
      <c r="UXV370" s="1"/>
      <c r="UXW370" s="1"/>
      <c r="UXX370" s="1"/>
      <c r="UXY370" s="1"/>
      <c r="UXZ370" s="1"/>
      <c r="UYA370" s="1"/>
      <c r="UYB370" s="1"/>
      <c r="UYC370" s="1"/>
      <c r="UYD370" s="1"/>
      <c r="UYE370" s="1"/>
      <c r="UYF370" s="1"/>
      <c r="UYG370" s="1"/>
      <c r="UYH370" s="1"/>
      <c r="UYI370" s="1"/>
      <c r="UYJ370" s="1"/>
      <c r="UYK370" s="1"/>
      <c r="UYL370" s="1"/>
      <c r="UYM370" s="1"/>
      <c r="UYN370" s="1"/>
      <c r="UYO370" s="1"/>
      <c r="UYP370" s="1"/>
      <c r="UYQ370" s="1"/>
      <c r="UYR370" s="1"/>
      <c r="UYS370" s="1"/>
      <c r="UYT370" s="1"/>
      <c r="UYU370" s="1"/>
      <c r="UYV370" s="1"/>
      <c r="UYW370" s="1"/>
      <c r="UYX370" s="1"/>
      <c r="UYY370" s="1"/>
      <c r="UYZ370" s="1"/>
      <c r="UZA370" s="1"/>
      <c r="UZB370" s="1"/>
      <c r="UZC370" s="1"/>
      <c r="UZD370" s="1"/>
      <c r="UZE370" s="1"/>
      <c r="UZF370" s="1"/>
      <c r="UZG370" s="1"/>
      <c r="UZH370" s="1"/>
      <c r="UZI370" s="1"/>
      <c r="UZJ370" s="1"/>
      <c r="UZK370" s="1"/>
      <c r="UZL370" s="1"/>
      <c r="UZM370" s="1"/>
      <c r="UZN370" s="1"/>
      <c r="UZO370" s="1"/>
      <c r="UZP370" s="1"/>
      <c r="UZQ370" s="1"/>
      <c r="UZR370" s="1"/>
      <c r="UZS370" s="1"/>
      <c r="UZT370" s="1"/>
      <c r="UZU370" s="1"/>
      <c r="UZV370" s="1"/>
      <c r="UZW370" s="1"/>
      <c r="UZX370" s="1"/>
      <c r="UZY370" s="1"/>
      <c r="UZZ370" s="1"/>
      <c r="VAA370" s="1"/>
      <c r="VAB370" s="1"/>
      <c r="VAC370" s="1"/>
      <c r="VAD370" s="1"/>
      <c r="VAE370" s="1"/>
      <c r="VAF370" s="1"/>
      <c r="VAG370" s="1"/>
      <c r="VAH370" s="1"/>
      <c r="VAI370" s="1"/>
      <c r="VAJ370" s="1"/>
      <c r="VAK370" s="1"/>
      <c r="VAL370" s="1"/>
      <c r="VAM370" s="1"/>
      <c r="VAN370" s="1"/>
      <c r="VAO370" s="1"/>
      <c r="VAP370" s="1"/>
      <c r="VAQ370" s="1"/>
      <c r="VAR370" s="1"/>
      <c r="VAS370" s="1"/>
      <c r="VAT370" s="1"/>
      <c r="VAU370" s="1"/>
      <c r="VAV370" s="1"/>
      <c r="VAW370" s="1"/>
      <c r="VAX370" s="1"/>
      <c r="VAY370" s="1"/>
      <c r="VAZ370" s="1"/>
      <c r="VBA370" s="1"/>
      <c r="VBB370" s="1"/>
      <c r="VBC370" s="1"/>
      <c r="VBD370" s="1"/>
      <c r="VBE370" s="1"/>
      <c r="VBF370" s="1"/>
      <c r="VBG370" s="1"/>
      <c r="VBH370" s="1"/>
      <c r="VBI370" s="1"/>
      <c r="VBJ370" s="1"/>
      <c r="VBK370" s="1"/>
      <c r="VBL370" s="1"/>
      <c r="VBM370" s="1"/>
      <c r="VBN370" s="1"/>
      <c r="VBO370" s="1"/>
      <c r="VBP370" s="1"/>
      <c r="VBQ370" s="1"/>
      <c r="VBR370" s="1"/>
      <c r="VBS370" s="1"/>
      <c r="VBT370" s="1"/>
      <c r="VBU370" s="1"/>
      <c r="VBV370" s="1"/>
      <c r="VBW370" s="1"/>
      <c r="VBX370" s="1"/>
      <c r="VBY370" s="1"/>
      <c r="VBZ370" s="1"/>
      <c r="VCA370" s="1"/>
      <c r="VCB370" s="1"/>
      <c r="VCC370" s="1"/>
      <c r="VCD370" s="1"/>
      <c r="VCE370" s="1"/>
      <c r="VCF370" s="1"/>
      <c r="VCG370" s="1"/>
      <c r="VCH370" s="1"/>
      <c r="VCI370" s="1"/>
      <c r="VCJ370" s="1"/>
      <c r="VCK370" s="1"/>
      <c r="VCL370" s="1"/>
      <c r="VCM370" s="1"/>
      <c r="VCN370" s="1"/>
      <c r="VCO370" s="1"/>
      <c r="VCP370" s="1"/>
      <c r="VCQ370" s="1"/>
      <c r="VCR370" s="1"/>
      <c r="VCS370" s="1"/>
      <c r="VCT370" s="1"/>
      <c r="VCU370" s="1"/>
      <c r="VCV370" s="1"/>
      <c r="VCW370" s="1"/>
      <c r="VCX370" s="1"/>
      <c r="VCY370" s="1"/>
      <c r="VCZ370" s="1"/>
      <c r="VDA370" s="1"/>
      <c r="VDB370" s="1"/>
      <c r="VDC370" s="1"/>
      <c r="VDD370" s="1"/>
      <c r="VDE370" s="1"/>
      <c r="VDF370" s="1"/>
      <c r="VDG370" s="1"/>
      <c r="VDH370" s="1"/>
      <c r="VDI370" s="1"/>
      <c r="VDJ370" s="1"/>
      <c r="VDK370" s="1"/>
      <c r="VDL370" s="1"/>
      <c r="VDM370" s="1"/>
      <c r="VDN370" s="1"/>
      <c r="VDO370" s="1"/>
      <c r="VDP370" s="1"/>
      <c r="VDQ370" s="1"/>
      <c r="VDR370" s="1"/>
      <c r="VDS370" s="1"/>
      <c r="VDT370" s="1"/>
      <c r="VDU370" s="1"/>
      <c r="VDV370" s="1"/>
      <c r="VDW370" s="1"/>
      <c r="VDX370" s="1"/>
      <c r="VDY370" s="1"/>
      <c r="VDZ370" s="1"/>
      <c r="VEA370" s="1"/>
      <c r="VEB370" s="1"/>
      <c r="VEC370" s="1"/>
      <c r="VED370" s="1"/>
      <c r="VEE370" s="1"/>
      <c r="VEF370" s="1"/>
      <c r="VEG370" s="1"/>
      <c r="VEH370" s="1"/>
      <c r="VEI370" s="1"/>
      <c r="VEJ370" s="1"/>
      <c r="VEK370" s="1"/>
      <c r="VEL370" s="1"/>
      <c r="VEM370" s="1"/>
      <c r="VEN370" s="1"/>
      <c r="VEO370" s="1"/>
      <c r="VEP370" s="1"/>
      <c r="VEQ370" s="1"/>
      <c r="VER370" s="1"/>
      <c r="VES370" s="1"/>
      <c r="VET370" s="1"/>
      <c r="VEU370" s="1"/>
      <c r="VEV370" s="1"/>
      <c r="VEW370" s="1"/>
      <c r="VEX370" s="1"/>
      <c r="VEY370" s="1"/>
      <c r="VEZ370" s="1"/>
      <c r="VFA370" s="1"/>
      <c r="VFB370" s="1"/>
      <c r="VFC370" s="1"/>
      <c r="VFD370" s="1"/>
      <c r="VFE370" s="1"/>
      <c r="VFF370" s="1"/>
      <c r="VFG370" s="1"/>
      <c r="VFH370" s="1"/>
      <c r="VFI370" s="1"/>
      <c r="VFJ370" s="1"/>
      <c r="VFK370" s="1"/>
      <c r="VFL370" s="1"/>
      <c r="VFM370" s="1"/>
      <c r="VFN370" s="1"/>
      <c r="VFO370" s="1"/>
      <c r="VFP370" s="1"/>
      <c r="VFQ370" s="1"/>
      <c r="VFR370" s="1"/>
      <c r="VFS370" s="1"/>
      <c r="VFT370" s="1"/>
      <c r="VFU370" s="1"/>
      <c r="VFV370" s="1"/>
      <c r="VFW370" s="1"/>
      <c r="VFX370" s="1"/>
      <c r="VFY370" s="1"/>
      <c r="VFZ370" s="1"/>
      <c r="VGA370" s="1"/>
      <c r="VGB370" s="1"/>
      <c r="VGC370" s="1"/>
      <c r="VGD370" s="1"/>
      <c r="VGE370" s="1"/>
      <c r="VGF370" s="1"/>
      <c r="VGG370" s="1"/>
      <c r="VGH370" s="1"/>
      <c r="VGI370" s="1"/>
      <c r="VGJ370" s="1"/>
      <c r="VGK370" s="1"/>
      <c r="VGL370" s="1"/>
      <c r="VGM370" s="1"/>
      <c r="VGN370" s="1"/>
      <c r="VGO370" s="1"/>
      <c r="VGP370" s="1"/>
      <c r="VGQ370" s="1"/>
      <c r="VGR370" s="1"/>
      <c r="VGS370" s="1"/>
      <c r="VGT370" s="1"/>
      <c r="VGU370" s="1"/>
      <c r="VGV370" s="1"/>
      <c r="VGW370" s="1"/>
      <c r="VGX370" s="1"/>
      <c r="VGY370" s="1"/>
      <c r="VGZ370" s="1"/>
      <c r="VHA370" s="1"/>
      <c r="VHB370" s="1"/>
      <c r="VHC370" s="1"/>
      <c r="VHD370" s="1"/>
      <c r="VHE370" s="1"/>
      <c r="VHF370" s="1"/>
      <c r="VHG370" s="1"/>
      <c r="VHH370" s="1"/>
      <c r="VHI370" s="1"/>
      <c r="VHJ370" s="1"/>
      <c r="VHK370" s="1"/>
      <c r="VHL370" s="1"/>
      <c r="VHM370" s="1"/>
      <c r="VHN370" s="1"/>
      <c r="VHO370" s="1"/>
      <c r="VHP370" s="1"/>
      <c r="VHQ370" s="1"/>
      <c r="VHR370" s="1"/>
      <c r="VHS370" s="1"/>
      <c r="VHT370" s="1"/>
      <c r="VHU370" s="1"/>
      <c r="VHV370" s="1"/>
      <c r="VHW370" s="1"/>
      <c r="VHX370" s="1"/>
      <c r="VHY370" s="1"/>
      <c r="VHZ370" s="1"/>
      <c r="VIA370" s="1"/>
      <c r="VIB370" s="1"/>
      <c r="VIC370" s="1"/>
      <c r="VID370" s="1"/>
      <c r="VIE370" s="1"/>
      <c r="VIF370" s="1"/>
      <c r="VIG370" s="1"/>
      <c r="VIH370" s="1"/>
      <c r="VII370" s="1"/>
      <c r="VIJ370" s="1"/>
      <c r="VIK370" s="1"/>
      <c r="VIL370" s="1"/>
      <c r="VIM370" s="1"/>
      <c r="VIN370" s="1"/>
      <c r="VIO370" s="1"/>
      <c r="VIP370" s="1"/>
      <c r="VIQ370" s="1"/>
      <c r="VIR370" s="1"/>
      <c r="VIS370" s="1"/>
      <c r="VIT370" s="1"/>
      <c r="VIU370" s="1"/>
      <c r="VIV370" s="1"/>
      <c r="VIW370" s="1"/>
      <c r="VIX370" s="1"/>
      <c r="VIY370" s="1"/>
      <c r="VIZ370" s="1"/>
      <c r="VJA370" s="1"/>
      <c r="VJB370" s="1"/>
      <c r="VJC370" s="1"/>
      <c r="VJD370" s="1"/>
      <c r="VJE370" s="1"/>
      <c r="VJF370" s="1"/>
      <c r="VJG370" s="1"/>
      <c r="VJH370" s="1"/>
      <c r="VJI370" s="1"/>
      <c r="VJJ370" s="1"/>
      <c r="VJK370" s="1"/>
      <c r="VJL370" s="1"/>
      <c r="VJM370" s="1"/>
      <c r="VJN370" s="1"/>
      <c r="VJO370" s="1"/>
      <c r="VJP370" s="1"/>
      <c r="VJQ370" s="1"/>
      <c r="VJR370" s="1"/>
      <c r="VJS370" s="1"/>
      <c r="VJT370" s="1"/>
      <c r="VJU370" s="1"/>
      <c r="VJV370" s="1"/>
      <c r="VJW370" s="1"/>
      <c r="VJX370" s="1"/>
      <c r="VJY370" s="1"/>
      <c r="VJZ370" s="1"/>
      <c r="VKA370" s="1"/>
      <c r="VKB370" s="1"/>
      <c r="VKC370" s="1"/>
      <c r="VKD370" s="1"/>
      <c r="VKE370" s="1"/>
      <c r="VKF370" s="1"/>
      <c r="VKG370" s="1"/>
      <c r="VKH370" s="1"/>
      <c r="VKI370" s="1"/>
      <c r="VKJ370" s="1"/>
      <c r="VKK370" s="1"/>
      <c r="VKL370" s="1"/>
      <c r="VKM370" s="1"/>
      <c r="VKN370" s="1"/>
      <c r="VKO370" s="1"/>
      <c r="VKP370" s="1"/>
      <c r="VKQ370" s="1"/>
      <c r="VKR370" s="1"/>
      <c r="VKS370" s="1"/>
      <c r="VKT370" s="1"/>
      <c r="VKU370" s="1"/>
      <c r="VKV370" s="1"/>
      <c r="VKW370" s="1"/>
      <c r="VKX370" s="1"/>
      <c r="VKY370" s="1"/>
      <c r="VKZ370" s="1"/>
      <c r="VLA370" s="1"/>
      <c r="VLB370" s="1"/>
      <c r="VLC370" s="1"/>
      <c r="VLD370" s="1"/>
      <c r="VLE370" s="1"/>
      <c r="VLF370" s="1"/>
      <c r="VLG370" s="1"/>
      <c r="VLH370" s="1"/>
      <c r="VLI370" s="1"/>
      <c r="VLJ370" s="1"/>
      <c r="VLK370" s="1"/>
      <c r="VLL370" s="1"/>
      <c r="VLM370" s="1"/>
      <c r="VLN370" s="1"/>
      <c r="VLO370" s="1"/>
      <c r="VLP370" s="1"/>
      <c r="VLQ370" s="1"/>
      <c r="VLR370" s="1"/>
      <c r="VLS370" s="1"/>
      <c r="VLT370" s="1"/>
      <c r="VLU370" s="1"/>
      <c r="VLV370" s="1"/>
      <c r="VLW370" s="1"/>
      <c r="VLX370" s="1"/>
      <c r="VLY370" s="1"/>
      <c r="VLZ370" s="1"/>
      <c r="VMA370" s="1"/>
      <c r="VMB370" s="1"/>
      <c r="VMC370" s="1"/>
      <c r="VMD370" s="1"/>
      <c r="VME370" s="1"/>
      <c r="VMF370" s="1"/>
      <c r="VMG370" s="1"/>
      <c r="VMH370" s="1"/>
      <c r="VMI370" s="1"/>
      <c r="VMJ370" s="1"/>
      <c r="VMK370" s="1"/>
      <c r="VML370" s="1"/>
      <c r="VMM370" s="1"/>
      <c r="VMN370" s="1"/>
      <c r="VMO370" s="1"/>
      <c r="VMP370" s="1"/>
      <c r="VMQ370" s="1"/>
      <c r="VMR370" s="1"/>
      <c r="VMS370" s="1"/>
      <c r="VMT370" s="1"/>
      <c r="VMU370" s="1"/>
      <c r="VMV370" s="1"/>
      <c r="VMW370" s="1"/>
      <c r="VMX370" s="1"/>
      <c r="VMY370" s="1"/>
      <c r="VMZ370" s="1"/>
      <c r="VNA370" s="1"/>
      <c r="VNB370" s="1"/>
      <c r="VNC370" s="1"/>
      <c r="VND370" s="1"/>
      <c r="VNE370" s="1"/>
      <c r="VNF370" s="1"/>
      <c r="VNG370" s="1"/>
      <c r="VNH370" s="1"/>
      <c r="VNI370" s="1"/>
      <c r="VNJ370" s="1"/>
      <c r="VNK370" s="1"/>
      <c r="VNL370" s="1"/>
      <c r="VNM370" s="1"/>
      <c r="VNN370" s="1"/>
      <c r="VNO370" s="1"/>
      <c r="VNP370" s="1"/>
      <c r="VNQ370" s="1"/>
      <c r="VNR370" s="1"/>
      <c r="VNS370" s="1"/>
      <c r="VNT370" s="1"/>
      <c r="VNU370" s="1"/>
      <c r="VNV370" s="1"/>
      <c r="VNW370" s="1"/>
      <c r="VNX370" s="1"/>
      <c r="VNY370" s="1"/>
      <c r="VNZ370" s="1"/>
      <c r="VOA370" s="1"/>
      <c r="VOB370" s="1"/>
      <c r="VOC370" s="1"/>
      <c r="VOD370" s="1"/>
      <c r="VOE370" s="1"/>
      <c r="VOF370" s="1"/>
      <c r="VOG370" s="1"/>
      <c r="VOH370" s="1"/>
      <c r="VOI370" s="1"/>
      <c r="VOJ370" s="1"/>
      <c r="VOK370" s="1"/>
      <c r="VOL370" s="1"/>
      <c r="VOM370" s="1"/>
      <c r="VON370" s="1"/>
      <c r="VOO370" s="1"/>
      <c r="VOP370" s="1"/>
      <c r="VOQ370" s="1"/>
      <c r="VOR370" s="1"/>
      <c r="VOS370" s="1"/>
      <c r="VOT370" s="1"/>
      <c r="VOU370" s="1"/>
      <c r="VOV370" s="1"/>
      <c r="VOW370" s="1"/>
      <c r="VOX370" s="1"/>
      <c r="VOY370" s="1"/>
      <c r="VOZ370" s="1"/>
      <c r="VPA370" s="1"/>
      <c r="VPB370" s="1"/>
      <c r="VPC370" s="1"/>
      <c r="VPD370" s="1"/>
      <c r="VPE370" s="1"/>
      <c r="VPF370" s="1"/>
      <c r="VPG370" s="1"/>
      <c r="VPH370" s="1"/>
      <c r="VPI370" s="1"/>
      <c r="VPJ370" s="1"/>
      <c r="VPK370" s="1"/>
      <c r="VPL370" s="1"/>
      <c r="VPM370" s="1"/>
      <c r="VPN370" s="1"/>
      <c r="VPO370" s="1"/>
      <c r="VPP370" s="1"/>
      <c r="VPQ370" s="1"/>
      <c r="VPR370" s="1"/>
      <c r="VPS370" s="1"/>
      <c r="VPT370" s="1"/>
      <c r="VPU370" s="1"/>
      <c r="VPV370" s="1"/>
      <c r="VPW370" s="1"/>
      <c r="VPX370" s="1"/>
      <c r="VPY370" s="1"/>
      <c r="VPZ370" s="1"/>
      <c r="VQA370" s="1"/>
      <c r="VQB370" s="1"/>
      <c r="VQC370" s="1"/>
      <c r="VQD370" s="1"/>
      <c r="VQE370" s="1"/>
      <c r="VQF370" s="1"/>
      <c r="VQG370" s="1"/>
      <c r="VQH370" s="1"/>
      <c r="VQI370" s="1"/>
      <c r="VQJ370" s="1"/>
      <c r="VQK370" s="1"/>
      <c r="VQL370" s="1"/>
      <c r="VQM370" s="1"/>
      <c r="VQN370" s="1"/>
      <c r="VQO370" s="1"/>
      <c r="VQP370" s="1"/>
      <c r="VQQ370" s="1"/>
      <c r="VQR370" s="1"/>
      <c r="VQS370" s="1"/>
      <c r="VQT370" s="1"/>
      <c r="VQU370" s="1"/>
      <c r="VQV370" s="1"/>
      <c r="VQW370" s="1"/>
      <c r="VQX370" s="1"/>
      <c r="VQY370" s="1"/>
      <c r="VQZ370" s="1"/>
      <c r="VRA370" s="1"/>
      <c r="VRB370" s="1"/>
      <c r="VRC370" s="1"/>
      <c r="VRD370" s="1"/>
      <c r="VRE370" s="1"/>
      <c r="VRF370" s="1"/>
      <c r="VRG370" s="1"/>
      <c r="VRH370" s="1"/>
      <c r="VRI370" s="1"/>
      <c r="VRJ370" s="1"/>
      <c r="VRK370" s="1"/>
      <c r="VRL370" s="1"/>
      <c r="VRM370" s="1"/>
      <c r="VRN370" s="1"/>
      <c r="VRO370" s="1"/>
      <c r="VRP370" s="1"/>
      <c r="VRQ370" s="1"/>
      <c r="VRR370" s="1"/>
      <c r="VRS370" s="1"/>
      <c r="VRT370" s="1"/>
      <c r="VRU370" s="1"/>
      <c r="VRV370" s="1"/>
      <c r="VRW370" s="1"/>
      <c r="VRX370" s="1"/>
      <c r="VRY370" s="1"/>
      <c r="VRZ370" s="1"/>
      <c r="VSA370" s="1"/>
      <c r="VSB370" s="1"/>
      <c r="VSC370" s="1"/>
      <c r="VSD370" s="1"/>
      <c r="VSE370" s="1"/>
      <c r="VSF370" s="1"/>
      <c r="VSG370" s="1"/>
      <c r="VSH370" s="1"/>
      <c r="VSI370" s="1"/>
      <c r="VSJ370" s="1"/>
      <c r="VSK370" s="1"/>
      <c r="VSL370" s="1"/>
      <c r="VSM370" s="1"/>
      <c r="VSN370" s="1"/>
      <c r="VSO370" s="1"/>
      <c r="VSP370" s="1"/>
      <c r="VSQ370" s="1"/>
      <c r="VSR370" s="1"/>
      <c r="VSS370" s="1"/>
      <c r="VST370" s="1"/>
      <c r="VSU370" s="1"/>
      <c r="VSV370" s="1"/>
      <c r="VSW370" s="1"/>
      <c r="VSX370" s="1"/>
      <c r="VSY370" s="1"/>
      <c r="VSZ370" s="1"/>
      <c r="VTA370" s="1"/>
      <c r="VTB370" s="1"/>
      <c r="VTC370" s="1"/>
      <c r="VTD370" s="1"/>
      <c r="VTE370" s="1"/>
      <c r="VTF370" s="1"/>
      <c r="VTG370" s="1"/>
      <c r="VTH370" s="1"/>
      <c r="VTI370" s="1"/>
      <c r="VTJ370" s="1"/>
      <c r="VTK370" s="1"/>
      <c r="VTL370" s="1"/>
      <c r="VTM370" s="1"/>
      <c r="VTN370" s="1"/>
      <c r="VTO370" s="1"/>
      <c r="VTP370" s="1"/>
      <c r="VTQ370" s="1"/>
      <c r="VTR370" s="1"/>
      <c r="VTS370" s="1"/>
      <c r="VTT370" s="1"/>
      <c r="VTU370" s="1"/>
      <c r="VTV370" s="1"/>
      <c r="VTW370" s="1"/>
      <c r="VTX370" s="1"/>
      <c r="VTY370" s="1"/>
      <c r="VTZ370" s="1"/>
      <c r="VUA370" s="1"/>
      <c r="VUB370" s="1"/>
      <c r="VUC370" s="1"/>
      <c r="VUD370" s="1"/>
      <c r="VUE370" s="1"/>
      <c r="VUF370" s="1"/>
      <c r="VUG370" s="1"/>
      <c r="VUH370" s="1"/>
      <c r="VUI370" s="1"/>
      <c r="VUJ370" s="1"/>
      <c r="VUK370" s="1"/>
      <c r="VUL370" s="1"/>
      <c r="VUM370" s="1"/>
      <c r="VUN370" s="1"/>
      <c r="VUO370" s="1"/>
      <c r="VUP370" s="1"/>
      <c r="VUQ370" s="1"/>
      <c r="VUR370" s="1"/>
      <c r="VUS370" s="1"/>
      <c r="VUT370" s="1"/>
      <c r="VUU370" s="1"/>
      <c r="VUV370" s="1"/>
      <c r="VUW370" s="1"/>
      <c r="VUX370" s="1"/>
      <c r="VUY370" s="1"/>
      <c r="VUZ370" s="1"/>
      <c r="VVA370" s="1"/>
      <c r="VVB370" s="1"/>
      <c r="VVC370" s="1"/>
      <c r="VVD370" s="1"/>
      <c r="VVE370" s="1"/>
      <c r="VVF370" s="1"/>
      <c r="VVG370" s="1"/>
      <c r="VVH370" s="1"/>
      <c r="VVI370" s="1"/>
      <c r="VVJ370" s="1"/>
      <c r="VVK370" s="1"/>
      <c r="VVL370" s="1"/>
      <c r="VVM370" s="1"/>
      <c r="VVN370" s="1"/>
      <c r="VVO370" s="1"/>
      <c r="VVP370" s="1"/>
      <c r="VVQ370" s="1"/>
      <c r="VVR370" s="1"/>
      <c r="VVS370" s="1"/>
      <c r="VVT370" s="1"/>
      <c r="VVU370" s="1"/>
      <c r="VVV370" s="1"/>
      <c r="VVW370" s="1"/>
      <c r="VVX370" s="1"/>
      <c r="VVY370" s="1"/>
      <c r="VVZ370" s="1"/>
      <c r="VWA370" s="1"/>
      <c r="VWB370" s="1"/>
      <c r="VWC370" s="1"/>
      <c r="VWD370" s="1"/>
      <c r="VWE370" s="1"/>
      <c r="VWF370" s="1"/>
      <c r="VWG370" s="1"/>
      <c r="VWH370" s="1"/>
      <c r="VWI370" s="1"/>
      <c r="VWJ370" s="1"/>
      <c r="VWK370" s="1"/>
      <c r="VWL370" s="1"/>
      <c r="VWM370" s="1"/>
      <c r="VWN370" s="1"/>
      <c r="VWO370" s="1"/>
      <c r="VWP370" s="1"/>
      <c r="VWQ370" s="1"/>
      <c r="VWR370" s="1"/>
      <c r="VWS370" s="1"/>
      <c r="VWT370" s="1"/>
      <c r="VWU370" s="1"/>
      <c r="VWV370" s="1"/>
      <c r="VWW370" s="1"/>
      <c r="VWX370" s="1"/>
      <c r="VWY370" s="1"/>
      <c r="VWZ370" s="1"/>
      <c r="VXA370" s="1"/>
      <c r="VXB370" s="1"/>
      <c r="VXC370" s="1"/>
      <c r="VXD370" s="1"/>
      <c r="VXE370" s="1"/>
      <c r="VXF370" s="1"/>
      <c r="VXG370" s="1"/>
      <c r="VXH370" s="1"/>
      <c r="VXI370" s="1"/>
      <c r="VXJ370" s="1"/>
      <c r="VXK370" s="1"/>
      <c r="VXL370" s="1"/>
      <c r="VXM370" s="1"/>
      <c r="VXN370" s="1"/>
      <c r="VXO370" s="1"/>
      <c r="VXP370" s="1"/>
      <c r="VXQ370" s="1"/>
      <c r="VXR370" s="1"/>
      <c r="VXS370" s="1"/>
      <c r="VXT370" s="1"/>
      <c r="VXU370" s="1"/>
      <c r="VXV370" s="1"/>
      <c r="VXW370" s="1"/>
      <c r="VXX370" s="1"/>
      <c r="VXY370" s="1"/>
      <c r="VXZ370" s="1"/>
      <c r="VYA370" s="1"/>
      <c r="VYB370" s="1"/>
      <c r="VYC370" s="1"/>
      <c r="VYD370" s="1"/>
      <c r="VYE370" s="1"/>
      <c r="VYF370" s="1"/>
      <c r="VYG370" s="1"/>
      <c r="VYH370" s="1"/>
      <c r="VYI370" s="1"/>
      <c r="VYJ370" s="1"/>
      <c r="VYK370" s="1"/>
      <c r="VYL370" s="1"/>
      <c r="VYM370" s="1"/>
      <c r="VYN370" s="1"/>
      <c r="VYO370" s="1"/>
      <c r="VYP370" s="1"/>
      <c r="VYQ370" s="1"/>
      <c r="VYR370" s="1"/>
      <c r="VYS370" s="1"/>
      <c r="VYT370" s="1"/>
      <c r="VYU370" s="1"/>
      <c r="VYV370" s="1"/>
      <c r="VYW370" s="1"/>
      <c r="VYX370" s="1"/>
      <c r="VYY370" s="1"/>
      <c r="VYZ370" s="1"/>
      <c r="VZA370" s="1"/>
      <c r="VZB370" s="1"/>
      <c r="VZC370" s="1"/>
      <c r="VZD370" s="1"/>
      <c r="VZE370" s="1"/>
      <c r="VZF370" s="1"/>
      <c r="VZG370" s="1"/>
      <c r="VZH370" s="1"/>
      <c r="VZI370" s="1"/>
      <c r="VZJ370" s="1"/>
      <c r="VZK370" s="1"/>
      <c r="VZL370" s="1"/>
      <c r="VZM370" s="1"/>
      <c r="VZN370" s="1"/>
      <c r="VZO370" s="1"/>
      <c r="VZP370" s="1"/>
      <c r="VZQ370" s="1"/>
      <c r="VZR370" s="1"/>
      <c r="VZS370" s="1"/>
      <c r="VZT370" s="1"/>
      <c r="VZU370" s="1"/>
      <c r="VZV370" s="1"/>
      <c r="VZW370" s="1"/>
      <c r="VZX370" s="1"/>
      <c r="VZY370" s="1"/>
      <c r="VZZ370" s="1"/>
      <c r="WAA370" s="1"/>
      <c r="WAB370" s="1"/>
      <c r="WAC370" s="1"/>
      <c r="WAD370" s="1"/>
      <c r="WAE370" s="1"/>
      <c r="WAF370" s="1"/>
      <c r="WAG370" s="1"/>
      <c r="WAH370" s="1"/>
      <c r="WAI370" s="1"/>
      <c r="WAJ370" s="1"/>
      <c r="WAK370" s="1"/>
      <c r="WAL370" s="1"/>
      <c r="WAM370" s="1"/>
      <c r="WAN370" s="1"/>
      <c r="WAO370" s="1"/>
      <c r="WAP370" s="1"/>
      <c r="WAQ370" s="1"/>
      <c r="WAR370" s="1"/>
      <c r="WAS370" s="1"/>
      <c r="WAT370" s="1"/>
      <c r="WAU370" s="1"/>
      <c r="WAV370" s="1"/>
      <c r="WAW370" s="1"/>
      <c r="WAX370" s="1"/>
      <c r="WAY370" s="1"/>
      <c r="WAZ370" s="1"/>
      <c r="WBA370" s="1"/>
      <c r="WBB370" s="1"/>
      <c r="WBC370" s="1"/>
      <c r="WBD370" s="1"/>
      <c r="WBE370" s="1"/>
      <c r="WBF370" s="1"/>
      <c r="WBG370" s="1"/>
      <c r="WBH370" s="1"/>
      <c r="WBI370" s="1"/>
      <c r="WBJ370" s="1"/>
      <c r="WBK370" s="1"/>
      <c r="WBL370" s="1"/>
      <c r="WBM370" s="1"/>
      <c r="WBN370" s="1"/>
      <c r="WBO370" s="1"/>
      <c r="WBP370" s="1"/>
      <c r="WBQ370" s="1"/>
      <c r="WBR370" s="1"/>
      <c r="WBS370" s="1"/>
      <c r="WBT370" s="1"/>
      <c r="WBU370" s="1"/>
      <c r="WBV370" s="1"/>
      <c r="WBW370" s="1"/>
      <c r="WBX370" s="1"/>
      <c r="WBY370" s="1"/>
      <c r="WBZ370" s="1"/>
      <c r="WCA370" s="1"/>
      <c r="WCB370" s="1"/>
      <c r="WCC370" s="1"/>
      <c r="WCD370" s="1"/>
      <c r="WCE370" s="1"/>
      <c r="WCF370" s="1"/>
      <c r="WCG370" s="1"/>
      <c r="WCH370" s="1"/>
      <c r="WCI370" s="1"/>
      <c r="WCJ370" s="1"/>
      <c r="WCK370" s="1"/>
      <c r="WCL370" s="1"/>
      <c r="WCM370" s="1"/>
      <c r="WCN370" s="1"/>
      <c r="WCO370" s="1"/>
      <c r="WCP370" s="1"/>
      <c r="WCQ370" s="1"/>
      <c r="WCR370" s="1"/>
      <c r="WCS370" s="1"/>
      <c r="WCT370" s="1"/>
      <c r="WCU370" s="1"/>
      <c r="WCV370" s="1"/>
      <c r="WCW370" s="1"/>
      <c r="WCX370" s="1"/>
      <c r="WCY370" s="1"/>
      <c r="WCZ370" s="1"/>
      <c r="WDA370" s="1"/>
      <c r="WDB370" s="1"/>
      <c r="WDC370" s="1"/>
      <c r="WDD370" s="1"/>
      <c r="WDE370" s="1"/>
      <c r="WDF370" s="1"/>
      <c r="WDG370" s="1"/>
      <c r="WDH370" s="1"/>
      <c r="WDI370" s="1"/>
      <c r="WDJ370" s="1"/>
      <c r="WDK370" s="1"/>
      <c r="WDL370" s="1"/>
      <c r="WDM370" s="1"/>
      <c r="WDN370" s="1"/>
      <c r="WDO370" s="1"/>
      <c r="WDP370" s="1"/>
      <c r="WDQ370" s="1"/>
      <c r="WDR370" s="1"/>
      <c r="WDS370" s="1"/>
      <c r="WDT370" s="1"/>
      <c r="WDU370" s="1"/>
      <c r="WDV370" s="1"/>
      <c r="WDW370" s="1"/>
      <c r="WDX370" s="1"/>
      <c r="WDY370" s="1"/>
      <c r="WDZ370" s="1"/>
      <c r="WEA370" s="1"/>
      <c r="WEB370" s="1"/>
      <c r="WEC370" s="1"/>
      <c r="WED370" s="1"/>
      <c r="WEE370" s="1"/>
      <c r="WEF370" s="1"/>
      <c r="WEG370" s="1"/>
      <c r="WEH370" s="1"/>
      <c r="WEI370" s="1"/>
      <c r="WEJ370" s="1"/>
      <c r="WEK370" s="1"/>
      <c r="WEL370" s="1"/>
      <c r="WEM370" s="1"/>
      <c r="WEN370" s="1"/>
      <c r="WEO370" s="1"/>
      <c r="WEP370" s="1"/>
      <c r="WEQ370" s="1"/>
      <c r="WER370" s="1"/>
      <c r="WES370" s="1"/>
      <c r="WET370" s="1"/>
      <c r="WEU370" s="1"/>
      <c r="WEV370" s="1"/>
      <c r="WEW370" s="1"/>
      <c r="WEX370" s="1"/>
      <c r="WEY370" s="1"/>
      <c r="WEZ370" s="1"/>
      <c r="WFA370" s="1"/>
      <c r="WFB370" s="1"/>
      <c r="WFC370" s="1"/>
      <c r="WFD370" s="1"/>
      <c r="WFE370" s="1"/>
      <c r="WFF370" s="1"/>
      <c r="WFG370" s="1"/>
      <c r="WFH370" s="1"/>
      <c r="WFI370" s="1"/>
      <c r="WFJ370" s="1"/>
      <c r="WFK370" s="1"/>
      <c r="WFL370" s="1"/>
      <c r="WFM370" s="1"/>
      <c r="WFN370" s="1"/>
      <c r="WFO370" s="1"/>
      <c r="WFP370" s="1"/>
      <c r="WFQ370" s="1"/>
      <c r="WFR370" s="1"/>
      <c r="WFS370" s="1"/>
      <c r="WFT370" s="1"/>
      <c r="WFU370" s="1"/>
      <c r="WFV370" s="1"/>
      <c r="WFW370" s="1"/>
      <c r="WFX370" s="1"/>
      <c r="WFY370" s="1"/>
      <c r="WFZ370" s="1"/>
      <c r="WGA370" s="1"/>
      <c r="WGB370" s="1"/>
      <c r="WGC370" s="1"/>
      <c r="WGD370" s="1"/>
      <c r="WGE370" s="1"/>
      <c r="WGF370" s="1"/>
      <c r="WGG370" s="1"/>
      <c r="WGH370" s="1"/>
      <c r="WGI370" s="1"/>
      <c r="WGJ370" s="1"/>
      <c r="WGK370" s="1"/>
      <c r="WGL370" s="1"/>
      <c r="WGM370" s="1"/>
      <c r="WGN370" s="1"/>
      <c r="WGO370" s="1"/>
      <c r="WGP370" s="1"/>
      <c r="WGQ370" s="1"/>
      <c r="WGR370" s="1"/>
      <c r="WGS370" s="1"/>
      <c r="WGT370" s="1"/>
      <c r="WGU370" s="1"/>
      <c r="WGV370" s="1"/>
      <c r="WGW370" s="1"/>
      <c r="WGX370" s="1"/>
      <c r="WGY370" s="1"/>
      <c r="WGZ370" s="1"/>
      <c r="WHA370" s="1"/>
      <c r="WHB370" s="1"/>
      <c r="WHC370" s="1"/>
      <c r="WHD370" s="1"/>
      <c r="WHE370" s="1"/>
      <c r="WHF370" s="1"/>
      <c r="WHG370" s="1"/>
      <c r="WHH370" s="1"/>
      <c r="WHI370" s="1"/>
      <c r="WHJ370" s="1"/>
      <c r="WHK370" s="1"/>
      <c r="WHL370" s="1"/>
      <c r="WHM370" s="1"/>
      <c r="WHN370" s="1"/>
      <c r="WHO370" s="1"/>
      <c r="WHP370" s="1"/>
      <c r="WHQ370" s="1"/>
      <c r="WHR370" s="1"/>
      <c r="WHS370" s="1"/>
      <c r="WHT370" s="1"/>
      <c r="WHU370" s="1"/>
      <c r="WHV370" s="1"/>
      <c r="WHW370" s="1"/>
      <c r="WHX370" s="1"/>
      <c r="WHY370" s="1"/>
      <c r="WHZ370" s="1"/>
      <c r="WIA370" s="1"/>
      <c r="WIB370" s="1"/>
      <c r="WIC370" s="1"/>
      <c r="WID370" s="1"/>
      <c r="WIE370" s="1"/>
      <c r="WIF370" s="1"/>
      <c r="WIG370" s="1"/>
      <c r="WIH370" s="1"/>
      <c r="WII370" s="1"/>
      <c r="WIJ370" s="1"/>
      <c r="WIK370" s="1"/>
      <c r="WIL370" s="1"/>
      <c r="WIM370" s="1"/>
      <c r="WIN370" s="1"/>
      <c r="WIO370" s="1"/>
      <c r="WIP370" s="1"/>
      <c r="WIQ370" s="1"/>
      <c r="WIR370" s="1"/>
      <c r="WIS370" s="1"/>
      <c r="WIT370" s="1"/>
      <c r="WIU370" s="1"/>
      <c r="WIV370" s="1"/>
      <c r="WIW370" s="1"/>
      <c r="WIX370" s="1"/>
      <c r="WIY370" s="1"/>
      <c r="WIZ370" s="1"/>
      <c r="WJA370" s="1"/>
      <c r="WJB370" s="1"/>
      <c r="WJC370" s="1"/>
      <c r="WJD370" s="1"/>
      <c r="WJE370" s="1"/>
      <c r="WJF370" s="1"/>
      <c r="WJG370" s="1"/>
      <c r="WJH370" s="1"/>
      <c r="WJI370" s="1"/>
      <c r="WJJ370" s="1"/>
      <c r="WJK370" s="1"/>
      <c r="WJL370" s="1"/>
      <c r="WJM370" s="1"/>
      <c r="WJN370" s="1"/>
      <c r="WJO370" s="1"/>
      <c r="WJP370" s="1"/>
      <c r="WJQ370" s="1"/>
      <c r="WJR370" s="1"/>
      <c r="WJS370" s="1"/>
      <c r="WJT370" s="1"/>
      <c r="WJU370" s="1"/>
      <c r="WJV370" s="1"/>
      <c r="WJW370" s="1"/>
      <c r="WJX370" s="1"/>
      <c r="WJY370" s="1"/>
      <c r="WJZ370" s="1"/>
      <c r="WKA370" s="1"/>
      <c r="WKB370" s="1"/>
      <c r="WKC370" s="1"/>
      <c r="WKD370" s="1"/>
      <c r="WKE370" s="1"/>
      <c r="WKF370" s="1"/>
      <c r="WKG370" s="1"/>
      <c r="WKH370" s="1"/>
      <c r="WKI370" s="1"/>
      <c r="WKJ370" s="1"/>
      <c r="WKK370" s="1"/>
      <c r="WKL370" s="1"/>
      <c r="WKM370" s="1"/>
      <c r="WKN370" s="1"/>
      <c r="WKO370" s="1"/>
      <c r="WKP370" s="1"/>
      <c r="WKQ370" s="1"/>
      <c r="WKR370" s="1"/>
      <c r="WKS370" s="1"/>
      <c r="WKT370" s="1"/>
      <c r="WKU370" s="1"/>
      <c r="WKV370" s="1"/>
      <c r="WKW370" s="1"/>
      <c r="WKX370" s="1"/>
      <c r="WKY370" s="1"/>
      <c r="WKZ370" s="1"/>
      <c r="WLA370" s="1"/>
      <c r="WLB370" s="1"/>
      <c r="WLC370" s="1"/>
      <c r="WLD370" s="1"/>
      <c r="WLE370" s="1"/>
      <c r="WLF370" s="1"/>
      <c r="WLG370" s="1"/>
      <c r="WLH370" s="1"/>
      <c r="WLI370" s="1"/>
      <c r="WLJ370" s="1"/>
      <c r="WLK370" s="1"/>
      <c r="WLL370" s="1"/>
      <c r="WLM370" s="1"/>
      <c r="WLN370" s="1"/>
      <c r="WLO370" s="1"/>
      <c r="WLP370" s="1"/>
      <c r="WLQ370" s="1"/>
      <c r="WLR370" s="1"/>
      <c r="WLS370" s="1"/>
      <c r="WLT370" s="1"/>
      <c r="WLU370" s="1"/>
      <c r="WLV370" s="1"/>
      <c r="WLW370" s="1"/>
      <c r="WLX370" s="1"/>
      <c r="WLY370" s="1"/>
      <c r="WLZ370" s="1"/>
      <c r="WMA370" s="1"/>
      <c r="WMB370" s="1"/>
      <c r="WMC370" s="1"/>
      <c r="WMD370" s="1"/>
      <c r="WME370" s="1"/>
      <c r="WMF370" s="1"/>
      <c r="WMG370" s="1"/>
      <c r="WMH370" s="1"/>
      <c r="WMI370" s="1"/>
      <c r="WMJ370" s="1"/>
      <c r="WMK370" s="1"/>
      <c r="WML370" s="1"/>
      <c r="WMM370" s="1"/>
      <c r="WMN370" s="1"/>
      <c r="WMO370" s="1"/>
      <c r="WMP370" s="1"/>
      <c r="WMQ370" s="1"/>
      <c r="WMR370" s="1"/>
      <c r="WMS370" s="1"/>
      <c r="WMT370" s="1"/>
      <c r="WMU370" s="1"/>
      <c r="WMV370" s="1"/>
      <c r="WMW370" s="1"/>
      <c r="WMX370" s="1"/>
      <c r="WMY370" s="1"/>
      <c r="WMZ370" s="1"/>
      <c r="WNA370" s="1"/>
      <c r="WNB370" s="1"/>
      <c r="WNC370" s="1"/>
      <c r="WND370" s="1"/>
      <c r="WNE370" s="1"/>
      <c r="WNF370" s="1"/>
      <c r="WNG370" s="1"/>
      <c r="WNH370" s="1"/>
      <c r="WNI370" s="1"/>
      <c r="WNJ370" s="1"/>
      <c r="WNK370" s="1"/>
      <c r="WNL370" s="1"/>
      <c r="WNM370" s="1"/>
      <c r="WNN370" s="1"/>
      <c r="WNO370" s="1"/>
      <c r="WNP370" s="1"/>
      <c r="WNQ370" s="1"/>
      <c r="WNR370" s="1"/>
      <c r="WNS370" s="1"/>
      <c r="WNT370" s="1"/>
      <c r="WNU370" s="1"/>
      <c r="WNV370" s="1"/>
      <c r="WNW370" s="1"/>
      <c r="WNX370" s="1"/>
      <c r="WNY370" s="1"/>
      <c r="WNZ370" s="1"/>
      <c r="WOA370" s="1"/>
      <c r="WOB370" s="1"/>
      <c r="WOC370" s="1"/>
      <c r="WOD370" s="1"/>
      <c r="WOE370" s="1"/>
      <c r="WOF370" s="1"/>
      <c r="WOG370" s="1"/>
      <c r="WOH370" s="1"/>
      <c r="WOI370" s="1"/>
      <c r="WOJ370" s="1"/>
      <c r="WOK370" s="1"/>
      <c r="WOL370" s="1"/>
      <c r="WOM370" s="1"/>
      <c r="WON370" s="1"/>
      <c r="WOO370" s="1"/>
      <c r="WOP370" s="1"/>
      <c r="WOQ370" s="1"/>
      <c r="WOR370" s="1"/>
      <c r="WOS370" s="1"/>
      <c r="WOT370" s="1"/>
      <c r="WOU370" s="1"/>
      <c r="WOV370" s="1"/>
      <c r="WOW370" s="1"/>
      <c r="WOX370" s="1"/>
      <c r="WOY370" s="1"/>
      <c r="WOZ370" s="1"/>
      <c r="WPA370" s="1"/>
      <c r="WPB370" s="1"/>
      <c r="WPC370" s="1"/>
      <c r="WPD370" s="1"/>
      <c r="WPE370" s="1"/>
      <c r="WPF370" s="1"/>
      <c r="WPG370" s="1"/>
      <c r="WPH370" s="1"/>
      <c r="WPI370" s="1"/>
      <c r="WPJ370" s="1"/>
      <c r="WPK370" s="1"/>
      <c r="WPL370" s="1"/>
      <c r="WPM370" s="1"/>
      <c r="WPN370" s="1"/>
      <c r="WPO370" s="1"/>
      <c r="WPP370" s="1"/>
      <c r="WPQ370" s="1"/>
      <c r="WPR370" s="1"/>
      <c r="WPS370" s="1"/>
      <c r="WPT370" s="1"/>
      <c r="WPU370" s="1"/>
      <c r="WPV370" s="1"/>
      <c r="WPW370" s="1"/>
      <c r="WPX370" s="1"/>
      <c r="WPY370" s="1"/>
      <c r="WPZ370" s="1"/>
      <c r="WQA370" s="1"/>
      <c r="WQB370" s="1"/>
      <c r="WQC370" s="1"/>
      <c r="WQD370" s="1"/>
      <c r="WQE370" s="1"/>
      <c r="WQF370" s="1"/>
      <c r="WQG370" s="1"/>
      <c r="WQH370" s="1"/>
      <c r="WQI370" s="1"/>
      <c r="WQJ370" s="1"/>
      <c r="WQK370" s="1"/>
      <c r="WQL370" s="1"/>
      <c r="WQM370" s="1"/>
      <c r="WQN370" s="1"/>
      <c r="WQO370" s="1"/>
      <c r="WQP370" s="1"/>
      <c r="WQQ370" s="1"/>
      <c r="WQR370" s="1"/>
      <c r="WQS370" s="1"/>
      <c r="WQT370" s="1"/>
      <c r="WQU370" s="1"/>
      <c r="WQV370" s="1"/>
      <c r="WQW370" s="1"/>
      <c r="WQX370" s="1"/>
      <c r="WQY370" s="1"/>
      <c r="WQZ370" s="1"/>
      <c r="WRA370" s="1"/>
      <c r="WRB370" s="1"/>
      <c r="WRC370" s="1"/>
      <c r="WRD370" s="1"/>
      <c r="WRE370" s="1"/>
      <c r="WRF370" s="1"/>
      <c r="WRG370" s="1"/>
      <c r="WRH370" s="1"/>
      <c r="WRI370" s="1"/>
      <c r="WRJ370" s="1"/>
      <c r="WRK370" s="1"/>
      <c r="WRL370" s="1"/>
      <c r="WRM370" s="1"/>
      <c r="WRN370" s="1"/>
      <c r="WRO370" s="1"/>
      <c r="WRP370" s="1"/>
      <c r="WRQ370" s="1"/>
      <c r="WRR370" s="1"/>
      <c r="WRS370" s="1"/>
      <c r="WRT370" s="1"/>
      <c r="WRU370" s="1"/>
      <c r="WRV370" s="1"/>
      <c r="WRW370" s="1"/>
      <c r="WRX370" s="1"/>
      <c r="WRY370" s="1"/>
      <c r="WRZ370" s="1"/>
      <c r="WSA370" s="1"/>
      <c r="WSB370" s="1"/>
      <c r="WSC370" s="1"/>
      <c r="WSD370" s="1"/>
      <c r="WSE370" s="1"/>
      <c r="WSF370" s="1"/>
      <c r="WSG370" s="1"/>
      <c r="WSH370" s="1"/>
      <c r="WSI370" s="1"/>
      <c r="WSJ370" s="1"/>
      <c r="WSK370" s="1"/>
      <c r="WSL370" s="1"/>
      <c r="WSM370" s="1"/>
      <c r="WSN370" s="1"/>
      <c r="WSO370" s="1"/>
      <c r="WSP370" s="1"/>
      <c r="WSQ370" s="1"/>
      <c r="WSR370" s="1"/>
      <c r="WSS370" s="1"/>
      <c r="WST370" s="1"/>
      <c r="WSU370" s="1"/>
      <c r="WSV370" s="1"/>
      <c r="WSW370" s="1"/>
      <c r="WSX370" s="1"/>
      <c r="WSY370" s="1"/>
      <c r="WSZ370" s="1"/>
      <c r="WTA370" s="1"/>
      <c r="WTB370" s="1"/>
      <c r="WTC370" s="1"/>
      <c r="WTD370" s="1"/>
      <c r="WTE370" s="1"/>
      <c r="WTF370" s="1"/>
      <c r="WTG370" s="1"/>
      <c r="WTH370" s="1"/>
      <c r="WTI370" s="1"/>
      <c r="WTJ370" s="1"/>
      <c r="WTK370" s="1"/>
      <c r="WTL370" s="1"/>
      <c r="WTM370" s="1"/>
      <c r="WTN370" s="1"/>
      <c r="WTO370" s="1"/>
      <c r="WTP370" s="1"/>
      <c r="WTQ370" s="1"/>
      <c r="WTR370" s="1"/>
      <c r="WTS370" s="1"/>
      <c r="WTT370" s="1"/>
      <c r="WTU370" s="1"/>
      <c r="WTV370" s="1"/>
      <c r="WTW370" s="1"/>
      <c r="WTX370" s="1"/>
      <c r="WTY370" s="1"/>
      <c r="WTZ370" s="1"/>
      <c r="WUA370" s="1"/>
      <c r="WUB370" s="1"/>
      <c r="WUC370" s="1"/>
      <c r="WUD370" s="1"/>
      <c r="WUE370" s="1"/>
      <c r="WUF370" s="1"/>
      <c r="WUG370" s="1"/>
      <c r="WUH370" s="1"/>
      <c r="WUI370" s="1"/>
      <c r="WUJ370" s="1"/>
      <c r="WUK370" s="1"/>
      <c r="WUL370" s="1"/>
      <c r="WUM370" s="1"/>
      <c r="WUN370" s="1"/>
      <c r="WUO370" s="1"/>
      <c r="WUP370" s="1"/>
      <c r="WUQ370" s="1"/>
      <c r="WUR370" s="1"/>
      <c r="WUS370" s="1"/>
      <c r="WUT370" s="1"/>
      <c r="WUU370" s="1"/>
      <c r="WUV370" s="1"/>
      <c r="WUW370" s="1"/>
      <c r="WUX370" s="1"/>
      <c r="WUY370" s="1"/>
      <c r="WUZ370" s="1"/>
      <c r="WVA370" s="1"/>
      <c r="WVB370" s="1"/>
      <c r="WVC370" s="1"/>
      <c r="WVD370" s="1"/>
      <c r="WVE370" s="1"/>
      <c r="WVF370" s="1"/>
      <c r="WVG370" s="1"/>
      <c r="WVH370" s="1"/>
      <c r="WVI370" s="1"/>
      <c r="WVJ370" s="1"/>
      <c r="WVK370" s="1"/>
      <c r="WVL370" s="1"/>
      <c r="WVM370" s="1"/>
      <c r="WVN370" s="1"/>
      <c r="WVO370" s="1"/>
      <c r="WVP370" s="1"/>
      <c r="WVQ370" s="1"/>
      <c r="WVR370" s="1"/>
      <c r="WVS370" s="1"/>
      <c r="WVT370" s="1"/>
      <c r="WVU370" s="1"/>
    </row>
    <row r="371" spans="1:16141" s="5" customFormat="1" ht="35.1" customHeight="1">
      <c r="A371" s="2800"/>
      <c r="B371" s="3"/>
      <c r="C371" s="102"/>
      <c r="D371" s="102"/>
      <c r="E371" s="2669" t="s">
        <v>481</v>
      </c>
      <c r="F371" s="2696">
        <f>+(40*60*4.3)</f>
        <v>10320</v>
      </c>
      <c r="G371" s="2731">
        <v>12</v>
      </c>
      <c r="H371" s="2693">
        <f t="shared" si="19"/>
        <v>123840</v>
      </c>
      <c r="I371" s="2788" t="s">
        <v>445</v>
      </c>
      <c r="J371" s="2777"/>
      <c r="L371" s="1"/>
      <c r="M371" s="84"/>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c r="ALA371" s="1"/>
      <c r="ALB371" s="1"/>
      <c r="ALC371" s="1"/>
      <c r="ALD371" s="1"/>
      <c r="ALE371" s="1"/>
      <c r="ALF371" s="1"/>
      <c r="ALG371" s="1"/>
      <c r="ALH371" s="1"/>
      <c r="ALI371" s="1"/>
      <c r="ALJ371" s="1"/>
      <c r="ALK371" s="1"/>
      <c r="ALL371" s="1"/>
      <c r="ALM371" s="1"/>
      <c r="ALN371" s="1"/>
      <c r="ALO371" s="1"/>
      <c r="ALP371" s="1"/>
      <c r="ALQ371" s="1"/>
      <c r="ALR371" s="1"/>
      <c r="ALS371" s="1"/>
      <c r="ALT371" s="1"/>
      <c r="ALU371" s="1"/>
      <c r="ALV371" s="1"/>
      <c r="ALW371" s="1"/>
      <c r="ALX371" s="1"/>
      <c r="ALY371" s="1"/>
      <c r="ALZ371" s="1"/>
      <c r="AMA371" s="1"/>
      <c r="AMB371" s="1"/>
      <c r="AMC371" s="1"/>
      <c r="AMD371" s="1"/>
      <c r="AME371" s="1"/>
      <c r="AMF371" s="1"/>
      <c r="AMG371" s="1"/>
      <c r="AMH371" s="1"/>
      <c r="AMI371" s="1"/>
      <c r="AMJ371" s="1"/>
      <c r="AMK371" s="1"/>
      <c r="AML371" s="1"/>
      <c r="AMM371" s="1"/>
      <c r="AMN371" s="1"/>
      <c r="AMO371" s="1"/>
      <c r="AMP371" s="1"/>
      <c r="AMQ371" s="1"/>
      <c r="AMR371" s="1"/>
      <c r="AMS371" s="1"/>
      <c r="AMT371" s="1"/>
      <c r="AMU371" s="1"/>
      <c r="AMV371" s="1"/>
      <c r="AMW371" s="1"/>
      <c r="AMX371" s="1"/>
      <c r="AMY371" s="1"/>
      <c r="AMZ371" s="1"/>
      <c r="ANA371" s="1"/>
      <c r="ANB371" s="1"/>
      <c r="ANC371" s="1"/>
      <c r="AND371" s="1"/>
      <c r="ANE371" s="1"/>
      <c r="ANF371" s="1"/>
      <c r="ANG371" s="1"/>
      <c r="ANH371" s="1"/>
      <c r="ANI371" s="1"/>
      <c r="ANJ371" s="1"/>
      <c r="ANK371" s="1"/>
      <c r="ANL371" s="1"/>
      <c r="ANM371" s="1"/>
      <c r="ANN371" s="1"/>
      <c r="ANO371" s="1"/>
      <c r="ANP371" s="1"/>
      <c r="ANQ371" s="1"/>
      <c r="ANR371" s="1"/>
      <c r="ANS371" s="1"/>
      <c r="ANT371" s="1"/>
      <c r="ANU371" s="1"/>
      <c r="ANV371" s="1"/>
      <c r="ANW371" s="1"/>
      <c r="ANX371" s="1"/>
      <c r="ANY371" s="1"/>
      <c r="ANZ371" s="1"/>
      <c r="AOA371" s="1"/>
      <c r="AOB371" s="1"/>
      <c r="AOC371" s="1"/>
      <c r="AOD371" s="1"/>
      <c r="AOE371" s="1"/>
      <c r="AOF371" s="1"/>
      <c r="AOG371" s="1"/>
      <c r="AOH371" s="1"/>
      <c r="AOI371" s="1"/>
      <c r="AOJ371" s="1"/>
      <c r="AOK371" s="1"/>
      <c r="AOL371" s="1"/>
      <c r="AOM371" s="1"/>
      <c r="AON371" s="1"/>
      <c r="AOO371" s="1"/>
      <c r="AOP371" s="1"/>
      <c r="AOQ371" s="1"/>
      <c r="AOR371" s="1"/>
      <c r="AOS371" s="1"/>
      <c r="AOT371" s="1"/>
      <c r="AOU371" s="1"/>
      <c r="AOV371" s="1"/>
      <c r="AOW371" s="1"/>
      <c r="AOX371" s="1"/>
      <c r="AOY371" s="1"/>
      <c r="AOZ371" s="1"/>
      <c r="APA371" s="1"/>
      <c r="APB371" s="1"/>
      <c r="APC371" s="1"/>
      <c r="APD371" s="1"/>
      <c r="APE371" s="1"/>
      <c r="APF371" s="1"/>
      <c r="APG371" s="1"/>
      <c r="APH371" s="1"/>
      <c r="API371" s="1"/>
      <c r="APJ371" s="1"/>
      <c r="APK371" s="1"/>
      <c r="APL371" s="1"/>
      <c r="APM371" s="1"/>
      <c r="APN371" s="1"/>
      <c r="APO371" s="1"/>
      <c r="APP371" s="1"/>
      <c r="APQ371" s="1"/>
      <c r="APR371" s="1"/>
      <c r="APS371" s="1"/>
      <c r="APT371" s="1"/>
      <c r="APU371" s="1"/>
      <c r="APV371" s="1"/>
      <c r="APW371" s="1"/>
      <c r="APX371" s="1"/>
      <c r="APY371" s="1"/>
      <c r="APZ371" s="1"/>
      <c r="AQA371" s="1"/>
      <c r="AQB371" s="1"/>
      <c r="AQC371" s="1"/>
      <c r="AQD371" s="1"/>
      <c r="AQE371" s="1"/>
      <c r="AQF371" s="1"/>
      <c r="AQG371" s="1"/>
      <c r="AQH371" s="1"/>
      <c r="AQI371" s="1"/>
      <c r="AQJ371" s="1"/>
      <c r="AQK371" s="1"/>
      <c r="AQL371" s="1"/>
      <c r="AQM371" s="1"/>
      <c r="AQN371" s="1"/>
      <c r="AQO371" s="1"/>
      <c r="AQP371" s="1"/>
      <c r="AQQ371" s="1"/>
      <c r="AQR371" s="1"/>
      <c r="AQS371" s="1"/>
      <c r="AQT371" s="1"/>
      <c r="AQU371" s="1"/>
      <c r="AQV371" s="1"/>
      <c r="AQW371" s="1"/>
      <c r="AQX371" s="1"/>
      <c r="AQY371" s="1"/>
      <c r="AQZ371" s="1"/>
      <c r="ARA371" s="1"/>
      <c r="ARB371" s="1"/>
      <c r="ARC371" s="1"/>
      <c r="ARD371" s="1"/>
      <c r="ARE371" s="1"/>
      <c r="ARF371" s="1"/>
      <c r="ARG371" s="1"/>
      <c r="ARH371" s="1"/>
      <c r="ARI371" s="1"/>
      <c r="ARJ371" s="1"/>
      <c r="ARK371" s="1"/>
      <c r="ARL371" s="1"/>
      <c r="ARM371" s="1"/>
      <c r="ARN371" s="1"/>
      <c r="ARO371" s="1"/>
      <c r="ARP371" s="1"/>
      <c r="ARQ371" s="1"/>
      <c r="ARR371" s="1"/>
      <c r="ARS371" s="1"/>
      <c r="ART371" s="1"/>
      <c r="ARU371" s="1"/>
      <c r="ARV371" s="1"/>
      <c r="ARW371" s="1"/>
      <c r="ARX371" s="1"/>
      <c r="ARY371" s="1"/>
      <c r="ARZ371" s="1"/>
      <c r="ASA371" s="1"/>
      <c r="ASB371" s="1"/>
      <c r="ASC371" s="1"/>
      <c r="ASD371" s="1"/>
      <c r="ASE371" s="1"/>
      <c r="ASF371" s="1"/>
      <c r="ASG371" s="1"/>
      <c r="ASH371" s="1"/>
      <c r="ASI371" s="1"/>
      <c r="ASJ371" s="1"/>
      <c r="ASK371" s="1"/>
      <c r="ASL371" s="1"/>
      <c r="ASM371" s="1"/>
      <c r="ASN371" s="1"/>
      <c r="ASO371" s="1"/>
      <c r="ASP371" s="1"/>
      <c r="ASQ371" s="1"/>
      <c r="ASR371" s="1"/>
      <c r="ASS371" s="1"/>
      <c r="AST371" s="1"/>
      <c r="ASU371" s="1"/>
      <c r="ASV371" s="1"/>
      <c r="ASW371" s="1"/>
      <c r="ASX371" s="1"/>
      <c r="ASY371" s="1"/>
      <c r="ASZ371" s="1"/>
      <c r="ATA371" s="1"/>
      <c r="ATB371" s="1"/>
      <c r="ATC371" s="1"/>
      <c r="ATD371" s="1"/>
      <c r="ATE371" s="1"/>
      <c r="ATF371" s="1"/>
      <c r="ATG371" s="1"/>
      <c r="ATH371" s="1"/>
      <c r="ATI371" s="1"/>
      <c r="ATJ371" s="1"/>
      <c r="ATK371" s="1"/>
      <c r="ATL371" s="1"/>
      <c r="ATM371" s="1"/>
      <c r="ATN371" s="1"/>
      <c r="ATO371" s="1"/>
      <c r="ATP371" s="1"/>
      <c r="ATQ371" s="1"/>
      <c r="ATR371" s="1"/>
      <c r="ATS371" s="1"/>
      <c r="ATT371" s="1"/>
      <c r="ATU371" s="1"/>
      <c r="ATV371" s="1"/>
      <c r="ATW371" s="1"/>
      <c r="ATX371" s="1"/>
      <c r="ATY371" s="1"/>
      <c r="ATZ371" s="1"/>
      <c r="AUA371" s="1"/>
      <c r="AUB371" s="1"/>
      <c r="AUC371" s="1"/>
      <c r="AUD371" s="1"/>
      <c r="AUE371" s="1"/>
      <c r="AUF371" s="1"/>
      <c r="AUG371" s="1"/>
      <c r="AUH371" s="1"/>
      <c r="AUI371" s="1"/>
      <c r="AUJ371" s="1"/>
      <c r="AUK371" s="1"/>
      <c r="AUL371" s="1"/>
      <c r="AUM371" s="1"/>
      <c r="AUN371" s="1"/>
      <c r="AUO371" s="1"/>
      <c r="AUP371" s="1"/>
      <c r="AUQ371" s="1"/>
      <c r="AUR371" s="1"/>
      <c r="AUS371" s="1"/>
      <c r="AUT371" s="1"/>
      <c r="AUU371" s="1"/>
      <c r="AUV371" s="1"/>
      <c r="AUW371" s="1"/>
      <c r="AUX371" s="1"/>
      <c r="AUY371" s="1"/>
      <c r="AUZ371" s="1"/>
      <c r="AVA371" s="1"/>
      <c r="AVB371" s="1"/>
      <c r="AVC371" s="1"/>
      <c r="AVD371" s="1"/>
      <c r="AVE371" s="1"/>
      <c r="AVF371" s="1"/>
      <c r="AVG371" s="1"/>
      <c r="AVH371" s="1"/>
      <c r="AVI371" s="1"/>
      <c r="AVJ371" s="1"/>
      <c r="AVK371" s="1"/>
      <c r="AVL371" s="1"/>
      <c r="AVM371" s="1"/>
      <c r="AVN371" s="1"/>
      <c r="AVO371" s="1"/>
      <c r="AVP371" s="1"/>
      <c r="AVQ371" s="1"/>
      <c r="AVR371" s="1"/>
      <c r="AVS371" s="1"/>
      <c r="AVT371" s="1"/>
      <c r="AVU371" s="1"/>
      <c r="AVV371" s="1"/>
      <c r="AVW371" s="1"/>
      <c r="AVX371" s="1"/>
      <c r="AVY371" s="1"/>
      <c r="AVZ371" s="1"/>
      <c r="AWA371" s="1"/>
      <c r="AWB371" s="1"/>
      <c r="AWC371" s="1"/>
      <c r="AWD371" s="1"/>
      <c r="AWE371" s="1"/>
      <c r="AWF371" s="1"/>
      <c r="AWG371" s="1"/>
      <c r="AWH371" s="1"/>
      <c r="AWI371" s="1"/>
      <c r="AWJ371" s="1"/>
      <c r="AWK371" s="1"/>
      <c r="AWL371" s="1"/>
      <c r="AWM371" s="1"/>
      <c r="AWN371" s="1"/>
      <c r="AWO371" s="1"/>
      <c r="AWP371" s="1"/>
      <c r="AWQ371" s="1"/>
      <c r="AWR371" s="1"/>
      <c r="AWS371" s="1"/>
      <c r="AWT371" s="1"/>
      <c r="AWU371" s="1"/>
      <c r="AWV371" s="1"/>
      <c r="AWW371" s="1"/>
      <c r="AWX371" s="1"/>
      <c r="AWY371" s="1"/>
      <c r="AWZ371" s="1"/>
      <c r="AXA371" s="1"/>
      <c r="AXB371" s="1"/>
      <c r="AXC371" s="1"/>
      <c r="AXD371" s="1"/>
      <c r="AXE371" s="1"/>
      <c r="AXF371" s="1"/>
      <c r="AXG371" s="1"/>
      <c r="AXH371" s="1"/>
      <c r="AXI371" s="1"/>
      <c r="AXJ371" s="1"/>
      <c r="AXK371" s="1"/>
      <c r="AXL371" s="1"/>
      <c r="AXM371" s="1"/>
      <c r="AXN371" s="1"/>
      <c r="AXO371" s="1"/>
      <c r="AXP371" s="1"/>
      <c r="AXQ371" s="1"/>
      <c r="AXR371" s="1"/>
      <c r="AXS371" s="1"/>
      <c r="AXT371" s="1"/>
      <c r="AXU371" s="1"/>
      <c r="AXV371" s="1"/>
      <c r="AXW371" s="1"/>
      <c r="AXX371" s="1"/>
      <c r="AXY371" s="1"/>
      <c r="AXZ371" s="1"/>
      <c r="AYA371" s="1"/>
      <c r="AYB371" s="1"/>
      <c r="AYC371" s="1"/>
      <c r="AYD371" s="1"/>
      <c r="AYE371" s="1"/>
      <c r="AYF371" s="1"/>
      <c r="AYG371" s="1"/>
      <c r="AYH371" s="1"/>
      <c r="AYI371" s="1"/>
      <c r="AYJ371" s="1"/>
      <c r="AYK371" s="1"/>
      <c r="AYL371" s="1"/>
      <c r="AYM371" s="1"/>
      <c r="AYN371" s="1"/>
      <c r="AYO371" s="1"/>
      <c r="AYP371" s="1"/>
      <c r="AYQ371" s="1"/>
      <c r="AYR371" s="1"/>
      <c r="AYS371" s="1"/>
      <c r="AYT371" s="1"/>
      <c r="AYU371" s="1"/>
      <c r="AYV371" s="1"/>
      <c r="AYW371" s="1"/>
      <c r="AYX371" s="1"/>
      <c r="AYY371" s="1"/>
      <c r="AYZ371" s="1"/>
      <c r="AZA371" s="1"/>
      <c r="AZB371" s="1"/>
      <c r="AZC371" s="1"/>
      <c r="AZD371" s="1"/>
      <c r="AZE371" s="1"/>
      <c r="AZF371" s="1"/>
      <c r="AZG371" s="1"/>
      <c r="AZH371" s="1"/>
      <c r="AZI371" s="1"/>
      <c r="AZJ371" s="1"/>
      <c r="AZK371" s="1"/>
      <c r="AZL371" s="1"/>
      <c r="AZM371" s="1"/>
      <c r="AZN371" s="1"/>
      <c r="AZO371" s="1"/>
      <c r="AZP371" s="1"/>
      <c r="AZQ371" s="1"/>
      <c r="AZR371" s="1"/>
      <c r="AZS371" s="1"/>
      <c r="AZT371" s="1"/>
      <c r="AZU371" s="1"/>
      <c r="AZV371" s="1"/>
      <c r="AZW371" s="1"/>
      <c r="AZX371" s="1"/>
      <c r="AZY371" s="1"/>
      <c r="AZZ371" s="1"/>
      <c r="BAA371" s="1"/>
      <c r="BAB371" s="1"/>
      <c r="BAC371" s="1"/>
      <c r="BAD371" s="1"/>
      <c r="BAE371" s="1"/>
      <c r="BAF371" s="1"/>
      <c r="BAG371" s="1"/>
      <c r="BAH371" s="1"/>
      <c r="BAI371" s="1"/>
      <c r="BAJ371" s="1"/>
      <c r="BAK371" s="1"/>
      <c r="BAL371" s="1"/>
      <c r="BAM371" s="1"/>
      <c r="BAN371" s="1"/>
      <c r="BAO371" s="1"/>
      <c r="BAP371" s="1"/>
      <c r="BAQ371" s="1"/>
      <c r="BAR371" s="1"/>
      <c r="BAS371" s="1"/>
      <c r="BAT371" s="1"/>
      <c r="BAU371" s="1"/>
      <c r="BAV371" s="1"/>
      <c r="BAW371" s="1"/>
      <c r="BAX371" s="1"/>
      <c r="BAY371" s="1"/>
      <c r="BAZ371" s="1"/>
      <c r="BBA371" s="1"/>
      <c r="BBB371" s="1"/>
      <c r="BBC371" s="1"/>
      <c r="BBD371" s="1"/>
      <c r="BBE371" s="1"/>
      <c r="BBF371" s="1"/>
      <c r="BBG371" s="1"/>
      <c r="BBH371" s="1"/>
      <c r="BBI371" s="1"/>
      <c r="BBJ371" s="1"/>
      <c r="BBK371" s="1"/>
      <c r="BBL371" s="1"/>
      <c r="BBM371" s="1"/>
      <c r="BBN371" s="1"/>
      <c r="BBO371" s="1"/>
      <c r="BBP371" s="1"/>
      <c r="BBQ371" s="1"/>
      <c r="BBR371" s="1"/>
      <c r="BBS371" s="1"/>
      <c r="BBT371" s="1"/>
      <c r="BBU371" s="1"/>
      <c r="BBV371" s="1"/>
      <c r="BBW371" s="1"/>
      <c r="BBX371" s="1"/>
      <c r="BBY371" s="1"/>
      <c r="BBZ371" s="1"/>
      <c r="BCA371" s="1"/>
      <c r="BCB371" s="1"/>
      <c r="BCC371" s="1"/>
      <c r="BCD371" s="1"/>
      <c r="BCE371" s="1"/>
      <c r="BCF371" s="1"/>
      <c r="BCG371" s="1"/>
      <c r="BCH371" s="1"/>
      <c r="BCI371" s="1"/>
      <c r="BCJ371" s="1"/>
      <c r="BCK371" s="1"/>
      <c r="BCL371" s="1"/>
      <c r="BCM371" s="1"/>
      <c r="BCN371" s="1"/>
      <c r="BCO371" s="1"/>
      <c r="BCP371" s="1"/>
      <c r="BCQ371" s="1"/>
      <c r="BCR371" s="1"/>
      <c r="BCS371" s="1"/>
      <c r="BCT371" s="1"/>
      <c r="BCU371" s="1"/>
      <c r="BCV371" s="1"/>
      <c r="BCW371" s="1"/>
      <c r="BCX371" s="1"/>
      <c r="BCY371" s="1"/>
      <c r="BCZ371" s="1"/>
      <c r="BDA371" s="1"/>
      <c r="BDB371" s="1"/>
      <c r="BDC371" s="1"/>
      <c r="BDD371" s="1"/>
      <c r="BDE371" s="1"/>
      <c r="BDF371" s="1"/>
      <c r="BDG371" s="1"/>
      <c r="BDH371" s="1"/>
      <c r="BDI371" s="1"/>
      <c r="BDJ371" s="1"/>
      <c r="BDK371" s="1"/>
      <c r="BDL371" s="1"/>
      <c r="BDM371" s="1"/>
      <c r="BDN371" s="1"/>
      <c r="BDO371" s="1"/>
      <c r="BDP371" s="1"/>
      <c r="BDQ371" s="1"/>
      <c r="BDR371" s="1"/>
      <c r="BDS371" s="1"/>
      <c r="BDT371" s="1"/>
      <c r="BDU371" s="1"/>
      <c r="BDV371" s="1"/>
      <c r="BDW371" s="1"/>
      <c r="BDX371" s="1"/>
      <c r="BDY371" s="1"/>
      <c r="BDZ371" s="1"/>
      <c r="BEA371" s="1"/>
      <c r="BEB371" s="1"/>
      <c r="BEC371" s="1"/>
      <c r="BED371" s="1"/>
      <c r="BEE371" s="1"/>
      <c r="BEF371" s="1"/>
      <c r="BEG371" s="1"/>
      <c r="BEH371" s="1"/>
      <c r="BEI371" s="1"/>
      <c r="BEJ371" s="1"/>
      <c r="BEK371" s="1"/>
      <c r="BEL371" s="1"/>
      <c r="BEM371" s="1"/>
      <c r="BEN371" s="1"/>
      <c r="BEO371" s="1"/>
      <c r="BEP371" s="1"/>
      <c r="BEQ371" s="1"/>
      <c r="BER371" s="1"/>
      <c r="BES371" s="1"/>
      <c r="BET371" s="1"/>
      <c r="BEU371" s="1"/>
      <c r="BEV371" s="1"/>
      <c r="BEW371" s="1"/>
      <c r="BEX371" s="1"/>
      <c r="BEY371" s="1"/>
      <c r="BEZ371" s="1"/>
      <c r="BFA371" s="1"/>
      <c r="BFB371" s="1"/>
      <c r="BFC371" s="1"/>
      <c r="BFD371" s="1"/>
      <c r="BFE371" s="1"/>
      <c r="BFF371" s="1"/>
      <c r="BFG371" s="1"/>
      <c r="BFH371" s="1"/>
      <c r="BFI371" s="1"/>
      <c r="BFJ371" s="1"/>
      <c r="BFK371" s="1"/>
      <c r="BFL371" s="1"/>
      <c r="BFM371" s="1"/>
      <c r="BFN371" s="1"/>
      <c r="BFO371" s="1"/>
      <c r="BFP371" s="1"/>
      <c r="BFQ371" s="1"/>
      <c r="BFR371" s="1"/>
      <c r="BFS371" s="1"/>
      <c r="BFT371" s="1"/>
      <c r="BFU371" s="1"/>
      <c r="BFV371" s="1"/>
      <c r="BFW371" s="1"/>
      <c r="BFX371" s="1"/>
      <c r="BFY371" s="1"/>
      <c r="BFZ371" s="1"/>
      <c r="BGA371" s="1"/>
      <c r="BGB371" s="1"/>
      <c r="BGC371" s="1"/>
      <c r="BGD371" s="1"/>
      <c r="BGE371" s="1"/>
      <c r="BGF371" s="1"/>
      <c r="BGG371" s="1"/>
      <c r="BGH371" s="1"/>
      <c r="BGI371" s="1"/>
      <c r="BGJ371" s="1"/>
      <c r="BGK371" s="1"/>
      <c r="BGL371" s="1"/>
      <c r="BGM371" s="1"/>
      <c r="BGN371" s="1"/>
      <c r="BGO371" s="1"/>
      <c r="BGP371" s="1"/>
      <c r="BGQ371" s="1"/>
      <c r="BGR371" s="1"/>
      <c r="BGS371" s="1"/>
      <c r="BGT371" s="1"/>
      <c r="BGU371" s="1"/>
      <c r="BGV371" s="1"/>
      <c r="BGW371" s="1"/>
      <c r="BGX371" s="1"/>
      <c r="BGY371" s="1"/>
      <c r="BGZ371" s="1"/>
      <c r="BHA371" s="1"/>
      <c r="BHB371" s="1"/>
      <c r="BHC371" s="1"/>
      <c r="BHD371" s="1"/>
      <c r="BHE371" s="1"/>
      <c r="BHF371" s="1"/>
      <c r="BHG371" s="1"/>
      <c r="BHH371" s="1"/>
      <c r="BHI371" s="1"/>
      <c r="BHJ371" s="1"/>
      <c r="BHK371" s="1"/>
      <c r="BHL371" s="1"/>
      <c r="BHM371" s="1"/>
      <c r="BHN371" s="1"/>
      <c r="BHO371" s="1"/>
      <c r="BHP371" s="1"/>
      <c r="BHQ371" s="1"/>
      <c r="BHR371" s="1"/>
      <c r="BHS371" s="1"/>
      <c r="BHT371" s="1"/>
      <c r="BHU371" s="1"/>
      <c r="BHV371" s="1"/>
      <c r="BHW371" s="1"/>
      <c r="BHX371" s="1"/>
      <c r="BHY371" s="1"/>
      <c r="BHZ371" s="1"/>
      <c r="BIA371" s="1"/>
      <c r="BIB371" s="1"/>
      <c r="BIC371" s="1"/>
      <c r="BID371" s="1"/>
      <c r="BIE371" s="1"/>
      <c r="BIF371" s="1"/>
      <c r="BIG371" s="1"/>
      <c r="BIH371" s="1"/>
      <c r="BII371" s="1"/>
      <c r="BIJ371" s="1"/>
      <c r="BIK371" s="1"/>
      <c r="BIL371" s="1"/>
      <c r="BIM371" s="1"/>
      <c r="BIN371" s="1"/>
      <c r="BIO371" s="1"/>
      <c r="BIP371" s="1"/>
      <c r="BIQ371" s="1"/>
      <c r="BIR371" s="1"/>
      <c r="BIS371" s="1"/>
      <c r="BIT371" s="1"/>
      <c r="BIU371" s="1"/>
      <c r="BIV371" s="1"/>
      <c r="BIW371" s="1"/>
      <c r="BIX371" s="1"/>
      <c r="BIY371" s="1"/>
      <c r="BIZ371" s="1"/>
      <c r="BJA371" s="1"/>
      <c r="BJB371" s="1"/>
      <c r="BJC371" s="1"/>
      <c r="BJD371" s="1"/>
      <c r="BJE371" s="1"/>
      <c r="BJF371" s="1"/>
      <c r="BJG371" s="1"/>
      <c r="BJH371" s="1"/>
      <c r="BJI371" s="1"/>
      <c r="BJJ371" s="1"/>
      <c r="BJK371" s="1"/>
      <c r="BJL371" s="1"/>
      <c r="BJM371" s="1"/>
      <c r="BJN371" s="1"/>
      <c r="BJO371" s="1"/>
      <c r="BJP371" s="1"/>
      <c r="BJQ371" s="1"/>
      <c r="BJR371" s="1"/>
      <c r="BJS371" s="1"/>
      <c r="BJT371" s="1"/>
      <c r="BJU371" s="1"/>
      <c r="BJV371" s="1"/>
      <c r="BJW371" s="1"/>
      <c r="BJX371" s="1"/>
      <c r="BJY371" s="1"/>
      <c r="BJZ371" s="1"/>
      <c r="BKA371" s="1"/>
      <c r="BKB371" s="1"/>
      <c r="BKC371" s="1"/>
      <c r="BKD371" s="1"/>
      <c r="BKE371" s="1"/>
      <c r="BKF371" s="1"/>
      <c r="BKG371" s="1"/>
      <c r="BKH371" s="1"/>
      <c r="BKI371" s="1"/>
      <c r="BKJ371" s="1"/>
      <c r="BKK371" s="1"/>
      <c r="BKL371" s="1"/>
      <c r="BKM371" s="1"/>
      <c r="BKN371" s="1"/>
      <c r="BKO371" s="1"/>
      <c r="BKP371" s="1"/>
      <c r="BKQ371" s="1"/>
      <c r="BKR371" s="1"/>
      <c r="BKS371" s="1"/>
      <c r="BKT371" s="1"/>
      <c r="BKU371" s="1"/>
      <c r="BKV371" s="1"/>
      <c r="BKW371" s="1"/>
      <c r="BKX371" s="1"/>
      <c r="BKY371" s="1"/>
      <c r="BKZ371" s="1"/>
      <c r="BLA371" s="1"/>
      <c r="BLB371" s="1"/>
      <c r="BLC371" s="1"/>
      <c r="BLD371" s="1"/>
      <c r="BLE371" s="1"/>
      <c r="BLF371" s="1"/>
      <c r="BLG371" s="1"/>
      <c r="BLH371" s="1"/>
      <c r="BLI371" s="1"/>
      <c r="BLJ371" s="1"/>
      <c r="BLK371" s="1"/>
      <c r="BLL371" s="1"/>
      <c r="BLM371" s="1"/>
      <c r="BLN371" s="1"/>
      <c r="BLO371" s="1"/>
      <c r="BLP371" s="1"/>
      <c r="BLQ371" s="1"/>
      <c r="BLR371" s="1"/>
      <c r="BLS371" s="1"/>
      <c r="BLT371" s="1"/>
      <c r="BLU371" s="1"/>
      <c r="BLV371" s="1"/>
      <c r="BLW371" s="1"/>
      <c r="BLX371" s="1"/>
      <c r="BLY371" s="1"/>
      <c r="BLZ371" s="1"/>
      <c r="BMA371" s="1"/>
      <c r="BMB371" s="1"/>
      <c r="BMC371" s="1"/>
      <c r="BMD371" s="1"/>
      <c r="BME371" s="1"/>
      <c r="BMF371" s="1"/>
      <c r="BMG371" s="1"/>
      <c r="BMH371" s="1"/>
      <c r="BMI371" s="1"/>
      <c r="BMJ371" s="1"/>
      <c r="BMK371" s="1"/>
      <c r="BML371" s="1"/>
      <c r="BMM371" s="1"/>
      <c r="BMN371" s="1"/>
      <c r="BMO371" s="1"/>
      <c r="BMP371" s="1"/>
      <c r="BMQ371" s="1"/>
      <c r="BMR371" s="1"/>
      <c r="BMS371" s="1"/>
      <c r="BMT371" s="1"/>
      <c r="BMU371" s="1"/>
      <c r="BMV371" s="1"/>
      <c r="BMW371" s="1"/>
      <c r="BMX371" s="1"/>
      <c r="BMY371" s="1"/>
      <c r="BMZ371" s="1"/>
      <c r="BNA371" s="1"/>
      <c r="BNB371" s="1"/>
      <c r="BNC371" s="1"/>
      <c r="BND371" s="1"/>
      <c r="BNE371" s="1"/>
      <c r="BNF371" s="1"/>
      <c r="BNG371" s="1"/>
      <c r="BNH371" s="1"/>
      <c r="BNI371" s="1"/>
      <c r="BNJ371" s="1"/>
      <c r="BNK371" s="1"/>
      <c r="BNL371" s="1"/>
      <c r="BNM371" s="1"/>
      <c r="BNN371" s="1"/>
      <c r="BNO371" s="1"/>
      <c r="BNP371" s="1"/>
      <c r="BNQ371" s="1"/>
      <c r="BNR371" s="1"/>
      <c r="BNS371" s="1"/>
      <c r="BNT371" s="1"/>
      <c r="BNU371" s="1"/>
      <c r="BNV371" s="1"/>
      <c r="BNW371" s="1"/>
      <c r="BNX371" s="1"/>
      <c r="BNY371" s="1"/>
      <c r="BNZ371" s="1"/>
      <c r="BOA371" s="1"/>
      <c r="BOB371" s="1"/>
      <c r="BOC371" s="1"/>
      <c r="BOD371" s="1"/>
      <c r="BOE371" s="1"/>
      <c r="BOF371" s="1"/>
      <c r="BOG371" s="1"/>
      <c r="BOH371" s="1"/>
      <c r="BOI371" s="1"/>
      <c r="BOJ371" s="1"/>
      <c r="BOK371" s="1"/>
      <c r="BOL371" s="1"/>
      <c r="BOM371" s="1"/>
      <c r="BON371" s="1"/>
      <c r="BOO371" s="1"/>
      <c r="BOP371" s="1"/>
      <c r="BOQ371" s="1"/>
      <c r="BOR371" s="1"/>
      <c r="BOS371" s="1"/>
      <c r="BOT371" s="1"/>
      <c r="BOU371" s="1"/>
      <c r="BOV371" s="1"/>
      <c r="BOW371" s="1"/>
      <c r="BOX371" s="1"/>
      <c r="BOY371" s="1"/>
      <c r="BOZ371" s="1"/>
      <c r="BPA371" s="1"/>
      <c r="BPB371" s="1"/>
      <c r="BPC371" s="1"/>
      <c r="BPD371" s="1"/>
      <c r="BPE371" s="1"/>
      <c r="BPF371" s="1"/>
      <c r="BPG371" s="1"/>
      <c r="BPH371" s="1"/>
      <c r="BPI371" s="1"/>
      <c r="BPJ371" s="1"/>
      <c r="BPK371" s="1"/>
      <c r="BPL371" s="1"/>
      <c r="BPM371" s="1"/>
      <c r="BPN371" s="1"/>
      <c r="BPO371" s="1"/>
      <c r="BPP371" s="1"/>
      <c r="BPQ371" s="1"/>
      <c r="BPR371" s="1"/>
      <c r="BPS371" s="1"/>
      <c r="BPT371" s="1"/>
      <c r="BPU371" s="1"/>
      <c r="BPV371" s="1"/>
      <c r="BPW371" s="1"/>
      <c r="BPX371" s="1"/>
      <c r="BPY371" s="1"/>
      <c r="BPZ371" s="1"/>
      <c r="BQA371" s="1"/>
      <c r="BQB371" s="1"/>
      <c r="BQC371" s="1"/>
      <c r="BQD371" s="1"/>
      <c r="BQE371" s="1"/>
      <c r="BQF371" s="1"/>
      <c r="BQG371" s="1"/>
      <c r="BQH371" s="1"/>
      <c r="BQI371" s="1"/>
      <c r="BQJ371" s="1"/>
      <c r="BQK371" s="1"/>
      <c r="BQL371" s="1"/>
      <c r="BQM371" s="1"/>
      <c r="BQN371" s="1"/>
      <c r="BQO371" s="1"/>
      <c r="BQP371" s="1"/>
      <c r="BQQ371" s="1"/>
      <c r="BQR371" s="1"/>
      <c r="BQS371" s="1"/>
      <c r="BQT371" s="1"/>
      <c r="BQU371" s="1"/>
      <c r="BQV371" s="1"/>
      <c r="BQW371" s="1"/>
      <c r="BQX371" s="1"/>
      <c r="BQY371" s="1"/>
      <c r="BQZ371" s="1"/>
      <c r="BRA371" s="1"/>
      <c r="BRB371" s="1"/>
      <c r="BRC371" s="1"/>
      <c r="BRD371" s="1"/>
      <c r="BRE371" s="1"/>
      <c r="BRF371" s="1"/>
      <c r="BRG371" s="1"/>
      <c r="BRH371" s="1"/>
      <c r="BRI371" s="1"/>
      <c r="BRJ371" s="1"/>
      <c r="BRK371" s="1"/>
      <c r="BRL371" s="1"/>
      <c r="BRM371" s="1"/>
      <c r="BRN371" s="1"/>
      <c r="BRO371" s="1"/>
      <c r="BRP371" s="1"/>
      <c r="BRQ371" s="1"/>
      <c r="BRR371" s="1"/>
      <c r="BRS371" s="1"/>
      <c r="BRT371" s="1"/>
      <c r="BRU371" s="1"/>
      <c r="BRV371" s="1"/>
      <c r="BRW371" s="1"/>
      <c r="BRX371" s="1"/>
      <c r="BRY371" s="1"/>
      <c r="BRZ371" s="1"/>
      <c r="BSA371" s="1"/>
      <c r="BSB371" s="1"/>
      <c r="BSC371" s="1"/>
      <c r="BSD371" s="1"/>
      <c r="BSE371" s="1"/>
      <c r="BSF371" s="1"/>
      <c r="BSG371" s="1"/>
      <c r="BSH371" s="1"/>
      <c r="BSI371" s="1"/>
      <c r="BSJ371" s="1"/>
      <c r="BSK371" s="1"/>
      <c r="BSL371" s="1"/>
      <c r="BSM371" s="1"/>
      <c r="BSN371" s="1"/>
      <c r="BSO371" s="1"/>
      <c r="BSP371" s="1"/>
      <c r="BSQ371" s="1"/>
      <c r="BSR371" s="1"/>
      <c r="BSS371" s="1"/>
      <c r="BST371" s="1"/>
      <c r="BSU371" s="1"/>
      <c r="BSV371" s="1"/>
      <c r="BSW371" s="1"/>
      <c r="BSX371" s="1"/>
      <c r="BSY371" s="1"/>
      <c r="BSZ371" s="1"/>
      <c r="BTA371" s="1"/>
      <c r="BTB371" s="1"/>
      <c r="BTC371" s="1"/>
      <c r="BTD371" s="1"/>
      <c r="BTE371" s="1"/>
      <c r="BTF371" s="1"/>
      <c r="BTG371" s="1"/>
      <c r="BTH371" s="1"/>
      <c r="BTI371" s="1"/>
      <c r="BTJ371" s="1"/>
      <c r="BTK371" s="1"/>
      <c r="BTL371" s="1"/>
      <c r="BTM371" s="1"/>
      <c r="BTN371" s="1"/>
      <c r="BTO371" s="1"/>
      <c r="BTP371" s="1"/>
      <c r="BTQ371" s="1"/>
      <c r="BTR371" s="1"/>
      <c r="BTS371" s="1"/>
      <c r="BTT371" s="1"/>
      <c r="BTU371" s="1"/>
      <c r="BTV371" s="1"/>
      <c r="BTW371" s="1"/>
      <c r="BTX371" s="1"/>
      <c r="BTY371" s="1"/>
      <c r="BTZ371" s="1"/>
      <c r="BUA371" s="1"/>
      <c r="BUB371" s="1"/>
      <c r="BUC371" s="1"/>
      <c r="BUD371" s="1"/>
      <c r="BUE371" s="1"/>
      <c r="BUF371" s="1"/>
      <c r="BUG371" s="1"/>
      <c r="BUH371" s="1"/>
      <c r="BUI371" s="1"/>
      <c r="BUJ371" s="1"/>
      <c r="BUK371" s="1"/>
      <c r="BUL371" s="1"/>
      <c r="BUM371" s="1"/>
      <c r="BUN371" s="1"/>
      <c r="BUO371" s="1"/>
      <c r="BUP371" s="1"/>
      <c r="BUQ371" s="1"/>
      <c r="BUR371" s="1"/>
      <c r="BUS371" s="1"/>
      <c r="BUT371" s="1"/>
      <c r="BUU371" s="1"/>
      <c r="BUV371" s="1"/>
      <c r="BUW371" s="1"/>
      <c r="BUX371" s="1"/>
      <c r="BUY371" s="1"/>
      <c r="BUZ371" s="1"/>
      <c r="BVA371" s="1"/>
      <c r="BVB371" s="1"/>
      <c r="BVC371" s="1"/>
      <c r="BVD371" s="1"/>
      <c r="BVE371" s="1"/>
      <c r="BVF371" s="1"/>
      <c r="BVG371" s="1"/>
      <c r="BVH371" s="1"/>
      <c r="BVI371" s="1"/>
      <c r="BVJ371" s="1"/>
      <c r="BVK371" s="1"/>
      <c r="BVL371" s="1"/>
      <c r="BVM371" s="1"/>
      <c r="BVN371" s="1"/>
      <c r="BVO371" s="1"/>
      <c r="BVP371" s="1"/>
      <c r="BVQ371" s="1"/>
      <c r="BVR371" s="1"/>
      <c r="BVS371" s="1"/>
      <c r="BVT371" s="1"/>
      <c r="BVU371" s="1"/>
      <c r="BVV371" s="1"/>
      <c r="BVW371" s="1"/>
      <c r="BVX371" s="1"/>
      <c r="BVY371" s="1"/>
      <c r="BVZ371" s="1"/>
      <c r="BWA371" s="1"/>
      <c r="BWB371" s="1"/>
      <c r="BWC371" s="1"/>
      <c r="BWD371" s="1"/>
      <c r="BWE371" s="1"/>
      <c r="BWF371" s="1"/>
      <c r="BWG371" s="1"/>
      <c r="BWH371" s="1"/>
      <c r="BWI371" s="1"/>
      <c r="BWJ371" s="1"/>
      <c r="BWK371" s="1"/>
      <c r="BWL371" s="1"/>
      <c r="BWM371" s="1"/>
      <c r="BWN371" s="1"/>
      <c r="BWO371" s="1"/>
      <c r="BWP371" s="1"/>
      <c r="BWQ371" s="1"/>
      <c r="BWR371" s="1"/>
      <c r="BWS371" s="1"/>
      <c r="BWT371" s="1"/>
      <c r="BWU371" s="1"/>
      <c r="BWV371" s="1"/>
      <c r="BWW371" s="1"/>
      <c r="BWX371" s="1"/>
      <c r="BWY371" s="1"/>
      <c r="BWZ371" s="1"/>
      <c r="BXA371" s="1"/>
      <c r="BXB371" s="1"/>
      <c r="BXC371" s="1"/>
      <c r="BXD371" s="1"/>
      <c r="BXE371" s="1"/>
      <c r="BXF371" s="1"/>
      <c r="BXG371" s="1"/>
      <c r="BXH371" s="1"/>
      <c r="BXI371" s="1"/>
      <c r="BXJ371" s="1"/>
      <c r="BXK371" s="1"/>
      <c r="BXL371" s="1"/>
      <c r="BXM371" s="1"/>
      <c r="BXN371" s="1"/>
      <c r="BXO371" s="1"/>
      <c r="BXP371" s="1"/>
      <c r="BXQ371" s="1"/>
      <c r="BXR371" s="1"/>
      <c r="BXS371" s="1"/>
      <c r="BXT371" s="1"/>
      <c r="BXU371" s="1"/>
      <c r="BXV371" s="1"/>
      <c r="BXW371" s="1"/>
      <c r="BXX371" s="1"/>
      <c r="BXY371" s="1"/>
      <c r="BXZ371" s="1"/>
      <c r="BYA371" s="1"/>
      <c r="BYB371" s="1"/>
      <c r="BYC371" s="1"/>
      <c r="BYD371" s="1"/>
      <c r="BYE371" s="1"/>
      <c r="BYF371" s="1"/>
      <c r="BYG371" s="1"/>
      <c r="BYH371" s="1"/>
      <c r="BYI371" s="1"/>
      <c r="BYJ371" s="1"/>
      <c r="BYK371" s="1"/>
      <c r="BYL371" s="1"/>
      <c r="BYM371" s="1"/>
      <c r="BYN371" s="1"/>
      <c r="BYO371" s="1"/>
      <c r="BYP371" s="1"/>
      <c r="BYQ371" s="1"/>
      <c r="BYR371" s="1"/>
      <c r="BYS371" s="1"/>
      <c r="BYT371" s="1"/>
      <c r="BYU371" s="1"/>
      <c r="BYV371" s="1"/>
      <c r="BYW371" s="1"/>
      <c r="BYX371" s="1"/>
      <c r="BYY371" s="1"/>
      <c r="BYZ371" s="1"/>
      <c r="BZA371" s="1"/>
      <c r="BZB371" s="1"/>
      <c r="BZC371" s="1"/>
      <c r="BZD371" s="1"/>
      <c r="BZE371" s="1"/>
      <c r="BZF371" s="1"/>
      <c r="BZG371" s="1"/>
      <c r="BZH371" s="1"/>
      <c r="BZI371" s="1"/>
      <c r="BZJ371" s="1"/>
      <c r="BZK371" s="1"/>
      <c r="BZL371" s="1"/>
      <c r="BZM371" s="1"/>
      <c r="BZN371" s="1"/>
      <c r="BZO371" s="1"/>
      <c r="BZP371" s="1"/>
      <c r="BZQ371" s="1"/>
      <c r="BZR371" s="1"/>
      <c r="BZS371" s="1"/>
      <c r="BZT371" s="1"/>
      <c r="BZU371" s="1"/>
      <c r="BZV371" s="1"/>
      <c r="BZW371" s="1"/>
      <c r="BZX371" s="1"/>
      <c r="BZY371" s="1"/>
      <c r="BZZ371" s="1"/>
      <c r="CAA371" s="1"/>
      <c r="CAB371" s="1"/>
      <c r="CAC371" s="1"/>
      <c r="CAD371" s="1"/>
      <c r="CAE371" s="1"/>
      <c r="CAF371" s="1"/>
      <c r="CAG371" s="1"/>
      <c r="CAH371" s="1"/>
      <c r="CAI371" s="1"/>
      <c r="CAJ371" s="1"/>
      <c r="CAK371" s="1"/>
      <c r="CAL371" s="1"/>
      <c r="CAM371" s="1"/>
      <c r="CAN371" s="1"/>
      <c r="CAO371" s="1"/>
      <c r="CAP371" s="1"/>
      <c r="CAQ371" s="1"/>
      <c r="CAR371" s="1"/>
      <c r="CAS371" s="1"/>
      <c r="CAT371" s="1"/>
      <c r="CAU371" s="1"/>
      <c r="CAV371" s="1"/>
      <c r="CAW371" s="1"/>
      <c r="CAX371" s="1"/>
      <c r="CAY371" s="1"/>
      <c r="CAZ371" s="1"/>
      <c r="CBA371" s="1"/>
      <c r="CBB371" s="1"/>
      <c r="CBC371" s="1"/>
      <c r="CBD371" s="1"/>
      <c r="CBE371" s="1"/>
      <c r="CBF371" s="1"/>
      <c r="CBG371" s="1"/>
      <c r="CBH371" s="1"/>
      <c r="CBI371" s="1"/>
      <c r="CBJ371" s="1"/>
      <c r="CBK371" s="1"/>
      <c r="CBL371" s="1"/>
      <c r="CBM371" s="1"/>
      <c r="CBN371" s="1"/>
      <c r="CBO371" s="1"/>
      <c r="CBP371" s="1"/>
      <c r="CBQ371" s="1"/>
      <c r="CBR371" s="1"/>
      <c r="CBS371" s="1"/>
      <c r="CBT371" s="1"/>
      <c r="CBU371" s="1"/>
      <c r="CBV371" s="1"/>
      <c r="CBW371" s="1"/>
      <c r="CBX371" s="1"/>
      <c r="CBY371" s="1"/>
      <c r="CBZ371" s="1"/>
      <c r="CCA371" s="1"/>
      <c r="CCB371" s="1"/>
      <c r="CCC371" s="1"/>
      <c r="CCD371" s="1"/>
      <c r="CCE371" s="1"/>
      <c r="CCF371" s="1"/>
      <c r="CCG371" s="1"/>
      <c r="CCH371" s="1"/>
      <c r="CCI371" s="1"/>
      <c r="CCJ371" s="1"/>
      <c r="CCK371" s="1"/>
      <c r="CCL371" s="1"/>
      <c r="CCM371" s="1"/>
      <c r="CCN371" s="1"/>
      <c r="CCO371" s="1"/>
      <c r="CCP371" s="1"/>
      <c r="CCQ371" s="1"/>
      <c r="CCR371" s="1"/>
      <c r="CCS371" s="1"/>
      <c r="CCT371" s="1"/>
      <c r="CCU371" s="1"/>
      <c r="CCV371" s="1"/>
      <c r="CCW371" s="1"/>
      <c r="CCX371" s="1"/>
      <c r="CCY371" s="1"/>
      <c r="CCZ371" s="1"/>
      <c r="CDA371" s="1"/>
      <c r="CDB371" s="1"/>
      <c r="CDC371" s="1"/>
      <c r="CDD371" s="1"/>
      <c r="CDE371" s="1"/>
      <c r="CDF371" s="1"/>
      <c r="CDG371" s="1"/>
      <c r="CDH371" s="1"/>
      <c r="CDI371" s="1"/>
      <c r="CDJ371" s="1"/>
      <c r="CDK371" s="1"/>
      <c r="CDL371" s="1"/>
      <c r="CDM371" s="1"/>
      <c r="CDN371" s="1"/>
      <c r="CDO371" s="1"/>
      <c r="CDP371" s="1"/>
      <c r="CDQ371" s="1"/>
      <c r="CDR371" s="1"/>
      <c r="CDS371" s="1"/>
      <c r="CDT371" s="1"/>
      <c r="CDU371" s="1"/>
      <c r="CDV371" s="1"/>
      <c r="CDW371" s="1"/>
      <c r="CDX371" s="1"/>
      <c r="CDY371" s="1"/>
      <c r="CDZ371" s="1"/>
      <c r="CEA371" s="1"/>
      <c r="CEB371" s="1"/>
      <c r="CEC371" s="1"/>
      <c r="CED371" s="1"/>
      <c r="CEE371" s="1"/>
      <c r="CEF371" s="1"/>
      <c r="CEG371" s="1"/>
      <c r="CEH371" s="1"/>
      <c r="CEI371" s="1"/>
      <c r="CEJ371" s="1"/>
      <c r="CEK371" s="1"/>
      <c r="CEL371" s="1"/>
      <c r="CEM371" s="1"/>
      <c r="CEN371" s="1"/>
      <c r="CEO371" s="1"/>
      <c r="CEP371" s="1"/>
      <c r="CEQ371" s="1"/>
      <c r="CER371" s="1"/>
      <c r="CES371" s="1"/>
      <c r="CET371" s="1"/>
      <c r="CEU371" s="1"/>
      <c r="CEV371" s="1"/>
      <c r="CEW371" s="1"/>
      <c r="CEX371" s="1"/>
      <c r="CEY371" s="1"/>
      <c r="CEZ371" s="1"/>
      <c r="CFA371" s="1"/>
      <c r="CFB371" s="1"/>
      <c r="CFC371" s="1"/>
      <c r="CFD371" s="1"/>
      <c r="CFE371" s="1"/>
      <c r="CFF371" s="1"/>
      <c r="CFG371" s="1"/>
      <c r="CFH371" s="1"/>
      <c r="CFI371" s="1"/>
      <c r="CFJ371" s="1"/>
      <c r="CFK371" s="1"/>
      <c r="CFL371" s="1"/>
      <c r="CFM371" s="1"/>
      <c r="CFN371" s="1"/>
      <c r="CFO371" s="1"/>
      <c r="CFP371" s="1"/>
      <c r="CFQ371" s="1"/>
      <c r="CFR371" s="1"/>
      <c r="CFS371" s="1"/>
      <c r="CFT371" s="1"/>
      <c r="CFU371" s="1"/>
      <c r="CFV371" s="1"/>
      <c r="CFW371" s="1"/>
      <c r="CFX371" s="1"/>
      <c r="CFY371" s="1"/>
      <c r="CFZ371" s="1"/>
      <c r="CGA371" s="1"/>
      <c r="CGB371" s="1"/>
      <c r="CGC371" s="1"/>
      <c r="CGD371" s="1"/>
      <c r="CGE371" s="1"/>
      <c r="CGF371" s="1"/>
      <c r="CGG371" s="1"/>
      <c r="CGH371" s="1"/>
      <c r="CGI371" s="1"/>
      <c r="CGJ371" s="1"/>
      <c r="CGK371" s="1"/>
      <c r="CGL371" s="1"/>
      <c r="CGM371" s="1"/>
      <c r="CGN371" s="1"/>
      <c r="CGO371" s="1"/>
      <c r="CGP371" s="1"/>
      <c r="CGQ371" s="1"/>
      <c r="CGR371" s="1"/>
      <c r="CGS371" s="1"/>
      <c r="CGT371" s="1"/>
      <c r="CGU371" s="1"/>
      <c r="CGV371" s="1"/>
      <c r="CGW371" s="1"/>
      <c r="CGX371" s="1"/>
      <c r="CGY371" s="1"/>
      <c r="CGZ371" s="1"/>
      <c r="CHA371" s="1"/>
      <c r="CHB371" s="1"/>
      <c r="CHC371" s="1"/>
      <c r="CHD371" s="1"/>
      <c r="CHE371" s="1"/>
      <c r="CHF371" s="1"/>
      <c r="CHG371" s="1"/>
      <c r="CHH371" s="1"/>
      <c r="CHI371" s="1"/>
      <c r="CHJ371" s="1"/>
      <c r="CHK371" s="1"/>
      <c r="CHL371" s="1"/>
      <c r="CHM371" s="1"/>
      <c r="CHN371" s="1"/>
      <c r="CHO371" s="1"/>
      <c r="CHP371" s="1"/>
      <c r="CHQ371" s="1"/>
      <c r="CHR371" s="1"/>
      <c r="CHS371" s="1"/>
      <c r="CHT371" s="1"/>
      <c r="CHU371" s="1"/>
      <c r="CHV371" s="1"/>
      <c r="CHW371" s="1"/>
      <c r="CHX371" s="1"/>
      <c r="CHY371" s="1"/>
      <c r="CHZ371" s="1"/>
      <c r="CIA371" s="1"/>
      <c r="CIB371" s="1"/>
      <c r="CIC371" s="1"/>
      <c r="CID371" s="1"/>
      <c r="CIE371" s="1"/>
      <c r="CIF371" s="1"/>
      <c r="CIG371" s="1"/>
      <c r="CIH371" s="1"/>
      <c r="CII371" s="1"/>
      <c r="CIJ371" s="1"/>
      <c r="CIK371" s="1"/>
      <c r="CIL371" s="1"/>
      <c r="CIM371" s="1"/>
      <c r="CIN371" s="1"/>
      <c r="CIO371" s="1"/>
      <c r="CIP371" s="1"/>
      <c r="CIQ371" s="1"/>
      <c r="CIR371" s="1"/>
      <c r="CIS371" s="1"/>
      <c r="CIT371" s="1"/>
      <c r="CIU371" s="1"/>
      <c r="CIV371" s="1"/>
      <c r="CIW371" s="1"/>
      <c r="CIX371" s="1"/>
      <c r="CIY371" s="1"/>
      <c r="CIZ371" s="1"/>
      <c r="CJA371" s="1"/>
      <c r="CJB371" s="1"/>
      <c r="CJC371" s="1"/>
      <c r="CJD371" s="1"/>
      <c r="CJE371" s="1"/>
      <c r="CJF371" s="1"/>
      <c r="CJG371" s="1"/>
      <c r="CJH371" s="1"/>
      <c r="CJI371" s="1"/>
      <c r="CJJ371" s="1"/>
      <c r="CJK371" s="1"/>
      <c r="CJL371" s="1"/>
      <c r="CJM371" s="1"/>
      <c r="CJN371" s="1"/>
      <c r="CJO371" s="1"/>
      <c r="CJP371" s="1"/>
      <c r="CJQ371" s="1"/>
      <c r="CJR371" s="1"/>
      <c r="CJS371" s="1"/>
      <c r="CJT371" s="1"/>
      <c r="CJU371" s="1"/>
      <c r="CJV371" s="1"/>
      <c r="CJW371" s="1"/>
      <c r="CJX371" s="1"/>
      <c r="CJY371" s="1"/>
      <c r="CJZ371" s="1"/>
      <c r="CKA371" s="1"/>
      <c r="CKB371" s="1"/>
      <c r="CKC371" s="1"/>
      <c r="CKD371" s="1"/>
      <c r="CKE371" s="1"/>
      <c r="CKF371" s="1"/>
      <c r="CKG371" s="1"/>
      <c r="CKH371" s="1"/>
      <c r="CKI371" s="1"/>
      <c r="CKJ371" s="1"/>
      <c r="CKK371" s="1"/>
      <c r="CKL371" s="1"/>
      <c r="CKM371" s="1"/>
      <c r="CKN371" s="1"/>
      <c r="CKO371" s="1"/>
      <c r="CKP371" s="1"/>
      <c r="CKQ371" s="1"/>
      <c r="CKR371" s="1"/>
      <c r="CKS371" s="1"/>
      <c r="CKT371" s="1"/>
      <c r="CKU371" s="1"/>
      <c r="CKV371" s="1"/>
      <c r="CKW371" s="1"/>
      <c r="CKX371" s="1"/>
      <c r="CKY371" s="1"/>
      <c r="CKZ371" s="1"/>
      <c r="CLA371" s="1"/>
      <c r="CLB371" s="1"/>
      <c r="CLC371" s="1"/>
      <c r="CLD371" s="1"/>
      <c r="CLE371" s="1"/>
      <c r="CLF371" s="1"/>
      <c r="CLG371" s="1"/>
      <c r="CLH371" s="1"/>
      <c r="CLI371" s="1"/>
      <c r="CLJ371" s="1"/>
      <c r="CLK371" s="1"/>
      <c r="CLL371" s="1"/>
      <c r="CLM371" s="1"/>
      <c r="CLN371" s="1"/>
      <c r="CLO371" s="1"/>
      <c r="CLP371" s="1"/>
      <c r="CLQ371" s="1"/>
      <c r="CLR371" s="1"/>
      <c r="CLS371" s="1"/>
      <c r="CLT371" s="1"/>
      <c r="CLU371" s="1"/>
      <c r="CLV371" s="1"/>
      <c r="CLW371" s="1"/>
      <c r="CLX371" s="1"/>
      <c r="CLY371" s="1"/>
      <c r="CLZ371" s="1"/>
      <c r="CMA371" s="1"/>
      <c r="CMB371" s="1"/>
      <c r="CMC371" s="1"/>
      <c r="CMD371" s="1"/>
      <c r="CME371" s="1"/>
      <c r="CMF371" s="1"/>
      <c r="CMG371" s="1"/>
      <c r="CMH371" s="1"/>
      <c r="CMI371" s="1"/>
      <c r="CMJ371" s="1"/>
      <c r="CMK371" s="1"/>
      <c r="CML371" s="1"/>
      <c r="CMM371" s="1"/>
      <c r="CMN371" s="1"/>
      <c r="CMO371" s="1"/>
      <c r="CMP371" s="1"/>
      <c r="CMQ371" s="1"/>
      <c r="CMR371" s="1"/>
      <c r="CMS371" s="1"/>
      <c r="CMT371" s="1"/>
      <c r="CMU371" s="1"/>
      <c r="CMV371" s="1"/>
      <c r="CMW371" s="1"/>
      <c r="CMX371" s="1"/>
      <c r="CMY371" s="1"/>
      <c r="CMZ371" s="1"/>
      <c r="CNA371" s="1"/>
      <c r="CNB371" s="1"/>
      <c r="CNC371" s="1"/>
      <c r="CND371" s="1"/>
      <c r="CNE371" s="1"/>
      <c r="CNF371" s="1"/>
      <c r="CNG371" s="1"/>
      <c r="CNH371" s="1"/>
      <c r="CNI371" s="1"/>
      <c r="CNJ371" s="1"/>
      <c r="CNK371" s="1"/>
      <c r="CNL371" s="1"/>
      <c r="CNM371" s="1"/>
      <c r="CNN371" s="1"/>
      <c r="CNO371" s="1"/>
      <c r="CNP371" s="1"/>
      <c r="CNQ371" s="1"/>
      <c r="CNR371" s="1"/>
      <c r="CNS371" s="1"/>
      <c r="CNT371" s="1"/>
      <c r="CNU371" s="1"/>
      <c r="CNV371" s="1"/>
      <c r="CNW371" s="1"/>
      <c r="CNX371" s="1"/>
      <c r="CNY371" s="1"/>
      <c r="CNZ371" s="1"/>
      <c r="COA371" s="1"/>
      <c r="COB371" s="1"/>
      <c r="COC371" s="1"/>
      <c r="COD371" s="1"/>
      <c r="COE371" s="1"/>
      <c r="COF371" s="1"/>
      <c r="COG371" s="1"/>
      <c r="COH371" s="1"/>
      <c r="COI371" s="1"/>
      <c r="COJ371" s="1"/>
      <c r="COK371" s="1"/>
      <c r="COL371" s="1"/>
      <c r="COM371" s="1"/>
      <c r="CON371" s="1"/>
      <c r="COO371" s="1"/>
      <c r="COP371" s="1"/>
      <c r="COQ371" s="1"/>
      <c r="COR371" s="1"/>
      <c r="COS371" s="1"/>
      <c r="COT371" s="1"/>
      <c r="COU371" s="1"/>
      <c r="COV371" s="1"/>
      <c r="COW371" s="1"/>
      <c r="COX371" s="1"/>
      <c r="COY371" s="1"/>
      <c r="COZ371" s="1"/>
      <c r="CPA371" s="1"/>
      <c r="CPB371" s="1"/>
      <c r="CPC371" s="1"/>
      <c r="CPD371" s="1"/>
      <c r="CPE371" s="1"/>
      <c r="CPF371" s="1"/>
      <c r="CPG371" s="1"/>
      <c r="CPH371" s="1"/>
      <c r="CPI371" s="1"/>
      <c r="CPJ371" s="1"/>
      <c r="CPK371" s="1"/>
      <c r="CPL371" s="1"/>
      <c r="CPM371" s="1"/>
      <c r="CPN371" s="1"/>
      <c r="CPO371" s="1"/>
      <c r="CPP371" s="1"/>
      <c r="CPQ371" s="1"/>
      <c r="CPR371" s="1"/>
      <c r="CPS371" s="1"/>
      <c r="CPT371" s="1"/>
      <c r="CPU371" s="1"/>
      <c r="CPV371" s="1"/>
      <c r="CPW371" s="1"/>
      <c r="CPX371" s="1"/>
      <c r="CPY371" s="1"/>
      <c r="CPZ371" s="1"/>
      <c r="CQA371" s="1"/>
      <c r="CQB371" s="1"/>
      <c r="CQC371" s="1"/>
      <c r="CQD371" s="1"/>
      <c r="CQE371" s="1"/>
      <c r="CQF371" s="1"/>
      <c r="CQG371" s="1"/>
      <c r="CQH371" s="1"/>
      <c r="CQI371" s="1"/>
      <c r="CQJ371" s="1"/>
      <c r="CQK371" s="1"/>
      <c r="CQL371" s="1"/>
      <c r="CQM371" s="1"/>
      <c r="CQN371" s="1"/>
      <c r="CQO371" s="1"/>
      <c r="CQP371" s="1"/>
      <c r="CQQ371" s="1"/>
      <c r="CQR371" s="1"/>
      <c r="CQS371" s="1"/>
      <c r="CQT371" s="1"/>
      <c r="CQU371" s="1"/>
      <c r="CQV371" s="1"/>
      <c r="CQW371" s="1"/>
      <c r="CQX371" s="1"/>
      <c r="CQY371" s="1"/>
      <c r="CQZ371" s="1"/>
      <c r="CRA371" s="1"/>
      <c r="CRB371" s="1"/>
      <c r="CRC371" s="1"/>
      <c r="CRD371" s="1"/>
      <c r="CRE371" s="1"/>
      <c r="CRF371" s="1"/>
      <c r="CRG371" s="1"/>
      <c r="CRH371" s="1"/>
      <c r="CRI371" s="1"/>
      <c r="CRJ371" s="1"/>
      <c r="CRK371" s="1"/>
      <c r="CRL371" s="1"/>
      <c r="CRM371" s="1"/>
      <c r="CRN371" s="1"/>
      <c r="CRO371" s="1"/>
      <c r="CRP371" s="1"/>
      <c r="CRQ371" s="1"/>
      <c r="CRR371" s="1"/>
      <c r="CRS371" s="1"/>
      <c r="CRT371" s="1"/>
      <c r="CRU371" s="1"/>
      <c r="CRV371" s="1"/>
      <c r="CRW371" s="1"/>
      <c r="CRX371" s="1"/>
      <c r="CRY371" s="1"/>
      <c r="CRZ371" s="1"/>
      <c r="CSA371" s="1"/>
      <c r="CSB371" s="1"/>
      <c r="CSC371" s="1"/>
      <c r="CSD371" s="1"/>
      <c r="CSE371" s="1"/>
      <c r="CSF371" s="1"/>
      <c r="CSG371" s="1"/>
      <c r="CSH371" s="1"/>
      <c r="CSI371" s="1"/>
      <c r="CSJ371" s="1"/>
      <c r="CSK371" s="1"/>
      <c r="CSL371" s="1"/>
      <c r="CSM371" s="1"/>
      <c r="CSN371" s="1"/>
      <c r="CSO371" s="1"/>
      <c r="CSP371" s="1"/>
      <c r="CSQ371" s="1"/>
      <c r="CSR371" s="1"/>
      <c r="CSS371" s="1"/>
      <c r="CST371" s="1"/>
      <c r="CSU371" s="1"/>
      <c r="CSV371" s="1"/>
      <c r="CSW371" s="1"/>
      <c r="CSX371" s="1"/>
      <c r="CSY371" s="1"/>
      <c r="CSZ371" s="1"/>
      <c r="CTA371" s="1"/>
      <c r="CTB371" s="1"/>
      <c r="CTC371" s="1"/>
      <c r="CTD371" s="1"/>
      <c r="CTE371" s="1"/>
      <c r="CTF371" s="1"/>
      <c r="CTG371" s="1"/>
      <c r="CTH371" s="1"/>
      <c r="CTI371" s="1"/>
      <c r="CTJ371" s="1"/>
      <c r="CTK371" s="1"/>
      <c r="CTL371" s="1"/>
      <c r="CTM371" s="1"/>
      <c r="CTN371" s="1"/>
      <c r="CTO371" s="1"/>
      <c r="CTP371" s="1"/>
      <c r="CTQ371" s="1"/>
      <c r="CTR371" s="1"/>
      <c r="CTS371" s="1"/>
      <c r="CTT371" s="1"/>
      <c r="CTU371" s="1"/>
      <c r="CTV371" s="1"/>
      <c r="CTW371" s="1"/>
      <c r="CTX371" s="1"/>
      <c r="CTY371" s="1"/>
      <c r="CTZ371" s="1"/>
      <c r="CUA371" s="1"/>
      <c r="CUB371" s="1"/>
      <c r="CUC371" s="1"/>
      <c r="CUD371" s="1"/>
      <c r="CUE371" s="1"/>
      <c r="CUF371" s="1"/>
      <c r="CUG371" s="1"/>
      <c r="CUH371" s="1"/>
      <c r="CUI371" s="1"/>
      <c r="CUJ371" s="1"/>
      <c r="CUK371" s="1"/>
      <c r="CUL371" s="1"/>
      <c r="CUM371" s="1"/>
      <c r="CUN371" s="1"/>
      <c r="CUO371" s="1"/>
      <c r="CUP371" s="1"/>
      <c r="CUQ371" s="1"/>
      <c r="CUR371" s="1"/>
      <c r="CUS371" s="1"/>
      <c r="CUT371" s="1"/>
      <c r="CUU371" s="1"/>
      <c r="CUV371" s="1"/>
      <c r="CUW371" s="1"/>
      <c r="CUX371" s="1"/>
      <c r="CUY371" s="1"/>
      <c r="CUZ371" s="1"/>
      <c r="CVA371" s="1"/>
      <c r="CVB371" s="1"/>
      <c r="CVC371" s="1"/>
      <c r="CVD371" s="1"/>
      <c r="CVE371" s="1"/>
      <c r="CVF371" s="1"/>
      <c r="CVG371" s="1"/>
      <c r="CVH371" s="1"/>
      <c r="CVI371" s="1"/>
      <c r="CVJ371" s="1"/>
      <c r="CVK371" s="1"/>
      <c r="CVL371" s="1"/>
      <c r="CVM371" s="1"/>
      <c r="CVN371" s="1"/>
      <c r="CVO371" s="1"/>
      <c r="CVP371" s="1"/>
      <c r="CVQ371" s="1"/>
      <c r="CVR371" s="1"/>
      <c r="CVS371" s="1"/>
      <c r="CVT371" s="1"/>
      <c r="CVU371" s="1"/>
      <c r="CVV371" s="1"/>
      <c r="CVW371" s="1"/>
      <c r="CVX371" s="1"/>
      <c r="CVY371" s="1"/>
      <c r="CVZ371" s="1"/>
      <c r="CWA371" s="1"/>
      <c r="CWB371" s="1"/>
      <c r="CWC371" s="1"/>
      <c r="CWD371" s="1"/>
      <c r="CWE371" s="1"/>
      <c r="CWF371" s="1"/>
      <c r="CWG371" s="1"/>
      <c r="CWH371" s="1"/>
      <c r="CWI371" s="1"/>
      <c r="CWJ371" s="1"/>
      <c r="CWK371" s="1"/>
      <c r="CWL371" s="1"/>
      <c r="CWM371" s="1"/>
      <c r="CWN371" s="1"/>
      <c r="CWO371" s="1"/>
      <c r="CWP371" s="1"/>
      <c r="CWQ371" s="1"/>
      <c r="CWR371" s="1"/>
      <c r="CWS371" s="1"/>
      <c r="CWT371" s="1"/>
      <c r="CWU371" s="1"/>
      <c r="CWV371" s="1"/>
      <c r="CWW371" s="1"/>
      <c r="CWX371" s="1"/>
      <c r="CWY371" s="1"/>
      <c r="CWZ371" s="1"/>
      <c r="CXA371" s="1"/>
      <c r="CXB371" s="1"/>
      <c r="CXC371" s="1"/>
      <c r="CXD371" s="1"/>
      <c r="CXE371" s="1"/>
      <c r="CXF371" s="1"/>
      <c r="CXG371" s="1"/>
      <c r="CXH371" s="1"/>
      <c r="CXI371" s="1"/>
      <c r="CXJ371" s="1"/>
      <c r="CXK371" s="1"/>
      <c r="CXL371" s="1"/>
      <c r="CXM371" s="1"/>
      <c r="CXN371" s="1"/>
      <c r="CXO371" s="1"/>
      <c r="CXP371" s="1"/>
      <c r="CXQ371" s="1"/>
      <c r="CXR371" s="1"/>
      <c r="CXS371" s="1"/>
      <c r="CXT371" s="1"/>
      <c r="CXU371" s="1"/>
      <c r="CXV371" s="1"/>
      <c r="CXW371" s="1"/>
      <c r="CXX371" s="1"/>
      <c r="CXY371" s="1"/>
      <c r="CXZ371" s="1"/>
      <c r="CYA371" s="1"/>
      <c r="CYB371" s="1"/>
      <c r="CYC371" s="1"/>
      <c r="CYD371" s="1"/>
      <c r="CYE371" s="1"/>
      <c r="CYF371" s="1"/>
      <c r="CYG371" s="1"/>
      <c r="CYH371" s="1"/>
      <c r="CYI371" s="1"/>
      <c r="CYJ371" s="1"/>
      <c r="CYK371" s="1"/>
      <c r="CYL371" s="1"/>
      <c r="CYM371" s="1"/>
      <c r="CYN371" s="1"/>
      <c r="CYO371" s="1"/>
      <c r="CYP371" s="1"/>
      <c r="CYQ371" s="1"/>
      <c r="CYR371" s="1"/>
      <c r="CYS371" s="1"/>
      <c r="CYT371" s="1"/>
      <c r="CYU371" s="1"/>
      <c r="CYV371" s="1"/>
      <c r="CYW371" s="1"/>
      <c r="CYX371" s="1"/>
      <c r="CYY371" s="1"/>
      <c r="CYZ371" s="1"/>
      <c r="CZA371" s="1"/>
      <c r="CZB371" s="1"/>
      <c r="CZC371" s="1"/>
      <c r="CZD371" s="1"/>
      <c r="CZE371" s="1"/>
      <c r="CZF371" s="1"/>
      <c r="CZG371" s="1"/>
      <c r="CZH371" s="1"/>
      <c r="CZI371" s="1"/>
      <c r="CZJ371" s="1"/>
      <c r="CZK371" s="1"/>
      <c r="CZL371" s="1"/>
      <c r="CZM371" s="1"/>
      <c r="CZN371" s="1"/>
      <c r="CZO371" s="1"/>
      <c r="CZP371" s="1"/>
      <c r="CZQ371" s="1"/>
      <c r="CZR371" s="1"/>
      <c r="CZS371" s="1"/>
      <c r="CZT371" s="1"/>
      <c r="CZU371" s="1"/>
      <c r="CZV371" s="1"/>
      <c r="CZW371" s="1"/>
      <c r="CZX371" s="1"/>
      <c r="CZY371" s="1"/>
      <c r="CZZ371" s="1"/>
      <c r="DAA371" s="1"/>
      <c r="DAB371" s="1"/>
      <c r="DAC371" s="1"/>
      <c r="DAD371" s="1"/>
      <c r="DAE371" s="1"/>
      <c r="DAF371" s="1"/>
      <c r="DAG371" s="1"/>
      <c r="DAH371" s="1"/>
      <c r="DAI371" s="1"/>
      <c r="DAJ371" s="1"/>
      <c r="DAK371" s="1"/>
      <c r="DAL371" s="1"/>
      <c r="DAM371" s="1"/>
      <c r="DAN371" s="1"/>
      <c r="DAO371" s="1"/>
      <c r="DAP371" s="1"/>
      <c r="DAQ371" s="1"/>
      <c r="DAR371" s="1"/>
      <c r="DAS371" s="1"/>
      <c r="DAT371" s="1"/>
      <c r="DAU371" s="1"/>
      <c r="DAV371" s="1"/>
      <c r="DAW371" s="1"/>
      <c r="DAX371" s="1"/>
      <c r="DAY371" s="1"/>
      <c r="DAZ371" s="1"/>
      <c r="DBA371" s="1"/>
      <c r="DBB371" s="1"/>
      <c r="DBC371" s="1"/>
      <c r="DBD371" s="1"/>
      <c r="DBE371" s="1"/>
      <c r="DBF371" s="1"/>
      <c r="DBG371" s="1"/>
      <c r="DBH371" s="1"/>
      <c r="DBI371" s="1"/>
      <c r="DBJ371" s="1"/>
      <c r="DBK371" s="1"/>
      <c r="DBL371" s="1"/>
      <c r="DBM371" s="1"/>
      <c r="DBN371" s="1"/>
      <c r="DBO371" s="1"/>
      <c r="DBP371" s="1"/>
      <c r="DBQ371" s="1"/>
      <c r="DBR371" s="1"/>
      <c r="DBS371" s="1"/>
      <c r="DBT371" s="1"/>
      <c r="DBU371" s="1"/>
      <c r="DBV371" s="1"/>
      <c r="DBW371" s="1"/>
      <c r="DBX371" s="1"/>
      <c r="DBY371" s="1"/>
      <c r="DBZ371" s="1"/>
      <c r="DCA371" s="1"/>
      <c r="DCB371" s="1"/>
      <c r="DCC371" s="1"/>
      <c r="DCD371" s="1"/>
      <c r="DCE371" s="1"/>
      <c r="DCF371" s="1"/>
      <c r="DCG371" s="1"/>
      <c r="DCH371" s="1"/>
      <c r="DCI371" s="1"/>
      <c r="DCJ371" s="1"/>
      <c r="DCK371" s="1"/>
      <c r="DCL371" s="1"/>
      <c r="DCM371" s="1"/>
      <c r="DCN371" s="1"/>
      <c r="DCO371" s="1"/>
      <c r="DCP371" s="1"/>
      <c r="DCQ371" s="1"/>
      <c r="DCR371" s="1"/>
      <c r="DCS371" s="1"/>
      <c r="DCT371" s="1"/>
      <c r="DCU371" s="1"/>
      <c r="DCV371" s="1"/>
      <c r="DCW371" s="1"/>
      <c r="DCX371" s="1"/>
      <c r="DCY371" s="1"/>
      <c r="DCZ371" s="1"/>
      <c r="DDA371" s="1"/>
      <c r="DDB371" s="1"/>
      <c r="DDC371" s="1"/>
      <c r="DDD371" s="1"/>
      <c r="DDE371" s="1"/>
      <c r="DDF371" s="1"/>
      <c r="DDG371" s="1"/>
      <c r="DDH371" s="1"/>
      <c r="DDI371" s="1"/>
      <c r="DDJ371" s="1"/>
      <c r="DDK371" s="1"/>
      <c r="DDL371" s="1"/>
      <c r="DDM371" s="1"/>
      <c r="DDN371" s="1"/>
      <c r="DDO371" s="1"/>
      <c r="DDP371" s="1"/>
      <c r="DDQ371" s="1"/>
      <c r="DDR371" s="1"/>
      <c r="DDS371" s="1"/>
      <c r="DDT371" s="1"/>
      <c r="DDU371" s="1"/>
      <c r="DDV371" s="1"/>
      <c r="DDW371" s="1"/>
      <c r="DDX371" s="1"/>
      <c r="DDY371" s="1"/>
      <c r="DDZ371" s="1"/>
      <c r="DEA371" s="1"/>
      <c r="DEB371" s="1"/>
      <c r="DEC371" s="1"/>
      <c r="DED371" s="1"/>
      <c r="DEE371" s="1"/>
      <c r="DEF371" s="1"/>
      <c r="DEG371" s="1"/>
      <c r="DEH371" s="1"/>
      <c r="DEI371" s="1"/>
      <c r="DEJ371" s="1"/>
      <c r="DEK371" s="1"/>
      <c r="DEL371" s="1"/>
      <c r="DEM371" s="1"/>
      <c r="DEN371" s="1"/>
      <c r="DEO371" s="1"/>
      <c r="DEP371" s="1"/>
      <c r="DEQ371" s="1"/>
      <c r="DER371" s="1"/>
      <c r="DES371" s="1"/>
      <c r="DET371" s="1"/>
      <c r="DEU371" s="1"/>
      <c r="DEV371" s="1"/>
      <c r="DEW371" s="1"/>
      <c r="DEX371" s="1"/>
      <c r="DEY371" s="1"/>
      <c r="DEZ371" s="1"/>
      <c r="DFA371" s="1"/>
      <c r="DFB371" s="1"/>
      <c r="DFC371" s="1"/>
      <c r="DFD371" s="1"/>
      <c r="DFE371" s="1"/>
      <c r="DFF371" s="1"/>
      <c r="DFG371" s="1"/>
      <c r="DFH371" s="1"/>
      <c r="DFI371" s="1"/>
      <c r="DFJ371" s="1"/>
      <c r="DFK371" s="1"/>
      <c r="DFL371" s="1"/>
      <c r="DFM371" s="1"/>
      <c r="DFN371" s="1"/>
      <c r="DFO371" s="1"/>
      <c r="DFP371" s="1"/>
      <c r="DFQ371" s="1"/>
      <c r="DFR371" s="1"/>
      <c r="DFS371" s="1"/>
      <c r="DFT371" s="1"/>
      <c r="DFU371" s="1"/>
      <c r="DFV371" s="1"/>
      <c r="DFW371" s="1"/>
      <c r="DFX371" s="1"/>
      <c r="DFY371" s="1"/>
      <c r="DFZ371" s="1"/>
      <c r="DGA371" s="1"/>
      <c r="DGB371" s="1"/>
      <c r="DGC371" s="1"/>
      <c r="DGD371" s="1"/>
      <c r="DGE371" s="1"/>
      <c r="DGF371" s="1"/>
      <c r="DGG371" s="1"/>
      <c r="DGH371" s="1"/>
      <c r="DGI371" s="1"/>
      <c r="DGJ371" s="1"/>
      <c r="DGK371" s="1"/>
      <c r="DGL371" s="1"/>
      <c r="DGM371" s="1"/>
      <c r="DGN371" s="1"/>
      <c r="DGO371" s="1"/>
      <c r="DGP371" s="1"/>
      <c r="DGQ371" s="1"/>
      <c r="DGR371" s="1"/>
      <c r="DGS371" s="1"/>
      <c r="DGT371" s="1"/>
      <c r="DGU371" s="1"/>
      <c r="DGV371" s="1"/>
      <c r="DGW371" s="1"/>
      <c r="DGX371" s="1"/>
      <c r="DGY371" s="1"/>
      <c r="DGZ371" s="1"/>
      <c r="DHA371" s="1"/>
      <c r="DHB371" s="1"/>
      <c r="DHC371" s="1"/>
      <c r="DHD371" s="1"/>
      <c r="DHE371" s="1"/>
      <c r="DHF371" s="1"/>
      <c r="DHG371" s="1"/>
      <c r="DHH371" s="1"/>
      <c r="DHI371" s="1"/>
      <c r="DHJ371" s="1"/>
      <c r="DHK371" s="1"/>
      <c r="DHL371" s="1"/>
      <c r="DHM371" s="1"/>
      <c r="DHN371" s="1"/>
      <c r="DHO371" s="1"/>
      <c r="DHP371" s="1"/>
      <c r="DHQ371" s="1"/>
      <c r="DHR371" s="1"/>
      <c r="DHS371" s="1"/>
      <c r="DHT371" s="1"/>
      <c r="DHU371" s="1"/>
      <c r="DHV371" s="1"/>
      <c r="DHW371" s="1"/>
      <c r="DHX371" s="1"/>
      <c r="DHY371" s="1"/>
      <c r="DHZ371" s="1"/>
      <c r="DIA371" s="1"/>
      <c r="DIB371" s="1"/>
      <c r="DIC371" s="1"/>
      <c r="DID371" s="1"/>
      <c r="DIE371" s="1"/>
      <c r="DIF371" s="1"/>
      <c r="DIG371" s="1"/>
      <c r="DIH371" s="1"/>
      <c r="DII371" s="1"/>
      <c r="DIJ371" s="1"/>
      <c r="DIK371" s="1"/>
      <c r="DIL371" s="1"/>
      <c r="DIM371" s="1"/>
      <c r="DIN371" s="1"/>
      <c r="DIO371" s="1"/>
      <c r="DIP371" s="1"/>
      <c r="DIQ371" s="1"/>
      <c r="DIR371" s="1"/>
      <c r="DIS371" s="1"/>
      <c r="DIT371" s="1"/>
      <c r="DIU371" s="1"/>
      <c r="DIV371" s="1"/>
      <c r="DIW371" s="1"/>
      <c r="DIX371" s="1"/>
      <c r="DIY371" s="1"/>
      <c r="DIZ371" s="1"/>
      <c r="DJA371" s="1"/>
      <c r="DJB371" s="1"/>
      <c r="DJC371" s="1"/>
      <c r="DJD371" s="1"/>
      <c r="DJE371" s="1"/>
      <c r="DJF371" s="1"/>
      <c r="DJG371" s="1"/>
      <c r="DJH371" s="1"/>
      <c r="DJI371" s="1"/>
      <c r="DJJ371" s="1"/>
      <c r="DJK371" s="1"/>
      <c r="DJL371" s="1"/>
      <c r="DJM371" s="1"/>
      <c r="DJN371" s="1"/>
      <c r="DJO371" s="1"/>
      <c r="DJP371" s="1"/>
      <c r="DJQ371" s="1"/>
      <c r="DJR371" s="1"/>
      <c r="DJS371" s="1"/>
      <c r="DJT371" s="1"/>
      <c r="DJU371" s="1"/>
      <c r="DJV371" s="1"/>
      <c r="DJW371" s="1"/>
      <c r="DJX371" s="1"/>
      <c r="DJY371" s="1"/>
      <c r="DJZ371" s="1"/>
      <c r="DKA371" s="1"/>
      <c r="DKB371" s="1"/>
      <c r="DKC371" s="1"/>
      <c r="DKD371" s="1"/>
      <c r="DKE371" s="1"/>
      <c r="DKF371" s="1"/>
      <c r="DKG371" s="1"/>
      <c r="DKH371" s="1"/>
      <c r="DKI371" s="1"/>
      <c r="DKJ371" s="1"/>
      <c r="DKK371" s="1"/>
      <c r="DKL371" s="1"/>
      <c r="DKM371" s="1"/>
      <c r="DKN371" s="1"/>
      <c r="DKO371" s="1"/>
      <c r="DKP371" s="1"/>
      <c r="DKQ371" s="1"/>
      <c r="DKR371" s="1"/>
      <c r="DKS371" s="1"/>
      <c r="DKT371" s="1"/>
      <c r="DKU371" s="1"/>
      <c r="DKV371" s="1"/>
      <c r="DKW371" s="1"/>
      <c r="DKX371" s="1"/>
      <c r="DKY371" s="1"/>
      <c r="DKZ371" s="1"/>
      <c r="DLA371" s="1"/>
      <c r="DLB371" s="1"/>
      <c r="DLC371" s="1"/>
      <c r="DLD371" s="1"/>
      <c r="DLE371" s="1"/>
      <c r="DLF371" s="1"/>
      <c r="DLG371" s="1"/>
      <c r="DLH371" s="1"/>
      <c r="DLI371" s="1"/>
      <c r="DLJ371" s="1"/>
      <c r="DLK371" s="1"/>
      <c r="DLL371" s="1"/>
      <c r="DLM371" s="1"/>
      <c r="DLN371" s="1"/>
      <c r="DLO371" s="1"/>
      <c r="DLP371" s="1"/>
      <c r="DLQ371" s="1"/>
      <c r="DLR371" s="1"/>
      <c r="DLS371" s="1"/>
      <c r="DLT371" s="1"/>
      <c r="DLU371" s="1"/>
      <c r="DLV371" s="1"/>
      <c r="DLW371" s="1"/>
      <c r="DLX371" s="1"/>
      <c r="DLY371" s="1"/>
      <c r="DLZ371" s="1"/>
      <c r="DMA371" s="1"/>
      <c r="DMB371" s="1"/>
      <c r="DMC371" s="1"/>
      <c r="DMD371" s="1"/>
      <c r="DME371" s="1"/>
      <c r="DMF371" s="1"/>
      <c r="DMG371" s="1"/>
      <c r="DMH371" s="1"/>
      <c r="DMI371" s="1"/>
      <c r="DMJ371" s="1"/>
      <c r="DMK371" s="1"/>
      <c r="DML371" s="1"/>
      <c r="DMM371" s="1"/>
      <c r="DMN371" s="1"/>
      <c r="DMO371" s="1"/>
      <c r="DMP371" s="1"/>
      <c r="DMQ371" s="1"/>
      <c r="DMR371" s="1"/>
      <c r="DMS371" s="1"/>
      <c r="DMT371" s="1"/>
      <c r="DMU371" s="1"/>
      <c r="DMV371" s="1"/>
      <c r="DMW371" s="1"/>
      <c r="DMX371" s="1"/>
      <c r="DMY371" s="1"/>
      <c r="DMZ371" s="1"/>
      <c r="DNA371" s="1"/>
      <c r="DNB371" s="1"/>
      <c r="DNC371" s="1"/>
      <c r="DND371" s="1"/>
      <c r="DNE371" s="1"/>
      <c r="DNF371" s="1"/>
      <c r="DNG371" s="1"/>
      <c r="DNH371" s="1"/>
      <c r="DNI371" s="1"/>
      <c r="DNJ371" s="1"/>
      <c r="DNK371" s="1"/>
      <c r="DNL371" s="1"/>
      <c r="DNM371" s="1"/>
      <c r="DNN371" s="1"/>
      <c r="DNO371" s="1"/>
      <c r="DNP371" s="1"/>
      <c r="DNQ371" s="1"/>
      <c r="DNR371" s="1"/>
      <c r="DNS371" s="1"/>
      <c r="DNT371" s="1"/>
      <c r="DNU371" s="1"/>
      <c r="DNV371" s="1"/>
      <c r="DNW371" s="1"/>
      <c r="DNX371" s="1"/>
      <c r="DNY371" s="1"/>
      <c r="DNZ371" s="1"/>
      <c r="DOA371" s="1"/>
      <c r="DOB371" s="1"/>
      <c r="DOC371" s="1"/>
      <c r="DOD371" s="1"/>
      <c r="DOE371" s="1"/>
      <c r="DOF371" s="1"/>
      <c r="DOG371" s="1"/>
      <c r="DOH371" s="1"/>
      <c r="DOI371" s="1"/>
      <c r="DOJ371" s="1"/>
      <c r="DOK371" s="1"/>
      <c r="DOL371" s="1"/>
      <c r="DOM371" s="1"/>
      <c r="DON371" s="1"/>
      <c r="DOO371" s="1"/>
      <c r="DOP371" s="1"/>
      <c r="DOQ371" s="1"/>
      <c r="DOR371" s="1"/>
      <c r="DOS371" s="1"/>
      <c r="DOT371" s="1"/>
      <c r="DOU371" s="1"/>
      <c r="DOV371" s="1"/>
      <c r="DOW371" s="1"/>
      <c r="DOX371" s="1"/>
      <c r="DOY371" s="1"/>
      <c r="DOZ371" s="1"/>
      <c r="DPA371" s="1"/>
      <c r="DPB371" s="1"/>
      <c r="DPC371" s="1"/>
      <c r="DPD371" s="1"/>
      <c r="DPE371" s="1"/>
      <c r="DPF371" s="1"/>
      <c r="DPG371" s="1"/>
      <c r="DPH371" s="1"/>
      <c r="DPI371" s="1"/>
      <c r="DPJ371" s="1"/>
      <c r="DPK371" s="1"/>
      <c r="DPL371" s="1"/>
      <c r="DPM371" s="1"/>
      <c r="DPN371" s="1"/>
      <c r="DPO371" s="1"/>
      <c r="DPP371" s="1"/>
      <c r="DPQ371" s="1"/>
      <c r="DPR371" s="1"/>
      <c r="DPS371" s="1"/>
      <c r="DPT371" s="1"/>
      <c r="DPU371" s="1"/>
      <c r="DPV371" s="1"/>
      <c r="DPW371" s="1"/>
      <c r="DPX371" s="1"/>
      <c r="DPY371" s="1"/>
      <c r="DPZ371" s="1"/>
      <c r="DQA371" s="1"/>
      <c r="DQB371" s="1"/>
      <c r="DQC371" s="1"/>
      <c r="DQD371" s="1"/>
      <c r="DQE371" s="1"/>
      <c r="DQF371" s="1"/>
      <c r="DQG371" s="1"/>
      <c r="DQH371" s="1"/>
      <c r="DQI371" s="1"/>
      <c r="DQJ371" s="1"/>
      <c r="DQK371" s="1"/>
      <c r="DQL371" s="1"/>
      <c r="DQM371" s="1"/>
      <c r="DQN371" s="1"/>
      <c r="DQO371" s="1"/>
      <c r="DQP371" s="1"/>
      <c r="DQQ371" s="1"/>
      <c r="DQR371" s="1"/>
      <c r="DQS371" s="1"/>
      <c r="DQT371" s="1"/>
      <c r="DQU371" s="1"/>
      <c r="DQV371" s="1"/>
      <c r="DQW371" s="1"/>
      <c r="DQX371" s="1"/>
      <c r="DQY371" s="1"/>
      <c r="DQZ371" s="1"/>
      <c r="DRA371" s="1"/>
      <c r="DRB371" s="1"/>
      <c r="DRC371" s="1"/>
      <c r="DRD371" s="1"/>
      <c r="DRE371" s="1"/>
      <c r="DRF371" s="1"/>
      <c r="DRG371" s="1"/>
      <c r="DRH371" s="1"/>
      <c r="DRI371" s="1"/>
      <c r="DRJ371" s="1"/>
      <c r="DRK371" s="1"/>
      <c r="DRL371" s="1"/>
      <c r="DRM371" s="1"/>
      <c r="DRN371" s="1"/>
      <c r="DRO371" s="1"/>
      <c r="DRP371" s="1"/>
      <c r="DRQ371" s="1"/>
      <c r="DRR371" s="1"/>
      <c r="DRS371" s="1"/>
      <c r="DRT371" s="1"/>
      <c r="DRU371" s="1"/>
      <c r="DRV371" s="1"/>
      <c r="DRW371" s="1"/>
      <c r="DRX371" s="1"/>
      <c r="DRY371" s="1"/>
      <c r="DRZ371" s="1"/>
      <c r="DSA371" s="1"/>
      <c r="DSB371" s="1"/>
      <c r="DSC371" s="1"/>
      <c r="DSD371" s="1"/>
      <c r="DSE371" s="1"/>
      <c r="DSF371" s="1"/>
      <c r="DSG371" s="1"/>
      <c r="DSH371" s="1"/>
      <c r="DSI371" s="1"/>
      <c r="DSJ371" s="1"/>
      <c r="DSK371" s="1"/>
      <c r="DSL371" s="1"/>
      <c r="DSM371" s="1"/>
      <c r="DSN371" s="1"/>
      <c r="DSO371" s="1"/>
      <c r="DSP371" s="1"/>
      <c r="DSQ371" s="1"/>
      <c r="DSR371" s="1"/>
      <c r="DSS371" s="1"/>
      <c r="DST371" s="1"/>
      <c r="DSU371" s="1"/>
      <c r="DSV371" s="1"/>
      <c r="DSW371" s="1"/>
      <c r="DSX371" s="1"/>
      <c r="DSY371" s="1"/>
      <c r="DSZ371" s="1"/>
      <c r="DTA371" s="1"/>
      <c r="DTB371" s="1"/>
      <c r="DTC371" s="1"/>
      <c r="DTD371" s="1"/>
      <c r="DTE371" s="1"/>
      <c r="DTF371" s="1"/>
      <c r="DTG371" s="1"/>
      <c r="DTH371" s="1"/>
      <c r="DTI371" s="1"/>
      <c r="DTJ371" s="1"/>
      <c r="DTK371" s="1"/>
      <c r="DTL371" s="1"/>
      <c r="DTM371" s="1"/>
      <c r="DTN371" s="1"/>
      <c r="DTO371" s="1"/>
      <c r="DTP371" s="1"/>
      <c r="DTQ371" s="1"/>
      <c r="DTR371" s="1"/>
      <c r="DTS371" s="1"/>
      <c r="DTT371" s="1"/>
      <c r="DTU371" s="1"/>
      <c r="DTV371" s="1"/>
      <c r="DTW371" s="1"/>
      <c r="DTX371" s="1"/>
      <c r="DTY371" s="1"/>
      <c r="DTZ371" s="1"/>
      <c r="DUA371" s="1"/>
      <c r="DUB371" s="1"/>
      <c r="DUC371" s="1"/>
      <c r="DUD371" s="1"/>
      <c r="DUE371" s="1"/>
      <c r="DUF371" s="1"/>
      <c r="DUG371" s="1"/>
      <c r="DUH371" s="1"/>
      <c r="DUI371" s="1"/>
      <c r="DUJ371" s="1"/>
      <c r="DUK371" s="1"/>
      <c r="DUL371" s="1"/>
      <c r="DUM371" s="1"/>
      <c r="DUN371" s="1"/>
      <c r="DUO371" s="1"/>
      <c r="DUP371" s="1"/>
      <c r="DUQ371" s="1"/>
      <c r="DUR371" s="1"/>
      <c r="DUS371" s="1"/>
      <c r="DUT371" s="1"/>
      <c r="DUU371" s="1"/>
      <c r="DUV371" s="1"/>
      <c r="DUW371" s="1"/>
      <c r="DUX371" s="1"/>
      <c r="DUY371" s="1"/>
      <c r="DUZ371" s="1"/>
      <c r="DVA371" s="1"/>
      <c r="DVB371" s="1"/>
      <c r="DVC371" s="1"/>
      <c r="DVD371" s="1"/>
      <c r="DVE371" s="1"/>
      <c r="DVF371" s="1"/>
      <c r="DVG371" s="1"/>
      <c r="DVH371" s="1"/>
      <c r="DVI371" s="1"/>
      <c r="DVJ371" s="1"/>
      <c r="DVK371" s="1"/>
      <c r="DVL371" s="1"/>
      <c r="DVM371" s="1"/>
      <c r="DVN371" s="1"/>
      <c r="DVO371" s="1"/>
      <c r="DVP371" s="1"/>
      <c r="DVQ371" s="1"/>
      <c r="DVR371" s="1"/>
      <c r="DVS371" s="1"/>
      <c r="DVT371" s="1"/>
      <c r="DVU371" s="1"/>
      <c r="DVV371" s="1"/>
      <c r="DVW371" s="1"/>
      <c r="DVX371" s="1"/>
      <c r="DVY371" s="1"/>
      <c r="DVZ371" s="1"/>
      <c r="DWA371" s="1"/>
      <c r="DWB371" s="1"/>
      <c r="DWC371" s="1"/>
      <c r="DWD371" s="1"/>
      <c r="DWE371" s="1"/>
      <c r="DWF371" s="1"/>
      <c r="DWG371" s="1"/>
      <c r="DWH371" s="1"/>
      <c r="DWI371" s="1"/>
      <c r="DWJ371" s="1"/>
      <c r="DWK371" s="1"/>
      <c r="DWL371" s="1"/>
      <c r="DWM371" s="1"/>
      <c r="DWN371" s="1"/>
      <c r="DWO371" s="1"/>
      <c r="DWP371" s="1"/>
      <c r="DWQ371" s="1"/>
      <c r="DWR371" s="1"/>
      <c r="DWS371" s="1"/>
      <c r="DWT371" s="1"/>
      <c r="DWU371" s="1"/>
      <c r="DWV371" s="1"/>
      <c r="DWW371" s="1"/>
      <c r="DWX371" s="1"/>
      <c r="DWY371" s="1"/>
      <c r="DWZ371" s="1"/>
      <c r="DXA371" s="1"/>
      <c r="DXB371" s="1"/>
      <c r="DXC371" s="1"/>
      <c r="DXD371" s="1"/>
      <c r="DXE371" s="1"/>
      <c r="DXF371" s="1"/>
      <c r="DXG371" s="1"/>
      <c r="DXH371" s="1"/>
      <c r="DXI371" s="1"/>
      <c r="DXJ371" s="1"/>
      <c r="DXK371" s="1"/>
      <c r="DXL371" s="1"/>
      <c r="DXM371" s="1"/>
      <c r="DXN371" s="1"/>
      <c r="DXO371" s="1"/>
      <c r="DXP371" s="1"/>
      <c r="DXQ371" s="1"/>
      <c r="DXR371" s="1"/>
      <c r="DXS371" s="1"/>
      <c r="DXT371" s="1"/>
      <c r="DXU371" s="1"/>
      <c r="DXV371" s="1"/>
      <c r="DXW371" s="1"/>
      <c r="DXX371" s="1"/>
      <c r="DXY371" s="1"/>
      <c r="DXZ371" s="1"/>
      <c r="DYA371" s="1"/>
      <c r="DYB371" s="1"/>
      <c r="DYC371" s="1"/>
      <c r="DYD371" s="1"/>
      <c r="DYE371" s="1"/>
      <c r="DYF371" s="1"/>
      <c r="DYG371" s="1"/>
      <c r="DYH371" s="1"/>
      <c r="DYI371" s="1"/>
      <c r="DYJ371" s="1"/>
      <c r="DYK371" s="1"/>
      <c r="DYL371" s="1"/>
      <c r="DYM371" s="1"/>
      <c r="DYN371" s="1"/>
      <c r="DYO371" s="1"/>
      <c r="DYP371" s="1"/>
      <c r="DYQ371" s="1"/>
      <c r="DYR371" s="1"/>
      <c r="DYS371" s="1"/>
      <c r="DYT371" s="1"/>
      <c r="DYU371" s="1"/>
      <c r="DYV371" s="1"/>
      <c r="DYW371" s="1"/>
      <c r="DYX371" s="1"/>
      <c r="DYY371" s="1"/>
      <c r="DYZ371" s="1"/>
      <c r="DZA371" s="1"/>
      <c r="DZB371" s="1"/>
      <c r="DZC371" s="1"/>
      <c r="DZD371" s="1"/>
      <c r="DZE371" s="1"/>
      <c r="DZF371" s="1"/>
      <c r="DZG371" s="1"/>
      <c r="DZH371" s="1"/>
      <c r="DZI371" s="1"/>
      <c r="DZJ371" s="1"/>
      <c r="DZK371" s="1"/>
      <c r="DZL371" s="1"/>
      <c r="DZM371" s="1"/>
      <c r="DZN371" s="1"/>
      <c r="DZO371" s="1"/>
      <c r="DZP371" s="1"/>
      <c r="DZQ371" s="1"/>
      <c r="DZR371" s="1"/>
      <c r="DZS371" s="1"/>
      <c r="DZT371" s="1"/>
      <c r="DZU371" s="1"/>
      <c r="DZV371" s="1"/>
      <c r="DZW371" s="1"/>
      <c r="DZX371" s="1"/>
      <c r="DZY371" s="1"/>
      <c r="DZZ371" s="1"/>
      <c r="EAA371" s="1"/>
      <c r="EAB371" s="1"/>
      <c r="EAC371" s="1"/>
      <c r="EAD371" s="1"/>
      <c r="EAE371" s="1"/>
      <c r="EAF371" s="1"/>
      <c r="EAG371" s="1"/>
      <c r="EAH371" s="1"/>
      <c r="EAI371" s="1"/>
      <c r="EAJ371" s="1"/>
      <c r="EAK371" s="1"/>
      <c r="EAL371" s="1"/>
      <c r="EAM371" s="1"/>
      <c r="EAN371" s="1"/>
      <c r="EAO371" s="1"/>
      <c r="EAP371" s="1"/>
      <c r="EAQ371" s="1"/>
      <c r="EAR371" s="1"/>
      <c r="EAS371" s="1"/>
      <c r="EAT371" s="1"/>
      <c r="EAU371" s="1"/>
      <c r="EAV371" s="1"/>
      <c r="EAW371" s="1"/>
      <c r="EAX371" s="1"/>
      <c r="EAY371" s="1"/>
      <c r="EAZ371" s="1"/>
      <c r="EBA371" s="1"/>
      <c r="EBB371" s="1"/>
      <c r="EBC371" s="1"/>
      <c r="EBD371" s="1"/>
      <c r="EBE371" s="1"/>
      <c r="EBF371" s="1"/>
      <c r="EBG371" s="1"/>
      <c r="EBH371" s="1"/>
      <c r="EBI371" s="1"/>
      <c r="EBJ371" s="1"/>
      <c r="EBK371" s="1"/>
      <c r="EBL371" s="1"/>
      <c r="EBM371" s="1"/>
      <c r="EBN371" s="1"/>
      <c r="EBO371" s="1"/>
      <c r="EBP371" s="1"/>
      <c r="EBQ371" s="1"/>
      <c r="EBR371" s="1"/>
      <c r="EBS371" s="1"/>
      <c r="EBT371" s="1"/>
      <c r="EBU371" s="1"/>
      <c r="EBV371" s="1"/>
      <c r="EBW371" s="1"/>
      <c r="EBX371" s="1"/>
      <c r="EBY371" s="1"/>
      <c r="EBZ371" s="1"/>
      <c r="ECA371" s="1"/>
      <c r="ECB371" s="1"/>
      <c r="ECC371" s="1"/>
      <c r="ECD371" s="1"/>
      <c r="ECE371" s="1"/>
      <c r="ECF371" s="1"/>
      <c r="ECG371" s="1"/>
      <c r="ECH371" s="1"/>
      <c r="ECI371" s="1"/>
      <c r="ECJ371" s="1"/>
      <c r="ECK371" s="1"/>
      <c r="ECL371" s="1"/>
      <c r="ECM371" s="1"/>
      <c r="ECN371" s="1"/>
      <c r="ECO371" s="1"/>
      <c r="ECP371" s="1"/>
      <c r="ECQ371" s="1"/>
      <c r="ECR371" s="1"/>
      <c r="ECS371" s="1"/>
      <c r="ECT371" s="1"/>
      <c r="ECU371" s="1"/>
      <c r="ECV371" s="1"/>
      <c r="ECW371" s="1"/>
      <c r="ECX371" s="1"/>
      <c r="ECY371" s="1"/>
      <c r="ECZ371" s="1"/>
      <c r="EDA371" s="1"/>
      <c r="EDB371" s="1"/>
      <c r="EDC371" s="1"/>
      <c r="EDD371" s="1"/>
      <c r="EDE371" s="1"/>
      <c r="EDF371" s="1"/>
      <c r="EDG371" s="1"/>
      <c r="EDH371" s="1"/>
      <c r="EDI371" s="1"/>
      <c r="EDJ371" s="1"/>
      <c r="EDK371" s="1"/>
      <c r="EDL371" s="1"/>
      <c r="EDM371" s="1"/>
      <c r="EDN371" s="1"/>
      <c r="EDO371" s="1"/>
      <c r="EDP371" s="1"/>
      <c r="EDQ371" s="1"/>
      <c r="EDR371" s="1"/>
      <c r="EDS371" s="1"/>
      <c r="EDT371" s="1"/>
      <c r="EDU371" s="1"/>
      <c r="EDV371" s="1"/>
      <c r="EDW371" s="1"/>
      <c r="EDX371" s="1"/>
      <c r="EDY371" s="1"/>
      <c r="EDZ371" s="1"/>
      <c r="EEA371" s="1"/>
      <c r="EEB371" s="1"/>
      <c r="EEC371" s="1"/>
      <c r="EED371" s="1"/>
      <c r="EEE371" s="1"/>
      <c r="EEF371" s="1"/>
      <c r="EEG371" s="1"/>
      <c r="EEH371" s="1"/>
      <c r="EEI371" s="1"/>
      <c r="EEJ371" s="1"/>
      <c r="EEK371" s="1"/>
      <c r="EEL371" s="1"/>
      <c r="EEM371" s="1"/>
      <c r="EEN371" s="1"/>
      <c r="EEO371" s="1"/>
      <c r="EEP371" s="1"/>
      <c r="EEQ371" s="1"/>
      <c r="EER371" s="1"/>
      <c r="EES371" s="1"/>
      <c r="EET371" s="1"/>
      <c r="EEU371" s="1"/>
      <c r="EEV371" s="1"/>
      <c r="EEW371" s="1"/>
      <c r="EEX371" s="1"/>
      <c r="EEY371" s="1"/>
      <c r="EEZ371" s="1"/>
      <c r="EFA371" s="1"/>
      <c r="EFB371" s="1"/>
      <c r="EFC371" s="1"/>
      <c r="EFD371" s="1"/>
      <c r="EFE371" s="1"/>
      <c r="EFF371" s="1"/>
      <c r="EFG371" s="1"/>
      <c r="EFH371" s="1"/>
      <c r="EFI371" s="1"/>
      <c r="EFJ371" s="1"/>
      <c r="EFK371" s="1"/>
      <c r="EFL371" s="1"/>
      <c r="EFM371" s="1"/>
      <c r="EFN371" s="1"/>
      <c r="EFO371" s="1"/>
      <c r="EFP371" s="1"/>
      <c r="EFQ371" s="1"/>
      <c r="EFR371" s="1"/>
      <c r="EFS371" s="1"/>
      <c r="EFT371" s="1"/>
      <c r="EFU371" s="1"/>
      <c r="EFV371" s="1"/>
      <c r="EFW371" s="1"/>
      <c r="EFX371" s="1"/>
      <c r="EFY371" s="1"/>
      <c r="EFZ371" s="1"/>
      <c r="EGA371" s="1"/>
      <c r="EGB371" s="1"/>
      <c r="EGC371" s="1"/>
      <c r="EGD371" s="1"/>
      <c r="EGE371" s="1"/>
      <c r="EGF371" s="1"/>
      <c r="EGG371" s="1"/>
      <c r="EGH371" s="1"/>
      <c r="EGI371" s="1"/>
      <c r="EGJ371" s="1"/>
      <c r="EGK371" s="1"/>
      <c r="EGL371" s="1"/>
      <c r="EGM371" s="1"/>
      <c r="EGN371" s="1"/>
      <c r="EGO371" s="1"/>
      <c r="EGP371" s="1"/>
      <c r="EGQ371" s="1"/>
      <c r="EGR371" s="1"/>
      <c r="EGS371" s="1"/>
      <c r="EGT371" s="1"/>
      <c r="EGU371" s="1"/>
      <c r="EGV371" s="1"/>
      <c r="EGW371" s="1"/>
      <c r="EGX371" s="1"/>
      <c r="EGY371" s="1"/>
      <c r="EGZ371" s="1"/>
      <c r="EHA371" s="1"/>
      <c r="EHB371" s="1"/>
      <c r="EHC371" s="1"/>
      <c r="EHD371" s="1"/>
      <c r="EHE371" s="1"/>
      <c r="EHF371" s="1"/>
      <c r="EHG371" s="1"/>
      <c r="EHH371" s="1"/>
      <c r="EHI371" s="1"/>
      <c r="EHJ371" s="1"/>
      <c r="EHK371" s="1"/>
      <c r="EHL371" s="1"/>
      <c r="EHM371" s="1"/>
      <c r="EHN371" s="1"/>
      <c r="EHO371" s="1"/>
      <c r="EHP371" s="1"/>
      <c r="EHQ371" s="1"/>
      <c r="EHR371" s="1"/>
      <c r="EHS371" s="1"/>
      <c r="EHT371" s="1"/>
      <c r="EHU371" s="1"/>
      <c r="EHV371" s="1"/>
      <c r="EHW371" s="1"/>
      <c r="EHX371" s="1"/>
      <c r="EHY371" s="1"/>
      <c r="EHZ371" s="1"/>
      <c r="EIA371" s="1"/>
      <c r="EIB371" s="1"/>
      <c r="EIC371" s="1"/>
      <c r="EID371" s="1"/>
      <c r="EIE371" s="1"/>
      <c r="EIF371" s="1"/>
      <c r="EIG371" s="1"/>
      <c r="EIH371" s="1"/>
      <c r="EII371" s="1"/>
      <c r="EIJ371" s="1"/>
      <c r="EIK371" s="1"/>
      <c r="EIL371" s="1"/>
      <c r="EIM371" s="1"/>
      <c r="EIN371" s="1"/>
      <c r="EIO371" s="1"/>
      <c r="EIP371" s="1"/>
      <c r="EIQ371" s="1"/>
      <c r="EIR371" s="1"/>
      <c r="EIS371" s="1"/>
      <c r="EIT371" s="1"/>
      <c r="EIU371" s="1"/>
      <c r="EIV371" s="1"/>
      <c r="EIW371" s="1"/>
      <c r="EIX371" s="1"/>
      <c r="EIY371" s="1"/>
      <c r="EIZ371" s="1"/>
      <c r="EJA371" s="1"/>
      <c r="EJB371" s="1"/>
      <c r="EJC371" s="1"/>
      <c r="EJD371" s="1"/>
      <c r="EJE371" s="1"/>
      <c r="EJF371" s="1"/>
      <c r="EJG371" s="1"/>
      <c r="EJH371" s="1"/>
      <c r="EJI371" s="1"/>
      <c r="EJJ371" s="1"/>
      <c r="EJK371" s="1"/>
      <c r="EJL371" s="1"/>
      <c r="EJM371" s="1"/>
      <c r="EJN371" s="1"/>
      <c r="EJO371" s="1"/>
      <c r="EJP371" s="1"/>
      <c r="EJQ371" s="1"/>
      <c r="EJR371" s="1"/>
      <c r="EJS371" s="1"/>
      <c r="EJT371" s="1"/>
      <c r="EJU371" s="1"/>
      <c r="EJV371" s="1"/>
      <c r="EJW371" s="1"/>
      <c r="EJX371" s="1"/>
      <c r="EJY371" s="1"/>
      <c r="EJZ371" s="1"/>
      <c r="EKA371" s="1"/>
      <c r="EKB371" s="1"/>
      <c r="EKC371" s="1"/>
      <c r="EKD371" s="1"/>
      <c r="EKE371" s="1"/>
      <c r="EKF371" s="1"/>
      <c r="EKG371" s="1"/>
      <c r="EKH371" s="1"/>
      <c r="EKI371" s="1"/>
      <c r="EKJ371" s="1"/>
      <c r="EKK371" s="1"/>
      <c r="EKL371" s="1"/>
      <c r="EKM371" s="1"/>
      <c r="EKN371" s="1"/>
      <c r="EKO371" s="1"/>
      <c r="EKP371" s="1"/>
      <c r="EKQ371" s="1"/>
      <c r="EKR371" s="1"/>
      <c r="EKS371" s="1"/>
      <c r="EKT371" s="1"/>
      <c r="EKU371" s="1"/>
      <c r="EKV371" s="1"/>
      <c r="EKW371" s="1"/>
      <c r="EKX371" s="1"/>
      <c r="EKY371" s="1"/>
      <c r="EKZ371" s="1"/>
      <c r="ELA371" s="1"/>
      <c r="ELB371" s="1"/>
      <c r="ELC371" s="1"/>
      <c r="ELD371" s="1"/>
      <c r="ELE371" s="1"/>
      <c r="ELF371" s="1"/>
      <c r="ELG371" s="1"/>
      <c r="ELH371" s="1"/>
      <c r="ELI371" s="1"/>
      <c r="ELJ371" s="1"/>
      <c r="ELK371" s="1"/>
      <c r="ELL371" s="1"/>
      <c r="ELM371" s="1"/>
      <c r="ELN371" s="1"/>
      <c r="ELO371" s="1"/>
      <c r="ELP371" s="1"/>
      <c r="ELQ371" s="1"/>
      <c r="ELR371" s="1"/>
      <c r="ELS371" s="1"/>
      <c r="ELT371" s="1"/>
      <c r="ELU371" s="1"/>
      <c r="ELV371" s="1"/>
      <c r="ELW371" s="1"/>
      <c r="ELX371" s="1"/>
      <c r="ELY371" s="1"/>
      <c r="ELZ371" s="1"/>
      <c r="EMA371" s="1"/>
      <c r="EMB371" s="1"/>
      <c r="EMC371" s="1"/>
      <c r="EMD371" s="1"/>
      <c r="EME371" s="1"/>
      <c r="EMF371" s="1"/>
      <c r="EMG371" s="1"/>
      <c r="EMH371" s="1"/>
      <c r="EMI371" s="1"/>
      <c r="EMJ371" s="1"/>
      <c r="EMK371" s="1"/>
      <c r="EML371" s="1"/>
      <c r="EMM371" s="1"/>
      <c r="EMN371" s="1"/>
      <c r="EMO371" s="1"/>
      <c r="EMP371" s="1"/>
      <c r="EMQ371" s="1"/>
      <c r="EMR371" s="1"/>
      <c r="EMS371" s="1"/>
      <c r="EMT371" s="1"/>
      <c r="EMU371" s="1"/>
      <c r="EMV371" s="1"/>
      <c r="EMW371" s="1"/>
      <c r="EMX371" s="1"/>
      <c r="EMY371" s="1"/>
      <c r="EMZ371" s="1"/>
      <c r="ENA371" s="1"/>
      <c r="ENB371" s="1"/>
      <c r="ENC371" s="1"/>
      <c r="END371" s="1"/>
      <c r="ENE371" s="1"/>
      <c r="ENF371" s="1"/>
      <c r="ENG371" s="1"/>
      <c r="ENH371" s="1"/>
      <c r="ENI371" s="1"/>
      <c r="ENJ371" s="1"/>
      <c r="ENK371" s="1"/>
      <c r="ENL371" s="1"/>
      <c r="ENM371" s="1"/>
      <c r="ENN371" s="1"/>
      <c r="ENO371" s="1"/>
      <c r="ENP371" s="1"/>
      <c r="ENQ371" s="1"/>
      <c r="ENR371" s="1"/>
      <c r="ENS371" s="1"/>
      <c r="ENT371" s="1"/>
      <c r="ENU371" s="1"/>
      <c r="ENV371" s="1"/>
      <c r="ENW371" s="1"/>
      <c r="ENX371" s="1"/>
      <c r="ENY371" s="1"/>
      <c r="ENZ371" s="1"/>
      <c r="EOA371" s="1"/>
      <c r="EOB371" s="1"/>
      <c r="EOC371" s="1"/>
      <c r="EOD371" s="1"/>
      <c r="EOE371" s="1"/>
      <c r="EOF371" s="1"/>
      <c r="EOG371" s="1"/>
      <c r="EOH371" s="1"/>
      <c r="EOI371" s="1"/>
      <c r="EOJ371" s="1"/>
      <c r="EOK371" s="1"/>
      <c r="EOL371" s="1"/>
      <c r="EOM371" s="1"/>
      <c r="EON371" s="1"/>
      <c r="EOO371" s="1"/>
      <c r="EOP371" s="1"/>
      <c r="EOQ371" s="1"/>
      <c r="EOR371" s="1"/>
      <c r="EOS371" s="1"/>
      <c r="EOT371" s="1"/>
      <c r="EOU371" s="1"/>
      <c r="EOV371" s="1"/>
      <c r="EOW371" s="1"/>
      <c r="EOX371" s="1"/>
      <c r="EOY371" s="1"/>
      <c r="EOZ371" s="1"/>
      <c r="EPA371" s="1"/>
      <c r="EPB371" s="1"/>
      <c r="EPC371" s="1"/>
      <c r="EPD371" s="1"/>
      <c r="EPE371" s="1"/>
      <c r="EPF371" s="1"/>
      <c r="EPG371" s="1"/>
      <c r="EPH371" s="1"/>
      <c r="EPI371" s="1"/>
      <c r="EPJ371" s="1"/>
      <c r="EPK371" s="1"/>
      <c r="EPL371" s="1"/>
      <c r="EPM371" s="1"/>
      <c r="EPN371" s="1"/>
      <c r="EPO371" s="1"/>
      <c r="EPP371" s="1"/>
      <c r="EPQ371" s="1"/>
      <c r="EPR371" s="1"/>
      <c r="EPS371" s="1"/>
      <c r="EPT371" s="1"/>
      <c r="EPU371" s="1"/>
      <c r="EPV371" s="1"/>
      <c r="EPW371" s="1"/>
      <c r="EPX371" s="1"/>
      <c r="EPY371" s="1"/>
      <c r="EPZ371" s="1"/>
      <c r="EQA371" s="1"/>
      <c r="EQB371" s="1"/>
      <c r="EQC371" s="1"/>
      <c r="EQD371" s="1"/>
      <c r="EQE371" s="1"/>
      <c r="EQF371" s="1"/>
      <c r="EQG371" s="1"/>
      <c r="EQH371" s="1"/>
      <c r="EQI371" s="1"/>
      <c r="EQJ371" s="1"/>
      <c r="EQK371" s="1"/>
      <c r="EQL371" s="1"/>
      <c r="EQM371" s="1"/>
      <c r="EQN371" s="1"/>
      <c r="EQO371" s="1"/>
      <c r="EQP371" s="1"/>
      <c r="EQQ371" s="1"/>
      <c r="EQR371" s="1"/>
      <c r="EQS371" s="1"/>
      <c r="EQT371" s="1"/>
      <c r="EQU371" s="1"/>
      <c r="EQV371" s="1"/>
      <c r="EQW371" s="1"/>
      <c r="EQX371" s="1"/>
      <c r="EQY371" s="1"/>
      <c r="EQZ371" s="1"/>
      <c r="ERA371" s="1"/>
      <c r="ERB371" s="1"/>
      <c r="ERC371" s="1"/>
      <c r="ERD371" s="1"/>
      <c r="ERE371" s="1"/>
      <c r="ERF371" s="1"/>
      <c r="ERG371" s="1"/>
      <c r="ERH371" s="1"/>
      <c r="ERI371" s="1"/>
      <c r="ERJ371" s="1"/>
      <c r="ERK371" s="1"/>
      <c r="ERL371" s="1"/>
      <c r="ERM371" s="1"/>
      <c r="ERN371" s="1"/>
      <c r="ERO371" s="1"/>
      <c r="ERP371" s="1"/>
      <c r="ERQ371" s="1"/>
      <c r="ERR371" s="1"/>
      <c r="ERS371" s="1"/>
      <c r="ERT371" s="1"/>
      <c r="ERU371" s="1"/>
      <c r="ERV371" s="1"/>
      <c r="ERW371" s="1"/>
      <c r="ERX371" s="1"/>
      <c r="ERY371" s="1"/>
      <c r="ERZ371" s="1"/>
      <c r="ESA371" s="1"/>
      <c r="ESB371" s="1"/>
      <c r="ESC371" s="1"/>
      <c r="ESD371" s="1"/>
      <c r="ESE371" s="1"/>
      <c r="ESF371" s="1"/>
      <c r="ESG371" s="1"/>
      <c r="ESH371" s="1"/>
      <c r="ESI371" s="1"/>
      <c r="ESJ371" s="1"/>
      <c r="ESK371" s="1"/>
      <c r="ESL371" s="1"/>
      <c r="ESM371" s="1"/>
      <c r="ESN371" s="1"/>
      <c r="ESO371" s="1"/>
      <c r="ESP371" s="1"/>
      <c r="ESQ371" s="1"/>
      <c r="ESR371" s="1"/>
      <c r="ESS371" s="1"/>
      <c r="EST371" s="1"/>
      <c r="ESU371" s="1"/>
      <c r="ESV371" s="1"/>
      <c r="ESW371" s="1"/>
      <c r="ESX371" s="1"/>
      <c r="ESY371" s="1"/>
      <c r="ESZ371" s="1"/>
      <c r="ETA371" s="1"/>
      <c r="ETB371" s="1"/>
      <c r="ETC371" s="1"/>
      <c r="ETD371" s="1"/>
      <c r="ETE371" s="1"/>
      <c r="ETF371" s="1"/>
      <c r="ETG371" s="1"/>
      <c r="ETH371" s="1"/>
      <c r="ETI371" s="1"/>
      <c r="ETJ371" s="1"/>
      <c r="ETK371" s="1"/>
      <c r="ETL371" s="1"/>
      <c r="ETM371" s="1"/>
      <c r="ETN371" s="1"/>
      <c r="ETO371" s="1"/>
      <c r="ETP371" s="1"/>
      <c r="ETQ371" s="1"/>
      <c r="ETR371" s="1"/>
      <c r="ETS371" s="1"/>
      <c r="ETT371" s="1"/>
      <c r="ETU371" s="1"/>
      <c r="ETV371" s="1"/>
      <c r="ETW371" s="1"/>
      <c r="ETX371" s="1"/>
      <c r="ETY371" s="1"/>
      <c r="ETZ371" s="1"/>
      <c r="EUA371" s="1"/>
      <c r="EUB371" s="1"/>
      <c r="EUC371" s="1"/>
      <c r="EUD371" s="1"/>
      <c r="EUE371" s="1"/>
      <c r="EUF371" s="1"/>
      <c r="EUG371" s="1"/>
      <c r="EUH371" s="1"/>
      <c r="EUI371" s="1"/>
      <c r="EUJ371" s="1"/>
      <c r="EUK371" s="1"/>
      <c r="EUL371" s="1"/>
      <c r="EUM371" s="1"/>
      <c r="EUN371" s="1"/>
      <c r="EUO371" s="1"/>
      <c r="EUP371" s="1"/>
      <c r="EUQ371" s="1"/>
      <c r="EUR371" s="1"/>
      <c r="EUS371" s="1"/>
      <c r="EUT371" s="1"/>
      <c r="EUU371" s="1"/>
      <c r="EUV371" s="1"/>
      <c r="EUW371" s="1"/>
      <c r="EUX371" s="1"/>
      <c r="EUY371" s="1"/>
      <c r="EUZ371" s="1"/>
      <c r="EVA371" s="1"/>
      <c r="EVB371" s="1"/>
      <c r="EVC371" s="1"/>
      <c r="EVD371" s="1"/>
      <c r="EVE371" s="1"/>
      <c r="EVF371" s="1"/>
      <c r="EVG371" s="1"/>
      <c r="EVH371" s="1"/>
      <c r="EVI371" s="1"/>
      <c r="EVJ371" s="1"/>
      <c r="EVK371" s="1"/>
      <c r="EVL371" s="1"/>
      <c r="EVM371" s="1"/>
      <c r="EVN371" s="1"/>
      <c r="EVO371" s="1"/>
      <c r="EVP371" s="1"/>
      <c r="EVQ371" s="1"/>
      <c r="EVR371" s="1"/>
      <c r="EVS371" s="1"/>
      <c r="EVT371" s="1"/>
      <c r="EVU371" s="1"/>
      <c r="EVV371" s="1"/>
      <c r="EVW371" s="1"/>
      <c r="EVX371" s="1"/>
      <c r="EVY371" s="1"/>
      <c r="EVZ371" s="1"/>
      <c r="EWA371" s="1"/>
      <c r="EWB371" s="1"/>
      <c r="EWC371" s="1"/>
      <c r="EWD371" s="1"/>
      <c r="EWE371" s="1"/>
      <c r="EWF371" s="1"/>
      <c r="EWG371" s="1"/>
      <c r="EWH371" s="1"/>
      <c r="EWI371" s="1"/>
      <c r="EWJ371" s="1"/>
      <c r="EWK371" s="1"/>
      <c r="EWL371" s="1"/>
      <c r="EWM371" s="1"/>
      <c r="EWN371" s="1"/>
      <c r="EWO371" s="1"/>
      <c r="EWP371" s="1"/>
      <c r="EWQ371" s="1"/>
      <c r="EWR371" s="1"/>
      <c r="EWS371" s="1"/>
      <c r="EWT371" s="1"/>
      <c r="EWU371" s="1"/>
      <c r="EWV371" s="1"/>
      <c r="EWW371" s="1"/>
      <c r="EWX371" s="1"/>
      <c r="EWY371" s="1"/>
      <c r="EWZ371" s="1"/>
      <c r="EXA371" s="1"/>
      <c r="EXB371" s="1"/>
      <c r="EXC371" s="1"/>
      <c r="EXD371" s="1"/>
      <c r="EXE371" s="1"/>
      <c r="EXF371" s="1"/>
      <c r="EXG371" s="1"/>
      <c r="EXH371" s="1"/>
      <c r="EXI371" s="1"/>
      <c r="EXJ371" s="1"/>
      <c r="EXK371" s="1"/>
      <c r="EXL371" s="1"/>
      <c r="EXM371" s="1"/>
      <c r="EXN371" s="1"/>
      <c r="EXO371" s="1"/>
      <c r="EXP371" s="1"/>
      <c r="EXQ371" s="1"/>
      <c r="EXR371" s="1"/>
      <c r="EXS371" s="1"/>
      <c r="EXT371" s="1"/>
      <c r="EXU371" s="1"/>
      <c r="EXV371" s="1"/>
      <c r="EXW371" s="1"/>
      <c r="EXX371" s="1"/>
      <c r="EXY371" s="1"/>
      <c r="EXZ371" s="1"/>
      <c r="EYA371" s="1"/>
      <c r="EYB371" s="1"/>
      <c r="EYC371" s="1"/>
      <c r="EYD371" s="1"/>
      <c r="EYE371" s="1"/>
      <c r="EYF371" s="1"/>
      <c r="EYG371" s="1"/>
      <c r="EYH371" s="1"/>
      <c r="EYI371" s="1"/>
      <c r="EYJ371" s="1"/>
      <c r="EYK371" s="1"/>
      <c r="EYL371" s="1"/>
      <c r="EYM371" s="1"/>
      <c r="EYN371" s="1"/>
      <c r="EYO371" s="1"/>
      <c r="EYP371" s="1"/>
      <c r="EYQ371" s="1"/>
      <c r="EYR371" s="1"/>
      <c r="EYS371" s="1"/>
      <c r="EYT371" s="1"/>
      <c r="EYU371" s="1"/>
      <c r="EYV371" s="1"/>
      <c r="EYW371" s="1"/>
      <c r="EYX371" s="1"/>
      <c r="EYY371" s="1"/>
      <c r="EYZ371" s="1"/>
      <c r="EZA371" s="1"/>
      <c r="EZB371" s="1"/>
      <c r="EZC371" s="1"/>
      <c r="EZD371" s="1"/>
      <c r="EZE371" s="1"/>
      <c r="EZF371" s="1"/>
      <c r="EZG371" s="1"/>
      <c r="EZH371" s="1"/>
      <c r="EZI371" s="1"/>
      <c r="EZJ371" s="1"/>
      <c r="EZK371" s="1"/>
      <c r="EZL371" s="1"/>
      <c r="EZM371" s="1"/>
      <c r="EZN371" s="1"/>
      <c r="EZO371" s="1"/>
      <c r="EZP371" s="1"/>
      <c r="EZQ371" s="1"/>
      <c r="EZR371" s="1"/>
      <c r="EZS371" s="1"/>
      <c r="EZT371" s="1"/>
      <c r="EZU371" s="1"/>
      <c r="EZV371" s="1"/>
      <c r="EZW371" s="1"/>
      <c r="EZX371" s="1"/>
      <c r="EZY371" s="1"/>
      <c r="EZZ371" s="1"/>
      <c r="FAA371" s="1"/>
      <c r="FAB371" s="1"/>
      <c r="FAC371" s="1"/>
      <c r="FAD371" s="1"/>
      <c r="FAE371" s="1"/>
      <c r="FAF371" s="1"/>
      <c r="FAG371" s="1"/>
      <c r="FAH371" s="1"/>
      <c r="FAI371" s="1"/>
      <c r="FAJ371" s="1"/>
      <c r="FAK371" s="1"/>
      <c r="FAL371" s="1"/>
      <c r="FAM371" s="1"/>
      <c r="FAN371" s="1"/>
      <c r="FAO371" s="1"/>
      <c r="FAP371" s="1"/>
      <c r="FAQ371" s="1"/>
      <c r="FAR371" s="1"/>
      <c r="FAS371" s="1"/>
      <c r="FAT371" s="1"/>
      <c r="FAU371" s="1"/>
      <c r="FAV371" s="1"/>
      <c r="FAW371" s="1"/>
      <c r="FAX371" s="1"/>
      <c r="FAY371" s="1"/>
      <c r="FAZ371" s="1"/>
      <c r="FBA371" s="1"/>
      <c r="FBB371" s="1"/>
      <c r="FBC371" s="1"/>
      <c r="FBD371" s="1"/>
      <c r="FBE371" s="1"/>
      <c r="FBF371" s="1"/>
      <c r="FBG371" s="1"/>
      <c r="FBH371" s="1"/>
      <c r="FBI371" s="1"/>
      <c r="FBJ371" s="1"/>
      <c r="FBK371" s="1"/>
      <c r="FBL371" s="1"/>
      <c r="FBM371" s="1"/>
      <c r="FBN371" s="1"/>
      <c r="FBO371" s="1"/>
      <c r="FBP371" s="1"/>
      <c r="FBQ371" s="1"/>
      <c r="FBR371" s="1"/>
      <c r="FBS371" s="1"/>
      <c r="FBT371" s="1"/>
      <c r="FBU371" s="1"/>
      <c r="FBV371" s="1"/>
      <c r="FBW371" s="1"/>
      <c r="FBX371" s="1"/>
      <c r="FBY371" s="1"/>
      <c r="FBZ371" s="1"/>
      <c r="FCA371" s="1"/>
      <c r="FCB371" s="1"/>
      <c r="FCC371" s="1"/>
      <c r="FCD371" s="1"/>
      <c r="FCE371" s="1"/>
      <c r="FCF371" s="1"/>
      <c r="FCG371" s="1"/>
      <c r="FCH371" s="1"/>
      <c r="FCI371" s="1"/>
      <c r="FCJ371" s="1"/>
      <c r="FCK371" s="1"/>
      <c r="FCL371" s="1"/>
      <c r="FCM371" s="1"/>
      <c r="FCN371" s="1"/>
      <c r="FCO371" s="1"/>
      <c r="FCP371" s="1"/>
      <c r="FCQ371" s="1"/>
      <c r="FCR371" s="1"/>
      <c r="FCS371" s="1"/>
      <c r="FCT371" s="1"/>
      <c r="FCU371" s="1"/>
      <c r="FCV371" s="1"/>
      <c r="FCW371" s="1"/>
      <c r="FCX371" s="1"/>
      <c r="FCY371" s="1"/>
      <c r="FCZ371" s="1"/>
      <c r="FDA371" s="1"/>
      <c r="FDB371" s="1"/>
      <c r="FDC371" s="1"/>
      <c r="FDD371" s="1"/>
      <c r="FDE371" s="1"/>
      <c r="FDF371" s="1"/>
      <c r="FDG371" s="1"/>
      <c r="FDH371" s="1"/>
      <c r="FDI371" s="1"/>
      <c r="FDJ371" s="1"/>
      <c r="FDK371" s="1"/>
      <c r="FDL371" s="1"/>
      <c r="FDM371" s="1"/>
      <c r="FDN371" s="1"/>
      <c r="FDO371" s="1"/>
      <c r="FDP371" s="1"/>
      <c r="FDQ371" s="1"/>
      <c r="FDR371" s="1"/>
      <c r="FDS371" s="1"/>
      <c r="FDT371" s="1"/>
      <c r="FDU371" s="1"/>
      <c r="FDV371" s="1"/>
      <c r="FDW371" s="1"/>
      <c r="FDX371" s="1"/>
      <c r="FDY371" s="1"/>
      <c r="FDZ371" s="1"/>
      <c r="FEA371" s="1"/>
      <c r="FEB371" s="1"/>
      <c r="FEC371" s="1"/>
      <c r="FED371" s="1"/>
      <c r="FEE371" s="1"/>
      <c r="FEF371" s="1"/>
      <c r="FEG371" s="1"/>
      <c r="FEH371" s="1"/>
      <c r="FEI371" s="1"/>
      <c r="FEJ371" s="1"/>
      <c r="FEK371" s="1"/>
      <c r="FEL371" s="1"/>
      <c r="FEM371" s="1"/>
      <c r="FEN371" s="1"/>
      <c r="FEO371" s="1"/>
      <c r="FEP371" s="1"/>
      <c r="FEQ371" s="1"/>
      <c r="FER371" s="1"/>
      <c r="FES371" s="1"/>
      <c r="FET371" s="1"/>
      <c r="FEU371" s="1"/>
      <c r="FEV371" s="1"/>
      <c r="FEW371" s="1"/>
      <c r="FEX371" s="1"/>
      <c r="FEY371" s="1"/>
      <c r="FEZ371" s="1"/>
      <c r="FFA371" s="1"/>
      <c r="FFB371" s="1"/>
      <c r="FFC371" s="1"/>
      <c r="FFD371" s="1"/>
      <c r="FFE371" s="1"/>
      <c r="FFF371" s="1"/>
      <c r="FFG371" s="1"/>
      <c r="FFH371" s="1"/>
      <c r="FFI371" s="1"/>
      <c r="FFJ371" s="1"/>
      <c r="FFK371" s="1"/>
      <c r="FFL371" s="1"/>
      <c r="FFM371" s="1"/>
      <c r="FFN371" s="1"/>
      <c r="FFO371" s="1"/>
      <c r="FFP371" s="1"/>
      <c r="FFQ371" s="1"/>
      <c r="FFR371" s="1"/>
      <c r="FFS371" s="1"/>
      <c r="FFT371" s="1"/>
      <c r="FFU371" s="1"/>
      <c r="FFV371" s="1"/>
      <c r="FFW371" s="1"/>
      <c r="FFX371" s="1"/>
      <c r="FFY371" s="1"/>
      <c r="FFZ371" s="1"/>
      <c r="FGA371" s="1"/>
      <c r="FGB371" s="1"/>
      <c r="FGC371" s="1"/>
      <c r="FGD371" s="1"/>
      <c r="FGE371" s="1"/>
      <c r="FGF371" s="1"/>
      <c r="FGG371" s="1"/>
      <c r="FGH371" s="1"/>
      <c r="FGI371" s="1"/>
      <c r="FGJ371" s="1"/>
      <c r="FGK371" s="1"/>
      <c r="FGL371" s="1"/>
      <c r="FGM371" s="1"/>
      <c r="FGN371" s="1"/>
      <c r="FGO371" s="1"/>
      <c r="FGP371" s="1"/>
      <c r="FGQ371" s="1"/>
      <c r="FGR371" s="1"/>
      <c r="FGS371" s="1"/>
      <c r="FGT371" s="1"/>
      <c r="FGU371" s="1"/>
      <c r="FGV371" s="1"/>
      <c r="FGW371" s="1"/>
      <c r="FGX371" s="1"/>
      <c r="FGY371" s="1"/>
      <c r="FGZ371" s="1"/>
      <c r="FHA371" s="1"/>
      <c r="FHB371" s="1"/>
      <c r="FHC371" s="1"/>
      <c r="FHD371" s="1"/>
      <c r="FHE371" s="1"/>
      <c r="FHF371" s="1"/>
      <c r="FHG371" s="1"/>
      <c r="FHH371" s="1"/>
      <c r="FHI371" s="1"/>
      <c r="FHJ371" s="1"/>
      <c r="FHK371" s="1"/>
      <c r="FHL371" s="1"/>
      <c r="FHM371" s="1"/>
      <c r="FHN371" s="1"/>
      <c r="FHO371" s="1"/>
      <c r="FHP371" s="1"/>
      <c r="FHQ371" s="1"/>
      <c r="FHR371" s="1"/>
      <c r="FHS371" s="1"/>
      <c r="FHT371" s="1"/>
      <c r="FHU371" s="1"/>
      <c r="FHV371" s="1"/>
      <c r="FHW371" s="1"/>
      <c r="FHX371" s="1"/>
      <c r="FHY371" s="1"/>
      <c r="FHZ371" s="1"/>
      <c r="FIA371" s="1"/>
      <c r="FIB371" s="1"/>
      <c r="FIC371" s="1"/>
      <c r="FID371" s="1"/>
      <c r="FIE371" s="1"/>
      <c r="FIF371" s="1"/>
      <c r="FIG371" s="1"/>
      <c r="FIH371" s="1"/>
      <c r="FII371" s="1"/>
      <c r="FIJ371" s="1"/>
      <c r="FIK371" s="1"/>
      <c r="FIL371" s="1"/>
      <c r="FIM371" s="1"/>
      <c r="FIN371" s="1"/>
      <c r="FIO371" s="1"/>
      <c r="FIP371" s="1"/>
      <c r="FIQ371" s="1"/>
      <c r="FIR371" s="1"/>
      <c r="FIS371" s="1"/>
      <c r="FIT371" s="1"/>
      <c r="FIU371" s="1"/>
      <c r="FIV371" s="1"/>
      <c r="FIW371" s="1"/>
      <c r="FIX371" s="1"/>
      <c r="FIY371" s="1"/>
      <c r="FIZ371" s="1"/>
      <c r="FJA371" s="1"/>
      <c r="FJB371" s="1"/>
      <c r="FJC371" s="1"/>
      <c r="FJD371" s="1"/>
      <c r="FJE371" s="1"/>
      <c r="FJF371" s="1"/>
      <c r="FJG371" s="1"/>
      <c r="FJH371" s="1"/>
      <c r="FJI371" s="1"/>
      <c r="FJJ371" s="1"/>
      <c r="FJK371" s="1"/>
      <c r="FJL371" s="1"/>
      <c r="FJM371" s="1"/>
      <c r="FJN371" s="1"/>
      <c r="FJO371" s="1"/>
      <c r="FJP371" s="1"/>
      <c r="FJQ371" s="1"/>
      <c r="FJR371" s="1"/>
      <c r="FJS371" s="1"/>
      <c r="FJT371" s="1"/>
      <c r="FJU371" s="1"/>
      <c r="FJV371" s="1"/>
      <c r="FJW371" s="1"/>
      <c r="FJX371" s="1"/>
      <c r="FJY371" s="1"/>
      <c r="FJZ371" s="1"/>
      <c r="FKA371" s="1"/>
      <c r="FKB371" s="1"/>
      <c r="FKC371" s="1"/>
      <c r="FKD371" s="1"/>
      <c r="FKE371" s="1"/>
      <c r="FKF371" s="1"/>
      <c r="FKG371" s="1"/>
      <c r="FKH371" s="1"/>
      <c r="FKI371" s="1"/>
      <c r="FKJ371" s="1"/>
      <c r="FKK371" s="1"/>
      <c r="FKL371" s="1"/>
      <c r="FKM371" s="1"/>
      <c r="FKN371" s="1"/>
      <c r="FKO371" s="1"/>
      <c r="FKP371" s="1"/>
      <c r="FKQ371" s="1"/>
      <c r="FKR371" s="1"/>
      <c r="FKS371" s="1"/>
      <c r="FKT371" s="1"/>
      <c r="FKU371" s="1"/>
      <c r="FKV371" s="1"/>
      <c r="FKW371" s="1"/>
      <c r="FKX371" s="1"/>
      <c r="FKY371" s="1"/>
      <c r="FKZ371" s="1"/>
      <c r="FLA371" s="1"/>
      <c r="FLB371" s="1"/>
      <c r="FLC371" s="1"/>
      <c r="FLD371" s="1"/>
      <c r="FLE371" s="1"/>
      <c r="FLF371" s="1"/>
      <c r="FLG371" s="1"/>
      <c r="FLH371" s="1"/>
      <c r="FLI371" s="1"/>
      <c r="FLJ371" s="1"/>
      <c r="FLK371" s="1"/>
      <c r="FLL371" s="1"/>
      <c r="FLM371" s="1"/>
      <c r="FLN371" s="1"/>
      <c r="FLO371" s="1"/>
      <c r="FLP371" s="1"/>
      <c r="FLQ371" s="1"/>
      <c r="FLR371" s="1"/>
      <c r="FLS371" s="1"/>
      <c r="FLT371" s="1"/>
      <c r="FLU371" s="1"/>
      <c r="FLV371" s="1"/>
      <c r="FLW371" s="1"/>
      <c r="FLX371" s="1"/>
      <c r="FLY371" s="1"/>
      <c r="FLZ371" s="1"/>
      <c r="FMA371" s="1"/>
      <c r="FMB371" s="1"/>
      <c r="FMC371" s="1"/>
      <c r="FMD371" s="1"/>
      <c r="FME371" s="1"/>
      <c r="FMF371" s="1"/>
      <c r="FMG371" s="1"/>
      <c r="FMH371" s="1"/>
      <c r="FMI371" s="1"/>
      <c r="FMJ371" s="1"/>
      <c r="FMK371" s="1"/>
      <c r="FML371" s="1"/>
      <c r="FMM371" s="1"/>
      <c r="FMN371" s="1"/>
      <c r="FMO371" s="1"/>
      <c r="FMP371" s="1"/>
      <c r="FMQ371" s="1"/>
      <c r="FMR371" s="1"/>
      <c r="FMS371" s="1"/>
      <c r="FMT371" s="1"/>
      <c r="FMU371" s="1"/>
      <c r="FMV371" s="1"/>
      <c r="FMW371" s="1"/>
      <c r="FMX371" s="1"/>
      <c r="FMY371" s="1"/>
      <c r="FMZ371" s="1"/>
      <c r="FNA371" s="1"/>
      <c r="FNB371" s="1"/>
      <c r="FNC371" s="1"/>
      <c r="FND371" s="1"/>
      <c r="FNE371" s="1"/>
      <c r="FNF371" s="1"/>
      <c r="FNG371" s="1"/>
      <c r="FNH371" s="1"/>
      <c r="FNI371" s="1"/>
      <c r="FNJ371" s="1"/>
      <c r="FNK371" s="1"/>
      <c r="FNL371" s="1"/>
      <c r="FNM371" s="1"/>
      <c r="FNN371" s="1"/>
      <c r="FNO371" s="1"/>
      <c r="FNP371" s="1"/>
      <c r="FNQ371" s="1"/>
      <c r="FNR371" s="1"/>
      <c r="FNS371" s="1"/>
      <c r="FNT371" s="1"/>
      <c r="FNU371" s="1"/>
      <c r="FNV371" s="1"/>
      <c r="FNW371" s="1"/>
      <c r="FNX371" s="1"/>
      <c r="FNY371" s="1"/>
      <c r="FNZ371" s="1"/>
      <c r="FOA371" s="1"/>
      <c r="FOB371" s="1"/>
      <c r="FOC371" s="1"/>
      <c r="FOD371" s="1"/>
      <c r="FOE371" s="1"/>
      <c r="FOF371" s="1"/>
      <c r="FOG371" s="1"/>
      <c r="FOH371" s="1"/>
      <c r="FOI371" s="1"/>
      <c r="FOJ371" s="1"/>
      <c r="FOK371" s="1"/>
      <c r="FOL371" s="1"/>
      <c r="FOM371" s="1"/>
      <c r="FON371" s="1"/>
      <c r="FOO371" s="1"/>
      <c r="FOP371" s="1"/>
      <c r="FOQ371" s="1"/>
      <c r="FOR371" s="1"/>
      <c r="FOS371" s="1"/>
      <c r="FOT371" s="1"/>
      <c r="FOU371" s="1"/>
      <c r="FOV371" s="1"/>
      <c r="FOW371" s="1"/>
      <c r="FOX371" s="1"/>
      <c r="FOY371" s="1"/>
      <c r="FOZ371" s="1"/>
      <c r="FPA371" s="1"/>
      <c r="FPB371" s="1"/>
      <c r="FPC371" s="1"/>
      <c r="FPD371" s="1"/>
      <c r="FPE371" s="1"/>
      <c r="FPF371" s="1"/>
      <c r="FPG371" s="1"/>
      <c r="FPH371" s="1"/>
      <c r="FPI371" s="1"/>
      <c r="FPJ371" s="1"/>
      <c r="FPK371" s="1"/>
      <c r="FPL371" s="1"/>
      <c r="FPM371" s="1"/>
      <c r="FPN371" s="1"/>
      <c r="FPO371" s="1"/>
      <c r="FPP371" s="1"/>
      <c r="FPQ371" s="1"/>
      <c r="FPR371" s="1"/>
      <c r="FPS371" s="1"/>
      <c r="FPT371" s="1"/>
      <c r="FPU371" s="1"/>
      <c r="FPV371" s="1"/>
      <c r="FPW371" s="1"/>
      <c r="FPX371" s="1"/>
      <c r="FPY371" s="1"/>
      <c r="FPZ371" s="1"/>
      <c r="FQA371" s="1"/>
      <c r="FQB371" s="1"/>
      <c r="FQC371" s="1"/>
      <c r="FQD371" s="1"/>
      <c r="FQE371" s="1"/>
      <c r="FQF371" s="1"/>
      <c r="FQG371" s="1"/>
      <c r="FQH371" s="1"/>
      <c r="FQI371" s="1"/>
      <c r="FQJ371" s="1"/>
      <c r="FQK371" s="1"/>
      <c r="FQL371" s="1"/>
      <c r="FQM371" s="1"/>
      <c r="FQN371" s="1"/>
      <c r="FQO371" s="1"/>
      <c r="FQP371" s="1"/>
      <c r="FQQ371" s="1"/>
      <c r="FQR371" s="1"/>
      <c r="FQS371" s="1"/>
      <c r="FQT371" s="1"/>
      <c r="FQU371" s="1"/>
      <c r="FQV371" s="1"/>
      <c r="FQW371" s="1"/>
      <c r="FQX371" s="1"/>
      <c r="FQY371" s="1"/>
      <c r="FQZ371" s="1"/>
      <c r="FRA371" s="1"/>
      <c r="FRB371" s="1"/>
      <c r="FRC371" s="1"/>
      <c r="FRD371" s="1"/>
      <c r="FRE371" s="1"/>
      <c r="FRF371" s="1"/>
      <c r="FRG371" s="1"/>
      <c r="FRH371" s="1"/>
      <c r="FRI371" s="1"/>
      <c r="FRJ371" s="1"/>
      <c r="FRK371" s="1"/>
      <c r="FRL371" s="1"/>
      <c r="FRM371" s="1"/>
      <c r="FRN371" s="1"/>
      <c r="FRO371" s="1"/>
      <c r="FRP371" s="1"/>
      <c r="FRQ371" s="1"/>
      <c r="FRR371" s="1"/>
      <c r="FRS371" s="1"/>
      <c r="FRT371" s="1"/>
      <c r="FRU371" s="1"/>
      <c r="FRV371" s="1"/>
      <c r="FRW371" s="1"/>
      <c r="FRX371" s="1"/>
      <c r="FRY371" s="1"/>
      <c r="FRZ371" s="1"/>
      <c r="FSA371" s="1"/>
      <c r="FSB371" s="1"/>
      <c r="FSC371" s="1"/>
      <c r="FSD371" s="1"/>
      <c r="FSE371" s="1"/>
      <c r="FSF371" s="1"/>
      <c r="FSG371" s="1"/>
      <c r="FSH371" s="1"/>
      <c r="FSI371" s="1"/>
      <c r="FSJ371" s="1"/>
      <c r="FSK371" s="1"/>
      <c r="FSL371" s="1"/>
      <c r="FSM371" s="1"/>
      <c r="FSN371" s="1"/>
      <c r="FSO371" s="1"/>
      <c r="FSP371" s="1"/>
      <c r="FSQ371" s="1"/>
      <c r="FSR371" s="1"/>
      <c r="FSS371" s="1"/>
      <c r="FST371" s="1"/>
      <c r="FSU371" s="1"/>
      <c r="FSV371" s="1"/>
      <c r="FSW371" s="1"/>
      <c r="FSX371" s="1"/>
      <c r="FSY371" s="1"/>
      <c r="FSZ371" s="1"/>
      <c r="FTA371" s="1"/>
      <c r="FTB371" s="1"/>
      <c r="FTC371" s="1"/>
      <c r="FTD371" s="1"/>
      <c r="FTE371" s="1"/>
      <c r="FTF371" s="1"/>
      <c r="FTG371" s="1"/>
      <c r="FTH371" s="1"/>
      <c r="FTI371" s="1"/>
      <c r="FTJ371" s="1"/>
      <c r="FTK371" s="1"/>
      <c r="FTL371" s="1"/>
      <c r="FTM371" s="1"/>
      <c r="FTN371" s="1"/>
      <c r="FTO371" s="1"/>
      <c r="FTP371" s="1"/>
      <c r="FTQ371" s="1"/>
      <c r="FTR371" s="1"/>
      <c r="FTS371" s="1"/>
      <c r="FTT371" s="1"/>
      <c r="FTU371" s="1"/>
      <c r="FTV371" s="1"/>
      <c r="FTW371" s="1"/>
      <c r="FTX371" s="1"/>
      <c r="FTY371" s="1"/>
      <c r="FTZ371" s="1"/>
      <c r="FUA371" s="1"/>
      <c r="FUB371" s="1"/>
      <c r="FUC371" s="1"/>
      <c r="FUD371" s="1"/>
      <c r="FUE371" s="1"/>
      <c r="FUF371" s="1"/>
      <c r="FUG371" s="1"/>
      <c r="FUH371" s="1"/>
      <c r="FUI371" s="1"/>
      <c r="FUJ371" s="1"/>
      <c r="FUK371" s="1"/>
      <c r="FUL371" s="1"/>
      <c r="FUM371" s="1"/>
      <c r="FUN371" s="1"/>
      <c r="FUO371" s="1"/>
      <c r="FUP371" s="1"/>
      <c r="FUQ371" s="1"/>
      <c r="FUR371" s="1"/>
      <c r="FUS371" s="1"/>
      <c r="FUT371" s="1"/>
      <c r="FUU371" s="1"/>
      <c r="FUV371" s="1"/>
      <c r="FUW371" s="1"/>
      <c r="FUX371" s="1"/>
      <c r="FUY371" s="1"/>
      <c r="FUZ371" s="1"/>
      <c r="FVA371" s="1"/>
      <c r="FVB371" s="1"/>
      <c r="FVC371" s="1"/>
      <c r="FVD371" s="1"/>
      <c r="FVE371" s="1"/>
      <c r="FVF371" s="1"/>
      <c r="FVG371" s="1"/>
      <c r="FVH371" s="1"/>
      <c r="FVI371" s="1"/>
      <c r="FVJ371" s="1"/>
      <c r="FVK371" s="1"/>
      <c r="FVL371" s="1"/>
      <c r="FVM371" s="1"/>
      <c r="FVN371" s="1"/>
      <c r="FVO371" s="1"/>
      <c r="FVP371" s="1"/>
      <c r="FVQ371" s="1"/>
      <c r="FVR371" s="1"/>
      <c r="FVS371" s="1"/>
      <c r="FVT371" s="1"/>
      <c r="FVU371" s="1"/>
      <c r="FVV371" s="1"/>
      <c r="FVW371" s="1"/>
      <c r="FVX371" s="1"/>
      <c r="FVY371" s="1"/>
      <c r="FVZ371" s="1"/>
      <c r="FWA371" s="1"/>
      <c r="FWB371" s="1"/>
      <c r="FWC371" s="1"/>
      <c r="FWD371" s="1"/>
      <c r="FWE371" s="1"/>
      <c r="FWF371" s="1"/>
      <c r="FWG371" s="1"/>
      <c r="FWH371" s="1"/>
      <c r="FWI371" s="1"/>
      <c r="FWJ371" s="1"/>
      <c r="FWK371" s="1"/>
      <c r="FWL371" s="1"/>
      <c r="FWM371" s="1"/>
      <c r="FWN371" s="1"/>
      <c r="FWO371" s="1"/>
      <c r="FWP371" s="1"/>
      <c r="FWQ371" s="1"/>
      <c r="FWR371" s="1"/>
      <c r="FWS371" s="1"/>
      <c r="FWT371" s="1"/>
      <c r="FWU371" s="1"/>
      <c r="FWV371" s="1"/>
      <c r="FWW371" s="1"/>
      <c r="FWX371" s="1"/>
      <c r="FWY371" s="1"/>
      <c r="FWZ371" s="1"/>
      <c r="FXA371" s="1"/>
      <c r="FXB371" s="1"/>
      <c r="FXC371" s="1"/>
      <c r="FXD371" s="1"/>
      <c r="FXE371" s="1"/>
      <c r="FXF371" s="1"/>
      <c r="FXG371" s="1"/>
      <c r="FXH371" s="1"/>
      <c r="FXI371" s="1"/>
      <c r="FXJ371" s="1"/>
      <c r="FXK371" s="1"/>
      <c r="FXL371" s="1"/>
      <c r="FXM371" s="1"/>
      <c r="FXN371" s="1"/>
      <c r="FXO371" s="1"/>
      <c r="FXP371" s="1"/>
      <c r="FXQ371" s="1"/>
      <c r="FXR371" s="1"/>
      <c r="FXS371" s="1"/>
      <c r="FXT371" s="1"/>
      <c r="FXU371" s="1"/>
      <c r="FXV371" s="1"/>
      <c r="FXW371" s="1"/>
      <c r="FXX371" s="1"/>
      <c r="FXY371" s="1"/>
      <c r="FXZ371" s="1"/>
      <c r="FYA371" s="1"/>
      <c r="FYB371" s="1"/>
      <c r="FYC371" s="1"/>
      <c r="FYD371" s="1"/>
      <c r="FYE371" s="1"/>
      <c r="FYF371" s="1"/>
      <c r="FYG371" s="1"/>
      <c r="FYH371" s="1"/>
      <c r="FYI371" s="1"/>
      <c r="FYJ371" s="1"/>
      <c r="FYK371" s="1"/>
      <c r="FYL371" s="1"/>
      <c r="FYM371" s="1"/>
      <c r="FYN371" s="1"/>
      <c r="FYO371" s="1"/>
      <c r="FYP371" s="1"/>
      <c r="FYQ371" s="1"/>
      <c r="FYR371" s="1"/>
      <c r="FYS371" s="1"/>
      <c r="FYT371" s="1"/>
      <c r="FYU371" s="1"/>
      <c r="FYV371" s="1"/>
      <c r="FYW371" s="1"/>
      <c r="FYX371" s="1"/>
      <c r="FYY371" s="1"/>
      <c r="FYZ371" s="1"/>
      <c r="FZA371" s="1"/>
      <c r="FZB371" s="1"/>
      <c r="FZC371" s="1"/>
      <c r="FZD371" s="1"/>
      <c r="FZE371" s="1"/>
      <c r="FZF371" s="1"/>
      <c r="FZG371" s="1"/>
      <c r="FZH371" s="1"/>
      <c r="FZI371" s="1"/>
      <c r="FZJ371" s="1"/>
      <c r="FZK371" s="1"/>
      <c r="FZL371" s="1"/>
      <c r="FZM371" s="1"/>
      <c r="FZN371" s="1"/>
      <c r="FZO371" s="1"/>
      <c r="FZP371" s="1"/>
      <c r="FZQ371" s="1"/>
      <c r="FZR371" s="1"/>
      <c r="FZS371" s="1"/>
      <c r="FZT371" s="1"/>
      <c r="FZU371" s="1"/>
      <c r="FZV371" s="1"/>
      <c r="FZW371" s="1"/>
      <c r="FZX371" s="1"/>
      <c r="FZY371" s="1"/>
      <c r="FZZ371" s="1"/>
      <c r="GAA371" s="1"/>
      <c r="GAB371" s="1"/>
      <c r="GAC371" s="1"/>
      <c r="GAD371" s="1"/>
      <c r="GAE371" s="1"/>
      <c r="GAF371" s="1"/>
      <c r="GAG371" s="1"/>
      <c r="GAH371" s="1"/>
      <c r="GAI371" s="1"/>
      <c r="GAJ371" s="1"/>
      <c r="GAK371" s="1"/>
      <c r="GAL371" s="1"/>
      <c r="GAM371" s="1"/>
      <c r="GAN371" s="1"/>
      <c r="GAO371" s="1"/>
      <c r="GAP371" s="1"/>
      <c r="GAQ371" s="1"/>
      <c r="GAR371" s="1"/>
      <c r="GAS371" s="1"/>
      <c r="GAT371" s="1"/>
      <c r="GAU371" s="1"/>
      <c r="GAV371" s="1"/>
      <c r="GAW371" s="1"/>
      <c r="GAX371" s="1"/>
      <c r="GAY371" s="1"/>
      <c r="GAZ371" s="1"/>
      <c r="GBA371" s="1"/>
      <c r="GBB371" s="1"/>
      <c r="GBC371" s="1"/>
      <c r="GBD371" s="1"/>
      <c r="GBE371" s="1"/>
      <c r="GBF371" s="1"/>
      <c r="GBG371" s="1"/>
      <c r="GBH371" s="1"/>
      <c r="GBI371" s="1"/>
      <c r="GBJ371" s="1"/>
      <c r="GBK371" s="1"/>
      <c r="GBL371" s="1"/>
      <c r="GBM371" s="1"/>
      <c r="GBN371" s="1"/>
      <c r="GBO371" s="1"/>
      <c r="GBP371" s="1"/>
      <c r="GBQ371" s="1"/>
      <c r="GBR371" s="1"/>
      <c r="GBS371" s="1"/>
      <c r="GBT371" s="1"/>
      <c r="GBU371" s="1"/>
      <c r="GBV371" s="1"/>
      <c r="GBW371" s="1"/>
      <c r="GBX371" s="1"/>
      <c r="GBY371" s="1"/>
      <c r="GBZ371" s="1"/>
      <c r="GCA371" s="1"/>
      <c r="GCB371" s="1"/>
      <c r="GCC371" s="1"/>
      <c r="GCD371" s="1"/>
      <c r="GCE371" s="1"/>
      <c r="GCF371" s="1"/>
      <c r="GCG371" s="1"/>
      <c r="GCH371" s="1"/>
      <c r="GCI371" s="1"/>
      <c r="GCJ371" s="1"/>
      <c r="GCK371" s="1"/>
      <c r="GCL371" s="1"/>
      <c r="GCM371" s="1"/>
      <c r="GCN371" s="1"/>
      <c r="GCO371" s="1"/>
      <c r="GCP371" s="1"/>
      <c r="GCQ371" s="1"/>
      <c r="GCR371" s="1"/>
      <c r="GCS371" s="1"/>
      <c r="GCT371" s="1"/>
      <c r="GCU371" s="1"/>
      <c r="GCV371" s="1"/>
      <c r="GCW371" s="1"/>
      <c r="GCX371" s="1"/>
      <c r="GCY371" s="1"/>
      <c r="GCZ371" s="1"/>
      <c r="GDA371" s="1"/>
      <c r="GDB371" s="1"/>
      <c r="GDC371" s="1"/>
      <c r="GDD371" s="1"/>
      <c r="GDE371" s="1"/>
      <c r="GDF371" s="1"/>
      <c r="GDG371" s="1"/>
      <c r="GDH371" s="1"/>
      <c r="GDI371" s="1"/>
      <c r="GDJ371" s="1"/>
      <c r="GDK371" s="1"/>
      <c r="GDL371" s="1"/>
      <c r="GDM371" s="1"/>
      <c r="GDN371" s="1"/>
      <c r="GDO371" s="1"/>
      <c r="GDP371" s="1"/>
      <c r="GDQ371" s="1"/>
      <c r="GDR371" s="1"/>
      <c r="GDS371" s="1"/>
      <c r="GDT371" s="1"/>
      <c r="GDU371" s="1"/>
      <c r="GDV371" s="1"/>
      <c r="GDW371" s="1"/>
      <c r="GDX371" s="1"/>
      <c r="GDY371" s="1"/>
      <c r="GDZ371" s="1"/>
      <c r="GEA371" s="1"/>
      <c r="GEB371" s="1"/>
      <c r="GEC371" s="1"/>
      <c r="GED371" s="1"/>
      <c r="GEE371" s="1"/>
      <c r="GEF371" s="1"/>
      <c r="GEG371" s="1"/>
      <c r="GEH371" s="1"/>
      <c r="GEI371" s="1"/>
      <c r="GEJ371" s="1"/>
      <c r="GEK371" s="1"/>
      <c r="GEL371" s="1"/>
      <c r="GEM371" s="1"/>
      <c r="GEN371" s="1"/>
      <c r="GEO371" s="1"/>
      <c r="GEP371" s="1"/>
      <c r="GEQ371" s="1"/>
      <c r="GER371" s="1"/>
      <c r="GES371" s="1"/>
      <c r="GET371" s="1"/>
      <c r="GEU371" s="1"/>
      <c r="GEV371" s="1"/>
      <c r="GEW371" s="1"/>
      <c r="GEX371" s="1"/>
      <c r="GEY371" s="1"/>
      <c r="GEZ371" s="1"/>
      <c r="GFA371" s="1"/>
      <c r="GFB371" s="1"/>
      <c r="GFC371" s="1"/>
      <c r="GFD371" s="1"/>
      <c r="GFE371" s="1"/>
      <c r="GFF371" s="1"/>
      <c r="GFG371" s="1"/>
      <c r="GFH371" s="1"/>
      <c r="GFI371" s="1"/>
      <c r="GFJ371" s="1"/>
      <c r="GFK371" s="1"/>
      <c r="GFL371" s="1"/>
      <c r="GFM371" s="1"/>
      <c r="GFN371" s="1"/>
      <c r="GFO371" s="1"/>
      <c r="GFP371" s="1"/>
      <c r="GFQ371" s="1"/>
      <c r="GFR371" s="1"/>
      <c r="GFS371" s="1"/>
      <c r="GFT371" s="1"/>
      <c r="GFU371" s="1"/>
      <c r="GFV371" s="1"/>
      <c r="GFW371" s="1"/>
      <c r="GFX371" s="1"/>
      <c r="GFY371" s="1"/>
      <c r="GFZ371" s="1"/>
      <c r="GGA371" s="1"/>
      <c r="GGB371" s="1"/>
      <c r="GGC371" s="1"/>
      <c r="GGD371" s="1"/>
      <c r="GGE371" s="1"/>
      <c r="GGF371" s="1"/>
      <c r="GGG371" s="1"/>
      <c r="GGH371" s="1"/>
      <c r="GGI371" s="1"/>
      <c r="GGJ371" s="1"/>
      <c r="GGK371" s="1"/>
      <c r="GGL371" s="1"/>
      <c r="GGM371" s="1"/>
      <c r="GGN371" s="1"/>
      <c r="GGO371" s="1"/>
      <c r="GGP371" s="1"/>
      <c r="GGQ371" s="1"/>
      <c r="GGR371" s="1"/>
      <c r="GGS371" s="1"/>
      <c r="GGT371" s="1"/>
      <c r="GGU371" s="1"/>
      <c r="GGV371" s="1"/>
      <c r="GGW371" s="1"/>
      <c r="GGX371" s="1"/>
      <c r="GGY371" s="1"/>
      <c r="GGZ371" s="1"/>
      <c r="GHA371" s="1"/>
      <c r="GHB371" s="1"/>
      <c r="GHC371" s="1"/>
      <c r="GHD371" s="1"/>
      <c r="GHE371" s="1"/>
      <c r="GHF371" s="1"/>
      <c r="GHG371" s="1"/>
      <c r="GHH371" s="1"/>
      <c r="GHI371" s="1"/>
      <c r="GHJ371" s="1"/>
      <c r="GHK371" s="1"/>
      <c r="GHL371" s="1"/>
      <c r="GHM371" s="1"/>
      <c r="GHN371" s="1"/>
      <c r="GHO371" s="1"/>
      <c r="GHP371" s="1"/>
      <c r="GHQ371" s="1"/>
      <c r="GHR371" s="1"/>
      <c r="GHS371" s="1"/>
      <c r="GHT371" s="1"/>
      <c r="GHU371" s="1"/>
      <c r="GHV371" s="1"/>
      <c r="GHW371" s="1"/>
      <c r="GHX371" s="1"/>
      <c r="GHY371" s="1"/>
      <c r="GHZ371" s="1"/>
      <c r="GIA371" s="1"/>
      <c r="GIB371" s="1"/>
      <c r="GIC371" s="1"/>
      <c r="GID371" s="1"/>
      <c r="GIE371" s="1"/>
      <c r="GIF371" s="1"/>
      <c r="GIG371" s="1"/>
      <c r="GIH371" s="1"/>
      <c r="GII371" s="1"/>
      <c r="GIJ371" s="1"/>
      <c r="GIK371" s="1"/>
      <c r="GIL371" s="1"/>
      <c r="GIM371" s="1"/>
      <c r="GIN371" s="1"/>
      <c r="GIO371" s="1"/>
      <c r="GIP371" s="1"/>
      <c r="GIQ371" s="1"/>
      <c r="GIR371" s="1"/>
      <c r="GIS371" s="1"/>
      <c r="GIT371" s="1"/>
      <c r="GIU371" s="1"/>
      <c r="GIV371" s="1"/>
      <c r="GIW371" s="1"/>
      <c r="GIX371" s="1"/>
      <c r="GIY371" s="1"/>
      <c r="GIZ371" s="1"/>
      <c r="GJA371" s="1"/>
      <c r="GJB371" s="1"/>
      <c r="GJC371" s="1"/>
      <c r="GJD371" s="1"/>
      <c r="GJE371" s="1"/>
      <c r="GJF371" s="1"/>
      <c r="GJG371" s="1"/>
      <c r="GJH371" s="1"/>
      <c r="GJI371" s="1"/>
      <c r="GJJ371" s="1"/>
      <c r="GJK371" s="1"/>
      <c r="GJL371" s="1"/>
      <c r="GJM371" s="1"/>
      <c r="GJN371" s="1"/>
      <c r="GJO371" s="1"/>
      <c r="GJP371" s="1"/>
      <c r="GJQ371" s="1"/>
      <c r="GJR371" s="1"/>
      <c r="GJS371" s="1"/>
      <c r="GJT371" s="1"/>
      <c r="GJU371" s="1"/>
      <c r="GJV371" s="1"/>
      <c r="GJW371" s="1"/>
      <c r="GJX371" s="1"/>
      <c r="GJY371" s="1"/>
      <c r="GJZ371" s="1"/>
      <c r="GKA371" s="1"/>
      <c r="GKB371" s="1"/>
      <c r="GKC371" s="1"/>
      <c r="GKD371" s="1"/>
      <c r="GKE371" s="1"/>
      <c r="GKF371" s="1"/>
      <c r="GKG371" s="1"/>
      <c r="GKH371" s="1"/>
      <c r="GKI371" s="1"/>
      <c r="GKJ371" s="1"/>
      <c r="GKK371" s="1"/>
      <c r="GKL371" s="1"/>
      <c r="GKM371" s="1"/>
      <c r="GKN371" s="1"/>
      <c r="GKO371" s="1"/>
      <c r="GKP371" s="1"/>
      <c r="GKQ371" s="1"/>
      <c r="GKR371" s="1"/>
      <c r="GKS371" s="1"/>
      <c r="GKT371" s="1"/>
      <c r="GKU371" s="1"/>
      <c r="GKV371" s="1"/>
      <c r="GKW371" s="1"/>
      <c r="GKX371" s="1"/>
      <c r="GKY371" s="1"/>
      <c r="GKZ371" s="1"/>
      <c r="GLA371" s="1"/>
      <c r="GLB371" s="1"/>
      <c r="GLC371" s="1"/>
      <c r="GLD371" s="1"/>
      <c r="GLE371" s="1"/>
      <c r="GLF371" s="1"/>
      <c r="GLG371" s="1"/>
      <c r="GLH371" s="1"/>
      <c r="GLI371" s="1"/>
      <c r="GLJ371" s="1"/>
      <c r="GLK371" s="1"/>
      <c r="GLL371" s="1"/>
      <c r="GLM371" s="1"/>
      <c r="GLN371" s="1"/>
      <c r="GLO371" s="1"/>
      <c r="GLP371" s="1"/>
      <c r="GLQ371" s="1"/>
      <c r="GLR371" s="1"/>
      <c r="GLS371" s="1"/>
      <c r="GLT371" s="1"/>
      <c r="GLU371" s="1"/>
      <c r="GLV371" s="1"/>
      <c r="GLW371" s="1"/>
      <c r="GLX371" s="1"/>
      <c r="GLY371" s="1"/>
      <c r="GLZ371" s="1"/>
      <c r="GMA371" s="1"/>
      <c r="GMB371" s="1"/>
      <c r="GMC371" s="1"/>
      <c r="GMD371" s="1"/>
      <c r="GME371" s="1"/>
      <c r="GMF371" s="1"/>
      <c r="GMG371" s="1"/>
      <c r="GMH371" s="1"/>
      <c r="GMI371" s="1"/>
      <c r="GMJ371" s="1"/>
      <c r="GMK371" s="1"/>
      <c r="GML371" s="1"/>
      <c r="GMM371" s="1"/>
      <c r="GMN371" s="1"/>
      <c r="GMO371" s="1"/>
      <c r="GMP371" s="1"/>
      <c r="GMQ371" s="1"/>
      <c r="GMR371" s="1"/>
      <c r="GMS371" s="1"/>
      <c r="GMT371" s="1"/>
      <c r="GMU371" s="1"/>
      <c r="GMV371" s="1"/>
      <c r="GMW371" s="1"/>
      <c r="GMX371" s="1"/>
      <c r="GMY371" s="1"/>
      <c r="GMZ371" s="1"/>
      <c r="GNA371" s="1"/>
      <c r="GNB371" s="1"/>
      <c r="GNC371" s="1"/>
      <c r="GND371" s="1"/>
      <c r="GNE371" s="1"/>
      <c r="GNF371" s="1"/>
      <c r="GNG371" s="1"/>
      <c r="GNH371" s="1"/>
      <c r="GNI371" s="1"/>
      <c r="GNJ371" s="1"/>
      <c r="GNK371" s="1"/>
      <c r="GNL371" s="1"/>
      <c r="GNM371" s="1"/>
      <c r="GNN371" s="1"/>
      <c r="GNO371" s="1"/>
      <c r="GNP371" s="1"/>
      <c r="GNQ371" s="1"/>
      <c r="GNR371" s="1"/>
      <c r="GNS371" s="1"/>
      <c r="GNT371" s="1"/>
      <c r="GNU371" s="1"/>
      <c r="GNV371" s="1"/>
      <c r="GNW371" s="1"/>
      <c r="GNX371" s="1"/>
      <c r="GNY371" s="1"/>
      <c r="GNZ371" s="1"/>
      <c r="GOA371" s="1"/>
      <c r="GOB371" s="1"/>
      <c r="GOC371" s="1"/>
      <c r="GOD371" s="1"/>
      <c r="GOE371" s="1"/>
      <c r="GOF371" s="1"/>
      <c r="GOG371" s="1"/>
      <c r="GOH371" s="1"/>
      <c r="GOI371" s="1"/>
      <c r="GOJ371" s="1"/>
      <c r="GOK371" s="1"/>
      <c r="GOL371" s="1"/>
      <c r="GOM371" s="1"/>
      <c r="GON371" s="1"/>
      <c r="GOO371" s="1"/>
      <c r="GOP371" s="1"/>
      <c r="GOQ371" s="1"/>
      <c r="GOR371" s="1"/>
      <c r="GOS371" s="1"/>
      <c r="GOT371" s="1"/>
      <c r="GOU371" s="1"/>
      <c r="GOV371" s="1"/>
      <c r="GOW371" s="1"/>
      <c r="GOX371" s="1"/>
      <c r="GOY371" s="1"/>
      <c r="GOZ371" s="1"/>
      <c r="GPA371" s="1"/>
      <c r="GPB371" s="1"/>
      <c r="GPC371" s="1"/>
      <c r="GPD371" s="1"/>
      <c r="GPE371" s="1"/>
      <c r="GPF371" s="1"/>
      <c r="GPG371" s="1"/>
      <c r="GPH371" s="1"/>
      <c r="GPI371" s="1"/>
      <c r="GPJ371" s="1"/>
      <c r="GPK371" s="1"/>
      <c r="GPL371" s="1"/>
      <c r="GPM371" s="1"/>
      <c r="GPN371" s="1"/>
      <c r="GPO371" s="1"/>
      <c r="GPP371" s="1"/>
      <c r="GPQ371" s="1"/>
      <c r="GPR371" s="1"/>
      <c r="GPS371" s="1"/>
      <c r="GPT371" s="1"/>
      <c r="GPU371" s="1"/>
      <c r="GPV371" s="1"/>
      <c r="GPW371" s="1"/>
      <c r="GPX371" s="1"/>
      <c r="GPY371" s="1"/>
      <c r="GPZ371" s="1"/>
      <c r="GQA371" s="1"/>
      <c r="GQB371" s="1"/>
      <c r="GQC371" s="1"/>
      <c r="GQD371" s="1"/>
      <c r="GQE371" s="1"/>
      <c r="GQF371" s="1"/>
      <c r="GQG371" s="1"/>
      <c r="GQH371" s="1"/>
      <c r="GQI371" s="1"/>
      <c r="GQJ371" s="1"/>
      <c r="GQK371" s="1"/>
      <c r="GQL371" s="1"/>
      <c r="GQM371" s="1"/>
      <c r="GQN371" s="1"/>
      <c r="GQO371" s="1"/>
      <c r="GQP371" s="1"/>
      <c r="GQQ371" s="1"/>
      <c r="GQR371" s="1"/>
      <c r="GQS371" s="1"/>
      <c r="GQT371" s="1"/>
      <c r="GQU371" s="1"/>
      <c r="GQV371" s="1"/>
      <c r="GQW371" s="1"/>
      <c r="GQX371" s="1"/>
      <c r="GQY371" s="1"/>
      <c r="GQZ371" s="1"/>
      <c r="GRA371" s="1"/>
      <c r="GRB371" s="1"/>
      <c r="GRC371" s="1"/>
      <c r="GRD371" s="1"/>
      <c r="GRE371" s="1"/>
      <c r="GRF371" s="1"/>
      <c r="GRG371" s="1"/>
      <c r="GRH371" s="1"/>
      <c r="GRI371" s="1"/>
      <c r="GRJ371" s="1"/>
      <c r="GRK371" s="1"/>
      <c r="GRL371" s="1"/>
      <c r="GRM371" s="1"/>
      <c r="GRN371" s="1"/>
      <c r="GRO371" s="1"/>
      <c r="GRP371" s="1"/>
      <c r="GRQ371" s="1"/>
      <c r="GRR371" s="1"/>
      <c r="GRS371" s="1"/>
      <c r="GRT371" s="1"/>
      <c r="GRU371" s="1"/>
      <c r="GRV371" s="1"/>
      <c r="GRW371" s="1"/>
      <c r="GRX371" s="1"/>
      <c r="GRY371" s="1"/>
      <c r="GRZ371" s="1"/>
      <c r="GSA371" s="1"/>
      <c r="GSB371" s="1"/>
      <c r="GSC371" s="1"/>
      <c r="GSD371" s="1"/>
      <c r="GSE371" s="1"/>
      <c r="GSF371" s="1"/>
      <c r="GSG371" s="1"/>
      <c r="GSH371" s="1"/>
      <c r="GSI371" s="1"/>
      <c r="GSJ371" s="1"/>
      <c r="GSK371" s="1"/>
      <c r="GSL371" s="1"/>
      <c r="GSM371" s="1"/>
      <c r="GSN371" s="1"/>
      <c r="GSO371" s="1"/>
      <c r="GSP371" s="1"/>
      <c r="GSQ371" s="1"/>
      <c r="GSR371" s="1"/>
      <c r="GSS371" s="1"/>
      <c r="GST371" s="1"/>
      <c r="GSU371" s="1"/>
      <c r="GSV371" s="1"/>
      <c r="GSW371" s="1"/>
      <c r="GSX371" s="1"/>
      <c r="GSY371" s="1"/>
      <c r="GSZ371" s="1"/>
      <c r="GTA371" s="1"/>
      <c r="GTB371" s="1"/>
      <c r="GTC371" s="1"/>
      <c r="GTD371" s="1"/>
      <c r="GTE371" s="1"/>
      <c r="GTF371" s="1"/>
      <c r="GTG371" s="1"/>
      <c r="GTH371" s="1"/>
      <c r="GTI371" s="1"/>
      <c r="GTJ371" s="1"/>
      <c r="GTK371" s="1"/>
      <c r="GTL371" s="1"/>
      <c r="GTM371" s="1"/>
      <c r="GTN371" s="1"/>
      <c r="GTO371" s="1"/>
      <c r="GTP371" s="1"/>
      <c r="GTQ371" s="1"/>
      <c r="GTR371" s="1"/>
      <c r="GTS371" s="1"/>
      <c r="GTT371" s="1"/>
      <c r="GTU371" s="1"/>
      <c r="GTV371" s="1"/>
      <c r="GTW371" s="1"/>
      <c r="GTX371" s="1"/>
      <c r="GTY371" s="1"/>
      <c r="GTZ371" s="1"/>
      <c r="GUA371" s="1"/>
      <c r="GUB371" s="1"/>
      <c r="GUC371" s="1"/>
      <c r="GUD371" s="1"/>
      <c r="GUE371" s="1"/>
      <c r="GUF371" s="1"/>
      <c r="GUG371" s="1"/>
      <c r="GUH371" s="1"/>
      <c r="GUI371" s="1"/>
      <c r="GUJ371" s="1"/>
      <c r="GUK371" s="1"/>
      <c r="GUL371" s="1"/>
      <c r="GUM371" s="1"/>
      <c r="GUN371" s="1"/>
      <c r="GUO371" s="1"/>
      <c r="GUP371" s="1"/>
      <c r="GUQ371" s="1"/>
      <c r="GUR371" s="1"/>
      <c r="GUS371" s="1"/>
      <c r="GUT371" s="1"/>
      <c r="GUU371" s="1"/>
      <c r="GUV371" s="1"/>
      <c r="GUW371" s="1"/>
      <c r="GUX371" s="1"/>
      <c r="GUY371" s="1"/>
      <c r="GUZ371" s="1"/>
      <c r="GVA371" s="1"/>
      <c r="GVB371" s="1"/>
      <c r="GVC371" s="1"/>
      <c r="GVD371" s="1"/>
      <c r="GVE371" s="1"/>
      <c r="GVF371" s="1"/>
      <c r="GVG371" s="1"/>
      <c r="GVH371" s="1"/>
      <c r="GVI371" s="1"/>
      <c r="GVJ371" s="1"/>
      <c r="GVK371" s="1"/>
      <c r="GVL371" s="1"/>
      <c r="GVM371" s="1"/>
      <c r="GVN371" s="1"/>
      <c r="GVO371" s="1"/>
      <c r="GVP371" s="1"/>
      <c r="GVQ371" s="1"/>
      <c r="GVR371" s="1"/>
      <c r="GVS371" s="1"/>
      <c r="GVT371" s="1"/>
      <c r="GVU371" s="1"/>
      <c r="GVV371" s="1"/>
      <c r="GVW371" s="1"/>
      <c r="GVX371" s="1"/>
      <c r="GVY371" s="1"/>
      <c r="GVZ371" s="1"/>
      <c r="GWA371" s="1"/>
      <c r="GWB371" s="1"/>
      <c r="GWC371" s="1"/>
      <c r="GWD371" s="1"/>
      <c r="GWE371" s="1"/>
      <c r="GWF371" s="1"/>
      <c r="GWG371" s="1"/>
      <c r="GWH371" s="1"/>
      <c r="GWI371" s="1"/>
      <c r="GWJ371" s="1"/>
      <c r="GWK371" s="1"/>
      <c r="GWL371" s="1"/>
      <c r="GWM371" s="1"/>
      <c r="GWN371" s="1"/>
      <c r="GWO371" s="1"/>
      <c r="GWP371" s="1"/>
      <c r="GWQ371" s="1"/>
      <c r="GWR371" s="1"/>
      <c r="GWS371" s="1"/>
      <c r="GWT371" s="1"/>
      <c r="GWU371" s="1"/>
      <c r="GWV371" s="1"/>
      <c r="GWW371" s="1"/>
      <c r="GWX371" s="1"/>
      <c r="GWY371" s="1"/>
      <c r="GWZ371" s="1"/>
      <c r="GXA371" s="1"/>
      <c r="GXB371" s="1"/>
      <c r="GXC371" s="1"/>
      <c r="GXD371" s="1"/>
      <c r="GXE371" s="1"/>
      <c r="GXF371" s="1"/>
      <c r="GXG371" s="1"/>
      <c r="GXH371" s="1"/>
      <c r="GXI371" s="1"/>
      <c r="GXJ371" s="1"/>
      <c r="GXK371" s="1"/>
      <c r="GXL371" s="1"/>
      <c r="GXM371" s="1"/>
      <c r="GXN371" s="1"/>
      <c r="GXO371" s="1"/>
      <c r="GXP371" s="1"/>
      <c r="GXQ371" s="1"/>
      <c r="GXR371" s="1"/>
      <c r="GXS371" s="1"/>
      <c r="GXT371" s="1"/>
      <c r="GXU371" s="1"/>
      <c r="GXV371" s="1"/>
      <c r="GXW371" s="1"/>
      <c r="GXX371" s="1"/>
      <c r="GXY371" s="1"/>
      <c r="GXZ371" s="1"/>
      <c r="GYA371" s="1"/>
      <c r="GYB371" s="1"/>
      <c r="GYC371" s="1"/>
      <c r="GYD371" s="1"/>
      <c r="GYE371" s="1"/>
      <c r="GYF371" s="1"/>
      <c r="GYG371" s="1"/>
      <c r="GYH371" s="1"/>
      <c r="GYI371" s="1"/>
      <c r="GYJ371" s="1"/>
      <c r="GYK371" s="1"/>
      <c r="GYL371" s="1"/>
      <c r="GYM371" s="1"/>
      <c r="GYN371" s="1"/>
      <c r="GYO371" s="1"/>
      <c r="GYP371" s="1"/>
      <c r="GYQ371" s="1"/>
      <c r="GYR371" s="1"/>
      <c r="GYS371" s="1"/>
      <c r="GYT371" s="1"/>
      <c r="GYU371" s="1"/>
      <c r="GYV371" s="1"/>
      <c r="GYW371" s="1"/>
      <c r="GYX371" s="1"/>
      <c r="GYY371" s="1"/>
      <c r="GYZ371" s="1"/>
      <c r="GZA371" s="1"/>
      <c r="GZB371" s="1"/>
      <c r="GZC371" s="1"/>
      <c r="GZD371" s="1"/>
      <c r="GZE371" s="1"/>
      <c r="GZF371" s="1"/>
      <c r="GZG371" s="1"/>
      <c r="GZH371" s="1"/>
      <c r="GZI371" s="1"/>
      <c r="GZJ371" s="1"/>
      <c r="GZK371" s="1"/>
      <c r="GZL371" s="1"/>
      <c r="GZM371" s="1"/>
      <c r="GZN371" s="1"/>
      <c r="GZO371" s="1"/>
      <c r="GZP371" s="1"/>
      <c r="GZQ371" s="1"/>
      <c r="GZR371" s="1"/>
      <c r="GZS371" s="1"/>
      <c r="GZT371" s="1"/>
      <c r="GZU371" s="1"/>
      <c r="GZV371" s="1"/>
      <c r="GZW371" s="1"/>
      <c r="GZX371" s="1"/>
      <c r="GZY371" s="1"/>
      <c r="GZZ371" s="1"/>
      <c r="HAA371" s="1"/>
      <c r="HAB371" s="1"/>
      <c r="HAC371" s="1"/>
      <c r="HAD371" s="1"/>
      <c r="HAE371" s="1"/>
      <c r="HAF371" s="1"/>
      <c r="HAG371" s="1"/>
      <c r="HAH371" s="1"/>
      <c r="HAI371" s="1"/>
      <c r="HAJ371" s="1"/>
      <c r="HAK371" s="1"/>
      <c r="HAL371" s="1"/>
      <c r="HAM371" s="1"/>
      <c r="HAN371" s="1"/>
      <c r="HAO371" s="1"/>
      <c r="HAP371" s="1"/>
      <c r="HAQ371" s="1"/>
      <c r="HAR371" s="1"/>
      <c r="HAS371" s="1"/>
      <c r="HAT371" s="1"/>
      <c r="HAU371" s="1"/>
      <c r="HAV371" s="1"/>
      <c r="HAW371" s="1"/>
      <c r="HAX371" s="1"/>
      <c r="HAY371" s="1"/>
      <c r="HAZ371" s="1"/>
      <c r="HBA371" s="1"/>
      <c r="HBB371" s="1"/>
      <c r="HBC371" s="1"/>
      <c r="HBD371" s="1"/>
      <c r="HBE371" s="1"/>
      <c r="HBF371" s="1"/>
      <c r="HBG371" s="1"/>
      <c r="HBH371" s="1"/>
      <c r="HBI371" s="1"/>
      <c r="HBJ371" s="1"/>
      <c r="HBK371" s="1"/>
      <c r="HBL371" s="1"/>
      <c r="HBM371" s="1"/>
      <c r="HBN371" s="1"/>
      <c r="HBO371" s="1"/>
      <c r="HBP371" s="1"/>
      <c r="HBQ371" s="1"/>
      <c r="HBR371" s="1"/>
      <c r="HBS371" s="1"/>
      <c r="HBT371" s="1"/>
      <c r="HBU371" s="1"/>
      <c r="HBV371" s="1"/>
      <c r="HBW371" s="1"/>
      <c r="HBX371" s="1"/>
      <c r="HBY371" s="1"/>
      <c r="HBZ371" s="1"/>
      <c r="HCA371" s="1"/>
      <c r="HCB371" s="1"/>
      <c r="HCC371" s="1"/>
      <c r="HCD371" s="1"/>
      <c r="HCE371" s="1"/>
      <c r="HCF371" s="1"/>
      <c r="HCG371" s="1"/>
      <c r="HCH371" s="1"/>
      <c r="HCI371" s="1"/>
      <c r="HCJ371" s="1"/>
      <c r="HCK371" s="1"/>
      <c r="HCL371" s="1"/>
      <c r="HCM371" s="1"/>
      <c r="HCN371" s="1"/>
      <c r="HCO371" s="1"/>
      <c r="HCP371" s="1"/>
      <c r="HCQ371" s="1"/>
      <c r="HCR371" s="1"/>
      <c r="HCS371" s="1"/>
      <c r="HCT371" s="1"/>
      <c r="HCU371" s="1"/>
      <c r="HCV371" s="1"/>
      <c r="HCW371" s="1"/>
      <c r="HCX371" s="1"/>
      <c r="HCY371" s="1"/>
      <c r="HCZ371" s="1"/>
      <c r="HDA371" s="1"/>
      <c r="HDB371" s="1"/>
      <c r="HDC371" s="1"/>
      <c r="HDD371" s="1"/>
      <c r="HDE371" s="1"/>
      <c r="HDF371" s="1"/>
      <c r="HDG371" s="1"/>
      <c r="HDH371" s="1"/>
      <c r="HDI371" s="1"/>
      <c r="HDJ371" s="1"/>
      <c r="HDK371" s="1"/>
      <c r="HDL371" s="1"/>
      <c r="HDM371" s="1"/>
      <c r="HDN371" s="1"/>
      <c r="HDO371" s="1"/>
      <c r="HDP371" s="1"/>
      <c r="HDQ371" s="1"/>
      <c r="HDR371" s="1"/>
      <c r="HDS371" s="1"/>
      <c r="HDT371" s="1"/>
      <c r="HDU371" s="1"/>
      <c r="HDV371" s="1"/>
      <c r="HDW371" s="1"/>
      <c r="HDX371" s="1"/>
      <c r="HDY371" s="1"/>
      <c r="HDZ371" s="1"/>
      <c r="HEA371" s="1"/>
      <c r="HEB371" s="1"/>
      <c r="HEC371" s="1"/>
      <c r="HED371" s="1"/>
      <c r="HEE371" s="1"/>
      <c r="HEF371" s="1"/>
      <c r="HEG371" s="1"/>
      <c r="HEH371" s="1"/>
      <c r="HEI371" s="1"/>
      <c r="HEJ371" s="1"/>
      <c r="HEK371" s="1"/>
      <c r="HEL371" s="1"/>
      <c r="HEM371" s="1"/>
      <c r="HEN371" s="1"/>
      <c r="HEO371" s="1"/>
      <c r="HEP371" s="1"/>
      <c r="HEQ371" s="1"/>
      <c r="HER371" s="1"/>
      <c r="HES371" s="1"/>
      <c r="HET371" s="1"/>
      <c r="HEU371" s="1"/>
      <c r="HEV371" s="1"/>
      <c r="HEW371" s="1"/>
      <c r="HEX371" s="1"/>
      <c r="HEY371" s="1"/>
      <c r="HEZ371" s="1"/>
      <c r="HFA371" s="1"/>
      <c r="HFB371" s="1"/>
      <c r="HFC371" s="1"/>
      <c r="HFD371" s="1"/>
      <c r="HFE371" s="1"/>
      <c r="HFF371" s="1"/>
      <c r="HFG371" s="1"/>
      <c r="HFH371" s="1"/>
      <c r="HFI371" s="1"/>
      <c r="HFJ371" s="1"/>
      <c r="HFK371" s="1"/>
      <c r="HFL371" s="1"/>
      <c r="HFM371" s="1"/>
      <c r="HFN371" s="1"/>
      <c r="HFO371" s="1"/>
      <c r="HFP371" s="1"/>
      <c r="HFQ371" s="1"/>
      <c r="HFR371" s="1"/>
      <c r="HFS371" s="1"/>
      <c r="HFT371" s="1"/>
      <c r="HFU371" s="1"/>
      <c r="HFV371" s="1"/>
      <c r="HFW371" s="1"/>
      <c r="HFX371" s="1"/>
      <c r="HFY371" s="1"/>
      <c r="HFZ371" s="1"/>
      <c r="HGA371" s="1"/>
      <c r="HGB371" s="1"/>
      <c r="HGC371" s="1"/>
      <c r="HGD371" s="1"/>
      <c r="HGE371" s="1"/>
      <c r="HGF371" s="1"/>
      <c r="HGG371" s="1"/>
      <c r="HGH371" s="1"/>
      <c r="HGI371" s="1"/>
      <c r="HGJ371" s="1"/>
      <c r="HGK371" s="1"/>
      <c r="HGL371" s="1"/>
      <c r="HGM371" s="1"/>
      <c r="HGN371" s="1"/>
      <c r="HGO371" s="1"/>
      <c r="HGP371" s="1"/>
      <c r="HGQ371" s="1"/>
      <c r="HGR371" s="1"/>
      <c r="HGS371" s="1"/>
      <c r="HGT371" s="1"/>
      <c r="HGU371" s="1"/>
      <c r="HGV371" s="1"/>
      <c r="HGW371" s="1"/>
      <c r="HGX371" s="1"/>
      <c r="HGY371" s="1"/>
      <c r="HGZ371" s="1"/>
      <c r="HHA371" s="1"/>
      <c r="HHB371" s="1"/>
      <c r="HHC371" s="1"/>
      <c r="HHD371" s="1"/>
      <c r="HHE371" s="1"/>
      <c r="HHF371" s="1"/>
      <c r="HHG371" s="1"/>
      <c r="HHH371" s="1"/>
      <c r="HHI371" s="1"/>
      <c r="HHJ371" s="1"/>
      <c r="HHK371" s="1"/>
      <c r="HHL371" s="1"/>
      <c r="HHM371" s="1"/>
      <c r="HHN371" s="1"/>
      <c r="HHO371" s="1"/>
      <c r="HHP371" s="1"/>
      <c r="HHQ371" s="1"/>
      <c r="HHR371" s="1"/>
      <c r="HHS371" s="1"/>
      <c r="HHT371" s="1"/>
      <c r="HHU371" s="1"/>
      <c r="HHV371" s="1"/>
      <c r="HHW371" s="1"/>
      <c r="HHX371" s="1"/>
      <c r="HHY371" s="1"/>
      <c r="HHZ371" s="1"/>
      <c r="HIA371" s="1"/>
      <c r="HIB371" s="1"/>
      <c r="HIC371" s="1"/>
      <c r="HID371" s="1"/>
      <c r="HIE371" s="1"/>
      <c r="HIF371" s="1"/>
      <c r="HIG371" s="1"/>
      <c r="HIH371" s="1"/>
      <c r="HII371" s="1"/>
      <c r="HIJ371" s="1"/>
      <c r="HIK371" s="1"/>
      <c r="HIL371" s="1"/>
      <c r="HIM371" s="1"/>
      <c r="HIN371" s="1"/>
      <c r="HIO371" s="1"/>
      <c r="HIP371" s="1"/>
      <c r="HIQ371" s="1"/>
      <c r="HIR371" s="1"/>
      <c r="HIS371" s="1"/>
      <c r="HIT371" s="1"/>
      <c r="HIU371" s="1"/>
      <c r="HIV371" s="1"/>
      <c r="HIW371" s="1"/>
      <c r="HIX371" s="1"/>
      <c r="HIY371" s="1"/>
      <c r="HIZ371" s="1"/>
      <c r="HJA371" s="1"/>
      <c r="HJB371" s="1"/>
      <c r="HJC371" s="1"/>
      <c r="HJD371" s="1"/>
      <c r="HJE371" s="1"/>
      <c r="HJF371" s="1"/>
      <c r="HJG371" s="1"/>
      <c r="HJH371" s="1"/>
      <c r="HJI371" s="1"/>
      <c r="HJJ371" s="1"/>
      <c r="HJK371" s="1"/>
      <c r="HJL371" s="1"/>
      <c r="HJM371" s="1"/>
      <c r="HJN371" s="1"/>
      <c r="HJO371" s="1"/>
      <c r="HJP371" s="1"/>
      <c r="HJQ371" s="1"/>
      <c r="HJR371" s="1"/>
      <c r="HJS371" s="1"/>
      <c r="HJT371" s="1"/>
      <c r="HJU371" s="1"/>
      <c r="HJV371" s="1"/>
      <c r="HJW371" s="1"/>
      <c r="HJX371" s="1"/>
      <c r="HJY371" s="1"/>
      <c r="HJZ371" s="1"/>
      <c r="HKA371" s="1"/>
      <c r="HKB371" s="1"/>
      <c r="HKC371" s="1"/>
      <c r="HKD371" s="1"/>
      <c r="HKE371" s="1"/>
      <c r="HKF371" s="1"/>
      <c r="HKG371" s="1"/>
      <c r="HKH371" s="1"/>
      <c r="HKI371" s="1"/>
      <c r="HKJ371" s="1"/>
      <c r="HKK371" s="1"/>
      <c r="HKL371" s="1"/>
      <c r="HKM371" s="1"/>
      <c r="HKN371" s="1"/>
      <c r="HKO371" s="1"/>
      <c r="HKP371" s="1"/>
      <c r="HKQ371" s="1"/>
      <c r="HKR371" s="1"/>
      <c r="HKS371" s="1"/>
      <c r="HKT371" s="1"/>
      <c r="HKU371" s="1"/>
      <c r="HKV371" s="1"/>
      <c r="HKW371" s="1"/>
      <c r="HKX371" s="1"/>
      <c r="HKY371" s="1"/>
      <c r="HKZ371" s="1"/>
      <c r="HLA371" s="1"/>
      <c r="HLB371" s="1"/>
      <c r="HLC371" s="1"/>
      <c r="HLD371" s="1"/>
      <c r="HLE371" s="1"/>
      <c r="HLF371" s="1"/>
      <c r="HLG371" s="1"/>
      <c r="HLH371" s="1"/>
      <c r="HLI371" s="1"/>
      <c r="HLJ371" s="1"/>
      <c r="HLK371" s="1"/>
      <c r="HLL371" s="1"/>
      <c r="HLM371" s="1"/>
      <c r="HLN371" s="1"/>
      <c r="HLO371" s="1"/>
      <c r="HLP371" s="1"/>
      <c r="HLQ371" s="1"/>
      <c r="HLR371" s="1"/>
      <c r="HLS371" s="1"/>
      <c r="HLT371" s="1"/>
      <c r="HLU371" s="1"/>
      <c r="HLV371" s="1"/>
      <c r="HLW371" s="1"/>
      <c r="HLX371" s="1"/>
      <c r="HLY371" s="1"/>
      <c r="HLZ371" s="1"/>
      <c r="HMA371" s="1"/>
      <c r="HMB371" s="1"/>
      <c r="HMC371" s="1"/>
      <c r="HMD371" s="1"/>
      <c r="HME371" s="1"/>
      <c r="HMF371" s="1"/>
      <c r="HMG371" s="1"/>
      <c r="HMH371" s="1"/>
      <c r="HMI371" s="1"/>
      <c r="HMJ371" s="1"/>
      <c r="HMK371" s="1"/>
      <c r="HML371" s="1"/>
      <c r="HMM371" s="1"/>
      <c r="HMN371" s="1"/>
      <c r="HMO371" s="1"/>
      <c r="HMP371" s="1"/>
      <c r="HMQ371" s="1"/>
      <c r="HMR371" s="1"/>
      <c r="HMS371" s="1"/>
      <c r="HMT371" s="1"/>
      <c r="HMU371" s="1"/>
      <c r="HMV371" s="1"/>
      <c r="HMW371" s="1"/>
      <c r="HMX371" s="1"/>
      <c r="HMY371" s="1"/>
      <c r="HMZ371" s="1"/>
      <c r="HNA371" s="1"/>
      <c r="HNB371" s="1"/>
      <c r="HNC371" s="1"/>
      <c r="HND371" s="1"/>
      <c r="HNE371" s="1"/>
      <c r="HNF371" s="1"/>
      <c r="HNG371" s="1"/>
      <c r="HNH371" s="1"/>
      <c r="HNI371" s="1"/>
      <c r="HNJ371" s="1"/>
      <c r="HNK371" s="1"/>
      <c r="HNL371" s="1"/>
      <c r="HNM371" s="1"/>
      <c r="HNN371" s="1"/>
      <c r="HNO371" s="1"/>
      <c r="HNP371" s="1"/>
      <c r="HNQ371" s="1"/>
      <c r="HNR371" s="1"/>
      <c r="HNS371" s="1"/>
      <c r="HNT371" s="1"/>
      <c r="HNU371" s="1"/>
      <c r="HNV371" s="1"/>
      <c r="HNW371" s="1"/>
      <c r="HNX371" s="1"/>
      <c r="HNY371" s="1"/>
      <c r="HNZ371" s="1"/>
      <c r="HOA371" s="1"/>
      <c r="HOB371" s="1"/>
      <c r="HOC371" s="1"/>
      <c r="HOD371" s="1"/>
      <c r="HOE371" s="1"/>
      <c r="HOF371" s="1"/>
      <c r="HOG371" s="1"/>
      <c r="HOH371" s="1"/>
      <c r="HOI371" s="1"/>
      <c r="HOJ371" s="1"/>
      <c r="HOK371" s="1"/>
      <c r="HOL371" s="1"/>
      <c r="HOM371" s="1"/>
      <c r="HON371" s="1"/>
      <c r="HOO371" s="1"/>
      <c r="HOP371" s="1"/>
      <c r="HOQ371" s="1"/>
      <c r="HOR371" s="1"/>
      <c r="HOS371" s="1"/>
      <c r="HOT371" s="1"/>
      <c r="HOU371" s="1"/>
      <c r="HOV371" s="1"/>
      <c r="HOW371" s="1"/>
      <c r="HOX371" s="1"/>
      <c r="HOY371" s="1"/>
      <c r="HOZ371" s="1"/>
      <c r="HPA371" s="1"/>
      <c r="HPB371" s="1"/>
      <c r="HPC371" s="1"/>
      <c r="HPD371" s="1"/>
      <c r="HPE371" s="1"/>
      <c r="HPF371" s="1"/>
      <c r="HPG371" s="1"/>
      <c r="HPH371" s="1"/>
      <c r="HPI371" s="1"/>
      <c r="HPJ371" s="1"/>
      <c r="HPK371" s="1"/>
      <c r="HPL371" s="1"/>
      <c r="HPM371" s="1"/>
      <c r="HPN371" s="1"/>
      <c r="HPO371" s="1"/>
      <c r="HPP371" s="1"/>
      <c r="HPQ371" s="1"/>
      <c r="HPR371" s="1"/>
      <c r="HPS371" s="1"/>
      <c r="HPT371" s="1"/>
      <c r="HPU371" s="1"/>
      <c r="HPV371" s="1"/>
      <c r="HPW371" s="1"/>
      <c r="HPX371" s="1"/>
      <c r="HPY371" s="1"/>
      <c r="HPZ371" s="1"/>
      <c r="HQA371" s="1"/>
      <c r="HQB371" s="1"/>
      <c r="HQC371" s="1"/>
      <c r="HQD371" s="1"/>
      <c r="HQE371" s="1"/>
      <c r="HQF371" s="1"/>
      <c r="HQG371" s="1"/>
      <c r="HQH371" s="1"/>
      <c r="HQI371" s="1"/>
      <c r="HQJ371" s="1"/>
      <c r="HQK371" s="1"/>
      <c r="HQL371" s="1"/>
      <c r="HQM371" s="1"/>
      <c r="HQN371" s="1"/>
      <c r="HQO371" s="1"/>
      <c r="HQP371" s="1"/>
      <c r="HQQ371" s="1"/>
      <c r="HQR371" s="1"/>
      <c r="HQS371" s="1"/>
      <c r="HQT371" s="1"/>
      <c r="HQU371" s="1"/>
      <c r="HQV371" s="1"/>
      <c r="HQW371" s="1"/>
      <c r="HQX371" s="1"/>
      <c r="HQY371" s="1"/>
      <c r="HQZ371" s="1"/>
      <c r="HRA371" s="1"/>
      <c r="HRB371" s="1"/>
      <c r="HRC371" s="1"/>
      <c r="HRD371" s="1"/>
      <c r="HRE371" s="1"/>
      <c r="HRF371" s="1"/>
      <c r="HRG371" s="1"/>
      <c r="HRH371" s="1"/>
      <c r="HRI371" s="1"/>
      <c r="HRJ371" s="1"/>
      <c r="HRK371" s="1"/>
      <c r="HRL371" s="1"/>
      <c r="HRM371" s="1"/>
      <c r="HRN371" s="1"/>
      <c r="HRO371" s="1"/>
      <c r="HRP371" s="1"/>
      <c r="HRQ371" s="1"/>
      <c r="HRR371" s="1"/>
      <c r="HRS371" s="1"/>
      <c r="HRT371" s="1"/>
      <c r="HRU371" s="1"/>
      <c r="HRV371" s="1"/>
      <c r="HRW371" s="1"/>
      <c r="HRX371" s="1"/>
      <c r="HRY371" s="1"/>
      <c r="HRZ371" s="1"/>
      <c r="HSA371" s="1"/>
      <c r="HSB371" s="1"/>
      <c r="HSC371" s="1"/>
      <c r="HSD371" s="1"/>
      <c r="HSE371" s="1"/>
      <c r="HSF371" s="1"/>
      <c r="HSG371" s="1"/>
      <c r="HSH371" s="1"/>
      <c r="HSI371" s="1"/>
      <c r="HSJ371" s="1"/>
      <c r="HSK371" s="1"/>
      <c r="HSL371" s="1"/>
      <c r="HSM371" s="1"/>
      <c r="HSN371" s="1"/>
      <c r="HSO371" s="1"/>
      <c r="HSP371" s="1"/>
      <c r="HSQ371" s="1"/>
      <c r="HSR371" s="1"/>
      <c r="HSS371" s="1"/>
      <c r="HST371" s="1"/>
      <c r="HSU371" s="1"/>
      <c r="HSV371" s="1"/>
      <c r="HSW371" s="1"/>
      <c r="HSX371" s="1"/>
      <c r="HSY371" s="1"/>
      <c r="HSZ371" s="1"/>
      <c r="HTA371" s="1"/>
      <c r="HTB371" s="1"/>
      <c r="HTC371" s="1"/>
      <c r="HTD371" s="1"/>
      <c r="HTE371" s="1"/>
      <c r="HTF371" s="1"/>
      <c r="HTG371" s="1"/>
      <c r="HTH371" s="1"/>
      <c r="HTI371" s="1"/>
      <c r="HTJ371" s="1"/>
      <c r="HTK371" s="1"/>
      <c r="HTL371" s="1"/>
      <c r="HTM371" s="1"/>
      <c r="HTN371" s="1"/>
      <c r="HTO371" s="1"/>
      <c r="HTP371" s="1"/>
      <c r="HTQ371" s="1"/>
      <c r="HTR371" s="1"/>
      <c r="HTS371" s="1"/>
      <c r="HTT371" s="1"/>
      <c r="HTU371" s="1"/>
      <c r="HTV371" s="1"/>
      <c r="HTW371" s="1"/>
      <c r="HTX371" s="1"/>
      <c r="HTY371" s="1"/>
      <c r="HTZ371" s="1"/>
      <c r="HUA371" s="1"/>
      <c r="HUB371" s="1"/>
      <c r="HUC371" s="1"/>
      <c r="HUD371" s="1"/>
      <c r="HUE371" s="1"/>
      <c r="HUF371" s="1"/>
      <c r="HUG371" s="1"/>
      <c r="HUH371" s="1"/>
      <c r="HUI371" s="1"/>
      <c r="HUJ371" s="1"/>
      <c r="HUK371" s="1"/>
      <c r="HUL371" s="1"/>
      <c r="HUM371" s="1"/>
      <c r="HUN371" s="1"/>
      <c r="HUO371" s="1"/>
      <c r="HUP371" s="1"/>
      <c r="HUQ371" s="1"/>
      <c r="HUR371" s="1"/>
      <c r="HUS371" s="1"/>
      <c r="HUT371" s="1"/>
      <c r="HUU371" s="1"/>
      <c r="HUV371" s="1"/>
      <c r="HUW371" s="1"/>
      <c r="HUX371" s="1"/>
      <c r="HUY371" s="1"/>
      <c r="HUZ371" s="1"/>
      <c r="HVA371" s="1"/>
      <c r="HVB371" s="1"/>
      <c r="HVC371" s="1"/>
      <c r="HVD371" s="1"/>
      <c r="HVE371" s="1"/>
      <c r="HVF371" s="1"/>
      <c r="HVG371" s="1"/>
      <c r="HVH371" s="1"/>
      <c r="HVI371" s="1"/>
      <c r="HVJ371" s="1"/>
      <c r="HVK371" s="1"/>
      <c r="HVL371" s="1"/>
      <c r="HVM371" s="1"/>
      <c r="HVN371" s="1"/>
      <c r="HVO371" s="1"/>
      <c r="HVP371" s="1"/>
      <c r="HVQ371" s="1"/>
      <c r="HVR371" s="1"/>
      <c r="HVS371" s="1"/>
      <c r="HVT371" s="1"/>
      <c r="HVU371" s="1"/>
      <c r="HVV371" s="1"/>
      <c r="HVW371" s="1"/>
      <c r="HVX371" s="1"/>
      <c r="HVY371" s="1"/>
      <c r="HVZ371" s="1"/>
      <c r="HWA371" s="1"/>
      <c r="HWB371" s="1"/>
      <c r="HWC371" s="1"/>
      <c r="HWD371" s="1"/>
      <c r="HWE371" s="1"/>
      <c r="HWF371" s="1"/>
      <c r="HWG371" s="1"/>
      <c r="HWH371" s="1"/>
      <c r="HWI371" s="1"/>
      <c r="HWJ371" s="1"/>
      <c r="HWK371" s="1"/>
      <c r="HWL371" s="1"/>
      <c r="HWM371" s="1"/>
      <c r="HWN371" s="1"/>
      <c r="HWO371" s="1"/>
      <c r="HWP371" s="1"/>
      <c r="HWQ371" s="1"/>
      <c r="HWR371" s="1"/>
      <c r="HWS371" s="1"/>
      <c r="HWT371" s="1"/>
      <c r="HWU371" s="1"/>
      <c r="HWV371" s="1"/>
      <c r="HWW371" s="1"/>
      <c r="HWX371" s="1"/>
      <c r="HWY371" s="1"/>
      <c r="HWZ371" s="1"/>
      <c r="HXA371" s="1"/>
      <c r="HXB371" s="1"/>
      <c r="HXC371" s="1"/>
      <c r="HXD371" s="1"/>
      <c r="HXE371" s="1"/>
      <c r="HXF371" s="1"/>
      <c r="HXG371" s="1"/>
      <c r="HXH371" s="1"/>
      <c r="HXI371" s="1"/>
      <c r="HXJ371" s="1"/>
      <c r="HXK371" s="1"/>
      <c r="HXL371" s="1"/>
      <c r="HXM371" s="1"/>
      <c r="HXN371" s="1"/>
      <c r="HXO371" s="1"/>
      <c r="HXP371" s="1"/>
      <c r="HXQ371" s="1"/>
      <c r="HXR371" s="1"/>
      <c r="HXS371" s="1"/>
      <c r="HXT371" s="1"/>
      <c r="HXU371" s="1"/>
      <c r="HXV371" s="1"/>
      <c r="HXW371" s="1"/>
      <c r="HXX371" s="1"/>
      <c r="HXY371" s="1"/>
      <c r="HXZ371" s="1"/>
      <c r="HYA371" s="1"/>
      <c r="HYB371" s="1"/>
      <c r="HYC371" s="1"/>
      <c r="HYD371" s="1"/>
      <c r="HYE371" s="1"/>
      <c r="HYF371" s="1"/>
      <c r="HYG371" s="1"/>
      <c r="HYH371" s="1"/>
      <c r="HYI371" s="1"/>
      <c r="HYJ371" s="1"/>
      <c r="HYK371" s="1"/>
      <c r="HYL371" s="1"/>
      <c r="HYM371" s="1"/>
      <c r="HYN371" s="1"/>
      <c r="HYO371" s="1"/>
      <c r="HYP371" s="1"/>
      <c r="HYQ371" s="1"/>
      <c r="HYR371" s="1"/>
      <c r="HYS371" s="1"/>
      <c r="HYT371" s="1"/>
      <c r="HYU371" s="1"/>
      <c r="HYV371" s="1"/>
      <c r="HYW371" s="1"/>
      <c r="HYX371" s="1"/>
      <c r="HYY371" s="1"/>
      <c r="HYZ371" s="1"/>
      <c r="HZA371" s="1"/>
      <c r="HZB371" s="1"/>
      <c r="HZC371" s="1"/>
      <c r="HZD371" s="1"/>
      <c r="HZE371" s="1"/>
      <c r="HZF371" s="1"/>
      <c r="HZG371" s="1"/>
      <c r="HZH371" s="1"/>
      <c r="HZI371" s="1"/>
      <c r="HZJ371" s="1"/>
      <c r="HZK371" s="1"/>
      <c r="HZL371" s="1"/>
      <c r="HZM371" s="1"/>
      <c r="HZN371" s="1"/>
      <c r="HZO371" s="1"/>
      <c r="HZP371" s="1"/>
      <c r="HZQ371" s="1"/>
      <c r="HZR371" s="1"/>
      <c r="HZS371" s="1"/>
      <c r="HZT371" s="1"/>
      <c r="HZU371" s="1"/>
      <c r="HZV371" s="1"/>
      <c r="HZW371" s="1"/>
      <c r="HZX371" s="1"/>
      <c r="HZY371" s="1"/>
      <c r="HZZ371" s="1"/>
      <c r="IAA371" s="1"/>
      <c r="IAB371" s="1"/>
      <c r="IAC371" s="1"/>
      <c r="IAD371" s="1"/>
      <c r="IAE371" s="1"/>
      <c r="IAF371" s="1"/>
      <c r="IAG371" s="1"/>
      <c r="IAH371" s="1"/>
      <c r="IAI371" s="1"/>
      <c r="IAJ371" s="1"/>
      <c r="IAK371" s="1"/>
      <c r="IAL371" s="1"/>
      <c r="IAM371" s="1"/>
      <c r="IAN371" s="1"/>
      <c r="IAO371" s="1"/>
      <c r="IAP371" s="1"/>
      <c r="IAQ371" s="1"/>
      <c r="IAR371" s="1"/>
      <c r="IAS371" s="1"/>
      <c r="IAT371" s="1"/>
      <c r="IAU371" s="1"/>
      <c r="IAV371" s="1"/>
      <c r="IAW371" s="1"/>
      <c r="IAX371" s="1"/>
      <c r="IAY371" s="1"/>
      <c r="IAZ371" s="1"/>
      <c r="IBA371" s="1"/>
      <c r="IBB371" s="1"/>
      <c r="IBC371" s="1"/>
      <c r="IBD371" s="1"/>
      <c r="IBE371" s="1"/>
      <c r="IBF371" s="1"/>
      <c r="IBG371" s="1"/>
      <c r="IBH371" s="1"/>
      <c r="IBI371" s="1"/>
      <c r="IBJ371" s="1"/>
      <c r="IBK371" s="1"/>
      <c r="IBL371" s="1"/>
      <c r="IBM371" s="1"/>
      <c r="IBN371" s="1"/>
      <c r="IBO371" s="1"/>
      <c r="IBP371" s="1"/>
      <c r="IBQ371" s="1"/>
      <c r="IBR371" s="1"/>
      <c r="IBS371" s="1"/>
      <c r="IBT371" s="1"/>
      <c r="IBU371" s="1"/>
      <c r="IBV371" s="1"/>
      <c r="IBW371" s="1"/>
      <c r="IBX371" s="1"/>
      <c r="IBY371" s="1"/>
      <c r="IBZ371" s="1"/>
      <c r="ICA371" s="1"/>
      <c r="ICB371" s="1"/>
      <c r="ICC371" s="1"/>
      <c r="ICD371" s="1"/>
      <c r="ICE371" s="1"/>
      <c r="ICF371" s="1"/>
      <c r="ICG371" s="1"/>
      <c r="ICH371" s="1"/>
      <c r="ICI371" s="1"/>
      <c r="ICJ371" s="1"/>
      <c r="ICK371" s="1"/>
      <c r="ICL371" s="1"/>
      <c r="ICM371" s="1"/>
      <c r="ICN371" s="1"/>
      <c r="ICO371" s="1"/>
      <c r="ICP371" s="1"/>
      <c r="ICQ371" s="1"/>
      <c r="ICR371" s="1"/>
      <c r="ICS371" s="1"/>
      <c r="ICT371" s="1"/>
      <c r="ICU371" s="1"/>
      <c r="ICV371" s="1"/>
      <c r="ICW371" s="1"/>
      <c r="ICX371" s="1"/>
      <c r="ICY371" s="1"/>
      <c r="ICZ371" s="1"/>
      <c r="IDA371" s="1"/>
      <c r="IDB371" s="1"/>
      <c r="IDC371" s="1"/>
      <c r="IDD371" s="1"/>
      <c r="IDE371" s="1"/>
      <c r="IDF371" s="1"/>
      <c r="IDG371" s="1"/>
      <c r="IDH371" s="1"/>
      <c r="IDI371" s="1"/>
      <c r="IDJ371" s="1"/>
      <c r="IDK371" s="1"/>
      <c r="IDL371" s="1"/>
      <c r="IDM371" s="1"/>
      <c r="IDN371" s="1"/>
      <c r="IDO371" s="1"/>
      <c r="IDP371" s="1"/>
      <c r="IDQ371" s="1"/>
      <c r="IDR371" s="1"/>
      <c r="IDS371" s="1"/>
      <c r="IDT371" s="1"/>
      <c r="IDU371" s="1"/>
      <c r="IDV371" s="1"/>
      <c r="IDW371" s="1"/>
      <c r="IDX371" s="1"/>
      <c r="IDY371" s="1"/>
      <c r="IDZ371" s="1"/>
      <c r="IEA371" s="1"/>
      <c r="IEB371" s="1"/>
      <c r="IEC371" s="1"/>
      <c r="IED371" s="1"/>
      <c r="IEE371" s="1"/>
      <c r="IEF371" s="1"/>
      <c r="IEG371" s="1"/>
      <c r="IEH371" s="1"/>
      <c r="IEI371" s="1"/>
      <c r="IEJ371" s="1"/>
      <c r="IEK371" s="1"/>
      <c r="IEL371" s="1"/>
      <c r="IEM371" s="1"/>
      <c r="IEN371" s="1"/>
      <c r="IEO371" s="1"/>
      <c r="IEP371" s="1"/>
      <c r="IEQ371" s="1"/>
      <c r="IER371" s="1"/>
      <c r="IES371" s="1"/>
      <c r="IET371" s="1"/>
      <c r="IEU371" s="1"/>
      <c r="IEV371" s="1"/>
      <c r="IEW371" s="1"/>
      <c r="IEX371" s="1"/>
      <c r="IEY371" s="1"/>
      <c r="IEZ371" s="1"/>
      <c r="IFA371" s="1"/>
      <c r="IFB371" s="1"/>
      <c r="IFC371" s="1"/>
      <c r="IFD371" s="1"/>
      <c r="IFE371" s="1"/>
      <c r="IFF371" s="1"/>
      <c r="IFG371" s="1"/>
      <c r="IFH371" s="1"/>
      <c r="IFI371" s="1"/>
      <c r="IFJ371" s="1"/>
      <c r="IFK371" s="1"/>
      <c r="IFL371" s="1"/>
      <c r="IFM371" s="1"/>
      <c r="IFN371" s="1"/>
      <c r="IFO371" s="1"/>
      <c r="IFP371" s="1"/>
      <c r="IFQ371" s="1"/>
      <c r="IFR371" s="1"/>
      <c r="IFS371" s="1"/>
      <c r="IFT371" s="1"/>
      <c r="IFU371" s="1"/>
      <c r="IFV371" s="1"/>
      <c r="IFW371" s="1"/>
      <c r="IFX371" s="1"/>
      <c r="IFY371" s="1"/>
      <c r="IFZ371" s="1"/>
      <c r="IGA371" s="1"/>
      <c r="IGB371" s="1"/>
      <c r="IGC371" s="1"/>
      <c r="IGD371" s="1"/>
      <c r="IGE371" s="1"/>
      <c r="IGF371" s="1"/>
      <c r="IGG371" s="1"/>
      <c r="IGH371" s="1"/>
      <c r="IGI371" s="1"/>
      <c r="IGJ371" s="1"/>
      <c r="IGK371" s="1"/>
      <c r="IGL371" s="1"/>
      <c r="IGM371" s="1"/>
      <c r="IGN371" s="1"/>
      <c r="IGO371" s="1"/>
      <c r="IGP371" s="1"/>
      <c r="IGQ371" s="1"/>
      <c r="IGR371" s="1"/>
      <c r="IGS371" s="1"/>
      <c r="IGT371" s="1"/>
      <c r="IGU371" s="1"/>
      <c r="IGV371" s="1"/>
      <c r="IGW371" s="1"/>
      <c r="IGX371" s="1"/>
      <c r="IGY371" s="1"/>
      <c r="IGZ371" s="1"/>
      <c r="IHA371" s="1"/>
      <c r="IHB371" s="1"/>
      <c r="IHC371" s="1"/>
      <c r="IHD371" s="1"/>
      <c r="IHE371" s="1"/>
      <c r="IHF371" s="1"/>
      <c r="IHG371" s="1"/>
      <c r="IHH371" s="1"/>
      <c r="IHI371" s="1"/>
      <c r="IHJ371" s="1"/>
      <c r="IHK371" s="1"/>
      <c r="IHL371" s="1"/>
      <c r="IHM371" s="1"/>
      <c r="IHN371" s="1"/>
      <c r="IHO371" s="1"/>
      <c r="IHP371" s="1"/>
      <c r="IHQ371" s="1"/>
      <c r="IHR371" s="1"/>
      <c r="IHS371" s="1"/>
      <c r="IHT371" s="1"/>
      <c r="IHU371" s="1"/>
      <c r="IHV371" s="1"/>
      <c r="IHW371" s="1"/>
      <c r="IHX371" s="1"/>
      <c r="IHY371" s="1"/>
      <c r="IHZ371" s="1"/>
      <c r="IIA371" s="1"/>
      <c r="IIB371" s="1"/>
      <c r="IIC371" s="1"/>
      <c r="IID371" s="1"/>
      <c r="IIE371" s="1"/>
      <c r="IIF371" s="1"/>
      <c r="IIG371" s="1"/>
      <c r="IIH371" s="1"/>
      <c r="III371" s="1"/>
      <c r="IIJ371" s="1"/>
      <c r="IIK371" s="1"/>
      <c r="IIL371" s="1"/>
      <c r="IIM371" s="1"/>
      <c r="IIN371" s="1"/>
      <c r="IIO371" s="1"/>
      <c r="IIP371" s="1"/>
      <c r="IIQ371" s="1"/>
      <c r="IIR371" s="1"/>
      <c r="IIS371" s="1"/>
      <c r="IIT371" s="1"/>
      <c r="IIU371" s="1"/>
      <c r="IIV371" s="1"/>
      <c r="IIW371" s="1"/>
      <c r="IIX371" s="1"/>
      <c r="IIY371" s="1"/>
      <c r="IIZ371" s="1"/>
      <c r="IJA371" s="1"/>
      <c r="IJB371" s="1"/>
      <c r="IJC371" s="1"/>
      <c r="IJD371" s="1"/>
      <c r="IJE371" s="1"/>
      <c r="IJF371" s="1"/>
      <c r="IJG371" s="1"/>
      <c r="IJH371" s="1"/>
      <c r="IJI371" s="1"/>
      <c r="IJJ371" s="1"/>
      <c r="IJK371" s="1"/>
      <c r="IJL371" s="1"/>
      <c r="IJM371" s="1"/>
      <c r="IJN371" s="1"/>
      <c r="IJO371" s="1"/>
      <c r="IJP371" s="1"/>
      <c r="IJQ371" s="1"/>
      <c r="IJR371" s="1"/>
      <c r="IJS371" s="1"/>
      <c r="IJT371" s="1"/>
      <c r="IJU371" s="1"/>
      <c r="IJV371" s="1"/>
      <c r="IJW371" s="1"/>
      <c r="IJX371" s="1"/>
      <c r="IJY371" s="1"/>
      <c r="IJZ371" s="1"/>
      <c r="IKA371" s="1"/>
      <c r="IKB371" s="1"/>
      <c r="IKC371" s="1"/>
      <c r="IKD371" s="1"/>
      <c r="IKE371" s="1"/>
      <c r="IKF371" s="1"/>
      <c r="IKG371" s="1"/>
      <c r="IKH371" s="1"/>
      <c r="IKI371" s="1"/>
      <c r="IKJ371" s="1"/>
      <c r="IKK371" s="1"/>
      <c r="IKL371" s="1"/>
      <c r="IKM371" s="1"/>
      <c r="IKN371" s="1"/>
      <c r="IKO371" s="1"/>
      <c r="IKP371" s="1"/>
      <c r="IKQ371" s="1"/>
      <c r="IKR371" s="1"/>
      <c r="IKS371" s="1"/>
      <c r="IKT371" s="1"/>
      <c r="IKU371" s="1"/>
      <c r="IKV371" s="1"/>
      <c r="IKW371" s="1"/>
      <c r="IKX371" s="1"/>
      <c r="IKY371" s="1"/>
      <c r="IKZ371" s="1"/>
      <c r="ILA371" s="1"/>
      <c r="ILB371" s="1"/>
      <c r="ILC371" s="1"/>
      <c r="ILD371" s="1"/>
      <c r="ILE371" s="1"/>
      <c r="ILF371" s="1"/>
      <c r="ILG371" s="1"/>
      <c r="ILH371" s="1"/>
      <c r="ILI371" s="1"/>
      <c r="ILJ371" s="1"/>
      <c r="ILK371" s="1"/>
      <c r="ILL371" s="1"/>
      <c r="ILM371" s="1"/>
      <c r="ILN371" s="1"/>
      <c r="ILO371" s="1"/>
      <c r="ILP371" s="1"/>
      <c r="ILQ371" s="1"/>
      <c r="ILR371" s="1"/>
      <c r="ILS371" s="1"/>
      <c r="ILT371" s="1"/>
      <c r="ILU371" s="1"/>
      <c r="ILV371" s="1"/>
      <c r="ILW371" s="1"/>
      <c r="ILX371" s="1"/>
      <c r="ILY371" s="1"/>
      <c r="ILZ371" s="1"/>
      <c r="IMA371" s="1"/>
      <c r="IMB371" s="1"/>
      <c r="IMC371" s="1"/>
      <c r="IMD371" s="1"/>
      <c r="IME371" s="1"/>
      <c r="IMF371" s="1"/>
      <c r="IMG371" s="1"/>
      <c r="IMH371" s="1"/>
      <c r="IMI371" s="1"/>
      <c r="IMJ371" s="1"/>
      <c r="IMK371" s="1"/>
      <c r="IML371" s="1"/>
      <c r="IMM371" s="1"/>
      <c r="IMN371" s="1"/>
      <c r="IMO371" s="1"/>
      <c r="IMP371" s="1"/>
      <c r="IMQ371" s="1"/>
      <c r="IMR371" s="1"/>
      <c r="IMS371" s="1"/>
      <c r="IMT371" s="1"/>
      <c r="IMU371" s="1"/>
      <c r="IMV371" s="1"/>
      <c r="IMW371" s="1"/>
      <c r="IMX371" s="1"/>
      <c r="IMY371" s="1"/>
      <c r="IMZ371" s="1"/>
      <c r="INA371" s="1"/>
      <c r="INB371" s="1"/>
      <c r="INC371" s="1"/>
      <c r="IND371" s="1"/>
      <c r="INE371" s="1"/>
      <c r="INF371" s="1"/>
      <c r="ING371" s="1"/>
      <c r="INH371" s="1"/>
      <c r="INI371" s="1"/>
      <c r="INJ371" s="1"/>
      <c r="INK371" s="1"/>
      <c r="INL371" s="1"/>
      <c r="INM371" s="1"/>
      <c r="INN371" s="1"/>
      <c r="INO371" s="1"/>
      <c r="INP371" s="1"/>
      <c r="INQ371" s="1"/>
      <c r="INR371" s="1"/>
      <c r="INS371" s="1"/>
      <c r="INT371" s="1"/>
      <c r="INU371" s="1"/>
      <c r="INV371" s="1"/>
      <c r="INW371" s="1"/>
      <c r="INX371" s="1"/>
      <c r="INY371" s="1"/>
      <c r="INZ371" s="1"/>
      <c r="IOA371" s="1"/>
      <c r="IOB371" s="1"/>
      <c r="IOC371" s="1"/>
      <c r="IOD371" s="1"/>
      <c r="IOE371" s="1"/>
      <c r="IOF371" s="1"/>
      <c r="IOG371" s="1"/>
      <c r="IOH371" s="1"/>
      <c r="IOI371" s="1"/>
      <c r="IOJ371" s="1"/>
      <c r="IOK371" s="1"/>
      <c r="IOL371" s="1"/>
      <c r="IOM371" s="1"/>
      <c r="ION371" s="1"/>
      <c r="IOO371" s="1"/>
      <c r="IOP371" s="1"/>
      <c r="IOQ371" s="1"/>
      <c r="IOR371" s="1"/>
      <c r="IOS371" s="1"/>
      <c r="IOT371" s="1"/>
      <c r="IOU371" s="1"/>
      <c r="IOV371" s="1"/>
      <c r="IOW371" s="1"/>
      <c r="IOX371" s="1"/>
      <c r="IOY371" s="1"/>
      <c r="IOZ371" s="1"/>
      <c r="IPA371" s="1"/>
      <c r="IPB371" s="1"/>
      <c r="IPC371" s="1"/>
      <c r="IPD371" s="1"/>
      <c r="IPE371" s="1"/>
      <c r="IPF371" s="1"/>
      <c r="IPG371" s="1"/>
      <c r="IPH371" s="1"/>
      <c r="IPI371" s="1"/>
      <c r="IPJ371" s="1"/>
      <c r="IPK371" s="1"/>
      <c r="IPL371" s="1"/>
      <c r="IPM371" s="1"/>
      <c r="IPN371" s="1"/>
      <c r="IPO371" s="1"/>
      <c r="IPP371" s="1"/>
      <c r="IPQ371" s="1"/>
      <c r="IPR371" s="1"/>
      <c r="IPS371" s="1"/>
      <c r="IPT371" s="1"/>
      <c r="IPU371" s="1"/>
      <c r="IPV371" s="1"/>
      <c r="IPW371" s="1"/>
      <c r="IPX371" s="1"/>
      <c r="IPY371" s="1"/>
      <c r="IPZ371" s="1"/>
      <c r="IQA371" s="1"/>
      <c r="IQB371" s="1"/>
      <c r="IQC371" s="1"/>
      <c r="IQD371" s="1"/>
      <c r="IQE371" s="1"/>
      <c r="IQF371" s="1"/>
      <c r="IQG371" s="1"/>
      <c r="IQH371" s="1"/>
      <c r="IQI371" s="1"/>
      <c r="IQJ371" s="1"/>
      <c r="IQK371" s="1"/>
      <c r="IQL371" s="1"/>
      <c r="IQM371" s="1"/>
      <c r="IQN371" s="1"/>
      <c r="IQO371" s="1"/>
      <c r="IQP371" s="1"/>
      <c r="IQQ371" s="1"/>
      <c r="IQR371" s="1"/>
      <c r="IQS371" s="1"/>
      <c r="IQT371" s="1"/>
      <c r="IQU371" s="1"/>
      <c r="IQV371" s="1"/>
      <c r="IQW371" s="1"/>
      <c r="IQX371" s="1"/>
      <c r="IQY371" s="1"/>
      <c r="IQZ371" s="1"/>
      <c r="IRA371" s="1"/>
      <c r="IRB371" s="1"/>
      <c r="IRC371" s="1"/>
      <c r="IRD371" s="1"/>
      <c r="IRE371" s="1"/>
      <c r="IRF371" s="1"/>
      <c r="IRG371" s="1"/>
      <c r="IRH371" s="1"/>
      <c r="IRI371" s="1"/>
      <c r="IRJ371" s="1"/>
      <c r="IRK371" s="1"/>
      <c r="IRL371" s="1"/>
      <c r="IRM371" s="1"/>
      <c r="IRN371" s="1"/>
      <c r="IRO371" s="1"/>
      <c r="IRP371" s="1"/>
      <c r="IRQ371" s="1"/>
      <c r="IRR371" s="1"/>
      <c r="IRS371" s="1"/>
      <c r="IRT371" s="1"/>
      <c r="IRU371" s="1"/>
      <c r="IRV371" s="1"/>
      <c r="IRW371" s="1"/>
      <c r="IRX371" s="1"/>
      <c r="IRY371" s="1"/>
      <c r="IRZ371" s="1"/>
      <c r="ISA371" s="1"/>
      <c r="ISB371" s="1"/>
      <c r="ISC371" s="1"/>
      <c r="ISD371" s="1"/>
      <c r="ISE371" s="1"/>
      <c r="ISF371" s="1"/>
      <c r="ISG371" s="1"/>
      <c r="ISH371" s="1"/>
      <c r="ISI371" s="1"/>
      <c r="ISJ371" s="1"/>
      <c r="ISK371" s="1"/>
      <c r="ISL371" s="1"/>
      <c r="ISM371" s="1"/>
      <c r="ISN371" s="1"/>
      <c r="ISO371" s="1"/>
      <c r="ISP371" s="1"/>
      <c r="ISQ371" s="1"/>
      <c r="ISR371" s="1"/>
      <c r="ISS371" s="1"/>
      <c r="IST371" s="1"/>
      <c r="ISU371" s="1"/>
      <c r="ISV371" s="1"/>
      <c r="ISW371" s="1"/>
      <c r="ISX371" s="1"/>
      <c r="ISY371" s="1"/>
      <c r="ISZ371" s="1"/>
      <c r="ITA371" s="1"/>
      <c r="ITB371" s="1"/>
      <c r="ITC371" s="1"/>
      <c r="ITD371" s="1"/>
      <c r="ITE371" s="1"/>
      <c r="ITF371" s="1"/>
      <c r="ITG371" s="1"/>
      <c r="ITH371" s="1"/>
      <c r="ITI371" s="1"/>
      <c r="ITJ371" s="1"/>
      <c r="ITK371" s="1"/>
      <c r="ITL371" s="1"/>
      <c r="ITM371" s="1"/>
      <c r="ITN371" s="1"/>
      <c r="ITO371" s="1"/>
      <c r="ITP371" s="1"/>
      <c r="ITQ371" s="1"/>
      <c r="ITR371" s="1"/>
      <c r="ITS371" s="1"/>
      <c r="ITT371" s="1"/>
      <c r="ITU371" s="1"/>
      <c r="ITV371" s="1"/>
      <c r="ITW371" s="1"/>
      <c r="ITX371" s="1"/>
      <c r="ITY371" s="1"/>
      <c r="ITZ371" s="1"/>
      <c r="IUA371" s="1"/>
      <c r="IUB371" s="1"/>
      <c r="IUC371" s="1"/>
      <c r="IUD371" s="1"/>
      <c r="IUE371" s="1"/>
      <c r="IUF371" s="1"/>
      <c r="IUG371" s="1"/>
      <c r="IUH371" s="1"/>
      <c r="IUI371" s="1"/>
      <c r="IUJ371" s="1"/>
      <c r="IUK371" s="1"/>
      <c r="IUL371" s="1"/>
      <c r="IUM371" s="1"/>
      <c r="IUN371" s="1"/>
      <c r="IUO371" s="1"/>
      <c r="IUP371" s="1"/>
      <c r="IUQ371" s="1"/>
      <c r="IUR371" s="1"/>
      <c r="IUS371" s="1"/>
      <c r="IUT371" s="1"/>
      <c r="IUU371" s="1"/>
      <c r="IUV371" s="1"/>
      <c r="IUW371" s="1"/>
      <c r="IUX371" s="1"/>
      <c r="IUY371" s="1"/>
      <c r="IUZ371" s="1"/>
      <c r="IVA371" s="1"/>
      <c r="IVB371" s="1"/>
      <c r="IVC371" s="1"/>
      <c r="IVD371" s="1"/>
      <c r="IVE371" s="1"/>
      <c r="IVF371" s="1"/>
      <c r="IVG371" s="1"/>
      <c r="IVH371" s="1"/>
      <c r="IVI371" s="1"/>
      <c r="IVJ371" s="1"/>
      <c r="IVK371" s="1"/>
      <c r="IVL371" s="1"/>
      <c r="IVM371" s="1"/>
      <c r="IVN371" s="1"/>
      <c r="IVO371" s="1"/>
      <c r="IVP371" s="1"/>
      <c r="IVQ371" s="1"/>
      <c r="IVR371" s="1"/>
      <c r="IVS371" s="1"/>
      <c r="IVT371" s="1"/>
      <c r="IVU371" s="1"/>
      <c r="IVV371" s="1"/>
      <c r="IVW371" s="1"/>
      <c r="IVX371" s="1"/>
      <c r="IVY371" s="1"/>
      <c r="IVZ371" s="1"/>
      <c r="IWA371" s="1"/>
      <c r="IWB371" s="1"/>
      <c r="IWC371" s="1"/>
      <c r="IWD371" s="1"/>
      <c r="IWE371" s="1"/>
      <c r="IWF371" s="1"/>
      <c r="IWG371" s="1"/>
      <c r="IWH371" s="1"/>
      <c r="IWI371" s="1"/>
      <c r="IWJ371" s="1"/>
      <c r="IWK371" s="1"/>
      <c r="IWL371" s="1"/>
      <c r="IWM371" s="1"/>
      <c r="IWN371" s="1"/>
      <c r="IWO371" s="1"/>
      <c r="IWP371" s="1"/>
      <c r="IWQ371" s="1"/>
      <c r="IWR371" s="1"/>
      <c r="IWS371" s="1"/>
      <c r="IWT371" s="1"/>
      <c r="IWU371" s="1"/>
      <c r="IWV371" s="1"/>
      <c r="IWW371" s="1"/>
      <c r="IWX371" s="1"/>
      <c r="IWY371" s="1"/>
      <c r="IWZ371" s="1"/>
      <c r="IXA371" s="1"/>
      <c r="IXB371" s="1"/>
      <c r="IXC371" s="1"/>
      <c r="IXD371" s="1"/>
      <c r="IXE371" s="1"/>
      <c r="IXF371" s="1"/>
      <c r="IXG371" s="1"/>
      <c r="IXH371" s="1"/>
      <c r="IXI371" s="1"/>
      <c r="IXJ371" s="1"/>
      <c r="IXK371" s="1"/>
      <c r="IXL371" s="1"/>
      <c r="IXM371" s="1"/>
      <c r="IXN371" s="1"/>
      <c r="IXO371" s="1"/>
      <c r="IXP371" s="1"/>
      <c r="IXQ371" s="1"/>
      <c r="IXR371" s="1"/>
      <c r="IXS371" s="1"/>
      <c r="IXT371" s="1"/>
      <c r="IXU371" s="1"/>
      <c r="IXV371" s="1"/>
      <c r="IXW371" s="1"/>
      <c r="IXX371" s="1"/>
      <c r="IXY371" s="1"/>
      <c r="IXZ371" s="1"/>
      <c r="IYA371" s="1"/>
      <c r="IYB371" s="1"/>
      <c r="IYC371" s="1"/>
      <c r="IYD371" s="1"/>
      <c r="IYE371" s="1"/>
      <c r="IYF371" s="1"/>
      <c r="IYG371" s="1"/>
      <c r="IYH371" s="1"/>
      <c r="IYI371" s="1"/>
      <c r="IYJ371" s="1"/>
      <c r="IYK371" s="1"/>
      <c r="IYL371" s="1"/>
      <c r="IYM371" s="1"/>
      <c r="IYN371" s="1"/>
      <c r="IYO371" s="1"/>
      <c r="IYP371" s="1"/>
      <c r="IYQ371" s="1"/>
      <c r="IYR371" s="1"/>
      <c r="IYS371" s="1"/>
      <c r="IYT371" s="1"/>
      <c r="IYU371" s="1"/>
      <c r="IYV371" s="1"/>
      <c r="IYW371" s="1"/>
      <c r="IYX371" s="1"/>
      <c r="IYY371" s="1"/>
      <c r="IYZ371" s="1"/>
      <c r="IZA371" s="1"/>
      <c r="IZB371" s="1"/>
      <c r="IZC371" s="1"/>
      <c r="IZD371" s="1"/>
      <c r="IZE371" s="1"/>
      <c r="IZF371" s="1"/>
      <c r="IZG371" s="1"/>
      <c r="IZH371" s="1"/>
      <c r="IZI371" s="1"/>
      <c r="IZJ371" s="1"/>
      <c r="IZK371" s="1"/>
      <c r="IZL371" s="1"/>
      <c r="IZM371" s="1"/>
      <c r="IZN371" s="1"/>
      <c r="IZO371" s="1"/>
      <c r="IZP371" s="1"/>
      <c r="IZQ371" s="1"/>
      <c r="IZR371" s="1"/>
      <c r="IZS371" s="1"/>
      <c r="IZT371" s="1"/>
      <c r="IZU371" s="1"/>
      <c r="IZV371" s="1"/>
      <c r="IZW371" s="1"/>
      <c r="IZX371" s="1"/>
      <c r="IZY371" s="1"/>
      <c r="IZZ371" s="1"/>
      <c r="JAA371" s="1"/>
      <c r="JAB371" s="1"/>
      <c r="JAC371" s="1"/>
      <c r="JAD371" s="1"/>
      <c r="JAE371" s="1"/>
      <c r="JAF371" s="1"/>
      <c r="JAG371" s="1"/>
      <c r="JAH371" s="1"/>
      <c r="JAI371" s="1"/>
      <c r="JAJ371" s="1"/>
      <c r="JAK371" s="1"/>
      <c r="JAL371" s="1"/>
      <c r="JAM371" s="1"/>
      <c r="JAN371" s="1"/>
      <c r="JAO371" s="1"/>
      <c r="JAP371" s="1"/>
      <c r="JAQ371" s="1"/>
      <c r="JAR371" s="1"/>
      <c r="JAS371" s="1"/>
      <c r="JAT371" s="1"/>
      <c r="JAU371" s="1"/>
      <c r="JAV371" s="1"/>
      <c r="JAW371" s="1"/>
      <c r="JAX371" s="1"/>
      <c r="JAY371" s="1"/>
      <c r="JAZ371" s="1"/>
      <c r="JBA371" s="1"/>
      <c r="JBB371" s="1"/>
      <c r="JBC371" s="1"/>
      <c r="JBD371" s="1"/>
      <c r="JBE371" s="1"/>
      <c r="JBF371" s="1"/>
      <c r="JBG371" s="1"/>
      <c r="JBH371" s="1"/>
      <c r="JBI371" s="1"/>
      <c r="JBJ371" s="1"/>
      <c r="JBK371" s="1"/>
      <c r="JBL371" s="1"/>
      <c r="JBM371" s="1"/>
      <c r="JBN371" s="1"/>
      <c r="JBO371" s="1"/>
      <c r="JBP371" s="1"/>
      <c r="JBQ371" s="1"/>
      <c r="JBR371" s="1"/>
      <c r="JBS371" s="1"/>
      <c r="JBT371" s="1"/>
      <c r="JBU371" s="1"/>
      <c r="JBV371" s="1"/>
      <c r="JBW371" s="1"/>
      <c r="JBX371" s="1"/>
      <c r="JBY371" s="1"/>
      <c r="JBZ371" s="1"/>
      <c r="JCA371" s="1"/>
      <c r="JCB371" s="1"/>
      <c r="JCC371" s="1"/>
      <c r="JCD371" s="1"/>
      <c r="JCE371" s="1"/>
      <c r="JCF371" s="1"/>
      <c r="JCG371" s="1"/>
      <c r="JCH371" s="1"/>
      <c r="JCI371" s="1"/>
      <c r="JCJ371" s="1"/>
      <c r="JCK371" s="1"/>
      <c r="JCL371" s="1"/>
      <c r="JCM371" s="1"/>
      <c r="JCN371" s="1"/>
      <c r="JCO371" s="1"/>
      <c r="JCP371" s="1"/>
      <c r="JCQ371" s="1"/>
      <c r="JCR371" s="1"/>
      <c r="JCS371" s="1"/>
      <c r="JCT371" s="1"/>
      <c r="JCU371" s="1"/>
      <c r="JCV371" s="1"/>
      <c r="JCW371" s="1"/>
      <c r="JCX371" s="1"/>
      <c r="JCY371" s="1"/>
      <c r="JCZ371" s="1"/>
      <c r="JDA371" s="1"/>
      <c r="JDB371" s="1"/>
      <c r="JDC371" s="1"/>
      <c r="JDD371" s="1"/>
      <c r="JDE371" s="1"/>
      <c r="JDF371" s="1"/>
      <c r="JDG371" s="1"/>
      <c r="JDH371" s="1"/>
      <c r="JDI371" s="1"/>
      <c r="JDJ371" s="1"/>
      <c r="JDK371" s="1"/>
      <c r="JDL371" s="1"/>
      <c r="JDM371" s="1"/>
      <c r="JDN371" s="1"/>
      <c r="JDO371" s="1"/>
      <c r="JDP371" s="1"/>
      <c r="JDQ371" s="1"/>
      <c r="JDR371" s="1"/>
      <c r="JDS371" s="1"/>
      <c r="JDT371" s="1"/>
      <c r="JDU371" s="1"/>
      <c r="JDV371" s="1"/>
      <c r="JDW371" s="1"/>
      <c r="JDX371" s="1"/>
      <c r="JDY371" s="1"/>
      <c r="JDZ371" s="1"/>
      <c r="JEA371" s="1"/>
      <c r="JEB371" s="1"/>
      <c r="JEC371" s="1"/>
      <c r="JED371" s="1"/>
      <c r="JEE371" s="1"/>
      <c r="JEF371" s="1"/>
      <c r="JEG371" s="1"/>
      <c r="JEH371" s="1"/>
      <c r="JEI371" s="1"/>
      <c r="JEJ371" s="1"/>
      <c r="JEK371" s="1"/>
      <c r="JEL371" s="1"/>
      <c r="JEM371" s="1"/>
      <c r="JEN371" s="1"/>
      <c r="JEO371" s="1"/>
      <c r="JEP371" s="1"/>
      <c r="JEQ371" s="1"/>
      <c r="JER371" s="1"/>
      <c r="JES371" s="1"/>
      <c r="JET371" s="1"/>
      <c r="JEU371" s="1"/>
      <c r="JEV371" s="1"/>
      <c r="JEW371" s="1"/>
      <c r="JEX371" s="1"/>
      <c r="JEY371" s="1"/>
      <c r="JEZ371" s="1"/>
      <c r="JFA371" s="1"/>
      <c r="JFB371" s="1"/>
      <c r="JFC371" s="1"/>
      <c r="JFD371" s="1"/>
      <c r="JFE371" s="1"/>
      <c r="JFF371" s="1"/>
      <c r="JFG371" s="1"/>
      <c r="JFH371" s="1"/>
      <c r="JFI371" s="1"/>
      <c r="JFJ371" s="1"/>
      <c r="JFK371" s="1"/>
      <c r="JFL371" s="1"/>
      <c r="JFM371" s="1"/>
      <c r="JFN371" s="1"/>
      <c r="JFO371" s="1"/>
      <c r="JFP371" s="1"/>
      <c r="JFQ371" s="1"/>
      <c r="JFR371" s="1"/>
      <c r="JFS371" s="1"/>
      <c r="JFT371" s="1"/>
      <c r="JFU371" s="1"/>
      <c r="JFV371" s="1"/>
      <c r="JFW371" s="1"/>
      <c r="JFX371" s="1"/>
      <c r="JFY371" s="1"/>
      <c r="JFZ371" s="1"/>
      <c r="JGA371" s="1"/>
      <c r="JGB371" s="1"/>
      <c r="JGC371" s="1"/>
      <c r="JGD371" s="1"/>
      <c r="JGE371" s="1"/>
      <c r="JGF371" s="1"/>
      <c r="JGG371" s="1"/>
      <c r="JGH371" s="1"/>
      <c r="JGI371" s="1"/>
      <c r="JGJ371" s="1"/>
      <c r="JGK371" s="1"/>
      <c r="JGL371" s="1"/>
      <c r="JGM371" s="1"/>
      <c r="JGN371" s="1"/>
      <c r="JGO371" s="1"/>
      <c r="JGP371" s="1"/>
      <c r="JGQ371" s="1"/>
      <c r="JGR371" s="1"/>
      <c r="JGS371" s="1"/>
      <c r="JGT371" s="1"/>
      <c r="JGU371" s="1"/>
      <c r="JGV371" s="1"/>
      <c r="JGW371" s="1"/>
      <c r="JGX371" s="1"/>
      <c r="JGY371" s="1"/>
      <c r="JGZ371" s="1"/>
      <c r="JHA371" s="1"/>
      <c r="JHB371" s="1"/>
      <c r="JHC371" s="1"/>
      <c r="JHD371" s="1"/>
      <c r="JHE371" s="1"/>
      <c r="JHF371" s="1"/>
      <c r="JHG371" s="1"/>
      <c r="JHH371" s="1"/>
      <c r="JHI371" s="1"/>
      <c r="JHJ371" s="1"/>
      <c r="JHK371" s="1"/>
      <c r="JHL371" s="1"/>
      <c r="JHM371" s="1"/>
      <c r="JHN371" s="1"/>
      <c r="JHO371" s="1"/>
      <c r="JHP371" s="1"/>
      <c r="JHQ371" s="1"/>
      <c r="JHR371" s="1"/>
      <c r="JHS371" s="1"/>
      <c r="JHT371" s="1"/>
      <c r="JHU371" s="1"/>
      <c r="JHV371" s="1"/>
      <c r="JHW371" s="1"/>
      <c r="JHX371" s="1"/>
      <c r="JHY371" s="1"/>
      <c r="JHZ371" s="1"/>
      <c r="JIA371" s="1"/>
      <c r="JIB371" s="1"/>
      <c r="JIC371" s="1"/>
      <c r="JID371" s="1"/>
      <c r="JIE371" s="1"/>
      <c r="JIF371" s="1"/>
      <c r="JIG371" s="1"/>
      <c r="JIH371" s="1"/>
      <c r="JII371" s="1"/>
      <c r="JIJ371" s="1"/>
      <c r="JIK371" s="1"/>
      <c r="JIL371" s="1"/>
      <c r="JIM371" s="1"/>
      <c r="JIN371" s="1"/>
      <c r="JIO371" s="1"/>
      <c r="JIP371" s="1"/>
      <c r="JIQ371" s="1"/>
      <c r="JIR371" s="1"/>
      <c r="JIS371" s="1"/>
      <c r="JIT371" s="1"/>
      <c r="JIU371" s="1"/>
      <c r="JIV371" s="1"/>
      <c r="JIW371" s="1"/>
      <c r="JIX371" s="1"/>
      <c r="JIY371" s="1"/>
      <c r="JIZ371" s="1"/>
      <c r="JJA371" s="1"/>
      <c r="JJB371" s="1"/>
      <c r="JJC371" s="1"/>
      <c r="JJD371" s="1"/>
      <c r="JJE371" s="1"/>
      <c r="JJF371" s="1"/>
      <c r="JJG371" s="1"/>
      <c r="JJH371" s="1"/>
      <c r="JJI371" s="1"/>
      <c r="JJJ371" s="1"/>
      <c r="JJK371" s="1"/>
      <c r="JJL371" s="1"/>
      <c r="JJM371" s="1"/>
      <c r="JJN371" s="1"/>
      <c r="JJO371" s="1"/>
      <c r="JJP371" s="1"/>
      <c r="JJQ371" s="1"/>
      <c r="JJR371" s="1"/>
      <c r="JJS371" s="1"/>
      <c r="JJT371" s="1"/>
      <c r="JJU371" s="1"/>
      <c r="JJV371" s="1"/>
      <c r="JJW371" s="1"/>
      <c r="JJX371" s="1"/>
      <c r="JJY371" s="1"/>
      <c r="JJZ371" s="1"/>
      <c r="JKA371" s="1"/>
      <c r="JKB371" s="1"/>
      <c r="JKC371" s="1"/>
      <c r="JKD371" s="1"/>
      <c r="JKE371" s="1"/>
      <c r="JKF371" s="1"/>
      <c r="JKG371" s="1"/>
      <c r="JKH371" s="1"/>
      <c r="JKI371" s="1"/>
      <c r="JKJ371" s="1"/>
      <c r="JKK371" s="1"/>
      <c r="JKL371" s="1"/>
      <c r="JKM371" s="1"/>
      <c r="JKN371" s="1"/>
      <c r="JKO371" s="1"/>
      <c r="JKP371" s="1"/>
      <c r="JKQ371" s="1"/>
      <c r="JKR371" s="1"/>
      <c r="JKS371" s="1"/>
      <c r="JKT371" s="1"/>
      <c r="JKU371" s="1"/>
      <c r="JKV371" s="1"/>
      <c r="JKW371" s="1"/>
      <c r="JKX371" s="1"/>
      <c r="JKY371" s="1"/>
      <c r="JKZ371" s="1"/>
      <c r="JLA371" s="1"/>
      <c r="JLB371" s="1"/>
      <c r="JLC371" s="1"/>
      <c r="JLD371" s="1"/>
      <c r="JLE371" s="1"/>
      <c r="JLF371" s="1"/>
      <c r="JLG371" s="1"/>
      <c r="JLH371" s="1"/>
      <c r="JLI371" s="1"/>
      <c r="JLJ371" s="1"/>
      <c r="JLK371" s="1"/>
      <c r="JLL371" s="1"/>
      <c r="JLM371" s="1"/>
      <c r="JLN371" s="1"/>
      <c r="JLO371" s="1"/>
      <c r="JLP371" s="1"/>
      <c r="JLQ371" s="1"/>
      <c r="JLR371" s="1"/>
      <c r="JLS371" s="1"/>
      <c r="JLT371" s="1"/>
      <c r="JLU371" s="1"/>
      <c r="JLV371" s="1"/>
      <c r="JLW371" s="1"/>
      <c r="JLX371" s="1"/>
      <c r="JLY371" s="1"/>
      <c r="JLZ371" s="1"/>
      <c r="JMA371" s="1"/>
      <c r="JMB371" s="1"/>
      <c r="JMC371" s="1"/>
      <c r="JMD371" s="1"/>
      <c r="JME371" s="1"/>
      <c r="JMF371" s="1"/>
      <c r="JMG371" s="1"/>
      <c r="JMH371" s="1"/>
      <c r="JMI371" s="1"/>
      <c r="JMJ371" s="1"/>
      <c r="JMK371" s="1"/>
      <c r="JML371" s="1"/>
      <c r="JMM371" s="1"/>
      <c r="JMN371" s="1"/>
      <c r="JMO371" s="1"/>
      <c r="JMP371" s="1"/>
      <c r="JMQ371" s="1"/>
      <c r="JMR371" s="1"/>
      <c r="JMS371" s="1"/>
      <c r="JMT371" s="1"/>
      <c r="JMU371" s="1"/>
      <c r="JMV371" s="1"/>
      <c r="JMW371" s="1"/>
      <c r="JMX371" s="1"/>
      <c r="JMY371" s="1"/>
      <c r="JMZ371" s="1"/>
      <c r="JNA371" s="1"/>
      <c r="JNB371" s="1"/>
      <c r="JNC371" s="1"/>
      <c r="JND371" s="1"/>
      <c r="JNE371" s="1"/>
      <c r="JNF371" s="1"/>
      <c r="JNG371" s="1"/>
      <c r="JNH371" s="1"/>
      <c r="JNI371" s="1"/>
      <c r="JNJ371" s="1"/>
      <c r="JNK371" s="1"/>
      <c r="JNL371" s="1"/>
      <c r="JNM371" s="1"/>
      <c r="JNN371" s="1"/>
      <c r="JNO371" s="1"/>
      <c r="JNP371" s="1"/>
      <c r="JNQ371" s="1"/>
      <c r="JNR371" s="1"/>
      <c r="JNS371" s="1"/>
      <c r="JNT371" s="1"/>
      <c r="JNU371" s="1"/>
      <c r="JNV371" s="1"/>
      <c r="JNW371" s="1"/>
      <c r="JNX371" s="1"/>
      <c r="JNY371" s="1"/>
      <c r="JNZ371" s="1"/>
      <c r="JOA371" s="1"/>
      <c r="JOB371" s="1"/>
      <c r="JOC371" s="1"/>
      <c r="JOD371" s="1"/>
      <c r="JOE371" s="1"/>
      <c r="JOF371" s="1"/>
      <c r="JOG371" s="1"/>
      <c r="JOH371" s="1"/>
      <c r="JOI371" s="1"/>
      <c r="JOJ371" s="1"/>
      <c r="JOK371" s="1"/>
      <c r="JOL371" s="1"/>
      <c r="JOM371" s="1"/>
      <c r="JON371" s="1"/>
      <c r="JOO371" s="1"/>
      <c r="JOP371" s="1"/>
      <c r="JOQ371" s="1"/>
      <c r="JOR371" s="1"/>
      <c r="JOS371" s="1"/>
      <c r="JOT371" s="1"/>
      <c r="JOU371" s="1"/>
      <c r="JOV371" s="1"/>
      <c r="JOW371" s="1"/>
      <c r="JOX371" s="1"/>
      <c r="JOY371" s="1"/>
      <c r="JOZ371" s="1"/>
      <c r="JPA371" s="1"/>
      <c r="JPB371" s="1"/>
      <c r="JPC371" s="1"/>
      <c r="JPD371" s="1"/>
      <c r="JPE371" s="1"/>
      <c r="JPF371" s="1"/>
      <c r="JPG371" s="1"/>
      <c r="JPH371" s="1"/>
      <c r="JPI371" s="1"/>
      <c r="JPJ371" s="1"/>
      <c r="JPK371" s="1"/>
      <c r="JPL371" s="1"/>
      <c r="JPM371" s="1"/>
      <c r="JPN371" s="1"/>
      <c r="JPO371" s="1"/>
      <c r="JPP371" s="1"/>
      <c r="JPQ371" s="1"/>
      <c r="JPR371" s="1"/>
      <c r="JPS371" s="1"/>
      <c r="JPT371" s="1"/>
      <c r="JPU371" s="1"/>
      <c r="JPV371" s="1"/>
      <c r="JPW371" s="1"/>
      <c r="JPX371" s="1"/>
      <c r="JPY371" s="1"/>
      <c r="JPZ371" s="1"/>
      <c r="JQA371" s="1"/>
      <c r="JQB371" s="1"/>
      <c r="JQC371" s="1"/>
      <c r="JQD371" s="1"/>
      <c r="JQE371" s="1"/>
      <c r="JQF371" s="1"/>
      <c r="JQG371" s="1"/>
      <c r="JQH371" s="1"/>
      <c r="JQI371" s="1"/>
      <c r="JQJ371" s="1"/>
      <c r="JQK371" s="1"/>
      <c r="JQL371" s="1"/>
      <c r="JQM371" s="1"/>
      <c r="JQN371" s="1"/>
      <c r="JQO371" s="1"/>
      <c r="JQP371" s="1"/>
      <c r="JQQ371" s="1"/>
      <c r="JQR371" s="1"/>
      <c r="JQS371" s="1"/>
      <c r="JQT371" s="1"/>
      <c r="JQU371" s="1"/>
      <c r="JQV371" s="1"/>
      <c r="JQW371" s="1"/>
      <c r="JQX371" s="1"/>
      <c r="JQY371" s="1"/>
      <c r="JQZ371" s="1"/>
      <c r="JRA371" s="1"/>
      <c r="JRB371" s="1"/>
      <c r="JRC371" s="1"/>
      <c r="JRD371" s="1"/>
      <c r="JRE371" s="1"/>
      <c r="JRF371" s="1"/>
      <c r="JRG371" s="1"/>
      <c r="JRH371" s="1"/>
      <c r="JRI371" s="1"/>
      <c r="JRJ371" s="1"/>
      <c r="JRK371" s="1"/>
      <c r="JRL371" s="1"/>
      <c r="JRM371" s="1"/>
      <c r="JRN371" s="1"/>
      <c r="JRO371" s="1"/>
      <c r="JRP371" s="1"/>
      <c r="JRQ371" s="1"/>
      <c r="JRR371" s="1"/>
      <c r="JRS371" s="1"/>
      <c r="JRT371" s="1"/>
      <c r="JRU371" s="1"/>
      <c r="JRV371" s="1"/>
      <c r="JRW371" s="1"/>
      <c r="JRX371" s="1"/>
      <c r="JRY371" s="1"/>
      <c r="JRZ371" s="1"/>
      <c r="JSA371" s="1"/>
      <c r="JSB371" s="1"/>
      <c r="JSC371" s="1"/>
      <c r="JSD371" s="1"/>
      <c r="JSE371" s="1"/>
      <c r="JSF371" s="1"/>
      <c r="JSG371" s="1"/>
      <c r="JSH371" s="1"/>
      <c r="JSI371" s="1"/>
      <c r="JSJ371" s="1"/>
      <c r="JSK371" s="1"/>
      <c r="JSL371" s="1"/>
      <c r="JSM371" s="1"/>
      <c r="JSN371" s="1"/>
      <c r="JSO371" s="1"/>
      <c r="JSP371" s="1"/>
      <c r="JSQ371" s="1"/>
      <c r="JSR371" s="1"/>
      <c r="JSS371" s="1"/>
      <c r="JST371" s="1"/>
      <c r="JSU371" s="1"/>
      <c r="JSV371" s="1"/>
      <c r="JSW371" s="1"/>
      <c r="JSX371" s="1"/>
      <c r="JSY371" s="1"/>
      <c r="JSZ371" s="1"/>
      <c r="JTA371" s="1"/>
      <c r="JTB371" s="1"/>
      <c r="JTC371" s="1"/>
      <c r="JTD371" s="1"/>
      <c r="JTE371" s="1"/>
      <c r="JTF371" s="1"/>
      <c r="JTG371" s="1"/>
      <c r="JTH371" s="1"/>
      <c r="JTI371" s="1"/>
      <c r="JTJ371" s="1"/>
      <c r="JTK371" s="1"/>
      <c r="JTL371" s="1"/>
      <c r="JTM371" s="1"/>
      <c r="JTN371" s="1"/>
      <c r="JTO371" s="1"/>
      <c r="JTP371" s="1"/>
      <c r="JTQ371" s="1"/>
      <c r="JTR371" s="1"/>
      <c r="JTS371" s="1"/>
      <c r="JTT371" s="1"/>
      <c r="JTU371" s="1"/>
      <c r="JTV371" s="1"/>
      <c r="JTW371" s="1"/>
      <c r="JTX371" s="1"/>
      <c r="JTY371" s="1"/>
      <c r="JTZ371" s="1"/>
      <c r="JUA371" s="1"/>
      <c r="JUB371" s="1"/>
      <c r="JUC371" s="1"/>
      <c r="JUD371" s="1"/>
      <c r="JUE371" s="1"/>
      <c r="JUF371" s="1"/>
      <c r="JUG371" s="1"/>
      <c r="JUH371" s="1"/>
      <c r="JUI371" s="1"/>
      <c r="JUJ371" s="1"/>
      <c r="JUK371" s="1"/>
      <c r="JUL371" s="1"/>
      <c r="JUM371" s="1"/>
      <c r="JUN371" s="1"/>
      <c r="JUO371" s="1"/>
      <c r="JUP371" s="1"/>
      <c r="JUQ371" s="1"/>
      <c r="JUR371" s="1"/>
      <c r="JUS371" s="1"/>
      <c r="JUT371" s="1"/>
      <c r="JUU371" s="1"/>
      <c r="JUV371" s="1"/>
      <c r="JUW371" s="1"/>
      <c r="JUX371" s="1"/>
      <c r="JUY371" s="1"/>
      <c r="JUZ371" s="1"/>
      <c r="JVA371" s="1"/>
      <c r="JVB371" s="1"/>
      <c r="JVC371" s="1"/>
      <c r="JVD371" s="1"/>
      <c r="JVE371" s="1"/>
      <c r="JVF371" s="1"/>
      <c r="JVG371" s="1"/>
      <c r="JVH371" s="1"/>
      <c r="JVI371" s="1"/>
      <c r="JVJ371" s="1"/>
      <c r="JVK371" s="1"/>
      <c r="JVL371" s="1"/>
      <c r="JVM371" s="1"/>
      <c r="JVN371" s="1"/>
      <c r="JVO371" s="1"/>
      <c r="JVP371" s="1"/>
      <c r="JVQ371" s="1"/>
      <c r="JVR371" s="1"/>
      <c r="JVS371" s="1"/>
      <c r="JVT371" s="1"/>
      <c r="JVU371" s="1"/>
      <c r="JVV371" s="1"/>
      <c r="JVW371" s="1"/>
      <c r="JVX371" s="1"/>
      <c r="JVY371" s="1"/>
      <c r="JVZ371" s="1"/>
      <c r="JWA371" s="1"/>
      <c r="JWB371" s="1"/>
      <c r="JWC371" s="1"/>
      <c r="JWD371" s="1"/>
      <c r="JWE371" s="1"/>
      <c r="JWF371" s="1"/>
      <c r="JWG371" s="1"/>
      <c r="JWH371" s="1"/>
      <c r="JWI371" s="1"/>
      <c r="JWJ371" s="1"/>
      <c r="JWK371" s="1"/>
      <c r="JWL371" s="1"/>
      <c r="JWM371" s="1"/>
      <c r="JWN371" s="1"/>
      <c r="JWO371" s="1"/>
      <c r="JWP371" s="1"/>
      <c r="JWQ371" s="1"/>
      <c r="JWR371" s="1"/>
      <c r="JWS371" s="1"/>
      <c r="JWT371" s="1"/>
      <c r="JWU371" s="1"/>
      <c r="JWV371" s="1"/>
      <c r="JWW371" s="1"/>
      <c r="JWX371" s="1"/>
      <c r="JWY371" s="1"/>
      <c r="JWZ371" s="1"/>
      <c r="JXA371" s="1"/>
      <c r="JXB371" s="1"/>
      <c r="JXC371" s="1"/>
      <c r="JXD371" s="1"/>
      <c r="JXE371" s="1"/>
      <c r="JXF371" s="1"/>
      <c r="JXG371" s="1"/>
      <c r="JXH371" s="1"/>
      <c r="JXI371" s="1"/>
      <c r="JXJ371" s="1"/>
      <c r="JXK371" s="1"/>
      <c r="JXL371" s="1"/>
      <c r="JXM371" s="1"/>
      <c r="JXN371" s="1"/>
      <c r="JXO371" s="1"/>
      <c r="JXP371" s="1"/>
      <c r="JXQ371" s="1"/>
      <c r="JXR371" s="1"/>
      <c r="JXS371" s="1"/>
      <c r="JXT371" s="1"/>
      <c r="JXU371" s="1"/>
      <c r="JXV371" s="1"/>
      <c r="JXW371" s="1"/>
      <c r="JXX371" s="1"/>
      <c r="JXY371" s="1"/>
      <c r="JXZ371" s="1"/>
      <c r="JYA371" s="1"/>
      <c r="JYB371" s="1"/>
      <c r="JYC371" s="1"/>
      <c r="JYD371" s="1"/>
      <c r="JYE371" s="1"/>
      <c r="JYF371" s="1"/>
      <c r="JYG371" s="1"/>
      <c r="JYH371" s="1"/>
      <c r="JYI371" s="1"/>
      <c r="JYJ371" s="1"/>
      <c r="JYK371" s="1"/>
      <c r="JYL371" s="1"/>
      <c r="JYM371" s="1"/>
      <c r="JYN371" s="1"/>
      <c r="JYO371" s="1"/>
      <c r="JYP371" s="1"/>
      <c r="JYQ371" s="1"/>
      <c r="JYR371" s="1"/>
      <c r="JYS371" s="1"/>
      <c r="JYT371" s="1"/>
      <c r="JYU371" s="1"/>
      <c r="JYV371" s="1"/>
      <c r="JYW371" s="1"/>
      <c r="JYX371" s="1"/>
      <c r="JYY371" s="1"/>
      <c r="JYZ371" s="1"/>
      <c r="JZA371" s="1"/>
      <c r="JZB371" s="1"/>
      <c r="JZC371" s="1"/>
      <c r="JZD371" s="1"/>
      <c r="JZE371" s="1"/>
      <c r="JZF371" s="1"/>
      <c r="JZG371" s="1"/>
      <c r="JZH371" s="1"/>
      <c r="JZI371" s="1"/>
      <c r="JZJ371" s="1"/>
      <c r="JZK371" s="1"/>
      <c r="JZL371" s="1"/>
      <c r="JZM371" s="1"/>
      <c r="JZN371" s="1"/>
      <c r="JZO371" s="1"/>
      <c r="JZP371" s="1"/>
      <c r="JZQ371" s="1"/>
      <c r="JZR371" s="1"/>
      <c r="JZS371" s="1"/>
      <c r="JZT371" s="1"/>
      <c r="JZU371" s="1"/>
      <c r="JZV371" s="1"/>
      <c r="JZW371" s="1"/>
      <c r="JZX371" s="1"/>
      <c r="JZY371" s="1"/>
      <c r="JZZ371" s="1"/>
      <c r="KAA371" s="1"/>
      <c r="KAB371" s="1"/>
      <c r="KAC371" s="1"/>
      <c r="KAD371" s="1"/>
      <c r="KAE371" s="1"/>
      <c r="KAF371" s="1"/>
      <c r="KAG371" s="1"/>
      <c r="KAH371" s="1"/>
      <c r="KAI371" s="1"/>
      <c r="KAJ371" s="1"/>
      <c r="KAK371" s="1"/>
      <c r="KAL371" s="1"/>
      <c r="KAM371" s="1"/>
      <c r="KAN371" s="1"/>
      <c r="KAO371" s="1"/>
      <c r="KAP371" s="1"/>
      <c r="KAQ371" s="1"/>
      <c r="KAR371" s="1"/>
      <c r="KAS371" s="1"/>
      <c r="KAT371" s="1"/>
      <c r="KAU371" s="1"/>
      <c r="KAV371" s="1"/>
      <c r="KAW371" s="1"/>
      <c r="KAX371" s="1"/>
      <c r="KAY371" s="1"/>
      <c r="KAZ371" s="1"/>
      <c r="KBA371" s="1"/>
      <c r="KBB371" s="1"/>
      <c r="KBC371" s="1"/>
      <c r="KBD371" s="1"/>
      <c r="KBE371" s="1"/>
      <c r="KBF371" s="1"/>
      <c r="KBG371" s="1"/>
      <c r="KBH371" s="1"/>
      <c r="KBI371" s="1"/>
      <c r="KBJ371" s="1"/>
      <c r="KBK371" s="1"/>
      <c r="KBL371" s="1"/>
      <c r="KBM371" s="1"/>
      <c r="KBN371" s="1"/>
      <c r="KBO371" s="1"/>
      <c r="KBP371" s="1"/>
      <c r="KBQ371" s="1"/>
      <c r="KBR371" s="1"/>
      <c r="KBS371" s="1"/>
      <c r="KBT371" s="1"/>
      <c r="KBU371" s="1"/>
      <c r="KBV371" s="1"/>
      <c r="KBW371" s="1"/>
      <c r="KBX371" s="1"/>
      <c r="KBY371" s="1"/>
      <c r="KBZ371" s="1"/>
      <c r="KCA371" s="1"/>
      <c r="KCB371" s="1"/>
      <c r="KCC371" s="1"/>
      <c r="KCD371" s="1"/>
      <c r="KCE371" s="1"/>
      <c r="KCF371" s="1"/>
      <c r="KCG371" s="1"/>
      <c r="KCH371" s="1"/>
      <c r="KCI371" s="1"/>
      <c r="KCJ371" s="1"/>
      <c r="KCK371" s="1"/>
      <c r="KCL371" s="1"/>
      <c r="KCM371" s="1"/>
      <c r="KCN371" s="1"/>
      <c r="KCO371" s="1"/>
      <c r="KCP371" s="1"/>
      <c r="KCQ371" s="1"/>
      <c r="KCR371" s="1"/>
      <c r="KCS371" s="1"/>
      <c r="KCT371" s="1"/>
      <c r="KCU371" s="1"/>
      <c r="KCV371" s="1"/>
      <c r="KCW371" s="1"/>
      <c r="KCX371" s="1"/>
      <c r="KCY371" s="1"/>
      <c r="KCZ371" s="1"/>
      <c r="KDA371" s="1"/>
      <c r="KDB371" s="1"/>
      <c r="KDC371" s="1"/>
      <c r="KDD371" s="1"/>
      <c r="KDE371" s="1"/>
      <c r="KDF371" s="1"/>
      <c r="KDG371" s="1"/>
      <c r="KDH371" s="1"/>
      <c r="KDI371" s="1"/>
      <c r="KDJ371" s="1"/>
      <c r="KDK371" s="1"/>
      <c r="KDL371" s="1"/>
      <c r="KDM371" s="1"/>
      <c r="KDN371" s="1"/>
      <c r="KDO371" s="1"/>
      <c r="KDP371" s="1"/>
      <c r="KDQ371" s="1"/>
      <c r="KDR371" s="1"/>
      <c r="KDS371" s="1"/>
      <c r="KDT371" s="1"/>
      <c r="KDU371" s="1"/>
      <c r="KDV371" s="1"/>
      <c r="KDW371" s="1"/>
      <c r="KDX371" s="1"/>
      <c r="KDY371" s="1"/>
      <c r="KDZ371" s="1"/>
      <c r="KEA371" s="1"/>
      <c r="KEB371" s="1"/>
      <c r="KEC371" s="1"/>
      <c r="KED371" s="1"/>
      <c r="KEE371" s="1"/>
      <c r="KEF371" s="1"/>
      <c r="KEG371" s="1"/>
      <c r="KEH371" s="1"/>
      <c r="KEI371" s="1"/>
      <c r="KEJ371" s="1"/>
      <c r="KEK371" s="1"/>
      <c r="KEL371" s="1"/>
      <c r="KEM371" s="1"/>
      <c r="KEN371" s="1"/>
      <c r="KEO371" s="1"/>
      <c r="KEP371" s="1"/>
      <c r="KEQ371" s="1"/>
      <c r="KER371" s="1"/>
      <c r="KES371" s="1"/>
      <c r="KET371" s="1"/>
      <c r="KEU371" s="1"/>
      <c r="KEV371" s="1"/>
      <c r="KEW371" s="1"/>
      <c r="KEX371" s="1"/>
      <c r="KEY371" s="1"/>
      <c r="KEZ371" s="1"/>
      <c r="KFA371" s="1"/>
      <c r="KFB371" s="1"/>
      <c r="KFC371" s="1"/>
      <c r="KFD371" s="1"/>
      <c r="KFE371" s="1"/>
      <c r="KFF371" s="1"/>
      <c r="KFG371" s="1"/>
      <c r="KFH371" s="1"/>
      <c r="KFI371" s="1"/>
      <c r="KFJ371" s="1"/>
      <c r="KFK371" s="1"/>
      <c r="KFL371" s="1"/>
      <c r="KFM371" s="1"/>
      <c r="KFN371" s="1"/>
      <c r="KFO371" s="1"/>
      <c r="KFP371" s="1"/>
      <c r="KFQ371" s="1"/>
      <c r="KFR371" s="1"/>
      <c r="KFS371" s="1"/>
      <c r="KFT371" s="1"/>
      <c r="KFU371" s="1"/>
      <c r="KFV371" s="1"/>
      <c r="KFW371" s="1"/>
      <c r="KFX371" s="1"/>
      <c r="KFY371" s="1"/>
      <c r="KFZ371" s="1"/>
      <c r="KGA371" s="1"/>
      <c r="KGB371" s="1"/>
      <c r="KGC371" s="1"/>
      <c r="KGD371" s="1"/>
      <c r="KGE371" s="1"/>
      <c r="KGF371" s="1"/>
      <c r="KGG371" s="1"/>
      <c r="KGH371" s="1"/>
      <c r="KGI371" s="1"/>
      <c r="KGJ371" s="1"/>
      <c r="KGK371" s="1"/>
      <c r="KGL371" s="1"/>
      <c r="KGM371" s="1"/>
      <c r="KGN371" s="1"/>
      <c r="KGO371" s="1"/>
      <c r="KGP371" s="1"/>
      <c r="KGQ371" s="1"/>
      <c r="KGR371" s="1"/>
      <c r="KGS371" s="1"/>
      <c r="KGT371" s="1"/>
      <c r="KGU371" s="1"/>
      <c r="KGV371" s="1"/>
      <c r="KGW371" s="1"/>
      <c r="KGX371" s="1"/>
      <c r="KGY371" s="1"/>
      <c r="KGZ371" s="1"/>
      <c r="KHA371" s="1"/>
      <c r="KHB371" s="1"/>
      <c r="KHC371" s="1"/>
      <c r="KHD371" s="1"/>
      <c r="KHE371" s="1"/>
      <c r="KHF371" s="1"/>
      <c r="KHG371" s="1"/>
      <c r="KHH371" s="1"/>
      <c r="KHI371" s="1"/>
      <c r="KHJ371" s="1"/>
      <c r="KHK371" s="1"/>
      <c r="KHL371" s="1"/>
      <c r="KHM371" s="1"/>
      <c r="KHN371" s="1"/>
      <c r="KHO371" s="1"/>
      <c r="KHP371" s="1"/>
      <c r="KHQ371" s="1"/>
      <c r="KHR371" s="1"/>
      <c r="KHS371" s="1"/>
      <c r="KHT371" s="1"/>
      <c r="KHU371" s="1"/>
      <c r="KHV371" s="1"/>
      <c r="KHW371" s="1"/>
      <c r="KHX371" s="1"/>
      <c r="KHY371" s="1"/>
      <c r="KHZ371" s="1"/>
      <c r="KIA371" s="1"/>
      <c r="KIB371" s="1"/>
      <c r="KIC371" s="1"/>
      <c r="KID371" s="1"/>
      <c r="KIE371" s="1"/>
      <c r="KIF371" s="1"/>
      <c r="KIG371" s="1"/>
      <c r="KIH371" s="1"/>
      <c r="KII371" s="1"/>
      <c r="KIJ371" s="1"/>
      <c r="KIK371" s="1"/>
      <c r="KIL371" s="1"/>
      <c r="KIM371" s="1"/>
      <c r="KIN371" s="1"/>
      <c r="KIO371" s="1"/>
      <c r="KIP371" s="1"/>
      <c r="KIQ371" s="1"/>
      <c r="KIR371" s="1"/>
      <c r="KIS371" s="1"/>
      <c r="KIT371" s="1"/>
      <c r="KIU371" s="1"/>
      <c r="KIV371" s="1"/>
      <c r="KIW371" s="1"/>
      <c r="KIX371" s="1"/>
      <c r="KIY371" s="1"/>
      <c r="KIZ371" s="1"/>
      <c r="KJA371" s="1"/>
      <c r="KJB371" s="1"/>
      <c r="KJC371" s="1"/>
      <c r="KJD371" s="1"/>
      <c r="KJE371" s="1"/>
      <c r="KJF371" s="1"/>
      <c r="KJG371" s="1"/>
      <c r="KJH371" s="1"/>
      <c r="KJI371" s="1"/>
      <c r="KJJ371" s="1"/>
      <c r="KJK371" s="1"/>
      <c r="KJL371" s="1"/>
      <c r="KJM371" s="1"/>
      <c r="KJN371" s="1"/>
      <c r="KJO371" s="1"/>
      <c r="KJP371" s="1"/>
      <c r="KJQ371" s="1"/>
      <c r="KJR371" s="1"/>
      <c r="KJS371" s="1"/>
      <c r="KJT371" s="1"/>
      <c r="KJU371" s="1"/>
      <c r="KJV371" s="1"/>
      <c r="KJW371" s="1"/>
      <c r="KJX371" s="1"/>
      <c r="KJY371" s="1"/>
      <c r="KJZ371" s="1"/>
      <c r="KKA371" s="1"/>
      <c r="KKB371" s="1"/>
      <c r="KKC371" s="1"/>
      <c r="KKD371" s="1"/>
      <c r="KKE371" s="1"/>
      <c r="KKF371" s="1"/>
      <c r="KKG371" s="1"/>
      <c r="KKH371" s="1"/>
      <c r="KKI371" s="1"/>
      <c r="KKJ371" s="1"/>
      <c r="KKK371" s="1"/>
      <c r="KKL371" s="1"/>
      <c r="KKM371" s="1"/>
      <c r="KKN371" s="1"/>
      <c r="KKO371" s="1"/>
      <c r="KKP371" s="1"/>
      <c r="KKQ371" s="1"/>
      <c r="KKR371" s="1"/>
      <c r="KKS371" s="1"/>
      <c r="KKT371" s="1"/>
      <c r="KKU371" s="1"/>
      <c r="KKV371" s="1"/>
      <c r="KKW371" s="1"/>
      <c r="KKX371" s="1"/>
      <c r="KKY371" s="1"/>
      <c r="KKZ371" s="1"/>
      <c r="KLA371" s="1"/>
      <c r="KLB371" s="1"/>
      <c r="KLC371" s="1"/>
      <c r="KLD371" s="1"/>
      <c r="KLE371" s="1"/>
      <c r="KLF371" s="1"/>
      <c r="KLG371" s="1"/>
      <c r="KLH371" s="1"/>
      <c r="KLI371" s="1"/>
      <c r="KLJ371" s="1"/>
      <c r="KLK371" s="1"/>
      <c r="KLL371" s="1"/>
      <c r="KLM371" s="1"/>
      <c r="KLN371" s="1"/>
      <c r="KLO371" s="1"/>
      <c r="KLP371" s="1"/>
      <c r="KLQ371" s="1"/>
      <c r="KLR371" s="1"/>
      <c r="KLS371" s="1"/>
      <c r="KLT371" s="1"/>
      <c r="KLU371" s="1"/>
      <c r="KLV371" s="1"/>
      <c r="KLW371" s="1"/>
      <c r="KLX371" s="1"/>
      <c r="KLY371" s="1"/>
      <c r="KLZ371" s="1"/>
      <c r="KMA371" s="1"/>
      <c r="KMB371" s="1"/>
      <c r="KMC371" s="1"/>
      <c r="KMD371" s="1"/>
      <c r="KME371" s="1"/>
      <c r="KMF371" s="1"/>
      <c r="KMG371" s="1"/>
      <c r="KMH371" s="1"/>
      <c r="KMI371" s="1"/>
      <c r="KMJ371" s="1"/>
      <c r="KMK371" s="1"/>
      <c r="KML371" s="1"/>
      <c r="KMM371" s="1"/>
      <c r="KMN371" s="1"/>
      <c r="KMO371" s="1"/>
      <c r="KMP371" s="1"/>
      <c r="KMQ371" s="1"/>
      <c r="KMR371" s="1"/>
      <c r="KMS371" s="1"/>
      <c r="KMT371" s="1"/>
      <c r="KMU371" s="1"/>
      <c r="KMV371" s="1"/>
      <c r="KMW371" s="1"/>
      <c r="KMX371" s="1"/>
      <c r="KMY371" s="1"/>
      <c r="KMZ371" s="1"/>
      <c r="KNA371" s="1"/>
      <c r="KNB371" s="1"/>
      <c r="KNC371" s="1"/>
      <c r="KND371" s="1"/>
      <c r="KNE371" s="1"/>
      <c r="KNF371" s="1"/>
      <c r="KNG371" s="1"/>
      <c r="KNH371" s="1"/>
      <c r="KNI371" s="1"/>
      <c r="KNJ371" s="1"/>
      <c r="KNK371" s="1"/>
      <c r="KNL371" s="1"/>
      <c r="KNM371" s="1"/>
      <c r="KNN371" s="1"/>
      <c r="KNO371" s="1"/>
      <c r="KNP371" s="1"/>
      <c r="KNQ371" s="1"/>
      <c r="KNR371" s="1"/>
      <c r="KNS371" s="1"/>
      <c r="KNT371" s="1"/>
      <c r="KNU371" s="1"/>
      <c r="KNV371" s="1"/>
      <c r="KNW371" s="1"/>
      <c r="KNX371" s="1"/>
      <c r="KNY371" s="1"/>
      <c r="KNZ371" s="1"/>
      <c r="KOA371" s="1"/>
      <c r="KOB371" s="1"/>
      <c r="KOC371" s="1"/>
      <c r="KOD371" s="1"/>
      <c r="KOE371" s="1"/>
      <c r="KOF371" s="1"/>
      <c r="KOG371" s="1"/>
      <c r="KOH371" s="1"/>
      <c r="KOI371" s="1"/>
      <c r="KOJ371" s="1"/>
      <c r="KOK371" s="1"/>
      <c r="KOL371" s="1"/>
      <c r="KOM371" s="1"/>
      <c r="KON371" s="1"/>
      <c r="KOO371" s="1"/>
      <c r="KOP371" s="1"/>
      <c r="KOQ371" s="1"/>
      <c r="KOR371" s="1"/>
      <c r="KOS371" s="1"/>
      <c r="KOT371" s="1"/>
      <c r="KOU371" s="1"/>
      <c r="KOV371" s="1"/>
      <c r="KOW371" s="1"/>
      <c r="KOX371" s="1"/>
      <c r="KOY371" s="1"/>
      <c r="KOZ371" s="1"/>
      <c r="KPA371" s="1"/>
      <c r="KPB371" s="1"/>
      <c r="KPC371" s="1"/>
      <c r="KPD371" s="1"/>
      <c r="KPE371" s="1"/>
      <c r="KPF371" s="1"/>
      <c r="KPG371" s="1"/>
      <c r="KPH371" s="1"/>
      <c r="KPI371" s="1"/>
      <c r="KPJ371" s="1"/>
      <c r="KPK371" s="1"/>
      <c r="KPL371" s="1"/>
      <c r="KPM371" s="1"/>
      <c r="KPN371" s="1"/>
      <c r="KPO371" s="1"/>
      <c r="KPP371" s="1"/>
      <c r="KPQ371" s="1"/>
      <c r="KPR371" s="1"/>
      <c r="KPS371" s="1"/>
      <c r="KPT371" s="1"/>
      <c r="KPU371" s="1"/>
      <c r="KPV371" s="1"/>
      <c r="KPW371" s="1"/>
      <c r="KPX371" s="1"/>
      <c r="KPY371" s="1"/>
      <c r="KPZ371" s="1"/>
      <c r="KQA371" s="1"/>
      <c r="KQB371" s="1"/>
      <c r="KQC371" s="1"/>
      <c r="KQD371" s="1"/>
      <c r="KQE371" s="1"/>
      <c r="KQF371" s="1"/>
      <c r="KQG371" s="1"/>
      <c r="KQH371" s="1"/>
      <c r="KQI371" s="1"/>
      <c r="KQJ371" s="1"/>
      <c r="KQK371" s="1"/>
      <c r="KQL371" s="1"/>
      <c r="KQM371" s="1"/>
      <c r="KQN371" s="1"/>
      <c r="KQO371" s="1"/>
      <c r="KQP371" s="1"/>
      <c r="KQQ371" s="1"/>
      <c r="KQR371" s="1"/>
      <c r="KQS371" s="1"/>
      <c r="KQT371" s="1"/>
      <c r="KQU371" s="1"/>
      <c r="KQV371" s="1"/>
      <c r="KQW371" s="1"/>
      <c r="KQX371" s="1"/>
      <c r="KQY371" s="1"/>
      <c r="KQZ371" s="1"/>
      <c r="KRA371" s="1"/>
      <c r="KRB371" s="1"/>
      <c r="KRC371" s="1"/>
      <c r="KRD371" s="1"/>
      <c r="KRE371" s="1"/>
      <c r="KRF371" s="1"/>
      <c r="KRG371" s="1"/>
      <c r="KRH371" s="1"/>
      <c r="KRI371" s="1"/>
      <c r="KRJ371" s="1"/>
      <c r="KRK371" s="1"/>
      <c r="KRL371" s="1"/>
      <c r="KRM371" s="1"/>
      <c r="KRN371" s="1"/>
      <c r="KRO371" s="1"/>
      <c r="KRP371" s="1"/>
      <c r="KRQ371" s="1"/>
      <c r="KRR371" s="1"/>
      <c r="KRS371" s="1"/>
      <c r="KRT371" s="1"/>
      <c r="KRU371" s="1"/>
      <c r="KRV371" s="1"/>
      <c r="KRW371" s="1"/>
      <c r="KRX371" s="1"/>
      <c r="KRY371" s="1"/>
      <c r="KRZ371" s="1"/>
      <c r="KSA371" s="1"/>
      <c r="KSB371" s="1"/>
      <c r="KSC371" s="1"/>
      <c r="KSD371" s="1"/>
      <c r="KSE371" s="1"/>
      <c r="KSF371" s="1"/>
      <c r="KSG371" s="1"/>
      <c r="KSH371" s="1"/>
      <c r="KSI371" s="1"/>
      <c r="KSJ371" s="1"/>
      <c r="KSK371" s="1"/>
      <c r="KSL371" s="1"/>
      <c r="KSM371" s="1"/>
      <c r="KSN371" s="1"/>
      <c r="KSO371" s="1"/>
      <c r="KSP371" s="1"/>
      <c r="KSQ371" s="1"/>
      <c r="KSR371" s="1"/>
      <c r="KSS371" s="1"/>
      <c r="KST371" s="1"/>
      <c r="KSU371" s="1"/>
      <c r="KSV371" s="1"/>
      <c r="KSW371" s="1"/>
      <c r="KSX371" s="1"/>
      <c r="KSY371" s="1"/>
      <c r="KSZ371" s="1"/>
      <c r="KTA371" s="1"/>
      <c r="KTB371" s="1"/>
      <c r="KTC371" s="1"/>
      <c r="KTD371" s="1"/>
      <c r="KTE371" s="1"/>
      <c r="KTF371" s="1"/>
      <c r="KTG371" s="1"/>
      <c r="KTH371" s="1"/>
      <c r="KTI371" s="1"/>
      <c r="KTJ371" s="1"/>
      <c r="KTK371" s="1"/>
      <c r="KTL371" s="1"/>
      <c r="KTM371" s="1"/>
      <c r="KTN371" s="1"/>
      <c r="KTO371" s="1"/>
      <c r="KTP371" s="1"/>
      <c r="KTQ371" s="1"/>
      <c r="KTR371" s="1"/>
      <c r="KTS371" s="1"/>
      <c r="KTT371" s="1"/>
      <c r="KTU371" s="1"/>
      <c r="KTV371" s="1"/>
      <c r="KTW371" s="1"/>
      <c r="KTX371" s="1"/>
      <c r="KTY371" s="1"/>
      <c r="KTZ371" s="1"/>
      <c r="KUA371" s="1"/>
      <c r="KUB371" s="1"/>
      <c r="KUC371" s="1"/>
      <c r="KUD371" s="1"/>
      <c r="KUE371" s="1"/>
      <c r="KUF371" s="1"/>
      <c r="KUG371" s="1"/>
      <c r="KUH371" s="1"/>
      <c r="KUI371" s="1"/>
      <c r="KUJ371" s="1"/>
      <c r="KUK371" s="1"/>
      <c r="KUL371" s="1"/>
      <c r="KUM371" s="1"/>
      <c r="KUN371" s="1"/>
      <c r="KUO371" s="1"/>
      <c r="KUP371" s="1"/>
      <c r="KUQ371" s="1"/>
      <c r="KUR371" s="1"/>
      <c r="KUS371" s="1"/>
      <c r="KUT371" s="1"/>
      <c r="KUU371" s="1"/>
      <c r="KUV371" s="1"/>
      <c r="KUW371" s="1"/>
      <c r="KUX371" s="1"/>
      <c r="KUY371" s="1"/>
      <c r="KUZ371" s="1"/>
      <c r="KVA371" s="1"/>
      <c r="KVB371" s="1"/>
      <c r="KVC371" s="1"/>
      <c r="KVD371" s="1"/>
      <c r="KVE371" s="1"/>
      <c r="KVF371" s="1"/>
      <c r="KVG371" s="1"/>
      <c r="KVH371" s="1"/>
      <c r="KVI371" s="1"/>
      <c r="KVJ371" s="1"/>
      <c r="KVK371" s="1"/>
      <c r="KVL371" s="1"/>
      <c r="KVM371" s="1"/>
      <c r="KVN371" s="1"/>
      <c r="KVO371" s="1"/>
      <c r="KVP371" s="1"/>
      <c r="KVQ371" s="1"/>
      <c r="KVR371" s="1"/>
      <c r="KVS371" s="1"/>
      <c r="KVT371" s="1"/>
      <c r="KVU371" s="1"/>
      <c r="KVV371" s="1"/>
      <c r="KVW371" s="1"/>
      <c r="KVX371" s="1"/>
      <c r="KVY371" s="1"/>
      <c r="KVZ371" s="1"/>
      <c r="KWA371" s="1"/>
      <c r="KWB371" s="1"/>
      <c r="KWC371" s="1"/>
      <c r="KWD371" s="1"/>
      <c r="KWE371" s="1"/>
      <c r="KWF371" s="1"/>
      <c r="KWG371" s="1"/>
      <c r="KWH371" s="1"/>
      <c r="KWI371" s="1"/>
      <c r="KWJ371" s="1"/>
      <c r="KWK371" s="1"/>
      <c r="KWL371" s="1"/>
      <c r="KWM371" s="1"/>
      <c r="KWN371" s="1"/>
      <c r="KWO371" s="1"/>
      <c r="KWP371" s="1"/>
      <c r="KWQ371" s="1"/>
      <c r="KWR371" s="1"/>
      <c r="KWS371" s="1"/>
      <c r="KWT371" s="1"/>
      <c r="KWU371" s="1"/>
      <c r="KWV371" s="1"/>
      <c r="KWW371" s="1"/>
      <c r="KWX371" s="1"/>
      <c r="KWY371" s="1"/>
      <c r="KWZ371" s="1"/>
      <c r="KXA371" s="1"/>
      <c r="KXB371" s="1"/>
      <c r="KXC371" s="1"/>
      <c r="KXD371" s="1"/>
      <c r="KXE371" s="1"/>
      <c r="KXF371" s="1"/>
      <c r="KXG371" s="1"/>
      <c r="KXH371" s="1"/>
      <c r="KXI371" s="1"/>
      <c r="KXJ371" s="1"/>
      <c r="KXK371" s="1"/>
      <c r="KXL371" s="1"/>
      <c r="KXM371" s="1"/>
      <c r="KXN371" s="1"/>
      <c r="KXO371" s="1"/>
      <c r="KXP371" s="1"/>
      <c r="KXQ371" s="1"/>
      <c r="KXR371" s="1"/>
      <c r="KXS371" s="1"/>
      <c r="KXT371" s="1"/>
      <c r="KXU371" s="1"/>
      <c r="KXV371" s="1"/>
      <c r="KXW371" s="1"/>
      <c r="KXX371" s="1"/>
      <c r="KXY371" s="1"/>
      <c r="KXZ371" s="1"/>
      <c r="KYA371" s="1"/>
      <c r="KYB371" s="1"/>
      <c r="KYC371" s="1"/>
      <c r="KYD371" s="1"/>
      <c r="KYE371" s="1"/>
      <c r="KYF371" s="1"/>
      <c r="KYG371" s="1"/>
      <c r="KYH371" s="1"/>
      <c r="KYI371" s="1"/>
      <c r="KYJ371" s="1"/>
      <c r="KYK371" s="1"/>
      <c r="KYL371" s="1"/>
      <c r="KYM371" s="1"/>
      <c r="KYN371" s="1"/>
      <c r="KYO371" s="1"/>
      <c r="KYP371" s="1"/>
      <c r="KYQ371" s="1"/>
      <c r="KYR371" s="1"/>
      <c r="KYS371" s="1"/>
      <c r="KYT371" s="1"/>
      <c r="KYU371" s="1"/>
      <c r="KYV371" s="1"/>
      <c r="KYW371" s="1"/>
      <c r="KYX371" s="1"/>
      <c r="KYY371" s="1"/>
      <c r="KYZ371" s="1"/>
      <c r="KZA371" s="1"/>
      <c r="KZB371" s="1"/>
      <c r="KZC371" s="1"/>
      <c r="KZD371" s="1"/>
      <c r="KZE371" s="1"/>
      <c r="KZF371" s="1"/>
      <c r="KZG371" s="1"/>
      <c r="KZH371" s="1"/>
      <c r="KZI371" s="1"/>
      <c r="KZJ371" s="1"/>
      <c r="KZK371" s="1"/>
      <c r="KZL371" s="1"/>
      <c r="KZM371" s="1"/>
      <c r="KZN371" s="1"/>
      <c r="KZO371" s="1"/>
      <c r="KZP371" s="1"/>
      <c r="KZQ371" s="1"/>
      <c r="KZR371" s="1"/>
      <c r="KZS371" s="1"/>
      <c r="KZT371" s="1"/>
      <c r="KZU371" s="1"/>
      <c r="KZV371" s="1"/>
      <c r="KZW371" s="1"/>
      <c r="KZX371" s="1"/>
      <c r="KZY371" s="1"/>
      <c r="KZZ371" s="1"/>
      <c r="LAA371" s="1"/>
      <c r="LAB371" s="1"/>
      <c r="LAC371" s="1"/>
      <c r="LAD371" s="1"/>
      <c r="LAE371" s="1"/>
      <c r="LAF371" s="1"/>
      <c r="LAG371" s="1"/>
      <c r="LAH371" s="1"/>
      <c r="LAI371" s="1"/>
      <c r="LAJ371" s="1"/>
      <c r="LAK371" s="1"/>
      <c r="LAL371" s="1"/>
      <c r="LAM371" s="1"/>
      <c r="LAN371" s="1"/>
      <c r="LAO371" s="1"/>
      <c r="LAP371" s="1"/>
      <c r="LAQ371" s="1"/>
      <c r="LAR371" s="1"/>
      <c r="LAS371" s="1"/>
      <c r="LAT371" s="1"/>
      <c r="LAU371" s="1"/>
      <c r="LAV371" s="1"/>
      <c r="LAW371" s="1"/>
      <c r="LAX371" s="1"/>
      <c r="LAY371" s="1"/>
      <c r="LAZ371" s="1"/>
      <c r="LBA371" s="1"/>
      <c r="LBB371" s="1"/>
      <c r="LBC371" s="1"/>
      <c r="LBD371" s="1"/>
      <c r="LBE371" s="1"/>
      <c r="LBF371" s="1"/>
      <c r="LBG371" s="1"/>
      <c r="LBH371" s="1"/>
      <c r="LBI371" s="1"/>
      <c r="LBJ371" s="1"/>
      <c r="LBK371" s="1"/>
      <c r="LBL371" s="1"/>
      <c r="LBM371" s="1"/>
      <c r="LBN371" s="1"/>
      <c r="LBO371" s="1"/>
      <c r="LBP371" s="1"/>
      <c r="LBQ371" s="1"/>
      <c r="LBR371" s="1"/>
      <c r="LBS371" s="1"/>
      <c r="LBT371" s="1"/>
      <c r="LBU371" s="1"/>
      <c r="LBV371" s="1"/>
      <c r="LBW371" s="1"/>
      <c r="LBX371" s="1"/>
      <c r="LBY371" s="1"/>
      <c r="LBZ371" s="1"/>
      <c r="LCA371" s="1"/>
      <c r="LCB371" s="1"/>
      <c r="LCC371" s="1"/>
      <c r="LCD371" s="1"/>
      <c r="LCE371" s="1"/>
      <c r="LCF371" s="1"/>
      <c r="LCG371" s="1"/>
      <c r="LCH371" s="1"/>
      <c r="LCI371" s="1"/>
      <c r="LCJ371" s="1"/>
      <c r="LCK371" s="1"/>
      <c r="LCL371" s="1"/>
      <c r="LCM371" s="1"/>
      <c r="LCN371" s="1"/>
      <c r="LCO371" s="1"/>
      <c r="LCP371" s="1"/>
      <c r="LCQ371" s="1"/>
      <c r="LCR371" s="1"/>
      <c r="LCS371" s="1"/>
      <c r="LCT371" s="1"/>
      <c r="LCU371" s="1"/>
      <c r="LCV371" s="1"/>
      <c r="LCW371" s="1"/>
      <c r="LCX371" s="1"/>
      <c r="LCY371" s="1"/>
      <c r="LCZ371" s="1"/>
      <c r="LDA371" s="1"/>
      <c r="LDB371" s="1"/>
      <c r="LDC371" s="1"/>
      <c r="LDD371" s="1"/>
      <c r="LDE371" s="1"/>
      <c r="LDF371" s="1"/>
      <c r="LDG371" s="1"/>
      <c r="LDH371" s="1"/>
      <c r="LDI371" s="1"/>
      <c r="LDJ371" s="1"/>
      <c r="LDK371" s="1"/>
      <c r="LDL371" s="1"/>
      <c r="LDM371" s="1"/>
      <c r="LDN371" s="1"/>
      <c r="LDO371" s="1"/>
      <c r="LDP371" s="1"/>
      <c r="LDQ371" s="1"/>
      <c r="LDR371" s="1"/>
      <c r="LDS371" s="1"/>
      <c r="LDT371" s="1"/>
      <c r="LDU371" s="1"/>
      <c r="LDV371" s="1"/>
      <c r="LDW371" s="1"/>
      <c r="LDX371" s="1"/>
      <c r="LDY371" s="1"/>
      <c r="LDZ371" s="1"/>
      <c r="LEA371" s="1"/>
      <c r="LEB371" s="1"/>
      <c r="LEC371" s="1"/>
      <c r="LED371" s="1"/>
      <c r="LEE371" s="1"/>
      <c r="LEF371" s="1"/>
      <c r="LEG371" s="1"/>
      <c r="LEH371" s="1"/>
      <c r="LEI371" s="1"/>
      <c r="LEJ371" s="1"/>
      <c r="LEK371" s="1"/>
      <c r="LEL371" s="1"/>
      <c r="LEM371" s="1"/>
      <c r="LEN371" s="1"/>
      <c r="LEO371" s="1"/>
      <c r="LEP371" s="1"/>
      <c r="LEQ371" s="1"/>
      <c r="LER371" s="1"/>
      <c r="LES371" s="1"/>
      <c r="LET371" s="1"/>
      <c r="LEU371" s="1"/>
      <c r="LEV371" s="1"/>
      <c r="LEW371" s="1"/>
      <c r="LEX371" s="1"/>
      <c r="LEY371" s="1"/>
      <c r="LEZ371" s="1"/>
      <c r="LFA371" s="1"/>
      <c r="LFB371" s="1"/>
      <c r="LFC371" s="1"/>
      <c r="LFD371" s="1"/>
      <c r="LFE371" s="1"/>
      <c r="LFF371" s="1"/>
      <c r="LFG371" s="1"/>
      <c r="LFH371" s="1"/>
      <c r="LFI371" s="1"/>
      <c r="LFJ371" s="1"/>
      <c r="LFK371" s="1"/>
      <c r="LFL371" s="1"/>
      <c r="LFM371" s="1"/>
      <c r="LFN371" s="1"/>
      <c r="LFO371" s="1"/>
      <c r="LFP371" s="1"/>
      <c r="LFQ371" s="1"/>
      <c r="LFR371" s="1"/>
      <c r="LFS371" s="1"/>
      <c r="LFT371" s="1"/>
      <c r="LFU371" s="1"/>
      <c r="LFV371" s="1"/>
      <c r="LFW371" s="1"/>
      <c r="LFX371" s="1"/>
      <c r="LFY371" s="1"/>
      <c r="LFZ371" s="1"/>
      <c r="LGA371" s="1"/>
      <c r="LGB371" s="1"/>
      <c r="LGC371" s="1"/>
      <c r="LGD371" s="1"/>
      <c r="LGE371" s="1"/>
      <c r="LGF371" s="1"/>
      <c r="LGG371" s="1"/>
      <c r="LGH371" s="1"/>
      <c r="LGI371" s="1"/>
      <c r="LGJ371" s="1"/>
      <c r="LGK371" s="1"/>
      <c r="LGL371" s="1"/>
      <c r="LGM371" s="1"/>
      <c r="LGN371" s="1"/>
      <c r="LGO371" s="1"/>
      <c r="LGP371" s="1"/>
      <c r="LGQ371" s="1"/>
      <c r="LGR371" s="1"/>
      <c r="LGS371" s="1"/>
      <c r="LGT371" s="1"/>
      <c r="LGU371" s="1"/>
      <c r="LGV371" s="1"/>
      <c r="LGW371" s="1"/>
      <c r="LGX371" s="1"/>
      <c r="LGY371" s="1"/>
      <c r="LGZ371" s="1"/>
      <c r="LHA371" s="1"/>
      <c r="LHB371" s="1"/>
      <c r="LHC371" s="1"/>
      <c r="LHD371" s="1"/>
      <c r="LHE371" s="1"/>
      <c r="LHF371" s="1"/>
      <c r="LHG371" s="1"/>
      <c r="LHH371" s="1"/>
      <c r="LHI371" s="1"/>
      <c r="LHJ371" s="1"/>
      <c r="LHK371" s="1"/>
      <c r="LHL371" s="1"/>
      <c r="LHM371" s="1"/>
      <c r="LHN371" s="1"/>
      <c r="LHO371" s="1"/>
      <c r="LHP371" s="1"/>
      <c r="LHQ371" s="1"/>
      <c r="LHR371" s="1"/>
      <c r="LHS371" s="1"/>
      <c r="LHT371" s="1"/>
      <c r="LHU371" s="1"/>
      <c r="LHV371" s="1"/>
      <c r="LHW371" s="1"/>
      <c r="LHX371" s="1"/>
      <c r="LHY371" s="1"/>
      <c r="LHZ371" s="1"/>
      <c r="LIA371" s="1"/>
      <c r="LIB371" s="1"/>
      <c r="LIC371" s="1"/>
      <c r="LID371" s="1"/>
      <c r="LIE371" s="1"/>
      <c r="LIF371" s="1"/>
      <c r="LIG371" s="1"/>
      <c r="LIH371" s="1"/>
      <c r="LII371" s="1"/>
      <c r="LIJ371" s="1"/>
      <c r="LIK371" s="1"/>
      <c r="LIL371" s="1"/>
      <c r="LIM371" s="1"/>
      <c r="LIN371" s="1"/>
      <c r="LIO371" s="1"/>
      <c r="LIP371" s="1"/>
      <c r="LIQ371" s="1"/>
      <c r="LIR371" s="1"/>
      <c r="LIS371" s="1"/>
      <c r="LIT371" s="1"/>
      <c r="LIU371" s="1"/>
      <c r="LIV371" s="1"/>
      <c r="LIW371" s="1"/>
      <c r="LIX371" s="1"/>
      <c r="LIY371" s="1"/>
      <c r="LIZ371" s="1"/>
      <c r="LJA371" s="1"/>
      <c r="LJB371" s="1"/>
      <c r="LJC371" s="1"/>
      <c r="LJD371" s="1"/>
      <c r="LJE371" s="1"/>
      <c r="LJF371" s="1"/>
      <c r="LJG371" s="1"/>
      <c r="LJH371" s="1"/>
      <c r="LJI371" s="1"/>
      <c r="LJJ371" s="1"/>
      <c r="LJK371" s="1"/>
      <c r="LJL371" s="1"/>
      <c r="LJM371" s="1"/>
      <c r="LJN371" s="1"/>
      <c r="LJO371" s="1"/>
      <c r="LJP371" s="1"/>
      <c r="LJQ371" s="1"/>
      <c r="LJR371" s="1"/>
      <c r="LJS371" s="1"/>
      <c r="LJT371" s="1"/>
      <c r="LJU371" s="1"/>
      <c r="LJV371" s="1"/>
      <c r="LJW371" s="1"/>
      <c r="LJX371" s="1"/>
      <c r="LJY371" s="1"/>
      <c r="LJZ371" s="1"/>
      <c r="LKA371" s="1"/>
      <c r="LKB371" s="1"/>
      <c r="LKC371" s="1"/>
      <c r="LKD371" s="1"/>
      <c r="LKE371" s="1"/>
      <c r="LKF371" s="1"/>
      <c r="LKG371" s="1"/>
      <c r="LKH371" s="1"/>
      <c r="LKI371" s="1"/>
      <c r="LKJ371" s="1"/>
      <c r="LKK371" s="1"/>
      <c r="LKL371" s="1"/>
      <c r="LKM371" s="1"/>
      <c r="LKN371" s="1"/>
      <c r="LKO371" s="1"/>
      <c r="LKP371" s="1"/>
      <c r="LKQ371" s="1"/>
      <c r="LKR371" s="1"/>
      <c r="LKS371" s="1"/>
      <c r="LKT371" s="1"/>
      <c r="LKU371" s="1"/>
      <c r="LKV371" s="1"/>
      <c r="LKW371" s="1"/>
      <c r="LKX371" s="1"/>
      <c r="LKY371" s="1"/>
      <c r="LKZ371" s="1"/>
      <c r="LLA371" s="1"/>
      <c r="LLB371" s="1"/>
      <c r="LLC371" s="1"/>
      <c r="LLD371" s="1"/>
      <c r="LLE371" s="1"/>
      <c r="LLF371" s="1"/>
      <c r="LLG371" s="1"/>
      <c r="LLH371" s="1"/>
      <c r="LLI371" s="1"/>
      <c r="LLJ371" s="1"/>
      <c r="LLK371" s="1"/>
      <c r="LLL371" s="1"/>
      <c r="LLM371" s="1"/>
      <c r="LLN371" s="1"/>
      <c r="LLO371" s="1"/>
      <c r="LLP371" s="1"/>
      <c r="LLQ371" s="1"/>
      <c r="LLR371" s="1"/>
      <c r="LLS371" s="1"/>
      <c r="LLT371" s="1"/>
      <c r="LLU371" s="1"/>
      <c r="LLV371" s="1"/>
      <c r="LLW371" s="1"/>
      <c r="LLX371" s="1"/>
      <c r="LLY371" s="1"/>
      <c r="LLZ371" s="1"/>
      <c r="LMA371" s="1"/>
      <c r="LMB371" s="1"/>
      <c r="LMC371" s="1"/>
      <c r="LMD371" s="1"/>
      <c r="LME371" s="1"/>
      <c r="LMF371" s="1"/>
      <c r="LMG371" s="1"/>
      <c r="LMH371" s="1"/>
      <c r="LMI371" s="1"/>
      <c r="LMJ371" s="1"/>
      <c r="LMK371" s="1"/>
      <c r="LML371" s="1"/>
      <c r="LMM371" s="1"/>
      <c r="LMN371" s="1"/>
      <c r="LMO371" s="1"/>
      <c r="LMP371" s="1"/>
      <c r="LMQ371" s="1"/>
      <c r="LMR371" s="1"/>
      <c r="LMS371" s="1"/>
      <c r="LMT371" s="1"/>
      <c r="LMU371" s="1"/>
      <c r="LMV371" s="1"/>
      <c r="LMW371" s="1"/>
      <c r="LMX371" s="1"/>
      <c r="LMY371" s="1"/>
      <c r="LMZ371" s="1"/>
      <c r="LNA371" s="1"/>
      <c r="LNB371" s="1"/>
      <c r="LNC371" s="1"/>
      <c r="LND371" s="1"/>
      <c r="LNE371" s="1"/>
      <c r="LNF371" s="1"/>
      <c r="LNG371" s="1"/>
      <c r="LNH371" s="1"/>
      <c r="LNI371" s="1"/>
      <c r="LNJ371" s="1"/>
      <c r="LNK371" s="1"/>
      <c r="LNL371" s="1"/>
      <c r="LNM371" s="1"/>
      <c r="LNN371" s="1"/>
      <c r="LNO371" s="1"/>
      <c r="LNP371" s="1"/>
      <c r="LNQ371" s="1"/>
      <c r="LNR371" s="1"/>
      <c r="LNS371" s="1"/>
      <c r="LNT371" s="1"/>
      <c r="LNU371" s="1"/>
      <c r="LNV371" s="1"/>
      <c r="LNW371" s="1"/>
      <c r="LNX371" s="1"/>
      <c r="LNY371" s="1"/>
      <c r="LNZ371" s="1"/>
      <c r="LOA371" s="1"/>
      <c r="LOB371" s="1"/>
      <c r="LOC371" s="1"/>
      <c r="LOD371" s="1"/>
      <c r="LOE371" s="1"/>
      <c r="LOF371" s="1"/>
      <c r="LOG371" s="1"/>
      <c r="LOH371" s="1"/>
      <c r="LOI371" s="1"/>
      <c r="LOJ371" s="1"/>
      <c r="LOK371" s="1"/>
      <c r="LOL371" s="1"/>
      <c r="LOM371" s="1"/>
      <c r="LON371" s="1"/>
      <c r="LOO371" s="1"/>
      <c r="LOP371" s="1"/>
      <c r="LOQ371" s="1"/>
      <c r="LOR371" s="1"/>
      <c r="LOS371" s="1"/>
      <c r="LOT371" s="1"/>
      <c r="LOU371" s="1"/>
      <c r="LOV371" s="1"/>
      <c r="LOW371" s="1"/>
      <c r="LOX371" s="1"/>
      <c r="LOY371" s="1"/>
      <c r="LOZ371" s="1"/>
      <c r="LPA371" s="1"/>
      <c r="LPB371" s="1"/>
      <c r="LPC371" s="1"/>
      <c r="LPD371" s="1"/>
      <c r="LPE371" s="1"/>
      <c r="LPF371" s="1"/>
      <c r="LPG371" s="1"/>
      <c r="LPH371" s="1"/>
      <c r="LPI371" s="1"/>
      <c r="LPJ371" s="1"/>
      <c r="LPK371" s="1"/>
      <c r="LPL371" s="1"/>
      <c r="LPM371" s="1"/>
      <c r="LPN371" s="1"/>
      <c r="LPO371" s="1"/>
      <c r="LPP371" s="1"/>
      <c r="LPQ371" s="1"/>
      <c r="LPR371" s="1"/>
      <c r="LPS371" s="1"/>
      <c r="LPT371" s="1"/>
      <c r="LPU371" s="1"/>
      <c r="LPV371" s="1"/>
      <c r="LPW371" s="1"/>
      <c r="LPX371" s="1"/>
      <c r="LPY371" s="1"/>
      <c r="LPZ371" s="1"/>
      <c r="LQA371" s="1"/>
      <c r="LQB371" s="1"/>
      <c r="LQC371" s="1"/>
      <c r="LQD371" s="1"/>
      <c r="LQE371" s="1"/>
      <c r="LQF371" s="1"/>
      <c r="LQG371" s="1"/>
      <c r="LQH371" s="1"/>
      <c r="LQI371" s="1"/>
      <c r="LQJ371" s="1"/>
      <c r="LQK371" s="1"/>
      <c r="LQL371" s="1"/>
      <c r="LQM371" s="1"/>
      <c r="LQN371" s="1"/>
      <c r="LQO371" s="1"/>
      <c r="LQP371" s="1"/>
      <c r="LQQ371" s="1"/>
      <c r="LQR371" s="1"/>
      <c r="LQS371" s="1"/>
      <c r="LQT371" s="1"/>
      <c r="LQU371" s="1"/>
      <c r="LQV371" s="1"/>
      <c r="LQW371" s="1"/>
      <c r="LQX371" s="1"/>
      <c r="LQY371" s="1"/>
      <c r="LQZ371" s="1"/>
      <c r="LRA371" s="1"/>
      <c r="LRB371" s="1"/>
      <c r="LRC371" s="1"/>
      <c r="LRD371" s="1"/>
      <c r="LRE371" s="1"/>
      <c r="LRF371" s="1"/>
      <c r="LRG371" s="1"/>
      <c r="LRH371" s="1"/>
      <c r="LRI371" s="1"/>
      <c r="LRJ371" s="1"/>
      <c r="LRK371" s="1"/>
      <c r="LRL371" s="1"/>
      <c r="LRM371" s="1"/>
      <c r="LRN371" s="1"/>
      <c r="LRO371" s="1"/>
      <c r="LRP371" s="1"/>
      <c r="LRQ371" s="1"/>
      <c r="LRR371" s="1"/>
      <c r="LRS371" s="1"/>
      <c r="LRT371" s="1"/>
      <c r="LRU371" s="1"/>
      <c r="LRV371" s="1"/>
      <c r="LRW371" s="1"/>
      <c r="LRX371" s="1"/>
      <c r="LRY371" s="1"/>
      <c r="LRZ371" s="1"/>
      <c r="LSA371" s="1"/>
      <c r="LSB371" s="1"/>
      <c r="LSC371" s="1"/>
      <c r="LSD371" s="1"/>
      <c r="LSE371" s="1"/>
      <c r="LSF371" s="1"/>
      <c r="LSG371" s="1"/>
      <c r="LSH371" s="1"/>
      <c r="LSI371" s="1"/>
      <c r="LSJ371" s="1"/>
      <c r="LSK371" s="1"/>
      <c r="LSL371" s="1"/>
      <c r="LSM371" s="1"/>
      <c r="LSN371" s="1"/>
      <c r="LSO371" s="1"/>
      <c r="LSP371" s="1"/>
      <c r="LSQ371" s="1"/>
      <c r="LSR371" s="1"/>
      <c r="LSS371" s="1"/>
      <c r="LST371" s="1"/>
      <c r="LSU371" s="1"/>
      <c r="LSV371" s="1"/>
      <c r="LSW371" s="1"/>
      <c r="LSX371" s="1"/>
      <c r="LSY371" s="1"/>
      <c r="LSZ371" s="1"/>
      <c r="LTA371" s="1"/>
      <c r="LTB371" s="1"/>
      <c r="LTC371" s="1"/>
      <c r="LTD371" s="1"/>
      <c r="LTE371" s="1"/>
      <c r="LTF371" s="1"/>
      <c r="LTG371" s="1"/>
      <c r="LTH371" s="1"/>
      <c r="LTI371" s="1"/>
      <c r="LTJ371" s="1"/>
      <c r="LTK371" s="1"/>
      <c r="LTL371" s="1"/>
      <c r="LTM371" s="1"/>
      <c r="LTN371" s="1"/>
      <c r="LTO371" s="1"/>
      <c r="LTP371" s="1"/>
      <c r="LTQ371" s="1"/>
      <c r="LTR371" s="1"/>
      <c r="LTS371" s="1"/>
      <c r="LTT371" s="1"/>
      <c r="LTU371" s="1"/>
      <c r="LTV371" s="1"/>
      <c r="LTW371" s="1"/>
      <c r="LTX371" s="1"/>
      <c r="LTY371" s="1"/>
      <c r="LTZ371" s="1"/>
      <c r="LUA371" s="1"/>
      <c r="LUB371" s="1"/>
      <c r="LUC371" s="1"/>
      <c r="LUD371" s="1"/>
      <c r="LUE371" s="1"/>
      <c r="LUF371" s="1"/>
      <c r="LUG371" s="1"/>
      <c r="LUH371" s="1"/>
      <c r="LUI371" s="1"/>
      <c r="LUJ371" s="1"/>
      <c r="LUK371" s="1"/>
      <c r="LUL371" s="1"/>
      <c r="LUM371" s="1"/>
      <c r="LUN371" s="1"/>
      <c r="LUO371" s="1"/>
      <c r="LUP371" s="1"/>
      <c r="LUQ371" s="1"/>
      <c r="LUR371" s="1"/>
      <c r="LUS371" s="1"/>
      <c r="LUT371" s="1"/>
      <c r="LUU371" s="1"/>
      <c r="LUV371" s="1"/>
      <c r="LUW371" s="1"/>
      <c r="LUX371" s="1"/>
      <c r="LUY371" s="1"/>
      <c r="LUZ371" s="1"/>
      <c r="LVA371" s="1"/>
      <c r="LVB371" s="1"/>
      <c r="LVC371" s="1"/>
      <c r="LVD371" s="1"/>
      <c r="LVE371" s="1"/>
      <c r="LVF371" s="1"/>
      <c r="LVG371" s="1"/>
      <c r="LVH371" s="1"/>
      <c r="LVI371" s="1"/>
      <c r="LVJ371" s="1"/>
      <c r="LVK371" s="1"/>
      <c r="LVL371" s="1"/>
      <c r="LVM371" s="1"/>
      <c r="LVN371" s="1"/>
      <c r="LVO371" s="1"/>
      <c r="LVP371" s="1"/>
      <c r="LVQ371" s="1"/>
      <c r="LVR371" s="1"/>
      <c r="LVS371" s="1"/>
      <c r="LVT371" s="1"/>
      <c r="LVU371" s="1"/>
      <c r="LVV371" s="1"/>
      <c r="LVW371" s="1"/>
      <c r="LVX371" s="1"/>
      <c r="LVY371" s="1"/>
      <c r="LVZ371" s="1"/>
      <c r="LWA371" s="1"/>
      <c r="LWB371" s="1"/>
      <c r="LWC371" s="1"/>
      <c r="LWD371" s="1"/>
      <c r="LWE371" s="1"/>
      <c r="LWF371" s="1"/>
      <c r="LWG371" s="1"/>
      <c r="LWH371" s="1"/>
      <c r="LWI371" s="1"/>
      <c r="LWJ371" s="1"/>
      <c r="LWK371" s="1"/>
      <c r="LWL371" s="1"/>
      <c r="LWM371" s="1"/>
      <c r="LWN371" s="1"/>
      <c r="LWO371" s="1"/>
      <c r="LWP371" s="1"/>
      <c r="LWQ371" s="1"/>
      <c r="LWR371" s="1"/>
      <c r="LWS371" s="1"/>
      <c r="LWT371" s="1"/>
      <c r="LWU371" s="1"/>
      <c r="LWV371" s="1"/>
      <c r="LWW371" s="1"/>
      <c r="LWX371" s="1"/>
      <c r="LWY371" s="1"/>
      <c r="LWZ371" s="1"/>
      <c r="LXA371" s="1"/>
      <c r="LXB371" s="1"/>
      <c r="LXC371" s="1"/>
      <c r="LXD371" s="1"/>
      <c r="LXE371" s="1"/>
      <c r="LXF371" s="1"/>
      <c r="LXG371" s="1"/>
      <c r="LXH371" s="1"/>
      <c r="LXI371" s="1"/>
      <c r="LXJ371" s="1"/>
      <c r="LXK371" s="1"/>
      <c r="LXL371" s="1"/>
      <c r="LXM371" s="1"/>
      <c r="LXN371" s="1"/>
      <c r="LXO371" s="1"/>
      <c r="LXP371" s="1"/>
      <c r="LXQ371" s="1"/>
      <c r="LXR371" s="1"/>
      <c r="LXS371" s="1"/>
      <c r="LXT371" s="1"/>
      <c r="LXU371" s="1"/>
      <c r="LXV371" s="1"/>
      <c r="LXW371" s="1"/>
      <c r="LXX371" s="1"/>
      <c r="LXY371" s="1"/>
      <c r="LXZ371" s="1"/>
      <c r="LYA371" s="1"/>
      <c r="LYB371" s="1"/>
      <c r="LYC371" s="1"/>
      <c r="LYD371" s="1"/>
      <c r="LYE371" s="1"/>
      <c r="LYF371" s="1"/>
      <c r="LYG371" s="1"/>
      <c r="LYH371" s="1"/>
      <c r="LYI371" s="1"/>
      <c r="LYJ371" s="1"/>
      <c r="LYK371" s="1"/>
      <c r="LYL371" s="1"/>
      <c r="LYM371" s="1"/>
      <c r="LYN371" s="1"/>
      <c r="LYO371" s="1"/>
      <c r="LYP371" s="1"/>
      <c r="LYQ371" s="1"/>
      <c r="LYR371" s="1"/>
      <c r="LYS371" s="1"/>
      <c r="LYT371" s="1"/>
      <c r="LYU371" s="1"/>
      <c r="LYV371" s="1"/>
      <c r="LYW371" s="1"/>
      <c r="LYX371" s="1"/>
      <c r="LYY371" s="1"/>
      <c r="LYZ371" s="1"/>
      <c r="LZA371" s="1"/>
      <c r="LZB371" s="1"/>
      <c r="LZC371" s="1"/>
      <c r="LZD371" s="1"/>
      <c r="LZE371" s="1"/>
      <c r="LZF371" s="1"/>
      <c r="LZG371" s="1"/>
      <c r="LZH371" s="1"/>
      <c r="LZI371" s="1"/>
      <c r="LZJ371" s="1"/>
      <c r="LZK371" s="1"/>
      <c r="LZL371" s="1"/>
      <c r="LZM371" s="1"/>
      <c r="LZN371" s="1"/>
      <c r="LZO371" s="1"/>
      <c r="LZP371" s="1"/>
      <c r="LZQ371" s="1"/>
      <c r="LZR371" s="1"/>
      <c r="LZS371" s="1"/>
      <c r="LZT371" s="1"/>
      <c r="LZU371" s="1"/>
      <c r="LZV371" s="1"/>
      <c r="LZW371" s="1"/>
      <c r="LZX371" s="1"/>
      <c r="LZY371" s="1"/>
      <c r="LZZ371" s="1"/>
      <c r="MAA371" s="1"/>
      <c r="MAB371" s="1"/>
      <c r="MAC371" s="1"/>
      <c r="MAD371" s="1"/>
      <c r="MAE371" s="1"/>
      <c r="MAF371" s="1"/>
      <c r="MAG371" s="1"/>
      <c r="MAH371" s="1"/>
      <c r="MAI371" s="1"/>
      <c r="MAJ371" s="1"/>
      <c r="MAK371" s="1"/>
      <c r="MAL371" s="1"/>
      <c r="MAM371" s="1"/>
      <c r="MAN371" s="1"/>
      <c r="MAO371" s="1"/>
      <c r="MAP371" s="1"/>
      <c r="MAQ371" s="1"/>
      <c r="MAR371" s="1"/>
      <c r="MAS371" s="1"/>
      <c r="MAT371" s="1"/>
      <c r="MAU371" s="1"/>
      <c r="MAV371" s="1"/>
      <c r="MAW371" s="1"/>
      <c r="MAX371" s="1"/>
      <c r="MAY371" s="1"/>
      <c r="MAZ371" s="1"/>
      <c r="MBA371" s="1"/>
      <c r="MBB371" s="1"/>
      <c r="MBC371" s="1"/>
      <c r="MBD371" s="1"/>
      <c r="MBE371" s="1"/>
      <c r="MBF371" s="1"/>
      <c r="MBG371" s="1"/>
      <c r="MBH371" s="1"/>
      <c r="MBI371" s="1"/>
      <c r="MBJ371" s="1"/>
      <c r="MBK371" s="1"/>
      <c r="MBL371" s="1"/>
      <c r="MBM371" s="1"/>
      <c r="MBN371" s="1"/>
      <c r="MBO371" s="1"/>
      <c r="MBP371" s="1"/>
      <c r="MBQ371" s="1"/>
      <c r="MBR371" s="1"/>
      <c r="MBS371" s="1"/>
      <c r="MBT371" s="1"/>
      <c r="MBU371" s="1"/>
      <c r="MBV371" s="1"/>
      <c r="MBW371" s="1"/>
      <c r="MBX371" s="1"/>
      <c r="MBY371" s="1"/>
      <c r="MBZ371" s="1"/>
      <c r="MCA371" s="1"/>
      <c r="MCB371" s="1"/>
      <c r="MCC371" s="1"/>
      <c r="MCD371" s="1"/>
      <c r="MCE371" s="1"/>
      <c r="MCF371" s="1"/>
      <c r="MCG371" s="1"/>
      <c r="MCH371" s="1"/>
      <c r="MCI371" s="1"/>
      <c r="MCJ371" s="1"/>
      <c r="MCK371" s="1"/>
      <c r="MCL371" s="1"/>
      <c r="MCM371" s="1"/>
      <c r="MCN371" s="1"/>
      <c r="MCO371" s="1"/>
      <c r="MCP371" s="1"/>
      <c r="MCQ371" s="1"/>
      <c r="MCR371" s="1"/>
      <c r="MCS371" s="1"/>
      <c r="MCT371" s="1"/>
      <c r="MCU371" s="1"/>
      <c r="MCV371" s="1"/>
      <c r="MCW371" s="1"/>
      <c r="MCX371" s="1"/>
      <c r="MCY371" s="1"/>
      <c r="MCZ371" s="1"/>
      <c r="MDA371" s="1"/>
      <c r="MDB371" s="1"/>
      <c r="MDC371" s="1"/>
      <c r="MDD371" s="1"/>
      <c r="MDE371" s="1"/>
      <c r="MDF371" s="1"/>
      <c r="MDG371" s="1"/>
      <c r="MDH371" s="1"/>
      <c r="MDI371" s="1"/>
      <c r="MDJ371" s="1"/>
      <c r="MDK371" s="1"/>
      <c r="MDL371" s="1"/>
      <c r="MDM371" s="1"/>
      <c r="MDN371" s="1"/>
      <c r="MDO371" s="1"/>
      <c r="MDP371" s="1"/>
      <c r="MDQ371" s="1"/>
      <c r="MDR371" s="1"/>
      <c r="MDS371" s="1"/>
      <c r="MDT371" s="1"/>
      <c r="MDU371" s="1"/>
      <c r="MDV371" s="1"/>
      <c r="MDW371" s="1"/>
      <c r="MDX371" s="1"/>
      <c r="MDY371" s="1"/>
      <c r="MDZ371" s="1"/>
      <c r="MEA371" s="1"/>
      <c r="MEB371" s="1"/>
      <c r="MEC371" s="1"/>
      <c r="MED371" s="1"/>
      <c r="MEE371" s="1"/>
      <c r="MEF371" s="1"/>
      <c r="MEG371" s="1"/>
      <c r="MEH371" s="1"/>
      <c r="MEI371" s="1"/>
      <c r="MEJ371" s="1"/>
      <c r="MEK371" s="1"/>
      <c r="MEL371" s="1"/>
      <c r="MEM371" s="1"/>
      <c r="MEN371" s="1"/>
      <c r="MEO371" s="1"/>
      <c r="MEP371" s="1"/>
      <c r="MEQ371" s="1"/>
      <c r="MER371" s="1"/>
      <c r="MES371" s="1"/>
      <c r="MET371" s="1"/>
      <c r="MEU371" s="1"/>
      <c r="MEV371" s="1"/>
      <c r="MEW371" s="1"/>
      <c r="MEX371" s="1"/>
      <c r="MEY371" s="1"/>
      <c r="MEZ371" s="1"/>
      <c r="MFA371" s="1"/>
      <c r="MFB371" s="1"/>
      <c r="MFC371" s="1"/>
      <c r="MFD371" s="1"/>
      <c r="MFE371" s="1"/>
      <c r="MFF371" s="1"/>
      <c r="MFG371" s="1"/>
      <c r="MFH371" s="1"/>
      <c r="MFI371" s="1"/>
      <c r="MFJ371" s="1"/>
      <c r="MFK371" s="1"/>
      <c r="MFL371" s="1"/>
      <c r="MFM371" s="1"/>
      <c r="MFN371" s="1"/>
      <c r="MFO371" s="1"/>
      <c r="MFP371" s="1"/>
      <c r="MFQ371" s="1"/>
      <c r="MFR371" s="1"/>
      <c r="MFS371" s="1"/>
      <c r="MFT371" s="1"/>
      <c r="MFU371" s="1"/>
      <c r="MFV371" s="1"/>
      <c r="MFW371" s="1"/>
      <c r="MFX371" s="1"/>
      <c r="MFY371" s="1"/>
      <c r="MFZ371" s="1"/>
      <c r="MGA371" s="1"/>
      <c r="MGB371" s="1"/>
      <c r="MGC371" s="1"/>
      <c r="MGD371" s="1"/>
      <c r="MGE371" s="1"/>
      <c r="MGF371" s="1"/>
      <c r="MGG371" s="1"/>
      <c r="MGH371" s="1"/>
      <c r="MGI371" s="1"/>
      <c r="MGJ371" s="1"/>
      <c r="MGK371" s="1"/>
      <c r="MGL371" s="1"/>
      <c r="MGM371" s="1"/>
      <c r="MGN371" s="1"/>
      <c r="MGO371" s="1"/>
      <c r="MGP371" s="1"/>
      <c r="MGQ371" s="1"/>
      <c r="MGR371" s="1"/>
      <c r="MGS371" s="1"/>
      <c r="MGT371" s="1"/>
      <c r="MGU371" s="1"/>
      <c r="MGV371" s="1"/>
      <c r="MGW371" s="1"/>
      <c r="MGX371" s="1"/>
      <c r="MGY371" s="1"/>
      <c r="MGZ371" s="1"/>
      <c r="MHA371" s="1"/>
      <c r="MHB371" s="1"/>
      <c r="MHC371" s="1"/>
      <c r="MHD371" s="1"/>
      <c r="MHE371" s="1"/>
      <c r="MHF371" s="1"/>
      <c r="MHG371" s="1"/>
      <c r="MHH371" s="1"/>
      <c r="MHI371" s="1"/>
      <c r="MHJ371" s="1"/>
      <c r="MHK371" s="1"/>
      <c r="MHL371" s="1"/>
      <c r="MHM371" s="1"/>
      <c r="MHN371" s="1"/>
      <c r="MHO371" s="1"/>
      <c r="MHP371" s="1"/>
      <c r="MHQ371" s="1"/>
      <c r="MHR371" s="1"/>
      <c r="MHS371" s="1"/>
      <c r="MHT371" s="1"/>
      <c r="MHU371" s="1"/>
      <c r="MHV371" s="1"/>
      <c r="MHW371" s="1"/>
      <c r="MHX371" s="1"/>
      <c r="MHY371" s="1"/>
      <c r="MHZ371" s="1"/>
      <c r="MIA371" s="1"/>
      <c r="MIB371" s="1"/>
      <c r="MIC371" s="1"/>
      <c r="MID371" s="1"/>
      <c r="MIE371" s="1"/>
      <c r="MIF371" s="1"/>
      <c r="MIG371" s="1"/>
      <c r="MIH371" s="1"/>
      <c r="MII371" s="1"/>
      <c r="MIJ371" s="1"/>
      <c r="MIK371" s="1"/>
      <c r="MIL371" s="1"/>
      <c r="MIM371" s="1"/>
      <c r="MIN371" s="1"/>
      <c r="MIO371" s="1"/>
      <c r="MIP371" s="1"/>
      <c r="MIQ371" s="1"/>
      <c r="MIR371" s="1"/>
      <c r="MIS371" s="1"/>
      <c r="MIT371" s="1"/>
      <c r="MIU371" s="1"/>
      <c r="MIV371" s="1"/>
      <c r="MIW371" s="1"/>
      <c r="MIX371" s="1"/>
      <c r="MIY371" s="1"/>
      <c r="MIZ371" s="1"/>
      <c r="MJA371" s="1"/>
      <c r="MJB371" s="1"/>
      <c r="MJC371" s="1"/>
      <c r="MJD371" s="1"/>
      <c r="MJE371" s="1"/>
      <c r="MJF371" s="1"/>
      <c r="MJG371" s="1"/>
      <c r="MJH371" s="1"/>
      <c r="MJI371" s="1"/>
      <c r="MJJ371" s="1"/>
      <c r="MJK371" s="1"/>
      <c r="MJL371" s="1"/>
      <c r="MJM371" s="1"/>
      <c r="MJN371" s="1"/>
      <c r="MJO371" s="1"/>
      <c r="MJP371" s="1"/>
      <c r="MJQ371" s="1"/>
      <c r="MJR371" s="1"/>
      <c r="MJS371" s="1"/>
      <c r="MJT371" s="1"/>
      <c r="MJU371" s="1"/>
      <c r="MJV371" s="1"/>
      <c r="MJW371" s="1"/>
      <c r="MJX371" s="1"/>
      <c r="MJY371" s="1"/>
      <c r="MJZ371" s="1"/>
      <c r="MKA371" s="1"/>
      <c r="MKB371" s="1"/>
      <c r="MKC371" s="1"/>
      <c r="MKD371" s="1"/>
      <c r="MKE371" s="1"/>
      <c r="MKF371" s="1"/>
      <c r="MKG371" s="1"/>
      <c r="MKH371" s="1"/>
      <c r="MKI371" s="1"/>
      <c r="MKJ371" s="1"/>
      <c r="MKK371" s="1"/>
      <c r="MKL371" s="1"/>
      <c r="MKM371" s="1"/>
      <c r="MKN371" s="1"/>
      <c r="MKO371" s="1"/>
      <c r="MKP371" s="1"/>
      <c r="MKQ371" s="1"/>
      <c r="MKR371" s="1"/>
      <c r="MKS371" s="1"/>
      <c r="MKT371" s="1"/>
      <c r="MKU371" s="1"/>
      <c r="MKV371" s="1"/>
      <c r="MKW371" s="1"/>
      <c r="MKX371" s="1"/>
      <c r="MKY371" s="1"/>
      <c r="MKZ371" s="1"/>
      <c r="MLA371" s="1"/>
      <c r="MLB371" s="1"/>
      <c r="MLC371" s="1"/>
      <c r="MLD371" s="1"/>
      <c r="MLE371" s="1"/>
      <c r="MLF371" s="1"/>
      <c r="MLG371" s="1"/>
      <c r="MLH371" s="1"/>
      <c r="MLI371" s="1"/>
      <c r="MLJ371" s="1"/>
      <c r="MLK371" s="1"/>
      <c r="MLL371" s="1"/>
      <c r="MLM371" s="1"/>
      <c r="MLN371" s="1"/>
      <c r="MLO371" s="1"/>
      <c r="MLP371" s="1"/>
      <c r="MLQ371" s="1"/>
      <c r="MLR371" s="1"/>
      <c r="MLS371" s="1"/>
      <c r="MLT371" s="1"/>
      <c r="MLU371" s="1"/>
      <c r="MLV371" s="1"/>
      <c r="MLW371" s="1"/>
      <c r="MLX371" s="1"/>
      <c r="MLY371" s="1"/>
      <c r="MLZ371" s="1"/>
      <c r="MMA371" s="1"/>
      <c r="MMB371" s="1"/>
      <c r="MMC371" s="1"/>
      <c r="MMD371" s="1"/>
      <c r="MME371" s="1"/>
      <c r="MMF371" s="1"/>
      <c r="MMG371" s="1"/>
      <c r="MMH371" s="1"/>
      <c r="MMI371" s="1"/>
      <c r="MMJ371" s="1"/>
      <c r="MMK371" s="1"/>
      <c r="MML371" s="1"/>
      <c r="MMM371" s="1"/>
      <c r="MMN371" s="1"/>
      <c r="MMO371" s="1"/>
      <c r="MMP371" s="1"/>
      <c r="MMQ371" s="1"/>
      <c r="MMR371" s="1"/>
      <c r="MMS371" s="1"/>
      <c r="MMT371" s="1"/>
      <c r="MMU371" s="1"/>
      <c r="MMV371" s="1"/>
      <c r="MMW371" s="1"/>
      <c r="MMX371" s="1"/>
      <c r="MMY371" s="1"/>
      <c r="MMZ371" s="1"/>
      <c r="MNA371" s="1"/>
      <c r="MNB371" s="1"/>
      <c r="MNC371" s="1"/>
      <c r="MND371" s="1"/>
      <c r="MNE371" s="1"/>
      <c r="MNF371" s="1"/>
      <c r="MNG371" s="1"/>
      <c r="MNH371" s="1"/>
      <c r="MNI371" s="1"/>
      <c r="MNJ371" s="1"/>
      <c r="MNK371" s="1"/>
      <c r="MNL371" s="1"/>
      <c r="MNM371" s="1"/>
      <c r="MNN371" s="1"/>
      <c r="MNO371" s="1"/>
      <c r="MNP371" s="1"/>
      <c r="MNQ371" s="1"/>
      <c r="MNR371" s="1"/>
      <c r="MNS371" s="1"/>
      <c r="MNT371" s="1"/>
      <c r="MNU371" s="1"/>
      <c r="MNV371" s="1"/>
      <c r="MNW371" s="1"/>
      <c r="MNX371" s="1"/>
      <c r="MNY371" s="1"/>
      <c r="MNZ371" s="1"/>
      <c r="MOA371" s="1"/>
      <c r="MOB371" s="1"/>
      <c r="MOC371" s="1"/>
      <c r="MOD371" s="1"/>
      <c r="MOE371" s="1"/>
      <c r="MOF371" s="1"/>
      <c r="MOG371" s="1"/>
      <c r="MOH371" s="1"/>
      <c r="MOI371" s="1"/>
      <c r="MOJ371" s="1"/>
      <c r="MOK371" s="1"/>
      <c r="MOL371" s="1"/>
      <c r="MOM371" s="1"/>
      <c r="MON371" s="1"/>
      <c r="MOO371" s="1"/>
      <c r="MOP371" s="1"/>
      <c r="MOQ371" s="1"/>
      <c r="MOR371" s="1"/>
      <c r="MOS371" s="1"/>
      <c r="MOT371" s="1"/>
      <c r="MOU371" s="1"/>
      <c r="MOV371" s="1"/>
      <c r="MOW371" s="1"/>
      <c r="MOX371" s="1"/>
      <c r="MOY371" s="1"/>
      <c r="MOZ371" s="1"/>
      <c r="MPA371" s="1"/>
      <c r="MPB371" s="1"/>
      <c r="MPC371" s="1"/>
      <c r="MPD371" s="1"/>
      <c r="MPE371" s="1"/>
      <c r="MPF371" s="1"/>
      <c r="MPG371" s="1"/>
      <c r="MPH371" s="1"/>
      <c r="MPI371" s="1"/>
      <c r="MPJ371" s="1"/>
      <c r="MPK371" s="1"/>
      <c r="MPL371" s="1"/>
      <c r="MPM371" s="1"/>
      <c r="MPN371" s="1"/>
      <c r="MPO371" s="1"/>
      <c r="MPP371" s="1"/>
      <c r="MPQ371" s="1"/>
      <c r="MPR371" s="1"/>
      <c r="MPS371" s="1"/>
      <c r="MPT371" s="1"/>
      <c r="MPU371" s="1"/>
      <c r="MPV371" s="1"/>
      <c r="MPW371" s="1"/>
      <c r="MPX371" s="1"/>
      <c r="MPY371" s="1"/>
      <c r="MPZ371" s="1"/>
      <c r="MQA371" s="1"/>
      <c r="MQB371" s="1"/>
      <c r="MQC371" s="1"/>
      <c r="MQD371" s="1"/>
      <c r="MQE371" s="1"/>
      <c r="MQF371" s="1"/>
      <c r="MQG371" s="1"/>
      <c r="MQH371" s="1"/>
      <c r="MQI371" s="1"/>
      <c r="MQJ371" s="1"/>
      <c r="MQK371" s="1"/>
      <c r="MQL371" s="1"/>
      <c r="MQM371" s="1"/>
      <c r="MQN371" s="1"/>
      <c r="MQO371" s="1"/>
      <c r="MQP371" s="1"/>
      <c r="MQQ371" s="1"/>
      <c r="MQR371" s="1"/>
      <c r="MQS371" s="1"/>
      <c r="MQT371" s="1"/>
      <c r="MQU371" s="1"/>
      <c r="MQV371" s="1"/>
      <c r="MQW371" s="1"/>
      <c r="MQX371" s="1"/>
      <c r="MQY371" s="1"/>
      <c r="MQZ371" s="1"/>
      <c r="MRA371" s="1"/>
      <c r="MRB371" s="1"/>
      <c r="MRC371" s="1"/>
      <c r="MRD371" s="1"/>
      <c r="MRE371" s="1"/>
      <c r="MRF371" s="1"/>
      <c r="MRG371" s="1"/>
      <c r="MRH371" s="1"/>
      <c r="MRI371" s="1"/>
      <c r="MRJ371" s="1"/>
      <c r="MRK371" s="1"/>
      <c r="MRL371" s="1"/>
      <c r="MRM371" s="1"/>
      <c r="MRN371" s="1"/>
      <c r="MRO371" s="1"/>
      <c r="MRP371" s="1"/>
      <c r="MRQ371" s="1"/>
      <c r="MRR371" s="1"/>
      <c r="MRS371" s="1"/>
      <c r="MRT371" s="1"/>
      <c r="MRU371" s="1"/>
      <c r="MRV371" s="1"/>
      <c r="MRW371" s="1"/>
      <c r="MRX371" s="1"/>
      <c r="MRY371" s="1"/>
      <c r="MRZ371" s="1"/>
      <c r="MSA371" s="1"/>
      <c r="MSB371" s="1"/>
      <c r="MSC371" s="1"/>
      <c r="MSD371" s="1"/>
      <c r="MSE371" s="1"/>
      <c r="MSF371" s="1"/>
      <c r="MSG371" s="1"/>
      <c r="MSH371" s="1"/>
      <c r="MSI371" s="1"/>
      <c r="MSJ371" s="1"/>
      <c r="MSK371" s="1"/>
      <c r="MSL371" s="1"/>
      <c r="MSM371" s="1"/>
      <c r="MSN371" s="1"/>
      <c r="MSO371" s="1"/>
      <c r="MSP371" s="1"/>
      <c r="MSQ371" s="1"/>
      <c r="MSR371" s="1"/>
      <c r="MSS371" s="1"/>
      <c r="MST371" s="1"/>
      <c r="MSU371" s="1"/>
      <c r="MSV371" s="1"/>
      <c r="MSW371" s="1"/>
      <c r="MSX371" s="1"/>
      <c r="MSY371" s="1"/>
      <c r="MSZ371" s="1"/>
      <c r="MTA371" s="1"/>
      <c r="MTB371" s="1"/>
      <c r="MTC371" s="1"/>
      <c r="MTD371" s="1"/>
      <c r="MTE371" s="1"/>
      <c r="MTF371" s="1"/>
      <c r="MTG371" s="1"/>
      <c r="MTH371" s="1"/>
      <c r="MTI371" s="1"/>
      <c r="MTJ371" s="1"/>
      <c r="MTK371" s="1"/>
      <c r="MTL371" s="1"/>
      <c r="MTM371" s="1"/>
      <c r="MTN371" s="1"/>
      <c r="MTO371" s="1"/>
      <c r="MTP371" s="1"/>
      <c r="MTQ371" s="1"/>
      <c r="MTR371" s="1"/>
      <c r="MTS371" s="1"/>
      <c r="MTT371" s="1"/>
      <c r="MTU371" s="1"/>
      <c r="MTV371" s="1"/>
      <c r="MTW371" s="1"/>
      <c r="MTX371" s="1"/>
      <c r="MTY371" s="1"/>
      <c r="MTZ371" s="1"/>
      <c r="MUA371" s="1"/>
      <c r="MUB371" s="1"/>
      <c r="MUC371" s="1"/>
      <c r="MUD371" s="1"/>
      <c r="MUE371" s="1"/>
      <c r="MUF371" s="1"/>
      <c r="MUG371" s="1"/>
      <c r="MUH371" s="1"/>
      <c r="MUI371" s="1"/>
      <c r="MUJ371" s="1"/>
      <c r="MUK371" s="1"/>
      <c r="MUL371" s="1"/>
      <c r="MUM371" s="1"/>
      <c r="MUN371" s="1"/>
      <c r="MUO371" s="1"/>
      <c r="MUP371" s="1"/>
      <c r="MUQ371" s="1"/>
      <c r="MUR371" s="1"/>
      <c r="MUS371" s="1"/>
      <c r="MUT371" s="1"/>
      <c r="MUU371" s="1"/>
      <c r="MUV371" s="1"/>
      <c r="MUW371" s="1"/>
      <c r="MUX371" s="1"/>
      <c r="MUY371" s="1"/>
      <c r="MUZ371" s="1"/>
      <c r="MVA371" s="1"/>
      <c r="MVB371" s="1"/>
      <c r="MVC371" s="1"/>
      <c r="MVD371" s="1"/>
      <c r="MVE371" s="1"/>
      <c r="MVF371" s="1"/>
      <c r="MVG371" s="1"/>
      <c r="MVH371" s="1"/>
      <c r="MVI371" s="1"/>
      <c r="MVJ371" s="1"/>
      <c r="MVK371" s="1"/>
      <c r="MVL371" s="1"/>
      <c r="MVM371" s="1"/>
      <c r="MVN371" s="1"/>
      <c r="MVO371" s="1"/>
      <c r="MVP371" s="1"/>
      <c r="MVQ371" s="1"/>
      <c r="MVR371" s="1"/>
      <c r="MVS371" s="1"/>
      <c r="MVT371" s="1"/>
      <c r="MVU371" s="1"/>
      <c r="MVV371" s="1"/>
      <c r="MVW371" s="1"/>
      <c r="MVX371" s="1"/>
      <c r="MVY371" s="1"/>
      <c r="MVZ371" s="1"/>
      <c r="MWA371" s="1"/>
      <c r="MWB371" s="1"/>
      <c r="MWC371" s="1"/>
      <c r="MWD371" s="1"/>
      <c r="MWE371" s="1"/>
      <c r="MWF371" s="1"/>
      <c r="MWG371" s="1"/>
      <c r="MWH371" s="1"/>
      <c r="MWI371" s="1"/>
      <c r="MWJ371" s="1"/>
      <c r="MWK371" s="1"/>
      <c r="MWL371" s="1"/>
      <c r="MWM371" s="1"/>
      <c r="MWN371" s="1"/>
      <c r="MWO371" s="1"/>
      <c r="MWP371" s="1"/>
      <c r="MWQ371" s="1"/>
      <c r="MWR371" s="1"/>
      <c r="MWS371" s="1"/>
      <c r="MWT371" s="1"/>
      <c r="MWU371" s="1"/>
      <c r="MWV371" s="1"/>
      <c r="MWW371" s="1"/>
      <c r="MWX371" s="1"/>
      <c r="MWY371" s="1"/>
      <c r="MWZ371" s="1"/>
      <c r="MXA371" s="1"/>
      <c r="MXB371" s="1"/>
      <c r="MXC371" s="1"/>
      <c r="MXD371" s="1"/>
      <c r="MXE371" s="1"/>
      <c r="MXF371" s="1"/>
      <c r="MXG371" s="1"/>
      <c r="MXH371" s="1"/>
      <c r="MXI371" s="1"/>
      <c r="MXJ371" s="1"/>
      <c r="MXK371" s="1"/>
      <c r="MXL371" s="1"/>
      <c r="MXM371" s="1"/>
      <c r="MXN371" s="1"/>
      <c r="MXO371" s="1"/>
      <c r="MXP371" s="1"/>
      <c r="MXQ371" s="1"/>
      <c r="MXR371" s="1"/>
      <c r="MXS371" s="1"/>
      <c r="MXT371" s="1"/>
      <c r="MXU371" s="1"/>
      <c r="MXV371" s="1"/>
      <c r="MXW371" s="1"/>
      <c r="MXX371" s="1"/>
      <c r="MXY371" s="1"/>
      <c r="MXZ371" s="1"/>
      <c r="MYA371" s="1"/>
      <c r="MYB371" s="1"/>
      <c r="MYC371" s="1"/>
      <c r="MYD371" s="1"/>
      <c r="MYE371" s="1"/>
      <c r="MYF371" s="1"/>
      <c r="MYG371" s="1"/>
      <c r="MYH371" s="1"/>
      <c r="MYI371" s="1"/>
      <c r="MYJ371" s="1"/>
      <c r="MYK371" s="1"/>
      <c r="MYL371" s="1"/>
      <c r="MYM371" s="1"/>
      <c r="MYN371" s="1"/>
      <c r="MYO371" s="1"/>
      <c r="MYP371" s="1"/>
      <c r="MYQ371" s="1"/>
      <c r="MYR371" s="1"/>
      <c r="MYS371" s="1"/>
      <c r="MYT371" s="1"/>
      <c r="MYU371" s="1"/>
      <c r="MYV371" s="1"/>
      <c r="MYW371" s="1"/>
      <c r="MYX371" s="1"/>
      <c r="MYY371" s="1"/>
      <c r="MYZ371" s="1"/>
      <c r="MZA371" s="1"/>
      <c r="MZB371" s="1"/>
      <c r="MZC371" s="1"/>
      <c r="MZD371" s="1"/>
      <c r="MZE371" s="1"/>
      <c r="MZF371" s="1"/>
      <c r="MZG371" s="1"/>
      <c r="MZH371" s="1"/>
      <c r="MZI371" s="1"/>
      <c r="MZJ371" s="1"/>
      <c r="MZK371" s="1"/>
      <c r="MZL371" s="1"/>
      <c r="MZM371" s="1"/>
      <c r="MZN371" s="1"/>
      <c r="MZO371" s="1"/>
      <c r="MZP371" s="1"/>
      <c r="MZQ371" s="1"/>
      <c r="MZR371" s="1"/>
      <c r="MZS371" s="1"/>
      <c r="MZT371" s="1"/>
      <c r="MZU371" s="1"/>
      <c r="MZV371" s="1"/>
      <c r="MZW371" s="1"/>
      <c r="MZX371" s="1"/>
      <c r="MZY371" s="1"/>
      <c r="MZZ371" s="1"/>
      <c r="NAA371" s="1"/>
      <c r="NAB371" s="1"/>
      <c r="NAC371" s="1"/>
      <c r="NAD371" s="1"/>
      <c r="NAE371" s="1"/>
      <c r="NAF371" s="1"/>
      <c r="NAG371" s="1"/>
      <c r="NAH371" s="1"/>
      <c r="NAI371" s="1"/>
      <c r="NAJ371" s="1"/>
      <c r="NAK371" s="1"/>
      <c r="NAL371" s="1"/>
      <c r="NAM371" s="1"/>
      <c r="NAN371" s="1"/>
      <c r="NAO371" s="1"/>
      <c r="NAP371" s="1"/>
      <c r="NAQ371" s="1"/>
      <c r="NAR371" s="1"/>
      <c r="NAS371" s="1"/>
      <c r="NAT371" s="1"/>
      <c r="NAU371" s="1"/>
      <c r="NAV371" s="1"/>
      <c r="NAW371" s="1"/>
      <c r="NAX371" s="1"/>
      <c r="NAY371" s="1"/>
      <c r="NAZ371" s="1"/>
      <c r="NBA371" s="1"/>
      <c r="NBB371" s="1"/>
      <c r="NBC371" s="1"/>
      <c r="NBD371" s="1"/>
      <c r="NBE371" s="1"/>
      <c r="NBF371" s="1"/>
      <c r="NBG371" s="1"/>
      <c r="NBH371" s="1"/>
      <c r="NBI371" s="1"/>
      <c r="NBJ371" s="1"/>
      <c r="NBK371" s="1"/>
      <c r="NBL371" s="1"/>
      <c r="NBM371" s="1"/>
      <c r="NBN371" s="1"/>
      <c r="NBO371" s="1"/>
      <c r="NBP371" s="1"/>
      <c r="NBQ371" s="1"/>
      <c r="NBR371" s="1"/>
      <c r="NBS371" s="1"/>
      <c r="NBT371" s="1"/>
      <c r="NBU371" s="1"/>
      <c r="NBV371" s="1"/>
      <c r="NBW371" s="1"/>
      <c r="NBX371" s="1"/>
      <c r="NBY371" s="1"/>
      <c r="NBZ371" s="1"/>
      <c r="NCA371" s="1"/>
      <c r="NCB371" s="1"/>
      <c r="NCC371" s="1"/>
      <c r="NCD371" s="1"/>
      <c r="NCE371" s="1"/>
      <c r="NCF371" s="1"/>
      <c r="NCG371" s="1"/>
      <c r="NCH371" s="1"/>
      <c r="NCI371" s="1"/>
      <c r="NCJ371" s="1"/>
      <c r="NCK371" s="1"/>
      <c r="NCL371" s="1"/>
      <c r="NCM371" s="1"/>
      <c r="NCN371" s="1"/>
      <c r="NCO371" s="1"/>
      <c r="NCP371" s="1"/>
      <c r="NCQ371" s="1"/>
      <c r="NCR371" s="1"/>
      <c r="NCS371" s="1"/>
      <c r="NCT371" s="1"/>
      <c r="NCU371" s="1"/>
      <c r="NCV371" s="1"/>
      <c r="NCW371" s="1"/>
      <c r="NCX371" s="1"/>
      <c r="NCY371" s="1"/>
      <c r="NCZ371" s="1"/>
      <c r="NDA371" s="1"/>
      <c r="NDB371" s="1"/>
      <c r="NDC371" s="1"/>
      <c r="NDD371" s="1"/>
      <c r="NDE371" s="1"/>
      <c r="NDF371" s="1"/>
      <c r="NDG371" s="1"/>
      <c r="NDH371" s="1"/>
      <c r="NDI371" s="1"/>
      <c r="NDJ371" s="1"/>
      <c r="NDK371" s="1"/>
      <c r="NDL371" s="1"/>
      <c r="NDM371" s="1"/>
      <c r="NDN371" s="1"/>
      <c r="NDO371" s="1"/>
      <c r="NDP371" s="1"/>
      <c r="NDQ371" s="1"/>
      <c r="NDR371" s="1"/>
      <c r="NDS371" s="1"/>
      <c r="NDT371" s="1"/>
      <c r="NDU371" s="1"/>
      <c r="NDV371" s="1"/>
      <c r="NDW371" s="1"/>
      <c r="NDX371" s="1"/>
      <c r="NDY371" s="1"/>
      <c r="NDZ371" s="1"/>
      <c r="NEA371" s="1"/>
      <c r="NEB371" s="1"/>
      <c r="NEC371" s="1"/>
      <c r="NED371" s="1"/>
      <c r="NEE371" s="1"/>
      <c r="NEF371" s="1"/>
      <c r="NEG371" s="1"/>
      <c r="NEH371" s="1"/>
      <c r="NEI371" s="1"/>
      <c r="NEJ371" s="1"/>
      <c r="NEK371" s="1"/>
      <c r="NEL371" s="1"/>
      <c r="NEM371" s="1"/>
      <c r="NEN371" s="1"/>
      <c r="NEO371" s="1"/>
      <c r="NEP371" s="1"/>
      <c r="NEQ371" s="1"/>
      <c r="NER371" s="1"/>
      <c r="NES371" s="1"/>
      <c r="NET371" s="1"/>
      <c r="NEU371" s="1"/>
      <c r="NEV371" s="1"/>
      <c r="NEW371" s="1"/>
      <c r="NEX371" s="1"/>
      <c r="NEY371" s="1"/>
      <c r="NEZ371" s="1"/>
      <c r="NFA371" s="1"/>
      <c r="NFB371" s="1"/>
      <c r="NFC371" s="1"/>
      <c r="NFD371" s="1"/>
      <c r="NFE371" s="1"/>
      <c r="NFF371" s="1"/>
      <c r="NFG371" s="1"/>
      <c r="NFH371" s="1"/>
      <c r="NFI371" s="1"/>
      <c r="NFJ371" s="1"/>
      <c r="NFK371" s="1"/>
      <c r="NFL371" s="1"/>
      <c r="NFM371" s="1"/>
      <c r="NFN371" s="1"/>
      <c r="NFO371" s="1"/>
      <c r="NFP371" s="1"/>
      <c r="NFQ371" s="1"/>
      <c r="NFR371" s="1"/>
      <c r="NFS371" s="1"/>
      <c r="NFT371" s="1"/>
      <c r="NFU371" s="1"/>
      <c r="NFV371" s="1"/>
      <c r="NFW371" s="1"/>
      <c r="NFX371" s="1"/>
      <c r="NFY371" s="1"/>
      <c r="NFZ371" s="1"/>
      <c r="NGA371" s="1"/>
      <c r="NGB371" s="1"/>
      <c r="NGC371" s="1"/>
      <c r="NGD371" s="1"/>
      <c r="NGE371" s="1"/>
      <c r="NGF371" s="1"/>
      <c r="NGG371" s="1"/>
      <c r="NGH371" s="1"/>
      <c r="NGI371" s="1"/>
      <c r="NGJ371" s="1"/>
      <c r="NGK371" s="1"/>
      <c r="NGL371" s="1"/>
      <c r="NGM371" s="1"/>
      <c r="NGN371" s="1"/>
      <c r="NGO371" s="1"/>
      <c r="NGP371" s="1"/>
      <c r="NGQ371" s="1"/>
      <c r="NGR371" s="1"/>
      <c r="NGS371" s="1"/>
      <c r="NGT371" s="1"/>
      <c r="NGU371" s="1"/>
      <c r="NGV371" s="1"/>
      <c r="NGW371" s="1"/>
      <c r="NGX371" s="1"/>
      <c r="NGY371" s="1"/>
      <c r="NGZ371" s="1"/>
      <c r="NHA371" s="1"/>
      <c r="NHB371" s="1"/>
      <c r="NHC371" s="1"/>
      <c r="NHD371" s="1"/>
      <c r="NHE371" s="1"/>
      <c r="NHF371" s="1"/>
      <c r="NHG371" s="1"/>
      <c r="NHH371" s="1"/>
      <c r="NHI371" s="1"/>
      <c r="NHJ371" s="1"/>
      <c r="NHK371" s="1"/>
      <c r="NHL371" s="1"/>
      <c r="NHM371" s="1"/>
      <c r="NHN371" s="1"/>
      <c r="NHO371" s="1"/>
      <c r="NHP371" s="1"/>
      <c r="NHQ371" s="1"/>
      <c r="NHR371" s="1"/>
      <c r="NHS371" s="1"/>
      <c r="NHT371" s="1"/>
      <c r="NHU371" s="1"/>
      <c r="NHV371" s="1"/>
      <c r="NHW371" s="1"/>
      <c r="NHX371" s="1"/>
      <c r="NHY371" s="1"/>
      <c r="NHZ371" s="1"/>
      <c r="NIA371" s="1"/>
      <c r="NIB371" s="1"/>
      <c r="NIC371" s="1"/>
      <c r="NID371" s="1"/>
      <c r="NIE371" s="1"/>
      <c r="NIF371" s="1"/>
      <c r="NIG371" s="1"/>
      <c r="NIH371" s="1"/>
      <c r="NII371" s="1"/>
      <c r="NIJ371" s="1"/>
      <c r="NIK371" s="1"/>
      <c r="NIL371" s="1"/>
      <c r="NIM371" s="1"/>
      <c r="NIN371" s="1"/>
      <c r="NIO371" s="1"/>
      <c r="NIP371" s="1"/>
      <c r="NIQ371" s="1"/>
      <c r="NIR371" s="1"/>
      <c r="NIS371" s="1"/>
      <c r="NIT371" s="1"/>
      <c r="NIU371" s="1"/>
      <c r="NIV371" s="1"/>
      <c r="NIW371" s="1"/>
      <c r="NIX371" s="1"/>
      <c r="NIY371" s="1"/>
      <c r="NIZ371" s="1"/>
      <c r="NJA371" s="1"/>
      <c r="NJB371" s="1"/>
      <c r="NJC371" s="1"/>
      <c r="NJD371" s="1"/>
      <c r="NJE371" s="1"/>
      <c r="NJF371" s="1"/>
      <c r="NJG371" s="1"/>
      <c r="NJH371" s="1"/>
      <c r="NJI371" s="1"/>
      <c r="NJJ371" s="1"/>
      <c r="NJK371" s="1"/>
      <c r="NJL371" s="1"/>
      <c r="NJM371" s="1"/>
      <c r="NJN371" s="1"/>
      <c r="NJO371" s="1"/>
      <c r="NJP371" s="1"/>
      <c r="NJQ371" s="1"/>
      <c r="NJR371" s="1"/>
      <c r="NJS371" s="1"/>
      <c r="NJT371" s="1"/>
      <c r="NJU371" s="1"/>
      <c r="NJV371" s="1"/>
      <c r="NJW371" s="1"/>
      <c r="NJX371" s="1"/>
      <c r="NJY371" s="1"/>
      <c r="NJZ371" s="1"/>
      <c r="NKA371" s="1"/>
      <c r="NKB371" s="1"/>
      <c r="NKC371" s="1"/>
      <c r="NKD371" s="1"/>
      <c r="NKE371" s="1"/>
      <c r="NKF371" s="1"/>
      <c r="NKG371" s="1"/>
      <c r="NKH371" s="1"/>
      <c r="NKI371" s="1"/>
      <c r="NKJ371" s="1"/>
      <c r="NKK371" s="1"/>
      <c r="NKL371" s="1"/>
      <c r="NKM371" s="1"/>
      <c r="NKN371" s="1"/>
      <c r="NKO371" s="1"/>
      <c r="NKP371" s="1"/>
      <c r="NKQ371" s="1"/>
      <c r="NKR371" s="1"/>
      <c r="NKS371" s="1"/>
      <c r="NKT371" s="1"/>
      <c r="NKU371" s="1"/>
      <c r="NKV371" s="1"/>
      <c r="NKW371" s="1"/>
      <c r="NKX371" s="1"/>
      <c r="NKY371" s="1"/>
      <c r="NKZ371" s="1"/>
      <c r="NLA371" s="1"/>
      <c r="NLB371" s="1"/>
      <c r="NLC371" s="1"/>
      <c r="NLD371" s="1"/>
      <c r="NLE371" s="1"/>
      <c r="NLF371" s="1"/>
      <c r="NLG371" s="1"/>
      <c r="NLH371" s="1"/>
      <c r="NLI371" s="1"/>
      <c r="NLJ371" s="1"/>
      <c r="NLK371" s="1"/>
      <c r="NLL371" s="1"/>
      <c r="NLM371" s="1"/>
      <c r="NLN371" s="1"/>
      <c r="NLO371" s="1"/>
      <c r="NLP371" s="1"/>
      <c r="NLQ371" s="1"/>
      <c r="NLR371" s="1"/>
      <c r="NLS371" s="1"/>
      <c r="NLT371" s="1"/>
      <c r="NLU371" s="1"/>
      <c r="NLV371" s="1"/>
      <c r="NLW371" s="1"/>
      <c r="NLX371" s="1"/>
      <c r="NLY371" s="1"/>
      <c r="NLZ371" s="1"/>
      <c r="NMA371" s="1"/>
      <c r="NMB371" s="1"/>
      <c r="NMC371" s="1"/>
      <c r="NMD371" s="1"/>
      <c r="NME371" s="1"/>
      <c r="NMF371" s="1"/>
      <c r="NMG371" s="1"/>
      <c r="NMH371" s="1"/>
      <c r="NMI371" s="1"/>
      <c r="NMJ371" s="1"/>
      <c r="NMK371" s="1"/>
      <c r="NML371" s="1"/>
      <c r="NMM371" s="1"/>
      <c r="NMN371" s="1"/>
      <c r="NMO371" s="1"/>
      <c r="NMP371" s="1"/>
      <c r="NMQ371" s="1"/>
      <c r="NMR371" s="1"/>
      <c r="NMS371" s="1"/>
      <c r="NMT371" s="1"/>
      <c r="NMU371" s="1"/>
      <c r="NMV371" s="1"/>
      <c r="NMW371" s="1"/>
      <c r="NMX371" s="1"/>
      <c r="NMY371" s="1"/>
      <c r="NMZ371" s="1"/>
      <c r="NNA371" s="1"/>
      <c r="NNB371" s="1"/>
      <c r="NNC371" s="1"/>
      <c r="NND371" s="1"/>
      <c r="NNE371" s="1"/>
      <c r="NNF371" s="1"/>
      <c r="NNG371" s="1"/>
      <c r="NNH371" s="1"/>
      <c r="NNI371" s="1"/>
      <c r="NNJ371" s="1"/>
      <c r="NNK371" s="1"/>
      <c r="NNL371" s="1"/>
      <c r="NNM371" s="1"/>
      <c r="NNN371" s="1"/>
      <c r="NNO371" s="1"/>
      <c r="NNP371" s="1"/>
      <c r="NNQ371" s="1"/>
      <c r="NNR371" s="1"/>
      <c r="NNS371" s="1"/>
      <c r="NNT371" s="1"/>
      <c r="NNU371" s="1"/>
      <c r="NNV371" s="1"/>
      <c r="NNW371" s="1"/>
      <c r="NNX371" s="1"/>
      <c r="NNY371" s="1"/>
      <c r="NNZ371" s="1"/>
      <c r="NOA371" s="1"/>
      <c r="NOB371" s="1"/>
      <c r="NOC371" s="1"/>
      <c r="NOD371" s="1"/>
      <c r="NOE371" s="1"/>
      <c r="NOF371" s="1"/>
      <c r="NOG371" s="1"/>
      <c r="NOH371" s="1"/>
      <c r="NOI371" s="1"/>
      <c r="NOJ371" s="1"/>
      <c r="NOK371" s="1"/>
      <c r="NOL371" s="1"/>
      <c r="NOM371" s="1"/>
      <c r="NON371" s="1"/>
      <c r="NOO371" s="1"/>
      <c r="NOP371" s="1"/>
      <c r="NOQ371" s="1"/>
      <c r="NOR371" s="1"/>
      <c r="NOS371" s="1"/>
      <c r="NOT371" s="1"/>
      <c r="NOU371" s="1"/>
      <c r="NOV371" s="1"/>
      <c r="NOW371" s="1"/>
      <c r="NOX371" s="1"/>
      <c r="NOY371" s="1"/>
      <c r="NOZ371" s="1"/>
      <c r="NPA371" s="1"/>
      <c r="NPB371" s="1"/>
      <c r="NPC371" s="1"/>
      <c r="NPD371" s="1"/>
      <c r="NPE371" s="1"/>
      <c r="NPF371" s="1"/>
      <c r="NPG371" s="1"/>
      <c r="NPH371" s="1"/>
      <c r="NPI371" s="1"/>
      <c r="NPJ371" s="1"/>
      <c r="NPK371" s="1"/>
      <c r="NPL371" s="1"/>
      <c r="NPM371" s="1"/>
      <c r="NPN371" s="1"/>
      <c r="NPO371" s="1"/>
      <c r="NPP371" s="1"/>
      <c r="NPQ371" s="1"/>
      <c r="NPR371" s="1"/>
      <c r="NPS371" s="1"/>
      <c r="NPT371" s="1"/>
      <c r="NPU371" s="1"/>
      <c r="NPV371" s="1"/>
      <c r="NPW371" s="1"/>
      <c r="NPX371" s="1"/>
      <c r="NPY371" s="1"/>
      <c r="NPZ371" s="1"/>
      <c r="NQA371" s="1"/>
      <c r="NQB371" s="1"/>
      <c r="NQC371" s="1"/>
      <c r="NQD371" s="1"/>
      <c r="NQE371" s="1"/>
      <c r="NQF371" s="1"/>
      <c r="NQG371" s="1"/>
      <c r="NQH371" s="1"/>
      <c r="NQI371" s="1"/>
      <c r="NQJ371" s="1"/>
      <c r="NQK371" s="1"/>
      <c r="NQL371" s="1"/>
      <c r="NQM371" s="1"/>
      <c r="NQN371" s="1"/>
      <c r="NQO371" s="1"/>
      <c r="NQP371" s="1"/>
      <c r="NQQ371" s="1"/>
      <c r="NQR371" s="1"/>
      <c r="NQS371" s="1"/>
      <c r="NQT371" s="1"/>
      <c r="NQU371" s="1"/>
      <c r="NQV371" s="1"/>
      <c r="NQW371" s="1"/>
      <c r="NQX371" s="1"/>
      <c r="NQY371" s="1"/>
      <c r="NQZ371" s="1"/>
      <c r="NRA371" s="1"/>
      <c r="NRB371" s="1"/>
      <c r="NRC371" s="1"/>
      <c r="NRD371" s="1"/>
      <c r="NRE371" s="1"/>
      <c r="NRF371" s="1"/>
      <c r="NRG371" s="1"/>
      <c r="NRH371" s="1"/>
      <c r="NRI371" s="1"/>
      <c r="NRJ371" s="1"/>
      <c r="NRK371" s="1"/>
      <c r="NRL371" s="1"/>
      <c r="NRM371" s="1"/>
      <c r="NRN371" s="1"/>
      <c r="NRO371" s="1"/>
      <c r="NRP371" s="1"/>
      <c r="NRQ371" s="1"/>
      <c r="NRR371" s="1"/>
      <c r="NRS371" s="1"/>
      <c r="NRT371" s="1"/>
      <c r="NRU371" s="1"/>
      <c r="NRV371" s="1"/>
      <c r="NRW371" s="1"/>
      <c r="NRX371" s="1"/>
      <c r="NRY371" s="1"/>
      <c r="NRZ371" s="1"/>
      <c r="NSA371" s="1"/>
      <c r="NSB371" s="1"/>
      <c r="NSC371" s="1"/>
      <c r="NSD371" s="1"/>
      <c r="NSE371" s="1"/>
      <c r="NSF371" s="1"/>
      <c r="NSG371" s="1"/>
      <c r="NSH371" s="1"/>
      <c r="NSI371" s="1"/>
      <c r="NSJ371" s="1"/>
      <c r="NSK371" s="1"/>
      <c r="NSL371" s="1"/>
      <c r="NSM371" s="1"/>
      <c r="NSN371" s="1"/>
      <c r="NSO371" s="1"/>
      <c r="NSP371" s="1"/>
      <c r="NSQ371" s="1"/>
      <c r="NSR371" s="1"/>
      <c r="NSS371" s="1"/>
      <c r="NST371" s="1"/>
      <c r="NSU371" s="1"/>
      <c r="NSV371" s="1"/>
      <c r="NSW371" s="1"/>
      <c r="NSX371" s="1"/>
      <c r="NSY371" s="1"/>
      <c r="NSZ371" s="1"/>
      <c r="NTA371" s="1"/>
      <c r="NTB371" s="1"/>
      <c r="NTC371" s="1"/>
      <c r="NTD371" s="1"/>
      <c r="NTE371" s="1"/>
      <c r="NTF371" s="1"/>
      <c r="NTG371" s="1"/>
      <c r="NTH371" s="1"/>
      <c r="NTI371" s="1"/>
      <c r="NTJ371" s="1"/>
      <c r="NTK371" s="1"/>
      <c r="NTL371" s="1"/>
      <c r="NTM371" s="1"/>
      <c r="NTN371" s="1"/>
      <c r="NTO371" s="1"/>
      <c r="NTP371" s="1"/>
      <c r="NTQ371" s="1"/>
      <c r="NTR371" s="1"/>
      <c r="NTS371" s="1"/>
      <c r="NTT371" s="1"/>
      <c r="NTU371" s="1"/>
      <c r="NTV371" s="1"/>
      <c r="NTW371" s="1"/>
      <c r="NTX371" s="1"/>
      <c r="NTY371" s="1"/>
      <c r="NTZ371" s="1"/>
      <c r="NUA371" s="1"/>
      <c r="NUB371" s="1"/>
      <c r="NUC371" s="1"/>
      <c r="NUD371" s="1"/>
      <c r="NUE371" s="1"/>
      <c r="NUF371" s="1"/>
      <c r="NUG371" s="1"/>
      <c r="NUH371" s="1"/>
      <c r="NUI371" s="1"/>
      <c r="NUJ371" s="1"/>
      <c r="NUK371" s="1"/>
      <c r="NUL371" s="1"/>
      <c r="NUM371" s="1"/>
      <c r="NUN371" s="1"/>
      <c r="NUO371" s="1"/>
      <c r="NUP371" s="1"/>
      <c r="NUQ371" s="1"/>
      <c r="NUR371" s="1"/>
      <c r="NUS371" s="1"/>
      <c r="NUT371" s="1"/>
      <c r="NUU371" s="1"/>
      <c r="NUV371" s="1"/>
      <c r="NUW371" s="1"/>
      <c r="NUX371" s="1"/>
      <c r="NUY371" s="1"/>
      <c r="NUZ371" s="1"/>
      <c r="NVA371" s="1"/>
      <c r="NVB371" s="1"/>
      <c r="NVC371" s="1"/>
      <c r="NVD371" s="1"/>
      <c r="NVE371" s="1"/>
      <c r="NVF371" s="1"/>
      <c r="NVG371" s="1"/>
      <c r="NVH371" s="1"/>
      <c r="NVI371" s="1"/>
      <c r="NVJ371" s="1"/>
      <c r="NVK371" s="1"/>
      <c r="NVL371" s="1"/>
      <c r="NVM371" s="1"/>
      <c r="NVN371" s="1"/>
      <c r="NVO371" s="1"/>
      <c r="NVP371" s="1"/>
      <c r="NVQ371" s="1"/>
      <c r="NVR371" s="1"/>
      <c r="NVS371" s="1"/>
      <c r="NVT371" s="1"/>
      <c r="NVU371" s="1"/>
      <c r="NVV371" s="1"/>
      <c r="NVW371" s="1"/>
      <c r="NVX371" s="1"/>
      <c r="NVY371" s="1"/>
      <c r="NVZ371" s="1"/>
      <c r="NWA371" s="1"/>
      <c r="NWB371" s="1"/>
      <c r="NWC371" s="1"/>
      <c r="NWD371" s="1"/>
      <c r="NWE371" s="1"/>
      <c r="NWF371" s="1"/>
      <c r="NWG371" s="1"/>
      <c r="NWH371" s="1"/>
      <c r="NWI371" s="1"/>
      <c r="NWJ371" s="1"/>
      <c r="NWK371" s="1"/>
      <c r="NWL371" s="1"/>
      <c r="NWM371" s="1"/>
      <c r="NWN371" s="1"/>
      <c r="NWO371" s="1"/>
      <c r="NWP371" s="1"/>
      <c r="NWQ371" s="1"/>
      <c r="NWR371" s="1"/>
      <c r="NWS371" s="1"/>
      <c r="NWT371" s="1"/>
      <c r="NWU371" s="1"/>
      <c r="NWV371" s="1"/>
      <c r="NWW371" s="1"/>
      <c r="NWX371" s="1"/>
      <c r="NWY371" s="1"/>
      <c r="NWZ371" s="1"/>
      <c r="NXA371" s="1"/>
      <c r="NXB371" s="1"/>
      <c r="NXC371" s="1"/>
      <c r="NXD371" s="1"/>
      <c r="NXE371" s="1"/>
      <c r="NXF371" s="1"/>
      <c r="NXG371" s="1"/>
      <c r="NXH371" s="1"/>
      <c r="NXI371" s="1"/>
      <c r="NXJ371" s="1"/>
      <c r="NXK371" s="1"/>
      <c r="NXL371" s="1"/>
      <c r="NXM371" s="1"/>
      <c r="NXN371" s="1"/>
      <c r="NXO371" s="1"/>
      <c r="NXP371" s="1"/>
      <c r="NXQ371" s="1"/>
      <c r="NXR371" s="1"/>
      <c r="NXS371" s="1"/>
      <c r="NXT371" s="1"/>
      <c r="NXU371" s="1"/>
      <c r="NXV371" s="1"/>
      <c r="NXW371" s="1"/>
      <c r="NXX371" s="1"/>
      <c r="NXY371" s="1"/>
      <c r="NXZ371" s="1"/>
      <c r="NYA371" s="1"/>
      <c r="NYB371" s="1"/>
      <c r="NYC371" s="1"/>
      <c r="NYD371" s="1"/>
      <c r="NYE371" s="1"/>
      <c r="NYF371" s="1"/>
      <c r="NYG371" s="1"/>
      <c r="NYH371" s="1"/>
      <c r="NYI371" s="1"/>
      <c r="NYJ371" s="1"/>
      <c r="NYK371" s="1"/>
      <c r="NYL371" s="1"/>
      <c r="NYM371" s="1"/>
      <c r="NYN371" s="1"/>
      <c r="NYO371" s="1"/>
      <c r="NYP371" s="1"/>
      <c r="NYQ371" s="1"/>
      <c r="NYR371" s="1"/>
      <c r="NYS371" s="1"/>
      <c r="NYT371" s="1"/>
      <c r="NYU371" s="1"/>
      <c r="NYV371" s="1"/>
      <c r="NYW371" s="1"/>
      <c r="NYX371" s="1"/>
      <c r="NYY371" s="1"/>
      <c r="NYZ371" s="1"/>
      <c r="NZA371" s="1"/>
      <c r="NZB371" s="1"/>
      <c r="NZC371" s="1"/>
      <c r="NZD371" s="1"/>
      <c r="NZE371" s="1"/>
      <c r="NZF371" s="1"/>
      <c r="NZG371" s="1"/>
      <c r="NZH371" s="1"/>
      <c r="NZI371" s="1"/>
      <c r="NZJ371" s="1"/>
      <c r="NZK371" s="1"/>
      <c r="NZL371" s="1"/>
      <c r="NZM371" s="1"/>
      <c r="NZN371" s="1"/>
      <c r="NZO371" s="1"/>
      <c r="NZP371" s="1"/>
      <c r="NZQ371" s="1"/>
      <c r="NZR371" s="1"/>
      <c r="NZS371" s="1"/>
      <c r="NZT371" s="1"/>
      <c r="NZU371" s="1"/>
      <c r="NZV371" s="1"/>
      <c r="NZW371" s="1"/>
      <c r="NZX371" s="1"/>
      <c r="NZY371" s="1"/>
      <c r="NZZ371" s="1"/>
      <c r="OAA371" s="1"/>
      <c r="OAB371" s="1"/>
      <c r="OAC371" s="1"/>
      <c r="OAD371" s="1"/>
      <c r="OAE371" s="1"/>
      <c r="OAF371" s="1"/>
      <c r="OAG371" s="1"/>
      <c r="OAH371" s="1"/>
      <c r="OAI371" s="1"/>
      <c r="OAJ371" s="1"/>
      <c r="OAK371" s="1"/>
      <c r="OAL371" s="1"/>
      <c r="OAM371" s="1"/>
      <c r="OAN371" s="1"/>
      <c r="OAO371" s="1"/>
      <c r="OAP371" s="1"/>
      <c r="OAQ371" s="1"/>
      <c r="OAR371" s="1"/>
      <c r="OAS371" s="1"/>
      <c r="OAT371" s="1"/>
      <c r="OAU371" s="1"/>
      <c r="OAV371" s="1"/>
      <c r="OAW371" s="1"/>
      <c r="OAX371" s="1"/>
      <c r="OAY371" s="1"/>
      <c r="OAZ371" s="1"/>
      <c r="OBA371" s="1"/>
      <c r="OBB371" s="1"/>
      <c r="OBC371" s="1"/>
      <c r="OBD371" s="1"/>
      <c r="OBE371" s="1"/>
      <c r="OBF371" s="1"/>
      <c r="OBG371" s="1"/>
      <c r="OBH371" s="1"/>
      <c r="OBI371" s="1"/>
      <c r="OBJ371" s="1"/>
      <c r="OBK371" s="1"/>
      <c r="OBL371" s="1"/>
      <c r="OBM371" s="1"/>
      <c r="OBN371" s="1"/>
      <c r="OBO371" s="1"/>
      <c r="OBP371" s="1"/>
      <c r="OBQ371" s="1"/>
      <c r="OBR371" s="1"/>
      <c r="OBS371" s="1"/>
      <c r="OBT371" s="1"/>
      <c r="OBU371" s="1"/>
      <c r="OBV371" s="1"/>
      <c r="OBW371" s="1"/>
      <c r="OBX371" s="1"/>
      <c r="OBY371" s="1"/>
      <c r="OBZ371" s="1"/>
      <c r="OCA371" s="1"/>
      <c r="OCB371" s="1"/>
      <c r="OCC371" s="1"/>
      <c r="OCD371" s="1"/>
      <c r="OCE371" s="1"/>
      <c r="OCF371" s="1"/>
      <c r="OCG371" s="1"/>
      <c r="OCH371" s="1"/>
      <c r="OCI371" s="1"/>
      <c r="OCJ371" s="1"/>
      <c r="OCK371" s="1"/>
      <c r="OCL371" s="1"/>
      <c r="OCM371" s="1"/>
      <c r="OCN371" s="1"/>
      <c r="OCO371" s="1"/>
      <c r="OCP371" s="1"/>
      <c r="OCQ371" s="1"/>
      <c r="OCR371" s="1"/>
      <c r="OCS371" s="1"/>
      <c r="OCT371" s="1"/>
      <c r="OCU371" s="1"/>
      <c r="OCV371" s="1"/>
      <c r="OCW371" s="1"/>
      <c r="OCX371" s="1"/>
      <c r="OCY371" s="1"/>
      <c r="OCZ371" s="1"/>
      <c r="ODA371" s="1"/>
      <c r="ODB371" s="1"/>
      <c r="ODC371" s="1"/>
      <c r="ODD371" s="1"/>
      <c r="ODE371" s="1"/>
      <c r="ODF371" s="1"/>
      <c r="ODG371" s="1"/>
      <c r="ODH371" s="1"/>
      <c r="ODI371" s="1"/>
      <c r="ODJ371" s="1"/>
      <c r="ODK371" s="1"/>
      <c r="ODL371" s="1"/>
      <c r="ODM371" s="1"/>
      <c r="ODN371" s="1"/>
      <c r="ODO371" s="1"/>
      <c r="ODP371" s="1"/>
      <c r="ODQ371" s="1"/>
      <c r="ODR371" s="1"/>
      <c r="ODS371" s="1"/>
      <c r="ODT371" s="1"/>
      <c r="ODU371" s="1"/>
      <c r="ODV371" s="1"/>
      <c r="ODW371" s="1"/>
      <c r="ODX371" s="1"/>
      <c r="ODY371" s="1"/>
      <c r="ODZ371" s="1"/>
      <c r="OEA371" s="1"/>
      <c r="OEB371" s="1"/>
      <c r="OEC371" s="1"/>
      <c r="OED371" s="1"/>
      <c r="OEE371" s="1"/>
      <c r="OEF371" s="1"/>
      <c r="OEG371" s="1"/>
      <c r="OEH371" s="1"/>
      <c r="OEI371" s="1"/>
      <c r="OEJ371" s="1"/>
      <c r="OEK371" s="1"/>
      <c r="OEL371" s="1"/>
      <c r="OEM371" s="1"/>
      <c r="OEN371" s="1"/>
      <c r="OEO371" s="1"/>
      <c r="OEP371" s="1"/>
      <c r="OEQ371" s="1"/>
      <c r="OER371" s="1"/>
      <c r="OES371" s="1"/>
      <c r="OET371" s="1"/>
      <c r="OEU371" s="1"/>
      <c r="OEV371" s="1"/>
      <c r="OEW371" s="1"/>
      <c r="OEX371" s="1"/>
      <c r="OEY371" s="1"/>
      <c r="OEZ371" s="1"/>
      <c r="OFA371" s="1"/>
      <c r="OFB371" s="1"/>
      <c r="OFC371" s="1"/>
      <c r="OFD371" s="1"/>
      <c r="OFE371" s="1"/>
      <c r="OFF371" s="1"/>
      <c r="OFG371" s="1"/>
      <c r="OFH371" s="1"/>
      <c r="OFI371" s="1"/>
      <c r="OFJ371" s="1"/>
      <c r="OFK371" s="1"/>
      <c r="OFL371" s="1"/>
      <c r="OFM371" s="1"/>
      <c r="OFN371" s="1"/>
      <c r="OFO371" s="1"/>
      <c r="OFP371" s="1"/>
      <c r="OFQ371" s="1"/>
      <c r="OFR371" s="1"/>
      <c r="OFS371" s="1"/>
      <c r="OFT371" s="1"/>
      <c r="OFU371" s="1"/>
      <c r="OFV371" s="1"/>
      <c r="OFW371" s="1"/>
      <c r="OFX371" s="1"/>
      <c r="OFY371" s="1"/>
      <c r="OFZ371" s="1"/>
      <c r="OGA371" s="1"/>
      <c r="OGB371" s="1"/>
      <c r="OGC371" s="1"/>
      <c r="OGD371" s="1"/>
      <c r="OGE371" s="1"/>
      <c r="OGF371" s="1"/>
      <c r="OGG371" s="1"/>
      <c r="OGH371" s="1"/>
      <c r="OGI371" s="1"/>
      <c r="OGJ371" s="1"/>
      <c r="OGK371" s="1"/>
      <c r="OGL371" s="1"/>
      <c r="OGM371" s="1"/>
      <c r="OGN371" s="1"/>
      <c r="OGO371" s="1"/>
      <c r="OGP371" s="1"/>
      <c r="OGQ371" s="1"/>
      <c r="OGR371" s="1"/>
      <c r="OGS371" s="1"/>
      <c r="OGT371" s="1"/>
      <c r="OGU371" s="1"/>
      <c r="OGV371" s="1"/>
      <c r="OGW371" s="1"/>
      <c r="OGX371" s="1"/>
      <c r="OGY371" s="1"/>
      <c r="OGZ371" s="1"/>
      <c r="OHA371" s="1"/>
      <c r="OHB371" s="1"/>
      <c r="OHC371" s="1"/>
      <c r="OHD371" s="1"/>
      <c r="OHE371" s="1"/>
      <c r="OHF371" s="1"/>
      <c r="OHG371" s="1"/>
      <c r="OHH371" s="1"/>
      <c r="OHI371" s="1"/>
      <c r="OHJ371" s="1"/>
      <c r="OHK371" s="1"/>
      <c r="OHL371" s="1"/>
      <c r="OHM371" s="1"/>
      <c r="OHN371" s="1"/>
      <c r="OHO371" s="1"/>
      <c r="OHP371" s="1"/>
      <c r="OHQ371" s="1"/>
      <c r="OHR371" s="1"/>
      <c r="OHS371" s="1"/>
      <c r="OHT371" s="1"/>
      <c r="OHU371" s="1"/>
      <c r="OHV371" s="1"/>
      <c r="OHW371" s="1"/>
      <c r="OHX371" s="1"/>
      <c r="OHY371" s="1"/>
      <c r="OHZ371" s="1"/>
      <c r="OIA371" s="1"/>
      <c r="OIB371" s="1"/>
      <c r="OIC371" s="1"/>
      <c r="OID371" s="1"/>
      <c r="OIE371" s="1"/>
      <c r="OIF371" s="1"/>
      <c r="OIG371" s="1"/>
      <c r="OIH371" s="1"/>
      <c r="OII371" s="1"/>
      <c r="OIJ371" s="1"/>
      <c r="OIK371" s="1"/>
      <c r="OIL371" s="1"/>
      <c r="OIM371" s="1"/>
      <c r="OIN371" s="1"/>
      <c r="OIO371" s="1"/>
      <c r="OIP371" s="1"/>
      <c r="OIQ371" s="1"/>
      <c r="OIR371" s="1"/>
      <c r="OIS371" s="1"/>
      <c r="OIT371" s="1"/>
      <c r="OIU371" s="1"/>
      <c r="OIV371" s="1"/>
      <c r="OIW371" s="1"/>
      <c r="OIX371" s="1"/>
      <c r="OIY371" s="1"/>
      <c r="OIZ371" s="1"/>
      <c r="OJA371" s="1"/>
      <c r="OJB371" s="1"/>
      <c r="OJC371" s="1"/>
      <c r="OJD371" s="1"/>
      <c r="OJE371" s="1"/>
      <c r="OJF371" s="1"/>
      <c r="OJG371" s="1"/>
      <c r="OJH371" s="1"/>
      <c r="OJI371" s="1"/>
      <c r="OJJ371" s="1"/>
      <c r="OJK371" s="1"/>
      <c r="OJL371" s="1"/>
      <c r="OJM371" s="1"/>
      <c r="OJN371" s="1"/>
      <c r="OJO371" s="1"/>
      <c r="OJP371" s="1"/>
      <c r="OJQ371" s="1"/>
      <c r="OJR371" s="1"/>
      <c r="OJS371" s="1"/>
      <c r="OJT371" s="1"/>
      <c r="OJU371" s="1"/>
      <c r="OJV371" s="1"/>
      <c r="OJW371" s="1"/>
      <c r="OJX371" s="1"/>
      <c r="OJY371" s="1"/>
      <c r="OJZ371" s="1"/>
      <c r="OKA371" s="1"/>
      <c r="OKB371" s="1"/>
      <c r="OKC371" s="1"/>
      <c r="OKD371" s="1"/>
      <c r="OKE371" s="1"/>
      <c r="OKF371" s="1"/>
      <c r="OKG371" s="1"/>
      <c r="OKH371" s="1"/>
      <c r="OKI371" s="1"/>
      <c r="OKJ371" s="1"/>
      <c r="OKK371" s="1"/>
      <c r="OKL371" s="1"/>
      <c r="OKM371" s="1"/>
      <c r="OKN371" s="1"/>
      <c r="OKO371" s="1"/>
      <c r="OKP371" s="1"/>
      <c r="OKQ371" s="1"/>
      <c r="OKR371" s="1"/>
      <c r="OKS371" s="1"/>
      <c r="OKT371" s="1"/>
      <c r="OKU371" s="1"/>
      <c r="OKV371" s="1"/>
      <c r="OKW371" s="1"/>
      <c r="OKX371" s="1"/>
      <c r="OKY371" s="1"/>
      <c r="OKZ371" s="1"/>
      <c r="OLA371" s="1"/>
      <c r="OLB371" s="1"/>
      <c r="OLC371" s="1"/>
      <c r="OLD371" s="1"/>
      <c r="OLE371" s="1"/>
      <c r="OLF371" s="1"/>
      <c r="OLG371" s="1"/>
      <c r="OLH371" s="1"/>
      <c r="OLI371" s="1"/>
      <c r="OLJ371" s="1"/>
      <c r="OLK371" s="1"/>
      <c r="OLL371" s="1"/>
      <c r="OLM371" s="1"/>
      <c r="OLN371" s="1"/>
      <c r="OLO371" s="1"/>
      <c r="OLP371" s="1"/>
      <c r="OLQ371" s="1"/>
      <c r="OLR371" s="1"/>
      <c r="OLS371" s="1"/>
      <c r="OLT371" s="1"/>
      <c r="OLU371" s="1"/>
      <c r="OLV371" s="1"/>
      <c r="OLW371" s="1"/>
      <c r="OLX371" s="1"/>
      <c r="OLY371" s="1"/>
      <c r="OLZ371" s="1"/>
      <c r="OMA371" s="1"/>
      <c r="OMB371" s="1"/>
      <c r="OMC371" s="1"/>
      <c r="OMD371" s="1"/>
      <c r="OME371" s="1"/>
      <c r="OMF371" s="1"/>
      <c r="OMG371" s="1"/>
      <c r="OMH371" s="1"/>
      <c r="OMI371" s="1"/>
      <c r="OMJ371" s="1"/>
      <c r="OMK371" s="1"/>
      <c r="OML371" s="1"/>
      <c r="OMM371" s="1"/>
      <c r="OMN371" s="1"/>
      <c r="OMO371" s="1"/>
      <c r="OMP371" s="1"/>
      <c r="OMQ371" s="1"/>
      <c r="OMR371" s="1"/>
      <c r="OMS371" s="1"/>
      <c r="OMT371" s="1"/>
      <c r="OMU371" s="1"/>
      <c r="OMV371" s="1"/>
      <c r="OMW371" s="1"/>
      <c r="OMX371" s="1"/>
      <c r="OMY371" s="1"/>
      <c r="OMZ371" s="1"/>
      <c r="ONA371" s="1"/>
      <c r="ONB371" s="1"/>
      <c r="ONC371" s="1"/>
      <c r="OND371" s="1"/>
      <c r="ONE371" s="1"/>
      <c r="ONF371" s="1"/>
      <c r="ONG371" s="1"/>
      <c r="ONH371" s="1"/>
      <c r="ONI371" s="1"/>
      <c r="ONJ371" s="1"/>
      <c r="ONK371" s="1"/>
      <c r="ONL371" s="1"/>
      <c r="ONM371" s="1"/>
      <c r="ONN371" s="1"/>
      <c r="ONO371" s="1"/>
      <c r="ONP371" s="1"/>
      <c r="ONQ371" s="1"/>
      <c r="ONR371" s="1"/>
      <c r="ONS371" s="1"/>
      <c r="ONT371" s="1"/>
      <c r="ONU371" s="1"/>
      <c r="ONV371" s="1"/>
      <c r="ONW371" s="1"/>
      <c r="ONX371" s="1"/>
      <c r="ONY371" s="1"/>
      <c r="ONZ371" s="1"/>
      <c r="OOA371" s="1"/>
      <c r="OOB371" s="1"/>
      <c r="OOC371" s="1"/>
      <c r="OOD371" s="1"/>
      <c r="OOE371" s="1"/>
      <c r="OOF371" s="1"/>
      <c r="OOG371" s="1"/>
      <c r="OOH371" s="1"/>
      <c r="OOI371" s="1"/>
      <c r="OOJ371" s="1"/>
      <c r="OOK371" s="1"/>
      <c r="OOL371" s="1"/>
      <c r="OOM371" s="1"/>
      <c r="OON371" s="1"/>
      <c r="OOO371" s="1"/>
      <c r="OOP371" s="1"/>
      <c r="OOQ371" s="1"/>
      <c r="OOR371" s="1"/>
      <c r="OOS371" s="1"/>
      <c r="OOT371" s="1"/>
      <c r="OOU371" s="1"/>
      <c r="OOV371" s="1"/>
      <c r="OOW371" s="1"/>
      <c r="OOX371" s="1"/>
      <c r="OOY371" s="1"/>
      <c r="OOZ371" s="1"/>
      <c r="OPA371" s="1"/>
      <c r="OPB371" s="1"/>
      <c r="OPC371" s="1"/>
      <c r="OPD371" s="1"/>
      <c r="OPE371" s="1"/>
      <c r="OPF371" s="1"/>
      <c r="OPG371" s="1"/>
      <c r="OPH371" s="1"/>
      <c r="OPI371" s="1"/>
      <c r="OPJ371" s="1"/>
      <c r="OPK371" s="1"/>
      <c r="OPL371" s="1"/>
      <c r="OPM371" s="1"/>
      <c r="OPN371" s="1"/>
      <c r="OPO371" s="1"/>
      <c r="OPP371" s="1"/>
      <c r="OPQ371" s="1"/>
      <c r="OPR371" s="1"/>
      <c r="OPS371" s="1"/>
      <c r="OPT371" s="1"/>
      <c r="OPU371" s="1"/>
      <c r="OPV371" s="1"/>
      <c r="OPW371" s="1"/>
      <c r="OPX371" s="1"/>
      <c r="OPY371" s="1"/>
      <c r="OPZ371" s="1"/>
      <c r="OQA371" s="1"/>
      <c r="OQB371" s="1"/>
      <c r="OQC371" s="1"/>
      <c r="OQD371" s="1"/>
      <c r="OQE371" s="1"/>
      <c r="OQF371" s="1"/>
      <c r="OQG371" s="1"/>
      <c r="OQH371" s="1"/>
      <c r="OQI371" s="1"/>
      <c r="OQJ371" s="1"/>
      <c r="OQK371" s="1"/>
      <c r="OQL371" s="1"/>
      <c r="OQM371" s="1"/>
      <c r="OQN371" s="1"/>
      <c r="OQO371" s="1"/>
      <c r="OQP371" s="1"/>
      <c r="OQQ371" s="1"/>
      <c r="OQR371" s="1"/>
      <c r="OQS371" s="1"/>
      <c r="OQT371" s="1"/>
      <c r="OQU371" s="1"/>
      <c r="OQV371" s="1"/>
      <c r="OQW371" s="1"/>
      <c r="OQX371" s="1"/>
      <c r="OQY371" s="1"/>
      <c r="OQZ371" s="1"/>
      <c r="ORA371" s="1"/>
      <c r="ORB371" s="1"/>
      <c r="ORC371" s="1"/>
      <c r="ORD371" s="1"/>
      <c r="ORE371" s="1"/>
      <c r="ORF371" s="1"/>
      <c r="ORG371" s="1"/>
      <c r="ORH371" s="1"/>
      <c r="ORI371" s="1"/>
      <c r="ORJ371" s="1"/>
      <c r="ORK371" s="1"/>
      <c r="ORL371" s="1"/>
      <c r="ORM371" s="1"/>
      <c r="ORN371" s="1"/>
      <c r="ORO371" s="1"/>
      <c r="ORP371" s="1"/>
      <c r="ORQ371" s="1"/>
      <c r="ORR371" s="1"/>
      <c r="ORS371" s="1"/>
      <c r="ORT371" s="1"/>
      <c r="ORU371" s="1"/>
      <c r="ORV371" s="1"/>
      <c r="ORW371" s="1"/>
      <c r="ORX371" s="1"/>
      <c r="ORY371" s="1"/>
      <c r="ORZ371" s="1"/>
      <c r="OSA371" s="1"/>
      <c r="OSB371" s="1"/>
      <c r="OSC371" s="1"/>
      <c r="OSD371" s="1"/>
      <c r="OSE371" s="1"/>
      <c r="OSF371" s="1"/>
      <c r="OSG371" s="1"/>
      <c r="OSH371" s="1"/>
      <c r="OSI371" s="1"/>
      <c r="OSJ371" s="1"/>
      <c r="OSK371" s="1"/>
      <c r="OSL371" s="1"/>
      <c r="OSM371" s="1"/>
      <c r="OSN371" s="1"/>
      <c r="OSO371" s="1"/>
      <c r="OSP371" s="1"/>
      <c r="OSQ371" s="1"/>
      <c r="OSR371" s="1"/>
      <c r="OSS371" s="1"/>
      <c r="OST371" s="1"/>
      <c r="OSU371" s="1"/>
      <c r="OSV371" s="1"/>
      <c r="OSW371" s="1"/>
      <c r="OSX371" s="1"/>
      <c r="OSY371" s="1"/>
      <c r="OSZ371" s="1"/>
      <c r="OTA371" s="1"/>
      <c r="OTB371" s="1"/>
      <c r="OTC371" s="1"/>
      <c r="OTD371" s="1"/>
      <c r="OTE371" s="1"/>
      <c r="OTF371" s="1"/>
      <c r="OTG371" s="1"/>
      <c r="OTH371" s="1"/>
      <c r="OTI371" s="1"/>
      <c r="OTJ371" s="1"/>
      <c r="OTK371" s="1"/>
      <c r="OTL371" s="1"/>
      <c r="OTM371" s="1"/>
      <c r="OTN371" s="1"/>
      <c r="OTO371" s="1"/>
      <c r="OTP371" s="1"/>
      <c r="OTQ371" s="1"/>
      <c r="OTR371" s="1"/>
      <c r="OTS371" s="1"/>
      <c r="OTT371" s="1"/>
      <c r="OTU371" s="1"/>
      <c r="OTV371" s="1"/>
      <c r="OTW371" s="1"/>
      <c r="OTX371" s="1"/>
      <c r="OTY371" s="1"/>
      <c r="OTZ371" s="1"/>
      <c r="OUA371" s="1"/>
      <c r="OUB371" s="1"/>
      <c r="OUC371" s="1"/>
      <c r="OUD371" s="1"/>
      <c r="OUE371" s="1"/>
      <c r="OUF371" s="1"/>
      <c r="OUG371" s="1"/>
      <c r="OUH371" s="1"/>
      <c r="OUI371" s="1"/>
      <c r="OUJ371" s="1"/>
      <c r="OUK371" s="1"/>
      <c r="OUL371" s="1"/>
      <c r="OUM371" s="1"/>
      <c r="OUN371" s="1"/>
      <c r="OUO371" s="1"/>
      <c r="OUP371" s="1"/>
      <c r="OUQ371" s="1"/>
      <c r="OUR371" s="1"/>
      <c r="OUS371" s="1"/>
      <c r="OUT371" s="1"/>
      <c r="OUU371" s="1"/>
      <c r="OUV371" s="1"/>
      <c r="OUW371" s="1"/>
      <c r="OUX371" s="1"/>
      <c r="OUY371" s="1"/>
      <c r="OUZ371" s="1"/>
      <c r="OVA371" s="1"/>
      <c r="OVB371" s="1"/>
      <c r="OVC371" s="1"/>
      <c r="OVD371" s="1"/>
      <c r="OVE371" s="1"/>
      <c r="OVF371" s="1"/>
      <c r="OVG371" s="1"/>
      <c r="OVH371" s="1"/>
      <c r="OVI371" s="1"/>
      <c r="OVJ371" s="1"/>
      <c r="OVK371" s="1"/>
      <c r="OVL371" s="1"/>
      <c r="OVM371" s="1"/>
      <c r="OVN371" s="1"/>
      <c r="OVO371" s="1"/>
      <c r="OVP371" s="1"/>
      <c r="OVQ371" s="1"/>
      <c r="OVR371" s="1"/>
      <c r="OVS371" s="1"/>
      <c r="OVT371" s="1"/>
      <c r="OVU371" s="1"/>
      <c r="OVV371" s="1"/>
      <c r="OVW371" s="1"/>
      <c r="OVX371" s="1"/>
      <c r="OVY371" s="1"/>
      <c r="OVZ371" s="1"/>
      <c r="OWA371" s="1"/>
      <c r="OWB371" s="1"/>
      <c r="OWC371" s="1"/>
      <c r="OWD371" s="1"/>
      <c r="OWE371" s="1"/>
      <c r="OWF371" s="1"/>
      <c r="OWG371" s="1"/>
      <c r="OWH371" s="1"/>
      <c r="OWI371" s="1"/>
      <c r="OWJ371" s="1"/>
      <c r="OWK371" s="1"/>
      <c r="OWL371" s="1"/>
      <c r="OWM371" s="1"/>
      <c r="OWN371" s="1"/>
      <c r="OWO371" s="1"/>
      <c r="OWP371" s="1"/>
      <c r="OWQ371" s="1"/>
      <c r="OWR371" s="1"/>
      <c r="OWS371" s="1"/>
      <c r="OWT371" s="1"/>
      <c r="OWU371" s="1"/>
      <c r="OWV371" s="1"/>
      <c r="OWW371" s="1"/>
      <c r="OWX371" s="1"/>
      <c r="OWY371" s="1"/>
      <c r="OWZ371" s="1"/>
      <c r="OXA371" s="1"/>
      <c r="OXB371" s="1"/>
      <c r="OXC371" s="1"/>
      <c r="OXD371" s="1"/>
      <c r="OXE371" s="1"/>
      <c r="OXF371" s="1"/>
      <c r="OXG371" s="1"/>
      <c r="OXH371" s="1"/>
      <c r="OXI371" s="1"/>
      <c r="OXJ371" s="1"/>
      <c r="OXK371" s="1"/>
      <c r="OXL371" s="1"/>
      <c r="OXM371" s="1"/>
      <c r="OXN371" s="1"/>
      <c r="OXO371" s="1"/>
      <c r="OXP371" s="1"/>
      <c r="OXQ371" s="1"/>
      <c r="OXR371" s="1"/>
      <c r="OXS371" s="1"/>
      <c r="OXT371" s="1"/>
      <c r="OXU371" s="1"/>
      <c r="OXV371" s="1"/>
      <c r="OXW371" s="1"/>
      <c r="OXX371" s="1"/>
      <c r="OXY371" s="1"/>
      <c r="OXZ371" s="1"/>
      <c r="OYA371" s="1"/>
      <c r="OYB371" s="1"/>
      <c r="OYC371" s="1"/>
      <c r="OYD371" s="1"/>
      <c r="OYE371" s="1"/>
      <c r="OYF371" s="1"/>
      <c r="OYG371" s="1"/>
      <c r="OYH371" s="1"/>
      <c r="OYI371" s="1"/>
      <c r="OYJ371" s="1"/>
      <c r="OYK371" s="1"/>
      <c r="OYL371" s="1"/>
      <c r="OYM371" s="1"/>
      <c r="OYN371" s="1"/>
      <c r="OYO371" s="1"/>
      <c r="OYP371" s="1"/>
      <c r="OYQ371" s="1"/>
      <c r="OYR371" s="1"/>
      <c r="OYS371" s="1"/>
      <c r="OYT371" s="1"/>
      <c r="OYU371" s="1"/>
      <c r="OYV371" s="1"/>
      <c r="OYW371" s="1"/>
      <c r="OYX371" s="1"/>
      <c r="OYY371" s="1"/>
      <c r="OYZ371" s="1"/>
      <c r="OZA371" s="1"/>
      <c r="OZB371" s="1"/>
      <c r="OZC371" s="1"/>
      <c r="OZD371" s="1"/>
      <c r="OZE371" s="1"/>
      <c r="OZF371" s="1"/>
      <c r="OZG371" s="1"/>
      <c r="OZH371" s="1"/>
      <c r="OZI371" s="1"/>
      <c r="OZJ371" s="1"/>
      <c r="OZK371" s="1"/>
      <c r="OZL371" s="1"/>
      <c r="OZM371" s="1"/>
      <c r="OZN371" s="1"/>
      <c r="OZO371" s="1"/>
      <c r="OZP371" s="1"/>
      <c r="OZQ371" s="1"/>
      <c r="OZR371" s="1"/>
      <c r="OZS371" s="1"/>
      <c r="OZT371" s="1"/>
      <c r="OZU371" s="1"/>
      <c r="OZV371" s="1"/>
      <c r="OZW371" s="1"/>
      <c r="OZX371" s="1"/>
      <c r="OZY371" s="1"/>
      <c r="OZZ371" s="1"/>
      <c r="PAA371" s="1"/>
      <c r="PAB371" s="1"/>
      <c r="PAC371" s="1"/>
      <c r="PAD371" s="1"/>
      <c r="PAE371" s="1"/>
      <c r="PAF371" s="1"/>
      <c r="PAG371" s="1"/>
      <c r="PAH371" s="1"/>
      <c r="PAI371" s="1"/>
      <c r="PAJ371" s="1"/>
      <c r="PAK371" s="1"/>
      <c r="PAL371" s="1"/>
      <c r="PAM371" s="1"/>
      <c r="PAN371" s="1"/>
      <c r="PAO371" s="1"/>
      <c r="PAP371" s="1"/>
      <c r="PAQ371" s="1"/>
      <c r="PAR371" s="1"/>
      <c r="PAS371" s="1"/>
      <c r="PAT371" s="1"/>
      <c r="PAU371" s="1"/>
      <c r="PAV371" s="1"/>
      <c r="PAW371" s="1"/>
      <c r="PAX371" s="1"/>
      <c r="PAY371" s="1"/>
      <c r="PAZ371" s="1"/>
      <c r="PBA371" s="1"/>
      <c r="PBB371" s="1"/>
      <c r="PBC371" s="1"/>
      <c r="PBD371" s="1"/>
      <c r="PBE371" s="1"/>
      <c r="PBF371" s="1"/>
      <c r="PBG371" s="1"/>
      <c r="PBH371" s="1"/>
      <c r="PBI371" s="1"/>
      <c r="PBJ371" s="1"/>
      <c r="PBK371" s="1"/>
      <c r="PBL371" s="1"/>
      <c r="PBM371" s="1"/>
      <c r="PBN371" s="1"/>
      <c r="PBO371" s="1"/>
      <c r="PBP371" s="1"/>
      <c r="PBQ371" s="1"/>
      <c r="PBR371" s="1"/>
      <c r="PBS371" s="1"/>
      <c r="PBT371" s="1"/>
      <c r="PBU371" s="1"/>
      <c r="PBV371" s="1"/>
      <c r="PBW371" s="1"/>
      <c r="PBX371" s="1"/>
      <c r="PBY371" s="1"/>
      <c r="PBZ371" s="1"/>
      <c r="PCA371" s="1"/>
      <c r="PCB371" s="1"/>
      <c r="PCC371" s="1"/>
      <c r="PCD371" s="1"/>
      <c r="PCE371" s="1"/>
      <c r="PCF371" s="1"/>
      <c r="PCG371" s="1"/>
      <c r="PCH371" s="1"/>
      <c r="PCI371" s="1"/>
      <c r="PCJ371" s="1"/>
      <c r="PCK371" s="1"/>
      <c r="PCL371" s="1"/>
      <c r="PCM371" s="1"/>
      <c r="PCN371" s="1"/>
      <c r="PCO371" s="1"/>
      <c r="PCP371" s="1"/>
      <c r="PCQ371" s="1"/>
      <c r="PCR371" s="1"/>
      <c r="PCS371" s="1"/>
      <c r="PCT371" s="1"/>
      <c r="PCU371" s="1"/>
      <c r="PCV371" s="1"/>
      <c r="PCW371" s="1"/>
      <c r="PCX371" s="1"/>
      <c r="PCY371" s="1"/>
      <c r="PCZ371" s="1"/>
      <c r="PDA371" s="1"/>
      <c r="PDB371" s="1"/>
      <c r="PDC371" s="1"/>
      <c r="PDD371" s="1"/>
      <c r="PDE371" s="1"/>
      <c r="PDF371" s="1"/>
      <c r="PDG371" s="1"/>
      <c r="PDH371" s="1"/>
      <c r="PDI371" s="1"/>
      <c r="PDJ371" s="1"/>
      <c r="PDK371" s="1"/>
      <c r="PDL371" s="1"/>
      <c r="PDM371" s="1"/>
      <c r="PDN371" s="1"/>
      <c r="PDO371" s="1"/>
      <c r="PDP371" s="1"/>
      <c r="PDQ371" s="1"/>
      <c r="PDR371" s="1"/>
      <c r="PDS371" s="1"/>
      <c r="PDT371" s="1"/>
      <c r="PDU371" s="1"/>
      <c r="PDV371" s="1"/>
      <c r="PDW371" s="1"/>
      <c r="PDX371" s="1"/>
      <c r="PDY371" s="1"/>
      <c r="PDZ371" s="1"/>
      <c r="PEA371" s="1"/>
      <c r="PEB371" s="1"/>
      <c r="PEC371" s="1"/>
      <c r="PED371" s="1"/>
      <c r="PEE371" s="1"/>
      <c r="PEF371" s="1"/>
      <c r="PEG371" s="1"/>
      <c r="PEH371" s="1"/>
      <c r="PEI371" s="1"/>
      <c r="PEJ371" s="1"/>
      <c r="PEK371" s="1"/>
      <c r="PEL371" s="1"/>
      <c r="PEM371" s="1"/>
      <c r="PEN371" s="1"/>
      <c r="PEO371" s="1"/>
      <c r="PEP371" s="1"/>
      <c r="PEQ371" s="1"/>
      <c r="PER371" s="1"/>
      <c r="PES371" s="1"/>
      <c r="PET371" s="1"/>
      <c r="PEU371" s="1"/>
      <c r="PEV371" s="1"/>
      <c r="PEW371" s="1"/>
      <c r="PEX371" s="1"/>
      <c r="PEY371" s="1"/>
      <c r="PEZ371" s="1"/>
      <c r="PFA371" s="1"/>
      <c r="PFB371" s="1"/>
      <c r="PFC371" s="1"/>
      <c r="PFD371" s="1"/>
      <c r="PFE371" s="1"/>
      <c r="PFF371" s="1"/>
      <c r="PFG371" s="1"/>
      <c r="PFH371" s="1"/>
      <c r="PFI371" s="1"/>
      <c r="PFJ371" s="1"/>
      <c r="PFK371" s="1"/>
      <c r="PFL371" s="1"/>
      <c r="PFM371" s="1"/>
      <c r="PFN371" s="1"/>
      <c r="PFO371" s="1"/>
      <c r="PFP371" s="1"/>
      <c r="PFQ371" s="1"/>
      <c r="PFR371" s="1"/>
      <c r="PFS371" s="1"/>
      <c r="PFT371" s="1"/>
      <c r="PFU371" s="1"/>
      <c r="PFV371" s="1"/>
      <c r="PFW371" s="1"/>
      <c r="PFX371" s="1"/>
      <c r="PFY371" s="1"/>
      <c r="PFZ371" s="1"/>
      <c r="PGA371" s="1"/>
      <c r="PGB371" s="1"/>
      <c r="PGC371" s="1"/>
      <c r="PGD371" s="1"/>
      <c r="PGE371" s="1"/>
      <c r="PGF371" s="1"/>
      <c r="PGG371" s="1"/>
      <c r="PGH371" s="1"/>
      <c r="PGI371" s="1"/>
      <c r="PGJ371" s="1"/>
      <c r="PGK371" s="1"/>
      <c r="PGL371" s="1"/>
      <c r="PGM371" s="1"/>
      <c r="PGN371" s="1"/>
      <c r="PGO371" s="1"/>
      <c r="PGP371" s="1"/>
      <c r="PGQ371" s="1"/>
      <c r="PGR371" s="1"/>
      <c r="PGS371" s="1"/>
      <c r="PGT371" s="1"/>
      <c r="PGU371" s="1"/>
      <c r="PGV371" s="1"/>
      <c r="PGW371" s="1"/>
      <c r="PGX371" s="1"/>
      <c r="PGY371" s="1"/>
      <c r="PGZ371" s="1"/>
      <c r="PHA371" s="1"/>
      <c r="PHB371" s="1"/>
      <c r="PHC371" s="1"/>
      <c r="PHD371" s="1"/>
      <c r="PHE371" s="1"/>
      <c r="PHF371" s="1"/>
      <c r="PHG371" s="1"/>
      <c r="PHH371" s="1"/>
      <c r="PHI371" s="1"/>
      <c r="PHJ371" s="1"/>
      <c r="PHK371" s="1"/>
      <c r="PHL371" s="1"/>
      <c r="PHM371" s="1"/>
      <c r="PHN371" s="1"/>
      <c r="PHO371" s="1"/>
      <c r="PHP371" s="1"/>
      <c r="PHQ371" s="1"/>
      <c r="PHR371" s="1"/>
      <c r="PHS371" s="1"/>
      <c r="PHT371" s="1"/>
      <c r="PHU371" s="1"/>
      <c r="PHV371" s="1"/>
      <c r="PHW371" s="1"/>
      <c r="PHX371" s="1"/>
      <c r="PHY371" s="1"/>
      <c r="PHZ371" s="1"/>
      <c r="PIA371" s="1"/>
      <c r="PIB371" s="1"/>
      <c r="PIC371" s="1"/>
      <c r="PID371" s="1"/>
      <c r="PIE371" s="1"/>
      <c r="PIF371" s="1"/>
      <c r="PIG371" s="1"/>
      <c r="PIH371" s="1"/>
      <c r="PII371" s="1"/>
      <c r="PIJ371" s="1"/>
      <c r="PIK371" s="1"/>
      <c r="PIL371" s="1"/>
      <c r="PIM371" s="1"/>
      <c r="PIN371" s="1"/>
      <c r="PIO371" s="1"/>
      <c r="PIP371" s="1"/>
      <c r="PIQ371" s="1"/>
      <c r="PIR371" s="1"/>
      <c r="PIS371" s="1"/>
      <c r="PIT371" s="1"/>
      <c r="PIU371" s="1"/>
      <c r="PIV371" s="1"/>
      <c r="PIW371" s="1"/>
      <c r="PIX371" s="1"/>
      <c r="PIY371" s="1"/>
      <c r="PIZ371" s="1"/>
      <c r="PJA371" s="1"/>
      <c r="PJB371" s="1"/>
      <c r="PJC371" s="1"/>
      <c r="PJD371" s="1"/>
      <c r="PJE371" s="1"/>
      <c r="PJF371" s="1"/>
      <c r="PJG371" s="1"/>
      <c r="PJH371" s="1"/>
      <c r="PJI371" s="1"/>
      <c r="PJJ371" s="1"/>
      <c r="PJK371" s="1"/>
      <c r="PJL371" s="1"/>
      <c r="PJM371" s="1"/>
      <c r="PJN371" s="1"/>
      <c r="PJO371" s="1"/>
      <c r="PJP371" s="1"/>
      <c r="PJQ371" s="1"/>
      <c r="PJR371" s="1"/>
      <c r="PJS371" s="1"/>
      <c r="PJT371" s="1"/>
      <c r="PJU371" s="1"/>
      <c r="PJV371" s="1"/>
      <c r="PJW371" s="1"/>
      <c r="PJX371" s="1"/>
      <c r="PJY371" s="1"/>
      <c r="PJZ371" s="1"/>
      <c r="PKA371" s="1"/>
      <c r="PKB371" s="1"/>
      <c r="PKC371" s="1"/>
      <c r="PKD371" s="1"/>
      <c r="PKE371" s="1"/>
      <c r="PKF371" s="1"/>
      <c r="PKG371" s="1"/>
      <c r="PKH371" s="1"/>
      <c r="PKI371" s="1"/>
      <c r="PKJ371" s="1"/>
      <c r="PKK371" s="1"/>
      <c r="PKL371" s="1"/>
      <c r="PKM371" s="1"/>
      <c r="PKN371" s="1"/>
      <c r="PKO371" s="1"/>
      <c r="PKP371" s="1"/>
      <c r="PKQ371" s="1"/>
      <c r="PKR371" s="1"/>
      <c r="PKS371" s="1"/>
      <c r="PKT371" s="1"/>
      <c r="PKU371" s="1"/>
      <c r="PKV371" s="1"/>
      <c r="PKW371" s="1"/>
      <c r="PKX371" s="1"/>
      <c r="PKY371" s="1"/>
      <c r="PKZ371" s="1"/>
      <c r="PLA371" s="1"/>
      <c r="PLB371" s="1"/>
      <c r="PLC371" s="1"/>
      <c r="PLD371" s="1"/>
      <c r="PLE371" s="1"/>
      <c r="PLF371" s="1"/>
      <c r="PLG371" s="1"/>
      <c r="PLH371" s="1"/>
      <c r="PLI371" s="1"/>
      <c r="PLJ371" s="1"/>
      <c r="PLK371" s="1"/>
      <c r="PLL371" s="1"/>
      <c r="PLM371" s="1"/>
      <c r="PLN371" s="1"/>
      <c r="PLO371" s="1"/>
      <c r="PLP371" s="1"/>
      <c r="PLQ371" s="1"/>
      <c r="PLR371" s="1"/>
      <c r="PLS371" s="1"/>
      <c r="PLT371" s="1"/>
      <c r="PLU371" s="1"/>
      <c r="PLV371" s="1"/>
      <c r="PLW371" s="1"/>
      <c r="PLX371" s="1"/>
      <c r="PLY371" s="1"/>
      <c r="PLZ371" s="1"/>
      <c r="PMA371" s="1"/>
      <c r="PMB371" s="1"/>
      <c r="PMC371" s="1"/>
      <c r="PMD371" s="1"/>
      <c r="PME371" s="1"/>
      <c r="PMF371" s="1"/>
      <c r="PMG371" s="1"/>
      <c r="PMH371" s="1"/>
      <c r="PMI371" s="1"/>
      <c r="PMJ371" s="1"/>
      <c r="PMK371" s="1"/>
      <c r="PML371" s="1"/>
      <c r="PMM371" s="1"/>
      <c r="PMN371" s="1"/>
      <c r="PMO371" s="1"/>
      <c r="PMP371" s="1"/>
      <c r="PMQ371" s="1"/>
      <c r="PMR371" s="1"/>
      <c r="PMS371" s="1"/>
      <c r="PMT371" s="1"/>
      <c r="PMU371" s="1"/>
      <c r="PMV371" s="1"/>
      <c r="PMW371" s="1"/>
      <c r="PMX371" s="1"/>
      <c r="PMY371" s="1"/>
      <c r="PMZ371" s="1"/>
      <c r="PNA371" s="1"/>
      <c r="PNB371" s="1"/>
      <c r="PNC371" s="1"/>
      <c r="PND371" s="1"/>
      <c r="PNE371" s="1"/>
      <c r="PNF371" s="1"/>
      <c r="PNG371" s="1"/>
      <c r="PNH371" s="1"/>
      <c r="PNI371" s="1"/>
      <c r="PNJ371" s="1"/>
      <c r="PNK371" s="1"/>
      <c r="PNL371" s="1"/>
      <c r="PNM371" s="1"/>
      <c r="PNN371" s="1"/>
      <c r="PNO371" s="1"/>
      <c r="PNP371" s="1"/>
      <c r="PNQ371" s="1"/>
      <c r="PNR371" s="1"/>
      <c r="PNS371" s="1"/>
      <c r="PNT371" s="1"/>
      <c r="PNU371" s="1"/>
      <c r="PNV371" s="1"/>
      <c r="PNW371" s="1"/>
      <c r="PNX371" s="1"/>
      <c r="PNY371" s="1"/>
      <c r="PNZ371" s="1"/>
      <c r="POA371" s="1"/>
      <c r="POB371" s="1"/>
      <c r="POC371" s="1"/>
      <c r="POD371" s="1"/>
      <c r="POE371" s="1"/>
      <c r="POF371" s="1"/>
      <c r="POG371" s="1"/>
      <c r="POH371" s="1"/>
      <c r="POI371" s="1"/>
      <c r="POJ371" s="1"/>
      <c r="POK371" s="1"/>
      <c r="POL371" s="1"/>
      <c r="POM371" s="1"/>
      <c r="PON371" s="1"/>
      <c r="POO371" s="1"/>
      <c r="POP371" s="1"/>
      <c r="POQ371" s="1"/>
      <c r="POR371" s="1"/>
      <c r="POS371" s="1"/>
      <c r="POT371" s="1"/>
      <c r="POU371" s="1"/>
      <c r="POV371" s="1"/>
      <c r="POW371" s="1"/>
      <c r="POX371" s="1"/>
      <c r="POY371" s="1"/>
      <c r="POZ371" s="1"/>
      <c r="PPA371" s="1"/>
      <c r="PPB371" s="1"/>
      <c r="PPC371" s="1"/>
      <c r="PPD371" s="1"/>
      <c r="PPE371" s="1"/>
      <c r="PPF371" s="1"/>
      <c r="PPG371" s="1"/>
      <c r="PPH371" s="1"/>
      <c r="PPI371" s="1"/>
      <c r="PPJ371" s="1"/>
      <c r="PPK371" s="1"/>
      <c r="PPL371" s="1"/>
      <c r="PPM371" s="1"/>
      <c r="PPN371" s="1"/>
      <c r="PPO371" s="1"/>
      <c r="PPP371" s="1"/>
      <c r="PPQ371" s="1"/>
      <c r="PPR371" s="1"/>
      <c r="PPS371" s="1"/>
      <c r="PPT371" s="1"/>
      <c r="PPU371" s="1"/>
      <c r="PPV371" s="1"/>
      <c r="PPW371" s="1"/>
      <c r="PPX371" s="1"/>
      <c r="PPY371" s="1"/>
      <c r="PPZ371" s="1"/>
      <c r="PQA371" s="1"/>
      <c r="PQB371" s="1"/>
      <c r="PQC371" s="1"/>
      <c r="PQD371" s="1"/>
      <c r="PQE371" s="1"/>
      <c r="PQF371" s="1"/>
      <c r="PQG371" s="1"/>
      <c r="PQH371" s="1"/>
      <c r="PQI371" s="1"/>
      <c r="PQJ371" s="1"/>
      <c r="PQK371" s="1"/>
      <c r="PQL371" s="1"/>
      <c r="PQM371" s="1"/>
      <c r="PQN371" s="1"/>
      <c r="PQO371" s="1"/>
      <c r="PQP371" s="1"/>
      <c r="PQQ371" s="1"/>
      <c r="PQR371" s="1"/>
      <c r="PQS371" s="1"/>
      <c r="PQT371" s="1"/>
      <c r="PQU371" s="1"/>
      <c r="PQV371" s="1"/>
      <c r="PQW371" s="1"/>
      <c r="PQX371" s="1"/>
      <c r="PQY371" s="1"/>
      <c r="PQZ371" s="1"/>
      <c r="PRA371" s="1"/>
      <c r="PRB371" s="1"/>
      <c r="PRC371" s="1"/>
      <c r="PRD371" s="1"/>
      <c r="PRE371" s="1"/>
      <c r="PRF371" s="1"/>
      <c r="PRG371" s="1"/>
      <c r="PRH371" s="1"/>
      <c r="PRI371" s="1"/>
      <c r="PRJ371" s="1"/>
      <c r="PRK371" s="1"/>
      <c r="PRL371" s="1"/>
      <c r="PRM371" s="1"/>
      <c r="PRN371" s="1"/>
      <c r="PRO371" s="1"/>
      <c r="PRP371" s="1"/>
      <c r="PRQ371" s="1"/>
      <c r="PRR371" s="1"/>
      <c r="PRS371" s="1"/>
      <c r="PRT371" s="1"/>
      <c r="PRU371" s="1"/>
      <c r="PRV371" s="1"/>
      <c r="PRW371" s="1"/>
      <c r="PRX371" s="1"/>
      <c r="PRY371" s="1"/>
      <c r="PRZ371" s="1"/>
      <c r="PSA371" s="1"/>
      <c r="PSB371" s="1"/>
      <c r="PSC371" s="1"/>
      <c r="PSD371" s="1"/>
      <c r="PSE371" s="1"/>
      <c r="PSF371" s="1"/>
      <c r="PSG371" s="1"/>
      <c r="PSH371" s="1"/>
      <c r="PSI371" s="1"/>
      <c r="PSJ371" s="1"/>
      <c r="PSK371" s="1"/>
      <c r="PSL371" s="1"/>
      <c r="PSM371" s="1"/>
      <c r="PSN371" s="1"/>
      <c r="PSO371" s="1"/>
      <c r="PSP371" s="1"/>
      <c r="PSQ371" s="1"/>
      <c r="PSR371" s="1"/>
      <c r="PSS371" s="1"/>
      <c r="PST371" s="1"/>
      <c r="PSU371" s="1"/>
      <c r="PSV371" s="1"/>
      <c r="PSW371" s="1"/>
      <c r="PSX371" s="1"/>
      <c r="PSY371" s="1"/>
      <c r="PSZ371" s="1"/>
      <c r="PTA371" s="1"/>
      <c r="PTB371" s="1"/>
      <c r="PTC371" s="1"/>
      <c r="PTD371" s="1"/>
      <c r="PTE371" s="1"/>
      <c r="PTF371" s="1"/>
      <c r="PTG371" s="1"/>
      <c r="PTH371" s="1"/>
      <c r="PTI371" s="1"/>
      <c r="PTJ371" s="1"/>
      <c r="PTK371" s="1"/>
      <c r="PTL371" s="1"/>
      <c r="PTM371" s="1"/>
      <c r="PTN371" s="1"/>
      <c r="PTO371" s="1"/>
      <c r="PTP371" s="1"/>
      <c r="PTQ371" s="1"/>
      <c r="PTR371" s="1"/>
      <c r="PTS371" s="1"/>
      <c r="PTT371" s="1"/>
      <c r="PTU371" s="1"/>
      <c r="PTV371" s="1"/>
      <c r="PTW371" s="1"/>
      <c r="PTX371" s="1"/>
      <c r="PTY371" s="1"/>
      <c r="PTZ371" s="1"/>
      <c r="PUA371" s="1"/>
      <c r="PUB371" s="1"/>
      <c r="PUC371" s="1"/>
      <c r="PUD371" s="1"/>
      <c r="PUE371" s="1"/>
      <c r="PUF371" s="1"/>
      <c r="PUG371" s="1"/>
      <c r="PUH371" s="1"/>
      <c r="PUI371" s="1"/>
      <c r="PUJ371" s="1"/>
      <c r="PUK371" s="1"/>
      <c r="PUL371" s="1"/>
      <c r="PUM371" s="1"/>
      <c r="PUN371" s="1"/>
      <c r="PUO371" s="1"/>
      <c r="PUP371" s="1"/>
      <c r="PUQ371" s="1"/>
      <c r="PUR371" s="1"/>
      <c r="PUS371" s="1"/>
      <c r="PUT371" s="1"/>
      <c r="PUU371" s="1"/>
      <c r="PUV371" s="1"/>
      <c r="PUW371" s="1"/>
      <c r="PUX371" s="1"/>
      <c r="PUY371" s="1"/>
      <c r="PUZ371" s="1"/>
      <c r="PVA371" s="1"/>
      <c r="PVB371" s="1"/>
      <c r="PVC371" s="1"/>
      <c r="PVD371" s="1"/>
      <c r="PVE371" s="1"/>
      <c r="PVF371" s="1"/>
      <c r="PVG371" s="1"/>
      <c r="PVH371" s="1"/>
      <c r="PVI371" s="1"/>
      <c r="PVJ371" s="1"/>
      <c r="PVK371" s="1"/>
      <c r="PVL371" s="1"/>
      <c r="PVM371" s="1"/>
      <c r="PVN371" s="1"/>
      <c r="PVO371" s="1"/>
      <c r="PVP371" s="1"/>
      <c r="PVQ371" s="1"/>
      <c r="PVR371" s="1"/>
      <c r="PVS371" s="1"/>
      <c r="PVT371" s="1"/>
      <c r="PVU371" s="1"/>
      <c r="PVV371" s="1"/>
      <c r="PVW371" s="1"/>
      <c r="PVX371" s="1"/>
      <c r="PVY371" s="1"/>
      <c r="PVZ371" s="1"/>
      <c r="PWA371" s="1"/>
      <c r="PWB371" s="1"/>
      <c r="PWC371" s="1"/>
      <c r="PWD371" s="1"/>
      <c r="PWE371" s="1"/>
      <c r="PWF371" s="1"/>
      <c r="PWG371" s="1"/>
      <c r="PWH371" s="1"/>
      <c r="PWI371" s="1"/>
      <c r="PWJ371" s="1"/>
      <c r="PWK371" s="1"/>
      <c r="PWL371" s="1"/>
      <c r="PWM371" s="1"/>
      <c r="PWN371" s="1"/>
      <c r="PWO371" s="1"/>
      <c r="PWP371" s="1"/>
      <c r="PWQ371" s="1"/>
      <c r="PWR371" s="1"/>
      <c r="PWS371" s="1"/>
      <c r="PWT371" s="1"/>
      <c r="PWU371" s="1"/>
      <c r="PWV371" s="1"/>
      <c r="PWW371" s="1"/>
      <c r="PWX371" s="1"/>
      <c r="PWY371" s="1"/>
      <c r="PWZ371" s="1"/>
      <c r="PXA371" s="1"/>
      <c r="PXB371" s="1"/>
      <c r="PXC371" s="1"/>
      <c r="PXD371" s="1"/>
      <c r="PXE371" s="1"/>
      <c r="PXF371" s="1"/>
      <c r="PXG371" s="1"/>
      <c r="PXH371" s="1"/>
      <c r="PXI371" s="1"/>
      <c r="PXJ371" s="1"/>
      <c r="PXK371" s="1"/>
      <c r="PXL371" s="1"/>
      <c r="PXM371" s="1"/>
      <c r="PXN371" s="1"/>
      <c r="PXO371" s="1"/>
      <c r="PXP371" s="1"/>
      <c r="PXQ371" s="1"/>
      <c r="PXR371" s="1"/>
      <c r="PXS371" s="1"/>
      <c r="PXT371" s="1"/>
      <c r="PXU371" s="1"/>
      <c r="PXV371" s="1"/>
      <c r="PXW371" s="1"/>
      <c r="PXX371" s="1"/>
      <c r="PXY371" s="1"/>
      <c r="PXZ371" s="1"/>
      <c r="PYA371" s="1"/>
      <c r="PYB371" s="1"/>
      <c r="PYC371" s="1"/>
      <c r="PYD371" s="1"/>
      <c r="PYE371" s="1"/>
      <c r="PYF371" s="1"/>
      <c r="PYG371" s="1"/>
      <c r="PYH371" s="1"/>
      <c r="PYI371" s="1"/>
      <c r="PYJ371" s="1"/>
      <c r="PYK371" s="1"/>
      <c r="PYL371" s="1"/>
      <c r="PYM371" s="1"/>
      <c r="PYN371" s="1"/>
      <c r="PYO371" s="1"/>
      <c r="PYP371" s="1"/>
      <c r="PYQ371" s="1"/>
      <c r="PYR371" s="1"/>
      <c r="PYS371" s="1"/>
      <c r="PYT371" s="1"/>
      <c r="PYU371" s="1"/>
      <c r="PYV371" s="1"/>
      <c r="PYW371" s="1"/>
      <c r="PYX371" s="1"/>
      <c r="PYY371" s="1"/>
      <c r="PYZ371" s="1"/>
      <c r="PZA371" s="1"/>
      <c r="PZB371" s="1"/>
      <c r="PZC371" s="1"/>
      <c r="PZD371" s="1"/>
      <c r="PZE371" s="1"/>
      <c r="PZF371" s="1"/>
      <c r="PZG371" s="1"/>
      <c r="PZH371" s="1"/>
      <c r="PZI371" s="1"/>
      <c r="PZJ371" s="1"/>
      <c r="PZK371" s="1"/>
      <c r="PZL371" s="1"/>
      <c r="PZM371" s="1"/>
      <c r="PZN371" s="1"/>
      <c r="PZO371" s="1"/>
      <c r="PZP371" s="1"/>
      <c r="PZQ371" s="1"/>
      <c r="PZR371" s="1"/>
      <c r="PZS371" s="1"/>
      <c r="PZT371" s="1"/>
      <c r="PZU371" s="1"/>
      <c r="PZV371" s="1"/>
      <c r="PZW371" s="1"/>
      <c r="PZX371" s="1"/>
      <c r="PZY371" s="1"/>
      <c r="PZZ371" s="1"/>
      <c r="QAA371" s="1"/>
      <c r="QAB371" s="1"/>
      <c r="QAC371" s="1"/>
      <c r="QAD371" s="1"/>
      <c r="QAE371" s="1"/>
      <c r="QAF371" s="1"/>
      <c r="QAG371" s="1"/>
      <c r="QAH371" s="1"/>
      <c r="QAI371" s="1"/>
      <c r="QAJ371" s="1"/>
      <c r="QAK371" s="1"/>
      <c r="QAL371" s="1"/>
      <c r="QAM371" s="1"/>
      <c r="QAN371" s="1"/>
      <c r="QAO371" s="1"/>
      <c r="QAP371" s="1"/>
      <c r="QAQ371" s="1"/>
      <c r="QAR371" s="1"/>
      <c r="QAS371" s="1"/>
      <c r="QAT371" s="1"/>
      <c r="QAU371" s="1"/>
      <c r="QAV371" s="1"/>
      <c r="QAW371" s="1"/>
      <c r="QAX371" s="1"/>
      <c r="QAY371" s="1"/>
      <c r="QAZ371" s="1"/>
      <c r="QBA371" s="1"/>
      <c r="QBB371" s="1"/>
      <c r="QBC371" s="1"/>
      <c r="QBD371" s="1"/>
      <c r="QBE371" s="1"/>
      <c r="QBF371" s="1"/>
      <c r="QBG371" s="1"/>
      <c r="QBH371" s="1"/>
      <c r="QBI371" s="1"/>
      <c r="QBJ371" s="1"/>
      <c r="QBK371" s="1"/>
      <c r="QBL371" s="1"/>
      <c r="QBM371" s="1"/>
      <c r="QBN371" s="1"/>
      <c r="QBO371" s="1"/>
      <c r="QBP371" s="1"/>
      <c r="QBQ371" s="1"/>
      <c r="QBR371" s="1"/>
      <c r="QBS371" s="1"/>
      <c r="QBT371" s="1"/>
      <c r="QBU371" s="1"/>
      <c r="QBV371" s="1"/>
      <c r="QBW371" s="1"/>
      <c r="QBX371" s="1"/>
      <c r="QBY371" s="1"/>
      <c r="QBZ371" s="1"/>
      <c r="QCA371" s="1"/>
      <c r="QCB371" s="1"/>
      <c r="QCC371" s="1"/>
      <c r="QCD371" s="1"/>
      <c r="QCE371" s="1"/>
      <c r="QCF371" s="1"/>
      <c r="QCG371" s="1"/>
      <c r="QCH371" s="1"/>
      <c r="QCI371" s="1"/>
      <c r="QCJ371" s="1"/>
      <c r="QCK371" s="1"/>
      <c r="QCL371" s="1"/>
      <c r="QCM371" s="1"/>
      <c r="QCN371" s="1"/>
      <c r="QCO371" s="1"/>
      <c r="QCP371" s="1"/>
      <c r="QCQ371" s="1"/>
      <c r="QCR371" s="1"/>
      <c r="QCS371" s="1"/>
      <c r="QCT371" s="1"/>
      <c r="QCU371" s="1"/>
      <c r="QCV371" s="1"/>
      <c r="QCW371" s="1"/>
      <c r="QCX371" s="1"/>
      <c r="QCY371" s="1"/>
      <c r="QCZ371" s="1"/>
      <c r="QDA371" s="1"/>
      <c r="QDB371" s="1"/>
      <c r="QDC371" s="1"/>
      <c r="QDD371" s="1"/>
      <c r="QDE371" s="1"/>
      <c r="QDF371" s="1"/>
      <c r="QDG371" s="1"/>
      <c r="QDH371" s="1"/>
      <c r="QDI371" s="1"/>
      <c r="QDJ371" s="1"/>
      <c r="QDK371" s="1"/>
      <c r="QDL371" s="1"/>
      <c r="QDM371" s="1"/>
      <c r="QDN371" s="1"/>
      <c r="QDO371" s="1"/>
      <c r="QDP371" s="1"/>
      <c r="QDQ371" s="1"/>
      <c r="QDR371" s="1"/>
      <c r="QDS371" s="1"/>
      <c r="QDT371" s="1"/>
      <c r="QDU371" s="1"/>
      <c r="QDV371" s="1"/>
      <c r="QDW371" s="1"/>
      <c r="QDX371" s="1"/>
      <c r="QDY371" s="1"/>
      <c r="QDZ371" s="1"/>
      <c r="QEA371" s="1"/>
      <c r="QEB371" s="1"/>
      <c r="QEC371" s="1"/>
      <c r="QED371" s="1"/>
      <c r="QEE371" s="1"/>
      <c r="QEF371" s="1"/>
      <c r="QEG371" s="1"/>
      <c r="QEH371" s="1"/>
      <c r="QEI371" s="1"/>
      <c r="QEJ371" s="1"/>
      <c r="QEK371" s="1"/>
      <c r="QEL371" s="1"/>
      <c r="QEM371" s="1"/>
      <c r="QEN371" s="1"/>
      <c r="QEO371" s="1"/>
      <c r="QEP371" s="1"/>
      <c r="QEQ371" s="1"/>
      <c r="QER371" s="1"/>
      <c r="QES371" s="1"/>
      <c r="QET371" s="1"/>
      <c r="QEU371" s="1"/>
      <c r="QEV371" s="1"/>
      <c r="QEW371" s="1"/>
      <c r="QEX371" s="1"/>
      <c r="QEY371" s="1"/>
      <c r="QEZ371" s="1"/>
      <c r="QFA371" s="1"/>
      <c r="QFB371" s="1"/>
      <c r="QFC371" s="1"/>
      <c r="QFD371" s="1"/>
      <c r="QFE371" s="1"/>
      <c r="QFF371" s="1"/>
      <c r="QFG371" s="1"/>
      <c r="QFH371" s="1"/>
      <c r="QFI371" s="1"/>
      <c r="QFJ371" s="1"/>
      <c r="QFK371" s="1"/>
      <c r="QFL371" s="1"/>
      <c r="QFM371" s="1"/>
      <c r="QFN371" s="1"/>
      <c r="QFO371" s="1"/>
      <c r="QFP371" s="1"/>
      <c r="QFQ371" s="1"/>
      <c r="QFR371" s="1"/>
      <c r="QFS371" s="1"/>
      <c r="QFT371" s="1"/>
      <c r="QFU371" s="1"/>
      <c r="QFV371" s="1"/>
      <c r="QFW371" s="1"/>
      <c r="QFX371" s="1"/>
      <c r="QFY371" s="1"/>
      <c r="QFZ371" s="1"/>
      <c r="QGA371" s="1"/>
      <c r="QGB371" s="1"/>
      <c r="QGC371" s="1"/>
      <c r="QGD371" s="1"/>
      <c r="QGE371" s="1"/>
      <c r="QGF371" s="1"/>
      <c r="QGG371" s="1"/>
      <c r="QGH371" s="1"/>
      <c r="QGI371" s="1"/>
      <c r="QGJ371" s="1"/>
      <c r="QGK371" s="1"/>
      <c r="QGL371" s="1"/>
      <c r="QGM371" s="1"/>
      <c r="QGN371" s="1"/>
      <c r="QGO371" s="1"/>
      <c r="QGP371" s="1"/>
      <c r="QGQ371" s="1"/>
      <c r="QGR371" s="1"/>
      <c r="QGS371" s="1"/>
      <c r="QGT371" s="1"/>
      <c r="QGU371" s="1"/>
      <c r="QGV371" s="1"/>
      <c r="QGW371" s="1"/>
      <c r="QGX371" s="1"/>
      <c r="QGY371" s="1"/>
      <c r="QGZ371" s="1"/>
      <c r="QHA371" s="1"/>
      <c r="QHB371" s="1"/>
      <c r="QHC371" s="1"/>
      <c r="QHD371" s="1"/>
      <c r="QHE371" s="1"/>
      <c r="QHF371" s="1"/>
      <c r="QHG371" s="1"/>
      <c r="QHH371" s="1"/>
      <c r="QHI371" s="1"/>
      <c r="QHJ371" s="1"/>
      <c r="QHK371" s="1"/>
      <c r="QHL371" s="1"/>
      <c r="QHM371" s="1"/>
      <c r="QHN371" s="1"/>
      <c r="QHO371" s="1"/>
      <c r="QHP371" s="1"/>
      <c r="QHQ371" s="1"/>
      <c r="QHR371" s="1"/>
      <c r="QHS371" s="1"/>
      <c r="QHT371" s="1"/>
      <c r="QHU371" s="1"/>
      <c r="QHV371" s="1"/>
      <c r="QHW371" s="1"/>
      <c r="QHX371" s="1"/>
      <c r="QHY371" s="1"/>
      <c r="QHZ371" s="1"/>
      <c r="QIA371" s="1"/>
      <c r="QIB371" s="1"/>
      <c r="QIC371" s="1"/>
      <c r="QID371" s="1"/>
      <c r="QIE371" s="1"/>
      <c r="QIF371" s="1"/>
      <c r="QIG371" s="1"/>
      <c r="QIH371" s="1"/>
      <c r="QII371" s="1"/>
      <c r="QIJ371" s="1"/>
      <c r="QIK371" s="1"/>
      <c r="QIL371" s="1"/>
      <c r="QIM371" s="1"/>
      <c r="QIN371" s="1"/>
      <c r="QIO371" s="1"/>
      <c r="QIP371" s="1"/>
      <c r="QIQ371" s="1"/>
      <c r="QIR371" s="1"/>
      <c r="QIS371" s="1"/>
      <c r="QIT371" s="1"/>
      <c r="QIU371" s="1"/>
      <c r="QIV371" s="1"/>
      <c r="QIW371" s="1"/>
      <c r="QIX371" s="1"/>
      <c r="QIY371" s="1"/>
      <c r="QIZ371" s="1"/>
      <c r="QJA371" s="1"/>
      <c r="QJB371" s="1"/>
      <c r="QJC371" s="1"/>
      <c r="QJD371" s="1"/>
      <c r="QJE371" s="1"/>
      <c r="QJF371" s="1"/>
      <c r="QJG371" s="1"/>
      <c r="QJH371" s="1"/>
      <c r="QJI371" s="1"/>
      <c r="QJJ371" s="1"/>
      <c r="QJK371" s="1"/>
      <c r="QJL371" s="1"/>
      <c r="QJM371" s="1"/>
      <c r="QJN371" s="1"/>
      <c r="QJO371" s="1"/>
      <c r="QJP371" s="1"/>
      <c r="QJQ371" s="1"/>
      <c r="QJR371" s="1"/>
      <c r="QJS371" s="1"/>
      <c r="QJT371" s="1"/>
      <c r="QJU371" s="1"/>
      <c r="QJV371" s="1"/>
      <c r="QJW371" s="1"/>
      <c r="QJX371" s="1"/>
      <c r="QJY371" s="1"/>
      <c r="QJZ371" s="1"/>
      <c r="QKA371" s="1"/>
      <c r="QKB371" s="1"/>
      <c r="QKC371" s="1"/>
      <c r="QKD371" s="1"/>
      <c r="QKE371" s="1"/>
      <c r="QKF371" s="1"/>
      <c r="QKG371" s="1"/>
      <c r="QKH371" s="1"/>
      <c r="QKI371" s="1"/>
      <c r="QKJ371" s="1"/>
      <c r="QKK371" s="1"/>
      <c r="QKL371" s="1"/>
      <c r="QKM371" s="1"/>
      <c r="QKN371" s="1"/>
      <c r="QKO371" s="1"/>
      <c r="QKP371" s="1"/>
      <c r="QKQ371" s="1"/>
      <c r="QKR371" s="1"/>
      <c r="QKS371" s="1"/>
      <c r="QKT371" s="1"/>
      <c r="QKU371" s="1"/>
      <c r="QKV371" s="1"/>
      <c r="QKW371" s="1"/>
      <c r="QKX371" s="1"/>
      <c r="QKY371" s="1"/>
      <c r="QKZ371" s="1"/>
      <c r="QLA371" s="1"/>
      <c r="QLB371" s="1"/>
      <c r="QLC371" s="1"/>
      <c r="QLD371" s="1"/>
      <c r="QLE371" s="1"/>
      <c r="QLF371" s="1"/>
      <c r="QLG371" s="1"/>
      <c r="QLH371" s="1"/>
      <c r="QLI371" s="1"/>
      <c r="QLJ371" s="1"/>
      <c r="QLK371" s="1"/>
      <c r="QLL371" s="1"/>
      <c r="QLM371" s="1"/>
      <c r="QLN371" s="1"/>
      <c r="QLO371" s="1"/>
      <c r="QLP371" s="1"/>
      <c r="QLQ371" s="1"/>
      <c r="QLR371" s="1"/>
      <c r="QLS371" s="1"/>
      <c r="QLT371" s="1"/>
      <c r="QLU371" s="1"/>
      <c r="QLV371" s="1"/>
      <c r="QLW371" s="1"/>
      <c r="QLX371" s="1"/>
      <c r="QLY371" s="1"/>
      <c r="QLZ371" s="1"/>
      <c r="QMA371" s="1"/>
      <c r="QMB371" s="1"/>
      <c r="QMC371" s="1"/>
      <c r="QMD371" s="1"/>
      <c r="QME371" s="1"/>
      <c r="QMF371" s="1"/>
      <c r="QMG371" s="1"/>
      <c r="QMH371" s="1"/>
      <c r="QMI371" s="1"/>
      <c r="QMJ371" s="1"/>
      <c r="QMK371" s="1"/>
      <c r="QML371" s="1"/>
      <c r="QMM371" s="1"/>
      <c r="QMN371" s="1"/>
      <c r="QMO371" s="1"/>
      <c r="QMP371" s="1"/>
      <c r="QMQ371" s="1"/>
      <c r="QMR371" s="1"/>
      <c r="QMS371" s="1"/>
      <c r="QMT371" s="1"/>
      <c r="QMU371" s="1"/>
      <c r="QMV371" s="1"/>
      <c r="QMW371" s="1"/>
      <c r="QMX371" s="1"/>
      <c r="QMY371" s="1"/>
      <c r="QMZ371" s="1"/>
      <c r="QNA371" s="1"/>
      <c r="QNB371" s="1"/>
      <c r="QNC371" s="1"/>
      <c r="QND371" s="1"/>
      <c r="QNE371" s="1"/>
      <c r="QNF371" s="1"/>
      <c r="QNG371" s="1"/>
      <c r="QNH371" s="1"/>
      <c r="QNI371" s="1"/>
      <c r="QNJ371" s="1"/>
      <c r="QNK371" s="1"/>
      <c r="QNL371" s="1"/>
      <c r="QNM371" s="1"/>
      <c r="QNN371" s="1"/>
      <c r="QNO371" s="1"/>
      <c r="QNP371" s="1"/>
      <c r="QNQ371" s="1"/>
      <c r="QNR371" s="1"/>
      <c r="QNS371" s="1"/>
      <c r="QNT371" s="1"/>
      <c r="QNU371" s="1"/>
      <c r="QNV371" s="1"/>
      <c r="QNW371" s="1"/>
      <c r="QNX371" s="1"/>
      <c r="QNY371" s="1"/>
      <c r="QNZ371" s="1"/>
      <c r="QOA371" s="1"/>
      <c r="QOB371" s="1"/>
      <c r="QOC371" s="1"/>
      <c r="QOD371" s="1"/>
      <c r="QOE371" s="1"/>
      <c r="QOF371" s="1"/>
      <c r="QOG371" s="1"/>
      <c r="QOH371" s="1"/>
      <c r="QOI371" s="1"/>
      <c r="QOJ371" s="1"/>
      <c r="QOK371" s="1"/>
      <c r="QOL371" s="1"/>
      <c r="QOM371" s="1"/>
      <c r="QON371" s="1"/>
      <c r="QOO371" s="1"/>
      <c r="QOP371" s="1"/>
      <c r="QOQ371" s="1"/>
      <c r="QOR371" s="1"/>
      <c r="QOS371" s="1"/>
      <c r="QOT371" s="1"/>
      <c r="QOU371" s="1"/>
      <c r="QOV371" s="1"/>
      <c r="QOW371" s="1"/>
      <c r="QOX371" s="1"/>
      <c r="QOY371" s="1"/>
      <c r="QOZ371" s="1"/>
      <c r="QPA371" s="1"/>
      <c r="QPB371" s="1"/>
      <c r="QPC371" s="1"/>
      <c r="QPD371" s="1"/>
      <c r="QPE371" s="1"/>
      <c r="QPF371" s="1"/>
      <c r="QPG371" s="1"/>
      <c r="QPH371" s="1"/>
      <c r="QPI371" s="1"/>
      <c r="QPJ371" s="1"/>
      <c r="QPK371" s="1"/>
      <c r="QPL371" s="1"/>
      <c r="QPM371" s="1"/>
      <c r="QPN371" s="1"/>
      <c r="QPO371" s="1"/>
      <c r="QPP371" s="1"/>
      <c r="QPQ371" s="1"/>
      <c r="QPR371" s="1"/>
      <c r="QPS371" s="1"/>
      <c r="QPT371" s="1"/>
      <c r="QPU371" s="1"/>
      <c r="QPV371" s="1"/>
      <c r="QPW371" s="1"/>
      <c r="QPX371" s="1"/>
      <c r="QPY371" s="1"/>
      <c r="QPZ371" s="1"/>
      <c r="QQA371" s="1"/>
      <c r="QQB371" s="1"/>
      <c r="QQC371" s="1"/>
      <c r="QQD371" s="1"/>
      <c r="QQE371" s="1"/>
      <c r="QQF371" s="1"/>
      <c r="QQG371" s="1"/>
      <c r="QQH371" s="1"/>
      <c r="QQI371" s="1"/>
      <c r="QQJ371" s="1"/>
      <c r="QQK371" s="1"/>
      <c r="QQL371" s="1"/>
      <c r="QQM371" s="1"/>
      <c r="QQN371" s="1"/>
      <c r="QQO371" s="1"/>
      <c r="QQP371" s="1"/>
      <c r="QQQ371" s="1"/>
      <c r="QQR371" s="1"/>
      <c r="QQS371" s="1"/>
      <c r="QQT371" s="1"/>
      <c r="QQU371" s="1"/>
      <c r="QQV371" s="1"/>
      <c r="QQW371" s="1"/>
      <c r="QQX371" s="1"/>
      <c r="QQY371" s="1"/>
      <c r="QQZ371" s="1"/>
      <c r="QRA371" s="1"/>
      <c r="QRB371" s="1"/>
      <c r="QRC371" s="1"/>
      <c r="QRD371" s="1"/>
      <c r="QRE371" s="1"/>
      <c r="QRF371" s="1"/>
      <c r="QRG371" s="1"/>
      <c r="QRH371" s="1"/>
      <c r="QRI371" s="1"/>
      <c r="QRJ371" s="1"/>
      <c r="QRK371" s="1"/>
      <c r="QRL371" s="1"/>
      <c r="QRM371" s="1"/>
      <c r="QRN371" s="1"/>
      <c r="QRO371" s="1"/>
      <c r="QRP371" s="1"/>
      <c r="QRQ371" s="1"/>
      <c r="QRR371" s="1"/>
      <c r="QRS371" s="1"/>
      <c r="QRT371" s="1"/>
      <c r="QRU371" s="1"/>
      <c r="QRV371" s="1"/>
      <c r="QRW371" s="1"/>
      <c r="QRX371" s="1"/>
      <c r="QRY371" s="1"/>
      <c r="QRZ371" s="1"/>
      <c r="QSA371" s="1"/>
      <c r="QSB371" s="1"/>
      <c r="QSC371" s="1"/>
      <c r="QSD371" s="1"/>
      <c r="QSE371" s="1"/>
      <c r="QSF371" s="1"/>
      <c r="QSG371" s="1"/>
      <c r="QSH371" s="1"/>
      <c r="QSI371" s="1"/>
      <c r="QSJ371" s="1"/>
      <c r="QSK371" s="1"/>
      <c r="QSL371" s="1"/>
      <c r="QSM371" s="1"/>
      <c r="QSN371" s="1"/>
      <c r="QSO371" s="1"/>
      <c r="QSP371" s="1"/>
      <c r="QSQ371" s="1"/>
      <c r="QSR371" s="1"/>
      <c r="QSS371" s="1"/>
      <c r="QST371" s="1"/>
      <c r="QSU371" s="1"/>
      <c r="QSV371" s="1"/>
      <c r="QSW371" s="1"/>
      <c r="QSX371" s="1"/>
      <c r="QSY371" s="1"/>
      <c r="QSZ371" s="1"/>
      <c r="QTA371" s="1"/>
      <c r="QTB371" s="1"/>
      <c r="QTC371" s="1"/>
      <c r="QTD371" s="1"/>
      <c r="QTE371" s="1"/>
      <c r="QTF371" s="1"/>
      <c r="QTG371" s="1"/>
      <c r="QTH371" s="1"/>
      <c r="QTI371" s="1"/>
      <c r="QTJ371" s="1"/>
      <c r="QTK371" s="1"/>
      <c r="QTL371" s="1"/>
      <c r="QTM371" s="1"/>
      <c r="QTN371" s="1"/>
      <c r="QTO371" s="1"/>
      <c r="QTP371" s="1"/>
      <c r="QTQ371" s="1"/>
      <c r="QTR371" s="1"/>
      <c r="QTS371" s="1"/>
      <c r="QTT371" s="1"/>
      <c r="QTU371" s="1"/>
      <c r="QTV371" s="1"/>
      <c r="QTW371" s="1"/>
      <c r="QTX371" s="1"/>
      <c r="QTY371" s="1"/>
      <c r="QTZ371" s="1"/>
      <c r="QUA371" s="1"/>
      <c r="QUB371" s="1"/>
      <c r="QUC371" s="1"/>
      <c r="QUD371" s="1"/>
      <c r="QUE371" s="1"/>
      <c r="QUF371" s="1"/>
      <c r="QUG371" s="1"/>
      <c r="QUH371" s="1"/>
      <c r="QUI371" s="1"/>
      <c r="QUJ371" s="1"/>
      <c r="QUK371" s="1"/>
      <c r="QUL371" s="1"/>
      <c r="QUM371" s="1"/>
      <c r="QUN371" s="1"/>
      <c r="QUO371" s="1"/>
      <c r="QUP371" s="1"/>
      <c r="QUQ371" s="1"/>
      <c r="QUR371" s="1"/>
      <c r="QUS371" s="1"/>
      <c r="QUT371" s="1"/>
      <c r="QUU371" s="1"/>
      <c r="QUV371" s="1"/>
      <c r="QUW371" s="1"/>
      <c r="QUX371" s="1"/>
      <c r="QUY371" s="1"/>
      <c r="QUZ371" s="1"/>
      <c r="QVA371" s="1"/>
      <c r="QVB371" s="1"/>
      <c r="QVC371" s="1"/>
      <c r="QVD371" s="1"/>
      <c r="QVE371" s="1"/>
      <c r="QVF371" s="1"/>
      <c r="QVG371" s="1"/>
      <c r="QVH371" s="1"/>
      <c r="QVI371" s="1"/>
      <c r="QVJ371" s="1"/>
      <c r="QVK371" s="1"/>
      <c r="QVL371" s="1"/>
      <c r="QVM371" s="1"/>
      <c r="QVN371" s="1"/>
      <c r="QVO371" s="1"/>
      <c r="QVP371" s="1"/>
      <c r="QVQ371" s="1"/>
      <c r="QVR371" s="1"/>
      <c r="QVS371" s="1"/>
      <c r="QVT371" s="1"/>
      <c r="QVU371" s="1"/>
      <c r="QVV371" s="1"/>
      <c r="QVW371" s="1"/>
      <c r="QVX371" s="1"/>
      <c r="QVY371" s="1"/>
      <c r="QVZ371" s="1"/>
      <c r="QWA371" s="1"/>
      <c r="QWB371" s="1"/>
      <c r="QWC371" s="1"/>
      <c r="QWD371" s="1"/>
      <c r="QWE371" s="1"/>
      <c r="QWF371" s="1"/>
      <c r="QWG371" s="1"/>
      <c r="QWH371" s="1"/>
      <c r="QWI371" s="1"/>
      <c r="QWJ371" s="1"/>
      <c r="QWK371" s="1"/>
      <c r="QWL371" s="1"/>
      <c r="QWM371" s="1"/>
      <c r="QWN371" s="1"/>
      <c r="QWO371" s="1"/>
      <c r="QWP371" s="1"/>
      <c r="QWQ371" s="1"/>
      <c r="QWR371" s="1"/>
      <c r="QWS371" s="1"/>
      <c r="QWT371" s="1"/>
      <c r="QWU371" s="1"/>
      <c r="QWV371" s="1"/>
      <c r="QWW371" s="1"/>
      <c r="QWX371" s="1"/>
      <c r="QWY371" s="1"/>
      <c r="QWZ371" s="1"/>
      <c r="QXA371" s="1"/>
      <c r="QXB371" s="1"/>
      <c r="QXC371" s="1"/>
      <c r="QXD371" s="1"/>
      <c r="QXE371" s="1"/>
      <c r="QXF371" s="1"/>
      <c r="QXG371" s="1"/>
      <c r="QXH371" s="1"/>
      <c r="QXI371" s="1"/>
      <c r="QXJ371" s="1"/>
      <c r="QXK371" s="1"/>
      <c r="QXL371" s="1"/>
      <c r="QXM371" s="1"/>
      <c r="QXN371" s="1"/>
      <c r="QXO371" s="1"/>
      <c r="QXP371" s="1"/>
      <c r="QXQ371" s="1"/>
      <c r="QXR371" s="1"/>
      <c r="QXS371" s="1"/>
      <c r="QXT371" s="1"/>
      <c r="QXU371" s="1"/>
      <c r="QXV371" s="1"/>
      <c r="QXW371" s="1"/>
      <c r="QXX371" s="1"/>
      <c r="QXY371" s="1"/>
      <c r="QXZ371" s="1"/>
      <c r="QYA371" s="1"/>
      <c r="QYB371" s="1"/>
      <c r="QYC371" s="1"/>
      <c r="QYD371" s="1"/>
      <c r="QYE371" s="1"/>
      <c r="QYF371" s="1"/>
      <c r="QYG371" s="1"/>
      <c r="QYH371" s="1"/>
      <c r="QYI371" s="1"/>
      <c r="QYJ371" s="1"/>
      <c r="QYK371" s="1"/>
      <c r="QYL371" s="1"/>
      <c r="QYM371" s="1"/>
      <c r="QYN371" s="1"/>
      <c r="QYO371" s="1"/>
      <c r="QYP371" s="1"/>
      <c r="QYQ371" s="1"/>
      <c r="QYR371" s="1"/>
      <c r="QYS371" s="1"/>
      <c r="QYT371" s="1"/>
      <c r="QYU371" s="1"/>
      <c r="QYV371" s="1"/>
      <c r="QYW371" s="1"/>
      <c r="QYX371" s="1"/>
      <c r="QYY371" s="1"/>
      <c r="QYZ371" s="1"/>
      <c r="QZA371" s="1"/>
      <c r="QZB371" s="1"/>
      <c r="QZC371" s="1"/>
      <c r="QZD371" s="1"/>
      <c r="QZE371" s="1"/>
      <c r="QZF371" s="1"/>
      <c r="QZG371" s="1"/>
      <c r="QZH371" s="1"/>
      <c r="QZI371" s="1"/>
      <c r="QZJ371" s="1"/>
      <c r="QZK371" s="1"/>
      <c r="QZL371" s="1"/>
      <c r="QZM371" s="1"/>
      <c r="QZN371" s="1"/>
      <c r="QZO371" s="1"/>
      <c r="QZP371" s="1"/>
      <c r="QZQ371" s="1"/>
      <c r="QZR371" s="1"/>
      <c r="QZS371" s="1"/>
      <c r="QZT371" s="1"/>
      <c r="QZU371" s="1"/>
      <c r="QZV371" s="1"/>
      <c r="QZW371" s="1"/>
      <c r="QZX371" s="1"/>
      <c r="QZY371" s="1"/>
      <c r="QZZ371" s="1"/>
      <c r="RAA371" s="1"/>
      <c r="RAB371" s="1"/>
      <c r="RAC371" s="1"/>
      <c r="RAD371" s="1"/>
      <c r="RAE371" s="1"/>
      <c r="RAF371" s="1"/>
      <c r="RAG371" s="1"/>
      <c r="RAH371" s="1"/>
      <c r="RAI371" s="1"/>
      <c r="RAJ371" s="1"/>
      <c r="RAK371" s="1"/>
      <c r="RAL371" s="1"/>
      <c r="RAM371" s="1"/>
      <c r="RAN371" s="1"/>
      <c r="RAO371" s="1"/>
      <c r="RAP371" s="1"/>
      <c r="RAQ371" s="1"/>
      <c r="RAR371" s="1"/>
      <c r="RAS371" s="1"/>
      <c r="RAT371" s="1"/>
      <c r="RAU371" s="1"/>
      <c r="RAV371" s="1"/>
      <c r="RAW371" s="1"/>
      <c r="RAX371" s="1"/>
      <c r="RAY371" s="1"/>
      <c r="RAZ371" s="1"/>
      <c r="RBA371" s="1"/>
      <c r="RBB371" s="1"/>
      <c r="RBC371" s="1"/>
      <c r="RBD371" s="1"/>
      <c r="RBE371" s="1"/>
      <c r="RBF371" s="1"/>
      <c r="RBG371" s="1"/>
      <c r="RBH371" s="1"/>
      <c r="RBI371" s="1"/>
      <c r="RBJ371" s="1"/>
      <c r="RBK371" s="1"/>
      <c r="RBL371" s="1"/>
      <c r="RBM371" s="1"/>
      <c r="RBN371" s="1"/>
      <c r="RBO371" s="1"/>
      <c r="RBP371" s="1"/>
      <c r="RBQ371" s="1"/>
      <c r="RBR371" s="1"/>
      <c r="RBS371" s="1"/>
      <c r="RBT371" s="1"/>
      <c r="RBU371" s="1"/>
      <c r="RBV371" s="1"/>
      <c r="RBW371" s="1"/>
      <c r="RBX371" s="1"/>
      <c r="RBY371" s="1"/>
      <c r="RBZ371" s="1"/>
      <c r="RCA371" s="1"/>
      <c r="RCB371" s="1"/>
      <c r="RCC371" s="1"/>
      <c r="RCD371" s="1"/>
      <c r="RCE371" s="1"/>
      <c r="RCF371" s="1"/>
      <c r="RCG371" s="1"/>
      <c r="RCH371" s="1"/>
      <c r="RCI371" s="1"/>
      <c r="RCJ371" s="1"/>
      <c r="RCK371" s="1"/>
      <c r="RCL371" s="1"/>
      <c r="RCM371" s="1"/>
      <c r="RCN371" s="1"/>
      <c r="RCO371" s="1"/>
      <c r="RCP371" s="1"/>
      <c r="RCQ371" s="1"/>
      <c r="RCR371" s="1"/>
      <c r="RCS371" s="1"/>
      <c r="RCT371" s="1"/>
      <c r="RCU371" s="1"/>
      <c r="RCV371" s="1"/>
      <c r="RCW371" s="1"/>
      <c r="RCX371" s="1"/>
      <c r="RCY371" s="1"/>
      <c r="RCZ371" s="1"/>
      <c r="RDA371" s="1"/>
      <c r="RDB371" s="1"/>
      <c r="RDC371" s="1"/>
      <c r="RDD371" s="1"/>
      <c r="RDE371" s="1"/>
      <c r="RDF371" s="1"/>
      <c r="RDG371" s="1"/>
      <c r="RDH371" s="1"/>
      <c r="RDI371" s="1"/>
      <c r="RDJ371" s="1"/>
      <c r="RDK371" s="1"/>
      <c r="RDL371" s="1"/>
      <c r="RDM371" s="1"/>
      <c r="RDN371" s="1"/>
      <c r="RDO371" s="1"/>
      <c r="RDP371" s="1"/>
      <c r="RDQ371" s="1"/>
      <c r="RDR371" s="1"/>
      <c r="RDS371" s="1"/>
      <c r="RDT371" s="1"/>
      <c r="RDU371" s="1"/>
      <c r="RDV371" s="1"/>
      <c r="RDW371" s="1"/>
      <c r="RDX371" s="1"/>
      <c r="RDY371" s="1"/>
      <c r="RDZ371" s="1"/>
      <c r="REA371" s="1"/>
      <c r="REB371" s="1"/>
      <c r="REC371" s="1"/>
      <c r="RED371" s="1"/>
      <c r="REE371" s="1"/>
      <c r="REF371" s="1"/>
      <c r="REG371" s="1"/>
      <c r="REH371" s="1"/>
      <c r="REI371" s="1"/>
      <c r="REJ371" s="1"/>
      <c r="REK371" s="1"/>
      <c r="REL371" s="1"/>
      <c r="REM371" s="1"/>
      <c r="REN371" s="1"/>
      <c r="REO371" s="1"/>
      <c r="REP371" s="1"/>
      <c r="REQ371" s="1"/>
      <c r="RER371" s="1"/>
      <c r="RES371" s="1"/>
      <c r="RET371" s="1"/>
      <c r="REU371" s="1"/>
      <c r="REV371" s="1"/>
      <c r="REW371" s="1"/>
      <c r="REX371" s="1"/>
      <c r="REY371" s="1"/>
      <c r="REZ371" s="1"/>
      <c r="RFA371" s="1"/>
      <c r="RFB371" s="1"/>
      <c r="RFC371" s="1"/>
      <c r="RFD371" s="1"/>
      <c r="RFE371" s="1"/>
      <c r="RFF371" s="1"/>
      <c r="RFG371" s="1"/>
      <c r="RFH371" s="1"/>
      <c r="RFI371" s="1"/>
      <c r="RFJ371" s="1"/>
      <c r="RFK371" s="1"/>
      <c r="RFL371" s="1"/>
      <c r="RFM371" s="1"/>
      <c r="RFN371" s="1"/>
      <c r="RFO371" s="1"/>
      <c r="RFP371" s="1"/>
      <c r="RFQ371" s="1"/>
      <c r="RFR371" s="1"/>
      <c r="RFS371" s="1"/>
      <c r="RFT371" s="1"/>
      <c r="RFU371" s="1"/>
      <c r="RFV371" s="1"/>
      <c r="RFW371" s="1"/>
      <c r="RFX371" s="1"/>
      <c r="RFY371" s="1"/>
      <c r="RFZ371" s="1"/>
      <c r="RGA371" s="1"/>
      <c r="RGB371" s="1"/>
      <c r="RGC371" s="1"/>
      <c r="RGD371" s="1"/>
      <c r="RGE371" s="1"/>
      <c r="RGF371" s="1"/>
      <c r="RGG371" s="1"/>
      <c r="RGH371" s="1"/>
      <c r="RGI371" s="1"/>
      <c r="RGJ371" s="1"/>
      <c r="RGK371" s="1"/>
      <c r="RGL371" s="1"/>
      <c r="RGM371" s="1"/>
      <c r="RGN371" s="1"/>
      <c r="RGO371" s="1"/>
      <c r="RGP371" s="1"/>
      <c r="RGQ371" s="1"/>
      <c r="RGR371" s="1"/>
      <c r="RGS371" s="1"/>
      <c r="RGT371" s="1"/>
      <c r="RGU371" s="1"/>
      <c r="RGV371" s="1"/>
      <c r="RGW371" s="1"/>
      <c r="RGX371" s="1"/>
      <c r="RGY371" s="1"/>
      <c r="RGZ371" s="1"/>
      <c r="RHA371" s="1"/>
      <c r="RHB371" s="1"/>
      <c r="RHC371" s="1"/>
      <c r="RHD371" s="1"/>
      <c r="RHE371" s="1"/>
      <c r="RHF371" s="1"/>
      <c r="RHG371" s="1"/>
      <c r="RHH371" s="1"/>
      <c r="RHI371" s="1"/>
      <c r="RHJ371" s="1"/>
      <c r="RHK371" s="1"/>
      <c r="RHL371" s="1"/>
      <c r="RHM371" s="1"/>
      <c r="RHN371" s="1"/>
      <c r="RHO371" s="1"/>
      <c r="RHP371" s="1"/>
      <c r="RHQ371" s="1"/>
      <c r="RHR371" s="1"/>
      <c r="RHS371" s="1"/>
      <c r="RHT371" s="1"/>
      <c r="RHU371" s="1"/>
      <c r="RHV371" s="1"/>
      <c r="RHW371" s="1"/>
      <c r="RHX371" s="1"/>
      <c r="RHY371" s="1"/>
      <c r="RHZ371" s="1"/>
      <c r="RIA371" s="1"/>
      <c r="RIB371" s="1"/>
      <c r="RIC371" s="1"/>
      <c r="RID371" s="1"/>
      <c r="RIE371" s="1"/>
      <c r="RIF371" s="1"/>
      <c r="RIG371" s="1"/>
      <c r="RIH371" s="1"/>
      <c r="RII371" s="1"/>
      <c r="RIJ371" s="1"/>
      <c r="RIK371" s="1"/>
      <c r="RIL371" s="1"/>
      <c r="RIM371" s="1"/>
      <c r="RIN371" s="1"/>
      <c r="RIO371" s="1"/>
      <c r="RIP371" s="1"/>
      <c r="RIQ371" s="1"/>
      <c r="RIR371" s="1"/>
      <c r="RIS371" s="1"/>
      <c r="RIT371" s="1"/>
      <c r="RIU371" s="1"/>
      <c r="RIV371" s="1"/>
      <c r="RIW371" s="1"/>
      <c r="RIX371" s="1"/>
      <c r="RIY371" s="1"/>
      <c r="RIZ371" s="1"/>
      <c r="RJA371" s="1"/>
      <c r="RJB371" s="1"/>
      <c r="RJC371" s="1"/>
      <c r="RJD371" s="1"/>
      <c r="RJE371" s="1"/>
      <c r="RJF371" s="1"/>
      <c r="RJG371" s="1"/>
      <c r="RJH371" s="1"/>
      <c r="RJI371" s="1"/>
      <c r="RJJ371" s="1"/>
      <c r="RJK371" s="1"/>
      <c r="RJL371" s="1"/>
      <c r="RJM371" s="1"/>
      <c r="RJN371" s="1"/>
      <c r="RJO371" s="1"/>
      <c r="RJP371" s="1"/>
      <c r="RJQ371" s="1"/>
      <c r="RJR371" s="1"/>
      <c r="RJS371" s="1"/>
      <c r="RJT371" s="1"/>
      <c r="RJU371" s="1"/>
      <c r="RJV371" s="1"/>
      <c r="RJW371" s="1"/>
      <c r="RJX371" s="1"/>
      <c r="RJY371" s="1"/>
      <c r="RJZ371" s="1"/>
      <c r="RKA371" s="1"/>
      <c r="RKB371" s="1"/>
      <c r="RKC371" s="1"/>
      <c r="RKD371" s="1"/>
      <c r="RKE371" s="1"/>
      <c r="RKF371" s="1"/>
      <c r="RKG371" s="1"/>
      <c r="RKH371" s="1"/>
      <c r="RKI371" s="1"/>
      <c r="RKJ371" s="1"/>
      <c r="RKK371" s="1"/>
      <c r="RKL371" s="1"/>
      <c r="RKM371" s="1"/>
      <c r="RKN371" s="1"/>
      <c r="RKO371" s="1"/>
      <c r="RKP371" s="1"/>
      <c r="RKQ371" s="1"/>
      <c r="RKR371" s="1"/>
      <c r="RKS371" s="1"/>
      <c r="RKT371" s="1"/>
      <c r="RKU371" s="1"/>
      <c r="RKV371" s="1"/>
      <c r="RKW371" s="1"/>
      <c r="RKX371" s="1"/>
      <c r="RKY371" s="1"/>
      <c r="RKZ371" s="1"/>
      <c r="RLA371" s="1"/>
      <c r="RLB371" s="1"/>
      <c r="RLC371" s="1"/>
      <c r="RLD371" s="1"/>
      <c r="RLE371" s="1"/>
      <c r="RLF371" s="1"/>
      <c r="RLG371" s="1"/>
      <c r="RLH371" s="1"/>
      <c r="RLI371" s="1"/>
      <c r="RLJ371" s="1"/>
      <c r="RLK371" s="1"/>
      <c r="RLL371" s="1"/>
      <c r="RLM371" s="1"/>
      <c r="RLN371" s="1"/>
      <c r="RLO371" s="1"/>
      <c r="RLP371" s="1"/>
      <c r="RLQ371" s="1"/>
      <c r="RLR371" s="1"/>
      <c r="RLS371" s="1"/>
      <c r="RLT371" s="1"/>
      <c r="RLU371" s="1"/>
      <c r="RLV371" s="1"/>
      <c r="RLW371" s="1"/>
      <c r="RLX371" s="1"/>
      <c r="RLY371" s="1"/>
      <c r="RLZ371" s="1"/>
      <c r="RMA371" s="1"/>
      <c r="RMB371" s="1"/>
      <c r="RMC371" s="1"/>
      <c r="RMD371" s="1"/>
      <c r="RME371" s="1"/>
      <c r="RMF371" s="1"/>
      <c r="RMG371" s="1"/>
      <c r="RMH371" s="1"/>
      <c r="RMI371" s="1"/>
      <c r="RMJ371" s="1"/>
      <c r="RMK371" s="1"/>
      <c r="RML371" s="1"/>
      <c r="RMM371" s="1"/>
      <c r="RMN371" s="1"/>
      <c r="RMO371" s="1"/>
      <c r="RMP371" s="1"/>
      <c r="RMQ371" s="1"/>
      <c r="RMR371" s="1"/>
      <c r="RMS371" s="1"/>
      <c r="RMT371" s="1"/>
      <c r="RMU371" s="1"/>
      <c r="RMV371" s="1"/>
      <c r="RMW371" s="1"/>
      <c r="RMX371" s="1"/>
      <c r="RMY371" s="1"/>
      <c r="RMZ371" s="1"/>
      <c r="RNA371" s="1"/>
      <c r="RNB371" s="1"/>
      <c r="RNC371" s="1"/>
      <c r="RND371" s="1"/>
      <c r="RNE371" s="1"/>
      <c r="RNF371" s="1"/>
      <c r="RNG371" s="1"/>
      <c r="RNH371" s="1"/>
      <c r="RNI371" s="1"/>
      <c r="RNJ371" s="1"/>
      <c r="RNK371" s="1"/>
      <c r="RNL371" s="1"/>
      <c r="RNM371" s="1"/>
      <c r="RNN371" s="1"/>
      <c r="RNO371" s="1"/>
      <c r="RNP371" s="1"/>
      <c r="RNQ371" s="1"/>
      <c r="RNR371" s="1"/>
      <c r="RNS371" s="1"/>
      <c r="RNT371" s="1"/>
      <c r="RNU371" s="1"/>
      <c r="RNV371" s="1"/>
      <c r="RNW371" s="1"/>
      <c r="RNX371" s="1"/>
      <c r="RNY371" s="1"/>
      <c r="RNZ371" s="1"/>
      <c r="ROA371" s="1"/>
      <c r="ROB371" s="1"/>
      <c r="ROC371" s="1"/>
      <c r="ROD371" s="1"/>
      <c r="ROE371" s="1"/>
      <c r="ROF371" s="1"/>
      <c r="ROG371" s="1"/>
      <c r="ROH371" s="1"/>
      <c r="ROI371" s="1"/>
      <c r="ROJ371" s="1"/>
      <c r="ROK371" s="1"/>
      <c r="ROL371" s="1"/>
      <c r="ROM371" s="1"/>
      <c r="RON371" s="1"/>
      <c r="ROO371" s="1"/>
      <c r="ROP371" s="1"/>
      <c r="ROQ371" s="1"/>
      <c r="ROR371" s="1"/>
      <c r="ROS371" s="1"/>
      <c r="ROT371" s="1"/>
      <c r="ROU371" s="1"/>
      <c r="ROV371" s="1"/>
      <c r="ROW371" s="1"/>
      <c r="ROX371" s="1"/>
      <c r="ROY371" s="1"/>
      <c r="ROZ371" s="1"/>
      <c r="RPA371" s="1"/>
      <c r="RPB371" s="1"/>
      <c r="RPC371" s="1"/>
      <c r="RPD371" s="1"/>
      <c r="RPE371" s="1"/>
      <c r="RPF371" s="1"/>
      <c r="RPG371" s="1"/>
      <c r="RPH371" s="1"/>
      <c r="RPI371" s="1"/>
      <c r="RPJ371" s="1"/>
      <c r="RPK371" s="1"/>
      <c r="RPL371" s="1"/>
      <c r="RPM371" s="1"/>
      <c r="RPN371" s="1"/>
      <c r="RPO371" s="1"/>
      <c r="RPP371" s="1"/>
      <c r="RPQ371" s="1"/>
      <c r="RPR371" s="1"/>
      <c r="RPS371" s="1"/>
      <c r="RPT371" s="1"/>
      <c r="RPU371" s="1"/>
      <c r="RPV371" s="1"/>
      <c r="RPW371" s="1"/>
      <c r="RPX371" s="1"/>
      <c r="RPY371" s="1"/>
      <c r="RPZ371" s="1"/>
      <c r="RQA371" s="1"/>
      <c r="RQB371" s="1"/>
      <c r="RQC371" s="1"/>
      <c r="RQD371" s="1"/>
      <c r="RQE371" s="1"/>
      <c r="RQF371" s="1"/>
      <c r="RQG371" s="1"/>
      <c r="RQH371" s="1"/>
      <c r="RQI371" s="1"/>
      <c r="RQJ371" s="1"/>
      <c r="RQK371" s="1"/>
      <c r="RQL371" s="1"/>
      <c r="RQM371" s="1"/>
      <c r="RQN371" s="1"/>
      <c r="RQO371" s="1"/>
      <c r="RQP371" s="1"/>
      <c r="RQQ371" s="1"/>
      <c r="RQR371" s="1"/>
      <c r="RQS371" s="1"/>
      <c r="RQT371" s="1"/>
      <c r="RQU371" s="1"/>
      <c r="RQV371" s="1"/>
      <c r="RQW371" s="1"/>
      <c r="RQX371" s="1"/>
      <c r="RQY371" s="1"/>
      <c r="RQZ371" s="1"/>
      <c r="RRA371" s="1"/>
      <c r="RRB371" s="1"/>
      <c r="RRC371" s="1"/>
      <c r="RRD371" s="1"/>
      <c r="RRE371" s="1"/>
      <c r="RRF371" s="1"/>
      <c r="RRG371" s="1"/>
      <c r="RRH371" s="1"/>
      <c r="RRI371" s="1"/>
      <c r="RRJ371" s="1"/>
      <c r="RRK371" s="1"/>
      <c r="RRL371" s="1"/>
      <c r="RRM371" s="1"/>
      <c r="RRN371" s="1"/>
      <c r="RRO371" s="1"/>
      <c r="RRP371" s="1"/>
      <c r="RRQ371" s="1"/>
      <c r="RRR371" s="1"/>
      <c r="RRS371" s="1"/>
      <c r="RRT371" s="1"/>
      <c r="RRU371" s="1"/>
      <c r="RRV371" s="1"/>
      <c r="RRW371" s="1"/>
      <c r="RRX371" s="1"/>
      <c r="RRY371" s="1"/>
      <c r="RRZ371" s="1"/>
      <c r="RSA371" s="1"/>
      <c r="RSB371" s="1"/>
      <c r="RSC371" s="1"/>
      <c r="RSD371" s="1"/>
      <c r="RSE371" s="1"/>
      <c r="RSF371" s="1"/>
      <c r="RSG371" s="1"/>
      <c r="RSH371" s="1"/>
      <c r="RSI371" s="1"/>
      <c r="RSJ371" s="1"/>
      <c r="RSK371" s="1"/>
      <c r="RSL371" s="1"/>
      <c r="RSM371" s="1"/>
      <c r="RSN371" s="1"/>
      <c r="RSO371" s="1"/>
      <c r="RSP371" s="1"/>
      <c r="RSQ371" s="1"/>
      <c r="RSR371" s="1"/>
      <c r="RSS371" s="1"/>
      <c r="RST371" s="1"/>
      <c r="RSU371" s="1"/>
      <c r="RSV371" s="1"/>
      <c r="RSW371" s="1"/>
      <c r="RSX371" s="1"/>
      <c r="RSY371" s="1"/>
      <c r="RSZ371" s="1"/>
      <c r="RTA371" s="1"/>
      <c r="RTB371" s="1"/>
      <c r="RTC371" s="1"/>
      <c r="RTD371" s="1"/>
      <c r="RTE371" s="1"/>
      <c r="RTF371" s="1"/>
      <c r="RTG371" s="1"/>
      <c r="RTH371" s="1"/>
      <c r="RTI371" s="1"/>
      <c r="RTJ371" s="1"/>
      <c r="RTK371" s="1"/>
      <c r="RTL371" s="1"/>
      <c r="RTM371" s="1"/>
      <c r="RTN371" s="1"/>
      <c r="RTO371" s="1"/>
      <c r="RTP371" s="1"/>
      <c r="RTQ371" s="1"/>
      <c r="RTR371" s="1"/>
      <c r="RTS371" s="1"/>
      <c r="RTT371" s="1"/>
      <c r="RTU371" s="1"/>
      <c r="RTV371" s="1"/>
      <c r="RTW371" s="1"/>
      <c r="RTX371" s="1"/>
      <c r="RTY371" s="1"/>
      <c r="RTZ371" s="1"/>
      <c r="RUA371" s="1"/>
      <c r="RUB371" s="1"/>
      <c r="RUC371" s="1"/>
      <c r="RUD371" s="1"/>
      <c r="RUE371" s="1"/>
      <c r="RUF371" s="1"/>
      <c r="RUG371" s="1"/>
      <c r="RUH371" s="1"/>
      <c r="RUI371" s="1"/>
      <c r="RUJ371" s="1"/>
      <c r="RUK371" s="1"/>
      <c r="RUL371" s="1"/>
      <c r="RUM371" s="1"/>
      <c r="RUN371" s="1"/>
      <c r="RUO371" s="1"/>
      <c r="RUP371" s="1"/>
      <c r="RUQ371" s="1"/>
      <c r="RUR371" s="1"/>
      <c r="RUS371" s="1"/>
      <c r="RUT371" s="1"/>
      <c r="RUU371" s="1"/>
      <c r="RUV371" s="1"/>
      <c r="RUW371" s="1"/>
      <c r="RUX371" s="1"/>
      <c r="RUY371" s="1"/>
      <c r="RUZ371" s="1"/>
      <c r="RVA371" s="1"/>
      <c r="RVB371" s="1"/>
      <c r="RVC371" s="1"/>
      <c r="RVD371" s="1"/>
      <c r="RVE371" s="1"/>
      <c r="RVF371" s="1"/>
      <c r="RVG371" s="1"/>
      <c r="RVH371" s="1"/>
      <c r="RVI371" s="1"/>
      <c r="RVJ371" s="1"/>
      <c r="RVK371" s="1"/>
      <c r="RVL371" s="1"/>
      <c r="RVM371" s="1"/>
      <c r="RVN371" s="1"/>
      <c r="RVO371" s="1"/>
      <c r="RVP371" s="1"/>
      <c r="RVQ371" s="1"/>
      <c r="RVR371" s="1"/>
      <c r="RVS371" s="1"/>
      <c r="RVT371" s="1"/>
      <c r="RVU371" s="1"/>
      <c r="RVV371" s="1"/>
      <c r="RVW371" s="1"/>
      <c r="RVX371" s="1"/>
      <c r="RVY371" s="1"/>
      <c r="RVZ371" s="1"/>
      <c r="RWA371" s="1"/>
      <c r="RWB371" s="1"/>
      <c r="RWC371" s="1"/>
      <c r="RWD371" s="1"/>
      <c r="RWE371" s="1"/>
      <c r="RWF371" s="1"/>
      <c r="RWG371" s="1"/>
      <c r="RWH371" s="1"/>
      <c r="RWI371" s="1"/>
      <c r="RWJ371" s="1"/>
      <c r="RWK371" s="1"/>
      <c r="RWL371" s="1"/>
      <c r="RWM371" s="1"/>
      <c r="RWN371" s="1"/>
      <c r="RWO371" s="1"/>
      <c r="RWP371" s="1"/>
      <c r="RWQ371" s="1"/>
      <c r="RWR371" s="1"/>
      <c r="RWS371" s="1"/>
      <c r="RWT371" s="1"/>
      <c r="RWU371" s="1"/>
      <c r="RWV371" s="1"/>
      <c r="RWW371" s="1"/>
      <c r="RWX371" s="1"/>
      <c r="RWY371" s="1"/>
      <c r="RWZ371" s="1"/>
      <c r="RXA371" s="1"/>
      <c r="RXB371" s="1"/>
      <c r="RXC371" s="1"/>
      <c r="RXD371" s="1"/>
      <c r="RXE371" s="1"/>
      <c r="RXF371" s="1"/>
      <c r="RXG371" s="1"/>
      <c r="RXH371" s="1"/>
      <c r="RXI371" s="1"/>
      <c r="RXJ371" s="1"/>
      <c r="RXK371" s="1"/>
      <c r="RXL371" s="1"/>
      <c r="RXM371" s="1"/>
      <c r="RXN371" s="1"/>
      <c r="RXO371" s="1"/>
      <c r="RXP371" s="1"/>
      <c r="RXQ371" s="1"/>
      <c r="RXR371" s="1"/>
      <c r="RXS371" s="1"/>
      <c r="RXT371" s="1"/>
      <c r="RXU371" s="1"/>
      <c r="RXV371" s="1"/>
      <c r="RXW371" s="1"/>
      <c r="RXX371" s="1"/>
      <c r="RXY371" s="1"/>
      <c r="RXZ371" s="1"/>
      <c r="RYA371" s="1"/>
      <c r="RYB371" s="1"/>
      <c r="RYC371" s="1"/>
      <c r="RYD371" s="1"/>
      <c r="RYE371" s="1"/>
      <c r="RYF371" s="1"/>
      <c r="RYG371" s="1"/>
      <c r="RYH371" s="1"/>
      <c r="RYI371" s="1"/>
      <c r="RYJ371" s="1"/>
      <c r="RYK371" s="1"/>
      <c r="RYL371" s="1"/>
      <c r="RYM371" s="1"/>
      <c r="RYN371" s="1"/>
      <c r="RYO371" s="1"/>
      <c r="RYP371" s="1"/>
      <c r="RYQ371" s="1"/>
      <c r="RYR371" s="1"/>
      <c r="RYS371" s="1"/>
      <c r="RYT371" s="1"/>
      <c r="RYU371" s="1"/>
      <c r="RYV371" s="1"/>
      <c r="RYW371" s="1"/>
      <c r="RYX371" s="1"/>
      <c r="RYY371" s="1"/>
      <c r="RYZ371" s="1"/>
      <c r="RZA371" s="1"/>
      <c r="RZB371" s="1"/>
      <c r="RZC371" s="1"/>
      <c r="RZD371" s="1"/>
      <c r="RZE371" s="1"/>
      <c r="RZF371" s="1"/>
      <c r="RZG371" s="1"/>
      <c r="RZH371" s="1"/>
      <c r="RZI371" s="1"/>
      <c r="RZJ371" s="1"/>
      <c r="RZK371" s="1"/>
      <c r="RZL371" s="1"/>
      <c r="RZM371" s="1"/>
      <c r="RZN371" s="1"/>
      <c r="RZO371" s="1"/>
      <c r="RZP371" s="1"/>
      <c r="RZQ371" s="1"/>
      <c r="RZR371" s="1"/>
      <c r="RZS371" s="1"/>
      <c r="RZT371" s="1"/>
      <c r="RZU371" s="1"/>
      <c r="RZV371" s="1"/>
      <c r="RZW371" s="1"/>
      <c r="RZX371" s="1"/>
      <c r="RZY371" s="1"/>
      <c r="RZZ371" s="1"/>
      <c r="SAA371" s="1"/>
      <c r="SAB371" s="1"/>
      <c r="SAC371" s="1"/>
      <c r="SAD371" s="1"/>
      <c r="SAE371" s="1"/>
      <c r="SAF371" s="1"/>
      <c r="SAG371" s="1"/>
      <c r="SAH371" s="1"/>
      <c r="SAI371" s="1"/>
      <c r="SAJ371" s="1"/>
      <c r="SAK371" s="1"/>
      <c r="SAL371" s="1"/>
      <c r="SAM371" s="1"/>
      <c r="SAN371" s="1"/>
      <c r="SAO371" s="1"/>
      <c r="SAP371" s="1"/>
      <c r="SAQ371" s="1"/>
      <c r="SAR371" s="1"/>
      <c r="SAS371" s="1"/>
      <c r="SAT371" s="1"/>
      <c r="SAU371" s="1"/>
      <c r="SAV371" s="1"/>
      <c r="SAW371" s="1"/>
      <c r="SAX371" s="1"/>
      <c r="SAY371" s="1"/>
      <c r="SAZ371" s="1"/>
      <c r="SBA371" s="1"/>
      <c r="SBB371" s="1"/>
      <c r="SBC371" s="1"/>
      <c r="SBD371" s="1"/>
      <c r="SBE371" s="1"/>
      <c r="SBF371" s="1"/>
      <c r="SBG371" s="1"/>
      <c r="SBH371" s="1"/>
      <c r="SBI371" s="1"/>
      <c r="SBJ371" s="1"/>
      <c r="SBK371" s="1"/>
      <c r="SBL371" s="1"/>
      <c r="SBM371" s="1"/>
      <c r="SBN371" s="1"/>
      <c r="SBO371" s="1"/>
      <c r="SBP371" s="1"/>
      <c r="SBQ371" s="1"/>
      <c r="SBR371" s="1"/>
      <c r="SBS371" s="1"/>
      <c r="SBT371" s="1"/>
      <c r="SBU371" s="1"/>
      <c r="SBV371" s="1"/>
      <c r="SBW371" s="1"/>
      <c r="SBX371" s="1"/>
      <c r="SBY371" s="1"/>
      <c r="SBZ371" s="1"/>
      <c r="SCA371" s="1"/>
      <c r="SCB371" s="1"/>
      <c r="SCC371" s="1"/>
      <c r="SCD371" s="1"/>
      <c r="SCE371" s="1"/>
      <c r="SCF371" s="1"/>
      <c r="SCG371" s="1"/>
      <c r="SCH371" s="1"/>
      <c r="SCI371" s="1"/>
      <c r="SCJ371" s="1"/>
      <c r="SCK371" s="1"/>
      <c r="SCL371" s="1"/>
      <c r="SCM371" s="1"/>
      <c r="SCN371" s="1"/>
      <c r="SCO371" s="1"/>
      <c r="SCP371" s="1"/>
      <c r="SCQ371" s="1"/>
      <c r="SCR371" s="1"/>
      <c r="SCS371" s="1"/>
      <c r="SCT371" s="1"/>
      <c r="SCU371" s="1"/>
      <c r="SCV371" s="1"/>
      <c r="SCW371" s="1"/>
      <c r="SCX371" s="1"/>
      <c r="SCY371" s="1"/>
      <c r="SCZ371" s="1"/>
      <c r="SDA371" s="1"/>
      <c r="SDB371" s="1"/>
      <c r="SDC371" s="1"/>
      <c r="SDD371" s="1"/>
      <c r="SDE371" s="1"/>
      <c r="SDF371" s="1"/>
      <c r="SDG371" s="1"/>
      <c r="SDH371" s="1"/>
      <c r="SDI371" s="1"/>
      <c r="SDJ371" s="1"/>
      <c r="SDK371" s="1"/>
      <c r="SDL371" s="1"/>
      <c r="SDM371" s="1"/>
      <c r="SDN371" s="1"/>
      <c r="SDO371" s="1"/>
      <c r="SDP371" s="1"/>
      <c r="SDQ371" s="1"/>
      <c r="SDR371" s="1"/>
      <c r="SDS371" s="1"/>
      <c r="SDT371" s="1"/>
      <c r="SDU371" s="1"/>
      <c r="SDV371" s="1"/>
      <c r="SDW371" s="1"/>
      <c r="SDX371" s="1"/>
      <c r="SDY371" s="1"/>
      <c r="SDZ371" s="1"/>
      <c r="SEA371" s="1"/>
      <c r="SEB371" s="1"/>
      <c r="SEC371" s="1"/>
      <c r="SED371" s="1"/>
      <c r="SEE371" s="1"/>
      <c r="SEF371" s="1"/>
      <c r="SEG371" s="1"/>
      <c r="SEH371" s="1"/>
      <c r="SEI371" s="1"/>
      <c r="SEJ371" s="1"/>
      <c r="SEK371" s="1"/>
      <c r="SEL371" s="1"/>
      <c r="SEM371" s="1"/>
      <c r="SEN371" s="1"/>
      <c r="SEO371" s="1"/>
      <c r="SEP371" s="1"/>
      <c r="SEQ371" s="1"/>
      <c r="SER371" s="1"/>
      <c r="SES371" s="1"/>
      <c r="SET371" s="1"/>
      <c r="SEU371" s="1"/>
      <c r="SEV371" s="1"/>
      <c r="SEW371" s="1"/>
      <c r="SEX371" s="1"/>
      <c r="SEY371" s="1"/>
      <c r="SEZ371" s="1"/>
      <c r="SFA371" s="1"/>
      <c r="SFB371" s="1"/>
      <c r="SFC371" s="1"/>
      <c r="SFD371" s="1"/>
      <c r="SFE371" s="1"/>
      <c r="SFF371" s="1"/>
      <c r="SFG371" s="1"/>
      <c r="SFH371" s="1"/>
      <c r="SFI371" s="1"/>
      <c r="SFJ371" s="1"/>
      <c r="SFK371" s="1"/>
      <c r="SFL371" s="1"/>
      <c r="SFM371" s="1"/>
      <c r="SFN371" s="1"/>
      <c r="SFO371" s="1"/>
      <c r="SFP371" s="1"/>
      <c r="SFQ371" s="1"/>
      <c r="SFR371" s="1"/>
      <c r="SFS371" s="1"/>
      <c r="SFT371" s="1"/>
      <c r="SFU371" s="1"/>
      <c r="SFV371" s="1"/>
      <c r="SFW371" s="1"/>
      <c r="SFX371" s="1"/>
      <c r="SFY371" s="1"/>
      <c r="SFZ371" s="1"/>
      <c r="SGA371" s="1"/>
      <c r="SGB371" s="1"/>
      <c r="SGC371" s="1"/>
      <c r="SGD371" s="1"/>
      <c r="SGE371" s="1"/>
      <c r="SGF371" s="1"/>
      <c r="SGG371" s="1"/>
      <c r="SGH371" s="1"/>
      <c r="SGI371" s="1"/>
      <c r="SGJ371" s="1"/>
      <c r="SGK371" s="1"/>
      <c r="SGL371" s="1"/>
      <c r="SGM371" s="1"/>
      <c r="SGN371" s="1"/>
      <c r="SGO371" s="1"/>
      <c r="SGP371" s="1"/>
      <c r="SGQ371" s="1"/>
      <c r="SGR371" s="1"/>
      <c r="SGS371" s="1"/>
      <c r="SGT371" s="1"/>
      <c r="SGU371" s="1"/>
      <c r="SGV371" s="1"/>
      <c r="SGW371" s="1"/>
      <c r="SGX371" s="1"/>
      <c r="SGY371" s="1"/>
      <c r="SGZ371" s="1"/>
      <c r="SHA371" s="1"/>
      <c r="SHB371" s="1"/>
      <c r="SHC371" s="1"/>
      <c r="SHD371" s="1"/>
      <c r="SHE371" s="1"/>
      <c r="SHF371" s="1"/>
      <c r="SHG371" s="1"/>
      <c r="SHH371" s="1"/>
      <c r="SHI371" s="1"/>
      <c r="SHJ371" s="1"/>
      <c r="SHK371" s="1"/>
      <c r="SHL371" s="1"/>
      <c r="SHM371" s="1"/>
      <c r="SHN371" s="1"/>
      <c r="SHO371" s="1"/>
      <c r="SHP371" s="1"/>
      <c r="SHQ371" s="1"/>
      <c r="SHR371" s="1"/>
      <c r="SHS371" s="1"/>
      <c r="SHT371" s="1"/>
      <c r="SHU371" s="1"/>
      <c r="SHV371" s="1"/>
      <c r="SHW371" s="1"/>
      <c r="SHX371" s="1"/>
      <c r="SHY371" s="1"/>
      <c r="SHZ371" s="1"/>
      <c r="SIA371" s="1"/>
      <c r="SIB371" s="1"/>
      <c r="SIC371" s="1"/>
      <c r="SID371" s="1"/>
      <c r="SIE371" s="1"/>
      <c r="SIF371" s="1"/>
      <c r="SIG371" s="1"/>
      <c r="SIH371" s="1"/>
      <c r="SII371" s="1"/>
      <c r="SIJ371" s="1"/>
      <c r="SIK371" s="1"/>
      <c r="SIL371" s="1"/>
      <c r="SIM371" s="1"/>
      <c r="SIN371" s="1"/>
      <c r="SIO371" s="1"/>
      <c r="SIP371" s="1"/>
      <c r="SIQ371" s="1"/>
      <c r="SIR371" s="1"/>
      <c r="SIS371" s="1"/>
      <c r="SIT371" s="1"/>
      <c r="SIU371" s="1"/>
      <c r="SIV371" s="1"/>
      <c r="SIW371" s="1"/>
      <c r="SIX371" s="1"/>
      <c r="SIY371" s="1"/>
      <c r="SIZ371" s="1"/>
      <c r="SJA371" s="1"/>
      <c r="SJB371" s="1"/>
      <c r="SJC371" s="1"/>
      <c r="SJD371" s="1"/>
      <c r="SJE371" s="1"/>
      <c r="SJF371" s="1"/>
      <c r="SJG371" s="1"/>
      <c r="SJH371" s="1"/>
      <c r="SJI371" s="1"/>
      <c r="SJJ371" s="1"/>
      <c r="SJK371" s="1"/>
      <c r="SJL371" s="1"/>
      <c r="SJM371" s="1"/>
      <c r="SJN371" s="1"/>
      <c r="SJO371" s="1"/>
      <c r="SJP371" s="1"/>
      <c r="SJQ371" s="1"/>
      <c r="SJR371" s="1"/>
      <c r="SJS371" s="1"/>
      <c r="SJT371" s="1"/>
      <c r="SJU371" s="1"/>
      <c r="SJV371" s="1"/>
      <c r="SJW371" s="1"/>
      <c r="SJX371" s="1"/>
      <c r="SJY371" s="1"/>
      <c r="SJZ371" s="1"/>
      <c r="SKA371" s="1"/>
      <c r="SKB371" s="1"/>
      <c r="SKC371" s="1"/>
      <c r="SKD371" s="1"/>
      <c r="SKE371" s="1"/>
      <c r="SKF371" s="1"/>
      <c r="SKG371" s="1"/>
      <c r="SKH371" s="1"/>
      <c r="SKI371" s="1"/>
      <c r="SKJ371" s="1"/>
      <c r="SKK371" s="1"/>
      <c r="SKL371" s="1"/>
      <c r="SKM371" s="1"/>
      <c r="SKN371" s="1"/>
      <c r="SKO371" s="1"/>
      <c r="SKP371" s="1"/>
      <c r="SKQ371" s="1"/>
      <c r="SKR371" s="1"/>
      <c r="SKS371" s="1"/>
      <c r="SKT371" s="1"/>
      <c r="SKU371" s="1"/>
      <c r="SKV371" s="1"/>
      <c r="SKW371" s="1"/>
      <c r="SKX371" s="1"/>
      <c r="SKY371" s="1"/>
      <c r="SKZ371" s="1"/>
      <c r="SLA371" s="1"/>
      <c r="SLB371" s="1"/>
      <c r="SLC371" s="1"/>
      <c r="SLD371" s="1"/>
      <c r="SLE371" s="1"/>
      <c r="SLF371" s="1"/>
      <c r="SLG371" s="1"/>
      <c r="SLH371" s="1"/>
      <c r="SLI371" s="1"/>
      <c r="SLJ371" s="1"/>
      <c r="SLK371" s="1"/>
      <c r="SLL371" s="1"/>
      <c r="SLM371" s="1"/>
      <c r="SLN371" s="1"/>
      <c r="SLO371" s="1"/>
      <c r="SLP371" s="1"/>
      <c r="SLQ371" s="1"/>
      <c r="SLR371" s="1"/>
      <c r="SLS371" s="1"/>
      <c r="SLT371" s="1"/>
      <c r="SLU371" s="1"/>
      <c r="SLV371" s="1"/>
      <c r="SLW371" s="1"/>
      <c r="SLX371" s="1"/>
      <c r="SLY371" s="1"/>
      <c r="SLZ371" s="1"/>
      <c r="SMA371" s="1"/>
      <c r="SMB371" s="1"/>
      <c r="SMC371" s="1"/>
      <c r="SMD371" s="1"/>
      <c r="SME371" s="1"/>
      <c r="SMF371" s="1"/>
      <c r="SMG371" s="1"/>
      <c r="SMH371" s="1"/>
      <c r="SMI371" s="1"/>
      <c r="SMJ371" s="1"/>
      <c r="SMK371" s="1"/>
      <c r="SML371" s="1"/>
      <c r="SMM371" s="1"/>
      <c r="SMN371" s="1"/>
      <c r="SMO371" s="1"/>
      <c r="SMP371" s="1"/>
      <c r="SMQ371" s="1"/>
      <c r="SMR371" s="1"/>
      <c r="SMS371" s="1"/>
      <c r="SMT371" s="1"/>
      <c r="SMU371" s="1"/>
      <c r="SMV371" s="1"/>
      <c r="SMW371" s="1"/>
      <c r="SMX371" s="1"/>
      <c r="SMY371" s="1"/>
      <c r="SMZ371" s="1"/>
      <c r="SNA371" s="1"/>
      <c r="SNB371" s="1"/>
      <c r="SNC371" s="1"/>
      <c r="SND371" s="1"/>
      <c r="SNE371" s="1"/>
      <c r="SNF371" s="1"/>
      <c r="SNG371" s="1"/>
      <c r="SNH371" s="1"/>
      <c r="SNI371" s="1"/>
      <c r="SNJ371" s="1"/>
      <c r="SNK371" s="1"/>
      <c r="SNL371" s="1"/>
      <c r="SNM371" s="1"/>
      <c r="SNN371" s="1"/>
      <c r="SNO371" s="1"/>
      <c r="SNP371" s="1"/>
      <c r="SNQ371" s="1"/>
      <c r="SNR371" s="1"/>
      <c r="SNS371" s="1"/>
      <c r="SNT371" s="1"/>
      <c r="SNU371" s="1"/>
      <c r="SNV371" s="1"/>
      <c r="SNW371" s="1"/>
      <c r="SNX371" s="1"/>
      <c r="SNY371" s="1"/>
      <c r="SNZ371" s="1"/>
      <c r="SOA371" s="1"/>
      <c r="SOB371" s="1"/>
      <c r="SOC371" s="1"/>
      <c r="SOD371" s="1"/>
      <c r="SOE371" s="1"/>
      <c r="SOF371" s="1"/>
      <c r="SOG371" s="1"/>
      <c r="SOH371" s="1"/>
      <c r="SOI371" s="1"/>
      <c r="SOJ371" s="1"/>
      <c r="SOK371" s="1"/>
      <c r="SOL371" s="1"/>
      <c r="SOM371" s="1"/>
      <c r="SON371" s="1"/>
      <c r="SOO371" s="1"/>
      <c r="SOP371" s="1"/>
      <c r="SOQ371" s="1"/>
      <c r="SOR371" s="1"/>
      <c r="SOS371" s="1"/>
      <c r="SOT371" s="1"/>
      <c r="SOU371" s="1"/>
      <c r="SOV371" s="1"/>
      <c r="SOW371" s="1"/>
      <c r="SOX371" s="1"/>
      <c r="SOY371" s="1"/>
      <c r="SOZ371" s="1"/>
      <c r="SPA371" s="1"/>
      <c r="SPB371" s="1"/>
      <c r="SPC371" s="1"/>
      <c r="SPD371" s="1"/>
      <c r="SPE371" s="1"/>
      <c r="SPF371" s="1"/>
      <c r="SPG371" s="1"/>
      <c r="SPH371" s="1"/>
      <c r="SPI371" s="1"/>
      <c r="SPJ371" s="1"/>
      <c r="SPK371" s="1"/>
      <c r="SPL371" s="1"/>
      <c r="SPM371" s="1"/>
      <c r="SPN371" s="1"/>
      <c r="SPO371" s="1"/>
      <c r="SPP371" s="1"/>
      <c r="SPQ371" s="1"/>
      <c r="SPR371" s="1"/>
      <c r="SPS371" s="1"/>
      <c r="SPT371" s="1"/>
      <c r="SPU371" s="1"/>
      <c r="SPV371" s="1"/>
      <c r="SPW371" s="1"/>
      <c r="SPX371" s="1"/>
      <c r="SPY371" s="1"/>
      <c r="SPZ371" s="1"/>
      <c r="SQA371" s="1"/>
      <c r="SQB371" s="1"/>
      <c r="SQC371" s="1"/>
      <c r="SQD371" s="1"/>
      <c r="SQE371" s="1"/>
      <c r="SQF371" s="1"/>
      <c r="SQG371" s="1"/>
      <c r="SQH371" s="1"/>
      <c r="SQI371" s="1"/>
      <c r="SQJ371" s="1"/>
      <c r="SQK371" s="1"/>
      <c r="SQL371" s="1"/>
      <c r="SQM371" s="1"/>
      <c r="SQN371" s="1"/>
      <c r="SQO371" s="1"/>
      <c r="SQP371" s="1"/>
      <c r="SQQ371" s="1"/>
      <c r="SQR371" s="1"/>
      <c r="SQS371" s="1"/>
      <c r="SQT371" s="1"/>
      <c r="SQU371" s="1"/>
      <c r="SQV371" s="1"/>
      <c r="SQW371" s="1"/>
      <c r="SQX371" s="1"/>
      <c r="SQY371" s="1"/>
      <c r="SQZ371" s="1"/>
      <c r="SRA371" s="1"/>
      <c r="SRB371" s="1"/>
      <c r="SRC371" s="1"/>
      <c r="SRD371" s="1"/>
      <c r="SRE371" s="1"/>
      <c r="SRF371" s="1"/>
      <c r="SRG371" s="1"/>
      <c r="SRH371" s="1"/>
      <c r="SRI371" s="1"/>
      <c r="SRJ371" s="1"/>
      <c r="SRK371" s="1"/>
      <c r="SRL371" s="1"/>
      <c r="SRM371" s="1"/>
      <c r="SRN371" s="1"/>
      <c r="SRO371" s="1"/>
      <c r="SRP371" s="1"/>
      <c r="SRQ371" s="1"/>
      <c r="SRR371" s="1"/>
      <c r="SRS371" s="1"/>
      <c r="SRT371" s="1"/>
      <c r="SRU371" s="1"/>
      <c r="SRV371" s="1"/>
      <c r="SRW371" s="1"/>
      <c r="SRX371" s="1"/>
      <c r="SRY371" s="1"/>
      <c r="SRZ371" s="1"/>
      <c r="SSA371" s="1"/>
      <c r="SSB371" s="1"/>
      <c r="SSC371" s="1"/>
      <c r="SSD371" s="1"/>
      <c r="SSE371" s="1"/>
      <c r="SSF371" s="1"/>
      <c r="SSG371" s="1"/>
      <c r="SSH371" s="1"/>
      <c r="SSI371" s="1"/>
      <c r="SSJ371" s="1"/>
      <c r="SSK371" s="1"/>
      <c r="SSL371" s="1"/>
      <c r="SSM371" s="1"/>
      <c r="SSN371" s="1"/>
      <c r="SSO371" s="1"/>
      <c r="SSP371" s="1"/>
      <c r="SSQ371" s="1"/>
      <c r="SSR371" s="1"/>
      <c r="SSS371" s="1"/>
      <c r="SST371" s="1"/>
      <c r="SSU371" s="1"/>
      <c r="SSV371" s="1"/>
      <c r="SSW371" s="1"/>
      <c r="SSX371" s="1"/>
      <c r="SSY371" s="1"/>
      <c r="SSZ371" s="1"/>
      <c r="STA371" s="1"/>
      <c r="STB371" s="1"/>
      <c r="STC371" s="1"/>
      <c r="STD371" s="1"/>
      <c r="STE371" s="1"/>
      <c r="STF371" s="1"/>
      <c r="STG371" s="1"/>
      <c r="STH371" s="1"/>
      <c r="STI371" s="1"/>
      <c r="STJ371" s="1"/>
      <c r="STK371" s="1"/>
      <c r="STL371" s="1"/>
      <c r="STM371" s="1"/>
      <c r="STN371" s="1"/>
      <c r="STO371" s="1"/>
      <c r="STP371" s="1"/>
      <c r="STQ371" s="1"/>
      <c r="STR371" s="1"/>
      <c r="STS371" s="1"/>
      <c r="STT371" s="1"/>
      <c r="STU371" s="1"/>
      <c r="STV371" s="1"/>
      <c r="STW371" s="1"/>
      <c r="STX371" s="1"/>
      <c r="STY371" s="1"/>
      <c r="STZ371" s="1"/>
      <c r="SUA371" s="1"/>
      <c r="SUB371" s="1"/>
      <c r="SUC371" s="1"/>
      <c r="SUD371" s="1"/>
      <c r="SUE371" s="1"/>
      <c r="SUF371" s="1"/>
      <c r="SUG371" s="1"/>
      <c r="SUH371" s="1"/>
      <c r="SUI371" s="1"/>
      <c r="SUJ371" s="1"/>
      <c r="SUK371" s="1"/>
      <c r="SUL371" s="1"/>
      <c r="SUM371" s="1"/>
      <c r="SUN371" s="1"/>
      <c r="SUO371" s="1"/>
      <c r="SUP371" s="1"/>
      <c r="SUQ371" s="1"/>
      <c r="SUR371" s="1"/>
      <c r="SUS371" s="1"/>
      <c r="SUT371" s="1"/>
      <c r="SUU371" s="1"/>
      <c r="SUV371" s="1"/>
      <c r="SUW371" s="1"/>
      <c r="SUX371" s="1"/>
      <c r="SUY371" s="1"/>
      <c r="SUZ371" s="1"/>
      <c r="SVA371" s="1"/>
      <c r="SVB371" s="1"/>
      <c r="SVC371" s="1"/>
      <c r="SVD371" s="1"/>
      <c r="SVE371" s="1"/>
      <c r="SVF371" s="1"/>
      <c r="SVG371" s="1"/>
      <c r="SVH371" s="1"/>
      <c r="SVI371" s="1"/>
      <c r="SVJ371" s="1"/>
      <c r="SVK371" s="1"/>
      <c r="SVL371" s="1"/>
      <c r="SVM371" s="1"/>
      <c r="SVN371" s="1"/>
      <c r="SVO371" s="1"/>
      <c r="SVP371" s="1"/>
      <c r="SVQ371" s="1"/>
      <c r="SVR371" s="1"/>
      <c r="SVS371" s="1"/>
      <c r="SVT371" s="1"/>
      <c r="SVU371" s="1"/>
      <c r="SVV371" s="1"/>
      <c r="SVW371" s="1"/>
      <c r="SVX371" s="1"/>
      <c r="SVY371" s="1"/>
      <c r="SVZ371" s="1"/>
      <c r="SWA371" s="1"/>
      <c r="SWB371" s="1"/>
      <c r="SWC371" s="1"/>
      <c r="SWD371" s="1"/>
      <c r="SWE371" s="1"/>
      <c r="SWF371" s="1"/>
      <c r="SWG371" s="1"/>
      <c r="SWH371" s="1"/>
      <c r="SWI371" s="1"/>
      <c r="SWJ371" s="1"/>
      <c r="SWK371" s="1"/>
      <c r="SWL371" s="1"/>
      <c r="SWM371" s="1"/>
      <c r="SWN371" s="1"/>
      <c r="SWO371" s="1"/>
      <c r="SWP371" s="1"/>
      <c r="SWQ371" s="1"/>
      <c r="SWR371" s="1"/>
      <c r="SWS371" s="1"/>
      <c r="SWT371" s="1"/>
      <c r="SWU371" s="1"/>
      <c r="SWV371" s="1"/>
      <c r="SWW371" s="1"/>
      <c r="SWX371" s="1"/>
      <c r="SWY371" s="1"/>
      <c r="SWZ371" s="1"/>
      <c r="SXA371" s="1"/>
      <c r="SXB371" s="1"/>
      <c r="SXC371" s="1"/>
      <c r="SXD371" s="1"/>
      <c r="SXE371" s="1"/>
      <c r="SXF371" s="1"/>
      <c r="SXG371" s="1"/>
      <c r="SXH371" s="1"/>
      <c r="SXI371" s="1"/>
      <c r="SXJ371" s="1"/>
      <c r="SXK371" s="1"/>
      <c r="SXL371" s="1"/>
      <c r="SXM371" s="1"/>
      <c r="SXN371" s="1"/>
      <c r="SXO371" s="1"/>
      <c r="SXP371" s="1"/>
      <c r="SXQ371" s="1"/>
      <c r="SXR371" s="1"/>
      <c r="SXS371" s="1"/>
      <c r="SXT371" s="1"/>
      <c r="SXU371" s="1"/>
      <c r="SXV371" s="1"/>
      <c r="SXW371" s="1"/>
      <c r="SXX371" s="1"/>
      <c r="SXY371" s="1"/>
      <c r="SXZ371" s="1"/>
      <c r="SYA371" s="1"/>
      <c r="SYB371" s="1"/>
      <c r="SYC371" s="1"/>
      <c r="SYD371" s="1"/>
      <c r="SYE371" s="1"/>
      <c r="SYF371" s="1"/>
      <c r="SYG371" s="1"/>
      <c r="SYH371" s="1"/>
      <c r="SYI371" s="1"/>
      <c r="SYJ371" s="1"/>
      <c r="SYK371" s="1"/>
      <c r="SYL371" s="1"/>
      <c r="SYM371" s="1"/>
      <c r="SYN371" s="1"/>
      <c r="SYO371" s="1"/>
      <c r="SYP371" s="1"/>
      <c r="SYQ371" s="1"/>
      <c r="SYR371" s="1"/>
      <c r="SYS371" s="1"/>
      <c r="SYT371" s="1"/>
      <c r="SYU371" s="1"/>
      <c r="SYV371" s="1"/>
      <c r="SYW371" s="1"/>
      <c r="SYX371" s="1"/>
      <c r="SYY371" s="1"/>
      <c r="SYZ371" s="1"/>
      <c r="SZA371" s="1"/>
      <c r="SZB371" s="1"/>
      <c r="SZC371" s="1"/>
      <c r="SZD371" s="1"/>
      <c r="SZE371" s="1"/>
      <c r="SZF371" s="1"/>
      <c r="SZG371" s="1"/>
      <c r="SZH371" s="1"/>
      <c r="SZI371" s="1"/>
      <c r="SZJ371" s="1"/>
      <c r="SZK371" s="1"/>
      <c r="SZL371" s="1"/>
      <c r="SZM371" s="1"/>
      <c r="SZN371" s="1"/>
      <c r="SZO371" s="1"/>
      <c r="SZP371" s="1"/>
      <c r="SZQ371" s="1"/>
      <c r="SZR371" s="1"/>
      <c r="SZS371" s="1"/>
      <c r="SZT371" s="1"/>
      <c r="SZU371" s="1"/>
      <c r="SZV371" s="1"/>
      <c r="SZW371" s="1"/>
      <c r="SZX371" s="1"/>
      <c r="SZY371" s="1"/>
      <c r="SZZ371" s="1"/>
      <c r="TAA371" s="1"/>
      <c r="TAB371" s="1"/>
      <c r="TAC371" s="1"/>
      <c r="TAD371" s="1"/>
      <c r="TAE371" s="1"/>
      <c r="TAF371" s="1"/>
      <c r="TAG371" s="1"/>
      <c r="TAH371" s="1"/>
      <c r="TAI371" s="1"/>
      <c r="TAJ371" s="1"/>
      <c r="TAK371" s="1"/>
      <c r="TAL371" s="1"/>
      <c r="TAM371" s="1"/>
      <c r="TAN371" s="1"/>
      <c r="TAO371" s="1"/>
      <c r="TAP371" s="1"/>
      <c r="TAQ371" s="1"/>
      <c r="TAR371" s="1"/>
      <c r="TAS371" s="1"/>
      <c r="TAT371" s="1"/>
      <c r="TAU371" s="1"/>
      <c r="TAV371" s="1"/>
      <c r="TAW371" s="1"/>
      <c r="TAX371" s="1"/>
      <c r="TAY371" s="1"/>
      <c r="TAZ371" s="1"/>
      <c r="TBA371" s="1"/>
      <c r="TBB371" s="1"/>
      <c r="TBC371" s="1"/>
      <c r="TBD371" s="1"/>
      <c r="TBE371" s="1"/>
      <c r="TBF371" s="1"/>
      <c r="TBG371" s="1"/>
      <c r="TBH371" s="1"/>
      <c r="TBI371" s="1"/>
      <c r="TBJ371" s="1"/>
      <c r="TBK371" s="1"/>
      <c r="TBL371" s="1"/>
      <c r="TBM371" s="1"/>
      <c r="TBN371" s="1"/>
      <c r="TBO371" s="1"/>
      <c r="TBP371" s="1"/>
      <c r="TBQ371" s="1"/>
      <c r="TBR371" s="1"/>
      <c r="TBS371" s="1"/>
      <c r="TBT371" s="1"/>
      <c r="TBU371" s="1"/>
      <c r="TBV371" s="1"/>
      <c r="TBW371" s="1"/>
      <c r="TBX371" s="1"/>
      <c r="TBY371" s="1"/>
      <c r="TBZ371" s="1"/>
      <c r="TCA371" s="1"/>
      <c r="TCB371" s="1"/>
      <c r="TCC371" s="1"/>
      <c r="TCD371" s="1"/>
      <c r="TCE371" s="1"/>
      <c r="TCF371" s="1"/>
      <c r="TCG371" s="1"/>
      <c r="TCH371" s="1"/>
      <c r="TCI371" s="1"/>
      <c r="TCJ371" s="1"/>
      <c r="TCK371" s="1"/>
      <c r="TCL371" s="1"/>
      <c r="TCM371" s="1"/>
      <c r="TCN371" s="1"/>
      <c r="TCO371" s="1"/>
      <c r="TCP371" s="1"/>
      <c r="TCQ371" s="1"/>
      <c r="TCR371" s="1"/>
      <c r="TCS371" s="1"/>
      <c r="TCT371" s="1"/>
      <c r="TCU371" s="1"/>
      <c r="TCV371" s="1"/>
      <c r="TCW371" s="1"/>
      <c r="TCX371" s="1"/>
      <c r="TCY371" s="1"/>
      <c r="TCZ371" s="1"/>
      <c r="TDA371" s="1"/>
      <c r="TDB371" s="1"/>
      <c r="TDC371" s="1"/>
      <c r="TDD371" s="1"/>
      <c r="TDE371" s="1"/>
      <c r="TDF371" s="1"/>
      <c r="TDG371" s="1"/>
      <c r="TDH371" s="1"/>
      <c r="TDI371" s="1"/>
      <c r="TDJ371" s="1"/>
      <c r="TDK371" s="1"/>
      <c r="TDL371" s="1"/>
      <c r="TDM371" s="1"/>
      <c r="TDN371" s="1"/>
      <c r="TDO371" s="1"/>
      <c r="TDP371" s="1"/>
      <c r="TDQ371" s="1"/>
      <c r="TDR371" s="1"/>
      <c r="TDS371" s="1"/>
      <c r="TDT371" s="1"/>
      <c r="TDU371" s="1"/>
      <c r="TDV371" s="1"/>
      <c r="TDW371" s="1"/>
      <c r="TDX371" s="1"/>
      <c r="TDY371" s="1"/>
      <c r="TDZ371" s="1"/>
      <c r="TEA371" s="1"/>
      <c r="TEB371" s="1"/>
      <c r="TEC371" s="1"/>
      <c r="TED371" s="1"/>
      <c r="TEE371" s="1"/>
      <c r="TEF371" s="1"/>
      <c r="TEG371" s="1"/>
      <c r="TEH371" s="1"/>
      <c r="TEI371" s="1"/>
      <c r="TEJ371" s="1"/>
      <c r="TEK371" s="1"/>
      <c r="TEL371" s="1"/>
      <c r="TEM371" s="1"/>
      <c r="TEN371" s="1"/>
      <c r="TEO371" s="1"/>
      <c r="TEP371" s="1"/>
      <c r="TEQ371" s="1"/>
      <c r="TER371" s="1"/>
      <c r="TES371" s="1"/>
      <c r="TET371" s="1"/>
      <c r="TEU371" s="1"/>
      <c r="TEV371" s="1"/>
      <c r="TEW371" s="1"/>
      <c r="TEX371" s="1"/>
      <c r="TEY371" s="1"/>
      <c r="TEZ371" s="1"/>
      <c r="TFA371" s="1"/>
      <c r="TFB371" s="1"/>
      <c r="TFC371" s="1"/>
      <c r="TFD371" s="1"/>
      <c r="TFE371" s="1"/>
      <c r="TFF371" s="1"/>
      <c r="TFG371" s="1"/>
      <c r="TFH371" s="1"/>
      <c r="TFI371" s="1"/>
      <c r="TFJ371" s="1"/>
      <c r="TFK371" s="1"/>
      <c r="TFL371" s="1"/>
      <c r="TFM371" s="1"/>
      <c r="TFN371" s="1"/>
      <c r="TFO371" s="1"/>
      <c r="TFP371" s="1"/>
      <c r="TFQ371" s="1"/>
      <c r="TFR371" s="1"/>
      <c r="TFS371" s="1"/>
      <c r="TFT371" s="1"/>
      <c r="TFU371" s="1"/>
      <c r="TFV371" s="1"/>
      <c r="TFW371" s="1"/>
      <c r="TFX371" s="1"/>
      <c r="TFY371" s="1"/>
      <c r="TFZ371" s="1"/>
      <c r="TGA371" s="1"/>
      <c r="TGB371" s="1"/>
      <c r="TGC371" s="1"/>
      <c r="TGD371" s="1"/>
      <c r="TGE371" s="1"/>
      <c r="TGF371" s="1"/>
      <c r="TGG371" s="1"/>
      <c r="TGH371" s="1"/>
      <c r="TGI371" s="1"/>
      <c r="TGJ371" s="1"/>
      <c r="TGK371" s="1"/>
      <c r="TGL371" s="1"/>
      <c r="TGM371" s="1"/>
      <c r="TGN371" s="1"/>
      <c r="TGO371" s="1"/>
      <c r="TGP371" s="1"/>
      <c r="TGQ371" s="1"/>
      <c r="TGR371" s="1"/>
      <c r="TGS371" s="1"/>
      <c r="TGT371" s="1"/>
      <c r="TGU371" s="1"/>
      <c r="TGV371" s="1"/>
      <c r="TGW371" s="1"/>
      <c r="TGX371" s="1"/>
      <c r="TGY371" s="1"/>
      <c r="TGZ371" s="1"/>
      <c r="THA371" s="1"/>
      <c r="THB371" s="1"/>
      <c r="THC371" s="1"/>
      <c r="THD371" s="1"/>
      <c r="THE371" s="1"/>
      <c r="THF371" s="1"/>
      <c r="THG371" s="1"/>
      <c r="THH371" s="1"/>
      <c r="THI371" s="1"/>
      <c r="THJ371" s="1"/>
      <c r="THK371" s="1"/>
      <c r="THL371" s="1"/>
      <c r="THM371" s="1"/>
      <c r="THN371" s="1"/>
      <c r="THO371" s="1"/>
      <c r="THP371" s="1"/>
      <c r="THQ371" s="1"/>
      <c r="THR371" s="1"/>
      <c r="THS371" s="1"/>
      <c r="THT371" s="1"/>
      <c r="THU371" s="1"/>
      <c r="THV371" s="1"/>
      <c r="THW371" s="1"/>
      <c r="THX371" s="1"/>
      <c r="THY371" s="1"/>
      <c r="THZ371" s="1"/>
      <c r="TIA371" s="1"/>
      <c r="TIB371" s="1"/>
      <c r="TIC371" s="1"/>
      <c r="TID371" s="1"/>
      <c r="TIE371" s="1"/>
      <c r="TIF371" s="1"/>
      <c r="TIG371" s="1"/>
      <c r="TIH371" s="1"/>
      <c r="TII371" s="1"/>
      <c r="TIJ371" s="1"/>
      <c r="TIK371" s="1"/>
      <c r="TIL371" s="1"/>
      <c r="TIM371" s="1"/>
      <c r="TIN371" s="1"/>
      <c r="TIO371" s="1"/>
      <c r="TIP371" s="1"/>
      <c r="TIQ371" s="1"/>
      <c r="TIR371" s="1"/>
      <c r="TIS371" s="1"/>
      <c r="TIT371" s="1"/>
      <c r="TIU371" s="1"/>
      <c r="TIV371" s="1"/>
      <c r="TIW371" s="1"/>
      <c r="TIX371" s="1"/>
      <c r="TIY371" s="1"/>
      <c r="TIZ371" s="1"/>
      <c r="TJA371" s="1"/>
      <c r="TJB371" s="1"/>
      <c r="TJC371" s="1"/>
      <c r="TJD371" s="1"/>
      <c r="TJE371" s="1"/>
      <c r="TJF371" s="1"/>
      <c r="TJG371" s="1"/>
      <c r="TJH371" s="1"/>
      <c r="TJI371" s="1"/>
      <c r="TJJ371" s="1"/>
      <c r="TJK371" s="1"/>
      <c r="TJL371" s="1"/>
      <c r="TJM371" s="1"/>
      <c r="TJN371" s="1"/>
      <c r="TJO371" s="1"/>
      <c r="TJP371" s="1"/>
      <c r="TJQ371" s="1"/>
      <c r="TJR371" s="1"/>
      <c r="TJS371" s="1"/>
      <c r="TJT371" s="1"/>
      <c r="TJU371" s="1"/>
      <c r="TJV371" s="1"/>
      <c r="TJW371" s="1"/>
      <c r="TJX371" s="1"/>
      <c r="TJY371" s="1"/>
      <c r="TJZ371" s="1"/>
      <c r="TKA371" s="1"/>
      <c r="TKB371" s="1"/>
      <c r="TKC371" s="1"/>
      <c r="TKD371" s="1"/>
      <c r="TKE371" s="1"/>
      <c r="TKF371" s="1"/>
      <c r="TKG371" s="1"/>
      <c r="TKH371" s="1"/>
      <c r="TKI371" s="1"/>
      <c r="TKJ371" s="1"/>
      <c r="TKK371" s="1"/>
      <c r="TKL371" s="1"/>
      <c r="TKM371" s="1"/>
      <c r="TKN371" s="1"/>
      <c r="TKO371" s="1"/>
      <c r="TKP371" s="1"/>
      <c r="TKQ371" s="1"/>
      <c r="TKR371" s="1"/>
      <c r="TKS371" s="1"/>
      <c r="TKT371" s="1"/>
      <c r="TKU371" s="1"/>
      <c r="TKV371" s="1"/>
      <c r="TKW371" s="1"/>
      <c r="TKX371" s="1"/>
      <c r="TKY371" s="1"/>
      <c r="TKZ371" s="1"/>
      <c r="TLA371" s="1"/>
      <c r="TLB371" s="1"/>
      <c r="TLC371" s="1"/>
      <c r="TLD371" s="1"/>
      <c r="TLE371" s="1"/>
      <c r="TLF371" s="1"/>
      <c r="TLG371" s="1"/>
      <c r="TLH371" s="1"/>
      <c r="TLI371" s="1"/>
      <c r="TLJ371" s="1"/>
      <c r="TLK371" s="1"/>
      <c r="TLL371" s="1"/>
      <c r="TLM371" s="1"/>
      <c r="TLN371" s="1"/>
      <c r="TLO371" s="1"/>
      <c r="TLP371" s="1"/>
      <c r="TLQ371" s="1"/>
      <c r="TLR371" s="1"/>
      <c r="TLS371" s="1"/>
      <c r="TLT371" s="1"/>
      <c r="TLU371" s="1"/>
      <c r="TLV371" s="1"/>
      <c r="TLW371" s="1"/>
      <c r="TLX371" s="1"/>
      <c r="TLY371" s="1"/>
      <c r="TLZ371" s="1"/>
      <c r="TMA371" s="1"/>
      <c r="TMB371" s="1"/>
      <c r="TMC371" s="1"/>
      <c r="TMD371" s="1"/>
      <c r="TME371" s="1"/>
      <c r="TMF371" s="1"/>
      <c r="TMG371" s="1"/>
      <c r="TMH371" s="1"/>
      <c r="TMI371" s="1"/>
      <c r="TMJ371" s="1"/>
      <c r="TMK371" s="1"/>
      <c r="TML371" s="1"/>
      <c r="TMM371" s="1"/>
      <c r="TMN371" s="1"/>
      <c r="TMO371" s="1"/>
      <c r="TMP371" s="1"/>
      <c r="TMQ371" s="1"/>
      <c r="TMR371" s="1"/>
      <c r="TMS371" s="1"/>
      <c r="TMT371" s="1"/>
      <c r="TMU371" s="1"/>
      <c r="TMV371" s="1"/>
      <c r="TMW371" s="1"/>
      <c r="TMX371" s="1"/>
      <c r="TMY371" s="1"/>
      <c r="TMZ371" s="1"/>
      <c r="TNA371" s="1"/>
      <c r="TNB371" s="1"/>
      <c r="TNC371" s="1"/>
      <c r="TND371" s="1"/>
      <c r="TNE371" s="1"/>
      <c r="TNF371" s="1"/>
      <c r="TNG371" s="1"/>
      <c r="TNH371" s="1"/>
      <c r="TNI371" s="1"/>
      <c r="TNJ371" s="1"/>
      <c r="TNK371" s="1"/>
      <c r="TNL371" s="1"/>
      <c r="TNM371" s="1"/>
      <c r="TNN371" s="1"/>
      <c r="TNO371" s="1"/>
      <c r="TNP371" s="1"/>
      <c r="TNQ371" s="1"/>
      <c r="TNR371" s="1"/>
      <c r="TNS371" s="1"/>
      <c r="TNT371" s="1"/>
      <c r="TNU371" s="1"/>
      <c r="TNV371" s="1"/>
      <c r="TNW371" s="1"/>
      <c r="TNX371" s="1"/>
      <c r="TNY371" s="1"/>
      <c r="TNZ371" s="1"/>
      <c r="TOA371" s="1"/>
      <c r="TOB371" s="1"/>
      <c r="TOC371" s="1"/>
      <c r="TOD371" s="1"/>
      <c r="TOE371" s="1"/>
      <c r="TOF371" s="1"/>
      <c r="TOG371" s="1"/>
      <c r="TOH371" s="1"/>
      <c r="TOI371" s="1"/>
      <c r="TOJ371" s="1"/>
      <c r="TOK371" s="1"/>
      <c r="TOL371" s="1"/>
      <c r="TOM371" s="1"/>
      <c r="TON371" s="1"/>
      <c r="TOO371" s="1"/>
      <c r="TOP371" s="1"/>
      <c r="TOQ371" s="1"/>
      <c r="TOR371" s="1"/>
      <c r="TOS371" s="1"/>
      <c r="TOT371" s="1"/>
      <c r="TOU371" s="1"/>
      <c r="TOV371" s="1"/>
      <c r="TOW371" s="1"/>
      <c r="TOX371" s="1"/>
      <c r="TOY371" s="1"/>
      <c r="TOZ371" s="1"/>
      <c r="TPA371" s="1"/>
      <c r="TPB371" s="1"/>
      <c r="TPC371" s="1"/>
      <c r="TPD371" s="1"/>
      <c r="TPE371" s="1"/>
      <c r="TPF371" s="1"/>
      <c r="TPG371" s="1"/>
      <c r="TPH371" s="1"/>
      <c r="TPI371" s="1"/>
      <c r="TPJ371" s="1"/>
      <c r="TPK371" s="1"/>
      <c r="TPL371" s="1"/>
      <c r="TPM371" s="1"/>
      <c r="TPN371" s="1"/>
      <c r="TPO371" s="1"/>
      <c r="TPP371" s="1"/>
      <c r="TPQ371" s="1"/>
      <c r="TPR371" s="1"/>
      <c r="TPS371" s="1"/>
      <c r="TPT371" s="1"/>
      <c r="TPU371" s="1"/>
      <c r="TPV371" s="1"/>
      <c r="TPW371" s="1"/>
      <c r="TPX371" s="1"/>
      <c r="TPY371" s="1"/>
      <c r="TPZ371" s="1"/>
      <c r="TQA371" s="1"/>
      <c r="TQB371" s="1"/>
      <c r="TQC371" s="1"/>
      <c r="TQD371" s="1"/>
      <c r="TQE371" s="1"/>
      <c r="TQF371" s="1"/>
      <c r="TQG371" s="1"/>
      <c r="TQH371" s="1"/>
      <c r="TQI371" s="1"/>
      <c r="TQJ371" s="1"/>
      <c r="TQK371" s="1"/>
      <c r="TQL371" s="1"/>
      <c r="TQM371" s="1"/>
      <c r="TQN371" s="1"/>
      <c r="TQO371" s="1"/>
      <c r="TQP371" s="1"/>
      <c r="TQQ371" s="1"/>
      <c r="TQR371" s="1"/>
      <c r="TQS371" s="1"/>
      <c r="TQT371" s="1"/>
      <c r="TQU371" s="1"/>
      <c r="TQV371" s="1"/>
      <c r="TQW371" s="1"/>
      <c r="TQX371" s="1"/>
      <c r="TQY371" s="1"/>
      <c r="TQZ371" s="1"/>
      <c r="TRA371" s="1"/>
      <c r="TRB371" s="1"/>
      <c r="TRC371" s="1"/>
      <c r="TRD371" s="1"/>
      <c r="TRE371" s="1"/>
      <c r="TRF371" s="1"/>
      <c r="TRG371" s="1"/>
      <c r="TRH371" s="1"/>
      <c r="TRI371" s="1"/>
      <c r="TRJ371" s="1"/>
      <c r="TRK371" s="1"/>
      <c r="TRL371" s="1"/>
      <c r="TRM371" s="1"/>
      <c r="TRN371" s="1"/>
      <c r="TRO371" s="1"/>
      <c r="TRP371" s="1"/>
      <c r="TRQ371" s="1"/>
      <c r="TRR371" s="1"/>
      <c r="TRS371" s="1"/>
      <c r="TRT371" s="1"/>
      <c r="TRU371" s="1"/>
      <c r="TRV371" s="1"/>
      <c r="TRW371" s="1"/>
      <c r="TRX371" s="1"/>
      <c r="TRY371" s="1"/>
      <c r="TRZ371" s="1"/>
      <c r="TSA371" s="1"/>
      <c r="TSB371" s="1"/>
      <c r="TSC371" s="1"/>
      <c r="TSD371" s="1"/>
      <c r="TSE371" s="1"/>
      <c r="TSF371" s="1"/>
      <c r="TSG371" s="1"/>
      <c r="TSH371" s="1"/>
      <c r="TSI371" s="1"/>
      <c r="TSJ371" s="1"/>
      <c r="TSK371" s="1"/>
      <c r="TSL371" s="1"/>
      <c r="TSM371" s="1"/>
      <c r="TSN371" s="1"/>
      <c r="TSO371" s="1"/>
      <c r="TSP371" s="1"/>
      <c r="TSQ371" s="1"/>
      <c r="TSR371" s="1"/>
      <c r="TSS371" s="1"/>
      <c r="TST371" s="1"/>
      <c r="TSU371" s="1"/>
      <c r="TSV371" s="1"/>
      <c r="TSW371" s="1"/>
      <c r="TSX371" s="1"/>
      <c r="TSY371" s="1"/>
      <c r="TSZ371" s="1"/>
      <c r="TTA371" s="1"/>
      <c r="TTB371" s="1"/>
      <c r="TTC371" s="1"/>
      <c r="TTD371" s="1"/>
      <c r="TTE371" s="1"/>
      <c r="TTF371" s="1"/>
      <c r="TTG371" s="1"/>
      <c r="TTH371" s="1"/>
      <c r="TTI371" s="1"/>
      <c r="TTJ371" s="1"/>
      <c r="TTK371" s="1"/>
      <c r="TTL371" s="1"/>
      <c r="TTM371" s="1"/>
      <c r="TTN371" s="1"/>
      <c r="TTO371" s="1"/>
      <c r="TTP371" s="1"/>
      <c r="TTQ371" s="1"/>
      <c r="TTR371" s="1"/>
      <c r="TTS371" s="1"/>
      <c r="TTT371" s="1"/>
      <c r="TTU371" s="1"/>
      <c r="TTV371" s="1"/>
      <c r="TTW371" s="1"/>
      <c r="TTX371" s="1"/>
      <c r="TTY371" s="1"/>
      <c r="TTZ371" s="1"/>
      <c r="TUA371" s="1"/>
      <c r="TUB371" s="1"/>
      <c r="TUC371" s="1"/>
      <c r="TUD371" s="1"/>
      <c r="TUE371" s="1"/>
      <c r="TUF371" s="1"/>
      <c r="TUG371" s="1"/>
      <c r="TUH371" s="1"/>
      <c r="TUI371" s="1"/>
      <c r="TUJ371" s="1"/>
      <c r="TUK371" s="1"/>
      <c r="TUL371" s="1"/>
      <c r="TUM371" s="1"/>
      <c r="TUN371" s="1"/>
      <c r="TUO371" s="1"/>
      <c r="TUP371" s="1"/>
      <c r="TUQ371" s="1"/>
      <c r="TUR371" s="1"/>
      <c r="TUS371" s="1"/>
      <c r="TUT371" s="1"/>
      <c r="TUU371" s="1"/>
      <c r="TUV371" s="1"/>
      <c r="TUW371" s="1"/>
      <c r="TUX371" s="1"/>
      <c r="TUY371" s="1"/>
      <c r="TUZ371" s="1"/>
      <c r="TVA371" s="1"/>
      <c r="TVB371" s="1"/>
      <c r="TVC371" s="1"/>
      <c r="TVD371" s="1"/>
      <c r="TVE371" s="1"/>
      <c r="TVF371" s="1"/>
      <c r="TVG371" s="1"/>
      <c r="TVH371" s="1"/>
      <c r="TVI371" s="1"/>
      <c r="TVJ371" s="1"/>
      <c r="TVK371" s="1"/>
      <c r="TVL371" s="1"/>
      <c r="TVM371" s="1"/>
      <c r="TVN371" s="1"/>
      <c r="TVO371" s="1"/>
      <c r="TVP371" s="1"/>
      <c r="TVQ371" s="1"/>
      <c r="TVR371" s="1"/>
      <c r="TVS371" s="1"/>
      <c r="TVT371" s="1"/>
      <c r="TVU371" s="1"/>
      <c r="TVV371" s="1"/>
      <c r="TVW371" s="1"/>
      <c r="TVX371" s="1"/>
      <c r="TVY371" s="1"/>
      <c r="TVZ371" s="1"/>
      <c r="TWA371" s="1"/>
      <c r="TWB371" s="1"/>
      <c r="TWC371" s="1"/>
      <c r="TWD371" s="1"/>
      <c r="TWE371" s="1"/>
      <c r="TWF371" s="1"/>
      <c r="TWG371" s="1"/>
      <c r="TWH371" s="1"/>
      <c r="TWI371" s="1"/>
      <c r="TWJ371" s="1"/>
      <c r="TWK371" s="1"/>
      <c r="TWL371" s="1"/>
      <c r="TWM371" s="1"/>
      <c r="TWN371" s="1"/>
      <c r="TWO371" s="1"/>
      <c r="TWP371" s="1"/>
      <c r="TWQ371" s="1"/>
      <c r="TWR371" s="1"/>
      <c r="TWS371" s="1"/>
      <c r="TWT371" s="1"/>
      <c r="TWU371" s="1"/>
      <c r="TWV371" s="1"/>
      <c r="TWW371" s="1"/>
      <c r="TWX371" s="1"/>
      <c r="TWY371" s="1"/>
      <c r="TWZ371" s="1"/>
      <c r="TXA371" s="1"/>
      <c r="TXB371" s="1"/>
      <c r="TXC371" s="1"/>
      <c r="TXD371" s="1"/>
      <c r="TXE371" s="1"/>
      <c r="TXF371" s="1"/>
      <c r="TXG371" s="1"/>
      <c r="TXH371" s="1"/>
      <c r="TXI371" s="1"/>
      <c r="TXJ371" s="1"/>
      <c r="TXK371" s="1"/>
      <c r="TXL371" s="1"/>
      <c r="TXM371" s="1"/>
      <c r="TXN371" s="1"/>
      <c r="TXO371" s="1"/>
      <c r="TXP371" s="1"/>
      <c r="TXQ371" s="1"/>
      <c r="TXR371" s="1"/>
      <c r="TXS371" s="1"/>
      <c r="TXT371" s="1"/>
      <c r="TXU371" s="1"/>
      <c r="TXV371" s="1"/>
      <c r="TXW371" s="1"/>
      <c r="TXX371" s="1"/>
      <c r="TXY371" s="1"/>
      <c r="TXZ371" s="1"/>
      <c r="TYA371" s="1"/>
      <c r="TYB371" s="1"/>
      <c r="TYC371" s="1"/>
      <c r="TYD371" s="1"/>
      <c r="TYE371" s="1"/>
      <c r="TYF371" s="1"/>
      <c r="TYG371" s="1"/>
      <c r="TYH371" s="1"/>
      <c r="TYI371" s="1"/>
      <c r="TYJ371" s="1"/>
      <c r="TYK371" s="1"/>
      <c r="TYL371" s="1"/>
      <c r="TYM371" s="1"/>
      <c r="TYN371" s="1"/>
      <c r="TYO371" s="1"/>
      <c r="TYP371" s="1"/>
      <c r="TYQ371" s="1"/>
      <c r="TYR371" s="1"/>
      <c r="TYS371" s="1"/>
      <c r="TYT371" s="1"/>
      <c r="TYU371" s="1"/>
      <c r="TYV371" s="1"/>
      <c r="TYW371" s="1"/>
      <c r="TYX371" s="1"/>
      <c r="TYY371" s="1"/>
      <c r="TYZ371" s="1"/>
      <c r="TZA371" s="1"/>
      <c r="TZB371" s="1"/>
      <c r="TZC371" s="1"/>
      <c r="TZD371" s="1"/>
      <c r="TZE371" s="1"/>
      <c r="TZF371" s="1"/>
      <c r="TZG371" s="1"/>
      <c r="TZH371" s="1"/>
      <c r="TZI371" s="1"/>
      <c r="TZJ371" s="1"/>
      <c r="TZK371" s="1"/>
      <c r="TZL371" s="1"/>
      <c r="TZM371" s="1"/>
      <c r="TZN371" s="1"/>
      <c r="TZO371" s="1"/>
      <c r="TZP371" s="1"/>
      <c r="TZQ371" s="1"/>
      <c r="TZR371" s="1"/>
      <c r="TZS371" s="1"/>
      <c r="TZT371" s="1"/>
      <c r="TZU371" s="1"/>
      <c r="TZV371" s="1"/>
      <c r="TZW371" s="1"/>
      <c r="TZX371" s="1"/>
      <c r="TZY371" s="1"/>
      <c r="TZZ371" s="1"/>
      <c r="UAA371" s="1"/>
      <c r="UAB371" s="1"/>
      <c r="UAC371" s="1"/>
      <c r="UAD371" s="1"/>
      <c r="UAE371" s="1"/>
      <c r="UAF371" s="1"/>
      <c r="UAG371" s="1"/>
      <c r="UAH371" s="1"/>
      <c r="UAI371" s="1"/>
      <c r="UAJ371" s="1"/>
      <c r="UAK371" s="1"/>
      <c r="UAL371" s="1"/>
      <c r="UAM371" s="1"/>
      <c r="UAN371" s="1"/>
      <c r="UAO371" s="1"/>
      <c r="UAP371" s="1"/>
      <c r="UAQ371" s="1"/>
      <c r="UAR371" s="1"/>
      <c r="UAS371" s="1"/>
      <c r="UAT371" s="1"/>
      <c r="UAU371" s="1"/>
      <c r="UAV371" s="1"/>
      <c r="UAW371" s="1"/>
      <c r="UAX371" s="1"/>
      <c r="UAY371" s="1"/>
      <c r="UAZ371" s="1"/>
      <c r="UBA371" s="1"/>
      <c r="UBB371" s="1"/>
      <c r="UBC371" s="1"/>
      <c r="UBD371" s="1"/>
      <c r="UBE371" s="1"/>
      <c r="UBF371" s="1"/>
      <c r="UBG371" s="1"/>
      <c r="UBH371" s="1"/>
      <c r="UBI371" s="1"/>
      <c r="UBJ371" s="1"/>
      <c r="UBK371" s="1"/>
      <c r="UBL371" s="1"/>
      <c r="UBM371" s="1"/>
      <c r="UBN371" s="1"/>
      <c r="UBO371" s="1"/>
      <c r="UBP371" s="1"/>
      <c r="UBQ371" s="1"/>
      <c r="UBR371" s="1"/>
      <c r="UBS371" s="1"/>
      <c r="UBT371" s="1"/>
      <c r="UBU371" s="1"/>
      <c r="UBV371" s="1"/>
      <c r="UBW371" s="1"/>
      <c r="UBX371" s="1"/>
      <c r="UBY371" s="1"/>
      <c r="UBZ371" s="1"/>
      <c r="UCA371" s="1"/>
      <c r="UCB371" s="1"/>
      <c r="UCC371" s="1"/>
      <c r="UCD371" s="1"/>
      <c r="UCE371" s="1"/>
      <c r="UCF371" s="1"/>
      <c r="UCG371" s="1"/>
      <c r="UCH371" s="1"/>
      <c r="UCI371" s="1"/>
      <c r="UCJ371" s="1"/>
      <c r="UCK371" s="1"/>
      <c r="UCL371" s="1"/>
      <c r="UCM371" s="1"/>
      <c r="UCN371" s="1"/>
      <c r="UCO371" s="1"/>
      <c r="UCP371" s="1"/>
      <c r="UCQ371" s="1"/>
      <c r="UCR371" s="1"/>
      <c r="UCS371" s="1"/>
      <c r="UCT371" s="1"/>
      <c r="UCU371" s="1"/>
      <c r="UCV371" s="1"/>
      <c r="UCW371" s="1"/>
      <c r="UCX371" s="1"/>
      <c r="UCY371" s="1"/>
      <c r="UCZ371" s="1"/>
      <c r="UDA371" s="1"/>
      <c r="UDB371" s="1"/>
      <c r="UDC371" s="1"/>
      <c r="UDD371" s="1"/>
      <c r="UDE371" s="1"/>
      <c r="UDF371" s="1"/>
      <c r="UDG371" s="1"/>
      <c r="UDH371" s="1"/>
      <c r="UDI371" s="1"/>
      <c r="UDJ371" s="1"/>
      <c r="UDK371" s="1"/>
      <c r="UDL371" s="1"/>
      <c r="UDM371" s="1"/>
      <c r="UDN371" s="1"/>
      <c r="UDO371" s="1"/>
      <c r="UDP371" s="1"/>
      <c r="UDQ371" s="1"/>
      <c r="UDR371" s="1"/>
      <c r="UDS371" s="1"/>
      <c r="UDT371" s="1"/>
      <c r="UDU371" s="1"/>
      <c r="UDV371" s="1"/>
      <c r="UDW371" s="1"/>
      <c r="UDX371" s="1"/>
      <c r="UDY371" s="1"/>
      <c r="UDZ371" s="1"/>
      <c r="UEA371" s="1"/>
      <c r="UEB371" s="1"/>
      <c r="UEC371" s="1"/>
      <c r="UED371" s="1"/>
      <c r="UEE371" s="1"/>
      <c r="UEF371" s="1"/>
      <c r="UEG371" s="1"/>
      <c r="UEH371" s="1"/>
      <c r="UEI371" s="1"/>
      <c r="UEJ371" s="1"/>
      <c r="UEK371" s="1"/>
      <c r="UEL371" s="1"/>
      <c r="UEM371" s="1"/>
      <c r="UEN371" s="1"/>
      <c r="UEO371" s="1"/>
      <c r="UEP371" s="1"/>
      <c r="UEQ371" s="1"/>
      <c r="UER371" s="1"/>
      <c r="UES371" s="1"/>
      <c r="UET371" s="1"/>
      <c r="UEU371" s="1"/>
      <c r="UEV371" s="1"/>
      <c r="UEW371" s="1"/>
      <c r="UEX371" s="1"/>
      <c r="UEY371" s="1"/>
      <c r="UEZ371" s="1"/>
      <c r="UFA371" s="1"/>
      <c r="UFB371" s="1"/>
      <c r="UFC371" s="1"/>
      <c r="UFD371" s="1"/>
      <c r="UFE371" s="1"/>
      <c r="UFF371" s="1"/>
      <c r="UFG371" s="1"/>
      <c r="UFH371" s="1"/>
      <c r="UFI371" s="1"/>
      <c r="UFJ371" s="1"/>
      <c r="UFK371" s="1"/>
      <c r="UFL371" s="1"/>
      <c r="UFM371" s="1"/>
      <c r="UFN371" s="1"/>
      <c r="UFO371" s="1"/>
      <c r="UFP371" s="1"/>
      <c r="UFQ371" s="1"/>
      <c r="UFR371" s="1"/>
      <c r="UFS371" s="1"/>
      <c r="UFT371" s="1"/>
      <c r="UFU371" s="1"/>
      <c r="UFV371" s="1"/>
      <c r="UFW371" s="1"/>
      <c r="UFX371" s="1"/>
      <c r="UFY371" s="1"/>
      <c r="UFZ371" s="1"/>
      <c r="UGA371" s="1"/>
      <c r="UGB371" s="1"/>
      <c r="UGC371" s="1"/>
      <c r="UGD371" s="1"/>
      <c r="UGE371" s="1"/>
      <c r="UGF371" s="1"/>
      <c r="UGG371" s="1"/>
      <c r="UGH371" s="1"/>
      <c r="UGI371" s="1"/>
      <c r="UGJ371" s="1"/>
      <c r="UGK371" s="1"/>
      <c r="UGL371" s="1"/>
      <c r="UGM371" s="1"/>
      <c r="UGN371" s="1"/>
      <c r="UGO371" s="1"/>
      <c r="UGP371" s="1"/>
      <c r="UGQ371" s="1"/>
      <c r="UGR371" s="1"/>
      <c r="UGS371" s="1"/>
      <c r="UGT371" s="1"/>
      <c r="UGU371" s="1"/>
      <c r="UGV371" s="1"/>
      <c r="UGW371" s="1"/>
      <c r="UGX371" s="1"/>
      <c r="UGY371" s="1"/>
      <c r="UGZ371" s="1"/>
      <c r="UHA371" s="1"/>
      <c r="UHB371" s="1"/>
      <c r="UHC371" s="1"/>
      <c r="UHD371" s="1"/>
      <c r="UHE371" s="1"/>
      <c r="UHF371" s="1"/>
      <c r="UHG371" s="1"/>
      <c r="UHH371" s="1"/>
      <c r="UHI371" s="1"/>
      <c r="UHJ371" s="1"/>
      <c r="UHK371" s="1"/>
      <c r="UHL371" s="1"/>
      <c r="UHM371" s="1"/>
      <c r="UHN371" s="1"/>
      <c r="UHO371" s="1"/>
      <c r="UHP371" s="1"/>
      <c r="UHQ371" s="1"/>
      <c r="UHR371" s="1"/>
      <c r="UHS371" s="1"/>
      <c r="UHT371" s="1"/>
      <c r="UHU371" s="1"/>
      <c r="UHV371" s="1"/>
      <c r="UHW371" s="1"/>
      <c r="UHX371" s="1"/>
      <c r="UHY371" s="1"/>
      <c r="UHZ371" s="1"/>
      <c r="UIA371" s="1"/>
      <c r="UIB371" s="1"/>
      <c r="UIC371" s="1"/>
      <c r="UID371" s="1"/>
      <c r="UIE371" s="1"/>
      <c r="UIF371" s="1"/>
      <c r="UIG371" s="1"/>
      <c r="UIH371" s="1"/>
      <c r="UII371" s="1"/>
      <c r="UIJ371" s="1"/>
      <c r="UIK371" s="1"/>
      <c r="UIL371" s="1"/>
      <c r="UIM371" s="1"/>
      <c r="UIN371" s="1"/>
      <c r="UIO371" s="1"/>
      <c r="UIP371" s="1"/>
      <c r="UIQ371" s="1"/>
      <c r="UIR371" s="1"/>
      <c r="UIS371" s="1"/>
      <c r="UIT371" s="1"/>
      <c r="UIU371" s="1"/>
      <c r="UIV371" s="1"/>
      <c r="UIW371" s="1"/>
      <c r="UIX371" s="1"/>
      <c r="UIY371" s="1"/>
      <c r="UIZ371" s="1"/>
      <c r="UJA371" s="1"/>
      <c r="UJB371" s="1"/>
      <c r="UJC371" s="1"/>
      <c r="UJD371" s="1"/>
      <c r="UJE371" s="1"/>
      <c r="UJF371" s="1"/>
      <c r="UJG371" s="1"/>
      <c r="UJH371" s="1"/>
      <c r="UJI371" s="1"/>
      <c r="UJJ371" s="1"/>
      <c r="UJK371" s="1"/>
      <c r="UJL371" s="1"/>
      <c r="UJM371" s="1"/>
      <c r="UJN371" s="1"/>
      <c r="UJO371" s="1"/>
      <c r="UJP371" s="1"/>
      <c r="UJQ371" s="1"/>
      <c r="UJR371" s="1"/>
      <c r="UJS371" s="1"/>
      <c r="UJT371" s="1"/>
      <c r="UJU371" s="1"/>
      <c r="UJV371" s="1"/>
      <c r="UJW371" s="1"/>
      <c r="UJX371" s="1"/>
      <c r="UJY371" s="1"/>
      <c r="UJZ371" s="1"/>
      <c r="UKA371" s="1"/>
      <c r="UKB371" s="1"/>
      <c r="UKC371" s="1"/>
      <c r="UKD371" s="1"/>
      <c r="UKE371" s="1"/>
      <c r="UKF371" s="1"/>
      <c r="UKG371" s="1"/>
      <c r="UKH371" s="1"/>
      <c r="UKI371" s="1"/>
      <c r="UKJ371" s="1"/>
      <c r="UKK371" s="1"/>
      <c r="UKL371" s="1"/>
      <c r="UKM371" s="1"/>
      <c r="UKN371" s="1"/>
      <c r="UKO371" s="1"/>
      <c r="UKP371" s="1"/>
      <c r="UKQ371" s="1"/>
      <c r="UKR371" s="1"/>
      <c r="UKS371" s="1"/>
      <c r="UKT371" s="1"/>
      <c r="UKU371" s="1"/>
      <c r="UKV371" s="1"/>
      <c r="UKW371" s="1"/>
      <c r="UKX371" s="1"/>
      <c r="UKY371" s="1"/>
      <c r="UKZ371" s="1"/>
      <c r="ULA371" s="1"/>
      <c r="ULB371" s="1"/>
      <c r="ULC371" s="1"/>
      <c r="ULD371" s="1"/>
      <c r="ULE371" s="1"/>
      <c r="ULF371" s="1"/>
      <c r="ULG371" s="1"/>
      <c r="ULH371" s="1"/>
      <c r="ULI371" s="1"/>
      <c r="ULJ371" s="1"/>
      <c r="ULK371" s="1"/>
      <c r="ULL371" s="1"/>
      <c r="ULM371" s="1"/>
      <c r="ULN371" s="1"/>
      <c r="ULO371" s="1"/>
      <c r="ULP371" s="1"/>
      <c r="ULQ371" s="1"/>
      <c r="ULR371" s="1"/>
      <c r="ULS371" s="1"/>
      <c r="ULT371" s="1"/>
      <c r="ULU371" s="1"/>
      <c r="ULV371" s="1"/>
      <c r="ULW371" s="1"/>
      <c r="ULX371" s="1"/>
      <c r="ULY371" s="1"/>
      <c r="ULZ371" s="1"/>
      <c r="UMA371" s="1"/>
      <c r="UMB371" s="1"/>
      <c r="UMC371" s="1"/>
      <c r="UMD371" s="1"/>
      <c r="UME371" s="1"/>
      <c r="UMF371" s="1"/>
      <c r="UMG371" s="1"/>
      <c r="UMH371" s="1"/>
      <c r="UMI371" s="1"/>
      <c r="UMJ371" s="1"/>
      <c r="UMK371" s="1"/>
      <c r="UML371" s="1"/>
      <c r="UMM371" s="1"/>
      <c r="UMN371" s="1"/>
      <c r="UMO371" s="1"/>
      <c r="UMP371" s="1"/>
      <c r="UMQ371" s="1"/>
      <c r="UMR371" s="1"/>
      <c r="UMS371" s="1"/>
      <c r="UMT371" s="1"/>
      <c r="UMU371" s="1"/>
      <c r="UMV371" s="1"/>
      <c r="UMW371" s="1"/>
      <c r="UMX371" s="1"/>
      <c r="UMY371" s="1"/>
      <c r="UMZ371" s="1"/>
      <c r="UNA371" s="1"/>
      <c r="UNB371" s="1"/>
      <c r="UNC371" s="1"/>
      <c r="UND371" s="1"/>
      <c r="UNE371" s="1"/>
      <c r="UNF371" s="1"/>
      <c r="UNG371" s="1"/>
      <c r="UNH371" s="1"/>
      <c r="UNI371" s="1"/>
      <c r="UNJ371" s="1"/>
      <c r="UNK371" s="1"/>
      <c r="UNL371" s="1"/>
      <c r="UNM371" s="1"/>
      <c r="UNN371" s="1"/>
      <c r="UNO371" s="1"/>
      <c r="UNP371" s="1"/>
      <c r="UNQ371" s="1"/>
      <c r="UNR371" s="1"/>
      <c r="UNS371" s="1"/>
      <c r="UNT371" s="1"/>
      <c r="UNU371" s="1"/>
      <c r="UNV371" s="1"/>
      <c r="UNW371" s="1"/>
      <c r="UNX371" s="1"/>
      <c r="UNY371" s="1"/>
      <c r="UNZ371" s="1"/>
      <c r="UOA371" s="1"/>
      <c r="UOB371" s="1"/>
      <c r="UOC371" s="1"/>
      <c r="UOD371" s="1"/>
      <c r="UOE371" s="1"/>
      <c r="UOF371" s="1"/>
      <c r="UOG371" s="1"/>
      <c r="UOH371" s="1"/>
      <c r="UOI371" s="1"/>
      <c r="UOJ371" s="1"/>
      <c r="UOK371" s="1"/>
      <c r="UOL371" s="1"/>
      <c r="UOM371" s="1"/>
      <c r="UON371" s="1"/>
      <c r="UOO371" s="1"/>
      <c r="UOP371" s="1"/>
      <c r="UOQ371" s="1"/>
      <c r="UOR371" s="1"/>
      <c r="UOS371" s="1"/>
      <c r="UOT371" s="1"/>
      <c r="UOU371" s="1"/>
      <c r="UOV371" s="1"/>
      <c r="UOW371" s="1"/>
      <c r="UOX371" s="1"/>
      <c r="UOY371" s="1"/>
      <c r="UOZ371" s="1"/>
      <c r="UPA371" s="1"/>
      <c r="UPB371" s="1"/>
      <c r="UPC371" s="1"/>
      <c r="UPD371" s="1"/>
      <c r="UPE371" s="1"/>
      <c r="UPF371" s="1"/>
      <c r="UPG371" s="1"/>
      <c r="UPH371" s="1"/>
      <c r="UPI371" s="1"/>
      <c r="UPJ371" s="1"/>
      <c r="UPK371" s="1"/>
      <c r="UPL371" s="1"/>
      <c r="UPM371" s="1"/>
      <c r="UPN371" s="1"/>
      <c r="UPO371" s="1"/>
      <c r="UPP371" s="1"/>
      <c r="UPQ371" s="1"/>
      <c r="UPR371" s="1"/>
      <c r="UPS371" s="1"/>
      <c r="UPT371" s="1"/>
      <c r="UPU371" s="1"/>
      <c r="UPV371" s="1"/>
      <c r="UPW371" s="1"/>
      <c r="UPX371" s="1"/>
      <c r="UPY371" s="1"/>
      <c r="UPZ371" s="1"/>
      <c r="UQA371" s="1"/>
      <c r="UQB371" s="1"/>
      <c r="UQC371" s="1"/>
      <c r="UQD371" s="1"/>
      <c r="UQE371" s="1"/>
      <c r="UQF371" s="1"/>
      <c r="UQG371" s="1"/>
      <c r="UQH371" s="1"/>
      <c r="UQI371" s="1"/>
      <c r="UQJ371" s="1"/>
      <c r="UQK371" s="1"/>
      <c r="UQL371" s="1"/>
      <c r="UQM371" s="1"/>
      <c r="UQN371" s="1"/>
      <c r="UQO371" s="1"/>
      <c r="UQP371" s="1"/>
      <c r="UQQ371" s="1"/>
      <c r="UQR371" s="1"/>
      <c r="UQS371" s="1"/>
      <c r="UQT371" s="1"/>
      <c r="UQU371" s="1"/>
      <c r="UQV371" s="1"/>
      <c r="UQW371" s="1"/>
      <c r="UQX371" s="1"/>
      <c r="UQY371" s="1"/>
      <c r="UQZ371" s="1"/>
      <c r="URA371" s="1"/>
      <c r="URB371" s="1"/>
      <c r="URC371" s="1"/>
      <c r="URD371" s="1"/>
      <c r="URE371" s="1"/>
      <c r="URF371" s="1"/>
      <c r="URG371" s="1"/>
      <c r="URH371" s="1"/>
      <c r="URI371" s="1"/>
      <c r="URJ371" s="1"/>
      <c r="URK371" s="1"/>
      <c r="URL371" s="1"/>
      <c r="URM371" s="1"/>
      <c r="URN371" s="1"/>
      <c r="URO371" s="1"/>
      <c r="URP371" s="1"/>
      <c r="URQ371" s="1"/>
      <c r="URR371" s="1"/>
      <c r="URS371" s="1"/>
      <c r="URT371" s="1"/>
      <c r="URU371" s="1"/>
      <c r="URV371" s="1"/>
      <c r="URW371" s="1"/>
      <c r="URX371" s="1"/>
      <c r="URY371" s="1"/>
      <c r="URZ371" s="1"/>
      <c r="USA371" s="1"/>
      <c r="USB371" s="1"/>
      <c r="USC371" s="1"/>
      <c r="USD371" s="1"/>
      <c r="USE371" s="1"/>
      <c r="USF371" s="1"/>
      <c r="USG371" s="1"/>
      <c r="USH371" s="1"/>
      <c r="USI371" s="1"/>
      <c r="USJ371" s="1"/>
      <c r="USK371" s="1"/>
      <c r="USL371" s="1"/>
      <c r="USM371" s="1"/>
      <c r="USN371" s="1"/>
      <c r="USO371" s="1"/>
      <c r="USP371" s="1"/>
      <c r="USQ371" s="1"/>
      <c r="USR371" s="1"/>
      <c r="USS371" s="1"/>
      <c r="UST371" s="1"/>
      <c r="USU371" s="1"/>
      <c r="USV371" s="1"/>
      <c r="USW371" s="1"/>
      <c r="USX371" s="1"/>
      <c r="USY371" s="1"/>
      <c r="USZ371" s="1"/>
      <c r="UTA371" s="1"/>
      <c r="UTB371" s="1"/>
      <c r="UTC371" s="1"/>
      <c r="UTD371" s="1"/>
      <c r="UTE371" s="1"/>
      <c r="UTF371" s="1"/>
      <c r="UTG371" s="1"/>
      <c r="UTH371" s="1"/>
      <c r="UTI371" s="1"/>
      <c r="UTJ371" s="1"/>
      <c r="UTK371" s="1"/>
      <c r="UTL371" s="1"/>
      <c r="UTM371" s="1"/>
      <c r="UTN371" s="1"/>
      <c r="UTO371" s="1"/>
      <c r="UTP371" s="1"/>
      <c r="UTQ371" s="1"/>
      <c r="UTR371" s="1"/>
      <c r="UTS371" s="1"/>
      <c r="UTT371" s="1"/>
      <c r="UTU371" s="1"/>
      <c r="UTV371" s="1"/>
      <c r="UTW371" s="1"/>
      <c r="UTX371" s="1"/>
      <c r="UTY371" s="1"/>
      <c r="UTZ371" s="1"/>
      <c r="UUA371" s="1"/>
      <c r="UUB371" s="1"/>
      <c r="UUC371" s="1"/>
      <c r="UUD371" s="1"/>
      <c r="UUE371" s="1"/>
      <c r="UUF371" s="1"/>
      <c r="UUG371" s="1"/>
      <c r="UUH371" s="1"/>
      <c r="UUI371" s="1"/>
      <c r="UUJ371" s="1"/>
      <c r="UUK371" s="1"/>
      <c r="UUL371" s="1"/>
      <c r="UUM371" s="1"/>
      <c r="UUN371" s="1"/>
      <c r="UUO371" s="1"/>
      <c r="UUP371" s="1"/>
      <c r="UUQ371" s="1"/>
      <c r="UUR371" s="1"/>
      <c r="UUS371" s="1"/>
      <c r="UUT371" s="1"/>
      <c r="UUU371" s="1"/>
      <c r="UUV371" s="1"/>
      <c r="UUW371" s="1"/>
      <c r="UUX371" s="1"/>
      <c r="UUY371" s="1"/>
      <c r="UUZ371" s="1"/>
      <c r="UVA371" s="1"/>
      <c r="UVB371" s="1"/>
      <c r="UVC371" s="1"/>
      <c r="UVD371" s="1"/>
      <c r="UVE371" s="1"/>
      <c r="UVF371" s="1"/>
      <c r="UVG371" s="1"/>
      <c r="UVH371" s="1"/>
      <c r="UVI371" s="1"/>
      <c r="UVJ371" s="1"/>
      <c r="UVK371" s="1"/>
      <c r="UVL371" s="1"/>
      <c r="UVM371" s="1"/>
      <c r="UVN371" s="1"/>
      <c r="UVO371" s="1"/>
      <c r="UVP371" s="1"/>
      <c r="UVQ371" s="1"/>
      <c r="UVR371" s="1"/>
      <c r="UVS371" s="1"/>
      <c r="UVT371" s="1"/>
      <c r="UVU371" s="1"/>
      <c r="UVV371" s="1"/>
      <c r="UVW371" s="1"/>
      <c r="UVX371" s="1"/>
      <c r="UVY371" s="1"/>
      <c r="UVZ371" s="1"/>
      <c r="UWA371" s="1"/>
      <c r="UWB371" s="1"/>
      <c r="UWC371" s="1"/>
      <c r="UWD371" s="1"/>
      <c r="UWE371" s="1"/>
      <c r="UWF371" s="1"/>
      <c r="UWG371" s="1"/>
      <c r="UWH371" s="1"/>
      <c r="UWI371" s="1"/>
      <c r="UWJ371" s="1"/>
      <c r="UWK371" s="1"/>
      <c r="UWL371" s="1"/>
      <c r="UWM371" s="1"/>
      <c r="UWN371" s="1"/>
      <c r="UWO371" s="1"/>
      <c r="UWP371" s="1"/>
      <c r="UWQ371" s="1"/>
      <c r="UWR371" s="1"/>
      <c r="UWS371" s="1"/>
      <c r="UWT371" s="1"/>
      <c r="UWU371" s="1"/>
      <c r="UWV371" s="1"/>
      <c r="UWW371" s="1"/>
      <c r="UWX371" s="1"/>
      <c r="UWY371" s="1"/>
      <c r="UWZ371" s="1"/>
      <c r="UXA371" s="1"/>
      <c r="UXB371" s="1"/>
      <c r="UXC371" s="1"/>
      <c r="UXD371" s="1"/>
      <c r="UXE371" s="1"/>
      <c r="UXF371" s="1"/>
      <c r="UXG371" s="1"/>
      <c r="UXH371" s="1"/>
      <c r="UXI371" s="1"/>
      <c r="UXJ371" s="1"/>
      <c r="UXK371" s="1"/>
      <c r="UXL371" s="1"/>
      <c r="UXM371" s="1"/>
      <c r="UXN371" s="1"/>
      <c r="UXO371" s="1"/>
      <c r="UXP371" s="1"/>
      <c r="UXQ371" s="1"/>
      <c r="UXR371" s="1"/>
      <c r="UXS371" s="1"/>
      <c r="UXT371" s="1"/>
      <c r="UXU371" s="1"/>
      <c r="UXV371" s="1"/>
      <c r="UXW371" s="1"/>
      <c r="UXX371" s="1"/>
      <c r="UXY371" s="1"/>
      <c r="UXZ371" s="1"/>
      <c r="UYA371" s="1"/>
      <c r="UYB371" s="1"/>
      <c r="UYC371" s="1"/>
      <c r="UYD371" s="1"/>
      <c r="UYE371" s="1"/>
      <c r="UYF371" s="1"/>
      <c r="UYG371" s="1"/>
      <c r="UYH371" s="1"/>
      <c r="UYI371" s="1"/>
      <c r="UYJ371" s="1"/>
      <c r="UYK371" s="1"/>
      <c r="UYL371" s="1"/>
      <c r="UYM371" s="1"/>
      <c r="UYN371" s="1"/>
      <c r="UYO371" s="1"/>
      <c r="UYP371" s="1"/>
      <c r="UYQ371" s="1"/>
      <c r="UYR371" s="1"/>
      <c r="UYS371" s="1"/>
      <c r="UYT371" s="1"/>
      <c r="UYU371" s="1"/>
      <c r="UYV371" s="1"/>
      <c r="UYW371" s="1"/>
      <c r="UYX371" s="1"/>
      <c r="UYY371" s="1"/>
      <c r="UYZ371" s="1"/>
      <c r="UZA371" s="1"/>
      <c r="UZB371" s="1"/>
      <c r="UZC371" s="1"/>
      <c r="UZD371" s="1"/>
      <c r="UZE371" s="1"/>
      <c r="UZF371" s="1"/>
      <c r="UZG371" s="1"/>
      <c r="UZH371" s="1"/>
      <c r="UZI371" s="1"/>
      <c r="UZJ371" s="1"/>
      <c r="UZK371" s="1"/>
      <c r="UZL371" s="1"/>
      <c r="UZM371" s="1"/>
      <c r="UZN371" s="1"/>
      <c r="UZO371" s="1"/>
      <c r="UZP371" s="1"/>
      <c r="UZQ371" s="1"/>
      <c r="UZR371" s="1"/>
      <c r="UZS371" s="1"/>
      <c r="UZT371" s="1"/>
      <c r="UZU371" s="1"/>
      <c r="UZV371" s="1"/>
      <c r="UZW371" s="1"/>
      <c r="UZX371" s="1"/>
      <c r="UZY371" s="1"/>
      <c r="UZZ371" s="1"/>
      <c r="VAA371" s="1"/>
      <c r="VAB371" s="1"/>
      <c r="VAC371" s="1"/>
      <c r="VAD371" s="1"/>
      <c r="VAE371" s="1"/>
      <c r="VAF371" s="1"/>
      <c r="VAG371" s="1"/>
      <c r="VAH371" s="1"/>
      <c r="VAI371" s="1"/>
      <c r="VAJ371" s="1"/>
      <c r="VAK371" s="1"/>
      <c r="VAL371" s="1"/>
      <c r="VAM371" s="1"/>
      <c r="VAN371" s="1"/>
      <c r="VAO371" s="1"/>
      <c r="VAP371" s="1"/>
      <c r="VAQ371" s="1"/>
      <c r="VAR371" s="1"/>
      <c r="VAS371" s="1"/>
      <c r="VAT371" s="1"/>
      <c r="VAU371" s="1"/>
      <c r="VAV371" s="1"/>
      <c r="VAW371" s="1"/>
      <c r="VAX371" s="1"/>
      <c r="VAY371" s="1"/>
      <c r="VAZ371" s="1"/>
      <c r="VBA371" s="1"/>
      <c r="VBB371" s="1"/>
      <c r="VBC371" s="1"/>
      <c r="VBD371" s="1"/>
      <c r="VBE371" s="1"/>
      <c r="VBF371" s="1"/>
      <c r="VBG371" s="1"/>
      <c r="VBH371" s="1"/>
      <c r="VBI371" s="1"/>
      <c r="VBJ371" s="1"/>
      <c r="VBK371" s="1"/>
      <c r="VBL371" s="1"/>
      <c r="VBM371" s="1"/>
      <c r="VBN371" s="1"/>
      <c r="VBO371" s="1"/>
      <c r="VBP371" s="1"/>
      <c r="VBQ371" s="1"/>
      <c r="VBR371" s="1"/>
      <c r="VBS371" s="1"/>
      <c r="VBT371" s="1"/>
      <c r="VBU371" s="1"/>
      <c r="VBV371" s="1"/>
      <c r="VBW371" s="1"/>
      <c r="VBX371" s="1"/>
      <c r="VBY371" s="1"/>
      <c r="VBZ371" s="1"/>
      <c r="VCA371" s="1"/>
      <c r="VCB371" s="1"/>
      <c r="VCC371" s="1"/>
      <c r="VCD371" s="1"/>
      <c r="VCE371" s="1"/>
      <c r="VCF371" s="1"/>
      <c r="VCG371" s="1"/>
      <c r="VCH371" s="1"/>
      <c r="VCI371" s="1"/>
      <c r="VCJ371" s="1"/>
      <c r="VCK371" s="1"/>
      <c r="VCL371" s="1"/>
      <c r="VCM371" s="1"/>
      <c r="VCN371" s="1"/>
      <c r="VCO371" s="1"/>
      <c r="VCP371" s="1"/>
      <c r="VCQ371" s="1"/>
      <c r="VCR371" s="1"/>
      <c r="VCS371" s="1"/>
      <c r="VCT371" s="1"/>
      <c r="VCU371" s="1"/>
      <c r="VCV371" s="1"/>
      <c r="VCW371" s="1"/>
      <c r="VCX371" s="1"/>
      <c r="VCY371" s="1"/>
      <c r="VCZ371" s="1"/>
      <c r="VDA371" s="1"/>
      <c r="VDB371" s="1"/>
      <c r="VDC371" s="1"/>
      <c r="VDD371" s="1"/>
      <c r="VDE371" s="1"/>
      <c r="VDF371" s="1"/>
      <c r="VDG371" s="1"/>
      <c r="VDH371" s="1"/>
      <c r="VDI371" s="1"/>
      <c r="VDJ371" s="1"/>
      <c r="VDK371" s="1"/>
      <c r="VDL371" s="1"/>
      <c r="VDM371" s="1"/>
      <c r="VDN371" s="1"/>
      <c r="VDO371" s="1"/>
      <c r="VDP371" s="1"/>
      <c r="VDQ371" s="1"/>
      <c r="VDR371" s="1"/>
      <c r="VDS371" s="1"/>
      <c r="VDT371" s="1"/>
      <c r="VDU371" s="1"/>
      <c r="VDV371" s="1"/>
      <c r="VDW371" s="1"/>
      <c r="VDX371" s="1"/>
      <c r="VDY371" s="1"/>
      <c r="VDZ371" s="1"/>
      <c r="VEA371" s="1"/>
      <c r="VEB371" s="1"/>
      <c r="VEC371" s="1"/>
      <c r="VED371" s="1"/>
      <c r="VEE371" s="1"/>
      <c r="VEF371" s="1"/>
      <c r="VEG371" s="1"/>
      <c r="VEH371" s="1"/>
      <c r="VEI371" s="1"/>
      <c r="VEJ371" s="1"/>
      <c r="VEK371" s="1"/>
      <c r="VEL371" s="1"/>
      <c r="VEM371" s="1"/>
      <c r="VEN371" s="1"/>
      <c r="VEO371" s="1"/>
      <c r="VEP371" s="1"/>
      <c r="VEQ371" s="1"/>
      <c r="VER371" s="1"/>
      <c r="VES371" s="1"/>
      <c r="VET371" s="1"/>
      <c r="VEU371" s="1"/>
      <c r="VEV371" s="1"/>
      <c r="VEW371" s="1"/>
      <c r="VEX371" s="1"/>
      <c r="VEY371" s="1"/>
      <c r="VEZ371" s="1"/>
      <c r="VFA371" s="1"/>
      <c r="VFB371" s="1"/>
      <c r="VFC371" s="1"/>
      <c r="VFD371" s="1"/>
      <c r="VFE371" s="1"/>
      <c r="VFF371" s="1"/>
      <c r="VFG371" s="1"/>
      <c r="VFH371" s="1"/>
      <c r="VFI371" s="1"/>
      <c r="VFJ371" s="1"/>
      <c r="VFK371" s="1"/>
      <c r="VFL371" s="1"/>
      <c r="VFM371" s="1"/>
      <c r="VFN371" s="1"/>
      <c r="VFO371" s="1"/>
      <c r="VFP371" s="1"/>
      <c r="VFQ371" s="1"/>
      <c r="VFR371" s="1"/>
      <c r="VFS371" s="1"/>
      <c r="VFT371" s="1"/>
      <c r="VFU371" s="1"/>
      <c r="VFV371" s="1"/>
      <c r="VFW371" s="1"/>
      <c r="VFX371" s="1"/>
      <c r="VFY371" s="1"/>
      <c r="VFZ371" s="1"/>
      <c r="VGA371" s="1"/>
      <c r="VGB371" s="1"/>
      <c r="VGC371" s="1"/>
      <c r="VGD371" s="1"/>
      <c r="VGE371" s="1"/>
      <c r="VGF371" s="1"/>
      <c r="VGG371" s="1"/>
      <c r="VGH371" s="1"/>
      <c r="VGI371" s="1"/>
      <c r="VGJ371" s="1"/>
      <c r="VGK371" s="1"/>
      <c r="VGL371" s="1"/>
      <c r="VGM371" s="1"/>
      <c r="VGN371" s="1"/>
      <c r="VGO371" s="1"/>
      <c r="VGP371" s="1"/>
      <c r="VGQ371" s="1"/>
      <c r="VGR371" s="1"/>
      <c r="VGS371" s="1"/>
      <c r="VGT371" s="1"/>
      <c r="VGU371" s="1"/>
      <c r="VGV371" s="1"/>
      <c r="VGW371" s="1"/>
      <c r="VGX371" s="1"/>
      <c r="VGY371" s="1"/>
      <c r="VGZ371" s="1"/>
      <c r="VHA371" s="1"/>
      <c r="VHB371" s="1"/>
      <c r="VHC371" s="1"/>
      <c r="VHD371" s="1"/>
      <c r="VHE371" s="1"/>
      <c r="VHF371" s="1"/>
      <c r="VHG371" s="1"/>
      <c r="VHH371" s="1"/>
      <c r="VHI371" s="1"/>
      <c r="VHJ371" s="1"/>
      <c r="VHK371" s="1"/>
      <c r="VHL371" s="1"/>
      <c r="VHM371" s="1"/>
      <c r="VHN371" s="1"/>
      <c r="VHO371" s="1"/>
      <c r="VHP371" s="1"/>
      <c r="VHQ371" s="1"/>
      <c r="VHR371" s="1"/>
      <c r="VHS371" s="1"/>
      <c r="VHT371" s="1"/>
      <c r="VHU371" s="1"/>
      <c r="VHV371" s="1"/>
      <c r="VHW371" s="1"/>
      <c r="VHX371" s="1"/>
      <c r="VHY371" s="1"/>
      <c r="VHZ371" s="1"/>
      <c r="VIA371" s="1"/>
      <c r="VIB371" s="1"/>
      <c r="VIC371" s="1"/>
      <c r="VID371" s="1"/>
      <c r="VIE371" s="1"/>
      <c r="VIF371" s="1"/>
      <c r="VIG371" s="1"/>
      <c r="VIH371" s="1"/>
      <c r="VII371" s="1"/>
      <c r="VIJ371" s="1"/>
      <c r="VIK371" s="1"/>
      <c r="VIL371" s="1"/>
      <c r="VIM371" s="1"/>
      <c r="VIN371" s="1"/>
      <c r="VIO371" s="1"/>
      <c r="VIP371" s="1"/>
      <c r="VIQ371" s="1"/>
      <c r="VIR371" s="1"/>
      <c r="VIS371" s="1"/>
      <c r="VIT371" s="1"/>
      <c r="VIU371" s="1"/>
      <c r="VIV371" s="1"/>
      <c r="VIW371" s="1"/>
      <c r="VIX371" s="1"/>
      <c r="VIY371" s="1"/>
      <c r="VIZ371" s="1"/>
      <c r="VJA371" s="1"/>
      <c r="VJB371" s="1"/>
      <c r="VJC371" s="1"/>
      <c r="VJD371" s="1"/>
      <c r="VJE371" s="1"/>
      <c r="VJF371" s="1"/>
      <c r="VJG371" s="1"/>
      <c r="VJH371" s="1"/>
      <c r="VJI371" s="1"/>
      <c r="VJJ371" s="1"/>
      <c r="VJK371" s="1"/>
      <c r="VJL371" s="1"/>
      <c r="VJM371" s="1"/>
      <c r="VJN371" s="1"/>
      <c r="VJO371" s="1"/>
      <c r="VJP371" s="1"/>
      <c r="VJQ371" s="1"/>
      <c r="VJR371" s="1"/>
      <c r="VJS371" s="1"/>
      <c r="VJT371" s="1"/>
      <c r="VJU371" s="1"/>
      <c r="VJV371" s="1"/>
      <c r="VJW371" s="1"/>
      <c r="VJX371" s="1"/>
      <c r="VJY371" s="1"/>
      <c r="VJZ371" s="1"/>
      <c r="VKA371" s="1"/>
      <c r="VKB371" s="1"/>
      <c r="VKC371" s="1"/>
      <c r="VKD371" s="1"/>
      <c r="VKE371" s="1"/>
      <c r="VKF371" s="1"/>
      <c r="VKG371" s="1"/>
      <c r="VKH371" s="1"/>
      <c r="VKI371" s="1"/>
      <c r="VKJ371" s="1"/>
      <c r="VKK371" s="1"/>
      <c r="VKL371" s="1"/>
      <c r="VKM371" s="1"/>
      <c r="VKN371" s="1"/>
      <c r="VKO371" s="1"/>
      <c r="VKP371" s="1"/>
      <c r="VKQ371" s="1"/>
      <c r="VKR371" s="1"/>
      <c r="VKS371" s="1"/>
      <c r="VKT371" s="1"/>
      <c r="VKU371" s="1"/>
      <c r="VKV371" s="1"/>
      <c r="VKW371" s="1"/>
      <c r="VKX371" s="1"/>
      <c r="VKY371" s="1"/>
      <c r="VKZ371" s="1"/>
      <c r="VLA371" s="1"/>
      <c r="VLB371" s="1"/>
      <c r="VLC371" s="1"/>
      <c r="VLD371" s="1"/>
      <c r="VLE371" s="1"/>
      <c r="VLF371" s="1"/>
      <c r="VLG371" s="1"/>
      <c r="VLH371" s="1"/>
      <c r="VLI371" s="1"/>
      <c r="VLJ371" s="1"/>
      <c r="VLK371" s="1"/>
      <c r="VLL371" s="1"/>
      <c r="VLM371" s="1"/>
      <c r="VLN371" s="1"/>
      <c r="VLO371" s="1"/>
      <c r="VLP371" s="1"/>
      <c r="VLQ371" s="1"/>
      <c r="VLR371" s="1"/>
      <c r="VLS371" s="1"/>
      <c r="VLT371" s="1"/>
      <c r="VLU371" s="1"/>
      <c r="VLV371" s="1"/>
      <c r="VLW371" s="1"/>
      <c r="VLX371" s="1"/>
      <c r="VLY371" s="1"/>
      <c r="VLZ371" s="1"/>
      <c r="VMA371" s="1"/>
      <c r="VMB371" s="1"/>
      <c r="VMC371" s="1"/>
      <c r="VMD371" s="1"/>
      <c r="VME371" s="1"/>
      <c r="VMF371" s="1"/>
      <c r="VMG371" s="1"/>
      <c r="VMH371" s="1"/>
      <c r="VMI371" s="1"/>
      <c r="VMJ371" s="1"/>
      <c r="VMK371" s="1"/>
      <c r="VML371" s="1"/>
      <c r="VMM371" s="1"/>
      <c r="VMN371" s="1"/>
      <c r="VMO371" s="1"/>
      <c r="VMP371" s="1"/>
      <c r="VMQ371" s="1"/>
      <c r="VMR371" s="1"/>
      <c r="VMS371" s="1"/>
      <c r="VMT371" s="1"/>
      <c r="VMU371" s="1"/>
      <c r="VMV371" s="1"/>
      <c r="VMW371" s="1"/>
      <c r="VMX371" s="1"/>
      <c r="VMY371" s="1"/>
      <c r="VMZ371" s="1"/>
      <c r="VNA371" s="1"/>
      <c r="VNB371" s="1"/>
      <c r="VNC371" s="1"/>
      <c r="VND371" s="1"/>
      <c r="VNE371" s="1"/>
      <c r="VNF371" s="1"/>
      <c r="VNG371" s="1"/>
      <c r="VNH371" s="1"/>
      <c r="VNI371" s="1"/>
      <c r="VNJ371" s="1"/>
      <c r="VNK371" s="1"/>
      <c r="VNL371" s="1"/>
      <c r="VNM371" s="1"/>
      <c r="VNN371" s="1"/>
      <c r="VNO371" s="1"/>
      <c r="VNP371" s="1"/>
      <c r="VNQ371" s="1"/>
      <c r="VNR371" s="1"/>
      <c r="VNS371" s="1"/>
      <c r="VNT371" s="1"/>
      <c r="VNU371" s="1"/>
      <c r="VNV371" s="1"/>
      <c r="VNW371" s="1"/>
      <c r="VNX371" s="1"/>
      <c r="VNY371" s="1"/>
      <c r="VNZ371" s="1"/>
      <c r="VOA371" s="1"/>
      <c r="VOB371" s="1"/>
      <c r="VOC371" s="1"/>
      <c r="VOD371" s="1"/>
      <c r="VOE371" s="1"/>
      <c r="VOF371" s="1"/>
      <c r="VOG371" s="1"/>
      <c r="VOH371" s="1"/>
      <c r="VOI371" s="1"/>
      <c r="VOJ371" s="1"/>
      <c r="VOK371" s="1"/>
      <c r="VOL371" s="1"/>
      <c r="VOM371" s="1"/>
      <c r="VON371" s="1"/>
      <c r="VOO371" s="1"/>
      <c r="VOP371" s="1"/>
      <c r="VOQ371" s="1"/>
      <c r="VOR371" s="1"/>
      <c r="VOS371" s="1"/>
      <c r="VOT371" s="1"/>
      <c r="VOU371" s="1"/>
      <c r="VOV371" s="1"/>
      <c r="VOW371" s="1"/>
      <c r="VOX371" s="1"/>
      <c r="VOY371" s="1"/>
      <c r="VOZ371" s="1"/>
      <c r="VPA371" s="1"/>
      <c r="VPB371" s="1"/>
      <c r="VPC371" s="1"/>
      <c r="VPD371" s="1"/>
      <c r="VPE371" s="1"/>
      <c r="VPF371" s="1"/>
      <c r="VPG371" s="1"/>
      <c r="VPH371" s="1"/>
      <c r="VPI371" s="1"/>
      <c r="VPJ371" s="1"/>
      <c r="VPK371" s="1"/>
      <c r="VPL371" s="1"/>
      <c r="VPM371" s="1"/>
      <c r="VPN371" s="1"/>
      <c r="VPO371" s="1"/>
      <c r="VPP371" s="1"/>
      <c r="VPQ371" s="1"/>
      <c r="VPR371" s="1"/>
      <c r="VPS371" s="1"/>
      <c r="VPT371" s="1"/>
      <c r="VPU371" s="1"/>
      <c r="VPV371" s="1"/>
      <c r="VPW371" s="1"/>
      <c r="VPX371" s="1"/>
      <c r="VPY371" s="1"/>
      <c r="VPZ371" s="1"/>
      <c r="VQA371" s="1"/>
      <c r="VQB371" s="1"/>
      <c r="VQC371" s="1"/>
      <c r="VQD371" s="1"/>
      <c r="VQE371" s="1"/>
      <c r="VQF371" s="1"/>
      <c r="VQG371" s="1"/>
      <c r="VQH371" s="1"/>
      <c r="VQI371" s="1"/>
      <c r="VQJ371" s="1"/>
      <c r="VQK371" s="1"/>
      <c r="VQL371" s="1"/>
      <c r="VQM371" s="1"/>
      <c r="VQN371" s="1"/>
      <c r="VQO371" s="1"/>
      <c r="VQP371" s="1"/>
      <c r="VQQ371" s="1"/>
      <c r="VQR371" s="1"/>
      <c r="VQS371" s="1"/>
      <c r="VQT371" s="1"/>
      <c r="VQU371" s="1"/>
      <c r="VQV371" s="1"/>
      <c r="VQW371" s="1"/>
      <c r="VQX371" s="1"/>
      <c r="VQY371" s="1"/>
      <c r="VQZ371" s="1"/>
      <c r="VRA371" s="1"/>
      <c r="VRB371" s="1"/>
      <c r="VRC371" s="1"/>
      <c r="VRD371" s="1"/>
      <c r="VRE371" s="1"/>
      <c r="VRF371" s="1"/>
      <c r="VRG371" s="1"/>
      <c r="VRH371" s="1"/>
      <c r="VRI371" s="1"/>
      <c r="VRJ371" s="1"/>
      <c r="VRK371" s="1"/>
      <c r="VRL371" s="1"/>
      <c r="VRM371" s="1"/>
      <c r="VRN371" s="1"/>
      <c r="VRO371" s="1"/>
      <c r="VRP371" s="1"/>
      <c r="VRQ371" s="1"/>
      <c r="VRR371" s="1"/>
      <c r="VRS371" s="1"/>
      <c r="VRT371" s="1"/>
      <c r="VRU371" s="1"/>
      <c r="VRV371" s="1"/>
      <c r="VRW371" s="1"/>
      <c r="VRX371" s="1"/>
      <c r="VRY371" s="1"/>
      <c r="VRZ371" s="1"/>
      <c r="VSA371" s="1"/>
      <c r="VSB371" s="1"/>
      <c r="VSC371" s="1"/>
      <c r="VSD371" s="1"/>
      <c r="VSE371" s="1"/>
      <c r="VSF371" s="1"/>
      <c r="VSG371" s="1"/>
      <c r="VSH371" s="1"/>
      <c r="VSI371" s="1"/>
      <c r="VSJ371" s="1"/>
      <c r="VSK371" s="1"/>
      <c r="VSL371" s="1"/>
      <c r="VSM371" s="1"/>
      <c r="VSN371" s="1"/>
      <c r="VSO371" s="1"/>
      <c r="VSP371" s="1"/>
      <c r="VSQ371" s="1"/>
      <c r="VSR371" s="1"/>
      <c r="VSS371" s="1"/>
      <c r="VST371" s="1"/>
      <c r="VSU371" s="1"/>
      <c r="VSV371" s="1"/>
      <c r="VSW371" s="1"/>
      <c r="VSX371" s="1"/>
      <c r="VSY371" s="1"/>
      <c r="VSZ371" s="1"/>
      <c r="VTA371" s="1"/>
      <c r="VTB371" s="1"/>
      <c r="VTC371" s="1"/>
      <c r="VTD371" s="1"/>
      <c r="VTE371" s="1"/>
      <c r="VTF371" s="1"/>
      <c r="VTG371" s="1"/>
      <c r="VTH371" s="1"/>
      <c r="VTI371" s="1"/>
      <c r="VTJ371" s="1"/>
      <c r="VTK371" s="1"/>
      <c r="VTL371" s="1"/>
      <c r="VTM371" s="1"/>
      <c r="VTN371" s="1"/>
      <c r="VTO371" s="1"/>
      <c r="VTP371" s="1"/>
      <c r="VTQ371" s="1"/>
      <c r="VTR371" s="1"/>
      <c r="VTS371" s="1"/>
      <c r="VTT371" s="1"/>
      <c r="VTU371" s="1"/>
      <c r="VTV371" s="1"/>
      <c r="VTW371" s="1"/>
      <c r="VTX371" s="1"/>
      <c r="VTY371" s="1"/>
      <c r="VTZ371" s="1"/>
      <c r="VUA371" s="1"/>
      <c r="VUB371" s="1"/>
      <c r="VUC371" s="1"/>
      <c r="VUD371" s="1"/>
      <c r="VUE371" s="1"/>
      <c r="VUF371" s="1"/>
      <c r="VUG371" s="1"/>
      <c r="VUH371" s="1"/>
      <c r="VUI371" s="1"/>
      <c r="VUJ371" s="1"/>
      <c r="VUK371" s="1"/>
      <c r="VUL371" s="1"/>
      <c r="VUM371" s="1"/>
      <c r="VUN371" s="1"/>
      <c r="VUO371" s="1"/>
      <c r="VUP371" s="1"/>
      <c r="VUQ371" s="1"/>
      <c r="VUR371" s="1"/>
      <c r="VUS371" s="1"/>
      <c r="VUT371" s="1"/>
      <c r="VUU371" s="1"/>
      <c r="VUV371" s="1"/>
      <c r="VUW371" s="1"/>
      <c r="VUX371" s="1"/>
      <c r="VUY371" s="1"/>
      <c r="VUZ371" s="1"/>
      <c r="VVA371" s="1"/>
      <c r="VVB371" s="1"/>
      <c r="VVC371" s="1"/>
      <c r="VVD371" s="1"/>
      <c r="VVE371" s="1"/>
      <c r="VVF371" s="1"/>
      <c r="VVG371" s="1"/>
      <c r="VVH371" s="1"/>
      <c r="VVI371" s="1"/>
      <c r="VVJ371" s="1"/>
      <c r="VVK371" s="1"/>
      <c r="VVL371" s="1"/>
      <c r="VVM371" s="1"/>
      <c r="VVN371" s="1"/>
      <c r="VVO371" s="1"/>
      <c r="VVP371" s="1"/>
      <c r="VVQ371" s="1"/>
      <c r="VVR371" s="1"/>
      <c r="VVS371" s="1"/>
      <c r="VVT371" s="1"/>
      <c r="VVU371" s="1"/>
      <c r="VVV371" s="1"/>
      <c r="VVW371" s="1"/>
      <c r="VVX371" s="1"/>
      <c r="VVY371" s="1"/>
      <c r="VVZ371" s="1"/>
      <c r="VWA371" s="1"/>
      <c r="VWB371" s="1"/>
      <c r="VWC371" s="1"/>
      <c r="VWD371" s="1"/>
      <c r="VWE371" s="1"/>
      <c r="VWF371" s="1"/>
      <c r="VWG371" s="1"/>
      <c r="VWH371" s="1"/>
      <c r="VWI371" s="1"/>
      <c r="VWJ371" s="1"/>
      <c r="VWK371" s="1"/>
      <c r="VWL371" s="1"/>
      <c r="VWM371" s="1"/>
      <c r="VWN371" s="1"/>
      <c r="VWO371" s="1"/>
      <c r="VWP371" s="1"/>
      <c r="VWQ371" s="1"/>
      <c r="VWR371" s="1"/>
      <c r="VWS371" s="1"/>
      <c r="VWT371" s="1"/>
      <c r="VWU371" s="1"/>
      <c r="VWV371" s="1"/>
      <c r="VWW371" s="1"/>
      <c r="VWX371" s="1"/>
      <c r="VWY371" s="1"/>
      <c r="VWZ371" s="1"/>
      <c r="VXA371" s="1"/>
      <c r="VXB371" s="1"/>
      <c r="VXC371" s="1"/>
      <c r="VXD371" s="1"/>
      <c r="VXE371" s="1"/>
      <c r="VXF371" s="1"/>
      <c r="VXG371" s="1"/>
      <c r="VXH371" s="1"/>
      <c r="VXI371" s="1"/>
      <c r="VXJ371" s="1"/>
      <c r="VXK371" s="1"/>
      <c r="VXL371" s="1"/>
      <c r="VXM371" s="1"/>
      <c r="VXN371" s="1"/>
      <c r="VXO371" s="1"/>
      <c r="VXP371" s="1"/>
      <c r="VXQ371" s="1"/>
      <c r="VXR371" s="1"/>
      <c r="VXS371" s="1"/>
      <c r="VXT371" s="1"/>
      <c r="VXU371" s="1"/>
      <c r="VXV371" s="1"/>
      <c r="VXW371" s="1"/>
      <c r="VXX371" s="1"/>
      <c r="VXY371" s="1"/>
      <c r="VXZ371" s="1"/>
      <c r="VYA371" s="1"/>
      <c r="VYB371" s="1"/>
      <c r="VYC371" s="1"/>
      <c r="VYD371" s="1"/>
      <c r="VYE371" s="1"/>
      <c r="VYF371" s="1"/>
      <c r="VYG371" s="1"/>
      <c r="VYH371" s="1"/>
      <c r="VYI371" s="1"/>
      <c r="VYJ371" s="1"/>
      <c r="VYK371" s="1"/>
      <c r="VYL371" s="1"/>
      <c r="VYM371" s="1"/>
      <c r="VYN371" s="1"/>
      <c r="VYO371" s="1"/>
      <c r="VYP371" s="1"/>
      <c r="VYQ371" s="1"/>
      <c r="VYR371" s="1"/>
      <c r="VYS371" s="1"/>
      <c r="VYT371" s="1"/>
      <c r="VYU371" s="1"/>
      <c r="VYV371" s="1"/>
      <c r="VYW371" s="1"/>
      <c r="VYX371" s="1"/>
      <c r="VYY371" s="1"/>
      <c r="VYZ371" s="1"/>
      <c r="VZA371" s="1"/>
      <c r="VZB371" s="1"/>
      <c r="VZC371" s="1"/>
      <c r="VZD371" s="1"/>
      <c r="VZE371" s="1"/>
      <c r="VZF371" s="1"/>
      <c r="VZG371" s="1"/>
      <c r="VZH371" s="1"/>
      <c r="VZI371" s="1"/>
      <c r="VZJ371" s="1"/>
      <c r="VZK371" s="1"/>
      <c r="VZL371" s="1"/>
      <c r="VZM371" s="1"/>
      <c r="VZN371" s="1"/>
      <c r="VZO371" s="1"/>
      <c r="VZP371" s="1"/>
      <c r="VZQ371" s="1"/>
      <c r="VZR371" s="1"/>
      <c r="VZS371" s="1"/>
      <c r="VZT371" s="1"/>
      <c r="VZU371" s="1"/>
      <c r="VZV371" s="1"/>
      <c r="VZW371" s="1"/>
      <c r="VZX371" s="1"/>
      <c r="VZY371" s="1"/>
      <c r="VZZ371" s="1"/>
      <c r="WAA371" s="1"/>
      <c r="WAB371" s="1"/>
      <c r="WAC371" s="1"/>
      <c r="WAD371" s="1"/>
      <c r="WAE371" s="1"/>
      <c r="WAF371" s="1"/>
      <c r="WAG371" s="1"/>
      <c r="WAH371" s="1"/>
      <c r="WAI371" s="1"/>
      <c r="WAJ371" s="1"/>
      <c r="WAK371" s="1"/>
      <c r="WAL371" s="1"/>
      <c r="WAM371" s="1"/>
      <c r="WAN371" s="1"/>
      <c r="WAO371" s="1"/>
      <c r="WAP371" s="1"/>
      <c r="WAQ371" s="1"/>
      <c r="WAR371" s="1"/>
      <c r="WAS371" s="1"/>
      <c r="WAT371" s="1"/>
      <c r="WAU371" s="1"/>
      <c r="WAV371" s="1"/>
      <c r="WAW371" s="1"/>
      <c r="WAX371" s="1"/>
      <c r="WAY371" s="1"/>
      <c r="WAZ371" s="1"/>
      <c r="WBA371" s="1"/>
      <c r="WBB371" s="1"/>
      <c r="WBC371" s="1"/>
      <c r="WBD371" s="1"/>
      <c r="WBE371" s="1"/>
      <c r="WBF371" s="1"/>
      <c r="WBG371" s="1"/>
      <c r="WBH371" s="1"/>
      <c r="WBI371" s="1"/>
      <c r="WBJ371" s="1"/>
      <c r="WBK371" s="1"/>
      <c r="WBL371" s="1"/>
      <c r="WBM371" s="1"/>
      <c r="WBN371" s="1"/>
      <c r="WBO371" s="1"/>
      <c r="WBP371" s="1"/>
      <c r="WBQ371" s="1"/>
      <c r="WBR371" s="1"/>
      <c r="WBS371" s="1"/>
      <c r="WBT371" s="1"/>
      <c r="WBU371" s="1"/>
      <c r="WBV371" s="1"/>
      <c r="WBW371" s="1"/>
      <c r="WBX371" s="1"/>
      <c r="WBY371" s="1"/>
      <c r="WBZ371" s="1"/>
      <c r="WCA371" s="1"/>
      <c r="WCB371" s="1"/>
      <c r="WCC371" s="1"/>
      <c r="WCD371" s="1"/>
      <c r="WCE371" s="1"/>
      <c r="WCF371" s="1"/>
      <c r="WCG371" s="1"/>
      <c r="WCH371" s="1"/>
      <c r="WCI371" s="1"/>
      <c r="WCJ371" s="1"/>
      <c r="WCK371" s="1"/>
      <c r="WCL371" s="1"/>
      <c r="WCM371" s="1"/>
      <c r="WCN371" s="1"/>
      <c r="WCO371" s="1"/>
      <c r="WCP371" s="1"/>
      <c r="WCQ371" s="1"/>
      <c r="WCR371" s="1"/>
      <c r="WCS371" s="1"/>
      <c r="WCT371" s="1"/>
      <c r="WCU371" s="1"/>
      <c r="WCV371" s="1"/>
      <c r="WCW371" s="1"/>
      <c r="WCX371" s="1"/>
      <c r="WCY371" s="1"/>
      <c r="WCZ371" s="1"/>
      <c r="WDA371" s="1"/>
      <c r="WDB371" s="1"/>
      <c r="WDC371" s="1"/>
      <c r="WDD371" s="1"/>
      <c r="WDE371" s="1"/>
      <c r="WDF371" s="1"/>
      <c r="WDG371" s="1"/>
      <c r="WDH371" s="1"/>
      <c r="WDI371" s="1"/>
      <c r="WDJ371" s="1"/>
      <c r="WDK371" s="1"/>
      <c r="WDL371" s="1"/>
      <c r="WDM371" s="1"/>
      <c r="WDN371" s="1"/>
      <c r="WDO371" s="1"/>
      <c r="WDP371" s="1"/>
      <c r="WDQ371" s="1"/>
      <c r="WDR371" s="1"/>
      <c r="WDS371" s="1"/>
      <c r="WDT371" s="1"/>
      <c r="WDU371" s="1"/>
      <c r="WDV371" s="1"/>
      <c r="WDW371" s="1"/>
      <c r="WDX371" s="1"/>
      <c r="WDY371" s="1"/>
      <c r="WDZ371" s="1"/>
      <c r="WEA371" s="1"/>
      <c r="WEB371" s="1"/>
      <c r="WEC371" s="1"/>
      <c r="WED371" s="1"/>
      <c r="WEE371" s="1"/>
      <c r="WEF371" s="1"/>
      <c r="WEG371" s="1"/>
      <c r="WEH371" s="1"/>
      <c r="WEI371" s="1"/>
      <c r="WEJ371" s="1"/>
      <c r="WEK371" s="1"/>
      <c r="WEL371" s="1"/>
      <c r="WEM371" s="1"/>
      <c r="WEN371" s="1"/>
      <c r="WEO371" s="1"/>
      <c r="WEP371" s="1"/>
      <c r="WEQ371" s="1"/>
      <c r="WER371" s="1"/>
      <c r="WES371" s="1"/>
      <c r="WET371" s="1"/>
      <c r="WEU371" s="1"/>
      <c r="WEV371" s="1"/>
      <c r="WEW371" s="1"/>
      <c r="WEX371" s="1"/>
      <c r="WEY371" s="1"/>
      <c r="WEZ371" s="1"/>
      <c r="WFA371" s="1"/>
      <c r="WFB371" s="1"/>
      <c r="WFC371" s="1"/>
      <c r="WFD371" s="1"/>
      <c r="WFE371" s="1"/>
      <c r="WFF371" s="1"/>
      <c r="WFG371" s="1"/>
      <c r="WFH371" s="1"/>
      <c r="WFI371" s="1"/>
      <c r="WFJ371" s="1"/>
      <c r="WFK371" s="1"/>
      <c r="WFL371" s="1"/>
      <c r="WFM371" s="1"/>
      <c r="WFN371" s="1"/>
      <c r="WFO371" s="1"/>
      <c r="WFP371" s="1"/>
      <c r="WFQ371" s="1"/>
      <c r="WFR371" s="1"/>
      <c r="WFS371" s="1"/>
      <c r="WFT371" s="1"/>
      <c r="WFU371" s="1"/>
      <c r="WFV371" s="1"/>
      <c r="WFW371" s="1"/>
      <c r="WFX371" s="1"/>
      <c r="WFY371" s="1"/>
      <c r="WFZ371" s="1"/>
      <c r="WGA371" s="1"/>
      <c r="WGB371" s="1"/>
      <c r="WGC371" s="1"/>
      <c r="WGD371" s="1"/>
      <c r="WGE371" s="1"/>
      <c r="WGF371" s="1"/>
      <c r="WGG371" s="1"/>
      <c r="WGH371" s="1"/>
      <c r="WGI371" s="1"/>
      <c r="WGJ371" s="1"/>
      <c r="WGK371" s="1"/>
      <c r="WGL371" s="1"/>
      <c r="WGM371" s="1"/>
      <c r="WGN371" s="1"/>
      <c r="WGO371" s="1"/>
      <c r="WGP371" s="1"/>
      <c r="WGQ371" s="1"/>
      <c r="WGR371" s="1"/>
      <c r="WGS371" s="1"/>
      <c r="WGT371" s="1"/>
      <c r="WGU371" s="1"/>
      <c r="WGV371" s="1"/>
      <c r="WGW371" s="1"/>
      <c r="WGX371" s="1"/>
      <c r="WGY371" s="1"/>
      <c r="WGZ371" s="1"/>
      <c r="WHA371" s="1"/>
      <c r="WHB371" s="1"/>
      <c r="WHC371" s="1"/>
      <c r="WHD371" s="1"/>
      <c r="WHE371" s="1"/>
      <c r="WHF371" s="1"/>
      <c r="WHG371" s="1"/>
      <c r="WHH371" s="1"/>
      <c r="WHI371" s="1"/>
      <c r="WHJ371" s="1"/>
      <c r="WHK371" s="1"/>
      <c r="WHL371" s="1"/>
      <c r="WHM371" s="1"/>
      <c r="WHN371" s="1"/>
      <c r="WHO371" s="1"/>
      <c r="WHP371" s="1"/>
      <c r="WHQ371" s="1"/>
      <c r="WHR371" s="1"/>
      <c r="WHS371" s="1"/>
      <c r="WHT371" s="1"/>
      <c r="WHU371" s="1"/>
      <c r="WHV371" s="1"/>
      <c r="WHW371" s="1"/>
      <c r="WHX371" s="1"/>
      <c r="WHY371" s="1"/>
      <c r="WHZ371" s="1"/>
      <c r="WIA371" s="1"/>
      <c r="WIB371" s="1"/>
      <c r="WIC371" s="1"/>
      <c r="WID371" s="1"/>
      <c r="WIE371" s="1"/>
      <c r="WIF371" s="1"/>
      <c r="WIG371" s="1"/>
      <c r="WIH371" s="1"/>
      <c r="WII371" s="1"/>
      <c r="WIJ371" s="1"/>
      <c r="WIK371" s="1"/>
      <c r="WIL371" s="1"/>
      <c r="WIM371" s="1"/>
      <c r="WIN371" s="1"/>
      <c r="WIO371" s="1"/>
      <c r="WIP371" s="1"/>
      <c r="WIQ371" s="1"/>
      <c r="WIR371" s="1"/>
      <c r="WIS371" s="1"/>
      <c r="WIT371" s="1"/>
      <c r="WIU371" s="1"/>
      <c r="WIV371" s="1"/>
      <c r="WIW371" s="1"/>
      <c r="WIX371" s="1"/>
      <c r="WIY371" s="1"/>
      <c r="WIZ371" s="1"/>
      <c r="WJA371" s="1"/>
      <c r="WJB371" s="1"/>
      <c r="WJC371" s="1"/>
      <c r="WJD371" s="1"/>
      <c r="WJE371" s="1"/>
      <c r="WJF371" s="1"/>
      <c r="WJG371" s="1"/>
      <c r="WJH371" s="1"/>
      <c r="WJI371" s="1"/>
      <c r="WJJ371" s="1"/>
      <c r="WJK371" s="1"/>
      <c r="WJL371" s="1"/>
      <c r="WJM371" s="1"/>
      <c r="WJN371" s="1"/>
      <c r="WJO371" s="1"/>
      <c r="WJP371" s="1"/>
      <c r="WJQ371" s="1"/>
      <c r="WJR371" s="1"/>
      <c r="WJS371" s="1"/>
      <c r="WJT371" s="1"/>
      <c r="WJU371" s="1"/>
      <c r="WJV371" s="1"/>
      <c r="WJW371" s="1"/>
      <c r="WJX371" s="1"/>
      <c r="WJY371" s="1"/>
      <c r="WJZ371" s="1"/>
      <c r="WKA371" s="1"/>
      <c r="WKB371" s="1"/>
      <c r="WKC371" s="1"/>
      <c r="WKD371" s="1"/>
      <c r="WKE371" s="1"/>
      <c r="WKF371" s="1"/>
      <c r="WKG371" s="1"/>
      <c r="WKH371" s="1"/>
      <c r="WKI371" s="1"/>
      <c r="WKJ371" s="1"/>
      <c r="WKK371" s="1"/>
      <c r="WKL371" s="1"/>
      <c r="WKM371" s="1"/>
      <c r="WKN371" s="1"/>
      <c r="WKO371" s="1"/>
      <c r="WKP371" s="1"/>
      <c r="WKQ371" s="1"/>
      <c r="WKR371" s="1"/>
      <c r="WKS371" s="1"/>
      <c r="WKT371" s="1"/>
      <c r="WKU371" s="1"/>
      <c r="WKV371" s="1"/>
      <c r="WKW371" s="1"/>
      <c r="WKX371" s="1"/>
      <c r="WKY371" s="1"/>
      <c r="WKZ371" s="1"/>
      <c r="WLA371" s="1"/>
      <c r="WLB371" s="1"/>
      <c r="WLC371" s="1"/>
      <c r="WLD371" s="1"/>
      <c r="WLE371" s="1"/>
      <c r="WLF371" s="1"/>
      <c r="WLG371" s="1"/>
      <c r="WLH371" s="1"/>
      <c r="WLI371" s="1"/>
      <c r="WLJ371" s="1"/>
      <c r="WLK371" s="1"/>
      <c r="WLL371" s="1"/>
      <c r="WLM371" s="1"/>
      <c r="WLN371" s="1"/>
      <c r="WLO371" s="1"/>
      <c r="WLP371" s="1"/>
      <c r="WLQ371" s="1"/>
      <c r="WLR371" s="1"/>
      <c r="WLS371" s="1"/>
      <c r="WLT371" s="1"/>
      <c r="WLU371" s="1"/>
      <c r="WLV371" s="1"/>
      <c r="WLW371" s="1"/>
      <c r="WLX371" s="1"/>
      <c r="WLY371" s="1"/>
      <c r="WLZ371" s="1"/>
      <c r="WMA371" s="1"/>
      <c r="WMB371" s="1"/>
      <c r="WMC371" s="1"/>
      <c r="WMD371" s="1"/>
      <c r="WME371" s="1"/>
      <c r="WMF371" s="1"/>
      <c r="WMG371" s="1"/>
      <c r="WMH371" s="1"/>
      <c r="WMI371" s="1"/>
      <c r="WMJ371" s="1"/>
      <c r="WMK371" s="1"/>
      <c r="WML371" s="1"/>
      <c r="WMM371" s="1"/>
      <c r="WMN371" s="1"/>
      <c r="WMO371" s="1"/>
      <c r="WMP371" s="1"/>
      <c r="WMQ371" s="1"/>
      <c r="WMR371" s="1"/>
      <c r="WMS371" s="1"/>
      <c r="WMT371" s="1"/>
      <c r="WMU371" s="1"/>
      <c r="WMV371" s="1"/>
      <c r="WMW371" s="1"/>
      <c r="WMX371" s="1"/>
      <c r="WMY371" s="1"/>
      <c r="WMZ371" s="1"/>
      <c r="WNA371" s="1"/>
      <c r="WNB371" s="1"/>
      <c r="WNC371" s="1"/>
      <c r="WND371" s="1"/>
      <c r="WNE371" s="1"/>
      <c r="WNF371" s="1"/>
      <c r="WNG371" s="1"/>
      <c r="WNH371" s="1"/>
      <c r="WNI371" s="1"/>
      <c r="WNJ371" s="1"/>
      <c r="WNK371" s="1"/>
      <c r="WNL371" s="1"/>
      <c r="WNM371" s="1"/>
      <c r="WNN371" s="1"/>
      <c r="WNO371" s="1"/>
      <c r="WNP371" s="1"/>
      <c r="WNQ371" s="1"/>
      <c r="WNR371" s="1"/>
      <c r="WNS371" s="1"/>
      <c r="WNT371" s="1"/>
      <c r="WNU371" s="1"/>
      <c r="WNV371" s="1"/>
      <c r="WNW371" s="1"/>
      <c r="WNX371" s="1"/>
      <c r="WNY371" s="1"/>
      <c r="WNZ371" s="1"/>
      <c r="WOA371" s="1"/>
      <c r="WOB371" s="1"/>
      <c r="WOC371" s="1"/>
      <c r="WOD371" s="1"/>
      <c r="WOE371" s="1"/>
      <c r="WOF371" s="1"/>
      <c r="WOG371" s="1"/>
      <c r="WOH371" s="1"/>
      <c r="WOI371" s="1"/>
      <c r="WOJ371" s="1"/>
      <c r="WOK371" s="1"/>
      <c r="WOL371" s="1"/>
      <c r="WOM371" s="1"/>
      <c r="WON371" s="1"/>
      <c r="WOO371" s="1"/>
      <c r="WOP371" s="1"/>
      <c r="WOQ371" s="1"/>
      <c r="WOR371" s="1"/>
      <c r="WOS371" s="1"/>
      <c r="WOT371" s="1"/>
      <c r="WOU371" s="1"/>
      <c r="WOV371" s="1"/>
      <c r="WOW371" s="1"/>
      <c r="WOX371" s="1"/>
      <c r="WOY371" s="1"/>
      <c r="WOZ371" s="1"/>
      <c r="WPA371" s="1"/>
      <c r="WPB371" s="1"/>
      <c r="WPC371" s="1"/>
      <c r="WPD371" s="1"/>
      <c r="WPE371" s="1"/>
      <c r="WPF371" s="1"/>
      <c r="WPG371" s="1"/>
      <c r="WPH371" s="1"/>
      <c r="WPI371" s="1"/>
      <c r="WPJ371" s="1"/>
      <c r="WPK371" s="1"/>
      <c r="WPL371" s="1"/>
      <c r="WPM371" s="1"/>
      <c r="WPN371" s="1"/>
      <c r="WPO371" s="1"/>
      <c r="WPP371" s="1"/>
      <c r="WPQ371" s="1"/>
      <c r="WPR371" s="1"/>
      <c r="WPS371" s="1"/>
      <c r="WPT371" s="1"/>
      <c r="WPU371" s="1"/>
      <c r="WPV371" s="1"/>
      <c r="WPW371" s="1"/>
      <c r="WPX371" s="1"/>
      <c r="WPY371" s="1"/>
      <c r="WPZ371" s="1"/>
      <c r="WQA371" s="1"/>
      <c r="WQB371" s="1"/>
      <c r="WQC371" s="1"/>
      <c r="WQD371" s="1"/>
      <c r="WQE371" s="1"/>
      <c r="WQF371" s="1"/>
      <c r="WQG371" s="1"/>
      <c r="WQH371" s="1"/>
      <c r="WQI371" s="1"/>
      <c r="WQJ371" s="1"/>
      <c r="WQK371" s="1"/>
      <c r="WQL371" s="1"/>
      <c r="WQM371" s="1"/>
      <c r="WQN371" s="1"/>
      <c r="WQO371" s="1"/>
      <c r="WQP371" s="1"/>
      <c r="WQQ371" s="1"/>
      <c r="WQR371" s="1"/>
      <c r="WQS371" s="1"/>
      <c r="WQT371" s="1"/>
      <c r="WQU371" s="1"/>
      <c r="WQV371" s="1"/>
      <c r="WQW371" s="1"/>
      <c r="WQX371" s="1"/>
      <c r="WQY371" s="1"/>
      <c r="WQZ371" s="1"/>
      <c r="WRA371" s="1"/>
      <c r="WRB371" s="1"/>
      <c r="WRC371" s="1"/>
      <c r="WRD371" s="1"/>
      <c r="WRE371" s="1"/>
      <c r="WRF371" s="1"/>
      <c r="WRG371" s="1"/>
      <c r="WRH371" s="1"/>
      <c r="WRI371" s="1"/>
      <c r="WRJ371" s="1"/>
      <c r="WRK371" s="1"/>
      <c r="WRL371" s="1"/>
      <c r="WRM371" s="1"/>
      <c r="WRN371" s="1"/>
      <c r="WRO371" s="1"/>
      <c r="WRP371" s="1"/>
      <c r="WRQ371" s="1"/>
      <c r="WRR371" s="1"/>
      <c r="WRS371" s="1"/>
      <c r="WRT371" s="1"/>
      <c r="WRU371" s="1"/>
      <c r="WRV371" s="1"/>
      <c r="WRW371" s="1"/>
      <c r="WRX371" s="1"/>
      <c r="WRY371" s="1"/>
      <c r="WRZ371" s="1"/>
      <c r="WSA371" s="1"/>
      <c r="WSB371" s="1"/>
      <c r="WSC371" s="1"/>
      <c r="WSD371" s="1"/>
      <c r="WSE371" s="1"/>
      <c r="WSF371" s="1"/>
      <c r="WSG371" s="1"/>
      <c r="WSH371" s="1"/>
      <c r="WSI371" s="1"/>
      <c r="WSJ371" s="1"/>
      <c r="WSK371" s="1"/>
      <c r="WSL371" s="1"/>
      <c r="WSM371" s="1"/>
      <c r="WSN371" s="1"/>
      <c r="WSO371" s="1"/>
      <c r="WSP371" s="1"/>
      <c r="WSQ371" s="1"/>
      <c r="WSR371" s="1"/>
      <c r="WSS371" s="1"/>
      <c r="WST371" s="1"/>
      <c r="WSU371" s="1"/>
      <c r="WSV371" s="1"/>
      <c r="WSW371" s="1"/>
      <c r="WSX371" s="1"/>
      <c r="WSY371" s="1"/>
      <c r="WSZ371" s="1"/>
      <c r="WTA371" s="1"/>
      <c r="WTB371" s="1"/>
      <c r="WTC371" s="1"/>
      <c r="WTD371" s="1"/>
      <c r="WTE371" s="1"/>
      <c r="WTF371" s="1"/>
      <c r="WTG371" s="1"/>
      <c r="WTH371" s="1"/>
      <c r="WTI371" s="1"/>
      <c r="WTJ371" s="1"/>
      <c r="WTK371" s="1"/>
      <c r="WTL371" s="1"/>
      <c r="WTM371" s="1"/>
      <c r="WTN371" s="1"/>
      <c r="WTO371" s="1"/>
      <c r="WTP371" s="1"/>
      <c r="WTQ371" s="1"/>
      <c r="WTR371" s="1"/>
      <c r="WTS371" s="1"/>
      <c r="WTT371" s="1"/>
      <c r="WTU371" s="1"/>
      <c r="WTV371" s="1"/>
      <c r="WTW371" s="1"/>
      <c r="WTX371" s="1"/>
      <c r="WTY371" s="1"/>
      <c r="WTZ371" s="1"/>
      <c r="WUA371" s="1"/>
      <c r="WUB371" s="1"/>
      <c r="WUC371" s="1"/>
      <c r="WUD371" s="1"/>
      <c r="WUE371" s="1"/>
      <c r="WUF371" s="1"/>
      <c r="WUG371" s="1"/>
      <c r="WUH371" s="1"/>
      <c r="WUI371" s="1"/>
      <c r="WUJ371" s="1"/>
      <c r="WUK371" s="1"/>
      <c r="WUL371" s="1"/>
      <c r="WUM371" s="1"/>
      <c r="WUN371" s="1"/>
      <c r="WUO371" s="1"/>
      <c r="WUP371" s="1"/>
      <c r="WUQ371" s="1"/>
      <c r="WUR371" s="1"/>
      <c r="WUS371" s="1"/>
      <c r="WUT371" s="1"/>
      <c r="WUU371" s="1"/>
      <c r="WUV371" s="1"/>
      <c r="WUW371" s="1"/>
      <c r="WUX371" s="1"/>
      <c r="WUY371" s="1"/>
      <c r="WUZ371" s="1"/>
      <c r="WVA371" s="1"/>
      <c r="WVB371" s="1"/>
      <c r="WVC371" s="1"/>
      <c r="WVD371" s="1"/>
      <c r="WVE371" s="1"/>
      <c r="WVF371" s="1"/>
      <c r="WVG371" s="1"/>
      <c r="WVH371" s="1"/>
      <c r="WVI371" s="1"/>
      <c r="WVJ371" s="1"/>
      <c r="WVK371" s="1"/>
      <c r="WVL371" s="1"/>
      <c r="WVM371" s="1"/>
      <c r="WVN371" s="1"/>
      <c r="WVO371" s="1"/>
      <c r="WVP371" s="1"/>
      <c r="WVQ371" s="1"/>
      <c r="WVR371" s="1"/>
      <c r="WVS371" s="1"/>
      <c r="WVT371" s="1"/>
      <c r="WVU371" s="1"/>
    </row>
    <row r="372" spans="1:16141" s="5" customFormat="1" ht="33" customHeight="1">
      <c r="A372" s="2800"/>
      <c r="B372" s="3"/>
      <c r="C372" s="102"/>
      <c r="D372" s="102"/>
      <c r="E372" s="2669" t="s">
        <v>2451</v>
      </c>
      <c r="F372" s="2696"/>
      <c r="G372" s="2731"/>
      <c r="H372" s="2693"/>
      <c r="I372" s="2790"/>
      <c r="J372" s="2777"/>
      <c r="L372" s="1"/>
      <c r="M372" s="84"/>
      <c r="N372" s="1">
        <f>+M372*12</f>
        <v>0</v>
      </c>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c r="ALX372" s="1"/>
      <c r="ALY372" s="1"/>
      <c r="ALZ372" s="1"/>
      <c r="AMA372" s="1"/>
      <c r="AMB372" s="1"/>
      <c r="AMC372" s="1"/>
      <c r="AMD372" s="1"/>
      <c r="AME372" s="1"/>
      <c r="AMF372" s="1"/>
      <c r="AMG372" s="1"/>
      <c r="AMH372" s="1"/>
      <c r="AMI372" s="1"/>
      <c r="AMJ372" s="1"/>
      <c r="AMK372" s="1"/>
      <c r="AML372" s="1"/>
      <c r="AMM372" s="1"/>
      <c r="AMN372" s="1"/>
      <c r="AMO372" s="1"/>
      <c r="AMP372" s="1"/>
      <c r="AMQ372" s="1"/>
      <c r="AMR372" s="1"/>
      <c r="AMS372" s="1"/>
      <c r="AMT372" s="1"/>
      <c r="AMU372" s="1"/>
      <c r="AMV372" s="1"/>
      <c r="AMW372" s="1"/>
      <c r="AMX372" s="1"/>
      <c r="AMY372" s="1"/>
      <c r="AMZ372" s="1"/>
      <c r="ANA372" s="1"/>
      <c r="ANB372" s="1"/>
      <c r="ANC372" s="1"/>
      <c r="AND372" s="1"/>
      <c r="ANE372" s="1"/>
      <c r="ANF372" s="1"/>
      <c r="ANG372" s="1"/>
      <c r="ANH372" s="1"/>
      <c r="ANI372" s="1"/>
      <c r="ANJ372" s="1"/>
      <c r="ANK372" s="1"/>
      <c r="ANL372" s="1"/>
      <c r="ANM372" s="1"/>
      <c r="ANN372" s="1"/>
      <c r="ANO372" s="1"/>
      <c r="ANP372" s="1"/>
      <c r="ANQ372" s="1"/>
      <c r="ANR372" s="1"/>
      <c r="ANS372" s="1"/>
      <c r="ANT372" s="1"/>
      <c r="ANU372" s="1"/>
      <c r="ANV372" s="1"/>
      <c r="ANW372" s="1"/>
      <c r="ANX372" s="1"/>
      <c r="ANY372" s="1"/>
      <c r="ANZ372" s="1"/>
      <c r="AOA372" s="1"/>
      <c r="AOB372" s="1"/>
      <c r="AOC372" s="1"/>
      <c r="AOD372" s="1"/>
      <c r="AOE372" s="1"/>
      <c r="AOF372" s="1"/>
      <c r="AOG372" s="1"/>
      <c r="AOH372" s="1"/>
      <c r="AOI372" s="1"/>
      <c r="AOJ372" s="1"/>
      <c r="AOK372" s="1"/>
      <c r="AOL372" s="1"/>
      <c r="AOM372" s="1"/>
      <c r="AON372" s="1"/>
      <c r="AOO372" s="1"/>
      <c r="AOP372" s="1"/>
      <c r="AOQ372" s="1"/>
      <c r="AOR372" s="1"/>
      <c r="AOS372" s="1"/>
      <c r="AOT372" s="1"/>
      <c r="AOU372" s="1"/>
      <c r="AOV372" s="1"/>
      <c r="AOW372" s="1"/>
      <c r="AOX372" s="1"/>
      <c r="AOY372" s="1"/>
      <c r="AOZ372" s="1"/>
      <c r="APA372" s="1"/>
      <c r="APB372" s="1"/>
      <c r="APC372" s="1"/>
      <c r="APD372" s="1"/>
      <c r="APE372" s="1"/>
      <c r="APF372" s="1"/>
      <c r="APG372" s="1"/>
      <c r="APH372" s="1"/>
      <c r="API372" s="1"/>
      <c r="APJ372" s="1"/>
      <c r="APK372" s="1"/>
      <c r="APL372" s="1"/>
      <c r="APM372" s="1"/>
      <c r="APN372" s="1"/>
      <c r="APO372" s="1"/>
      <c r="APP372" s="1"/>
      <c r="APQ372" s="1"/>
      <c r="APR372" s="1"/>
      <c r="APS372" s="1"/>
      <c r="APT372" s="1"/>
      <c r="APU372" s="1"/>
      <c r="APV372" s="1"/>
      <c r="APW372" s="1"/>
      <c r="APX372" s="1"/>
      <c r="APY372" s="1"/>
      <c r="APZ372" s="1"/>
      <c r="AQA372" s="1"/>
      <c r="AQB372" s="1"/>
      <c r="AQC372" s="1"/>
      <c r="AQD372" s="1"/>
      <c r="AQE372" s="1"/>
      <c r="AQF372" s="1"/>
      <c r="AQG372" s="1"/>
      <c r="AQH372" s="1"/>
      <c r="AQI372" s="1"/>
      <c r="AQJ372" s="1"/>
      <c r="AQK372" s="1"/>
      <c r="AQL372" s="1"/>
      <c r="AQM372" s="1"/>
      <c r="AQN372" s="1"/>
      <c r="AQO372" s="1"/>
      <c r="AQP372" s="1"/>
      <c r="AQQ372" s="1"/>
      <c r="AQR372" s="1"/>
      <c r="AQS372" s="1"/>
      <c r="AQT372" s="1"/>
      <c r="AQU372" s="1"/>
      <c r="AQV372" s="1"/>
      <c r="AQW372" s="1"/>
      <c r="AQX372" s="1"/>
      <c r="AQY372" s="1"/>
      <c r="AQZ372" s="1"/>
      <c r="ARA372" s="1"/>
      <c r="ARB372" s="1"/>
      <c r="ARC372" s="1"/>
      <c r="ARD372" s="1"/>
      <c r="ARE372" s="1"/>
      <c r="ARF372" s="1"/>
      <c r="ARG372" s="1"/>
      <c r="ARH372" s="1"/>
      <c r="ARI372" s="1"/>
      <c r="ARJ372" s="1"/>
      <c r="ARK372" s="1"/>
      <c r="ARL372" s="1"/>
      <c r="ARM372" s="1"/>
      <c r="ARN372" s="1"/>
      <c r="ARO372" s="1"/>
      <c r="ARP372" s="1"/>
      <c r="ARQ372" s="1"/>
      <c r="ARR372" s="1"/>
      <c r="ARS372" s="1"/>
      <c r="ART372" s="1"/>
      <c r="ARU372" s="1"/>
      <c r="ARV372" s="1"/>
      <c r="ARW372" s="1"/>
      <c r="ARX372" s="1"/>
      <c r="ARY372" s="1"/>
      <c r="ARZ372" s="1"/>
      <c r="ASA372" s="1"/>
      <c r="ASB372" s="1"/>
      <c r="ASC372" s="1"/>
      <c r="ASD372" s="1"/>
      <c r="ASE372" s="1"/>
      <c r="ASF372" s="1"/>
      <c r="ASG372" s="1"/>
      <c r="ASH372" s="1"/>
      <c r="ASI372" s="1"/>
      <c r="ASJ372" s="1"/>
      <c r="ASK372" s="1"/>
      <c r="ASL372" s="1"/>
      <c r="ASM372" s="1"/>
      <c r="ASN372" s="1"/>
      <c r="ASO372" s="1"/>
      <c r="ASP372" s="1"/>
      <c r="ASQ372" s="1"/>
      <c r="ASR372" s="1"/>
      <c r="ASS372" s="1"/>
      <c r="AST372" s="1"/>
      <c r="ASU372" s="1"/>
      <c r="ASV372" s="1"/>
      <c r="ASW372" s="1"/>
      <c r="ASX372" s="1"/>
      <c r="ASY372" s="1"/>
      <c r="ASZ372" s="1"/>
      <c r="ATA372" s="1"/>
      <c r="ATB372" s="1"/>
      <c r="ATC372" s="1"/>
      <c r="ATD372" s="1"/>
      <c r="ATE372" s="1"/>
      <c r="ATF372" s="1"/>
      <c r="ATG372" s="1"/>
      <c r="ATH372" s="1"/>
      <c r="ATI372" s="1"/>
      <c r="ATJ372" s="1"/>
      <c r="ATK372" s="1"/>
      <c r="ATL372" s="1"/>
      <c r="ATM372" s="1"/>
      <c r="ATN372" s="1"/>
      <c r="ATO372" s="1"/>
      <c r="ATP372" s="1"/>
      <c r="ATQ372" s="1"/>
      <c r="ATR372" s="1"/>
      <c r="ATS372" s="1"/>
      <c r="ATT372" s="1"/>
      <c r="ATU372" s="1"/>
      <c r="ATV372" s="1"/>
      <c r="ATW372" s="1"/>
      <c r="ATX372" s="1"/>
      <c r="ATY372" s="1"/>
      <c r="ATZ372" s="1"/>
      <c r="AUA372" s="1"/>
      <c r="AUB372" s="1"/>
      <c r="AUC372" s="1"/>
      <c r="AUD372" s="1"/>
      <c r="AUE372" s="1"/>
      <c r="AUF372" s="1"/>
      <c r="AUG372" s="1"/>
      <c r="AUH372" s="1"/>
      <c r="AUI372" s="1"/>
      <c r="AUJ372" s="1"/>
      <c r="AUK372" s="1"/>
      <c r="AUL372" s="1"/>
      <c r="AUM372" s="1"/>
      <c r="AUN372" s="1"/>
      <c r="AUO372" s="1"/>
      <c r="AUP372" s="1"/>
      <c r="AUQ372" s="1"/>
      <c r="AUR372" s="1"/>
      <c r="AUS372" s="1"/>
      <c r="AUT372" s="1"/>
      <c r="AUU372" s="1"/>
      <c r="AUV372" s="1"/>
      <c r="AUW372" s="1"/>
      <c r="AUX372" s="1"/>
      <c r="AUY372" s="1"/>
      <c r="AUZ372" s="1"/>
      <c r="AVA372" s="1"/>
      <c r="AVB372" s="1"/>
      <c r="AVC372" s="1"/>
      <c r="AVD372" s="1"/>
      <c r="AVE372" s="1"/>
      <c r="AVF372" s="1"/>
      <c r="AVG372" s="1"/>
      <c r="AVH372" s="1"/>
      <c r="AVI372" s="1"/>
      <c r="AVJ372" s="1"/>
      <c r="AVK372" s="1"/>
      <c r="AVL372" s="1"/>
      <c r="AVM372" s="1"/>
      <c r="AVN372" s="1"/>
      <c r="AVO372" s="1"/>
      <c r="AVP372" s="1"/>
      <c r="AVQ372" s="1"/>
      <c r="AVR372" s="1"/>
      <c r="AVS372" s="1"/>
      <c r="AVT372" s="1"/>
      <c r="AVU372" s="1"/>
      <c r="AVV372" s="1"/>
      <c r="AVW372" s="1"/>
      <c r="AVX372" s="1"/>
      <c r="AVY372" s="1"/>
      <c r="AVZ372" s="1"/>
      <c r="AWA372" s="1"/>
      <c r="AWB372" s="1"/>
      <c r="AWC372" s="1"/>
      <c r="AWD372" s="1"/>
      <c r="AWE372" s="1"/>
      <c r="AWF372" s="1"/>
      <c r="AWG372" s="1"/>
      <c r="AWH372" s="1"/>
      <c r="AWI372" s="1"/>
      <c r="AWJ372" s="1"/>
      <c r="AWK372" s="1"/>
      <c r="AWL372" s="1"/>
      <c r="AWM372" s="1"/>
      <c r="AWN372" s="1"/>
      <c r="AWO372" s="1"/>
      <c r="AWP372" s="1"/>
      <c r="AWQ372" s="1"/>
      <c r="AWR372" s="1"/>
      <c r="AWS372" s="1"/>
      <c r="AWT372" s="1"/>
      <c r="AWU372" s="1"/>
      <c r="AWV372" s="1"/>
      <c r="AWW372" s="1"/>
      <c r="AWX372" s="1"/>
      <c r="AWY372" s="1"/>
      <c r="AWZ372" s="1"/>
      <c r="AXA372" s="1"/>
      <c r="AXB372" s="1"/>
      <c r="AXC372" s="1"/>
      <c r="AXD372" s="1"/>
      <c r="AXE372" s="1"/>
      <c r="AXF372" s="1"/>
      <c r="AXG372" s="1"/>
      <c r="AXH372" s="1"/>
      <c r="AXI372" s="1"/>
      <c r="AXJ372" s="1"/>
      <c r="AXK372" s="1"/>
      <c r="AXL372" s="1"/>
      <c r="AXM372" s="1"/>
      <c r="AXN372" s="1"/>
      <c r="AXO372" s="1"/>
      <c r="AXP372" s="1"/>
      <c r="AXQ372" s="1"/>
      <c r="AXR372" s="1"/>
      <c r="AXS372" s="1"/>
      <c r="AXT372" s="1"/>
      <c r="AXU372" s="1"/>
      <c r="AXV372" s="1"/>
      <c r="AXW372" s="1"/>
      <c r="AXX372" s="1"/>
      <c r="AXY372" s="1"/>
      <c r="AXZ372" s="1"/>
      <c r="AYA372" s="1"/>
      <c r="AYB372" s="1"/>
      <c r="AYC372" s="1"/>
      <c r="AYD372" s="1"/>
      <c r="AYE372" s="1"/>
      <c r="AYF372" s="1"/>
      <c r="AYG372" s="1"/>
      <c r="AYH372" s="1"/>
      <c r="AYI372" s="1"/>
      <c r="AYJ372" s="1"/>
      <c r="AYK372" s="1"/>
      <c r="AYL372" s="1"/>
      <c r="AYM372" s="1"/>
      <c r="AYN372" s="1"/>
      <c r="AYO372" s="1"/>
      <c r="AYP372" s="1"/>
      <c r="AYQ372" s="1"/>
      <c r="AYR372" s="1"/>
      <c r="AYS372" s="1"/>
      <c r="AYT372" s="1"/>
      <c r="AYU372" s="1"/>
      <c r="AYV372" s="1"/>
      <c r="AYW372" s="1"/>
      <c r="AYX372" s="1"/>
      <c r="AYY372" s="1"/>
      <c r="AYZ372" s="1"/>
      <c r="AZA372" s="1"/>
      <c r="AZB372" s="1"/>
      <c r="AZC372" s="1"/>
      <c r="AZD372" s="1"/>
      <c r="AZE372" s="1"/>
      <c r="AZF372" s="1"/>
      <c r="AZG372" s="1"/>
      <c r="AZH372" s="1"/>
      <c r="AZI372" s="1"/>
      <c r="AZJ372" s="1"/>
      <c r="AZK372" s="1"/>
      <c r="AZL372" s="1"/>
      <c r="AZM372" s="1"/>
      <c r="AZN372" s="1"/>
      <c r="AZO372" s="1"/>
      <c r="AZP372" s="1"/>
      <c r="AZQ372" s="1"/>
      <c r="AZR372" s="1"/>
      <c r="AZS372" s="1"/>
      <c r="AZT372" s="1"/>
      <c r="AZU372" s="1"/>
      <c r="AZV372" s="1"/>
      <c r="AZW372" s="1"/>
      <c r="AZX372" s="1"/>
      <c r="AZY372" s="1"/>
      <c r="AZZ372" s="1"/>
      <c r="BAA372" s="1"/>
      <c r="BAB372" s="1"/>
      <c r="BAC372" s="1"/>
      <c r="BAD372" s="1"/>
      <c r="BAE372" s="1"/>
      <c r="BAF372" s="1"/>
      <c r="BAG372" s="1"/>
      <c r="BAH372" s="1"/>
      <c r="BAI372" s="1"/>
      <c r="BAJ372" s="1"/>
      <c r="BAK372" s="1"/>
      <c r="BAL372" s="1"/>
      <c r="BAM372" s="1"/>
      <c r="BAN372" s="1"/>
      <c r="BAO372" s="1"/>
      <c r="BAP372" s="1"/>
      <c r="BAQ372" s="1"/>
      <c r="BAR372" s="1"/>
      <c r="BAS372" s="1"/>
      <c r="BAT372" s="1"/>
      <c r="BAU372" s="1"/>
      <c r="BAV372" s="1"/>
      <c r="BAW372" s="1"/>
      <c r="BAX372" s="1"/>
      <c r="BAY372" s="1"/>
      <c r="BAZ372" s="1"/>
      <c r="BBA372" s="1"/>
      <c r="BBB372" s="1"/>
      <c r="BBC372" s="1"/>
      <c r="BBD372" s="1"/>
      <c r="BBE372" s="1"/>
      <c r="BBF372" s="1"/>
      <c r="BBG372" s="1"/>
      <c r="BBH372" s="1"/>
      <c r="BBI372" s="1"/>
      <c r="BBJ372" s="1"/>
      <c r="BBK372" s="1"/>
      <c r="BBL372" s="1"/>
      <c r="BBM372" s="1"/>
      <c r="BBN372" s="1"/>
      <c r="BBO372" s="1"/>
      <c r="BBP372" s="1"/>
      <c r="BBQ372" s="1"/>
      <c r="BBR372" s="1"/>
      <c r="BBS372" s="1"/>
      <c r="BBT372" s="1"/>
      <c r="BBU372" s="1"/>
      <c r="BBV372" s="1"/>
      <c r="BBW372" s="1"/>
      <c r="BBX372" s="1"/>
      <c r="BBY372" s="1"/>
      <c r="BBZ372" s="1"/>
      <c r="BCA372" s="1"/>
      <c r="BCB372" s="1"/>
      <c r="BCC372" s="1"/>
      <c r="BCD372" s="1"/>
      <c r="BCE372" s="1"/>
      <c r="BCF372" s="1"/>
      <c r="BCG372" s="1"/>
      <c r="BCH372" s="1"/>
      <c r="BCI372" s="1"/>
      <c r="BCJ372" s="1"/>
      <c r="BCK372" s="1"/>
      <c r="BCL372" s="1"/>
      <c r="BCM372" s="1"/>
      <c r="BCN372" s="1"/>
      <c r="BCO372" s="1"/>
      <c r="BCP372" s="1"/>
      <c r="BCQ372" s="1"/>
      <c r="BCR372" s="1"/>
      <c r="BCS372" s="1"/>
      <c r="BCT372" s="1"/>
      <c r="BCU372" s="1"/>
      <c r="BCV372" s="1"/>
      <c r="BCW372" s="1"/>
      <c r="BCX372" s="1"/>
      <c r="BCY372" s="1"/>
      <c r="BCZ372" s="1"/>
      <c r="BDA372" s="1"/>
      <c r="BDB372" s="1"/>
      <c r="BDC372" s="1"/>
      <c r="BDD372" s="1"/>
      <c r="BDE372" s="1"/>
      <c r="BDF372" s="1"/>
      <c r="BDG372" s="1"/>
      <c r="BDH372" s="1"/>
      <c r="BDI372" s="1"/>
      <c r="BDJ372" s="1"/>
      <c r="BDK372" s="1"/>
      <c r="BDL372" s="1"/>
      <c r="BDM372" s="1"/>
      <c r="BDN372" s="1"/>
      <c r="BDO372" s="1"/>
      <c r="BDP372" s="1"/>
      <c r="BDQ372" s="1"/>
      <c r="BDR372" s="1"/>
      <c r="BDS372" s="1"/>
      <c r="BDT372" s="1"/>
      <c r="BDU372" s="1"/>
      <c r="BDV372" s="1"/>
      <c r="BDW372" s="1"/>
      <c r="BDX372" s="1"/>
      <c r="BDY372" s="1"/>
      <c r="BDZ372" s="1"/>
      <c r="BEA372" s="1"/>
      <c r="BEB372" s="1"/>
      <c r="BEC372" s="1"/>
      <c r="BED372" s="1"/>
      <c r="BEE372" s="1"/>
      <c r="BEF372" s="1"/>
      <c r="BEG372" s="1"/>
      <c r="BEH372" s="1"/>
      <c r="BEI372" s="1"/>
      <c r="BEJ372" s="1"/>
      <c r="BEK372" s="1"/>
      <c r="BEL372" s="1"/>
      <c r="BEM372" s="1"/>
      <c r="BEN372" s="1"/>
      <c r="BEO372" s="1"/>
      <c r="BEP372" s="1"/>
      <c r="BEQ372" s="1"/>
      <c r="BER372" s="1"/>
      <c r="BES372" s="1"/>
      <c r="BET372" s="1"/>
      <c r="BEU372" s="1"/>
      <c r="BEV372" s="1"/>
      <c r="BEW372" s="1"/>
      <c r="BEX372" s="1"/>
      <c r="BEY372" s="1"/>
      <c r="BEZ372" s="1"/>
      <c r="BFA372" s="1"/>
      <c r="BFB372" s="1"/>
      <c r="BFC372" s="1"/>
      <c r="BFD372" s="1"/>
      <c r="BFE372" s="1"/>
      <c r="BFF372" s="1"/>
      <c r="BFG372" s="1"/>
      <c r="BFH372" s="1"/>
      <c r="BFI372" s="1"/>
      <c r="BFJ372" s="1"/>
      <c r="BFK372" s="1"/>
      <c r="BFL372" s="1"/>
      <c r="BFM372" s="1"/>
      <c r="BFN372" s="1"/>
      <c r="BFO372" s="1"/>
      <c r="BFP372" s="1"/>
      <c r="BFQ372" s="1"/>
      <c r="BFR372" s="1"/>
      <c r="BFS372" s="1"/>
      <c r="BFT372" s="1"/>
      <c r="BFU372" s="1"/>
      <c r="BFV372" s="1"/>
      <c r="BFW372" s="1"/>
      <c r="BFX372" s="1"/>
      <c r="BFY372" s="1"/>
      <c r="BFZ372" s="1"/>
      <c r="BGA372" s="1"/>
      <c r="BGB372" s="1"/>
      <c r="BGC372" s="1"/>
      <c r="BGD372" s="1"/>
      <c r="BGE372" s="1"/>
      <c r="BGF372" s="1"/>
      <c r="BGG372" s="1"/>
      <c r="BGH372" s="1"/>
      <c r="BGI372" s="1"/>
      <c r="BGJ372" s="1"/>
      <c r="BGK372" s="1"/>
      <c r="BGL372" s="1"/>
      <c r="BGM372" s="1"/>
      <c r="BGN372" s="1"/>
      <c r="BGO372" s="1"/>
      <c r="BGP372" s="1"/>
      <c r="BGQ372" s="1"/>
      <c r="BGR372" s="1"/>
      <c r="BGS372" s="1"/>
      <c r="BGT372" s="1"/>
      <c r="BGU372" s="1"/>
      <c r="BGV372" s="1"/>
      <c r="BGW372" s="1"/>
      <c r="BGX372" s="1"/>
      <c r="BGY372" s="1"/>
      <c r="BGZ372" s="1"/>
      <c r="BHA372" s="1"/>
      <c r="BHB372" s="1"/>
      <c r="BHC372" s="1"/>
      <c r="BHD372" s="1"/>
      <c r="BHE372" s="1"/>
      <c r="BHF372" s="1"/>
      <c r="BHG372" s="1"/>
      <c r="BHH372" s="1"/>
      <c r="BHI372" s="1"/>
      <c r="BHJ372" s="1"/>
      <c r="BHK372" s="1"/>
      <c r="BHL372" s="1"/>
      <c r="BHM372" s="1"/>
      <c r="BHN372" s="1"/>
      <c r="BHO372" s="1"/>
      <c r="BHP372" s="1"/>
      <c r="BHQ372" s="1"/>
      <c r="BHR372" s="1"/>
      <c r="BHS372" s="1"/>
      <c r="BHT372" s="1"/>
      <c r="BHU372" s="1"/>
      <c r="BHV372" s="1"/>
      <c r="BHW372" s="1"/>
      <c r="BHX372" s="1"/>
      <c r="BHY372" s="1"/>
      <c r="BHZ372" s="1"/>
      <c r="BIA372" s="1"/>
      <c r="BIB372" s="1"/>
      <c r="BIC372" s="1"/>
      <c r="BID372" s="1"/>
      <c r="BIE372" s="1"/>
      <c r="BIF372" s="1"/>
      <c r="BIG372" s="1"/>
      <c r="BIH372" s="1"/>
      <c r="BII372" s="1"/>
      <c r="BIJ372" s="1"/>
      <c r="BIK372" s="1"/>
      <c r="BIL372" s="1"/>
      <c r="BIM372" s="1"/>
      <c r="BIN372" s="1"/>
      <c r="BIO372" s="1"/>
      <c r="BIP372" s="1"/>
      <c r="BIQ372" s="1"/>
      <c r="BIR372" s="1"/>
      <c r="BIS372" s="1"/>
      <c r="BIT372" s="1"/>
      <c r="BIU372" s="1"/>
      <c r="BIV372" s="1"/>
      <c r="BIW372" s="1"/>
      <c r="BIX372" s="1"/>
      <c r="BIY372" s="1"/>
      <c r="BIZ372" s="1"/>
      <c r="BJA372" s="1"/>
      <c r="BJB372" s="1"/>
      <c r="BJC372" s="1"/>
      <c r="BJD372" s="1"/>
      <c r="BJE372" s="1"/>
      <c r="BJF372" s="1"/>
      <c r="BJG372" s="1"/>
      <c r="BJH372" s="1"/>
      <c r="BJI372" s="1"/>
      <c r="BJJ372" s="1"/>
      <c r="BJK372" s="1"/>
      <c r="BJL372" s="1"/>
      <c r="BJM372" s="1"/>
      <c r="BJN372" s="1"/>
      <c r="BJO372" s="1"/>
      <c r="BJP372" s="1"/>
      <c r="BJQ372" s="1"/>
      <c r="BJR372" s="1"/>
      <c r="BJS372" s="1"/>
      <c r="BJT372" s="1"/>
      <c r="BJU372" s="1"/>
      <c r="BJV372" s="1"/>
      <c r="BJW372" s="1"/>
      <c r="BJX372" s="1"/>
      <c r="BJY372" s="1"/>
      <c r="BJZ372" s="1"/>
      <c r="BKA372" s="1"/>
      <c r="BKB372" s="1"/>
      <c r="BKC372" s="1"/>
      <c r="BKD372" s="1"/>
      <c r="BKE372" s="1"/>
      <c r="BKF372" s="1"/>
      <c r="BKG372" s="1"/>
      <c r="BKH372" s="1"/>
      <c r="BKI372" s="1"/>
      <c r="BKJ372" s="1"/>
      <c r="BKK372" s="1"/>
      <c r="BKL372" s="1"/>
      <c r="BKM372" s="1"/>
      <c r="BKN372" s="1"/>
      <c r="BKO372" s="1"/>
      <c r="BKP372" s="1"/>
      <c r="BKQ372" s="1"/>
      <c r="BKR372" s="1"/>
      <c r="BKS372" s="1"/>
      <c r="BKT372" s="1"/>
      <c r="BKU372" s="1"/>
      <c r="BKV372" s="1"/>
      <c r="BKW372" s="1"/>
      <c r="BKX372" s="1"/>
      <c r="BKY372" s="1"/>
      <c r="BKZ372" s="1"/>
      <c r="BLA372" s="1"/>
      <c r="BLB372" s="1"/>
      <c r="BLC372" s="1"/>
      <c r="BLD372" s="1"/>
      <c r="BLE372" s="1"/>
      <c r="BLF372" s="1"/>
      <c r="BLG372" s="1"/>
      <c r="BLH372" s="1"/>
      <c r="BLI372" s="1"/>
      <c r="BLJ372" s="1"/>
      <c r="BLK372" s="1"/>
      <c r="BLL372" s="1"/>
      <c r="BLM372" s="1"/>
      <c r="BLN372" s="1"/>
      <c r="BLO372" s="1"/>
      <c r="BLP372" s="1"/>
      <c r="BLQ372" s="1"/>
      <c r="BLR372" s="1"/>
      <c r="BLS372" s="1"/>
      <c r="BLT372" s="1"/>
      <c r="BLU372" s="1"/>
      <c r="BLV372" s="1"/>
      <c r="BLW372" s="1"/>
      <c r="BLX372" s="1"/>
      <c r="BLY372" s="1"/>
      <c r="BLZ372" s="1"/>
      <c r="BMA372" s="1"/>
      <c r="BMB372" s="1"/>
      <c r="BMC372" s="1"/>
      <c r="BMD372" s="1"/>
      <c r="BME372" s="1"/>
      <c r="BMF372" s="1"/>
      <c r="BMG372" s="1"/>
      <c r="BMH372" s="1"/>
      <c r="BMI372" s="1"/>
      <c r="BMJ372" s="1"/>
      <c r="BMK372" s="1"/>
      <c r="BML372" s="1"/>
      <c r="BMM372" s="1"/>
      <c r="BMN372" s="1"/>
      <c r="BMO372" s="1"/>
      <c r="BMP372" s="1"/>
      <c r="BMQ372" s="1"/>
      <c r="BMR372" s="1"/>
      <c r="BMS372" s="1"/>
      <c r="BMT372" s="1"/>
      <c r="BMU372" s="1"/>
      <c r="BMV372" s="1"/>
      <c r="BMW372" s="1"/>
      <c r="BMX372" s="1"/>
      <c r="BMY372" s="1"/>
      <c r="BMZ372" s="1"/>
      <c r="BNA372" s="1"/>
      <c r="BNB372" s="1"/>
      <c r="BNC372" s="1"/>
      <c r="BND372" s="1"/>
      <c r="BNE372" s="1"/>
      <c r="BNF372" s="1"/>
      <c r="BNG372" s="1"/>
      <c r="BNH372" s="1"/>
      <c r="BNI372" s="1"/>
      <c r="BNJ372" s="1"/>
      <c r="BNK372" s="1"/>
      <c r="BNL372" s="1"/>
      <c r="BNM372" s="1"/>
      <c r="BNN372" s="1"/>
      <c r="BNO372" s="1"/>
      <c r="BNP372" s="1"/>
      <c r="BNQ372" s="1"/>
      <c r="BNR372" s="1"/>
      <c r="BNS372" s="1"/>
      <c r="BNT372" s="1"/>
      <c r="BNU372" s="1"/>
      <c r="BNV372" s="1"/>
      <c r="BNW372" s="1"/>
      <c r="BNX372" s="1"/>
      <c r="BNY372" s="1"/>
      <c r="BNZ372" s="1"/>
      <c r="BOA372" s="1"/>
      <c r="BOB372" s="1"/>
      <c r="BOC372" s="1"/>
      <c r="BOD372" s="1"/>
      <c r="BOE372" s="1"/>
      <c r="BOF372" s="1"/>
      <c r="BOG372" s="1"/>
      <c r="BOH372" s="1"/>
      <c r="BOI372" s="1"/>
      <c r="BOJ372" s="1"/>
      <c r="BOK372" s="1"/>
      <c r="BOL372" s="1"/>
      <c r="BOM372" s="1"/>
      <c r="BON372" s="1"/>
      <c r="BOO372" s="1"/>
      <c r="BOP372" s="1"/>
      <c r="BOQ372" s="1"/>
      <c r="BOR372" s="1"/>
      <c r="BOS372" s="1"/>
      <c r="BOT372" s="1"/>
      <c r="BOU372" s="1"/>
      <c r="BOV372" s="1"/>
      <c r="BOW372" s="1"/>
      <c r="BOX372" s="1"/>
      <c r="BOY372" s="1"/>
      <c r="BOZ372" s="1"/>
      <c r="BPA372" s="1"/>
      <c r="BPB372" s="1"/>
      <c r="BPC372" s="1"/>
      <c r="BPD372" s="1"/>
      <c r="BPE372" s="1"/>
      <c r="BPF372" s="1"/>
      <c r="BPG372" s="1"/>
      <c r="BPH372" s="1"/>
      <c r="BPI372" s="1"/>
      <c r="BPJ372" s="1"/>
      <c r="BPK372" s="1"/>
      <c r="BPL372" s="1"/>
      <c r="BPM372" s="1"/>
      <c r="BPN372" s="1"/>
      <c r="BPO372" s="1"/>
      <c r="BPP372" s="1"/>
      <c r="BPQ372" s="1"/>
      <c r="BPR372" s="1"/>
      <c r="BPS372" s="1"/>
      <c r="BPT372" s="1"/>
      <c r="BPU372" s="1"/>
      <c r="BPV372" s="1"/>
      <c r="BPW372" s="1"/>
      <c r="BPX372" s="1"/>
      <c r="BPY372" s="1"/>
      <c r="BPZ372" s="1"/>
      <c r="BQA372" s="1"/>
      <c r="BQB372" s="1"/>
      <c r="BQC372" s="1"/>
      <c r="BQD372" s="1"/>
      <c r="BQE372" s="1"/>
      <c r="BQF372" s="1"/>
      <c r="BQG372" s="1"/>
      <c r="BQH372" s="1"/>
      <c r="BQI372" s="1"/>
      <c r="BQJ372" s="1"/>
      <c r="BQK372" s="1"/>
      <c r="BQL372" s="1"/>
      <c r="BQM372" s="1"/>
      <c r="BQN372" s="1"/>
      <c r="BQO372" s="1"/>
      <c r="BQP372" s="1"/>
      <c r="BQQ372" s="1"/>
      <c r="BQR372" s="1"/>
      <c r="BQS372" s="1"/>
      <c r="BQT372" s="1"/>
      <c r="BQU372" s="1"/>
      <c r="BQV372" s="1"/>
      <c r="BQW372" s="1"/>
      <c r="BQX372" s="1"/>
      <c r="BQY372" s="1"/>
      <c r="BQZ372" s="1"/>
      <c r="BRA372" s="1"/>
      <c r="BRB372" s="1"/>
      <c r="BRC372" s="1"/>
      <c r="BRD372" s="1"/>
      <c r="BRE372" s="1"/>
      <c r="BRF372" s="1"/>
      <c r="BRG372" s="1"/>
      <c r="BRH372" s="1"/>
      <c r="BRI372" s="1"/>
      <c r="BRJ372" s="1"/>
      <c r="BRK372" s="1"/>
      <c r="BRL372" s="1"/>
      <c r="BRM372" s="1"/>
      <c r="BRN372" s="1"/>
      <c r="BRO372" s="1"/>
      <c r="BRP372" s="1"/>
      <c r="BRQ372" s="1"/>
      <c r="BRR372" s="1"/>
      <c r="BRS372" s="1"/>
      <c r="BRT372" s="1"/>
      <c r="BRU372" s="1"/>
      <c r="BRV372" s="1"/>
      <c r="BRW372" s="1"/>
      <c r="BRX372" s="1"/>
      <c r="BRY372" s="1"/>
      <c r="BRZ372" s="1"/>
      <c r="BSA372" s="1"/>
      <c r="BSB372" s="1"/>
      <c r="BSC372" s="1"/>
      <c r="BSD372" s="1"/>
      <c r="BSE372" s="1"/>
      <c r="BSF372" s="1"/>
      <c r="BSG372" s="1"/>
      <c r="BSH372" s="1"/>
      <c r="BSI372" s="1"/>
      <c r="BSJ372" s="1"/>
      <c r="BSK372" s="1"/>
      <c r="BSL372" s="1"/>
      <c r="BSM372" s="1"/>
      <c r="BSN372" s="1"/>
      <c r="BSO372" s="1"/>
      <c r="BSP372" s="1"/>
      <c r="BSQ372" s="1"/>
      <c r="BSR372" s="1"/>
      <c r="BSS372" s="1"/>
      <c r="BST372" s="1"/>
      <c r="BSU372" s="1"/>
      <c r="BSV372" s="1"/>
      <c r="BSW372" s="1"/>
      <c r="BSX372" s="1"/>
      <c r="BSY372" s="1"/>
      <c r="BSZ372" s="1"/>
      <c r="BTA372" s="1"/>
      <c r="BTB372" s="1"/>
      <c r="BTC372" s="1"/>
      <c r="BTD372" s="1"/>
      <c r="BTE372" s="1"/>
      <c r="BTF372" s="1"/>
      <c r="BTG372" s="1"/>
      <c r="BTH372" s="1"/>
      <c r="BTI372" s="1"/>
      <c r="BTJ372" s="1"/>
      <c r="BTK372" s="1"/>
      <c r="BTL372" s="1"/>
      <c r="BTM372" s="1"/>
      <c r="BTN372" s="1"/>
      <c r="BTO372" s="1"/>
      <c r="BTP372" s="1"/>
      <c r="BTQ372" s="1"/>
      <c r="BTR372" s="1"/>
      <c r="BTS372" s="1"/>
      <c r="BTT372" s="1"/>
      <c r="BTU372" s="1"/>
      <c r="BTV372" s="1"/>
      <c r="BTW372" s="1"/>
      <c r="BTX372" s="1"/>
      <c r="BTY372" s="1"/>
      <c r="BTZ372" s="1"/>
      <c r="BUA372" s="1"/>
      <c r="BUB372" s="1"/>
      <c r="BUC372" s="1"/>
      <c r="BUD372" s="1"/>
      <c r="BUE372" s="1"/>
      <c r="BUF372" s="1"/>
      <c r="BUG372" s="1"/>
      <c r="BUH372" s="1"/>
      <c r="BUI372" s="1"/>
      <c r="BUJ372" s="1"/>
      <c r="BUK372" s="1"/>
      <c r="BUL372" s="1"/>
      <c r="BUM372" s="1"/>
      <c r="BUN372" s="1"/>
      <c r="BUO372" s="1"/>
      <c r="BUP372" s="1"/>
      <c r="BUQ372" s="1"/>
      <c r="BUR372" s="1"/>
      <c r="BUS372" s="1"/>
      <c r="BUT372" s="1"/>
      <c r="BUU372" s="1"/>
      <c r="BUV372" s="1"/>
      <c r="BUW372" s="1"/>
      <c r="BUX372" s="1"/>
      <c r="BUY372" s="1"/>
      <c r="BUZ372" s="1"/>
      <c r="BVA372" s="1"/>
      <c r="BVB372" s="1"/>
      <c r="BVC372" s="1"/>
      <c r="BVD372" s="1"/>
      <c r="BVE372" s="1"/>
      <c r="BVF372" s="1"/>
      <c r="BVG372" s="1"/>
      <c r="BVH372" s="1"/>
      <c r="BVI372" s="1"/>
      <c r="BVJ372" s="1"/>
      <c r="BVK372" s="1"/>
      <c r="BVL372" s="1"/>
      <c r="BVM372" s="1"/>
      <c r="BVN372" s="1"/>
      <c r="BVO372" s="1"/>
      <c r="BVP372" s="1"/>
      <c r="BVQ372" s="1"/>
      <c r="BVR372" s="1"/>
      <c r="BVS372" s="1"/>
      <c r="BVT372" s="1"/>
      <c r="BVU372" s="1"/>
      <c r="BVV372" s="1"/>
      <c r="BVW372" s="1"/>
      <c r="BVX372" s="1"/>
      <c r="BVY372" s="1"/>
      <c r="BVZ372" s="1"/>
      <c r="BWA372" s="1"/>
      <c r="BWB372" s="1"/>
      <c r="BWC372" s="1"/>
      <c r="BWD372" s="1"/>
      <c r="BWE372" s="1"/>
      <c r="BWF372" s="1"/>
      <c r="BWG372" s="1"/>
      <c r="BWH372" s="1"/>
      <c r="BWI372" s="1"/>
      <c r="BWJ372" s="1"/>
      <c r="BWK372" s="1"/>
      <c r="BWL372" s="1"/>
      <c r="BWM372" s="1"/>
      <c r="BWN372" s="1"/>
      <c r="BWO372" s="1"/>
      <c r="BWP372" s="1"/>
      <c r="BWQ372" s="1"/>
      <c r="BWR372" s="1"/>
      <c r="BWS372" s="1"/>
      <c r="BWT372" s="1"/>
      <c r="BWU372" s="1"/>
      <c r="BWV372" s="1"/>
      <c r="BWW372" s="1"/>
      <c r="BWX372" s="1"/>
      <c r="BWY372" s="1"/>
      <c r="BWZ372" s="1"/>
      <c r="BXA372" s="1"/>
      <c r="BXB372" s="1"/>
      <c r="BXC372" s="1"/>
      <c r="BXD372" s="1"/>
      <c r="BXE372" s="1"/>
      <c r="BXF372" s="1"/>
      <c r="BXG372" s="1"/>
      <c r="BXH372" s="1"/>
      <c r="BXI372" s="1"/>
      <c r="BXJ372" s="1"/>
      <c r="BXK372" s="1"/>
      <c r="BXL372" s="1"/>
      <c r="BXM372" s="1"/>
      <c r="BXN372" s="1"/>
      <c r="BXO372" s="1"/>
      <c r="BXP372" s="1"/>
      <c r="BXQ372" s="1"/>
      <c r="BXR372" s="1"/>
      <c r="BXS372" s="1"/>
      <c r="BXT372" s="1"/>
      <c r="BXU372" s="1"/>
      <c r="BXV372" s="1"/>
      <c r="BXW372" s="1"/>
      <c r="BXX372" s="1"/>
      <c r="BXY372" s="1"/>
      <c r="BXZ372" s="1"/>
      <c r="BYA372" s="1"/>
      <c r="BYB372" s="1"/>
      <c r="BYC372" s="1"/>
      <c r="BYD372" s="1"/>
      <c r="BYE372" s="1"/>
      <c r="BYF372" s="1"/>
      <c r="BYG372" s="1"/>
      <c r="BYH372" s="1"/>
      <c r="BYI372" s="1"/>
      <c r="BYJ372" s="1"/>
      <c r="BYK372" s="1"/>
      <c r="BYL372" s="1"/>
      <c r="BYM372" s="1"/>
      <c r="BYN372" s="1"/>
      <c r="BYO372" s="1"/>
      <c r="BYP372" s="1"/>
      <c r="BYQ372" s="1"/>
      <c r="BYR372" s="1"/>
      <c r="BYS372" s="1"/>
      <c r="BYT372" s="1"/>
      <c r="BYU372" s="1"/>
      <c r="BYV372" s="1"/>
      <c r="BYW372" s="1"/>
      <c r="BYX372" s="1"/>
      <c r="BYY372" s="1"/>
      <c r="BYZ372" s="1"/>
      <c r="BZA372" s="1"/>
      <c r="BZB372" s="1"/>
      <c r="BZC372" s="1"/>
      <c r="BZD372" s="1"/>
      <c r="BZE372" s="1"/>
      <c r="BZF372" s="1"/>
      <c r="BZG372" s="1"/>
      <c r="BZH372" s="1"/>
      <c r="BZI372" s="1"/>
      <c r="BZJ372" s="1"/>
      <c r="BZK372" s="1"/>
      <c r="BZL372" s="1"/>
      <c r="BZM372" s="1"/>
      <c r="BZN372" s="1"/>
      <c r="BZO372" s="1"/>
      <c r="BZP372" s="1"/>
      <c r="BZQ372" s="1"/>
      <c r="BZR372" s="1"/>
      <c r="BZS372" s="1"/>
      <c r="BZT372" s="1"/>
      <c r="BZU372" s="1"/>
      <c r="BZV372" s="1"/>
      <c r="BZW372" s="1"/>
      <c r="BZX372" s="1"/>
      <c r="BZY372" s="1"/>
      <c r="BZZ372" s="1"/>
      <c r="CAA372" s="1"/>
      <c r="CAB372" s="1"/>
      <c r="CAC372" s="1"/>
      <c r="CAD372" s="1"/>
      <c r="CAE372" s="1"/>
      <c r="CAF372" s="1"/>
      <c r="CAG372" s="1"/>
      <c r="CAH372" s="1"/>
      <c r="CAI372" s="1"/>
      <c r="CAJ372" s="1"/>
      <c r="CAK372" s="1"/>
      <c r="CAL372" s="1"/>
      <c r="CAM372" s="1"/>
      <c r="CAN372" s="1"/>
      <c r="CAO372" s="1"/>
      <c r="CAP372" s="1"/>
      <c r="CAQ372" s="1"/>
      <c r="CAR372" s="1"/>
      <c r="CAS372" s="1"/>
      <c r="CAT372" s="1"/>
      <c r="CAU372" s="1"/>
      <c r="CAV372" s="1"/>
      <c r="CAW372" s="1"/>
      <c r="CAX372" s="1"/>
      <c r="CAY372" s="1"/>
      <c r="CAZ372" s="1"/>
      <c r="CBA372" s="1"/>
      <c r="CBB372" s="1"/>
      <c r="CBC372" s="1"/>
      <c r="CBD372" s="1"/>
      <c r="CBE372" s="1"/>
      <c r="CBF372" s="1"/>
      <c r="CBG372" s="1"/>
      <c r="CBH372" s="1"/>
      <c r="CBI372" s="1"/>
      <c r="CBJ372" s="1"/>
      <c r="CBK372" s="1"/>
      <c r="CBL372" s="1"/>
      <c r="CBM372" s="1"/>
      <c r="CBN372" s="1"/>
      <c r="CBO372" s="1"/>
      <c r="CBP372" s="1"/>
      <c r="CBQ372" s="1"/>
      <c r="CBR372" s="1"/>
      <c r="CBS372" s="1"/>
      <c r="CBT372" s="1"/>
      <c r="CBU372" s="1"/>
      <c r="CBV372" s="1"/>
      <c r="CBW372" s="1"/>
      <c r="CBX372" s="1"/>
      <c r="CBY372" s="1"/>
      <c r="CBZ372" s="1"/>
      <c r="CCA372" s="1"/>
      <c r="CCB372" s="1"/>
      <c r="CCC372" s="1"/>
      <c r="CCD372" s="1"/>
      <c r="CCE372" s="1"/>
      <c r="CCF372" s="1"/>
      <c r="CCG372" s="1"/>
      <c r="CCH372" s="1"/>
      <c r="CCI372" s="1"/>
      <c r="CCJ372" s="1"/>
      <c r="CCK372" s="1"/>
      <c r="CCL372" s="1"/>
      <c r="CCM372" s="1"/>
      <c r="CCN372" s="1"/>
      <c r="CCO372" s="1"/>
      <c r="CCP372" s="1"/>
      <c r="CCQ372" s="1"/>
      <c r="CCR372" s="1"/>
      <c r="CCS372" s="1"/>
      <c r="CCT372" s="1"/>
      <c r="CCU372" s="1"/>
      <c r="CCV372" s="1"/>
      <c r="CCW372" s="1"/>
      <c r="CCX372" s="1"/>
      <c r="CCY372" s="1"/>
      <c r="CCZ372" s="1"/>
      <c r="CDA372" s="1"/>
      <c r="CDB372" s="1"/>
      <c r="CDC372" s="1"/>
      <c r="CDD372" s="1"/>
      <c r="CDE372" s="1"/>
      <c r="CDF372" s="1"/>
      <c r="CDG372" s="1"/>
      <c r="CDH372" s="1"/>
      <c r="CDI372" s="1"/>
      <c r="CDJ372" s="1"/>
      <c r="CDK372" s="1"/>
      <c r="CDL372" s="1"/>
      <c r="CDM372" s="1"/>
      <c r="CDN372" s="1"/>
      <c r="CDO372" s="1"/>
      <c r="CDP372" s="1"/>
      <c r="CDQ372" s="1"/>
      <c r="CDR372" s="1"/>
      <c r="CDS372" s="1"/>
      <c r="CDT372" s="1"/>
      <c r="CDU372" s="1"/>
      <c r="CDV372" s="1"/>
      <c r="CDW372" s="1"/>
      <c r="CDX372" s="1"/>
      <c r="CDY372" s="1"/>
      <c r="CDZ372" s="1"/>
      <c r="CEA372" s="1"/>
      <c r="CEB372" s="1"/>
      <c r="CEC372" s="1"/>
      <c r="CED372" s="1"/>
      <c r="CEE372" s="1"/>
      <c r="CEF372" s="1"/>
      <c r="CEG372" s="1"/>
      <c r="CEH372" s="1"/>
      <c r="CEI372" s="1"/>
      <c r="CEJ372" s="1"/>
      <c r="CEK372" s="1"/>
      <c r="CEL372" s="1"/>
      <c r="CEM372" s="1"/>
      <c r="CEN372" s="1"/>
      <c r="CEO372" s="1"/>
      <c r="CEP372" s="1"/>
      <c r="CEQ372" s="1"/>
      <c r="CER372" s="1"/>
      <c r="CES372" s="1"/>
      <c r="CET372" s="1"/>
      <c r="CEU372" s="1"/>
      <c r="CEV372" s="1"/>
      <c r="CEW372" s="1"/>
      <c r="CEX372" s="1"/>
      <c r="CEY372" s="1"/>
      <c r="CEZ372" s="1"/>
      <c r="CFA372" s="1"/>
      <c r="CFB372" s="1"/>
      <c r="CFC372" s="1"/>
      <c r="CFD372" s="1"/>
      <c r="CFE372" s="1"/>
      <c r="CFF372" s="1"/>
      <c r="CFG372" s="1"/>
      <c r="CFH372" s="1"/>
      <c r="CFI372" s="1"/>
      <c r="CFJ372" s="1"/>
      <c r="CFK372" s="1"/>
      <c r="CFL372" s="1"/>
      <c r="CFM372" s="1"/>
      <c r="CFN372" s="1"/>
      <c r="CFO372" s="1"/>
      <c r="CFP372" s="1"/>
      <c r="CFQ372" s="1"/>
      <c r="CFR372" s="1"/>
      <c r="CFS372" s="1"/>
      <c r="CFT372" s="1"/>
      <c r="CFU372" s="1"/>
      <c r="CFV372" s="1"/>
      <c r="CFW372" s="1"/>
      <c r="CFX372" s="1"/>
      <c r="CFY372" s="1"/>
      <c r="CFZ372" s="1"/>
      <c r="CGA372" s="1"/>
      <c r="CGB372" s="1"/>
      <c r="CGC372" s="1"/>
      <c r="CGD372" s="1"/>
      <c r="CGE372" s="1"/>
      <c r="CGF372" s="1"/>
      <c r="CGG372" s="1"/>
      <c r="CGH372" s="1"/>
      <c r="CGI372" s="1"/>
      <c r="CGJ372" s="1"/>
      <c r="CGK372" s="1"/>
      <c r="CGL372" s="1"/>
      <c r="CGM372" s="1"/>
      <c r="CGN372" s="1"/>
      <c r="CGO372" s="1"/>
      <c r="CGP372" s="1"/>
      <c r="CGQ372" s="1"/>
      <c r="CGR372" s="1"/>
      <c r="CGS372" s="1"/>
      <c r="CGT372" s="1"/>
      <c r="CGU372" s="1"/>
      <c r="CGV372" s="1"/>
      <c r="CGW372" s="1"/>
      <c r="CGX372" s="1"/>
      <c r="CGY372" s="1"/>
      <c r="CGZ372" s="1"/>
      <c r="CHA372" s="1"/>
      <c r="CHB372" s="1"/>
      <c r="CHC372" s="1"/>
      <c r="CHD372" s="1"/>
      <c r="CHE372" s="1"/>
      <c r="CHF372" s="1"/>
      <c r="CHG372" s="1"/>
      <c r="CHH372" s="1"/>
      <c r="CHI372" s="1"/>
      <c r="CHJ372" s="1"/>
      <c r="CHK372" s="1"/>
      <c r="CHL372" s="1"/>
      <c r="CHM372" s="1"/>
      <c r="CHN372" s="1"/>
      <c r="CHO372" s="1"/>
      <c r="CHP372" s="1"/>
      <c r="CHQ372" s="1"/>
      <c r="CHR372" s="1"/>
      <c r="CHS372" s="1"/>
      <c r="CHT372" s="1"/>
      <c r="CHU372" s="1"/>
      <c r="CHV372" s="1"/>
      <c r="CHW372" s="1"/>
      <c r="CHX372" s="1"/>
      <c r="CHY372" s="1"/>
      <c r="CHZ372" s="1"/>
      <c r="CIA372" s="1"/>
      <c r="CIB372" s="1"/>
      <c r="CIC372" s="1"/>
      <c r="CID372" s="1"/>
      <c r="CIE372" s="1"/>
      <c r="CIF372" s="1"/>
      <c r="CIG372" s="1"/>
      <c r="CIH372" s="1"/>
      <c r="CII372" s="1"/>
      <c r="CIJ372" s="1"/>
      <c r="CIK372" s="1"/>
      <c r="CIL372" s="1"/>
      <c r="CIM372" s="1"/>
      <c r="CIN372" s="1"/>
      <c r="CIO372" s="1"/>
      <c r="CIP372" s="1"/>
      <c r="CIQ372" s="1"/>
      <c r="CIR372" s="1"/>
      <c r="CIS372" s="1"/>
      <c r="CIT372" s="1"/>
      <c r="CIU372" s="1"/>
      <c r="CIV372" s="1"/>
      <c r="CIW372" s="1"/>
      <c r="CIX372" s="1"/>
      <c r="CIY372" s="1"/>
      <c r="CIZ372" s="1"/>
      <c r="CJA372" s="1"/>
      <c r="CJB372" s="1"/>
      <c r="CJC372" s="1"/>
      <c r="CJD372" s="1"/>
      <c r="CJE372" s="1"/>
      <c r="CJF372" s="1"/>
      <c r="CJG372" s="1"/>
      <c r="CJH372" s="1"/>
      <c r="CJI372" s="1"/>
      <c r="CJJ372" s="1"/>
      <c r="CJK372" s="1"/>
      <c r="CJL372" s="1"/>
      <c r="CJM372" s="1"/>
      <c r="CJN372" s="1"/>
      <c r="CJO372" s="1"/>
      <c r="CJP372" s="1"/>
      <c r="CJQ372" s="1"/>
      <c r="CJR372" s="1"/>
      <c r="CJS372" s="1"/>
      <c r="CJT372" s="1"/>
      <c r="CJU372" s="1"/>
      <c r="CJV372" s="1"/>
      <c r="CJW372" s="1"/>
      <c r="CJX372" s="1"/>
      <c r="CJY372" s="1"/>
      <c r="CJZ372" s="1"/>
      <c r="CKA372" s="1"/>
      <c r="CKB372" s="1"/>
      <c r="CKC372" s="1"/>
      <c r="CKD372" s="1"/>
      <c r="CKE372" s="1"/>
      <c r="CKF372" s="1"/>
      <c r="CKG372" s="1"/>
      <c r="CKH372" s="1"/>
      <c r="CKI372" s="1"/>
      <c r="CKJ372" s="1"/>
      <c r="CKK372" s="1"/>
      <c r="CKL372" s="1"/>
      <c r="CKM372" s="1"/>
      <c r="CKN372" s="1"/>
      <c r="CKO372" s="1"/>
      <c r="CKP372" s="1"/>
      <c r="CKQ372" s="1"/>
      <c r="CKR372" s="1"/>
      <c r="CKS372" s="1"/>
      <c r="CKT372" s="1"/>
      <c r="CKU372" s="1"/>
      <c r="CKV372" s="1"/>
      <c r="CKW372" s="1"/>
      <c r="CKX372" s="1"/>
      <c r="CKY372" s="1"/>
      <c r="CKZ372" s="1"/>
      <c r="CLA372" s="1"/>
      <c r="CLB372" s="1"/>
      <c r="CLC372" s="1"/>
      <c r="CLD372" s="1"/>
      <c r="CLE372" s="1"/>
      <c r="CLF372" s="1"/>
      <c r="CLG372" s="1"/>
      <c r="CLH372" s="1"/>
      <c r="CLI372" s="1"/>
      <c r="CLJ372" s="1"/>
      <c r="CLK372" s="1"/>
      <c r="CLL372" s="1"/>
      <c r="CLM372" s="1"/>
      <c r="CLN372" s="1"/>
      <c r="CLO372" s="1"/>
      <c r="CLP372" s="1"/>
      <c r="CLQ372" s="1"/>
      <c r="CLR372" s="1"/>
      <c r="CLS372" s="1"/>
      <c r="CLT372" s="1"/>
      <c r="CLU372" s="1"/>
      <c r="CLV372" s="1"/>
      <c r="CLW372" s="1"/>
      <c r="CLX372" s="1"/>
      <c r="CLY372" s="1"/>
      <c r="CLZ372" s="1"/>
      <c r="CMA372" s="1"/>
      <c r="CMB372" s="1"/>
      <c r="CMC372" s="1"/>
      <c r="CMD372" s="1"/>
      <c r="CME372" s="1"/>
      <c r="CMF372" s="1"/>
      <c r="CMG372" s="1"/>
      <c r="CMH372" s="1"/>
      <c r="CMI372" s="1"/>
      <c r="CMJ372" s="1"/>
      <c r="CMK372" s="1"/>
      <c r="CML372" s="1"/>
      <c r="CMM372" s="1"/>
      <c r="CMN372" s="1"/>
      <c r="CMO372" s="1"/>
      <c r="CMP372" s="1"/>
      <c r="CMQ372" s="1"/>
      <c r="CMR372" s="1"/>
      <c r="CMS372" s="1"/>
      <c r="CMT372" s="1"/>
      <c r="CMU372" s="1"/>
      <c r="CMV372" s="1"/>
      <c r="CMW372" s="1"/>
      <c r="CMX372" s="1"/>
      <c r="CMY372" s="1"/>
      <c r="CMZ372" s="1"/>
      <c r="CNA372" s="1"/>
      <c r="CNB372" s="1"/>
      <c r="CNC372" s="1"/>
      <c r="CND372" s="1"/>
      <c r="CNE372" s="1"/>
      <c r="CNF372" s="1"/>
      <c r="CNG372" s="1"/>
      <c r="CNH372" s="1"/>
      <c r="CNI372" s="1"/>
      <c r="CNJ372" s="1"/>
      <c r="CNK372" s="1"/>
      <c r="CNL372" s="1"/>
      <c r="CNM372" s="1"/>
      <c r="CNN372" s="1"/>
      <c r="CNO372" s="1"/>
      <c r="CNP372" s="1"/>
      <c r="CNQ372" s="1"/>
      <c r="CNR372" s="1"/>
      <c r="CNS372" s="1"/>
      <c r="CNT372" s="1"/>
      <c r="CNU372" s="1"/>
      <c r="CNV372" s="1"/>
      <c r="CNW372" s="1"/>
      <c r="CNX372" s="1"/>
      <c r="CNY372" s="1"/>
      <c r="CNZ372" s="1"/>
      <c r="COA372" s="1"/>
      <c r="COB372" s="1"/>
      <c r="COC372" s="1"/>
      <c r="COD372" s="1"/>
      <c r="COE372" s="1"/>
      <c r="COF372" s="1"/>
      <c r="COG372" s="1"/>
      <c r="COH372" s="1"/>
      <c r="COI372" s="1"/>
      <c r="COJ372" s="1"/>
      <c r="COK372" s="1"/>
      <c r="COL372" s="1"/>
      <c r="COM372" s="1"/>
      <c r="CON372" s="1"/>
      <c r="COO372" s="1"/>
      <c r="COP372" s="1"/>
      <c r="COQ372" s="1"/>
      <c r="COR372" s="1"/>
      <c r="COS372" s="1"/>
      <c r="COT372" s="1"/>
      <c r="COU372" s="1"/>
      <c r="COV372" s="1"/>
      <c r="COW372" s="1"/>
      <c r="COX372" s="1"/>
      <c r="COY372" s="1"/>
      <c r="COZ372" s="1"/>
      <c r="CPA372" s="1"/>
      <c r="CPB372" s="1"/>
      <c r="CPC372" s="1"/>
      <c r="CPD372" s="1"/>
      <c r="CPE372" s="1"/>
      <c r="CPF372" s="1"/>
      <c r="CPG372" s="1"/>
      <c r="CPH372" s="1"/>
      <c r="CPI372" s="1"/>
      <c r="CPJ372" s="1"/>
      <c r="CPK372" s="1"/>
      <c r="CPL372" s="1"/>
      <c r="CPM372" s="1"/>
      <c r="CPN372" s="1"/>
      <c r="CPO372" s="1"/>
      <c r="CPP372" s="1"/>
      <c r="CPQ372" s="1"/>
      <c r="CPR372" s="1"/>
      <c r="CPS372" s="1"/>
      <c r="CPT372" s="1"/>
      <c r="CPU372" s="1"/>
      <c r="CPV372" s="1"/>
      <c r="CPW372" s="1"/>
      <c r="CPX372" s="1"/>
      <c r="CPY372" s="1"/>
      <c r="CPZ372" s="1"/>
      <c r="CQA372" s="1"/>
      <c r="CQB372" s="1"/>
      <c r="CQC372" s="1"/>
      <c r="CQD372" s="1"/>
      <c r="CQE372" s="1"/>
      <c r="CQF372" s="1"/>
      <c r="CQG372" s="1"/>
      <c r="CQH372" s="1"/>
      <c r="CQI372" s="1"/>
      <c r="CQJ372" s="1"/>
      <c r="CQK372" s="1"/>
      <c r="CQL372" s="1"/>
      <c r="CQM372" s="1"/>
      <c r="CQN372" s="1"/>
      <c r="CQO372" s="1"/>
      <c r="CQP372" s="1"/>
      <c r="CQQ372" s="1"/>
      <c r="CQR372" s="1"/>
      <c r="CQS372" s="1"/>
      <c r="CQT372" s="1"/>
      <c r="CQU372" s="1"/>
      <c r="CQV372" s="1"/>
      <c r="CQW372" s="1"/>
      <c r="CQX372" s="1"/>
      <c r="CQY372" s="1"/>
      <c r="CQZ372" s="1"/>
      <c r="CRA372" s="1"/>
      <c r="CRB372" s="1"/>
      <c r="CRC372" s="1"/>
      <c r="CRD372" s="1"/>
      <c r="CRE372" s="1"/>
      <c r="CRF372" s="1"/>
      <c r="CRG372" s="1"/>
      <c r="CRH372" s="1"/>
      <c r="CRI372" s="1"/>
      <c r="CRJ372" s="1"/>
      <c r="CRK372" s="1"/>
      <c r="CRL372" s="1"/>
      <c r="CRM372" s="1"/>
      <c r="CRN372" s="1"/>
      <c r="CRO372" s="1"/>
      <c r="CRP372" s="1"/>
      <c r="CRQ372" s="1"/>
      <c r="CRR372" s="1"/>
      <c r="CRS372" s="1"/>
      <c r="CRT372" s="1"/>
      <c r="CRU372" s="1"/>
      <c r="CRV372" s="1"/>
      <c r="CRW372" s="1"/>
      <c r="CRX372" s="1"/>
      <c r="CRY372" s="1"/>
      <c r="CRZ372" s="1"/>
      <c r="CSA372" s="1"/>
      <c r="CSB372" s="1"/>
      <c r="CSC372" s="1"/>
      <c r="CSD372" s="1"/>
      <c r="CSE372" s="1"/>
      <c r="CSF372" s="1"/>
      <c r="CSG372" s="1"/>
      <c r="CSH372" s="1"/>
      <c r="CSI372" s="1"/>
      <c r="CSJ372" s="1"/>
      <c r="CSK372" s="1"/>
      <c r="CSL372" s="1"/>
      <c r="CSM372" s="1"/>
      <c r="CSN372" s="1"/>
      <c r="CSO372" s="1"/>
      <c r="CSP372" s="1"/>
      <c r="CSQ372" s="1"/>
      <c r="CSR372" s="1"/>
      <c r="CSS372" s="1"/>
      <c r="CST372" s="1"/>
      <c r="CSU372" s="1"/>
      <c r="CSV372" s="1"/>
      <c r="CSW372" s="1"/>
      <c r="CSX372" s="1"/>
      <c r="CSY372" s="1"/>
      <c r="CSZ372" s="1"/>
      <c r="CTA372" s="1"/>
      <c r="CTB372" s="1"/>
      <c r="CTC372" s="1"/>
      <c r="CTD372" s="1"/>
      <c r="CTE372" s="1"/>
      <c r="CTF372" s="1"/>
      <c r="CTG372" s="1"/>
      <c r="CTH372" s="1"/>
      <c r="CTI372" s="1"/>
      <c r="CTJ372" s="1"/>
      <c r="CTK372" s="1"/>
      <c r="CTL372" s="1"/>
      <c r="CTM372" s="1"/>
      <c r="CTN372" s="1"/>
      <c r="CTO372" s="1"/>
      <c r="CTP372" s="1"/>
      <c r="CTQ372" s="1"/>
      <c r="CTR372" s="1"/>
      <c r="CTS372" s="1"/>
      <c r="CTT372" s="1"/>
      <c r="CTU372" s="1"/>
      <c r="CTV372" s="1"/>
      <c r="CTW372" s="1"/>
      <c r="CTX372" s="1"/>
      <c r="CTY372" s="1"/>
      <c r="CTZ372" s="1"/>
      <c r="CUA372" s="1"/>
      <c r="CUB372" s="1"/>
      <c r="CUC372" s="1"/>
      <c r="CUD372" s="1"/>
      <c r="CUE372" s="1"/>
      <c r="CUF372" s="1"/>
      <c r="CUG372" s="1"/>
      <c r="CUH372" s="1"/>
      <c r="CUI372" s="1"/>
      <c r="CUJ372" s="1"/>
      <c r="CUK372" s="1"/>
      <c r="CUL372" s="1"/>
      <c r="CUM372" s="1"/>
      <c r="CUN372" s="1"/>
      <c r="CUO372" s="1"/>
      <c r="CUP372" s="1"/>
      <c r="CUQ372" s="1"/>
      <c r="CUR372" s="1"/>
      <c r="CUS372" s="1"/>
      <c r="CUT372" s="1"/>
      <c r="CUU372" s="1"/>
      <c r="CUV372" s="1"/>
      <c r="CUW372" s="1"/>
      <c r="CUX372" s="1"/>
      <c r="CUY372" s="1"/>
      <c r="CUZ372" s="1"/>
      <c r="CVA372" s="1"/>
      <c r="CVB372" s="1"/>
      <c r="CVC372" s="1"/>
      <c r="CVD372" s="1"/>
      <c r="CVE372" s="1"/>
      <c r="CVF372" s="1"/>
      <c r="CVG372" s="1"/>
      <c r="CVH372" s="1"/>
      <c r="CVI372" s="1"/>
      <c r="CVJ372" s="1"/>
      <c r="CVK372" s="1"/>
      <c r="CVL372" s="1"/>
      <c r="CVM372" s="1"/>
      <c r="CVN372" s="1"/>
      <c r="CVO372" s="1"/>
      <c r="CVP372" s="1"/>
      <c r="CVQ372" s="1"/>
      <c r="CVR372" s="1"/>
      <c r="CVS372" s="1"/>
      <c r="CVT372" s="1"/>
      <c r="CVU372" s="1"/>
      <c r="CVV372" s="1"/>
      <c r="CVW372" s="1"/>
      <c r="CVX372" s="1"/>
      <c r="CVY372" s="1"/>
      <c r="CVZ372" s="1"/>
      <c r="CWA372" s="1"/>
      <c r="CWB372" s="1"/>
      <c r="CWC372" s="1"/>
      <c r="CWD372" s="1"/>
      <c r="CWE372" s="1"/>
      <c r="CWF372" s="1"/>
      <c r="CWG372" s="1"/>
      <c r="CWH372" s="1"/>
      <c r="CWI372" s="1"/>
      <c r="CWJ372" s="1"/>
      <c r="CWK372" s="1"/>
      <c r="CWL372" s="1"/>
      <c r="CWM372" s="1"/>
      <c r="CWN372" s="1"/>
      <c r="CWO372" s="1"/>
      <c r="CWP372" s="1"/>
      <c r="CWQ372" s="1"/>
      <c r="CWR372" s="1"/>
      <c r="CWS372" s="1"/>
      <c r="CWT372" s="1"/>
      <c r="CWU372" s="1"/>
      <c r="CWV372" s="1"/>
      <c r="CWW372" s="1"/>
      <c r="CWX372" s="1"/>
      <c r="CWY372" s="1"/>
      <c r="CWZ372" s="1"/>
      <c r="CXA372" s="1"/>
      <c r="CXB372" s="1"/>
      <c r="CXC372" s="1"/>
      <c r="CXD372" s="1"/>
      <c r="CXE372" s="1"/>
      <c r="CXF372" s="1"/>
      <c r="CXG372" s="1"/>
      <c r="CXH372" s="1"/>
      <c r="CXI372" s="1"/>
      <c r="CXJ372" s="1"/>
      <c r="CXK372" s="1"/>
      <c r="CXL372" s="1"/>
      <c r="CXM372" s="1"/>
      <c r="CXN372" s="1"/>
      <c r="CXO372" s="1"/>
      <c r="CXP372" s="1"/>
      <c r="CXQ372" s="1"/>
      <c r="CXR372" s="1"/>
      <c r="CXS372" s="1"/>
      <c r="CXT372" s="1"/>
      <c r="CXU372" s="1"/>
      <c r="CXV372" s="1"/>
      <c r="CXW372" s="1"/>
      <c r="CXX372" s="1"/>
      <c r="CXY372" s="1"/>
      <c r="CXZ372" s="1"/>
      <c r="CYA372" s="1"/>
      <c r="CYB372" s="1"/>
      <c r="CYC372" s="1"/>
      <c r="CYD372" s="1"/>
      <c r="CYE372" s="1"/>
      <c r="CYF372" s="1"/>
      <c r="CYG372" s="1"/>
      <c r="CYH372" s="1"/>
      <c r="CYI372" s="1"/>
      <c r="CYJ372" s="1"/>
      <c r="CYK372" s="1"/>
      <c r="CYL372" s="1"/>
      <c r="CYM372" s="1"/>
      <c r="CYN372" s="1"/>
      <c r="CYO372" s="1"/>
      <c r="CYP372" s="1"/>
      <c r="CYQ372" s="1"/>
      <c r="CYR372" s="1"/>
      <c r="CYS372" s="1"/>
      <c r="CYT372" s="1"/>
      <c r="CYU372" s="1"/>
      <c r="CYV372" s="1"/>
      <c r="CYW372" s="1"/>
      <c r="CYX372" s="1"/>
      <c r="CYY372" s="1"/>
      <c r="CYZ372" s="1"/>
      <c r="CZA372" s="1"/>
      <c r="CZB372" s="1"/>
      <c r="CZC372" s="1"/>
      <c r="CZD372" s="1"/>
      <c r="CZE372" s="1"/>
      <c r="CZF372" s="1"/>
      <c r="CZG372" s="1"/>
      <c r="CZH372" s="1"/>
      <c r="CZI372" s="1"/>
      <c r="CZJ372" s="1"/>
      <c r="CZK372" s="1"/>
      <c r="CZL372" s="1"/>
      <c r="CZM372" s="1"/>
      <c r="CZN372" s="1"/>
      <c r="CZO372" s="1"/>
      <c r="CZP372" s="1"/>
      <c r="CZQ372" s="1"/>
      <c r="CZR372" s="1"/>
      <c r="CZS372" s="1"/>
      <c r="CZT372" s="1"/>
      <c r="CZU372" s="1"/>
      <c r="CZV372" s="1"/>
      <c r="CZW372" s="1"/>
      <c r="CZX372" s="1"/>
      <c r="CZY372" s="1"/>
      <c r="CZZ372" s="1"/>
      <c r="DAA372" s="1"/>
      <c r="DAB372" s="1"/>
      <c r="DAC372" s="1"/>
      <c r="DAD372" s="1"/>
      <c r="DAE372" s="1"/>
      <c r="DAF372" s="1"/>
      <c r="DAG372" s="1"/>
      <c r="DAH372" s="1"/>
      <c r="DAI372" s="1"/>
      <c r="DAJ372" s="1"/>
      <c r="DAK372" s="1"/>
      <c r="DAL372" s="1"/>
      <c r="DAM372" s="1"/>
      <c r="DAN372" s="1"/>
      <c r="DAO372" s="1"/>
      <c r="DAP372" s="1"/>
      <c r="DAQ372" s="1"/>
      <c r="DAR372" s="1"/>
      <c r="DAS372" s="1"/>
      <c r="DAT372" s="1"/>
      <c r="DAU372" s="1"/>
      <c r="DAV372" s="1"/>
      <c r="DAW372" s="1"/>
      <c r="DAX372" s="1"/>
      <c r="DAY372" s="1"/>
      <c r="DAZ372" s="1"/>
      <c r="DBA372" s="1"/>
      <c r="DBB372" s="1"/>
      <c r="DBC372" s="1"/>
      <c r="DBD372" s="1"/>
      <c r="DBE372" s="1"/>
      <c r="DBF372" s="1"/>
      <c r="DBG372" s="1"/>
      <c r="DBH372" s="1"/>
      <c r="DBI372" s="1"/>
      <c r="DBJ372" s="1"/>
      <c r="DBK372" s="1"/>
      <c r="DBL372" s="1"/>
      <c r="DBM372" s="1"/>
      <c r="DBN372" s="1"/>
      <c r="DBO372" s="1"/>
      <c r="DBP372" s="1"/>
      <c r="DBQ372" s="1"/>
      <c r="DBR372" s="1"/>
      <c r="DBS372" s="1"/>
      <c r="DBT372" s="1"/>
      <c r="DBU372" s="1"/>
      <c r="DBV372" s="1"/>
      <c r="DBW372" s="1"/>
      <c r="DBX372" s="1"/>
      <c r="DBY372" s="1"/>
      <c r="DBZ372" s="1"/>
      <c r="DCA372" s="1"/>
      <c r="DCB372" s="1"/>
      <c r="DCC372" s="1"/>
      <c r="DCD372" s="1"/>
      <c r="DCE372" s="1"/>
      <c r="DCF372" s="1"/>
      <c r="DCG372" s="1"/>
      <c r="DCH372" s="1"/>
      <c r="DCI372" s="1"/>
      <c r="DCJ372" s="1"/>
      <c r="DCK372" s="1"/>
      <c r="DCL372" s="1"/>
      <c r="DCM372" s="1"/>
      <c r="DCN372" s="1"/>
      <c r="DCO372" s="1"/>
      <c r="DCP372" s="1"/>
      <c r="DCQ372" s="1"/>
      <c r="DCR372" s="1"/>
      <c r="DCS372" s="1"/>
      <c r="DCT372" s="1"/>
      <c r="DCU372" s="1"/>
      <c r="DCV372" s="1"/>
      <c r="DCW372" s="1"/>
      <c r="DCX372" s="1"/>
      <c r="DCY372" s="1"/>
      <c r="DCZ372" s="1"/>
      <c r="DDA372" s="1"/>
      <c r="DDB372" s="1"/>
      <c r="DDC372" s="1"/>
      <c r="DDD372" s="1"/>
      <c r="DDE372" s="1"/>
      <c r="DDF372" s="1"/>
      <c r="DDG372" s="1"/>
      <c r="DDH372" s="1"/>
      <c r="DDI372" s="1"/>
      <c r="DDJ372" s="1"/>
      <c r="DDK372" s="1"/>
      <c r="DDL372" s="1"/>
      <c r="DDM372" s="1"/>
      <c r="DDN372" s="1"/>
      <c r="DDO372" s="1"/>
      <c r="DDP372" s="1"/>
      <c r="DDQ372" s="1"/>
      <c r="DDR372" s="1"/>
      <c r="DDS372" s="1"/>
      <c r="DDT372" s="1"/>
      <c r="DDU372" s="1"/>
      <c r="DDV372" s="1"/>
      <c r="DDW372" s="1"/>
      <c r="DDX372" s="1"/>
      <c r="DDY372" s="1"/>
      <c r="DDZ372" s="1"/>
      <c r="DEA372" s="1"/>
      <c r="DEB372" s="1"/>
      <c r="DEC372" s="1"/>
      <c r="DED372" s="1"/>
      <c r="DEE372" s="1"/>
      <c r="DEF372" s="1"/>
      <c r="DEG372" s="1"/>
      <c r="DEH372" s="1"/>
      <c r="DEI372" s="1"/>
      <c r="DEJ372" s="1"/>
      <c r="DEK372" s="1"/>
      <c r="DEL372" s="1"/>
      <c r="DEM372" s="1"/>
      <c r="DEN372" s="1"/>
      <c r="DEO372" s="1"/>
      <c r="DEP372" s="1"/>
      <c r="DEQ372" s="1"/>
      <c r="DER372" s="1"/>
      <c r="DES372" s="1"/>
      <c r="DET372" s="1"/>
      <c r="DEU372" s="1"/>
      <c r="DEV372" s="1"/>
      <c r="DEW372" s="1"/>
      <c r="DEX372" s="1"/>
      <c r="DEY372" s="1"/>
      <c r="DEZ372" s="1"/>
      <c r="DFA372" s="1"/>
      <c r="DFB372" s="1"/>
      <c r="DFC372" s="1"/>
      <c r="DFD372" s="1"/>
      <c r="DFE372" s="1"/>
      <c r="DFF372" s="1"/>
      <c r="DFG372" s="1"/>
      <c r="DFH372" s="1"/>
      <c r="DFI372" s="1"/>
      <c r="DFJ372" s="1"/>
      <c r="DFK372" s="1"/>
      <c r="DFL372" s="1"/>
      <c r="DFM372" s="1"/>
      <c r="DFN372" s="1"/>
      <c r="DFO372" s="1"/>
      <c r="DFP372" s="1"/>
      <c r="DFQ372" s="1"/>
      <c r="DFR372" s="1"/>
      <c r="DFS372" s="1"/>
      <c r="DFT372" s="1"/>
      <c r="DFU372" s="1"/>
      <c r="DFV372" s="1"/>
      <c r="DFW372" s="1"/>
      <c r="DFX372" s="1"/>
      <c r="DFY372" s="1"/>
      <c r="DFZ372" s="1"/>
      <c r="DGA372" s="1"/>
      <c r="DGB372" s="1"/>
      <c r="DGC372" s="1"/>
      <c r="DGD372" s="1"/>
      <c r="DGE372" s="1"/>
      <c r="DGF372" s="1"/>
      <c r="DGG372" s="1"/>
      <c r="DGH372" s="1"/>
      <c r="DGI372" s="1"/>
      <c r="DGJ372" s="1"/>
      <c r="DGK372" s="1"/>
      <c r="DGL372" s="1"/>
      <c r="DGM372" s="1"/>
      <c r="DGN372" s="1"/>
      <c r="DGO372" s="1"/>
      <c r="DGP372" s="1"/>
      <c r="DGQ372" s="1"/>
      <c r="DGR372" s="1"/>
      <c r="DGS372" s="1"/>
      <c r="DGT372" s="1"/>
      <c r="DGU372" s="1"/>
      <c r="DGV372" s="1"/>
      <c r="DGW372" s="1"/>
      <c r="DGX372" s="1"/>
      <c r="DGY372" s="1"/>
      <c r="DGZ372" s="1"/>
      <c r="DHA372" s="1"/>
      <c r="DHB372" s="1"/>
      <c r="DHC372" s="1"/>
      <c r="DHD372" s="1"/>
      <c r="DHE372" s="1"/>
      <c r="DHF372" s="1"/>
      <c r="DHG372" s="1"/>
      <c r="DHH372" s="1"/>
      <c r="DHI372" s="1"/>
      <c r="DHJ372" s="1"/>
      <c r="DHK372" s="1"/>
      <c r="DHL372" s="1"/>
      <c r="DHM372" s="1"/>
      <c r="DHN372" s="1"/>
      <c r="DHO372" s="1"/>
      <c r="DHP372" s="1"/>
      <c r="DHQ372" s="1"/>
      <c r="DHR372" s="1"/>
      <c r="DHS372" s="1"/>
      <c r="DHT372" s="1"/>
      <c r="DHU372" s="1"/>
      <c r="DHV372" s="1"/>
      <c r="DHW372" s="1"/>
      <c r="DHX372" s="1"/>
      <c r="DHY372" s="1"/>
      <c r="DHZ372" s="1"/>
      <c r="DIA372" s="1"/>
      <c r="DIB372" s="1"/>
      <c r="DIC372" s="1"/>
      <c r="DID372" s="1"/>
      <c r="DIE372" s="1"/>
      <c r="DIF372" s="1"/>
      <c r="DIG372" s="1"/>
      <c r="DIH372" s="1"/>
      <c r="DII372" s="1"/>
      <c r="DIJ372" s="1"/>
      <c r="DIK372" s="1"/>
      <c r="DIL372" s="1"/>
      <c r="DIM372" s="1"/>
      <c r="DIN372" s="1"/>
      <c r="DIO372" s="1"/>
      <c r="DIP372" s="1"/>
      <c r="DIQ372" s="1"/>
      <c r="DIR372" s="1"/>
      <c r="DIS372" s="1"/>
      <c r="DIT372" s="1"/>
      <c r="DIU372" s="1"/>
      <c r="DIV372" s="1"/>
      <c r="DIW372" s="1"/>
      <c r="DIX372" s="1"/>
      <c r="DIY372" s="1"/>
      <c r="DIZ372" s="1"/>
      <c r="DJA372" s="1"/>
      <c r="DJB372" s="1"/>
      <c r="DJC372" s="1"/>
      <c r="DJD372" s="1"/>
      <c r="DJE372" s="1"/>
      <c r="DJF372" s="1"/>
      <c r="DJG372" s="1"/>
      <c r="DJH372" s="1"/>
      <c r="DJI372" s="1"/>
      <c r="DJJ372" s="1"/>
      <c r="DJK372" s="1"/>
      <c r="DJL372" s="1"/>
      <c r="DJM372" s="1"/>
      <c r="DJN372" s="1"/>
      <c r="DJO372" s="1"/>
      <c r="DJP372" s="1"/>
      <c r="DJQ372" s="1"/>
      <c r="DJR372" s="1"/>
      <c r="DJS372" s="1"/>
      <c r="DJT372" s="1"/>
      <c r="DJU372" s="1"/>
      <c r="DJV372" s="1"/>
      <c r="DJW372" s="1"/>
      <c r="DJX372" s="1"/>
      <c r="DJY372" s="1"/>
      <c r="DJZ372" s="1"/>
      <c r="DKA372" s="1"/>
      <c r="DKB372" s="1"/>
      <c r="DKC372" s="1"/>
      <c r="DKD372" s="1"/>
      <c r="DKE372" s="1"/>
      <c r="DKF372" s="1"/>
      <c r="DKG372" s="1"/>
      <c r="DKH372" s="1"/>
      <c r="DKI372" s="1"/>
      <c r="DKJ372" s="1"/>
      <c r="DKK372" s="1"/>
      <c r="DKL372" s="1"/>
      <c r="DKM372" s="1"/>
      <c r="DKN372" s="1"/>
      <c r="DKO372" s="1"/>
      <c r="DKP372" s="1"/>
      <c r="DKQ372" s="1"/>
      <c r="DKR372" s="1"/>
      <c r="DKS372" s="1"/>
      <c r="DKT372" s="1"/>
      <c r="DKU372" s="1"/>
      <c r="DKV372" s="1"/>
      <c r="DKW372" s="1"/>
      <c r="DKX372" s="1"/>
      <c r="DKY372" s="1"/>
      <c r="DKZ372" s="1"/>
      <c r="DLA372" s="1"/>
      <c r="DLB372" s="1"/>
      <c r="DLC372" s="1"/>
      <c r="DLD372" s="1"/>
      <c r="DLE372" s="1"/>
      <c r="DLF372" s="1"/>
      <c r="DLG372" s="1"/>
      <c r="DLH372" s="1"/>
      <c r="DLI372" s="1"/>
      <c r="DLJ372" s="1"/>
      <c r="DLK372" s="1"/>
      <c r="DLL372" s="1"/>
      <c r="DLM372" s="1"/>
      <c r="DLN372" s="1"/>
      <c r="DLO372" s="1"/>
      <c r="DLP372" s="1"/>
      <c r="DLQ372" s="1"/>
      <c r="DLR372" s="1"/>
      <c r="DLS372" s="1"/>
      <c r="DLT372" s="1"/>
      <c r="DLU372" s="1"/>
      <c r="DLV372" s="1"/>
      <c r="DLW372" s="1"/>
      <c r="DLX372" s="1"/>
      <c r="DLY372" s="1"/>
      <c r="DLZ372" s="1"/>
      <c r="DMA372" s="1"/>
      <c r="DMB372" s="1"/>
      <c r="DMC372" s="1"/>
      <c r="DMD372" s="1"/>
      <c r="DME372" s="1"/>
      <c r="DMF372" s="1"/>
      <c r="DMG372" s="1"/>
      <c r="DMH372" s="1"/>
      <c r="DMI372" s="1"/>
      <c r="DMJ372" s="1"/>
      <c r="DMK372" s="1"/>
      <c r="DML372" s="1"/>
      <c r="DMM372" s="1"/>
      <c r="DMN372" s="1"/>
      <c r="DMO372" s="1"/>
      <c r="DMP372" s="1"/>
      <c r="DMQ372" s="1"/>
      <c r="DMR372" s="1"/>
      <c r="DMS372" s="1"/>
      <c r="DMT372" s="1"/>
      <c r="DMU372" s="1"/>
      <c r="DMV372" s="1"/>
      <c r="DMW372" s="1"/>
      <c r="DMX372" s="1"/>
      <c r="DMY372" s="1"/>
      <c r="DMZ372" s="1"/>
      <c r="DNA372" s="1"/>
      <c r="DNB372" s="1"/>
      <c r="DNC372" s="1"/>
      <c r="DND372" s="1"/>
      <c r="DNE372" s="1"/>
      <c r="DNF372" s="1"/>
      <c r="DNG372" s="1"/>
      <c r="DNH372" s="1"/>
      <c r="DNI372" s="1"/>
      <c r="DNJ372" s="1"/>
      <c r="DNK372" s="1"/>
      <c r="DNL372" s="1"/>
      <c r="DNM372" s="1"/>
      <c r="DNN372" s="1"/>
      <c r="DNO372" s="1"/>
      <c r="DNP372" s="1"/>
      <c r="DNQ372" s="1"/>
      <c r="DNR372" s="1"/>
      <c r="DNS372" s="1"/>
      <c r="DNT372" s="1"/>
      <c r="DNU372" s="1"/>
      <c r="DNV372" s="1"/>
      <c r="DNW372" s="1"/>
      <c r="DNX372" s="1"/>
      <c r="DNY372" s="1"/>
      <c r="DNZ372" s="1"/>
      <c r="DOA372" s="1"/>
      <c r="DOB372" s="1"/>
      <c r="DOC372" s="1"/>
      <c r="DOD372" s="1"/>
      <c r="DOE372" s="1"/>
      <c r="DOF372" s="1"/>
      <c r="DOG372" s="1"/>
      <c r="DOH372" s="1"/>
      <c r="DOI372" s="1"/>
      <c r="DOJ372" s="1"/>
      <c r="DOK372" s="1"/>
      <c r="DOL372" s="1"/>
      <c r="DOM372" s="1"/>
      <c r="DON372" s="1"/>
      <c r="DOO372" s="1"/>
      <c r="DOP372" s="1"/>
      <c r="DOQ372" s="1"/>
      <c r="DOR372" s="1"/>
      <c r="DOS372" s="1"/>
      <c r="DOT372" s="1"/>
      <c r="DOU372" s="1"/>
      <c r="DOV372" s="1"/>
      <c r="DOW372" s="1"/>
      <c r="DOX372" s="1"/>
      <c r="DOY372" s="1"/>
      <c r="DOZ372" s="1"/>
      <c r="DPA372" s="1"/>
      <c r="DPB372" s="1"/>
      <c r="DPC372" s="1"/>
      <c r="DPD372" s="1"/>
      <c r="DPE372" s="1"/>
      <c r="DPF372" s="1"/>
      <c r="DPG372" s="1"/>
      <c r="DPH372" s="1"/>
      <c r="DPI372" s="1"/>
      <c r="DPJ372" s="1"/>
      <c r="DPK372" s="1"/>
      <c r="DPL372" s="1"/>
      <c r="DPM372" s="1"/>
      <c r="DPN372" s="1"/>
      <c r="DPO372" s="1"/>
      <c r="DPP372" s="1"/>
      <c r="DPQ372" s="1"/>
      <c r="DPR372" s="1"/>
      <c r="DPS372" s="1"/>
      <c r="DPT372" s="1"/>
      <c r="DPU372" s="1"/>
      <c r="DPV372" s="1"/>
      <c r="DPW372" s="1"/>
      <c r="DPX372" s="1"/>
      <c r="DPY372" s="1"/>
      <c r="DPZ372" s="1"/>
      <c r="DQA372" s="1"/>
      <c r="DQB372" s="1"/>
      <c r="DQC372" s="1"/>
      <c r="DQD372" s="1"/>
      <c r="DQE372" s="1"/>
      <c r="DQF372" s="1"/>
      <c r="DQG372" s="1"/>
      <c r="DQH372" s="1"/>
      <c r="DQI372" s="1"/>
      <c r="DQJ372" s="1"/>
      <c r="DQK372" s="1"/>
      <c r="DQL372" s="1"/>
      <c r="DQM372" s="1"/>
      <c r="DQN372" s="1"/>
      <c r="DQO372" s="1"/>
      <c r="DQP372" s="1"/>
      <c r="DQQ372" s="1"/>
      <c r="DQR372" s="1"/>
      <c r="DQS372" s="1"/>
      <c r="DQT372" s="1"/>
      <c r="DQU372" s="1"/>
      <c r="DQV372" s="1"/>
      <c r="DQW372" s="1"/>
      <c r="DQX372" s="1"/>
      <c r="DQY372" s="1"/>
      <c r="DQZ372" s="1"/>
      <c r="DRA372" s="1"/>
      <c r="DRB372" s="1"/>
      <c r="DRC372" s="1"/>
      <c r="DRD372" s="1"/>
      <c r="DRE372" s="1"/>
      <c r="DRF372" s="1"/>
      <c r="DRG372" s="1"/>
      <c r="DRH372" s="1"/>
      <c r="DRI372" s="1"/>
      <c r="DRJ372" s="1"/>
      <c r="DRK372" s="1"/>
      <c r="DRL372" s="1"/>
      <c r="DRM372" s="1"/>
      <c r="DRN372" s="1"/>
      <c r="DRO372" s="1"/>
      <c r="DRP372" s="1"/>
      <c r="DRQ372" s="1"/>
      <c r="DRR372" s="1"/>
      <c r="DRS372" s="1"/>
      <c r="DRT372" s="1"/>
      <c r="DRU372" s="1"/>
      <c r="DRV372" s="1"/>
      <c r="DRW372" s="1"/>
      <c r="DRX372" s="1"/>
      <c r="DRY372" s="1"/>
      <c r="DRZ372" s="1"/>
      <c r="DSA372" s="1"/>
      <c r="DSB372" s="1"/>
      <c r="DSC372" s="1"/>
      <c r="DSD372" s="1"/>
      <c r="DSE372" s="1"/>
      <c r="DSF372" s="1"/>
      <c r="DSG372" s="1"/>
      <c r="DSH372" s="1"/>
      <c r="DSI372" s="1"/>
      <c r="DSJ372" s="1"/>
      <c r="DSK372" s="1"/>
      <c r="DSL372" s="1"/>
      <c r="DSM372" s="1"/>
      <c r="DSN372" s="1"/>
      <c r="DSO372" s="1"/>
      <c r="DSP372" s="1"/>
      <c r="DSQ372" s="1"/>
      <c r="DSR372" s="1"/>
      <c r="DSS372" s="1"/>
      <c r="DST372" s="1"/>
      <c r="DSU372" s="1"/>
      <c r="DSV372" s="1"/>
      <c r="DSW372" s="1"/>
      <c r="DSX372" s="1"/>
      <c r="DSY372" s="1"/>
      <c r="DSZ372" s="1"/>
      <c r="DTA372" s="1"/>
      <c r="DTB372" s="1"/>
      <c r="DTC372" s="1"/>
      <c r="DTD372" s="1"/>
      <c r="DTE372" s="1"/>
      <c r="DTF372" s="1"/>
      <c r="DTG372" s="1"/>
      <c r="DTH372" s="1"/>
      <c r="DTI372" s="1"/>
      <c r="DTJ372" s="1"/>
      <c r="DTK372" s="1"/>
      <c r="DTL372" s="1"/>
      <c r="DTM372" s="1"/>
      <c r="DTN372" s="1"/>
      <c r="DTO372" s="1"/>
      <c r="DTP372" s="1"/>
      <c r="DTQ372" s="1"/>
      <c r="DTR372" s="1"/>
      <c r="DTS372" s="1"/>
      <c r="DTT372" s="1"/>
      <c r="DTU372" s="1"/>
      <c r="DTV372" s="1"/>
      <c r="DTW372" s="1"/>
      <c r="DTX372" s="1"/>
      <c r="DTY372" s="1"/>
      <c r="DTZ372" s="1"/>
      <c r="DUA372" s="1"/>
      <c r="DUB372" s="1"/>
      <c r="DUC372" s="1"/>
      <c r="DUD372" s="1"/>
      <c r="DUE372" s="1"/>
      <c r="DUF372" s="1"/>
      <c r="DUG372" s="1"/>
      <c r="DUH372" s="1"/>
      <c r="DUI372" s="1"/>
      <c r="DUJ372" s="1"/>
      <c r="DUK372" s="1"/>
      <c r="DUL372" s="1"/>
      <c r="DUM372" s="1"/>
      <c r="DUN372" s="1"/>
      <c r="DUO372" s="1"/>
      <c r="DUP372" s="1"/>
      <c r="DUQ372" s="1"/>
      <c r="DUR372" s="1"/>
      <c r="DUS372" s="1"/>
      <c r="DUT372" s="1"/>
      <c r="DUU372" s="1"/>
      <c r="DUV372" s="1"/>
      <c r="DUW372" s="1"/>
      <c r="DUX372" s="1"/>
      <c r="DUY372" s="1"/>
      <c r="DUZ372" s="1"/>
      <c r="DVA372" s="1"/>
      <c r="DVB372" s="1"/>
      <c r="DVC372" s="1"/>
      <c r="DVD372" s="1"/>
      <c r="DVE372" s="1"/>
      <c r="DVF372" s="1"/>
      <c r="DVG372" s="1"/>
      <c r="DVH372" s="1"/>
      <c r="DVI372" s="1"/>
      <c r="DVJ372" s="1"/>
      <c r="DVK372" s="1"/>
      <c r="DVL372" s="1"/>
      <c r="DVM372" s="1"/>
      <c r="DVN372" s="1"/>
      <c r="DVO372" s="1"/>
      <c r="DVP372" s="1"/>
      <c r="DVQ372" s="1"/>
      <c r="DVR372" s="1"/>
      <c r="DVS372" s="1"/>
      <c r="DVT372" s="1"/>
      <c r="DVU372" s="1"/>
      <c r="DVV372" s="1"/>
      <c r="DVW372" s="1"/>
      <c r="DVX372" s="1"/>
      <c r="DVY372" s="1"/>
      <c r="DVZ372" s="1"/>
      <c r="DWA372" s="1"/>
      <c r="DWB372" s="1"/>
      <c r="DWC372" s="1"/>
      <c r="DWD372" s="1"/>
      <c r="DWE372" s="1"/>
      <c r="DWF372" s="1"/>
      <c r="DWG372" s="1"/>
      <c r="DWH372" s="1"/>
      <c r="DWI372" s="1"/>
      <c r="DWJ372" s="1"/>
      <c r="DWK372" s="1"/>
      <c r="DWL372" s="1"/>
      <c r="DWM372" s="1"/>
      <c r="DWN372" s="1"/>
      <c r="DWO372" s="1"/>
      <c r="DWP372" s="1"/>
      <c r="DWQ372" s="1"/>
      <c r="DWR372" s="1"/>
      <c r="DWS372" s="1"/>
      <c r="DWT372" s="1"/>
      <c r="DWU372" s="1"/>
      <c r="DWV372" s="1"/>
      <c r="DWW372" s="1"/>
      <c r="DWX372" s="1"/>
      <c r="DWY372" s="1"/>
      <c r="DWZ372" s="1"/>
      <c r="DXA372" s="1"/>
      <c r="DXB372" s="1"/>
      <c r="DXC372" s="1"/>
      <c r="DXD372" s="1"/>
      <c r="DXE372" s="1"/>
      <c r="DXF372" s="1"/>
      <c r="DXG372" s="1"/>
      <c r="DXH372" s="1"/>
      <c r="DXI372" s="1"/>
      <c r="DXJ372" s="1"/>
      <c r="DXK372" s="1"/>
      <c r="DXL372" s="1"/>
      <c r="DXM372" s="1"/>
      <c r="DXN372" s="1"/>
      <c r="DXO372" s="1"/>
      <c r="DXP372" s="1"/>
      <c r="DXQ372" s="1"/>
      <c r="DXR372" s="1"/>
      <c r="DXS372" s="1"/>
      <c r="DXT372" s="1"/>
      <c r="DXU372" s="1"/>
      <c r="DXV372" s="1"/>
      <c r="DXW372" s="1"/>
      <c r="DXX372" s="1"/>
      <c r="DXY372" s="1"/>
      <c r="DXZ372" s="1"/>
      <c r="DYA372" s="1"/>
      <c r="DYB372" s="1"/>
      <c r="DYC372" s="1"/>
      <c r="DYD372" s="1"/>
      <c r="DYE372" s="1"/>
      <c r="DYF372" s="1"/>
      <c r="DYG372" s="1"/>
      <c r="DYH372" s="1"/>
      <c r="DYI372" s="1"/>
      <c r="DYJ372" s="1"/>
      <c r="DYK372" s="1"/>
      <c r="DYL372" s="1"/>
      <c r="DYM372" s="1"/>
      <c r="DYN372" s="1"/>
      <c r="DYO372" s="1"/>
      <c r="DYP372" s="1"/>
      <c r="DYQ372" s="1"/>
      <c r="DYR372" s="1"/>
      <c r="DYS372" s="1"/>
      <c r="DYT372" s="1"/>
      <c r="DYU372" s="1"/>
      <c r="DYV372" s="1"/>
      <c r="DYW372" s="1"/>
      <c r="DYX372" s="1"/>
      <c r="DYY372" s="1"/>
      <c r="DYZ372" s="1"/>
      <c r="DZA372" s="1"/>
      <c r="DZB372" s="1"/>
      <c r="DZC372" s="1"/>
      <c r="DZD372" s="1"/>
      <c r="DZE372" s="1"/>
      <c r="DZF372" s="1"/>
      <c r="DZG372" s="1"/>
      <c r="DZH372" s="1"/>
      <c r="DZI372" s="1"/>
      <c r="DZJ372" s="1"/>
      <c r="DZK372" s="1"/>
      <c r="DZL372" s="1"/>
      <c r="DZM372" s="1"/>
      <c r="DZN372" s="1"/>
      <c r="DZO372" s="1"/>
      <c r="DZP372" s="1"/>
      <c r="DZQ372" s="1"/>
      <c r="DZR372" s="1"/>
      <c r="DZS372" s="1"/>
      <c r="DZT372" s="1"/>
      <c r="DZU372" s="1"/>
      <c r="DZV372" s="1"/>
      <c r="DZW372" s="1"/>
      <c r="DZX372" s="1"/>
      <c r="DZY372" s="1"/>
      <c r="DZZ372" s="1"/>
      <c r="EAA372" s="1"/>
      <c r="EAB372" s="1"/>
      <c r="EAC372" s="1"/>
      <c r="EAD372" s="1"/>
      <c r="EAE372" s="1"/>
      <c r="EAF372" s="1"/>
      <c r="EAG372" s="1"/>
      <c r="EAH372" s="1"/>
      <c r="EAI372" s="1"/>
      <c r="EAJ372" s="1"/>
      <c r="EAK372" s="1"/>
      <c r="EAL372" s="1"/>
      <c r="EAM372" s="1"/>
      <c r="EAN372" s="1"/>
      <c r="EAO372" s="1"/>
      <c r="EAP372" s="1"/>
      <c r="EAQ372" s="1"/>
      <c r="EAR372" s="1"/>
      <c r="EAS372" s="1"/>
      <c r="EAT372" s="1"/>
      <c r="EAU372" s="1"/>
      <c r="EAV372" s="1"/>
      <c r="EAW372" s="1"/>
      <c r="EAX372" s="1"/>
      <c r="EAY372" s="1"/>
      <c r="EAZ372" s="1"/>
      <c r="EBA372" s="1"/>
      <c r="EBB372" s="1"/>
      <c r="EBC372" s="1"/>
      <c r="EBD372" s="1"/>
      <c r="EBE372" s="1"/>
      <c r="EBF372" s="1"/>
      <c r="EBG372" s="1"/>
      <c r="EBH372" s="1"/>
      <c r="EBI372" s="1"/>
      <c r="EBJ372" s="1"/>
      <c r="EBK372" s="1"/>
      <c r="EBL372" s="1"/>
      <c r="EBM372" s="1"/>
      <c r="EBN372" s="1"/>
      <c r="EBO372" s="1"/>
      <c r="EBP372" s="1"/>
      <c r="EBQ372" s="1"/>
      <c r="EBR372" s="1"/>
      <c r="EBS372" s="1"/>
      <c r="EBT372" s="1"/>
      <c r="EBU372" s="1"/>
      <c r="EBV372" s="1"/>
      <c r="EBW372" s="1"/>
      <c r="EBX372" s="1"/>
      <c r="EBY372" s="1"/>
      <c r="EBZ372" s="1"/>
      <c r="ECA372" s="1"/>
      <c r="ECB372" s="1"/>
      <c r="ECC372" s="1"/>
      <c r="ECD372" s="1"/>
      <c r="ECE372" s="1"/>
      <c r="ECF372" s="1"/>
      <c r="ECG372" s="1"/>
      <c r="ECH372" s="1"/>
      <c r="ECI372" s="1"/>
      <c r="ECJ372" s="1"/>
      <c r="ECK372" s="1"/>
      <c r="ECL372" s="1"/>
      <c r="ECM372" s="1"/>
      <c r="ECN372" s="1"/>
      <c r="ECO372" s="1"/>
      <c r="ECP372" s="1"/>
      <c r="ECQ372" s="1"/>
      <c r="ECR372" s="1"/>
      <c r="ECS372" s="1"/>
      <c r="ECT372" s="1"/>
      <c r="ECU372" s="1"/>
      <c r="ECV372" s="1"/>
      <c r="ECW372" s="1"/>
      <c r="ECX372" s="1"/>
      <c r="ECY372" s="1"/>
      <c r="ECZ372" s="1"/>
      <c r="EDA372" s="1"/>
      <c r="EDB372" s="1"/>
      <c r="EDC372" s="1"/>
      <c r="EDD372" s="1"/>
      <c r="EDE372" s="1"/>
      <c r="EDF372" s="1"/>
      <c r="EDG372" s="1"/>
      <c r="EDH372" s="1"/>
      <c r="EDI372" s="1"/>
      <c r="EDJ372" s="1"/>
      <c r="EDK372" s="1"/>
      <c r="EDL372" s="1"/>
      <c r="EDM372" s="1"/>
      <c r="EDN372" s="1"/>
      <c r="EDO372" s="1"/>
      <c r="EDP372" s="1"/>
      <c r="EDQ372" s="1"/>
      <c r="EDR372" s="1"/>
      <c r="EDS372" s="1"/>
      <c r="EDT372" s="1"/>
      <c r="EDU372" s="1"/>
      <c r="EDV372" s="1"/>
      <c r="EDW372" s="1"/>
      <c r="EDX372" s="1"/>
      <c r="EDY372" s="1"/>
      <c r="EDZ372" s="1"/>
      <c r="EEA372" s="1"/>
      <c r="EEB372" s="1"/>
      <c r="EEC372" s="1"/>
      <c r="EED372" s="1"/>
      <c r="EEE372" s="1"/>
      <c r="EEF372" s="1"/>
      <c r="EEG372" s="1"/>
      <c r="EEH372" s="1"/>
      <c r="EEI372" s="1"/>
      <c r="EEJ372" s="1"/>
      <c r="EEK372" s="1"/>
      <c r="EEL372" s="1"/>
      <c r="EEM372" s="1"/>
      <c r="EEN372" s="1"/>
      <c r="EEO372" s="1"/>
      <c r="EEP372" s="1"/>
      <c r="EEQ372" s="1"/>
      <c r="EER372" s="1"/>
      <c r="EES372" s="1"/>
      <c r="EET372" s="1"/>
      <c r="EEU372" s="1"/>
      <c r="EEV372" s="1"/>
      <c r="EEW372" s="1"/>
      <c r="EEX372" s="1"/>
      <c r="EEY372" s="1"/>
      <c r="EEZ372" s="1"/>
      <c r="EFA372" s="1"/>
      <c r="EFB372" s="1"/>
      <c r="EFC372" s="1"/>
      <c r="EFD372" s="1"/>
      <c r="EFE372" s="1"/>
      <c r="EFF372" s="1"/>
      <c r="EFG372" s="1"/>
      <c r="EFH372" s="1"/>
      <c r="EFI372" s="1"/>
      <c r="EFJ372" s="1"/>
      <c r="EFK372" s="1"/>
      <c r="EFL372" s="1"/>
      <c r="EFM372" s="1"/>
      <c r="EFN372" s="1"/>
      <c r="EFO372" s="1"/>
      <c r="EFP372" s="1"/>
      <c r="EFQ372" s="1"/>
      <c r="EFR372" s="1"/>
      <c r="EFS372" s="1"/>
      <c r="EFT372" s="1"/>
      <c r="EFU372" s="1"/>
      <c r="EFV372" s="1"/>
      <c r="EFW372" s="1"/>
      <c r="EFX372" s="1"/>
      <c r="EFY372" s="1"/>
      <c r="EFZ372" s="1"/>
      <c r="EGA372" s="1"/>
      <c r="EGB372" s="1"/>
      <c r="EGC372" s="1"/>
      <c r="EGD372" s="1"/>
      <c r="EGE372" s="1"/>
      <c r="EGF372" s="1"/>
      <c r="EGG372" s="1"/>
      <c r="EGH372" s="1"/>
      <c r="EGI372" s="1"/>
      <c r="EGJ372" s="1"/>
      <c r="EGK372" s="1"/>
      <c r="EGL372" s="1"/>
      <c r="EGM372" s="1"/>
      <c r="EGN372" s="1"/>
      <c r="EGO372" s="1"/>
      <c r="EGP372" s="1"/>
      <c r="EGQ372" s="1"/>
      <c r="EGR372" s="1"/>
      <c r="EGS372" s="1"/>
      <c r="EGT372" s="1"/>
      <c r="EGU372" s="1"/>
      <c r="EGV372" s="1"/>
      <c r="EGW372" s="1"/>
      <c r="EGX372" s="1"/>
      <c r="EGY372" s="1"/>
      <c r="EGZ372" s="1"/>
      <c r="EHA372" s="1"/>
      <c r="EHB372" s="1"/>
      <c r="EHC372" s="1"/>
      <c r="EHD372" s="1"/>
      <c r="EHE372" s="1"/>
      <c r="EHF372" s="1"/>
      <c r="EHG372" s="1"/>
      <c r="EHH372" s="1"/>
      <c r="EHI372" s="1"/>
      <c r="EHJ372" s="1"/>
      <c r="EHK372" s="1"/>
      <c r="EHL372" s="1"/>
      <c r="EHM372" s="1"/>
      <c r="EHN372" s="1"/>
      <c r="EHO372" s="1"/>
      <c r="EHP372" s="1"/>
      <c r="EHQ372" s="1"/>
      <c r="EHR372" s="1"/>
      <c r="EHS372" s="1"/>
      <c r="EHT372" s="1"/>
      <c r="EHU372" s="1"/>
      <c r="EHV372" s="1"/>
      <c r="EHW372" s="1"/>
      <c r="EHX372" s="1"/>
      <c r="EHY372" s="1"/>
      <c r="EHZ372" s="1"/>
      <c r="EIA372" s="1"/>
      <c r="EIB372" s="1"/>
      <c r="EIC372" s="1"/>
      <c r="EID372" s="1"/>
      <c r="EIE372" s="1"/>
      <c r="EIF372" s="1"/>
      <c r="EIG372" s="1"/>
      <c r="EIH372" s="1"/>
      <c r="EII372" s="1"/>
      <c r="EIJ372" s="1"/>
      <c r="EIK372" s="1"/>
      <c r="EIL372" s="1"/>
      <c r="EIM372" s="1"/>
      <c r="EIN372" s="1"/>
      <c r="EIO372" s="1"/>
      <c r="EIP372" s="1"/>
      <c r="EIQ372" s="1"/>
      <c r="EIR372" s="1"/>
      <c r="EIS372" s="1"/>
      <c r="EIT372" s="1"/>
      <c r="EIU372" s="1"/>
      <c r="EIV372" s="1"/>
      <c r="EIW372" s="1"/>
      <c r="EIX372" s="1"/>
      <c r="EIY372" s="1"/>
      <c r="EIZ372" s="1"/>
      <c r="EJA372" s="1"/>
      <c r="EJB372" s="1"/>
      <c r="EJC372" s="1"/>
      <c r="EJD372" s="1"/>
      <c r="EJE372" s="1"/>
      <c r="EJF372" s="1"/>
      <c r="EJG372" s="1"/>
      <c r="EJH372" s="1"/>
      <c r="EJI372" s="1"/>
      <c r="EJJ372" s="1"/>
      <c r="EJK372" s="1"/>
      <c r="EJL372" s="1"/>
      <c r="EJM372" s="1"/>
      <c r="EJN372" s="1"/>
      <c r="EJO372" s="1"/>
      <c r="EJP372" s="1"/>
      <c r="EJQ372" s="1"/>
      <c r="EJR372" s="1"/>
      <c r="EJS372" s="1"/>
      <c r="EJT372" s="1"/>
      <c r="EJU372" s="1"/>
      <c r="EJV372" s="1"/>
      <c r="EJW372" s="1"/>
      <c r="EJX372" s="1"/>
      <c r="EJY372" s="1"/>
      <c r="EJZ372" s="1"/>
      <c r="EKA372" s="1"/>
      <c r="EKB372" s="1"/>
      <c r="EKC372" s="1"/>
      <c r="EKD372" s="1"/>
      <c r="EKE372" s="1"/>
      <c r="EKF372" s="1"/>
      <c r="EKG372" s="1"/>
      <c r="EKH372" s="1"/>
      <c r="EKI372" s="1"/>
      <c r="EKJ372" s="1"/>
      <c r="EKK372" s="1"/>
      <c r="EKL372" s="1"/>
      <c r="EKM372" s="1"/>
      <c r="EKN372" s="1"/>
      <c r="EKO372" s="1"/>
      <c r="EKP372" s="1"/>
      <c r="EKQ372" s="1"/>
      <c r="EKR372" s="1"/>
      <c r="EKS372" s="1"/>
      <c r="EKT372" s="1"/>
      <c r="EKU372" s="1"/>
      <c r="EKV372" s="1"/>
      <c r="EKW372" s="1"/>
      <c r="EKX372" s="1"/>
      <c r="EKY372" s="1"/>
      <c r="EKZ372" s="1"/>
      <c r="ELA372" s="1"/>
      <c r="ELB372" s="1"/>
      <c r="ELC372" s="1"/>
      <c r="ELD372" s="1"/>
      <c r="ELE372" s="1"/>
      <c r="ELF372" s="1"/>
      <c r="ELG372" s="1"/>
      <c r="ELH372" s="1"/>
      <c r="ELI372" s="1"/>
      <c r="ELJ372" s="1"/>
      <c r="ELK372" s="1"/>
      <c r="ELL372" s="1"/>
      <c r="ELM372" s="1"/>
      <c r="ELN372" s="1"/>
      <c r="ELO372" s="1"/>
      <c r="ELP372" s="1"/>
      <c r="ELQ372" s="1"/>
      <c r="ELR372" s="1"/>
      <c r="ELS372" s="1"/>
      <c r="ELT372" s="1"/>
      <c r="ELU372" s="1"/>
      <c r="ELV372" s="1"/>
      <c r="ELW372" s="1"/>
      <c r="ELX372" s="1"/>
      <c r="ELY372" s="1"/>
      <c r="ELZ372" s="1"/>
      <c r="EMA372" s="1"/>
      <c r="EMB372" s="1"/>
      <c r="EMC372" s="1"/>
      <c r="EMD372" s="1"/>
      <c r="EME372" s="1"/>
      <c r="EMF372" s="1"/>
      <c r="EMG372" s="1"/>
      <c r="EMH372" s="1"/>
      <c r="EMI372" s="1"/>
      <c r="EMJ372" s="1"/>
      <c r="EMK372" s="1"/>
      <c r="EML372" s="1"/>
      <c r="EMM372" s="1"/>
      <c r="EMN372" s="1"/>
      <c r="EMO372" s="1"/>
      <c r="EMP372" s="1"/>
      <c r="EMQ372" s="1"/>
      <c r="EMR372" s="1"/>
      <c r="EMS372" s="1"/>
      <c r="EMT372" s="1"/>
      <c r="EMU372" s="1"/>
      <c r="EMV372" s="1"/>
      <c r="EMW372" s="1"/>
      <c r="EMX372" s="1"/>
      <c r="EMY372" s="1"/>
      <c r="EMZ372" s="1"/>
      <c r="ENA372" s="1"/>
      <c r="ENB372" s="1"/>
      <c r="ENC372" s="1"/>
      <c r="END372" s="1"/>
      <c r="ENE372" s="1"/>
      <c r="ENF372" s="1"/>
      <c r="ENG372" s="1"/>
      <c r="ENH372" s="1"/>
      <c r="ENI372" s="1"/>
      <c r="ENJ372" s="1"/>
      <c r="ENK372" s="1"/>
      <c r="ENL372" s="1"/>
      <c r="ENM372" s="1"/>
      <c r="ENN372" s="1"/>
      <c r="ENO372" s="1"/>
      <c r="ENP372" s="1"/>
      <c r="ENQ372" s="1"/>
      <c r="ENR372" s="1"/>
      <c r="ENS372" s="1"/>
      <c r="ENT372" s="1"/>
      <c r="ENU372" s="1"/>
      <c r="ENV372" s="1"/>
      <c r="ENW372" s="1"/>
      <c r="ENX372" s="1"/>
      <c r="ENY372" s="1"/>
      <c r="ENZ372" s="1"/>
      <c r="EOA372" s="1"/>
      <c r="EOB372" s="1"/>
      <c r="EOC372" s="1"/>
      <c r="EOD372" s="1"/>
      <c r="EOE372" s="1"/>
      <c r="EOF372" s="1"/>
      <c r="EOG372" s="1"/>
      <c r="EOH372" s="1"/>
      <c r="EOI372" s="1"/>
      <c r="EOJ372" s="1"/>
      <c r="EOK372" s="1"/>
      <c r="EOL372" s="1"/>
      <c r="EOM372" s="1"/>
      <c r="EON372" s="1"/>
      <c r="EOO372" s="1"/>
      <c r="EOP372" s="1"/>
      <c r="EOQ372" s="1"/>
      <c r="EOR372" s="1"/>
      <c r="EOS372" s="1"/>
      <c r="EOT372" s="1"/>
      <c r="EOU372" s="1"/>
      <c r="EOV372" s="1"/>
      <c r="EOW372" s="1"/>
      <c r="EOX372" s="1"/>
      <c r="EOY372" s="1"/>
      <c r="EOZ372" s="1"/>
      <c r="EPA372" s="1"/>
      <c r="EPB372" s="1"/>
      <c r="EPC372" s="1"/>
      <c r="EPD372" s="1"/>
      <c r="EPE372" s="1"/>
      <c r="EPF372" s="1"/>
      <c r="EPG372" s="1"/>
      <c r="EPH372" s="1"/>
      <c r="EPI372" s="1"/>
      <c r="EPJ372" s="1"/>
      <c r="EPK372" s="1"/>
      <c r="EPL372" s="1"/>
      <c r="EPM372" s="1"/>
      <c r="EPN372" s="1"/>
      <c r="EPO372" s="1"/>
      <c r="EPP372" s="1"/>
      <c r="EPQ372" s="1"/>
      <c r="EPR372" s="1"/>
      <c r="EPS372" s="1"/>
      <c r="EPT372" s="1"/>
      <c r="EPU372" s="1"/>
      <c r="EPV372" s="1"/>
      <c r="EPW372" s="1"/>
      <c r="EPX372" s="1"/>
      <c r="EPY372" s="1"/>
      <c r="EPZ372" s="1"/>
      <c r="EQA372" s="1"/>
      <c r="EQB372" s="1"/>
      <c r="EQC372" s="1"/>
      <c r="EQD372" s="1"/>
      <c r="EQE372" s="1"/>
      <c r="EQF372" s="1"/>
      <c r="EQG372" s="1"/>
      <c r="EQH372" s="1"/>
      <c r="EQI372" s="1"/>
      <c r="EQJ372" s="1"/>
      <c r="EQK372" s="1"/>
      <c r="EQL372" s="1"/>
      <c r="EQM372" s="1"/>
      <c r="EQN372" s="1"/>
      <c r="EQO372" s="1"/>
      <c r="EQP372" s="1"/>
      <c r="EQQ372" s="1"/>
      <c r="EQR372" s="1"/>
      <c r="EQS372" s="1"/>
      <c r="EQT372" s="1"/>
      <c r="EQU372" s="1"/>
      <c r="EQV372" s="1"/>
      <c r="EQW372" s="1"/>
      <c r="EQX372" s="1"/>
      <c r="EQY372" s="1"/>
      <c r="EQZ372" s="1"/>
      <c r="ERA372" s="1"/>
      <c r="ERB372" s="1"/>
      <c r="ERC372" s="1"/>
      <c r="ERD372" s="1"/>
      <c r="ERE372" s="1"/>
      <c r="ERF372" s="1"/>
      <c r="ERG372" s="1"/>
      <c r="ERH372" s="1"/>
      <c r="ERI372" s="1"/>
      <c r="ERJ372" s="1"/>
      <c r="ERK372" s="1"/>
      <c r="ERL372" s="1"/>
      <c r="ERM372" s="1"/>
      <c r="ERN372" s="1"/>
      <c r="ERO372" s="1"/>
      <c r="ERP372" s="1"/>
      <c r="ERQ372" s="1"/>
      <c r="ERR372" s="1"/>
      <c r="ERS372" s="1"/>
      <c r="ERT372" s="1"/>
      <c r="ERU372" s="1"/>
      <c r="ERV372" s="1"/>
      <c r="ERW372" s="1"/>
      <c r="ERX372" s="1"/>
      <c r="ERY372" s="1"/>
      <c r="ERZ372" s="1"/>
      <c r="ESA372" s="1"/>
      <c r="ESB372" s="1"/>
      <c r="ESC372" s="1"/>
      <c r="ESD372" s="1"/>
      <c r="ESE372" s="1"/>
      <c r="ESF372" s="1"/>
      <c r="ESG372" s="1"/>
      <c r="ESH372" s="1"/>
      <c r="ESI372" s="1"/>
      <c r="ESJ372" s="1"/>
      <c r="ESK372" s="1"/>
      <c r="ESL372" s="1"/>
      <c r="ESM372" s="1"/>
      <c r="ESN372" s="1"/>
      <c r="ESO372" s="1"/>
      <c r="ESP372" s="1"/>
      <c r="ESQ372" s="1"/>
      <c r="ESR372" s="1"/>
      <c r="ESS372" s="1"/>
      <c r="EST372" s="1"/>
      <c r="ESU372" s="1"/>
      <c r="ESV372" s="1"/>
      <c r="ESW372" s="1"/>
      <c r="ESX372" s="1"/>
      <c r="ESY372" s="1"/>
      <c r="ESZ372" s="1"/>
      <c r="ETA372" s="1"/>
      <c r="ETB372" s="1"/>
      <c r="ETC372" s="1"/>
      <c r="ETD372" s="1"/>
      <c r="ETE372" s="1"/>
      <c r="ETF372" s="1"/>
      <c r="ETG372" s="1"/>
      <c r="ETH372" s="1"/>
      <c r="ETI372" s="1"/>
      <c r="ETJ372" s="1"/>
      <c r="ETK372" s="1"/>
      <c r="ETL372" s="1"/>
      <c r="ETM372" s="1"/>
      <c r="ETN372" s="1"/>
      <c r="ETO372" s="1"/>
      <c r="ETP372" s="1"/>
      <c r="ETQ372" s="1"/>
      <c r="ETR372" s="1"/>
      <c r="ETS372" s="1"/>
      <c r="ETT372" s="1"/>
      <c r="ETU372" s="1"/>
      <c r="ETV372" s="1"/>
      <c r="ETW372" s="1"/>
      <c r="ETX372" s="1"/>
      <c r="ETY372" s="1"/>
      <c r="ETZ372" s="1"/>
      <c r="EUA372" s="1"/>
      <c r="EUB372" s="1"/>
      <c r="EUC372" s="1"/>
      <c r="EUD372" s="1"/>
      <c r="EUE372" s="1"/>
      <c r="EUF372" s="1"/>
      <c r="EUG372" s="1"/>
      <c r="EUH372" s="1"/>
      <c r="EUI372" s="1"/>
      <c r="EUJ372" s="1"/>
      <c r="EUK372" s="1"/>
      <c r="EUL372" s="1"/>
      <c r="EUM372" s="1"/>
      <c r="EUN372" s="1"/>
      <c r="EUO372" s="1"/>
      <c r="EUP372" s="1"/>
      <c r="EUQ372" s="1"/>
      <c r="EUR372" s="1"/>
      <c r="EUS372" s="1"/>
      <c r="EUT372" s="1"/>
      <c r="EUU372" s="1"/>
      <c r="EUV372" s="1"/>
      <c r="EUW372" s="1"/>
      <c r="EUX372" s="1"/>
      <c r="EUY372" s="1"/>
      <c r="EUZ372" s="1"/>
      <c r="EVA372" s="1"/>
      <c r="EVB372" s="1"/>
      <c r="EVC372" s="1"/>
      <c r="EVD372" s="1"/>
      <c r="EVE372" s="1"/>
      <c r="EVF372" s="1"/>
      <c r="EVG372" s="1"/>
      <c r="EVH372" s="1"/>
      <c r="EVI372" s="1"/>
      <c r="EVJ372" s="1"/>
      <c r="EVK372" s="1"/>
      <c r="EVL372" s="1"/>
      <c r="EVM372" s="1"/>
      <c r="EVN372" s="1"/>
      <c r="EVO372" s="1"/>
      <c r="EVP372" s="1"/>
      <c r="EVQ372" s="1"/>
      <c r="EVR372" s="1"/>
      <c r="EVS372" s="1"/>
      <c r="EVT372" s="1"/>
      <c r="EVU372" s="1"/>
      <c r="EVV372" s="1"/>
      <c r="EVW372" s="1"/>
      <c r="EVX372" s="1"/>
      <c r="EVY372" s="1"/>
      <c r="EVZ372" s="1"/>
      <c r="EWA372" s="1"/>
      <c r="EWB372" s="1"/>
      <c r="EWC372" s="1"/>
      <c r="EWD372" s="1"/>
      <c r="EWE372" s="1"/>
      <c r="EWF372" s="1"/>
      <c r="EWG372" s="1"/>
      <c r="EWH372" s="1"/>
      <c r="EWI372" s="1"/>
      <c r="EWJ372" s="1"/>
      <c r="EWK372" s="1"/>
      <c r="EWL372" s="1"/>
      <c r="EWM372" s="1"/>
      <c r="EWN372" s="1"/>
      <c r="EWO372" s="1"/>
      <c r="EWP372" s="1"/>
      <c r="EWQ372" s="1"/>
      <c r="EWR372" s="1"/>
      <c r="EWS372" s="1"/>
      <c r="EWT372" s="1"/>
      <c r="EWU372" s="1"/>
      <c r="EWV372" s="1"/>
      <c r="EWW372" s="1"/>
      <c r="EWX372" s="1"/>
      <c r="EWY372" s="1"/>
      <c r="EWZ372" s="1"/>
      <c r="EXA372" s="1"/>
      <c r="EXB372" s="1"/>
      <c r="EXC372" s="1"/>
      <c r="EXD372" s="1"/>
      <c r="EXE372" s="1"/>
      <c r="EXF372" s="1"/>
      <c r="EXG372" s="1"/>
      <c r="EXH372" s="1"/>
      <c r="EXI372" s="1"/>
      <c r="EXJ372" s="1"/>
      <c r="EXK372" s="1"/>
      <c r="EXL372" s="1"/>
      <c r="EXM372" s="1"/>
      <c r="EXN372" s="1"/>
      <c r="EXO372" s="1"/>
      <c r="EXP372" s="1"/>
      <c r="EXQ372" s="1"/>
      <c r="EXR372" s="1"/>
      <c r="EXS372" s="1"/>
      <c r="EXT372" s="1"/>
      <c r="EXU372" s="1"/>
      <c r="EXV372" s="1"/>
      <c r="EXW372" s="1"/>
      <c r="EXX372" s="1"/>
      <c r="EXY372" s="1"/>
      <c r="EXZ372" s="1"/>
      <c r="EYA372" s="1"/>
      <c r="EYB372" s="1"/>
      <c r="EYC372" s="1"/>
      <c r="EYD372" s="1"/>
      <c r="EYE372" s="1"/>
      <c r="EYF372" s="1"/>
      <c r="EYG372" s="1"/>
      <c r="EYH372" s="1"/>
      <c r="EYI372" s="1"/>
      <c r="EYJ372" s="1"/>
      <c r="EYK372" s="1"/>
      <c r="EYL372" s="1"/>
      <c r="EYM372" s="1"/>
      <c r="EYN372" s="1"/>
      <c r="EYO372" s="1"/>
      <c r="EYP372" s="1"/>
      <c r="EYQ372" s="1"/>
      <c r="EYR372" s="1"/>
      <c r="EYS372" s="1"/>
      <c r="EYT372" s="1"/>
      <c r="EYU372" s="1"/>
      <c r="EYV372" s="1"/>
      <c r="EYW372" s="1"/>
      <c r="EYX372" s="1"/>
      <c r="EYY372" s="1"/>
      <c r="EYZ372" s="1"/>
      <c r="EZA372" s="1"/>
      <c r="EZB372" s="1"/>
      <c r="EZC372" s="1"/>
      <c r="EZD372" s="1"/>
      <c r="EZE372" s="1"/>
      <c r="EZF372" s="1"/>
      <c r="EZG372" s="1"/>
      <c r="EZH372" s="1"/>
      <c r="EZI372" s="1"/>
      <c r="EZJ372" s="1"/>
      <c r="EZK372" s="1"/>
      <c r="EZL372" s="1"/>
      <c r="EZM372" s="1"/>
      <c r="EZN372" s="1"/>
      <c r="EZO372" s="1"/>
      <c r="EZP372" s="1"/>
      <c r="EZQ372" s="1"/>
      <c r="EZR372" s="1"/>
      <c r="EZS372" s="1"/>
      <c r="EZT372" s="1"/>
      <c r="EZU372" s="1"/>
      <c r="EZV372" s="1"/>
      <c r="EZW372" s="1"/>
      <c r="EZX372" s="1"/>
      <c r="EZY372" s="1"/>
      <c r="EZZ372" s="1"/>
      <c r="FAA372" s="1"/>
      <c r="FAB372" s="1"/>
      <c r="FAC372" s="1"/>
      <c r="FAD372" s="1"/>
      <c r="FAE372" s="1"/>
      <c r="FAF372" s="1"/>
      <c r="FAG372" s="1"/>
      <c r="FAH372" s="1"/>
      <c r="FAI372" s="1"/>
      <c r="FAJ372" s="1"/>
      <c r="FAK372" s="1"/>
      <c r="FAL372" s="1"/>
      <c r="FAM372" s="1"/>
      <c r="FAN372" s="1"/>
      <c r="FAO372" s="1"/>
      <c r="FAP372" s="1"/>
      <c r="FAQ372" s="1"/>
      <c r="FAR372" s="1"/>
      <c r="FAS372" s="1"/>
      <c r="FAT372" s="1"/>
      <c r="FAU372" s="1"/>
      <c r="FAV372" s="1"/>
      <c r="FAW372" s="1"/>
      <c r="FAX372" s="1"/>
      <c r="FAY372" s="1"/>
      <c r="FAZ372" s="1"/>
      <c r="FBA372" s="1"/>
      <c r="FBB372" s="1"/>
      <c r="FBC372" s="1"/>
      <c r="FBD372" s="1"/>
      <c r="FBE372" s="1"/>
      <c r="FBF372" s="1"/>
      <c r="FBG372" s="1"/>
      <c r="FBH372" s="1"/>
      <c r="FBI372" s="1"/>
      <c r="FBJ372" s="1"/>
      <c r="FBK372" s="1"/>
      <c r="FBL372" s="1"/>
      <c r="FBM372" s="1"/>
      <c r="FBN372" s="1"/>
      <c r="FBO372" s="1"/>
      <c r="FBP372" s="1"/>
      <c r="FBQ372" s="1"/>
      <c r="FBR372" s="1"/>
      <c r="FBS372" s="1"/>
      <c r="FBT372" s="1"/>
      <c r="FBU372" s="1"/>
      <c r="FBV372" s="1"/>
      <c r="FBW372" s="1"/>
      <c r="FBX372" s="1"/>
      <c r="FBY372" s="1"/>
      <c r="FBZ372" s="1"/>
      <c r="FCA372" s="1"/>
      <c r="FCB372" s="1"/>
      <c r="FCC372" s="1"/>
      <c r="FCD372" s="1"/>
      <c r="FCE372" s="1"/>
      <c r="FCF372" s="1"/>
      <c r="FCG372" s="1"/>
      <c r="FCH372" s="1"/>
      <c r="FCI372" s="1"/>
      <c r="FCJ372" s="1"/>
      <c r="FCK372" s="1"/>
      <c r="FCL372" s="1"/>
      <c r="FCM372" s="1"/>
      <c r="FCN372" s="1"/>
      <c r="FCO372" s="1"/>
      <c r="FCP372" s="1"/>
      <c r="FCQ372" s="1"/>
      <c r="FCR372" s="1"/>
      <c r="FCS372" s="1"/>
      <c r="FCT372" s="1"/>
      <c r="FCU372" s="1"/>
      <c r="FCV372" s="1"/>
      <c r="FCW372" s="1"/>
      <c r="FCX372" s="1"/>
      <c r="FCY372" s="1"/>
      <c r="FCZ372" s="1"/>
      <c r="FDA372" s="1"/>
      <c r="FDB372" s="1"/>
      <c r="FDC372" s="1"/>
      <c r="FDD372" s="1"/>
      <c r="FDE372" s="1"/>
      <c r="FDF372" s="1"/>
      <c r="FDG372" s="1"/>
      <c r="FDH372" s="1"/>
      <c r="FDI372" s="1"/>
      <c r="FDJ372" s="1"/>
      <c r="FDK372" s="1"/>
      <c r="FDL372" s="1"/>
      <c r="FDM372" s="1"/>
      <c r="FDN372" s="1"/>
      <c r="FDO372" s="1"/>
      <c r="FDP372" s="1"/>
      <c r="FDQ372" s="1"/>
      <c r="FDR372" s="1"/>
      <c r="FDS372" s="1"/>
      <c r="FDT372" s="1"/>
      <c r="FDU372" s="1"/>
      <c r="FDV372" s="1"/>
      <c r="FDW372" s="1"/>
      <c r="FDX372" s="1"/>
      <c r="FDY372" s="1"/>
      <c r="FDZ372" s="1"/>
      <c r="FEA372" s="1"/>
      <c r="FEB372" s="1"/>
      <c r="FEC372" s="1"/>
      <c r="FED372" s="1"/>
      <c r="FEE372" s="1"/>
      <c r="FEF372" s="1"/>
      <c r="FEG372" s="1"/>
      <c r="FEH372" s="1"/>
      <c r="FEI372" s="1"/>
      <c r="FEJ372" s="1"/>
      <c r="FEK372" s="1"/>
      <c r="FEL372" s="1"/>
      <c r="FEM372" s="1"/>
      <c r="FEN372" s="1"/>
      <c r="FEO372" s="1"/>
      <c r="FEP372" s="1"/>
      <c r="FEQ372" s="1"/>
      <c r="FER372" s="1"/>
      <c r="FES372" s="1"/>
      <c r="FET372" s="1"/>
      <c r="FEU372" s="1"/>
      <c r="FEV372" s="1"/>
      <c r="FEW372" s="1"/>
      <c r="FEX372" s="1"/>
      <c r="FEY372" s="1"/>
      <c r="FEZ372" s="1"/>
      <c r="FFA372" s="1"/>
      <c r="FFB372" s="1"/>
      <c r="FFC372" s="1"/>
      <c r="FFD372" s="1"/>
      <c r="FFE372" s="1"/>
      <c r="FFF372" s="1"/>
      <c r="FFG372" s="1"/>
      <c r="FFH372" s="1"/>
      <c r="FFI372" s="1"/>
      <c r="FFJ372" s="1"/>
      <c r="FFK372" s="1"/>
      <c r="FFL372" s="1"/>
      <c r="FFM372" s="1"/>
      <c r="FFN372" s="1"/>
      <c r="FFO372" s="1"/>
      <c r="FFP372" s="1"/>
      <c r="FFQ372" s="1"/>
      <c r="FFR372" s="1"/>
      <c r="FFS372" s="1"/>
      <c r="FFT372" s="1"/>
      <c r="FFU372" s="1"/>
      <c r="FFV372" s="1"/>
      <c r="FFW372" s="1"/>
      <c r="FFX372" s="1"/>
      <c r="FFY372" s="1"/>
      <c r="FFZ372" s="1"/>
      <c r="FGA372" s="1"/>
      <c r="FGB372" s="1"/>
      <c r="FGC372" s="1"/>
      <c r="FGD372" s="1"/>
      <c r="FGE372" s="1"/>
      <c r="FGF372" s="1"/>
      <c r="FGG372" s="1"/>
      <c r="FGH372" s="1"/>
      <c r="FGI372" s="1"/>
      <c r="FGJ372" s="1"/>
      <c r="FGK372" s="1"/>
      <c r="FGL372" s="1"/>
      <c r="FGM372" s="1"/>
      <c r="FGN372" s="1"/>
      <c r="FGO372" s="1"/>
      <c r="FGP372" s="1"/>
      <c r="FGQ372" s="1"/>
      <c r="FGR372" s="1"/>
      <c r="FGS372" s="1"/>
      <c r="FGT372" s="1"/>
      <c r="FGU372" s="1"/>
      <c r="FGV372" s="1"/>
      <c r="FGW372" s="1"/>
      <c r="FGX372" s="1"/>
      <c r="FGY372" s="1"/>
      <c r="FGZ372" s="1"/>
      <c r="FHA372" s="1"/>
      <c r="FHB372" s="1"/>
      <c r="FHC372" s="1"/>
      <c r="FHD372" s="1"/>
      <c r="FHE372" s="1"/>
      <c r="FHF372" s="1"/>
      <c r="FHG372" s="1"/>
      <c r="FHH372" s="1"/>
      <c r="FHI372" s="1"/>
      <c r="FHJ372" s="1"/>
      <c r="FHK372" s="1"/>
      <c r="FHL372" s="1"/>
      <c r="FHM372" s="1"/>
      <c r="FHN372" s="1"/>
      <c r="FHO372" s="1"/>
      <c r="FHP372" s="1"/>
      <c r="FHQ372" s="1"/>
      <c r="FHR372" s="1"/>
      <c r="FHS372" s="1"/>
      <c r="FHT372" s="1"/>
      <c r="FHU372" s="1"/>
      <c r="FHV372" s="1"/>
      <c r="FHW372" s="1"/>
      <c r="FHX372" s="1"/>
      <c r="FHY372" s="1"/>
      <c r="FHZ372" s="1"/>
      <c r="FIA372" s="1"/>
      <c r="FIB372" s="1"/>
      <c r="FIC372" s="1"/>
      <c r="FID372" s="1"/>
      <c r="FIE372" s="1"/>
      <c r="FIF372" s="1"/>
      <c r="FIG372" s="1"/>
      <c r="FIH372" s="1"/>
      <c r="FII372" s="1"/>
      <c r="FIJ372" s="1"/>
      <c r="FIK372" s="1"/>
      <c r="FIL372" s="1"/>
      <c r="FIM372" s="1"/>
      <c r="FIN372" s="1"/>
      <c r="FIO372" s="1"/>
      <c r="FIP372" s="1"/>
      <c r="FIQ372" s="1"/>
      <c r="FIR372" s="1"/>
      <c r="FIS372" s="1"/>
      <c r="FIT372" s="1"/>
      <c r="FIU372" s="1"/>
      <c r="FIV372" s="1"/>
      <c r="FIW372" s="1"/>
      <c r="FIX372" s="1"/>
      <c r="FIY372" s="1"/>
      <c r="FIZ372" s="1"/>
      <c r="FJA372" s="1"/>
      <c r="FJB372" s="1"/>
      <c r="FJC372" s="1"/>
      <c r="FJD372" s="1"/>
      <c r="FJE372" s="1"/>
      <c r="FJF372" s="1"/>
      <c r="FJG372" s="1"/>
      <c r="FJH372" s="1"/>
      <c r="FJI372" s="1"/>
      <c r="FJJ372" s="1"/>
      <c r="FJK372" s="1"/>
      <c r="FJL372" s="1"/>
      <c r="FJM372" s="1"/>
      <c r="FJN372" s="1"/>
      <c r="FJO372" s="1"/>
      <c r="FJP372" s="1"/>
      <c r="FJQ372" s="1"/>
      <c r="FJR372" s="1"/>
      <c r="FJS372" s="1"/>
      <c r="FJT372" s="1"/>
      <c r="FJU372" s="1"/>
      <c r="FJV372" s="1"/>
      <c r="FJW372" s="1"/>
      <c r="FJX372" s="1"/>
      <c r="FJY372" s="1"/>
      <c r="FJZ372" s="1"/>
      <c r="FKA372" s="1"/>
      <c r="FKB372" s="1"/>
      <c r="FKC372" s="1"/>
      <c r="FKD372" s="1"/>
      <c r="FKE372" s="1"/>
      <c r="FKF372" s="1"/>
      <c r="FKG372" s="1"/>
      <c r="FKH372" s="1"/>
      <c r="FKI372" s="1"/>
      <c r="FKJ372" s="1"/>
      <c r="FKK372" s="1"/>
      <c r="FKL372" s="1"/>
      <c r="FKM372" s="1"/>
      <c r="FKN372" s="1"/>
      <c r="FKO372" s="1"/>
      <c r="FKP372" s="1"/>
      <c r="FKQ372" s="1"/>
      <c r="FKR372" s="1"/>
      <c r="FKS372" s="1"/>
      <c r="FKT372" s="1"/>
      <c r="FKU372" s="1"/>
      <c r="FKV372" s="1"/>
      <c r="FKW372" s="1"/>
      <c r="FKX372" s="1"/>
      <c r="FKY372" s="1"/>
      <c r="FKZ372" s="1"/>
      <c r="FLA372" s="1"/>
      <c r="FLB372" s="1"/>
      <c r="FLC372" s="1"/>
      <c r="FLD372" s="1"/>
      <c r="FLE372" s="1"/>
      <c r="FLF372" s="1"/>
      <c r="FLG372" s="1"/>
      <c r="FLH372" s="1"/>
      <c r="FLI372" s="1"/>
      <c r="FLJ372" s="1"/>
      <c r="FLK372" s="1"/>
      <c r="FLL372" s="1"/>
      <c r="FLM372" s="1"/>
      <c r="FLN372" s="1"/>
      <c r="FLO372" s="1"/>
      <c r="FLP372" s="1"/>
      <c r="FLQ372" s="1"/>
      <c r="FLR372" s="1"/>
      <c r="FLS372" s="1"/>
      <c r="FLT372" s="1"/>
      <c r="FLU372" s="1"/>
      <c r="FLV372" s="1"/>
      <c r="FLW372" s="1"/>
      <c r="FLX372" s="1"/>
      <c r="FLY372" s="1"/>
      <c r="FLZ372" s="1"/>
      <c r="FMA372" s="1"/>
      <c r="FMB372" s="1"/>
      <c r="FMC372" s="1"/>
      <c r="FMD372" s="1"/>
      <c r="FME372" s="1"/>
      <c r="FMF372" s="1"/>
      <c r="FMG372" s="1"/>
      <c r="FMH372" s="1"/>
      <c r="FMI372" s="1"/>
      <c r="FMJ372" s="1"/>
      <c r="FMK372" s="1"/>
      <c r="FML372" s="1"/>
      <c r="FMM372" s="1"/>
      <c r="FMN372" s="1"/>
      <c r="FMO372" s="1"/>
      <c r="FMP372" s="1"/>
      <c r="FMQ372" s="1"/>
      <c r="FMR372" s="1"/>
      <c r="FMS372" s="1"/>
      <c r="FMT372" s="1"/>
      <c r="FMU372" s="1"/>
      <c r="FMV372" s="1"/>
      <c r="FMW372" s="1"/>
      <c r="FMX372" s="1"/>
      <c r="FMY372" s="1"/>
      <c r="FMZ372" s="1"/>
      <c r="FNA372" s="1"/>
      <c r="FNB372" s="1"/>
      <c r="FNC372" s="1"/>
      <c r="FND372" s="1"/>
      <c r="FNE372" s="1"/>
      <c r="FNF372" s="1"/>
      <c r="FNG372" s="1"/>
      <c r="FNH372" s="1"/>
      <c r="FNI372" s="1"/>
      <c r="FNJ372" s="1"/>
      <c r="FNK372" s="1"/>
      <c r="FNL372" s="1"/>
      <c r="FNM372" s="1"/>
      <c r="FNN372" s="1"/>
      <c r="FNO372" s="1"/>
      <c r="FNP372" s="1"/>
      <c r="FNQ372" s="1"/>
      <c r="FNR372" s="1"/>
      <c r="FNS372" s="1"/>
      <c r="FNT372" s="1"/>
      <c r="FNU372" s="1"/>
      <c r="FNV372" s="1"/>
      <c r="FNW372" s="1"/>
      <c r="FNX372" s="1"/>
      <c r="FNY372" s="1"/>
      <c r="FNZ372" s="1"/>
      <c r="FOA372" s="1"/>
      <c r="FOB372" s="1"/>
      <c r="FOC372" s="1"/>
      <c r="FOD372" s="1"/>
      <c r="FOE372" s="1"/>
      <c r="FOF372" s="1"/>
      <c r="FOG372" s="1"/>
      <c r="FOH372" s="1"/>
      <c r="FOI372" s="1"/>
      <c r="FOJ372" s="1"/>
      <c r="FOK372" s="1"/>
      <c r="FOL372" s="1"/>
      <c r="FOM372" s="1"/>
      <c r="FON372" s="1"/>
      <c r="FOO372" s="1"/>
      <c r="FOP372" s="1"/>
      <c r="FOQ372" s="1"/>
      <c r="FOR372" s="1"/>
      <c r="FOS372" s="1"/>
      <c r="FOT372" s="1"/>
      <c r="FOU372" s="1"/>
      <c r="FOV372" s="1"/>
      <c r="FOW372" s="1"/>
      <c r="FOX372" s="1"/>
      <c r="FOY372" s="1"/>
      <c r="FOZ372" s="1"/>
      <c r="FPA372" s="1"/>
      <c r="FPB372" s="1"/>
      <c r="FPC372" s="1"/>
      <c r="FPD372" s="1"/>
      <c r="FPE372" s="1"/>
      <c r="FPF372" s="1"/>
      <c r="FPG372" s="1"/>
      <c r="FPH372" s="1"/>
      <c r="FPI372" s="1"/>
      <c r="FPJ372" s="1"/>
      <c r="FPK372" s="1"/>
      <c r="FPL372" s="1"/>
      <c r="FPM372" s="1"/>
      <c r="FPN372" s="1"/>
      <c r="FPO372" s="1"/>
      <c r="FPP372" s="1"/>
      <c r="FPQ372" s="1"/>
      <c r="FPR372" s="1"/>
      <c r="FPS372" s="1"/>
      <c r="FPT372" s="1"/>
      <c r="FPU372" s="1"/>
      <c r="FPV372" s="1"/>
      <c r="FPW372" s="1"/>
      <c r="FPX372" s="1"/>
      <c r="FPY372" s="1"/>
      <c r="FPZ372" s="1"/>
      <c r="FQA372" s="1"/>
      <c r="FQB372" s="1"/>
      <c r="FQC372" s="1"/>
      <c r="FQD372" s="1"/>
      <c r="FQE372" s="1"/>
      <c r="FQF372" s="1"/>
      <c r="FQG372" s="1"/>
      <c r="FQH372" s="1"/>
      <c r="FQI372" s="1"/>
      <c r="FQJ372" s="1"/>
      <c r="FQK372" s="1"/>
      <c r="FQL372" s="1"/>
      <c r="FQM372" s="1"/>
      <c r="FQN372" s="1"/>
      <c r="FQO372" s="1"/>
      <c r="FQP372" s="1"/>
      <c r="FQQ372" s="1"/>
      <c r="FQR372" s="1"/>
      <c r="FQS372" s="1"/>
      <c r="FQT372" s="1"/>
      <c r="FQU372" s="1"/>
      <c r="FQV372" s="1"/>
      <c r="FQW372" s="1"/>
      <c r="FQX372" s="1"/>
      <c r="FQY372" s="1"/>
      <c r="FQZ372" s="1"/>
      <c r="FRA372" s="1"/>
      <c r="FRB372" s="1"/>
      <c r="FRC372" s="1"/>
      <c r="FRD372" s="1"/>
      <c r="FRE372" s="1"/>
      <c r="FRF372" s="1"/>
      <c r="FRG372" s="1"/>
      <c r="FRH372" s="1"/>
      <c r="FRI372" s="1"/>
      <c r="FRJ372" s="1"/>
      <c r="FRK372" s="1"/>
      <c r="FRL372" s="1"/>
      <c r="FRM372" s="1"/>
      <c r="FRN372" s="1"/>
      <c r="FRO372" s="1"/>
      <c r="FRP372" s="1"/>
      <c r="FRQ372" s="1"/>
      <c r="FRR372" s="1"/>
      <c r="FRS372" s="1"/>
      <c r="FRT372" s="1"/>
      <c r="FRU372" s="1"/>
      <c r="FRV372" s="1"/>
      <c r="FRW372" s="1"/>
      <c r="FRX372" s="1"/>
      <c r="FRY372" s="1"/>
      <c r="FRZ372" s="1"/>
      <c r="FSA372" s="1"/>
      <c r="FSB372" s="1"/>
      <c r="FSC372" s="1"/>
      <c r="FSD372" s="1"/>
      <c r="FSE372" s="1"/>
      <c r="FSF372" s="1"/>
      <c r="FSG372" s="1"/>
      <c r="FSH372" s="1"/>
      <c r="FSI372" s="1"/>
      <c r="FSJ372" s="1"/>
      <c r="FSK372" s="1"/>
      <c r="FSL372" s="1"/>
      <c r="FSM372" s="1"/>
      <c r="FSN372" s="1"/>
      <c r="FSO372" s="1"/>
      <c r="FSP372" s="1"/>
      <c r="FSQ372" s="1"/>
      <c r="FSR372" s="1"/>
      <c r="FSS372" s="1"/>
      <c r="FST372" s="1"/>
      <c r="FSU372" s="1"/>
      <c r="FSV372" s="1"/>
      <c r="FSW372" s="1"/>
      <c r="FSX372" s="1"/>
      <c r="FSY372" s="1"/>
      <c r="FSZ372" s="1"/>
      <c r="FTA372" s="1"/>
      <c r="FTB372" s="1"/>
      <c r="FTC372" s="1"/>
      <c r="FTD372" s="1"/>
      <c r="FTE372" s="1"/>
      <c r="FTF372" s="1"/>
      <c r="FTG372" s="1"/>
      <c r="FTH372" s="1"/>
      <c r="FTI372" s="1"/>
      <c r="FTJ372" s="1"/>
      <c r="FTK372" s="1"/>
      <c r="FTL372" s="1"/>
      <c r="FTM372" s="1"/>
      <c r="FTN372" s="1"/>
      <c r="FTO372" s="1"/>
      <c r="FTP372" s="1"/>
      <c r="FTQ372" s="1"/>
      <c r="FTR372" s="1"/>
      <c r="FTS372" s="1"/>
      <c r="FTT372" s="1"/>
      <c r="FTU372" s="1"/>
      <c r="FTV372" s="1"/>
      <c r="FTW372" s="1"/>
      <c r="FTX372" s="1"/>
      <c r="FTY372" s="1"/>
      <c r="FTZ372" s="1"/>
      <c r="FUA372" s="1"/>
      <c r="FUB372" s="1"/>
      <c r="FUC372" s="1"/>
      <c r="FUD372" s="1"/>
      <c r="FUE372" s="1"/>
      <c r="FUF372" s="1"/>
      <c r="FUG372" s="1"/>
      <c r="FUH372" s="1"/>
      <c r="FUI372" s="1"/>
      <c r="FUJ372" s="1"/>
      <c r="FUK372" s="1"/>
      <c r="FUL372" s="1"/>
      <c r="FUM372" s="1"/>
      <c r="FUN372" s="1"/>
      <c r="FUO372" s="1"/>
      <c r="FUP372" s="1"/>
      <c r="FUQ372" s="1"/>
      <c r="FUR372" s="1"/>
      <c r="FUS372" s="1"/>
      <c r="FUT372" s="1"/>
      <c r="FUU372" s="1"/>
      <c r="FUV372" s="1"/>
      <c r="FUW372" s="1"/>
      <c r="FUX372" s="1"/>
      <c r="FUY372" s="1"/>
      <c r="FUZ372" s="1"/>
      <c r="FVA372" s="1"/>
      <c r="FVB372" s="1"/>
      <c r="FVC372" s="1"/>
      <c r="FVD372" s="1"/>
      <c r="FVE372" s="1"/>
      <c r="FVF372" s="1"/>
      <c r="FVG372" s="1"/>
      <c r="FVH372" s="1"/>
      <c r="FVI372" s="1"/>
      <c r="FVJ372" s="1"/>
      <c r="FVK372" s="1"/>
      <c r="FVL372" s="1"/>
      <c r="FVM372" s="1"/>
      <c r="FVN372" s="1"/>
      <c r="FVO372" s="1"/>
      <c r="FVP372" s="1"/>
      <c r="FVQ372" s="1"/>
      <c r="FVR372" s="1"/>
      <c r="FVS372" s="1"/>
      <c r="FVT372" s="1"/>
      <c r="FVU372" s="1"/>
      <c r="FVV372" s="1"/>
      <c r="FVW372" s="1"/>
      <c r="FVX372" s="1"/>
      <c r="FVY372" s="1"/>
      <c r="FVZ372" s="1"/>
      <c r="FWA372" s="1"/>
      <c r="FWB372" s="1"/>
      <c r="FWC372" s="1"/>
      <c r="FWD372" s="1"/>
      <c r="FWE372" s="1"/>
      <c r="FWF372" s="1"/>
      <c r="FWG372" s="1"/>
      <c r="FWH372" s="1"/>
      <c r="FWI372" s="1"/>
      <c r="FWJ372" s="1"/>
      <c r="FWK372" s="1"/>
      <c r="FWL372" s="1"/>
      <c r="FWM372" s="1"/>
      <c r="FWN372" s="1"/>
      <c r="FWO372" s="1"/>
      <c r="FWP372" s="1"/>
      <c r="FWQ372" s="1"/>
      <c r="FWR372" s="1"/>
      <c r="FWS372" s="1"/>
      <c r="FWT372" s="1"/>
      <c r="FWU372" s="1"/>
      <c r="FWV372" s="1"/>
      <c r="FWW372" s="1"/>
      <c r="FWX372" s="1"/>
      <c r="FWY372" s="1"/>
      <c r="FWZ372" s="1"/>
      <c r="FXA372" s="1"/>
      <c r="FXB372" s="1"/>
      <c r="FXC372" s="1"/>
      <c r="FXD372" s="1"/>
      <c r="FXE372" s="1"/>
      <c r="FXF372" s="1"/>
      <c r="FXG372" s="1"/>
      <c r="FXH372" s="1"/>
      <c r="FXI372" s="1"/>
      <c r="FXJ372" s="1"/>
      <c r="FXK372" s="1"/>
      <c r="FXL372" s="1"/>
      <c r="FXM372" s="1"/>
      <c r="FXN372" s="1"/>
      <c r="FXO372" s="1"/>
      <c r="FXP372" s="1"/>
      <c r="FXQ372" s="1"/>
      <c r="FXR372" s="1"/>
      <c r="FXS372" s="1"/>
      <c r="FXT372" s="1"/>
      <c r="FXU372" s="1"/>
      <c r="FXV372" s="1"/>
      <c r="FXW372" s="1"/>
      <c r="FXX372" s="1"/>
      <c r="FXY372" s="1"/>
      <c r="FXZ372" s="1"/>
      <c r="FYA372" s="1"/>
      <c r="FYB372" s="1"/>
      <c r="FYC372" s="1"/>
      <c r="FYD372" s="1"/>
      <c r="FYE372" s="1"/>
      <c r="FYF372" s="1"/>
      <c r="FYG372" s="1"/>
      <c r="FYH372" s="1"/>
      <c r="FYI372" s="1"/>
      <c r="FYJ372" s="1"/>
      <c r="FYK372" s="1"/>
      <c r="FYL372" s="1"/>
      <c r="FYM372" s="1"/>
      <c r="FYN372" s="1"/>
      <c r="FYO372" s="1"/>
      <c r="FYP372" s="1"/>
      <c r="FYQ372" s="1"/>
      <c r="FYR372" s="1"/>
      <c r="FYS372" s="1"/>
      <c r="FYT372" s="1"/>
      <c r="FYU372" s="1"/>
      <c r="FYV372" s="1"/>
      <c r="FYW372" s="1"/>
      <c r="FYX372" s="1"/>
      <c r="FYY372" s="1"/>
      <c r="FYZ372" s="1"/>
      <c r="FZA372" s="1"/>
      <c r="FZB372" s="1"/>
      <c r="FZC372" s="1"/>
      <c r="FZD372" s="1"/>
      <c r="FZE372" s="1"/>
      <c r="FZF372" s="1"/>
      <c r="FZG372" s="1"/>
      <c r="FZH372" s="1"/>
      <c r="FZI372" s="1"/>
      <c r="FZJ372" s="1"/>
      <c r="FZK372" s="1"/>
      <c r="FZL372" s="1"/>
      <c r="FZM372" s="1"/>
      <c r="FZN372" s="1"/>
      <c r="FZO372" s="1"/>
      <c r="FZP372" s="1"/>
      <c r="FZQ372" s="1"/>
      <c r="FZR372" s="1"/>
      <c r="FZS372" s="1"/>
      <c r="FZT372" s="1"/>
      <c r="FZU372" s="1"/>
      <c r="FZV372" s="1"/>
      <c r="FZW372" s="1"/>
      <c r="FZX372" s="1"/>
      <c r="FZY372" s="1"/>
      <c r="FZZ372" s="1"/>
      <c r="GAA372" s="1"/>
      <c r="GAB372" s="1"/>
      <c r="GAC372" s="1"/>
      <c r="GAD372" s="1"/>
      <c r="GAE372" s="1"/>
      <c r="GAF372" s="1"/>
      <c r="GAG372" s="1"/>
      <c r="GAH372" s="1"/>
      <c r="GAI372" s="1"/>
      <c r="GAJ372" s="1"/>
      <c r="GAK372" s="1"/>
      <c r="GAL372" s="1"/>
      <c r="GAM372" s="1"/>
      <c r="GAN372" s="1"/>
      <c r="GAO372" s="1"/>
      <c r="GAP372" s="1"/>
      <c r="GAQ372" s="1"/>
      <c r="GAR372" s="1"/>
      <c r="GAS372" s="1"/>
      <c r="GAT372" s="1"/>
      <c r="GAU372" s="1"/>
      <c r="GAV372" s="1"/>
      <c r="GAW372" s="1"/>
      <c r="GAX372" s="1"/>
      <c r="GAY372" s="1"/>
      <c r="GAZ372" s="1"/>
      <c r="GBA372" s="1"/>
      <c r="GBB372" s="1"/>
      <c r="GBC372" s="1"/>
      <c r="GBD372" s="1"/>
      <c r="GBE372" s="1"/>
      <c r="GBF372" s="1"/>
      <c r="GBG372" s="1"/>
      <c r="GBH372" s="1"/>
      <c r="GBI372" s="1"/>
      <c r="GBJ372" s="1"/>
      <c r="GBK372" s="1"/>
      <c r="GBL372" s="1"/>
      <c r="GBM372" s="1"/>
      <c r="GBN372" s="1"/>
      <c r="GBO372" s="1"/>
      <c r="GBP372" s="1"/>
      <c r="GBQ372" s="1"/>
      <c r="GBR372" s="1"/>
      <c r="GBS372" s="1"/>
      <c r="GBT372" s="1"/>
      <c r="GBU372" s="1"/>
      <c r="GBV372" s="1"/>
      <c r="GBW372" s="1"/>
      <c r="GBX372" s="1"/>
      <c r="GBY372" s="1"/>
      <c r="GBZ372" s="1"/>
      <c r="GCA372" s="1"/>
      <c r="GCB372" s="1"/>
      <c r="GCC372" s="1"/>
      <c r="GCD372" s="1"/>
      <c r="GCE372" s="1"/>
      <c r="GCF372" s="1"/>
      <c r="GCG372" s="1"/>
      <c r="GCH372" s="1"/>
      <c r="GCI372" s="1"/>
      <c r="GCJ372" s="1"/>
      <c r="GCK372" s="1"/>
      <c r="GCL372" s="1"/>
      <c r="GCM372" s="1"/>
      <c r="GCN372" s="1"/>
      <c r="GCO372" s="1"/>
      <c r="GCP372" s="1"/>
      <c r="GCQ372" s="1"/>
      <c r="GCR372" s="1"/>
      <c r="GCS372" s="1"/>
      <c r="GCT372" s="1"/>
      <c r="GCU372" s="1"/>
      <c r="GCV372" s="1"/>
      <c r="GCW372" s="1"/>
      <c r="GCX372" s="1"/>
      <c r="GCY372" s="1"/>
      <c r="GCZ372" s="1"/>
      <c r="GDA372" s="1"/>
      <c r="GDB372" s="1"/>
      <c r="GDC372" s="1"/>
      <c r="GDD372" s="1"/>
      <c r="GDE372" s="1"/>
      <c r="GDF372" s="1"/>
      <c r="GDG372" s="1"/>
      <c r="GDH372" s="1"/>
      <c r="GDI372" s="1"/>
      <c r="GDJ372" s="1"/>
      <c r="GDK372" s="1"/>
      <c r="GDL372" s="1"/>
      <c r="GDM372" s="1"/>
      <c r="GDN372" s="1"/>
      <c r="GDO372" s="1"/>
      <c r="GDP372" s="1"/>
      <c r="GDQ372" s="1"/>
      <c r="GDR372" s="1"/>
      <c r="GDS372" s="1"/>
      <c r="GDT372" s="1"/>
      <c r="GDU372" s="1"/>
      <c r="GDV372" s="1"/>
      <c r="GDW372" s="1"/>
      <c r="GDX372" s="1"/>
      <c r="GDY372" s="1"/>
      <c r="GDZ372" s="1"/>
      <c r="GEA372" s="1"/>
      <c r="GEB372" s="1"/>
      <c r="GEC372" s="1"/>
      <c r="GED372" s="1"/>
      <c r="GEE372" s="1"/>
      <c r="GEF372" s="1"/>
      <c r="GEG372" s="1"/>
      <c r="GEH372" s="1"/>
      <c r="GEI372" s="1"/>
      <c r="GEJ372" s="1"/>
      <c r="GEK372" s="1"/>
      <c r="GEL372" s="1"/>
      <c r="GEM372" s="1"/>
      <c r="GEN372" s="1"/>
      <c r="GEO372" s="1"/>
      <c r="GEP372" s="1"/>
      <c r="GEQ372" s="1"/>
      <c r="GER372" s="1"/>
      <c r="GES372" s="1"/>
      <c r="GET372" s="1"/>
      <c r="GEU372" s="1"/>
      <c r="GEV372" s="1"/>
      <c r="GEW372" s="1"/>
      <c r="GEX372" s="1"/>
      <c r="GEY372" s="1"/>
      <c r="GEZ372" s="1"/>
      <c r="GFA372" s="1"/>
      <c r="GFB372" s="1"/>
      <c r="GFC372" s="1"/>
      <c r="GFD372" s="1"/>
      <c r="GFE372" s="1"/>
      <c r="GFF372" s="1"/>
      <c r="GFG372" s="1"/>
      <c r="GFH372" s="1"/>
      <c r="GFI372" s="1"/>
      <c r="GFJ372" s="1"/>
      <c r="GFK372" s="1"/>
      <c r="GFL372" s="1"/>
      <c r="GFM372" s="1"/>
      <c r="GFN372" s="1"/>
      <c r="GFO372" s="1"/>
      <c r="GFP372" s="1"/>
      <c r="GFQ372" s="1"/>
      <c r="GFR372" s="1"/>
      <c r="GFS372" s="1"/>
      <c r="GFT372" s="1"/>
      <c r="GFU372" s="1"/>
      <c r="GFV372" s="1"/>
      <c r="GFW372" s="1"/>
      <c r="GFX372" s="1"/>
      <c r="GFY372" s="1"/>
      <c r="GFZ372" s="1"/>
      <c r="GGA372" s="1"/>
      <c r="GGB372" s="1"/>
      <c r="GGC372" s="1"/>
      <c r="GGD372" s="1"/>
      <c r="GGE372" s="1"/>
      <c r="GGF372" s="1"/>
      <c r="GGG372" s="1"/>
      <c r="GGH372" s="1"/>
      <c r="GGI372" s="1"/>
      <c r="GGJ372" s="1"/>
      <c r="GGK372" s="1"/>
      <c r="GGL372" s="1"/>
      <c r="GGM372" s="1"/>
      <c r="GGN372" s="1"/>
      <c r="GGO372" s="1"/>
      <c r="GGP372" s="1"/>
      <c r="GGQ372" s="1"/>
      <c r="GGR372" s="1"/>
      <c r="GGS372" s="1"/>
      <c r="GGT372" s="1"/>
      <c r="GGU372" s="1"/>
      <c r="GGV372" s="1"/>
      <c r="GGW372" s="1"/>
      <c r="GGX372" s="1"/>
      <c r="GGY372" s="1"/>
      <c r="GGZ372" s="1"/>
      <c r="GHA372" s="1"/>
      <c r="GHB372" s="1"/>
      <c r="GHC372" s="1"/>
      <c r="GHD372" s="1"/>
      <c r="GHE372" s="1"/>
      <c r="GHF372" s="1"/>
      <c r="GHG372" s="1"/>
      <c r="GHH372" s="1"/>
      <c r="GHI372" s="1"/>
      <c r="GHJ372" s="1"/>
      <c r="GHK372" s="1"/>
      <c r="GHL372" s="1"/>
      <c r="GHM372" s="1"/>
      <c r="GHN372" s="1"/>
      <c r="GHO372" s="1"/>
      <c r="GHP372" s="1"/>
      <c r="GHQ372" s="1"/>
      <c r="GHR372" s="1"/>
      <c r="GHS372" s="1"/>
      <c r="GHT372" s="1"/>
      <c r="GHU372" s="1"/>
      <c r="GHV372" s="1"/>
      <c r="GHW372" s="1"/>
      <c r="GHX372" s="1"/>
      <c r="GHY372" s="1"/>
      <c r="GHZ372" s="1"/>
      <c r="GIA372" s="1"/>
      <c r="GIB372" s="1"/>
      <c r="GIC372" s="1"/>
      <c r="GID372" s="1"/>
      <c r="GIE372" s="1"/>
      <c r="GIF372" s="1"/>
      <c r="GIG372" s="1"/>
      <c r="GIH372" s="1"/>
      <c r="GII372" s="1"/>
      <c r="GIJ372" s="1"/>
      <c r="GIK372" s="1"/>
      <c r="GIL372" s="1"/>
      <c r="GIM372" s="1"/>
      <c r="GIN372" s="1"/>
      <c r="GIO372" s="1"/>
      <c r="GIP372" s="1"/>
      <c r="GIQ372" s="1"/>
      <c r="GIR372" s="1"/>
      <c r="GIS372" s="1"/>
      <c r="GIT372" s="1"/>
      <c r="GIU372" s="1"/>
      <c r="GIV372" s="1"/>
      <c r="GIW372" s="1"/>
      <c r="GIX372" s="1"/>
      <c r="GIY372" s="1"/>
      <c r="GIZ372" s="1"/>
      <c r="GJA372" s="1"/>
      <c r="GJB372" s="1"/>
      <c r="GJC372" s="1"/>
      <c r="GJD372" s="1"/>
      <c r="GJE372" s="1"/>
      <c r="GJF372" s="1"/>
      <c r="GJG372" s="1"/>
      <c r="GJH372" s="1"/>
      <c r="GJI372" s="1"/>
      <c r="GJJ372" s="1"/>
      <c r="GJK372" s="1"/>
      <c r="GJL372" s="1"/>
      <c r="GJM372" s="1"/>
      <c r="GJN372" s="1"/>
      <c r="GJO372" s="1"/>
      <c r="GJP372" s="1"/>
      <c r="GJQ372" s="1"/>
      <c r="GJR372" s="1"/>
      <c r="GJS372" s="1"/>
      <c r="GJT372" s="1"/>
      <c r="GJU372" s="1"/>
      <c r="GJV372" s="1"/>
      <c r="GJW372" s="1"/>
      <c r="GJX372" s="1"/>
      <c r="GJY372" s="1"/>
      <c r="GJZ372" s="1"/>
      <c r="GKA372" s="1"/>
      <c r="GKB372" s="1"/>
      <c r="GKC372" s="1"/>
      <c r="GKD372" s="1"/>
      <c r="GKE372" s="1"/>
      <c r="GKF372" s="1"/>
      <c r="GKG372" s="1"/>
      <c r="GKH372" s="1"/>
      <c r="GKI372" s="1"/>
      <c r="GKJ372" s="1"/>
      <c r="GKK372" s="1"/>
      <c r="GKL372" s="1"/>
      <c r="GKM372" s="1"/>
      <c r="GKN372" s="1"/>
      <c r="GKO372" s="1"/>
      <c r="GKP372" s="1"/>
      <c r="GKQ372" s="1"/>
      <c r="GKR372" s="1"/>
      <c r="GKS372" s="1"/>
      <c r="GKT372" s="1"/>
      <c r="GKU372" s="1"/>
      <c r="GKV372" s="1"/>
      <c r="GKW372" s="1"/>
      <c r="GKX372" s="1"/>
      <c r="GKY372" s="1"/>
      <c r="GKZ372" s="1"/>
      <c r="GLA372" s="1"/>
      <c r="GLB372" s="1"/>
      <c r="GLC372" s="1"/>
      <c r="GLD372" s="1"/>
      <c r="GLE372" s="1"/>
      <c r="GLF372" s="1"/>
      <c r="GLG372" s="1"/>
      <c r="GLH372" s="1"/>
      <c r="GLI372" s="1"/>
      <c r="GLJ372" s="1"/>
      <c r="GLK372" s="1"/>
      <c r="GLL372" s="1"/>
      <c r="GLM372" s="1"/>
      <c r="GLN372" s="1"/>
      <c r="GLO372" s="1"/>
      <c r="GLP372" s="1"/>
      <c r="GLQ372" s="1"/>
      <c r="GLR372" s="1"/>
      <c r="GLS372" s="1"/>
      <c r="GLT372" s="1"/>
      <c r="GLU372" s="1"/>
      <c r="GLV372" s="1"/>
      <c r="GLW372" s="1"/>
      <c r="GLX372" s="1"/>
      <c r="GLY372" s="1"/>
      <c r="GLZ372" s="1"/>
      <c r="GMA372" s="1"/>
      <c r="GMB372" s="1"/>
      <c r="GMC372" s="1"/>
      <c r="GMD372" s="1"/>
      <c r="GME372" s="1"/>
      <c r="GMF372" s="1"/>
      <c r="GMG372" s="1"/>
      <c r="GMH372" s="1"/>
      <c r="GMI372" s="1"/>
      <c r="GMJ372" s="1"/>
      <c r="GMK372" s="1"/>
      <c r="GML372" s="1"/>
      <c r="GMM372" s="1"/>
      <c r="GMN372" s="1"/>
      <c r="GMO372" s="1"/>
      <c r="GMP372" s="1"/>
      <c r="GMQ372" s="1"/>
      <c r="GMR372" s="1"/>
      <c r="GMS372" s="1"/>
      <c r="GMT372" s="1"/>
      <c r="GMU372" s="1"/>
      <c r="GMV372" s="1"/>
      <c r="GMW372" s="1"/>
      <c r="GMX372" s="1"/>
      <c r="GMY372" s="1"/>
      <c r="GMZ372" s="1"/>
      <c r="GNA372" s="1"/>
      <c r="GNB372" s="1"/>
      <c r="GNC372" s="1"/>
      <c r="GND372" s="1"/>
      <c r="GNE372" s="1"/>
      <c r="GNF372" s="1"/>
      <c r="GNG372" s="1"/>
      <c r="GNH372" s="1"/>
      <c r="GNI372" s="1"/>
      <c r="GNJ372" s="1"/>
      <c r="GNK372" s="1"/>
      <c r="GNL372" s="1"/>
      <c r="GNM372" s="1"/>
      <c r="GNN372" s="1"/>
      <c r="GNO372" s="1"/>
      <c r="GNP372" s="1"/>
      <c r="GNQ372" s="1"/>
      <c r="GNR372" s="1"/>
      <c r="GNS372" s="1"/>
      <c r="GNT372" s="1"/>
      <c r="GNU372" s="1"/>
      <c r="GNV372" s="1"/>
      <c r="GNW372" s="1"/>
      <c r="GNX372" s="1"/>
      <c r="GNY372" s="1"/>
      <c r="GNZ372" s="1"/>
      <c r="GOA372" s="1"/>
      <c r="GOB372" s="1"/>
      <c r="GOC372" s="1"/>
      <c r="GOD372" s="1"/>
      <c r="GOE372" s="1"/>
      <c r="GOF372" s="1"/>
      <c r="GOG372" s="1"/>
      <c r="GOH372" s="1"/>
      <c r="GOI372" s="1"/>
      <c r="GOJ372" s="1"/>
      <c r="GOK372" s="1"/>
      <c r="GOL372" s="1"/>
      <c r="GOM372" s="1"/>
      <c r="GON372" s="1"/>
      <c r="GOO372" s="1"/>
      <c r="GOP372" s="1"/>
      <c r="GOQ372" s="1"/>
      <c r="GOR372" s="1"/>
      <c r="GOS372" s="1"/>
      <c r="GOT372" s="1"/>
      <c r="GOU372" s="1"/>
      <c r="GOV372" s="1"/>
      <c r="GOW372" s="1"/>
      <c r="GOX372" s="1"/>
      <c r="GOY372" s="1"/>
      <c r="GOZ372" s="1"/>
      <c r="GPA372" s="1"/>
      <c r="GPB372" s="1"/>
      <c r="GPC372" s="1"/>
      <c r="GPD372" s="1"/>
      <c r="GPE372" s="1"/>
      <c r="GPF372" s="1"/>
      <c r="GPG372" s="1"/>
      <c r="GPH372" s="1"/>
      <c r="GPI372" s="1"/>
      <c r="GPJ372" s="1"/>
      <c r="GPK372" s="1"/>
      <c r="GPL372" s="1"/>
      <c r="GPM372" s="1"/>
      <c r="GPN372" s="1"/>
      <c r="GPO372" s="1"/>
      <c r="GPP372" s="1"/>
      <c r="GPQ372" s="1"/>
      <c r="GPR372" s="1"/>
      <c r="GPS372" s="1"/>
      <c r="GPT372" s="1"/>
      <c r="GPU372" s="1"/>
      <c r="GPV372" s="1"/>
      <c r="GPW372" s="1"/>
      <c r="GPX372" s="1"/>
      <c r="GPY372" s="1"/>
      <c r="GPZ372" s="1"/>
      <c r="GQA372" s="1"/>
      <c r="GQB372" s="1"/>
      <c r="GQC372" s="1"/>
      <c r="GQD372" s="1"/>
      <c r="GQE372" s="1"/>
      <c r="GQF372" s="1"/>
      <c r="GQG372" s="1"/>
      <c r="GQH372" s="1"/>
      <c r="GQI372" s="1"/>
      <c r="GQJ372" s="1"/>
      <c r="GQK372" s="1"/>
      <c r="GQL372" s="1"/>
      <c r="GQM372" s="1"/>
      <c r="GQN372" s="1"/>
      <c r="GQO372" s="1"/>
      <c r="GQP372" s="1"/>
      <c r="GQQ372" s="1"/>
      <c r="GQR372" s="1"/>
      <c r="GQS372" s="1"/>
      <c r="GQT372" s="1"/>
      <c r="GQU372" s="1"/>
      <c r="GQV372" s="1"/>
      <c r="GQW372" s="1"/>
      <c r="GQX372" s="1"/>
      <c r="GQY372" s="1"/>
      <c r="GQZ372" s="1"/>
      <c r="GRA372" s="1"/>
      <c r="GRB372" s="1"/>
      <c r="GRC372" s="1"/>
      <c r="GRD372" s="1"/>
      <c r="GRE372" s="1"/>
      <c r="GRF372" s="1"/>
      <c r="GRG372" s="1"/>
      <c r="GRH372" s="1"/>
      <c r="GRI372" s="1"/>
      <c r="GRJ372" s="1"/>
      <c r="GRK372" s="1"/>
      <c r="GRL372" s="1"/>
      <c r="GRM372" s="1"/>
      <c r="GRN372" s="1"/>
      <c r="GRO372" s="1"/>
      <c r="GRP372" s="1"/>
      <c r="GRQ372" s="1"/>
      <c r="GRR372" s="1"/>
      <c r="GRS372" s="1"/>
      <c r="GRT372" s="1"/>
      <c r="GRU372" s="1"/>
      <c r="GRV372" s="1"/>
      <c r="GRW372" s="1"/>
      <c r="GRX372" s="1"/>
      <c r="GRY372" s="1"/>
      <c r="GRZ372" s="1"/>
      <c r="GSA372" s="1"/>
      <c r="GSB372" s="1"/>
      <c r="GSC372" s="1"/>
      <c r="GSD372" s="1"/>
      <c r="GSE372" s="1"/>
      <c r="GSF372" s="1"/>
      <c r="GSG372" s="1"/>
      <c r="GSH372" s="1"/>
      <c r="GSI372" s="1"/>
      <c r="GSJ372" s="1"/>
      <c r="GSK372" s="1"/>
      <c r="GSL372" s="1"/>
      <c r="GSM372" s="1"/>
      <c r="GSN372" s="1"/>
      <c r="GSO372" s="1"/>
      <c r="GSP372" s="1"/>
      <c r="GSQ372" s="1"/>
      <c r="GSR372" s="1"/>
      <c r="GSS372" s="1"/>
      <c r="GST372" s="1"/>
      <c r="GSU372" s="1"/>
      <c r="GSV372" s="1"/>
      <c r="GSW372" s="1"/>
      <c r="GSX372" s="1"/>
      <c r="GSY372" s="1"/>
      <c r="GSZ372" s="1"/>
      <c r="GTA372" s="1"/>
      <c r="GTB372" s="1"/>
      <c r="GTC372" s="1"/>
      <c r="GTD372" s="1"/>
      <c r="GTE372" s="1"/>
      <c r="GTF372" s="1"/>
      <c r="GTG372" s="1"/>
      <c r="GTH372" s="1"/>
      <c r="GTI372" s="1"/>
      <c r="GTJ372" s="1"/>
      <c r="GTK372" s="1"/>
      <c r="GTL372" s="1"/>
      <c r="GTM372" s="1"/>
      <c r="GTN372" s="1"/>
      <c r="GTO372" s="1"/>
      <c r="GTP372" s="1"/>
      <c r="GTQ372" s="1"/>
      <c r="GTR372" s="1"/>
      <c r="GTS372" s="1"/>
      <c r="GTT372" s="1"/>
      <c r="GTU372" s="1"/>
      <c r="GTV372" s="1"/>
      <c r="GTW372" s="1"/>
      <c r="GTX372" s="1"/>
      <c r="GTY372" s="1"/>
      <c r="GTZ372" s="1"/>
      <c r="GUA372" s="1"/>
      <c r="GUB372" s="1"/>
      <c r="GUC372" s="1"/>
      <c r="GUD372" s="1"/>
      <c r="GUE372" s="1"/>
      <c r="GUF372" s="1"/>
      <c r="GUG372" s="1"/>
      <c r="GUH372" s="1"/>
      <c r="GUI372" s="1"/>
      <c r="GUJ372" s="1"/>
      <c r="GUK372" s="1"/>
      <c r="GUL372" s="1"/>
      <c r="GUM372" s="1"/>
      <c r="GUN372" s="1"/>
      <c r="GUO372" s="1"/>
      <c r="GUP372" s="1"/>
      <c r="GUQ372" s="1"/>
      <c r="GUR372" s="1"/>
      <c r="GUS372" s="1"/>
      <c r="GUT372" s="1"/>
      <c r="GUU372" s="1"/>
      <c r="GUV372" s="1"/>
      <c r="GUW372" s="1"/>
      <c r="GUX372" s="1"/>
      <c r="GUY372" s="1"/>
      <c r="GUZ372" s="1"/>
      <c r="GVA372" s="1"/>
      <c r="GVB372" s="1"/>
      <c r="GVC372" s="1"/>
      <c r="GVD372" s="1"/>
      <c r="GVE372" s="1"/>
      <c r="GVF372" s="1"/>
      <c r="GVG372" s="1"/>
      <c r="GVH372" s="1"/>
      <c r="GVI372" s="1"/>
      <c r="GVJ372" s="1"/>
      <c r="GVK372" s="1"/>
      <c r="GVL372" s="1"/>
      <c r="GVM372" s="1"/>
      <c r="GVN372" s="1"/>
      <c r="GVO372" s="1"/>
      <c r="GVP372" s="1"/>
      <c r="GVQ372" s="1"/>
      <c r="GVR372" s="1"/>
      <c r="GVS372" s="1"/>
      <c r="GVT372" s="1"/>
      <c r="GVU372" s="1"/>
      <c r="GVV372" s="1"/>
      <c r="GVW372" s="1"/>
      <c r="GVX372" s="1"/>
      <c r="GVY372" s="1"/>
      <c r="GVZ372" s="1"/>
      <c r="GWA372" s="1"/>
      <c r="GWB372" s="1"/>
      <c r="GWC372" s="1"/>
      <c r="GWD372" s="1"/>
      <c r="GWE372" s="1"/>
      <c r="GWF372" s="1"/>
      <c r="GWG372" s="1"/>
      <c r="GWH372" s="1"/>
      <c r="GWI372" s="1"/>
      <c r="GWJ372" s="1"/>
      <c r="GWK372" s="1"/>
      <c r="GWL372" s="1"/>
      <c r="GWM372" s="1"/>
      <c r="GWN372" s="1"/>
      <c r="GWO372" s="1"/>
      <c r="GWP372" s="1"/>
      <c r="GWQ372" s="1"/>
      <c r="GWR372" s="1"/>
      <c r="GWS372" s="1"/>
      <c r="GWT372" s="1"/>
      <c r="GWU372" s="1"/>
      <c r="GWV372" s="1"/>
      <c r="GWW372" s="1"/>
      <c r="GWX372" s="1"/>
      <c r="GWY372" s="1"/>
      <c r="GWZ372" s="1"/>
      <c r="GXA372" s="1"/>
      <c r="GXB372" s="1"/>
      <c r="GXC372" s="1"/>
      <c r="GXD372" s="1"/>
      <c r="GXE372" s="1"/>
      <c r="GXF372" s="1"/>
      <c r="GXG372" s="1"/>
      <c r="GXH372" s="1"/>
      <c r="GXI372" s="1"/>
      <c r="GXJ372" s="1"/>
      <c r="GXK372" s="1"/>
      <c r="GXL372" s="1"/>
      <c r="GXM372" s="1"/>
      <c r="GXN372" s="1"/>
      <c r="GXO372" s="1"/>
      <c r="GXP372" s="1"/>
      <c r="GXQ372" s="1"/>
      <c r="GXR372" s="1"/>
      <c r="GXS372" s="1"/>
      <c r="GXT372" s="1"/>
      <c r="GXU372" s="1"/>
      <c r="GXV372" s="1"/>
      <c r="GXW372" s="1"/>
      <c r="GXX372" s="1"/>
      <c r="GXY372" s="1"/>
      <c r="GXZ372" s="1"/>
      <c r="GYA372" s="1"/>
      <c r="GYB372" s="1"/>
      <c r="GYC372" s="1"/>
      <c r="GYD372" s="1"/>
      <c r="GYE372" s="1"/>
      <c r="GYF372" s="1"/>
      <c r="GYG372" s="1"/>
      <c r="GYH372" s="1"/>
      <c r="GYI372" s="1"/>
      <c r="GYJ372" s="1"/>
      <c r="GYK372" s="1"/>
      <c r="GYL372" s="1"/>
      <c r="GYM372" s="1"/>
      <c r="GYN372" s="1"/>
      <c r="GYO372" s="1"/>
      <c r="GYP372" s="1"/>
      <c r="GYQ372" s="1"/>
      <c r="GYR372" s="1"/>
      <c r="GYS372" s="1"/>
      <c r="GYT372" s="1"/>
      <c r="GYU372" s="1"/>
      <c r="GYV372" s="1"/>
      <c r="GYW372" s="1"/>
      <c r="GYX372" s="1"/>
      <c r="GYY372" s="1"/>
      <c r="GYZ372" s="1"/>
      <c r="GZA372" s="1"/>
      <c r="GZB372" s="1"/>
      <c r="GZC372" s="1"/>
      <c r="GZD372" s="1"/>
      <c r="GZE372" s="1"/>
      <c r="GZF372" s="1"/>
      <c r="GZG372" s="1"/>
      <c r="GZH372" s="1"/>
      <c r="GZI372" s="1"/>
      <c r="GZJ372" s="1"/>
      <c r="GZK372" s="1"/>
      <c r="GZL372" s="1"/>
      <c r="GZM372" s="1"/>
      <c r="GZN372" s="1"/>
      <c r="GZO372" s="1"/>
      <c r="GZP372" s="1"/>
      <c r="GZQ372" s="1"/>
      <c r="GZR372" s="1"/>
      <c r="GZS372" s="1"/>
      <c r="GZT372" s="1"/>
      <c r="GZU372" s="1"/>
      <c r="GZV372" s="1"/>
      <c r="GZW372" s="1"/>
      <c r="GZX372" s="1"/>
      <c r="GZY372" s="1"/>
      <c r="GZZ372" s="1"/>
      <c r="HAA372" s="1"/>
      <c r="HAB372" s="1"/>
      <c r="HAC372" s="1"/>
      <c r="HAD372" s="1"/>
      <c r="HAE372" s="1"/>
      <c r="HAF372" s="1"/>
      <c r="HAG372" s="1"/>
      <c r="HAH372" s="1"/>
      <c r="HAI372" s="1"/>
      <c r="HAJ372" s="1"/>
      <c r="HAK372" s="1"/>
      <c r="HAL372" s="1"/>
      <c r="HAM372" s="1"/>
      <c r="HAN372" s="1"/>
      <c r="HAO372" s="1"/>
      <c r="HAP372" s="1"/>
      <c r="HAQ372" s="1"/>
      <c r="HAR372" s="1"/>
      <c r="HAS372" s="1"/>
      <c r="HAT372" s="1"/>
      <c r="HAU372" s="1"/>
      <c r="HAV372" s="1"/>
      <c r="HAW372" s="1"/>
      <c r="HAX372" s="1"/>
      <c r="HAY372" s="1"/>
      <c r="HAZ372" s="1"/>
      <c r="HBA372" s="1"/>
      <c r="HBB372" s="1"/>
      <c r="HBC372" s="1"/>
      <c r="HBD372" s="1"/>
      <c r="HBE372" s="1"/>
      <c r="HBF372" s="1"/>
      <c r="HBG372" s="1"/>
      <c r="HBH372" s="1"/>
      <c r="HBI372" s="1"/>
      <c r="HBJ372" s="1"/>
      <c r="HBK372" s="1"/>
      <c r="HBL372" s="1"/>
      <c r="HBM372" s="1"/>
      <c r="HBN372" s="1"/>
      <c r="HBO372" s="1"/>
      <c r="HBP372" s="1"/>
      <c r="HBQ372" s="1"/>
      <c r="HBR372" s="1"/>
      <c r="HBS372" s="1"/>
      <c r="HBT372" s="1"/>
      <c r="HBU372" s="1"/>
      <c r="HBV372" s="1"/>
      <c r="HBW372" s="1"/>
      <c r="HBX372" s="1"/>
      <c r="HBY372" s="1"/>
      <c r="HBZ372" s="1"/>
      <c r="HCA372" s="1"/>
      <c r="HCB372" s="1"/>
      <c r="HCC372" s="1"/>
      <c r="HCD372" s="1"/>
      <c r="HCE372" s="1"/>
      <c r="HCF372" s="1"/>
      <c r="HCG372" s="1"/>
      <c r="HCH372" s="1"/>
      <c r="HCI372" s="1"/>
      <c r="HCJ372" s="1"/>
      <c r="HCK372" s="1"/>
      <c r="HCL372" s="1"/>
      <c r="HCM372" s="1"/>
      <c r="HCN372" s="1"/>
      <c r="HCO372" s="1"/>
      <c r="HCP372" s="1"/>
      <c r="HCQ372" s="1"/>
      <c r="HCR372" s="1"/>
      <c r="HCS372" s="1"/>
      <c r="HCT372" s="1"/>
      <c r="HCU372" s="1"/>
      <c r="HCV372" s="1"/>
      <c r="HCW372" s="1"/>
      <c r="HCX372" s="1"/>
      <c r="HCY372" s="1"/>
      <c r="HCZ372" s="1"/>
      <c r="HDA372" s="1"/>
      <c r="HDB372" s="1"/>
      <c r="HDC372" s="1"/>
      <c r="HDD372" s="1"/>
      <c r="HDE372" s="1"/>
      <c r="HDF372" s="1"/>
      <c r="HDG372" s="1"/>
      <c r="HDH372" s="1"/>
      <c r="HDI372" s="1"/>
      <c r="HDJ372" s="1"/>
      <c r="HDK372" s="1"/>
      <c r="HDL372" s="1"/>
      <c r="HDM372" s="1"/>
      <c r="HDN372" s="1"/>
      <c r="HDO372" s="1"/>
      <c r="HDP372" s="1"/>
      <c r="HDQ372" s="1"/>
      <c r="HDR372" s="1"/>
      <c r="HDS372" s="1"/>
      <c r="HDT372" s="1"/>
      <c r="HDU372" s="1"/>
      <c r="HDV372" s="1"/>
      <c r="HDW372" s="1"/>
      <c r="HDX372" s="1"/>
      <c r="HDY372" s="1"/>
      <c r="HDZ372" s="1"/>
      <c r="HEA372" s="1"/>
      <c r="HEB372" s="1"/>
      <c r="HEC372" s="1"/>
      <c r="HED372" s="1"/>
      <c r="HEE372" s="1"/>
      <c r="HEF372" s="1"/>
      <c r="HEG372" s="1"/>
      <c r="HEH372" s="1"/>
      <c r="HEI372" s="1"/>
      <c r="HEJ372" s="1"/>
      <c r="HEK372" s="1"/>
      <c r="HEL372" s="1"/>
      <c r="HEM372" s="1"/>
      <c r="HEN372" s="1"/>
      <c r="HEO372" s="1"/>
      <c r="HEP372" s="1"/>
      <c r="HEQ372" s="1"/>
      <c r="HER372" s="1"/>
      <c r="HES372" s="1"/>
      <c r="HET372" s="1"/>
      <c r="HEU372" s="1"/>
      <c r="HEV372" s="1"/>
      <c r="HEW372" s="1"/>
      <c r="HEX372" s="1"/>
      <c r="HEY372" s="1"/>
      <c r="HEZ372" s="1"/>
      <c r="HFA372" s="1"/>
      <c r="HFB372" s="1"/>
      <c r="HFC372" s="1"/>
      <c r="HFD372" s="1"/>
      <c r="HFE372" s="1"/>
      <c r="HFF372" s="1"/>
      <c r="HFG372" s="1"/>
      <c r="HFH372" s="1"/>
      <c r="HFI372" s="1"/>
      <c r="HFJ372" s="1"/>
      <c r="HFK372" s="1"/>
      <c r="HFL372" s="1"/>
      <c r="HFM372" s="1"/>
      <c r="HFN372" s="1"/>
      <c r="HFO372" s="1"/>
      <c r="HFP372" s="1"/>
      <c r="HFQ372" s="1"/>
      <c r="HFR372" s="1"/>
      <c r="HFS372" s="1"/>
      <c r="HFT372" s="1"/>
      <c r="HFU372" s="1"/>
      <c r="HFV372" s="1"/>
      <c r="HFW372" s="1"/>
      <c r="HFX372" s="1"/>
      <c r="HFY372" s="1"/>
      <c r="HFZ372" s="1"/>
      <c r="HGA372" s="1"/>
      <c r="HGB372" s="1"/>
      <c r="HGC372" s="1"/>
      <c r="HGD372" s="1"/>
      <c r="HGE372" s="1"/>
      <c r="HGF372" s="1"/>
      <c r="HGG372" s="1"/>
      <c r="HGH372" s="1"/>
      <c r="HGI372" s="1"/>
      <c r="HGJ372" s="1"/>
      <c r="HGK372" s="1"/>
      <c r="HGL372" s="1"/>
      <c r="HGM372" s="1"/>
      <c r="HGN372" s="1"/>
      <c r="HGO372" s="1"/>
      <c r="HGP372" s="1"/>
      <c r="HGQ372" s="1"/>
      <c r="HGR372" s="1"/>
      <c r="HGS372" s="1"/>
      <c r="HGT372" s="1"/>
      <c r="HGU372" s="1"/>
      <c r="HGV372" s="1"/>
      <c r="HGW372" s="1"/>
      <c r="HGX372" s="1"/>
      <c r="HGY372" s="1"/>
      <c r="HGZ372" s="1"/>
      <c r="HHA372" s="1"/>
      <c r="HHB372" s="1"/>
      <c r="HHC372" s="1"/>
      <c r="HHD372" s="1"/>
      <c r="HHE372" s="1"/>
      <c r="HHF372" s="1"/>
      <c r="HHG372" s="1"/>
      <c r="HHH372" s="1"/>
      <c r="HHI372" s="1"/>
      <c r="HHJ372" s="1"/>
      <c r="HHK372" s="1"/>
      <c r="HHL372" s="1"/>
      <c r="HHM372" s="1"/>
      <c r="HHN372" s="1"/>
      <c r="HHO372" s="1"/>
      <c r="HHP372" s="1"/>
      <c r="HHQ372" s="1"/>
      <c r="HHR372" s="1"/>
      <c r="HHS372" s="1"/>
      <c r="HHT372" s="1"/>
      <c r="HHU372" s="1"/>
      <c r="HHV372" s="1"/>
      <c r="HHW372" s="1"/>
      <c r="HHX372" s="1"/>
      <c r="HHY372" s="1"/>
      <c r="HHZ372" s="1"/>
      <c r="HIA372" s="1"/>
      <c r="HIB372" s="1"/>
      <c r="HIC372" s="1"/>
      <c r="HID372" s="1"/>
      <c r="HIE372" s="1"/>
      <c r="HIF372" s="1"/>
      <c r="HIG372" s="1"/>
      <c r="HIH372" s="1"/>
      <c r="HII372" s="1"/>
      <c r="HIJ372" s="1"/>
      <c r="HIK372" s="1"/>
      <c r="HIL372" s="1"/>
      <c r="HIM372" s="1"/>
      <c r="HIN372" s="1"/>
      <c r="HIO372" s="1"/>
      <c r="HIP372" s="1"/>
      <c r="HIQ372" s="1"/>
      <c r="HIR372" s="1"/>
      <c r="HIS372" s="1"/>
      <c r="HIT372" s="1"/>
      <c r="HIU372" s="1"/>
      <c r="HIV372" s="1"/>
      <c r="HIW372" s="1"/>
      <c r="HIX372" s="1"/>
      <c r="HIY372" s="1"/>
      <c r="HIZ372" s="1"/>
      <c r="HJA372" s="1"/>
      <c r="HJB372" s="1"/>
      <c r="HJC372" s="1"/>
      <c r="HJD372" s="1"/>
      <c r="HJE372" s="1"/>
      <c r="HJF372" s="1"/>
      <c r="HJG372" s="1"/>
      <c r="HJH372" s="1"/>
      <c r="HJI372" s="1"/>
      <c r="HJJ372" s="1"/>
      <c r="HJK372" s="1"/>
      <c r="HJL372" s="1"/>
      <c r="HJM372" s="1"/>
      <c r="HJN372" s="1"/>
      <c r="HJO372" s="1"/>
      <c r="HJP372" s="1"/>
      <c r="HJQ372" s="1"/>
      <c r="HJR372" s="1"/>
      <c r="HJS372" s="1"/>
      <c r="HJT372" s="1"/>
      <c r="HJU372" s="1"/>
      <c r="HJV372" s="1"/>
      <c r="HJW372" s="1"/>
      <c r="HJX372" s="1"/>
      <c r="HJY372" s="1"/>
      <c r="HJZ372" s="1"/>
      <c r="HKA372" s="1"/>
      <c r="HKB372" s="1"/>
      <c r="HKC372" s="1"/>
      <c r="HKD372" s="1"/>
      <c r="HKE372" s="1"/>
      <c r="HKF372" s="1"/>
      <c r="HKG372" s="1"/>
      <c r="HKH372" s="1"/>
      <c r="HKI372" s="1"/>
      <c r="HKJ372" s="1"/>
      <c r="HKK372" s="1"/>
      <c r="HKL372" s="1"/>
      <c r="HKM372" s="1"/>
      <c r="HKN372" s="1"/>
      <c r="HKO372" s="1"/>
      <c r="HKP372" s="1"/>
      <c r="HKQ372" s="1"/>
      <c r="HKR372" s="1"/>
      <c r="HKS372" s="1"/>
      <c r="HKT372" s="1"/>
      <c r="HKU372" s="1"/>
      <c r="HKV372" s="1"/>
      <c r="HKW372" s="1"/>
      <c r="HKX372" s="1"/>
      <c r="HKY372" s="1"/>
      <c r="HKZ372" s="1"/>
      <c r="HLA372" s="1"/>
      <c r="HLB372" s="1"/>
      <c r="HLC372" s="1"/>
      <c r="HLD372" s="1"/>
      <c r="HLE372" s="1"/>
      <c r="HLF372" s="1"/>
      <c r="HLG372" s="1"/>
      <c r="HLH372" s="1"/>
      <c r="HLI372" s="1"/>
      <c r="HLJ372" s="1"/>
      <c r="HLK372" s="1"/>
      <c r="HLL372" s="1"/>
      <c r="HLM372" s="1"/>
      <c r="HLN372" s="1"/>
      <c r="HLO372" s="1"/>
      <c r="HLP372" s="1"/>
      <c r="HLQ372" s="1"/>
      <c r="HLR372" s="1"/>
      <c r="HLS372" s="1"/>
      <c r="HLT372" s="1"/>
      <c r="HLU372" s="1"/>
      <c r="HLV372" s="1"/>
      <c r="HLW372" s="1"/>
      <c r="HLX372" s="1"/>
      <c r="HLY372" s="1"/>
      <c r="HLZ372" s="1"/>
      <c r="HMA372" s="1"/>
      <c r="HMB372" s="1"/>
      <c r="HMC372" s="1"/>
      <c r="HMD372" s="1"/>
      <c r="HME372" s="1"/>
      <c r="HMF372" s="1"/>
      <c r="HMG372" s="1"/>
      <c r="HMH372" s="1"/>
      <c r="HMI372" s="1"/>
      <c r="HMJ372" s="1"/>
      <c r="HMK372" s="1"/>
      <c r="HML372" s="1"/>
      <c r="HMM372" s="1"/>
      <c r="HMN372" s="1"/>
      <c r="HMO372" s="1"/>
      <c r="HMP372" s="1"/>
      <c r="HMQ372" s="1"/>
      <c r="HMR372" s="1"/>
      <c r="HMS372" s="1"/>
      <c r="HMT372" s="1"/>
      <c r="HMU372" s="1"/>
      <c r="HMV372" s="1"/>
      <c r="HMW372" s="1"/>
      <c r="HMX372" s="1"/>
      <c r="HMY372" s="1"/>
      <c r="HMZ372" s="1"/>
      <c r="HNA372" s="1"/>
      <c r="HNB372" s="1"/>
      <c r="HNC372" s="1"/>
      <c r="HND372" s="1"/>
      <c r="HNE372" s="1"/>
      <c r="HNF372" s="1"/>
      <c r="HNG372" s="1"/>
      <c r="HNH372" s="1"/>
      <c r="HNI372" s="1"/>
      <c r="HNJ372" s="1"/>
      <c r="HNK372" s="1"/>
      <c r="HNL372" s="1"/>
      <c r="HNM372" s="1"/>
      <c r="HNN372" s="1"/>
      <c r="HNO372" s="1"/>
      <c r="HNP372" s="1"/>
      <c r="HNQ372" s="1"/>
      <c r="HNR372" s="1"/>
      <c r="HNS372" s="1"/>
      <c r="HNT372" s="1"/>
      <c r="HNU372" s="1"/>
      <c r="HNV372" s="1"/>
      <c r="HNW372" s="1"/>
      <c r="HNX372" s="1"/>
      <c r="HNY372" s="1"/>
      <c r="HNZ372" s="1"/>
      <c r="HOA372" s="1"/>
      <c r="HOB372" s="1"/>
      <c r="HOC372" s="1"/>
      <c r="HOD372" s="1"/>
      <c r="HOE372" s="1"/>
      <c r="HOF372" s="1"/>
      <c r="HOG372" s="1"/>
      <c r="HOH372" s="1"/>
      <c r="HOI372" s="1"/>
      <c r="HOJ372" s="1"/>
      <c r="HOK372" s="1"/>
      <c r="HOL372" s="1"/>
      <c r="HOM372" s="1"/>
      <c r="HON372" s="1"/>
      <c r="HOO372" s="1"/>
      <c r="HOP372" s="1"/>
      <c r="HOQ372" s="1"/>
      <c r="HOR372" s="1"/>
      <c r="HOS372" s="1"/>
      <c r="HOT372" s="1"/>
      <c r="HOU372" s="1"/>
      <c r="HOV372" s="1"/>
      <c r="HOW372" s="1"/>
      <c r="HOX372" s="1"/>
      <c r="HOY372" s="1"/>
      <c r="HOZ372" s="1"/>
      <c r="HPA372" s="1"/>
      <c r="HPB372" s="1"/>
      <c r="HPC372" s="1"/>
      <c r="HPD372" s="1"/>
      <c r="HPE372" s="1"/>
      <c r="HPF372" s="1"/>
      <c r="HPG372" s="1"/>
      <c r="HPH372" s="1"/>
      <c r="HPI372" s="1"/>
      <c r="HPJ372" s="1"/>
      <c r="HPK372" s="1"/>
      <c r="HPL372" s="1"/>
      <c r="HPM372" s="1"/>
      <c r="HPN372" s="1"/>
      <c r="HPO372" s="1"/>
      <c r="HPP372" s="1"/>
      <c r="HPQ372" s="1"/>
      <c r="HPR372" s="1"/>
      <c r="HPS372" s="1"/>
      <c r="HPT372" s="1"/>
      <c r="HPU372" s="1"/>
      <c r="HPV372" s="1"/>
      <c r="HPW372" s="1"/>
      <c r="HPX372" s="1"/>
      <c r="HPY372" s="1"/>
      <c r="HPZ372" s="1"/>
      <c r="HQA372" s="1"/>
      <c r="HQB372" s="1"/>
      <c r="HQC372" s="1"/>
      <c r="HQD372" s="1"/>
      <c r="HQE372" s="1"/>
      <c r="HQF372" s="1"/>
      <c r="HQG372" s="1"/>
      <c r="HQH372" s="1"/>
      <c r="HQI372" s="1"/>
      <c r="HQJ372" s="1"/>
      <c r="HQK372" s="1"/>
      <c r="HQL372" s="1"/>
      <c r="HQM372" s="1"/>
      <c r="HQN372" s="1"/>
      <c r="HQO372" s="1"/>
      <c r="HQP372" s="1"/>
      <c r="HQQ372" s="1"/>
      <c r="HQR372" s="1"/>
      <c r="HQS372" s="1"/>
      <c r="HQT372" s="1"/>
      <c r="HQU372" s="1"/>
      <c r="HQV372" s="1"/>
      <c r="HQW372" s="1"/>
      <c r="HQX372" s="1"/>
      <c r="HQY372" s="1"/>
      <c r="HQZ372" s="1"/>
      <c r="HRA372" s="1"/>
      <c r="HRB372" s="1"/>
      <c r="HRC372" s="1"/>
      <c r="HRD372" s="1"/>
      <c r="HRE372" s="1"/>
      <c r="HRF372" s="1"/>
      <c r="HRG372" s="1"/>
      <c r="HRH372" s="1"/>
      <c r="HRI372" s="1"/>
      <c r="HRJ372" s="1"/>
      <c r="HRK372" s="1"/>
      <c r="HRL372" s="1"/>
      <c r="HRM372" s="1"/>
      <c r="HRN372" s="1"/>
      <c r="HRO372" s="1"/>
      <c r="HRP372" s="1"/>
      <c r="HRQ372" s="1"/>
      <c r="HRR372" s="1"/>
      <c r="HRS372" s="1"/>
      <c r="HRT372" s="1"/>
      <c r="HRU372" s="1"/>
      <c r="HRV372" s="1"/>
      <c r="HRW372" s="1"/>
      <c r="HRX372" s="1"/>
      <c r="HRY372" s="1"/>
      <c r="HRZ372" s="1"/>
      <c r="HSA372" s="1"/>
      <c r="HSB372" s="1"/>
      <c r="HSC372" s="1"/>
      <c r="HSD372" s="1"/>
      <c r="HSE372" s="1"/>
      <c r="HSF372" s="1"/>
      <c r="HSG372" s="1"/>
      <c r="HSH372" s="1"/>
      <c r="HSI372" s="1"/>
      <c r="HSJ372" s="1"/>
      <c r="HSK372" s="1"/>
      <c r="HSL372" s="1"/>
      <c r="HSM372" s="1"/>
      <c r="HSN372" s="1"/>
      <c r="HSO372" s="1"/>
      <c r="HSP372" s="1"/>
      <c r="HSQ372" s="1"/>
      <c r="HSR372" s="1"/>
      <c r="HSS372" s="1"/>
      <c r="HST372" s="1"/>
      <c r="HSU372" s="1"/>
      <c r="HSV372" s="1"/>
      <c r="HSW372" s="1"/>
      <c r="HSX372" s="1"/>
      <c r="HSY372" s="1"/>
      <c r="HSZ372" s="1"/>
      <c r="HTA372" s="1"/>
      <c r="HTB372" s="1"/>
      <c r="HTC372" s="1"/>
      <c r="HTD372" s="1"/>
      <c r="HTE372" s="1"/>
      <c r="HTF372" s="1"/>
      <c r="HTG372" s="1"/>
      <c r="HTH372" s="1"/>
      <c r="HTI372" s="1"/>
      <c r="HTJ372" s="1"/>
      <c r="HTK372" s="1"/>
      <c r="HTL372" s="1"/>
      <c r="HTM372" s="1"/>
      <c r="HTN372" s="1"/>
      <c r="HTO372" s="1"/>
      <c r="HTP372" s="1"/>
      <c r="HTQ372" s="1"/>
      <c r="HTR372" s="1"/>
      <c r="HTS372" s="1"/>
      <c r="HTT372" s="1"/>
      <c r="HTU372" s="1"/>
      <c r="HTV372" s="1"/>
      <c r="HTW372" s="1"/>
      <c r="HTX372" s="1"/>
      <c r="HTY372" s="1"/>
      <c r="HTZ372" s="1"/>
      <c r="HUA372" s="1"/>
      <c r="HUB372" s="1"/>
      <c r="HUC372" s="1"/>
      <c r="HUD372" s="1"/>
      <c r="HUE372" s="1"/>
      <c r="HUF372" s="1"/>
      <c r="HUG372" s="1"/>
      <c r="HUH372" s="1"/>
      <c r="HUI372" s="1"/>
      <c r="HUJ372" s="1"/>
      <c r="HUK372" s="1"/>
      <c r="HUL372" s="1"/>
      <c r="HUM372" s="1"/>
      <c r="HUN372" s="1"/>
      <c r="HUO372" s="1"/>
      <c r="HUP372" s="1"/>
      <c r="HUQ372" s="1"/>
      <c r="HUR372" s="1"/>
      <c r="HUS372" s="1"/>
      <c r="HUT372" s="1"/>
      <c r="HUU372" s="1"/>
      <c r="HUV372" s="1"/>
      <c r="HUW372" s="1"/>
      <c r="HUX372" s="1"/>
      <c r="HUY372" s="1"/>
      <c r="HUZ372" s="1"/>
      <c r="HVA372" s="1"/>
      <c r="HVB372" s="1"/>
      <c r="HVC372" s="1"/>
      <c r="HVD372" s="1"/>
      <c r="HVE372" s="1"/>
      <c r="HVF372" s="1"/>
      <c r="HVG372" s="1"/>
      <c r="HVH372" s="1"/>
      <c r="HVI372" s="1"/>
      <c r="HVJ372" s="1"/>
      <c r="HVK372" s="1"/>
      <c r="HVL372" s="1"/>
      <c r="HVM372" s="1"/>
      <c r="HVN372" s="1"/>
      <c r="HVO372" s="1"/>
      <c r="HVP372" s="1"/>
      <c r="HVQ372" s="1"/>
      <c r="HVR372" s="1"/>
      <c r="HVS372" s="1"/>
      <c r="HVT372" s="1"/>
      <c r="HVU372" s="1"/>
      <c r="HVV372" s="1"/>
      <c r="HVW372" s="1"/>
      <c r="HVX372" s="1"/>
      <c r="HVY372" s="1"/>
      <c r="HVZ372" s="1"/>
      <c r="HWA372" s="1"/>
      <c r="HWB372" s="1"/>
      <c r="HWC372" s="1"/>
      <c r="HWD372" s="1"/>
      <c r="HWE372" s="1"/>
      <c r="HWF372" s="1"/>
      <c r="HWG372" s="1"/>
      <c r="HWH372" s="1"/>
      <c r="HWI372" s="1"/>
      <c r="HWJ372" s="1"/>
      <c r="HWK372" s="1"/>
      <c r="HWL372" s="1"/>
      <c r="HWM372" s="1"/>
      <c r="HWN372" s="1"/>
      <c r="HWO372" s="1"/>
      <c r="HWP372" s="1"/>
      <c r="HWQ372" s="1"/>
      <c r="HWR372" s="1"/>
      <c r="HWS372" s="1"/>
      <c r="HWT372" s="1"/>
      <c r="HWU372" s="1"/>
      <c r="HWV372" s="1"/>
      <c r="HWW372" s="1"/>
      <c r="HWX372" s="1"/>
      <c r="HWY372" s="1"/>
      <c r="HWZ372" s="1"/>
      <c r="HXA372" s="1"/>
      <c r="HXB372" s="1"/>
      <c r="HXC372" s="1"/>
      <c r="HXD372" s="1"/>
      <c r="HXE372" s="1"/>
      <c r="HXF372" s="1"/>
      <c r="HXG372" s="1"/>
      <c r="HXH372" s="1"/>
      <c r="HXI372" s="1"/>
      <c r="HXJ372" s="1"/>
      <c r="HXK372" s="1"/>
      <c r="HXL372" s="1"/>
      <c r="HXM372" s="1"/>
      <c r="HXN372" s="1"/>
      <c r="HXO372" s="1"/>
      <c r="HXP372" s="1"/>
      <c r="HXQ372" s="1"/>
      <c r="HXR372" s="1"/>
      <c r="HXS372" s="1"/>
      <c r="HXT372" s="1"/>
      <c r="HXU372" s="1"/>
      <c r="HXV372" s="1"/>
      <c r="HXW372" s="1"/>
      <c r="HXX372" s="1"/>
      <c r="HXY372" s="1"/>
      <c r="HXZ372" s="1"/>
      <c r="HYA372" s="1"/>
      <c r="HYB372" s="1"/>
      <c r="HYC372" s="1"/>
      <c r="HYD372" s="1"/>
      <c r="HYE372" s="1"/>
      <c r="HYF372" s="1"/>
      <c r="HYG372" s="1"/>
      <c r="HYH372" s="1"/>
      <c r="HYI372" s="1"/>
      <c r="HYJ372" s="1"/>
      <c r="HYK372" s="1"/>
      <c r="HYL372" s="1"/>
      <c r="HYM372" s="1"/>
      <c r="HYN372" s="1"/>
      <c r="HYO372" s="1"/>
      <c r="HYP372" s="1"/>
      <c r="HYQ372" s="1"/>
      <c r="HYR372" s="1"/>
      <c r="HYS372" s="1"/>
      <c r="HYT372" s="1"/>
      <c r="HYU372" s="1"/>
      <c r="HYV372" s="1"/>
      <c r="HYW372" s="1"/>
      <c r="HYX372" s="1"/>
      <c r="HYY372" s="1"/>
      <c r="HYZ372" s="1"/>
      <c r="HZA372" s="1"/>
      <c r="HZB372" s="1"/>
      <c r="HZC372" s="1"/>
      <c r="HZD372" s="1"/>
      <c r="HZE372" s="1"/>
      <c r="HZF372" s="1"/>
      <c r="HZG372" s="1"/>
      <c r="HZH372" s="1"/>
      <c r="HZI372" s="1"/>
      <c r="HZJ372" s="1"/>
      <c r="HZK372" s="1"/>
      <c r="HZL372" s="1"/>
      <c r="HZM372" s="1"/>
      <c r="HZN372" s="1"/>
      <c r="HZO372" s="1"/>
      <c r="HZP372" s="1"/>
      <c r="HZQ372" s="1"/>
      <c r="HZR372" s="1"/>
      <c r="HZS372" s="1"/>
      <c r="HZT372" s="1"/>
      <c r="HZU372" s="1"/>
      <c r="HZV372" s="1"/>
      <c r="HZW372" s="1"/>
      <c r="HZX372" s="1"/>
      <c r="HZY372" s="1"/>
      <c r="HZZ372" s="1"/>
      <c r="IAA372" s="1"/>
      <c r="IAB372" s="1"/>
      <c r="IAC372" s="1"/>
      <c r="IAD372" s="1"/>
      <c r="IAE372" s="1"/>
      <c r="IAF372" s="1"/>
      <c r="IAG372" s="1"/>
      <c r="IAH372" s="1"/>
      <c r="IAI372" s="1"/>
      <c r="IAJ372" s="1"/>
      <c r="IAK372" s="1"/>
      <c r="IAL372" s="1"/>
      <c r="IAM372" s="1"/>
      <c r="IAN372" s="1"/>
      <c r="IAO372" s="1"/>
      <c r="IAP372" s="1"/>
      <c r="IAQ372" s="1"/>
      <c r="IAR372" s="1"/>
      <c r="IAS372" s="1"/>
      <c r="IAT372" s="1"/>
      <c r="IAU372" s="1"/>
      <c r="IAV372" s="1"/>
      <c r="IAW372" s="1"/>
      <c r="IAX372" s="1"/>
      <c r="IAY372" s="1"/>
      <c r="IAZ372" s="1"/>
      <c r="IBA372" s="1"/>
      <c r="IBB372" s="1"/>
      <c r="IBC372" s="1"/>
      <c r="IBD372" s="1"/>
      <c r="IBE372" s="1"/>
      <c r="IBF372" s="1"/>
      <c r="IBG372" s="1"/>
      <c r="IBH372" s="1"/>
      <c r="IBI372" s="1"/>
      <c r="IBJ372" s="1"/>
      <c r="IBK372" s="1"/>
      <c r="IBL372" s="1"/>
      <c r="IBM372" s="1"/>
      <c r="IBN372" s="1"/>
      <c r="IBO372" s="1"/>
      <c r="IBP372" s="1"/>
      <c r="IBQ372" s="1"/>
      <c r="IBR372" s="1"/>
      <c r="IBS372" s="1"/>
      <c r="IBT372" s="1"/>
      <c r="IBU372" s="1"/>
      <c r="IBV372" s="1"/>
      <c r="IBW372" s="1"/>
      <c r="IBX372" s="1"/>
      <c r="IBY372" s="1"/>
      <c r="IBZ372" s="1"/>
      <c r="ICA372" s="1"/>
      <c r="ICB372" s="1"/>
      <c r="ICC372" s="1"/>
      <c r="ICD372" s="1"/>
      <c r="ICE372" s="1"/>
      <c r="ICF372" s="1"/>
      <c r="ICG372" s="1"/>
      <c r="ICH372" s="1"/>
      <c r="ICI372" s="1"/>
      <c r="ICJ372" s="1"/>
      <c r="ICK372" s="1"/>
      <c r="ICL372" s="1"/>
      <c r="ICM372" s="1"/>
      <c r="ICN372" s="1"/>
      <c r="ICO372" s="1"/>
      <c r="ICP372" s="1"/>
      <c r="ICQ372" s="1"/>
      <c r="ICR372" s="1"/>
      <c r="ICS372" s="1"/>
      <c r="ICT372" s="1"/>
      <c r="ICU372" s="1"/>
      <c r="ICV372" s="1"/>
      <c r="ICW372" s="1"/>
      <c r="ICX372" s="1"/>
      <c r="ICY372" s="1"/>
      <c r="ICZ372" s="1"/>
      <c r="IDA372" s="1"/>
      <c r="IDB372" s="1"/>
      <c r="IDC372" s="1"/>
      <c r="IDD372" s="1"/>
      <c r="IDE372" s="1"/>
      <c r="IDF372" s="1"/>
      <c r="IDG372" s="1"/>
      <c r="IDH372" s="1"/>
      <c r="IDI372" s="1"/>
      <c r="IDJ372" s="1"/>
      <c r="IDK372" s="1"/>
      <c r="IDL372" s="1"/>
      <c r="IDM372" s="1"/>
      <c r="IDN372" s="1"/>
      <c r="IDO372" s="1"/>
      <c r="IDP372" s="1"/>
      <c r="IDQ372" s="1"/>
      <c r="IDR372" s="1"/>
      <c r="IDS372" s="1"/>
      <c r="IDT372" s="1"/>
      <c r="IDU372" s="1"/>
      <c r="IDV372" s="1"/>
      <c r="IDW372" s="1"/>
      <c r="IDX372" s="1"/>
      <c r="IDY372" s="1"/>
      <c r="IDZ372" s="1"/>
      <c r="IEA372" s="1"/>
      <c r="IEB372" s="1"/>
      <c r="IEC372" s="1"/>
      <c r="IED372" s="1"/>
      <c r="IEE372" s="1"/>
      <c r="IEF372" s="1"/>
      <c r="IEG372" s="1"/>
      <c r="IEH372" s="1"/>
      <c r="IEI372" s="1"/>
      <c r="IEJ372" s="1"/>
      <c r="IEK372" s="1"/>
      <c r="IEL372" s="1"/>
      <c r="IEM372" s="1"/>
      <c r="IEN372" s="1"/>
      <c r="IEO372" s="1"/>
      <c r="IEP372" s="1"/>
      <c r="IEQ372" s="1"/>
      <c r="IER372" s="1"/>
      <c r="IES372" s="1"/>
      <c r="IET372" s="1"/>
      <c r="IEU372" s="1"/>
      <c r="IEV372" s="1"/>
      <c r="IEW372" s="1"/>
      <c r="IEX372" s="1"/>
      <c r="IEY372" s="1"/>
      <c r="IEZ372" s="1"/>
      <c r="IFA372" s="1"/>
      <c r="IFB372" s="1"/>
      <c r="IFC372" s="1"/>
      <c r="IFD372" s="1"/>
      <c r="IFE372" s="1"/>
      <c r="IFF372" s="1"/>
      <c r="IFG372" s="1"/>
      <c r="IFH372" s="1"/>
      <c r="IFI372" s="1"/>
      <c r="IFJ372" s="1"/>
      <c r="IFK372" s="1"/>
      <c r="IFL372" s="1"/>
      <c r="IFM372" s="1"/>
      <c r="IFN372" s="1"/>
      <c r="IFO372" s="1"/>
      <c r="IFP372" s="1"/>
      <c r="IFQ372" s="1"/>
      <c r="IFR372" s="1"/>
      <c r="IFS372" s="1"/>
      <c r="IFT372" s="1"/>
      <c r="IFU372" s="1"/>
      <c r="IFV372" s="1"/>
      <c r="IFW372" s="1"/>
      <c r="IFX372" s="1"/>
      <c r="IFY372" s="1"/>
      <c r="IFZ372" s="1"/>
      <c r="IGA372" s="1"/>
      <c r="IGB372" s="1"/>
      <c r="IGC372" s="1"/>
      <c r="IGD372" s="1"/>
      <c r="IGE372" s="1"/>
      <c r="IGF372" s="1"/>
      <c r="IGG372" s="1"/>
      <c r="IGH372" s="1"/>
      <c r="IGI372" s="1"/>
      <c r="IGJ372" s="1"/>
      <c r="IGK372" s="1"/>
      <c r="IGL372" s="1"/>
      <c r="IGM372" s="1"/>
      <c r="IGN372" s="1"/>
      <c r="IGO372" s="1"/>
      <c r="IGP372" s="1"/>
      <c r="IGQ372" s="1"/>
      <c r="IGR372" s="1"/>
      <c r="IGS372" s="1"/>
      <c r="IGT372" s="1"/>
      <c r="IGU372" s="1"/>
      <c r="IGV372" s="1"/>
      <c r="IGW372" s="1"/>
      <c r="IGX372" s="1"/>
      <c r="IGY372" s="1"/>
      <c r="IGZ372" s="1"/>
      <c r="IHA372" s="1"/>
      <c r="IHB372" s="1"/>
      <c r="IHC372" s="1"/>
      <c r="IHD372" s="1"/>
      <c r="IHE372" s="1"/>
      <c r="IHF372" s="1"/>
      <c r="IHG372" s="1"/>
      <c r="IHH372" s="1"/>
      <c r="IHI372" s="1"/>
      <c r="IHJ372" s="1"/>
      <c r="IHK372" s="1"/>
      <c r="IHL372" s="1"/>
      <c r="IHM372" s="1"/>
      <c r="IHN372" s="1"/>
      <c r="IHO372" s="1"/>
      <c r="IHP372" s="1"/>
      <c r="IHQ372" s="1"/>
      <c r="IHR372" s="1"/>
      <c r="IHS372" s="1"/>
      <c r="IHT372" s="1"/>
      <c r="IHU372" s="1"/>
      <c r="IHV372" s="1"/>
      <c r="IHW372" s="1"/>
      <c r="IHX372" s="1"/>
      <c r="IHY372" s="1"/>
      <c r="IHZ372" s="1"/>
      <c r="IIA372" s="1"/>
      <c r="IIB372" s="1"/>
      <c r="IIC372" s="1"/>
      <c r="IID372" s="1"/>
      <c r="IIE372" s="1"/>
      <c r="IIF372" s="1"/>
      <c r="IIG372" s="1"/>
      <c r="IIH372" s="1"/>
      <c r="III372" s="1"/>
      <c r="IIJ372" s="1"/>
      <c r="IIK372" s="1"/>
      <c r="IIL372" s="1"/>
      <c r="IIM372" s="1"/>
      <c r="IIN372" s="1"/>
      <c r="IIO372" s="1"/>
      <c r="IIP372" s="1"/>
      <c r="IIQ372" s="1"/>
      <c r="IIR372" s="1"/>
      <c r="IIS372" s="1"/>
      <c r="IIT372" s="1"/>
      <c r="IIU372" s="1"/>
      <c r="IIV372" s="1"/>
      <c r="IIW372" s="1"/>
      <c r="IIX372" s="1"/>
      <c r="IIY372" s="1"/>
      <c r="IIZ372" s="1"/>
      <c r="IJA372" s="1"/>
      <c r="IJB372" s="1"/>
      <c r="IJC372" s="1"/>
      <c r="IJD372" s="1"/>
      <c r="IJE372" s="1"/>
      <c r="IJF372" s="1"/>
      <c r="IJG372" s="1"/>
      <c r="IJH372" s="1"/>
      <c r="IJI372" s="1"/>
      <c r="IJJ372" s="1"/>
      <c r="IJK372" s="1"/>
      <c r="IJL372" s="1"/>
      <c r="IJM372" s="1"/>
      <c r="IJN372" s="1"/>
      <c r="IJO372" s="1"/>
      <c r="IJP372" s="1"/>
      <c r="IJQ372" s="1"/>
      <c r="IJR372" s="1"/>
      <c r="IJS372" s="1"/>
      <c r="IJT372" s="1"/>
      <c r="IJU372" s="1"/>
      <c r="IJV372" s="1"/>
      <c r="IJW372" s="1"/>
      <c r="IJX372" s="1"/>
      <c r="IJY372" s="1"/>
      <c r="IJZ372" s="1"/>
      <c r="IKA372" s="1"/>
      <c r="IKB372" s="1"/>
      <c r="IKC372" s="1"/>
      <c r="IKD372" s="1"/>
      <c r="IKE372" s="1"/>
      <c r="IKF372" s="1"/>
      <c r="IKG372" s="1"/>
      <c r="IKH372" s="1"/>
      <c r="IKI372" s="1"/>
      <c r="IKJ372" s="1"/>
      <c r="IKK372" s="1"/>
      <c r="IKL372" s="1"/>
      <c r="IKM372" s="1"/>
      <c r="IKN372" s="1"/>
      <c r="IKO372" s="1"/>
      <c r="IKP372" s="1"/>
      <c r="IKQ372" s="1"/>
      <c r="IKR372" s="1"/>
      <c r="IKS372" s="1"/>
      <c r="IKT372" s="1"/>
      <c r="IKU372" s="1"/>
      <c r="IKV372" s="1"/>
      <c r="IKW372" s="1"/>
      <c r="IKX372" s="1"/>
      <c r="IKY372" s="1"/>
      <c r="IKZ372" s="1"/>
      <c r="ILA372" s="1"/>
      <c r="ILB372" s="1"/>
      <c r="ILC372" s="1"/>
      <c r="ILD372" s="1"/>
      <c r="ILE372" s="1"/>
      <c r="ILF372" s="1"/>
      <c r="ILG372" s="1"/>
      <c r="ILH372" s="1"/>
      <c r="ILI372" s="1"/>
      <c r="ILJ372" s="1"/>
      <c r="ILK372" s="1"/>
      <c r="ILL372" s="1"/>
      <c r="ILM372" s="1"/>
      <c r="ILN372" s="1"/>
      <c r="ILO372" s="1"/>
      <c r="ILP372" s="1"/>
      <c r="ILQ372" s="1"/>
      <c r="ILR372" s="1"/>
      <c r="ILS372" s="1"/>
      <c r="ILT372" s="1"/>
      <c r="ILU372" s="1"/>
      <c r="ILV372" s="1"/>
      <c r="ILW372" s="1"/>
      <c r="ILX372" s="1"/>
      <c r="ILY372" s="1"/>
      <c r="ILZ372" s="1"/>
      <c r="IMA372" s="1"/>
      <c r="IMB372" s="1"/>
      <c r="IMC372" s="1"/>
      <c r="IMD372" s="1"/>
      <c r="IME372" s="1"/>
      <c r="IMF372" s="1"/>
      <c r="IMG372" s="1"/>
      <c r="IMH372" s="1"/>
      <c r="IMI372" s="1"/>
      <c r="IMJ372" s="1"/>
      <c r="IMK372" s="1"/>
      <c r="IML372" s="1"/>
      <c r="IMM372" s="1"/>
      <c r="IMN372" s="1"/>
      <c r="IMO372" s="1"/>
      <c r="IMP372" s="1"/>
      <c r="IMQ372" s="1"/>
      <c r="IMR372" s="1"/>
      <c r="IMS372" s="1"/>
      <c r="IMT372" s="1"/>
      <c r="IMU372" s="1"/>
      <c r="IMV372" s="1"/>
      <c r="IMW372" s="1"/>
      <c r="IMX372" s="1"/>
      <c r="IMY372" s="1"/>
      <c r="IMZ372" s="1"/>
      <c r="INA372" s="1"/>
      <c r="INB372" s="1"/>
      <c r="INC372" s="1"/>
      <c r="IND372" s="1"/>
      <c r="INE372" s="1"/>
      <c r="INF372" s="1"/>
      <c r="ING372" s="1"/>
      <c r="INH372" s="1"/>
      <c r="INI372" s="1"/>
      <c r="INJ372" s="1"/>
      <c r="INK372" s="1"/>
      <c r="INL372" s="1"/>
      <c r="INM372" s="1"/>
      <c r="INN372" s="1"/>
      <c r="INO372" s="1"/>
      <c r="INP372" s="1"/>
      <c r="INQ372" s="1"/>
      <c r="INR372" s="1"/>
      <c r="INS372" s="1"/>
      <c r="INT372" s="1"/>
      <c r="INU372" s="1"/>
      <c r="INV372" s="1"/>
      <c r="INW372" s="1"/>
      <c r="INX372" s="1"/>
      <c r="INY372" s="1"/>
      <c r="INZ372" s="1"/>
      <c r="IOA372" s="1"/>
      <c r="IOB372" s="1"/>
      <c r="IOC372" s="1"/>
      <c r="IOD372" s="1"/>
      <c r="IOE372" s="1"/>
      <c r="IOF372" s="1"/>
      <c r="IOG372" s="1"/>
      <c r="IOH372" s="1"/>
      <c r="IOI372" s="1"/>
      <c r="IOJ372" s="1"/>
      <c r="IOK372" s="1"/>
      <c r="IOL372" s="1"/>
      <c r="IOM372" s="1"/>
      <c r="ION372" s="1"/>
      <c r="IOO372" s="1"/>
      <c r="IOP372" s="1"/>
      <c r="IOQ372" s="1"/>
      <c r="IOR372" s="1"/>
      <c r="IOS372" s="1"/>
      <c r="IOT372" s="1"/>
      <c r="IOU372" s="1"/>
      <c r="IOV372" s="1"/>
      <c r="IOW372" s="1"/>
      <c r="IOX372" s="1"/>
      <c r="IOY372" s="1"/>
      <c r="IOZ372" s="1"/>
      <c r="IPA372" s="1"/>
      <c r="IPB372" s="1"/>
      <c r="IPC372" s="1"/>
      <c r="IPD372" s="1"/>
      <c r="IPE372" s="1"/>
      <c r="IPF372" s="1"/>
      <c r="IPG372" s="1"/>
      <c r="IPH372" s="1"/>
      <c r="IPI372" s="1"/>
      <c r="IPJ372" s="1"/>
      <c r="IPK372" s="1"/>
      <c r="IPL372" s="1"/>
      <c r="IPM372" s="1"/>
      <c r="IPN372" s="1"/>
      <c r="IPO372" s="1"/>
      <c r="IPP372" s="1"/>
      <c r="IPQ372" s="1"/>
      <c r="IPR372" s="1"/>
      <c r="IPS372" s="1"/>
      <c r="IPT372" s="1"/>
      <c r="IPU372" s="1"/>
      <c r="IPV372" s="1"/>
      <c r="IPW372" s="1"/>
      <c r="IPX372" s="1"/>
      <c r="IPY372" s="1"/>
      <c r="IPZ372" s="1"/>
      <c r="IQA372" s="1"/>
      <c r="IQB372" s="1"/>
      <c r="IQC372" s="1"/>
      <c r="IQD372" s="1"/>
      <c r="IQE372" s="1"/>
      <c r="IQF372" s="1"/>
      <c r="IQG372" s="1"/>
      <c r="IQH372" s="1"/>
      <c r="IQI372" s="1"/>
      <c r="IQJ372" s="1"/>
      <c r="IQK372" s="1"/>
      <c r="IQL372" s="1"/>
      <c r="IQM372" s="1"/>
      <c r="IQN372" s="1"/>
      <c r="IQO372" s="1"/>
      <c r="IQP372" s="1"/>
      <c r="IQQ372" s="1"/>
      <c r="IQR372" s="1"/>
      <c r="IQS372" s="1"/>
      <c r="IQT372" s="1"/>
      <c r="IQU372" s="1"/>
      <c r="IQV372" s="1"/>
      <c r="IQW372" s="1"/>
      <c r="IQX372" s="1"/>
      <c r="IQY372" s="1"/>
      <c r="IQZ372" s="1"/>
      <c r="IRA372" s="1"/>
      <c r="IRB372" s="1"/>
      <c r="IRC372" s="1"/>
      <c r="IRD372" s="1"/>
      <c r="IRE372" s="1"/>
      <c r="IRF372" s="1"/>
      <c r="IRG372" s="1"/>
      <c r="IRH372" s="1"/>
      <c r="IRI372" s="1"/>
      <c r="IRJ372" s="1"/>
      <c r="IRK372" s="1"/>
      <c r="IRL372" s="1"/>
      <c r="IRM372" s="1"/>
      <c r="IRN372" s="1"/>
      <c r="IRO372" s="1"/>
      <c r="IRP372" s="1"/>
      <c r="IRQ372" s="1"/>
      <c r="IRR372" s="1"/>
      <c r="IRS372" s="1"/>
      <c r="IRT372" s="1"/>
      <c r="IRU372" s="1"/>
      <c r="IRV372" s="1"/>
      <c r="IRW372" s="1"/>
      <c r="IRX372" s="1"/>
      <c r="IRY372" s="1"/>
      <c r="IRZ372" s="1"/>
      <c r="ISA372" s="1"/>
      <c r="ISB372" s="1"/>
      <c r="ISC372" s="1"/>
      <c r="ISD372" s="1"/>
      <c r="ISE372" s="1"/>
      <c r="ISF372" s="1"/>
      <c r="ISG372" s="1"/>
      <c r="ISH372" s="1"/>
      <c r="ISI372" s="1"/>
      <c r="ISJ372" s="1"/>
      <c r="ISK372" s="1"/>
      <c r="ISL372" s="1"/>
      <c r="ISM372" s="1"/>
      <c r="ISN372" s="1"/>
      <c r="ISO372" s="1"/>
      <c r="ISP372" s="1"/>
      <c r="ISQ372" s="1"/>
      <c r="ISR372" s="1"/>
      <c r="ISS372" s="1"/>
      <c r="IST372" s="1"/>
      <c r="ISU372" s="1"/>
      <c r="ISV372" s="1"/>
      <c r="ISW372" s="1"/>
      <c r="ISX372" s="1"/>
      <c r="ISY372" s="1"/>
      <c r="ISZ372" s="1"/>
      <c r="ITA372" s="1"/>
      <c r="ITB372" s="1"/>
      <c r="ITC372" s="1"/>
      <c r="ITD372" s="1"/>
      <c r="ITE372" s="1"/>
      <c r="ITF372" s="1"/>
      <c r="ITG372" s="1"/>
      <c r="ITH372" s="1"/>
      <c r="ITI372" s="1"/>
      <c r="ITJ372" s="1"/>
      <c r="ITK372" s="1"/>
      <c r="ITL372" s="1"/>
      <c r="ITM372" s="1"/>
      <c r="ITN372" s="1"/>
      <c r="ITO372" s="1"/>
      <c r="ITP372" s="1"/>
      <c r="ITQ372" s="1"/>
      <c r="ITR372" s="1"/>
      <c r="ITS372" s="1"/>
      <c r="ITT372" s="1"/>
      <c r="ITU372" s="1"/>
      <c r="ITV372" s="1"/>
      <c r="ITW372" s="1"/>
      <c r="ITX372" s="1"/>
      <c r="ITY372" s="1"/>
      <c r="ITZ372" s="1"/>
      <c r="IUA372" s="1"/>
      <c r="IUB372" s="1"/>
      <c r="IUC372" s="1"/>
      <c r="IUD372" s="1"/>
      <c r="IUE372" s="1"/>
      <c r="IUF372" s="1"/>
      <c r="IUG372" s="1"/>
      <c r="IUH372" s="1"/>
      <c r="IUI372" s="1"/>
      <c r="IUJ372" s="1"/>
      <c r="IUK372" s="1"/>
      <c r="IUL372" s="1"/>
      <c r="IUM372" s="1"/>
      <c r="IUN372" s="1"/>
      <c r="IUO372" s="1"/>
      <c r="IUP372" s="1"/>
      <c r="IUQ372" s="1"/>
      <c r="IUR372" s="1"/>
      <c r="IUS372" s="1"/>
      <c r="IUT372" s="1"/>
      <c r="IUU372" s="1"/>
      <c r="IUV372" s="1"/>
      <c r="IUW372" s="1"/>
      <c r="IUX372" s="1"/>
      <c r="IUY372" s="1"/>
      <c r="IUZ372" s="1"/>
      <c r="IVA372" s="1"/>
      <c r="IVB372" s="1"/>
      <c r="IVC372" s="1"/>
      <c r="IVD372" s="1"/>
      <c r="IVE372" s="1"/>
      <c r="IVF372" s="1"/>
      <c r="IVG372" s="1"/>
      <c r="IVH372" s="1"/>
      <c r="IVI372" s="1"/>
      <c r="IVJ372" s="1"/>
      <c r="IVK372" s="1"/>
      <c r="IVL372" s="1"/>
      <c r="IVM372" s="1"/>
      <c r="IVN372" s="1"/>
      <c r="IVO372" s="1"/>
      <c r="IVP372" s="1"/>
      <c r="IVQ372" s="1"/>
      <c r="IVR372" s="1"/>
      <c r="IVS372" s="1"/>
      <c r="IVT372" s="1"/>
      <c r="IVU372" s="1"/>
      <c r="IVV372" s="1"/>
      <c r="IVW372" s="1"/>
      <c r="IVX372" s="1"/>
      <c r="IVY372" s="1"/>
      <c r="IVZ372" s="1"/>
      <c r="IWA372" s="1"/>
      <c r="IWB372" s="1"/>
      <c r="IWC372" s="1"/>
      <c r="IWD372" s="1"/>
      <c r="IWE372" s="1"/>
      <c r="IWF372" s="1"/>
      <c r="IWG372" s="1"/>
      <c r="IWH372" s="1"/>
      <c r="IWI372" s="1"/>
      <c r="IWJ372" s="1"/>
      <c r="IWK372" s="1"/>
      <c r="IWL372" s="1"/>
      <c r="IWM372" s="1"/>
      <c r="IWN372" s="1"/>
      <c r="IWO372" s="1"/>
      <c r="IWP372" s="1"/>
      <c r="IWQ372" s="1"/>
      <c r="IWR372" s="1"/>
      <c r="IWS372" s="1"/>
      <c r="IWT372" s="1"/>
      <c r="IWU372" s="1"/>
      <c r="IWV372" s="1"/>
      <c r="IWW372" s="1"/>
      <c r="IWX372" s="1"/>
      <c r="IWY372" s="1"/>
      <c r="IWZ372" s="1"/>
      <c r="IXA372" s="1"/>
      <c r="IXB372" s="1"/>
      <c r="IXC372" s="1"/>
      <c r="IXD372" s="1"/>
      <c r="IXE372" s="1"/>
      <c r="IXF372" s="1"/>
      <c r="IXG372" s="1"/>
      <c r="IXH372" s="1"/>
      <c r="IXI372" s="1"/>
      <c r="IXJ372" s="1"/>
      <c r="IXK372" s="1"/>
      <c r="IXL372" s="1"/>
      <c r="IXM372" s="1"/>
      <c r="IXN372" s="1"/>
      <c r="IXO372" s="1"/>
      <c r="IXP372" s="1"/>
      <c r="IXQ372" s="1"/>
      <c r="IXR372" s="1"/>
      <c r="IXS372" s="1"/>
      <c r="IXT372" s="1"/>
      <c r="IXU372" s="1"/>
      <c r="IXV372" s="1"/>
      <c r="IXW372" s="1"/>
      <c r="IXX372" s="1"/>
      <c r="IXY372" s="1"/>
      <c r="IXZ372" s="1"/>
      <c r="IYA372" s="1"/>
      <c r="IYB372" s="1"/>
      <c r="IYC372" s="1"/>
      <c r="IYD372" s="1"/>
      <c r="IYE372" s="1"/>
      <c r="IYF372" s="1"/>
      <c r="IYG372" s="1"/>
      <c r="IYH372" s="1"/>
      <c r="IYI372" s="1"/>
      <c r="IYJ372" s="1"/>
      <c r="IYK372" s="1"/>
      <c r="IYL372" s="1"/>
      <c r="IYM372" s="1"/>
      <c r="IYN372" s="1"/>
      <c r="IYO372" s="1"/>
      <c r="IYP372" s="1"/>
      <c r="IYQ372" s="1"/>
      <c r="IYR372" s="1"/>
      <c r="IYS372" s="1"/>
      <c r="IYT372" s="1"/>
      <c r="IYU372" s="1"/>
      <c r="IYV372" s="1"/>
      <c r="IYW372" s="1"/>
      <c r="IYX372" s="1"/>
      <c r="IYY372" s="1"/>
      <c r="IYZ372" s="1"/>
      <c r="IZA372" s="1"/>
      <c r="IZB372" s="1"/>
      <c r="IZC372" s="1"/>
      <c r="IZD372" s="1"/>
      <c r="IZE372" s="1"/>
      <c r="IZF372" s="1"/>
      <c r="IZG372" s="1"/>
      <c r="IZH372" s="1"/>
      <c r="IZI372" s="1"/>
      <c r="IZJ372" s="1"/>
      <c r="IZK372" s="1"/>
      <c r="IZL372" s="1"/>
      <c r="IZM372" s="1"/>
      <c r="IZN372" s="1"/>
      <c r="IZO372" s="1"/>
      <c r="IZP372" s="1"/>
      <c r="IZQ372" s="1"/>
      <c r="IZR372" s="1"/>
      <c r="IZS372" s="1"/>
      <c r="IZT372" s="1"/>
      <c r="IZU372" s="1"/>
      <c r="IZV372" s="1"/>
      <c r="IZW372" s="1"/>
      <c r="IZX372" s="1"/>
      <c r="IZY372" s="1"/>
      <c r="IZZ372" s="1"/>
      <c r="JAA372" s="1"/>
      <c r="JAB372" s="1"/>
      <c r="JAC372" s="1"/>
      <c r="JAD372" s="1"/>
      <c r="JAE372" s="1"/>
      <c r="JAF372" s="1"/>
      <c r="JAG372" s="1"/>
      <c r="JAH372" s="1"/>
      <c r="JAI372" s="1"/>
      <c r="JAJ372" s="1"/>
      <c r="JAK372" s="1"/>
      <c r="JAL372" s="1"/>
      <c r="JAM372" s="1"/>
      <c r="JAN372" s="1"/>
      <c r="JAO372" s="1"/>
      <c r="JAP372" s="1"/>
      <c r="JAQ372" s="1"/>
      <c r="JAR372" s="1"/>
      <c r="JAS372" s="1"/>
      <c r="JAT372" s="1"/>
      <c r="JAU372" s="1"/>
      <c r="JAV372" s="1"/>
      <c r="JAW372" s="1"/>
      <c r="JAX372" s="1"/>
      <c r="JAY372" s="1"/>
      <c r="JAZ372" s="1"/>
      <c r="JBA372" s="1"/>
      <c r="JBB372" s="1"/>
      <c r="JBC372" s="1"/>
      <c r="JBD372" s="1"/>
      <c r="JBE372" s="1"/>
      <c r="JBF372" s="1"/>
      <c r="JBG372" s="1"/>
      <c r="JBH372" s="1"/>
      <c r="JBI372" s="1"/>
      <c r="JBJ372" s="1"/>
      <c r="JBK372" s="1"/>
      <c r="JBL372" s="1"/>
      <c r="JBM372" s="1"/>
      <c r="JBN372" s="1"/>
      <c r="JBO372" s="1"/>
      <c r="JBP372" s="1"/>
      <c r="JBQ372" s="1"/>
      <c r="JBR372" s="1"/>
      <c r="JBS372" s="1"/>
      <c r="JBT372" s="1"/>
      <c r="JBU372" s="1"/>
      <c r="JBV372" s="1"/>
      <c r="JBW372" s="1"/>
      <c r="JBX372" s="1"/>
      <c r="JBY372" s="1"/>
      <c r="JBZ372" s="1"/>
      <c r="JCA372" s="1"/>
      <c r="JCB372" s="1"/>
      <c r="JCC372" s="1"/>
      <c r="JCD372" s="1"/>
      <c r="JCE372" s="1"/>
      <c r="JCF372" s="1"/>
      <c r="JCG372" s="1"/>
      <c r="JCH372" s="1"/>
      <c r="JCI372" s="1"/>
      <c r="JCJ372" s="1"/>
      <c r="JCK372" s="1"/>
      <c r="JCL372" s="1"/>
      <c r="JCM372" s="1"/>
      <c r="JCN372" s="1"/>
      <c r="JCO372" s="1"/>
      <c r="JCP372" s="1"/>
      <c r="JCQ372" s="1"/>
      <c r="JCR372" s="1"/>
      <c r="JCS372" s="1"/>
      <c r="JCT372" s="1"/>
      <c r="JCU372" s="1"/>
      <c r="JCV372" s="1"/>
      <c r="JCW372" s="1"/>
      <c r="JCX372" s="1"/>
      <c r="JCY372" s="1"/>
      <c r="JCZ372" s="1"/>
      <c r="JDA372" s="1"/>
      <c r="JDB372" s="1"/>
      <c r="JDC372" s="1"/>
      <c r="JDD372" s="1"/>
      <c r="JDE372" s="1"/>
      <c r="JDF372" s="1"/>
      <c r="JDG372" s="1"/>
      <c r="JDH372" s="1"/>
      <c r="JDI372" s="1"/>
      <c r="JDJ372" s="1"/>
      <c r="JDK372" s="1"/>
      <c r="JDL372" s="1"/>
      <c r="JDM372" s="1"/>
      <c r="JDN372" s="1"/>
      <c r="JDO372" s="1"/>
      <c r="JDP372" s="1"/>
      <c r="JDQ372" s="1"/>
      <c r="JDR372" s="1"/>
      <c r="JDS372" s="1"/>
      <c r="JDT372" s="1"/>
      <c r="JDU372" s="1"/>
      <c r="JDV372" s="1"/>
      <c r="JDW372" s="1"/>
      <c r="JDX372" s="1"/>
      <c r="JDY372" s="1"/>
      <c r="JDZ372" s="1"/>
      <c r="JEA372" s="1"/>
      <c r="JEB372" s="1"/>
      <c r="JEC372" s="1"/>
      <c r="JED372" s="1"/>
      <c r="JEE372" s="1"/>
      <c r="JEF372" s="1"/>
      <c r="JEG372" s="1"/>
      <c r="JEH372" s="1"/>
      <c r="JEI372" s="1"/>
      <c r="JEJ372" s="1"/>
      <c r="JEK372" s="1"/>
      <c r="JEL372" s="1"/>
      <c r="JEM372" s="1"/>
      <c r="JEN372" s="1"/>
      <c r="JEO372" s="1"/>
      <c r="JEP372" s="1"/>
      <c r="JEQ372" s="1"/>
      <c r="JER372" s="1"/>
      <c r="JES372" s="1"/>
      <c r="JET372" s="1"/>
      <c r="JEU372" s="1"/>
      <c r="JEV372" s="1"/>
      <c r="JEW372" s="1"/>
      <c r="JEX372" s="1"/>
      <c r="JEY372" s="1"/>
      <c r="JEZ372" s="1"/>
      <c r="JFA372" s="1"/>
      <c r="JFB372" s="1"/>
      <c r="JFC372" s="1"/>
      <c r="JFD372" s="1"/>
      <c r="JFE372" s="1"/>
      <c r="JFF372" s="1"/>
      <c r="JFG372" s="1"/>
      <c r="JFH372" s="1"/>
      <c r="JFI372" s="1"/>
      <c r="JFJ372" s="1"/>
      <c r="JFK372" s="1"/>
      <c r="JFL372" s="1"/>
      <c r="JFM372" s="1"/>
      <c r="JFN372" s="1"/>
      <c r="JFO372" s="1"/>
      <c r="JFP372" s="1"/>
      <c r="JFQ372" s="1"/>
      <c r="JFR372" s="1"/>
      <c r="JFS372" s="1"/>
      <c r="JFT372" s="1"/>
      <c r="JFU372" s="1"/>
      <c r="JFV372" s="1"/>
      <c r="JFW372" s="1"/>
      <c r="JFX372" s="1"/>
      <c r="JFY372" s="1"/>
      <c r="JFZ372" s="1"/>
      <c r="JGA372" s="1"/>
      <c r="JGB372" s="1"/>
      <c r="JGC372" s="1"/>
      <c r="JGD372" s="1"/>
      <c r="JGE372" s="1"/>
      <c r="JGF372" s="1"/>
      <c r="JGG372" s="1"/>
      <c r="JGH372" s="1"/>
      <c r="JGI372" s="1"/>
      <c r="JGJ372" s="1"/>
      <c r="JGK372" s="1"/>
      <c r="JGL372" s="1"/>
      <c r="JGM372" s="1"/>
      <c r="JGN372" s="1"/>
      <c r="JGO372" s="1"/>
      <c r="JGP372" s="1"/>
      <c r="JGQ372" s="1"/>
      <c r="JGR372" s="1"/>
      <c r="JGS372" s="1"/>
      <c r="JGT372" s="1"/>
      <c r="JGU372" s="1"/>
      <c r="JGV372" s="1"/>
      <c r="JGW372" s="1"/>
      <c r="JGX372" s="1"/>
      <c r="JGY372" s="1"/>
      <c r="JGZ372" s="1"/>
      <c r="JHA372" s="1"/>
      <c r="JHB372" s="1"/>
      <c r="JHC372" s="1"/>
      <c r="JHD372" s="1"/>
      <c r="JHE372" s="1"/>
      <c r="JHF372" s="1"/>
      <c r="JHG372" s="1"/>
      <c r="JHH372" s="1"/>
      <c r="JHI372" s="1"/>
      <c r="JHJ372" s="1"/>
      <c r="JHK372" s="1"/>
      <c r="JHL372" s="1"/>
      <c r="JHM372" s="1"/>
      <c r="JHN372" s="1"/>
      <c r="JHO372" s="1"/>
      <c r="JHP372" s="1"/>
      <c r="JHQ372" s="1"/>
      <c r="JHR372" s="1"/>
      <c r="JHS372" s="1"/>
      <c r="JHT372" s="1"/>
      <c r="JHU372" s="1"/>
      <c r="JHV372" s="1"/>
      <c r="JHW372" s="1"/>
      <c r="JHX372" s="1"/>
      <c r="JHY372" s="1"/>
      <c r="JHZ372" s="1"/>
      <c r="JIA372" s="1"/>
      <c r="JIB372" s="1"/>
      <c r="JIC372" s="1"/>
      <c r="JID372" s="1"/>
      <c r="JIE372" s="1"/>
      <c r="JIF372" s="1"/>
      <c r="JIG372" s="1"/>
      <c r="JIH372" s="1"/>
      <c r="JII372" s="1"/>
      <c r="JIJ372" s="1"/>
      <c r="JIK372" s="1"/>
      <c r="JIL372" s="1"/>
      <c r="JIM372" s="1"/>
      <c r="JIN372" s="1"/>
      <c r="JIO372" s="1"/>
      <c r="JIP372" s="1"/>
      <c r="JIQ372" s="1"/>
      <c r="JIR372" s="1"/>
      <c r="JIS372" s="1"/>
      <c r="JIT372" s="1"/>
      <c r="JIU372" s="1"/>
      <c r="JIV372" s="1"/>
      <c r="JIW372" s="1"/>
      <c r="JIX372" s="1"/>
      <c r="JIY372" s="1"/>
      <c r="JIZ372" s="1"/>
      <c r="JJA372" s="1"/>
      <c r="JJB372" s="1"/>
      <c r="JJC372" s="1"/>
      <c r="JJD372" s="1"/>
      <c r="JJE372" s="1"/>
      <c r="JJF372" s="1"/>
      <c r="JJG372" s="1"/>
      <c r="JJH372" s="1"/>
      <c r="JJI372" s="1"/>
      <c r="JJJ372" s="1"/>
      <c r="JJK372" s="1"/>
      <c r="JJL372" s="1"/>
      <c r="JJM372" s="1"/>
      <c r="JJN372" s="1"/>
      <c r="JJO372" s="1"/>
      <c r="JJP372" s="1"/>
      <c r="JJQ372" s="1"/>
      <c r="JJR372" s="1"/>
      <c r="JJS372" s="1"/>
      <c r="JJT372" s="1"/>
      <c r="JJU372" s="1"/>
      <c r="JJV372" s="1"/>
      <c r="JJW372" s="1"/>
      <c r="JJX372" s="1"/>
      <c r="JJY372" s="1"/>
      <c r="JJZ372" s="1"/>
      <c r="JKA372" s="1"/>
      <c r="JKB372" s="1"/>
      <c r="JKC372" s="1"/>
      <c r="JKD372" s="1"/>
      <c r="JKE372" s="1"/>
      <c r="JKF372" s="1"/>
      <c r="JKG372" s="1"/>
      <c r="JKH372" s="1"/>
      <c r="JKI372" s="1"/>
      <c r="JKJ372" s="1"/>
      <c r="JKK372" s="1"/>
      <c r="JKL372" s="1"/>
      <c r="JKM372" s="1"/>
      <c r="JKN372" s="1"/>
      <c r="JKO372" s="1"/>
      <c r="JKP372" s="1"/>
      <c r="JKQ372" s="1"/>
      <c r="JKR372" s="1"/>
      <c r="JKS372" s="1"/>
      <c r="JKT372" s="1"/>
      <c r="JKU372" s="1"/>
      <c r="JKV372" s="1"/>
      <c r="JKW372" s="1"/>
      <c r="JKX372" s="1"/>
      <c r="JKY372" s="1"/>
      <c r="JKZ372" s="1"/>
      <c r="JLA372" s="1"/>
      <c r="JLB372" s="1"/>
      <c r="JLC372" s="1"/>
      <c r="JLD372" s="1"/>
      <c r="JLE372" s="1"/>
      <c r="JLF372" s="1"/>
      <c r="JLG372" s="1"/>
      <c r="JLH372" s="1"/>
      <c r="JLI372" s="1"/>
      <c r="JLJ372" s="1"/>
      <c r="JLK372" s="1"/>
      <c r="JLL372" s="1"/>
      <c r="JLM372" s="1"/>
      <c r="JLN372" s="1"/>
      <c r="JLO372" s="1"/>
      <c r="JLP372" s="1"/>
      <c r="JLQ372" s="1"/>
      <c r="JLR372" s="1"/>
      <c r="JLS372" s="1"/>
      <c r="JLT372" s="1"/>
      <c r="JLU372" s="1"/>
      <c r="JLV372" s="1"/>
      <c r="JLW372" s="1"/>
      <c r="JLX372" s="1"/>
      <c r="JLY372" s="1"/>
      <c r="JLZ372" s="1"/>
      <c r="JMA372" s="1"/>
      <c r="JMB372" s="1"/>
      <c r="JMC372" s="1"/>
      <c r="JMD372" s="1"/>
      <c r="JME372" s="1"/>
      <c r="JMF372" s="1"/>
      <c r="JMG372" s="1"/>
      <c r="JMH372" s="1"/>
      <c r="JMI372" s="1"/>
      <c r="JMJ372" s="1"/>
      <c r="JMK372" s="1"/>
      <c r="JML372" s="1"/>
      <c r="JMM372" s="1"/>
      <c r="JMN372" s="1"/>
      <c r="JMO372" s="1"/>
      <c r="JMP372" s="1"/>
      <c r="JMQ372" s="1"/>
      <c r="JMR372" s="1"/>
      <c r="JMS372" s="1"/>
      <c r="JMT372" s="1"/>
      <c r="JMU372" s="1"/>
      <c r="JMV372" s="1"/>
      <c r="JMW372" s="1"/>
      <c r="JMX372" s="1"/>
      <c r="JMY372" s="1"/>
      <c r="JMZ372" s="1"/>
      <c r="JNA372" s="1"/>
      <c r="JNB372" s="1"/>
      <c r="JNC372" s="1"/>
      <c r="JND372" s="1"/>
      <c r="JNE372" s="1"/>
      <c r="JNF372" s="1"/>
      <c r="JNG372" s="1"/>
      <c r="JNH372" s="1"/>
      <c r="JNI372" s="1"/>
      <c r="JNJ372" s="1"/>
      <c r="JNK372" s="1"/>
      <c r="JNL372" s="1"/>
      <c r="JNM372" s="1"/>
      <c r="JNN372" s="1"/>
      <c r="JNO372" s="1"/>
      <c r="JNP372" s="1"/>
      <c r="JNQ372" s="1"/>
      <c r="JNR372" s="1"/>
      <c r="JNS372" s="1"/>
      <c r="JNT372" s="1"/>
      <c r="JNU372" s="1"/>
      <c r="JNV372" s="1"/>
      <c r="JNW372" s="1"/>
      <c r="JNX372" s="1"/>
      <c r="JNY372" s="1"/>
      <c r="JNZ372" s="1"/>
      <c r="JOA372" s="1"/>
      <c r="JOB372" s="1"/>
      <c r="JOC372" s="1"/>
      <c r="JOD372" s="1"/>
      <c r="JOE372" s="1"/>
      <c r="JOF372" s="1"/>
      <c r="JOG372" s="1"/>
      <c r="JOH372" s="1"/>
      <c r="JOI372" s="1"/>
      <c r="JOJ372" s="1"/>
      <c r="JOK372" s="1"/>
      <c r="JOL372" s="1"/>
      <c r="JOM372" s="1"/>
      <c r="JON372" s="1"/>
      <c r="JOO372" s="1"/>
      <c r="JOP372" s="1"/>
      <c r="JOQ372" s="1"/>
      <c r="JOR372" s="1"/>
      <c r="JOS372" s="1"/>
      <c r="JOT372" s="1"/>
      <c r="JOU372" s="1"/>
      <c r="JOV372" s="1"/>
      <c r="JOW372" s="1"/>
      <c r="JOX372" s="1"/>
      <c r="JOY372" s="1"/>
      <c r="JOZ372" s="1"/>
      <c r="JPA372" s="1"/>
      <c r="JPB372" s="1"/>
      <c r="JPC372" s="1"/>
      <c r="JPD372" s="1"/>
      <c r="JPE372" s="1"/>
      <c r="JPF372" s="1"/>
      <c r="JPG372" s="1"/>
      <c r="JPH372" s="1"/>
      <c r="JPI372" s="1"/>
      <c r="JPJ372" s="1"/>
      <c r="JPK372" s="1"/>
      <c r="JPL372" s="1"/>
      <c r="JPM372" s="1"/>
      <c r="JPN372" s="1"/>
      <c r="JPO372" s="1"/>
      <c r="JPP372" s="1"/>
      <c r="JPQ372" s="1"/>
      <c r="JPR372" s="1"/>
      <c r="JPS372" s="1"/>
      <c r="JPT372" s="1"/>
      <c r="JPU372" s="1"/>
      <c r="JPV372" s="1"/>
      <c r="JPW372" s="1"/>
      <c r="JPX372" s="1"/>
      <c r="JPY372" s="1"/>
      <c r="JPZ372" s="1"/>
      <c r="JQA372" s="1"/>
      <c r="JQB372" s="1"/>
      <c r="JQC372" s="1"/>
      <c r="JQD372" s="1"/>
      <c r="JQE372" s="1"/>
      <c r="JQF372" s="1"/>
      <c r="JQG372" s="1"/>
      <c r="JQH372" s="1"/>
      <c r="JQI372" s="1"/>
      <c r="JQJ372" s="1"/>
      <c r="JQK372" s="1"/>
      <c r="JQL372" s="1"/>
      <c r="JQM372" s="1"/>
      <c r="JQN372" s="1"/>
      <c r="JQO372" s="1"/>
      <c r="JQP372" s="1"/>
      <c r="JQQ372" s="1"/>
      <c r="JQR372" s="1"/>
      <c r="JQS372" s="1"/>
      <c r="JQT372" s="1"/>
      <c r="JQU372" s="1"/>
      <c r="JQV372" s="1"/>
      <c r="JQW372" s="1"/>
      <c r="JQX372" s="1"/>
      <c r="JQY372" s="1"/>
      <c r="JQZ372" s="1"/>
      <c r="JRA372" s="1"/>
      <c r="JRB372" s="1"/>
      <c r="JRC372" s="1"/>
      <c r="JRD372" s="1"/>
      <c r="JRE372" s="1"/>
      <c r="JRF372" s="1"/>
      <c r="JRG372" s="1"/>
      <c r="JRH372" s="1"/>
      <c r="JRI372" s="1"/>
      <c r="JRJ372" s="1"/>
      <c r="JRK372" s="1"/>
      <c r="JRL372" s="1"/>
      <c r="JRM372" s="1"/>
      <c r="JRN372" s="1"/>
      <c r="JRO372" s="1"/>
      <c r="JRP372" s="1"/>
      <c r="JRQ372" s="1"/>
      <c r="JRR372" s="1"/>
      <c r="JRS372" s="1"/>
      <c r="JRT372" s="1"/>
      <c r="JRU372" s="1"/>
      <c r="JRV372" s="1"/>
      <c r="JRW372" s="1"/>
      <c r="JRX372" s="1"/>
      <c r="JRY372" s="1"/>
      <c r="JRZ372" s="1"/>
      <c r="JSA372" s="1"/>
      <c r="JSB372" s="1"/>
      <c r="JSC372" s="1"/>
      <c r="JSD372" s="1"/>
      <c r="JSE372" s="1"/>
      <c r="JSF372" s="1"/>
      <c r="JSG372" s="1"/>
      <c r="JSH372" s="1"/>
      <c r="JSI372" s="1"/>
      <c r="JSJ372" s="1"/>
      <c r="JSK372" s="1"/>
      <c r="JSL372" s="1"/>
      <c r="JSM372" s="1"/>
      <c r="JSN372" s="1"/>
      <c r="JSO372" s="1"/>
      <c r="JSP372" s="1"/>
      <c r="JSQ372" s="1"/>
      <c r="JSR372" s="1"/>
      <c r="JSS372" s="1"/>
      <c r="JST372" s="1"/>
      <c r="JSU372" s="1"/>
      <c r="JSV372" s="1"/>
      <c r="JSW372" s="1"/>
      <c r="JSX372" s="1"/>
      <c r="JSY372" s="1"/>
      <c r="JSZ372" s="1"/>
      <c r="JTA372" s="1"/>
      <c r="JTB372" s="1"/>
      <c r="JTC372" s="1"/>
      <c r="JTD372" s="1"/>
      <c r="JTE372" s="1"/>
      <c r="JTF372" s="1"/>
      <c r="JTG372" s="1"/>
      <c r="JTH372" s="1"/>
      <c r="JTI372" s="1"/>
      <c r="JTJ372" s="1"/>
      <c r="JTK372" s="1"/>
      <c r="JTL372" s="1"/>
      <c r="JTM372" s="1"/>
      <c r="JTN372" s="1"/>
      <c r="JTO372" s="1"/>
      <c r="JTP372" s="1"/>
      <c r="JTQ372" s="1"/>
      <c r="JTR372" s="1"/>
      <c r="JTS372" s="1"/>
      <c r="JTT372" s="1"/>
      <c r="JTU372" s="1"/>
      <c r="JTV372" s="1"/>
      <c r="JTW372" s="1"/>
      <c r="JTX372" s="1"/>
      <c r="JTY372" s="1"/>
      <c r="JTZ372" s="1"/>
      <c r="JUA372" s="1"/>
      <c r="JUB372" s="1"/>
      <c r="JUC372" s="1"/>
      <c r="JUD372" s="1"/>
      <c r="JUE372" s="1"/>
      <c r="JUF372" s="1"/>
      <c r="JUG372" s="1"/>
      <c r="JUH372" s="1"/>
      <c r="JUI372" s="1"/>
      <c r="JUJ372" s="1"/>
      <c r="JUK372" s="1"/>
      <c r="JUL372" s="1"/>
      <c r="JUM372" s="1"/>
      <c r="JUN372" s="1"/>
      <c r="JUO372" s="1"/>
      <c r="JUP372" s="1"/>
      <c r="JUQ372" s="1"/>
      <c r="JUR372" s="1"/>
      <c r="JUS372" s="1"/>
      <c r="JUT372" s="1"/>
      <c r="JUU372" s="1"/>
      <c r="JUV372" s="1"/>
      <c r="JUW372" s="1"/>
      <c r="JUX372" s="1"/>
      <c r="JUY372" s="1"/>
      <c r="JUZ372" s="1"/>
      <c r="JVA372" s="1"/>
      <c r="JVB372" s="1"/>
      <c r="JVC372" s="1"/>
      <c r="JVD372" s="1"/>
      <c r="JVE372" s="1"/>
      <c r="JVF372" s="1"/>
      <c r="JVG372" s="1"/>
      <c r="JVH372" s="1"/>
      <c r="JVI372" s="1"/>
      <c r="JVJ372" s="1"/>
      <c r="JVK372" s="1"/>
      <c r="JVL372" s="1"/>
      <c r="JVM372" s="1"/>
      <c r="JVN372" s="1"/>
      <c r="JVO372" s="1"/>
      <c r="JVP372" s="1"/>
      <c r="JVQ372" s="1"/>
      <c r="JVR372" s="1"/>
      <c r="JVS372" s="1"/>
      <c r="JVT372" s="1"/>
      <c r="JVU372" s="1"/>
      <c r="JVV372" s="1"/>
      <c r="JVW372" s="1"/>
      <c r="JVX372" s="1"/>
      <c r="JVY372" s="1"/>
      <c r="JVZ372" s="1"/>
      <c r="JWA372" s="1"/>
      <c r="JWB372" s="1"/>
      <c r="JWC372" s="1"/>
      <c r="JWD372" s="1"/>
      <c r="JWE372" s="1"/>
      <c r="JWF372" s="1"/>
      <c r="JWG372" s="1"/>
      <c r="JWH372" s="1"/>
      <c r="JWI372" s="1"/>
      <c r="JWJ372" s="1"/>
      <c r="JWK372" s="1"/>
      <c r="JWL372" s="1"/>
      <c r="JWM372" s="1"/>
      <c r="JWN372" s="1"/>
      <c r="JWO372" s="1"/>
      <c r="JWP372" s="1"/>
      <c r="JWQ372" s="1"/>
      <c r="JWR372" s="1"/>
      <c r="JWS372" s="1"/>
      <c r="JWT372" s="1"/>
      <c r="JWU372" s="1"/>
      <c r="JWV372" s="1"/>
      <c r="JWW372" s="1"/>
      <c r="JWX372" s="1"/>
      <c r="JWY372" s="1"/>
      <c r="JWZ372" s="1"/>
      <c r="JXA372" s="1"/>
      <c r="JXB372" s="1"/>
      <c r="JXC372" s="1"/>
      <c r="JXD372" s="1"/>
      <c r="JXE372" s="1"/>
      <c r="JXF372" s="1"/>
      <c r="JXG372" s="1"/>
      <c r="JXH372" s="1"/>
      <c r="JXI372" s="1"/>
      <c r="JXJ372" s="1"/>
      <c r="JXK372" s="1"/>
      <c r="JXL372" s="1"/>
      <c r="JXM372" s="1"/>
      <c r="JXN372" s="1"/>
      <c r="JXO372" s="1"/>
      <c r="JXP372" s="1"/>
      <c r="JXQ372" s="1"/>
      <c r="JXR372" s="1"/>
      <c r="JXS372" s="1"/>
      <c r="JXT372" s="1"/>
      <c r="JXU372" s="1"/>
      <c r="JXV372" s="1"/>
      <c r="JXW372" s="1"/>
      <c r="JXX372" s="1"/>
      <c r="JXY372" s="1"/>
      <c r="JXZ372" s="1"/>
      <c r="JYA372" s="1"/>
      <c r="JYB372" s="1"/>
      <c r="JYC372" s="1"/>
      <c r="JYD372" s="1"/>
      <c r="JYE372" s="1"/>
      <c r="JYF372" s="1"/>
      <c r="JYG372" s="1"/>
      <c r="JYH372" s="1"/>
      <c r="JYI372" s="1"/>
      <c r="JYJ372" s="1"/>
      <c r="JYK372" s="1"/>
      <c r="JYL372" s="1"/>
      <c r="JYM372" s="1"/>
      <c r="JYN372" s="1"/>
      <c r="JYO372" s="1"/>
      <c r="JYP372" s="1"/>
      <c r="JYQ372" s="1"/>
      <c r="JYR372" s="1"/>
      <c r="JYS372" s="1"/>
      <c r="JYT372" s="1"/>
      <c r="JYU372" s="1"/>
      <c r="JYV372" s="1"/>
      <c r="JYW372" s="1"/>
      <c r="JYX372" s="1"/>
      <c r="JYY372" s="1"/>
      <c r="JYZ372" s="1"/>
      <c r="JZA372" s="1"/>
      <c r="JZB372" s="1"/>
      <c r="JZC372" s="1"/>
      <c r="JZD372" s="1"/>
      <c r="JZE372" s="1"/>
      <c r="JZF372" s="1"/>
      <c r="JZG372" s="1"/>
      <c r="JZH372" s="1"/>
      <c r="JZI372" s="1"/>
      <c r="JZJ372" s="1"/>
      <c r="JZK372" s="1"/>
      <c r="JZL372" s="1"/>
      <c r="JZM372" s="1"/>
      <c r="JZN372" s="1"/>
      <c r="JZO372" s="1"/>
      <c r="JZP372" s="1"/>
      <c r="JZQ372" s="1"/>
      <c r="JZR372" s="1"/>
      <c r="JZS372" s="1"/>
      <c r="JZT372" s="1"/>
      <c r="JZU372" s="1"/>
      <c r="JZV372" s="1"/>
      <c r="JZW372" s="1"/>
      <c r="JZX372" s="1"/>
      <c r="JZY372" s="1"/>
      <c r="JZZ372" s="1"/>
      <c r="KAA372" s="1"/>
      <c r="KAB372" s="1"/>
      <c r="KAC372" s="1"/>
      <c r="KAD372" s="1"/>
      <c r="KAE372" s="1"/>
      <c r="KAF372" s="1"/>
      <c r="KAG372" s="1"/>
      <c r="KAH372" s="1"/>
      <c r="KAI372" s="1"/>
      <c r="KAJ372" s="1"/>
      <c r="KAK372" s="1"/>
      <c r="KAL372" s="1"/>
      <c r="KAM372" s="1"/>
      <c r="KAN372" s="1"/>
      <c r="KAO372" s="1"/>
      <c r="KAP372" s="1"/>
      <c r="KAQ372" s="1"/>
      <c r="KAR372" s="1"/>
      <c r="KAS372" s="1"/>
      <c r="KAT372" s="1"/>
      <c r="KAU372" s="1"/>
      <c r="KAV372" s="1"/>
      <c r="KAW372" s="1"/>
      <c r="KAX372" s="1"/>
      <c r="KAY372" s="1"/>
      <c r="KAZ372" s="1"/>
      <c r="KBA372" s="1"/>
      <c r="KBB372" s="1"/>
      <c r="KBC372" s="1"/>
      <c r="KBD372" s="1"/>
      <c r="KBE372" s="1"/>
      <c r="KBF372" s="1"/>
      <c r="KBG372" s="1"/>
      <c r="KBH372" s="1"/>
      <c r="KBI372" s="1"/>
      <c r="KBJ372" s="1"/>
      <c r="KBK372" s="1"/>
      <c r="KBL372" s="1"/>
      <c r="KBM372" s="1"/>
      <c r="KBN372" s="1"/>
      <c r="KBO372" s="1"/>
      <c r="KBP372" s="1"/>
      <c r="KBQ372" s="1"/>
      <c r="KBR372" s="1"/>
      <c r="KBS372" s="1"/>
      <c r="KBT372" s="1"/>
      <c r="KBU372" s="1"/>
      <c r="KBV372" s="1"/>
      <c r="KBW372" s="1"/>
      <c r="KBX372" s="1"/>
      <c r="KBY372" s="1"/>
      <c r="KBZ372" s="1"/>
      <c r="KCA372" s="1"/>
      <c r="KCB372" s="1"/>
      <c r="KCC372" s="1"/>
      <c r="KCD372" s="1"/>
      <c r="KCE372" s="1"/>
      <c r="KCF372" s="1"/>
      <c r="KCG372" s="1"/>
      <c r="KCH372" s="1"/>
      <c r="KCI372" s="1"/>
      <c r="KCJ372" s="1"/>
      <c r="KCK372" s="1"/>
      <c r="KCL372" s="1"/>
      <c r="KCM372" s="1"/>
      <c r="KCN372" s="1"/>
      <c r="KCO372" s="1"/>
      <c r="KCP372" s="1"/>
      <c r="KCQ372" s="1"/>
      <c r="KCR372" s="1"/>
      <c r="KCS372" s="1"/>
      <c r="KCT372" s="1"/>
      <c r="KCU372" s="1"/>
      <c r="KCV372" s="1"/>
      <c r="KCW372" s="1"/>
      <c r="KCX372" s="1"/>
      <c r="KCY372" s="1"/>
      <c r="KCZ372" s="1"/>
      <c r="KDA372" s="1"/>
      <c r="KDB372" s="1"/>
      <c r="KDC372" s="1"/>
      <c r="KDD372" s="1"/>
      <c r="KDE372" s="1"/>
      <c r="KDF372" s="1"/>
      <c r="KDG372" s="1"/>
      <c r="KDH372" s="1"/>
      <c r="KDI372" s="1"/>
      <c r="KDJ372" s="1"/>
      <c r="KDK372" s="1"/>
      <c r="KDL372" s="1"/>
      <c r="KDM372" s="1"/>
      <c r="KDN372" s="1"/>
      <c r="KDO372" s="1"/>
      <c r="KDP372" s="1"/>
      <c r="KDQ372" s="1"/>
      <c r="KDR372" s="1"/>
      <c r="KDS372" s="1"/>
      <c r="KDT372" s="1"/>
      <c r="KDU372" s="1"/>
      <c r="KDV372" s="1"/>
      <c r="KDW372" s="1"/>
      <c r="KDX372" s="1"/>
      <c r="KDY372" s="1"/>
      <c r="KDZ372" s="1"/>
      <c r="KEA372" s="1"/>
      <c r="KEB372" s="1"/>
      <c r="KEC372" s="1"/>
      <c r="KED372" s="1"/>
      <c r="KEE372" s="1"/>
      <c r="KEF372" s="1"/>
      <c r="KEG372" s="1"/>
      <c r="KEH372" s="1"/>
      <c r="KEI372" s="1"/>
      <c r="KEJ372" s="1"/>
      <c r="KEK372" s="1"/>
      <c r="KEL372" s="1"/>
      <c r="KEM372" s="1"/>
      <c r="KEN372" s="1"/>
      <c r="KEO372" s="1"/>
      <c r="KEP372" s="1"/>
      <c r="KEQ372" s="1"/>
      <c r="KER372" s="1"/>
      <c r="KES372" s="1"/>
      <c r="KET372" s="1"/>
      <c r="KEU372" s="1"/>
      <c r="KEV372" s="1"/>
      <c r="KEW372" s="1"/>
      <c r="KEX372" s="1"/>
      <c r="KEY372" s="1"/>
      <c r="KEZ372" s="1"/>
      <c r="KFA372" s="1"/>
      <c r="KFB372" s="1"/>
      <c r="KFC372" s="1"/>
      <c r="KFD372" s="1"/>
      <c r="KFE372" s="1"/>
      <c r="KFF372" s="1"/>
      <c r="KFG372" s="1"/>
      <c r="KFH372" s="1"/>
      <c r="KFI372" s="1"/>
      <c r="KFJ372" s="1"/>
      <c r="KFK372" s="1"/>
      <c r="KFL372" s="1"/>
      <c r="KFM372" s="1"/>
      <c r="KFN372" s="1"/>
      <c r="KFO372" s="1"/>
      <c r="KFP372" s="1"/>
      <c r="KFQ372" s="1"/>
      <c r="KFR372" s="1"/>
      <c r="KFS372" s="1"/>
      <c r="KFT372" s="1"/>
      <c r="KFU372" s="1"/>
      <c r="KFV372" s="1"/>
      <c r="KFW372" s="1"/>
      <c r="KFX372" s="1"/>
      <c r="KFY372" s="1"/>
      <c r="KFZ372" s="1"/>
      <c r="KGA372" s="1"/>
      <c r="KGB372" s="1"/>
      <c r="KGC372" s="1"/>
      <c r="KGD372" s="1"/>
      <c r="KGE372" s="1"/>
      <c r="KGF372" s="1"/>
      <c r="KGG372" s="1"/>
      <c r="KGH372" s="1"/>
      <c r="KGI372" s="1"/>
      <c r="KGJ372" s="1"/>
      <c r="KGK372" s="1"/>
      <c r="KGL372" s="1"/>
      <c r="KGM372" s="1"/>
      <c r="KGN372" s="1"/>
      <c r="KGO372" s="1"/>
      <c r="KGP372" s="1"/>
      <c r="KGQ372" s="1"/>
      <c r="KGR372" s="1"/>
      <c r="KGS372" s="1"/>
      <c r="KGT372" s="1"/>
      <c r="KGU372" s="1"/>
      <c r="KGV372" s="1"/>
      <c r="KGW372" s="1"/>
      <c r="KGX372" s="1"/>
      <c r="KGY372" s="1"/>
      <c r="KGZ372" s="1"/>
      <c r="KHA372" s="1"/>
      <c r="KHB372" s="1"/>
      <c r="KHC372" s="1"/>
      <c r="KHD372" s="1"/>
      <c r="KHE372" s="1"/>
      <c r="KHF372" s="1"/>
      <c r="KHG372" s="1"/>
      <c r="KHH372" s="1"/>
      <c r="KHI372" s="1"/>
      <c r="KHJ372" s="1"/>
      <c r="KHK372" s="1"/>
      <c r="KHL372" s="1"/>
      <c r="KHM372" s="1"/>
      <c r="KHN372" s="1"/>
      <c r="KHO372" s="1"/>
      <c r="KHP372" s="1"/>
      <c r="KHQ372" s="1"/>
      <c r="KHR372" s="1"/>
      <c r="KHS372" s="1"/>
      <c r="KHT372" s="1"/>
      <c r="KHU372" s="1"/>
      <c r="KHV372" s="1"/>
      <c r="KHW372" s="1"/>
      <c r="KHX372" s="1"/>
      <c r="KHY372" s="1"/>
      <c r="KHZ372" s="1"/>
      <c r="KIA372" s="1"/>
      <c r="KIB372" s="1"/>
      <c r="KIC372" s="1"/>
      <c r="KID372" s="1"/>
      <c r="KIE372" s="1"/>
      <c r="KIF372" s="1"/>
      <c r="KIG372" s="1"/>
      <c r="KIH372" s="1"/>
      <c r="KII372" s="1"/>
      <c r="KIJ372" s="1"/>
      <c r="KIK372" s="1"/>
      <c r="KIL372" s="1"/>
      <c r="KIM372" s="1"/>
      <c r="KIN372" s="1"/>
      <c r="KIO372" s="1"/>
      <c r="KIP372" s="1"/>
      <c r="KIQ372" s="1"/>
      <c r="KIR372" s="1"/>
      <c r="KIS372" s="1"/>
      <c r="KIT372" s="1"/>
      <c r="KIU372" s="1"/>
      <c r="KIV372" s="1"/>
      <c r="KIW372" s="1"/>
      <c r="KIX372" s="1"/>
      <c r="KIY372" s="1"/>
      <c r="KIZ372" s="1"/>
      <c r="KJA372" s="1"/>
      <c r="KJB372" s="1"/>
      <c r="KJC372" s="1"/>
      <c r="KJD372" s="1"/>
      <c r="KJE372" s="1"/>
      <c r="KJF372" s="1"/>
      <c r="KJG372" s="1"/>
      <c r="KJH372" s="1"/>
      <c r="KJI372" s="1"/>
      <c r="KJJ372" s="1"/>
      <c r="KJK372" s="1"/>
      <c r="KJL372" s="1"/>
      <c r="KJM372" s="1"/>
      <c r="KJN372" s="1"/>
      <c r="KJO372" s="1"/>
      <c r="KJP372" s="1"/>
      <c r="KJQ372" s="1"/>
      <c r="KJR372" s="1"/>
      <c r="KJS372" s="1"/>
      <c r="KJT372" s="1"/>
      <c r="KJU372" s="1"/>
      <c r="KJV372" s="1"/>
      <c r="KJW372" s="1"/>
      <c r="KJX372" s="1"/>
      <c r="KJY372" s="1"/>
      <c r="KJZ372" s="1"/>
      <c r="KKA372" s="1"/>
      <c r="KKB372" s="1"/>
      <c r="KKC372" s="1"/>
      <c r="KKD372" s="1"/>
      <c r="KKE372" s="1"/>
      <c r="KKF372" s="1"/>
      <c r="KKG372" s="1"/>
      <c r="KKH372" s="1"/>
      <c r="KKI372" s="1"/>
      <c r="KKJ372" s="1"/>
      <c r="KKK372" s="1"/>
      <c r="KKL372" s="1"/>
      <c r="KKM372" s="1"/>
      <c r="KKN372" s="1"/>
      <c r="KKO372" s="1"/>
      <c r="KKP372" s="1"/>
      <c r="KKQ372" s="1"/>
      <c r="KKR372" s="1"/>
      <c r="KKS372" s="1"/>
      <c r="KKT372" s="1"/>
      <c r="KKU372" s="1"/>
      <c r="KKV372" s="1"/>
      <c r="KKW372" s="1"/>
      <c r="KKX372" s="1"/>
      <c r="KKY372" s="1"/>
      <c r="KKZ372" s="1"/>
      <c r="KLA372" s="1"/>
      <c r="KLB372" s="1"/>
      <c r="KLC372" s="1"/>
      <c r="KLD372" s="1"/>
      <c r="KLE372" s="1"/>
      <c r="KLF372" s="1"/>
      <c r="KLG372" s="1"/>
      <c r="KLH372" s="1"/>
      <c r="KLI372" s="1"/>
      <c r="KLJ372" s="1"/>
      <c r="KLK372" s="1"/>
      <c r="KLL372" s="1"/>
      <c r="KLM372" s="1"/>
      <c r="KLN372" s="1"/>
      <c r="KLO372" s="1"/>
      <c r="KLP372" s="1"/>
      <c r="KLQ372" s="1"/>
      <c r="KLR372" s="1"/>
      <c r="KLS372" s="1"/>
      <c r="KLT372" s="1"/>
      <c r="KLU372" s="1"/>
      <c r="KLV372" s="1"/>
      <c r="KLW372" s="1"/>
      <c r="KLX372" s="1"/>
      <c r="KLY372" s="1"/>
      <c r="KLZ372" s="1"/>
      <c r="KMA372" s="1"/>
      <c r="KMB372" s="1"/>
      <c r="KMC372" s="1"/>
      <c r="KMD372" s="1"/>
      <c r="KME372" s="1"/>
      <c r="KMF372" s="1"/>
      <c r="KMG372" s="1"/>
      <c r="KMH372" s="1"/>
      <c r="KMI372" s="1"/>
      <c r="KMJ372" s="1"/>
      <c r="KMK372" s="1"/>
      <c r="KML372" s="1"/>
      <c r="KMM372" s="1"/>
      <c r="KMN372" s="1"/>
      <c r="KMO372" s="1"/>
      <c r="KMP372" s="1"/>
      <c r="KMQ372" s="1"/>
      <c r="KMR372" s="1"/>
      <c r="KMS372" s="1"/>
      <c r="KMT372" s="1"/>
      <c r="KMU372" s="1"/>
      <c r="KMV372" s="1"/>
      <c r="KMW372" s="1"/>
      <c r="KMX372" s="1"/>
      <c r="KMY372" s="1"/>
      <c r="KMZ372" s="1"/>
      <c r="KNA372" s="1"/>
      <c r="KNB372" s="1"/>
      <c r="KNC372" s="1"/>
      <c r="KND372" s="1"/>
      <c r="KNE372" s="1"/>
      <c r="KNF372" s="1"/>
      <c r="KNG372" s="1"/>
      <c r="KNH372" s="1"/>
      <c r="KNI372" s="1"/>
      <c r="KNJ372" s="1"/>
      <c r="KNK372" s="1"/>
      <c r="KNL372" s="1"/>
      <c r="KNM372" s="1"/>
      <c r="KNN372" s="1"/>
      <c r="KNO372" s="1"/>
      <c r="KNP372" s="1"/>
      <c r="KNQ372" s="1"/>
      <c r="KNR372" s="1"/>
      <c r="KNS372" s="1"/>
      <c r="KNT372" s="1"/>
      <c r="KNU372" s="1"/>
      <c r="KNV372" s="1"/>
      <c r="KNW372" s="1"/>
      <c r="KNX372" s="1"/>
      <c r="KNY372" s="1"/>
      <c r="KNZ372" s="1"/>
      <c r="KOA372" s="1"/>
      <c r="KOB372" s="1"/>
      <c r="KOC372" s="1"/>
      <c r="KOD372" s="1"/>
      <c r="KOE372" s="1"/>
      <c r="KOF372" s="1"/>
      <c r="KOG372" s="1"/>
      <c r="KOH372" s="1"/>
      <c r="KOI372" s="1"/>
      <c r="KOJ372" s="1"/>
      <c r="KOK372" s="1"/>
      <c r="KOL372" s="1"/>
      <c r="KOM372" s="1"/>
      <c r="KON372" s="1"/>
      <c r="KOO372" s="1"/>
      <c r="KOP372" s="1"/>
      <c r="KOQ372" s="1"/>
      <c r="KOR372" s="1"/>
      <c r="KOS372" s="1"/>
      <c r="KOT372" s="1"/>
      <c r="KOU372" s="1"/>
      <c r="KOV372" s="1"/>
      <c r="KOW372" s="1"/>
      <c r="KOX372" s="1"/>
      <c r="KOY372" s="1"/>
      <c r="KOZ372" s="1"/>
      <c r="KPA372" s="1"/>
      <c r="KPB372" s="1"/>
      <c r="KPC372" s="1"/>
      <c r="KPD372" s="1"/>
      <c r="KPE372" s="1"/>
      <c r="KPF372" s="1"/>
      <c r="KPG372" s="1"/>
      <c r="KPH372" s="1"/>
      <c r="KPI372" s="1"/>
      <c r="KPJ372" s="1"/>
      <c r="KPK372" s="1"/>
      <c r="KPL372" s="1"/>
      <c r="KPM372" s="1"/>
      <c r="KPN372" s="1"/>
      <c r="KPO372" s="1"/>
      <c r="KPP372" s="1"/>
      <c r="KPQ372" s="1"/>
      <c r="KPR372" s="1"/>
      <c r="KPS372" s="1"/>
      <c r="KPT372" s="1"/>
      <c r="KPU372" s="1"/>
      <c r="KPV372" s="1"/>
      <c r="KPW372" s="1"/>
      <c r="KPX372" s="1"/>
      <c r="KPY372" s="1"/>
      <c r="KPZ372" s="1"/>
      <c r="KQA372" s="1"/>
      <c r="KQB372" s="1"/>
      <c r="KQC372" s="1"/>
      <c r="KQD372" s="1"/>
      <c r="KQE372" s="1"/>
      <c r="KQF372" s="1"/>
      <c r="KQG372" s="1"/>
      <c r="KQH372" s="1"/>
      <c r="KQI372" s="1"/>
      <c r="KQJ372" s="1"/>
      <c r="KQK372" s="1"/>
      <c r="KQL372" s="1"/>
      <c r="KQM372" s="1"/>
      <c r="KQN372" s="1"/>
      <c r="KQO372" s="1"/>
      <c r="KQP372" s="1"/>
      <c r="KQQ372" s="1"/>
      <c r="KQR372" s="1"/>
      <c r="KQS372" s="1"/>
      <c r="KQT372" s="1"/>
      <c r="KQU372" s="1"/>
      <c r="KQV372" s="1"/>
      <c r="KQW372" s="1"/>
      <c r="KQX372" s="1"/>
      <c r="KQY372" s="1"/>
      <c r="KQZ372" s="1"/>
      <c r="KRA372" s="1"/>
      <c r="KRB372" s="1"/>
      <c r="KRC372" s="1"/>
      <c r="KRD372" s="1"/>
      <c r="KRE372" s="1"/>
      <c r="KRF372" s="1"/>
      <c r="KRG372" s="1"/>
      <c r="KRH372" s="1"/>
      <c r="KRI372" s="1"/>
      <c r="KRJ372" s="1"/>
      <c r="KRK372" s="1"/>
      <c r="KRL372" s="1"/>
      <c r="KRM372" s="1"/>
      <c r="KRN372" s="1"/>
      <c r="KRO372" s="1"/>
      <c r="KRP372" s="1"/>
      <c r="KRQ372" s="1"/>
      <c r="KRR372" s="1"/>
      <c r="KRS372" s="1"/>
      <c r="KRT372" s="1"/>
      <c r="KRU372" s="1"/>
      <c r="KRV372" s="1"/>
      <c r="KRW372" s="1"/>
      <c r="KRX372" s="1"/>
      <c r="KRY372" s="1"/>
      <c r="KRZ372" s="1"/>
      <c r="KSA372" s="1"/>
      <c r="KSB372" s="1"/>
      <c r="KSC372" s="1"/>
      <c r="KSD372" s="1"/>
      <c r="KSE372" s="1"/>
      <c r="KSF372" s="1"/>
      <c r="KSG372" s="1"/>
      <c r="KSH372" s="1"/>
      <c r="KSI372" s="1"/>
      <c r="KSJ372" s="1"/>
      <c r="KSK372" s="1"/>
      <c r="KSL372" s="1"/>
      <c r="KSM372" s="1"/>
      <c r="KSN372" s="1"/>
      <c r="KSO372" s="1"/>
      <c r="KSP372" s="1"/>
      <c r="KSQ372" s="1"/>
      <c r="KSR372" s="1"/>
      <c r="KSS372" s="1"/>
      <c r="KST372" s="1"/>
      <c r="KSU372" s="1"/>
      <c r="KSV372" s="1"/>
      <c r="KSW372" s="1"/>
      <c r="KSX372" s="1"/>
      <c r="KSY372" s="1"/>
      <c r="KSZ372" s="1"/>
      <c r="KTA372" s="1"/>
      <c r="KTB372" s="1"/>
      <c r="KTC372" s="1"/>
      <c r="KTD372" s="1"/>
      <c r="KTE372" s="1"/>
      <c r="KTF372" s="1"/>
      <c r="KTG372" s="1"/>
      <c r="KTH372" s="1"/>
      <c r="KTI372" s="1"/>
      <c r="KTJ372" s="1"/>
      <c r="KTK372" s="1"/>
      <c r="KTL372" s="1"/>
      <c r="KTM372" s="1"/>
      <c r="KTN372" s="1"/>
      <c r="KTO372" s="1"/>
      <c r="KTP372" s="1"/>
      <c r="KTQ372" s="1"/>
      <c r="KTR372" s="1"/>
      <c r="KTS372" s="1"/>
      <c r="KTT372" s="1"/>
      <c r="KTU372" s="1"/>
      <c r="KTV372" s="1"/>
      <c r="KTW372" s="1"/>
      <c r="KTX372" s="1"/>
      <c r="KTY372" s="1"/>
      <c r="KTZ372" s="1"/>
      <c r="KUA372" s="1"/>
      <c r="KUB372" s="1"/>
      <c r="KUC372" s="1"/>
      <c r="KUD372" s="1"/>
      <c r="KUE372" s="1"/>
      <c r="KUF372" s="1"/>
      <c r="KUG372" s="1"/>
      <c r="KUH372" s="1"/>
      <c r="KUI372" s="1"/>
      <c r="KUJ372" s="1"/>
      <c r="KUK372" s="1"/>
      <c r="KUL372" s="1"/>
      <c r="KUM372" s="1"/>
      <c r="KUN372" s="1"/>
      <c r="KUO372" s="1"/>
      <c r="KUP372" s="1"/>
      <c r="KUQ372" s="1"/>
      <c r="KUR372" s="1"/>
      <c r="KUS372" s="1"/>
      <c r="KUT372" s="1"/>
      <c r="KUU372" s="1"/>
      <c r="KUV372" s="1"/>
      <c r="KUW372" s="1"/>
      <c r="KUX372" s="1"/>
      <c r="KUY372" s="1"/>
      <c r="KUZ372" s="1"/>
      <c r="KVA372" s="1"/>
      <c r="KVB372" s="1"/>
      <c r="KVC372" s="1"/>
      <c r="KVD372" s="1"/>
      <c r="KVE372" s="1"/>
      <c r="KVF372" s="1"/>
      <c r="KVG372" s="1"/>
      <c r="KVH372" s="1"/>
      <c r="KVI372" s="1"/>
      <c r="KVJ372" s="1"/>
      <c r="KVK372" s="1"/>
      <c r="KVL372" s="1"/>
      <c r="KVM372" s="1"/>
      <c r="KVN372" s="1"/>
      <c r="KVO372" s="1"/>
      <c r="KVP372" s="1"/>
      <c r="KVQ372" s="1"/>
      <c r="KVR372" s="1"/>
      <c r="KVS372" s="1"/>
      <c r="KVT372" s="1"/>
      <c r="KVU372" s="1"/>
      <c r="KVV372" s="1"/>
      <c r="KVW372" s="1"/>
      <c r="KVX372" s="1"/>
      <c r="KVY372" s="1"/>
      <c r="KVZ372" s="1"/>
      <c r="KWA372" s="1"/>
      <c r="KWB372" s="1"/>
      <c r="KWC372" s="1"/>
      <c r="KWD372" s="1"/>
      <c r="KWE372" s="1"/>
      <c r="KWF372" s="1"/>
      <c r="KWG372" s="1"/>
      <c r="KWH372" s="1"/>
      <c r="KWI372" s="1"/>
      <c r="KWJ372" s="1"/>
      <c r="KWK372" s="1"/>
      <c r="KWL372" s="1"/>
      <c r="KWM372" s="1"/>
      <c r="KWN372" s="1"/>
      <c r="KWO372" s="1"/>
      <c r="KWP372" s="1"/>
      <c r="KWQ372" s="1"/>
      <c r="KWR372" s="1"/>
      <c r="KWS372" s="1"/>
      <c r="KWT372" s="1"/>
      <c r="KWU372" s="1"/>
      <c r="KWV372" s="1"/>
      <c r="KWW372" s="1"/>
      <c r="KWX372" s="1"/>
      <c r="KWY372" s="1"/>
      <c r="KWZ372" s="1"/>
      <c r="KXA372" s="1"/>
      <c r="KXB372" s="1"/>
      <c r="KXC372" s="1"/>
      <c r="KXD372" s="1"/>
      <c r="KXE372" s="1"/>
      <c r="KXF372" s="1"/>
      <c r="KXG372" s="1"/>
      <c r="KXH372" s="1"/>
      <c r="KXI372" s="1"/>
      <c r="KXJ372" s="1"/>
      <c r="KXK372" s="1"/>
      <c r="KXL372" s="1"/>
      <c r="KXM372" s="1"/>
      <c r="KXN372" s="1"/>
      <c r="KXO372" s="1"/>
      <c r="KXP372" s="1"/>
      <c r="KXQ372" s="1"/>
      <c r="KXR372" s="1"/>
      <c r="KXS372" s="1"/>
      <c r="KXT372" s="1"/>
      <c r="KXU372" s="1"/>
      <c r="KXV372" s="1"/>
      <c r="KXW372" s="1"/>
      <c r="KXX372" s="1"/>
      <c r="KXY372" s="1"/>
      <c r="KXZ372" s="1"/>
      <c r="KYA372" s="1"/>
      <c r="KYB372" s="1"/>
      <c r="KYC372" s="1"/>
      <c r="KYD372" s="1"/>
      <c r="KYE372" s="1"/>
      <c r="KYF372" s="1"/>
      <c r="KYG372" s="1"/>
      <c r="KYH372" s="1"/>
      <c r="KYI372" s="1"/>
      <c r="KYJ372" s="1"/>
      <c r="KYK372" s="1"/>
      <c r="KYL372" s="1"/>
      <c r="KYM372" s="1"/>
      <c r="KYN372" s="1"/>
      <c r="KYO372" s="1"/>
      <c r="KYP372" s="1"/>
      <c r="KYQ372" s="1"/>
      <c r="KYR372" s="1"/>
      <c r="KYS372" s="1"/>
      <c r="KYT372" s="1"/>
      <c r="KYU372" s="1"/>
      <c r="KYV372" s="1"/>
      <c r="KYW372" s="1"/>
      <c r="KYX372" s="1"/>
      <c r="KYY372" s="1"/>
      <c r="KYZ372" s="1"/>
      <c r="KZA372" s="1"/>
      <c r="KZB372" s="1"/>
      <c r="KZC372" s="1"/>
      <c r="KZD372" s="1"/>
      <c r="KZE372" s="1"/>
      <c r="KZF372" s="1"/>
      <c r="KZG372" s="1"/>
      <c r="KZH372" s="1"/>
      <c r="KZI372" s="1"/>
      <c r="KZJ372" s="1"/>
      <c r="KZK372" s="1"/>
      <c r="KZL372" s="1"/>
      <c r="KZM372" s="1"/>
      <c r="KZN372" s="1"/>
      <c r="KZO372" s="1"/>
      <c r="KZP372" s="1"/>
      <c r="KZQ372" s="1"/>
      <c r="KZR372" s="1"/>
      <c r="KZS372" s="1"/>
      <c r="KZT372" s="1"/>
      <c r="KZU372" s="1"/>
      <c r="KZV372" s="1"/>
      <c r="KZW372" s="1"/>
      <c r="KZX372" s="1"/>
      <c r="KZY372" s="1"/>
      <c r="KZZ372" s="1"/>
      <c r="LAA372" s="1"/>
      <c r="LAB372" s="1"/>
      <c r="LAC372" s="1"/>
      <c r="LAD372" s="1"/>
      <c r="LAE372" s="1"/>
      <c r="LAF372" s="1"/>
      <c r="LAG372" s="1"/>
      <c r="LAH372" s="1"/>
      <c r="LAI372" s="1"/>
      <c r="LAJ372" s="1"/>
      <c r="LAK372" s="1"/>
      <c r="LAL372" s="1"/>
      <c r="LAM372" s="1"/>
      <c r="LAN372" s="1"/>
      <c r="LAO372" s="1"/>
      <c r="LAP372" s="1"/>
      <c r="LAQ372" s="1"/>
      <c r="LAR372" s="1"/>
      <c r="LAS372" s="1"/>
      <c r="LAT372" s="1"/>
      <c r="LAU372" s="1"/>
      <c r="LAV372" s="1"/>
      <c r="LAW372" s="1"/>
      <c r="LAX372" s="1"/>
      <c r="LAY372" s="1"/>
      <c r="LAZ372" s="1"/>
      <c r="LBA372" s="1"/>
      <c r="LBB372" s="1"/>
      <c r="LBC372" s="1"/>
      <c r="LBD372" s="1"/>
      <c r="LBE372" s="1"/>
      <c r="LBF372" s="1"/>
      <c r="LBG372" s="1"/>
      <c r="LBH372" s="1"/>
      <c r="LBI372" s="1"/>
      <c r="LBJ372" s="1"/>
      <c r="LBK372" s="1"/>
      <c r="LBL372" s="1"/>
      <c r="LBM372" s="1"/>
      <c r="LBN372" s="1"/>
      <c r="LBO372" s="1"/>
      <c r="LBP372" s="1"/>
      <c r="LBQ372" s="1"/>
      <c r="LBR372" s="1"/>
      <c r="LBS372" s="1"/>
      <c r="LBT372" s="1"/>
      <c r="LBU372" s="1"/>
      <c r="LBV372" s="1"/>
      <c r="LBW372" s="1"/>
      <c r="LBX372" s="1"/>
      <c r="LBY372" s="1"/>
      <c r="LBZ372" s="1"/>
      <c r="LCA372" s="1"/>
      <c r="LCB372" s="1"/>
      <c r="LCC372" s="1"/>
      <c r="LCD372" s="1"/>
      <c r="LCE372" s="1"/>
      <c r="LCF372" s="1"/>
      <c r="LCG372" s="1"/>
      <c r="LCH372" s="1"/>
      <c r="LCI372" s="1"/>
      <c r="LCJ372" s="1"/>
      <c r="LCK372" s="1"/>
      <c r="LCL372" s="1"/>
      <c r="LCM372" s="1"/>
      <c r="LCN372" s="1"/>
      <c r="LCO372" s="1"/>
      <c r="LCP372" s="1"/>
      <c r="LCQ372" s="1"/>
      <c r="LCR372" s="1"/>
      <c r="LCS372" s="1"/>
      <c r="LCT372" s="1"/>
      <c r="LCU372" s="1"/>
      <c r="LCV372" s="1"/>
      <c r="LCW372" s="1"/>
      <c r="LCX372" s="1"/>
      <c r="LCY372" s="1"/>
      <c r="LCZ372" s="1"/>
      <c r="LDA372" s="1"/>
      <c r="LDB372" s="1"/>
      <c r="LDC372" s="1"/>
      <c r="LDD372" s="1"/>
      <c r="LDE372" s="1"/>
      <c r="LDF372" s="1"/>
      <c r="LDG372" s="1"/>
      <c r="LDH372" s="1"/>
      <c r="LDI372" s="1"/>
      <c r="LDJ372" s="1"/>
      <c r="LDK372" s="1"/>
      <c r="LDL372" s="1"/>
      <c r="LDM372" s="1"/>
      <c r="LDN372" s="1"/>
      <c r="LDO372" s="1"/>
      <c r="LDP372" s="1"/>
      <c r="LDQ372" s="1"/>
      <c r="LDR372" s="1"/>
      <c r="LDS372" s="1"/>
      <c r="LDT372" s="1"/>
      <c r="LDU372" s="1"/>
      <c r="LDV372" s="1"/>
      <c r="LDW372" s="1"/>
      <c r="LDX372" s="1"/>
      <c r="LDY372" s="1"/>
      <c r="LDZ372" s="1"/>
      <c r="LEA372" s="1"/>
      <c r="LEB372" s="1"/>
      <c r="LEC372" s="1"/>
      <c r="LED372" s="1"/>
      <c r="LEE372" s="1"/>
      <c r="LEF372" s="1"/>
      <c r="LEG372" s="1"/>
      <c r="LEH372" s="1"/>
      <c r="LEI372" s="1"/>
      <c r="LEJ372" s="1"/>
      <c r="LEK372" s="1"/>
      <c r="LEL372" s="1"/>
      <c r="LEM372" s="1"/>
      <c r="LEN372" s="1"/>
      <c r="LEO372" s="1"/>
      <c r="LEP372" s="1"/>
      <c r="LEQ372" s="1"/>
      <c r="LER372" s="1"/>
      <c r="LES372" s="1"/>
      <c r="LET372" s="1"/>
      <c r="LEU372" s="1"/>
      <c r="LEV372" s="1"/>
      <c r="LEW372" s="1"/>
      <c r="LEX372" s="1"/>
      <c r="LEY372" s="1"/>
      <c r="LEZ372" s="1"/>
      <c r="LFA372" s="1"/>
      <c r="LFB372" s="1"/>
      <c r="LFC372" s="1"/>
      <c r="LFD372" s="1"/>
      <c r="LFE372" s="1"/>
      <c r="LFF372" s="1"/>
      <c r="LFG372" s="1"/>
      <c r="LFH372" s="1"/>
      <c r="LFI372" s="1"/>
      <c r="LFJ372" s="1"/>
      <c r="LFK372" s="1"/>
      <c r="LFL372" s="1"/>
      <c r="LFM372" s="1"/>
      <c r="LFN372" s="1"/>
      <c r="LFO372" s="1"/>
      <c r="LFP372" s="1"/>
      <c r="LFQ372" s="1"/>
      <c r="LFR372" s="1"/>
      <c r="LFS372" s="1"/>
      <c r="LFT372" s="1"/>
      <c r="LFU372" s="1"/>
      <c r="LFV372" s="1"/>
      <c r="LFW372" s="1"/>
      <c r="LFX372" s="1"/>
      <c r="LFY372" s="1"/>
      <c r="LFZ372" s="1"/>
      <c r="LGA372" s="1"/>
      <c r="LGB372" s="1"/>
      <c r="LGC372" s="1"/>
      <c r="LGD372" s="1"/>
      <c r="LGE372" s="1"/>
      <c r="LGF372" s="1"/>
      <c r="LGG372" s="1"/>
      <c r="LGH372" s="1"/>
      <c r="LGI372" s="1"/>
      <c r="LGJ372" s="1"/>
      <c r="LGK372" s="1"/>
      <c r="LGL372" s="1"/>
      <c r="LGM372" s="1"/>
      <c r="LGN372" s="1"/>
      <c r="LGO372" s="1"/>
      <c r="LGP372" s="1"/>
      <c r="LGQ372" s="1"/>
      <c r="LGR372" s="1"/>
      <c r="LGS372" s="1"/>
      <c r="LGT372" s="1"/>
      <c r="LGU372" s="1"/>
      <c r="LGV372" s="1"/>
      <c r="LGW372" s="1"/>
      <c r="LGX372" s="1"/>
      <c r="LGY372" s="1"/>
      <c r="LGZ372" s="1"/>
      <c r="LHA372" s="1"/>
      <c r="LHB372" s="1"/>
      <c r="LHC372" s="1"/>
      <c r="LHD372" s="1"/>
      <c r="LHE372" s="1"/>
      <c r="LHF372" s="1"/>
      <c r="LHG372" s="1"/>
      <c r="LHH372" s="1"/>
      <c r="LHI372" s="1"/>
      <c r="LHJ372" s="1"/>
      <c r="LHK372" s="1"/>
      <c r="LHL372" s="1"/>
      <c r="LHM372" s="1"/>
      <c r="LHN372" s="1"/>
      <c r="LHO372" s="1"/>
      <c r="LHP372" s="1"/>
      <c r="LHQ372" s="1"/>
      <c r="LHR372" s="1"/>
      <c r="LHS372" s="1"/>
      <c r="LHT372" s="1"/>
      <c r="LHU372" s="1"/>
      <c r="LHV372" s="1"/>
      <c r="LHW372" s="1"/>
      <c r="LHX372" s="1"/>
      <c r="LHY372" s="1"/>
      <c r="LHZ372" s="1"/>
      <c r="LIA372" s="1"/>
      <c r="LIB372" s="1"/>
      <c r="LIC372" s="1"/>
      <c r="LID372" s="1"/>
      <c r="LIE372" s="1"/>
      <c r="LIF372" s="1"/>
      <c r="LIG372" s="1"/>
      <c r="LIH372" s="1"/>
      <c r="LII372" s="1"/>
      <c r="LIJ372" s="1"/>
      <c r="LIK372" s="1"/>
      <c r="LIL372" s="1"/>
      <c r="LIM372" s="1"/>
      <c r="LIN372" s="1"/>
      <c r="LIO372" s="1"/>
      <c r="LIP372" s="1"/>
      <c r="LIQ372" s="1"/>
      <c r="LIR372" s="1"/>
      <c r="LIS372" s="1"/>
      <c r="LIT372" s="1"/>
      <c r="LIU372" s="1"/>
      <c r="LIV372" s="1"/>
      <c r="LIW372" s="1"/>
      <c r="LIX372" s="1"/>
      <c r="LIY372" s="1"/>
      <c r="LIZ372" s="1"/>
      <c r="LJA372" s="1"/>
      <c r="LJB372" s="1"/>
      <c r="LJC372" s="1"/>
      <c r="LJD372" s="1"/>
      <c r="LJE372" s="1"/>
      <c r="LJF372" s="1"/>
      <c r="LJG372" s="1"/>
      <c r="LJH372" s="1"/>
      <c r="LJI372" s="1"/>
      <c r="LJJ372" s="1"/>
      <c r="LJK372" s="1"/>
      <c r="LJL372" s="1"/>
      <c r="LJM372" s="1"/>
      <c r="LJN372" s="1"/>
      <c r="LJO372" s="1"/>
      <c r="LJP372" s="1"/>
      <c r="LJQ372" s="1"/>
      <c r="LJR372" s="1"/>
      <c r="LJS372" s="1"/>
      <c r="LJT372" s="1"/>
      <c r="LJU372" s="1"/>
      <c r="LJV372" s="1"/>
      <c r="LJW372" s="1"/>
      <c r="LJX372" s="1"/>
      <c r="LJY372" s="1"/>
      <c r="LJZ372" s="1"/>
      <c r="LKA372" s="1"/>
      <c r="LKB372" s="1"/>
      <c r="LKC372" s="1"/>
      <c r="LKD372" s="1"/>
      <c r="LKE372" s="1"/>
      <c r="LKF372" s="1"/>
      <c r="LKG372" s="1"/>
      <c r="LKH372" s="1"/>
      <c r="LKI372" s="1"/>
      <c r="LKJ372" s="1"/>
      <c r="LKK372" s="1"/>
      <c r="LKL372" s="1"/>
      <c r="LKM372" s="1"/>
      <c r="LKN372" s="1"/>
      <c r="LKO372" s="1"/>
      <c r="LKP372" s="1"/>
      <c r="LKQ372" s="1"/>
      <c r="LKR372" s="1"/>
      <c r="LKS372" s="1"/>
      <c r="LKT372" s="1"/>
      <c r="LKU372" s="1"/>
      <c r="LKV372" s="1"/>
      <c r="LKW372" s="1"/>
      <c r="LKX372" s="1"/>
      <c r="LKY372" s="1"/>
      <c r="LKZ372" s="1"/>
      <c r="LLA372" s="1"/>
      <c r="LLB372" s="1"/>
      <c r="LLC372" s="1"/>
      <c r="LLD372" s="1"/>
      <c r="LLE372" s="1"/>
      <c r="LLF372" s="1"/>
      <c r="LLG372" s="1"/>
      <c r="LLH372" s="1"/>
      <c r="LLI372" s="1"/>
      <c r="LLJ372" s="1"/>
      <c r="LLK372" s="1"/>
      <c r="LLL372" s="1"/>
      <c r="LLM372" s="1"/>
      <c r="LLN372" s="1"/>
      <c r="LLO372" s="1"/>
      <c r="LLP372" s="1"/>
      <c r="LLQ372" s="1"/>
      <c r="LLR372" s="1"/>
      <c r="LLS372" s="1"/>
      <c r="LLT372" s="1"/>
      <c r="LLU372" s="1"/>
      <c r="LLV372" s="1"/>
      <c r="LLW372" s="1"/>
      <c r="LLX372" s="1"/>
      <c r="LLY372" s="1"/>
      <c r="LLZ372" s="1"/>
      <c r="LMA372" s="1"/>
      <c r="LMB372" s="1"/>
      <c r="LMC372" s="1"/>
      <c r="LMD372" s="1"/>
      <c r="LME372" s="1"/>
      <c r="LMF372" s="1"/>
      <c r="LMG372" s="1"/>
      <c r="LMH372" s="1"/>
      <c r="LMI372" s="1"/>
      <c r="LMJ372" s="1"/>
      <c r="LMK372" s="1"/>
      <c r="LML372" s="1"/>
      <c r="LMM372" s="1"/>
      <c r="LMN372" s="1"/>
      <c r="LMO372" s="1"/>
      <c r="LMP372" s="1"/>
      <c r="LMQ372" s="1"/>
      <c r="LMR372" s="1"/>
      <c r="LMS372" s="1"/>
      <c r="LMT372" s="1"/>
      <c r="LMU372" s="1"/>
      <c r="LMV372" s="1"/>
      <c r="LMW372" s="1"/>
      <c r="LMX372" s="1"/>
      <c r="LMY372" s="1"/>
      <c r="LMZ372" s="1"/>
      <c r="LNA372" s="1"/>
      <c r="LNB372" s="1"/>
      <c r="LNC372" s="1"/>
      <c r="LND372" s="1"/>
      <c r="LNE372" s="1"/>
      <c r="LNF372" s="1"/>
      <c r="LNG372" s="1"/>
      <c r="LNH372" s="1"/>
      <c r="LNI372" s="1"/>
      <c r="LNJ372" s="1"/>
      <c r="LNK372" s="1"/>
      <c r="LNL372" s="1"/>
      <c r="LNM372" s="1"/>
      <c r="LNN372" s="1"/>
      <c r="LNO372" s="1"/>
      <c r="LNP372" s="1"/>
      <c r="LNQ372" s="1"/>
      <c r="LNR372" s="1"/>
      <c r="LNS372" s="1"/>
      <c r="LNT372" s="1"/>
      <c r="LNU372" s="1"/>
      <c r="LNV372" s="1"/>
      <c r="LNW372" s="1"/>
      <c r="LNX372" s="1"/>
      <c r="LNY372" s="1"/>
      <c r="LNZ372" s="1"/>
      <c r="LOA372" s="1"/>
      <c r="LOB372" s="1"/>
      <c r="LOC372" s="1"/>
      <c r="LOD372" s="1"/>
      <c r="LOE372" s="1"/>
      <c r="LOF372" s="1"/>
      <c r="LOG372" s="1"/>
      <c r="LOH372" s="1"/>
      <c r="LOI372" s="1"/>
      <c r="LOJ372" s="1"/>
      <c r="LOK372" s="1"/>
      <c r="LOL372" s="1"/>
      <c r="LOM372" s="1"/>
      <c r="LON372" s="1"/>
      <c r="LOO372" s="1"/>
      <c r="LOP372" s="1"/>
      <c r="LOQ372" s="1"/>
      <c r="LOR372" s="1"/>
      <c r="LOS372" s="1"/>
      <c r="LOT372" s="1"/>
      <c r="LOU372" s="1"/>
      <c r="LOV372" s="1"/>
      <c r="LOW372" s="1"/>
      <c r="LOX372" s="1"/>
      <c r="LOY372" s="1"/>
      <c r="LOZ372" s="1"/>
      <c r="LPA372" s="1"/>
      <c r="LPB372" s="1"/>
      <c r="LPC372" s="1"/>
      <c r="LPD372" s="1"/>
      <c r="LPE372" s="1"/>
      <c r="LPF372" s="1"/>
      <c r="LPG372" s="1"/>
      <c r="LPH372" s="1"/>
      <c r="LPI372" s="1"/>
      <c r="LPJ372" s="1"/>
      <c r="LPK372" s="1"/>
      <c r="LPL372" s="1"/>
      <c r="LPM372" s="1"/>
      <c r="LPN372" s="1"/>
      <c r="LPO372" s="1"/>
      <c r="LPP372" s="1"/>
      <c r="LPQ372" s="1"/>
      <c r="LPR372" s="1"/>
      <c r="LPS372" s="1"/>
      <c r="LPT372" s="1"/>
      <c r="LPU372" s="1"/>
      <c r="LPV372" s="1"/>
      <c r="LPW372" s="1"/>
      <c r="LPX372" s="1"/>
      <c r="LPY372" s="1"/>
      <c r="LPZ372" s="1"/>
      <c r="LQA372" s="1"/>
      <c r="LQB372" s="1"/>
      <c r="LQC372" s="1"/>
      <c r="LQD372" s="1"/>
      <c r="LQE372" s="1"/>
      <c r="LQF372" s="1"/>
      <c r="LQG372" s="1"/>
      <c r="LQH372" s="1"/>
      <c r="LQI372" s="1"/>
      <c r="LQJ372" s="1"/>
      <c r="LQK372" s="1"/>
      <c r="LQL372" s="1"/>
      <c r="LQM372" s="1"/>
      <c r="LQN372" s="1"/>
      <c r="LQO372" s="1"/>
      <c r="LQP372" s="1"/>
      <c r="LQQ372" s="1"/>
      <c r="LQR372" s="1"/>
      <c r="LQS372" s="1"/>
      <c r="LQT372" s="1"/>
      <c r="LQU372" s="1"/>
      <c r="LQV372" s="1"/>
      <c r="LQW372" s="1"/>
      <c r="LQX372" s="1"/>
      <c r="LQY372" s="1"/>
      <c r="LQZ372" s="1"/>
      <c r="LRA372" s="1"/>
      <c r="LRB372" s="1"/>
      <c r="LRC372" s="1"/>
      <c r="LRD372" s="1"/>
      <c r="LRE372" s="1"/>
      <c r="LRF372" s="1"/>
      <c r="LRG372" s="1"/>
      <c r="LRH372" s="1"/>
      <c r="LRI372" s="1"/>
      <c r="LRJ372" s="1"/>
      <c r="LRK372" s="1"/>
      <c r="LRL372" s="1"/>
      <c r="LRM372" s="1"/>
      <c r="LRN372" s="1"/>
      <c r="LRO372" s="1"/>
      <c r="LRP372" s="1"/>
      <c r="LRQ372" s="1"/>
      <c r="LRR372" s="1"/>
      <c r="LRS372" s="1"/>
      <c r="LRT372" s="1"/>
      <c r="LRU372" s="1"/>
      <c r="LRV372" s="1"/>
      <c r="LRW372" s="1"/>
      <c r="LRX372" s="1"/>
      <c r="LRY372" s="1"/>
      <c r="LRZ372" s="1"/>
      <c r="LSA372" s="1"/>
      <c r="LSB372" s="1"/>
      <c r="LSC372" s="1"/>
      <c r="LSD372" s="1"/>
      <c r="LSE372" s="1"/>
      <c r="LSF372" s="1"/>
      <c r="LSG372" s="1"/>
      <c r="LSH372" s="1"/>
      <c r="LSI372" s="1"/>
      <c r="LSJ372" s="1"/>
      <c r="LSK372" s="1"/>
      <c r="LSL372" s="1"/>
      <c r="LSM372" s="1"/>
      <c r="LSN372" s="1"/>
      <c r="LSO372" s="1"/>
      <c r="LSP372" s="1"/>
      <c r="LSQ372" s="1"/>
      <c r="LSR372" s="1"/>
      <c r="LSS372" s="1"/>
      <c r="LST372" s="1"/>
      <c r="LSU372" s="1"/>
      <c r="LSV372" s="1"/>
      <c r="LSW372" s="1"/>
      <c r="LSX372" s="1"/>
      <c r="LSY372" s="1"/>
      <c r="LSZ372" s="1"/>
      <c r="LTA372" s="1"/>
      <c r="LTB372" s="1"/>
      <c r="LTC372" s="1"/>
      <c r="LTD372" s="1"/>
      <c r="LTE372" s="1"/>
      <c r="LTF372" s="1"/>
      <c r="LTG372" s="1"/>
      <c r="LTH372" s="1"/>
      <c r="LTI372" s="1"/>
      <c r="LTJ372" s="1"/>
      <c r="LTK372" s="1"/>
      <c r="LTL372" s="1"/>
      <c r="LTM372" s="1"/>
      <c r="LTN372" s="1"/>
      <c r="LTO372" s="1"/>
      <c r="LTP372" s="1"/>
      <c r="LTQ372" s="1"/>
      <c r="LTR372" s="1"/>
      <c r="LTS372" s="1"/>
      <c r="LTT372" s="1"/>
      <c r="LTU372" s="1"/>
      <c r="LTV372" s="1"/>
      <c r="LTW372" s="1"/>
      <c r="LTX372" s="1"/>
      <c r="LTY372" s="1"/>
      <c r="LTZ372" s="1"/>
      <c r="LUA372" s="1"/>
      <c r="LUB372" s="1"/>
      <c r="LUC372" s="1"/>
      <c r="LUD372" s="1"/>
      <c r="LUE372" s="1"/>
      <c r="LUF372" s="1"/>
      <c r="LUG372" s="1"/>
      <c r="LUH372" s="1"/>
      <c r="LUI372" s="1"/>
      <c r="LUJ372" s="1"/>
      <c r="LUK372" s="1"/>
      <c r="LUL372" s="1"/>
      <c r="LUM372" s="1"/>
      <c r="LUN372" s="1"/>
      <c r="LUO372" s="1"/>
      <c r="LUP372" s="1"/>
      <c r="LUQ372" s="1"/>
      <c r="LUR372" s="1"/>
      <c r="LUS372" s="1"/>
      <c r="LUT372" s="1"/>
      <c r="LUU372" s="1"/>
      <c r="LUV372" s="1"/>
      <c r="LUW372" s="1"/>
      <c r="LUX372" s="1"/>
      <c r="LUY372" s="1"/>
      <c r="LUZ372" s="1"/>
      <c r="LVA372" s="1"/>
      <c r="LVB372" s="1"/>
      <c r="LVC372" s="1"/>
      <c r="LVD372" s="1"/>
      <c r="LVE372" s="1"/>
      <c r="LVF372" s="1"/>
      <c r="LVG372" s="1"/>
      <c r="LVH372" s="1"/>
      <c r="LVI372" s="1"/>
      <c r="LVJ372" s="1"/>
      <c r="LVK372" s="1"/>
      <c r="LVL372" s="1"/>
      <c r="LVM372" s="1"/>
      <c r="LVN372" s="1"/>
      <c r="LVO372" s="1"/>
      <c r="LVP372" s="1"/>
      <c r="LVQ372" s="1"/>
      <c r="LVR372" s="1"/>
      <c r="LVS372" s="1"/>
      <c r="LVT372" s="1"/>
      <c r="LVU372" s="1"/>
      <c r="LVV372" s="1"/>
      <c r="LVW372" s="1"/>
      <c r="LVX372" s="1"/>
      <c r="LVY372" s="1"/>
      <c r="LVZ372" s="1"/>
      <c r="LWA372" s="1"/>
      <c r="LWB372" s="1"/>
      <c r="LWC372" s="1"/>
      <c r="LWD372" s="1"/>
      <c r="LWE372" s="1"/>
      <c r="LWF372" s="1"/>
      <c r="LWG372" s="1"/>
      <c r="LWH372" s="1"/>
      <c r="LWI372" s="1"/>
      <c r="LWJ372" s="1"/>
      <c r="LWK372" s="1"/>
      <c r="LWL372" s="1"/>
      <c r="LWM372" s="1"/>
      <c r="LWN372" s="1"/>
      <c r="LWO372" s="1"/>
      <c r="LWP372" s="1"/>
      <c r="LWQ372" s="1"/>
      <c r="LWR372" s="1"/>
      <c r="LWS372" s="1"/>
      <c r="LWT372" s="1"/>
      <c r="LWU372" s="1"/>
      <c r="LWV372" s="1"/>
      <c r="LWW372" s="1"/>
      <c r="LWX372" s="1"/>
      <c r="LWY372" s="1"/>
      <c r="LWZ372" s="1"/>
      <c r="LXA372" s="1"/>
      <c r="LXB372" s="1"/>
      <c r="LXC372" s="1"/>
      <c r="LXD372" s="1"/>
      <c r="LXE372" s="1"/>
      <c r="LXF372" s="1"/>
      <c r="LXG372" s="1"/>
      <c r="LXH372" s="1"/>
      <c r="LXI372" s="1"/>
      <c r="LXJ372" s="1"/>
      <c r="LXK372" s="1"/>
      <c r="LXL372" s="1"/>
      <c r="LXM372" s="1"/>
      <c r="LXN372" s="1"/>
      <c r="LXO372" s="1"/>
      <c r="LXP372" s="1"/>
      <c r="LXQ372" s="1"/>
      <c r="LXR372" s="1"/>
      <c r="LXS372" s="1"/>
      <c r="LXT372" s="1"/>
      <c r="LXU372" s="1"/>
      <c r="LXV372" s="1"/>
      <c r="LXW372" s="1"/>
      <c r="LXX372" s="1"/>
      <c r="LXY372" s="1"/>
      <c r="LXZ372" s="1"/>
      <c r="LYA372" s="1"/>
      <c r="LYB372" s="1"/>
      <c r="LYC372" s="1"/>
      <c r="LYD372" s="1"/>
      <c r="LYE372" s="1"/>
      <c r="LYF372" s="1"/>
      <c r="LYG372" s="1"/>
      <c r="LYH372" s="1"/>
      <c r="LYI372" s="1"/>
      <c r="LYJ372" s="1"/>
      <c r="LYK372" s="1"/>
      <c r="LYL372" s="1"/>
      <c r="LYM372" s="1"/>
      <c r="LYN372" s="1"/>
      <c r="LYO372" s="1"/>
      <c r="LYP372" s="1"/>
      <c r="LYQ372" s="1"/>
      <c r="LYR372" s="1"/>
      <c r="LYS372" s="1"/>
      <c r="LYT372" s="1"/>
      <c r="LYU372" s="1"/>
      <c r="LYV372" s="1"/>
      <c r="LYW372" s="1"/>
      <c r="LYX372" s="1"/>
      <c r="LYY372" s="1"/>
      <c r="LYZ372" s="1"/>
      <c r="LZA372" s="1"/>
      <c r="LZB372" s="1"/>
      <c r="LZC372" s="1"/>
      <c r="LZD372" s="1"/>
      <c r="LZE372" s="1"/>
      <c r="LZF372" s="1"/>
      <c r="LZG372" s="1"/>
      <c r="LZH372" s="1"/>
      <c r="LZI372" s="1"/>
      <c r="LZJ372" s="1"/>
      <c r="LZK372" s="1"/>
      <c r="LZL372" s="1"/>
      <c r="LZM372" s="1"/>
      <c r="LZN372" s="1"/>
      <c r="LZO372" s="1"/>
      <c r="LZP372" s="1"/>
      <c r="LZQ372" s="1"/>
      <c r="LZR372" s="1"/>
      <c r="LZS372" s="1"/>
      <c r="LZT372" s="1"/>
      <c r="LZU372" s="1"/>
      <c r="LZV372" s="1"/>
      <c r="LZW372" s="1"/>
      <c r="LZX372" s="1"/>
      <c r="LZY372" s="1"/>
      <c r="LZZ372" s="1"/>
      <c r="MAA372" s="1"/>
      <c r="MAB372" s="1"/>
      <c r="MAC372" s="1"/>
      <c r="MAD372" s="1"/>
      <c r="MAE372" s="1"/>
      <c r="MAF372" s="1"/>
      <c r="MAG372" s="1"/>
      <c r="MAH372" s="1"/>
      <c r="MAI372" s="1"/>
      <c r="MAJ372" s="1"/>
      <c r="MAK372" s="1"/>
      <c r="MAL372" s="1"/>
      <c r="MAM372" s="1"/>
      <c r="MAN372" s="1"/>
      <c r="MAO372" s="1"/>
      <c r="MAP372" s="1"/>
      <c r="MAQ372" s="1"/>
      <c r="MAR372" s="1"/>
      <c r="MAS372" s="1"/>
      <c r="MAT372" s="1"/>
      <c r="MAU372" s="1"/>
      <c r="MAV372" s="1"/>
      <c r="MAW372" s="1"/>
      <c r="MAX372" s="1"/>
      <c r="MAY372" s="1"/>
      <c r="MAZ372" s="1"/>
      <c r="MBA372" s="1"/>
      <c r="MBB372" s="1"/>
      <c r="MBC372" s="1"/>
      <c r="MBD372" s="1"/>
      <c r="MBE372" s="1"/>
      <c r="MBF372" s="1"/>
      <c r="MBG372" s="1"/>
      <c r="MBH372" s="1"/>
      <c r="MBI372" s="1"/>
      <c r="MBJ372" s="1"/>
      <c r="MBK372" s="1"/>
      <c r="MBL372" s="1"/>
      <c r="MBM372" s="1"/>
      <c r="MBN372" s="1"/>
      <c r="MBO372" s="1"/>
      <c r="MBP372" s="1"/>
      <c r="MBQ372" s="1"/>
      <c r="MBR372" s="1"/>
      <c r="MBS372" s="1"/>
      <c r="MBT372" s="1"/>
      <c r="MBU372" s="1"/>
      <c r="MBV372" s="1"/>
      <c r="MBW372" s="1"/>
      <c r="MBX372" s="1"/>
      <c r="MBY372" s="1"/>
      <c r="MBZ372" s="1"/>
      <c r="MCA372" s="1"/>
      <c r="MCB372" s="1"/>
      <c r="MCC372" s="1"/>
      <c r="MCD372" s="1"/>
      <c r="MCE372" s="1"/>
      <c r="MCF372" s="1"/>
      <c r="MCG372" s="1"/>
      <c r="MCH372" s="1"/>
      <c r="MCI372" s="1"/>
      <c r="MCJ372" s="1"/>
      <c r="MCK372" s="1"/>
      <c r="MCL372" s="1"/>
      <c r="MCM372" s="1"/>
      <c r="MCN372" s="1"/>
      <c r="MCO372" s="1"/>
      <c r="MCP372" s="1"/>
      <c r="MCQ372" s="1"/>
      <c r="MCR372" s="1"/>
      <c r="MCS372" s="1"/>
      <c r="MCT372" s="1"/>
      <c r="MCU372" s="1"/>
      <c r="MCV372" s="1"/>
      <c r="MCW372" s="1"/>
      <c r="MCX372" s="1"/>
      <c r="MCY372" s="1"/>
      <c r="MCZ372" s="1"/>
      <c r="MDA372" s="1"/>
      <c r="MDB372" s="1"/>
      <c r="MDC372" s="1"/>
      <c r="MDD372" s="1"/>
      <c r="MDE372" s="1"/>
      <c r="MDF372" s="1"/>
      <c r="MDG372" s="1"/>
      <c r="MDH372" s="1"/>
      <c r="MDI372" s="1"/>
      <c r="MDJ372" s="1"/>
      <c r="MDK372" s="1"/>
      <c r="MDL372" s="1"/>
      <c r="MDM372" s="1"/>
      <c r="MDN372" s="1"/>
      <c r="MDO372" s="1"/>
      <c r="MDP372" s="1"/>
      <c r="MDQ372" s="1"/>
      <c r="MDR372" s="1"/>
      <c r="MDS372" s="1"/>
      <c r="MDT372" s="1"/>
      <c r="MDU372" s="1"/>
      <c r="MDV372" s="1"/>
      <c r="MDW372" s="1"/>
      <c r="MDX372" s="1"/>
      <c r="MDY372" s="1"/>
      <c r="MDZ372" s="1"/>
      <c r="MEA372" s="1"/>
      <c r="MEB372" s="1"/>
      <c r="MEC372" s="1"/>
      <c r="MED372" s="1"/>
      <c r="MEE372" s="1"/>
      <c r="MEF372" s="1"/>
      <c r="MEG372" s="1"/>
      <c r="MEH372" s="1"/>
      <c r="MEI372" s="1"/>
      <c r="MEJ372" s="1"/>
      <c r="MEK372" s="1"/>
      <c r="MEL372" s="1"/>
      <c r="MEM372" s="1"/>
      <c r="MEN372" s="1"/>
      <c r="MEO372" s="1"/>
      <c r="MEP372" s="1"/>
      <c r="MEQ372" s="1"/>
      <c r="MER372" s="1"/>
      <c r="MES372" s="1"/>
      <c r="MET372" s="1"/>
      <c r="MEU372" s="1"/>
      <c r="MEV372" s="1"/>
      <c r="MEW372" s="1"/>
      <c r="MEX372" s="1"/>
      <c r="MEY372" s="1"/>
      <c r="MEZ372" s="1"/>
      <c r="MFA372" s="1"/>
      <c r="MFB372" s="1"/>
      <c r="MFC372" s="1"/>
      <c r="MFD372" s="1"/>
      <c r="MFE372" s="1"/>
      <c r="MFF372" s="1"/>
      <c r="MFG372" s="1"/>
      <c r="MFH372" s="1"/>
      <c r="MFI372" s="1"/>
      <c r="MFJ372" s="1"/>
      <c r="MFK372" s="1"/>
      <c r="MFL372" s="1"/>
      <c r="MFM372" s="1"/>
      <c r="MFN372" s="1"/>
      <c r="MFO372" s="1"/>
      <c r="MFP372" s="1"/>
      <c r="MFQ372" s="1"/>
      <c r="MFR372" s="1"/>
      <c r="MFS372" s="1"/>
      <c r="MFT372" s="1"/>
      <c r="MFU372" s="1"/>
      <c r="MFV372" s="1"/>
      <c r="MFW372" s="1"/>
      <c r="MFX372" s="1"/>
      <c r="MFY372" s="1"/>
      <c r="MFZ372" s="1"/>
      <c r="MGA372" s="1"/>
      <c r="MGB372" s="1"/>
      <c r="MGC372" s="1"/>
      <c r="MGD372" s="1"/>
      <c r="MGE372" s="1"/>
      <c r="MGF372" s="1"/>
      <c r="MGG372" s="1"/>
      <c r="MGH372" s="1"/>
      <c r="MGI372" s="1"/>
      <c r="MGJ372" s="1"/>
      <c r="MGK372" s="1"/>
      <c r="MGL372" s="1"/>
      <c r="MGM372" s="1"/>
      <c r="MGN372" s="1"/>
      <c r="MGO372" s="1"/>
      <c r="MGP372" s="1"/>
      <c r="MGQ372" s="1"/>
      <c r="MGR372" s="1"/>
      <c r="MGS372" s="1"/>
      <c r="MGT372" s="1"/>
      <c r="MGU372" s="1"/>
      <c r="MGV372" s="1"/>
      <c r="MGW372" s="1"/>
      <c r="MGX372" s="1"/>
      <c r="MGY372" s="1"/>
      <c r="MGZ372" s="1"/>
      <c r="MHA372" s="1"/>
      <c r="MHB372" s="1"/>
      <c r="MHC372" s="1"/>
      <c r="MHD372" s="1"/>
      <c r="MHE372" s="1"/>
      <c r="MHF372" s="1"/>
      <c r="MHG372" s="1"/>
      <c r="MHH372" s="1"/>
      <c r="MHI372" s="1"/>
      <c r="MHJ372" s="1"/>
      <c r="MHK372" s="1"/>
      <c r="MHL372" s="1"/>
      <c r="MHM372" s="1"/>
      <c r="MHN372" s="1"/>
      <c r="MHO372" s="1"/>
      <c r="MHP372" s="1"/>
      <c r="MHQ372" s="1"/>
      <c r="MHR372" s="1"/>
      <c r="MHS372" s="1"/>
      <c r="MHT372" s="1"/>
      <c r="MHU372" s="1"/>
      <c r="MHV372" s="1"/>
      <c r="MHW372" s="1"/>
      <c r="MHX372" s="1"/>
      <c r="MHY372" s="1"/>
      <c r="MHZ372" s="1"/>
      <c r="MIA372" s="1"/>
      <c r="MIB372" s="1"/>
      <c r="MIC372" s="1"/>
      <c r="MID372" s="1"/>
      <c r="MIE372" s="1"/>
      <c r="MIF372" s="1"/>
      <c r="MIG372" s="1"/>
      <c r="MIH372" s="1"/>
      <c r="MII372" s="1"/>
      <c r="MIJ372" s="1"/>
      <c r="MIK372" s="1"/>
      <c r="MIL372" s="1"/>
      <c r="MIM372" s="1"/>
      <c r="MIN372" s="1"/>
      <c r="MIO372" s="1"/>
      <c r="MIP372" s="1"/>
      <c r="MIQ372" s="1"/>
      <c r="MIR372" s="1"/>
      <c r="MIS372" s="1"/>
      <c r="MIT372" s="1"/>
      <c r="MIU372" s="1"/>
      <c r="MIV372" s="1"/>
      <c r="MIW372" s="1"/>
      <c r="MIX372" s="1"/>
      <c r="MIY372" s="1"/>
      <c r="MIZ372" s="1"/>
      <c r="MJA372" s="1"/>
      <c r="MJB372" s="1"/>
      <c r="MJC372" s="1"/>
      <c r="MJD372" s="1"/>
      <c r="MJE372" s="1"/>
      <c r="MJF372" s="1"/>
      <c r="MJG372" s="1"/>
      <c r="MJH372" s="1"/>
      <c r="MJI372" s="1"/>
      <c r="MJJ372" s="1"/>
      <c r="MJK372" s="1"/>
      <c r="MJL372" s="1"/>
      <c r="MJM372" s="1"/>
      <c r="MJN372" s="1"/>
      <c r="MJO372" s="1"/>
      <c r="MJP372" s="1"/>
      <c r="MJQ372" s="1"/>
      <c r="MJR372" s="1"/>
      <c r="MJS372" s="1"/>
      <c r="MJT372" s="1"/>
      <c r="MJU372" s="1"/>
      <c r="MJV372" s="1"/>
      <c r="MJW372" s="1"/>
      <c r="MJX372" s="1"/>
      <c r="MJY372" s="1"/>
      <c r="MJZ372" s="1"/>
      <c r="MKA372" s="1"/>
      <c r="MKB372" s="1"/>
      <c r="MKC372" s="1"/>
      <c r="MKD372" s="1"/>
      <c r="MKE372" s="1"/>
      <c r="MKF372" s="1"/>
      <c r="MKG372" s="1"/>
      <c r="MKH372" s="1"/>
      <c r="MKI372" s="1"/>
      <c r="MKJ372" s="1"/>
      <c r="MKK372" s="1"/>
      <c r="MKL372" s="1"/>
      <c r="MKM372" s="1"/>
      <c r="MKN372" s="1"/>
      <c r="MKO372" s="1"/>
      <c r="MKP372" s="1"/>
      <c r="MKQ372" s="1"/>
      <c r="MKR372" s="1"/>
      <c r="MKS372" s="1"/>
      <c r="MKT372" s="1"/>
      <c r="MKU372" s="1"/>
      <c r="MKV372" s="1"/>
      <c r="MKW372" s="1"/>
      <c r="MKX372" s="1"/>
      <c r="MKY372" s="1"/>
      <c r="MKZ372" s="1"/>
      <c r="MLA372" s="1"/>
      <c r="MLB372" s="1"/>
      <c r="MLC372" s="1"/>
      <c r="MLD372" s="1"/>
      <c r="MLE372" s="1"/>
      <c r="MLF372" s="1"/>
      <c r="MLG372" s="1"/>
      <c r="MLH372" s="1"/>
      <c r="MLI372" s="1"/>
      <c r="MLJ372" s="1"/>
      <c r="MLK372" s="1"/>
      <c r="MLL372" s="1"/>
      <c r="MLM372" s="1"/>
      <c r="MLN372" s="1"/>
      <c r="MLO372" s="1"/>
      <c r="MLP372" s="1"/>
      <c r="MLQ372" s="1"/>
      <c r="MLR372" s="1"/>
      <c r="MLS372" s="1"/>
      <c r="MLT372" s="1"/>
      <c r="MLU372" s="1"/>
      <c r="MLV372" s="1"/>
      <c r="MLW372" s="1"/>
      <c r="MLX372" s="1"/>
      <c r="MLY372" s="1"/>
      <c r="MLZ372" s="1"/>
      <c r="MMA372" s="1"/>
      <c r="MMB372" s="1"/>
      <c r="MMC372" s="1"/>
      <c r="MMD372" s="1"/>
      <c r="MME372" s="1"/>
      <c r="MMF372" s="1"/>
      <c r="MMG372" s="1"/>
      <c r="MMH372" s="1"/>
      <c r="MMI372" s="1"/>
      <c r="MMJ372" s="1"/>
      <c r="MMK372" s="1"/>
      <c r="MML372" s="1"/>
      <c r="MMM372" s="1"/>
      <c r="MMN372" s="1"/>
      <c r="MMO372" s="1"/>
      <c r="MMP372" s="1"/>
      <c r="MMQ372" s="1"/>
      <c r="MMR372" s="1"/>
      <c r="MMS372" s="1"/>
      <c r="MMT372" s="1"/>
      <c r="MMU372" s="1"/>
      <c r="MMV372" s="1"/>
      <c r="MMW372" s="1"/>
      <c r="MMX372" s="1"/>
      <c r="MMY372" s="1"/>
      <c r="MMZ372" s="1"/>
      <c r="MNA372" s="1"/>
      <c r="MNB372" s="1"/>
      <c r="MNC372" s="1"/>
      <c r="MND372" s="1"/>
      <c r="MNE372" s="1"/>
      <c r="MNF372" s="1"/>
      <c r="MNG372" s="1"/>
      <c r="MNH372" s="1"/>
      <c r="MNI372" s="1"/>
      <c r="MNJ372" s="1"/>
      <c r="MNK372" s="1"/>
      <c r="MNL372" s="1"/>
      <c r="MNM372" s="1"/>
      <c r="MNN372" s="1"/>
      <c r="MNO372" s="1"/>
      <c r="MNP372" s="1"/>
      <c r="MNQ372" s="1"/>
      <c r="MNR372" s="1"/>
      <c r="MNS372" s="1"/>
      <c r="MNT372" s="1"/>
      <c r="MNU372" s="1"/>
      <c r="MNV372" s="1"/>
      <c r="MNW372" s="1"/>
      <c r="MNX372" s="1"/>
      <c r="MNY372" s="1"/>
      <c r="MNZ372" s="1"/>
      <c r="MOA372" s="1"/>
      <c r="MOB372" s="1"/>
      <c r="MOC372" s="1"/>
      <c r="MOD372" s="1"/>
      <c r="MOE372" s="1"/>
      <c r="MOF372" s="1"/>
      <c r="MOG372" s="1"/>
      <c r="MOH372" s="1"/>
      <c r="MOI372" s="1"/>
      <c r="MOJ372" s="1"/>
      <c r="MOK372" s="1"/>
      <c r="MOL372" s="1"/>
      <c r="MOM372" s="1"/>
      <c r="MON372" s="1"/>
      <c r="MOO372" s="1"/>
      <c r="MOP372" s="1"/>
      <c r="MOQ372" s="1"/>
      <c r="MOR372" s="1"/>
      <c r="MOS372" s="1"/>
      <c r="MOT372" s="1"/>
      <c r="MOU372" s="1"/>
      <c r="MOV372" s="1"/>
      <c r="MOW372" s="1"/>
      <c r="MOX372" s="1"/>
      <c r="MOY372" s="1"/>
      <c r="MOZ372" s="1"/>
      <c r="MPA372" s="1"/>
      <c r="MPB372" s="1"/>
      <c r="MPC372" s="1"/>
      <c r="MPD372" s="1"/>
      <c r="MPE372" s="1"/>
      <c r="MPF372" s="1"/>
      <c r="MPG372" s="1"/>
      <c r="MPH372" s="1"/>
      <c r="MPI372" s="1"/>
      <c r="MPJ372" s="1"/>
      <c r="MPK372" s="1"/>
      <c r="MPL372" s="1"/>
      <c r="MPM372" s="1"/>
      <c r="MPN372" s="1"/>
      <c r="MPO372" s="1"/>
      <c r="MPP372" s="1"/>
      <c r="MPQ372" s="1"/>
      <c r="MPR372" s="1"/>
      <c r="MPS372" s="1"/>
      <c r="MPT372" s="1"/>
      <c r="MPU372" s="1"/>
      <c r="MPV372" s="1"/>
      <c r="MPW372" s="1"/>
      <c r="MPX372" s="1"/>
      <c r="MPY372" s="1"/>
      <c r="MPZ372" s="1"/>
      <c r="MQA372" s="1"/>
      <c r="MQB372" s="1"/>
      <c r="MQC372" s="1"/>
      <c r="MQD372" s="1"/>
      <c r="MQE372" s="1"/>
      <c r="MQF372" s="1"/>
      <c r="MQG372" s="1"/>
      <c r="MQH372" s="1"/>
      <c r="MQI372" s="1"/>
      <c r="MQJ372" s="1"/>
      <c r="MQK372" s="1"/>
      <c r="MQL372" s="1"/>
      <c r="MQM372" s="1"/>
      <c r="MQN372" s="1"/>
      <c r="MQO372" s="1"/>
      <c r="MQP372" s="1"/>
      <c r="MQQ372" s="1"/>
      <c r="MQR372" s="1"/>
      <c r="MQS372" s="1"/>
      <c r="MQT372" s="1"/>
      <c r="MQU372" s="1"/>
      <c r="MQV372" s="1"/>
      <c r="MQW372" s="1"/>
      <c r="MQX372" s="1"/>
      <c r="MQY372" s="1"/>
      <c r="MQZ372" s="1"/>
      <c r="MRA372" s="1"/>
      <c r="MRB372" s="1"/>
      <c r="MRC372" s="1"/>
      <c r="MRD372" s="1"/>
      <c r="MRE372" s="1"/>
      <c r="MRF372" s="1"/>
      <c r="MRG372" s="1"/>
      <c r="MRH372" s="1"/>
      <c r="MRI372" s="1"/>
      <c r="MRJ372" s="1"/>
      <c r="MRK372" s="1"/>
      <c r="MRL372" s="1"/>
      <c r="MRM372" s="1"/>
      <c r="MRN372" s="1"/>
      <c r="MRO372" s="1"/>
      <c r="MRP372" s="1"/>
      <c r="MRQ372" s="1"/>
      <c r="MRR372" s="1"/>
      <c r="MRS372" s="1"/>
      <c r="MRT372" s="1"/>
      <c r="MRU372" s="1"/>
      <c r="MRV372" s="1"/>
      <c r="MRW372" s="1"/>
      <c r="MRX372" s="1"/>
      <c r="MRY372" s="1"/>
      <c r="MRZ372" s="1"/>
      <c r="MSA372" s="1"/>
      <c r="MSB372" s="1"/>
      <c r="MSC372" s="1"/>
      <c r="MSD372" s="1"/>
      <c r="MSE372" s="1"/>
      <c r="MSF372" s="1"/>
      <c r="MSG372" s="1"/>
      <c r="MSH372" s="1"/>
      <c r="MSI372" s="1"/>
      <c r="MSJ372" s="1"/>
      <c r="MSK372" s="1"/>
      <c r="MSL372" s="1"/>
      <c r="MSM372" s="1"/>
      <c r="MSN372" s="1"/>
      <c r="MSO372" s="1"/>
      <c r="MSP372" s="1"/>
      <c r="MSQ372" s="1"/>
      <c r="MSR372" s="1"/>
      <c r="MSS372" s="1"/>
      <c r="MST372" s="1"/>
      <c r="MSU372" s="1"/>
      <c r="MSV372" s="1"/>
      <c r="MSW372" s="1"/>
      <c r="MSX372" s="1"/>
      <c r="MSY372" s="1"/>
      <c r="MSZ372" s="1"/>
      <c r="MTA372" s="1"/>
      <c r="MTB372" s="1"/>
      <c r="MTC372" s="1"/>
      <c r="MTD372" s="1"/>
      <c r="MTE372" s="1"/>
      <c r="MTF372" s="1"/>
      <c r="MTG372" s="1"/>
      <c r="MTH372" s="1"/>
      <c r="MTI372" s="1"/>
      <c r="MTJ372" s="1"/>
      <c r="MTK372" s="1"/>
      <c r="MTL372" s="1"/>
      <c r="MTM372" s="1"/>
      <c r="MTN372" s="1"/>
      <c r="MTO372" s="1"/>
      <c r="MTP372" s="1"/>
      <c r="MTQ372" s="1"/>
      <c r="MTR372" s="1"/>
      <c r="MTS372" s="1"/>
      <c r="MTT372" s="1"/>
      <c r="MTU372" s="1"/>
      <c r="MTV372" s="1"/>
      <c r="MTW372" s="1"/>
      <c r="MTX372" s="1"/>
      <c r="MTY372" s="1"/>
      <c r="MTZ372" s="1"/>
      <c r="MUA372" s="1"/>
      <c r="MUB372" s="1"/>
      <c r="MUC372" s="1"/>
      <c r="MUD372" s="1"/>
      <c r="MUE372" s="1"/>
      <c r="MUF372" s="1"/>
      <c r="MUG372" s="1"/>
      <c r="MUH372" s="1"/>
      <c r="MUI372" s="1"/>
      <c r="MUJ372" s="1"/>
      <c r="MUK372" s="1"/>
      <c r="MUL372" s="1"/>
      <c r="MUM372" s="1"/>
      <c r="MUN372" s="1"/>
      <c r="MUO372" s="1"/>
      <c r="MUP372" s="1"/>
      <c r="MUQ372" s="1"/>
      <c r="MUR372" s="1"/>
      <c r="MUS372" s="1"/>
      <c r="MUT372" s="1"/>
      <c r="MUU372" s="1"/>
      <c r="MUV372" s="1"/>
      <c r="MUW372" s="1"/>
      <c r="MUX372" s="1"/>
      <c r="MUY372" s="1"/>
      <c r="MUZ372" s="1"/>
      <c r="MVA372" s="1"/>
      <c r="MVB372" s="1"/>
      <c r="MVC372" s="1"/>
      <c r="MVD372" s="1"/>
      <c r="MVE372" s="1"/>
      <c r="MVF372" s="1"/>
      <c r="MVG372" s="1"/>
      <c r="MVH372" s="1"/>
      <c r="MVI372" s="1"/>
      <c r="MVJ372" s="1"/>
      <c r="MVK372" s="1"/>
      <c r="MVL372" s="1"/>
      <c r="MVM372" s="1"/>
      <c r="MVN372" s="1"/>
      <c r="MVO372" s="1"/>
      <c r="MVP372" s="1"/>
      <c r="MVQ372" s="1"/>
      <c r="MVR372" s="1"/>
      <c r="MVS372" s="1"/>
      <c r="MVT372" s="1"/>
      <c r="MVU372" s="1"/>
      <c r="MVV372" s="1"/>
      <c r="MVW372" s="1"/>
      <c r="MVX372" s="1"/>
      <c r="MVY372" s="1"/>
      <c r="MVZ372" s="1"/>
      <c r="MWA372" s="1"/>
      <c r="MWB372" s="1"/>
      <c r="MWC372" s="1"/>
      <c r="MWD372" s="1"/>
      <c r="MWE372" s="1"/>
      <c r="MWF372" s="1"/>
      <c r="MWG372" s="1"/>
      <c r="MWH372" s="1"/>
      <c r="MWI372" s="1"/>
      <c r="MWJ372" s="1"/>
      <c r="MWK372" s="1"/>
      <c r="MWL372" s="1"/>
      <c r="MWM372" s="1"/>
      <c r="MWN372" s="1"/>
      <c r="MWO372" s="1"/>
      <c r="MWP372" s="1"/>
      <c r="MWQ372" s="1"/>
      <c r="MWR372" s="1"/>
      <c r="MWS372" s="1"/>
      <c r="MWT372" s="1"/>
      <c r="MWU372" s="1"/>
      <c r="MWV372" s="1"/>
      <c r="MWW372" s="1"/>
      <c r="MWX372" s="1"/>
      <c r="MWY372" s="1"/>
      <c r="MWZ372" s="1"/>
      <c r="MXA372" s="1"/>
      <c r="MXB372" s="1"/>
      <c r="MXC372" s="1"/>
      <c r="MXD372" s="1"/>
      <c r="MXE372" s="1"/>
      <c r="MXF372" s="1"/>
      <c r="MXG372" s="1"/>
      <c r="MXH372" s="1"/>
      <c r="MXI372" s="1"/>
      <c r="MXJ372" s="1"/>
      <c r="MXK372" s="1"/>
      <c r="MXL372" s="1"/>
      <c r="MXM372" s="1"/>
      <c r="MXN372" s="1"/>
      <c r="MXO372" s="1"/>
      <c r="MXP372" s="1"/>
      <c r="MXQ372" s="1"/>
      <c r="MXR372" s="1"/>
      <c r="MXS372" s="1"/>
      <c r="MXT372" s="1"/>
      <c r="MXU372" s="1"/>
      <c r="MXV372" s="1"/>
      <c r="MXW372" s="1"/>
      <c r="MXX372" s="1"/>
      <c r="MXY372" s="1"/>
      <c r="MXZ372" s="1"/>
      <c r="MYA372" s="1"/>
      <c r="MYB372" s="1"/>
      <c r="MYC372" s="1"/>
      <c r="MYD372" s="1"/>
      <c r="MYE372" s="1"/>
      <c r="MYF372" s="1"/>
      <c r="MYG372" s="1"/>
      <c r="MYH372" s="1"/>
      <c r="MYI372" s="1"/>
      <c r="MYJ372" s="1"/>
      <c r="MYK372" s="1"/>
      <c r="MYL372" s="1"/>
      <c r="MYM372" s="1"/>
      <c r="MYN372" s="1"/>
      <c r="MYO372" s="1"/>
      <c r="MYP372" s="1"/>
      <c r="MYQ372" s="1"/>
      <c r="MYR372" s="1"/>
      <c r="MYS372" s="1"/>
      <c r="MYT372" s="1"/>
      <c r="MYU372" s="1"/>
      <c r="MYV372" s="1"/>
      <c r="MYW372" s="1"/>
      <c r="MYX372" s="1"/>
      <c r="MYY372" s="1"/>
      <c r="MYZ372" s="1"/>
      <c r="MZA372" s="1"/>
      <c r="MZB372" s="1"/>
      <c r="MZC372" s="1"/>
      <c r="MZD372" s="1"/>
      <c r="MZE372" s="1"/>
      <c r="MZF372" s="1"/>
      <c r="MZG372" s="1"/>
      <c r="MZH372" s="1"/>
      <c r="MZI372" s="1"/>
      <c r="MZJ372" s="1"/>
      <c r="MZK372" s="1"/>
      <c r="MZL372" s="1"/>
      <c r="MZM372" s="1"/>
      <c r="MZN372" s="1"/>
      <c r="MZO372" s="1"/>
      <c r="MZP372" s="1"/>
      <c r="MZQ372" s="1"/>
      <c r="MZR372" s="1"/>
      <c r="MZS372" s="1"/>
      <c r="MZT372" s="1"/>
      <c r="MZU372" s="1"/>
      <c r="MZV372" s="1"/>
      <c r="MZW372" s="1"/>
      <c r="MZX372" s="1"/>
      <c r="MZY372" s="1"/>
      <c r="MZZ372" s="1"/>
      <c r="NAA372" s="1"/>
      <c r="NAB372" s="1"/>
      <c r="NAC372" s="1"/>
      <c r="NAD372" s="1"/>
      <c r="NAE372" s="1"/>
      <c r="NAF372" s="1"/>
      <c r="NAG372" s="1"/>
      <c r="NAH372" s="1"/>
      <c r="NAI372" s="1"/>
      <c r="NAJ372" s="1"/>
      <c r="NAK372" s="1"/>
      <c r="NAL372" s="1"/>
      <c r="NAM372" s="1"/>
      <c r="NAN372" s="1"/>
      <c r="NAO372" s="1"/>
      <c r="NAP372" s="1"/>
      <c r="NAQ372" s="1"/>
      <c r="NAR372" s="1"/>
      <c r="NAS372" s="1"/>
      <c r="NAT372" s="1"/>
      <c r="NAU372" s="1"/>
      <c r="NAV372" s="1"/>
      <c r="NAW372" s="1"/>
      <c r="NAX372" s="1"/>
      <c r="NAY372" s="1"/>
      <c r="NAZ372" s="1"/>
      <c r="NBA372" s="1"/>
      <c r="NBB372" s="1"/>
      <c r="NBC372" s="1"/>
      <c r="NBD372" s="1"/>
      <c r="NBE372" s="1"/>
      <c r="NBF372" s="1"/>
      <c r="NBG372" s="1"/>
      <c r="NBH372" s="1"/>
      <c r="NBI372" s="1"/>
      <c r="NBJ372" s="1"/>
      <c r="NBK372" s="1"/>
      <c r="NBL372" s="1"/>
      <c r="NBM372" s="1"/>
      <c r="NBN372" s="1"/>
      <c r="NBO372" s="1"/>
      <c r="NBP372" s="1"/>
      <c r="NBQ372" s="1"/>
      <c r="NBR372" s="1"/>
      <c r="NBS372" s="1"/>
      <c r="NBT372" s="1"/>
      <c r="NBU372" s="1"/>
      <c r="NBV372" s="1"/>
      <c r="NBW372" s="1"/>
      <c r="NBX372" s="1"/>
      <c r="NBY372" s="1"/>
      <c r="NBZ372" s="1"/>
      <c r="NCA372" s="1"/>
      <c r="NCB372" s="1"/>
      <c r="NCC372" s="1"/>
      <c r="NCD372" s="1"/>
      <c r="NCE372" s="1"/>
      <c r="NCF372" s="1"/>
      <c r="NCG372" s="1"/>
      <c r="NCH372" s="1"/>
      <c r="NCI372" s="1"/>
      <c r="NCJ372" s="1"/>
      <c r="NCK372" s="1"/>
      <c r="NCL372" s="1"/>
      <c r="NCM372" s="1"/>
      <c r="NCN372" s="1"/>
      <c r="NCO372" s="1"/>
      <c r="NCP372" s="1"/>
      <c r="NCQ372" s="1"/>
      <c r="NCR372" s="1"/>
      <c r="NCS372" s="1"/>
      <c r="NCT372" s="1"/>
      <c r="NCU372" s="1"/>
      <c r="NCV372" s="1"/>
      <c r="NCW372" s="1"/>
      <c r="NCX372" s="1"/>
      <c r="NCY372" s="1"/>
      <c r="NCZ372" s="1"/>
      <c r="NDA372" s="1"/>
      <c r="NDB372" s="1"/>
      <c r="NDC372" s="1"/>
      <c r="NDD372" s="1"/>
      <c r="NDE372" s="1"/>
      <c r="NDF372" s="1"/>
      <c r="NDG372" s="1"/>
      <c r="NDH372" s="1"/>
      <c r="NDI372" s="1"/>
      <c r="NDJ372" s="1"/>
      <c r="NDK372" s="1"/>
      <c r="NDL372" s="1"/>
      <c r="NDM372" s="1"/>
      <c r="NDN372" s="1"/>
      <c r="NDO372" s="1"/>
      <c r="NDP372" s="1"/>
      <c r="NDQ372" s="1"/>
      <c r="NDR372" s="1"/>
      <c r="NDS372" s="1"/>
      <c r="NDT372" s="1"/>
      <c r="NDU372" s="1"/>
      <c r="NDV372" s="1"/>
      <c r="NDW372" s="1"/>
      <c r="NDX372" s="1"/>
      <c r="NDY372" s="1"/>
      <c r="NDZ372" s="1"/>
      <c r="NEA372" s="1"/>
      <c r="NEB372" s="1"/>
      <c r="NEC372" s="1"/>
      <c r="NED372" s="1"/>
      <c r="NEE372" s="1"/>
      <c r="NEF372" s="1"/>
      <c r="NEG372" s="1"/>
      <c r="NEH372" s="1"/>
      <c r="NEI372" s="1"/>
      <c r="NEJ372" s="1"/>
      <c r="NEK372" s="1"/>
      <c r="NEL372" s="1"/>
      <c r="NEM372" s="1"/>
      <c r="NEN372" s="1"/>
      <c r="NEO372" s="1"/>
      <c r="NEP372" s="1"/>
      <c r="NEQ372" s="1"/>
      <c r="NER372" s="1"/>
      <c r="NES372" s="1"/>
      <c r="NET372" s="1"/>
      <c r="NEU372" s="1"/>
      <c r="NEV372" s="1"/>
      <c r="NEW372" s="1"/>
      <c r="NEX372" s="1"/>
      <c r="NEY372" s="1"/>
      <c r="NEZ372" s="1"/>
      <c r="NFA372" s="1"/>
      <c r="NFB372" s="1"/>
      <c r="NFC372" s="1"/>
      <c r="NFD372" s="1"/>
      <c r="NFE372" s="1"/>
      <c r="NFF372" s="1"/>
      <c r="NFG372" s="1"/>
      <c r="NFH372" s="1"/>
      <c r="NFI372" s="1"/>
      <c r="NFJ372" s="1"/>
      <c r="NFK372" s="1"/>
      <c r="NFL372" s="1"/>
      <c r="NFM372" s="1"/>
      <c r="NFN372" s="1"/>
      <c r="NFO372" s="1"/>
      <c r="NFP372" s="1"/>
      <c r="NFQ372" s="1"/>
      <c r="NFR372" s="1"/>
      <c r="NFS372" s="1"/>
      <c r="NFT372" s="1"/>
      <c r="NFU372" s="1"/>
      <c r="NFV372" s="1"/>
      <c r="NFW372" s="1"/>
      <c r="NFX372" s="1"/>
      <c r="NFY372" s="1"/>
      <c r="NFZ372" s="1"/>
      <c r="NGA372" s="1"/>
      <c r="NGB372" s="1"/>
      <c r="NGC372" s="1"/>
      <c r="NGD372" s="1"/>
      <c r="NGE372" s="1"/>
      <c r="NGF372" s="1"/>
      <c r="NGG372" s="1"/>
      <c r="NGH372" s="1"/>
      <c r="NGI372" s="1"/>
      <c r="NGJ372" s="1"/>
      <c r="NGK372" s="1"/>
      <c r="NGL372" s="1"/>
      <c r="NGM372" s="1"/>
      <c r="NGN372" s="1"/>
      <c r="NGO372" s="1"/>
      <c r="NGP372" s="1"/>
      <c r="NGQ372" s="1"/>
      <c r="NGR372" s="1"/>
      <c r="NGS372" s="1"/>
      <c r="NGT372" s="1"/>
      <c r="NGU372" s="1"/>
      <c r="NGV372" s="1"/>
      <c r="NGW372" s="1"/>
      <c r="NGX372" s="1"/>
      <c r="NGY372" s="1"/>
      <c r="NGZ372" s="1"/>
      <c r="NHA372" s="1"/>
      <c r="NHB372" s="1"/>
      <c r="NHC372" s="1"/>
      <c r="NHD372" s="1"/>
      <c r="NHE372" s="1"/>
      <c r="NHF372" s="1"/>
      <c r="NHG372" s="1"/>
      <c r="NHH372" s="1"/>
      <c r="NHI372" s="1"/>
      <c r="NHJ372" s="1"/>
      <c r="NHK372" s="1"/>
      <c r="NHL372" s="1"/>
      <c r="NHM372" s="1"/>
      <c r="NHN372" s="1"/>
      <c r="NHO372" s="1"/>
      <c r="NHP372" s="1"/>
      <c r="NHQ372" s="1"/>
      <c r="NHR372" s="1"/>
      <c r="NHS372" s="1"/>
      <c r="NHT372" s="1"/>
      <c r="NHU372" s="1"/>
      <c r="NHV372" s="1"/>
      <c r="NHW372" s="1"/>
      <c r="NHX372" s="1"/>
      <c r="NHY372" s="1"/>
      <c r="NHZ372" s="1"/>
      <c r="NIA372" s="1"/>
      <c r="NIB372" s="1"/>
      <c r="NIC372" s="1"/>
      <c r="NID372" s="1"/>
      <c r="NIE372" s="1"/>
      <c r="NIF372" s="1"/>
      <c r="NIG372" s="1"/>
      <c r="NIH372" s="1"/>
      <c r="NII372" s="1"/>
      <c r="NIJ372" s="1"/>
      <c r="NIK372" s="1"/>
      <c r="NIL372" s="1"/>
      <c r="NIM372" s="1"/>
      <c r="NIN372" s="1"/>
      <c r="NIO372" s="1"/>
      <c r="NIP372" s="1"/>
      <c r="NIQ372" s="1"/>
      <c r="NIR372" s="1"/>
      <c r="NIS372" s="1"/>
      <c r="NIT372" s="1"/>
      <c r="NIU372" s="1"/>
      <c r="NIV372" s="1"/>
      <c r="NIW372" s="1"/>
      <c r="NIX372" s="1"/>
      <c r="NIY372" s="1"/>
      <c r="NIZ372" s="1"/>
      <c r="NJA372" s="1"/>
      <c r="NJB372" s="1"/>
      <c r="NJC372" s="1"/>
      <c r="NJD372" s="1"/>
      <c r="NJE372" s="1"/>
      <c r="NJF372" s="1"/>
      <c r="NJG372" s="1"/>
      <c r="NJH372" s="1"/>
      <c r="NJI372" s="1"/>
      <c r="NJJ372" s="1"/>
      <c r="NJK372" s="1"/>
      <c r="NJL372" s="1"/>
      <c r="NJM372" s="1"/>
      <c r="NJN372" s="1"/>
      <c r="NJO372" s="1"/>
      <c r="NJP372" s="1"/>
      <c r="NJQ372" s="1"/>
      <c r="NJR372" s="1"/>
      <c r="NJS372" s="1"/>
      <c r="NJT372" s="1"/>
      <c r="NJU372" s="1"/>
      <c r="NJV372" s="1"/>
      <c r="NJW372" s="1"/>
      <c r="NJX372" s="1"/>
      <c r="NJY372" s="1"/>
      <c r="NJZ372" s="1"/>
      <c r="NKA372" s="1"/>
      <c r="NKB372" s="1"/>
      <c r="NKC372" s="1"/>
      <c r="NKD372" s="1"/>
      <c r="NKE372" s="1"/>
      <c r="NKF372" s="1"/>
      <c r="NKG372" s="1"/>
      <c r="NKH372" s="1"/>
      <c r="NKI372" s="1"/>
      <c r="NKJ372" s="1"/>
      <c r="NKK372" s="1"/>
      <c r="NKL372" s="1"/>
      <c r="NKM372" s="1"/>
      <c r="NKN372" s="1"/>
      <c r="NKO372" s="1"/>
      <c r="NKP372" s="1"/>
      <c r="NKQ372" s="1"/>
      <c r="NKR372" s="1"/>
      <c r="NKS372" s="1"/>
      <c r="NKT372" s="1"/>
      <c r="NKU372" s="1"/>
      <c r="NKV372" s="1"/>
      <c r="NKW372" s="1"/>
      <c r="NKX372" s="1"/>
      <c r="NKY372" s="1"/>
      <c r="NKZ372" s="1"/>
      <c r="NLA372" s="1"/>
      <c r="NLB372" s="1"/>
      <c r="NLC372" s="1"/>
      <c r="NLD372" s="1"/>
      <c r="NLE372" s="1"/>
      <c r="NLF372" s="1"/>
      <c r="NLG372" s="1"/>
      <c r="NLH372" s="1"/>
      <c r="NLI372" s="1"/>
      <c r="NLJ372" s="1"/>
      <c r="NLK372" s="1"/>
      <c r="NLL372" s="1"/>
      <c r="NLM372" s="1"/>
      <c r="NLN372" s="1"/>
      <c r="NLO372" s="1"/>
      <c r="NLP372" s="1"/>
      <c r="NLQ372" s="1"/>
      <c r="NLR372" s="1"/>
      <c r="NLS372" s="1"/>
      <c r="NLT372" s="1"/>
      <c r="NLU372" s="1"/>
      <c r="NLV372" s="1"/>
      <c r="NLW372" s="1"/>
      <c r="NLX372" s="1"/>
      <c r="NLY372" s="1"/>
      <c r="NLZ372" s="1"/>
      <c r="NMA372" s="1"/>
      <c r="NMB372" s="1"/>
      <c r="NMC372" s="1"/>
      <c r="NMD372" s="1"/>
      <c r="NME372" s="1"/>
      <c r="NMF372" s="1"/>
      <c r="NMG372" s="1"/>
      <c r="NMH372" s="1"/>
      <c r="NMI372" s="1"/>
      <c r="NMJ372" s="1"/>
      <c r="NMK372" s="1"/>
      <c r="NML372" s="1"/>
      <c r="NMM372" s="1"/>
      <c r="NMN372" s="1"/>
      <c r="NMO372" s="1"/>
      <c r="NMP372" s="1"/>
      <c r="NMQ372" s="1"/>
      <c r="NMR372" s="1"/>
      <c r="NMS372" s="1"/>
      <c r="NMT372" s="1"/>
      <c r="NMU372" s="1"/>
      <c r="NMV372" s="1"/>
      <c r="NMW372" s="1"/>
      <c r="NMX372" s="1"/>
      <c r="NMY372" s="1"/>
      <c r="NMZ372" s="1"/>
      <c r="NNA372" s="1"/>
      <c r="NNB372" s="1"/>
      <c r="NNC372" s="1"/>
      <c r="NND372" s="1"/>
      <c r="NNE372" s="1"/>
      <c r="NNF372" s="1"/>
      <c r="NNG372" s="1"/>
      <c r="NNH372" s="1"/>
      <c r="NNI372" s="1"/>
      <c r="NNJ372" s="1"/>
      <c r="NNK372" s="1"/>
      <c r="NNL372" s="1"/>
      <c r="NNM372" s="1"/>
      <c r="NNN372" s="1"/>
      <c r="NNO372" s="1"/>
      <c r="NNP372" s="1"/>
      <c r="NNQ372" s="1"/>
      <c r="NNR372" s="1"/>
      <c r="NNS372" s="1"/>
      <c r="NNT372" s="1"/>
      <c r="NNU372" s="1"/>
      <c r="NNV372" s="1"/>
      <c r="NNW372" s="1"/>
      <c r="NNX372" s="1"/>
      <c r="NNY372" s="1"/>
      <c r="NNZ372" s="1"/>
      <c r="NOA372" s="1"/>
      <c r="NOB372" s="1"/>
      <c r="NOC372" s="1"/>
      <c r="NOD372" s="1"/>
      <c r="NOE372" s="1"/>
      <c r="NOF372" s="1"/>
      <c r="NOG372" s="1"/>
      <c r="NOH372" s="1"/>
      <c r="NOI372" s="1"/>
      <c r="NOJ372" s="1"/>
      <c r="NOK372" s="1"/>
      <c r="NOL372" s="1"/>
      <c r="NOM372" s="1"/>
      <c r="NON372" s="1"/>
      <c r="NOO372" s="1"/>
      <c r="NOP372" s="1"/>
      <c r="NOQ372" s="1"/>
      <c r="NOR372" s="1"/>
      <c r="NOS372" s="1"/>
      <c r="NOT372" s="1"/>
      <c r="NOU372" s="1"/>
      <c r="NOV372" s="1"/>
      <c r="NOW372" s="1"/>
      <c r="NOX372" s="1"/>
      <c r="NOY372" s="1"/>
      <c r="NOZ372" s="1"/>
      <c r="NPA372" s="1"/>
      <c r="NPB372" s="1"/>
      <c r="NPC372" s="1"/>
      <c r="NPD372" s="1"/>
      <c r="NPE372" s="1"/>
      <c r="NPF372" s="1"/>
      <c r="NPG372" s="1"/>
      <c r="NPH372" s="1"/>
      <c r="NPI372" s="1"/>
      <c r="NPJ372" s="1"/>
      <c r="NPK372" s="1"/>
      <c r="NPL372" s="1"/>
      <c r="NPM372" s="1"/>
      <c r="NPN372" s="1"/>
      <c r="NPO372" s="1"/>
      <c r="NPP372" s="1"/>
      <c r="NPQ372" s="1"/>
      <c r="NPR372" s="1"/>
      <c r="NPS372" s="1"/>
      <c r="NPT372" s="1"/>
      <c r="NPU372" s="1"/>
      <c r="NPV372" s="1"/>
      <c r="NPW372" s="1"/>
      <c r="NPX372" s="1"/>
      <c r="NPY372" s="1"/>
      <c r="NPZ372" s="1"/>
      <c r="NQA372" s="1"/>
      <c r="NQB372" s="1"/>
      <c r="NQC372" s="1"/>
      <c r="NQD372" s="1"/>
      <c r="NQE372" s="1"/>
      <c r="NQF372" s="1"/>
      <c r="NQG372" s="1"/>
      <c r="NQH372" s="1"/>
      <c r="NQI372" s="1"/>
      <c r="NQJ372" s="1"/>
      <c r="NQK372" s="1"/>
      <c r="NQL372" s="1"/>
      <c r="NQM372" s="1"/>
      <c r="NQN372" s="1"/>
      <c r="NQO372" s="1"/>
      <c r="NQP372" s="1"/>
      <c r="NQQ372" s="1"/>
      <c r="NQR372" s="1"/>
      <c r="NQS372" s="1"/>
      <c r="NQT372" s="1"/>
      <c r="NQU372" s="1"/>
      <c r="NQV372" s="1"/>
      <c r="NQW372" s="1"/>
      <c r="NQX372" s="1"/>
      <c r="NQY372" s="1"/>
      <c r="NQZ372" s="1"/>
      <c r="NRA372" s="1"/>
      <c r="NRB372" s="1"/>
      <c r="NRC372" s="1"/>
      <c r="NRD372" s="1"/>
      <c r="NRE372" s="1"/>
      <c r="NRF372" s="1"/>
      <c r="NRG372" s="1"/>
      <c r="NRH372" s="1"/>
      <c r="NRI372" s="1"/>
      <c r="NRJ372" s="1"/>
      <c r="NRK372" s="1"/>
      <c r="NRL372" s="1"/>
      <c r="NRM372" s="1"/>
      <c r="NRN372" s="1"/>
      <c r="NRO372" s="1"/>
      <c r="NRP372" s="1"/>
      <c r="NRQ372" s="1"/>
      <c r="NRR372" s="1"/>
      <c r="NRS372" s="1"/>
      <c r="NRT372" s="1"/>
      <c r="NRU372" s="1"/>
      <c r="NRV372" s="1"/>
      <c r="NRW372" s="1"/>
      <c r="NRX372" s="1"/>
      <c r="NRY372" s="1"/>
      <c r="NRZ372" s="1"/>
      <c r="NSA372" s="1"/>
      <c r="NSB372" s="1"/>
      <c r="NSC372" s="1"/>
      <c r="NSD372" s="1"/>
      <c r="NSE372" s="1"/>
      <c r="NSF372" s="1"/>
      <c r="NSG372" s="1"/>
      <c r="NSH372" s="1"/>
      <c r="NSI372" s="1"/>
      <c r="NSJ372" s="1"/>
      <c r="NSK372" s="1"/>
      <c r="NSL372" s="1"/>
      <c r="NSM372" s="1"/>
      <c r="NSN372" s="1"/>
      <c r="NSO372" s="1"/>
      <c r="NSP372" s="1"/>
      <c r="NSQ372" s="1"/>
      <c r="NSR372" s="1"/>
      <c r="NSS372" s="1"/>
      <c r="NST372" s="1"/>
      <c r="NSU372" s="1"/>
      <c r="NSV372" s="1"/>
      <c r="NSW372" s="1"/>
      <c r="NSX372" s="1"/>
      <c r="NSY372" s="1"/>
      <c r="NSZ372" s="1"/>
      <c r="NTA372" s="1"/>
      <c r="NTB372" s="1"/>
      <c r="NTC372" s="1"/>
      <c r="NTD372" s="1"/>
      <c r="NTE372" s="1"/>
      <c r="NTF372" s="1"/>
      <c r="NTG372" s="1"/>
      <c r="NTH372" s="1"/>
      <c r="NTI372" s="1"/>
      <c r="NTJ372" s="1"/>
      <c r="NTK372" s="1"/>
      <c r="NTL372" s="1"/>
      <c r="NTM372" s="1"/>
      <c r="NTN372" s="1"/>
      <c r="NTO372" s="1"/>
      <c r="NTP372" s="1"/>
      <c r="NTQ372" s="1"/>
      <c r="NTR372" s="1"/>
      <c r="NTS372" s="1"/>
      <c r="NTT372" s="1"/>
      <c r="NTU372" s="1"/>
      <c r="NTV372" s="1"/>
      <c r="NTW372" s="1"/>
      <c r="NTX372" s="1"/>
      <c r="NTY372" s="1"/>
      <c r="NTZ372" s="1"/>
      <c r="NUA372" s="1"/>
      <c r="NUB372" s="1"/>
      <c r="NUC372" s="1"/>
      <c r="NUD372" s="1"/>
      <c r="NUE372" s="1"/>
      <c r="NUF372" s="1"/>
      <c r="NUG372" s="1"/>
      <c r="NUH372" s="1"/>
      <c r="NUI372" s="1"/>
      <c r="NUJ372" s="1"/>
      <c r="NUK372" s="1"/>
      <c r="NUL372" s="1"/>
      <c r="NUM372" s="1"/>
      <c r="NUN372" s="1"/>
      <c r="NUO372" s="1"/>
      <c r="NUP372" s="1"/>
      <c r="NUQ372" s="1"/>
      <c r="NUR372" s="1"/>
      <c r="NUS372" s="1"/>
      <c r="NUT372" s="1"/>
      <c r="NUU372" s="1"/>
      <c r="NUV372" s="1"/>
      <c r="NUW372" s="1"/>
      <c r="NUX372" s="1"/>
      <c r="NUY372" s="1"/>
      <c r="NUZ372" s="1"/>
      <c r="NVA372" s="1"/>
      <c r="NVB372" s="1"/>
      <c r="NVC372" s="1"/>
      <c r="NVD372" s="1"/>
      <c r="NVE372" s="1"/>
      <c r="NVF372" s="1"/>
      <c r="NVG372" s="1"/>
      <c r="NVH372" s="1"/>
      <c r="NVI372" s="1"/>
      <c r="NVJ372" s="1"/>
      <c r="NVK372" s="1"/>
      <c r="NVL372" s="1"/>
      <c r="NVM372" s="1"/>
      <c r="NVN372" s="1"/>
      <c r="NVO372" s="1"/>
      <c r="NVP372" s="1"/>
      <c r="NVQ372" s="1"/>
      <c r="NVR372" s="1"/>
      <c r="NVS372" s="1"/>
      <c r="NVT372" s="1"/>
      <c r="NVU372" s="1"/>
      <c r="NVV372" s="1"/>
      <c r="NVW372" s="1"/>
      <c r="NVX372" s="1"/>
      <c r="NVY372" s="1"/>
      <c r="NVZ372" s="1"/>
      <c r="NWA372" s="1"/>
      <c r="NWB372" s="1"/>
      <c r="NWC372" s="1"/>
      <c r="NWD372" s="1"/>
      <c r="NWE372" s="1"/>
      <c r="NWF372" s="1"/>
      <c r="NWG372" s="1"/>
      <c r="NWH372" s="1"/>
      <c r="NWI372" s="1"/>
      <c r="NWJ372" s="1"/>
      <c r="NWK372" s="1"/>
      <c r="NWL372" s="1"/>
      <c r="NWM372" s="1"/>
      <c r="NWN372" s="1"/>
      <c r="NWO372" s="1"/>
      <c r="NWP372" s="1"/>
      <c r="NWQ372" s="1"/>
      <c r="NWR372" s="1"/>
      <c r="NWS372" s="1"/>
      <c r="NWT372" s="1"/>
      <c r="NWU372" s="1"/>
      <c r="NWV372" s="1"/>
      <c r="NWW372" s="1"/>
      <c r="NWX372" s="1"/>
      <c r="NWY372" s="1"/>
      <c r="NWZ372" s="1"/>
      <c r="NXA372" s="1"/>
      <c r="NXB372" s="1"/>
      <c r="NXC372" s="1"/>
      <c r="NXD372" s="1"/>
      <c r="NXE372" s="1"/>
      <c r="NXF372" s="1"/>
      <c r="NXG372" s="1"/>
      <c r="NXH372" s="1"/>
      <c r="NXI372" s="1"/>
      <c r="NXJ372" s="1"/>
      <c r="NXK372" s="1"/>
      <c r="NXL372" s="1"/>
      <c r="NXM372" s="1"/>
      <c r="NXN372" s="1"/>
      <c r="NXO372" s="1"/>
      <c r="NXP372" s="1"/>
      <c r="NXQ372" s="1"/>
      <c r="NXR372" s="1"/>
      <c r="NXS372" s="1"/>
      <c r="NXT372" s="1"/>
      <c r="NXU372" s="1"/>
      <c r="NXV372" s="1"/>
      <c r="NXW372" s="1"/>
      <c r="NXX372" s="1"/>
      <c r="NXY372" s="1"/>
      <c r="NXZ372" s="1"/>
      <c r="NYA372" s="1"/>
      <c r="NYB372" s="1"/>
      <c r="NYC372" s="1"/>
      <c r="NYD372" s="1"/>
      <c r="NYE372" s="1"/>
      <c r="NYF372" s="1"/>
      <c r="NYG372" s="1"/>
      <c r="NYH372" s="1"/>
      <c r="NYI372" s="1"/>
      <c r="NYJ372" s="1"/>
      <c r="NYK372" s="1"/>
      <c r="NYL372" s="1"/>
      <c r="NYM372" s="1"/>
      <c r="NYN372" s="1"/>
      <c r="NYO372" s="1"/>
      <c r="NYP372" s="1"/>
      <c r="NYQ372" s="1"/>
      <c r="NYR372" s="1"/>
      <c r="NYS372" s="1"/>
      <c r="NYT372" s="1"/>
      <c r="NYU372" s="1"/>
      <c r="NYV372" s="1"/>
      <c r="NYW372" s="1"/>
      <c r="NYX372" s="1"/>
      <c r="NYY372" s="1"/>
      <c r="NYZ372" s="1"/>
      <c r="NZA372" s="1"/>
      <c r="NZB372" s="1"/>
      <c r="NZC372" s="1"/>
      <c r="NZD372" s="1"/>
      <c r="NZE372" s="1"/>
      <c r="NZF372" s="1"/>
      <c r="NZG372" s="1"/>
      <c r="NZH372" s="1"/>
      <c r="NZI372" s="1"/>
      <c r="NZJ372" s="1"/>
      <c r="NZK372" s="1"/>
      <c r="NZL372" s="1"/>
      <c r="NZM372" s="1"/>
      <c r="NZN372" s="1"/>
      <c r="NZO372" s="1"/>
      <c r="NZP372" s="1"/>
      <c r="NZQ372" s="1"/>
      <c r="NZR372" s="1"/>
      <c r="NZS372" s="1"/>
      <c r="NZT372" s="1"/>
      <c r="NZU372" s="1"/>
      <c r="NZV372" s="1"/>
      <c r="NZW372" s="1"/>
      <c r="NZX372" s="1"/>
      <c r="NZY372" s="1"/>
      <c r="NZZ372" s="1"/>
      <c r="OAA372" s="1"/>
      <c r="OAB372" s="1"/>
      <c r="OAC372" s="1"/>
      <c r="OAD372" s="1"/>
      <c r="OAE372" s="1"/>
      <c r="OAF372" s="1"/>
      <c r="OAG372" s="1"/>
      <c r="OAH372" s="1"/>
      <c r="OAI372" s="1"/>
      <c r="OAJ372" s="1"/>
      <c r="OAK372" s="1"/>
      <c r="OAL372" s="1"/>
      <c r="OAM372" s="1"/>
      <c r="OAN372" s="1"/>
      <c r="OAO372" s="1"/>
      <c r="OAP372" s="1"/>
      <c r="OAQ372" s="1"/>
      <c r="OAR372" s="1"/>
      <c r="OAS372" s="1"/>
      <c r="OAT372" s="1"/>
      <c r="OAU372" s="1"/>
      <c r="OAV372" s="1"/>
      <c r="OAW372" s="1"/>
      <c r="OAX372" s="1"/>
      <c r="OAY372" s="1"/>
      <c r="OAZ372" s="1"/>
      <c r="OBA372" s="1"/>
      <c r="OBB372" s="1"/>
      <c r="OBC372" s="1"/>
      <c r="OBD372" s="1"/>
      <c r="OBE372" s="1"/>
      <c r="OBF372" s="1"/>
      <c r="OBG372" s="1"/>
      <c r="OBH372" s="1"/>
      <c r="OBI372" s="1"/>
      <c r="OBJ372" s="1"/>
      <c r="OBK372" s="1"/>
      <c r="OBL372" s="1"/>
      <c r="OBM372" s="1"/>
      <c r="OBN372" s="1"/>
      <c r="OBO372" s="1"/>
      <c r="OBP372" s="1"/>
      <c r="OBQ372" s="1"/>
      <c r="OBR372" s="1"/>
      <c r="OBS372" s="1"/>
      <c r="OBT372" s="1"/>
      <c r="OBU372" s="1"/>
      <c r="OBV372" s="1"/>
      <c r="OBW372" s="1"/>
      <c r="OBX372" s="1"/>
      <c r="OBY372" s="1"/>
      <c r="OBZ372" s="1"/>
      <c r="OCA372" s="1"/>
      <c r="OCB372" s="1"/>
      <c r="OCC372" s="1"/>
      <c r="OCD372" s="1"/>
      <c r="OCE372" s="1"/>
      <c r="OCF372" s="1"/>
      <c r="OCG372" s="1"/>
      <c r="OCH372" s="1"/>
      <c r="OCI372" s="1"/>
      <c r="OCJ372" s="1"/>
      <c r="OCK372" s="1"/>
      <c r="OCL372" s="1"/>
      <c r="OCM372" s="1"/>
      <c r="OCN372" s="1"/>
      <c r="OCO372" s="1"/>
      <c r="OCP372" s="1"/>
      <c r="OCQ372" s="1"/>
      <c r="OCR372" s="1"/>
      <c r="OCS372" s="1"/>
      <c r="OCT372" s="1"/>
      <c r="OCU372" s="1"/>
      <c r="OCV372" s="1"/>
      <c r="OCW372" s="1"/>
      <c r="OCX372" s="1"/>
      <c r="OCY372" s="1"/>
      <c r="OCZ372" s="1"/>
      <c r="ODA372" s="1"/>
      <c r="ODB372" s="1"/>
      <c r="ODC372" s="1"/>
      <c r="ODD372" s="1"/>
      <c r="ODE372" s="1"/>
      <c r="ODF372" s="1"/>
      <c r="ODG372" s="1"/>
      <c r="ODH372" s="1"/>
      <c r="ODI372" s="1"/>
      <c r="ODJ372" s="1"/>
      <c r="ODK372" s="1"/>
      <c r="ODL372" s="1"/>
      <c r="ODM372" s="1"/>
      <c r="ODN372" s="1"/>
      <c r="ODO372" s="1"/>
      <c r="ODP372" s="1"/>
      <c r="ODQ372" s="1"/>
      <c r="ODR372" s="1"/>
      <c r="ODS372" s="1"/>
      <c r="ODT372" s="1"/>
      <c r="ODU372" s="1"/>
      <c r="ODV372" s="1"/>
      <c r="ODW372" s="1"/>
      <c r="ODX372" s="1"/>
      <c r="ODY372" s="1"/>
      <c r="ODZ372" s="1"/>
      <c r="OEA372" s="1"/>
      <c r="OEB372" s="1"/>
      <c r="OEC372" s="1"/>
      <c r="OED372" s="1"/>
      <c r="OEE372" s="1"/>
      <c r="OEF372" s="1"/>
      <c r="OEG372" s="1"/>
      <c r="OEH372" s="1"/>
      <c r="OEI372" s="1"/>
      <c r="OEJ372" s="1"/>
      <c r="OEK372" s="1"/>
      <c r="OEL372" s="1"/>
      <c r="OEM372" s="1"/>
      <c r="OEN372" s="1"/>
      <c r="OEO372" s="1"/>
      <c r="OEP372" s="1"/>
      <c r="OEQ372" s="1"/>
      <c r="OER372" s="1"/>
      <c r="OES372" s="1"/>
      <c r="OET372" s="1"/>
      <c r="OEU372" s="1"/>
      <c r="OEV372" s="1"/>
      <c r="OEW372" s="1"/>
      <c r="OEX372" s="1"/>
      <c r="OEY372" s="1"/>
      <c r="OEZ372" s="1"/>
      <c r="OFA372" s="1"/>
      <c r="OFB372" s="1"/>
      <c r="OFC372" s="1"/>
      <c r="OFD372" s="1"/>
      <c r="OFE372" s="1"/>
      <c r="OFF372" s="1"/>
      <c r="OFG372" s="1"/>
      <c r="OFH372" s="1"/>
      <c r="OFI372" s="1"/>
      <c r="OFJ372" s="1"/>
      <c r="OFK372" s="1"/>
      <c r="OFL372" s="1"/>
      <c r="OFM372" s="1"/>
      <c r="OFN372" s="1"/>
      <c r="OFO372" s="1"/>
      <c r="OFP372" s="1"/>
      <c r="OFQ372" s="1"/>
      <c r="OFR372" s="1"/>
      <c r="OFS372" s="1"/>
      <c r="OFT372" s="1"/>
      <c r="OFU372" s="1"/>
      <c r="OFV372" s="1"/>
      <c r="OFW372" s="1"/>
      <c r="OFX372" s="1"/>
      <c r="OFY372" s="1"/>
      <c r="OFZ372" s="1"/>
      <c r="OGA372" s="1"/>
      <c r="OGB372" s="1"/>
      <c r="OGC372" s="1"/>
      <c r="OGD372" s="1"/>
      <c r="OGE372" s="1"/>
      <c r="OGF372" s="1"/>
      <c r="OGG372" s="1"/>
      <c r="OGH372" s="1"/>
      <c r="OGI372" s="1"/>
      <c r="OGJ372" s="1"/>
      <c r="OGK372" s="1"/>
      <c r="OGL372" s="1"/>
      <c r="OGM372" s="1"/>
      <c r="OGN372" s="1"/>
      <c r="OGO372" s="1"/>
      <c r="OGP372" s="1"/>
      <c r="OGQ372" s="1"/>
      <c r="OGR372" s="1"/>
      <c r="OGS372" s="1"/>
      <c r="OGT372" s="1"/>
      <c r="OGU372" s="1"/>
      <c r="OGV372" s="1"/>
      <c r="OGW372" s="1"/>
      <c r="OGX372" s="1"/>
      <c r="OGY372" s="1"/>
      <c r="OGZ372" s="1"/>
      <c r="OHA372" s="1"/>
      <c r="OHB372" s="1"/>
      <c r="OHC372" s="1"/>
      <c r="OHD372" s="1"/>
      <c r="OHE372" s="1"/>
      <c r="OHF372" s="1"/>
      <c r="OHG372" s="1"/>
      <c r="OHH372" s="1"/>
      <c r="OHI372" s="1"/>
      <c r="OHJ372" s="1"/>
      <c r="OHK372" s="1"/>
      <c r="OHL372" s="1"/>
      <c r="OHM372" s="1"/>
      <c r="OHN372" s="1"/>
      <c r="OHO372" s="1"/>
      <c r="OHP372" s="1"/>
      <c r="OHQ372" s="1"/>
      <c r="OHR372" s="1"/>
      <c r="OHS372" s="1"/>
      <c r="OHT372" s="1"/>
      <c r="OHU372" s="1"/>
      <c r="OHV372" s="1"/>
      <c r="OHW372" s="1"/>
      <c r="OHX372" s="1"/>
      <c r="OHY372" s="1"/>
      <c r="OHZ372" s="1"/>
      <c r="OIA372" s="1"/>
      <c r="OIB372" s="1"/>
      <c r="OIC372" s="1"/>
      <c r="OID372" s="1"/>
      <c r="OIE372" s="1"/>
      <c r="OIF372" s="1"/>
      <c r="OIG372" s="1"/>
      <c r="OIH372" s="1"/>
      <c r="OII372" s="1"/>
      <c r="OIJ372" s="1"/>
      <c r="OIK372" s="1"/>
      <c r="OIL372" s="1"/>
      <c r="OIM372" s="1"/>
      <c r="OIN372" s="1"/>
      <c r="OIO372" s="1"/>
      <c r="OIP372" s="1"/>
      <c r="OIQ372" s="1"/>
      <c r="OIR372" s="1"/>
      <c r="OIS372" s="1"/>
      <c r="OIT372" s="1"/>
      <c r="OIU372" s="1"/>
      <c r="OIV372" s="1"/>
      <c r="OIW372" s="1"/>
      <c r="OIX372" s="1"/>
      <c r="OIY372" s="1"/>
      <c r="OIZ372" s="1"/>
      <c r="OJA372" s="1"/>
      <c r="OJB372" s="1"/>
      <c r="OJC372" s="1"/>
      <c r="OJD372" s="1"/>
      <c r="OJE372" s="1"/>
      <c r="OJF372" s="1"/>
      <c r="OJG372" s="1"/>
      <c r="OJH372" s="1"/>
      <c r="OJI372" s="1"/>
      <c r="OJJ372" s="1"/>
      <c r="OJK372" s="1"/>
      <c r="OJL372" s="1"/>
      <c r="OJM372" s="1"/>
      <c r="OJN372" s="1"/>
      <c r="OJO372" s="1"/>
      <c r="OJP372" s="1"/>
      <c r="OJQ372" s="1"/>
      <c r="OJR372" s="1"/>
      <c r="OJS372" s="1"/>
      <c r="OJT372" s="1"/>
      <c r="OJU372" s="1"/>
      <c r="OJV372" s="1"/>
      <c r="OJW372" s="1"/>
      <c r="OJX372" s="1"/>
      <c r="OJY372" s="1"/>
      <c r="OJZ372" s="1"/>
      <c r="OKA372" s="1"/>
      <c r="OKB372" s="1"/>
      <c r="OKC372" s="1"/>
      <c r="OKD372" s="1"/>
      <c r="OKE372" s="1"/>
      <c r="OKF372" s="1"/>
      <c r="OKG372" s="1"/>
      <c r="OKH372" s="1"/>
      <c r="OKI372" s="1"/>
      <c r="OKJ372" s="1"/>
      <c r="OKK372" s="1"/>
      <c r="OKL372" s="1"/>
      <c r="OKM372" s="1"/>
      <c r="OKN372" s="1"/>
      <c r="OKO372" s="1"/>
      <c r="OKP372" s="1"/>
      <c r="OKQ372" s="1"/>
      <c r="OKR372" s="1"/>
      <c r="OKS372" s="1"/>
      <c r="OKT372" s="1"/>
      <c r="OKU372" s="1"/>
      <c r="OKV372" s="1"/>
      <c r="OKW372" s="1"/>
      <c r="OKX372" s="1"/>
      <c r="OKY372" s="1"/>
      <c r="OKZ372" s="1"/>
      <c r="OLA372" s="1"/>
      <c r="OLB372" s="1"/>
      <c r="OLC372" s="1"/>
      <c r="OLD372" s="1"/>
      <c r="OLE372" s="1"/>
      <c r="OLF372" s="1"/>
      <c r="OLG372" s="1"/>
      <c r="OLH372" s="1"/>
      <c r="OLI372" s="1"/>
      <c r="OLJ372" s="1"/>
      <c r="OLK372" s="1"/>
      <c r="OLL372" s="1"/>
      <c r="OLM372" s="1"/>
      <c r="OLN372" s="1"/>
      <c r="OLO372" s="1"/>
      <c r="OLP372" s="1"/>
      <c r="OLQ372" s="1"/>
      <c r="OLR372" s="1"/>
      <c r="OLS372" s="1"/>
      <c r="OLT372" s="1"/>
      <c r="OLU372" s="1"/>
      <c r="OLV372" s="1"/>
      <c r="OLW372" s="1"/>
      <c r="OLX372" s="1"/>
      <c r="OLY372" s="1"/>
      <c r="OLZ372" s="1"/>
      <c r="OMA372" s="1"/>
      <c r="OMB372" s="1"/>
      <c r="OMC372" s="1"/>
      <c r="OMD372" s="1"/>
      <c r="OME372" s="1"/>
      <c r="OMF372" s="1"/>
      <c r="OMG372" s="1"/>
      <c r="OMH372" s="1"/>
      <c r="OMI372" s="1"/>
      <c r="OMJ372" s="1"/>
      <c r="OMK372" s="1"/>
      <c r="OML372" s="1"/>
      <c r="OMM372" s="1"/>
      <c r="OMN372" s="1"/>
      <c r="OMO372" s="1"/>
      <c r="OMP372" s="1"/>
      <c r="OMQ372" s="1"/>
      <c r="OMR372" s="1"/>
      <c r="OMS372" s="1"/>
      <c r="OMT372" s="1"/>
      <c r="OMU372" s="1"/>
      <c r="OMV372" s="1"/>
      <c r="OMW372" s="1"/>
      <c r="OMX372" s="1"/>
      <c r="OMY372" s="1"/>
      <c r="OMZ372" s="1"/>
      <c r="ONA372" s="1"/>
      <c r="ONB372" s="1"/>
      <c r="ONC372" s="1"/>
      <c r="OND372" s="1"/>
      <c r="ONE372" s="1"/>
      <c r="ONF372" s="1"/>
      <c r="ONG372" s="1"/>
      <c r="ONH372" s="1"/>
      <c r="ONI372" s="1"/>
      <c r="ONJ372" s="1"/>
      <c r="ONK372" s="1"/>
      <c r="ONL372" s="1"/>
      <c r="ONM372" s="1"/>
      <c r="ONN372" s="1"/>
      <c r="ONO372" s="1"/>
      <c r="ONP372" s="1"/>
      <c r="ONQ372" s="1"/>
      <c r="ONR372" s="1"/>
      <c r="ONS372" s="1"/>
      <c r="ONT372" s="1"/>
      <c r="ONU372" s="1"/>
      <c r="ONV372" s="1"/>
      <c r="ONW372" s="1"/>
      <c r="ONX372" s="1"/>
      <c r="ONY372" s="1"/>
      <c r="ONZ372" s="1"/>
      <c r="OOA372" s="1"/>
      <c r="OOB372" s="1"/>
      <c r="OOC372" s="1"/>
      <c r="OOD372" s="1"/>
      <c r="OOE372" s="1"/>
      <c r="OOF372" s="1"/>
      <c r="OOG372" s="1"/>
      <c r="OOH372" s="1"/>
      <c r="OOI372" s="1"/>
      <c r="OOJ372" s="1"/>
      <c r="OOK372" s="1"/>
      <c r="OOL372" s="1"/>
      <c r="OOM372" s="1"/>
      <c r="OON372" s="1"/>
      <c r="OOO372" s="1"/>
      <c r="OOP372" s="1"/>
      <c r="OOQ372" s="1"/>
      <c r="OOR372" s="1"/>
      <c r="OOS372" s="1"/>
      <c r="OOT372" s="1"/>
      <c r="OOU372" s="1"/>
      <c r="OOV372" s="1"/>
      <c r="OOW372" s="1"/>
      <c r="OOX372" s="1"/>
      <c r="OOY372" s="1"/>
      <c r="OOZ372" s="1"/>
      <c r="OPA372" s="1"/>
      <c r="OPB372" s="1"/>
      <c r="OPC372" s="1"/>
      <c r="OPD372" s="1"/>
      <c r="OPE372" s="1"/>
      <c r="OPF372" s="1"/>
      <c r="OPG372" s="1"/>
      <c r="OPH372" s="1"/>
      <c r="OPI372" s="1"/>
      <c r="OPJ372" s="1"/>
      <c r="OPK372" s="1"/>
      <c r="OPL372" s="1"/>
      <c r="OPM372" s="1"/>
      <c r="OPN372" s="1"/>
      <c r="OPO372" s="1"/>
      <c r="OPP372" s="1"/>
      <c r="OPQ372" s="1"/>
      <c r="OPR372" s="1"/>
      <c r="OPS372" s="1"/>
      <c r="OPT372" s="1"/>
      <c r="OPU372" s="1"/>
      <c r="OPV372" s="1"/>
      <c r="OPW372" s="1"/>
      <c r="OPX372" s="1"/>
      <c r="OPY372" s="1"/>
      <c r="OPZ372" s="1"/>
      <c r="OQA372" s="1"/>
      <c r="OQB372" s="1"/>
      <c r="OQC372" s="1"/>
      <c r="OQD372" s="1"/>
      <c r="OQE372" s="1"/>
      <c r="OQF372" s="1"/>
      <c r="OQG372" s="1"/>
      <c r="OQH372" s="1"/>
      <c r="OQI372" s="1"/>
      <c r="OQJ372" s="1"/>
      <c r="OQK372" s="1"/>
      <c r="OQL372" s="1"/>
      <c r="OQM372" s="1"/>
      <c r="OQN372" s="1"/>
      <c r="OQO372" s="1"/>
      <c r="OQP372" s="1"/>
      <c r="OQQ372" s="1"/>
      <c r="OQR372" s="1"/>
      <c r="OQS372" s="1"/>
      <c r="OQT372" s="1"/>
      <c r="OQU372" s="1"/>
      <c r="OQV372" s="1"/>
      <c r="OQW372" s="1"/>
      <c r="OQX372" s="1"/>
      <c r="OQY372" s="1"/>
      <c r="OQZ372" s="1"/>
      <c r="ORA372" s="1"/>
      <c r="ORB372" s="1"/>
      <c r="ORC372" s="1"/>
      <c r="ORD372" s="1"/>
      <c r="ORE372" s="1"/>
      <c r="ORF372" s="1"/>
      <c r="ORG372" s="1"/>
      <c r="ORH372" s="1"/>
      <c r="ORI372" s="1"/>
      <c r="ORJ372" s="1"/>
      <c r="ORK372" s="1"/>
      <c r="ORL372" s="1"/>
      <c r="ORM372" s="1"/>
      <c r="ORN372" s="1"/>
      <c r="ORO372" s="1"/>
      <c r="ORP372" s="1"/>
      <c r="ORQ372" s="1"/>
      <c r="ORR372" s="1"/>
      <c r="ORS372" s="1"/>
      <c r="ORT372" s="1"/>
      <c r="ORU372" s="1"/>
      <c r="ORV372" s="1"/>
      <c r="ORW372" s="1"/>
      <c r="ORX372" s="1"/>
      <c r="ORY372" s="1"/>
      <c r="ORZ372" s="1"/>
      <c r="OSA372" s="1"/>
      <c r="OSB372" s="1"/>
      <c r="OSC372" s="1"/>
      <c r="OSD372" s="1"/>
      <c r="OSE372" s="1"/>
      <c r="OSF372" s="1"/>
      <c r="OSG372" s="1"/>
      <c r="OSH372" s="1"/>
      <c r="OSI372" s="1"/>
      <c r="OSJ372" s="1"/>
      <c r="OSK372" s="1"/>
      <c r="OSL372" s="1"/>
      <c r="OSM372" s="1"/>
      <c r="OSN372" s="1"/>
      <c r="OSO372" s="1"/>
      <c r="OSP372" s="1"/>
      <c r="OSQ372" s="1"/>
      <c r="OSR372" s="1"/>
      <c r="OSS372" s="1"/>
      <c r="OST372" s="1"/>
      <c r="OSU372" s="1"/>
      <c r="OSV372" s="1"/>
      <c r="OSW372" s="1"/>
      <c r="OSX372" s="1"/>
      <c r="OSY372" s="1"/>
      <c r="OSZ372" s="1"/>
      <c r="OTA372" s="1"/>
      <c r="OTB372" s="1"/>
      <c r="OTC372" s="1"/>
      <c r="OTD372" s="1"/>
      <c r="OTE372" s="1"/>
      <c r="OTF372" s="1"/>
      <c r="OTG372" s="1"/>
      <c r="OTH372" s="1"/>
      <c r="OTI372" s="1"/>
      <c r="OTJ372" s="1"/>
      <c r="OTK372" s="1"/>
      <c r="OTL372" s="1"/>
      <c r="OTM372" s="1"/>
      <c r="OTN372" s="1"/>
      <c r="OTO372" s="1"/>
      <c r="OTP372" s="1"/>
      <c r="OTQ372" s="1"/>
      <c r="OTR372" s="1"/>
      <c r="OTS372" s="1"/>
      <c r="OTT372" s="1"/>
      <c r="OTU372" s="1"/>
      <c r="OTV372" s="1"/>
      <c r="OTW372" s="1"/>
      <c r="OTX372" s="1"/>
      <c r="OTY372" s="1"/>
      <c r="OTZ372" s="1"/>
      <c r="OUA372" s="1"/>
      <c r="OUB372" s="1"/>
      <c r="OUC372" s="1"/>
      <c r="OUD372" s="1"/>
      <c r="OUE372" s="1"/>
      <c r="OUF372" s="1"/>
      <c r="OUG372" s="1"/>
      <c r="OUH372" s="1"/>
      <c r="OUI372" s="1"/>
      <c r="OUJ372" s="1"/>
      <c r="OUK372" s="1"/>
      <c r="OUL372" s="1"/>
      <c r="OUM372" s="1"/>
      <c r="OUN372" s="1"/>
      <c r="OUO372" s="1"/>
      <c r="OUP372" s="1"/>
      <c r="OUQ372" s="1"/>
      <c r="OUR372" s="1"/>
      <c r="OUS372" s="1"/>
      <c r="OUT372" s="1"/>
      <c r="OUU372" s="1"/>
      <c r="OUV372" s="1"/>
      <c r="OUW372" s="1"/>
      <c r="OUX372" s="1"/>
      <c r="OUY372" s="1"/>
      <c r="OUZ372" s="1"/>
      <c r="OVA372" s="1"/>
      <c r="OVB372" s="1"/>
      <c r="OVC372" s="1"/>
      <c r="OVD372" s="1"/>
      <c r="OVE372" s="1"/>
      <c r="OVF372" s="1"/>
      <c r="OVG372" s="1"/>
      <c r="OVH372" s="1"/>
      <c r="OVI372" s="1"/>
      <c r="OVJ372" s="1"/>
      <c r="OVK372" s="1"/>
      <c r="OVL372" s="1"/>
      <c r="OVM372" s="1"/>
      <c r="OVN372" s="1"/>
      <c r="OVO372" s="1"/>
      <c r="OVP372" s="1"/>
      <c r="OVQ372" s="1"/>
      <c r="OVR372" s="1"/>
      <c r="OVS372" s="1"/>
      <c r="OVT372" s="1"/>
      <c r="OVU372" s="1"/>
      <c r="OVV372" s="1"/>
      <c r="OVW372" s="1"/>
      <c r="OVX372" s="1"/>
      <c r="OVY372" s="1"/>
      <c r="OVZ372" s="1"/>
      <c r="OWA372" s="1"/>
      <c r="OWB372" s="1"/>
      <c r="OWC372" s="1"/>
      <c r="OWD372" s="1"/>
      <c r="OWE372" s="1"/>
      <c r="OWF372" s="1"/>
      <c r="OWG372" s="1"/>
      <c r="OWH372" s="1"/>
      <c r="OWI372" s="1"/>
      <c r="OWJ372" s="1"/>
      <c r="OWK372" s="1"/>
      <c r="OWL372" s="1"/>
      <c r="OWM372" s="1"/>
      <c r="OWN372" s="1"/>
      <c r="OWO372" s="1"/>
      <c r="OWP372" s="1"/>
      <c r="OWQ372" s="1"/>
      <c r="OWR372" s="1"/>
      <c r="OWS372" s="1"/>
      <c r="OWT372" s="1"/>
      <c r="OWU372" s="1"/>
      <c r="OWV372" s="1"/>
      <c r="OWW372" s="1"/>
      <c r="OWX372" s="1"/>
      <c r="OWY372" s="1"/>
      <c r="OWZ372" s="1"/>
      <c r="OXA372" s="1"/>
      <c r="OXB372" s="1"/>
      <c r="OXC372" s="1"/>
      <c r="OXD372" s="1"/>
      <c r="OXE372" s="1"/>
      <c r="OXF372" s="1"/>
      <c r="OXG372" s="1"/>
      <c r="OXH372" s="1"/>
      <c r="OXI372" s="1"/>
      <c r="OXJ372" s="1"/>
      <c r="OXK372" s="1"/>
      <c r="OXL372" s="1"/>
      <c r="OXM372" s="1"/>
      <c r="OXN372" s="1"/>
      <c r="OXO372" s="1"/>
      <c r="OXP372" s="1"/>
      <c r="OXQ372" s="1"/>
      <c r="OXR372" s="1"/>
      <c r="OXS372" s="1"/>
      <c r="OXT372" s="1"/>
      <c r="OXU372" s="1"/>
      <c r="OXV372" s="1"/>
      <c r="OXW372" s="1"/>
      <c r="OXX372" s="1"/>
      <c r="OXY372" s="1"/>
      <c r="OXZ372" s="1"/>
      <c r="OYA372" s="1"/>
      <c r="OYB372" s="1"/>
      <c r="OYC372" s="1"/>
      <c r="OYD372" s="1"/>
      <c r="OYE372" s="1"/>
      <c r="OYF372" s="1"/>
      <c r="OYG372" s="1"/>
      <c r="OYH372" s="1"/>
      <c r="OYI372" s="1"/>
      <c r="OYJ372" s="1"/>
      <c r="OYK372" s="1"/>
      <c r="OYL372" s="1"/>
      <c r="OYM372" s="1"/>
      <c r="OYN372" s="1"/>
      <c r="OYO372" s="1"/>
      <c r="OYP372" s="1"/>
      <c r="OYQ372" s="1"/>
      <c r="OYR372" s="1"/>
      <c r="OYS372" s="1"/>
      <c r="OYT372" s="1"/>
      <c r="OYU372" s="1"/>
      <c r="OYV372" s="1"/>
      <c r="OYW372" s="1"/>
      <c r="OYX372" s="1"/>
      <c r="OYY372" s="1"/>
      <c r="OYZ372" s="1"/>
      <c r="OZA372" s="1"/>
      <c r="OZB372" s="1"/>
      <c r="OZC372" s="1"/>
      <c r="OZD372" s="1"/>
      <c r="OZE372" s="1"/>
      <c r="OZF372" s="1"/>
      <c r="OZG372" s="1"/>
      <c r="OZH372" s="1"/>
      <c r="OZI372" s="1"/>
      <c r="OZJ372" s="1"/>
      <c r="OZK372" s="1"/>
      <c r="OZL372" s="1"/>
      <c r="OZM372" s="1"/>
      <c r="OZN372" s="1"/>
      <c r="OZO372" s="1"/>
      <c r="OZP372" s="1"/>
      <c r="OZQ372" s="1"/>
      <c r="OZR372" s="1"/>
      <c r="OZS372" s="1"/>
      <c r="OZT372" s="1"/>
      <c r="OZU372" s="1"/>
      <c r="OZV372" s="1"/>
      <c r="OZW372" s="1"/>
      <c r="OZX372" s="1"/>
      <c r="OZY372" s="1"/>
      <c r="OZZ372" s="1"/>
      <c r="PAA372" s="1"/>
      <c r="PAB372" s="1"/>
      <c r="PAC372" s="1"/>
      <c r="PAD372" s="1"/>
      <c r="PAE372" s="1"/>
      <c r="PAF372" s="1"/>
      <c r="PAG372" s="1"/>
      <c r="PAH372" s="1"/>
      <c r="PAI372" s="1"/>
      <c r="PAJ372" s="1"/>
      <c r="PAK372" s="1"/>
      <c r="PAL372" s="1"/>
      <c r="PAM372" s="1"/>
      <c r="PAN372" s="1"/>
      <c r="PAO372" s="1"/>
      <c r="PAP372" s="1"/>
      <c r="PAQ372" s="1"/>
      <c r="PAR372" s="1"/>
      <c r="PAS372" s="1"/>
      <c r="PAT372" s="1"/>
      <c r="PAU372" s="1"/>
      <c r="PAV372" s="1"/>
      <c r="PAW372" s="1"/>
      <c r="PAX372" s="1"/>
      <c r="PAY372" s="1"/>
      <c r="PAZ372" s="1"/>
      <c r="PBA372" s="1"/>
      <c r="PBB372" s="1"/>
      <c r="PBC372" s="1"/>
      <c r="PBD372" s="1"/>
      <c r="PBE372" s="1"/>
      <c r="PBF372" s="1"/>
      <c r="PBG372" s="1"/>
      <c r="PBH372" s="1"/>
      <c r="PBI372" s="1"/>
      <c r="PBJ372" s="1"/>
      <c r="PBK372" s="1"/>
      <c r="PBL372" s="1"/>
      <c r="PBM372" s="1"/>
      <c r="PBN372" s="1"/>
      <c r="PBO372" s="1"/>
      <c r="PBP372" s="1"/>
      <c r="PBQ372" s="1"/>
      <c r="PBR372" s="1"/>
      <c r="PBS372" s="1"/>
      <c r="PBT372" s="1"/>
      <c r="PBU372" s="1"/>
      <c r="PBV372" s="1"/>
      <c r="PBW372" s="1"/>
      <c r="PBX372" s="1"/>
      <c r="PBY372" s="1"/>
      <c r="PBZ372" s="1"/>
      <c r="PCA372" s="1"/>
      <c r="PCB372" s="1"/>
      <c r="PCC372" s="1"/>
      <c r="PCD372" s="1"/>
      <c r="PCE372" s="1"/>
      <c r="PCF372" s="1"/>
      <c r="PCG372" s="1"/>
      <c r="PCH372" s="1"/>
      <c r="PCI372" s="1"/>
      <c r="PCJ372" s="1"/>
      <c r="PCK372" s="1"/>
      <c r="PCL372" s="1"/>
      <c r="PCM372" s="1"/>
      <c r="PCN372" s="1"/>
      <c r="PCO372" s="1"/>
      <c r="PCP372" s="1"/>
      <c r="PCQ372" s="1"/>
      <c r="PCR372" s="1"/>
      <c r="PCS372" s="1"/>
      <c r="PCT372" s="1"/>
      <c r="PCU372" s="1"/>
      <c r="PCV372" s="1"/>
      <c r="PCW372" s="1"/>
      <c r="PCX372" s="1"/>
      <c r="PCY372" s="1"/>
      <c r="PCZ372" s="1"/>
      <c r="PDA372" s="1"/>
      <c r="PDB372" s="1"/>
      <c r="PDC372" s="1"/>
      <c r="PDD372" s="1"/>
      <c r="PDE372" s="1"/>
      <c r="PDF372" s="1"/>
      <c r="PDG372" s="1"/>
      <c r="PDH372" s="1"/>
      <c r="PDI372" s="1"/>
      <c r="PDJ372" s="1"/>
      <c r="PDK372" s="1"/>
      <c r="PDL372" s="1"/>
      <c r="PDM372" s="1"/>
      <c r="PDN372" s="1"/>
      <c r="PDO372" s="1"/>
      <c r="PDP372" s="1"/>
      <c r="PDQ372" s="1"/>
      <c r="PDR372" s="1"/>
      <c r="PDS372" s="1"/>
      <c r="PDT372" s="1"/>
      <c r="PDU372" s="1"/>
      <c r="PDV372" s="1"/>
      <c r="PDW372" s="1"/>
      <c r="PDX372" s="1"/>
      <c r="PDY372" s="1"/>
      <c r="PDZ372" s="1"/>
      <c r="PEA372" s="1"/>
      <c r="PEB372" s="1"/>
      <c r="PEC372" s="1"/>
      <c r="PED372" s="1"/>
      <c r="PEE372" s="1"/>
      <c r="PEF372" s="1"/>
      <c r="PEG372" s="1"/>
      <c r="PEH372" s="1"/>
      <c r="PEI372" s="1"/>
      <c r="PEJ372" s="1"/>
      <c r="PEK372" s="1"/>
      <c r="PEL372" s="1"/>
      <c r="PEM372" s="1"/>
      <c r="PEN372" s="1"/>
      <c r="PEO372" s="1"/>
      <c r="PEP372" s="1"/>
      <c r="PEQ372" s="1"/>
      <c r="PER372" s="1"/>
      <c r="PES372" s="1"/>
      <c r="PET372" s="1"/>
      <c r="PEU372" s="1"/>
      <c r="PEV372" s="1"/>
      <c r="PEW372" s="1"/>
      <c r="PEX372" s="1"/>
      <c r="PEY372" s="1"/>
      <c r="PEZ372" s="1"/>
      <c r="PFA372" s="1"/>
      <c r="PFB372" s="1"/>
      <c r="PFC372" s="1"/>
      <c r="PFD372" s="1"/>
      <c r="PFE372" s="1"/>
      <c r="PFF372" s="1"/>
      <c r="PFG372" s="1"/>
      <c r="PFH372" s="1"/>
      <c r="PFI372" s="1"/>
      <c r="PFJ372" s="1"/>
      <c r="PFK372" s="1"/>
      <c r="PFL372" s="1"/>
      <c r="PFM372" s="1"/>
      <c r="PFN372" s="1"/>
      <c r="PFO372" s="1"/>
      <c r="PFP372" s="1"/>
      <c r="PFQ372" s="1"/>
      <c r="PFR372" s="1"/>
      <c r="PFS372" s="1"/>
      <c r="PFT372" s="1"/>
      <c r="PFU372" s="1"/>
      <c r="PFV372" s="1"/>
      <c r="PFW372" s="1"/>
      <c r="PFX372" s="1"/>
      <c r="PFY372" s="1"/>
      <c r="PFZ372" s="1"/>
      <c r="PGA372" s="1"/>
      <c r="PGB372" s="1"/>
      <c r="PGC372" s="1"/>
      <c r="PGD372" s="1"/>
      <c r="PGE372" s="1"/>
      <c r="PGF372" s="1"/>
      <c r="PGG372" s="1"/>
      <c r="PGH372" s="1"/>
      <c r="PGI372" s="1"/>
      <c r="PGJ372" s="1"/>
      <c r="PGK372" s="1"/>
      <c r="PGL372" s="1"/>
      <c r="PGM372" s="1"/>
      <c r="PGN372" s="1"/>
      <c r="PGO372" s="1"/>
      <c r="PGP372" s="1"/>
      <c r="PGQ372" s="1"/>
      <c r="PGR372" s="1"/>
      <c r="PGS372" s="1"/>
      <c r="PGT372" s="1"/>
      <c r="PGU372" s="1"/>
      <c r="PGV372" s="1"/>
      <c r="PGW372" s="1"/>
      <c r="PGX372" s="1"/>
      <c r="PGY372" s="1"/>
      <c r="PGZ372" s="1"/>
      <c r="PHA372" s="1"/>
      <c r="PHB372" s="1"/>
      <c r="PHC372" s="1"/>
      <c r="PHD372" s="1"/>
      <c r="PHE372" s="1"/>
      <c r="PHF372" s="1"/>
      <c r="PHG372" s="1"/>
      <c r="PHH372" s="1"/>
      <c r="PHI372" s="1"/>
      <c r="PHJ372" s="1"/>
      <c r="PHK372" s="1"/>
      <c r="PHL372" s="1"/>
      <c r="PHM372" s="1"/>
      <c r="PHN372" s="1"/>
      <c r="PHO372" s="1"/>
      <c r="PHP372" s="1"/>
      <c r="PHQ372" s="1"/>
      <c r="PHR372" s="1"/>
      <c r="PHS372" s="1"/>
      <c r="PHT372" s="1"/>
      <c r="PHU372" s="1"/>
      <c r="PHV372" s="1"/>
      <c r="PHW372" s="1"/>
      <c r="PHX372" s="1"/>
      <c r="PHY372" s="1"/>
      <c r="PHZ372" s="1"/>
      <c r="PIA372" s="1"/>
      <c r="PIB372" s="1"/>
      <c r="PIC372" s="1"/>
      <c r="PID372" s="1"/>
      <c r="PIE372" s="1"/>
      <c r="PIF372" s="1"/>
      <c r="PIG372" s="1"/>
      <c r="PIH372" s="1"/>
      <c r="PII372" s="1"/>
      <c r="PIJ372" s="1"/>
      <c r="PIK372" s="1"/>
      <c r="PIL372" s="1"/>
      <c r="PIM372" s="1"/>
      <c r="PIN372" s="1"/>
      <c r="PIO372" s="1"/>
      <c r="PIP372" s="1"/>
      <c r="PIQ372" s="1"/>
      <c r="PIR372" s="1"/>
      <c r="PIS372" s="1"/>
      <c r="PIT372" s="1"/>
      <c r="PIU372" s="1"/>
      <c r="PIV372" s="1"/>
      <c r="PIW372" s="1"/>
      <c r="PIX372" s="1"/>
      <c r="PIY372" s="1"/>
      <c r="PIZ372" s="1"/>
      <c r="PJA372" s="1"/>
      <c r="PJB372" s="1"/>
      <c r="PJC372" s="1"/>
      <c r="PJD372" s="1"/>
      <c r="PJE372" s="1"/>
      <c r="PJF372" s="1"/>
      <c r="PJG372" s="1"/>
      <c r="PJH372" s="1"/>
      <c r="PJI372" s="1"/>
      <c r="PJJ372" s="1"/>
      <c r="PJK372" s="1"/>
      <c r="PJL372" s="1"/>
      <c r="PJM372" s="1"/>
      <c r="PJN372" s="1"/>
      <c r="PJO372" s="1"/>
      <c r="PJP372" s="1"/>
      <c r="PJQ372" s="1"/>
      <c r="PJR372" s="1"/>
      <c r="PJS372" s="1"/>
      <c r="PJT372" s="1"/>
      <c r="PJU372" s="1"/>
      <c r="PJV372" s="1"/>
      <c r="PJW372" s="1"/>
      <c r="PJX372" s="1"/>
      <c r="PJY372" s="1"/>
      <c r="PJZ372" s="1"/>
      <c r="PKA372" s="1"/>
      <c r="PKB372" s="1"/>
      <c r="PKC372" s="1"/>
      <c r="PKD372" s="1"/>
      <c r="PKE372" s="1"/>
      <c r="PKF372" s="1"/>
      <c r="PKG372" s="1"/>
      <c r="PKH372" s="1"/>
      <c r="PKI372" s="1"/>
      <c r="PKJ372" s="1"/>
      <c r="PKK372" s="1"/>
      <c r="PKL372" s="1"/>
      <c r="PKM372" s="1"/>
      <c r="PKN372" s="1"/>
      <c r="PKO372" s="1"/>
      <c r="PKP372" s="1"/>
      <c r="PKQ372" s="1"/>
      <c r="PKR372" s="1"/>
      <c r="PKS372" s="1"/>
      <c r="PKT372" s="1"/>
      <c r="PKU372" s="1"/>
      <c r="PKV372" s="1"/>
      <c r="PKW372" s="1"/>
      <c r="PKX372" s="1"/>
      <c r="PKY372" s="1"/>
      <c r="PKZ372" s="1"/>
      <c r="PLA372" s="1"/>
      <c r="PLB372" s="1"/>
      <c r="PLC372" s="1"/>
      <c r="PLD372" s="1"/>
      <c r="PLE372" s="1"/>
      <c r="PLF372" s="1"/>
      <c r="PLG372" s="1"/>
      <c r="PLH372" s="1"/>
      <c r="PLI372" s="1"/>
      <c r="PLJ372" s="1"/>
      <c r="PLK372" s="1"/>
      <c r="PLL372" s="1"/>
      <c r="PLM372" s="1"/>
      <c r="PLN372" s="1"/>
      <c r="PLO372" s="1"/>
      <c r="PLP372" s="1"/>
      <c r="PLQ372" s="1"/>
      <c r="PLR372" s="1"/>
      <c r="PLS372" s="1"/>
      <c r="PLT372" s="1"/>
      <c r="PLU372" s="1"/>
      <c r="PLV372" s="1"/>
      <c r="PLW372" s="1"/>
      <c r="PLX372" s="1"/>
      <c r="PLY372" s="1"/>
      <c r="PLZ372" s="1"/>
      <c r="PMA372" s="1"/>
      <c r="PMB372" s="1"/>
      <c r="PMC372" s="1"/>
      <c r="PMD372" s="1"/>
      <c r="PME372" s="1"/>
      <c r="PMF372" s="1"/>
      <c r="PMG372" s="1"/>
      <c r="PMH372" s="1"/>
      <c r="PMI372" s="1"/>
      <c r="PMJ372" s="1"/>
      <c r="PMK372" s="1"/>
      <c r="PML372" s="1"/>
      <c r="PMM372" s="1"/>
      <c r="PMN372" s="1"/>
      <c r="PMO372" s="1"/>
      <c r="PMP372" s="1"/>
      <c r="PMQ372" s="1"/>
      <c r="PMR372" s="1"/>
      <c r="PMS372" s="1"/>
      <c r="PMT372" s="1"/>
      <c r="PMU372" s="1"/>
      <c r="PMV372" s="1"/>
      <c r="PMW372" s="1"/>
      <c r="PMX372" s="1"/>
      <c r="PMY372" s="1"/>
      <c r="PMZ372" s="1"/>
      <c r="PNA372" s="1"/>
      <c r="PNB372" s="1"/>
      <c r="PNC372" s="1"/>
      <c r="PND372" s="1"/>
      <c r="PNE372" s="1"/>
      <c r="PNF372" s="1"/>
      <c r="PNG372" s="1"/>
      <c r="PNH372" s="1"/>
      <c r="PNI372" s="1"/>
      <c r="PNJ372" s="1"/>
      <c r="PNK372" s="1"/>
      <c r="PNL372" s="1"/>
      <c r="PNM372" s="1"/>
      <c r="PNN372" s="1"/>
      <c r="PNO372" s="1"/>
      <c r="PNP372" s="1"/>
      <c r="PNQ372" s="1"/>
      <c r="PNR372" s="1"/>
      <c r="PNS372" s="1"/>
      <c r="PNT372" s="1"/>
      <c r="PNU372" s="1"/>
      <c r="PNV372" s="1"/>
      <c r="PNW372" s="1"/>
      <c r="PNX372" s="1"/>
      <c r="PNY372" s="1"/>
      <c r="PNZ372" s="1"/>
      <c r="POA372" s="1"/>
      <c r="POB372" s="1"/>
      <c r="POC372" s="1"/>
      <c r="POD372" s="1"/>
      <c r="POE372" s="1"/>
      <c r="POF372" s="1"/>
      <c r="POG372" s="1"/>
      <c r="POH372" s="1"/>
      <c r="POI372" s="1"/>
      <c r="POJ372" s="1"/>
      <c r="POK372" s="1"/>
      <c r="POL372" s="1"/>
      <c r="POM372" s="1"/>
      <c r="PON372" s="1"/>
      <c r="POO372" s="1"/>
      <c r="POP372" s="1"/>
      <c r="POQ372" s="1"/>
      <c r="POR372" s="1"/>
      <c r="POS372" s="1"/>
      <c r="POT372" s="1"/>
      <c r="POU372" s="1"/>
      <c r="POV372" s="1"/>
      <c r="POW372" s="1"/>
      <c r="POX372" s="1"/>
      <c r="POY372" s="1"/>
      <c r="POZ372" s="1"/>
      <c r="PPA372" s="1"/>
      <c r="PPB372" s="1"/>
      <c r="PPC372" s="1"/>
      <c r="PPD372" s="1"/>
      <c r="PPE372" s="1"/>
      <c r="PPF372" s="1"/>
      <c r="PPG372" s="1"/>
      <c r="PPH372" s="1"/>
      <c r="PPI372" s="1"/>
      <c r="PPJ372" s="1"/>
      <c r="PPK372" s="1"/>
      <c r="PPL372" s="1"/>
      <c r="PPM372" s="1"/>
      <c r="PPN372" s="1"/>
      <c r="PPO372" s="1"/>
      <c r="PPP372" s="1"/>
      <c r="PPQ372" s="1"/>
      <c r="PPR372" s="1"/>
      <c r="PPS372" s="1"/>
      <c r="PPT372" s="1"/>
      <c r="PPU372" s="1"/>
      <c r="PPV372" s="1"/>
      <c r="PPW372" s="1"/>
      <c r="PPX372" s="1"/>
      <c r="PPY372" s="1"/>
      <c r="PPZ372" s="1"/>
      <c r="PQA372" s="1"/>
      <c r="PQB372" s="1"/>
      <c r="PQC372" s="1"/>
      <c r="PQD372" s="1"/>
      <c r="PQE372" s="1"/>
      <c r="PQF372" s="1"/>
      <c r="PQG372" s="1"/>
      <c r="PQH372" s="1"/>
      <c r="PQI372" s="1"/>
      <c r="PQJ372" s="1"/>
      <c r="PQK372" s="1"/>
      <c r="PQL372" s="1"/>
      <c r="PQM372" s="1"/>
      <c r="PQN372" s="1"/>
      <c r="PQO372" s="1"/>
      <c r="PQP372" s="1"/>
      <c r="PQQ372" s="1"/>
      <c r="PQR372" s="1"/>
      <c r="PQS372" s="1"/>
      <c r="PQT372" s="1"/>
      <c r="PQU372" s="1"/>
      <c r="PQV372" s="1"/>
      <c r="PQW372" s="1"/>
      <c r="PQX372" s="1"/>
      <c r="PQY372" s="1"/>
      <c r="PQZ372" s="1"/>
      <c r="PRA372" s="1"/>
      <c r="PRB372" s="1"/>
      <c r="PRC372" s="1"/>
      <c r="PRD372" s="1"/>
      <c r="PRE372" s="1"/>
      <c r="PRF372" s="1"/>
      <c r="PRG372" s="1"/>
      <c r="PRH372" s="1"/>
      <c r="PRI372" s="1"/>
      <c r="PRJ372" s="1"/>
      <c r="PRK372" s="1"/>
      <c r="PRL372" s="1"/>
      <c r="PRM372" s="1"/>
      <c r="PRN372" s="1"/>
      <c r="PRO372" s="1"/>
      <c r="PRP372" s="1"/>
      <c r="PRQ372" s="1"/>
      <c r="PRR372" s="1"/>
      <c r="PRS372" s="1"/>
      <c r="PRT372" s="1"/>
      <c r="PRU372" s="1"/>
      <c r="PRV372" s="1"/>
      <c r="PRW372" s="1"/>
      <c r="PRX372" s="1"/>
      <c r="PRY372" s="1"/>
      <c r="PRZ372" s="1"/>
      <c r="PSA372" s="1"/>
      <c r="PSB372" s="1"/>
      <c r="PSC372" s="1"/>
      <c r="PSD372" s="1"/>
      <c r="PSE372" s="1"/>
      <c r="PSF372" s="1"/>
      <c r="PSG372" s="1"/>
      <c r="PSH372" s="1"/>
      <c r="PSI372" s="1"/>
      <c r="PSJ372" s="1"/>
      <c r="PSK372" s="1"/>
      <c r="PSL372" s="1"/>
      <c r="PSM372" s="1"/>
      <c r="PSN372" s="1"/>
      <c r="PSO372" s="1"/>
      <c r="PSP372" s="1"/>
      <c r="PSQ372" s="1"/>
      <c r="PSR372" s="1"/>
      <c r="PSS372" s="1"/>
      <c r="PST372" s="1"/>
      <c r="PSU372" s="1"/>
      <c r="PSV372" s="1"/>
      <c r="PSW372" s="1"/>
      <c r="PSX372" s="1"/>
      <c r="PSY372" s="1"/>
      <c r="PSZ372" s="1"/>
      <c r="PTA372" s="1"/>
      <c r="PTB372" s="1"/>
      <c r="PTC372" s="1"/>
      <c r="PTD372" s="1"/>
      <c r="PTE372" s="1"/>
      <c r="PTF372" s="1"/>
      <c r="PTG372" s="1"/>
      <c r="PTH372" s="1"/>
      <c r="PTI372" s="1"/>
      <c r="PTJ372" s="1"/>
      <c r="PTK372" s="1"/>
      <c r="PTL372" s="1"/>
      <c r="PTM372" s="1"/>
      <c r="PTN372" s="1"/>
      <c r="PTO372" s="1"/>
      <c r="PTP372" s="1"/>
      <c r="PTQ372" s="1"/>
      <c r="PTR372" s="1"/>
      <c r="PTS372" s="1"/>
      <c r="PTT372" s="1"/>
      <c r="PTU372" s="1"/>
      <c r="PTV372" s="1"/>
      <c r="PTW372" s="1"/>
      <c r="PTX372" s="1"/>
      <c r="PTY372" s="1"/>
      <c r="PTZ372" s="1"/>
      <c r="PUA372" s="1"/>
      <c r="PUB372" s="1"/>
      <c r="PUC372" s="1"/>
      <c r="PUD372" s="1"/>
      <c r="PUE372" s="1"/>
      <c r="PUF372" s="1"/>
      <c r="PUG372" s="1"/>
      <c r="PUH372" s="1"/>
      <c r="PUI372" s="1"/>
      <c r="PUJ372" s="1"/>
      <c r="PUK372" s="1"/>
      <c r="PUL372" s="1"/>
      <c r="PUM372" s="1"/>
      <c r="PUN372" s="1"/>
      <c r="PUO372" s="1"/>
      <c r="PUP372" s="1"/>
      <c r="PUQ372" s="1"/>
      <c r="PUR372" s="1"/>
      <c r="PUS372" s="1"/>
      <c r="PUT372" s="1"/>
      <c r="PUU372" s="1"/>
      <c r="PUV372" s="1"/>
      <c r="PUW372" s="1"/>
      <c r="PUX372" s="1"/>
      <c r="PUY372" s="1"/>
      <c r="PUZ372" s="1"/>
      <c r="PVA372" s="1"/>
      <c r="PVB372" s="1"/>
      <c r="PVC372" s="1"/>
      <c r="PVD372" s="1"/>
      <c r="PVE372" s="1"/>
      <c r="PVF372" s="1"/>
      <c r="PVG372" s="1"/>
      <c r="PVH372" s="1"/>
      <c r="PVI372" s="1"/>
      <c r="PVJ372" s="1"/>
      <c r="PVK372" s="1"/>
      <c r="PVL372" s="1"/>
      <c r="PVM372" s="1"/>
      <c r="PVN372" s="1"/>
      <c r="PVO372" s="1"/>
      <c r="PVP372" s="1"/>
      <c r="PVQ372" s="1"/>
      <c r="PVR372" s="1"/>
      <c r="PVS372" s="1"/>
      <c r="PVT372" s="1"/>
      <c r="PVU372" s="1"/>
      <c r="PVV372" s="1"/>
      <c r="PVW372" s="1"/>
      <c r="PVX372" s="1"/>
      <c r="PVY372" s="1"/>
      <c r="PVZ372" s="1"/>
      <c r="PWA372" s="1"/>
      <c r="PWB372" s="1"/>
      <c r="PWC372" s="1"/>
      <c r="PWD372" s="1"/>
      <c r="PWE372" s="1"/>
      <c r="PWF372" s="1"/>
      <c r="PWG372" s="1"/>
      <c r="PWH372" s="1"/>
      <c r="PWI372" s="1"/>
      <c r="PWJ372" s="1"/>
      <c r="PWK372" s="1"/>
      <c r="PWL372" s="1"/>
      <c r="PWM372" s="1"/>
      <c r="PWN372" s="1"/>
      <c r="PWO372" s="1"/>
      <c r="PWP372" s="1"/>
      <c r="PWQ372" s="1"/>
      <c r="PWR372" s="1"/>
      <c r="PWS372" s="1"/>
      <c r="PWT372" s="1"/>
      <c r="PWU372" s="1"/>
      <c r="PWV372" s="1"/>
      <c r="PWW372" s="1"/>
      <c r="PWX372" s="1"/>
      <c r="PWY372" s="1"/>
      <c r="PWZ372" s="1"/>
      <c r="PXA372" s="1"/>
      <c r="PXB372" s="1"/>
      <c r="PXC372" s="1"/>
      <c r="PXD372" s="1"/>
      <c r="PXE372" s="1"/>
      <c r="PXF372" s="1"/>
      <c r="PXG372" s="1"/>
      <c r="PXH372" s="1"/>
      <c r="PXI372" s="1"/>
      <c r="PXJ372" s="1"/>
      <c r="PXK372" s="1"/>
      <c r="PXL372" s="1"/>
      <c r="PXM372" s="1"/>
      <c r="PXN372" s="1"/>
      <c r="PXO372" s="1"/>
      <c r="PXP372" s="1"/>
      <c r="PXQ372" s="1"/>
      <c r="PXR372" s="1"/>
      <c r="PXS372" s="1"/>
      <c r="PXT372" s="1"/>
      <c r="PXU372" s="1"/>
      <c r="PXV372" s="1"/>
      <c r="PXW372" s="1"/>
      <c r="PXX372" s="1"/>
      <c r="PXY372" s="1"/>
      <c r="PXZ372" s="1"/>
      <c r="PYA372" s="1"/>
      <c r="PYB372" s="1"/>
      <c r="PYC372" s="1"/>
      <c r="PYD372" s="1"/>
      <c r="PYE372" s="1"/>
      <c r="PYF372" s="1"/>
      <c r="PYG372" s="1"/>
      <c r="PYH372" s="1"/>
      <c r="PYI372" s="1"/>
      <c r="PYJ372" s="1"/>
      <c r="PYK372" s="1"/>
      <c r="PYL372" s="1"/>
      <c r="PYM372" s="1"/>
      <c r="PYN372" s="1"/>
      <c r="PYO372" s="1"/>
      <c r="PYP372" s="1"/>
      <c r="PYQ372" s="1"/>
      <c r="PYR372" s="1"/>
      <c r="PYS372" s="1"/>
      <c r="PYT372" s="1"/>
      <c r="PYU372" s="1"/>
      <c r="PYV372" s="1"/>
      <c r="PYW372" s="1"/>
      <c r="PYX372" s="1"/>
      <c r="PYY372" s="1"/>
      <c r="PYZ372" s="1"/>
      <c r="PZA372" s="1"/>
      <c r="PZB372" s="1"/>
      <c r="PZC372" s="1"/>
      <c r="PZD372" s="1"/>
      <c r="PZE372" s="1"/>
      <c r="PZF372" s="1"/>
      <c r="PZG372" s="1"/>
      <c r="PZH372" s="1"/>
      <c r="PZI372" s="1"/>
      <c r="PZJ372" s="1"/>
      <c r="PZK372" s="1"/>
      <c r="PZL372" s="1"/>
      <c r="PZM372" s="1"/>
      <c r="PZN372" s="1"/>
      <c r="PZO372" s="1"/>
      <c r="PZP372" s="1"/>
      <c r="PZQ372" s="1"/>
      <c r="PZR372" s="1"/>
      <c r="PZS372" s="1"/>
      <c r="PZT372" s="1"/>
      <c r="PZU372" s="1"/>
      <c r="PZV372" s="1"/>
      <c r="PZW372" s="1"/>
      <c r="PZX372" s="1"/>
      <c r="PZY372" s="1"/>
      <c r="PZZ372" s="1"/>
      <c r="QAA372" s="1"/>
      <c r="QAB372" s="1"/>
      <c r="QAC372" s="1"/>
      <c r="QAD372" s="1"/>
      <c r="QAE372" s="1"/>
      <c r="QAF372" s="1"/>
      <c r="QAG372" s="1"/>
      <c r="QAH372" s="1"/>
      <c r="QAI372" s="1"/>
      <c r="QAJ372" s="1"/>
      <c r="QAK372" s="1"/>
      <c r="QAL372" s="1"/>
      <c r="QAM372" s="1"/>
      <c r="QAN372" s="1"/>
      <c r="QAO372" s="1"/>
      <c r="QAP372" s="1"/>
      <c r="QAQ372" s="1"/>
      <c r="QAR372" s="1"/>
      <c r="QAS372" s="1"/>
      <c r="QAT372" s="1"/>
      <c r="QAU372" s="1"/>
      <c r="QAV372" s="1"/>
      <c r="QAW372" s="1"/>
      <c r="QAX372" s="1"/>
      <c r="QAY372" s="1"/>
      <c r="QAZ372" s="1"/>
      <c r="QBA372" s="1"/>
      <c r="QBB372" s="1"/>
      <c r="QBC372" s="1"/>
      <c r="QBD372" s="1"/>
      <c r="QBE372" s="1"/>
      <c r="QBF372" s="1"/>
      <c r="QBG372" s="1"/>
      <c r="QBH372" s="1"/>
      <c r="QBI372" s="1"/>
      <c r="QBJ372" s="1"/>
      <c r="QBK372" s="1"/>
      <c r="QBL372" s="1"/>
      <c r="QBM372" s="1"/>
      <c r="QBN372" s="1"/>
      <c r="QBO372" s="1"/>
      <c r="QBP372" s="1"/>
      <c r="QBQ372" s="1"/>
      <c r="QBR372" s="1"/>
      <c r="QBS372" s="1"/>
      <c r="QBT372" s="1"/>
      <c r="QBU372" s="1"/>
      <c r="QBV372" s="1"/>
      <c r="QBW372" s="1"/>
      <c r="QBX372" s="1"/>
      <c r="QBY372" s="1"/>
      <c r="QBZ372" s="1"/>
      <c r="QCA372" s="1"/>
      <c r="QCB372" s="1"/>
      <c r="QCC372" s="1"/>
      <c r="QCD372" s="1"/>
      <c r="QCE372" s="1"/>
      <c r="QCF372" s="1"/>
      <c r="QCG372" s="1"/>
      <c r="QCH372" s="1"/>
      <c r="QCI372" s="1"/>
      <c r="QCJ372" s="1"/>
      <c r="QCK372" s="1"/>
      <c r="QCL372" s="1"/>
      <c r="QCM372" s="1"/>
      <c r="QCN372" s="1"/>
      <c r="QCO372" s="1"/>
      <c r="QCP372" s="1"/>
      <c r="QCQ372" s="1"/>
      <c r="QCR372" s="1"/>
      <c r="QCS372" s="1"/>
      <c r="QCT372" s="1"/>
      <c r="QCU372" s="1"/>
      <c r="QCV372" s="1"/>
      <c r="QCW372" s="1"/>
      <c r="QCX372" s="1"/>
      <c r="QCY372" s="1"/>
      <c r="QCZ372" s="1"/>
      <c r="QDA372" s="1"/>
      <c r="QDB372" s="1"/>
      <c r="QDC372" s="1"/>
      <c r="QDD372" s="1"/>
      <c r="QDE372" s="1"/>
      <c r="QDF372" s="1"/>
      <c r="QDG372" s="1"/>
      <c r="QDH372" s="1"/>
      <c r="QDI372" s="1"/>
      <c r="QDJ372" s="1"/>
      <c r="QDK372" s="1"/>
      <c r="QDL372" s="1"/>
      <c r="QDM372" s="1"/>
      <c r="QDN372" s="1"/>
      <c r="QDO372" s="1"/>
      <c r="QDP372" s="1"/>
      <c r="QDQ372" s="1"/>
      <c r="QDR372" s="1"/>
      <c r="QDS372" s="1"/>
      <c r="QDT372" s="1"/>
      <c r="QDU372" s="1"/>
      <c r="QDV372" s="1"/>
      <c r="QDW372" s="1"/>
      <c r="QDX372" s="1"/>
      <c r="QDY372" s="1"/>
      <c r="QDZ372" s="1"/>
      <c r="QEA372" s="1"/>
      <c r="QEB372" s="1"/>
      <c r="QEC372" s="1"/>
      <c r="QED372" s="1"/>
      <c r="QEE372" s="1"/>
      <c r="QEF372" s="1"/>
      <c r="QEG372" s="1"/>
      <c r="QEH372" s="1"/>
      <c r="QEI372" s="1"/>
      <c r="QEJ372" s="1"/>
      <c r="QEK372" s="1"/>
      <c r="QEL372" s="1"/>
      <c r="QEM372" s="1"/>
      <c r="QEN372" s="1"/>
      <c r="QEO372" s="1"/>
      <c r="QEP372" s="1"/>
      <c r="QEQ372" s="1"/>
      <c r="QER372" s="1"/>
      <c r="QES372" s="1"/>
      <c r="QET372" s="1"/>
      <c r="QEU372" s="1"/>
      <c r="QEV372" s="1"/>
      <c r="QEW372" s="1"/>
      <c r="QEX372" s="1"/>
      <c r="QEY372" s="1"/>
      <c r="QEZ372" s="1"/>
      <c r="QFA372" s="1"/>
      <c r="QFB372" s="1"/>
      <c r="QFC372" s="1"/>
      <c r="QFD372" s="1"/>
      <c r="QFE372" s="1"/>
      <c r="QFF372" s="1"/>
      <c r="QFG372" s="1"/>
      <c r="QFH372" s="1"/>
      <c r="QFI372" s="1"/>
      <c r="QFJ372" s="1"/>
      <c r="QFK372" s="1"/>
      <c r="QFL372" s="1"/>
      <c r="QFM372" s="1"/>
      <c r="QFN372" s="1"/>
      <c r="QFO372" s="1"/>
      <c r="QFP372" s="1"/>
      <c r="QFQ372" s="1"/>
      <c r="QFR372" s="1"/>
      <c r="QFS372" s="1"/>
      <c r="QFT372" s="1"/>
      <c r="QFU372" s="1"/>
      <c r="QFV372" s="1"/>
      <c r="QFW372" s="1"/>
      <c r="QFX372" s="1"/>
      <c r="QFY372" s="1"/>
      <c r="QFZ372" s="1"/>
      <c r="QGA372" s="1"/>
      <c r="QGB372" s="1"/>
      <c r="QGC372" s="1"/>
      <c r="QGD372" s="1"/>
      <c r="QGE372" s="1"/>
      <c r="QGF372" s="1"/>
      <c r="QGG372" s="1"/>
      <c r="QGH372" s="1"/>
      <c r="QGI372" s="1"/>
      <c r="QGJ372" s="1"/>
      <c r="QGK372" s="1"/>
      <c r="QGL372" s="1"/>
      <c r="QGM372" s="1"/>
      <c r="QGN372" s="1"/>
      <c r="QGO372" s="1"/>
      <c r="QGP372" s="1"/>
      <c r="QGQ372" s="1"/>
      <c r="QGR372" s="1"/>
      <c r="QGS372" s="1"/>
      <c r="QGT372" s="1"/>
      <c r="QGU372" s="1"/>
      <c r="QGV372" s="1"/>
      <c r="QGW372" s="1"/>
      <c r="QGX372" s="1"/>
      <c r="QGY372" s="1"/>
      <c r="QGZ372" s="1"/>
      <c r="QHA372" s="1"/>
      <c r="QHB372" s="1"/>
      <c r="QHC372" s="1"/>
      <c r="QHD372" s="1"/>
      <c r="QHE372" s="1"/>
      <c r="QHF372" s="1"/>
      <c r="QHG372" s="1"/>
      <c r="QHH372" s="1"/>
      <c r="QHI372" s="1"/>
      <c r="QHJ372" s="1"/>
      <c r="QHK372" s="1"/>
      <c r="QHL372" s="1"/>
      <c r="QHM372" s="1"/>
      <c r="QHN372" s="1"/>
      <c r="QHO372" s="1"/>
      <c r="QHP372" s="1"/>
      <c r="QHQ372" s="1"/>
      <c r="QHR372" s="1"/>
      <c r="QHS372" s="1"/>
      <c r="QHT372" s="1"/>
      <c r="QHU372" s="1"/>
      <c r="QHV372" s="1"/>
      <c r="QHW372" s="1"/>
      <c r="QHX372" s="1"/>
      <c r="QHY372" s="1"/>
      <c r="QHZ372" s="1"/>
      <c r="QIA372" s="1"/>
      <c r="QIB372" s="1"/>
      <c r="QIC372" s="1"/>
      <c r="QID372" s="1"/>
      <c r="QIE372" s="1"/>
      <c r="QIF372" s="1"/>
      <c r="QIG372" s="1"/>
      <c r="QIH372" s="1"/>
      <c r="QII372" s="1"/>
      <c r="QIJ372" s="1"/>
      <c r="QIK372" s="1"/>
      <c r="QIL372" s="1"/>
      <c r="QIM372" s="1"/>
      <c r="QIN372" s="1"/>
      <c r="QIO372" s="1"/>
      <c r="QIP372" s="1"/>
      <c r="QIQ372" s="1"/>
      <c r="QIR372" s="1"/>
      <c r="QIS372" s="1"/>
      <c r="QIT372" s="1"/>
      <c r="QIU372" s="1"/>
      <c r="QIV372" s="1"/>
      <c r="QIW372" s="1"/>
      <c r="QIX372" s="1"/>
      <c r="QIY372" s="1"/>
      <c r="QIZ372" s="1"/>
      <c r="QJA372" s="1"/>
      <c r="QJB372" s="1"/>
      <c r="QJC372" s="1"/>
      <c r="QJD372" s="1"/>
      <c r="QJE372" s="1"/>
      <c r="QJF372" s="1"/>
      <c r="QJG372" s="1"/>
      <c r="QJH372" s="1"/>
      <c r="QJI372" s="1"/>
      <c r="QJJ372" s="1"/>
      <c r="QJK372" s="1"/>
      <c r="QJL372" s="1"/>
      <c r="QJM372" s="1"/>
      <c r="QJN372" s="1"/>
      <c r="QJO372" s="1"/>
      <c r="QJP372" s="1"/>
      <c r="QJQ372" s="1"/>
      <c r="QJR372" s="1"/>
      <c r="QJS372" s="1"/>
      <c r="QJT372" s="1"/>
      <c r="QJU372" s="1"/>
      <c r="QJV372" s="1"/>
      <c r="QJW372" s="1"/>
      <c r="QJX372" s="1"/>
      <c r="QJY372" s="1"/>
      <c r="QJZ372" s="1"/>
      <c r="QKA372" s="1"/>
      <c r="QKB372" s="1"/>
      <c r="QKC372" s="1"/>
      <c r="QKD372" s="1"/>
      <c r="QKE372" s="1"/>
      <c r="QKF372" s="1"/>
      <c r="QKG372" s="1"/>
      <c r="QKH372" s="1"/>
      <c r="QKI372" s="1"/>
      <c r="QKJ372" s="1"/>
      <c r="QKK372" s="1"/>
      <c r="QKL372" s="1"/>
      <c r="QKM372" s="1"/>
      <c r="QKN372" s="1"/>
      <c r="QKO372" s="1"/>
      <c r="QKP372" s="1"/>
      <c r="QKQ372" s="1"/>
      <c r="QKR372" s="1"/>
      <c r="QKS372" s="1"/>
      <c r="QKT372" s="1"/>
      <c r="QKU372" s="1"/>
      <c r="QKV372" s="1"/>
      <c r="QKW372" s="1"/>
      <c r="QKX372" s="1"/>
      <c r="QKY372" s="1"/>
      <c r="QKZ372" s="1"/>
      <c r="QLA372" s="1"/>
      <c r="QLB372" s="1"/>
      <c r="QLC372" s="1"/>
      <c r="QLD372" s="1"/>
      <c r="QLE372" s="1"/>
      <c r="QLF372" s="1"/>
      <c r="QLG372" s="1"/>
      <c r="QLH372" s="1"/>
      <c r="QLI372" s="1"/>
      <c r="QLJ372" s="1"/>
      <c r="QLK372" s="1"/>
      <c r="QLL372" s="1"/>
      <c r="QLM372" s="1"/>
      <c r="QLN372" s="1"/>
      <c r="QLO372" s="1"/>
      <c r="QLP372" s="1"/>
      <c r="QLQ372" s="1"/>
      <c r="QLR372" s="1"/>
      <c r="QLS372" s="1"/>
      <c r="QLT372" s="1"/>
      <c r="QLU372" s="1"/>
      <c r="QLV372" s="1"/>
      <c r="QLW372" s="1"/>
      <c r="QLX372" s="1"/>
      <c r="QLY372" s="1"/>
      <c r="QLZ372" s="1"/>
      <c r="QMA372" s="1"/>
      <c r="QMB372" s="1"/>
      <c r="QMC372" s="1"/>
      <c r="QMD372" s="1"/>
      <c r="QME372" s="1"/>
      <c r="QMF372" s="1"/>
      <c r="QMG372" s="1"/>
      <c r="QMH372" s="1"/>
      <c r="QMI372" s="1"/>
      <c r="QMJ372" s="1"/>
      <c r="QMK372" s="1"/>
      <c r="QML372" s="1"/>
      <c r="QMM372" s="1"/>
      <c r="QMN372" s="1"/>
      <c r="QMO372" s="1"/>
      <c r="QMP372" s="1"/>
      <c r="QMQ372" s="1"/>
      <c r="QMR372" s="1"/>
      <c r="QMS372" s="1"/>
      <c r="QMT372" s="1"/>
      <c r="QMU372" s="1"/>
      <c r="QMV372" s="1"/>
      <c r="QMW372" s="1"/>
      <c r="QMX372" s="1"/>
      <c r="QMY372" s="1"/>
      <c r="QMZ372" s="1"/>
      <c r="QNA372" s="1"/>
      <c r="QNB372" s="1"/>
      <c r="QNC372" s="1"/>
      <c r="QND372" s="1"/>
      <c r="QNE372" s="1"/>
      <c r="QNF372" s="1"/>
      <c r="QNG372" s="1"/>
      <c r="QNH372" s="1"/>
      <c r="QNI372" s="1"/>
      <c r="QNJ372" s="1"/>
      <c r="QNK372" s="1"/>
      <c r="QNL372" s="1"/>
      <c r="QNM372" s="1"/>
      <c r="QNN372" s="1"/>
      <c r="QNO372" s="1"/>
      <c r="QNP372" s="1"/>
      <c r="QNQ372" s="1"/>
      <c r="QNR372" s="1"/>
      <c r="QNS372" s="1"/>
      <c r="QNT372" s="1"/>
      <c r="QNU372" s="1"/>
      <c r="QNV372" s="1"/>
      <c r="QNW372" s="1"/>
      <c r="QNX372" s="1"/>
      <c r="QNY372" s="1"/>
      <c r="QNZ372" s="1"/>
      <c r="QOA372" s="1"/>
      <c r="QOB372" s="1"/>
      <c r="QOC372" s="1"/>
      <c r="QOD372" s="1"/>
      <c r="QOE372" s="1"/>
      <c r="QOF372" s="1"/>
      <c r="QOG372" s="1"/>
      <c r="QOH372" s="1"/>
      <c r="QOI372" s="1"/>
      <c r="QOJ372" s="1"/>
      <c r="QOK372" s="1"/>
      <c r="QOL372" s="1"/>
      <c r="QOM372" s="1"/>
      <c r="QON372" s="1"/>
      <c r="QOO372" s="1"/>
      <c r="QOP372" s="1"/>
      <c r="QOQ372" s="1"/>
      <c r="QOR372" s="1"/>
      <c r="QOS372" s="1"/>
      <c r="QOT372" s="1"/>
      <c r="QOU372" s="1"/>
      <c r="QOV372" s="1"/>
      <c r="QOW372" s="1"/>
      <c r="QOX372" s="1"/>
      <c r="QOY372" s="1"/>
      <c r="QOZ372" s="1"/>
      <c r="QPA372" s="1"/>
      <c r="QPB372" s="1"/>
      <c r="QPC372" s="1"/>
      <c r="QPD372" s="1"/>
      <c r="QPE372" s="1"/>
      <c r="QPF372" s="1"/>
      <c r="QPG372" s="1"/>
      <c r="QPH372" s="1"/>
      <c r="QPI372" s="1"/>
      <c r="QPJ372" s="1"/>
      <c r="QPK372" s="1"/>
      <c r="QPL372" s="1"/>
      <c r="QPM372" s="1"/>
      <c r="QPN372" s="1"/>
      <c r="QPO372" s="1"/>
      <c r="QPP372" s="1"/>
      <c r="QPQ372" s="1"/>
      <c r="QPR372" s="1"/>
      <c r="QPS372" s="1"/>
      <c r="QPT372" s="1"/>
      <c r="QPU372" s="1"/>
      <c r="QPV372" s="1"/>
      <c r="QPW372" s="1"/>
      <c r="QPX372" s="1"/>
      <c r="QPY372" s="1"/>
      <c r="QPZ372" s="1"/>
      <c r="QQA372" s="1"/>
      <c r="QQB372" s="1"/>
      <c r="QQC372" s="1"/>
      <c r="QQD372" s="1"/>
      <c r="QQE372" s="1"/>
      <c r="QQF372" s="1"/>
      <c r="QQG372" s="1"/>
      <c r="QQH372" s="1"/>
      <c r="QQI372" s="1"/>
      <c r="QQJ372" s="1"/>
      <c r="QQK372" s="1"/>
      <c r="QQL372" s="1"/>
      <c r="QQM372" s="1"/>
      <c r="QQN372" s="1"/>
      <c r="QQO372" s="1"/>
      <c r="QQP372" s="1"/>
      <c r="QQQ372" s="1"/>
      <c r="QQR372" s="1"/>
      <c r="QQS372" s="1"/>
      <c r="QQT372" s="1"/>
      <c r="QQU372" s="1"/>
      <c r="QQV372" s="1"/>
      <c r="QQW372" s="1"/>
      <c r="QQX372" s="1"/>
      <c r="QQY372" s="1"/>
      <c r="QQZ372" s="1"/>
      <c r="QRA372" s="1"/>
      <c r="QRB372" s="1"/>
      <c r="QRC372" s="1"/>
      <c r="QRD372" s="1"/>
      <c r="QRE372" s="1"/>
      <c r="QRF372" s="1"/>
      <c r="QRG372" s="1"/>
      <c r="QRH372" s="1"/>
      <c r="QRI372" s="1"/>
      <c r="QRJ372" s="1"/>
      <c r="QRK372" s="1"/>
      <c r="QRL372" s="1"/>
      <c r="QRM372" s="1"/>
      <c r="QRN372" s="1"/>
      <c r="QRO372" s="1"/>
      <c r="QRP372" s="1"/>
      <c r="QRQ372" s="1"/>
      <c r="QRR372" s="1"/>
      <c r="QRS372" s="1"/>
      <c r="QRT372" s="1"/>
      <c r="QRU372" s="1"/>
      <c r="QRV372" s="1"/>
      <c r="QRW372" s="1"/>
      <c r="QRX372" s="1"/>
      <c r="QRY372" s="1"/>
      <c r="QRZ372" s="1"/>
      <c r="QSA372" s="1"/>
      <c r="QSB372" s="1"/>
      <c r="QSC372" s="1"/>
      <c r="QSD372" s="1"/>
      <c r="QSE372" s="1"/>
      <c r="QSF372" s="1"/>
      <c r="QSG372" s="1"/>
      <c r="QSH372" s="1"/>
      <c r="QSI372" s="1"/>
      <c r="QSJ372" s="1"/>
      <c r="QSK372" s="1"/>
      <c r="QSL372" s="1"/>
      <c r="QSM372" s="1"/>
      <c r="QSN372" s="1"/>
      <c r="QSO372" s="1"/>
      <c r="QSP372" s="1"/>
      <c r="QSQ372" s="1"/>
      <c r="QSR372" s="1"/>
      <c r="QSS372" s="1"/>
      <c r="QST372" s="1"/>
      <c r="QSU372" s="1"/>
      <c r="QSV372" s="1"/>
      <c r="QSW372" s="1"/>
      <c r="QSX372" s="1"/>
      <c r="QSY372" s="1"/>
      <c r="QSZ372" s="1"/>
      <c r="QTA372" s="1"/>
      <c r="QTB372" s="1"/>
      <c r="QTC372" s="1"/>
      <c r="QTD372" s="1"/>
      <c r="QTE372" s="1"/>
      <c r="QTF372" s="1"/>
      <c r="QTG372" s="1"/>
      <c r="QTH372" s="1"/>
      <c r="QTI372" s="1"/>
      <c r="QTJ372" s="1"/>
      <c r="QTK372" s="1"/>
      <c r="QTL372" s="1"/>
      <c r="QTM372" s="1"/>
      <c r="QTN372" s="1"/>
      <c r="QTO372" s="1"/>
      <c r="QTP372" s="1"/>
      <c r="QTQ372" s="1"/>
      <c r="QTR372" s="1"/>
      <c r="QTS372" s="1"/>
      <c r="QTT372" s="1"/>
      <c r="QTU372" s="1"/>
      <c r="QTV372" s="1"/>
      <c r="QTW372" s="1"/>
      <c r="QTX372" s="1"/>
      <c r="QTY372" s="1"/>
      <c r="QTZ372" s="1"/>
      <c r="QUA372" s="1"/>
      <c r="QUB372" s="1"/>
      <c r="QUC372" s="1"/>
      <c r="QUD372" s="1"/>
      <c r="QUE372" s="1"/>
      <c r="QUF372" s="1"/>
      <c r="QUG372" s="1"/>
      <c r="QUH372" s="1"/>
      <c r="QUI372" s="1"/>
      <c r="QUJ372" s="1"/>
      <c r="QUK372" s="1"/>
      <c r="QUL372" s="1"/>
      <c r="QUM372" s="1"/>
      <c r="QUN372" s="1"/>
      <c r="QUO372" s="1"/>
      <c r="QUP372" s="1"/>
      <c r="QUQ372" s="1"/>
      <c r="QUR372" s="1"/>
      <c r="QUS372" s="1"/>
      <c r="QUT372" s="1"/>
      <c r="QUU372" s="1"/>
      <c r="QUV372" s="1"/>
      <c r="QUW372" s="1"/>
      <c r="QUX372" s="1"/>
      <c r="QUY372" s="1"/>
      <c r="QUZ372" s="1"/>
      <c r="QVA372" s="1"/>
      <c r="QVB372" s="1"/>
      <c r="QVC372" s="1"/>
      <c r="QVD372" s="1"/>
      <c r="QVE372" s="1"/>
      <c r="QVF372" s="1"/>
      <c r="QVG372" s="1"/>
      <c r="QVH372" s="1"/>
      <c r="QVI372" s="1"/>
      <c r="QVJ372" s="1"/>
      <c r="QVK372" s="1"/>
      <c r="QVL372" s="1"/>
      <c r="QVM372" s="1"/>
      <c r="QVN372" s="1"/>
      <c r="QVO372" s="1"/>
      <c r="QVP372" s="1"/>
      <c r="QVQ372" s="1"/>
      <c r="QVR372" s="1"/>
      <c r="QVS372" s="1"/>
      <c r="QVT372" s="1"/>
      <c r="QVU372" s="1"/>
      <c r="QVV372" s="1"/>
      <c r="QVW372" s="1"/>
      <c r="QVX372" s="1"/>
      <c r="QVY372" s="1"/>
      <c r="QVZ372" s="1"/>
      <c r="QWA372" s="1"/>
      <c r="QWB372" s="1"/>
      <c r="QWC372" s="1"/>
      <c r="QWD372" s="1"/>
      <c r="QWE372" s="1"/>
      <c r="QWF372" s="1"/>
      <c r="QWG372" s="1"/>
      <c r="QWH372" s="1"/>
      <c r="QWI372" s="1"/>
      <c r="QWJ372" s="1"/>
      <c r="QWK372" s="1"/>
      <c r="QWL372" s="1"/>
      <c r="QWM372" s="1"/>
      <c r="QWN372" s="1"/>
      <c r="QWO372" s="1"/>
      <c r="QWP372" s="1"/>
      <c r="QWQ372" s="1"/>
      <c r="QWR372" s="1"/>
      <c r="QWS372" s="1"/>
      <c r="QWT372" s="1"/>
      <c r="QWU372" s="1"/>
      <c r="QWV372" s="1"/>
      <c r="QWW372" s="1"/>
      <c r="QWX372" s="1"/>
      <c r="QWY372" s="1"/>
      <c r="QWZ372" s="1"/>
      <c r="QXA372" s="1"/>
      <c r="QXB372" s="1"/>
      <c r="QXC372" s="1"/>
      <c r="QXD372" s="1"/>
      <c r="QXE372" s="1"/>
      <c r="QXF372" s="1"/>
      <c r="QXG372" s="1"/>
      <c r="QXH372" s="1"/>
      <c r="QXI372" s="1"/>
      <c r="QXJ372" s="1"/>
      <c r="QXK372" s="1"/>
      <c r="QXL372" s="1"/>
      <c r="QXM372" s="1"/>
      <c r="QXN372" s="1"/>
      <c r="QXO372" s="1"/>
      <c r="QXP372" s="1"/>
      <c r="QXQ372" s="1"/>
      <c r="QXR372" s="1"/>
      <c r="QXS372" s="1"/>
      <c r="QXT372" s="1"/>
      <c r="QXU372" s="1"/>
      <c r="QXV372" s="1"/>
      <c r="QXW372" s="1"/>
      <c r="QXX372" s="1"/>
      <c r="QXY372" s="1"/>
      <c r="QXZ372" s="1"/>
      <c r="QYA372" s="1"/>
      <c r="QYB372" s="1"/>
      <c r="QYC372" s="1"/>
      <c r="QYD372" s="1"/>
      <c r="QYE372" s="1"/>
      <c r="QYF372" s="1"/>
      <c r="QYG372" s="1"/>
      <c r="QYH372" s="1"/>
      <c r="QYI372" s="1"/>
      <c r="QYJ372" s="1"/>
      <c r="QYK372" s="1"/>
      <c r="QYL372" s="1"/>
      <c r="QYM372" s="1"/>
      <c r="QYN372" s="1"/>
      <c r="QYO372" s="1"/>
      <c r="QYP372" s="1"/>
      <c r="QYQ372" s="1"/>
      <c r="QYR372" s="1"/>
      <c r="QYS372" s="1"/>
      <c r="QYT372" s="1"/>
      <c r="QYU372" s="1"/>
      <c r="QYV372" s="1"/>
      <c r="QYW372" s="1"/>
      <c r="QYX372" s="1"/>
      <c r="QYY372" s="1"/>
      <c r="QYZ372" s="1"/>
      <c r="QZA372" s="1"/>
      <c r="QZB372" s="1"/>
      <c r="QZC372" s="1"/>
      <c r="QZD372" s="1"/>
      <c r="QZE372" s="1"/>
      <c r="QZF372" s="1"/>
      <c r="QZG372" s="1"/>
      <c r="QZH372" s="1"/>
      <c r="QZI372" s="1"/>
      <c r="QZJ372" s="1"/>
      <c r="QZK372" s="1"/>
      <c r="QZL372" s="1"/>
      <c r="QZM372" s="1"/>
      <c r="QZN372" s="1"/>
      <c r="QZO372" s="1"/>
      <c r="QZP372" s="1"/>
      <c r="QZQ372" s="1"/>
      <c r="QZR372" s="1"/>
      <c r="QZS372" s="1"/>
      <c r="QZT372" s="1"/>
      <c r="QZU372" s="1"/>
      <c r="QZV372" s="1"/>
      <c r="QZW372" s="1"/>
      <c r="QZX372" s="1"/>
      <c r="QZY372" s="1"/>
      <c r="QZZ372" s="1"/>
      <c r="RAA372" s="1"/>
      <c r="RAB372" s="1"/>
      <c r="RAC372" s="1"/>
      <c r="RAD372" s="1"/>
      <c r="RAE372" s="1"/>
      <c r="RAF372" s="1"/>
      <c r="RAG372" s="1"/>
      <c r="RAH372" s="1"/>
      <c r="RAI372" s="1"/>
      <c r="RAJ372" s="1"/>
      <c r="RAK372" s="1"/>
      <c r="RAL372" s="1"/>
      <c r="RAM372" s="1"/>
      <c r="RAN372" s="1"/>
      <c r="RAO372" s="1"/>
      <c r="RAP372" s="1"/>
      <c r="RAQ372" s="1"/>
      <c r="RAR372" s="1"/>
      <c r="RAS372" s="1"/>
      <c r="RAT372" s="1"/>
      <c r="RAU372" s="1"/>
      <c r="RAV372" s="1"/>
      <c r="RAW372" s="1"/>
      <c r="RAX372" s="1"/>
      <c r="RAY372" s="1"/>
      <c r="RAZ372" s="1"/>
      <c r="RBA372" s="1"/>
      <c r="RBB372" s="1"/>
      <c r="RBC372" s="1"/>
      <c r="RBD372" s="1"/>
      <c r="RBE372" s="1"/>
      <c r="RBF372" s="1"/>
      <c r="RBG372" s="1"/>
      <c r="RBH372" s="1"/>
      <c r="RBI372" s="1"/>
      <c r="RBJ372" s="1"/>
      <c r="RBK372" s="1"/>
      <c r="RBL372" s="1"/>
      <c r="RBM372" s="1"/>
      <c r="RBN372" s="1"/>
      <c r="RBO372" s="1"/>
      <c r="RBP372" s="1"/>
      <c r="RBQ372" s="1"/>
      <c r="RBR372" s="1"/>
      <c r="RBS372" s="1"/>
      <c r="RBT372" s="1"/>
      <c r="RBU372" s="1"/>
      <c r="RBV372" s="1"/>
      <c r="RBW372" s="1"/>
      <c r="RBX372" s="1"/>
      <c r="RBY372" s="1"/>
      <c r="RBZ372" s="1"/>
      <c r="RCA372" s="1"/>
      <c r="RCB372" s="1"/>
      <c r="RCC372" s="1"/>
      <c r="RCD372" s="1"/>
      <c r="RCE372" s="1"/>
      <c r="RCF372" s="1"/>
      <c r="RCG372" s="1"/>
      <c r="RCH372" s="1"/>
      <c r="RCI372" s="1"/>
      <c r="RCJ372" s="1"/>
      <c r="RCK372" s="1"/>
      <c r="RCL372" s="1"/>
      <c r="RCM372" s="1"/>
      <c r="RCN372" s="1"/>
      <c r="RCO372" s="1"/>
      <c r="RCP372" s="1"/>
      <c r="RCQ372" s="1"/>
      <c r="RCR372" s="1"/>
      <c r="RCS372" s="1"/>
      <c r="RCT372" s="1"/>
      <c r="RCU372" s="1"/>
      <c r="RCV372" s="1"/>
      <c r="RCW372" s="1"/>
      <c r="RCX372" s="1"/>
      <c r="RCY372" s="1"/>
      <c r="RCZ372" s="1"/>
      <c r="RDA372" s="1"/>
      <c r="RDB372" s="1"/>
      <c r="RDC372" s="1"/>
      <c r="RDD372" s="1"/>
      <c r="RDE372" s="1"/>
      <c r="RDF372" s="1"/>
      <c r="RDG372" s="1"/>
      <c r="RDH372" s="1"/>
      <c r="RDI372" s="1"/>
      <c r="RDJ372" s="1"/>
      <c r="RDK372" s="1"/>
      <c r="RDL372" s="1"/>
      <c r="RDM372" s="1"/>
      <c r="RDN372" s="1"/>
      <c r="RDO372" s="1"/>
      <c r="RDP372" s="1"/>
      <c r="RDQ372" s="1"/>
      <c r="RDR372" s="1"/>
      <c r="RDS372" s="1"/>
      <c r="RDT372" s="1"/>
      <c r="RDU372" s="1"/>
      <c r="RDV372" s="1"/>
      <c r="RDW372" s="1"/>
      <c r="RDX372" s="1"/>
      <c r="RDY372" s="1"/>
      <c r="RDZ372" s="1"/>
      <c r="REA372" s="1"/>
      <c r="REB372" s="1"/>
      <c r="REC372" s="1"/>
      <c r="RED372" s="1"/>
      <c r="REE372" s="1"/>
      <c r="REF372" s="1"/>
      <c r="REG372" s="1"/>
      <c r="REH372" s="1"/>
      <c r="REI372" s="1"/>
      <c r="REJ372" s="1"/>
      <c r="REK372" s="1"/>
      <c r="REL372" s="1"/>
      <c r="REM372" s="1"/>
      <c r="REN372" s="1"/>
      <c r="REO372" s="1"/>
      <c r="REP372" s="1"/>
      <c r="REQ372" s="1"/>
      <c r="RER372" s="1"/>
      <c r="RES372" s="1"/>
      <c r="RET372" s="1"/>
      <c r="REU372" s="1"/>
      <c r="REV372" s="1"/>
      <c r="REW372" s="1"/>
      <c r="REX372" s="1"/>
      <c r="REY372" s="1"/>
      <c r="REZ372" s="1"/>
      <c r="RFA372" s="1"/>
      <c r="RFB372" s="1"/>
      <c r="RFC372" s="1"/>
      <c r="RFD372" s="1"/>
      <c r="RFE372" s="1"/>
      <c r="RFF372" s="1"/>
      <c r="RFG372" s="1"/>
      <c r="RFH372" s="1"/>
      <c r="RFI372" s="1"/>
      <c r="RFJ372" s="1"/>
      <c r="RFK372" s="1"/>
      <c r="RFL372" s="1"/>
      <c r="RFM372" s="1"/>
      <c r="RFN372" s="1"/>
      <c r="RFO372" s="1"/>
      <c r="RFP372" s="1"/>
      <c r="RFQ372" s="1"/>
      <c r="RFR372" s="1"/>
      <c r="RFS372" s="1"/>
      <c r="RFT372" s="1"/>
      <c r="RFU372" s="1"/>
      <c r="RFV372" s="1"/>
      <c r="RFW372" s="1"/>
      <c r="RFX372" s="1"/>
      <c r="RFY372" s="1"/>
      <c r="RFZ372" s="1"/>
      <c r="RGA372" s="1"/>
      <c r="RGB372" s="1"/>
      <c r="RGC372" s="1"/>
      <c r="RGD372" s="1"/>
      <c r="RGE372" s="1"/>
      <c r="RGF372" s="1"/>
      <c r="RGG372" s="1"/>
      <c r="RGH372" s="1"/>
      <c r="RGI372" s="1"/>
      <c r="RGJ372" s="1"/>
      <c r="RGK372" s="1"/>
      <c r="RGL372" s="1"/>
      <c r="RGM372" s="1"/>
      <c r="RGN372" s="1"/>
      <c r="RGO372" s="1"/>
      <c r="RGP372" s="1"/>
      <c r="RGQ372" s="1"/>
      <c r="RGR372" s="1"/>
      <c r="RGS372" s="1"/>
      <c r="RGT372" s="1"/>
      <c r="RGU372" s="1"/>
      <c r="RGV372" s="1"/>
      <c r="RGW372" s="1"/>
      <c r="RGX372" s="1"/>
      <c r="RGY372" s="1"/>
      <c r="RGZ372" s="1"/>
      <c r="RHA372" s="1"/>
      <c r="RHB372" s="1"/>
      <c r="RHC372" s="1"/>
      <c r="RHD372" s="1"/>
      <c r="RHE372" s="1"/>
      <c r="RHF372" s="1"/>
      <c r="RHG372" s="1"/>
      <c r="RHH372" s="1"/>
      <c r="RHI372" s="1"/>
      <c r="RHJ372" s="1"/>
      <c r="RHK372" s="1"/>
      <c r="RHL372" s="1"/>
      <c r="RHM372" s="1"/>
      <c r="RHN372" s="1"/>
      <c r="RHO372" s="1"/>
      <c r="RHP372" s="1"/>
      <c r="RHQ372" s="1"/>
      <c r="RHR372" s="1"/>
      <c r="RHS372" s="1"/>
      <c r="RHT372" s="1"/>
      <c r="RHU372" s="1"/>
      <c r="RHV372" s="1"/>
      <c r="RHW372" s="1"/>
      <c r="RHX372" s="1"/>
      <c r="RHY372" s="1"/>
      <c r="RHZ372" s="1"/>
      <c r="RIA372" s="1"/>
      <c r="RIB372" s="1"/>
      <c r="RIC372" s="1"/>
      <c r="RID372" s="1"/>
      <c r="RIE372" s="1"/>
      <c r="RIF372" s="1"/>
      <c r="RIG372" s="1"/>
      <c r="RIH372" s="1"/>
      <c r="RII372" s="1"/>
      <c r="RIJ372" s="1"/>
      <c r="RIK372" s="1"/>
      <c r="RIL372" s="1"/>
      <c r="RIM372" s="1"/>
      <c r="RIN372" s="1"/>
      <c r="RIO372" s="1"/>
      <c r="RIP372" s="1"/>
      <c r="RIQ372" s="1"/>
      <c r="RIR372" s="1"/>
      <c r="RIS372" s="1"/>
      <c r="RIT372" s="1"/>
      <c r="RIU372" s="1"/>
      <c r="RIV372" s="1"/>
      <c r="RIW372" s="1"/>
      <c r="RIX372" s="1"/>
      <c r="RIY372" s="1"/>
      <c r="RIZ372" s="1"/>
      <c r="RJA372" s="1"/>
      <c r="RJB372" s="1"/>
      <c r="RJC372" s="1"/>
      <c r="RJD372" s="1"/>
      <c r="RJE372" s="1"/>
      <c r="RJF372" s="1"/>
      <c r="RJG372" s="1"/>
      <c r="RJH372" s="1"/>
      <c r="RJI372" s="1"/>
      <c r="RJJ372" s="1"/>
      <c r="RJK372" s="1"/>
      <c r="RJL372" s="1"/>
      <c r="RJM372" s="1"/>
      <c r="RJN372" s="1"/>
      <c r="RJO372" s="1"/>
      <c r="RJP372" s="1"/>
      <c r="RJQ372" s="1"/>
      <c r="RJR372" s="1"/>
      <c r="RJS372" s="1"/>
      <c r="RJT372" s="1"/>
      <c r="RJU372" s="1"/>
      <c r="RJV372" s="1"/>
      <c r="RJW372" s="1"/>
      <c r="RJX372" s="1"/>
      <c r="RJY372" s="1"/>
      <c r="RJZ372" s="1"/>
      <c r="RKA372" s="1"/>
      <c r="RKB372" s="1"/>
      <c r="RKC372" s="1"/>
      <c r="RKD372" s="1"/>
      <c r="RKE372" s="1"/>
      <c r="RKF372" s="1"/>
      <c r="RKG372" s="1"/>
      <c r="RKH372" s="1"/>
      <c r="RKI372" s="1"/>
      <c r="RKJ372" s="1"/>
      <c r="RKK372" s="1"/>
      <c r="RKL372" s="1"/>
      <c r="RKM372" s="1"/>
      <c r="RKN372" s="1"/>
      <c r="RKO372" s="1"/>
      <c r="RKP372" s="1"/>
      <c r="RKQ372" s="1"/>
      <c r="RKR372" s="1"/>
      <c r="RKS372" s="1"/>
      <c r="RKT372" s="1"/>
      <c r="RKU372" s="1"/>
      <c r="RKV372" s="1"/>
      <c r="RKW372" s="1"/>
      <c r="RKX372" s="1"/>
      <c r="RKY372" s="1"/>
      <c r="RKZ372" s="1"/>
      <c r="RLA372" s="1"/>
      <c r="RLB372" s="1"/>
      <c r="RLC372" s="1"/>
      <c r="RLD372" s="1"/>
      <c r="RLE372" s="1"/>
      <c r="RLF372" s="1"/>
      <c r="RLG372" s="1"/>
      <c r="RLH372" s="1"/>
      <c r="RLI372" s="1"/>
      <c r="RLJ372" s="1"/>
      <c r="RLK372" s="1"/>
      <c r="RLL372" s="1"/>
      <c r="RLM372" s="1"/>
      <c r="RLN372" s="1"/>
      <c r="RLO372" s="1"/>
      <c r="RLP372" s="1"/>
      <c r="RLQ372" s="1"/>
      <c r="RLR372" s="1"/>
      <c r="RLS372" s="1"/>
      <c r="RLT372" s="1"/>
      <c r="RLU372" s="1"/>
      <c r="RLV372" s="1"/>
      <c r="RLW372" s="1"/>
      <c r="RLX372" s="1"/>
      <c r="RLY372" s="1"/>
      <c r="RLZ372" s="1"/>
      <c r="RMA372" s="1"/>
      <c r="RMB372" s="1"/>
      <c r="RMC372" s="1"/>
      <c r="RMD372" s="1"/>
      <c r="RME372" s="1"/>
      <c r="RMF372" s="1"/>
      <c r="RMG372" s="1"/>
      <c r="RMH372" s="1"/>
      <c r="RMI372" s="1"/>
      <c r="RMJ372" s="1"/>
      <c r="RMK372" s="1"/>
      <c r="RML372" s="1"/>
      <c r="RMM372" s="1"/>
      <c r="RMN372" s="1"/>
      <c r="RMO372" s="1"/>
      <c r="RMP372" s="1"/>
      <c r="RMQ372" s="1"/>
      <c r="RMR372" s="1"/>
      <c r="RMS372" s="1"/>
      <c r="RMT372" s="1"/>
      <c r="RMU372" s="1"/>
      <c r="RMV372" s="1"/>
      <c r="RMW372" s="1"/>
      <c r="RMX372" s="1"/>
      <c r="RMY372" s="1"/>
      <c r="RMZ372" s="1"/>
      <c r="RNA372" s="1"/>
      <c r="RNB372" s="1"/>
      <c r="RNC372" s="1"/>
      <c r="RND372" s="1"/>
      <c r="RNE372" s="1"/>
      <c r="RNF372" s="1"/>
      <c r="RNG372" s="1"/>
      <c r="RNH372" s="1"/>
      <c r="RNI372" s="1"/>
      <c r="RNJ372" s="1"/>
      <c r="RNK372" s="1"/>
      <c r="RNL372" s="1"/>
      <c r="RNM372" s="1"/>
      <c r="RNN372" s="1"/>
      <c r="RNO372" s="1"/>
      <c r="RNP372" s="1"/>
      <c r="RNQ372" s="1"/>
      <c r="RNR372" s="1"/>
      <c r="RNS372" s="1"/>
      <c r="RNT372" s="1"/>
      <c r="RNU372" s="1"/>
      <c r="RNV372" s="1"/>
      <c r="RNW372" s="1"/>
      <c r="RNX372" s="1"/>
      <c r="RNY372" s="1"/>
      <c r="RNZ372" s="1"/>
      <c r="ROA372" s="1"/>
      <c r="ROB372" s="1"/>
      <c r="ROC372" s="1"/>
      <c r="ROD372" s="1"/>
      <c r="ROE372" s="1"/>
      <c r="ROF372" s="1"/>
      <c r="ROG372" s="1"/>
      <c r="ROH372" s="1"/>
      <c r="ROI372" s="1"/>
      <c r="ROJ372" s="1"/>
      <c r="ROK372" s="1"/>
      <c r="ROL372" s="1"/>
      <c r="ROM372" s="1"/>
      <c r="RON372" s="1"/>
      <c r="ROO372" s="1"/>
      <c r="ROP372" s="1"/>
      <c r="ROQ372" s="1"/>
      <c r="ROR372" s="1"/>
      <c r="ROS372" s="1"/>
      <c r="ROT372" s="1"/>
      <c r="ROU372" s="1"/>
      <c r="ROV372" s="1"/>
      <c r="ROW372" s="1"/>
      <c r="ROX372" s="1"/>
      <c r="ROY372" s="1"/>
      <c r="ROZ372" s="1"/>
      <c r="RPA372" s="1"/>
      <c r="RPB372" s="1"/>
      <c r="RPC372" s="1"/>
      <c r="RPD372" s="1"/>
      <c r="RPE372" s="1"/>
      <c r="RPF372" s="1"/>
      <c r="RPG372" s="1"/>
      <c r="RPH372" s="1"/>
      <c r="RPI372" s="1"/>
      <c r="RPJ372" s="1"/>
      <c r="RPK372" s="1"/>
      <c r="RPL372" s="1"/>
      <c r="RPM372" s="1"/>
      <c r="RPN372" s="1"/>
      <c r="RPO372" s="1"/>
      <c r="RPP372" s="1"/>
      <c r="RPQ372" s="1"/>
      <c r="RPR372" s="1"/>
      <c r="RPS372" s="1"/>
      <c r="RPT372" s="1"/>
      <c r="RPU372" s="1"/>
      <c r="RPV372" s="1"/>
      <c r="RPW372" s="1"/>
      <c r="RPX372" s="1"/>
      <c r="RPY372" s="1"/>
      <c r="RPZ372" s="1"/>
      <c r="RQA372" s="1"/>
      <c r="RQB372" s="1"/>
      <c r="RQC372" s="1"/>
      <c r="RQD372" s="1"/>
      <c r="RQE372" s="1"/>
      <c r="RQF372" s="1"/>
      <c r="RQG372" s="1"/>
      <c r="RQH372" s="1"/>
      <c r="RQI372" s="1"/>
      <c r="RQJ372" s="1"/>
      <c r="RQK372" s="1"/>
      <c r="RQL372" s="1"/>
      <c r="RQM372" s="1"/>
      <c r="RQN372" s="1"/>
      <c r="RQO372" s="1"/>
      <c r="RQP372" s="1"/>
      <c r="RQQ372" s="1"/>
      <c r="RQR372" s="1"/>
      <c r="RQS372" s="1"/>
      <c r="RQT372" s="1"/>
      <c r="RQU372" s="1"/>
      <c r="RQV372" s="1"/>
      <c r="RQW372" s="1"/>
      <c r="RQX372" s="1"/>
      <c r="RQY372" s="1"/>
      <c r="RQZ372" s="1"/>
      <c r="RRA372" s="1"/>
      <c r="RRB372" s="1"/>
      <c r="RRC372" s="1"/>
      <c r="RRD372" s="1"/>
      <c r="RRE372" s="1"/>
      <c r="RRF372" s="1"/>
      <c r="RRG372" s="1"/>
      <c r="RRH372" s="1"/>
      <c r="RRI372" s="1"/>
      <c r="RRJ372" s="1"/>
      <c r="RRK372" s="1"/>
      <c r="RRL372" s="1"/>
      <c r="RRM372" s="1"/>
      <c r="RRN372" s="1"/>
      <c r="RRO372" s="1"/>
      <c r="RRP372" s="1"/>
      <c r="RRQ372" s="1"/>
      <c r="RRR372" s="1"/>
      <c r="RRS372" s="1"/>
      <c r="RRT372" s="1"/>
      <c r="RRU372" s="1"/>
      <c r="RRV372" s="1"/>
      <c r="RRW372" s="1"/>
      <c r="RRX372" s="1"/>
      <c r="RRY372" s="1"/>
      <c r="RRZ372" s="1"/>
      <c r="RSA372" s="1"/>
      <c r="RSB372" s="1"/>
      <c r="RSC372" s="1"/>
      <c r="RSD372" s="1"/>
      <c r="RSE372" s="1"/>
      <c r="RSF372" s="1"/>
      <c r="RSG372" s="1"/>
      <c r="RSH372" s="1"/>
      <c r="RSI372" s="1"/>
      <c r="RSJ372" s="1"/>
      <c r="RSK372" s="1"/>
      <c r="RSL372" s="1"/>
      <c r="RSM372" s="1"/>
      <c r="RSN372" s="1"/>
      <c r="RSO372" s="1"/>
      <c r="RSP372" s="1"/>
      <c r="RSQ372" s="1"/>
      <c r="RSR372" s="1"/>
      <c r="RSS372" s="1"/>
      <c r="RST372" s="1"/>
      <c r="RSU372" s="1"/>
      <c r="RSV372" s="1"/>
      <c r="RSW372" s="1"/>
      <c r="RSX372" s="1"/>
      <c r="RSY372" s="1"/>
      <c r="RSZ372" s="1"/>
      <c r="RTA372" s="1"/>
      <c r="RTB372" s="1"/>
      <c r="RTC372" s="1"/>
      <c r="RTD372" s="1"/>
      <c r="RTE372" s="1"/>
      <c r="RTF372" s="1"/>
      <c r="RTG372" s="1"/>
      <c r="RTH372" s="1"/>
      <c r="RTI372" s="1"/>
      <c r="RTJ372" s="1"/>
      <c r="RTK372" s="1"/>
      <c r="RTL372" s="1"/>
      <c r="RTM372" s="1"/>
      <c r="RTN372" s="1"/>
      <c r="RTO372" s="1"/>
      <c r="RTP372" s="1"/>
      <c r="RTQ372" s="1"/>
      <c r="RTR372" s="1"/>
      <c r="RTS372" s="1"/>
      <c r="RTT372" s="1"/>
      <c r="RTU372" s="1"/>
      <c r="RTV372" s="1"/>
      <c r="RTW372" s="1"/>
      <c r="RTX372" s="1"/>
      <c r="RTY372" s="1"/>
      <c r="RTZ372" s="1"/>
      <c r="RUA372" s="1"/>
      <c r="RUB372" s="1"/>
      <c r="RUC372" s="1"/>
      <c r="RUD372" s="1"/>
      <c r="RUE372" s="1"/>
      <c r="RUF372" s="1"/>
      <c r="RUG372" s="1"/>
      <c r="RUH372" s="1"/>
      <c r="RUI372" s="1"/>
      <c r="RUJ372" s="1"/>
      <c r="RUK372" s="1"/>
      <c r="RUL372" s="1"/>
      <c r="RUM372" s="1"/>
      <c r="RUN372" s="1"/>
      <c r="RUO372" s="1"/>
      <c r="RUP372" s="1"/>
      <c r="RUQ372" s="1"/>
      <c r="RUR372" s="1"/>
      <c r="RUS372" s="1"/>
      <c r="RUT372" s="1"/>
      <c r="RUU372" s="1"/>
      <c r="RUV372" s="1"/>
      <c r="RUW372" s="1"/>
      <c r="RUX372" s="1"/>
      <c r="RUY372" s="1"/>
      <c r="RUZ372" s="1"/>
      <c r="RVA372" s="1"/>
      <c r="RVB372" s="1"/>
      <c r="RVC372" s="1"/>
      <c r="RVD372" s="1"/>
      <c r="RVE372" s="1"/>
      <c r="RVF372" s="1"/>
      <c r="RVG372" s="1"/>
      <c r="RVH372" s="1"/>
      <c r="RVI372" s="1"/>
      <c r="RVJ372" s="1"/>
      <c r="RVK372" s="1"/>
      <c r="RVL372" s="1"/>
      <c r="RVM372" s="1"/>
      <c r="RVN372" s="1"/>
      <c r="RVO372" s="1"/>
      <c r="RVP372" s="1"/>
      <c r="RVQ372" s="1"/>
      <c r="RVR372" s="1"/>
      <c r="RVS372" s="1"/>
      <c r="RVT372" s="1"/>
      <c r="RVU372" s="1"/>
      <c r="RVV372" s="1"/>
      <c r="RVW372" s="1"/>
      <c r="RVX372" s="1"/>
      <c r="RVY372" s="1"/>
      <c r="RVZ372" s="1"/>
      <c r="RWA372" s="1"/>
      <c r="RWB372" s="1"/>
      <c r="RWC372" s="1"/>
      <c r="RWD372" s="1"/>
      <c r="RWE372" s="1"/>
      <c r="RWF372" s="1"/>
      <c r="RWG372" s="1"/>
      <c r="RWH372" s="1"/>
      <c r="RWI372" s="1"/>
      <c r="RWJ372" s="1"/>
      <c r="RWK372" s="1"/>
      <c r="RWL372" s="1"/>
      <c r="RWM372" s="1"/>
      <c r="RWN372" s="1"/>
      <c r="RWO372" s="1"/>
      <c r="RWP372" s="1"/>
      <c r="RWQ372" s="1"/>
      <c r="RWR372" s="1"/>
      <c r="RWS372" s="1"/>
      <c r="RWT372" s="1"/>
      <c r="RWU372" s="1"/>
      <c r="RWV372" s="1"/>
      <c r="RWW372" s="1"/>
      <c r="RWX372" s="1"/>
      <c r="RWY372" s="1"/>
      <c r="RWZ372" s="1"/>
      <c r="RXA372" s="1"/>
      <c r="RXB372" s="1"/>
      <c r="RXC372" s="1"/>
      <c r="RXD372" s="1"/>
      <c r="RXE372" s="1"/>
      <c r="RXF372" s="1"/>
      <c r="RXG372" s="1"/>
      <c r="RXH372" s="1"/>
      <c r="RXI372" s="1"/>
      <c r="RXJ372" s="1"/>
      <c r="RXK372" s="1"/>
      <c r="RXL372" s="1"/>
      <c r="RXM372" s="1"/>
      <c r="RXN372" s="1"/>
      <c r="RXO372" s="1"/>
      <c r="RXP372" s="1"/>
      <c r="RXQ372" s="1"/>
      <c r="RXR372" s="1"/>
      <c r="RXS372" s="1"/>
      <c r="RXT372" s="1"/>
      <c r="RXU372" s="1"/>
      <c r="RXV372" s="1"/>
      <c r="RXW372" s="1"/>
      <c r="RXX372" s="1"/>
      <c r="RXY372" s="1"/>
      <c r="RXZ372" s="1"/>
      <c r="RYA372" s="1"/>
      <c r="RYB372" s="1"/>
      <c r="RYC372" s="1"/>
      <c r="RYD372" s="1"/>
      <c r="RYE372" s="1"/>
      <c r="RYF372" s="1"/>
      <c r="RYG372" s="1"/>
      <c r="RYH372" s="1"/>
      <c r="RYI372" s="1"/>
      <c r="RYJ372" s="1"/>
      <c r="RYK372" s="1"/>
      <c r="RYL372" s="1"/>
      <c r="RYM372" s="1"/>
      <c r="RYN372" s="1"/>
      <c r="RYO372" s="1"/>
      <c r="RYP372" s="1"/>
      <c r="RYQ372" s="1"/>
      <c r="RYR372" s="1"/>
      <c r="RYS372" s="1"/>
      <c r="RYT372" s="1"/>
      <c r="RYU372" s="1"/>
      <c r="RYV372" s="1"/>
      <c r="RYW372" s="1"/>
      <c r="RYX372" s="1"/>
      <c r="RYY372" s="1"/>
      <c r="RYZ372" s="1"/>
      <c r="RZA372" s="1"/>
      <c r="RZB372" s="1"/>
      <c r="RZC372" s="1"/>
      <c r="RZD372" s="1"/>
      <c r="RZE372" s="1"/>
      <c r="RZF372" s="1"/>
      <c r="RZG372" s="1"/>
      <c r="RZH372" s="1"/>
      <c r="RZI372" s="1"/>
      <c r="RZJ372" s="1"/>
      <c r="RZK372" s="1"/>
      <c r="RZL372" s="1"/>
      <c r="RZM372" s="1"/>
      <c r="RZN372" s="1"/>
      <c r="RZO372" s="1"/>
      <c r="RZP372" s="1"/>
      <c r="RZQ372" s="1"/>
      <c r="RZR372" s="1"/>
      <c r="RZS372" s="1"/>
      <c r="RZT372" s="1"/>
      <c r="RZU372" s="1"/>
      <c r="RZV372" s="1"/>
      <c r="RZW372" s="1"/>
      <c r="RZX372" s="1"/>
      <c r="RZY372" s="1"/>
      <c r="RZZ372" s="1"/>
      <c r="SAA372" s="1"/>
      <c r="SAB372" s="1"/>
      <c r="SAC372" s="1"/>
      <c r="SAD372" s="1"/>
      <c r="SAE372" s="1"/>
      <c r="SAF372" s="1"/>
      <c r="SAG372" s="1"/>
      <c r="SAH372" s="1"/>
      <c r="SAI372" s="1"/>
      <c r="SAJ372" s="1"/>
      <c r="SAK372" s="1"/>
      <c r="SAL372" s="1"/>
      <c r="SAM372" s="1"/>
      <c r="SAN372" s="1"/>
      <c r="SAO372" s="1"/>
      <c r="SAP372" s="1"/>
      <c r="SAQ372" s="1"/>
      <c r="SAR372" s="1"/>
      <c r="SAS372" s="1"/>
      <c r="SAT372" s="1"/>
      <c r="SAU372" s="1"/>
      <c r="SAV372" s="1"/>
      <c r="SAW372" s="1"/>
      <c r="SAX372" s="1"/>
      <c r="SAY372" s="1"/>
      <c r="SAZ372" s="1"/>
      <c r="SBA372" s="1"/>
      <c r="SBB372" s="1"/>
      <c r="SBC372" s="1"/>
      <c r="SBD372" s="1"/>
      <c r="SBE372" s="1"/>
      <c r="SBF372" s="1"/>
      <c r="SBG372" s="1"/>
      <c r="SBH372" s="1"/>
      <c r="SBI372" s="1"/>
      <c r="SBJ372" s="1"/>
      <c r="SBK372" s="1"/>
      <c r="SBL372" s="1"/>
      <c r="SBM372" s="1"/>
      <c r="SBN372" s="1"/>
      <c r="SBO372" s="1"/>
      <c r="SBP372" s="1"/>
      <c r="SBQ372" s="1"/>
      <c r="SBR372" s="1"/>
      <c r="SBS372" s="1"/>
      <c r="SBT372" s="1"/>
      <c r="SBU372" s="1"/>
      <c r="SBV372" s="1"/>
      <c r="SBW372" s="1"/>
      <c r="SBX372" s="1"/>
      <c r="SBY372" s="1"/>
      <c r="SBZ372" s="1"/>
      <c r="SCA372" s="1"/>
      <c r="SCB372" s="1"/>
      <c r="SCC372" s="1"/>
      <c r="SCD372" s="1"/>
      <c r="SCE372" s="1"/>
      <c r="SCF372" s="1"/>
      <c r="SCG372" s="1"/>
      <c r="SCH372" s="1"/>
      <c r="SCI372" s="1"/>
      <c r="SCJ372" s="1"/>
      <c r="SCK372" s="1"/>
      <c r="SCL372" s="1"/>
      <c r="SCM372" s="1"/>
      <c r="SCN372" s="1"/>
      <c r="SCO372" s="1"/>
      <c r="SCP372" s="1"/>
      <c r="SCQ372" s="1"/>
      <c r="SCR372" s="1"/>
      <c r="SCS372" s="1"/>
      <c r="SCT372" s="1"/>
      <c r="SCU372" s="1"/>
      <c r="SCV372" s="1"/>
      <c r="SCW372" s="1"/>
      <c r="SCX372" s="1"/>
      <c r="SCY372" s="1"/>
      <c r="SCZ372" s="1"/>
      <c r="SDA372" s="1"/>
      <c r="SDB372" s="1"/>
      <c r="SDC372" s="1"/>
      <c r="SDD372" s="1"/>
      <c r="SDE372" s="1"/>
      <c r="SDF372" s="1"/>
      <c r="SDG372" s="1"/>
      <c r="SDH372" s="1"/>
      <c r="SDI372" s="1"/>
      <c r="SDJ372" s="1"/>
      <c r="SDK372" s="1"/>
      <c r="SDL372" s="1"/>
      <c r="SDM372" s="1"/>
      <c r="SDN372" s="1"/>
      <c r="SDO372" s="1"/>
      <c r="SDP372" s="1"/>
      <c r="SDQ372" s="1"/>
      <c r="SDR372" s="1"/>
      <c r="SDS372" s="1"/>
      <c r="SDT372" s="1"/>
      <c r="SDU372" s="1"/>
      <c r="SDV372" s="1"/>
      <c r="SDW372" s="1"/>
      <c r="SDX372" s="1"/>
      <c r="SDY372" s="1"/>
      <c r="SDZ372" s="1"/>
      <c r="SEA372" s="1"/>
      <c r="SEB372" s="1"/>
      <c r="SEC372" s="1"/>
      <c r="SED372" s="1"/>
      <c r="SEE372" s="1"/>
      <c r="SEF372" s="1"/>
      <c r="SEG372" s="1"/>
      <c r="SEH372" s="1"/>
      <c r="SEI372" s="1"/>
      <c r="SEJ372" s="1"/>
      <c r="SEK372" s="1"/>
      <c r="SEL372" s="1"/>
      <c r="SEM372" s="1"/>
      <c r="SEN372" s="1"/>
      <c r="SEO372" s="1"/>
      <c r="SEP372" s="1"/>
      <c r="SEQ372" s="1"/>
      <c r="SER372" s="1"/>
      <c r="SES372" s="1"/>
      <c r="SET372" s="1"/>
      <c r="SEU372" s="1"/>
      <c r="SEV372" s="1"/>
      <c r="SEW372" s="1"/>
      <c r="SEX372" s="1"/>
      <c r="SEY372" s="1"/>
      <c r="SEZ372" s="1"/>
      <c r="SFA372" s="1"/>
      <c r="SFB372" s="1"/>
      <c r="SFC372" s="1"/>
      <c r="SFD372" s="1"/>
      <c r="SFE372" s="1"/>
      <c r="SFF372" s="1"/>
      <c r="SFG372" s="1"/>
      <c r="SFH372" s="1"/>
      <c r="SFI372" s="1"/>
      <c r="SFJ372" s="1"/>
      <c r="SFK372" s="1"/>
      <c r="SFL372" s="1"/>
      <c r="SFM372" s="1"/>
      <c r="SFN372" s="1"/>
      <c r="SFO372" s="1"/>
      <c r="SFP372" s="1"/>
      <c r="SFQ372" s="1"/>
      <c r="SFR372" s="1"/>
      <c r="SFS372" s="1"/>
      <c r="SFT372" s="1"/>
      <c r="SFU372" s="1"/>
      <c r="SFV372" s="1"/>
      <c r="SFW372" s="1"/>
      <c r="SFX372" s="1"/>
      <c r="SFY372" s="1"/>
      <c r="SFZ372" s="1"/>
      <c r="SGA372" s="1"/>
      <c r="SGB372" s="1"/>
      <c r="SGC372" s="1"/>
      <c r="SGD372" s="1"/>
      <c r="SGE372" s="1"/>
      <c r="SGF372" s="1"/>
      <c r="SGG372" s="1"/>
      <c r="SGH372" s="1"/>
      <c r="SGI372" s="1"/>
      <c r="SGJ372" s="1"/>
      <c r="SGK372" s="1"/>
      <c r="SGL372" s="1"/>
      <c r="SGM372" s="1"/>
      <c r="SGN372" s="1"/>
      <c r="SGO372" s="1"/>
      <c r="SGP372" s="1"/>
      <c r="SGQ372" s="1"/>
      <c r="SGR372" s="1"/>
      <c r="SGS372" s="1"/>
      <c r="SGT372" s="1"/>
      <c r="SGU372" s="1"/>
      <c r="SGV372" s="1"/>
      <c r="SGW372" s="1"/>
      <c r="SGX372" s="1"/>
      <c r="SGY372" s="1"/>
      <c r="SGZ372" s="1"/>
      <c r="SHA372" s="1"/>
      <c r="SHB372" s="1"/>
      <c r="SHC372" s="1"/>
      <c r="SHD372" s="1"/>
      <c r="SHE372" s="1"/>
      <c r="SHF372" s="1"/>
      <c r="SHG372" s="1"/>
      <c r="SHH372" s="1"/>
      <c r="SHI372" s="1"/>
      <c r="SHJ372" s="1"/>
      <c r="SHK372" s="1"/>
      <c r="SHL372" s="1"/>
      <c r="SHM372" s="1"/>
      <c r="SHN372" s="1"/>
      <c r="SHO372" s="1"/>
      <c r="SHP372" s="1"/>
      <c r="SHQ372" s="1"/>
      <c r="SHR372" s="1"/>
      <c r="SHS372" s="1"/>
      <c r="SHT372" s="1"/>
      <c r="SHU372" s="1"/>
      <c r="SHV372" s="1"/>
      <c r="SHW372" s="1"/>
      <c r="SHX372" s="1"/>
      <c r="SHY372" s="1"/>
      <c r="SHZ372" s="1"/>
      <c r="SIA372" s="1"/>
      <c r="SIB372" s="1"/>
      <c r="SIC372" s="1"/>
      <c r="SID372" s="1"/>
      <c r="SIE372" s="1"/>
      <c r="SIF372" s="1"/>
      <c r="SIG372" s="1"/>
      <c r="SIH372" s="1"/>
      <c r="SII372" s="1"/>
      <c r="SIJ372" s="1"/>
      <c r="SIK372" s="1"/>
      <c r="SIL372" s="1"/>
      <c r="SIM372" s="1"/>
      <c r="SIN372" s="1"/>
      <c r="SIO372" s="1"/>
      <c r="SIP372" s="1"/>
      <c r="SIQ372" s="1"/>
      <c r="SIR372" s="1"/>
      <c r="SIS372" s="1"/>
      <c r="SIT372" s="1"/>
      <c r="SIU372" s="1"/>
      <c r="SIV372" s="1"/>
      <c r="SIW372" s="1"/>
      <c r="SIX372" s="1"/>
      <c r="SIY372" s="1"/>
      <c r="SIZ372" s="1"/>
      <c r="SJA372" s="1"/>
      <c r="SJB372" s="1"/>
      <c r="SJC372" s="1"/>
      <c r="SJD372" s="1"/>
      <c r="SJE372" s="1"/>
      <c r="SJF372" s="1"/>
      <c r="SJG372" s="1"/>
      <c r="SJH372" s="1"/>
      <c r="SJI372" s="1"/>
      <c r="SJJ372" s="1"/>
      <c r="SJK372" s="1"/>
      <c r="SJL372" s="1"/>
      <c r="SJM372" s="1"/>
      <c r="SJN372" s="1"/>
      <c r="SJO372" s="1"/>
      <c r="SJP372" s="1"/>
      <c r="SJQ372" s="1"/>
      <c r="SJR372" s="1"/>
      <c r="SJS372" s="1"/>
      <c r="SJT372" s="1"/>
      <c r="SJU372" s="1"/>
      <c r="SJV372" s="1"/>
      <c r="SJW372" s="1"/>
      <c r="SJX372" s="1"/>
      <c r="SJY372" s="1"/>
      <c r="SJZ372" s="1"/>
      <c r="SKA372" s="1"/>
      <c r="SKB372" s="1"/>
      <c r="SKC372" s="1"/>
      <c r="SKD372" s="1"/>
      <c r="SKE372" s="1"/>
      <c r="SKF372" s="1"/>
      <c r="SKG372" s="1"/>
      <c r="SKH372" s="1"/>
      <c r="SKI372" s="1"/>
      <c r="SKJ372" s="1"/>
      <c r="SKK372" s="1"/>
      <c r="SKL372" s="1"/>
      <c r="SKM372" s="1"/>
      <c r="SKN372" s="1"/>
      <c r="SKO372" s="1"/>
      <c r="SKP372" s="1"/>
      <c r="SKQ372" s="1"/>
      <c r="SKR372" s="1"/>
      <c r="SKS372" s="1"/>
      <c r="SKT372" s="1"/>
      <c r="SKU372" s="1"/>
      <c r="SKV372" s="1"/>
      <c r="SKW372" s="1"/>
      <c r="SKX372" s="1"/>
      <c r="SKY372" s="1"/>
      <c r="SKZ372" s="1"/>
      <c r="SLA372" s="1"/>
      <c r="SLB372" s="1"/>
      <c r="SLC372" s="1"/>
      <c r="SLD372" s="1"/>
      <c r="SLE372" s="1"/>
      <c r="SLF372" s="1"/>
      <c r="SLG372" s="1"/>
      <c r="SLH372" s="1"/>
      <c r="SLI372" s="1"/>
      <c r="SLJ372" s="1"/>
      <c r="SLK372" s="1"/>
      <c r="SLL372" s="1"/>
      <c r="SLM372" s="1"/>
      <c r="SLN372" s="1"/>
      <c r="SLO372" s="1"/>
      <c r="SLP372" s="1"/>
      <c r="SLQ372" s="1"/>
      <c r="SLR372" s="1"/>
      <c r="SLS372" s="1"/>
      <c r="SLT372" s="1"/>
      <c r="SLU372" s="1"/>
      <c r="SLV372" s="1"/>
      <c r="SLW372" s="1"/>
      <c r="SLX372" s="1"/>
      <c r="SLY372" s="1"/>
      <c r="SLZ372" s="1"/>
      <c r="SMA372" s="1"/>
      <c r="SMB372" s="1"/>
      <c r="SMC372" s="1"/>
      <c r="SMD372" s="1"/>
      <c r="SME372" s="1"/>
      <c r="SMF372" s="1"/>
      <c r="SMG372" s="1"/>
      <c r="SMH372" s="1"/>
      <c r="SMI372" s="1"/>
      <c r="SMJ372" s="1"/>
      <c r="SMK372" s="1"/>
      <c r="SML372" s="1"/>
      <c r="SMM372" s="1"/>
      <c r="SMN372" s="1"/>
      <c r="SMO372" s="1"/>
      <c r="SMP372" s="1"/>
      <c r="SMQ372" s="1"/>
      <c r="SMR372" s="1"/>
      <c r="SMS372" s="1"/>
      <c r="SMT372" s="1"/>
      <c r="SMU372" s="1"/>
      <c r="SMV372" s="1"/>
      <c r="SMW372" s="1"/>
      <c r="SMX372" s="1"/>
      <c r="SMY372" s="1"/>
      <c r="SMZ372" s="1"/>
      <c r="SNA372" s="1"/>
      <c r="SNB372" s="1"/>
      <c r="SNC372" s="1"/>
      <c r="SND372" s="1"/>
      <c r="SNE372" s="1"/>
      <c r="SNF372" s="1"/>
      <c r="SNG372" s="1"/>
      <c r="SNH372" s="1"/>
      <c r="SNI372" s="1"/>
      <c r="SNJ372" s="1"/>
      <c r="SNK372" s="1"/>
      <c r="SNL372" s="1"/>
      <c r="SNM372" s="1"/>
      <c r="SNN372" s="1"/>
      <c r="SNO372" s="1"/>
      <c r="SNP372" s="1"/>
      <c r="SNQ372" s="1"/>
      <c r="SNR372" s="1"/>
      <c r="SNS372" s="1"/>
      <c r="SNT372" s="1"/>
      <c r="SNU372" s="1"/>
      <c r="SNV372" s="1"/>
      <c r="SNW372" s="1"/>
      <c r="SNX372" s="1"/>
      <c r="SNY372" s="1"/>
      <c r="SNZ372" s="1"/>
      <c r="SOA372" s="1"/>
      <c r="SOB372" s="1"/>
      <c r="SOC372" s="1"/>
      <c r="SOD372" s="1"/>
      <c r="SOE372" s="1"/>
      <c r="SOF372" s="1"/>
      <c r="SOG372" s="1"/>
      <c r="SOH372" s="1"/>
      <c r="SOI372" s="1"/>
      <c r="SOJ372" s="1"/>
      <c r="SOK372" s="1"/>
      <c r="SOL372" s="1"/>
      <c r="SOM372" s="1"/>
      <c r="SON372" s="1"/>
      <c r="SOO372" s="1"/>
      <c r="SOP372" s="1"/>
      <c r="SOQ372" s="1"/>
      <c r="SOR372" s="1"/>
      <c r="SOS372" s="1"/>
      <c r="SOT372" s="1"/>
      <c r="SOU372" s="1"/>
      <c r="SOV372" s="1"/>
      <c r="SOW372" s="1"/>
      <c r="SOX372" s="1"/>
      <c r="SOY372" s="1"/>
      <c r="SOZ372" s="1"/>
      <c r="SPA372" s="1"/>
      <c r="SPB372" s="1"/>
      <c r="SPC372" s="1"/>
      <c r="SPD372" s="1"/>
      <c r="SPE372" s="1"/>
      <c r="SPF372" s="1"/>
      <c r="SPG372" s="1"/>
      <c r="SPH372" s="1"/>
      <c r="SPI372" s="1"/>
      <c r="SPJ372" s="1"/>
      <c r="SPK372" s="1"/>
      <c r="SPL372" s="1"/>
      <c r="SPM372" s="1"/>
      <c r="SPN372" s="1"/>
      <c r="SPO372" s="1"/>
      <c r="SPP372" s="1"/>
      <c r="SPQ372" s="1"/>
      <c r="SPR372" s="1"/>
      <c r="SPS372" s="1"/>
      <c r="SPT372" s="1"/>
      <c r="SPU372" s="1"/>
      <c r="SPV372" s="1"/>
      <c r="SPW372" s="1"/>
      <c r="SPX372" s="1"/>
      <c r="SPY372" s="1"/>
      <c r="SPZ372" s="1"/>
      <c r="SQA372" s="1"/>
      <c r="SQB372" s="1"/>
      <c r="SQC372" s="1"/>
      <c r="SQD372" s="1"/>
      <c r="SQE372" s="1"/>
      <c r="SQF372" s="1"/>
      <c r="SQG372" s="1"/>
      <c r="SQH372" s="1"/>
      <c r="SQI372" s="1"/>
      <c r="SQJ372" s="1"/>
      <c r="SQK372" s="1"/>
      <c r="SQL372" s="1"/>
      <c r="SQM372" s="1"/>
      <c r="SQN372" s="1"/>
      <c r="SQO372" s="1"/>
      <c r="SQP372" s="1"/>
      <c r="SQQ372" s="1"/>
      <c r="SQR372" s="1"/>
      <c r="SQS372" s="1"/>
      <c r="SQT372" s="1"/>
      <c r="SQU372" s="1"/>
      <c r="SQV372" s="1"/>
      <c r="SQW372" s="1"/>
      <c r="SQX372" s="1"/>
      <c r="SQY372" s="1"/>
      <c r="SQZ372" s="1"/>
      <c r="SRA372" s="1"/>
      <c r="SRB372" s="1"/>
      <c r="SRC372" s="1"/>
      <c r="SRD372" s="1"/>
      <c r="SRE372" s="1"/>
      <c r="SRF372" s="1"/>
      <c r="SRG372" s="1"/>
      <c r="SRH372" s="1"/>
      <c r="SRI372" s="1"/>
      <c r="SRJ372" s="1"/>
      <c r="SRK372" s="1"/>
      <c r="SRL372" s="1"/>
      <c r="SRM372" s="1"/>
      <c r="SRN372" s="1"/>
      <c r="SRO372" s="1"/>
      <c r="SRP372" s="1"/>
      <c r="SRQ372" s="1"/>
      <c r="SRR372" s="1"/>
      <c r="SRS372" s="1"/>
      <c r="SRT372" s="1"/>
      <c r="SRU372" s="1"/>
      <c r="SRV372" s="1"/>
      <c r="SRW372" s="1"/>
      <c r="SRX372" s="1"/>
      <c r="SRY372" s="1"/>
      <c r="SRZ372" s="1"/>
      <c r="SSA372" s="1"/>
      <c r="SSB372" s="1"/>
      <c r="SSC372" s="1"/>
      <c r="SSD372" s="1"/>
      <c r="SSE372" s="1"/>
      <c r="SSF372" s="1"/>
      <c r="SSG372" s="1"/>
      <c r="SSH372" s="1"/>
      <c r="SSI372" s="1"/>
      <c r="SSJ372" s="1"/>
      <c r="SSK372" s="1"/>
      <c r="SSL372" s="1"/>
      <c r="SSM372" s="1"/>
      <c r="SSN372" s="1"/>
      <c r="SSO372" s="1"/>
      <c r="SSP372" s="1"/>
      <c r="SSQ372" s="1"/>
      <c r="SSR372" s="1"/>
      <c r="SSS372" s="1"/>
      <c r="SST372" s="1"/>
      <c r="SSU372" s="1"/>
      <c r="SSV372" s="1"/>
      <c r="SSW372" s="1"/>
      <c r="SSX372" s="1"/>
      <c r="SSY372" s="1"/>
      <c r="SSZ372" s="1"/>
      <c r="STA372" s="1"/>
      <c r="STB372" s="1"/>
      <c r="STC372" s="1"/>
      <c r="STD372" s="1"/>
      <c r="STE372" s="1"/>
      <c r="STF372" s="1"/>
      <c r="STG372" s="1"/>
      <c r="STH372" s="1"/>
      <c r="STI372" s="1"/>
      <c r="STJ372" s="1"/>
      <c r="STK372" s="1"/>
      <c r="STL372" s="1"/>
      <c r="STM372" s="1"/>
      <c r="STN372" s="1"/>
      <c r="STO372" s="1"/>
      <c r="STP372" s="1"/>
      <c r="STQ372" s="1"/>
      <c r="STR372" s="1"/>
      <c r="STS372" s="1"/>
      <c r="STT372" s="1"/>
      <c r="STU372" s="1"/>
      <c r="STV372" s="1"/>
      <c r="STW372" s="1"/>
      <c r="STX372" s="1"/>
      <c r="STY372" s="1"/>
      <c r="STZ372" s="1"/>
      <c r="SUA372" s="1"/>
      <c r="SUB372" s="1"/>
      <c r="SUC372" s="1"/>
      <c r="SUD372" s="1"/>
      <c r="SUE372" s="1"/>
      <c r="SUF372" s="1"/>
      <c r="SUG372" s="1"/>
      <c r="SUH372" s="1"/>
      <c r="SUI372" s="1"/>
      <c r="SUJ372" s="1"/>
      <c r="SUK372" s="1"/>
      <c r="SUL372" s="1"/>
      <c r="SUM372" s="1"/>
      <c r="SUN372" s="1"/>
      <c r="SUO372" s="1"/>
      <c r="SUP372" s="1"/>
      <c r="SUQ372" s="1"/>
      <c r="SUR372" s="1"/>
      <c r="SUS372" s="1"/>
      <c r="SUT372" s="1"/>
      <c r="SUU372" s="1"/>
      <c r="SUV372" s="1"/>
      <c r="SUW372" s="1"/>
      <c r="SUX372" s="1"/>
      <c r="SUY372" s="1"/>
      <c r="SUZ372" s="1"/>
      <c r="SVA372" s="1"/>
      <c r="SVB372" s="1"/>
      <c r="SVC372" s="1"/>
      <c r="SVD372" s="1"/>
      <c r="SVE372" s="1"/>
      <c r="SVF372" s="1"/>
      <c r="SVG372" s="1"/>
      <c r="SVH372" s="1"/>
      <c r="SVI372" s="1"/>
      <c r="SVJ372" s="1"/>
      <c r="SVK372" s="1"/>
      <c r="SVL372" s="1"/>
      <c r="SVM372" s="1"/>
      <c r="SVN372" s="1"/>
      <c r="SVO372" s="1"/>
      <c r="SVP372" s="1"/>
      <c r="SVQ372" s="1"/>
      <c r="SVR372" s="1"/>
      <c r="SVS372" s="1"/>
      <c r="SVT372" s="1"/>
      <c r="SVU372" s="1"/>
      <c r="SVV372" s="1"/>
      <c r="SVW372" s="1"/>
      <c r="SVX372" s="1"/>
      <c r="SVY372" s="1"/>
      <c r="SVZ372" s="1"/>
      <c r="SWA372" s="1"/>
      <c r="SWB372" s="1"/>
      <c r="SWC372" s="1"/>
      <c r="SWD372" s="1"/>
      <c r="SWE372" s="1"/>
      <c r="SWF372" s="1"/>
      <c r="SWG372" s="1"/>
      <c r="SWH372" s="1"/>
      <c r="SWI372" s="1"/>
      <c r="SWJ372" s="1"/>
      <c r="SWK372" s="1"/>
      <c r="SWL372" s="1"/>
      <c r="SWM372" s="1"/>
      <c r="SWN372" s="1"/>
      <c r="SWO372" s="1"/>
      <c r="SWP372" s="1"/>
      <c r="SWQ372" s="1"/>
      <c r="SWR372" s="1"/>
      <c r="SWS372" s="1"/>
      <c r="SWT372" s="1"/>
      <c r="SWU372" s="1"/>
      <c r="SWV372" s="1"/>
      <c r="SWW372" s="1"/>
      <c r="SWX372" s="1"/>
      <c r="SWY372" s="1"/>
      <c r="SWZ372" s="1"/>
      <c r="SXA372" s="1"/>
      <c r="SXB372" s="1"/>
      <c r="SXC372" s="1"/>
      <c r="SXD372" s="1"/>
      <c r="SXE372" s="1"/>
      <c r="SXF372" s="1"/>
      <c r="SXG372" s="1"/>
      <c r="SXH372" s="1"/>
      <c r="SXI372" s="1"/>
      <c r="SXJ372" s="1"/>
      <c r="SXK372" s="1"/>
      <c r="SXL372" s="1"/>
      <c r="SXM372" s="1"/>
      <c r="SXN372" s="1"/>
      <c r="SXO372" s="1"/>
      <c r="SXP372" s="1"/>
      <c r="SXQ372" s="1"/>
      <c r="SXR372" s="1"/>
      <c r="SXS372" s="1"/>
      <c r="SXT372" s="1"/>
      <c r="SXU372" s="1"/>
      <c r="SXV372" s="1"/>
      <c r="SXW372" s="1"/>
      <c r="SXX372" s="1"/>
      <c r="SXY372" s="1"/>
      <c r="SXZ372" s="1"/>
      <c r="SYA372" s="1"/>
      <c r="SYB372" s="1"/>
      <c r="SYC372" s="1"/>
      <c r="SYD372" s="1"/>
      <c r="SYE372" s="1"/>
      <c r="SYF372" s="1"/>
      <c r="SYG372" s="1"/>
      <c r="SYH372" s="1"/>
      <c r="SYI372" s="1"/>
      <c r="SYJ372" s="1"/>
      <c r="SYK372" s="1"/>
      <c r="SYL372" s="1"/>
      <c r="SYM372" s="1"/>
      <c r="SYN372" s="1"/>
      <c r="SYO372" s="1"/>
      <c r="SYP372" s="1"/>
      <c r="SYQ372" s="1"/>
      <c r="SYR372" s="1"/>
      <c r="SYS372" s="1"/>
      <c r="SYT372" s="1"/>
      <c r="SYU372" s="1"/>
      <c r="SYV372" s="1"/>
      <c r="SYW372" s="1"/>
      <c r="SYX372" s="1"/>
      <c r="SYY372" s="1"/>
      <c r="SYZ372" s="1"/>
      <c r="SZA372" s="1"/>
      <c r="SZB372" s="1"/>
      <c r="SZC372" s="1"/>
      <c r="SZD372" s="1"/>
      <c r="SZE372" s="1"/>
      <c r="SZF372" s="1"/>
      <c r="SZG372" s="1"/>
      <c r="SZH372" s="1"/>
      <c r="SZI372" s="1"/>
      <c r="SZJ372" s="1"/>
      <c r="SZK372" s="1"/>
      <c r="SZL372" s="1"/>
      <c r="SZM372" s="1"/>
      <c r="SZN372" s="1"/>
      <c r="SZO372" s="1"/>
      <c r="SZP372" s="1"/>
      <c r="SZQ372" s="1"/>
      <c r="SZR372" s="1"/>
      <c r="SZS372" s="1"/>
      <c r="SZT372" s="1"/>
      <c r="SZU372" s="1"/>
      <c r="SZV372" s="1"/>
      <c r="SZW372" s="1"/>
      <c r="SZX372" s="1"/>
      <c r="SZY372" s="1"/>
      <c r="SZZ372" s="1"/>
      <c r="TAA372" s="1"/>
      <c r="TAB372" s="1"/>
      <c r="TAC372" s="1"/>
      <c r="TAD372" s="1"/>
      <c r="TAE372" s="1"/>
      <c r="TAF372" s="1"/>
      <c r="TAG372" s="1"/>
      <c r="TAH372" s="1"/>
      <c r="TAI372" s="1"/>
      <c r="TAJ372" s="1"/>
      <c r="TAK372" s="1"/>
      <c r="TAL372" s="1"/>
      <c r="TAM372" s="1"/>
      <c r="TAN372" s="1"/>
      <c r="TAO372" s="1"/>
      <c r="TAP372" s="1"/>
      <c r="TAQ372" s="1"/>
      <c r="TAR372" s="1"/>
      <c r="TAS372" s="1"/>
      <c r="TAT372" s="1"/>
      <c r="TAU372" s="1"/>
      <c r="TAV372" s="1"/>
      <c r="TAW372" s="1"/>
      <c r="TAX372" s="1"/>
      <c r="TAY372" s="1"/>
      <c r="TAZ372" s="1"/>
      <c r="TBA372" s="1"/>
      <c r="TBB372" s="1"/>
      <c r="TBC372" s="1"/>
      <c r="TBD372" s="1"/>
      <c r="TBE372" s="1"/>
      <c r="TBF372" s="1"/>
      <c r="TBG372" s="1"/>
      <c r="TBH372" s="1"/>
      <c r="TBI372" s="1"/>
      <c r="TBJ372" s="1"/>
      <c r="TBK372" s="1"/>
      <c r="TBL372" s="1"/>
      <c r="TBM372" s="1"/>
      <c r="TBN372" s="1"/>
      <c r="TBO372" s="1"/>
      <c r="TBP372" s="1"/>
      <c r="TBQ372" s="1"/>
      <c r="TBR372" s="1"/>
      <c r="TBS372" s="1"/>
      <c r="TBT372" s="1"/>
      <c r="TBU372" s="1"/>
      <c r="TBV372" s="1"/>
      <c r="TBW372" s="1"/>
      <c r="TBX372" s="1"/>
      <c r="TBY372" s="1"/>
      <c r="TBZ372" s="1"/>
      <c r="TCA372" s="1"/>
      <c r="TCB372" s="1"/>
      <c r="TCC372" s="1"/>
      <c r="TCD372" s="1"/>
      <c r="TCE372" s="1"/>
      <c r="TCF372" s="1"/>
      <c r="TCG372" s="1"/>
      <c r="TCH372" s="1"/>
      <c r="TCI372" s="1"/>
      <c r="TCJ372" s="1"/>
      <c r="TCK372" s="1"/>
      <c r="TCL372" s="1"/>
      <c r="TCM372" s="1"/>
      <c r="TCN372" s="1"/>
      <c r="TCO372" s="1"/>
      <c r="TCP372" s="1"/>
      <c r="TCQ372" s="1"/>
      <c r="TCR372" s="1"/>
      <c r="TCS372" s="1"/>
      <c r="TCT372" s="1"/>
      <c r="TCU372" s="1"/>
      <c r="TCV372" s="1"/>
      <c r="TCW372" s="1"/>
      <c r="TCX372" s="1"/>
      <c r="TCY372" s="1"/>
      <c r="TCZ372" s="1"/>
      <c r="TDA372" s="1"/>
      <c r="TDB372" s="1"/>
      <c r="TDC372" s="1"/>
      <c r="TDD372" s="1"/>
      <c r="TDE372" s="1"/>
      <c r="TDF372" s="1"/>
      <c r="TDG372" s="1"/>
      <c r="TDH372" s="1"/>
      <c r="TDI372" s="1"/>
      <c r="TDJ372" s="1"/>
      <c r="TDK372" s="1"/>
      <c r="TDL372" s="1"/>
      <c r="TDM372" s="1"/>
      <c r="TDN372" s="1"/>
      <c r="TDO372" s="1"/>
      <c r="TDP372" s="1"/>
      <c r="TDQ372" s="1"/>
      <c r="TDR372" s="1"/>
      <c r="TDS372" s="1"/>
      <c r="TDT372" s="1"/>
      <c r="TDU372" s="1"/>
      <c r="TDV372" s="1"/>
      <c r="TDW372" s="1"/>
      <c r="TDX372" s="1"/>
      <c r="TDY372" s="1"/>
      <c r="TDZ372" s="1"/>
      <c r="TEA372" s="1"/>
      <c r="TEB372" s="1"/>
      <c r="TEC372" s="1"/>
      <c r="TED372" s="1"/>
      <c r="TEE372" s="1"/>
      <c r="TEF372" s="1"/>
      <c r="TEG372" s="1"/>
      <c r="TEH372" s="1"/>
      <c r="TEI372" s="1"/>
      <c r="TEJ372" s="1"/>
      <c r="TEK372" s="1"/>
      <c r="TEL372" s="1"/>
      <c r="TEM372" s="1"/>
      <c r="TEN372" s="1"/>
      <c r="TEO372" s="1"/>
      <c r="TEP372" s="1"/>
      <c r="TEQ372" s="1"/>
      <c r="TER372" s="1"/>
      <c r="TES372" s="1"/>
      <c r="TET372" s="1"/>
      <c r="TEU372" s="1"/>
      <c r="TEV372" s="1"/>
      <c r="TEW372" s="1"/>
      <c r="TEX372" s="1"/>
      <c r="TEY372" s="1"/>
      <c r="TEZ372" s="1"/>
      <c r="TFA372" s="1"/>
      <c r="TFB372" s="1"/>
      <c r="TFC372" s="1"/>
      <c r="TFD372" s="1"/>
      <c r="TFE372" s="1"/>
      <c r="TFF372" s="1"/>
      <c r="TFG372" s="1"/>
      <c r="TFH372" s="1"/>
      <c r="TFI372" s="1"/>
      <c r="TFJ372" s="1"/>
      <c r="TFK372" s="1"/>
      <c r="TFL372" s="1"/>
      <c r="TFM372" s="1"/>
      <c r="TFN372" s="1"/>
      <c r="TFO372" s="1"/>
      <c r="TFP372" s="1"/>
      <c r="TFQ372" s="1"/>
      <c r="TFR372" s="1"/>
      <c r="TFS372" s="1"/>
      <c r="TFT372" s="1"/>
      <c r="TFU372" s="1"/>
      <c r="TFV372" s="1"/>
      <c r="TFW372" s="1"/>
      <c r="TFX372" s="1"/>
      <c r="TFY372" s="1"/>
      <c r="TFZ372" s="1"/>
      <c r="TGA372" s="1"/>
      <c r="TGB372" s="1"/>
      <c r="TGC372" s="1"/>
      <c r="TGD372" s="1"/>
      <c r="TGE372" s="1"/>
      <c r="TGF372" s="1"/>
      <c r="TGG372" s="1"/>
      <c r="TGH372" s="1"/>
      <c r="TGI372" s="1"/>
      <c r="TGJ372" s="1"/>
      <c r="TGK372" s="1"/>
      <c r="TGL372" s="1"/>
      <c r="TGM372" s="1"/>
      <c r="TGN372" s="1"/>
      <c r="TGO372" s="1"/>
      <c r="TGP372" s="1"/>
      <c r="TGQ372" s="1"/>
      <c r="TGR372" s="1"/>
      <c r="TGS372" s="1"/>
      <c r="TGT372" s="1"/>
      <c r="TGU372" s="1"/>
      <c r="TGV372" s="1"/>
      <c r="TGW372" s="1"/>
      <c r="TGX372" s="1"/>
      <c r="TGY372" s="1"/>
      <c r="TGZ372" s="1"/>
      <c r="THA372" s="1"/>
      <c r="THB372" s="1"/>
      <c r="THC372" s="1"/>
      <c r="THD372" s="1"/>
      <c r="THE372" s="1"/>
      <c r="THF372" s="1"/>
      <c r="THG372" s="1"/>
      <c r="THH372" s="1"/>
      <c r="THI372" s="1"/>
      <c r="THJ372" s="1"/>
      <c r="THK372" s="1"/>
      <c r="THL372" s="1"/>
      <c r="THM372" s="1"/>
      <c r="THN372" s="1"/>
      <c r="THO372" s="1"/>
      <c r="THP372" s="1"/>
      <c r="THQ372" s="1"/>
      <c r="THR372" s="1"/>
      <c r="THS372" s="1"/>
      <c r="THT372" s="1"/>
      <c r="THU372" s="1"/>
      <c r="THV372" s="1"/>
      <c r="THW372" s="1"/>
      <c r="THX372" s="1"/>
      <c r="THY372" s="1"/>
      <c r="THZ372" s="1"/>
      <c r="TIA372" s="1"/>
      <c r="TIB372" s="1"/>
      <c r="TIC372" s="1"/>
      <c r="TID372" s="1"/>
      <c r="TIE372" s="1"/>
      <c r="TIF372" s="1"/>
      <c r="TIG372" s="1"/>
      <c r="TIH372" s="1"/>
      <c r="TII372" s="1"/>
      <c r="TIJ372" s="1"/>
      <c r="TIK372" s="1"/>
      <c r="TIL372" s="1"/>
      <c r="TIM372" s="1"/>
      <c r="TIN372" s="1"/>
      <c r="TIO372" s="1"/>
      <c r="TIP372" s="1"/>
      <c r="TIQ372" s="1"/>
      <c r="TIR372" s="1"/>
      <c r="TIS372" s="1"/>
      <c r="TIT372" s="1"/>
      <c r="TIU372" s="1"/>
      <c r="TIV372" s="1"/>
      <c r="TIW372" s="1"/>
      <c r="TIX372" s="1"/>
      <c r="TIY372" s="1"/>
      <c r="TIZ372" s="1"/>
      <c r="TJA372" s="1"/>
      <c r="TJB372" s="1"/>
      <c r="TJC372" s="1"/>
      <c r="TJD372" s="1"/>
      <c r="TJE372" s="1"/>
      <c r="TJF372" s="1"/>
      <c r="TJG372" s="1"/>
      <c r="TJH372" s="1"/>
      <c r="TJI372" s="1"/>
      <c r="TJJ372" s="1"/>
      <c r="TJK372" s="1"/>
      <c r="TJL372" s="1"/>
      <c r="TJM372" s="1"/>
      <c r="TJN372" s="1"/>
      <c r="TJO372" s="1"/>
      <c r="TJP372" s="1"/>
      <c r="TJQ372" s="1"/>
      <c r="TJR372" s="1"/>
      <c r="TJS372" s="1"/>
      <c r="TJT372" s="1"/>
      <c r="TJU372" s="1"/>
      <c r="TJV372" s="1"/>
      <c r="TJW372" s="1"/>
      <c r="TJX372" s="1"/>
      <c r="TJY372" s="1"/>
      <c r="TJZ372" s="1"/>
      <c r="TKA372" s="1"/>
      <c r="TKB372" s="1"/>
      <c r="TKC372" s="1"/>
      <c r="TKD372" s="1"/>
      <c r="TKE372" s="1"/>
      <c r="TKF372" s="1"/>
      <c r="TKG372" s="1"/>
      <c r="TKH372" s="1"/>
      <c r="TKI372" s="1"/>
      <c r="TKJ372" s="1"/>
      <c r="TKK372" s="1"/>
      <c r="TKL372" s="1"/>
      <c r="TKM372" s="1"/>
      <c r="TKN372" s="1"/>
      <c r="TKO372" s="1"/>
      <c r="TKP372" s="1"/>
      <c r="TKQ372" s="1"/>
      <c r="TKR372" s="1"/>
      <c r="TKS372" s="1"/>
      <c r="TKT372" s="1"/>
      <c r="TKU372" s="1"/>
      <c r="TKV372" s="1"/>
      <c r="TKW372" s="1"/>
      <c r="TKX372" s="1"/>
      <c r="TKY372" s="1"/>
      <c r="TKZ372" s="1"/>
      <c r="TLA372" s="1"/>
      <c r="TLB372" s="1"/>
      <c r="TLC372" s="1"/>
      <c r="TLD372" s="1"/>
      <c r="TLE372" s="1"/>
      <c r="TLF372" s="1"/>
      <c r="TLG372" s="1"/>
      <c r="TLH372" s="1"/>
      <c r="TLI372" s="1"/>
      <c r="TLJ372" s="1"/>
      <c r="TLK372" s="1"/>
      <c r="TLL372" s="1"/>
      <c r="TLM372" s="1"/>
      <c r="TLN372" s="1"/>
      <c r="TLO372" s="1"/>
      <c r="TLP372" s="1"/>
      <c r="TLQ372" s="1"/>
      <c r="TLR372" s="1"/>
      <c r="TLS372" s="1"/>
      <c r="TLT372" s="1"/>
      <c r="TLU372" s="1"/>
      <c r="TLV372" s="1"/>
      <c r="TLW372" s="1"/>
      <c r="TLX372" s="1"/>
      <c r="TLY372" s="1"/>
      <c r="TLZ372" s="1"/>
      <c r="TMA372" s="1"/>
      <c r="TMB372" s="1"/>
      <c r="TMC372" s="1"/>
      <c r="TMD372" s="1"/>
      <c r="TME372" s="1"/>
      <c r="TMF372" s="1"/>
      <c r="TMG372" s="1"/>
      <c r="TMH372" s="1"/>
      <c r="TMI372" s="1"/>
      <c r="TMJ372" s="1"/>
      <c r="TMK372" s="1"/>
      <c r="TML372" s="1"/>
      <c r="TMM372" s="1"/>
      <c r="TMN372" s="1"/>
      <c r="TMO372" s="1"/>
      <c r="TMP372" s="1"/>
      <c r="TMQ372" s="1"/>
      <c r="TMR372" s="1"/>
      <c r="TMS372" s="1"/>
      <c r="TMT372" s="1"/>
      <c r="TMU372" s="1"/>
      <c r="TMV372" s="1"/>
      <c r="TMW372" s="1"/>
      <c r="TMX372" s="1"/>
      <c r="TMY372" s="1"/>
      <c r="TMZ372" s="1"/>
      <c r="TNA372" s="1"/>
      <c r="TNB372" s="1"/>
      <c r="TNC372" s="1"/>
      <c r="TND372" s="1"/>
      <c r="TNE372" s="1"/>
      <c r="TNF372" s="1"/>
      <c r="TNG372" s="1"/>
      <c r="TNH372" s="1"/>
      <c r="TNI372" s="1"/>
      <c r="TNJ372" s="1"/>
      <c r="TNK372" s="1"/>
      <c r="TNL372" s="1"/>
      <c r="TNM372" s="1"/>
      <c r="TNN372" s="1"/>
      <c r="TNO372" s="1"/>
      <c r="TNP372" s="1"/>
      <c r="TNQ372" s="1"/>
      <c r="TNR372" s="1"/>
      <c r="TNS372" s="1"/>
      <c r="TNT372" s="1"/>
      <c r="TNU372" s="1"/>
      <c r="TNV372" s="1"/>
      <c r="TNW372" s="1"/>
      <c r="TNX372" s="1"/>
      <c r="TNY372" s="1"/>
      <c r="TNZ372" s="1"/>
      <c r="TOA372" s="1"/>
      <c r="TOB372" s="1"/>
      <c r="TOC372" s="1"/>
      <c r="TOD372" s="1"/>
      <c r="TOE372" s="1"/>
      <c r="TOF372" s="1"/>
      <c r="TOG372" s="1"/>
      <c r="TOH372" s="1"/>
      <c r="TOI372" s="1"/>
      <c r="TOJ372" s="1"/>
      <c r="TOK372" s="1"/>
      <c r="TOL372" s="1"/>
      <c r="TOM372" s="1"/>
      <c r="TON372" s="1"/>
      <c r="TOO372" s="1"/>
      <c r="TOP372" s="1"/>
      <c r="TOQ372" s="1"/>
      <c r="TOR372" s="1"/>
      <c r="TOS372" s="1"/>
      <c r="TOT372" s="1"/>
      <c r="TOU372" s="1"/>
      <c r="TOV372" s="1"/>
      <c r="TOW372" s="1"/>
      <c r="TOX372" s="1"/>
      <c r="TOY372" s="1"/>
      <c r="TOZ372" s="1"/>
      <c r="TPA372" s="1"/>
      <c r="TPB372" s="1"/>
      <c r="TPC372" s="1"/>
      <c r="TPD372" s="1"/>
      <c r="TPE372" s="1"/>
      <c r="TPF372" s="1"/>
      <c r="TPG372" s="1"/>
      <c r="TPH372" s="1"/>
      <c r="TPI372" s="1"/>
      <c r="TPJ372" s="1"/>
      <c r="TPK372" s="1"/>
      <c r="TPL372" s="1"/>
      <c r="TPM372" s="1"/>
      <c r="TPN372" s="1"/>
      <c r="TPO372" s="1"/>
      <c r="TPP372" s="1"/>
      <c r="TPQ372" s="1"/>
      <c r="TPR372" s="1"/>
      <c r="TPS372" s="1"/>
      <c r="TPT372" s="1"/>
      <c r="TPU372" s="1"/>
      <c r="TPV372" s="1"/>
      <c r="TPW372" s="1"/>
      <c r="TPX372" s="1"/>
      <c r="TPY372" s="1"/>
      <c r="TPZ372" s="1"/>
      <c r="TQA372" s="1"/>
      <c r="TQB372" s="1"/>
      <c r="TQC372" s="1"/>
      <c r="TQD372" s="1"/>
      <c r="TQE372" s="1"/>
      <c r="TQF372" s="1"/>
      <c r="TQG372" s="1"/>
      <c r="TQH372" s="1"/>
      <c r="TQI372" s="1"/>
      <c r="TQJ372" s="1"/>
      <c r="TQK372" s="1"/>
      <c r="TQL372" s="1"/>
      <c r="TQM372" s="1"/>
      <c r="TQN372" s="1"/>
      <c r="TQO372" s="1"/>
      <c r="TQP372" s="1"/>
      <c r="TQQ372" s="1"/>
      <c r="TQR372" s="1"/>
      <c r="TQS372" s="1"/>
      <c r="TQT372" s="1"/>
      <c r="TQU372" s="1"/>
      <c r="TQV372" s="1"/>
      <c r="TQW372" s="1"/>
      <c r="TQX372" s="1"/>
      <c r="TQY372" s="1"/>
      <c r="TQZ372" s="1"/>
      <c r="TRA372" s="1"/>
      <c r="TRB372" s="1"/>
      <c r="TRC372" s="1"/>
      <c r="TRD372" s="1"/>
      <c r="TRE372" s="1"/>
      <c r="TRF372" s="1"/>
      <c r="TRG372" s="1"/>
      <c r="TRH372" s="1"/>
      <c r="TRI372" s="1"/>
      <c r="TRJ372" s="1"/>
      <c r="TRK372" s="1"/>
      <c r="TRL372" s="1"/>
      <c r="TRM372" s="1"/>
      <c r="TRN372" s="1"/>
      <c r="TRO372" s="1"/>
      <c r="TRP372" s="1"/>
      <c r="TRQ372" s="1"/>
      <c r="TRR372" s="1"/>
      <c r="TRS372" s="1"/>
      <c r="TRT372" s="1"/>
      <c r="TRU372" s="1"/>
      <c r="TRV372" s="1"/>
      <c r="TRW372" s="1"/>
      <c r="TRX372" s="1"/>
      <c r="TRY372" s="1"/>
      <c r="TRZ372" s="1"/>
      <c r="TSA372" s="1"/>
      <c r="TSB372" s="1"/>
      <c r="TSC372" s="1"/>
      <c r="TSD372" s="1"/>
      <c r="TSE372" s="1"/>
      <c r="TSF372" s="1"/>
      <c r="TSG372" s="1"/>
      <c r="TSH372" s="1"/>
      <c r="TSI372" s="1"/>
      <c r="TSJ372" s="1"/>
      <c r="TSK372" s="1"/>
      <c r="TSL372" s="1"/>
      <c r="TSM372" s="1"/>
      <c r="TSN372" s="1"/>
      <c r="TSO372" s="1"/>
      <c r="TSP372" s="1"/>
      <c r="TSQ372" s="1"/>
      <c r="TSR372" s="1"/>
      <c r="TSS372" s="1"/>
      <c r="TST372" s="1"/>
      <c r="TSU372" s="1"/>
      <c r="TSV372" s="1"/>
      <c r="TSW372" s="1"/>
      <c r="TSX372" s="1"/>
      <c r="TSY372" s="1"/>
      <c r="TSZ372" s="1"/>
      <c r="TTA372" s="1"/>
      <c r="TTB372" s="1"/>
      <c r="TTC372" s="1"/>
      <c r="TTD372" s="1"/>
      <c r="TTE372" s="1"/>
      <c r="TTF372" s="1"/>
      <c r="TTG372" s="1"/>
      <c r="TTH372" s="1"/>
      <c r="TTI372" s="1"/>
      <c r="TTJ372" s="1"/>
      <c r="TTK372" s="1"/>
      <c r="TTL372" s="1"/>
      <c r="TTM372" s="1"/>
      <c r="TTN372" s="1"/>
      <c r="TTO372" s="1"/>
      <c r="TTP372" s="1"/>
      <c r="TTQ372" s="1"/>
      <c r="TTR372" s="1"/>
      <c r="TTS372" s="1"/>
      <c r="TTT372" s="1"/>
      <c r="TTU372" s="1"/>
      <c r="TTV372" s="1"/>
      <c r="TTW372" s="1"/>
      <c r="TTX372" s="1"/>
      <c r="TTY372" s="1"/>
      <c r="TTZ372" s="1"/>
      <c r="TUA372" s="1"/>
      <c r="TUB372" s="1"/>
      <c r="TUC372" s="1"/>
      <c r="TUD372" s="1"/>
      <c r="TUE372" s="1"/>
      <c r="TUF372" s="1"/>
      <c r="TUG372" s="1"/>
      <c r="TUH372" s="1"/>
      <c r="TUI372" s="1"/>
      <c r="TUJ372" s="1"/>
      <c r="TUK372" s="1"/>
      <c r="TUL372" s="1"/>
      <c r="TUM372" s="1"/>
      <c r="TUN372" s="1"/>
      <c r="TUO372" s="1"/>
      <c r="TUP372" s="1"/>
      <c r="TUQ372" s="1"/>
      <c r="TUR372" s="1"/>
      <c r="TUS372" s="1"/>
      <c r="TUT372" s="1"/>
      <c r="TUU372" s="1"/>
      <c r="TUV372" s="1"/>
      <c r="TUW372" s="1"/>
      <c r="TUX372" s="1"/>
      <c r="TUY372" s="1"/>
      <c r="TUZ372" s="1"/>
      <c r="TVA372" s="1"/>
      <c r="TVB372" s="1"/>
      <c r="TVC372" s="1"/>
      <c r="TVD372" s="1"/>
      <c r="TVE372" s="1"/>
      <c r="TVF372" s="1"/>
      <c r="TVG372" s="1"/>
      <c r="TVH372" s="1"/>
      <c r="TVI372" s="1"/>
      <c r="TVJ372" s="1"/>
      <c r="TVK372" s="1"/>
      <c r="TVL372" s="1"/>
      <c r="TVM372" s="1"/>
      <c r="TVN372" s="1"/>
      <c r="TVO372" s="1"/>
      <c r="TVP372" s="1"/>
      <c r="TVQ372" s="1"/>
      <c r="TVR372" s="1"/>
      <c r="TVS372" s="1"/>
      <c r="TVT372" s="1"/>
      <c r="TVU372" s="1"/>
      <c r="TVV372" s="1"/>
      <c r="TVW372" s="1"/>
      <c r="TVX372" s="1"/>
      <c r="TVY372" s="1"/>
      <c r="TVZ372" s="1"/>
      <c r="TWA372" s="1"/>
      <c r="TWB372" s="1"/>
      <c r="TWC372" s="1"/>
      <c r="TWD372" s="1"/>
      <c r="TWE372" s="1"/>
      <c r="TWF372" s="1"/>
      <c r="TWG372" s="1"/>
      <c r="TWH372" s="1"/>
      <c r="TWI372" s="1"/>
      <c r="TWJ372" s="1"/>
      <c r="TWK372" s="1"/>
      <c r="TWL372" s="1"/>
      <c r="TWM372" s="1"/>
      <c r="TWN372" s="1"/>
      <c r="TWO372" s="1"/>
      <c r="TWP372" s="1"/>
      <c r="TWQ372" s="1"/>
      <c r="TWR372" s="1"/>
      <c r="TWS372" s="1"/>
      <c r="TWT372" s="1"/>
      <c r="TWU372" s="1"/>
      <c r="TWV372" s="1"/>
      <c r="TWW372" s="1"/>
      <c r="TWX372" s="1"/>
      <c r="TWY372" s="1"/>
      <c r="TWZ372" s="1"/>
      <c r="TXA372" s="1"/>
      <c r="TXB372" s="1"/>
      <c r="TXC372" s="1"/>
      <c r="TXD372" s="1"/>
      <c r="TXE372" s="1"/>
      <c r="TXF372" s="1"/>
      <c r="TXG372" s="1"/>
      <c r="TXH372" s="1"/>
      <c r="TXI372" s="1"/>
      <c r="TXJ372" s="1"/>
      <c r="TXK372" s="1"/>
      <c r="TXL372" s="1"/>
      <c r="TXM372" s="1"/>
      <c r="TXN372" s="1"/>
      <c r="TXO372" s="1"/>
      <c r="TXP372" s="1"/>
      <c r="TXQ372" s="1"/>
      <c r="TXR372" s="1"/>
      <c r="TXS372" s="1"/>
      <c r="TXT372" s="1"/>
      <c r="TXU372" s="1"/>
      <c r="TXV372" s="1"/>
      <c r="TXW372" s="1"/>
      <c r="TXX372" s="1"/>
      <c r="TXY372" s="1"/>
      <c r="TXZ372" s="1"/>
      <c r="TYA372" s="1"/>
      <c r="TYB372" s="1"/>
      <c r="TYC372" s="1"/>
      <c r="TYD372" s="1"/>
      <c r="TYE372" s="1"/>
      <c r="TYF372" s="1"/>
      <c r="TYG372" s="1"/>
      <c r="TYH372" s="1"/>
      <c r="TYI372" s="1"/>
      <c r="TYJ372" s="1"/>
      <c r="TYK372" s="1"/>
      <c r="TYL372" s="1"/>
      <c r="TYM372" s="1"/>
      <c r="TYN372" s="1"/>
      <c r="TYO372" s="1"/>
      <c r="TYP372" s="1"/>
      <c r="TYQ372" s="1"/>
      <c r="TYR372" s="1"/>
      <c r="TYS372" s="1"/>
      <c r="TYT372" s="1"/>
      <c r="TYU372" s="1"/>
      <c r="TYV372" s="1"/>
      <c r="TYW372" s="1"/>
      <c r="TYX372" s="1"/>
      <c r="TYY372" s="1"/>
      <c r="TYZ372" s="1"/>
      <c r="TZA372" s="1"/>
      <c r="TZB372" s="1"/>
      <c r="TZC372" s="1"/>
      <c r="TZD372" s="1"/>
      <c r="TZE372" s="1"/>
      <c r="TZF372" s="1"/>
      <c r="TZG372" s="1"/>
      <c r="TZH372" s="1"/>
      <c r="TZI372" s="1"/>
      <c r="TZJ372" s="1"/>
      <c r="TZK372" s="1"/>
      <c r="TZL372" s="1"/>
      <c r="TZM372" s="1"/>
      <c r="TZN372" s="1"/>
      <c r="TZO372" s="1"/>
      <c r="TZP372" s="1"/>
      <c r="TZQ372" s="1"/>
      <c r="TZR372" s="1"/>
      <c r="TZS372" s="1"/>
      <c r="TZT372" s="1"/>
      <c r="TZU372" s="1"/>
      <c r="TZV372" s="1"/>
      <c r="TZW372" s="1"/>
      <c r="TZX372" s="1"/>
      <c r="TZY372" s="1"/>
      <c r="TZZ372" s="1"/>
      <c r="UAA372" s="1"/>
      <c r="UAB372" s="1"/>
      <c r="UAC372" s="1"/>
      <c r="UAD372" s="1"/>
      <c r="UAE372" s="1"/>
      <c r="UAF372" s="1"/>
      <c r="UAG372" s="1"/>
      <c r="UAH372" s="1"/>
      <c r="UAI372" s="1"/>
      <c r="UAJ372" s="1"/>
      <c r="UAK372" s="1"/>
      <c r="UAL372" s="1"/>
      <c r="UAM372" s="1"/>
      <c r="UAN372" s="1"/>
      <c r="UAO372" s="1"/>
      <c r="UAP372" s="1"/>
      <c r="UAQ372" s="1"/>
      <c r="UAR372" s="1"/>
      <c r="UAS372" s="1"/>
      <c r="UAT372" s="1"/>
      <c r="UAU372" s="1"/>
      <c r="UAV372" s="1"/>
      <c r="UAW372" s="1"/>
      <c r="UAX372" s="1"/>
      <c r="UAY372" s="1"/>
      <c r="UAZ372" s="1"/>
      <c r="UBA372" s="1"/>
      <c r="UBB372" s="1"/>
      <c r="UBC372" s="1"/>
      <c r="UBD372" s="1"/>
      <c r="UBE372" s="1"/>
      <c r="UBF372" s="1"/>
      <c r="UBG372" s="1"/>
      <c r="UBH372" s="1"/>
      <c r="UBI372" s="1"/>
      <c r="UBJ372" s="1"/>
      <c r="UBK372" s="1"/>
      <c r="UBL372" s="1"/>
      <c r="UBM372" s="1"/>
      <c r="UBN372" s="1"/>
      <c r="UBO372" s="1"/>
      <c r="UBP372" s="1"/>
      <c r="UBQ372" s="1"/>
      <c r="UBR372" s="1"/>
      <c r="UBS372" s="1"/>
      <c r="UBT372" s="1"/>
      <c r="UBU372" s="1"/>
      <c r="UBV372" s="1"/>
      <c r="UBW372" s="1"/>
      <c r="UBX372" s="1"/>
      <c r="UBY372" s="1"/>
      <c r="UBZ372" s="1"/>
      <c r="UCA372" s="1"/>
      <c r="UCB372" s="1"/>
      <c r="UCC372" s="1"/>
      <c r="UCD372" s="1"/>
      <c r="UCE372" s="1"/>
      <c r="UCF372" s="1"/>
      <c r="UCG372" s="1"/>
      <c r="UCH372" s="1"/>
      <c r="UCI372" s="1"/>
      <c r="UCJ372" s="1"/>
      <c r="UCK372" s="1"/>
      <c r="UCL372" s="1"/>
      <c r="UCM372" s="1"/>
      <c r="UCN372" s="1"/>
      <c r="UCO372" s="1"/>
      <c r="UCP372" s="1"/>
      <c r="UCQ372" s="1"/>
      <c r="UCR372" s="1"/>
      <c r="UCS372" s="1"/>
      <c r="UCT372" s="1"/>
      <c r="UCU372" s="1"/>
      <c r="UCV372" s="1"/>
      <c r="UCW372" s="1"/>
      <c r="UCX372" s="1"/>
      <c r="UCY372" s="1"/>
      <c r="UCZ372" s="1"/>
      <c r="UDA372" s="1"/>
      <c r="UDB372" s="1"/>
      <c r="UDC372" s="1"/>
      <c r="UDD372" s="1"/>
      <c r="UDE372" s="1"/>
      <c r="UDF372" s="1"/>
      <c r="UDG372" s="1"/>
      <c r="UDH372" s="1"/>
      <c r="UDI372" s="1"/>
      <c r="UDJ372" s="1"/>
      <c r="UDK372" s="1"/>
      <c r="UDL372" s="1"/>
      <c r="UDM372" s="1"/>
      <c r="UDN372" s="1"/>
      <c r="UDO372" s="1"/>
      <c r="UDP372" s="1"/>
      <c r="UDQ372" s="1"/>
      <c r="UDR372" s="1"/>
      <c r="UDS372" s="1"/>
      <c r="UDT372" s="1"/>
      <c r="UDU372" s="1"/>
      <c r="UDV372" s="1"/>
      <c r="UDW372" s="1"/>
      <c r="UDX372" s="1"/>
      <c r="UDY372" s="1"/>
      <c r="UDZ372" s="1"/>
      <c r="UEA372" s="1"/>
      <c r="UEB372" s="1"/>
      <c r="UEC372" s="1"/>
      <c r="UED372" s="1"/>
      <c r="UEE372" s="1"/>
      <c r="UEF372" s="1"/>
      <c r="UEG372" s="1"/>
      <c r="UEH372" s="1"/>
      <c r="UEI372" s="1"/>
      <c r="UEJ372" s="1"/>
      <c r="UEK372" s="1"/>
      <c r="UEL372" s="1"/>
      <c r="UEM372" s="1"/>
      <c r="UEN372" s="1"/>
      <c r="UEO372" s="1"/>
      <c r="UEP372" s="1"/>
      <c r="UEQ372" s="1"/>
      <c r="UER372" s="1"/>
      <c r="UES372" s="1"/>
      <c r="UET372" s="1"/>
      <c r="UEU372" s="1"/>
      <c r="UEV372" s="1"/>
      <c r="UEW372" s="1"/>
      <c r="UEX372" s="1"/>
      <c r="UEY372" s="1"/>
      <c r="UEZ372" s="1"/>
      <c r="UFA372" s="1"/>
      <c r="UFB372" s="1"/>
      <c r="UFC372" s="1"/>
      <c r="UFD372" s="1"/>
      <c r="UFE372" s="1"/>
      <c r="UFF372" s="1"/>
      <c r="UFG372" s="1"/>
      <c r="UFH372" s="1"/>
      <c r="UFI372" s="1"/>
      <c r="UFJ372" s="1"/>
      <c r="UFK372" s="1"/>
      <c r="UFL372" s="1"/>
      <c r="UFM372" s="1"/>
      <c r="UFN372" s="1"/>
      <c r="UFO372" s="1"/>
      <c r="UFP372" s="1"/>
      <c r="UFQ372" s="1"/>
      <c r="UFR372" s="1"/>
      <c r="UFS372" s="1"/>
      <c r="UFT372" s="1"/>
      <c r="UFU372" s="1"/>
      <c r="UFV372" s="1"/>
      <c r="UFW372" s="1"/>
      <c r="UFX372" s="1"/>
      <c r="UFY372" s="1"/>
      <c r="UFZ372" s="1"/>
      <c r="UGA372" s="1"/>
      <c r="UGB372" s="1"/>
      <c r="UGC372" s="1"/>
      <c r="UGD372" s="1"/>
      <c r="UGE372" s="1"/>
      <c r="UGF372" s="1"/>
      <c r="UGG372" s="1"/>
      <c r="UGH372" s="1"/>
      <c r="UGI372" s="1"/>
      <c r="UGJ372" s="1"/>
      <c r="UGK372" s="1"/>
      <c r="UGL372" s="1"/>
      <c r="UGM372" s="1"/>
      <c r="UGN372" s="1"/>
      <c r="UGO372" s="1"/>
      <c r="UGP372" s="1"/>
      <c r="UGQ372" s="1"/>
      <c r="UGR372" s="1"/>
      <c r="UGS372" s="1"/>
      <c r="UGT372" s="1"/>
      <c r="UGU372" s="1"/>
      <c r="UGV372" s="1"/>
      <c r="UGW372" s="1"/>
      <c r="UGX372" s="1"/>
      <c r="UGY372" s="1"/>
      <c r="UGZ372" s="1"/>
      <c r="UHA372" s="1"/>
      <c r="UHB372" s="1"/>
      <c r="UHC372" s="1"/>
      <c r="UHD372" s="1"/>
      <c r="UHE372" s="1"/>
      <c r="UHF372" s="1"/>
      <c r="UHG372" s="1"/>
      <c r="UHH372" s="1"/>
      <c r="UHI372" s="1"/>
      <c r="UHJ372" s="1"/>
      <c r="UHK372" s="1"/>
      <c r="UHL372" s="1"/>
      <c r="UHM372" s="1"/>
      <c r="UHN372" s="1"/>
      <c r="UHO372" s="1"/>
      <c r="UHP372" s="1"/>
      <c r="UHQ372" s="1"/>
      <c r="UHR372" s="1"/>
      <c r="UHS372" s="1"/>
      <c r="UHT372" s="1"/>
      <c r="UHU372" s="1"/>
      <c r="UHV372" s="1"/>
      <c r="UHW372" s="1"/>
      <c r="UHX372" s="1"/>
      <c r="UHY372" s="1"/>
      <c r="UHZ372" s="1"/>
      <c r="UIA372" s="1"/>
      <c r="UIB372" s="1"/>
      <c r="UIC372" s="1"/>
      <c r="UID372" s="1"/>
      <c r="UIE372" s="1"/>
      <c r="UIF372" s="1"/>
      <c r="UIG372" s="1"/>
      <c r="UIH372" s="1"/>
      <c r="UII372" s="1"/>
      <c r="UIJ372" s="1"/>
      <c r="UIK372" s="1"/>
      <c r="UIL372" s="1"/>
      <c r="UIM372" s="1"/>
      <c r="UIN372" s="1"/>
      <c r="UIO372" s="1"/>
      <c r="UIP372" s="1"/>
      <c r="UIQ372" s="1"/>
      <c r="UIR372" s="1"/>
      <c r="UIS372" s="1"/>
      <c r="UIT372" s="1"/>
      <c r="UIU372" s="1"/>
      <c r="UIV372" s="1"/>
      <c r="UIW372" s="1"/>
      <c r="UIX372" s="1"/>
      <c r="UIY372" s="1"/>
      <c r="UIZ372" s="1"/>
      <c r="UJA372" s="1"/>
      <c r="UJB372" s="1"/>
      <c r="UJC372" s="1"/>
      <c r="UJD372" s="1"/>
      <c r="UJE372" s="1"/>
      <c r="UJF372" s="1"/>
      <c r="UJG372" s="1"/>
      <c r="UJH372" s="1"/>
      <c r="UJI372" s="1"/>
      <c r="UJJ372" s="1"/>
      <c r="UJK372" s="1"/>
      <c r="UJL372" s="1"/>
      <c r="UJM372" s="1"/>
      <c r="UJN372" s="1"/>
      <c r="UJO372" s="1"/>
      <c r="UJP372" s="1"/>
      <c r="UJQ372" s="1"/>
      <c r="UJR372" s="1"/>
      <c r="UJS372" s="1"/>
      <c r="UJT372" s="1"/>
      <c r="UJU372" s="1"/>
      <c r="UJV372" s="1"/>
      <c r="UJW372" s="1"/>
      <c r="UJX372" s="1"/>
      <c r="UJY372" s="1"/>
      <c r="UJZ372" s="1"/>
      <c r="UKA372" s="1"/>
      <c r="UKB372" s="1"/>
      <c r="UKC372" s="1"/>
      <c r="UKD372" s="1"/>
      <c r="UKE372" s="1"/>
      <c r="UKF372" s="1"/>
      <c r="UKG372" s="1"/>
      <c r="UKH372" s="1"/>
      <c r="UKI372" s="1"/>
      <c r="UKJ372" s="1"/>
      <c r="UKK372" s="1"/>
      <c r="UKL372" s="1"/>
      <c r="UKM372" s="1"/>
      <c r="UKN372" s="1"/>
      <c r="UKO372" s="1"/>
      <c r="UKP372" s="1"/>
      <c r="UKQ372" s="1"/>
      <c r="UKR372" s="1"/>
      <c r="UKS372" s="1"/>
      <c r="UKT372" s="1"/>
      <c r="UKU372" s="1"/>
      <c r="UKV372" s="1"/>
      <c r="UKW372" s="1"/>
      <c r="UKX372" s="1"/>
      <c r="UKY372" s="1"/>
      <c r="UKZ372" s="1"/>
      <c r="ULA372" s="1"/>
      <c r="ULB372" s="1"/>
      <c r="ULC372" s="1"/>
      <c r="ULD372" s="1"/>
      <c r="ULE372" s="1"/>
      <c r="ULF372" s="1"/>
      <c r="ULG372" s="1"/>
      <c r="ULH372" s="1"/>
      <c r="ULI372" s="1"/>
      <c r="ULJ372" s="1"/>
      <c r="ULK372" s="1"/>
      <c r="ULL372" s="1"/>
      <c r="ULM372" s="1"/>
      <c r="ULN372" s="1"/>
      <c r="ULO372" s="1"/>
      <c r="ULP372" s="1"/>
      <c r="ULQ372" s="1"/>
      <c r="ULR372" s="1"/>
      <c r="ULS372" s="1"/>
      <c r="ULT372" s="1"/>
      <c r="ULU372" s="1"/>
      <c r="ULV372" s="1"/>
      <c r="ULW372" s="1"/>
      <c r="ULX372" s="1"/>
      <c r="ULY372" s="1"/>
      <c r="ULZ372" s="1"/>
      <c r="UMA372" s="1"/>
      <c r="UMB372" s="1"/>
      <c r="UMC372" s="1"/>
      <c r="UMD372" s="1"/>
      <c r="UME372" s="1"/>
      <c r="UMF372" s="1"/>
      <c r="UMG372" s="1"/>
      <c r="UMH372" s="1"/>
      <c r="UMI372" s="1"/>
      <c r="UMJ372" s="1"/>
      <c r="UMK372" s="1"/>
      <c r="UML372" s="1"/>
      <c r="UMM372" s="1"/>
      <c r="UMN372" s="1"/>
      <c r="UMO372" s="1"/>
      <c r="UMP372" s="1"/>
      <c r="UMQ372" s="1"/>
      <c r="UMR372" s="1"/>
      <c r="UMS372" s="1"/>
      <c r="UMT372" s="1"/>
      <c r="UMU372" s="1"/>
      <c r="UMV372" s="1"/>
      <c r="UMW372" s="1"/>
      <c r="UMX372" s="1"/>
      <c r="UMY372" s="1"/>
      <c r="UMZ372" s="1"/>
      <c r="UNA372" s="1"/>
      <c r="UNB372" s="1"/>
      <c r="UNC372" s="1"/>
      <c r="UND372" s="1"/>
      <c r="UNE372" s="1"/>
      <c r="UNF372" s="1"/>
      <c r="UNG372" s="1"/>
      <c r="UNH372" s="1"/>
      <c r="UNI372" s="1"/>
      <c r="UNJ372" s="1"/>
      <c r="UNK372" s="1"/>
      <c r="UNL372" s="1"/>
      <c r="UNM372" s="1"/>
      <c r="UNN372" s="1"/>
      <c r="UNO372" s="1"/>
      <c r="UNP372" s="1"/>
      <c r="UNQ372" s="1"/>
      <c r="UNR372" s="1"/>
      <c r="UNS372" s="1"/>
      <c r="UNT372" s="1"/>
      <c r="UNU372" s="1"/>
      <c r="UNV372" s="1"/>
      <c r="UNW372" s="1"/>
      <c r="UNX372" s="1"/>
      <c r="UNY372" s="1"/>
      <c r="UNZ372" s="1"/>
      <c r="UOA372" s="1"/>
      <c r="UOB372" s="1"/>
      <c r="UOC372" s="1"/>
      <c r="UOD372" s="1"/>
      <c r="UOE372" s="1"/>
      <c r="UOF372" s="1"/>
      <c r="UOG372" s="1"/>
      <c r="UOH372" s="1"/>
      <c r="UOI372" s="1"/>
      <c r="UOJ372" s="1"/>
      <c r="UOK372" s="1"/>
      <c r="UOL372" s="1"/>
      <c r="UOM372" s="1"/>
      <c r="UON372" s="1"/>
      <c r="UOO372" s="1"/>
      <c r="UOP372" s="1"/>
      <c r="UOQ372" s="1"/>
      <c r="UOR372" s="1"/>
      <c r="UOS372" s="1"/>
      <c r="UOT372" s="1"/>
      <c r="UOU372" s="1"/>
      <c r="UOV372" s="1"/>
      <c r="UOW372" s="1"/>
      <c r="UOX372" s="1"/>
      <c r="UOY372" s="1"/>
      <c r="UOZ372" s="1"/>
      <c r="UPA372" s="1"/>
      <c r="UPB372" s="1"/>
      <c r="UPC372" s="1"/>
      <c r="UPD372" s="1"/>
      <c r="UPE372" s="1"/>
      <c r="UPF372" s="1"/>
      <c r="UPG372" s="1"/>
      <c r="UPH372" s="1"/>
      <c r="UPI372" s="1"/>
      <c r="UPJ372" s="1"/>
      <c r="UPK372" s="1"/>
      <c r="UPL372" s="1"/>
      <c r="UPM372" s="1"/>
      <c r="UPN372" s="1"/>
      <c r="UPO372" s="1"/>
      <c r="UPP372" s="1"/>
      <c r="UPQ372" s="1"/>
      <c r="UPR372" s="1"/>
      <c r="UPS372" s="1"/>
      <c r="UPT372" s="1"/>
      <c r="UPU372" s="1"/>
      <c r="UPV372" s="1"/>
      <c r="UPW372" s="1"/>
      <c r="UPX372" s="1"/>
      <c r="UPY372" s="1"/>
      <c r="UPZ372" s="1"/>
      <c r="UQA372" s="1"/>
      <c r="UQB372" s="1"/>
      <c r="UQC372" s="1"/>
      <c r="UQD372" s="1"/>
      <c r="UQE372" s="1"/>
      <c r="UQF372" s="1"/>
      <c r="UQG372" s="1"/>
      <c r="UQH372" s="1"/>
      <c r="UQI372" s="1"/>
      <c r="UQJ372" s="1"/>
      <c r="UQK372" s="1"/>
      <c r="UQL372" s="1"/>
      <c r="UQM372" s="1"/>
      <c r="UQN372" s="1"/>
      <c r="UQO372" s="1"/>
      <c r="UQP372" s="1"/>
      <c r="UQQ372" s="1"/>
      <c r="UQR372" s="1"/>
      <c r="UQS372" s="1"/>
      <c r="UQT372" s="1"/>
      <c r="UQU372" s="1"/>
      <c r="UQV372" s="1"/>
      <c r="UQW372" s="1"/>
      <c r="UQX372" s="1"/>
      <c r="UQY372" s="1"/>
      <c r="UQZ372" s="1"/>
      <c r="URA372" s="1"/>
      <c r="URB372" s="1"/>
      <c r="URC372" s="1"/>
      <c r="URD372" s="1"/>
      <c r="URE372" s="1"/>
      <c r="URF372" s="1"/>
      <c r="URG372" s="1"/>
      <c r="URH372" s="1"/>
      <c r="URI372" s="1"/>
      <c r="URJ372" s="1"/>
      <c r="URK372" s="1"/>
      <c r="URL372" s="1"/>
      <c r="URM372" s="1"/>
      <c r="URN372" s="1"/>
      <c r="URO372" s="1"/>
      <c r="URP372" s="1"/>
      <c r="URQ372" s="1"/>
      <c r="URR372" s="1"/>
      <c r="URS372" s="1"/>
      <c r="URT372" s="1"/>
      <c r="URU372" s="1"/>
      <c r="URV372" s="1"/>
      <c r="URW372" s="1"/>
      <c r="URX372" s="1"/>
      <c r="URY372" s="1"/>
      <c r="URZ372" s="1"/>
      <c r="USA372" s="1"/>
      <c r="USB372" s="1"/>
      <c r="USC372" s="1"/>
      <c r="USD372" s="1"/>
      <c r="USE372" s="1"/>
      <c r="USF372" s="1"/>
      <c r="USG372" s="1"/>
      <c r="USH372" s="1"/>
      <c r="USI372" s="1"/>
      <c r="USJ372" s="1"/>
      <c r="USK372" s="1"/>
      <c r="USL372" s="1"/>
      <c r="USM372" s="1"/>
      <c r="USN372" s="1"/>
      <c r="USO372" s="1"/>
      <c r="USP372" s="1"/>
      <c r="USQ372" s="1"/>
      <c r="USR372" s="1"/>
      <c r="USS372" s="1"/>
      <c r="UST372" s="1"/>
      <c r="USU372" s="1"/>
      <c r="USV372" s="1"/>
      <c r="USW372" s="1"/>
      <c r="USX372" s="1"/>
      <c r="USY372" s="1"/>
      <c r="USZ372" s="1"/>
      <c r="UTA372" s="1"/>
      <c r="UTB372" s="1"/>
      <c r="UTC372" s="1"/>
      <c r="UTD372" s="1"/>
      <c r="UTE372" s="1"/>
      <c r="UTF372" s="1"/>
      <c r="UTG372" s="1"/>
      <c r="UTH372" s="1"/>
      <c r="UTI372" s="1"/>
      <c r="UTJ372" s="1"/>
      <c r="UTK372" s="1"/>
      <c r="UTL372" s="1"/>
      <c r="UTM372" s="1"/>
      <c r="UTN372" s="1"/>
      <c r="UTO372" s="1"/>
      <c r="UTP372" s="1"/>
      <c r="UTQ372" s="1"/>
      <c r="UTR372" s="1"/>
      <c r="UTS372" s="1"/>
      <c r="UTT372" s="1"/>
      <c r="UTU372" s="1"/>
      <c r="UTV372" s="1"/>
      <c r="UTW372" s="1"/>
      <c r="UTX372" s="1"/>
      <c r="UTY372" s="1"/>
      <c r="UTZ372" s="1"/>
      <c r="UUA372" s="1"/>
      <c r="UUB372" s="1"/>
      <c r="UUC372" s="1"/>
      <c r="UUD372" s="1"/>
      <c r="UUE372" s="1"/>
      <c r="UUF372" s="1"/>
      <c r="UUG372" s="1"/>
      <c r="UUH372" s="1"/>
      <c r="UUI372" s="1"/>
      <c r="UUJ372" s="1"/>
      <c r="UUK372" s="1"/>
      <c r="UUL372" s="1"/>
      <c r="UUM372" s="1"/>
      <c r="UUN372" s="1"/>
      <c r="UUO372" s="1"/>
      <c r="UUP372" s="1"/>
      <c r="UUQ372" s="1"/>
      <c r="UUR372" s="1"/>
      <c r="UUS372" s="1"/>
      <c r="UUT372" s="1"/>
      <c r="UUU372" s="1"/>
      <c r="UUV372" s="1"/>
      <c r="UUW372" s="1"/>
      <c r="UUX372" s="1"/>
      <c r="UUY372" s="1"/>
      <c r="UUZ372" s="1"/>
      <c r="UVA372" s="1"/>
      <c r="UVB372" s="1"/>
      <c r="UVC372" s="1"/>
      <c r="UVD372" s="1"/>
      <c r="UVE372" s="1"/>
      <c r="UVF372" s="1"/>
      <c r="UVG372" s="1"/>
      <c r="UVH372" s="1"/>
      <c r="UVI372" s="1"/>
      <c r="UVJ372" s="1"/>
      <c r="UVK372" s="1"/>
      <c r="UVL372" s="1"/>
      <c r="UVM372" s="1"/>
      <c r="UVN372" s="1"/>
      <c r="UVO372" s="1"/>
      <c r="UVP372" s="1"/>
      <c r="UVQ372" s="1"/>
      <c r="UVR372" s="1"/>
      <c r="UVS372" s="1"/>
      <c r="UVT372" s="1"/>
      <c r="UVU372" s="1"/>
      <c r="UVV372" s="1"/>
      <c r="UVW372" s="1"/>
      <c r="UVX372" s="1"/>
      <c r="UVY372" s="1"/>
      <c r="UVZ372" s="1"/>
      <c r="UWA372" s="1"/>
      <c r="UWB372" s="1"/>
      <c r="UWC372" s="1"/>
      <c r="UWD372" s="1"/>
      <c r="UWE372" s="1"/>
      <c r="UWF372" s="1"/>
      <c r="UWG372" s="1"/>
      <c r="UWH372" s="1"/>
      <c r="UWI372" s="1"/>
      <c r="UWJ372" s="1"/>
      <c r="UWK372" s="1"/>
      <c r="UWL372" s="1"/>
      <c r="UWM372" s="1"/>
      <c r="UWN372" s="1"/>
      <c r="UWO372" s="1"/>
      <c r="UWP372" s="1"/>
      <c r="UWQ372" s="1"/>
      <c r="UWR372" s="1"/>
      <c r="UWS372" s="1"/>
      <c r="UWT372" s="1"/>
      <c r="UWU372" s="1"/>
      <c r="UWV372" s="1"/>
      <c r="UWW372" s="1"/>
      <c r="UWX372" s="1"/>
      <c r="UWY372" s="1"/>
      <c r="UWZ372" s="1"/>
      <c r="UXA372" s="1"/>
      <c r="UXB372" s="1"/>
      <c r="UXC372" s="1"/>
      <c r="UXD372" s="1"/>
      <c r="UXE372" s="1"/>
      <c r="UXF372" s="1"/>
      <c r="UXG372" s="1"/>
      <c r="UXH372" s="1"/>
      <c r="UXI372" s="1"/>
      <c r="UXJ372" s="1"/>
      <c r="UXK372" s="1"/>
      <c r="UXL372" s="1"/>
      <c r="UXM372" s="1"/>
      <c r="UXN372" s="1"/>
      <c r="UXO372" s="1"/>
      <c r="UXP372" s="1"/>
      <c r="UXQ372" s="1"/>
      <c r="UXR372" s="1"/>
      <c r="UXS372" s="1"/>
      <c r="UXT372" s="1"/>
      <c r="UXU372" s="1"/>
      <c r="UXV372" s="1"/>
      <c r="UXW372" s="1"/>
      <c r="UXX372" s="1"/>
      <c r="UXY372" s="1"/>
      <c r="UXZ372" s="1"/>
      <c r="UYA372" s="1"/>
      <c r="UYB372" s="1"/>
      <c r="UYC372" s="1"/>
      <c r="UYD372" s="1"/>
      <c r="UYE372" s="1"/>
      <c r="UYF372" s="1"/>
      <c r="UYG372" s="1"/>
      <c r="UYH372" s="1"/>
      <c r="UYI372" s="1"/>
      <c r="UYJ372" s="1"/>
      <c r="UYK372" s="1"/>
      <c r="UYL372" s="1"/>
      <c r="UYM372" s="1"/>
      <c r="UYN372" s="1"/>
      <c r="UYO372" s="1"/>
      <c r="UYP372" s="1"/>
      <c r="UYQ372" s="1"/>
      <c r="UYR372" s="1"/>
      <c r="UYS372" s="1"/>
      <c r="UYT372" s="1"/>
      <c r="UYU372" s="1"/>
      <c r="UYV372" s="1"/>
      <c r="UYW372" s="1"/>
      <c r="UYX372" s="1"/>
      <c r="UYY372" s="1"/>
      <c r="UYZ372" s="1"/>
      <c r="UZA372" s="1"/>
      <c r="UZB372" s="1"/>
      <c r="UZC372" s="1"/>
      <c r="UZD372" s="1"/>
      <c r="UZE372" s="1"/>
      <c r="UZF372" s="1"/>
      <c r="UZG372" s="1"/>
      <c r="UZH372" s="1"/>
      <c r="UZI372" s="1"/>
      <c r="UZJ372" s="1"/>
      <c r="UZK372" s="1"/>
      <c r="UZL372" s="1"/>
      <c r="UZM372" s="1"/>
      <c r="UZN372" s="1"/>
      <c r="UZO372" s="1"/>
      <c r="UZP372" s="1"/>
      <c r="UZQ372" s="1"/>
      <c r="UZR372" s="1"/>
      <c r="UZS372" s="1"/>
      <c r="UZT372" s="1"/>
      <c r="UZU372" s="1"/>
      <c r="UZV372" s="1"/>
      <c r="UZW372" s="1"/>
      <c r="UZX372" s="1"/>
      <c r="UZY372" s="1"/>
      <c r="UZZ372" s="1"/>
      <c r="VAA372" s="1"/>
      <c r="VAB372" s="1"/>
      <c r="VAC372" s="1"/>
      <c r="VAD372" s="1"/>
      <c r="VAE372" s="1"/>
      <c r="VAF372" s="1"/>
      <c r="VAG372" s="1"/>
      <c r="VAH372" s="1"/>
      <c r="VAI372" s="1"/>
      <c r="VAJ372" s="1"/>
      <c r="VAK372" s="1"/>
      <c r="VAL372" s="1"/>
      <c r="VAM372" s="1"/>
      <c r="VAN372" s="1"/>
      <c r="VAO372" s="1"/>
      <c r="VAP372" s="1"/>
      <c r="VAQ372" s="1"/>
      <c r="VAR372" s="1"/>
      <c r="VAS372" s="1"/>
      <c r="VAT372" s="1"/>
      <c r="VAU372" s="1"/>
      <c r="VAV372" s="1"/>
      <c r="VAW372" s="1"/>
      <c r="VAX372" s="1"/>
      <c r="VAY372" s="1"/>
      <c r="VAZ372" s="1"/>
      <c r="VBA372" s="1"/>
      <c r="VBB372" s="1"/>
      <c r="VBC372" s="1"/>
      <c r="VBD372" s="1"/>
      <c r="VBE372" s="1"/>
      <c r="VBF372" s="1"/>
      <c r="VBG372" s="1"/>
      <c r="VBH372" s="1"/>
      <c r="VBI372" s="1"/>
      <c r="VBJ372" s="1"/>
      <c r="VBK372" s="1"/>
      <c r="VBL372" s="1"/>
      <c r="VBM372" s="1"/>
      <c r="VBN372" s="1"/>
      <c r="VBO372" s="1"/>
      <c r="VBP372" s="1"/>
      <c r="VBQ372" s="1"/>
      <c r="VBR372" s="1"/>
      <c r="VBS372" s="1"/>
      <c r="VBT372" s="1"/>
      <c r="VBU372" s="1"/>
      <c r="VBV372" s="1"/>
      <c r="VBW372" s="1"/>
      <c r="VBX372" s="1"/>
      <c r="VBY372" s="1"/>
      <c r="VBZ372" s="1"/>
      <c r="VCA372" s="1"/>
      <c r="VCB372" s="1"/>
      <c r="VCC372" s="1"/>
      <c r="VCD372" s="1"/>
      <c r="VCE372" s="1"/>
      <c r="VCF372" s="1"/>
      <c r="VCG372" s="1"/>
      <c r="VCH372" s="1"/>
      <c r="VCI372" s="1"/>
      <c r="VCJ372" s="1"/>
      <c r="VCK372" s="1"/>
      <c r="VCL372" s="1"/>
      <c r="VCM372" s="1"/>
      <c r="VCN372" s="1"/>
      <c r="VCO372" s="1"/>
      <c r="VCP372" s="1"/>
      <c r="VCQ372" s="1"/>
      <c r="VCR372" s="1"/>
      <c r="VCS372" s="1"/>
      <c r="VCT372" s="1"/>
      <c r="VCU372" s="1"/>
      <c r="VCV372" s="1"/>
      <c r="VCW372" s="1"/>
      <c r="VCX372" s="1"/>
      <c r="VCY372" s="1"/>
      <c r="VCZ372" s="1"/>
      <c r="VDA372" s="1"/>
      <c r="VDB372" s="1"/>
      <c r="VDC372" s="1"/>
      <c r="VDD372" s="1"/>
      <c r="VDE372" s="1"/>
      <c r="VDF372" s="1"/>
      <c r="VDG372" s="1"/>
      <c r="VDH372" s="1"/>
      <c r="VDI372" s="1"/>
      <c r="VDJ372" s="1"/>
      <c r="VDK372" s="1"/>
      <c r="VDL372" s="1"/>
      <c r="VDM372" s="1"/>
      <c r="VDN372" s="1"/>
      <c r="VDO372" s="1"/>
      <c r="VDP372" s="1"/>
      <c r="VDQ372" s="1"/>
      <c r="VDR372" s="1"/>
      <c r="VDS372" s="1"/>
      <c r="VDT372" s="1"/>
      <c r="VDU372" s="1"/>
      <c r="VDV372" s="1"/>
      <c r="VDW372" s="1"/>
      <c r="VDX372" s="1"/>
      <c r="VDY372" s="1"/>
      <c r="VDZ372" s="1"/>
      <c r="VEA372" s="1"/>
      <c r="VEB372" s="1"/>
      <c r="VEC372" s="1"/>
      <c r="VED372" s="1"/>
      <c r="VEE372" s="1"/>
      <c r="VEF372" s="1"/>
      <c r="VEG372" s="1"/>
      <c r="VEH372" s="1"/>
      <c r="VEI372" s="1"/>
      <c r="VEJ372" s="1"/>
      <c r="VEK372" s="1"/>
      <c r="VEL372" s="1"/>
      <c r="VEM372" s="1"/>
      <c r="VEN372" s="1"/>
      <c r="VEO372" s="1"/>
      <c r="VEP372" s="1"/>
      <c r="VEQ372" s="1"/>
      <c r="VER372" s="1"/>
      <c r="VES372" s="1"/>
      <c r="VET372" s="1"/>
      <c r="VEU372" s="1"/>
      <c r="VEV372" s="1"/>
      <c r="VEW372" s="1"/>
      <c r="VEX372" s="1"/>
      <c r="VEY372" s="1"/>
      <c r="VEZ372" s="1"/>
      <c r="VFA372" s="1"/>
      <c r="VFB372" s="1"/>
      <c r="VFC372" s="1"/>
      <c r="VFD372" s="1"/>
      <c r="VFE372" s="1"/>
      <c r="VFF372" s="1"/>
      <c r="VFG372" s="1"/>
      <c r="VFH372" s="1"/>
      <c r="VFI372" s="1"/>
      <c r="VFJ372" s="1"/>
      <c r="VFK372" s="1"/>
      <c r="VFL372" s="1"/>
      <c r="VFM372" s="1"/>
      <c r="VFN372" s="1"/>
      <c r="VFO372" s="1"/>
      <c r="VFP372" s="1"/>
      <c r="VFQ372" s="1"/>
      <c r="VFR372" s="1"/>
      <c r="VFS372" s="1"/>
      <c r="VFT372" s="1"/>
      <c r="VFU372" s="1"/>
      <c r="VFV372" s="1"/>
      <c r="VFW372" s="1"/>
      <c r="VFX372" s="1"/>
      <c r="VFY372" s="1"/>
      <c r="VFZ372" s="1"/>
      <c r="VGA372" s="1"/>
      <c r="VGB372" s="1"/>
      <c r="VGC372" s="1"/>
      <c r="VGD372" s="1"/>
      <c r="VGE372" s="1"/>
      <c r="VGF372" s="1"/>
      <c r="VGG372" s="1"/>
      <c r="VGH372" s="1"/>
      <c r="VGI372" s="1"/>
      <c r="VGJ372" s="1"/>
      <c r="VGK372" s="1"/>
      <c r="VGL372" s="1"/>
      <c r="VGM372" s="1"/>
      <c r="VGN372" s="1"/>
      <c r="VGO372" s="1"/>
      <c r="VGP372" s="1"/>
      <c r="VGQ372" s="1"/>
      <c r="VGR372" s="1"/>
      <c r="VGS372" s="1"/>
      <c r="VGT372" s="1"/>
      <c r="VGU372" s="1"/>
      <c r="VGV372" s="1"/>
      <c r="VGW372" s="1"/>
      <c r="VGX372" s="1"/>
      <c r="VGY372" s="1"/>
      <c r="VGZ372" s="1"/>
      <c r="VHA372" s="1"/>
      <c r="VHB372" s="1"/>
      <c r="VHC372" s="1"/>
      <c r="VHD372" s="1"/>
      <c r="VHE372" s="1"/>
      <c r="VHF372" s="1"/>
      <c r="VHG372" s="1"/>
      <c r="VHH372" s="1"/>
      <c r="VHI372" s="1"/>
      <c r="VHJ372" s="1"/>
      <c r="VHK372" s="1"/>
      <c r="VHL372" s="1"/>
      <c r="VHM372" s="1"/>
      <c r="VHN372" s="1"/>
      <c r="VHO372" s="1"/>
      <c r="VHP372" s="1"/>
      <c r="VHQ372" s="1"/>
      <c r="VHR372" s="1"/>
      <c r="VHS372" s="1"/>
      <c r="VHT372" s="1"/>
      <c r="VHU372" s="1"/>
      <c r="VHV372" s="1"/>
      <c r="VHW372" s="1"/>
      <c r="VHX372" s="1"/>
      <c r="VHY372" s="1"/>
      <c r="VHZ372" s="1"/>
      <c r="VIA372" s="1"/>
      <c r="VIB372" s="1"/>
      <c r="VIC372" s="1"/>
      <c r="VID372" s="1"/>
      <c r="VIE372" s="1"/>
      <c r="VIF372" s="1"/>
      <c r="VIG372" s="1"/>
      <c r="VIH372" s="1"/>
      <c r="VII372" s="1"/>
      <c r="VIJ372" s="1"/>
      <c r="VIK372" s="1"/>
      <c r="VIL372" s="1"/>
      <c r="VIM372" s="1"/>
      <c r="VIN372" s="1"/>
      <c r="VIO372" s="1"/>
      <c r="VIP372" s="1"/>
      <c r="VIQ372" s="1"/>
      <c r="VIR372" s="1"/>
      <c r="VIS372" s="1"/>
      <c r="VIT372" s="1"/>
      <c r="VIU372" s="1"/>
      <c r="VIV372" s="1"/>
      <c r="VIW372" s="1"/>
      <c r="VIX372" s="1"/>
      <c r="VIY372" s="1"/>
      <c r="VIZ372" s="1"/>
      <c r="VJA372" s="1"/>
      <c r="VJB372" s="1"/>
      <c r="VJC372" s="1"/>
      <c r="VJD372" s="1"/>
      <c r="VJE372" s="1"/>
      <c r="VJF372" s="1"/>
      <c r="VJG372" s="1"/>
      <c r="VJH372" s="1"/>
      <c r="VJI372" s="1"/>
      <c r="VJJ372" s="1"/>
      <c r="VJK372" s="1"/>
      <c r="VJL372" s="1"/>
      <c r="VJM372" s="1"/>
      <c r="VJN372" s="1"/>
      <c r="VJO372" s="1"/>
      <c r="VJP372" s="1"/>
      <c r="VJQ372" s="1"/>
      <c r="VJR372" s="1"/>
      <c r="VJS372" s="1"/>
      <c r="VJT372" s="1"/>
      <c r="VJU372" s="1"/>
      <c r="VJV372" s="1"/>
      <c r="VJW372" s="1"/>
      <c r="VJX372" s="1"/>
      <c r="VJY372" s="1"/>
      <c r="VJZ372" s="1"/>
      <c r="VKA372" s="1"/>
      <c r="VKB372" s="1"/>
      <c r="VKC372" s="1"/>
      <c r="VKD372" s="1"/>
      <c r="VKE372" s="1"/>
      <c r="VKF372" s="1"/>
      <c r="VKG372" s="1"/>
      <c r="VKH372" s="1"/>
      <c r="VKI372" s="1"/>
      <c r="VKJ372" s="1"/>
      <c r="VKK372" s="1"/>
      <c r="VKL372" s="1"/>
      <c r="VKM372" s="1"/>
      <c r="VKN372" s="1"/>
      <c r="VKO372" s="1"/>
      <c r="VKP372" s="1"/>
      <c r="VKQ372" s="1"/>
      <c r="VKR372" s="1"/>
      <c r="VKS372" s="1"/>
      <c r="VKT372" s="1"/>
      <c r="VKU372" s="1"/>
      <c r="VKV372" s="1"/>
      <c r="VKW372" s="1"/>
      <c r="VKX372" s="1"/>
      <c r="VKY372" s="1"/>
      <c r="VKZ372" s="1"/>
      <c r="VLA372" s="1"/>
      <c r="VLB372" s="1"/>
      <c r="VLC372" s="1"/>
      <c r="VLD372" s="1"/>
      <c r="VLE372" s="1"/>
      <c r="VLF372" s="1"/>
      <c r="VLG372" s="1"/>
      <c r="VLH372" s="1"/>
      <c r="VLI372" s="1"/>
      <c r="VLJ372" s="1"/>
      <c r="VLK372" s="1"/>
      <c r="VLL372" s="1"/>
      <c r="VLM372" s="1"/>
      <c r="VLN372" s="1"/>
      <c r="VLO372" s="1"/>
      <c r="VLP372" s="1"/>
      <c r="VLQ372" s="1"/>
      <c r="VLR372" s="1"/>
      <c r="VLS372" s="1"/>
      <c r="VLT372" s="1"/>
      <c r="VLU372" s="1"/>
      <c r="VLV372" s="1"/>
      <c r="VLW372" s="1"/>
      <c r="VLX372" s="1"/>
      <c r="VLY372" s="1"/>
      <c r="VLZ372" s="1"/>
      <c r="VMA372" s="1"/>
      <c r="VMB372" s="1"/>
      <c r="VMC372" s="1"/>
      <c r="VMD372" s="1"/>
      <c r="VME372" s="1"/>
      <c r="VMF372" s="1"/>
      <c r="VMG372" s="1"/>
      <c r="VMH372" s="1"/>
      <c r="VMI372" s="1"/>
      <c r="VMJ372" s="1"/>
      <c r="VMK372" s="1"/>
      <c r="VML372" s="1"/>
      <c r="VMM372" s="1"/>
      <c r="VMN372" s="1"/>
      <c r="VMO372" s="1"/>
      <c r="VMP372" s="1"/>
      <c r="VMQ372" s="1"/>
      <c r="VMR372" s="1"/>
      <c r="VMS372" s="1"/>
      <c r="VMT372" s="1"/>
      <c r="VMU372" s="1"/>
      <c r="VMV372" s="1"/>
      <c r="VMW372" s="1"/>
      <c r="VMX372" s="1"/>
      <c r="VMY372" s="1"/>
      <c r="VMZ372" s="1"/>
      <c r="VNA372" s="1"/>
      <c r="VNB372" s="1"/>
      <c r="VNC372" s="1"/>
      <c r="VND372" s="1"/>
      <c r="VNE372" s="1"/>
      <c r="VNF372" s="1"/>
      <c r="VNG372" s="1"/>
      <c r="VNH372" s="1"/>
      <c r="VNI372" s="1"/>
      <c r="VNJ372" s="1"/>
      <c r="VNK372" s="1"/>
      <c r="VNL372" s="1"/>
      <c r="VNM372" s="1"/>
      <c r="VNN372" s="1"/>
      <c r="VNO372" s="1"/>
      <c r="VNP372" s="1"/>
      <c r="VNQ372" s="1"/>
      <c r="VNR372" s="1"/>
      <c r="VNS372" s="1"/>
      <c r="VNT372" s="1"/>
      <c r="VNU372" s="1"/>
      <c r="VNV372" s="1"/>
      <c r="VNW372" s="1"/>
      <c r="VNX372" s="1"/>
      <c r="VNY372" s="1"/>
      <c r="VNZ372" s="1"/>
      <c r="VOA372" s="1"/>
      <c r="VOB372" s="1"/>
      <c r="VOC372" s="1"/>
      <c r="VOD372" s="1"/>
      <c r="VOE372" s="1"/>
      <c r="VOF372" s="1"/>
      <c r="VOG372" s="1"/>
      <c r="VOH372" s="1"/>
      <c r="VOI372" s="1"/>
      <c r="VOJ372" s="1"/>
      <c r="VOK372" s="1"/>
      <c r="VOL372" s="1"/>
      <c r="VOM372" s="1"/>
      <c r="VON372" s="1"/>
      <c r="VOO372" s="1"/>
      <c r="VOP372" s="1"/>
      <c r="VOQ372" s="1"/>
      <c r="VOR372" s="1"/>
      <c r="VOS372" s="1"/>
      <c r="VOT372" s="1"/>
      <c r="VOU372" s="1"/>
      <c r="VOV372" s="1"/>
      <c r="VOW372" s="1"/>
      <c r="VOX372" s="1"/>
      <c r="VOY372" s="1"/>
      <c r="VOZ372" s="1"/>
      <c r="VPA372" s="1"/>
      <c r="VPB372" s="1"/>
      <c r="VPC372" s="1"/>
      <c r="VPD372" s="1"/>
      <c r="VPE372" s="1"/>
      <c r="VPF372" s="1"/>
      <c r="VPG372" s="1"/>
      <c r="VPH372" s="1"/>
      <c r="VPI372" s="1"/>
      <c r="VPJ372" s="1"/>
      <c r="VPK372" s="1"/>
      <c r="VPL372" s="1"/>
      <c r="VPM372" s="1"/>
      <c r="VPN372" s="1"/>
      <c r="VPO372" s="1"/>
      <c r="VPP372" s="1"/>
      <c r="VPQ372" s="1"/>
      <c r="VPR372" s="1"/>
      <c r="VPS372" s="1"/>
      <c r="VPT372" s="1"/>
      <c r="VPU372" s="1"/>
      <c r="VPV372" s="1"/>
      <c r="VPW372" s="1"/>
      <c r="VPX372" s="1"/>
      <c r="VPY372" s="1"/>
      <c r="VPZ372" s="1"/>
      <c r="VQA372" s="1"/>
      <c r="VQB372" s="1"/>
      <c r="VQC372" s="1"/>
      <c r="VQD372" s="1"/>
      <c r="VQE372" s="1"/>
      <c r="VQF372" s="1"/>
      <c r="VQG372" s="1"/>
      <c r="VQH372" s="1"/>
      <c r="VQI372" s="1"/>
      <c r="VQJ372" s="1"/>
      <c r="VQK372" s="1"/>
      <c r="VQL372" s="1"/>
      <c r="VQM372" s="1"/>
      <c r="VQN372" s="1"/>
      <c r="VQO372" s="1"/>
      <c r="VQP372" s="1"/>
      <c r="VQQ372" s="1"/>
      <c r="VQR372" s="1"/>
      <c r="VQS372" s="1"/>
      <c r="VQT372" s="1"/>
      <c r="VQU372" s="1"/>
      <c r="VQV372" s="1"/>
      <c r="VQW372" s="1"/>
      <c r="VQX372" s="1"/>
      <c r="VQY372" s="1"/>
      <c r="VQZ372" s="1"/>
      <c r="VRA372" s="1"/>
      <c r="VRB372" s="1"/>
      <c r="VRC372" s="1"/>
      <c r="VRD372" s="1"/>
      <c r="VRE372" s="1"/>
      <c r="VRF372" s="1"/>
      <c r="VRG372" s="1"/>
      <c r="VRH372" s="1"/>
      <c r="VRI372" s="1"/>
      <c r="VRJ372" s="1"/>
      <c r="VRK372" s="1"/>
      <c r="VRL372" s="1"/>
      <c r="VRM372" s="1"/>
      <c r="VRN372" s="1"/>
      <c r="VRO372" s="1"/>
      <c r="VRP372" s="1"/>
      <c r="VRQ372" s="1"/>
      <c r="VRR372" s="1"/>
      <c r="VRS372" s="1"/>
      <c r="VRT372" s="1"/>
      <c r="VRU372" s="1"/>
      <c r="VRV372" s="1"/>
      <c r="VRW372" s="1"/>
      <c r="VRX372" s="1"/>
      <c r="VRY372" s="1"/>
      <c r="VRZ372" s="1"/>
      <c r="VSA372" s="1"/>
      <c r="VSB372" s="1"/>
      <c r="VSC372" s="1"/>
      <c r="VSD372" s="1"/>
      <c r="VSE372" s="1"/>
      <c r="VSF372" s="1"/>
      <c r="VSG372" s="1"/>
      <c r="VSH372" s="1"/>
      <c r="VSI372" s="1"/>
      <c r="VSJ372" s="1"/>
      <c r="VSK372" s="1"/>
      <c r="VSL372" s="1"/>
      <c r="VSM372" s="1"/>
      <c r="VSN372" s="1"/>
      <c r="VSO372" s="1"/>
      <c r="VSP372" s="1"/>
      <c r="VSQ372" s="1"/>
      <c r="VSR372" s="1"/>
      <c r="VSS372" s="1"/>
      <c r="VST372" s="1"/>
      <c r="VSU372" s="1"/>
      <c r="VSV372" s="1"/>
      <c r="VSW372" s="1"/>
      <c r="VSX372" s="1"/>
      <c r="VSY372" s="1"/>
      <c r="VSZ372" s="1"/>
      <c r="VTA372" s="1"/>
      <c r="VTB372" s="1"/>
      <c r="VTC372" s="1"/>
      <c r="VTD372" s="1"/>
      <c r="VTE372" s="1"/>
      <c r="VTF372" s="1"/>
      <c r="VTG372" s="1"/>
      <c r="VTH372" s="1"/>
      <c r="VTI372" s="1"/>
      <c r="VTJ372" s="1"/>
      <c r="VTK372" s="1"/>
      <c r="VTL372" s="1"/>
      <c r="VTM372" s="1"/>
      <c r="VTN372" s="1"/>
      <c r="VTO372" s="1"/>
      <c r="VTP372" s="1"/>
      <c r="VTQ372" s="1"/>
      <c r="VTR372" s="1"/>
      <c r="VTS372" s="1"/>
      <c r="VTT372" s="1"/>
      <c r="VTU372" s="1"/>
      <c r="VTV372" s="1"/>
      <c r="VTW372" s="1"/>
      <c r="VTX372" s="1"/>
      <c r="VTY372" s="1"/>
      <c r="VTZ372" s="1"/>
      <c r="VUA372" s="1"/>
      <c r="VUB372" s="1"/>
      <c r="VUC372" s="1"/>
      <c r="VUD372" s="1"/>
      <c r="VUE372" s="1"/>
      <c r="VUF372" s="1"/>
      <c r="VUG372" s="1"/>
      <c r="VUH372" s="1"/>
      <c r="VUI372" s="1"/>
      <c r="VUJ372" s="1"/>
      <c r="VUK372" s="1"/>
      <c r="VUL372" s="1"/>
      <c r="VUM372" s="1"/>
      <c r="VUN372" s="1"/>
      <c r="VUO372" s="1"/>
      <c r="VUP372" s="1"/>
      <c r="VUQ372" s="1"/>
      <c r="VUR372" s="1"/>
      <c r="VUS372" s="1"/>
      <c r="VUT372" s="1"/>
      <c r="VUU372" s="1"/>
      <c r="VUV372" s="1"/>
      <c r="VUW372" s="1"/>
      <c r="VUX372" s="1"/>
      <c r="VUY372" s="1"/>
      <c r="VUZ372" s="1"/>
      <c r="VVA372" s="1"/>
      <c r="VVB372" s="1"/>
      <c r="VVC372" s="1"/>
      <c r="VVD372" s="1"/>
      <c r="VVE372" s="1"/>
      <c r="VVF372" s="1"/>
      <c r="VVG372" s="1"/>
      <c r="VVH372" s="1"/>
      <c r="VVI372" s="1"/>
      <c r="VVJ372" s="1"/>
      <c r="VVK372" s="1"/>
      <c r="VVL372" s="1"/>
      <c r="VVM372" s="1"/>
      <c r="VVN372" s="1"/>
      <c r="VVO372" s="1"/>
      <c r="VVP372" s="1"/>
      <c r="VVQ372" s="1"/>
      <c r="VVR372" s="1"/>
      <c r="VVS372" s="1"/>
      <c r="VVT372" s="1"/>
      <c r="VVU372" s="1"/>
      <c r="VVV372" s="1"/>
      <c r="VVW372" s="1"/>
      <c r="VVX372" s="1"/>
      <c r="VVY372" s="1"/>
      <c r="VVZ372" s="1"/>
      <c r="VWA372" s="1"/>
      <c r="VWB372" s="1"/>
      <c r="VWC372" s="1"/>
      <c r="VWD372" s="1"/>
      <c r="VWE372" s="1"/>
      <c r="VWF372" s="1"/>
      <c r="VWG372" s="1"/>
      <c r="VWH372" s="1"/>
      <c r="VWI372" s="1"/>
      <c r="VWJ372" s="1"/>
      <c r="VWK372" s="1"/>
      <c r="VWL372" s="1"/>
      <c r="VWM372" s="1"/>
      <c r="VWN372" s="1"/>
      <c r="VWO372" s="1"/>
      <c r="VWP372" s="1"/>
      <c r="VWQ372" s="1"/>
      <c r="VWR372" s="1"/>
      <c r="VWS372" s="1"/>
      <c r="VWT372" s="1"/>
      <c r="VWU372" s="1"/>
      <c r="VWV372" s="1"/>
      <c r="VWW372" s="1"/>
      <c r="VWX372" s="1"/>
      <c r="VWY372" s="1"/>
      <c r="VWZ372" s="1"/>
      <c r="VXA372" s="1"/>
      <c r="VXB372" s="1"/>
      <c r="VXC372" s="1"/>
      <c r="VXD372" s="1"/>
      <c r="VXE372" s="1"/>
      <c r="VXF372" s="1"/>
      <c r="VXG372" s="1"/>
      <c r="VXH372" s="1"/>
      <c r="VXI372" s="1"/>
      <c r="VXJ372" s="1"/>
      <c r="VXK372" s="1"/>
      <c r="VXL372" s="1"/>
      <c r="VXM372" s="1"/>
      <c r="VXN372" s="1"/>
      <c r="VXO372" s="1"/>
      <c r="VXP372" s="1"/>
      <c r="VXQ372" s="1"/>
      <c r="VXR372" s="1"/>
      <c r="VXS372" s="1"/>
      <c r="VXT372" s="1"/>
      <c r="VXU372" s="1"/>
      <c r="VXV372" s="1"/>
      <c r="VXW372" s="1"/>
      <c r="VXX372" s="1"/>
      <c r="VXY372" s="1"/>
      <c r="VXZ372" s="1"/>
      <c r="VYA372" s="1"/>
      <c r="VYB372" s="1"/>
      <c r="VYC372" s="1"/>
      <c r="VYD372" s="1"/>
      <c r="VYE372" s="1"/>
      <c r="VYF372" s="1"/>
      <c r="VYG372" s="1"/>
      <c r="VYH372" s="1"/>
      <c r="VYI372" s="1"/>
      <c r="VYJ372" s="1"/>
      <c r="VYK372" s="1"/>
      <c r="VYL372" s="1"/>
      <c r="VYM372" s="1"/>
      <c r="VYN372" s="1"/>
      <c r="VYO372" s="1"/>
      <c r="VYP372" s="1"/>
      <c r="VYQ372" s="1"/>
      <c r="VYR372" s="1"/>
      <c r="VYS372" s="1"/>
      <c r="VYT372" s="1"/>
      <c r="VYU372" s="1"/>
      <c r="VYV372" s="1"/>
      <c r="VYW372" s="1"/>
      <c r="VYX372" s="1"/>
      <c r="VYY372" s="1"/>
      <c r="VYZ372" s="1"/>
      <c r="VZA372" s="1"/>
      <c r="VZB372" s="1"/>
      <c r="VZC372" s="1"/>
      <c r="VZD372" s="1"/>
      <c r="VZE372" s="1"/>
      <c r="VZF372" s="1"/>
      <c r="VZG372" s="1"/>
      <c r="VZH372" s="1"/>
      <c r="VZI372" s="1"/>
      <c r="VZJ372" s="1"/>
      <c r="VZK372" s="1"/>
      <c r="VZL372" s="1"/>
      <c r="VZM372" s="1"/>
      <c r="VZN372" s="1"/>
      <c r="VZO372" s="1"/>
      <c r="VZP372" s="1"/>
      <c r="VZQ372" s="1"/>
      <c r="VZR372" s="1"/>
      <c r="VZS372" s="1"/>
      <c r="VZT372" s="1"/>
      <c r="VZU372" s="1"/>
      <c r="VZV372" s="1"/>
      <c r="VZW372" s="1"/>
      <c r="VZX372" s="1"/>
      <c r="VZY372" s="1"/>
      <c r="VZZ372" s="1"/>
      <c r="WAA372" s="1"/>
      <c r="WAB372" s="1"/>
      <c r="WAC372" s="1"/>
      <c r="WAD372" s="1"/>
      <c r="WAE372" s="1"/>
      <c r="WAF372" s="1"/>
      <c r="WAG372" s="1"/>
      <c r="WAH372" s="1"/>
      <c r="WAI372" s="1"/>
      <c r="WAJ372" s="1"/>
      <c r="WAK372" s="1"/>
      <c r="WAL372" s="1"/>
      <c r="WAM372" s="1"/>
      <c r="WAN372" s="1"/>
      <c r="WAO372" s="1"/>
      <c r="WAP372" s="1"/>
      <c r="WAQ372" s="1"/>
      <c r="WAR372" s="1"/>
      <c r="WAS372" s="1"/>
      <c r="WAT372" s="1"/>
      <c r="WAU372" s="1"/>
      <c r="WAV372" s="1"/>
      <c r="WAW372" s="1"/>
      <c r="WAX372" s="1"/>
      <c r="WAY372" s="1"/>
      <c r="WAZ372" s="1"/>
      <c r="WBA372" s="1"/>
      <c r="WBB372" s="1"/>
      <c r="WBC372" s="1"/>
      <c r="WBD372" s="1"/>
      <c r="WBE372" s="1"/>
      <c r="WBF372" s="1"/>
      <c r="WBG372" s="1"/>
      <c r="WBH372" s="1"/>
      <c r="WBI372" s="1"/>
      <c r="WBJ372" s="1"/>
      <c r="WBK372" s="1"/>
      <c r="WBL372" s="1"/>
      <c r="WBM372" s="1"/>
      <c r="WBN372" s="1"/>
      <c r="WBO372" s="1"/>
      <c r="WBP372" s="1"/>
      <c r="WBQ372" s="1"/>
      <c r="WBR372" s="1"/>
      <c r="WBS372" s="1"/>
      <c r="WBT372" s="1"/>
      <c r="WBU372" s="1"/>
      <c r="WBV372" s="1"/>
      <c r="WBW372" s="1"/>
      <c r="WBX372" s="1"/>
      <c r="WBY372" s="1"/>
      <c r="WBZ372" s="1"/>
      <c r="WCA372" s="1"/>
      <c r="WCB372" s="1"/>
      <c r="WCC372" s="1"/>
      <c r="WCD372" s="1"/>
      <c r="WCE372" s="1"/>
      <c r="WCF372" s="1"/>
      <c r="WCG372" s="1"/>
      <c r="WCH372" s="1"/>
      <c r="WCI372" s="1"/>
      <c r="WCJ372" s="1"/>
      <c r="WCK372" s="1"/>
      <c r="WCL372" s="1"/>
      <c r="WCM372" s="1"/>
      <c r="WCN372" s="1"/>
      <c r="WCO372" s="1"/>
      <c r="WCP372" s="1"/>
      <c r="WCQ372" s="1"/>
      <c r="WCR372" s="1"/>
      <c r="WCS372" s="1"/>
      <c r="WCT372" s="1"/>
      <c r="WCU372" s="1"/>
      <c r="WCV372" s="1"/>
      <c r="WCW372" s="1"/>
      <c r="WCX372" s="1"/>
      <c r="WCY372" s="1"/>
      <c r="WCZ372" s="1"/>
      <c r="WDA372" s="1"/>
      <c r="WDB372" s="1"/>
      <c r="WDC372" s="1"/>
      <c r="WDD372" s="1"/>
      <c r="WDE372" s="1"/>
      <c r="WDF372" s="1"/>
      <c r="WDG372" s="1"/>
      <c r="WDH372" s="1"/>
      <c r="WDI372" s="1"/>
      <c r="WDJ372" s="1"/>
      <c r="WDK372" s="1"/>
      <c r="WDL372" s="1"/>
      <c r="WDM372" s="1"/>
      <c r="WDN372" s="1"/>
      <c r="WDO372" s="1"/>
      <c r="WDP372" s="1"/>
      <c r="WDQ372" s="1"/>
      <c r="WDR372" s="1"/>
      <c r="WDS372" s="1"/>
      <c r="WDT372" s="1"/>
      <c r="WDU372" s="1"/>
      <c r="WDV372" s="1"/>
      <c r="WDW372" s="1"/>
      <c r="WDX372" s="1"/>
      <c r="WDY372" s="1"/>
      <c r="WDZ372" s="1"/>
      <c r="WEA372" s="1"/>
      <c r="WEB372" s="1"/>
      <c r="WEC372" s="1"/>
      <c r="WED372" s="1"/>
      <c r="WEE372" s="1"/>
      <c r="WEF372" s="1"/>
      <c r="WEG372" s="1"/>
      <c r="WEH372" s="1"/>
      <c r="WEI372" s="1"/>
      <c r="WEJ372" s="1"/>
      <c r="WEK372" s="1"/>
      <c r="WEL372" s="1"/>
      <c r="WEM372" s="1"/>
      <c r="WEN372" s="1"/>
      <c r="WEO372" s="1"/>
      <c r="WEP372" s="1"/>
      <c r="WEQ372" s="1"/>
      <c r="WER372" s="1"/>
      <c r="WES372" s="1"/>
      <c r="WET372" s="1"/>
      <c r="WEU372" s="1"/>
      <c r="WEV372" s="1"/>
      <c r="WEW372" s="1"/>
      <c r="WEX372" s="1"/>
      <c r="WEY372" s="1"/>
      <c r="WEZ372" s="1"/>
      <c r="WFA372" s="1"/>
      <c r="WFB372" s="1"/>
      <c r="WFC372" s="1"/>
      <c r="WFD372" s="1"/>
      <c r="WFE372" s="1"/>
      <c r="WFF372" s="1"/>
      <c r="WFG372" s="1"/>
      <c r="WFH372" s="1"/>
      <c r="WFI372" s="1"/>
      <c r="WFJ372" s="1"/>
      <c r="WFK372" s="1"/>
      <c r="WFL372" s="1"/>
      <c r="WFM372" s="1"/>
      <c r="WFN372" s="1"/>
      <c r="WFO372" s="1"/>
      <c r="WFP372" s="1"/>
      <c r="WFQ372" s="1"/>
      <c r="WFR372" s="1"/>
      <c r="WFS372" s="1"/>
      <c r="WFT372" s="1"/>
      <c r="WFU372" s="1"/>
      <c r="WFV372" s="1"/>
      <c r="WFW372" s="1"/>
      <c r="WFX372" s="1"/>
      <c r="WFY372" s="1"/>
      <c r="WFZ372" s="1"/>
      <c r="WGA372" s="1"/>
      <c r="WGB372" s="1"/>
      <c r="WGC372" s="1"/>
      <c r="WGD372" s="1"/>
      <c r="WGE372" s="1"/>
      <c r="WGF372" s="1"/>
      <c r="WGG372" s="1"/>
      <c r="WGH372" s="1"/>
      <c r="WGI372" s="1"/>
      <c r="WGJ372" s="1"/>
      <c r="WGK372" s="1"/>
      <c r="WGL372" s="1"/>
      <c r="WGM372" s="1"/>
      <c r="WGN372" s="1"/>
      <c r="WGO372" s="1"/>
      <c r="WGP372" s="1"/>
      <c r="WGQ372" s="1"/>
      <c r="WGR372" s="1"/>
      <c r="WGS372" s="1"/>
      <c r="WGT372" s="1"/>
      <c r="WGU372" s="1"/>
      <c r="WGV372" s="1"/>
      <c r="WGW372" s="1"/>
      <c r="WGX372" s="1"/>
      <c r="WGY372" s="1"/>
      <c r="WGZ372" s="1"/>
      <c r="WHA372" s="1"/>
      <c r="WHB372" s="1"/>
      <c r="WHC372" s="1"/>
      <c r="WHD372" s="1"/>
      <c r="WHE372" s="1"/>
      <c r="WHF372" s="1"/>
      <c r="WHG372" s="1"/>
      <c r="WHH372" s="1"/>
      <c r="WHI372" s="1"/>
      <c r="WHJ372" s="1"/>
      <c r="WHK372" s="1"/>
      <c r="WHL372" s="1"/>
      <c r="WHM372" s="1"/>
      <c r="WHN372" s="1"/>
      <c r="WHO372" s="1"/>
      <c r="WHP372" s="1"/>
      <c r="WHQ372" s="1"/>
      <c r="WHR372" s="1"/>
      <c r="WHS372" s="1"/>
      <c r="WHT372" s="1"/>
      <c r="WHU372" s="1"/>
      <c r="WHV372" s="1"/>
      <c r="WHW372" s="1"/>
      <c r="WHX372" s="1"/>
      <c r="WHY372" s="1"/>
      <c r="WHZ372" s="1"/>
      <c r="WIA372" s="1"/>
      <c r="WIB372" s="1"/>
      <c r="WIC372" s="1"/>
      <c r="WID372" s="1"/>
      <c r="WIE372" s="1"/>
      <c r="WIF372" s="1"/>
      <c r="WIG372" s="1"/>
      <c r="WIH372" s="1"/>
      <c r="WII372" s="1"/>
      <c r="WIJ372" s="1"/>
      <c r="WIK372" s="1"/>
      <c r="WIL372" s="1"/>
      <c r="WIM372" s="1"/>
      <c r="WIN372" s="1"/>
      <c r="WIO372" s="1"/>
      <c r="WIP372" s="1"/>
      <c r="WIQ372" s="1"/>
      <c r="WIR372" s="1"/>
      <c r="WIS372" s="1"/>
      <c r="WIT372" s="1"/>
      <c r="WIU372" s="1"/>
      <c r="WIV372" s="1"/>
      <c r="WIW372" s="1"/>
      <c r="WIX372" s="1"/>
      <c r="WIY372" s="1"/>
      <c r="WIZ372" s="1"/>
      <c r="WJA372" s="1"/>
      <c r="WJB372" s="1"/>
      <c r="WJC372" s="1"/>
      <c r="WJD372" s="1"/>
      <c r="WJE372" s="1"/>
      <c r="WJF372" s="1"/>
      <c r="WJG372" s="1"/>
      <c r="WJH372" s="1"/>
      <c r="WJI372" s="1"/>
      <c r="WJJ372" s="1"/>
      <c r="WJK372" s="1"/>
      <c r="WJL372" s="1"/>
      <c r="WJM372" s="1"/>
      <c r="WJN372" s="1"/>
      <c r="WJO372" s="1"/>
      <c r="WJP372" s="1"/>
      <c r="WJQ372" s="1"/>
      <c r="WJR372" s="1"/>
      <c r="WJS372" s="1"/>
      <c r="WJT372" s="1"/>
      <c r="WJU372" s="1"/>
      <c r="WJV372" s="1"/>
      <c r="WJW372" s="1"/>
      <c r="WJX372" s="1"/>
      <c r="WJY372" s="1"/>
      <c r="WJZ372" s="1"/>
      <c r="WKA372" s="1"/>
      <c r="WKB372" s="1"/>
      <c r="WKC372" s="1"/>
      <c r="WKD372" s="1"/>
      <c r="WKE372" s="1"/>
      <c r="WKF372" s="1"/>
      <c r="WKG372" s="1"/>
      <c r="WKH372" s="1"/>
      <c r="WKI372" s="1"/>
      <c r="WKJ372" s="1"/>
      <c r="WKK372" s="1"/>
      <c r="WKL372" s="1"/>
      <c r="WKM372" s="1"/>
      <c r="WKN372" s="1"/>
      <c r="WKO372" s="1"/>
      <c r="WKP372" s="1"/>
      <c r="WKQ372" s="1"/>
      <c r="WKR372" s="1"/>
      <c r="WKS372" s="1"/>
      <c r="WKT372" s="1"/>
      <c r="WKU372" s="1"/>
      <c r="WKV372" s="1"/>
      <c r="WKW372" s="1"/>
      <c r="WKX372" s="1"/>
      <c r="WKY372" s="1"/>
      <c r="WKZ372" s="1"/>
      <c r="WLA372" s="1"/>
      <c r="WLB372" s="1"/>
      <c r="WLC372" s="1"/>
      <c r="WLD372" s="1"/>
      <c r="WLE372" s="1"/>
      <c r="WLF372" s="1"/>
      <c r="WLG372" s="1"/>
      <c r="WLH372" s="1"/>
      <c r="WLI372" s="1"/>
      <c r="WLJ372" s="1"/>
      <c r="WLK372" s="1"/>
      <c r="WLL372" s="1"/>
      <c r="WLM372" s="1"/>
      <c r="WLN372" s="1"/>
      <c r="WLO372" s="1"/>
      <c r="WLP372" s="1"/>
      <c r="WLQ372" s="1"/>
      <c r="WLR372" s="1"/>
      <c r="WLS372" s="1"/>
      <c r="WLT372" s="1"/>
      <c r="WLU372" s="1"/>
      <c r="WLV372" s="1"/>
      <c r="WLW372" s="1"/>
      <c r="WLX372" s="1"/>
      <c r="WLY372" s="1"/>
      <c r="WLZ372" s="1"/>
      <c r="WMA372" s="1"/>
      <c r="WMB372" s="1"/>
      <c r="WMC372" s="1"/>
      <c r="WMD372" s="1"/>
      <c r="WME372" s="1"/>
      <c r="WMF372" s="1"/>
      <c r="WMG372" s="1"/>
      <c r="WMH372" s="1"/>
      <c r="WMI372" s="1"/>
      <c r="WMJ372" s="1"/>
      <c r="WMK372" s="1"/>
      <c r="WML372" s="1"/>
      <c r="WMM372" s="1"/>
      <c r="WMN372" s="1"/>
      <c r="WMO372" s="1"/>
      <c r="WMP372" s="1"/>
      <c r="WMQ372" s="1"/>
      <c r="WMR372" s="1"/>
      <c r="WMS372" s="1"/>
      <c r="WMT372" s="1"/>
      <c r="WMU372" s="1"/>
      <c r="WMV372" s="1"/>
      <c r="WMW372" s="1"/>
      <c r="WMX372" s="1"/>
      <c r="WMY372" s="1"/>
      <c r="WMZ372" s="1"/>
      <c r="WNA372" s="1"/>
      <c r="WNB372" s="1"/>
      <c r="WNC372" s="1"/>
      <c r="WND372" s="1"/>
      <c r="WNE372" s="1"/>
      <c r="WNF372" s="1"/>
      <c r="WNG372" s="1"/>
      <c r="WNH372" s="1"/>
      <c r="WNI372" s="1"/>
      <c r="WNJ372" s="1"/>
      <c r="WNK372" s="1"/>
      <c r="WNL372" s="1"/>
      <c r="WNM372" s="1"/>
      <c r="WNN372" s="1"/>
      <c r="WNO372" s="1"/>
      <c r="WNP372" s="1"/>
      <c r="WNQ372" s="1"/>
      <c r="WNR372" s="1"/>
      <c r="WNS372" s="1"/>
      <c r="WNT372" s="1"/>
      <c r="WNU372" s="1"/>
      <c r="WNV372" s="1"/>
      <c r="WNW372" s="1"/>
      <c r="WNX372" s="1"/>
      <c r="WNY372" s="1"/>
      <c r="WNZ372" s="1"/>
      <c r="WOA372" s="1"/>
      <c r="WOB372" s="1"/>
      <c r="WOC372" s="1"/>
      <c r="WOD372" s="1"/>
      <c r="WOE372" s="1"/>
      <c r="WOF372" s="1"/>
      <c r="WOG372" s="1"/>
      <c r="WOH372" s="1"/>
      <c r="WOI372" s="1"/>
      <c r="WOJ372" s="1"/>
      <c r="WOK372" s="1"/>
      <c r="WOL372" s="1"/>
      <c r="WOM372" s="1"/>
      <c r="WON372" s="1"/>
      <c r="WOO372" s="1"/>
      <c r="WOP372" s="1"/>
      <c r="WOQ372" s="1"/>
      <c r="WOR372" s="1"/>
      <c r="WOS372" s="1"/>
      <c r="WOT372" s="1"/>
      <c r="WOU372" s="1"/>
      <c r="WOV372" s="1"/>
      <c r="WOW372" s="1"/>
      <c r="WOX372" s="1"/>
      <c r="WOY372" s="1"/>
      <c r="WOZ372" s="1"/>
      <c r="WPA372" s="1"/>
      <c r="WPB372" s="1"/>
      <c r="WPC372" s="1"/>
      <c r="WPD372" s="1"/>
      <c r="WPE372" s="1"/>
      <c r="WPF372" s="1"/>
      <c r="WPG372" s="1"/>
      <c r="WPH372" s="1"/>
      <c r="WPI372" s="1"/>
      <c r="WPJ372" s="1"/>
      <c r="WPK372" s="1"/>
      <c r="WPL372" s="1"/>
      <c r="WPM372" s="1"/>
      <c r="WPN372" s="1"/>
      <c r="WPO372" s="1"/>
      <c r="WPP372" s="1"/>
      <c r="WPQ372" s="1"/>
      <c r="WPR372" s="1"/>
      <c r="WPS372" s="1"/>
      <c r="WPT372" s="1"/>
      <c r="WPU372" s="1"/>
      <c r="WPV372" s="1"/>
      <c r="WPW372" s="1"/>
      <c r="WPX372" s="1"/>
      <c r="WPY372" s="1"/>
      <c r="WPZ372" s="1"/>
      <c r="WQA372" s="1"/>
      <c r="WQB372" s="1"/>
      <c r="WQC372" s="1"/>
      <c r="WQD372" s="1"/>
      <c r="WQE372" s="1"/>
      <c r="WQF372" s="1"/>
      <c r="WQG372" s="1"/>
      <c r="WQH372" s="1"/>
      <c r="WQI372" s="1"/>
      <c r="WQJ372" s="1"/>
      <c r="WQK372" s="1"/>
      <c r="WQL372" s="1"/>
      <c r="WQM372" s="1"/>
      <c r="WQN372" s="1"/>
      <c r="WQO372" s="1"/>
      <c r="WQP372" s="1"/>
      <c r="WQQ372" s="1"/>
      <c r="WQR372" s="1"/>
      <c r="WQS372" s="1"/>
      <c r="WQT372" s="1"/>
      <c r="WQU372" s="1"/>
      <c r="WQV372" s="1"/>
      <c r="WQW372" s="1"/>
      <c r="WQX372" s="1"/>
      <c r="WQY372" s="1"/>
      <c r="WQZ372" s="1"/>
      <c r="WRA372" s="1"/>
      <c r="WRB372" s="1"/>
      <c r="WRC372" s="1"/>
      <c r="WRD372" s="1"/>
      <c r="WRE372" s="1"/>
      <c r="WRF372" s="1"/>
      <c r="WRG372" s="1"/>
      <c r="WRH372" s="1"/>
      <c r="WRI372" s="1"/>
      <c r="WRJ372" s="1"/>
      <c r="WRK372" s="1"/>
      <c r="WRL372" s="1"/>
      <c r="WRM372" s="1"/>
      <c r="WRN372" s="1"/>
      <c r="WRO372" s="1"/>
      <c r="WRP372" s="1"/>
      <c r="WRQ372" s="1"/>
      <c r="WRR372" s="1"/>
      <c r="WRS372" s="1"/>
      <c r="WRT372" s="1"/>
      <c r="WRU372" s="1"/>
      <c r="WRV372" s="1"/>
      <c r="WRW372" s="1"/>
      <c r="WRX372" s="1"/>
      <c r="WRY372" s="1"/>
      <c r="WRZ372" s="1"/>
      <c r="WSA372" s="1"/>
      <c r="WSB372" s="1"/>
      <c r="WSC372" s="1"/>
      <c r="WSD372" s="1"/>
      <c r="WSE372" s="1"/>
      <c r="WSF372" s="1"/>
      <c r="WSG372" s="1"/>
      <c r="WSH372" s="1"/>
      <c r="WSI372" s="1"/>
      <c r="WSJ372" s="1"/>
      <c r="WSK372" s="1"/>
      <c r="WSL372" s="1"/>
      <c r="WSM372" s="1"/>
      <c r="WSN372" s="1"/>
      <c r="WSO372" s="1"/>
      <c r="WSP372" s="1"/>
      <c r="WSQ372" s="1"/>
      <c r="WSR372" s="1"/>
      <c r="WSS372" s="1"/>
      <c r="WST372" s="1"/>
      <c r="WSU372" s="1"/>
      <c r="WSV372" s="1"/>
      <c r="WSW372" s="1"/>
      <c r="WSX372" s="1"/>
      <c r="WSY372" s="1"/>
      <c r="WSZ372" s="1"/>
      <c r="WTA372" s="1"/>
      <c r="WTB372" s="1"/>
      <c r="WTC372" s="1"/>
      <c r="WTD372" s="1"/>
      <c r="WTE372" s="1"/>
      <c r="WTF372" s="1"/>
      <c r="WTG372" s="1"/>
      <c r="WTH372" s="1"/>
      <c r="WTI372" s="1"/>
      <c r="WTJ372" s="1"/>
      <c r="WTK372" s="1"/>
      <c r="WTL372" s="1"/>
      <c r="WTM372" s="1"/>
      <c r="WTN372" s="1"/>
      <c r="WTO372" s="1"/>
      <c r="WTP372" s="1"/>
      <c r="WTQ372" s="1"/>
      <c r="WTR372" s="1"/>
      <c r="WTS372" s="1"/>
      <c r="WTT372" s="1"/>
      <c r="WTU372" s="1"/>
      <c r="WTV372" s="1"/>
      <c r="WTW372" s="1"/>
      <c r="WTX372" s="1"/>
      <c r="WTY372" s="1"/>
      <c r="WTZ372" s="1"/>
      <c r="WUA372" s="1"/>
      <c r="WUB372" s="1"/>
      <c r="WUC372" s="1"/>
      <c r="WUD372" s="1"/>
      <c r="WUE372" s="1"/>
      <c r="WUF372" s="1"/>
      <c r="WUG372" s="1"/>
      <c r="WUH372" s="1"/>
      <c r="WUI372" s="1"/>
      <c r="WUJ372" s="1"/>
      <c r="WUK372" s="1"/>
      <c r="WUL372" s="1"/>
      <c r="WUM372" s="1"/>
      <c r="WUN372" s="1"/>
      <c r="WUO372" s="1"/>
      <c r="WUP372" s="1"/>
      <c r="WUQ372" s="1"/>
      <c r="WUR372" s="1"/>
      <c r="WUS372" s="1"/>
      <c r="WUT372" s="1"/>
      <c r="WUU372" s="1"/>
      <c r="WUV372" s="1"/>
      <c r="WUW372" s="1"/>
      <c r="WUX372" s="1"/>
      <c r="WUY372" s="1"/>
      <c r="WUZ372" s="1"/>
      <c r="WVA372" s="1"/>
      <c r="WVB372" s="1"/>
      <c r="WVC372" s="1"/>
      <c r="WVD372" s="1"/>
      <c r="WVE372" s="1"/>
      <c r="WVF372" s="1"/>
      <c r="WVG372" s="1"/>
      <c r="WVH372" s="1"/>
      <c r="WVI372" s="1"/>
      <c r="WVJ372" s="1"/>
      <c r="WVK372" s="1"/>
      <c r="WVL372" s="1"/>
      <c r="WVM372" s="1"/>
      <c r="WVN372" s="1"/>
      <c r="WVO372" s="1"/>
      <c r="WVP372" s="1"/>
      <c r="WVQ372" s="1"/>
      <c r="WVR372" s="1"/>
      <c r="WVS372" s="1"/>
      <c r="WVT372" s="1"/>
      <c r="WVU372" s="1"/>
    </row>
    <row r="373" spans="1:16141" s="5" customFormat="1" ht="35.1" customHeight="1">
      <c r="A373" s="2800"/>
      <c r="B373" s="3"/>
      <c r="C373" s="102"/>
      <c r="D373" s="102"/>
      <c r="E373" s="2669" t="s">
        <v>142</v>
      </c>
      <c r="F373" s="2696">
        <f>+F374</f>
        <v>0</v>
      </c>
      <c r="G373" s="2731"/>
      <c r="H373" s="14">
        <f>+H374</f>
        <v>0</v>
      </c>
      <c r="I373" s="2790"/>
      <c r="J373" s="2777"/>
      <c r="L373" s="1"/>
      <c r="M373" s="84"/>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c r="AMF373" s="1"/>
      <c r="AMG373" s="1"/>
      <c r="AMH373" s="1"/>
      <c r="AMI373" s="1"/>
      <c r="AMJ373" s="1"/>
      <c r="AMK373" s="1"/>
      <c r="AML373" s="1"/>
      <c r="AMM373" s="1"/>
      <c r="AMN373" s="1"/>
      <c r="AMO373" s="1"/>
      <c r="AMP373" s="1"/>
      <c r="AMQ373" s="1"/>
      <c r="AMR373" s="1"/>
      <c r="AMS373" s="1"/>
      <c r="AMT373" s="1"/>
      <c r="AMU373" s="1"/>
      <c r="AMV373" s="1"/>
      <c r="AMW373" s="1"/>
      <c r="AMX373" s="1"/>
      <c r="AMY373" s="1"/>
      <c r="AMZ373" s="1"/>
      <c r="ANA373" s="1"/>
      <c r="ANB373" s="1"/>
      <c r="ANC373" s="1"/>
      <c r="AND373" s="1"/>
      <c r="ANE373" s="1"/>
      <c r="ANF373" s="1"/>
      <c r="ANG373" s="1"/>
      <c r="ANH373" s="1"/>
      <c r="ANI373" s="1"/>
      <c r="ANJ373" s="1"/>
      <c r="ANK373" s="1"/>
      <c r="ANL373" s="1"/>
      <c r="ANM373" s="1"/>
      <c r="ANN373" s="1"/>
      <c r="ANO373" s="1"/>
      <c r="ANP373" s="1"/>
      <c r="ANQ373" s="1"/>
      <c r="ANR373" s="1"/>
      <c r="ANS373" s="1"/>
      <c r="ANT373" s="1"/>
      <c r="ANU373" s="1"/>
      <c r="ANV373" s="1"/>
      <c r="ANW373" s="1"/>
      <c r="ANX373" s="1"/>
      <c r="ANY373" s="1"/>
      <c r="ANZ373" s="1"/>
      <c r="AOA373" s="1"/>
      <c r="AOB373" s="1"/>
      <c r="AOC373" s="1"/>
      <c r="AOD373" s="1"/>
      <c r="AOE373" s="1"/>
      <c r="AOF373" s="1"/>
      <c r="AOG373" s="1"/>
      <c r="AOH373" s="1"/>
      <c r="AOI373" s="1"/>
      <c r="AOJ373" s="1"/>
      <c r="AOK373" s="1"/>
      <c r="AOL373" s="1"/>
      <c r="AOM373" s="1"/>
      <c r="AON373" s="1"/>
      <c r="AOO373" s="1"/>
      <c r="AOP373" s="1"/>
      <c r="AOQ373" s="1"/>
      <c r="AOR373" s="1"/>
      <c r="AOS373" s="1"/>
      <c r="AOT373" s="1"/>
      <c r="AOU373" s="1"/>
      <c r="AOV373" s="1"/>
      <c r="AOW373" s="1"/>
      <c r="AOX373" s="1"/>
      <c r="AOY373" s="1"/>
      <c r="AOZ373" s="1"/>
      <c r="APA373" s="1"/>
      <c r="APB373" s="1"/>
      <c r="APC373" s="1"/>
      <c r="APD373" s="1"/>
      <c r="APE373" s="1"/>
      <c r="APF373" s="1"/>
      <c r="APG373" s="1"/>
      <c r="APH373" s="1"/>
      <c r="API373" s="1"/>
      <c r="APJ373" s="1"/>
      <c r="APK373" s="1"/>
      <c r="APL373" s="1"/>
      <c r="APM373" s="1"/>
      <c r="APN373" s="1"/>
      <c r="APO373" s="1"/>
      <c r="APP373" s="1"/>
      <c r="APQ373" s="1"/>
      <c r="APR373" s="1"/>
      <c r="APS373" s="1"/>
      <c r="APT373" s="1"/>
      <c r="APU373" s="1"/>
      <c r="APV373" s="1"/>
      <c r="APW373" s="1"/>
      <c r="APX373" s="1"/>
      <c r="APY373" s="1"/>
      <c r="APZ373" s="1"/>
      <c r="AQA373" s="1"/>
      <c r="AQB373" s="1"/>
      <c r="AQC373" s="1"/>
      <c r="AQD373" s="1"/>
      <c r="AQE373" s="1"/>
      <c r="AQF373" s="1"/>
      <c r="AQG373" s="1"/>
      <c r="AQH373" s="1"/>
      <c r="AQI373" s="1"/>
      <c r="AQJ373" s="1"/>
      <c r="AQK373" s="1"/>
      <c r="AQL373" s="1"/>
      <c r="AQM373" s="1"/>
      <c r="AQN373" s="1"/>
      <c r="AQO373" s="1"/>
      <c r="AQP373" s="1"/>
      <c r="AQQ373" s="1"/>
      <c r="AQR373" s="1"/>
      <c r="AQS373" s="1"/>
      <c r="AQT373" s="1"/>
      <c r="AQU373" s="1"/>
      <c r="AQV373" s="1"/>
      <c r="AQW373" s="1"/>
      <c r="AQX373" s="1"/>
      <c r="AQY373" s="1"/>
      <c r="AQZ373" s="1"/>
      <c r="ARA373" s="1"/>
      <c r="ARB373" s="1"/>
      <c r="ARC373" s="1"/>
      <c r="ARD373" s="1"/>
      <c r="ARE373" s="1"/>
      <c r="ARF373" s="1"/>
      <c r="ARG373" s="1"/>
      <c r="ARH373" s="1"/>
      <c r="ARI373" s="1"/>
      <c r="ARJ373" s="1"/>
      <c r="ARK373" s="1"/>
      <c r="ARL373" s="1"/>
      <c r="ARM373" s="1"/>
      <c r="ARN373" s="1"/>
      <c r="ARO373" s="1"/>
      <c r="ARP373" s="1"/>
      <c r="ARQ373" s="1"/>
      <c r="ARR373" s="1"/>
      <c r="ARS373" s="1"/>
      <c r="ART373" s="1"/>
      <c r="ARU373" s="1"/>
      <c r="ARV373" s="1"/>
      <c r="ARW373" s="1"/>
      <c r="ARX373" s="1"/>
      <c r="ARY373" s="1"/>
      <c r="ARZ373" s="1"/>
      <c r="ASA373" s="1"/>
      <c r="ASB373" s="1"/>
      <c r="ASC373" s="1"/>
      <c r="ASD373" s="1"/>
      <c r="ASE373" s="1"/>
      <c r="ASF373" s="1"/>
      <c r="ASG373" s="1"/>
      <c r="ASH373" s="1"/>
      <c r="ASI373" s="1"/>
      <c r="ASJ373" s="1"/>
      <c r="ASK373" s="1"/>
      <c r="ASL373" s="1"/>
      <c r="ASM373" s="1"/>
      <c r="ASN373" s="1"/>
      <c r="ASO373" s="1"/>
      <c r="ASP373" s="1"/>
      <c r="ASQ373" s="1"/>
      <c r="ASR373" s="1"/>
      <c r="ASS373" s="1"/>
      <c r="AST373" s="1"/>
      <c r="ASU373" s="1"/>
      <c r="ASV373" s="1"/>
      <c r="ASW373" s="1"/>
      <c r="ASX373" s="1"/>
      <c r="ASY373" s="1"/>
      <c r="ASZ373" s="1"/>
      <c r="ATA373" s="1"/>
      <c r="ATB373" s="1"/>
      <c r="ATC373" s="1"/>
      <c r="ATD373" s="1"/>
      <c r="ATE373" s="1"/>
      <c r="ATF373" s="1"/>
      <c r="ATG373" s="1"/>
      <c r="ATH373" s="1"/>
      <c r="ATI373" s="1"/>
      <c r="ATJ373" s="1"/>
      <c r="ATK373" s="1"/>
      <c r="ATL373" s="1"/>
      <c r="ATM373" s="1"/>
      <c r="ATN373" s="1"/>
      <c r="ATO373" s="1"/>
      <c r="ATP373" s="1"/>
      <c r="ATQ373" s="1"/>
      <c r="ATR373" s="1"/>
      <c r="ATS373" s="1"/>
      <c r="ATT373" s="1"/>
      <c r="ATU373" s="1"/>
      <c r="ATV373" s="1"/>
      <c r="ATW373" s="1"/>
      <c r="ATX373" s="1"/>
      <c r="ATY373" s="1"/>
      <c r="ATZ373" s="1"/>
      <c r="AUA373" s="1"/>
      <c r="AUB373" s="1"/>
      <c r="AUC373" s="1"/>
      <c r="AUD373" s="1"/>
      <c r="AUE373" s="1"/>
      <c r="AUF373" s="1"/>
      <c r="AUG373" s="1"/>
      <c r="AUH373" s="1"/>
      <c r="AUI373" s="1"/>
      <c r="AUJ373" s="1"/>
      <c r="AUK373" s="1"/>
      <c r="AUL373" s="1"/>
      <c r="AUM373" s="1"/>
      <c r="AUN373" s="1"/>
      <c r="AUO373" s="1"/>
      <c r="AUP373" s="1"/>
      <c r="AUQ373" s="1"/>
      <c r="AUR373" s="1"/>
      <c r="AUS373" s="1"/>
      <c r="AUT373" s="1"/>
      <c r="AUU373" s="1"/>
      <c r="AUV373" s="1"/>
      <c r="AUW373" s="1"/>
      <c r="AUX373" s="1"/>
      <c r="AUY373" s="1"/>
      <c r="AUZ373" s="1"/>
      <c r="AVA373" s="1"/>
      <c r="AVB373" s="1"/>
      <c r="AVC373" s="1"/>
      <c r="AVD373" s="1"/>
      <c r="AVE373" s="1"/>
      <c r="AVF373" s="1"/>
      <c r="AVG373" s="1"/>
      <c r="AVH373" s="1"/>
      <c r="AVI373" s="1"/>
      <c r="AVJ373" s="1"/>
      <c r="AVK373" s="1"/>
      <c r="AVL373" s="1"/>
      <c r="AVM373" s="1"/>
      <c r="AVN373" s="1"/>
      <c r="AVO373" s="1"/>
      <c r="AVP373" s="1"/>
      <c r="AVQ373" s="1"/>
      <c r="AVR373" s="1"/>
      <c r="AVS373" s="1"/>
      <c r="AVT373" s="1"/>
      <c r="AVU373" s="1"/>
      <c r="AVV373" s="1"/>
      <c r="AVW373" s="1"/>
      <c r="AVX373" s="1"/>
      <c r="AVY373" s="1"/>
      <c r="AVZ373" s="1"/>
      <c r="AWA373" s="1"/>
      <c r="AWB373" s="1"/>
      <c r="AWC373" s="1"/>
      <c r="AWD373" s="1"/>
      <c r="AWE373" s="1"/>
      <c r="AWF373" s="1"/>
      <c r="AWG373" s="1"/>
      <c r="AWH373" s="1"/>
      <c r="AWI373" s="1"/>
      <c r="AWJ373" s="1"/>
      <c r="AWK373" s="1"/>
      <c r="AWL373" s="1"/>
      <c r="AWM373" s="1"/>
      <c r="AWN373" s="1"/>
      <c r="AWO373" s="1"/>
      <c r="AWP373" s="1"/>
      <c r="AWQ373" s="1"/>
      <c r="AWR373" s="1"/>
      <c r="AWS373" s="1"/>
      <c r="AWT373" s="1"/>
      <c r="AWU373" s="1"/>
      <c r="AWV373" s="1"/>
      <c r="AWW373" s="1"/>
      <c r="AWX373" s="1"/>
      <c r="AWY373" s="1"/>
      <c r="AWZ373" s="1"/>
      <c r="AXA373" s="1"/>
      <c r="AXB373" s="1"/>
      <c r="AXC373" s="1"/>
      <c r="AXD373" s="1"/>
      <c r="AXE373" s="1"/>
      <c r="AXF373" s="1"/>
      <c r="AXG373" s="1"/>
      <c r="AXH373" s="1"/>
      <c r="AXI373" s="1"/>
      <c r="AXJ373" s="1"/>
      <c r="AXK373" s="1"/>
      <c r="AXL373" s="1"/>
      <c r="AXM373" s="1"/>
      <c r="AXN373" s="1"/>
      <c r="AXO373" s="1"/>
      <c r="AXP373" s="1"/>
      <c r="AXQ373" s="1"/>
      <c r="AXR373" s="1"/>
      <c r="AXS373" s="1"/>
      <c r="AXT373" s="1"/>
      <c r="AXU373" s="1"/>
      <c r="AXV373" s="1"/>
      <c r="AXW373" s="1"/>
      <c r="AXX373" s="1"/>
      <c r="AXY373" s="1"/>
      <c r="AXZ373" s="1"/>
      <c r="AYA373" s="1"/>
      <c r="AYB373" s="1"/>
      <c r="AYC373" s="1"/>
      <c r="AYD373" s="1"/>
      <c r="AYE373" s="1"/>
      <c r="AYF373" s="1"/>
      <c r="AYG373" s="1"/>
      <c r="AYH373" s="1"/>
      <c r="AYI373" s="1"/>
      <c r="AYJ373" s="1"/>
      <c r="AYK373" s="1"/>
      <c r="AYL373" s="1"/>
      <c r="AYM373" s="1"/>
      <c r="AYN373" s="1"/>
      <c r="AYO373" s="1"/>
      <c r="AYP373" s="1"/>
      <c r="AYQ373" s="1"/>
      <c r="AYR373" s="1"/>
      <c r="AYS373" s="1"/>
      <c r="AYT373" s="1"/>
      <c r="AYU373" s="1"/>
      <c r="AYV373" s="1"/>
      <c r="AYW373" s="1"/>
      <c r="AYX373" s="1"/>
      <c r="AYY373" s="1"/>
      <c r="AYZ373" s="1"/>
      <c r="AZA373" s="1"/>
      <c r="AZB373" s="1"/>
      <c r="AZC373" s="1"/>
      <c r="AZD373" s="1"/>
      <c r="AZE373" s="1"/>
      <c r="AZF373" s="1"/>
      <c r="AZG373" s="1"/>
      <c r="AZH373" s="1"/>
      <c r="AZI373" s="1"/>
      <c r="AZJ373" s="1"/>
      <c r="AZK373" s="1"/>
      <c r="AZL373" s="1"/>
      <c r="AZM373" s="1"/>
      <c r="AZN373" s="1"/>
      <c r="AZO373" s="1"/>
      <c r="AZP373" s="1"/>
      <c r="AZQ373" s="1"/>
      <c r="AZR373" s="1"/>
      <c r="AZS373" s="1"/>
      <c r="AZT373" s="1"/>
      <c r="AZU373" s="1"/>
      <c r="AZV373" s="1"/>
      <c r="AZW373" s="1"/>
      <c r="AZX373" s="1"/>
      <c r="AZY373" s="1"/>
      <c r="AZZ373" s="1"/>
      <c r="BAA373" s="1"/>
      <c r="BAB373" s="1"/>
      <c r="BAC373" s="1"/>
      <c r="BAD373" s="1"/>
      <c r="BAE373" s="1"/>
      <c r="BAF373" s="1"/>
      <c r="BAG373" s="1"/>
      <c r="BAH373" s="1"/>
      <c r="BAI373" s="1"/>
      <c r="BAJ373" s="1"/>
      <c r="BAK373" s="1"/>
      <c r="BAL373" s="1"/>
      <c r="BAM373" s="1"/>
      <c r="BAN373" s="1"/>
      <c r="BAO373" s="1"/>
      <c r="BAP373" s="1"/>
      <c r="BAQ373" s="1"/>
      <c r="BAR373" s="1"/>
      <c r="BAS373" s="1"/>
      <c r="BAT373" s="1"/>
      <c r="BAU373" s="1"/>
      <c r="BAV373" s="1"/>
      <c r="BAW373" s="1"/>
      <c r="BAX373" s="1"/>
      <c r="BAY373" s="1"/>
      <c r="BAZ373" s="1"/>
      <c r="BBA373" s="1"/>
      <c r="BBB373" s="1"/>
      <c r="BBC373" s="1"/>
      <c r="BBD373" s="1"/>
      <c r="BBE373" s="1"/>
      <c r="BBF373" s="1"/>
      <c r="BBG373" s="1"/>
      <c r="BBH373" s="1"/>
      <c r="BBI373" s="1"/>
      <c r="BBJ373" s="1"/>
      <c r="BBK373" s="1"/>
      <c r="BBL373" s="1"/>
      <c r="BBM373" s="1"/>
      <c r="BBN373" s="1"/>
      <c r="BBO373" s="1"/>
      <c r="BBP373" s="1"/>
      <c r="BBQ373" s="1"/>
      <c r="BBR373" s="1"/>
      <c r="BBS373" s="1"/>
      <c r="BBT373" s="1"/>
      <c r="BBU373" s="1"/>
      <c r="BBV373" s="1"/>
      <c r="BBW373" s="1"/>
      <c r="BBX373" s="1"/>
      <c r="BBY373" s="1"/>
      <c r="BBZ373" s="1"/>
      <c r="BCA373" s="1"/>
      <c r="BCB373" s="1"/>
      <c r="BCC373" s="1"/>
      <c r="BCD373" s="1"/>
      <c r="BCE373" s="1"/>
      <c r="BCF373" s="1"/>
      <c r="BCG373" s="1"/>
      <c r="BCH373" s="1"/>
      <c r="BCI373" s="1"/>
      <c r="BCJ373" s="1"/>
      <c r="BCK373" s="1"/>
      <c r="BCL373" s="1"/>
      <c r="BCM373" s="1"/>
      <c r="BCN373" s="1"/>
      <c r="BCO373" s="1"/>
      <c r="BCP373" s="1"/>
      <c r="BCQ373" s="1"/>
      <c r="BCR373" s="1"/>
      <c r="BCS373" s="1"/>
      <c r="BCT373" s="1"/>
      <c r="BCU373" s="1"/>
      <c r="BCV373" s="1"/>
      <c r="BCW373" s="1"/>
      <c r="BCX373" s="1"/>
      <c r="BCY373" s="1"/>
      <c r="BCZ373" s="1"/>
      <c r="BDA373" s="1"/>
      <c r="BDB373" s="1"/>
      <c r="BDC373" s="1"/>
      <c r="BDD373" s="1"/>
      <c r="BDE373" s="1"/>
      <c r="BDF373" s="1"/>
      <c r="BDG373" s="1"/>
      <c r="BDH373" s="1"/>
      <c r="BDI373" s="1"/>
      <c r="BDJ373" s="1"/>
      <c r="BDK373" s="1"/>
      <c r="BDL373" s="1"/>
      <c r="BDM373" s="1"/>
      <c r="BDN373" s="1"/>
      <c r="BDO373" s="1"/>
      <c r="BDP373" s="1"/>
      <c r="BDQ373" s="1"/>
      <c r="BDR373" s="1"/>
      <c r="BDS373" s="1"/>
      <c r="BDT373" s="1"/>
      <c r="BDU373" s="1"/>
      <c r="BDV373" s="1"/>
      <c r="BDW373" s="1"/>
      <c r="BDX373" s="1"/>
      <c r="BDY373" s="1"/>
      <c r="BDZ373" s="1"/>
      <c r="BEA373" s="1"/>
      <c r="BEB373" s="1"/>
      <c r="BEC373" s="1"/>
      <c r="BED373" s="1"/>
      <c r="BEE373" s="1"/>
      <c r="BEF373" s="1"/>
      <c r="BEG373" s="1"/>
      <c r="BEH373" s="1"/>
      <c r="BEI373" s="1"/>
      <c r="BEJ373" s="1"/>
      <c r="BEK373" s="1"/>
      <c r="BEL373" s="1"/>
      <c r="BEM373" s="1"/>
      <c r="BEN373" s="1"/>
      <c r="BEO373" s="1"/>
      <c r="BEP373" s="1"/>
      <c r="BEQ373" s="1"/>
      <c r="BER373" s="1"/>
      <c r="BES373" s="1"/>
      <c r="BET373" s="1"/>
      <c r="BEU373" s="1"/>
      <c r="BEV373" s="1"/>
      <c r="BEW373" s="1"/>
      <c r="BEX373" s="1"/>
      <c r="BEY373" s="1"/>
      <c r="BEZ373" s="1"/>
      <c r="BFA373" s="1"/>
      <c r="BFB373" s="1"/>
      <c r="BFC373" s="1"/>
      <c r="BFD373" s="1"/>
      <c r="BFE373" s="1"/>
      <c r="BFF373" s="1"/>
      <c r="BFG373" s="1"/>
      <c r="BFH373" s="1"/>
      <c r="BFI373" s="1"/>
      <c r="BFJ373" s="1"/>
      <c r="BFK373" s="1"/>
      <c r="BFL373" s="1"/>
      <c r="BFM373" s="1"/>
      <c r="BFN373" s="1"/>
      <c r="BFO373" s="1"/>
      <c r="BFP373" s="1"/>
      <c r="BFQ373" s="1"/>
      <c r="BFR373" s="1"/>
      <c r="BFS373" s="1"/>
      <c r="BFT373" s="1"/>
      <c r="BFU373" s="1"/>
      <c r="BFV373" s="1"/>
      <c r="BFW373" s="1"/>
      <c r="BFX373" s="1"/>
      <c r="BFY373" s="1"/>
      <c r="BFZ373" s="1"/>
      <c r="BGA373" s="1"/>
      <c r="BGB373" s="1"/>
      <c r="BGC373" s="1"/>
      <c r="BGD373" s="1"/>
      <c r="BGE373" s="1"/>
      <c r="BGF373" s="1"/>
      <c r="BGG373" s="1"/>
      <c r="BGH373" s="1"/>
      <c r="BGI373" s="1"/>
      <c r="BGJ373" s="1"/>
      <c r="BGK373" s="1"/>
      <c r="BGL373" s="1"/>
      <c r="BGM373" s="1"/>
      <c r="BGN373" s="1"/>
      <c r="BGO373" s="1"/>
      <c r="BGP373" s="1"/>
      <c r="BGQ373" s="1"/>
      <c r="BGR373" s="1"/>
      <c r="BGS373" s="1"/>
      <c r="BGT373" s="1"/>
      <c r="BGU373" s="1"/>
      <c r="BGV373" s="1"/>
      <c r="BGW373" s="1"/>
      <c r="BGX373" s="1"/>
      <c r="BGY373" s="1"/>
      <c r="BGZ373" s="1"/>
      <c r="BHA373" s="1"/>
      <c r="BHB373" s="1"/>
      <c r="BHC373" s="1"/>
      <c r="BHD373" s="1"/>
      <c r="BHE373" s="1"/>
      <c r="BHF373" s="1"/>
      <c r="BHG373" s="1"/>
      <c r="BHH373" s="1"/>
      <c r="BHI373" s="1"/>
      <c r="BHJ373" s="1"/>
      <c r="BHK373" s="1"/>
      <c r="BHL373" s="1"/>
      <c r="BHM373" s="1"/>
      <c r="BHN373" s="1"/>
      <c r="BHO373" s="1"/>
      <c r="BHP373" s="1"/>
      <c r="BHQ373" s="1"/>
      <c r="BHR373" s="1"/>
      <c r="BHS373" s="1"/>
      <c r="BHT373" s="1"/>
      <c r="BHU373" s="1"/>
      <c r="BHV373" s="1"/>
      <c r="BHW373" s="1"/>
      <c r="BHX373" s="1"/>
      <c r="BHY373" s="1"/>
      <c r="BHZ373" s="1"/>
      <c r="BIA373" s="1"/>
      <c r="BIB373" s="1"/>
      <c r="BIC373" s="1"/>
      <c r="BID373" s="1"/>
      <c r="BIE373" s="1"/>
      <c r="BIF373" s="1"/>
      <c r="BIG373" s="1"/>
      <c r="BIH373" s="1"/>
      <c r="BII373" s="1"/>
      <c r="BIJ373" s="1"/>
      <c r="BIK373" s="1"/>
      <c r="BIL373" s="1"/>
      <c r="BIM373" s="1"/>
      <c r="BIN373" s="1"/>
      <c r="BIO373" s="1"/>
      <c r="BIP373" s="1"/>
      <c r="BIQ373" s="1"/>
      <c r="BIR373" s="1"/>
      <c r="BIS373" s="1"/>
      <c r="BIT373" s="1"/>
      <c r="BIU373" s="1"/>
      <c r="BIV373" s="1"/>
      <c r="BIW373" s="1"/>
      <c r="BIX373" s="1"/>
      <c r="BIY373" s="1"/>
      <c r="BIZ373" s="1"/>
      <c r="BJA373" s="1"/>
      <c r="BJB373" s="1"/>
      <c r="BJC373" s="1"/>
      <c r="BJD373" s="1"/>
      <c r="BJE373" s="1"/>
      <c r="BJF373" s="1"/>
      <c r="BJG373" s="1"/>
      <c r="BJH373" s="1"/>
      <c r="BJI373" s="1"/>
      <c r="BJJ373" s="1"/>
      <c r="BJK373" s="1"/>
      <c r="BJL373" s="1"/>
      <c r="BJM373" s="1"/>
      <c r="BJN373" s="1"/>
      <c r="BJO373" s="1"/>
      <c r="BJP373" s="1"/>
      <c r="BJQ373" s="1"/>
      <c r="BJR373" s="1"/>
      <c r="BJS373" s="1"/>
      <c r="BJT373" s="1"/>
      <c r="BJU373" s="1"/>
      <c r="BJV373" s="1"/>
      <c r="BJW373" s="1"/>
      <c r="BJX373" s="1"/>
      <c r="BJY373" s="1"/>
      <c r="BJZ373" s="1"/>
      <c r="BKA373" s="1"/>
      <c r="BKB373" s="1"/>
      <c r="BKC373" s="1"/>
      <c r="BKD373" s="1"/>
      <c r="BKE373" s="1"/>
      <c r="BKF373" s="1"/>
      <c r="BKG373" s="1"/>
      <c r="BKH373" s="1"/>
      <c r="BKI373" s="1"/>
      <c r="BKJ373" s="1"/>
      <c r="BKK373" s="1"/>
      <c r="BKL373" s="1"/>
      <c r="BKM373" s="1"/>
      <c r="BKN373" s="1"/>
      <c r="BKO373" s="1"/>
      <c r="BKP373" s="1"/>
      <c r="BKQ373" s="1"/>
      <c r="BKR373" s="1"/>
      <c r="BKS373" s="1"/>
      <c r="BKT373" s="1"/>
      <c r="BKU373" s="1"/>
      <c r="BKV373" s="1"/>
      <c r="BKW373" s="1"/>
      <c r="BKX373" s="1"/>
      <c r="BKY373" s="1"/>
      <c r="BKZ373" s="1"/>
      <c r="BLA373" s="1"/>
      <c r="BLB373" s="1"/>
      <c r="BLC373" s="1"/>
      <c r="BLD373" s="1"/>
      <c r="BLE373" s="1"/>
      <c r="BLF373" s="1"/>
      <c r="BLG373" s="1"/>
      <c r="BLH373" s="1"/>
      <c r="BLI373" s="1"/>
      <c r="BLJ373" s="1"/>
      <c r="BLK373" s="1"/>
      <c r="BLL373" s="1"/>
      <c r="BLM373" s="1"/>
      <c r="BLN373" s="1"/>
      <c r="BLO373" s="1"/>
      <c r="BLP373" s="1"/>
      <c r="BLQ373" s="1"/>
      <c r="BLR373" s="1"/>
      <c r="BLS373" s="1"/>
      <c r="BLT373" s="1"/>
      <c r="BLU373" s="1"/>
      <c r="BLV373" s="1"/>
      <c r="BLW373" s="1"/>
      <c r="BLX373" s="1"/>
      <c r="BLY373" s="1"/>
      <c r="BLZ373" s="1"/>
      <c r="BMA373" s="1"/>
      <c r="BMB373" s="1"/>
      <c r="BMC373" s="1"/>
      <c r="BMD373" s="1"/>
      <c r="BME373" s="1"/>
      <c r="BMF373" s="1"/>
      <c r="BMG373" s="1"/>
      <c r="BMH373" s="1"/>
      <c r="BMI373" s="1"/>
      <c r="BMJ373" s="1"/>
      <c r="BMK373" s="1"/>
      <c r="BML373" s="1"/>
      <c r="BMM373" s="1"/>
      <c r="BMN373" s="1"/>
      <c r="BMO373" s="1"/>
      <c r="BMP373" s="1"/>
      <c r="BMQ373" s="1"/>
      <c r="BMR373" s="1"/>
      <c r="BMS373" s="1"/>
      <c r="BMT373" s="1"/>
      <c r="BMU373" s="1"/>
      <c r="BMV373" s="1"/>
      <c r="BMW373" s="1"/>
      <c r="BMX373" s="1"/>
      <c r="BMY373" s="1"/>
      <c r="BMZ373" s="1"/>
      <c r="BNA373" s="1"/>
      <c r="BNB373" s="1"/>
      <c r="BNC373" s="1"/>
      <c r="BND373" s="1"/>
      <c r="BNE373" s="1"/>
      <c r="BNF373" s="1"/>
      <c r="BNG373" s="1"/>
      <c r="BNH373" s="1"/>
      <c r="BNI373" s="1"/>
      <c r="BNJ373" s="1"/>
      <c r="BNK373" s="1"/>
      <c r="BNL373" s="1"/>
      <c r="BNM373" s="1"/>
      <c r="BNN373" s="1"/>
      <c r="BNO373" s="1"/>
      <c r="BNP373" s="1"/>
      <c r="BNQ373" s="1"/>
      <c r="BNR373" s="1"/>
      <c r="BNS373" s="1"/>
      <c r="BNT373" s="1"/>
      <c r="BNU373" s="1"/>
      <c r="BNV373" s="1"/>
      <c r="BNW373" s="1"/>
      <c r="BNX373" s="1"/>
      <c r="BNY373" s="1"/>
      <c r="BNZ373" s="1"/>
      <c r="BOA373" s="1"/>
      <c r="BOB373" s="1"/>
      <c r="BOC373" s="1"/>
      <c r="BOD373" s="1"/>
      <c r="BOE373" s="1"/>
      <c r="BOF373" s="1"/>
      <c r="BOG373" s="1"/>
      <c r="BOH373" s="1"/>
      <c r="BOI373" s="1"/>
      <c r="BOJ373" s="1"/>
      <c r="BOK373" s="1"/>
      <c r="BOL373" s="1"/>
      <c r="BOM373" s="1"/>
      <c r="BON373" s="1"/>
      <c r="BOO373" s="1"/>
      <c r="BOP373" s="1"/>
      <c r="BOQ373" s="1"/>
      <c r="BOR373" s="1"/>
      <c r="BOS373" s="1"/>
      <c r="BOT373" s="1"/>
      <c r="BOU373" s="1"/>
      <c r="BOV373" s="1"/>
      <c r="BOW373" s="1"/>
      <c r="BOX373" s="1"/>
      <c r="BOY373" s="1"/>
      <c r="BOZ373" s="1"/>
      <c r="BPA373" s="1"/>
      <c r="BPB373" s="1"/>
      <c r="BPC373" s="1"/>
      <c r="BPD373" s="1"/>
      <c r="BPE373" s="1"/>
      <c r="BPF373" s="1"/>
      <c r="BPG373" s="1"/>
      <c r="BPH373" s="1"/>
      <c r="BPI373" s="1"/>
      <c r="BPJ373" s="1"/>
      <c r="BPK373" s="1"/>
      <c r="BPL373" s="1"/>
      <c r="BPM373" s="1"/>
      <c r="BPN373" s="1"/>
      <c r="BPO373" s="1"/>
      <c r="BPP373" s="1"/>
      <c r="BPQ373" s="1"/>
      <c r="BPR373" s="1"/>
      <c r="BPS373" s="1"/>
      <c r="BPT373" s="1"/>
      <c r="BPU373" s="1"/>
      <c r="BPV373" s="1"/>
      <c r="BPW373" s="1"/>
      <c r="BPX373" s="1"/>
      <c r="BPY373" s="1"/>
      <c r="BPZ373" s="1"/>
      <c r="BQA373" s="1"/>
      <c r="BQB373" s="1"/>
      <c r="BQC373" s="1"/>
      <c r="BQD373" s="1"/>
      <c r="BQE373" s="1"/>
      <c r="BQF373" s="1"/>
      <c r="BQG373" s="1"/>
      <c r="BQH373" s="1"/>
      <c r="BQI373" s="1"/>
      <c r="BQJ373" s="1"/>
      <c r="BQK373" s="1"/>
      <c r="BQL373" s="1"/>
      <c r="BQM373" s="1"/>
      <c r="BQN373" s="1"/>
      <c r="BQO373" s="1"/>
      <c r="BQP373" s="1"/>
      <c r="BQQ373" s="1"/>
      <c r="BQR373" s="1"/>
      <c r="BQS373" s="1"/>
      <c r="BQT373" s="1"/>
      <c r="BQU373" s="1"/>
      <c r="BQV373" s="1"/>
      <c r="BQW373" s="1"/>
      <c r="BQX373" s="1"/>
      <c r="BQY373" s="1"/>
      <c r="BQZ373" s="1"/>
      <c r="BRA373" s="1"/>
      <c r="BRB373" s="1"/>
      <c r="BRC373" s="1"/>
      <c r="BRD373" s="1"/>
      <c r="BRE373" s="1"/>
      <c r="BRF373" s="1"/>
      <c r="BRG373" s="1"/>
      <c r="BRH373" s="1"/>
      <c r="BRI373" s="1"/>
      <c r="BRJ373" s="1"/>
      <c r="BRK373" s="1"/>
      <c r="BRL373" s="1"/>
      <c r="BRM373" s="1"/>
      <c r="BRN373" s="1"/>
      <c r="BRO373" s="1"/>
      <c r="BRP373" s="1"/>
      <c r="BRQ373" s="1"/>
      <c r="BRR373" s="1"/>
      <c r="BRS373" s="1"/>
      <c r="BRT373" s="1"/>
      <c r="BRU373" s="1"/>
      <c r="BRV373" s="1"/>
      <c r="BRW373" s="1"/>
      <c r="BRX373" s="1"/>
      <c r="BRY373" s="1"/>
      <c r="BRZ373" s="1"/>
      <c r="BSA373" s="1"/>
      <c r="BSB373" s="1"/>
      <c r="BSC373" s="1"/>
      <c r="BSD373" s="1"/>
      <c r="BSE373" s="1"/>
      <c r="BSF373" s="1"/>
      <c r="BSG373" s="1"/>
      <c r="BSH373" s="1"/>
      <c r="BSI373" s="1"/>
      <c r="BSJ373" s="1"/>
      <c r="BSK373" s="1"/>
      <c r="BSL373" s="1"/>
      <c r="BSM373" s="1"/>
      <c r="BSN373" s="1"/>
      <c r="BSO373" s="1"/>
      <c r="BSP373" s="1"/>
      <c r="BSQ373" s="1"/>
      <c r="BSR373" s="1"/>
      <c r="BSS373" s="1"/>
      <c r="BST373" s="1"/>
      <c r="BSU373" s="1"/>
      <c r="BSV373" s="1"/>
      <c r="BSW373" s="1"/>
      <c r="BSX373" s="1"/>
      <c r="BSY373" s="1"/>
      <c r="BSZ373" s="1"/>
      <c r="BTA373" s="1"/>
      <c r="BTB373" s="1"/>
      <c r="BTC373" s="1"/>
      <c r="BTD373" s="1"/>
      <c r="BTE373" s="1"/>
      <c r="BTF373" s="1"/>
      <c r="BTG373" s="1"/>
      <c r="BTH373" s="1"/>
      <c r="BTI373" s="1"/>
      <c r="BTJ373" s="1"/>
      <c r="BTK373" s="1"/>
      <c r="BTL373" s="1"/>
      <c r="BTM373" s="1"/>
      <c r="BTN373" s="1"/>
      <c r="BTO373" s="1"/>
      <c r="BTP373" s="1"/>
      <c r="BTQ373" s="1"/>
      <c r="BTR373" s="1"/>
      <c r="BTS373" s="1"/>
      <c r="BTT373" s="1"/>
      <c r="BTU373" s="1"/>
      <c r="BTV373" s="1"/>
      <c r="BTW373" s="1"/>
      <c r="BTX373" s="1"/>
      <c r="BTY373" s="1"/>
      <c r="BTZ373" s="1"/>
      <c r="BUA373" s="1"/>
      <c r="BUB373" s="1"/>
      <c r="BUC373" s="1"/>
      <c r="BUD373" s="1"/>
      <c r="BUE373" s="1"/>
      <c r="BUF373" s="1"/>
      <c r="BUG373" s="1"/>
      <c r="BUH373" s="1"/>
      <c r="BUI373" s="1"/>
      <c r="BUJ373" s="1"/>
      <c r="BUK373" s="1"/>
      <c r="BUL373" s="1"/>
      <c r="BUM373" s="1"/>
      <c r="BUN373" s="1"/>
      <c r="BUO373" s="1"/>
      <c r="BUP373" s="1"/>
      <c r="BUQ373" s="1"/>
      <c r="BUR373" s="1"/>
      <c r="BUS373" s="1"/>
      <c r="BUT373" s="1"/>
      <c r="BUU373" s="1"/>
      <c r="BUV373" s="1"/>
      <c r="BUW373" s="1"/>
      <c r="BUX373" s="1"/>
      <c r="BUY373" s="1"/>
      <c r="BUZ373" s="1"/>
      <c r="BVA373" s="1"/>
      <c r="BVB373" s="1"/>
      <c r="BVC373" s="1"/>
      <c r="BVD373" s="1"/>
      <c r="BVE373" s="1"/>
      <c r="BVF373" s="1"/>
      <c r="BVG373" s="1"/>
      <c r="BVH373" s="1"/>
      <c r="BVI373" s="1"/>
      <c r="BVJ373" s="1"/>
      <c r="BVK373" s="1"/>
      <c r="BVL373" s="1"/>
      <c r="BVM373" s="1"/>
      <c r="BVN373" s="1"/>
      <c r="BVO373" s="1"/>
      <c r="BVP373" s="1"/>
      <c r="BVQ373" s="1"/>
      <c r="BVR373" s="1"/>
      <c r="BVS373" s="1"/>
      <c r="BVT373" s="1"/>
      <c r="BVU373" s="1"/>
      <c r="BVV373" s="1"/>
      <c r="BVW373" s="1"/>
      <c r="BVX373" s="1"/>
      <c r="BVY373" s="1"/>
      <c r="BVZ373" s="1"/>
      <c r="BWA373" s="1"/>
      <c r="BWB373" s="1"/>
      <c r="BWC373" s="1"/>
      <c r="BWD373" s="1"/>
      <c r="BWE373" s="1"/>
      <c r="BWF373" s="1"/>
      <c r="BWG373" s="1"/>
      <c r="BWH373" s="1"/>
      <c r="BWI373" s="1"/>
      <c r="BWJ373" s="1"/>
      <c r="BWK373" s="1"/>
      <c r="BWL373" s="1"/>
      <c r="BWM373" s="1"/>
      <c r="BWN373" s="1"/>
      <c r="BWO373" s="1"/>
      <c r="BWP373" s="1"/>
      <c r="BWQ373" s="1"/>
      <c r="BWR373" s="1"/>
      <c r="BWS373" s="1"/>
      <c r="BWT373" s="1"/>
      <c r="BWU373" s="1"/>
      <c r="BWV373" s="1"/>
      <c r="BWW373" s="1"/>
      <c r="BWX373" s="1"/>
      <c r="BWY373" s="1"/>
      <c r="BWZ373" s="1"/>
      <c r="BXA373" s="1"/>
      <c r="BXB373" s="1"/>
      <c r="BXC373" s="1"/>
      <c r="BXD373" s="1"/>
      <c r="BXE373" s="1"/>
      <c r="BXF373" s="1"/>
      <c r="BXG373" s="1"/>
      <c r="BXH373" s="1"/>
      <c r="BXI373" s="1"/>
      <c r="BXJ373" s="1"/>
      <c r="BXK373" s="1"/>
      <c r="BXL373" s="1"/>
      <c r="BXM373" s="1"/>
      <c r="BXN373" s="1"/>
      <c r="BXO373" s="1"/>
      <c r="BXP373" s="1"/>
      <c r="BXQ373" s="1"/>
      <c r="BXR373" s="1"/>
      <c r="BXS373" s="1"/>
      <c r="BXT373" s="1"/>
      <c r="BXU373" s="1"/>
      <c r="BXV373" s="1"/>
      <c r="BXW373" s="1"/>
      <c r="BXX373" s="1"/>
      <c r="BXY373" s="1"/>
      <c r="BXZ373" s="1"/>
      <c r="BYA373" s="1"/>
      <c r="BYB373" s="1"/>
      <c r="BYC373" s="1"/>
      <c r="BYD373" s="1"/>
      <c r="BYE373" s="1"/>
      <c r="BYF373" s="1"/>
      <c r="BYG373" s="1"/>
      <c r="BYH373" s="1"/>
      <c r="BYI373" s="1"/>
      <c r="BYJ373" s="1"/>
      <c r="BYK373" s="1"/>
      <c r="BYL373" s="1"/>
      <c r="BYM373" s="1"/>
      <c r="BYN373" s="1"/>
      <c r="BYO373" s="1"/>
      <c r="BYP373" s="1"/>
      <c r="BYQ373" s="1"/>
      <c r="BYR373" s="1"/>
      <c r="BYS373" s="1"/>
      <c r="BYT373" s="1"/>
      <c r="BYU373" s="1"/>
      <c r="BYV373" s="1"/>
      <c r="BYW373" s="1"/>
      <c r="BYX373" s="1"/>
      <c r="BYY373" s="1"/>
      <c r="BYZ373" s="1"/>
      <c r="BZA373" s="1"/>
      <c r="BZB373" s="1"/>
      <c r="BZC373" s="1"/>
      <c r="BZD373" s="1"/>
      <c r="BZE373" s="1"/>
      <c r="BZF373" s="1"/>
      <c r="BZG373" s="1"/>
      <c r="BZH373" s="1"/>
      <c r="BZI373" s="1"/>
      <c r="BZJ373" s="1"/>
      <c r="BZK373" s="1"/>
      <c r="BZL373" s="1"/>
      <c r="BZM373" s="1"/>
      <c r="BZN373" s="1"/>
      <c r="BZO373" s="1"/>
      <c r="BZP373" s="1"/>
      <c r="BZQ373" s="1"/>
      <c r="BZR373" s="1"/>
      <c r="BZS373" s="1"/>
      <c r="BZT373" s="1"/>
      <c r="BZU373" s="1"/>
      <c r="BZV373" s="1"/>
      <c r="BZW373" s="1"/>
      <c r="BZX373" s="1"/>
      <c r="BZY373" s="1"/>
      <c r="BZZ373" s="1"/>
      <c r="CAA373" s="1"/>
      <c r="CAB373" s="1"/>
      <c r="CAC373" s="1"/>
      <c r="CAD373" s="1"/>
      <c r="CAE373" s="1"/>
      <c r="CAF373" s="1"/>
      <c r="CAG373" s="1"/>
      <c r="CAH373" s="1"/>
      <c r="CAI373" s="1"/>
      <c r="CAJ373" s="1"/>
      <c r="CAK373" s="1"/>
      <c r="CAL373" s="1"/>
      <c r="CAM373" s="1"/>
      <c r="CAN373" s="1"/>
      <c r="CAO373" s="1"/>
      <c r="CAP373" s="1"/>
      <c r="CAQ373" s="1"/>
      <c r="CAR373" s="1"/>
      <c r="CAS373" s="1"/>
      <c r="CAT373" s="1"/>
      <c r="CAU373" s="1"/>
      <c r="CAV373" s="1"/>
      <c r="CAW373" s="1"/>
      <c r="CAX373" s="1"/>
      <c r="CAY373" s="1"/>
      <c r="CAZ373" s="1"/>
      <c r="CBA373" s="1"/>
      <c r="CBB373" s="1"/>
      <c r="CBC373" s="1"/>
      <c r="CBD373" s="1"/>
      <c r="CBE373" s="1"/>
      <c r="CBF373" s="1"/>
      <c r="CBG373" s="1"/>
      <c r="CBH373" s="1"/>
      <c r="CBI373" s="1"/>
      <c r="CBJ373" s="1"/>
      <c r="CBK373" s="1"/>
      <c r="CBL373" s="1"/>
      <c r="CBM373" s="1"/>
      <c r="CBN373" s="1"/>
      <c r="CBO373" s="1"/>
      <c r="CBP373" s="1"/>
      <c r="CBQ373" s="1"/>
      <c r="CBR373" s="1"/>
      <c r="CBS373" s="1"/>
      <c r="CBT373" s="1"/>
      <c r="CBU373" s="1"/>
      <c r="CBV373" s="1"/>
      <c r="CBW373" s="1"/>
      <c r="CBX373" s="1"/>
      <c r="CBY373" s="1"/>
      <c r="CBZ373" s="1"/>
      <c r="CCA373" s="1"/>
      <c r="CCB373" s="1"/>
      <c r="CCC373" s="1"/>
      <c r="CCD373" s="1"/>
      <c r="CCE373" s="1"/>
      <c r="CCF373" s="1"/>
      <c r="CCG373" s="1"/>
      <c r="CCH373" s="1"/>
      <c r="CCI373" s="1"/>
      <c r="CCJ373" s="1"/>
      <c r="CCK373" s="1"/>
      <c r="CCL373" s="1"/>
      <c r="CCM373" s="1"/>
      <c r="CCN373" s="1"/>
      <c r="CCO373" s="1"/>
      <c r="CCP373" s="1"/>
      <c r="CCQ373" s="1"/>
      <c r="CCR373" s="1"/>
      <c r="CCS373" s="1"/>
      <c r="CCT373" s="1"/>
      <c r="CCU373" s="1"/>
      <c r="CCV373" s="1"/>
      <c r="CCW373" s="1"/>
      <c r="CCX373" s="1"/>
      <c r="CCY373" s="1"/>
      <c r="CCZ373" s="1"/>
      <c r="CDA373" s="1"/>
      <c r="CDB373" s="1"/>
      <c r="CDC373" s="1"/>
      <c r="CDD373" s="1"/>
      <c r="CDE373" s="1"/>
      <c r="CDF373" s="1"/>
      <c r="CDG373" s="1"/>
      <c r="CDH373" s="1"/>
      <c r="CDI373" s="1"/>
      <c r="CDJ373" s="1"/>
      <c r="CDK373" s="1"/>
      <c r="CDL373" s="1"/>
      <c r="CDM373" s="1"/>
      <c r="CDN373" s="1"/>
      <c r="CDO373" s="1"/>
      <c r="CDP373" s="1"/>
      <c r="CDQ373" s="1"/>
      <c r="CDR373" s="1"/>
      <c r="CDS373" s="1"/>
      <c r="CDT373" s="1"/>
      <c r="CDU373" s="1"/>
      <c r="CDV373" s="1"/>
      <c r="CDW373" s="1"/>
      <c r="CDX373" s="1"/>
      <c r="CDY373" s="1"/>
      <c r="CDZ373" s="1"/>
      <c r="CEA373" s="1"/>
      <c r="CEB373" s="1"/>
      <c r="CEC373" s="1"/>
      <c r="CED373" s="1"/>
      <c r="CEE373" s="1"/>
      <c r="CEF373" s="1"/>
      <c r="CEG373" s="1"/>
      <c r="CEH373" s="1"/>
      <c r="CEI373" s="1"/>
      <c r="CEJ373" s="1"/>
      <c r="CEK373" s="1"/>
      <c r="CEL373" s="1"/>
      <c r="CEM373" s="1"/>
      <c r="CEN373" s="1"/>
      <c r="CEO373" s="1"/>
      <c r="CEP373" s="1"/>
      <c r="CEQ373" s="1"/>
      <c r="CER373" s="1"/>
      <c r="CES373" s="1"/>
      <c r="CET373" s="1"/>
      <c r="CEU373" s="1"/>
      <c r="CEV373" s="1"/>
      <c r="CEW373" s="1"/>
      <c r="CEX373" s="1"/>
      <c r="CEY373" s="1"/>
      <c r="CEZ373" s="1"/>
      <c r="CFA373" s="1"/>
      <c r="CFB373" s="1"/>
      <c r="CFC373" s="1"/>
      <c r="CFD373" s="1"/>
      <c r="CFE373" s="1"/>
      <c r="CFF373" s="1"/>
      <c r="CFG373" s="1"/>
      <c r="CFH373" s="1"/>
      <c r="CFI373" s="1"/>
      <c r="CFJ373" s="1"/>
      <c r="CFK373" s="1"/>
      <c r="CFL373" s="1"/>
      <c r="CFM373" s="1"/>
      <c r="CFN373" s="1"/>
      <c r="CFO373" s="1"/>
      <c r="CFP373" s="1"/>
      <c r="CFQ373" s="1"/>
      <c r="CFR373" s="1"/>
      <c r="CFS373" s="1"/>
      <c r="CFT373" s="1"/>
      <c r="CFU373" s="1"/>
      <c r="CFV373" s="1"/>
      <c r="CFW373" s="1"/>
      <c r="CFX373" s="1"/>
      <c r="CFY373" s="1"/>
      <c r="CFZ373" s="1"/>
      <c r="CGA373" s="1"/>
      <c r="CGB373" s="1"/>
      <c r="CGC373" s="1"/>
      <c r="CGD373" s="1"/>
      <c r="CGE373" s="1"/>
      <c r="CGF373" s="1"/>
      <c r="CGG373" s="1"/>
      <c r="CGH373" s="1"/>
      <c r="CGI373" s="1"/>
      <c r="CGJ373" s="1"/>
      <c r="CGK373" s="1"/>
      <c r="CGL373" s="1"/>
      <c r="CGM373" s="1"/>
      <c r="CGN373" s="1"/>
      <c r="CGO373" s="1"/>
      <c r="CGP373" s="1"/>
      <c r="CGQ373" s="1"/>
      <c r="CGR373" s="1"/>
      <c r="CGS373" s="1"/>
      <c r="CGT373" s="1"/>
      <c r="CGU373" s="1"/>
      <c r="CGV373" s="1"/>
      <c r="CGW373" s="1"/>
      <c r="CGX373" s="1"/>
      <c r="CGY373" s="1"/>
      <c r="CGZ373" s="1"/>
      <c r="CHA373" s="1"/>
      <c r="CHB373" s="1"/>
      <c r="CHC373" s="1"/>
      <c r="CHD373" s="1"/>
      <c r="CHE373" s="1"/>
      <c r="CHF373" s="1"/>
      <c r="CHG373" s="1"/>
      <c r="CHH373" s="1"/>
      <c r="CHI373" s="1"/>
      <c r="CHJ373" s="1"/>
      <c r="CHK373" s="1"/>
      <c r="CHL373" s="1"/>
      <c r="CHM373" s="1"/>
      <c r="CHN373" s="1"/>
      <c r="CHO373" s="1"/>
      <c r="CHP373" s="1"/>
      <c r="CHQ373" s="1"/>
      <c r="CHR373" s="1"/>
      <c r="CHS373" s="1"/>
      <c r="CHT373" s="1"/>
      <c r="CHU373" s="1"/>
      <c r="CHV373" s="1"/>
      <c r="CHW373" s="1"/>
      <c r="CHX373" s="1"/>
      <c r="CHY373" s="1"/>
      <c r="CHZ373" s="1"/>
      <c r="CIA373" s="1"/>
      <c r="CIB373" s="1"/>
      <c r="CIC373" s="1"/>
      <c r="CID373" s="1"/>
      <c r="CIE373" s="1"/>
      <c r="CIF373" s="1"/>
      <c r="CIG373" s="1"/>
      <c r="CIH373" s="1"/>
      <c r="CII373" s="1"/>
      <c r="CIJ373" s="1"/>
      <c r="CIK373" s="1"/>
      <c r="CIL373" s="1"/>
      <c r="CIM373" s="1"/>
      <c r="CIN373" s="1"/>
      <c r="CIO373" s="1"/>
      <c r="CIP373" s="1"/>
      <c r="CIQ373" s="1"/>
      <c r="CIR373" s="1"/>
      <c r="CIS373" s="1"/>
      <c r="CIT373" s="1"/>
      <c r="CIU373" s="1"/>
      <c r="CIV373" s="1"/>
      <c r="CIW373" s="1"/>
      <c r="CIX373" s="1"/>
      <c r="CIY373" s="1"/>
      <c r="CIZ373" s="1"/>
      <c r="CJA373" s="1"/>
      <c r="CJB373" s="1"/>
      <c r="CJC373" s="1"/>
      <c r="CJD373" s="1"/>
      <c r="CJE373" s="1"/>
      <c r="CJF373" s="1"/>
      <c r="CJG373" s="1"/>
      <c r="CJH373" s="1"/>
      <c r="CJI373" s="1"/>
      <c r="CJJ373" s="1"/>
      <c r="CJK373" s="1"/>
      <c r="CJL373" s="1"/>
      <c r="CJM373" s="1"/>
      <c r="CJN373" s="1"/>
      <c r="CJO373" s="1"/>
      <c r="CJP373" s="1"/>
      <c r="CJQ373" s="1"/>
      <c r="CJR373" s="1"/>
      <c r="CJS373" s="1"/>
      <c r="CJT373" s="1"/>
      <c r="CJU373" s="1"/>
      <c r="CJV373" s="1"/>
      <c r="CJW373" s="1"/>
      <c r="CJX373" s="1"/>
      <c r="CJY373" s="1"/>
      <c r="CJZ373" s="1"/>
      <c r="CKA373" s="1"/>
      <c r="CKB373" s="1"/>
      <c r="CKC373" s="1"/>
      <c r="CKD373" s="1"/>
      <c r="CKE373" s="1"/>
      <c r="CKF373" s="1"/>
      <c r="CKG373" s="1"/>
      <c r="CKH373" s="1"/>
      <c r="CKI373" s="1"/>
      <c r="CKJ373" s="1"/>
      <c r="CKK373" s="1"/>
      <c r="CKL373" s="1"/>
      <c r="CKM373" s="1"/>
      <c r="CKN373" s="1"/>
      <c r="CKO373" s="1"/>
      <c r="CKP373" s="1"/>
      <c r="CKQ373" s="1"/>
      <c r="CKR373" s="1"/>
      <c r="CKS373" s="1"/>
      <c r="CKT373" s="1"/>
      <c r="CKU373" s="1"/>
      <c r="CKV373" s="1"/>
      <c r="CKW373" s="1"/>
      <c r="CKX373" s="1"/>
      <c r="CKY373" s="1"/>
      <c r="CKZ373" s="1"/>
      <c r="CLA373" s="1"/>
      <c r="CLB373" s="1"/>
      <c r="CLC373" s="1"/>
      <c r="CLD373" s="1"/>
      <c r="CLE373" s="1"/>
      <c r="CLF373" s="1"/>
      <c r="CLG373" s="1"/>
      <c r="CLH373" s="1"/>
      <c r="CLI373" s="1"/>
      <c r="CLJ373" s="1"/>
      <c r="CLK373" s="1"/>
      <c r="CLL373" s="1"/>
      <c r="CLM373" s="1"/>
      <c r="CLN373" s="1"/>
      <c r="CLO373" s="1"/>
      <c r="CLP373" s="1"/>
      <c r="CLQ373" s="1"/>
      <c r="CLR373" s="1"/>
      <c r="CLS373" s="1"/>
      <c r="CLT373" s="1"/>
      <c r="CLU373" s="1"/>
      <c r="CLV373" s="1"/>
      <c r="CLW373" s="1"/>
      <c r="CLX373" s="1"/>
      <c r="CLY373" s="1"/>
      <c r="CLZ373" s="1"/>
      <c r="CMA373" s="1"/>
      <c r="CMB373" s="1"/>
      <c r="CMC373" s="1"/>
      <c r="CMD373" s="1"/>
      <c r="CME373" s="1"/>
      <c r="CMF373" s="1"/>
      <c r="CMG373" s="1"/>
      <c r="CMH373" s="1"/>
      <c r="CMI373" s="1"/>
      <c r="CMJ373" s="1"/>
      <c r="CMK373" s="1"/>
      <c r="CML373" s="1"/>
      <c r="CMM373" s="1"/>
      <c r="CMN373" s="1"/>
      <c r="CMO373" s="1"/>
      <c r="CMP373" s="1"/>
      <c r="CMQ373" s="1"/>
      <c r="CMR373" s="1"/>
      <c r="CMS373" s="1"/>
      <c r="CMT373" s="1"/>
      <c r="CMU373" s="1"/>
      <c r="CMV373" s="1"/>
      <c r="CMW373" s="1"/>
      <c r="CMX373" s="1"/>
      <c r="CMY373" s="1"/>
      <c r="CMZ373" s="1"/>
      <c r="CNA373" s="1"/>
      <c r="CNB373" s="1"/>
      <c r="CNC373" s="1"/>
      <c r="CND373" s="1"/>
      <c r="CNE373" s="1"/>
      <c r="CNF373" s="1"/>
      <c r="CNG373" s="1"/>
      <c r="CNH373" s="1"/>
      <c r="CNI373" s="1"/>
      <c r="CNJ373" s="1"/>
      <c r="CNK373" s="1"/>
      <c r="CNL373" s="1"/>
      <c r="CNM373" s="1"/>
      <c r="CNN373" s="1"/>
      <c r="CNO373" s="1"/>
      <c r="CNP373" s="1"/>
      <c r="CNQ373" s="1"/>
      <c r="CNR373" s="1"/>
      <c r="CNS373" s="1"/>
      <c r="CNT373" s="1"/>
      <c r="CNU373" s="1"/>
      <c r="CNV373" s="1"/>
      <c r="CNW373" s="1"/>
      <c r="CNX373" s="1"/>
      <c r="CNY373" s="1"/>
      <c r="CNZ373" s="1"/>
      <c r="COA373" s="1"/>
      <c r="COB373" s="1"/>
      <c r="COC373" s="1"/>
      <c r="COD373" s="1"/>
      <c r="COE373" s="1"/>
      <c r="COF373" s="1"/>
      <c r="COG373" s="1"/>
      <c r="COH373" s="1"/>
      <c r="COI373" s="1"/>
      <c r="COJ373" s="1"/>
      <c r="COK373" s="1"/>
      <c r="COL373" s="1"/>
      <c r="COM373" s="1"/>
      <c r="CON373" s="1"/>
      <c r="COO373" s="1"/>
      <c r="COP373" s="1"/>
      <c r="COQ373" s="1"/>
      <c r="COR373" s="1"/>
      <c r="COS373" s="1"/>
      <c r="COT373" s="1"/>
      <c r="COU373" s="1"/>
      <c r="COV373" s="1"/>
      <c r="COW373" s="1"/>
      <c r="COX373" s="1"/>
      <c r="COY373" s="1"/>
      <c r="COZ373" s="1"/>
      <c r="CPA373" s="1"/>
      <c r="CPB373" s="1"/>
      <c r="CPC373" s="1"/>
      <c r="CPD373" s="1"/>
      <c r="CPE373" s="1"/>
      <c r="CPF373" s="1"/>
      <c r="CPG373" s="1"/>
      <c r="CPH373" s="1"/>
      <c r="CPI373" s="1"/>
      <c r="CPJ373" s="1"/>
      <c r="CPK373" s="1"/>
      <c r="CPL373" s="1"/>
      <c r="CPM373" s="1"/>
      <c r="CPN373" s="1"/>
      <c r="CPO373" s="1"/>
      <c r="CPP373" s="1"/>
      <c r="CPQ373" s="1"/>
      <c r="CPR373" s="1"/>
      <c r="CPS373" s="1"/>
      <c r="CPT373" s="1"/>
      <c r="CPU373" s="1"/>
      <c r="CPV373" s="1"/>
      <c r="CPW373" s="1"/>
      <c r="CPX373" s="1"/>
      <c r="CPY373" s="1"/>
      <c r="CPZ373" s="1"/>
      <c r="CQA373" s="1"/>
      <c r="CQB373" s="1"/>
      <c r="CQC373" s="1"/>
      <c r="CQD373" s="1"/>
      <c r="CQE373" s="1"/>
      <c r="CQF373" s="1"/>
      <c r="CQG373" s="1"/>
      <c r="CQH373" s="1"/>
      <c r="CQI373" s="1"/>
      <c r="CQJ373" s="1"/>
      <c r="CQK373" s="1"/>
      <c r="CQL373" s="1"/>
      <c r="CQM373" s="1"/>
      <c r="CQN373" s="1"/>
      <c r="CQO373" s="1"/>
      <c r="CQP373" s="1"/>
      <c r="CQQ373" s="1"/>
      <c r="CQR373" s="1"/>
      <c r="CQS373" s="1"/>
      <c r="CQT373" s="1"/>
      <c r="CQU373" s="1"/>
      <c r="CQV373" s="1"/>
      <c r="CQW373" s="1"/>
      <c r="CQX373" s="1"/>
      <c r="CQY373" s="1"/>
      <c r="CQZ373" s="1"/>
      <c r="CRA373" s="1"/>
      <c r="CRB373" s="1"/>
      <c r="CRC373" s="1"/>
      <c r="CRD373" s="1"/>
      <c r="CRE373" s="1"/>
      <c r="CRF373" s="1"/>
      <c r="CRG373" s="1"/>
      <c r="CRH373" s="1"/>
      <c r="CRI373" s="1"/>
      <c r="CRJ373" s="1"/>
      <c r="CRK373" s="1"/>
      <c r="CRL373" s="1"/>
      <c r="CRM373" s="1"/>
      <c r="CRN373" s="1"/>
      <c r="CRO373" s="1"/>
      <c r="CRP373" s="1"/>
      <c r="CRQ373" s="1"/>
      <c r="CRR373" s="1"/>
      <c r="CRS373" s="1"/>
      <c r="CRT373" s="1"/>
      <c r="CRU373" s="1"/>
      <c r="CRV373" s="1"/>
      <c r="CRW373" s="1"/>
      <c r="CRX373" s="1"/>
      <c r="CRY373" s="1"/>
      <c r="CRZ373" s="1"/>
      <c r="CSA373" s="1"/>
      <c r="CSB373" s="1"/>
      <c r="CSC373" s="1"/>
      <c r="CSD373" s="1"/>
      <c r="CSE373" s="1"/>
      <c r="CSF373" s="1"/>
      <c r="CSG373" s="1"/>
      <c r="CSH373" s="1"/>
      <c r="CSI373" s="1"/>
      <c r="CSJ373" s="1"/>
      <c r="CSK373" s="1"/>
      <c r="CSL373" s="1"/>
      <c r="CSM373" s="1"/>
      <c r="CSN373" s="1"/>
      <c r="CSO373" s="1"/>
      <c r="CSP373" s="1"/>
      <c r="CSQ373" s="1"/>
      <c r="CSR373" s="1"/>
      <c r="CSS373" s="1"/>
      <c r="CST373" s="1"/>
      <c r="CSU373" s="1"/>
      <c r="CSV373" s="1"/>
      <c r="CSW373" s="1"/>
      <c r="CSX373" s="1"/>
      <c r="CSY373" s="1"/>
      <c r="CSZ373" s="1"/>
      <c r="CTA373" s="1"/>
      <c r="CTB373" s="1"/>
      <c r="CTC373" s="1"/>
      <c r="CTD373" s="1"/>
      <c r="CTE373" s="1"/>
      <c r="CTF373" s="1"/>
      <c r="CTG373" s="1"/>
      <c r="CTH373" s="1"/>
      <c r="CTI373" s="1"/>
      <c r="CTJ373" s="1"/>
      <c r="CTK373" s="1"/>
      <c r="CTL373" s="1"/>
      <c r="CTM373" s="1"/>
      <c r="CTN373" s="1"/>
      <c r="CTO373" s="1"/>
      <c r="CTP373" s="1"/>
      <c r="CTQ373" s="1"/>
      <c r="CTR373" s="1"/>
      <c r="CTS373" s="1"/>
      <c r="CTT373" s="1"/>
      <c r="CTU373" s="1"/>
      <c r="CTV373" s="1"/>
      <c r="CTW373" s="1"/>
      <c r="CTX373" s="1"/>
      <c r="CTY373" s="1"/>
      <c r="CTZ373" s="1"/>
      <c r="CUA373" s="1"/>
      <c r="CUB373" s="1"/>
      <c r="CUC373" s="1"/>
      <c r="CUD373" s="1"/>
      <c r="CUE373" s="1"/>
      <c r="CUF373" s="1"/>
      <c r="CUG373" s="1"/>
      <c r="CUH373" s="1"/>
      <c r="CUI373" s="1"/>
      <c r="CUJ373" s="1"/>
      <c r="CUK373" s="1"/>
      <c r="CUL373" s="1"/>
      <c r="CUM373" s="1"/>
      <c r="CUN373" s="1"/>
      <c r="CUO373" s="1"/>
      <c r="CUP373" s="1"/>
      <c r="CUQ373" s="1"/>
      <c r="CUR373" s="1"/>
      <c r="CUS373" s="1"/>
      <c r="CUT373" s="1"/>
      <c r="CUU373" s="1"/>
      <c r="CUV373" s="1"/>
      <c r="CUW373" s="1"/>
      <c r="CUX373" s="1"/>
      <c r="CUY373" s="1"/>
      <c r="CUZ373" s="1"/>
      <c r="CVA373" s="1"/>
      <c r="CVB373" s="1"/>
      <c r="CVC373" s="1"/>
      <c r="CVD373" s="1"/>
      <c r="CVE373" s="1"/>
      <c r="CVF373" s="1"/>
      <c r="CVG373" s="1"/>
      <c r="CVH373" s="1"/>
      <c r="CVI373" s="1"/>
      <c r="CVJ373" s="1"/>
      <c r="CVK373" s="1"/>
      <c r="CVL373" s="1"/>
      <c r="CVM373" s="1"/>
      <c r="CVN373" s="1"/>
      <c r="CVO373" s="1"/>
      <c r="CVP373" s="1"/>
      <c r="CVQ373" s="1"/>
      <c r="CVR373" s="1"/>
      <c r="CVS373" s="1"/>
      <c r="CVT373" s="1"/>
      <c r="CVU373" s="1"/>
      <c r="CVV373" s="1"/>
      <c r="CVW373" s="1"/>
      <c r="CVX373" s="1"/>
      <c r="CVY373" s="1"/>
      <c r="CVZ373" s="1"/>
      <c r="CWA373" s="1"/>
      <c r="CWB373" s="1"/>
      <c r="CWC373" s="1"/>
      <c r="CWD373" s="1"/>
      <c r="CWE373" s="1"/>
      <c r="CWF373" s="1"/>
      <c r="CWG373" s="1"/>
      <c r="CWH373" s="1"/>
      <c r="CWI373" s="1"/>
      <c r="CWJ373" s="1"/>
      <c r="CWK373" s="1"/>
      <c r="CWL373" s="1"/>
      <c r="CWM373" s="1"/>
      <c r="CWN373" s="1"/>
      <c r="CWO373" s="1"/>
      <c r="CWP373" s="1"/>
      <c r="CWQ373" s="1"/>
      <c r="CWR373" s="1"/>
      <c r="CWS373" s="1"/>
      <c r="CWT373" s="1"/>
      <c r="CWU373" s="1"/>
      <c r="CWV373" s="1"/>
      <c r="CWW373" s="1"/>
      <c r="CWX373" s="1"/>
      <c r="CWY373" s="1"/>
      <c r="CWZ373" s="1"/>
      <c r="CXA373" s="1"/>
      <c r="CXB373" s="1"/>
      <c r="CXC373" s="1"/>
      <c r="CXD373" s="1"/>
      <c r="CXE373" s="1"/>
      <c r="CXF373" s="1"/>
      <c r="CXG373" s="1"/>
      <c r="CXH373" s="1"/>
      <c r="CXI373" s="1"/>
      <c r="CXJ373" s="1"/>
      <c r="CXK373" s="1"/>
      <c r="CXL373" s="1"/>
      <c r="CXM373" s="1"/>
      <c r="CXN373" s="1"/>
      <c r="CXO373" s="1"/>
      <c r="CXP373" s="1"/>
      <c r="CXQ373" s="1"/>
      <c r="CXR373" s="1"/>
      <c r="CXS373" s="1"/>
      <c r="CXT373" s="1"/>
      <c r="CXU373" s="1"/>
      <c r="CXV373" s="1"/>
      <c r="CXW373" s="1"/>
      <c r="CXX373" s="1"/>
      <c r="CXY373" s="1"/>
      <c r="CXZ373" s="1"/>
      <c r="CYA373" s="1"/>
      <c r="CYB373" s="1"/>
      <c r="CYC373" s="1"/>
      <c r="CYD373" s="1"/>
      <c r="CYE373" s="1"/>
      <c r="CYF373" s="1"/>
      <c r="CYG373" s="1"/>
      <c r="CYH373" s="1"/>
      <c r="CYI373" s="1"/>
      <c r="CYJ373" s="1"/>
      <c r="CYK373" s="1"/>
      <c r="CYL373" s="1"/>
      <c r="CYM373" s="1"/>
      <c r="CYN373" s="1"/>
      <c r="CYO373" s="1"/>
      <c r="CYP373" s="1"/>
      <c r="CYQ373" s="1"/>
      <c r="CYR373" s="1"/>
      <c r="CYS373" s="1"/>
      <c r="CYT373" s="1"/>
      <c r="CYU373" s="1"/>
      <c r="CYV373" s="1"/>
      <c r="CYW373" s="1"/>
      <c r="CYX373" s="1"/>
      <c r="CYY373" s="1"/>
      <c r="CYZ373" s="1"/>
      <c r="CZA373" s="1"/>
      <c r="CZB373" s="1"/>
      <c r="CZC373" s="1"/>
      <c r="CZD373" s="1"/>
      <c r="CZE373" s="1"/>
      <c r="CZF373" s="1"/>
      <c r="CZG373" s="1"/>
      <c r="CZH373" s="1"/>
      <c r="CZI373" s="1"/>
      <c r="CZJ373" s="1"/>
      <c r="CZK373" s="1"/>
      <c r="CZL373" s="1"/>
      <c r="CZM373" s="1"/>
      <c r="CZN373" s="1"/>
      <c r="CZO373" s="1"/>
      <c r="CZP373" s="1"/>
      <c r="CZQ373" s="1"/>
      <c r="CZR373" s="1"/>
      <c r="CZS373" s="1"/>
      <c r="CZT373" s="1"/>
      <c r="CZU373" s="1"/>
      <c r="CZV373" s="1"/>
      <c r="CZW373" s="1"/>
      <c r="CZX373" s="1"/>
      <c r="CZY373" s="1"/>
      <c r="CZZ373" s="1"/>
      <c r="DAA373" s="1"/>
      <c r="DAB373" s="1"/>
      <c r="DAC373" s="1"/>
      <c r="DAD373" s="1"/>
      <c r="DAE373" s="1"/>
      <c r="DAF373" s="1"/>
      <c r="DAG373" s="1"/>
      <c r="DAH373" s="1"/>
      <c r="DAI373" s="1"/>
      <c r="DAJ373" s="1"/>
      <c r="DAK373" s="1"/>
      <c r="DAL373" s="1"/>
      <c r="DAM373" s="1"/>
      <c r="DAN373" s="1"/>
      <c r="DAO373" s="1"/>
      <c r="DAP373" s="1"/>
      <c r="DAQ373" s="1"/>
      <c r="DAR373" s="1"/>
      <c r="DAS373" s="1"/>
      <c r="DAT373" s="1"/>
      <c r="DAU373" s="1"/>
      <c r="DAV373" s="1"/>
      <c r="DAW373" s="1"/>
      <c r="DAX373" s="1"/>
      <c r="DAY373" s="1"/>
      <c r="DAZ373" s="1"/>
      <c r="DBA373" s="1"/>
      <c r="DBB373" s="1"/>
      <c r="DBC373" s="1"/>
      <c r="DBD373" s="1"/>
      <c r="DBE373" s="1"/>
      <c r="DBF373" s="1"/>
      <c r="DBG373" s="1"/>
      <c r="DBH373" s="1"/>
      <c r="DBI373" s="1"/>
      <c r="DBJ373" s="1"/>
      <c r="DBK373" s="1"/>
      <c r="DBL373" s="1"/>
      <c r="DBM373" s="1"/>
      <c r="DBN373" s="1"/>
      <c r="DBO373" s="1"/>
      <c r="DBP373" s="1"/>
      <c r="DBQ373" s="1"/>
      <c r="DBR373" s="1"/>
      <c r="DBS373" s="1"/>
      <c r="DBT373" s="1"/>
      <c r="DBU373" s="1"/>
      <c r="DBV373" s="1"/>
      <c r="DBW373" s="1"/>
      <c r="DBX373" s="1"/>
      <c r="DBY373" s="1"/>
      <c r="DBZ373" s="1"/>
      <c r="DCA373" s="1"/>
      <c r="DCB373" s="1"/>
      <c r="DCC373" s="1"/>
      <c r="DCD373" s="1"/>
      <c r="DCE373" s="1"/>
      <c r="DCF373" s="1"/>
      <c r="DCG373" s="1"/>
      <c r="DCH373" s="1"/>
      <c r="DCI373" s="1"/>
      <c r="DCJ373" s="1"/>
      <c r="DCK373" s="1"/>
      <c r="DCL373" s="1"/>
      <c r="DCM373" s="1"/>
      <c r="DCN373" s="1"/>
      <c r="DCO373" s="1"/>
      <c r="DCP373" s="1"/>
      <c r="DCQ373" s="1"/>
      <c r="DCR373" s="1"/>
      <c r="DCS373" s="1"/>
      <c r="DCT373" s="1"/>
      <c r="DCU373" s="1"/>
      <c r="DCV373" s="1"/>
      <c r="DCW373" s="1"/>
      <c r="DCX373" s="1"/>
      <c r="DCY373" s="1"/>
      <c r="DCZ373" s="1"/>
      <c r="DDA373" s="1"/>
      <c r="DDB373" s="1"/>
      <c r="DDC373" s="1"/>
      <c r="DDD373" s="1"/>
      <c r="DDE373" s="1"/>
      <c r="DDF373" s="1"/>
      <c r="DDG373" s="1"/>
      <c r="DDH373" s="1"/>
      <c r="DDI373" s="1"/>
      <c r="DDJ373" s="1"/>
      <c r="DDK373" s="1"/>
      <c r="DDL373" s="1"/>
      <c r="DDM373" s="1"/>
      <c r="DDN373" s="1"/>
      <c r="DDO373" s="1"/>
      <c r="DDP373" s="1"/>
      <c r="DDQ373" s="1"/>
      <c r="DDR373" s="1"/>
      <c r="DDS373" s="1"/>
      <c r="DDT373" s="1"/>
      <c r="DDU373" s="1"/>
      <c r="DDV373" s="1"/>
      <c r="DDW373" s="1"/>
      <c r="DDX373" s="1"/>
      <c r="DDY373" s="1"/>
      <c r="DDZ373" s="1"/>
      <c r="DEA373" s="1"/>
      <c r="DEB373" s="1"/>
      <c r="DEC373" s="1"/>
      <c r="DED373" s="1"/>
      <c r="DEE373" s="1"/>
      <c r="DEF373" s="1"/>
      <c r="DEG373" s="1"/>
      <c r="DEH373" s="1"/>
      <c r="DEI373" s="1"/>
      <c r="DEJ373" s="1"/>
      <c r="DEK373" s="1"/>
      <c r="DEL373" s="1"/>
      <c r="DEM373" s="1"/>
      <c r="DEN373" s="1"/>
      <c r="DEO373" s="1"/>
      <c r="DEP373" s="1"/>
      <c r="DEQ373" s="1"/>
      <c r="DER373" s="1"/>
      <c r="DES373" s="1"/>
      <c r="DET373" s="1"/>
      <c r="DEU373" s="1"/>
      <c r="DEV373" s="1"/>
      <c r="DEW373" s="1"/>
      <c r="DEX373" s="1"/>
      <c r="DEY373" s="1"/>
      <c r="DEZ373" s="1"/>
      <c r="DFA373" s="1"/>
      <c r="DFB373" s="1"/>
      <c r="DFC373" s="1"/>
      <c r="DFD373" s="1"/>
      <c r="DFE373" s="1"/>
      <c r="DFF373" s="1"/>
      <c r="DFG373" s="1"/>
      <c r="DFH373" s="1"/>
      <c r="DFI373" s="1"/>
      <c r="DFJ373" s="1"/>
      <c r="DFK373" s="1"/>
      <c r="DFL373" s="1"/>
      <c r="DFM373" s="1"/>
      <c r="DFN373" s="1"/>
      <c r="DFO373" s="1"/>
      <c r="DFP373" s="1"/>
      <c r="DFQ373" s="1"/>
      <c r="DFR373" s="1"/>
      <c r="DFS373" s="1"/>
      <c r="DFT373" s="1"/>
      <c r="DFU373" s="1"/>
      <c r="DFV373" s="1"/>
      <c r="DFW373" s="1"/>
      <c r="DFX373" s="1"/>
      <c r="DFY373" s="1"/>
      <c r="DFZ373" s="1"/>
      <c r="DGA373" s="1"/>
      <c r="DGB373" s="1"/>
      <c r="DGC373" s="1"/>
      <c r="DGD373" s="1"/>
      <c r="DGE373" s="1"/>
      <c r="DGF373" s="1"/>
      <c r="DGG373" s="1"/>
      <c r="DGH373" s="1"/>
      <c r="DGI373" s="1"/>
      <c r="DGJ373" s="1"/>
      <c r="DGK373" s="1"/>
      <c r="DGL373" s="1"/>
      <c r="DGM373" s="1"/>
      <c r="DGN373" s="1"/>
      <c r="DGO373" s="1"/>
      <c r="DGP373" s="1"/>
      <c r="DGQ373" s="1"/>
      <c r="DGR373" s="1"/>
      <c r="DGS373" s="1"/>
      <c r="DGT373" s="1"/>
      <c r="DGU373" s="1"/>
      <c r="DGV373" s="1"/>
      <c r="DGW373" s="1"/>
      <c r="DGX373" s="1"/>
      <c r="DGY373" s="1"/>
      <c r="DGZ373" s="1"/>
      <c r="DHA373" s="1"/>
      <c r="DHB373" s="1"/>
      <c r="DHC373" s="1"/>
      <c r="DHD373" s="1"/>
      <c r="DHE373" s="1"/>
      <c r="DHF373" s="1"/>
      <c r="DHG373" s="1"/>
      <c r="DHH373" s="1"/>
      <c r="DHI373" s="1"/>
      <c r="DHJ373" s="1"/>
      <c r="DHK373" s="1"/>
      <c r="DHL373" s="1"/>
      <c r="DHM373" s="1"/>
      <c r="DHN373" s="1"/>
      <c r="DHO373" s="1"/>
      <c r="DHP373" s="1"/>
      <c r="DHQ373" s="1"/>
      <c r="DHR373" s="1"/>
      <c r="DHS373" s="1"/>
      <c r="DHT373" s="1"/>
      <c r="DHU373" s="1"/>
      <c r="DHV373" s="1"/>
      <c r="DHW373" s="1"/>
      <c r="DHX373" s="1"/>
      <c r="DHY373" s="1"/>
      <c r="DHZ373" s="1"/>
      <c r="DIA373" s="1"/>
      <c r="DIB373" s="1"/>
      <c r="DIC373" s="1"/>
      <c r="DID373" s="1"/>
      <c r="DIE373" s="1"/>
      <c r="DIF373" s="1"/>
      <c r="DIG373" s="1"/>
      <c r="DIH373" s="1"/>
      <c r="DII373" s="1"/>
      <c r="DIJ373" s="1"/>
      <c r="DIK373" s="1"/>
      <c r="DIL373" s="1"/>
      <c r="DIM373" s="1"/>
      <c r="DIN373" s="1"/>
      <c r="DIO373" s="1"/>
      <c r="DIP373" s="1"/>
      <c r="DIQ373" s="1"/>
      <c r="DIR373" s="1"/>
      <c r="DIS373" s="1"/>
      <c r="DIT373" s="1"/>
      <c r="DIU373" s="1"/>
      <c r="DIV373" s="1"/>
      <c r="DIW373" s="1"/>
      <c r="DIX373" s="1"/>
      <c r="DIY373" s="1"/>
      <c r="DIZ373" s="1"/>
      <c r="DJA373" s="1"/>
      <c r="DJB373" s="1"/>
      <c r="DJC373" s="1"/>
      <c r="DJD373" s="1"/>
      <c r="DJE373" s="1"/>
      <c r="DJF373" s="1"/>
      <c r="DJG373" s="1"/>
      <c r="DJH373" s="1"/>
      <c r="DJI373" s="1"/>
      <c r="DJJ373" s="1"/>
      <c r="DJK373" s="1"/>
      <c r="DJL373" s="1"/>
      <c r="DJM373" s="1"/>
      <c r="DJN373" s="1"/>
      <c r="DJO373" s="1"/>
      <c r="DJP373" s="1"/>
      <c r="DJQ373" s="1"/>
      <c r="DJR373" s="1"/>
      <c r="DJS373" s="1"/>
      <c r="DJT373" s="1"/>
      <c r="DJU373" s="1"/>
      <c r="DJV373" s="1"/>
      <c r="DJW373" s="1"/>
      <c r="DJX373" s="1"/>
      <c r="DJY373" s="1"/>
      <c r="DJZ373" s="1"/>
      <c r="DKA373" s="1"/>
      <c r="DKB373" s="1"/>
      <c r="DKC373" s="1"/>
      <c r="DKD373" s="1"/>
      <c r="DKE373" s="1"/>
      <c r="DKF373" s="1"/>
      <c r="DKG373" s="1"/>
      <c r="DKH373" s="1"/>
      <c r="DKI373" s="1"/>
      <c r="DKJ373" s="1"/>
      <c r="DKK373" s="1"/>
      <c r="DKL373" s="1"/>
      <c r="DKM373" s="1"/>
      <c r="DKN373" s="1"/>
      <c r="DKO373" s="1"/>
      <c r="DKP373" s="1"/>
      <c r="DKQ373" s="1"/>
      <c r="DKR373" s="1"/>
      <c r="DKS373" s="1"/>
      <c r="DKT373" s="1"/>
      <c r="DKU373" s="1"/>
      <c r="DKV373" s="1"/>
      <c r="DKW373" s="1"/>
      <c r="DKX373" s="1"/>
      <c r="DKY373" s="1"/>
      <c r="DKZ373" s="1"/>
      <c r="DLA373" s="1"/>
      <c r="DLB373" s="1"/>
      <c r="DLC373" s="1"/>
      <c r="DLD373" s="1"/>
      <c r="DLE373" s="1"/>
      <c r="DLF373" s="1"/>
      <c r="DLG373" s="1"/>
      <c r="DLH373" s="1"/>
      <c r="DLI373" s="1"/>
      <c r="DLJ373" s="1"/>
      <c r="DLK373" s="1"/>
      <c r="DLL373" s="1"/>
      <c r="DLM373" s="1"/>
      <c r="DLN373" s="1"/>
      <c r="DLO373" s="1"/>
      <c r="DLP373" s="1"/>
      <c r="DLQ373" s="1"/>
      <c r="DLR373" s="1"/>
      <c r="DLS373" s="1"/>
      <c r="DLT373" s="1"/>
      <c r="DLU373" s="1"/>
      <c r="DLV373" s="1"/>
      <c r="DLW373" s="1"/>
      <c r="DLX373" s="1"/>
      <c r="DLY373" s="1"/>
      <c r="DLZ373" s="1"/>
      <c r="DMA373" s="1"/>
      <c r="DMB373" s="1"/>
      <c r="DMC373" s="1"/>
      <c r="DMD373" s="1"/>
      <c r="DME373" s="1"/>
      <c r="DMF373" s="1"/>
      <c r="DMG373" s="1"/>
      <c r="DMH373" s="1"/>
      <c r="DMI373" s="1"/>
      <c r="DMJ373" s="1"/>
      <c r="DMK373" s="1"/>
      <c r="DML373" s="1"/>
      <c r="DMM373" s="1"/>
      <c r="DMN373" s="1"/>
      <c r="DMO373" s="1"/>
      <c r="DMP373" s="1"/>
      <c r="DMQ373" s="1"/>
      <c r="DMR373" s="1"/>
      <c r="DMS373" s="1"/>
      <c r="DMT373" s="1"/>
      <c r="DMU373" s="1"/>
      <c r="DMV373" s="1"/>
      <c r="DMW373" s="1"/>
      <c r="DMX373" s="1"/>
      <c r="DMY373" s="1"/>
      <c r="DMZ373" s="1"/>
      <c r="DNA373" s="1"/>
      <c r="DNB373" s="1"/>
      <c r="DNC373" s="1"/>
      <c r="DND373" s="1"/>
      <c r="DNE373" s="1"/>
      <c r="DNF373" s="1"/>
      <c r="DNG373" s="1"/>
      <c r="DNH373" s="1"/>
      <c r="DNI373" s="1"/>
      <c r="DNJ373" s="1"/>
      <c r="DNK373" s="1"/>
      <c r="DNL373" s="1"/>
      <c r="DNM373" s="1"/>
      <c r="DNN373" s="1"/>
      <c r="DNO373" s="1"/>
      <c r="DNP373" s="1"/>
      <c r="DNQ373" s="1"/>
      <c r="DNR373" s="1"/>
      <c r="DNS373" s="1"/>
      <c r="DNT373" s="1"/>
      <c r="DNU373" s="1"/>
      <c r="DNV373" s="1"/>
      <c r="DNW373" s="1"/>
      <c r="DNX373" s="1"/>
      <c r="DNY373" s="1"/>
      <c r="DNZ373" s="1"/>
      <c r="DOA373" s="1"/>
      <c r="DOB373" s="1"/>
      <c r="DOC373" s="1"/>
      <c r="DOD373" s="1"/>
      <c r="DOE373" s="1"/>
      <c r="DOF373" s="1"/>
      <c r="DOG373" s="1"/>
      <c r="DOH373" s="1"/>
      <c r="DOI373" s="1"/>
      <c r="DOJ373" s="1"/>
      <c r="DOK373" s="1"/>
      <c r="DOL373" s="1"/>
      <c r="DOM373" s="1"/>
      <c r="DON373" s="1"/>
      <c r="DOO373" s="1"/>
      <c r="DOP373" s="1"/>
      <c r="DOQ373" s="1"/>
      <c r="DOR373" s="1"/>
      <c r="DOS373" s="1"/>
      <c r="DOT373" s="1"/>
      <c r="DOU373" s="1"/>
      <c r="DOV373" s="1"/>
      <c r="DOW373" s="1"/>
      <c r="DOX373" s="1"/>
      <c r="DOY373" s="1"/>
      <c r="DOZ373" s="1"/>
      <c r="DPA373" s="1"/>
      <c r="DPB373" s="1"/>
      <c r="DPC373" s="1"/>
      <c r="DPD373" s="1"/>
      <c r="DPE373" s="1"/>
      <c r="DPF373" s="1"/>
      <c r="DPG373" s="1"/>
      <c r="DPH373" s="1"/>
      <c r="DPI373" s="1"/>
      <c r="DPJ373" s="1"/>
      <c r="DPK373" s="1"/>
      <c r="DPL373" s="1"/>
      <c r="DPM373" s="1"/>
      <c r="DPN373" s="1"/>
      <c r="DPO373" s="1"/>
      <c r="DPP373" s="1"/>
      <c r="DPQ373" s="1"/>
      <c r="DPR373" s="1"/>
      <c r="DPS373" s="1"/>
      <c r="DPT373" s="1"/>
      <c r="DPU373" s="1"/>
      <c r="DPV373" s="1"/>
      <c r="DPW373" s="1"/>
      <c r="DPX373" s="1"/>
      <c r="DPY373" s="1"/>
      <c r="DPZ373" s="1"/>
      <c r="DQA373" s="1"/>
      <c r="DQB373" s="1"/>
      <c r="DQC373" s="1"/>
      <c r="DQD373" s="1"/>
      <c r="DQE373" s="1"/>
      <c r="DQF373" s="1"/>
      <c r="DQG373" s="1"/>
      <c r="DQH373" s="1"/>
      <c r="DQI373" s="1"/>
      <c r="DQJ373" s="1"/>
      <c r="DQK373" s="1"/>
      <c r="DQL373" s="1"/>
      <c r="DQM373" s="1"/>
      <c r="DQN373" s="1"/>
      <c r="DQO373" s="1"/>
      <c r="DQP373" s="1"/>
      <c r="DQQ373" s="1"/>
      <c r="DQR373" s="1"/>
      <c r="DQS373" s="1"/>
      <c r="DQT373" s="1"/>
      <c r="DQU373" s="1"/>
      <c r="DQV373" s="1"/>
      <c r="DQW373" s="1"/>
      <c r="DQX373" s="1"/>
      <c r="DQY373" s="1"/>
      <c r="DQZ373" s="1"/>
      <c r="DRA373" s="1"/>
      <c r="DRB373" s="1"/>
      <c r="DRC373" s="1"/>
      <c r="DRD373" s="1"/>
      <c r="DRE373" s="1"/>
      <c r="DRF373" s="1"/>
      <c r="DRG373" s="1"/>
      <c r="DRH373" s="1"/>
      <c r="DRI373" s="1"/>
      <c r="DRJ373" s="1"/>
      <c r="DRK373" s="1"/>
      <c r="DRL373" s="1"/>
      <c r="DRM373" s="1"/>
      <c r="DRN373" s="1"/>
      <c r="DRO373" s="1"/>
      <c r="DRP373" s="1"/>
      <c r="DRQ373" s="1"/>
      <c r="DRR373" s="1"/>
      <c r="DRS373" s="1"/>
      <c r="DRT373" s="1"/>
      <c r="DRU373" s="1"/>
      <c r="DRV373" s="1"/>
      <c r="DRW373" s="1"/>
      <c r="DRX373" s="1"/>
      <c r="DRY373" s="1"/>
      <c r="DRZ373" s="1"/>
      <c r="DSA373" s="1"/>
      <c r="DSB373" s="1"/>
      <c r="DSC373" s="1"/>
      <c r="DSD373" s="1"/>
      <c r="DSE373" s="1"/>
      <c r="DSF373" s="1"/>
      <c r="DSG373" s="1"/>
      <c r="DSH373" s="1"/>
      <c r="DSI373" s="1"/>
      <c r="DSJ373" s="1"/>
      <c r="DSK373" s="1"/>
      <c r="DSL373" s="1"/>
      <c r="DSM373" s="1"/>
      <c r="DSN373" s="1"/>
      <c r="DSO373" s="1"/>
      <c r="DSP373" s="1"/>
      <c r="DSQ373" s="1"/>
      <c r="DSR373" s="1"/>
      <c r="DSS373" s="1"/>
      <c r="DST373" s="1"/>
      <c r="DSU373" s="1"/>
      <c r="DSV373" s="1"/>
      <c r="DSW373" s="1"/>
      <c r="DSX373" s="1"/>
      <c r="DSY373" s="1"/>
      <c r="DSZ373" s="1"/>
      <c r="DTA373" s="1"/>
      <c r="DTB373" s="1"/>
      <c r="DTC373" s="1"/>
      <c r="DTD373" s="1"/>
      <c r="DTE373" s="1"/>
      <c r="DTF373" s="1"/>
      <c r="DTG373" s="1"/>
      <c r="DTH373" s="1"/>
      <c r="DTI373" s="1"/>
      <c r="DTJ373" s="1"/>
      <c r="DTK373" s="1"/>
      <c r="DTL373" s="1"/>
      <c r="DTM373" s="1"/>
      <c r="DTN373" s="1"/>
      <c r="DTO373" s="1"/>
      <c r="DTP373" s="1"/>
      <c r="DTQ373" s="1"/>
      <c r="DTR373" s="1"/>
      <c r="DTS373" s="1"/>
      <c r="DTT373" s="1"/>
      <c r="DTU373" s="1"/>
      <c r="DTV373" s="1"/>
      <c r="DTW373" s="1"/>
      <c r="DTX373" s="1"/>
      <c r="DTY373" s="1"/>
      <c r="DTZ373" s="1"/>
      <c r="DUA373" s="1"/>
      <c r="DUB373" s="1"/>
      <c r="DUC373" s="1"/>
      <c r="DUD373" s="1"/>
      <c r="DUE373" s="1"/>
      <c r="DUF373" s="1"/>
      <c r="DUG373" s="1"/>
      <c r="DUH373" s="1"/>
      <c r="DUI373" s="1"/>
      <c r="DUJ373" s="1"/>
      <c r="DUK373" s="1"/>
      <c r="DUL373" s="1"/>
      <c r="DUM373" s="1"/>
      <c r="DUN373" s="1"/>
      <c r="DUO373" s="1"/>
      <c r="DUP373" s="1"/>
      <c r="DUQ373" s="1"/>
      <c r="DUR373" s="1"/>
      <c r="DUS373" s="1"/>
      <c r="DUT373" s="1"/>
      <c r="DUU373" s="1"/>
      <c r="DUV373" s="1"/>
      <c r="DUW373" s="1"/>
      <c r="DUX373" s="1"/>
      <c r="DUY373" s="1"/>
      <c r="DUZ373" s="1"/>
      <c r="DVA373" s="1"/>
      <c r="DVB373" s="1"/>
      <c r="DVC373" s="1"/>
      <c r="DVD373" s="1"/>
      <c r="DVE373" s="1"/>
      <c r="DVF373" s="1"/>
      <c r="DVG373" s="1"/>
      <c r="DVH373" s="1"/>
      <c r="DVI373" s="1"/>
      <c r="DVJ373" s="1"/>
      <c r="DVK373" s="1"/>
      <c r="DVL373" s="1"/>
      <c r="DVM373" s="1"/>
      <c r="DVN373" s="1"/>
      <c r="DVO373" s="1"/>
      <c r="DVP373" s="1"/>
      <c r="DVQ373" s="1"/>
      <c r="DVR373" s="1"/>
      <c r="DVS373" s="1"/>
      <c r="DVT373" s="1"/>
      <c r="DVU373" s="1"/>
      <c r="DVV373" s="1"/>
      <c r="DVW373" s="1"/>
      <c r="DVX373" s="1"/>
      <c r="DVY373" s="1"/>
      <c r="DVZ373" s="1"/>
      <c r="DWA373" s="1"/>
      <c r="DWB373" s="1"/>
      <c r="DWC373" s="1"/>
      <c r="DWD373" s="1"/>
      <c r="DWE373" s="1"/>
      <c r="DWF373" s="1"/>
      <c r="DWG373" s="1"/>
      <c r="DWH373" s="1"/>
      <c r="DWI373" s="1"/>
      <c r="DWJ373" s="1"/>
      <c r="DWK373" s="1"/>
      <c r="DWL373" s="1"/>
      <c r="DWM373" s="1"/>
      <c r="DWN373" s="1"/>
      <c r="DWO373" s="1"/>
      <c r="DWP373" s="1"/>
      <c r="DWQ373" s="1"/>
      <c r="DWR373" s="1"/>
      <c r="DWS373" s="1"/>
      <c r="DWT373" s="1"/>
      <c r="DWU373" s="1"/>
      <c r="DWV373" s="1"/>
      <c r="DWW373" s="1"/>
      <c r="DWX373" s="1"/>
      <c r="DWY373" s="1"/>
      <c r="DWZ373" s="1"/>
      <c r="DXA373" s="1"/>
      <c r="DXB373" s="1"/>
      <c r="DXC373" s="1"/>
      <c r="DXD373" s="1"/>
      <c r="DXE373" s="1"/>
      <c r="DXF373" s="1"/>
      <c r="DXG373" s="1"/>
      <c r="DXH373" s="1"/>
      <c r="DXI373" s="1"/>
      <c r="DXJ373" s="1"/>
      <c r="DXK373" s="1"/>
      <c r="DXL373" s="1"/>
      <c r="DXM373" s="1"/>
      <c r="DXN373" s="1"/>
      <c r="DXO373" s="1"/>
      <c r="DXP373" s="1"/>
      <c r="DXQ373" s="1"/>
      <c r="DXR373" s="1"/>
      <c r="DXS373" s="1"/>
      <c r="DXT373" s="1"/>
      <c r="DXU373" s="1"/>
      <c r="DXV373" s="1"/>
      <c r="DXW373" s="1"/>
      <c r="DXX373" s="1"/>
      <c r="DXY373" s="1"/>
      <c r="DXZ373" s="1"/>
      <c r="DYA373" s="1"/>
      <c r="DYB373" s="1"/>
      <c r="DYC373" s="1"/>
      <c r="DYD373" s="1"/>
      <c r="DYE373" s="1"/>
      <c r="DYF373" s="1"/>
      <c r="DYG373" s="1"/>
      <c r="DYH373" s="1"/>
      <c r="DYI373" s="1"/>
      <c r="DYJ373" s="1"/>
      <c r="DYK373" s="1"/>
      <c r="DYL373" s="1"/>
      <c r="DYM373" s="1"/>
      <c r="DYN373" s="1"/>
      <c r="DYO373" s="1"/>
      <c r="DYP373" s="1"/>
      <c r="DYQ373" s="1"/>
      <c r="DYR373" s="1"/>
      <c r="DYS373" s="1"/>
      <c r="DYT373" s="1"/>
      <c r="DYU373" s="1"/>
      <c r="DYV373" s="1"/>
      <c r="DYW373" s="1"/>
      <c r="DYX373" s="1"/>
      <c r="DYY373" s="1"/>
      <c r="DYZ373" s="1"/>
      <c r="DZA373" s="1"/>
      <c r="DZB373" s="1"/>
      <c r="DZC373" s="1"/>
      <c r="DZD373" s="1"/>
      <c r="DZE373" s="1"/>
      <c r="DZF373" s="1"/>
      <c r="DZG373" s="1"/>
      <c r="DZH373" s="1"/>
      <c r="DZI373" s="1"/>
      <c r="DZJ373" s="1"/>
      <c r="DZK373" s="1"/>
      <c r="DZL373" s="1"/>
      <c r="DZM373" s="1"/>
      <c r="DZN373" s="1"/>
      <c r="DZO373" s="1"/>
      <c r="DZP373" s="1"/>
      <c r="DZQ373" s="1"/>
      <c r="DZR373" s="1"/>
      <c r="DZS373" s="1"/>
      <c r="DZT373" s="1"/>
      <c r="DZU373" s="1"/>
      <c r="DZV373" s="1"/>
      <c r="DZW373" s="1"/>
      <c r="DZX373" s="1"/>
      <c r="DZY373" s="1"/>
      <c r="DZZ373" s="1"/>
      <c r="EAA373" s="1"/>
      <c r="EAB373" s="1"/>
      <c r="EAC373" s="1"/>
      <c r="EAD373" s="1"/>
      <c r="EAE373" s="1"/>
      <c r="EAF373" s="1"/>
      <c r="EAG373" s="1"/>
      <c r="EAH373" s="1"/>
      <c r="EAI373" s="1"/>
      <c r="EAJ373" s="1"/>
      <c r="EAK373" s="1"/>
      <c r="EAL373" s="1"/>
      <c r="EAM373" s="1"/>
      <c r="EAN373" s="1"/>
      <c r="EAO373" s="1"/>
      <c r="EAP373" s="1"/>
      <c r="EAQ373" s="1"/>
      <c r="EAR373" s="1"/>
      <c r="EAS373" s="1"/>
      <c r="EAT373" s="1"/>
      <c r="EAU373" s="1"/>
      <c r="EAV373" s="1"/>
      <c r="EAW373" s="1"/>
      <c r="EAX373" s="1"/>
      <c r="EAY373" s="1"/>
      <c r="EAZ373" s="1"/>
      <c r="EBA373" s="1"/>
      <c r="EBB373" s="1"/>
      <c r="EBC373" s="1"/>
      <c r="EBD373" s="1"/>
      <c r="EBE373" s="1"/>
      <c r="EBF373" s="1"/>
      <c r="EBG373" s="1"/>
      <c r="EBH373" s="1"/>
      <c r="EBI373" s="1"/>
      <c r="EBJ373" s="1"/>
      <c r="EBK373" s="1"/>
      <c r="EBL373" s="1"/>
      <c r="EBM373" s="1"/>
      <c r="EBN373" s="1"/>
      <c r="EBO373" s="1"/>
      <c r="EBP373" s="1"/>
      <c r="EBQ373" s="1"/>
      <c r="EBR373" s="1"/>
      <c r="EBS373" s="1"/>
      <c r="EBT373" s="1"/>
      <c r="EBU373" s="1"/>
      <c r="EBV373" s="1"/>
      <c r="EBW373" s="1"/>
      <c r="EBX373" s="1"/>
      <c r="EBY373" s="1"/>
      <c r="EBZ373" s="1"/>
      <c r="ECA373" s="1"/>
      <c r="ECB373" s="1"/>
      <c r="ECC373" s="1"/>
      <c r="ECD373" s="1"/>
      <c r="ECE373" s="1"/>
      <c r="ECF373" s="1"/>
      <c r="ECG373" s="1"/>
      <c r="ECH373" s="1"/>
      <c r="ECI373" s="1"/>
      <c r="ECJ373" s="1"/>
      <c r="ECK373" s="1"/>
      <c r="ECL373" s="1"/>
      <c r="ECM373" s="1"/>
      <c r="ECN373" s="1"/>
      <c r="ECO373" s="1"/>
      <c r="ECP373" s="1"/>
      <c r="ECQ373" s="1"/>
      <c r="ECR373" s="1"/>
      <c r="ECS373" s="1"/>
      <c r="ECT373" s="1"/>
      <c r="ECU373" s="1"/>
      <c r="ECV373" s="1"/>
      <c r="ECW373" s="1"/>
      <c r="ECX373" s="1"/>
      <c r="ECY373" s="1"/>
      <c r="ECZ373" s="1"/>
      <c r="EDA373" s="1"/>
      <c r="EDB373" s="1"/>
      <c r="EDC373" s="1"/>
      <c r="EDD373" s="1"/>
      <c r="EDE373" s="1"/>
      <c r="EDF373" s="1"/>
      <c r="EDG373" s="1"/>
      <c r="EDH373" s="1"/>
      <c r="EDI373" s="1"/>
      <c r="EDJ373" s="1"/>
      <c r="EDK373" s="1"/>
      <c r="EDL373" s="1"/>
      <c r="EDM373" s="1"/>
      <c r="EDN373" s="1"/>
      <c r="EDO373" s="1"/>
      <c r="EDP373" s="1"/>
      <c r="EDQ373" s="1"/>
      <c r="EDR373" s="1"/>
      <c r="EDS373" s="1"/>
      <c r="EDT373" s="1"/>
      <c r="EDU373" s="1"/>
      <c r="EDV373" s="1"/>
      <c r="EDW373" s="1"/>
      <c r="EDX373" s="1"/>
      <c r="EDY373" s="1"/>
      <c r="EDZ373" s="1"/>
      <c r="EEA373" s="1"/>
      <c r="EEB373" s="1"/>
      <c r="EEC373" s="1"/>
      <c r="EED373" s="1"/>
      <c r="EEE373" s="1"/>
      <c r="EEF373" s="1"/>
      <c r="EEG373" s="1"/>
      <c r="EEH373" s="1"/>
      <c r="EEI373" s="1"/>
      <c r="EEJ373" s="1"/>
      <c r="EEK373" s="1"/>
      <c r="EEL373" s="1"/>
      <c r="EEM373" s="1"/>
      <c r="EEN373" s="1"/>
      <c r="EEO373" s="1"/>
      <c r="EEP373" s="1"/>
      <c r="EEQ373" s="1"/>
      <c r="EER373" s="1"/>
      <c r="EES373" s="1"/>
      <c r="EET373" s="1"/>
      <c r="EEU373" s="1"/>
      <c r="EEV373" s="1"/>
      <c r="EEW373" s="1"/>
      <c r="EEX373" s="1"/>
      <c r="EEY373" s="1"/>
      <c r="EEZ373" s="1"/>
      <c r="EFA373" s="1"/>
      <c r="EFB373" s="1"/>
      <c r="EFC373" s="1"/>
      <c r="EFD373" s="1"/>
      <c r="EFE373" s="1"/>
      <c r="EFF373" s="1"/>
      <c r="EFG373" s="1"/>
      <c r="EFH373" s="1"/>
      <c r="EFI373" s="1"/>
      <c r="EFJ373" s="1"/>
      <c r="EFK373" s="1"/>
      <c r="EFL373" s="1"/>
      <c r="EFM373" s="1"/>
      <c r="EFN373" s="1"/>
      <c r="EFO373" s="1"/>
      <c r="EFP373" s="1"/>
      <c r="EFQ373" s="1"/>
      <c r="EFR373" s="1"/>
      <c r="EFS373" s="1"/>
      <c r="EFT373" s="1"/>
      <c r="EFU373" s="1"/>
      <c r="EFV373" s="1"/>
      <c r="EFW373" s="1"/>
      <c r="EFX373" s="1"/>
      <c r="EFY373" s="1"/>
      <c r="EFZ373" s="1"/>
      <c r="EGA373" s="1"/>
      <c r="EGB373" s="1"/>
      <c r="EGC373" s="1"/>
      <c r="EGD373" s="1"/>
      <c r="EGE373" s="1"/>
      <c r="EGF373" s="1"/>
      <c r="EGG373" s="1"/>
      <c r="EGH373" s="1"/>
      <c r="EGI373" s="1"/>
      <c r="EGJ373" s="1"/>
      <c r="EGK373" s="1"/>
      <c r="EGL373" s="1"/>
      <c r="EGM373" s="1"/>
      <c r="EGN373" s="1"/>
      <c r="EGO373" s="1"/>
      <c r="EGP373" s="1"/>
      <c r="EGQ373" s="1"/>
      <c r="EGR373" s="1"/>
      <c r="EGS373" s="1"/>
      <c r="EGT373" s="1"/>
      <c r="EGU373" s="1"/>
      <c r="EGV373" s="1"/>
      <c r="EGW373" s="1"/>
      <c r="EGX373" s="1"/>
      <c r="EGY373" s="1"/>
      <c r="EGZ373" s="1"/>
      <c r="EHA373" s="1"/>
      <c r="EHB373" s="1"/>
      <c r="EHC373" s="1"/>
      <c r="EHD373" s="1"/>
      <c r="EHE373" s="1"/>
      <c r="EHF373" s="1"/>
      <c r="EHG373" s="1"/>
      <c r="EHH373" s="1"/>
      <c r="EHI373" s="1"/>
      <c r="EHJ373" s="1"/>
      <c r="EHK373" s="1"/>
      <c r="EHL373" s="1"/>
      <c r="EHM373" s="1"/>
      <c r="EHN373" s="1"/>
      <c r="EHO373" s="1"/>
      <c r="EHP373" s="1"/>
      <c r="EHQ373" s="1"/>
      <c r="EHR373" s="1"/>
      <c r="EHS373" s="1"/>
      <c r="EHT373" s="1"/>
      <c r="EHU373" s="1"/>
      <c r="EHV373" s="1"/>
      <c r="EHW373" s="1"/>
      <c r="EHX373" s="1"/>
      <c r="EHY373" s="1"/>
      <c r="EHZ373" s="1"/>
      <c r="EIA373" s="1"/>
      <c r="EIB373" s="1"/>
      <c r="EIC373" s="1"/>
      <c r="EID373" s="1"/>
      <c r="EIE373" s="1"/>
      <c r="EIF373" s="1"/>
      <c r="EIG373" s="1"/>
      <c r="EIH373" s="1"/>
      <c r="EII373" s="1"/>
      <c r="EIJ373" s="1"/>
      <c r="EIK373" s="1"/>
      <c r="EIL373" s="1"/>
      <c r="EIM373" s="1"/>
      <c r="EIN373" s="1"/>
      <c r="EIO373" s="1"/>
      <c r="EIP373" s="1"/>
      <c r="EIQ373" s="1"/>
      <c r="EIR373" s="1"/>
      <c r="EIS373" s="1"/>
      <c r="EIT373" s="1"/>
      <c r="EIU373" s="1"/>
      <c r="EIV373" s="1"/>
      <c r="EIW373" s="1"/>
      <c r="EIX373" s="1"/>
      <c r="EIY373" s="1"/>
      <c r="EIZ373" s="1"/>
      <c r="EJA373" s="1"/>
      <c r="EJB373" s="1"/>
      <c r="EJC373" s="1"/>
      <c r="EJD373" s="1"/>
      <c r="EJE373" s="1"/>
      <c r="EJF373" s="1"/>
      <c r="EJG373" s="1"/>
      <c r="EJH373" s="1"/>
      <c r="EJI373" s="1"/>
      <c r="EJJ373" s="1"/>
      <c r="EJK373" s="1"/>
      <c r="EJL373" s="1"/>
      <c r="EJM373" s="1"/>
      <c r="EJN373" s="1"/>
      <c r="EJO373" s="1"/>
      <c r="EJP373" s="1"/>
      <c r="EJQ373" s="1"/>
      <c r="EJR373" s="1"/>
      <c r="EJS373" s="1"/>
      <c r="EJT373" s="1"/>
      <c r="EJU373" s="1"/>
      <c r="EJV373" s="1"/>
      <c r="EJW373" s="1"/>
      <c r="EJX373" s="1"/>
      <c r="EJY373" s="1"/>
      <c r="EJZ373" s="1"/>
      <c r="EKA373" s="1"/>
      <c r="EKB373" s="1"/>
      <c r="EKC373" s="1"/>
      <c r="EKD373" s="1"/>
      <c r="EKE373" s="1"/>
      <c r="EKF373" s="1"/>
      <c r="EKG373" s="1"/>
      <c r="EKH373" s="1"/>
      <c r="EKI373" s="1"/>
      <c r="EKJ373" s="1"/>
      <c r="EKK373" s="1"/>
      <c r="EKL373" s="1"/>
      <c r="EKM373" s="1"/>
      <c r="EKN373" s="1"/>
      <c r="EKO373" s="1"/>
      <c r="EKP373" s="1"/>
      <c r="EKQ373" s="1"/>
      <c r="EKR373" s="1"/>
      <c r="EKS373" s="1"/>
      <c r="EKT373" s="1"/>
      <c r="EKU373" s="1"/>
      <c r="EKV373" s="1"/>
      <c r="EKW373" s="1"/>
      <c r="EKX373" s="1"/>
      <c r="EKY373" s="1"/>
      <c r="EKZ373" s="1"/>
      <c r="ELA373" s="1"/>
      <c r="ELB373" s="1"/>
      <c r="ELC373" s="1"/>
      <c r="ELD373" s="1"/>
      <c r="ELE373" s="1"/>
      <c r="ELF373" s="1"/>
      <c r="ELG373" s="1"/>
      <c r="ELH373" s="1"/>
      <c r="ELI373" s="1"/>
      <c r="ELJ373" s="1"/>
      <c r="ELK373" s="1"/>
      <c r="ELL373" s="1"/>
      <c r="ELM373" s="1"/>
      <c r="ELN373" s="1"/>
      <c r="ELO373" s="1"/>
      <c r="ELP373" s="1"/>
      <c r="ELQ373" s="1"/>
      <c r="ELR373" s="1"/>
      <c r="ELS373" s="1"/>
      <c r="ELT373" s="1"/>
      <c r="ELU373" s="1"/>
      <c r="ELV373" s="1"/>
      <c r="ELW373" s="1"/>
      <c r="ELX373" s="1"/>
      <c r="ELY373" s="1"/>
      <c r="ELZ373" s="1"/>
      <c r="EMA373" s="1"/>
      <c r="EMB373" s="1"/>
      <c r="EMC373" s="1"/>
      <c r="EMD373" s="1"/>
      <c r="EME373" s="1"/>
      <c r="EMF373" s="1"/>
      <c r="EMG373" s="1"/>
      <c r="EMH373" s="1"/>
      <c r="EMI373" s="1"/>
      <c r="EMJ373" s="1"/>
      <c r="EMK373" s="1"/>
      <c r="EML373" s="1"/>
      <c r="EMM373" s="1"/>
      <c r="EMN373" s="1"/>
      <c r="EMO373" s="1"/>
      <c r="EMP373" s="1"/>
      <c r="EMQ373" s="1"/>
      <c r="EMR373" s="1"/>
      <c r="EMS373" s="1"/>
      <c r="EMT373" s="1"/>
      <c r="EMU373" s="1"/>
      <c r="EMV373" s="1"/>
      <c r="EMW373" s="1"/>
      <c r="EMX373" s="1"/>
      <c r="EMY373" s="1"/>
      <c r="EMZ373" s="1"/>
      <c r="ENA373" s="1"/>
      <c r="ENB373" s="1"/>
      <c r="ENC373" s="1"/>
      <c r="END373" s="1"/>
      <c r="ENE373" s="1"/>
      <c r="ENF373" s="1"/>
      <c r="ENG373" s="1"/>
      <c r="ENH373" s="1"/>
      <c r="ENI373" s="1"/>
      <c r="ENJ373" s="1"/>
      <c r="ENK373" s="1"/>
      <c r="ENL373" s="1"/>
      <c r="ENM373" s="1"/>
      <c r="ENN373" s="1"/>
      <c r="ENO373" s="1"/>
      <c r="ENP373" s="1"/>
      <c r="ENQ373" s="1"/>
      <c r="ENR373" s="1"/>
      <c r="ENS373" s="1"/>
      <c r="ENT373" s="1"/>
      <c r="ENU373" s="1"/>
      <c r="ENV373" s="1"/>
      <c r="ENW373" s="1"/>
      <c r="ENX373" s="1"/>
      <c r="ENY373" s="1"/>
      <c r="ENZ373" s="1"/>
      <c r="EOA373" s="1"/>
      <c r="EOB373" s="1"/>
      <c r="EOC373" s="1"/>
      <c r="EOD373" s="1"/>
      <c r="EOE373" s="1"/>
      <c r="EOF373" s="1"/>
      <c r="EOG373" s="1"/>
      <c r="EOH373" s="1"/>
      <c r="EOI373" s="1"/>
      <c r="EOJ373" s="1"/>
      <c r="EOK373" s="1"/>
      <c r="EOL373" s="1"/>
      <c r="EOM373" s="1"/>
      <c r="EON373" s="1"/>
      <c r="EOO373" s="1"/>
      <c r="EOP373" s="1"/>
      <c r="EOQ373" s="1"/>
      <c r="EOR373" s="1"/>
      <c r="EOS373" s="1"/>
      <c r="EOT373" s="1"/>
      <c r="EOU373" s="1"/>
      <c r="EOV373" s="1"/>
      <c r="EOW373" s="1"/>
      <c r="EOX373" s="1"/>
      <c r="EOY373" s="1"/>
      <c r="EOZ373" s="1"/>
      <c r="EPA373" s="1"/>
      <c r="EPB373" s="1"/>
      <c r="EPC373" s="1"/>
      <c r="EPD373" s="1"/>
      <c r="EPE373" s="1"/>
      <c r="EPF373" s="1"/>
      <c r="EPG373" s="1"/>
      <c r="EPH373" s="1"/>
      <c r="EPI373" s="1"/>
      <c r="EPJ373" s="1"/>
      <c r="EPK373" s="1"/>
      <c r="EPL373" s="1"/>
      <c r="EPM373" s="1"/>
      <c r="EPN373" s="1"/>
      <c r="EPO373" s="1"/>
      <c r="EPP373" s="1"/>
      <c r="EPQ373" s="1"/>
      <c r="EPR373" s="1"/>
      <c r="EPS373" s="1"/>
      <c r="EPT373" s="1"/>
      <c r="EPU373" s="1"/>
      <c r="EPV373" s="1"/>
      <c r="EPW373" s="1"/>
      <c r="EPX373" s="1"/>
      <c r="EPY373" s="1"/>
      <c r="EPZ373" s="1"/>
      <c r="EQA373" s="1"/>
      <c r="EQB373" s="1"/>
      <c r="EQC373" s="1"/>
      <c r="EQD373" s="1"/>
      <c r="EQE373" s="1"/>
      <c r="EQF373" s="1"/>
      <c r="EQG373" s="1"/>
      <c r="EQH373" s="1"/>
      <c r="EQI373" s="1"/>
      <c r="EQJ373" s="1"/>
      <c r="EQK373" s="1"/>
      <c r="EQL373" s="1"/>
      <c r="EQM373" s="1"/>
      <c r="EQN373" s="1"/>
      <c r="EQO373" s="1"/>
      <c r="EQP373" s="1"/>
      <c r="EQQ373" s="1"/>
      <c r="EQR373" s="1"/>
      <c r="EQS373" s="1"/>
      <c r="EQT373" s="1"/>
      <c r="EQU373" s="1"/>
      <c r="EQV373" s="1"/>
      <c r="EQW373" s="1"/>
      <c r="EQX373" s="1"/>
      <c r="EQY373" s="1"/>
      <c r="EQZ373" s="1"/>
      <c r="ERA373" s="1"/>
      <c r="ERB373" s="1"/>
      <c r="ERC373" s="1"/>
      <c r="ERD373" s="1"/>
      <c r="ERE373" s="1"/>
      <c r="ERF373" s="1"/>
      <c r="ERG373" s="1"/>
      <c r="ERH373" s="1"/>
      <c r="ERI373" s="1"/>
      <c r="ERJ373" s="1"/>
      <c r="ERK373" s="1"/>
      <c r="ERL373" s="1"/>
      <c r="ERM373" s="1"/>
      <c r="ERN373" s="1"/>
      <c r="ERO373" s="1"/>
      <c r="ERP373" s="1"/>
      <c r="ERQ373" s="1"/>
      <c r="ERR373" s="1"/>
      <c r="ERS373" s="1"/>
      <c r="ERT373" s="1"/>
      <c r="ERU373" s="1"/>
      <c r="ERV373" s="1"/>
      <c r="ERW373" s="1"/>
      <c r="ERX373" s="1"/>
      <c r="ERY373" s="1"/>
      <c r="ERZ373" s="1"/>
      <c r="ESA373" s="1"/>
      <c r="ESB373" s="1"/>
      <c r="ESC373" s="1"/>
      <c r="ESD373" s="1"/>
      <c r="ESE373" s="1"/>
      <c r="ESF373" s="1"/>
      <c r="ESG373" s="1"/>
      <c r="ESH373" s="1"/>
      <c r="ESI373" s="1"/>
      <c r="ESJ373" s="1"/>
      <c r="ESK373" s="1"/>
      <c r="ESL373" s="1"/>
      <c r="ESM373" s="1"/>
      <c r="ESN373" s="1"/>
      <c r="ESO373" s="1"/>
      <c r="ESP373" s="1"/>
      <c r="ESQ373" s="1"/>
      <c r="ESR373" s="1"/>
      <c r="ESS373" s="1"/>
      <c r="EST373" s="1"/>
      <c r="ESU373" s="1"/>
      <c r="ESV373" s="1"/>
      <c r="ESW373" s="1"/>
      <c r="ESX373" s="1"/>
      <c r="ESY373" s="1"/>
      <c r="ESZ373" s="1"/>
      <c r="ETA373" s="1"/>
      <c r="ETB373" s="1"/>
      <c r="ETC373" s="1"/>
      <c r="ETD373" s="1"/>
      <c r="ETE373" s="1"/>
      <c r="ETF373" s="1"/>
      <c r="ETG373" s="1"/>
      <c r="ETH373" s="1"/>
      <c r="ETI373" s="1"/>
      <c r="ETJ373" s="1"/>
      <c r="ETK373" s="1"/>
      <c r="ETL373" s="1"/>
      <c r="ETM373" s="1"/>
      <c r="ETN373" s="1"/>
      <c r="ETO373" s="1"/>
      <c r="ETP373" s="1"/>
      <c r="ETQ373" s="1"/>
      <c r="ETR373" s="1"/>
      <c r="ETS373" s="1"/>
      <c r="ETT373" s="1"/>
      <c r="ETU373" s="1"/>
      <c r="ETV373" s="1"/>
      <c r="ETW373" s="1"/>
      <c r="ETX373" s="1"/>
      <c r="ETY373" s="1"/>
      <c r="ETZ373" s="1"/>
      <c r="EUA373" s="1"/>
      <c r="EUB373" s="1"/>
      <c r="EUC373" s="1"/>
      <c r="EUD373" s="1"/>
      <c r="EUE373" s="1"/>
      <c r="EUF373" s="1"/>
      <c r="EUG373" s="1"/>
      <c r="EUH373" s="1"/>
      <c r="EUI373" s="1"/>
      <c r="EUJ373" s="1"/>
      <c r="EUK373" s="1"/>
      <c r="EUL373" s="1"/>
      <c r="EUM373" s="1"/>
      <c r="EUN373" s="1"/>
      <c r="EUO373" s="1"/>
      <c r="EUP373" s="1"/>
      <c r="EUQ373" s="1"/>
      <c r="EUR373" s="1"/>
      <c r="EUS373" s="1"/>
      <c r="EUT373" s="1"/>
      <c r="EUU373" s="1"/>
      <c r="EUV373" s="1"/>
      <c r="EUW373" s="1"/>
      <c r="EUX373" s="1"/>
      <c r="EUY373" s="1"/>
      <c r="EUZ373" s="1"/>
      <c r="EVA373" s="1"/>
      <c r="EVB373" s="1"/>
      <c r="EVC373" s="1"/>
      <c r="EVD373" s="1"/>
      <c r="EVE373" s="1"/>
      <c r="EVF373" s="1"/>
      <c r="EVG373" s="1"/>
      <c r="EVH373" s="1"/>
      <c r="EVI373" s="1"/>
      <c r="EVJ373" s="1"/>
      <c r="EVK373" s="1"/>
      <c r="EVL373" s="1"/>
      <c r="EVM373" s="1"/>
      <c r="EVN373" s="1"/>
      <c r="EVO373" s="1"/>
      <c r="EVP373" s="1"/>
      <c r="EVQ373" s="1"/>
      <c r="EVR373" s="1"/>
      <c r="EVS373" s="1"/>
      <c r="EVT373" s="1"/>
      <c r="EVU373" s="1"/>
      <c r="EVV373" s="1"/>
      <c r="EVW373" s="1"/>
      <c r="EVX373" s="1"/>
      <c r="EVY373" s="1"/>
      <c r="EVZ373" s="1"/>
      <c r="EWA373" s="1"/>
      <c r="EWB373" s="1"/>
      <c r="EWC373" s="1"/>
      <c r="EWD373" s="1"/>
      <c r="EWE373" s="1"/>
      <c r="EWF373" s="1"/>
      <c r="EWG373" s="1"/>
      <c r="EWH373" s="1"/>
      <c r="EWI373" s="1"/>
      <c r="EWJ373" s="1"/>
      <c r="EWK373" s="1"/>
      <c r="EWL373" s="1"/>
      <c r="EWM373" s="1"/>
      <c r="EWN373" s="1"/>
      <c r="EWO373" s="1"/>
      <c r="EWP373" s="1"/>
      <c r="EWQ373" s="1"/>
      <c r="EWR373" s="1"/>
      <c r="EWS373" s="1"/>
      <c r="EWT373" s="1"/>
      <c r="EWU373" s="1"/>
      <c r="EWV373" s="1"/>
      <c r="EWW373" s="1"/>
      <c r="EWX373" s="1"/>
      <c r="EWY373" s="1"/>
      <c r="EWZ373" s="1"/>
      <c r="EXA373" s="1"/>
      <c r="EXB373" s="1"/>
      <c r="EXC373" s="1"/>
      <c r="EXD373" s="1"/>
      <c r="EXE373" s="1"/>
      <c r="EXF373" s="1"/>
      <c r="EXG373" s="1"/>
      <c r="EXH373" s="1"/>
      <c r="EXI373" s="1"/>
      <c r="EXJ373" s="1"/>
      <c r="EXK373" s="1"/>
      <c r="EXL373" s="1"/>
      <c r="EXM373" s="1"/>
      <c r="EXN373" s="1"/>
      <c r="EXO373" s="1"/>
      <c r="EXP373" s="1"/>
      <c r="EXQ373" s="1"/>
      <c r="EXR373" s="1"/>
      <c r="EXS373" s="1"/>
      <c r="EXT373" s="1"/>
      <c r="EXU373" s="1"/>
      <c r="EXV373" s="1"/>
      <c r="EXW373" s="1"/>
      <c r="EXX373" s="1"/>
      <c r="EXY373" s="1"/>
      <c r="EXZ373" s="1"/>
      <c r="EYA373" s="1"/>
      <c r="EYB373" s="1"/>
      <c r="EYC373" s="1"/>
      <c r="EYD373" s="1"/>
      <c r="EYE373" s="1"/>
      <c r="EYF373" s="1"/>
      <c r="EYG373" s="1"/>
      <c r="EYH373" s="1"/>
      <c r="EYI373" s="1"/>
      <c r="EYJ373" s="1"/>
      <c r="EYK373" s="1"/>
      <c r="EYL373" s="1"/>
      <c r="EYM373" s="1"/>
      <c r="EYN373" s="1"/>
      <c r="EYO373" s="1"/>
      <c r="EYP373" s="1"/>
      <c r="EYQ373" s="1"/>
      <c r="EYR373" s="1"/>
      <c r="EYS373" s="1"/>
      <c r="EYT373" s="1"/>
      <c r="EYU373" s="1"/>
      <c r="EYV373" s="1"/>
      <c r="EYW373" s="1"/>
      <c r="EYX373" s="1"/>
      <c r="EYY373" s="1"/>
      <c r="EYZ373" s="1"/>
      <c r="EZA373" s="1"/>
      <c r="EZB373" s="1"/>
      <c r="EZC373" s="1"/>
      <c r="EZD373" s="1"/>
      <c r="EZE373" s="1"/>
      <c r="EZF373" s="1"/>
      <c r="EZG373" s="1"/>
      <c r="EZH373" s="1"/>
      <c r="EZI373" s="1"/>
      <c r="EZJ373" s="1"/>
      <c r="EZK373" s="1"/>
      <c r="EZL373" s="1"/>
      <c r="EZM373" s="1"/>
      <c r="EZN373" s="1"/>
      <c r="EZO373" s="1"/>
      <c r="EZP373" s="1"/>
      <c r="EZQ373" s="1"/>
      <c r="EZR373" s="1"/>
      <c r="EZS373" s="1"/>
      <c r="EZT373" s="1"/>
      <c r="EZU373" s="1"/>
      <c r="EZV373" s="1"/>
      <c r="EZW373" s="1"/>
      <c r="EZX373" s="1"/>
      <c r="EZY373" s="1"/>
      <c r="EZZ373" s="1"/>
      <c r="FAA373" s="1"/>
      <c r="FAB373" s="1"/>
      <c r="FAC373" s="1"/>
      <c r="FAD373" s="1"/>
      <c r="FAE373" s="1"/>
      <c r="FAF373" s="1"/>
      <c r="FAG373" s="1"/>
      <c r="FAH373" s="1"/>
      <c r="FAI373" s="1"/>
      <c r="FAJ373" s="1"/>
      <c r="FAK373" s="1"/>
      <c r="FAL373" s="1"/>
      <c r="FAM373" s="1"/>
      <c r="FAN373" s="1"/>
      <c r="FAO373" s="1"/>
      <c r="FAP373" s="1"/>
      <c r="FAQ373" s="1"/>
      <c r="FAR373" s="1"/>
      <c r="FAS373" s="1"/>
      <c r="FAT373" s="1"/>
      <c r="FAU373" s="1"/>
      <c r="FAV373" s="1"/>
      <c r="FAW373" s="1"/>
      <c r="FAX373" s="1"/>
      <c r="FAY373" s="1"/>
      <c r="FAZ373" s="1"/>
      <c r="FBA373" s="1"/>
      <c r="FBB373" s="1"/>
      <c r="FBC373" s="1"/>
      <c r="FBD373" s="1"/>
      <c r="FBE373" s="1"/>
      <c r="FBF373" s="1"/>
      <c r="FBG373" s="1"/>
      <c r="FBH373" s="1"/>
      <c r="FBI373" s="1"/>
      <c r="FBJ373" s="1"/>
      <c r="FBK373" s="1"/>
      <c r="FBL373" s="1"/>
      <c r="FBM373" s="1"/>
      <c r="FBN373" s="1"/>
      <c r="FBO373" s="1"/>
      <c r="FBP373" s="1"/>
      <c r="FBQ373" s="1"/>
      <c r="FBR373" s="1"/>
      <c r="FBS373" s="1"/>
      <c r="FBT373" s="1"/>
      <c r="FBU373" s="1"/>
      <c r="FBV373" s="1"/>
      <c r="FBW373" s="1"/>
      <c r="FBX373" s="1"/>
      <c r="FBY373" s="1"/>
      <c r="FBZ373" s="1"/>
      <c r="FCA373" s="1"/>
      <c r="FCB373" s="1"/>
      <c r="FCC373" s="1"/>
      <c r="FCD373" s="1"/>
      <c r="FCE373" s="1"/>
      <c r="FCF373" s="1"/>
      <c r="FCG373" s="1"/>
      <c r="FCH373" s="1"/>
      <c r="FCI373" s="1"/>
      <c r="FCJ373" s="1"/>
      <c r="FCK373" s="1"/>
      <c r="FCL373" s="1"/>
      <c r="FCM373" s="1"/>
      <c r="FCN373" s="1"/>
      <c r="FCO373" s="1"/>
      <c r="FCP373" s="1"/>
      <c r="FCQ373" s="1"/>
      <c r="FCR373" s="1"/>
      <c r="FCS373" s="1"/>
      <c r="FCT373" s="1"/>
      <c r="FCU373" s="1"/>
      <c r="FCV373" s="1"/>
      <c r="FCW373" s="1"/>
      <c r="FCX373" s="1"/>
      <c r="FCY373" s="1"/>
      <c r="FCZ373" s="1"/>
      <c r="FDA373" s="1"/>
      <c r="FDB373" s="1"/>
      <c r="FDC373" s="1"/>
      <c r="FDD373" s="1"/>
      <c r="FDE373" s="1"/>
      <c r="FDF373" s="1"/>
      <c r="FDG373" s="1"/>
      <c r="FDH373" s="1"/>
      <c r="FDI373" s="1"/>
      <c r="FDJ373" s="1"/>
      <c r="FDK373" s="1"/>
      <c r="FDL373" s="1"/>
      <c r="FDM373" s="1"/>
      <c r="FDN373" s="1"/>
      <c r="FDO373" s="1"/>
      <c r="FDP373" s="1"/>
      <c r="FDQ373" s="1"/>
      <c r="FDR373" s="1"/>
      <c r="FDS373" s="1"/>
      <c r="FDT373" s="1"/>
      <c r="FDU373" s="1"/>
      <c r="FDV373" s="1"/>
      <c r="FDW373" s="1"/>
      <c r="FDX373" s="1"/>
      <c r="FDY373" s="1"/>
      <c r="FDZ373" s="1"/>
      <c r="FEA373" s="1"/>
      <c r="FEB373" s="1"/>
      <c r="FEC373" s="1"/>
      <c r="FED373" s="1"/>
      <c r="FEE373" s="1"/>
      <c r="FEF373" s="1"/>
      <c r="FEG373" s="1"/>
      <c r="FEH373" s="1"/>
      <c r="FEI373" s="1"/>
      <c r="FEJ373" s="1"/>
      <c r="FEK373" s="1"/>
      <c r="FEL373" s="1"/>
      <c r="FEM373" s="1"/>
      <c r="FEN373" s="1"/>
      <c r="FEO373" s="1"/>
      <c r="FEP373" s="1"/>
      <c r="FEQ373" s="1"/>
      <c r="FER373" s="1"/>
      <c r="FES373" s="1"/>
      <c r="FET373" s="1"/>
      <c r="FEU373" s="1"/>
      <c r="FEV373" s="1"/>
      <c r="FEW373" s="1"/>
      <c r="FEX373" s="1"/>
      <c r="FEY373" s="1"/>
      <c r="FEZ373" s="1"/>
      <c r="FFA373" s="1"/>
      <c r="FFB373" s="1"/>
      <c r="FFC373" s="1"/>
      <c r="FFD373" s="1"/>
      <c r="FFE373" s="1"/>
      <c r="FFF373" s="1"/>
      <c r="FFG373" s="1"/>
      <c r="FFH373" s="1"/>
      <c r="FFI373" s="1"/>
      <c r="FFJ373" s="1"/>
      <c r="FFK373" s="1"/>
      <c r="FFL373" s="1"/>
      <c r="FFM373" s="1"/>
      <c r="FFN373" s="1"/>
      <c r="FFO373" s="1"/>
      <c r="FFP373" s="1"/>
      <c r="FFQ373" s="1"/>
      <c r="FFR373" s="1"/>
      <c r="FFS373" s="1"/>
      <c r="FFT373" s="1"/>
      <c r="FFU373" s="1"/>
      <c r="FFV373" s="1"/>
      <c r="FFW373" s="1"/>
      <c r="FFX373" s="1"/>
      <c r="FFY373" s="1"/>
      <c r="FFZ373" s="1"/>
      <c r="FGA373" s="1"/>
      <c r="FGB373" s="1"/>
      <c r="FGC373" s="1"/>
      <c r="FGD373" s="1"/>
      <c r="FGE373" s="1"/>
      <c r="FGF373" s="1"/>
      <c r="FGG373" s="1"/>
      <c r="FGH373" s="1"/>
      <c r="FGI373" s="1"/>
      <c r="FGJ373" s="1"/>
      <c r="FGK373" s="1"/>
      <c r="FGL373" s="1"/>
      <c r="FGM373" s="1"/>
      <c r="FGN373" s="1"/>
      <c r="FGO373" s="1"/>
      <c r="FGP373" s="1"/>
      <c r="FGQ373" s="1"/>
      <c r="FGR373" s="1"/>
      <c r="FGS373" s="1"/>
      <c r="FGT373" s="1"/>
      <c r="FGU373" s="1"/>
      <c r="FGV373" s="1"/>
      <c r="FGW373" s="1"/>
      <c r="FGX373" s="1"/>
      <c r="FGY373" s="1"/>
      <c r="FGZ373" s="1"/>
      <c r="FHA373" s="1"/>
      <c r="FHB373" s="1"/>
      <c r="FHC373" s="1"/>
      <c r="FHD373" s="1"/>
      <c r="FHE373" s="1"/>
      <c r="FHF373" s="1"/>
      <c r="FHG373" s="1"/>
      <c r="FHH373" s="1"/>
      <c r="FHI373" s="1"/>
      <c r="FHJ373" s="1"/>
      <c r="FHK373" s="1"/>
      <c r="FHL373" s="1"/>
      <c r="FHM373" s="1"/>
      <c r="FHN373" s="1"/>
      <c r="FHO373" s="1"/>
      <c r="FHP373" s="1"/>
      <c r="FHQ373" s="1"/>
      <c r="FHR373" s="1"/>
      <c r="FHS373" s="1"/>
      <c r="FHT373" s="1"/>
      <c r="FHU373" s="1"/>
      <c r="FHV373" s="1"/>
      <c r="FHW373" s="1"/>
      <c r="FHX373" s="1"/>
      <c r="FHY373" s="1"/>
      <c r="FHZ373" s="1"/>
      <c r="FIA373" s="1"/>
      <c r="FIB373" s="1"/>
      <c r="FIC373" s="1"/>
      <c r="FID373" s="1"/>
      <c r="FIE373" s="1"/>
      <c r="FIF373" s="1"/>
      <c r="FIG373" s="1"/>
      <c r="FIH373" s="1"/>
      <c r="FII373" s="1"/>
      <c r="FIJ373" s="1"/>
      <c r="FIK373" s="1"/>
      <c r="FIL373" s="1"/>
      <c r="FIM373" s="1"/>
      <c r="FIN373" s="1"/>
      <c r="FIO373" s="1"/>
      <c r="FIP373" s="1"/>
      <c r="FIQ373" s="1"/>
      <c r="FIR373" s="1"/>
      <c r="FIS373" s="1"/>
      <c r="FIT373" s="1"/>
      <c r="FIU373" s="1"/>
      <c r="FIV373" s="1"/>
      <c r="FIW373" s="1"/>
      <c r="FIX373" s="1"/>
      <c r="FIY373" s="1"/>
      <c r="FIZ373" s="1"/>
      <c r="FJA373" s="1"/>
      <c r="FJB373" s="1"/>
      <c r="FJC373" s="1"/>
      <c r="FJD373" s="1"/>
      <c r="FJE373" s="1"/>
      <c r="FJF373" s="1"/>
      <c r="FJG373" s="1"/>
      <c r="FJH373" s="1"/>
      <c r="FJI373" s="1"/>
      <c r="FJJ373" s="1"/>
      <c r="FJK373" s="1"/>
      <c r="FJL373" s="1"/>
      <c r="FJM373" s="1"/>
      <c r="FJN373" s="1"/>
      <c r="FJO373" s="1"/>
      <c r="FJP373" s="1"/>
      <c r="FJQ373" s="1"/>
      <c r="FJR373" s="1"/>
      <c r="FJS373" s="1"/>
      <c r="FJT373" s="1"/>
      <c r="FJU373" s="1"/>
      <c r="FJV373" s="1"/>
      <c r="FJW373" s="1"/>
      <c r="FJX373" s="1"/>
      <c r="FJY373" s="1"/>
      <c r="FJZ373" s="1"/>
      <c r="FKA373" s="1"/>
      <c r="FKB373" s="1"/>
      <c r="FKC373" s="1"/>
      <c r="FKD373" s="1"/>
      <c r="FKE373" s="1"/>
      <c r="FKF373" s="1"/>
      <c r="FKG373" s="1"/>
      <c r="FKH373" s="1"/>
      <c r="FKI373" s="1"/>
      <c r="FKJ373" s="1"/>
      <c r="FKK373" s="1"/>
      <c r="FKL373" s="1"/>
      <c r="FKM373" s="1"/>
      <c r="FKN373" s="1"/>
      <c r="FKO373" s="1"/>
      <c r="FKP373" s="1"/>
      <c r="FKQ373" s="1"/>
      <c r="FKR373" s="1"/>
      <c r="FKS373" s="1"/>
      <c r="FKT373" s="1"/>
      <c r="FKU373" s="1"/>
      <c r="FKV373" s="1"/>
      <c r="FKW373" s="1"/>
      <c r="FKX373" s="1"/>
      <c r="FKY373" s="1"/>
      <c r="FKZ373" s="1"/>
      <c r="FLA373" s="1"/>
      <c r="FLB373" s="1"/>
      <c r="FLC373" s="1"/>
      <c r="FLD373" s="1"/>
      <c r="FLE373" s="1"/>
      <c r="FLF373" s="1"/>
      <c r="FLG373" s="1"/>
      <c r="FLH373" s="1"/>
      <c r="FLI373" s="1"/>
      <c r="FLJ373" s="1"/>
      <c r="FLK373" s="1"/>
      <c r="FLL373" s="1"/>
      <c r="FLM373" s="1"/>
      <c r="FLN373" s="1"/>
      <c r="FLO373" s="1"/>
      <c r="FLP373" s="1"/>
      <c r="FLQ373" s="1"/>
      <c r="FLR373" s="1"/>
      <c r="FLS373" s="1"/>
      <c r="FLT373" s="1"/>
      <c r="FLU373" s="1"/>
      <c r="FLV373" s="1"/>
      <c r="FLW373" s="1"/>
      <c r="FLX373" s="1"/>
      <c r="FLY373" s="1"/>
      <c r="FLZ373" s="1"/>
      <c r="FMA373" s="1"/>
      <c r="FMB373" s="1"/>
      <c r="FMC373" s="1"/>
      <c r="FMD373" s="1"/>
      <c r="FME373" s="1"/>
      <c r="FMF373" s="1"/>
      <c r="FMG373" s="1"/>
      <c r="FMH373" s="1"/>
      <c r="FMI373" s="1"/>
      <c r="FMJ373" s="1"/>
      <c r="FMK373" s="1"/>
      <c r="FML373" s="1"/>
      <c r="FMM373" s="1"/>
      <c r="FMN373" s="1"/>
      <c r="FMO373" s="1"/>
      <c r="FMP373" s="1"/>
      <c r="FMQ373" s="1"/>
      <c r="FMR373" s="1"/>
      <c r="FMS373" s="1"/>
      <c r="FMT373" s="1"/>
      <c r="FMU373" s="1"/>
      <c r="FMV373" s="1"/>
      <c r="FMW373" s="1"/>
      <c r="FMX373" s="1"/>
      <c r="FMY373" s="1"/>
      <c r="FMZ373" s="1"/>
      <c r="FNA373" s="1"/>
      <c r="FNB373" s="1"/>
      <c r="FNC373" s="1"/>
      <c r="FND373" s="1"/>
      <c r="FNE373" s="1"/>
      <c r="FNF373" s="1"/>
      <c r="FNG373" s="1"/>
      <c r="FNH373" s="1"/>
      <c r="FNI373" s="1"/>
      <c r="FNJ373" s="1"/>
      <c r="FNK373" s="1"/>
      <c r="FNL373" s="1"/>
      <c r="FNM373" s="1"/>
      <c r="FNN373" s="1"/>
      <c r="FNO373" s="1"/>
      <c r="FNP373" s="1"/>
      <c r="FNQ373" s="1"/>
      <c r="FNR373" s="1"/>
      <c r="FNS373" s="1"/>
      <c r="FNT373" s="1"/>
      <c r="FNU373" s="1"/>
      <c r="FNV373" s="1"/>
      <c r="FNW373" s="1"/>
      <c r="FNX373" s="1"/>
      <c r="FNY373" s="1"/>
      <c r="FNZ373" s="1"/>
      <c r="FOA373" s="1"/>
      <c r="FOB373" s="1"/>
      <c r="FOC373" s="1"/>
      <c r="FOD373" s="1"/>
      <c r="FOE373" s="1"/>
      <c r="FOF373" s="1"/>
      <c r="FOG373" s="1"/>
      <c r="FOH373" s="1"/>
      <c r="FOI373" s="1"/>
      <c r="FOJ373" s="1"/>
      <c r="FOK373" s="1"/>
      <c r="FOL373" s="1"/>
      <c r="FOM373" s="1"/>
      <c r="FON373" s="1"/>
      <c r="FOO373" s="1"/>
      <c r="FOP373" s="1"/>
      <c r="FOQ373" s="1"/>
      <c r="FOR373" s="1"/>
      <c r="FOS373" s="1"/>
      <c r="FOT373" s="1"/>
      <c r="FOU373" s="1"/>
      <c r="FOV373" s="1"/>
      <c r="FOW373" s="1"/>
      <c r="FOX373" s="1"/>
      <c r="FOY373" s="1"/>
      <c r="FOZ373" s="1"/>
      <c r="FPA373" s="1"/>
      <c r="FPB373" s="1"/>
      <c r="FPC373" s="1"/>
      <c r="FPD373" s="1"/>
      <c r="FPE373" s="1"/>
      <c r="FPF373" s="1"/>
      <c r="FPG373" s="1"/>
      <c r="FPH373" s="1"/>
      <c r="FPI373" s="1"/>
      <c r="FPJ373" s="1"/>
      <c r="FPK373" s="1"/>
      <c r="FPL373" s="1"/>
      <c r="FPM373" s="1"/>
      <c r="FPN373" s="1"/>
      <c r="FPO373" s="1"/>
      <c r="FPP373" s="1"/>
      <c r="FPQ373" s="1"/>
      <c r="FPR373" s="1"/>
      <c r="FPS373" s="1"/>
      <c r="FPT373" s="1"/>
      <c r="FPU373" s="1"/>
      <c r="FPV373" s="1"/>
      <c r="FPW373" s="1"/>
      <c r="FPX373" s="1"/>
      <c r="FPY373" s="1"/>
      <c r="FPZ373" s="1"/>
      <c r="FQA373" s="1"/>
      <c r="FQB373" s="1"/>
      <c r="FQC373" s="1"/>
      <c r="FQD373" s="1"/>
      <c r="FQE373" s="1"/>
      <c r="FQF373" s="1"/>
      <c r="FQG373" s="1"/>
      <c r="FQH373" s="1"/>
      <c r="FQI373" s="1"/>
      <c r="FQJ373" s="1"/>
      <c r="FQK373" s="1"/>
      <c r="FQL373" s="1"/>
      <c r="FQM373" s="1"/>
      <c r="FQN373" s="1"/>
      <c r="FQO373" s="1"/>
      <c r="FQP373" s="1"/>
      <c r="FQQ373" s="1"/>
      <c r="FQR373" s="1"/>
      <c r="FQS373" s="1"/>
      <c r="FQT373" s="1"/>
      <c r="FQU373" s="1"/>
      <c r="FQV373" s="1"/>
      <c r="FQW373" s="1"/>
      <c r="FQX373" s="1"/>
      <c r="FQY373" s="1"/>
      <c r="FQZ373" s="1"/>
      <c r="FRA373" s="1"/>
      <c r="FRB373" s="1"/>
      <c r="FRC373" s="1"/>
      <c r="FRD373" s="1"/>
      <c r="FRE373" s="1"/>
      <c r="FRF373" s="1"/>
      <c r="FRG373" s="1"/>
      <c r="FRH373" s="1"/>
      <c r="FRI373" s="1"/>
      <c r="FRJ373" s="1"/>
      <c r="FRK373" s="1"/>
      <c r="FRL373" s="1"/>
      <c r="FRM373" s="1"/>
      <c r="FRN373" s="1"/>
      <c r="FRO373" s="1"/>
      <c r="FRP373" s="1"/>
      <c r="FRQ373" s="1"/>
      <c r="FRR373" s="1"/>
      <c r="FRS373" s="1"/>
      <c r="FRT373" s="1"/>
      <c r="FRU373" s="1"/>
      <c r="FRV373" s="1"/>
      <c r="FRW373" s="1"/>
      <c r="FRX373" s="1"/>
      <c r="FRY373" s="1"/>
      <c r="FRZ373" s="1"/>
      <c r="FSA373" s="1"/>
      <c r="FSB373" s="1"/>
      <c r="FSC373" s="1"/>
      <c r="FSD373" s="1"/>
      <c r="FSE373" s="1"/>
      <c r="FSF373" s="1"/>
      <c r="FSG373" s="1"/>
      <c r="FSH373" s="1"/>
      <c r="FSI373" s="1"/>
      <c r="FSJ373" s="1"/>
      <c r="FSK373" s="1"/>
      <c r="FSL373" s="1"/>
      <c r="FSM373" s="1"/>
      <c r="FSN373" s="1"/>
      <c r="FSO373" s="1"/>
      <c r="FSP373" s="1"/>
      <c r="FSQ373" s="1"/>
      <c r="FSR373" s="1"/>
      <c r="FSS373" s="1"/>
      <c r="FST373" s="1"/>
      <c r="FSU373" s="1"/>
      <c r="FSV373" s="1"/>
      <c r="FSW373" s="1"/>
      <c r="FSX373" s="1"/>
      <c r="FSY373" s="1"/>
      <c r="FSZ373" s="1"/>
      <c r="FTA373" s="1"/>
      <c r="FTB373" s="1"/>
      <c r="FTC373" s="1"/>
      <c r="FTD373" s="1"/>
      <c r="FTE373" s="1"/>
      <c r="FTF373" s="1"/>
      <c r="FTG373" s="1"/>
      <c r="FTH373" s="1"/>
      <c r="FTI373" s="1"/>
      <c r="FTJ373" s="1"/>
      <c r="FTK373" s="1"/>
      <c r="FTL373" s="1"/>
      <c r="FTM373" s="1"/>
      <c r="FTN373" s="1"/>
      <c r="FTO373" s="1"/>
      <c r="FTP373" s="1"/>
      <c r="FTQ373" s="1"/>
      <c r="FTR373" s="1"/>
      <c r="FTS373" s="1"/>
      <c r="FTT373" s="1"/>
      <c r="FTU373" s="1"/>
      <c r="FTV373" s="1"/>
      <c r="FTW373" s="1"/>
      <c r="FTX373" s="1"/>
      <c r="FTY373" s="1"/>
      <c r="FTZ373" s="1"/>
      <c r="FUA373" s="1"/>
      <c r="FUB373" s="1"/>
      <c r="FUC373" s="1"/>
      <c r="FUD373" s="1"/>
      <c r="FUE373" s="1"/>
      <c r="FUF373" s="1"/>
      <c r="FUG373" s="1"/>
      <c r="FUH373" s="1"/>
      <c r="FUI373" s="1"/>
      <c r="FUJ373" s="1"/>
      <c r="FUK373" s="1"/>
      <c r="FUL373" s="1"/>
      <c r="FUM373" s="1"/>
      <c r="FUN373" s="1"/>
      <c r="FUO373" s="1"/>
      <c r="FUP373" s="1"/>
      <c r="FUQ373" s="1"/>
      <c r="FUR373" s="1"/>
      <c r="FUS373" s="1"/>
      <c r="FUT373" s="1"/>
      <c r="FUU373" s="1"/>
      <c r="FUV373" s="1"/>
      <c r="FUW373" s="1"/>
      <c r="FUX373" s="1"/>
      <c r="FUY373" s="1"/>
      <c r="FUZ373" s="1"/>
      <c r="FVA373" s="1"/>
      <c r="FVB373" s="1"/>
      <c r="FVC373" s="1"/>
      <c r="FVD373" s="1"/>
      <c r="FVE373" s="1"/>
      <c r="FVF373" s="1"/>
      <c r="FVG373" s="1"/>
      <c r="FVH373" s="1"/>
      <c r="FVI373" s="1"/>
      <c r="FVJ373" s="1"/>
      <c r="FVK373" s="1"/>
      <c r="FVL373" s="1"/>
      <c r="FVM373" s="1"/>
      <c r="FVN373" s="1"/>
      <c r="FVO373" s="1"/>
      <c r="FVP373" s="1"/>
      <c r="FVQ373" s="1"/>
      <c r="FVR373" s="1"/>
      <c r="FVS373" s="1"/>
      <c r="FVT373" s="1"/>
      <c r="FVU373" s="1"/>
      <c r="FVV373" s="1"/>
      <c r="FVW373" s="1"/>
      <c r="FVX373" s="1"/>
      <c r="FVY373" s="1"/>
      <c r="FVZ373" s="1"/>
      <c r="FWA373" s="1"/>
      <c r="FWB373" s="1"/>
      <c r="FWC373" s="1"/>
      <c r="FWD373" s="1"/>
      <c r="FWE373" s="1"/>
      <c r="FWF373" s="1"/>
      <c r="FWG373" s="1"/>
      <c r="FWH373" s="1"/>
      <c r="FWI373" s="1"/>
      <c r="FWJ373" s="1"/>
      <c r="FWK373" s="1"/>
      <c r="FWL373" s="1"/>
      <c r="FWM373" s="1"/>
      <c r="FWN373" s="1"/>
      <c r="FWO373" s="1"/>
      <c r="FWP373" s="1"/>
      <c r="FWQ373" s="1"/>
      <c r="FWR373" s="1"/>
      <c r="FWS373" s="1"/>
      <c r="FWT373" s="1"/>
      <c r="FWU373" s="1"/>
      <c r="FWV373" s="1"/>
      <c r="FWW373" s="1"/>
      <c r="FWX373" s="1"/>
      <c r="FWY373" s="1"/>
      <c r="FWZ373" s="1"/>
      <c r="FXA373" s="1"/>
      <c r="FXB373" s="1"/>
      <c r="FXC373" s="1"/>
      <c r="FXD373" s="1"/>
      <c r="FXE373" s="1"/>
      <c r="FXF373" s="1"/>
      <c r="FXG373" s="1"/>
      <c r="FXH373" s="1"/>
      <c r="FXI373" s="1"/>
      <c r="FXJ373" s="1"/>
      <c r="FXK373" s="1"/>
      <c r="FXL373" s="1"/>
      <c r="FXM373" s="1"/>
      <c r="FXN373" s="1"/>
      <c r="FXO373" s="1"/>
      <c r="FXP373" s="1"/>
      <c r="FXQ373" s="1"/>
      <c r="FXR373" s="1"/>
      <c r="FXS373" s="1"/>
      <c r="FXT373" s="1"/>
      <c r="FXU373" s="1"/>
      <c r="FXV373" s="1"/>
      <c r="FXW373" s="1"/>
      <c r="FXX373" s="1"/>
      <c r="FXY373" s="1"/>
      <c r="FXZ373" s="1"/>
      <c r="FYA373" s="1"/>
      <c r="FYB373" s="1"/>
      <c r="FYC373" s="1"/>
      <c r="FYD373" s="1"/>
      <c r="FYE373" s="1"/>
      <c r="FYF373" s="1"/>
      <c r="FYG373" s="1"/>
      <c r="FYH373" s="1"/>
      <c r="FYI373" s="1"/>
      <c r="FYJ373" s="1"/>
      <c r="FYK373" s="1"/>
      <c r="FYL373" s="1"/>
      <c r="FYM373" s="1"/>
      <c r="FYN373" s="1"/>
      <c r="FYO373" s="1"/>
      <c r="FYP373" s="1"/>
      <c r="FYQ373" s="1"/>
      <c r="FYR373" s="1"/>
      <c r="FYS373" s="1"/>
      <c r="FYT373" s="1"/>
      <c r="FYU373" s="1"/>
      <c r="FYV373" s="1"/>
      <c r="FYW373" s="1"/>
      <c r="FYX373" s="1"/>
      <c r="FYY373" s="1"/>
      <c r="FYZ373" s="1"/>
      <c r="FZA373" s="1"/>
      <c r="FZB373" s="1"/>
      <c r="FZC373" s="1"/>
      <c r="FZD373" s="1"/>
      <c r="FZE373" s="1"/>
      <c r="FZF373" s="1"/>
      <c r="FZG373" s="1"/>
      <c r="FZH373" s="1"/>
      <c r="FZI373" s="1"/>
      <c r="FZJ373" s="1"/>
      <c r="FZK373" s="1"/>
      <c r="FZL373" s="1"/>
      <c r="FZM373" s="1"/>
      <c r="FZN373" s="1"/>
      <c r="FZO373" s="1"/>
      <c r="FZP373" s="1"/>
      <c r="FZQ373" s="1"/>
      <c r="FZR373" s="1"/>
      <c r="FZS373" s="1"/>
      <c r="FZT373" s="1"/>
      <c r="FZU373" s="1"/>
      <c r="FZV373" s="1"/>
      <c r="FZW373" s="1"/>
      <c r="FZX373" s="1"/>
      <c r="FZY373" s="1"/>
      <c r="FZZ373" s="1"/>
      <c r="GAA373" s="1"/>
      <c r="GAB373" s="1"/>
      <c r="GAC373" s="1"/>
      <c r="GAD373" s="1"/>
      <c r="GAE373" s="1"/>
      <c r="GAF373" s="1"/>
      <c r="GAG373" s="1"/>
      <c r="GAH373" s="1"/>
      <c r="GAI373" s="1"/>
      <c r="GAJ373" s="1"/>
      <c r="GAK373" s="1"/>
      <c r="GAL373" s="1"/>
      <c r="GAM373" s="1"/>
      <c r="GAN373" s="1"/>
      <c r="GAO373" s="1"/>
      <c r="GAP373" s="1"/>
      <c r="GAQ373" s="1"/>
      <c r="GAR373" s="1"/>
      <c r="GAS373" s="1"/>
      <c r="GAT373" s="1"/>
      <c r="GAU373" s="1"/>
      <c r="GAV373" s="1"/>
      <c r="GAW373" s="1"/>
      <c r="GAX373" s="1"/>
      <c r="GAY373" s="1"/>
      <c r="GAZ373" s="1"/>
      <c r="GBA373" s="1"/>
      <c r="GBB373" s="1"/>
      <c r="GBC373" s="1"/>
      <c r="GBD373" s="1"/>
      <c r="GBE373" s="1"/>
      <c r="GBF373" s="1"/>
      <c r="GBG373" s="1"/>
      <c r="GBH373" s="1"/>
      <c r="GBI373" s="1"/>
      <c r="GBJ373" s="1"/>
      <c r="GBK373" s="1"/>
      <c r="GBL373" s="1"/>
      <c r="GBM373" s="1"/>
      <c r="GBN373" s="1"/>
      <c r="GBO373" s="1"/>
      <c r="GBP373" s="1"/>
      <c r="GBQ373" s="1"/>
      <c r="GBR373" s="1"/>
      <c r="GBS373" s="1"/>
      <c r="GBT373" s="1"/>
      <c r="GBU373" s="1"/>
      <c r="GBV373" s="1"/>
      <c r="GBW373" s="1"/>
      <c r="GBX373" s="1"/>
      <c r="GBY373" s="1"/>
      <c r="GBZ373" s="1"/>
      <c r="GCA373" s="1"/>
      <c r="GCB373" s="1"/>
      <c r="GCC373" s="1"/>
      <c r="GCD373" s="1"/>
      <c r="GCE373" s="1"/>
      <c r="GCF373" s="1"/>
      <c r="GCG373" s="1"/>
      <c r="GCH373" s="1"/>
      <c r="GCI373" s="1"/>
      <c r="GCJ373" s="1"/>
      <c r="GCK373" s="1"/>
      <c r="GCL373" s="1"/>
      <c r="GCM373" s="1"/>
      <c r="GCN373" s="1"/>
      <c r="GCO373" s="1"/>
      <c r="GCP373" s="1"/>
      <c r="GCQ373" s="1"/>
      <c r="GCR373" s="1"/>
      <c r="GCS373" s="1"/>
      <c r="GCT373" s="1"/>
      <c r="GCU373" s="1"/>
      <c r="GCV373" s="1"/>
      <c r="GCW373" s="1"/>
      <c r="GCX373" s="1"/>
      <c r="GCY373" s="1"/>
      <c r="GCZ373" s="1"/>
      <c r="GDA373" s="1"/>
      <c r="GDB373" s="1"/>
      <c r="GDC373" s="1"/>
      <c r="GDD373" s="1"/>
      <c r="GDE373" s="1"/>
      <c r="GDF373" s="1"/>
      <c r="GDG373" s="1"/>
      <c r="GDH373" s="1"/>
      <c r="GDI373" s="1"/>
      <c r="GDJ373" s="1"/>
      <c r="GDK373" s="1"/>
      <c r="GDL373" s="1"/>
      <c r="GDM373" s="1"/>
      <c r="GDN373" s="1"/>
      <c r="GDO373" s="1"/>
      <c r="GDP373" s="1"/>
      <c r="GDQ373" s="1"/>
      <c r="GDR373" s="1"/>
      <c r="GDS373" s="1"/>
      <c r="GDT373" s="1"/>
      <c r="GDU373" s="1"/>
      <c r="GDV373" s="1"/>
      <c r="GDW373" s="1"/>
      <c r="GDX373" s="1"/>
      <c r="GDY373" s="1"/>
      <c r="GDZ373" s="1"/>
      <c r="GEA373" s="1"/>
      <c r="GEB373" s="1"/>
      <c r="GEC373" s="1"/>
      <c r="GED373" s="1"/>
      <c r="GEE373" s="1"/>
      <c r="GEF373" s="1"/>
      <c r="GEG373" s="1"/>
      <c r="GEH373" s="1"/>
      <c r="GEI373" s="1"/>
      <c r="GEJ373" s="1"/>
      <c r="GEK373" s="1"/>
      <c r="GEL373" s="1"/>
      <c r="GEM373" s="1"/>
      <c r="GEN373" s="1"/>
      <c r="GEO373" s="1"/>
      <c r="GEP373" s="1"/>
      <c r="GEQ373" s="1"/>
      <c r="GER373" s="1"/>
      <c r="GES373" s="1"/>
      <c r="GET373" s="1"/>
      <c r="GEU373" s="1"/>
      <c r="GEV373" s="1"/>
      <c r="GEW373" s="1"/>
      <c r="GEX373" s="1"/>
      <c r="GEY373" s="1"/>
      <c r="GEZ373" s="1"/>
      <c r="GFA373" s="1"/>
      <c r="GFB373" s="1"/>
      <c r="GFC373" s="1"/>
      <c r="GFD373" s="1"/>
      <c r="GFE373" s="1"/>
      <c r="GFF373" s="1"/>
      <c r="GFG373" s="1"/>
      <c r="GFH373" s="1"/>
      <c r="GFI373" s="1"/>
      <c r="GFJ373" s="1"/>
      <c r="GFK373" s="1"/>
      <c r="GFL373" s="1"/>
      <c r="GFM373" s="1"/>
      <c r="GFN373" s="1"/>
      <c r="GFO373" s="1"/>
      <c r="GFP373" s="1"/>
      <c r="GFQ373" s="1"/>
      <c r="GFR373" s="1"/>
      <c r="GFS373" s="1"/>
      <c r="GFT373" s="1"/>
      <c r="GFU373" s="1"/>
      <c r="GFV373" s="1"/>
      <c r="GFW373" s="1"/>
      <c r="GFX373" s="1"/>
      <c r="GFY373" s="1"/>
      <c r="GFZ373" s="1"/>
      <c r="GGA373" s="1"/>
      <c r="GGB373" s="1"/>
      <c r="GGC373" s="1"/>
      <c r="GGD373" s="1"/>
      <c r="GGE373" s="1"/>
      <c r="GGF373" s="1"/>
      <c r="GGG373" s="1"/>
      <c r="GGH373" s="1"/>
      <c r="GGI373" s="1"/>
      <c r="GGJ373" s="1"/>
      <c r="GGK373" s="1"/>
      <c r="GGL373" s="1"/>
      <c r="GGM373" s="1"/>
      <c r="GGN373" s="1"/>
      <c r="GGO373" s="1"/>
      <c r="GGP373" s="1"/>
      <c r="GGQ373" s="1"/>
      <c r="GGR373" s="1"/>
      <c r="GGS373" s="1"/>
      <c r="GGT373" s="1"/>
      <c r="GGU373" s="1"/>
      <c r="GGV373" s="1"/>
      <c r="GGW373" s="1"/>
      <c r="GGX373" s="1"/>
      <c r="GGY373" s="1"/>
      <c r="GGZ373" s="1"/>
      <c r="GHA373" s="1"/>
      <c r="GHB373" s="1"/>
      <c r="GHC373" s="1"/>
      <c r="GHD373" s="1"/>
      <c r="GHE373" s="1"/>
      <c r="GHF373" s="1"/>
      <c r="GHG373" s="1"/>
      <c r="GHH373" s="1"/>
      <c r="GHI373" s="1"/>
      <c r="GHJ373" s="1"/>
      <c r="GHK373" s="1"/>
      <c r="GHL373" s="1"/>
      <c r="GHM373" s="1"/>
      <c r="GHN373" s="1"/>
      <c r="GHO373" s="1"/>
      <c r="GHP373" s="1"/>
      <c r="GHQ373" s="1"/>
      <c r="GHR373" s="1"/>
      <c r="GHS373" s="1"/>
      <c r="GHT373" s="1"/>
      <c r="GHU373" s="1"/>
      <c r="GHV373" s="1"/>
      <c r="GHW373" s="1"/>
      <c r="GHX373" s="1"/>
      <c r="GHY373" s="1"/>
      <c r="GHZ373" s="1"/>
      <c r="GIA373" s="1"/>
      <c r="GIB373" s="1"/>
      <c r="GIC373" s="1"/>
      <c r="GID373" s="1"/>
      <c r="GIE373" s="1"/>
      <c r="GIF373" s="1"/>
      <c r="GIG373" s="1"/>
      <c r="GIH373" s="1"/>
      <c r="GII373" s="1"/>
      <c r="GIJ373" s="1"/>
      <c r="GIK373" s="1"/>
      <c r="GIL373" s="1"/>
      <c r="GIM373" s="1"/>
      <c r="GIN373" s="1"/>
      <c r="GIO373" s="1"/>
      <c r="GIP373" s="1"/>
      <c r="GIQ373" s="1"/>
      <c r="GIR373" s="1"/>
      <c r="GIS373" s="1"/>
      <c r="GIT373" s="1"/>
      <c r="GIU373" s="1"/>
      <c r="GIV373" s="1"/>
      <c r="GIW373" s="1"/>
      <c r="GIX373" s="1"/>
      <c r="GIY373" s="1"/>
      <c r="GIZ373" s="1"/>
      <c r="GJA373" s="1"/>
      <c r="GJB373" s="1"/>
      <c r="GJC373" s="1"/>
      <c r="GJD373" s="1"/>
      <c r="GJE373" s="1"/>
      <c r="GJF373" s="1"/>
      <c r="GJG373" s="1"/>
      <c r="GJH373" s="1"/>
      <c r="GJI373" s="1"/>
      <c r="GJJ373" s="1"/>
      <c r="GJK373" s="1"/>
      <c r="GJL373" s="1"/>
      <c r="GJM373" s="1"/>
      <c r="GJN373" s="1"/>
      <c r="GJO373" s="1"/>
      <c r="GJP373" s="1"/>
      <c r="GJQ373" s="1"/>
      <c r="GJR373" s="1"/>
      <c r="GJS373" s="1"/>
      <c r="GJT373" s="1"/>
      <c r="GJU373" s="1"/>
      <c r="GJV373" s="1"/>
      <c r="GJW373" s="1"/>
      <c r="GJX373" s="1"/>
      <c r="GJY373" s="1"/>
      <c r="GJZ373" s="1"/>
      <c r="GKA373" s="1"/>
      <c r="GKB373" s="1"/>
      <c r="GKC373" s="1"/>
      <c r="GKD373" s="1"/>
      <c r="GKE373" s="1"/>
      <c r="GKF373" s="1"/>
      <c r="GKG373" s="1"/>
      <c r="GKH373" s="1"/>
      <c r="GKI373" s="1"/>
      <c r="GKJ373" s="1"/>
      <c r="GKK373" s="1"/>
      <c r="GKL373" s="1"/>
      <c r="GKM373" s="1"/>
      <c r="GKN373" s="1"/>
      <c r="GKO373" s="1"/>
      <c r="GKP373" s="1"/>
      <c r="GKQ373" s="1"/>
      <c r="GKR373" s="1"/>
      <c r="GKS373" s="1"/>
      <c r="GKT373" s="1"/>
      <c r="GKU373" s="1"/>
      <c r="GKV373" s="1"/>
      <c r="GKW373" s="1"/>
      <c r="GKX373" s="1"/>
      <c r="GKY373" s="1"/>
      <c r="GKZ373" s="1"/>
      <c r="GLA373" s="1"/>
      <c r="GLB373" s="1"/>
      <c r="GLC373" s="1"/>
      <c r="GLD373" s="1"/>
      <c r="GLE373" s="1"/>
      <c r="GLF373" s="1"/>
      <c r="GLG373" s="1"/>
      <c r="GLH373" s="1"/>
      <c r="GLI373" s="1"/>
      <c r="GLJ373" s="1"/>
      <c r="GLK373" s="1"/>
      <c r="GLL373" s="1"/>
      <c r="GLM373" s="1"/>
      <c r="GLN373" s="1"/>
      <c r="GLO373" s="1"/>
      <c r="GLP373" s="1"/>
      <c r="GLQ373" s="1"/>
      <c r="GLR373" s="1"/>
      <c r="GLS373" s="1"/>
      <c r="GLT373" s="1"/>
      <c r="GLU373" s="1"/>
      <c r="GLV373" s="1"/>
      <c r="GLW373" s="1"/>
      <c r="GLX373" s="1"/>
      <c r="GLY373" s="1"/>
      <c r="GLZ373" s="1"/>
      <c r="GMA373" s="1"/>
      <c r="GMB373" s="1"/>
      <c r="GMC373" s="1"/>
      <c r="GMD373" s="1"/>
      <c r="GME373" s="1"/>
      <c r="GMF373" s="1"/>
      <c r="GMG373" s="1"/>
      <c r="GMH373" s="1"/>
      <c r="GMI373" s="1"/>
      <c r="GMJ373" s="1"/>
      <c r="GMK373" s="1"/>
      <c r="GML373" s="1"/>
      <c r="GMM373" s="1"/>
      <c r="GMN373" s="1"/>
      <c r="GMO373" s="1"/>
      <c r="GMP373" s="1"/>
      <c r="GMQ373" s="1"/>
      <c r="GMR373" s="1"/>
      <c r="GMS373" s="1"/>
      <c r="GMT373" s="1"/>
      <c r="GMU373" s="1"/>
      <c r="GMV373" s="1"/>
      <c r="GMW373" s="1"/>
      <c r="GMX373" s="1"/>
      <c r="GMY373" s="1"/>
      <c r="GMZ373" s="1"/>
      <c r="GNA373" s="1"/>
      <c r="GNB373" s="1"/>
      <c r="GNC373" s="1"/>
      <c r="GND373" s="1"/>
      <c r="GNE373" s="1"/>
      <c r="GNF373" s="1"/>
      <c r="GNG373" s="1"/>
      <c r="GNH373" s="1"/>
      <c r="GNI373" s="1"/>
      <c r="GNJ373" s="1"/>
      <c r="GNK373" s="1"/>
      <c r="GNL373" s="1"/>
      <c r="GNM373" s="1"/>
      <c r="GNN373" s="1"/>
      <c r="GNO373" s="1"/>
      <c r="GNP373" s="1"/>
      <c r="GNQ373" s="1"/>
      <c r="GNR373" s="1"/>
      <c r="GNS373" s="1"/>
      <c r="GNT373" s="1"/>
      <c r="GNU373" s="1"/>
      <c r="GNV373" s="1"/>
      <c r="GNW373" s="1"/>
      <c r="GNX373" s="1"/>
      <c r="GNY373" s="1"/>
      <c r="GNZ373" s="1"/>
      <c r="GOA373" s="1"/>
      <c r="GOB373" s="1"/>
      <c r="GOC373" s="1"/>
      <c r="GOD373" s="1"/>
      <c r="GOE373" s="1"/>
      <c r="GOF373" s="1"/>
      <c r="GOG373" s="1"/>
      <c r="GOH373" s="1"/>
      <c r="GOI373" s="1"/>
      <c r="GOJ373" s="1"/>
      <c r="GOK373" s="1"/>
      <c r="GOL373" s="1"/>
      <c r="GOM373" s="1"/>
      <c r="GON373" s="1"/>
      <c r="GOO373" s="1"/>
      <c r="GOP373" s="1"/>
      <c r="GOQ373" s="1"/>
      <c r="GOR373" s="1"/>
      <c r="GOS373" s="1"/>
      <c r="GOT373" s="1"/>
      <c r="GOU373" s="1"/>
      <c r="GOV373" s="1"/>
      <c r="GOW373" s="1"/>
      <c r="GOX373" s="1"/>
      <c r="GOY373" s="1"/>
      <c r="GOZ373" s="1"/>
      <c r="GPA373" s="1"/>
      <c r="GPB373" s="1"/>
      <c r="GPC373" s="1"/>
      <c r="GPD373" s="1"/>
      <c r="GPE373" s="1"/>
      <c r="GPF373" s="1"/>
      <c r="GPG373" s="1"/>
      <c r="GPH373" s="1"/>
      <c r="GPI373" s="1"/>
      <c r="GPJ373" s="1"/>
      <c r="GPK373" s="1"/>
      <c r="GPL373" s="1"/>
      <c r="GPM373" s="1"/>
      <c r="GPN373" s="1"/>
      <c r="GPO373" s="1"/>
      <c r="GPP373" s="1"/>
      <c r="GPQ373" s="1"/>
      <c r="GPR373" s="1"/>
      <c r="GPS373" s="1"/>
      <c r="GPT373" s="1"/>
      <c r="GPU373" s="1"/>
      <c r="GPV373" s="1"/>
      <c r="GPW373" s="1"/>
      <c r="GPX373" s="1"/>
      <c r="GPY373" s="1"/>
      <c r="GPZ373" s="1"/>
      <c r="GQA373" s="1"/>
      <c r="GQB373" s="1"/>
      <c r="GQC373" s="1"/>
      <c r="GQD373" s="1"/>
      <c r="GQE373" s="1"/>
      <c r="GQF373" s="1"/>
      <c r="GQG373" s="1"/>
      <c r="GQH373" s="1"/>
      <c r="GQI373" s="1"/>
      <c r="GQJ373" s="1"/>
      <c r="GQK373" s="1"/>
      <c r="GQL373" s="1"/>
      <c r="GQM373" s="1"/>
      <c r="GQN373" s="1"/>
      <c r="GQO373" s="1"/>
      <c r="GQP373" s="1"/>
      <c r="GQQ373" s="1"/>
      <c r="GQR373" s="1"/>
      <c r="GQS373" s="1"/>
      <c r="GQT373" s="1"/>
      <c r="GQU373" s="1"/>
      <c r="GQV373" s="1"/>
      <c r="GQW373" s="1"/>
      <c r="GQX373" s="1"/>
      <c r="GQY373" s="1"/>
      <c r="GQZ373" s="1"/>
      <c r="GRA373" s="1"/>
      <c r="GRB373" s="1"/>
      <c r="GRC373" s="1"/>
      <c r="GRD373" s="1"/>
      <c r="GRE373" s="1"/>
      <c r="GRF373" s="1"/>
      <c r="GRG373" s="1"/>
      <c r="GRH373" s="1"/>
      <c r="GRI373" s="1"/>
      <c r="GRJ373" s="1"/>
      <c r="GRK373" s="1"/>
      <c r="GRL373" s="1"/>
      <c r="GRM373" s="1"/>
      <c r="GRN373" s="1"/>
      <c r="GRO373" s="1"/>
      <c r="GRP373" s="1"/>
      <c r="GRQ373" s="1"/>
      <c r="GRR373" s="1"/>
      <c r="GRS373" s="1"/>
      <c r="GRT373" s="1"/>
      <c r="GRU373" s="1"/>
      <c r="GRV373" s="1"/>
      <c r="GRW373" s="1"/>
      <c r="GRX373" s="1"/>
      <c r="GRY373" s="1"/>
      <c r="GRZ373" s="1"/>
      <c r="GSA373" s="1"/>
      <c r="GSB373" s="1"/>
      <c r="GSC373" s="1"/>
      <c r="GSD373" s="1"/>
      <c r="GSE373" s="1"/>
      <c r="GSF373" s="1"/>
      <c r="GSG373" s="1"/>
      <c r="GSH373" s="1"/>
      <c r="GSI373" s="1"/>
      <c r="GSJ373" s="1"/>
      <c r="GSK373" s="1"/>
      <c r="GSL373" s="1"/>
      <c r="GSM373" s="1"/>
      <c r="GSN373" s="1"/>
      <c r="GSO373" s="1"/>
      <c r="GSP373" s="1"/>
      <c r="GSQ373" s="1"/>
      <c r="GSR373" s="1"/>
      <c r="GSS373" s="1"/>
      <c r="GST373" s="1"/>
      <c r="GSU373" s="1"/>
      <c r="GSV373" s="1"/>
      <c r="GSW373" s="1"/>
      <c r="GSX373" s="1"/>
      <c r="GSY373" s="1"/>
      <c r="GSZ373" s="1"/>
      <c r="GTA373" s="1"/>
      <c r="GTB373" s="1"/>
      <c r="GTC373" s="1"/>
      <c r="GTD373" s="1"/>
      <c r="GTE373" s="1"/>
      <c r="GTF373" s="1"/>
      <c r="GTG373" s="1"/>
      <c r="GTH373" s="1"/>
      <c r="GTI373" s="1"/>
      <c r="GTJ373" s="1"/>
      <c r="GTK373" s="1"/>
      <c r="GTL373" s="1"/>
      <c r="GTM373" s="1"/>
      <c r="GTN373" s="1"/>
      <c r="GTO373" s="1"/>
      <c r="GTP373" s="1"/>
      <c r="GTQ373" s="1"/>
      <c r="GTR373" s="1"/>
      <c r="GTS373" s="1"/>
      <c r="GTT373" s="1"/>
      <c r="GTU373" s="1"/>
      <c r="GTV373" s="1"/>
      <c r="GTW373" s="1"/>
      <c r="GTX373" s="1"/>
      <c r="GTY373" s="1"/>
      <c r="GTZ373" s="1"/>
      <c r="GUA373" s="1"/>
      <c r="GUB373" s="1"/>
      <c r="GUC373" s="1"/>
      <c r="GUD373" s="1"/>
      <c r="GUE373" s="1"/>
      <c r="GUF373" s="1"/>
      <c r="GUG373" s="1"/>
      <c r="GUH373" s="1"/>
      <c r="GUI373" s="1"/>
      <c r="GUJ373" s="1"/>
      <c r="GUK373" s="1"/>
      <c r="GUL373" s="1"/>
      <c r="GUM373" s="1"/>
      <c r="GUN373" s="1"/>
      <c r="GUO373" s="1"/>
      <c r="GUP373" s="1"/>
      <c r="GUQ373" s="1"/>
      <c r="GUR373" s="1"/>
      <c r="GUS373" s="1"/>
      <c r="GUT373" s="1"/>
      <c r="GUU373" s="1"/>
      <c r="GUV373" s="1"/>
      <c r="GUW373" s="1"/>
      <c r="GUX373" s="1"/>
      <c r="GUY373" s="1"/>
      <c r="GUZ373" s="1"/>
      <c r="GVA373" s="1"/>
      <c r="GVB373" s="1"/>
      <c r="GVC373" s="1"/>
      <c r="GVD373" s="1"/>
      <c r="GVE373" s="1"/>
      <c r="GVF373" s="1"/>
      <c r="GVG373" s="1"/>
      <c r="GVH373" s="1"/>
      <c r="GVI373" s="1"/>
      <c r="GVJ373" s="1"/>
      <c r="GVK373" s="1"/>
      <c r="GVL373" s="1"/>
      <c r="GVM373" s="1"/>
      <c r="GVN373" s="1"/>
      <c r="GVO373" s="1"/>
      <c r="GVP373" s="1"/>
      <c r="GVQ373" s="1"/>
      <c r="GVR373" s="1"/>
      <c r="GVS373" s="1"/>
      <c r="GVT373" s="1"/>
      <c r="GVU373" s="1"/>
      <c r="GVV373" s="1"/>
      <c r="GVW373" s="1"/>
      <c r="GVX373" s="1"/>
      <c r="GVY373" s="1"/>
      <c r="GVZ373" s="1"/>
      <c r="GWA373" s="1"/>
      <c r="GWB373" s="1"/>
      <c r="GWC373" s="1"/>
      <c r="GWD373" s="1"/>
      <c r="GWE373" s="1"/>
      <c r="GWF373" s="1"/>
      <c r="GWG373" s="1"/>
      <c r="GWH373" s="1"/>
      <c r="GWI373" s="1"/>
      <c r="GWJ373" s="1"/>
      <c r="GWK373" s="1"/>
      <c r="GWL373" s="1"/>
      <c r="GWM373" s="1"/>
      <c r="GWN373" s="1"/>
      <c r="GWO373" s="1"/>
      <c r="GWP373" s="1"/>
      <c r="GWQ373" s="1"/>
      <c r="GWR373" s="1"/>
      <c r="GWS373" s="1"/>
      <c r="GWT373" s="1"/>
      <c r="GWU373" s="1"/>
      <c r="GWV373" s="1"/>
      <c r="GWW373" s="1"/>
      <c r="GWX373" s="1"/>
      <c r="GWY373" s="1"/>
      <c r="GWZ373" s="1"/>
      <c r="GXA373" s="1"/>
      <c r="GXB373" s="1"/>
      <c r="GXC373" s="1"/>
      <c r="GXD373" s="1"/>
      <c r="GXE373" s="1"/>
      <c r="GXF373" s="1"/>
      <c r="GXG373" s="1"/>
      <c r="GXH373" s="1"/>
      <c r="GXI373" s="1"/>
      <c r="GXJ373" s="1"/>
      <c r="GXK373" s="1"/>
      <c r="GXL373" s="1"/>
      <c r="GXM373" s="1"/>
      <c r="GXN373" s="1"/>
      <c r="GXO373" s="1"/>
      <c r="GXP373" s="1"/>
      <c r="GXQ373" s="1"/>
      <c r="GXR373" s="1"/>
      <c r="GXS373" s="1"/>
      <c r="GXT373" s="1"/>
      <c r="GXU373" s="1"/>
      <c r="GXV373" s="1"/>
      <c r="GXW373" s="1"/>
      <c r="GXX373" s="1"/>
      <c r="GXY373" s="1"/>
      <c r="GXZ373" s="1"/>
      <c r="GYA373" s="1"/>
      <c r="GYB373" s="1"/>
      <c r="GYC373" s="1"/>
      <c r="GYD373" s="1"/>
      <c r="GYE373" s="1"/>
      <c r="GYF373" s="1"/>
      <c r="GYG373" s="1"/>
      <c r="GYH373" s="1"/>
      <c r="GYI373" s="1"/>
      <c r="GYJ373" s="1"/>
      <c r="GYK373" s="1"/>
      <c r="GYL373" s="1"/>
      <c r="GYM373" s="1"/>
      <c r="GYN373" s="1"/>
      <c r="GYO373" s="1"/>
      <c r="GYP373" s="1"/>
      <c r="GYQ373" s="1"/>
      <c r="GYR373" s="1"/>
      <c r="GYS373" s="1"/>
      <c r="GYT373" s="1"/>
      <c r="GYU373" s="1"/>
      <c r="GYV373" s="1"/>
      <c r="GYW373" s="1"/>
      <c r="GYX373" s="1"/>
      <c r="GYY373" s="1"/>
      <c r="GYZ373" s="1"/>
      <c r="GZA373" s="1"/>
      <c r="GZB373" s="1"/>
      <c r="GZC373" s="1"/>
      <c r="GZD373" s="1"/>
      <c r="GZE373" s="1"/>
      <c r="GZF373" s="1"/>
      <c r="GZG373" s="1"/>
      <c r="GZH373" s="1"/>
      <c r="GZI373" s="1"/>
      <c r="GZJ373" s="1"/>
      <c r="GZK373" s="1"/>
      <c r="GZL373" s="1"/>
      <c r="GZM373" s="1"/>
      <c r="GZN373" s="1"/>
      <c r="GZO373" s="1"/>
      <c r="GZP373" s="1"/>
      <c r="GZQ373" s="1"/>
      <c r="GZR373" s="1"/>
      <c r="GZS373" s="1"/>
      <c r="GZT373" s="1"/>
      <c r="GZU373" s="1"/>
      <c r="GZV373" s="1"/>
      <c r="GZW373" s="1"/>
      <c r="GZX373" s="1"/>
      <c r="GZY373" s="1"/>
      <c r="GZZ373" s="1"/>
      <c r="HAA373" s="1"/>
      <c r="HAB373" s="1"/>
      <c r="HAC373" s="1"/>
      <c r="HAD373" s="1"/>
      <c r="HAE373" s="1"/>
      <c r="HAF373" s="1"/>
      <c r="HAG373" s="1"/>
      <c r="HAH373" s="1"/>
      <c r="HAI373" s="1"/>
      <c r="HAJ373" s="1"/>
      <c r="HAK373" s="1"/>
      <c r="HAL373" s="1"/>
      <c r="HAM373" s="1"/>
      <c r="HAN373" s="1"/>
      <c r="HAO373" s="1"/>
      <c r="HAP373" s="1"/>
      <c r="HAQ373" s="1"/>
      <c r="HAR373" s="1"/>
      <c r="HAS373" s="1"/>
      <c r="HAT373" s="1"/>
      <c r="HAU373" s="1"/>
      <c r="HAV373" s="1"/>
      <c r="HAW373" s="1"/>
      <c r="HAX373" s="1"/>
      <c r="HAY373" s="1"/>
      <c r="HAZ373" s="1"/>
      <c r="HBA373" s="1"/>
      <c r="HBB373" s="1"/>
      <c r="HBC373" s="1"/>
      <c r="HBD373" s="1"/>
      <c r="HBE373" s="1"/>
      <c r="HBF373" s="1"/>
      <c r="HBG373" s="1"/>
      <c r="HBH373" s="1"/>
      <c r="HBI373" s="1"/>
      <c r="HBJ373" s="1"/>
      <c r="HBK373" s="1"/>
      <c r="HBL373" s="1"/>
      <c r="HBM373" s="1"/>
      <c r="HBN373" s="1"/>
      <c r="HBO373" s="1"/>
      <c r="HBP373" s="1"/>
      <c r="HBQ373" s="1"/>
      <c r="HBR373" s="1"/>
      <c r="HBS373" s="1"/>
      <c r="HBT373" s="1"/>
      <c r="HBU373" s="1"/>
      <c r="HBV373" s="1"/>
      <c r="HBW373" s="1"/>
      <c r="HBX373" s="1"/>
      <c r="HBY373" s="1"/>
      <c r="HBZ373" s="1"/>
      <c r="HCA373" s="1"/>
      <c r="HCB373" s="1"/>
      <c r="HCC373" s="1"/>
      <c r="HCD373" s="1"/>
      <c r="HCE373" s="1"/>
      <c r="HCF373" s="1"/>
      <c r="HCG373" s="1"/>
      <c r="HCH373" s="1"/>
      <c r="HCI373" s="1"/>
      <c r="HCJ373" s="1"/>
      <c r="HCK373" s="1"/>
      <c r="HCL373" s="1"/>
      <c r="HCM373" s="1"/>
      <c r="HCN373" s="1"/>
      <c r="HCO373" s="1"/>
      <c r="HCP373" s="1"/>
      <c r="HCQ373" s="1"/>
      <c r="HCR373" s="1"/>
      <c r="HCS373" s="1"/>
      <c r="HCT373" s="1"/>
      <c r="HCU373" s="1"/>
      <c r="HCV373" s="1"/>
      <c r="HCW373" s="1"/>
      <c r="HCX373" s="1"/>
      <c r="HCY373" s="1"/>
      <c r="HCZ373" s="1"/>
      <c r="HDA373" s="1"/>
      <c r="HDB373" s="1"/>
      <c r="HDC373" s="1"/>
      <c r="HDD373" s="1"/>
      <c r="HDE373" s="1"/>
      <c r="HDF373" s="1"/>
      <c r="HDG373" s="1"/>
      <c r="HDH373" s="1"/>
      <c r="HDI373" s="1"/>
      <c r="HDJ373" s="1"/>
      <c r="HDK373" s="1"/>
      <c r="HDL373" s="1"/>
      <c r="HDM373" s="1"/>
      <c r="HDN373" s="1"/>
      <c r="HDO373" s="1"/>
      <c r="HDP373" s="1"/>
      <c r="HDQ373" s="1"/>
      <c r="HDR373" s="1"/>
      <c r="HDS373" s="1"/>
      <c r="HDT373" s="1"/>
      <c r="HDU373" s="1"/>
      <c r="HDV373" s="1"/>
      <c r="HDW373" s="1"/>
      <c r="HDX373" s="1"/>
      <c r="HDY373" s="1"/>
      <c r="HDZ373" s="1"/>
      <c r="HEA373" s="1"/>
      <c r="HEB373" s="1"/>
      <c r="HEC373" s="1"/>
      <c r="HED373" s="1"/>
      <c r="HEE373" s="1"/>
      <c r="HEF373" s="1"/>
      <c r="HEG373" s="1"/>
      <c r="HEH373" s="1"/>
      <c r="HEI373" s="1"/>
      <c r="HEJ373" s="1"/>
      <c r="HEK373" s="1"/>
      <c r="HEL373" s="1"/>
      <c r="HEM373" s="1"/>
      <c r="HEN373" s="1"/>
      <c r="HEO373" s="1"/>
      <c r="HEP373" s="1"/>
      <c r="HEQ373" s="1"/>
      <c r="HER373" s="1"/>
      <c r="HES373" s="1"/>
      <c r="HET373" s="1"/>
      <c r="HEU373" s="1"/>
      <c r="HEV373" s="1"/>
      <c r="HEW373" s="1"/>
      <c r="HEX373" s="1"/>
      <c r="HEY373" s="1"/>
      <c r="HEZ373" s="1"/>
      <c r="HFA373" s="1"/>
      <c r="HFB373" s="1"/>
      <c r="HFC373" s="1"/>
      <c r="HFD373" s="1"/>
      <c r="HFE373" s="1"/>
      <c r="HFF373" s="1"/>
      <c r="HFG373" s="1"/>
      <c r="HFH373" s="1"/>
      <c r="HFI373" s="1"/>
      <c r="HFJ373" s="1"/>
      <c r="HFK373" s="1"/>
      <c r="HFL373" s="1"/>
      <c r="HFM373" s="1"/>
      <c r="HFN373" s="1"/>
      <c r="HFO373" s="1"/>
      <c r="HFP373" s="1"/>
      <c r="HFQ373" s="1"/>
      <c r="HFR373" s="1"/>
      <c r="HFS373" s="1"/>
      <c r="HFT373" s="1"/>
      <c r="HFU373" s="1"/>
      <c r="HFV373" s="1"/>
      <c r="HFW373" s="1"/>
      <c r="HFX373" s="1"/>
      <c r="HFY373" s="1"/>
      <c r="HFZ373" s="1"/>
      <c r="HGA373" s="1"/>
      <c r="HGB373" s="1"/>
      <c r="HGC373" s="1"/>
      <c r="HGD373" s="1"/>
      <c r="HGE373" s="1"/>
      <c r="HGF373" s="1"/>
      <c r="HGG373" s="1"/>
      <c r="HGH373" s="1"/>
      <c r="HGI373" s="1"/>
      <c r="HGJ373" s="1"/>
      <c r="HGK373" s="1"/>
      <c r="HGL373" s="1"/>
      <c r="HGM373" s="1"/>
      <c r="HGN373" s="1"/>
      <c r="HGO373" s="1"/>
      <c r="HGP373" s="1"/>
      <c r="HGQ373" s="1"/>
      <c r="HGR373" s="1"/>
      <c r="HGS373" s="1"/>
      <c r="HGT373" s="1"/>
      <c r="HGU373" s="1"/>
      <c r="HGV373" s="1"/>
      <c r="HGW373" s="1"/>
      <c r="HGX373" s="1"/>
      <c r="HGY373" s="1"/>
      <c r="HGZ373" s="1"/>
      <c r="HHA373" s="1"/>
      <c r="HHB373" s="1"/>
      <c r="HHC373" s="1"/>
      <c r="HHD373" s="1"/>
      <c r="HHE373" s="1"/>
      <c r="HHF373" s="1"/>
      <c r="HHG373" s="1"/>
      <c r="HHH373" s="1"/>
      <c r="HHI373" s="1"/>
      <c r="HHJ373" s="1"/>
      <c r="HHK373" s="1"/>
      <c r="HHL373" s="1"/>
      <c r="HHM373" s="1"/>
      <c r="HHN373" s="1"/>
      <c r="HHO373" s="1"/>
      <c r="HHP373" s="1"/>
      <c r="HHQ373" s="1"/>
      <c r="HHR373" s="1"/>
      <c r="HHS373" s="1"/>
      <c r="HHT373" s="1"/>
      <c r="HHU373" s="1"/>
      <c r="HHV373" s="1"/>
      <c r="HHW373" s="1"/>
      <c r="HHX373" s="1"/>
      <c r="HHY373" s="1"/>
      <c r="HHZ373" s="1"/>
      <c r="HIA373" s="1"/>
      <c r="HIB373" s="1"/>
      <c r="HIC373" s="1"/>
      <c r="HID373" s="1"/>
      <c r="HIE373" s="1"/>
      <c r="HIF373" s="1"/>
      <c r="HIG373" s="1"/>
      <c r="HIH373" s="1"/>
      <c r="HII373" s="1"/>
      <c r="HIJ373" s="1"/>
      <c r="HIK373" s="1"/>
      <c r="HIL373" s="1"/>
      <c r="HIM373" s="1"/>
      <c r="HIN373" s="1"/>
      <c r="HIO373" s="1"/>
      <c r="HIP373" s="1"/>
      <c r="HIQ373" s="1"/>
      <c r="HIR373" s="1"/>
      <c r="HIS373" s="1"/>
      <c r="HIT373" s="1"/>
      <c r="HIU373" s="1"/>
      <c r="HIV373" s="1"/>
      <c r="HIW373" s="1"/>
      <c r="HIX373" s="1"/>
      <c r="HIY373" s="1"/>
      <c r="HIZ373" s="1"/>
      <c r="HJA373" s="1"/>
      <c r="HJB373" s="1"/>
      <c r="HJC373" s="1"/>
      <c r="HJD373" s="1"/>
      <c r="HJE373" s="1"/>
      <c r="HJF373" s="1"/>
      <c r="HJG373" s="1"/>
      <c r="HJH373" s="1"/>
      <c r="HJI373" s="1"/>
      <c r="HJJ373" s="1"/>
      <c r="HJK373" s="1"/>
      <c r="HJL373" s="1"/>
      <c r="HJM373" s="1"/>
      <c r="HJN373" s="1"/>
      <c r="HJO373" s="1"/>
      <c r="HJP373" s="1"/>
      <c r="HJQ373" s="1"/>
      <c r="HJR373" s="1"/>
      <c r="HJS373" s="1"/>
      <c r="HJT373" s="1"/>
      <c r="HJU373" s="1"/>
      <c r="HJV373" s="1"/>
      <c r="HJW373" s="1"/>
      <c r="HJX373" s="1"/>
      <c r="HJY373" s="1"/>
      <c r="HJZ373" s="1"/>
      <c r="HKA373" s="1"/>
      <c r="HKB373" s="1"/>
      <c r="HKC373" s="1"/>
      <c r="HKD373" s="1"/>
      <c r="HKE373" s="1"/>
      <c r="HKF373" s="1"/>
      <c r="HKG373" s="1"/>
      <c r="HKH373" s="1"/>
      <c r="HKI373" s="1"/>
      <c r="HKJ373" s="1"/>
      <c r="HKK373" s="1"/>
      <c r="HKL373" s="1"/>
      <c r="HKM373" s="1"/>
      <c r="HKN373" s="1"/>
      <c r="HKO373" s="1"/>
      <c r="HKP373" s="1"/>
      <c r="HKQ373" s="1"/>
      <c r="HKR373" s="1"/>
      <c r="HKS373" s="1"/>
      <c r="HKT373" s="1"/>
      <c r="HKU373" s="1"/>
      <c r="HKV373" s="1"/>
      <c r="HKW373" s="1"/>
      <c r="HKX373" s="1"/>
      <c r="HKY373" s="1"/>
      <c r="HKZ373" s="1"/>
      <c r="HLA373" s="1"/>
      <c r="HLB373" s="1"/>
      <c r="HLC373" s="1"/>
      <c r="HLD373" s="1"/>
      <c r="HLE373" s="1"/>
      <c r="HLF373" s="1"/>
      <c r="HLG373" s="1"/>
      <c r="HLH373" s="1"/>
      <c r="HLI373" s="1"/>
      <c r="HLJ373" s="1"/>
      <c r="HLK373" s="1"/>
      <c r="HLL373" s="1"/>
      <c r="HLM373" s="1"/>
      <c r="HLN373" s="1"/>
      <c r="HLO373" s="1"/>
      <c r="HLP373" s="1"/>
      <c r="HLQ373" s="1"/>
      <c r="HLR373" s="1"/>
      <c r="HLS373" s="1"/>
      <c r="HLT373" s="1"/>
      <c r="HLU373" s="1"/>
      <c r="HLV373" s="1"/>
      <c r="HLW373" s="1"/>
      <c r="HLX373" s="1"/>
      <c r="HLY373" s="1"/>
      <c r="HLZ373" s="1"/>
      <c r="HMA373" s="1"/>
      <c r="HMB373" s="1"/>
      <c r="HMC373" s="1"/>
      <c r="HMD373" s="1"/>
      <c r="HME373" s="1"/>
      <c r="HMF373" s="1"/>
      <c r="HMG373" s="1"/>
      <c r="HMH373" s="1"/>
      <c r="HMI373" s="1"/>
      <c r="HMJ373" s="1"/>
      <c r="HMK373" s="1"/>
      <c r="HML373" s="1"/>
      <c r="HMM373" s="1"/>
      <c r="HMN373" s="1"/>
      <c r="HMO373" s="1"/>
      <c r="HMP373" s="1"/>
      <c r="HMQ373" s="1"/>
      <c r="HMR373" s="1"/>
      <c r="HMS373" s="1"/>
      <c r="HMT373" s="1"/>
      <c r="HMU373" s="1"/>
      <c r="HMV373" s="1"/>
      <c r="HMW373" s="1"/>
      <c r="HMX373" s="1"/>
      <c r="HMY373" s="1"/>
      <c r="HMZ373" s="1"/>
      <c r="HNA373" s="1"/>
      <c r="HNB373" s="1"/>
      <c r="HNC373" s="1"/>
      <c r="HND373" s="1"/>
      <c r="HNE373" s="1"/>
      <c r="HNF373" s="1"/>
      <c r="HNG373" s="1"/>
      <c r="HNH373" s="1"/>
      <c r="HNI373" s="1"/>
      <c r="HNJ373" s="1"/>
      <c r="HNK373" s="1"/>
      <c r="HNL373" s="1"/>
      <c r="HNM373" s="1"/>
      <c r="HNN373" s="1"/>
      <c r="HNO373" s="1"/>
      <c r="HNP373" s="1"/>
      <c r="HNQ373" s="1"/>
      <c r="HNR373" s="1"/>
      <c r="HNS373" s="1"/>
      <c r="HNT373" s="1"/>
      <c r="HNU373" s="1"/>
      <c r="HNV373" s="1"/>
      <c r="HNW373" s="1"/>
      <c r="HNX373" s="1"/>
      <c r="HNY373" s="1"/>
      <c r="HNZ373" s="1"/>
      <c r="HOA373" s="1"/>
      <c r="HOB373" s="1"/>
      <c r="HOC373" s="1"/>
      <c r="HOD373" s="1"/>
      <c r="HOE373" s="1"/>
      <c r="HOF373" s="1"/>
      <c r="HOG373" s="1"/>
      <c r="HOH373" s="1"/>
      <c r="HOI373" s="1"/>
      <c r="HOJ373" s="1"/>
      <c r="HOK373" s="1"/>
      <c r="HOL373" s="1"/>
      <c r="HOM373" s="1"/>
      <c r="HON373" s="1"/>
      <c r="HOO373" s="1"/>
      <c r="HOP373" s="1"/>
      <c r="HOQ373" s="1"/>
      <c r="HOR373" s="1"/>
      <c r="HOS373" s="1"/>
      <c r="HOT373" s="1"/>
      <c r="HOU373" s="1"/>
      <c r="HOV373" s="1"/>
      <c r="HOW373" s="1"/>
      <c r="HOX373" s="1"/>
      <c r="HOY373" s="1"/>
      <c r="HOZ373" s="1"/>
      <c r="HPA373" s="1"/>
      <c r="HPB373" s="1"/>
      <c r="HPC373" s="1"/>
      <c r="HPD373" s="1"/>
      <c r="HPE373" s="1"/>
      <c r="HPF373" s="1"/>
      <c r="HPG373" s="1"/>
      <c r="HPH373" s="1"/>
      <c r="HPI373" s="1"/>
      <c r="HPJ373" s="1"/>
      <c r="HPK373" s="1"/>
      <c r="HPL373" s="1"/>
      <c r="HPM373" s="1"/>
      <c r="HPN373" s="1"/>
      <c r="HPO373" s="1"/>
      <c r="HPP373" s="1"/>
      <c r="HPQ373" s="1"/>
      <c r="HPR373" s="1"/>
      <c r="HPS373" s="1"/>
      <c r="HPT373" s="1"/>
      <c r="HPU373" s="1"/>
      <c r="HPV373" s="1"/>
      <c r="HPW373" s="1"/>
      <c r="HPX373" s="1"/>
      <c r="HPY373" s="1"/>
      <c r="HPZ373" s="1"/>
      <c r="HQA373" s="1"/>
      <c r="HQB373" s="1"/>
      <c r="HQC373" s="1"/>
      <c r="HQD373" s="1"/>
      <c r="HQE373" s="1"/>
      <c r="HQF373" s="1"/>
      <c r="HQG373" s="1"/>
      <c r="HQH373" s="1"/>
      <c r="HQI373" s="1"/>
      <c r="HQJ373" s="1"/>
      <c r="HQK373" s="1"/>
      <c r="HQL373" s="1"/>
      <c r="HQM373" s="1"/>
      <c r="HQN373" s="1"/>
      <c r="HQO373" s="1"/>
      <c r="HQP373" s="1"/>
      <c r="HQQ373" s="1"/>
      <c r="HQR373" s="1"/>
      <c r="HQS373" s="1"/>
      <c r="HQT373" s="1"/>
      <c r="HQU373" s="1"/>
      <c r="HQV373" s="1"/>
      <c r="HQW373" s="1"/>
      <c r="HQX373" s="1"/>
      <c r="HQY373" s="1"/>
      <c r="HQZ373" s="1"/>
      <c r="HRA373" s="1"/>
      <c r="HRB373" s="1"/>
      <c r="HRC373" s="1"/>
      <c r="HRD373" s="1"/>
      <c r="HRE373" s="1"/>
      <c r="HRF373" s="1"/>
      <c r="HRG373" s="1"/>
      <c r="HRH373" s="1"/>
      <c r="HRI373" s="1"/>
      <c r="HRJ373" s="1"/>
      <c r="HRK373" s="1"/>
      <c r="HRL373" s="1"/>
      <c r="HRM373" s="1"/>
      <c r="HRN373" s="1"/>
      <c r="HRO373" s="1"/>
      <c r="HRP373" s="1"/>
      <c r="HRQ373" s="1"/>
      <c r="HRR373" s="1"/>
      <c r="HRS373" s="1"/>
      <c r="HRT373" s="1"/>
      <c r="HRU373" s="1"/>
      <c r="HRV373" s="1"/>
      <c r="HRW373" s="1"/>
      <c r="HRX373" s="1"/>
      <c r="HRY373" s="1"/>
      <c r="HRZ373" s="1"/>
      <c r="HSA373" s="1"/>
      <c r="HSB373" s="1"/>
      <c r="HSC373" s="1"/>
      <c r="HSD373" s="1"/>
      <c r="HSE373" s="1"/>
      <c r="HSF373" s="1"/>
      <c r="HSG373" s="1"/>
      <c r="HSH373" s="1"/>
      <c r="HSI373" s="1"/>
      <c r="HSJ373" s="1"/>
      <c r="HSK373" s="1"/>
      <c r="HSL373" s="1"/>
      <c r="HSM373" s="1"/>
      <c r="HSN373" s="1"/>
      <c r="HSO373" s="1"/>
      <c r="HSP373" s="1"/>
      <c r="HSQ373" s="1"/>
      <c r="HSR373" s="1"/>
      <c r="HSS373" s="1"/>
      <c r="HST373" s="1"/>
      <c r="HSU373" s="1"/>
      <c r="HSV373" s="1"/>
      <c r="HSW373" s="1"/>
      <c r="HSX373" s="1"/>
      <c r="HSY373" s="1"/>
      <c r="HSZ373" s="1"/>
      <c r="HTA373" s="1"/>
      <c r="HTB373" s="1"/>
      <c r="HTC373" s="1"/>
      <c r="HTD373" s="1"/>
      <c r="HTE373" s="1"/>
      <c r="HTF373" s="1"/>
      <c r="HTG373" s="1"/>
      <c r="HTH373" s="1"/>
      <c r="HTI373" s="1"/>
      <c r="HTJ373" s="1"/>
      <c r="HTK373" s="1"/>
      <c r="HTL373" s="1"/>
      <c r="HTM373" s="1"/>
      <c r="HTN373" s="1"/>
      <c r="HTO373" s="1"/>
      <c r="HTP373" s="1"/>
      <c r="HTQ373" s="1"/>
      <c r="HTR373" s="1"/>
      <c r="HTS373" s="1"/>
      <c r="HTT373" s="1"/>
      <c r="HTU373" s="1"/>
      <c r="HTV373" s="1"/>
      <c r="HTW373" s="1"/>
      <c r="HTX373" s="1"/>
      <c r="HTY373" s="1"/>
      <c r="HTZ373" s="1"/>
      <c r="HUA373" s="1"/>
      <c r="HUB373" s="1"/>
      <c r="HUC373" s="1"/>
      <c r="HUD373" s="1"/>
      <c r="HUE373" s="1"/>
      <c r="HUF373" s="1"/>
      <c r="HUG373" s="1"/>
      <c r="HUH373" s="1"/>
      <c r="HUI373" s="1"/>
      <c r="HUJ373" s="1"/>
      <c r="HUK373" s="1"/>
      <c r="HUL373" s="1"/>
      <c r="HUM373" s="1"/>
      <c r="HUN373" s="1"/>
      <c r="HUO373" s="1"/>
      <c r="HUP373" s="1"/>
      <c r="HUQ373" s="1"/>
      <c r="HUR373" s="1"/>
      <c r="HUS373" s="1"/>
      <c r="HUT373" s="1"/>
      <c r="HUU373" s="1"/>
      <c r="HUV373" s="1"/>
      <c r="HUW373" s="1"/>
      <c r="HUX373" s="1"/>
      <c r="HUY373" s="1"/>
      <c r="HUZ373" s="1"/>
      <c r="HVA373" s="1"/>
      <c r="HVB373" s="1"/>
      <c r="HVC373" s="1"/>
      <c r="HVD373" s="1"/>
      <c r="HVE373" s="1"/>
      <c r="HVF373" s="1"/>
      <c r="HVG373" s="1"/>
      <c r="HVH373" s="1"/>
      <c r="HVI373" s="1"/>
      <c r="HVJ373" s="1"/>
      <c r="HVK373" s="1"/>
      <c r="HVL373" s="1"/>
      <c r="HVM373" s="1"/>
      <c r="HVN373" s="1"/>
      <c r="HVO373" s="1"/>
      <c r="HVP373" s="1"/>
      <c r="HVQ373" s="1"/>
      <c r="HVR373" s="1"/>
      <c r="HVS373" s="1"/>
      <c r="HVT373" s="1"/>
      <c r="HVU373" s="1"/>
      <c r="HVV373" s="1"/>
      <c r="HVW373" s="1"/>
      <c r="HVX373" s="1"/>
      <c r="HVY373" s="1"/>
      <c r="HVZ373" s="1"/>
      <c r="HWA373" s="1"/>
      <c r="HWB373" s="1"/>
      <c r="HWC373" s="1"/>
      <c r="HWD373" s="1"/>
      <c r="HWE373" s="1"/>
      <c r="HWF373" s="1"/>
      <c r="HWG373" s="1"/>
      <c r="HWH373" s="1"/>
      <c r="HWI373" s="1"/>
      <c r="HWJ373" s="1"/>
      <c r="HWK373" s="1"/>
      <c r="HWL373" s="1"/>
      <c r="HWM373" s="1"/>
      <c r="HWN373" s="1"/>
      <c r="HWO373" s="1"/>
      <c r="HWP373" s="1"/>
      <c r="HWQ373" s="1"/>
      <c r="HWR373" s="1"/>
      <c r="HWS373" s="1"/>
      <c r="HWT373" s="1"/>
      <c r="HWU373" s="1"/>
      <c r="HWV373" s="1"/>
      <c r="HWW373" s="1"/>
      <c r="HWX373" s="1"/>
      <c r="HWY373" s="1"/>
      <c r="HWZ373" s="1"/>
      <c r="HXA373" s="1"/>
      <c r="HXB373" s="1"/>
      <c r="HXC373" s="1"/>
      <c r="HXD373" s="1"/>
      <c r="HXE373" s="1"/>
      <c r="HXF373" s="1"/>
      <c r="HXG373" s="1"/>
      <c r="HXH373" s="1"/>
      <c r="HXI373" s="1"/>
      <c r="HXJ373" s="1"/>
      <c r="HXK373" s="1"/>
      <c r="HXL373" s="1"/>
      <c r="HXM373" s="1"/>
      <c r="HXN373" s="1"/>
      <c r="HXO373" s="1"/>
      <c r="HXP373" s="1"/>
      <c r="HXQ373" s="1"/>
      <c r="HXR373" s="1"/>
      <c r="HXS373" s="1"/>
      <c r="HXT373" s="1"/>
      <c r="HXU373" s="1"/>
      <c r="HXV373" s="1"/>
      <c r="HXW373" s="1"/>
      <c r="HXX373" s="1"/>
      <c r="HXY373" s="1"/>
      <c r="HXZ373" s="1"/>
      <c r="HYA373" s="1"/>
      <c r="HYB373" s="1"/>
      <c r="HYC373" s="1"/>
      <c r="HYD373" s="1"/>
      <c r="HYE373" s="1"/>
      <c r="HYF373" s="1"/>
      <c r="HYG373" s="1"/>
      <c r="HYH373" s="1"/>
      <c r="HYI373" s="1"/>
      <c r="HYJ373" s="1"/>
      <c r="HYK373" s="1"/>
      <c r="HYL373" s="1"/>
      <c r="HYM373" s="1"/>
      <c r="HYN373" s="1"/>
      <c r="HYO373" s="1"/>
      <c r="HYP373" s="1"/>
      <c r="HYQ373" s="1"/>
      <c r="HYR373" s="1"/>
      <c r="HYS373" s="1"/>
      <c r="HYT373" s="1"/>
      <c r="HYU373" s="1"/>
      <c r="HYV373" s="1"/>
      <c r="HYW373" s="1"/>
      <c r="HYX373" s="1"/>
      <c r="HYY373" s="1"/>
      <c r="HYZ373" s="1"/>
      <c r="HZA373" s="1"/>
      <c r="HZB373" s="1"/>
      <c r="HZC373" s="1"/>
      <c r="HZD373" s="1"/>
      <c r="HZE373" s="1"/>
      <c r="HZF373" s="1"/>
      <c r="HZG373" s="1"/>
      <c r="HZH373" s="1"/>
      <c r="HZI373" s="1"/>
      <c r="HZJ373" s="1"/>
      <c r="HZK373" s="1"/>
      <c r="HZL373" s="1"/>
      <c r="HZM373" s="1"/>
      <c r="HZN373" s="1"/>
      <c r="HZO373" s="1"/>
      <c r="HZP373" s="1"/>
      <c r="HZQ373" s="1"/>
      <c r="HZR373" s="1"/>
      <c r="HZS373" s="1"/>
      <c r="HZT373" s="1"/>
      <c r="HZU373" s="1"/>
      <c r="HZV373" s="1"/>
      <c r="HZW373" s="1"/>
      <c r="HZX373" s="1"/>
      <c r="HZY373" s="1"/>
      <c r="HZZ373" s="1"/>
      <c r="IAA373" s="1"/>
      <c r="IAB373" s="1"/>
      <c r="IAC373" s="1"/>
      <c r="IAD373" s="1"/>
      <c r="IAE373" s="1"/>
      <c r="IAF373" s="1"/>
      <c r="IAG373" s="1"/>
      <c r="IAH373" s="1"/>
      <c r="IAI373" s="1"/>
      <c r="IAJ373" s="1"/>
      <c r="IAK373" s="1"/>
      <c r="IAL373" s="1"/>
      <c r="IAM373" s="1"/>
      <c r="IAN373" s="1"/>
      <c r="IAO373" s="1"/>
      <c r="IAP373" s="1"/>
      <c r="IAQ373" s="1"/>
      <c r="IAR373" s="1"/>
      <c r="IAS373" s="1"/>
      <c r="IAT373" s="1"/>
      <c r="IAU373" s="1"/>
      <c r="IAV373" s="1"/>
      <c r="IAW373" s="1"/>
      <c r="IAX373" s="1"/>
      <c r="IAY373" s="1"/>
      <c r="IAZ373" s="1"/>
      <c r="IBA373" s="1"/>
      <c r="IBB373" s="1"/>
      <c r="IBC373" s="1"/>
      <c r="IBD373" s="1"/>
      <c r="IBE373" s="1"/>
      <c r="IBF373" s="1"/>
      <c r="IBG373" s="1"/>
      <c r="IBH373" s="1"/>
      <c r="IBI373" s="1"/>
      <c r="IBJ373" s="1"/>
      <c r="IBK373" s="1"/>
      <c r="IBL373" s="1"/>
      <c r="IBM373" s="1"/>
      <c r="IBN373" s="1"/>
      <c r="IBO373" s="1"/>
      <c r="IBP373" s="1"/>
      <c r="IBQ373" s="1"/>
      <c r="IBR373" s="1"/>
      <c r="IBS373" s="1"/>
      <c r="IBT373" s="1"/>
      <c r="IBU373" s="1"/>
      <c r="IBV373" s="1"/>
      <c r="IBW373" s="1"/>
      <c r="IBX373" s="1"/>
      <c r="IBY373" s="1"/>
      <c r="IBZ373" s="1"/>
      <c r="ICA373" s="1"/>
      <c r="ICB373" s="1"/>
      <c r="ICC373" s="1"/>
      <c r="ICD373" s="1"/>
      <c r="ICE373" s="1"/>
      <c r="ICF373" s="1"/>
      <c r="ICG373" s="1"/>
      <c r="ICH373" s="1"/>
      <c r="ICI373" s="1"/>
      <c r="ICJ373" s="1"/>
      <c r="ICK373" s="1"/>
      <c r="ICL373" s="1"/>
      <c r="ICM373" s="1"/>
      <c r="ICN373" s="1"/>
      <c r="ICO373" s="1"/>
      <c r="ICP373" s="1"/>
      <c r="ICQ373" s="1"/>
      <c r="ICR373" s="1"/>
      <c r="ICS373" s="1"/>
      <c r="ICT373" s="1"/>
      <c r="ICU373" s="1"/>
      <c r="ICV373" s="1"/>
      <c r="ICW373" s="1"/>
      <c r="ICX373" s="1"/>
      <c r="ICY373" s="1"/>
      <c r="ICZ373" s="1"/>
      <c r="IDA373" s="1"/>
      <c r="IDB373" s="1"/>
      <c r="IDC373" s="1"/>
      <c r="IDD373" s="1"/>
      <c r="IDE373" s="1"/>
      <c r="IDF373" s="1"/>
      <c r="IDG373" s="1"/>
      <c r="IDH373" s="1"/>
      <c r="IDI373" s="1"/>
      <c r="IDJ373" s="1"/>
      <c r="IDK373" s="1"/>
      <c r="IDL373" s="1"/>
      <c r="IDM373" s="1"/>
      <c r="IDN373" s="1"/>
      <c r="IDO373" s="1"/>
      <c r="IDP373" s="1"/>
      <c r="IDQ373" s="1"/>
      <c r="IDR373" s="1"/>
      <c r="IDS373" s="1"/>
      <c r="IDT373" s="1"/>
      <c r="IDU373" s="1"/>
      <c r="IDV373" s="1"/>
      <c r="IDW373" s="1"/>
      <c r="IDX373" s="1"/>
      <c r="IDY373" s="1"/>
      <c r="IDZ373" s="1"/>
      <c r="IEA373" s="1"/>
      <c r="IEB373" s="1"/>
      <c r="IEC373" s="1"/>
      <c r="IED373" s="1"/>
      <c r="IEE373" s="1"/>
      <c r="IEF373" s="1"/>
      <c r="IEG373" s="1"/>
      <c r="IEH373" s="1"/>
      <c r="IEI373" s="1"/>
      <c r="IEJ373" s="1"/>
      <c r="IEK373" s="1"/>
      <c r="IEL373" s="1"/>
      <c r="IEM373" s="1"/>
      <c r="IEN373" s="1"/>
      <c r="IEO373" s="1"/>
      <c r="IEP373" s="1"/>
      <c r="IEQ373" s="1"/>
      <c r="IER373" s="1"/>
      <c r="IES373" s="1"/>
      <c r="IET373" s="1"/>
      <c r="IEU373" s="1"/>
      <c r="IEV373" s="1"/>
      <c r="IEW373" s="1"/>
      <c r="IEX373" s="1"/>
      <c r="IEY373" s="1"/>
      <c r="IEZ373" s="1"/>
      <c r="IFA373" s="1"/>
      <c r="IFB373" s="1"/>
      <c r="IFC373" s="1"/>
      <c r="IFD373" s="1"/>
      <c r="IFE373" s="1"/>
      <c r="IFF373" s="1"/>
      <c r="IFG373" s="1"/>
      <c r="IFH373" s="1"/>
      <c r="IFI373" s="1"/>
      <c r="IFJ373" s="1"/>
      <c r="IFK373" s="1"/>
      <c r="IFL373" s="1"/>
      <c r="IFM373" s="1"/>
      <c r="IFN373" s="1"/>
      <c r="IFO373" s="1"/>
      <c r="IFP373" s="1"/>
      <c r="IFQ373" s="1"/>
      <c r="IFR373" s="1"/>
      <c r="IFS373" s="1"/>
      <c r="IFT373" s="1"/>
      <c r="IFU373" s="1"/>
      <c r="IFV373" s="1"/>
      <c r="IFW373" s="1"/>
      <c r="IFX373" s="1"/>
      <c r="IFY373" s="1"/>
      <c r="IFZ373" s="1"/>
      <c r="IGA373" s="1"/>
      <c r="IGB373" s="1"/>
      <c r="IGC373" s="1"/>
      <c r="IGD373" s="1"/>
      <c r="IGE373" s="1"/>
      <c r="IGF373" s="1"/>
      <c r="IGG373" s="1"/>
      <c r="IGH373" s="1"/>
      <c r="IGI373" s="1"/>
      <c r="IGJ373" s="1"/>
      <c r="IGK373" s="1"/>
      <c r="IGL373" s="1"/>
      <c r="IGM373" s="1"/>
      <c r="IGN373" s="1"/>
      <c r="IGO373" s="1"/>
      <c r="IGP373" s="1"/>
      <c r="IGQ373" s="1"/>
      <c r="IGR373" s="1"/>
      <c r="IGS373" s="1"/>
      <c r="IGT373" s="1"/>
      <c r="IGU373" s="1"/>
      <c r="IGV373" s="1"/>
      <c r="IGW373" s="1"/>
      <c r="IGX373" s="1"/>
      <c r="IGY373" s="1"/>
      <c r="IGZ373" s="1"/>
      <c r="IHA373" s="1"/>
      <c r="IHB373" s="1"/>
      <c r="IHC373" s="1"/>
      <c r="IHD373" s="1"/>
      <c r="IHE373" s="1"/>
      <c r="IHF373" s="1"/>
      <c r="IHG373" s="1"/>
      <c r="IHH373" s="1"/>
      <c r="IHI373" s="1"/>
      <c r="IHJ373" s="1"/>
      <c r="IHK373" s="1"/>
      <c r="IHL373" s="1"/>
      <c r="IHM373" s="1"/>
      <c r="IHN373" s="1"/>
      <c r="IHO373" s="1"/>
      <c r="IHP373" s="1"/>
      <c r="IHQ373" s="1"/>
      <c r="IHR373" s="1"/>
      <c r="IHS373" s="1"/>
      <c r="IHT373" s="1"/>
      <c r="IHU373" s="1"/>
      <c r="IHV373" s="1"/>
      <c r="IHW373" s="1"/>
      <c r="IHX373" s="1"/>
      <c r="IHY373" s="1"/>
      <c r="IHZ373" s="1"/>
      <c r="IIA373" s="1"/>
      <c r="IIB373" s="1"/>
      <c r="IIC373" s="1"/>
      <c r="IID373" s="1"/>
      <c r="IIE373" s="1"/>
      <c r="IIF373" s="1"/>
      <c r="IIG373" s="1"/>
      <c r="IIH373" s="1"/>
      <c r="III373" s="1"/>
      <c r="IIJ373" s="1"/>
      <c r="IIK373" s="1"/>
      <c r="IIL373" s="1"/>
      <c r="IIM373" s="1"/>
      <c r="IIN373" s="1"/>
      <c r="IIO373" s="1"/>
      <c r="IIP373" s="1"/>
      <c r="IIQ373" s="1"/>
      <c r="IIR373" s="1"/>
      <c r="IIS373" s="1"/>
      <c r="IIT373" s="1"/>
      <c r="IIU373" s="1"/>
      <c r="IIV373" s="1"/>
      <c r="IIW373" s="1"/>
      <c r="IIX373" s="1"/>
      <c r="IIY373" s="1"/>
      <c r="IIZ373" s="1"/>
      <c r="IJA373" s="1"/>
      <c r="IJB373" s="1"/>
      <c r="IJC373" s="1"/>
      <c r="IJD373" s="1"/>
      <c r="IJE373" s="1"/>
      <c r="IJF373" s="1"/>
      <c r="IJG373" s="1"/>
      <c r="IJH373" s="1"/>
      <c r="IJI373" s="1"/>
      <c r="IJJ373" s="1"/>
      <c r="IJK373" s="1"/>
      <c r="IJL373" s="1"/>
      <c r="IJM373" s="1"/>
      <c r="IJN373" s="1"/>
      <c r="IJO373" s="1"/>
      <c r="IJP373" s="1"/>
      <c r="IJQ373" s="1"/>
      <c r="IJR373" s="1"/>
      <c r="IJS373" s="1"/>
      <c r="IJT373" s="1"/>
      <c r="IJU373" s="1"/>
      <c r="IJV373" s="1"/>
      <c r="IJW373" s="1"/>
      <c r="IJX373" s="1"/>
      <c r="IJY373" s="1"/>
      <c r="IJZ373" s="1"/>
      <c r="IKA373" s="1"/>
      <c r="IKB373" s="1"/>
      <c r="IKC373" s="1"/>
      <c r="IKD373" s="1"/>
      <c r="IKE373" s="1"/>
      <c r="IKF373" s="1"/>
      <c r="IKG373" s="1"/>
      <c r="IKH373" s="1"/>
      <c r="IKI373" s="1"/>
      <c r="IKJ373" s="1"/>
      <c r="IKK373" s="1"/>
      <c r="IKL373" s="1"/>
      <c r="IKM373" s="1"/>
      <c r="IKN373" s="1"/>
      <c r="IKO373" s="1"/>
      <c r="IKP373" s="1"/>
      <c r="IKQ373" s="1"/>
      <c r="IKR373" s="1"/>
      <c r="IKS373" s="1"/>
      <c r="IKT373" s="1"/>
      <c r="IKU373" s="1"/>
      <c r="IKV373" s="1"/>
      <c r="IKW373" s="1"/>
      <c r="IKX373" s="1"/>
      <c r="IKY373" s="1"/>
      <c r="IKZ373" s="1"/>
      <c r="ILA373" s="1"/>
      <c r="ILB373" s="1"/>
      <c r="ILC373" s="1"/>
      <c r="ILD373" s="1"/>
      <c r="ILE373" s="1"/>
      <c r="ILF373" s="1"/>
      <c r="ILG373" s="1"/>
      <c r="ILH373" s="1"/>
      <c r="ILI373" s="1"/>
      <c r="ILJ373" s="1"/>
      <c r="ILK373" s="1"/>
      <c r="ILL373" s="1"/>
      <c r="ILM373" s="1"/>
      <c r="ILN373" s="1"/>
      <c r="ILO373" s="1"/>
      <c r="ILP373" s="1"/>
      <c r="ILQ373" s="1"/>
      <c r="ILR373" s="1"/>
      <c r="ILS373" s="1"/>
      <c r="ILT373" s="1"/>
      <c r="ILU373" s="1"/>
      <c r="ILV373" s="1"/>
      <c r="ILW373" s="1"/>
      <c r="ILX373" s="1"/>
      <c r="ILY373" s="1"/>
      <c r="ILZ373" s="1"/>
      <c r="IMA373" s="1"/>
      <c r="IMB373" s="1"/>
      <c r="IMC373" s="1"/>
      <c r="IMD373" s="1"/>
      <c r="IME373" s="1"/>
      <c r="IMF373" s="1"/>
      <c r="IMG373" s="1"/>
      <c r="IMH373" s="1"/>
      <c r="IMI373" s="1"/>
      <c r="IMJ373" s="1"/>
      <c r="IMK373" s="1"/>
      <c r="IML373" s="1"/>
      <c r="IMM373" s="1"/>
      <c r="IMN373" s="1"/>
      <c r="IMO373" s="1"/>
      <c r="IMP373" s="1"/>
      <c r="IMQ373" s="1"/>
      <c r="IMR373" s="1"/>
      <c r="IMS373" s="1"/>
      <c r="IMT373" s="1"/>
      <c r="IMU373" s="1"/>
      <c r="IMV373" s="1"/>
      <c r="IMW373" s="1"/>
      <c r="IMX373" s="1"/>
      <c r="IMY373" s="1"/>
      <c r="IMZ373" s="1"/>
      <c r="INA373" s="1"/>
      <c r="INB373" s="1"/>
      <c r="INC373" s="1"/>
      <c r="IND373" s="1"/>
      <c r="INE373" s="1"/>
      <c r="INF373" s="1"/>
      <c r="ING373" s="1"/>
      <c r="INH373" s="1"/>
      <c r="INI373" s="1"/>
      <c r="INJ373" s="1"/>
      <c r="INK373" s="1"/>
      <c r="INL373" s="1"/>
      <c r="INM373" s="1"/>
      <c r="INN373" s="1"/>
      <c r="INO373" s="1"/>
      <c r="INP373" s="1"/>
      <c r="INQ373" s="1"/>
      <c r="INR373" s="1"/>
      <c r="INS373" s="1"/>
      <c r="INT373" s="1"/>
      <c r="INU373" s="1"/>
      <c r="INV373" s="1"/>
      <c r="INW373" s="1"/>
      <c r="INX373" s="1"/>
      <c r="INY373" s="1"/>
      <c r="INZ373" s="1"/>
      <c r="IOA373" s="1"/>
      <c r="IOB373" s="1"/>
      <c r="IOC373" s="1"/>
      <c r="IOD373" s="1"/>
      <c r="IOE373" s="1"/>
      <c r="IOF373" s="1"/>
      <c r="IOG373" s="1"/>
      <c r="IOH373" s="1"/>
      <c r="IOI373" s="1"/>
      <c r="IOJ373" s="1"/>
      <c r="IOK373" s="1"/>
      <c r="IOL373" s="1"/>
      <c r="IOM373" s="1"/>
      <c r="ION373" s="1"/>
      <c r="IOO373" s="1"/>
      <c r="IOP373" s="1"/>
      <c r="IOQ373" s="1"/>
      <c r="IOR373" s="1"/>
      <c r="IOS373" s="1"/>
      <c r="IOT373" s="1"/>
      <c r="IOU373" s="1"/>
      <c r="IOV373" s="1"/>
      <c r="IOW373" s="1"/>
      <c r="IOX373" s="1"/>
      <c r="IOY373" s="1"/>
      <c r="IOZ373" s="1"/>
      <c r="IPA373" s="1"/>
      <c r="IPB373" s="1"/>
      <c r="IPC373" s="1"/>
      <c r="IPD373" s="1"/>
      <c r="IPE373" s="1"/>
      <c r="IPF373" s="1"/>
      <c r="IPG373" s="1"/>
      <c r="IPH373" s="1"/>
      <c r="IPI373" s="1"/>
      <c r="IPJ373" s="1"/>
      <c r="IPK373" s="1"/>
      <c r="IPL373" s="1"/>
      <c r="IPM373" s="1"/>
      <c r="IPN373" s="1"/>
      <c r="IPO373" s="1"/>
      <c r="IPP373" s="1"/>
      <c r="IPQ373" s="1"/>
      <c r="IPR373" s="1"/>
      <c r="IPS373" s="1"/>
      <c r="IPT373" s="1"/>
      <c r="IPU373" s="1"/>
      <c r="IPV373" s="1"/>
      <c r="IPW373" s="1"/>
      <c r="IPX373" s="1"/>
      <c r="IPY373" s="1"/>
      <c r="IPZ373" s="1"/>
      <c r="IQA373" s="1"/>
      <c r="IQB373" s="1"/>
      <c r="IQC373" s="1"/>
      <c r="IQD373" s="1"/>
      <c r="IQE373" s="1"/>
      <c r="IQF373" s="1"/>
      <c r="IQG373" s="1"/>
      <c r="IQH373" s="1"/>
      <c r="IQI373" s="1"/>
      <c r="IQJ373" s="1"/>
      <c r="IQK373" s="1"/>
      <c r="IQL373" s="1"/>
      <c r="IQM373" s="1"/>
      <c r="IQN373" s="1"/>
      <c r="IQO373" s="1"/>
      <c r="IQP373" s="1"/>
      <c r="IQQ373" s="1"/>
      <c r="IQR373" s="1"/>
      <c r="IQS373" s="1"/>
      <c r="IQT373" s="1"/>
      <c r="IQU373" s="1"/>
      <c r="IQV373" s="1"/>
      <c r="IQW373" s="1"/>
      <c r="IQX373" s="1"/>
      <c r="IQY373" s="1"/>
      <c r="IQZ373" s="1"/>
      <c r="IRA373" s="1"/>
      <c r="IRB373" s="1"/>
      <c r="IRC373" s="1"/>
      <c r="IRD373" s="1"/>
      <c r="IRE373" s="1"/>
      <c r="IRF373" s="1"/>
      <c r="IRG373" s="1"/>
      <c r="IRH373" s="1"/>
      <c r="IRI373" s="1"/>
      <c r="IRJ373" s="1"/>
      <c r="IRK373" s="1"/>
      <c r="IRL373" s="1"/>
      <c r="IRM373" s="1"/>
      <c r="IRN373" s="1"/>
      <c r="IRO373" s="1"/>
      <c r="IRP373" s="1"/>
      <c r="IRQ373" s="1"/>
      <c r="IRR373" s="1"/>
      <c r="IRS373" s="1"/>
      <c r="IRT373" s="1"/>
      <c r="IRU373" s="1"/>
      <c r="IRV373" s="1"/>
      <c r="IRW373" s="1"/>
      <c r="IRX373" s="1"/>
      <c r="IRY373" s="1"/>
      <c r="IRZ373" s="1"/>
      <c r="ISA373" s="1"/>
      <c r="ISB373" s="1"/>
      <c r="ISC373" s="1"/>
      <c r="ISD373" s="1"/>
      <c r="ISE373" s="1"/>
      <c r="ISF373" s="1"/>
      <c r="ISG373" s="1"/>
      <c r="ISH373" s="1"/>
      <c r="ISI373" s="1"/>
      <c r="ISJ373" s="1"/>
      <c r="ISK373" s="1"/>
      <c r="ISL373" s="1"/>
      <c r="ISM373" s="1"/>
      <c r="ISN373" s="1"/>
      <c r="ISO373" s="1"/>
      <c r="ISP373" s="1"/>
      <c r="ISQ373" s="1"/>
      <c r="ISR373" s="1"/>
      <c r="ISS373" s="1"/>
      <c r="IST373" s="1"/>
      <c r="ISU373" s="1"/>
      <c r="ISV373" s="1"/>
      <c r="ISW373" s="1"/>
      <c r="ISX373" s="1"/>
      <c r="ISY373" s="1"/>
      <c r="ISZ373" s="1"/>
      <c r="ITA373" s="1"/>
      <c r="ITB373" s="1"/>
      <c r="ITC373" s="1"/>
      <c r="ITD373" s="1"/>
      <c r="ITE373" s="1"/>
      <c r="ITF373" s="1"/>
      <c r="ITG373" s="1"/>
      <c r="ITH373" s="1"/>
      <c r="ITI373" s="1"/>
      <c r="ITJ373" s="1"/>
      <c r="ITK373" s="1"/>
      <c r="ITL373" s="1"/>
      <c r="ITM373" s="1"/>
      <c r="ITN373" s="1"/>
      <c r="ITO373" s="1"/>
      <c r="ITP373" s="1"/>
      <c r="ITQ373" s="1"/>
      <c r="ITR373" s="1"/>
      <c r="ITS373" s="1"/>
      <c r="ITT373" s="1"/>
      <c r="ITU373" s="1"/>
      <c r="ITV373" s="1"/>
      <c r="ITW373" s="1"/>
      <c r="ITX373" s="1"/>
      <c r="ITY373" s="1"/>
      <c r="ITZ373" s="1"/>
      <c r="IUA373" s="1"/>
      <c r="IUB373" s="1"/>
      <c r="IUC373" s="1"/>
      <c r="IUD373" s="1"/>
      <c r="IUE373" s="1"/>
      <c r="IUF373" s="1"/>
      <c r="IUG373" s="1"/>
      <c r="IUH373" s="1"/>
      <c r="IUI373" s="1"/>
      <c r="IUJ373" s="1"/>
      <c r="IUK373" s="1"/>
      <c r="IUL373" s="1"/>
      <c r="IUM373" s="1"/>
      <c r="IUN373" s="1"/>
      <c r="IUO373" s="1"/>
      <c r="IUP373" s="1"/>
      <c r="IUQ373" s="1"/>
      <c r="IUR373" s="1"/>
      <c r="IUS373" s="1"/>
      <c r="IUT373" s="1"/>
      <c r="IUU373" s="1"/>
      <c r="IUV373" s="1"/>
      <c r="IUW373" s="1"/>
      <c r="IUX373" s="1"/>
      <c r="IUY373" s="1"/>
      <c r="IUZ373" s="1"/>
      <c r="IVA373" s="1"/>
      <c r="IVB373" s="1"/>
      <c r="IVC373" s="1"/>
      <c r="IVD373" s="1"/>
      <c r="IVE373" s="1"/>
      <c r="IVF373" s="1"/>
      <c r="IVG373" s="1"/>
      <c r="IVH373" s="1"/>
      <c r="IVI373" s="1"/>
      <c r="IVJ373" s="1"/>
      <c r="IVK373" s="1"/>
      <c r="IVL373" s="1"/>
      <c r="IVM373" s="1"/>
      <c r="IVN373" s="1"/>
      <c r="IVO373" s="1"/>
      <c r="IVP373" s="1"/>
      <c r="IVQ373" s="1"/>
      <c r="IVR373" s="1"/>
      <c r="IVS373" s="1"/>
      <c r="IVT373" s="1"/>
      <c r="IVU373" s="1"/>
      <c r="IVV373" s="1"/>
      <c r="IVW373" s="1"/>
      <c r="IVX373" s="1"/>
      <c r="IVY373" s="1"/>
      <c r="IVZ373" s="1"/>
      <c r="IWA373" s="1"/>
      <c r="IWB373" s="1"/>
      <c r="IWC373" s="1"/>
      <c r="IWD373" s="1"/>
      <c r="IWE373" s="1"/>
      <c r="IWF373" s="1"/>
      <c r="IWG373" s="1"/>
      <c r="IWH373" s="1"/>
      <c r="IWI373" s="1"/>
      <c r="IWJ373" s="1"/>
      <c r="IWK373" s="1"/>
      <c r="IWL373" s="1"/>
      <c r="IWM373" s="1"/>
      <c r="IWN373" s="1"/>
      <c r="IWO373" s="1"/>
      <c r="IWP373" s="1"/>
      <c r="IWQ373" s="1"/>
      <c r="IWR373" s="1"/>
      <c r="IWS373" s="1"/>
      <c r="IWT373" s="1"/>
      <c r="IWU373" s="1"/>
      <c r="IWV373" s="1"/>
      <c r="IWW373" s="1"/>
      <c r="IWX373" s="1"/>
      <c r="IWY373" s="1"/>
      <c r="IWZ373" s="1"/>
      <c r="IXA373" s="1"/>
      <c r="IXB373" s="1"/>
      <c r="IXC373" s="1"/>
      <c r="IXD373" s="1"/>
      <c r="IXE373" s="1"/>
      <c r="IXF373" s="1"/>
      <c r="IXG373" s="1"/>
      <c r="IXH373" s="1"/>
      <c r="IXI373" s="1"/>
      <c r="IXJ373" s="1"/>
      <c r="IXK373" s="1"/>
      <c r="IXL373" s="1"/>
      <c r="IXM373" s="1"/>
      <c r="IXN373" s="1"/>
      <c r="IXO373" s="1"/>
      <c r="IXP373" s="1"/>
      <c r="IXQ373" s="1"/>
      <c r="IXR373" s="1"/>
      <c r="IXS373" s="1"/>
      <c r="IXT373" s="1"/>
      <c r="IXU373" s="1"/>
      <c r="IXV373" s="1"/>
      <c r="IXW373" s="1"/>
      <c r="IXX373" s="1"/>
      <c r="IXY373" s="1"/>
      <c r="IXZ373" s="1"/>
      <c r="IYA373" s="1"/>
      <c r="IYB373" s="1"/>
      <c r="IYC373" s="1"/>
      <c r="IYD373" s="1"/>
      <c r="IYE373" s="1"/>
      <c r="IYF373" s="1"/>
      <c r="IYG373" s="1"/>
      <c r="IYH373" s="1"/>
      <c r="IYI373" s="1"/>
      <c r="IYJ373" s="1"/>
      <c r="IYK373" s="1"/>
      <c r="IYL373" s="1"/>
      <c r="IYM373" s="1"/>
      <c r="IYN373" s="1"/>
      <c r="IYO373" s="1"/>
      <c r="IYP373" s="1"/>
      <c r="IYQ373" s="1"/>
      <c r="IYR373" s="1"/>
      <c r="IYS373" s="1"/>
      <c r="IYT373" s="1"/>
      <c r="IYU373" s="1"/>
      <c r="IYV373" s="1"/>
      <c r="IYW373" s="1"/>
      <c r="IYX373" s="1"/>
      <c r="IYY373" s="1"/>
      <c r="IYZ373" s="1"/>
      <c r="IZA373" s="1"/>
      <c r="IZB373" s="1"/>
      <c r="IZC373" s="1"/>
      <c r="IZD373" s="1"/>
      <c r="IZE373" s="1"/>
      <c r="IZF373" s="1"/>
      <c r="IZG373" s="1"/>
      <c r="IZH373" s="1"/>
      <c r="IZI373" s="1"/>
      <c r="IZJ373" s="1"/>
      <c r="IZK373" s="1"/>
      <c r="IZL373" s="1"/>
      <c r="IZM373" s="1"/>
      <c r="IZN373" s="1"/>
      <c r="IZO373" s="1"/>
      <c r="IZP373" s="1"/>
      <c r="IZQ373" s="1"/>
      <c r="IZR373" s="1"/>
      <c r="IZS373" s="1"/>
      <c r="IZT373" s="1"/>
      <c r="IZU373" s="1"/>
      <c r="IZV373" s="1"/>
      <c r="IZW373" s="1"/>
      <c r="IZX373" s="1"/>
      <c r="IZY373" s="1"/>
      <c r="IZZ373" s="1"/>
      <c r="JAA373" s="1"/>
      <c r="JAB373" s="1"/>
      <c r="JAC373" s="1"/>
      <c r="JAD373" s="1"/>
      <c r="JAE373" s="1"/>
      <c r="JAF373" s="1"/>
      <c r="JAG373" s="1"/>
      <c r="JAH373" s="1"/>
      <c r="JAI373" s="1"/>
      <c r="JAJ373" s="1"/>
      <c r="JAK373" s="1"/>
      <c r="JAL373" s="1"/>
      <c r="JAM373" s="1"/>
      <c r="JAN373" s="1"/>
      <c r="JAO373" s="1"/>
      <c r="JAP373" s="1"/>
      <c r="JAQ373" s="1"/>
      <c r="JAR373" s="1"/>
      <c r="JAS373" s="1"/>
      <c r="JAT373" s="1"/>
      <c r="JAU373" s="1"/>
      <c r="JAV373" s="1"/>
      <c r="JAW373" s="1"/>
      <c r="JAX373" s="1"/>
      <c r="JAY373" s="1"/>
      <c r="JAZ373" s="1"/>
      <c r="JBA373" s="1"/>
      <c r="JBB373" s="1"/>
      <c r="JBC373" s="1"/>
      <c r="JBD373" s="1"/>
      <c r="JBE373" s="1"/>
      <c r="JBF373" s="1"/>
      <c r="JBG373" s="1"/>
      <c r="JBH373" s="1"/>
      <c r="JBI373" s="1"/>
      <c r="JBJ373" s="1"/>
      <c r="JBK373" s="1"/>
      <c r="JBL373" s="1"/>
      <c r="JBM373" s="1"/>
      <c r="JBN373" s="1"/>
      <c r="JBO373" s="1"/>
      <c r="JBP373" s="1"/>
      <c r="JBQ373" s="1"/>
      <c r="JBR373" s="1"/>
      <c r="JBS373" s="1"/>
      <c r="JBT373" s="1"/>
      <c r="JBU373" s="1"/>
      <c r="JBV373" s="1"/>
      <c r="JBW373" s="1"/>
      <c r="JBX373" s="1"/>
      <c r="JBY373" s="1"/>
      <c r="JBZ373" s="1"/>
      <c r="JCA373" s="1"/>
      <c r="JCB373" s="1"/>
      <c r="JCC373" s="1"/>
      <c r="JCD373" s="1"/>
      <c r="JCE373" s="1"/>
      <c r="JCF373" s="1"/>
      <c r="JCG373" s="1"/>
      <c r="JCH373" s="1"/>
      <c r="JCI373" s="1"/>
      <c r="JCJ373" s="1"/>
      <c r="JCK373" s="1"/>
      <c r="JCL373" s="1"/>
      <c r="JCM373" s="1"/>
      <c r="JCN373" s="1"/>
      <c r="JCO373" s="1"/>
      <c r="JCP373" s="1"/>
      <c r="JCQ373" s="1"/>
      <c r="JCR373" s="1"/>
      <c r="JCS373" s="1"/>
      <c r="JCT373" s="1"/>
      <c r="JCU373" s="1"/>
      <c r="JCV373" s="1"/>
      <c r="JCW373" s="1"/>
      <c r="JCX373" s="1"/>
      <c r="JCY373" s="1"/>
      <c r="JCZ373" s="1"/>
      <c r="JDA373" s="1"/>
      <c r="JDB373" s="1"/>
      <c r="JDC373" s="1"/>
      <c r="JDD373" s="1"/>
      <c r="JDE373" s="1"/>
      <c r="JDF373" s="1"/>
      <c r="JDG373" s="1"/>
      <c r="JDH373" s="1"/>
      <c r="JDI373" s="1"/>
      <c r="JDJ373" s="1"/>
      <c r="JDK373" s="1"/>
      <c r="JDL373" s="1"/>
      <c r="JDM373" s="1"/>
      <c r="JDN373" s="1"/>
      <c r="JDO373" s="1"/>
      <c r="JDP373" s="1"/>
      <c r="JDQ373" s="1"/>
      <c r="JDR373" s="1"/>
      <c r="JDS373" s="1"/>
      <c r="JDT373" s="1"/>
      <c r="JDU373" s="1"/>
      <c r="JDV373" s="1"/>
      <c r="JDW373" s="1"/>
      <c r="JDX373" s="1"/>
      <c r="JDY373" s="1"/>
      <c r="JDZ373" s="1"/>
      <c r="JEA373" s="1"/>
      <c r="JEB373" s="1"/>
      <c r="JEC373" s="1"/>
      <c r="JED373" s="1"/>
      <c r="JEE373" s="1"/>
      <c r="JEF373" s="1"/>
      <c r="JEG373" s="1"/>
      <c r="JEH373" s="1"/>
      <c r="JEI373" s="1"/>
      <c r="JEJ373" s="1"/>
      <c r="JEK373" s="1"/>
      <c r="JEL373" s="1"/>
      <c r="JEM373" s="1"/>
      <c r="JEN373" s="1"/>
      <c r="JEO373" s="1"/>
      <c r="JEP373" s="1"/>
      <c r="JEQ373" s="1"/>
      <c r="JER373" s="1"/>
      <c r="JES373" s="1"/>
      <c r="JET373" s="1"/>
      <c r="JEU373" s="1"/>
      <c r="JEV373" s="1"/>
      <c r="JEW373" s="1"/>
      <c r="JEX373" s="1"/>
      <c r="JEY373" s="1"/>
      <c r="JEZ373" s="1"/>
      <c r="JFA373" s="1"/>
      <c r="JFB373" s="1"/>
      <c r="JFC373" s="1"/>
      <c r="JFD373" s="1"/>
      <c r="JFE373" s="1"/>
      <c r="JFF373" s="1"/>
      <c r="JFG373" s="1"/>
      <c r="JFH373" s="1"/>
      <c r="JFI373" s="1"/>
      <c r="JFJ373" s="1"/>
      <c r="JFK373" s="1"/>
      <c r="JFL373" s="1"/>
      <c r="JFM373" s="1"/>
      <c r="JFN373" s="1"/>
      <c r="JFO373" s="1"/>
      <c r="JFP373" s="1"/>
      <c r="JFQ373" s="1"/>
      <c r="JFR373" s="1"/>
      <c r="JFS373" s="1"/>
      <c r="JFT373" s="1"/>
      <c r="JFU373" s="1"/>
      <c r="JFV373" s="1"/>
      <c r="JFW373" s="1"/>
      <c r="JFX373" s="1"/>
      <c r="JFY373" s="1"/>
      <c r="JFZ373" s="1"/>
      <c r="JGA373" s="1"/>
      <c r="JGB373" s="1"/>
      <c r="JGC373" s="1"/>
      <c r="JGD373" s="1"/>
      <c r="JGE373" s="1"/>
      <c r="JGF373" s="1"/>
      <c r="JGG373" s="1"/>
      <c r="JGH373" s="1"/>
      <c r="JGI373" s="1"/>
      <c r="JGJ373" s="1"/>
      <c r="JGK373" s="1"/>
      <c r="JGL373" s="1"/>
      <c r="JGM373" s="1"/>
      <c r="JGN373" s="1"/>
      <c r="JGO373" s="1"/>
      <c r="JGP373" s="1"/>
      <c r="JGQ373" s="1"/>
      <c r="JGR373" s="1"/>
      <c r="JGS373" s="1"/>
      <c r="JGT373" s="1"/>
      <c r="JGU373" s="1"/>
      <c r="JGV373" s="1"/>
      <c r="JGW373" s="1"/>
      <c r="JGX373" s="1"/>
      <c r="JGY373" s="1"/>
      <c r="JGZ373" s="1"/>
      <c r="JHA373" s="1"/>
      <c r="JHB373" s="1"/>
      <c r="JHC373" s="1"/>
      <c r="JHD373" s="1"/>
      <c r="JHE373" s="1"/>
      <c r="JHF373" s="1"/>
      <c r="JHG373" s="1"/>
      <c r="JHH373" s="1"/>
      <c r="JHI373" s="1"/>
      <c r="JHJ373" s="1"/>
      <c r="JHK373" s="1"/>
      <c r="JHL373" s="1"/>
      <c r="JHM373" s="1"/>
      <c r="JHN373" s="1"/>
      <c r="JHO373" s="1"/>
      <c r="JHP373" s="1"/>
      <c r="JHQ373" s="1"/>
      <c r="JHR373" s="1"/>
      <c r="JHS373" s="1"/>
      <c r="JHT373" s="1"/>
      <c r="JHU373" s="1"/>
      <c r="JHV373" s="1"/>
      <c r="JHW373" s="1"/>
      <c r="JHX373" s="1"/>
      <c r="JHY373" s="1"/>
      <c r="JHZ373" s="1"/>
      <c r="JIA373" s="1"/>
      <c r="JIB373" s="1"/>
      <c r="JIC373" s="1"/>
      <c r="JID373" s="1"/>
      <c r="JIE373" s="1"/>
      <c r="JIF373" s="1"/>
      <c r="JIG373" s="1"/>
      <c r="JIH373" s="1"/>
      <c r="JII373" s="1"/>
      <c r="JIJ373" s="1"/>
      <c r="JIK373" s="1"/>
      <c r="JIL373" s="1"/>
      <c r="JIM373" s="1"/>
      <c r="JIN373" s="1"/>
      <c r="JIO373" s="1"/>
      <c r="JIP373" s="1"/>
      <c r="JIQ373" s="1"/>
      <c r="JIR373" s="1"/>
      <c r="JIS373" s="1"/>
      <c r="JIT373" s="1"/>
      <c r="JIU373" s="1"/>
      <c r="JIV373" s="1"/>
      <c r="JIW373" s="1"/>
      <c r="JIX373" s="1"/>
      <c r="JIY373" s="1"/>
      <c r="JIZ373" s="1"/>
      <c r="JJA373" s="1"/>
      <c r="JJB373" s="1"/>
      <c r="JJC373" s="1"/>
      <c r="JJD373" s="1"/>
      <c r="JJE373" s="1"/>
      <c r="JJF373" s="1"/>
      <c r="JJG373" s="1"/>
      <c r="JJH373" s="1"/>
      <c r="JJI373" s="1"/>
      <c r="JJJ373" s="1"/>
      <c r="JJK373" s="1"/>
      <c r="JJL373" s="1"/>
      <c r="JJM373" s="1"/>
      <c r="JJN373" s="1"/>
      <c r="JJO373" s="1"/>
      <c r="JJP373" s="1"/>
      <c r="JJQ373" s="1"/>
      <c r="JJR373" s="1"/>
      <c r="JJS373" s="1"/>
      <c r="JJT373" s="1"/>
      <c r="JJU373" s="1"/>
      <c r="JJV373" s="1"/>
      <c r="JJW373" s="1"/>
      <c r="JJX373" s="1"/>
      <c r="JJY373" s="1"/>
      <c r="JJZ373" s="1"/>
      <c r="JKA373" s="1"/>
      <c r="JKB373" s="1"/>
      <c r="JKC373" s="1"/>
      <c r="JKD373" s="1"/>
      <c r="JKE373" s="1"/>
      <c r="JKF373" s="1"/>
      <c r="JKG373" s="1"/>
      <c r="JKH373" s="1"/>
      <c r="JKI373" s="1"/>
      <c r="JKJ373" s="1"/>
      <c r="JKK373" s="1"/>
      <c r="JKL373" s="1"/>
      <c r="JKM373" s="1"/>
      <c r="JKN373" s="1"/>
      <c r="JKO373" s="1"/>
      <c r="JKP373" s="1"/>
      <c r="JKQ373" s="1"/>
      <c r="JKR373" s="1"/>
      <c r="JKS373" s="1"/>
      <c r="JKT373" s="1"/>
      <c r="JKU373" s="1"/>
      <c r="JKV373" s="1"/>
      <c r="JKW373" s="1"/>
      <c r="JKX373" s="1"/>
      <c r="JKY373" s="1"/>
      <c r="JKZ373" s="1"/>
      <c r="JLA373" s="1"/>
      <c r="JLB373" s="1"/>
      <c r="JLC373" s="1"/>
      <c r="JLD373" s="1"/>
      <c r="JLE373" s="1"/>
      <c r="JLF373" s="1"/>
      <c r="JLG373" s="1"/>
      <c r="JLH373" s="1"/>
      <c r="JLI373" s="1"/>
      <c r="JLJ373" s="1"/>
      <c r="JLK373" s="1"/>
      <c r="JLL373" s="1"/>
      <c r="JLM373" s="1"/>
      <c r="JLN373" s="1"/>
      <c r="JLO373" s="1"/>
      <c r="JLP373" s="1"/>
      <c r="JLQ373" s="1"/>
      <c r="JLR373" s="1"/>
      <c r="JLS373" s="1"/>
      <c r="JLT373" s="1"/>
      <c r="JLU373" s="1"/>
      <c r="JLV373" s="1"/>
      <c r="JLW373" s="1"/>
      <c r="JLX373" s="1"/>
      <c r="JLY373" s="1"/>
      <c r="JLZ373" s="1"/>
      <c r="JMA373" s="1"/>
      <c r="JMB373" s="1"/>
      <c r="JMC373" s="1"/>
      <c r="JMD373" s="1"/>
      <c r="JME373" s="1"/>
      <c r="JMF373" s="1"/>
      <c r="JMG373" s="1"/>
      <c r="JMH373" s="1"/>
      <c r="JMI373" s="1"/>
      <c r="JMJ373" s="1"/>
      <c r="JMK373" s="1"/>
      <c r="JML373" s="1"/>
      <c r="JMM373" s="1"/>
      <c r="JMN373" s="1"/>
      <c r="JMO373" s="1"/>
      <c r="JMP373" s="1"/>
      <c r="JMQ373" s="1"/>
      <c r="JMR373" s="1"/>
      <c r="JMS373" s="1"/>
      <c r="JMT373" s="1"/>
      <c r="JMU373" s="1"/>
      <c r="JMV373" s="1"/>
      <c r="JMW373" s="1"/>
      <c r="JMX373" s="1"/>
      <c r="JMY373" s="1"/>
      <c r="JMZ373" s="1"/>
      <c r="JNA373" s="1"/>
      <c r="JNB373" s="1"/>
      <c r="JNC373" s="1"/>
      <c r="JND373" s="1"/>
      <c r="JNE373" s="1"/>
      <c r="JNF373" s="1"/>
      <c r="JNG373" s="1"/>
      <c r="JNH373" s="1"/>
      <c r="JNI373" s="1"/>
      <c r="JNJ373" s="1"/>
      <c r="JNK373" s="1"/>
      <c r="JNL373" s="1"/>
      <c r="JNM373" s="1"/>
      <c r="JNN373" s="1"/>
      <c r="JNO373" s="1"/>
      <c r="JNP373" s="1"/>
      <c r="JNQ373" s="1"/>
      <c r="JNR373" s="1"/>
      <c r="JNS373" s="1"/>
      <c r="JNT373" s="1"/>
      <c r="JNU373" s="1"/>
      <c r="JNV373" s="1"/>
      <c r="JNW373" s="1"/>
      <c r="JNX373" s="1"/>
      <c r="JNY373" s="1"/>
      <c r="JNZ373" s="1"/>
      <c r="JOA373" s="1"/>
      <c r="JOB373" s="1"/>
      <c r="JOC373" s="1"/>
      <c r="JOD373" s="1"/>
      <c r="JOE373" s="1"/>
      <c r="JOF373" s="1"/>
      <c r="JOG373" s="1"/>
      <c r="JOH373" s="1"/>
      <c r="JOI373" s="1"/>
      <c r="JOJ373" s="1"/>
      <c r="JOK373" s="1"/>
      <c r="JOL373" s="1"/>
      <c r="JOM373" s="1"/>
      <c r="JON373" s="1"/>
      <c r="JOO373" s="1"/>
      <c r="JOP373" s="1"/>
      <c r="JOQ373" s="1"/>
      <c r="JOR373" s="1"/>
      <c r="JOS373" s="1"/>
      <c r="JOT373" s="1"/>
      <c r="JOU373" s="1"/>
      <c r="JOV373" s="1"/>
      <c r="JOW373" s="1"/>
      <c r="JOX373" s="1"/>
      <c r="JOY373" s="1"/>
      <c r="JOZ373" s="1"/>
      <c r="JPA373" s="1"/>
      <c r="JPB373" s="1"/>
      <c r="JPC373" s="1"/>
      <c r="JPD373" s="1"/>
      <c r="JPE373" s="1"/>
      <c r="JPF373" s="1"/>
      <c r="JPG373" s="1"/>
      <c r="JPH373" s="1"/>
      <c r="JPI373" s="1"/>
      <c r="JPJ373" s="1"/>
      <c r="JPK373" s="1"/>
      <c r="JPL373" s="1"/>
      <c r="JPM373" s="1"/>
      <c r="JPN373" s="1"/>
      <c r="JPO373" s="1"/>
      <c r="JPP373" s="1"/>
      <c r="JPQ373" s="1"/>
      <c r="JPR373" s="1"/>
      <c r="JPS373" s="1"/>
      <c r="JPT373" s="1"/>
      <c r="JPU373" s="1"/>
      <c r="JPV373" s="1"/>
      <c r="JPW373" s="1"/>
      <c r="JPX373" s="1"/>
      <c r="JPY373" s="1"/>
      <c r="JPZ373" s="1"/>
      <c r="JQA373" s="1"/>
      <c r="JQB373" s="1"/>
      <c r="JQC373" s="1"/>
      <c r="JQD373" s="1"/>
      <c r="JQE373" s="1"/>
      <c r="JQF373" s="1"/>
      <c r="JQG373" s="1"/>
      <c r="JQH373" s="1"/>
      <c r="JQI373" s="1"/>
      <c r="JQJ373" s="1"/>
      <c r="JQK373" s="1"/>
      <c r="JQL373" s="1"/>
      <c r="JQM373" s="1"/>
      <c r="JQN373" s="1"/>
      <c r="JQO373" s="1"/>
      <c r="JQP373" s="1"/>
      <c r="JQQ373" s="1"/>
      <c r="JQR373" s="1"/>
      <c r="JQS373" s="1"/>
      <c r="JQT373" s="1"/>
      <c r="JQU373" s="1"/>
      <c r="JQV373" s="1"/>
      <c r="JQW373" s="1"/>
      <c r="JQX373" s="1"/>
      <c r="JQY373" s="1"/>
      <c r="JQZ373" s="1"/>
      <c r="JRA373" s="1"/>
      <c r="JRB373" s="1"/>
      <c r="JRC373" s="1"/>
      <c r="JRD373" s="1"/>
      <c r="JRE373" s="1"/>
      <c r="JRF373" s="1"/>
      <c r="JRG373" s="1"/>
      <c r="JRH373" s="1"/>
      <c r="JRI373" s="1"/>
      <c r="JRJ373" s="1"/>
      <c r="JRK373" s="1"/>
      <c r="JRL373" s="1"/>
      <c r="JRM373" s="1"/>
      <c r="JRN373" s="1"/>
      <c r="JRO373" s="1"/>
      <c r="JRP373" s="1"/>
      <c r="JRQ373" s="1"/>
      <c r="JRR373" s="1"/>
      <c r="JRS373" s="1"/>
      <c r="JRT373" s="1"/>
      <c r="JRU373" s="1"/>
      <c r="JRV373" s="1"/>
      <c r="JRW373" s="1"/>
      <c r="JRX373" s="1"/>
      <c r="JRY373" s="1"/>
      <c r="JRZ373" s="1"/>
      <c r="JSA373" s="1"/>
      <c r="JSB373" s="1"/>
      <c r="JSC373" s="1"/>
      <c r="JSD373" s="1"/>
      <c r="JSE373" s="1"/>
      <c r="JSF373" s="1"/>
      <c r="JSG373" s="1"/>
      <c r="JSH373" s="1"/>
      <c r="JSI373" s="1"/>
      <c r="JSJ373" s="1"/>
      <c r="JSK373" s="1"/>
      <c r="JSL373" s="1"/>
      <c r="JSM373" s="1"/>
      <c r="JSN373" s="1"/>
      <c r="JSO373" s="1"/>
      <c r="JSP373" s="1"/>
      <c r="JSQ373" s="1"/>
      <c r="JSR373" s="1"/>
      <c r="JSS373" s="1"/>
      <c r="JST373" s="1"/>
      <c r="JSU373" s="1"/>
      <c r="JSV373" s="1"/>
      <c r="JSW373" s="1"/>
      <c r="JSX373" s="1"/>
      <c r="JSY373" s="1"/>
      <c r="JSZ373" s="1"/>
      <c r="JTA373" s="1"/>
      <c r="JTB373" s="1"/>
      <c r="JTC373" s="1"/>
      <c r="JTD373" s="1"/>
      <c r="JTE373" s="1"/>
      <c r="JTF373" s="1"/>
      <c r="JTG373" s="1"/>
      <c r="JTH373" s="1"/>
      <c r="JTI373" s="1"/>
      <c r="JTJ373" s="1"/>
      <c r="JTK373" s="1"/>
      <c r="JTL373" s="1"/>
      <c r="JTM373" s="1"/>
      <c r="JTN373" s="1"/>
      <c r="JTO373" s="1"/>
      <c r="JTP373" s="1"/>
      <c r="JTQ373" s="1"/>
      <c r="JTR373" s="1"/>
      <c r="JTS373" s="1"/>
      <c r="JTT373" s="1"/>
      <c r="JTU373" s="1"/>
      <c r="JTV373" s="1"/>
      <c r="JTW373" s="1"/>
      <c r="JTX373" s="1"/>
      <c r="JTY373" s="1"/>
      <c r="JTZ373" s="1"/>
      <c r="JUA373" s="1"/>
      <c r="JUB373" s="1"/>
      <c r="JUC373" s="1"/>
      <c r="JUD373" s="1"/>
      <c r="JUE373" s="1"/>
      <c r="JUF373" s="1"/>
      <c r="JUG373" s="1"/>
      <c r="JUH373" s="1"/>
      <c r="JUI373" s="1"/>
      <c r="JUJ373" s="1"/>
      <c r="JUK373" s="1"/>
      <c r="JUL373" s="1"/>
      <c r="JUM373" s="1"/>
      <c r="JUN373" s="1"/>
      <c r="JUO373" s="1"/>
      <c r="JUP373" s="1"/>
      <c r="JUQ373" s="1"/>
      <c r="JUR373" s="1"/>
      <c r="JUS373" s="1"/>
      <c r="JUT373" s="1"/>
      <c r="JUU373" s="1"/>
      <c r="JUV373" s="1"/>
      <c r="JUW373" s="1"/>
      <c r="JUX373" s="1"/>
      <c r="JUY373" s="1"/>
      <c r="JUZ373" s="1"/>
      <c r="JVA373" s="1"/>
      <c r="JVB373" s="1"/>
      <c r="JVC373" s="1"/>
      <c r="JVD373" s="1"/>
      <c r="JVE373" s="1"/>
      <c r="JVF373" s="1"/>
      <c r="JVG373" s="1"/>
      <c r="JVH373" s="1"/>
      <c r="JVI373" s="1"/>
      <c r="JVJ373" s="1"/>
      <c r="JVK373" s="1"/>
      <c r="JVL373" s="1"/>
      <c r="JVM373" s="1"/>
      <c r="JVN373" s="1"/>
      <c r="JVO373" s="1"/>
      <c r="JVP373" s="1"/>
      <c r="JVQ373" s="1"/>
      <c r="JVR373" s="1"/>
      <c r="JVS373" s="1"/>
      <c r="JVT373" s="1"/>
      <c r="JVU373" s="1"/>
      <c r="JVV373" s="1"/>
      <c r="JVW373" s="1"/>
      <c r="JVX373" s="1"/>
      <c r="JVY373" s="1"/>
      <c r="JVZ373" s="1"/>
      <c r="JWA373" s="1"/>
      <c r="JWB373" s="1"/>
      <c r="JWC373" s="1"/>
      <c r="JWD373" s="1"/>
      <c r="JWE373" s="1"/>
      <c r="JWF373" s="1"/>
      <c r="JWG373" s="1"/>
      <c r="JWH373" s="1"/>
      <c r="JWI373" s="1"/>
      <c r="JWJ373" s="1"/>
      <c r="JWK373" s="1"/>
      <c r="JWL373" s="1"/>
      <c r="JWM373" s="1"/>
      <c r="JWN373" s="1"/>
      <c r="JWO373" s="1"/>
      <c r="JWP373" s="1"/>
      <c r="JWQ373" s="1"/>
      <c r="JWR373" s="1"/>
      <c r="JWS373" s="1"/>
      <c r="JWT373" s="1"/>
      <c r="JWU373" s="1"/>
      <c r="JWV373" s="1"/>
      <c r="JWW373" s="1"/>
      <c r="JWX373" s="1"/>
      <c r="JWY373" s="1"/>
      <c r="JWZ373" s="1"/>
      <c r="JXA373" s="1"/>
      <c r="JXB373" s="1"/>
      <c r="JXC373" s="1"/>
      <c r="JXD373" s="1"/>
      <c r="JXE373" s="1"/>
      <c r="JXF373" s="1"/>
      <c r="JXG373" s="1"/>
      <c r="JXH373" s="1"/>
      <c r="JXI373" s="1"/>
      <c r="JXJ373" s="1"/>
      <c r="JXK373" s="1"/>
      <c r="JXL373" s="1"/>
      <c r="JXM373" s="1"/>
      <c r="JXN373" s="1"/>
      <c r="JXO373" s="1"/>
      <c r="JXP373" s="1"/>
      <c r="JXQ373" s="1"/>
      <c r="JXR373" s="1"/>
      <c r="JXS373" s="1"/>
      <c r="JXT373" s="1"/>
      <c r="JXU373" s="1"/>
      <c r="JXV373" s="1"/>
      <c r="JXW373" s="1"/>
      <c r="JXX373" s="1"/>
      <c r="JXY373" s="1"/>
      <c r="JXZ373" s="1"/>
      <c r="JYA373" s="1"/>
      <c r="JYB373" s="1"/>
      <c r="JYC373" s="1"/>
      <c r="JYD373" s="1"/>
      <c r="JYE373" s="1"/>
      <c r="JYF373" s="1"/>
      <c r="JYG373" s="1"/>
      <c r="JYH373" s="1"/>
      <c r="JYI373" s="1"/>
      <c r="JYJ373" s="1"/>
      <c r="JYK373" s="1"/>
      <c r="JYL373" s="1"/>
      <c r="JYM373" s="1"/>
      <c r="JYN373" s="1"/>
      <c r="JYO373" s="1"/>
      <c r="JYP373" s="1"/>
      <c r="JYQ373" s="1"/>
      <c r="JYR373" s="1"/>
      <c r="JYS373" s="1"/>
      <c r="JYT373" s="1"/>
      <c r="JYU373" s="1"/>
      <c r="JYV373" s="1"/>
      <c r="JYW373" s="1"/>
      <c r="JYX373" s="1"/>
      <c r="JYY373" s="1"/>
      <c r="JYZ373" s="1"/>
      <c r="JZA373" s="1"/>
      <c r="JZB373" s="1"/>
      <c r="JZC373" s="1"/>
      <c r="JZD373" s="1"/>
      <c r="JZE373" s="1"/>
      <c r="JZF373" s="1"/>
      <c r="JZG373" s="1"/>
      <c r="JZH373" s="1"/>
      <c r="JZI373" s="1"/>
      <c r="JZJ373" s="1"/>
      <c r="JZK373" s="1"/>
      <c r="JZL373" s="1"/>
      <c r="JZM373" s="1"/>
      <c r="JZN373" s="1"/>
      <c r="JZO373" s="1"/>
      <c r="JZP373" s="1"/>
      <c r="JZQ373" s="1"/>
      <c r="JZR373" s="1"/>
      <c r="JZS373" s="1"/>
      <c r="JZT373" s="1"/>
      <c r="JZU373" s="1"/>
      <c r="JZV373" s="1"/>
      <c r="JZW373" s="1"/>
      <c r="JZX373" s="1"/>
      <c r="JZY373" s="1"/>
      <c r="JZZ373" s="1"/>
      <c r="KAA373" s="1"/>
      <c r="KAB373" s="1"/>
      <c r="KAC373" s="1"/>
      <c r="KAD373" s="1"/>
      <c r="KAE373" s="1"/>
      <c r="KAF373" s="1"/>
      <c r="KAG373" s="1"/>
      <c r="KAH373" s="1"/>
      <c r="KAI373" s="1"/>
      <c r="KAJ373" s="1"/>
      <c r="KAK373" s="1"/>
      <c r="KAL373" s="1"/>
      <c r="KAM373" s="1"/>
      <c r="KAN373" s="1"/>
      <c r="KAO373" s="1"/>
      <c r="KAP373" s="1"/>
      <c r="KAQ373" s="1"/>
      <c r="KAR373" s="1"/>
      <c r="KAS373" s="1"/>
      <c r="KAT373" s="1"/>
      <c r="KAU373" s="1"/>
      <c r="KAV373" s="1"/>
      <c r="KAW373" s="1"/>
      <c r="KAX373" s="1"/>
      <c r="KAY373" s="1"/>
      <c r="KAZ373" s="1"/>
      <c r="KBA373" s="1"/>
      <c r="KBB373" s="1"/>
      <c r="KBC373" s="1"/>
      <c r="KBD373" s="1"/>
      <c r="KBE373" s="1"/>
      <c r="KBF373" s="1"/>
      <c r="KBG373" s="1"/>
      <c r="KBH373" s="1"/>
      <c r="KBI373" s="1"/>
      <c r="KBJ373" s="1"/>
      <c r="KBK373" s="1"/>
      <c r="KBL373" s="1"/>
      <c r="KBM373" s="1"/>
      <c r="KBN373" s="1"/>
      <c r="KBO373" s="1"/>
      <c r="KBP373" s="1"/>
      <c r="KBQ373" s="1"/>
      <c r="KBR373" s="1"/>
      <c r="KBS373" s="1"/>
      <c r="KBT373" s="1"/>
      <c r="KBU373" s="1"/>
      <c r="KBV373" s="1"/>
      <c r="KBW373" s="1"/>
      <c r="KBX373" s="1"/>
      <c r="KBY373" s="1"/>
      <c r="KBZ373" s="1"/>
      <c r="KCA373" s="1"/>
      <c r="KCB373" s="1"/>
      <c r="KCC373" s="1"/>
      <c r="KCD373" s="1"/>
      <c r="KCE373" s="1"/>
      <c r="KCF373" s="1"/>
      <c r="KCG373" s="1"/>
      <c r="KCH373" s="1"/>
      <c r="KCI373" s="1"/>
      <c r="KCJ373" s="1"/>
      <c r="KCK373" s="1"/>
      <c r="KCL373" s="1"/>
      <c r="KCM373" s="1"/>
      <c r="KCN373" s="1"/>
      <c r="KCO373" s="1"/>
      <c r="KCP373" s="1"/>
      <c r="KCQ373" s="1"/>
      <c r="KCR373" s="1"/>
      <c r="KCS373" s="1"/>
      <c r="KCT373" s="1"/>
      <c r="KCU373" s="1"/>
      <c r="KCV373" s="1"/>
      <c r="KCW373" s="1"/>
      <c r="KCX373" s="1"/>
      <c r="KCY373" s="1"/>
      <c r="KCZ373" s="1"/>
      <c r="KDA373" s="1"/>
      <c r="KDB373" s="1"/>
      <c r="KDC373" s="1"/>
      <c r="KDD373" s="1"/>
      <c r="KDE373" s="1"/>
      <c r="KDF373" s="1"/>
      <c r="KDG373" s="1"/>
      <c r="KDH373" s="1"/>
      <c r="KDI373" s="1"/>
      <c r="KDJ373" s="1"/>
      <c r="KDK373" s="1"/>
      <c r="KDL373" s="1"/>
      <c r="KDM373" s="1"/>
      <c r="KDN373" s="1"/>
      <c r="KDO373" s="1"/>
      <c r="KDP373" s="1"/>
      <c r="KDQ373" s="1"/>
      <c r="KDR373" s="1"/>
      <c r="KDS373" s="1"/>
      <c r="KDT373" s="1"/>
      <c r="KDU373" s="1"/>
      <c r="KDV373" s="1"/>
      <c r="KDW373" s="1"/>
      <c r="KDX373" s="1"/>
      <c r="KDY373" s="1"/>
      <c r="KDZ373" s="1"/>
      <c r="KEA373" s="1"/>
      <c r="KEB373" s="1"/>
      <c r="KEC373" s="1"/>
      <c r="KED373" s="1"/>
      <c r="KEE373" s="1"/>
      <c r="KEF373" s="1"/>
      <c r="KEG373" s="1"/>
      <c r="KEH373" s="1"/>
      <c r="KEI373" s="1"/>
      <c r="KEJ373" s="1"/>
      <c r="KEK373" s="1"/>
      <c r="KEL373" s="1"/>
      <c r="KEM373" s="1"/>
      <c r="KEN373" s="1"/>
      <c r="KEO373" s="1"/>
      <c r="KEP373" s="1"/>
      <c r="KEQ373" s="1"/>
      <c r="KER373" s="1"/>
      <c r="KES373" s="1"/>
      <c r="KET373" s="1"/>
      <c r="KEU373" s="1"/>
      <c r="KEV373" s="1"/>
      <c r="KEW373" s="1"/>
      <c r="KEX373" s="1"/>
      <c r="KEY373" s="1"/>
      <c r="KEZ373" s="1"/>
      <c r="KFA373" s="1"/>
      <c r="KFB373" s="1"/>
      <c r="KFC373" s="1"/>
      <c r="KFD373" s="1"/>
      <c r="KFE373" s="1"/>
      <c r="KFF373" s="1"/>
      <c r="KFG373" s="1"/>
      <c r="KFH373" s="1"/>
      <c r="KFI373" s="1"/>
      <c r="KFJ373" s="1"/>
      <c r="KFK373" s="1"/>
      <c r="KFL373" s="1"/>
      <c r="KFM373" s="1"/>
      <c r="KFN373" s="1"/>
      <c r="KFO373" s="1"/>
      <c r="KFP373" s="1"/>
      <c r="KFQ373" s="1"/>
      <c r="KFR373" s="1"/>
      <c r="KFS373" s="1"/>
      <c r="KFT373" s="1"/>
      <c r="KFU373" s="1"/>
      <c r="KFV373" s="1"/>
      <c r="KFW373" s="1"/>
      <c r="KFX373" s="1"/>
      <c r="KFY373" s="1"/>
      <c r="KFZ373" s="1"/>
      <c r="KGA373" s="1"/>
      <c r="KGB373" s="1"/>
      <c r="KGC373" s="1"/>
      <c r="KGD373" s="1"/>
      <c r="KGE373" s="1"/>
      <c r="KGF373" s="1"/>
      <c r="KGG373" s="1"/>
      <c r="KGH373" s="1"/>
      <c r="KGI373" s="1"/>
      <c r="KGJ373" s="1"/>
      <c r="KGK373" s="1"/>
      <c r="KGL373" s="1"/>
      <c r="KGM373" s="1"/>
      <c r="KGN373" s="1"/>
      <c r="KGO373" s="1"/>
      <c r="KGP373" s="1"/>
      <c r="KGQ373" s="1"/>
      <c r="KGR373" s="1"/>
      <c r="KGS373" s="1"/>
      <c r="KGT373" s="1"/>
      <c r="KGU373" s="1"/>
      <c r="KGV373" s="1"/>
      <c r="KGW373" s="1"/>
      <c r="KGX373" s="1"/>
      <c r="KGY373" s="1"/>
      <c r="KGZ373" s="1"/>
      <c r="KHA373" s="1"/>
      <c r="KHB373" s="1"/>
      <c r="KHC373" s="1"/>
      <c r="KHD373" s="1"/>
      <c r="KHE373" s="1"/>
      <c r="KHF373" s="1"/>
      <c r="KHG373" s="1"/>
      <c r="KHH373" s="1"/>
      <c r="KHI373" s="1"/>
      <c r="KHJ373" s="1"/>
      <c r="KHK373" s="1"/>
      <c r="KHL373" s="1"/>
      <c r="KHM373" s="1"/>
      <c r="KHN373" s="1"/>
      <c r="KHO373" s="1"/>
      <c r="KHP373" s="1"/>
      <c r="KHQ373" s="1"/>
      <c r="KHR373" s="1"/>
      <c r="KHS373" s="1"/>
      <c r="KHT373" s="1"/>
      <c r="KHU373" s="1"/>
      <c r="KHV373" s="1"/>
      <c r="KHW373" s="1"/>
      <c r="KHX373" s="1"/>
      <c r="KHY373" s="1"/>
      <c r="KHZ373" s="1"/>
      <c r="KIA373" s="1"/>
      <c r="KIB373" s="1"/>
      <c r="KIC373" s="1"/>
      <c r="KID373" s="1"/>
      <c r="KIE373" s="1"/>
      <c r="KIF373" s="1"/>
      <c r="KIG373" s="1"/>
      <c r="KIH373" s="1"/>
      <c r="KII373" s="1"/>
      <c r="KIJ373" s="1"/>
      <c r="KIK373" s="1"/>
      <c r="KIL373" s="1"/>
      <c r="KIM373" s="1"/>
      <c r="KIN373" s="1"/>
      <c r="KIO373" s="1"/>
      <c r="KIP373" s="1"/>
      <c r="KIQ373" s="1"/>
      <c r="KIR373" s="1"/>
      <c r="KIS373" s="1"/>
      <c r="KIT373" s="1"/>
      <c r="KIU373" s="1"/>
      <c r="KIV373" s="1"/>
      <c r="KIW373" s="1"/>
      <c r="KIX373" s="1"/>
      <c r="KIY373" s="1"/>
      <c r="KIZ373" s="1"/>
      <c r="KJA373" s="1"/>
      <c r="KJB373" s="1"/>
      <c r="KJC373" s="1"/>
      <c r="KJD373" s="1"/>
      <c r="KJE373" s="1"/>
      <c r="KJF373" s="1"/>
      <c r="KJG373" s="1"/>
      <c r="KJH373" s="1"/>
      <c r="KJI373" s="1"/>
      <c r="KJJ373" s="1"/>
      <c r="KJK373" s="1"/>
      <c r="KJL373" s="1"/>
      <c r="KJM373" s="1"/>
      <c r="KJN373" s="1"/>
      <c r="KJO373" s="1"/>
      <c r="KJP373" s="1"/>
      <c r="KJQ373" s="1"/>
      <c r="KJR373" s="1"/>
      <c r="KJS373" s="1"/>
      <c r="KJT373" s="1"/>
      <c r="KJU373" s="1"/>
      <c r="KJV373" s="1"/>
      <c r="KJW373" s="1"/>
      <c r="KJX373" s="1"/>
      <c r="KJY373" s="1"/>
      <c r="KJZ373" s="1"/>
      <c r="KKA373" s="1"/>
      <c r="KKB373" s="1"/>
      <c r="KKC373" s="1"/>
      <c r="KKD373" s="1"/>
      <c r="KKE373" s="1"/>
      <c r="KKF373" s="1"/>
      <c r="KKG373" s="1"/>
      <c r="KKH373" s="1"/>
      <c r="KKI373" s="1"/>
      <c r="KKJ373" s="1"/>
      <c r="KKK373" s="1"/>
      <c r="KKL373" s="1"/>
      <c r="KKM373" s="1"/>
      <c r="KKN373" s="1"/>
      <c r="KKO373" s="1"/>
      <c r="KKP373" s="1"/>
      <c r="KKQ373" s="1"/>
      <c r="KKR373" s="1"/>
      <c r="KKS373" s="1"/>
      <c r="KKT373" s="1"/>
      <c r="KKU373" s="1"/>
      <c r="KKV373" s="1"/>
      <c r="KKW373" s="1"/>
      <c r="KKX373" s="1"/>
      <c r="KKY373" s="1"/>
      <c r="KKZ373" s="1"/>
      <c r="KLA373" s="1"/>
      <c r="KLB373" s="1"/>
      <c r="KLC373" s="1"/>
      <c r="KLD373" s="1"/>
      <c r="KLE373" s="1"/>
      <c r="KLF373" s="1"/>
      <c r="KLG373" s="1"/>
      <c r="KLH373" s="1"/>
      <c r="KLI373" s="1"/>
      <c r="KLJ373" s="1"/>
      <c r="KLK373" s="1"/>
      <c r="KLL373" s="1"/>
      <c r="KLM373" s="1"/>
      <c r="KLN373" s="1"/>
      <c r="KLO373" s="1"/>
      <c r="KLP373" s="1"/>
      <c r="KLQ373" s="1"/>
      <c r="KLR373" s="1"/>
      <c r="KLS373" s="1"/>
      <c r="KLT373" s="1"/>
      <c r="KLU373" s="1"/>
      <c r="KLV373" s="1"/>
      <c r="KLW373" s="1"/>
      <c r="KLX373" s="1"/>
      <c r="KLY373" s="1"/>
      <c r="KLZ373" s="1"/>
      <c r="KMA373" s="1"/>
      <c r="KMB373" s="1"/>
      <c r="KMC373" s="1"/>
      <c r="KMD373" s="1"/>
      <c r="KME373" s="1"/>
      <c r="KMF373" s="1"/>
      <c r="KMG373" s="1"/>
      <c r="KMH373" s="1"/>
      <c r="KMI373" s="1"/>
      <c r="KMJ373" s="1"/>
      <c r="KMK373" s="1"/>
      <c r="KML373" s="1"/>
      <c r="KMM373" s="1"/>
      <c r="KMN373" s="1"/>
      <c r="KMO373" s="1"/>
      <c r="KMP373" s="1"/>
      <c r="KMQ373" s="1"/>
      <c r="KMR373" s="1"/>
      <c r="KMS373" s="1"/>
      <c r="KMT373" s="1"/>
      <c r="KMU373" s="1"/>
      <c r="KMV373" s="1"/>
      <c r="KMW373" s="1"/>
      <c r="KMX373" s="1"/>
      <c r="KMY373" s="1"/>
      <c r="KMZ373" s="1"/>
      <c r="KNA373" s="1"/>
      <c r="KNB373" s="1"/>
      <c r="KNC373" s="1"/>
      <c r="KND373" s="1"/>
      <c r="KNE373" s="1"/>
      <c r="KNF373" s="1"/>
      <c r="KNG373" s="1"/>
      <c r="KNH373" s="1"/>
      <c r="KNI373" s="1"/>
      <c r="KNJ373" s="1"/>
      <c r="KNK373" s="1"/>
      <c r="KNL373" s="1"/>
      <c r="KNM373" s="1"/>
      <c r="KNN373" s="1"/>
      <c r="KNO373" s="1"/>
      <c r="KNP373" s="1"/>
      <c r="KNQ373" s="1"/>
      <c r="KNR373" s="1"/>
      <c r="KNS373" s="1"/>
      <c r="KNT373" s="1"/>
      <c r="KNU373" s="1"/>
      <c r="KNV373" s="1"/>
      <c r="KNW373" s="1"/>
      <c r="KNX373" s="1"/>
      <c r="KNY373" s="1"/>
      <c r="KNZ373" s="1"/>
      <c r="KOA373" s="1"/>
      <c r="KOB373" s="1"/>
      <c r="KOC373" s="1"/>
      <c r="KOD373" s="1"/>
      <c r="KOE373" s="1"/>
      <c r="KOF373" s="1"/>
      <c r="KOG373" s="1"/>
      <c r="KOH373" s="1"/>
      <c r="KOI373" s="1"/>
      <c r="KOJ373" s="1"/>
      <c r="KOK373" s="1"/>
      <c r="KOL373" s="1"/>
      <c r="KOM373" s="1"/>
      <c r="KON373" s="1"/>
      <c r="KOO373" s="1"/>
      <c r="KOP373" s="1"/>
      <c r="KOQ373" s="1"/>
      <c r="KOR373" s="1"/>
      <c r="KOS373" s="1"/>
      <c r="KOT373" s="1"/>
      <c r="KOU373" s="1"/>
      <c r="KOV373" s="1"/>
      <c r="KOW373" s="1"/>
      <c r="KOX373" s="1"/>
      <c r="KOY373" s="1"/>
      <c r="KOZ373" s="1"/>
      <c r="KPA373" s="1"/>
      <c r="KPB373" s="1"/>
      <c r="KPC373" s="1"/>
      <c r="KPD373" s="1"/>
      <c r="KPE373" s="1"/>
      <c r="KPF373" s="1"/>
      <c r="KPG373" s="1"/>
      <c r="KPH373" s="1"/>
      <c r="KPI373" s="1"/>
      <c r="KPJ373" s="1"/>
      <c r="KPK373" s="1"/>
      <c r="KPL373" s="1"/>
      <c r="KPM373" s="1"/>
      <c r="KPN373" s="1"/>
      <c r="KPO373" s="1"/>
      <c r="KPP373" s="1"/>
      <c r="KPQ373" s="1"/>
      <c r="KPR373" s="1"/>
      <c r="KPS373" s="1"/>
      <c r="KPT373" s="1"/>
      <c r="KPU373" s="1"/>
      <c r="KPV373" s="1"/>
      <c r="KPW373" s="1"/>
      <c r="KPX373" s="1"/>
      <c r="KPY373" s="1"/>
      <c r="KPZ373" s="1"/>
      <c r="KQA373" s="1"/>
      <c r="KQB373" s="1"/>
      <c r="KQC373" s="1"/>
      <c r="KQD373" s="1"/>
      <c r="KQE373" s="1"/>
      <c r="KQF373" s="1"/>
      <c r="KQG373" s="1"/>
      <c r="KQH373" s="1"/>
      <c r="KQI373" s="1"/>
      <c r="KQJ373" s="1"/>
      <c r="KQK373" s="1"/>
      <c r="KQL373" s="1"/>
      <c r="KQM373" s="1"/>
      <c r="KQN373" s="1"/>
      <c r="KQO373" s="1"/>
      <c r="KQP373" s="1"/>
      <c r="KQQ373" s="1"/>
      <c r="KQR373" s="1"/>
      <c r="KQS373" s="1"/>
      <c r="KQT373" s="1"/>
      <c r="KQU373" s="1"/>
      <c r="KQV373" s="1"/>
      <c r="KQW373" s="1"/>
      <c r="KQX373" s="1"/>
      <c r="KQY373" s="1"/>
      <c r="KQZ373" s="1"/>
      <c r="KRA373" s="1"/>
      <c r="KRB373" s="1"/>
      <c r="KRC373" s="1"/>
      <c r="KRD373" s="1"/>
      <c r="KRE373" s="1"/>
      <c r="KRF373" s="1"/>
      <c r="KRG373" s="1"/>
      <c r="KRH373" s="1"/>
      <c r="KRI373" s="1"/>
      <c r="KRJ373" s="1"/>
      <c r="KRK373" s="1"/>
      <c r="KRL373" s="1"/>
      <c r="KRM373" s="1"/>
      <c r="KRN373" s="1"/>
      <c r="KRO373" s="1"/>
      <c r="KRP373" s="1"/>
      <c r="KRQ373" s="1"/>
      <c r="KRR373" s="1"/>
      <c r="KRS373" s="1"/>
      <c r="KRT373" s="1"/>
      <c r="KRU373" s="1"/>
      <c r="KRV373" s="1"/>
      <c r="KRW373" s="1"/>
      <c r="KRX373" s="1"/>
      <c r="KRY373" s="1"/>
      <c r="KRZ373" s="1"/>
      <c r="KSA373" s="1"/>
      <c r="KSB373" s="1"/>
      <c r="KSC373" s="1"/>
      <c r="KSD373" s="1"/>
      <c r="KSE373" s="1"/>
      <c r="KSF373" s="1"/>
      <c r="KSG373" s="1"/>
      <c r="KSH373" s="1"/>
      <c r="KSI373" s="1"/>
      <c r="KSJ373" s="1"/>
      <c r="KSK373" s="1"/>
      <c r="KSL373" s="1"/>
      <c r="KSM373" s="1"/>
      <c r="KSN373" s="1"/>
      <c r="KSO373" s="1"/>
      <c r="KSP373" s="1"/>
      <c r="KSQ373" s="1"/>
      <c r="KSR373" s="1"/>
      <c r="KSS373" s="1"/>
      <c r="KST373" s="1"/>
      <c r="KSU373" s="1"/>
      <c r="KSV373" s="1"/>
      <c r="KSW373" s="1"/>
      <c r="KSX373" s="1"/>
      <c r="KSY373" s="1"/>
      <c r="KSZ373" s="1"/>
      <c r="KTA373" s="1"/>
      <c r="KTB373" s="1"/>
      <c r="KTC373" s="1"/>
      <c r="KTD373" s="1"/>
      <c r="KTE373" s="1"/>
      <c r="KTF373" s="1"/>
      <c r="KTG373" s="1"/>
      <c r="KTH373" s="1"/>
      <c r="KTI373" s="1"/>
      <c r="KTJ373" s="1"/>
      <c r="KTK373" s="1"/>
      <c r="KTL373" s="1"/>
      <c r="KTM373" s="1"/>
      <c r="KTN373" s="1"/>
      <c r="KTO373" s="1"/>
      <c r="KTP373" s="1"/>
      <c r="KTQ373" s="1"/>
      <c r="KTR373" s="1"/>
      <c r="KTS373" s="1"/>
      <c r="KTT373" s="1"/>
      <c r="KTU373" s="1"/>
      <c r="KTV373" s="1"/>
      <c r="KTW373" s="1"/>
      <c r="KTX373" s="1"/>
      <c r="KTY373" s="1"/>
      <c r="KTZ373" s="1"/>
      <c r="KUA373" s="1"/>
      <c r="KUB373" s="1"/>
      <c r="KUC373" s="1"/>
      <c r="KUD373" s="1"/>
      <c r="KUE373" s="1"/>
      <c r="KUF373" s="1"/>
      <c r="KUG373" s="1"/>
      <c r="KUH373" s="1"/>
      <c r="KUI373" s="1"/>
      <c r="KUJ373" s="1"/>
      <c r="KUK373" s="1"/>
      <c r="KUL373" s="1"/>
      <c r="KUM373" s="1"/>
      <c r="KUN373" s="1"/>
      <c r="KUO373" s="1"/>
      <c r="KUP373" s="1"/>
      <c r="KUQ373" s="1"/>
      <c r="KUR373" s="1"/>
      <c r="KUS373" s="1"/>
      <c r="KUT373" s="1"/>
      <c r="KUU373" s="1"/>
      <c r="KUV373" s="1"/>
      <c r="KUW373" s="1"/>
      <c r="KUX373" s="1"/>
      <c r="KUY373" s="1"/>
      <c r="KUZ373" s="1"/>
      <c r="KVA373" s="1"/>
      <c r="KVB373" s="1"/>
      <c r="KVC373" s="1"/>
      <c r="KVD373" s="1"/>
      <c r="KVE373" s="1"/>
      <c r="KVF373" s="1"/>
      <c r="KVG373" s="1"/>
      <c r="KVH373" s="1"/>
      <c r="KVI373" s="1"/>
      <c r="KVJ373" s="1"/>
      <c r="KVK373" s="1"/>
      <c r="KVL373" s="1"/>
      <c r="KVM373" s="1"/>
      <c r="KVN373" s="1"/>
      <c r="KVO373" s="1"/>
      <c r="KVP373" s="1"/>
      <c r="KVQ373" s="1"/>
      <c r="KVR373" s="1"/>
      <c r="KVS373" s="1"/>
      <c r="KVT373" s="1"/>
      <c r="KVU373" s="1"/>
      <c r="KVV373" s="1"/>
      <c r="KVW373" s="1"/>
      <c r="KVX373" s="1"/>
      <c r="KVY373" s="1"/>
      <c r="KVZ373" s="1"/>
      <c r="KWA373" s="1"/>
      <c r="KWB373" s="1"/>
      <c r="KWC373" s="1"/>
      <c r="KWD373" s="1"/>
      <c r="KWE373" s="1"/>
      <c r="KWF373" s="1"/>
      <c r="KWG373" s="1"/>
      <c r="KWH373" s="1"/>
      <c r="KWI373" s="1"/>
      <c r="KWJ373" s="1"/>
      <c r="KWK373" s="1"/>
      <c r="KWL373" s="1"/>
      <c r="KWM373" s="1"/>
      <c r="KWN373" s="1"/>
      <c r="KWO373" s="1"/>
      <c r="KWP373" s="1"/>
      <c r="KWQ373" s="1"/>
      <c r="KWR373" s="1"/>
      <c r="KWS373" s="1"/>
      <c r="KWT373" s="1"/>
      <c r="KWU373" s="1"/>
      <c r="KWV373" s="1"/>
      <c r="KWW373" s="1"/>
      <c r="KWX373" s="1"/>
      <c r="KWY373" s="1"/>
      <c r="KWZ373" s="1"/>
      <c r="KXA373" s="1"/>
      <c r="KXB373" s="1"/>
      <c r="KXC373" s="1"/>
      <c r="KXD373" s="1"/>
      <c r="KXE373" s="1"/>
      <c r="KXF373" s="1"/>
      <c r="KXG373" s="1"/>
      <c r="KXH373" s="1"/>
      <c r="KXI373" s="1"/>
      <c r="KXJ373" s="1"/>
      <c r="KXK373" s="1"/>
      <c r="KXL373" s="1"/>
      <c r="KXM373" s="1"/>
      <c r="KXN373" s="1"/>
      <c r="KXO373" s="1"/>
      <c r="KXP373" s="1"/>
      <c r="KXQ373" s="1"/>
      <c r="KXR373" s="1"/>
      <c r="KXS373" s="1"/>
      <c r="KXT373" s="1"/>
      <c r="KXU373" s="1"/>
      <c r="KXV373" s="1"/>
      <c r="KXW373" s="1"/>
      <c r="KXX373" s="1"/>
      <c r="KXY373" s="1"/>
      <c r="KXZ373" s="1"/>
      <c r="KYA373" s="1"/>
      <c r="KYB373" s="1"/>
      <c r="KYC373" s="1"/>
      <c r="KYD373" s="1"/>
      <c r="KYE373" s="1"/>
      <c r="KYF373" s="1"/>
      <c r="KYG373" s="1"/>
      <c r="KYH373" s="1"/>
      <c r="KYI373" s="1"/>
      <c r="KYJ373" s="1"/>
      <c r="KYK373" s="1"/>
      <c r="KYL373" s="1"/>
      <c r="KYM373" s="1"/>
      <c r="KYN373" s="1"/>
      <c r="KYO373" s="1"/>
      <c r="KYP373" s="1"/>
      <c r="KYQ373" s="1"/>
      <c r="KYR373" s="1"/>
      <c r="KYS373" s="1"/>
      <c r="KYT373" s="1"/>
      <c r="KYU373" s="1"/>
      <c r="KYV373" s="1"/>
      <c r="KYW373" s="1"/>
      <c r="KYX373" s="1"/>
      <c r="KYY373" s="1"/>
      <c r="KYZ373" s="1"/>
      <c r="KZA373" s="1"/>
      <c r="KZB373" s="1"/>
      <c r="KZC373" s="1"/>
      <c r="KZD373" s="1"/>
      <c r="KZE373" s="1"/>
      <c r="KZF373" s="1"/>
      <c r="KZG373" s="1"/>
      <c r="KZH373" s="1"/>
      <c r="KZI373" s="1"/>
      <c r="KZJ373" s="1"/>
      <c r="KZK373" s="1"/>
      <c r="KZL373" s="1"/>
      <c r="KZM373" s="1"/>
      <c r="KZN373" s="1"/>
      <c r="KZO373" s="1"/>
      <c r="KZP373" s="1"/>
      <c r="KZQ373" s="1"/>
      <c r="KZR373" s="1"/>
      <c r="KZS373" s="1"/>
      <c r="KZT373" s="1"/>
      <c r="KZU373" s="1"/>
      <c r="KZV373" s="1"/>
      <c r="KZW373" s="1"/>
      <c r="KZX373" s="1"/>
      <c r="KZY373" s="1"/>
      <c r="KZZ373" s="1"/>
      <c r="LAA373" s="1"/>
      <c r="LAB373" s="1"/>
      <c r="LAC373" s="1"/>
      <c r="LAD373" s="1"/>
      <c r="LAE373" s="1"/>
      <c r="LAF373" s="1"/>
      <c r="LAG373" s="1"/>
      <c r="LAH373" s="1"/>
      <c r="LAI373" s="1"/>
      <c r="LAJ373" s="1"/>
      <c r="LAK373" s="1"/>
      <c r="LAL373" s="1"/>
      <c r="LAM373" s="1"/>
      <c r="LAN373" s="1"/>
      <c r="LAO373" s="1"/>
      <c r="LAP373" s="1"/>
      <c r="LAQ373" s="1"/>
      <c r="LAR373" s="1"/>
      <c r="LAS373" s="1"/>
      <c r="LAT373" s="1"/>
      <c r="LAU373" s="1"/>
      <c r="LAV373" s="1"/>
      <c r="LAW373" s="1"/>
      <c r="LAX373" s="1"/>
      <c r="LAY373" s="1"/>
      <c r="LAZ373" s="1"/>
      <c r="LBA373" s="1"/>
      <c r="LBB373" s="1"/>
      <c r="LBC373" s="1"/>
      <c r="LBD373" s="1"/>
      <c r="LBE373" s="1"/>
      <c r="LBF373" s="1"/>
      <c r="LBG373" s="1"/>
      <c r="LBH373" s="1"/>
      <c r="LBI373" s="1"/>
      <c r="LBJ373" s="1"/>
      <c r="LBK373" s="1"/>
      <c r="LBL373" s="1"/>
      <c r="LBM373" s="1"/>
      <c r="LBN373" s="1"/>
      <c r="LBO373" s="1"/>
      <c r="LBP373" s="1"/>
      <c r="LBQ373" s="1"/>
      <c r="LBR373" s="1"/>
      <c r="LBS373" s="1"/>
      <c r="LBT373" s="1"/>
      <c r="LBU373" s="1"/>
      <c r="LBV373" s="1"/>
      <c r="LBW373" s="1"/>
      <c r="LBX373" s="1"/>
      <c r="LBY373" s="1"/>
      <c r="LBZ373" s="1"/>
      <c r="LCA373" s="1"/>
      <c r="LCB373" s="1"/>
      <c r="LCC373" s="1"/>
      <c r="LCD373" s="1"/>
      <c r="LCE373" s="1"/>
      <c r="LCF373" s="1"/>
      <c r="LCG373" s="1"/>
      <c r="LCH373" s="1"/>
      <c r="LCI373" s="1"/>
      <c r="LCJ373" s="1"/>
      <c r="LCK373" s="1"/>
      <c r="LCL373" s="1"/>
      <c r="LCM373" s="1"/>
      <c r="LCN373" s="1"/>
      <c r="LCO373" s="1"/>
      <c r="LCP373" s="1"/>
      <c r="LCQ373" s="1"/>
      <c r="LCR373" s="1"/>
      <c r="LCS373" s="1"/>
      <c r="LCT373" s="1"/>
      <c r="LCU373" s="1"/>
      <c r="LCV373" s="1"/>
      <c r="LCW373" s="1"/>
      <c r="LCX373" s="1"/>
      <c r="LCY373" s="1"/>
      <c r="LCZ373" s="1"/>
      <c r="LDA373" s="1"/>
      <c r="LDB373" s="1"/>
      <c r="LDC373" s="1"/>
      <c r="LDD373" s="1"/>
      <c r="LDE373" s="1"/>
      <c r="LDF373" s="1"/>
      <c r="LDG373" s="1"/>
      <c r="LDH373" s="1"/>
      <c r="LDI373" s="1"/>
      <c r="LDJ373" s="1"/>
      <c r="LDK373" s="1"/>
      <c r="LDL373" s="1"/>
      <c r="LDM373" s="1"/>
      <c r="LDN373" s="1"/>
      <c r="LDO373" s="1"/>
      <c r="LDP373" s="1"/>
      <c r="LDQ373" s="1"/>
      <c r="LDR373" s="1"/>
      <c r="LDS373" s="1"/>
      <c r="LDT373" s="1"/>
      <c r="LDU373" s="1"/>
      <c r="LDV373" s="1"/>
      <c r="LDW373" s="1"/>
      <c r="LDX373" s="1"/>
      <c r="LDY373" s="1"/>
      <c r="LDZ373" s="1"/>
      <c r="LEA373" s="1"/>
      <c r="LEB373" s="1"/>
      <c r="LEC373" s="1"/>
      <c r="LED373" s="1"/>
      <c r="LEE373" s="1"/>
      <c r="LEF373" s="1"/>
      <c r="LEG373" s="1"/>
      <c r="LEH373" s="1"/>
      <c r="LEI373" s="1"/>
      <c r="LEJ373" s="1"/>
      <c r="LEK373" s="1"/>
      <c r="LEL373" s="1"/>
      <c r="LEM373" s="1"/>
      <c r="LEN373" s="1"/>
      <c r="LEO373" s="1"/>
      <c r="LEP373" s="1"/>
      <c r="LEQ373" s="1"/>
      <c r="LER373" s="1"/>
      <c r="LES373" s="1"/>
      <c r="LET373" s="1"/>
      <c r="LEU373" s="1"/>
      <c r="LEV373" s="1"/>
      <c r="LEW373" s="1"/>
      <c r="LEX373" s="1"/>
      <c r="LEY373" s="1"/>
      <c r="LEZ373" s="1"/>
      <c r="LFA373" s="1"/>
      <c r="LFB373" s="1"/>
      <c r="LFC373" s="1"/>
      <c r="LFD373" s="1"/>
      <c r="LFE373" s="1"/>
      <c r="LFF373" s="1"/>
      <c r="LFG373" s="1"/>
      <c r="LFH373" s="1"/>
      <c r="LFI373" s="1"/>
      <c r="LFJ373" s="1"/>
      <c r="LFK373" s="1"/>
      <c r="LFL373" s="1"/>
      <c r="LFM373" s="1"/>
      <c r="LFN373" s="1"/>
      <c r="LFO373" s="1"/>
      <c r="LFP373" s="1"/>
      <c r="LFQ373" s="1"/>
      <c r="LFR373" s="1"/>
      <c r="LFS373" s="1"/>
      <c r="LFT373" s="1"/>
      <c r="LFU373" s="1"/>
      <c r="LFV373" s="1"/>
      <c r="LFW373" s="1"/>
      <c r="LFX373" s="1"/>
      <c r="LFY373" s="1"/>
      <c r="LFZ373" s="1"/>
      <c r="LGA373" s="1"/>
      <c r="LGB373" s="1"/>
      <c r="LGC373" s="1"/>
      <c r="LGD373" s="1"/>
      <c r="LGE373" s="1"/>
      <c r="LGF373" s="1"/>
      <c r="LGG373" s="1"/>
      <c r="LGH373" s="1"/>
      <c r="LGI373" s="1"/>
      <c r="LGJ373" s="1"/>
      <c r="LGK373" s="1"/>
      <c r="LGL373" s="1"/>
      <c r="LGM373" s="1"/>
      <c r="LGN373" s="1"/>
      <c r="LGO373" s="1"/>
      <c r="LGP373" s="1"/>
      <c r="LGQ373" s="1"/>
      <c r="LGR373" s="1"/>
      <c r="LGS373" s="1"/>
      <c r="LGT373" s="1"/>
      <c r="LGU373" s="1"/>
      <c r="LGV373" s="1"/>
      <c r="LGW373" s="1"/>
      <c r="LGX373" s="1"/>
      <c r="LGY373" s="1"/>
      <c r="LGZ373" s="1"/>
      <c r="LHA373" s="1"/>
      <c r="LHB373" s="1"/>
      <c r="LHC373" s="1"/>
      <c r="LHD373" s="1"/>
      <c r="LHE373" s="1"/>
      <c r="LHF373" s="1"/>
      <c r="LHG373" s="1"/>
      <c r="LHH373" s="1"/>
      <c r="LHI373" s="1"/>
      <c r="LHJ373" s="1"/>
      <c r="LHK373" s="1"/>
      <c r="LHL373" s="1"/>
      <c r="LHM373" s="1"/>
      <c r="LHN373" s="1"/>
      <c r="LHO373" s="1"/>
      <c r="LHP373" s="1"/>
      <c r="LHQ373" s="1"/>
      <c r="LHR373" s="1"/>
      <c r="LHS373" s="1"/>
      <c r="LHT373" s="1"/>
      <c r="LHU373" s="1"/>
      <c r="LHV373" s="1"/>
      <c r="LHW373" s="1"/>
      <c r="LHX373" s="1"/>
      <c r="LHY373" s="1"/>
      <c r="LHZ373" s="1"/>
      <c r="LIA373" s="1"/>
      <c r="LIB373" s="1"/>
      <c r="LIC373" s="1"/>
      <c r="LID373" s="1"/>
      <c r="LIE373" s="1"/>
      <c r="LIF373" s="1"/>
      <c r="LIG373" s="1"/>
      <c r="LIH373" s="1"/>
      <c r="LII373" s="1"/>
      <c r="LIJ373" s="1"/>
      <c r="LIK373" s="1"/>
      <c r="LIL373" s="1"/>
      <c r="LIM373" s="1"/>
      <c r="LIN373" s="1"/>
      <c r="LIO373" s="1"/>
      <c r="LIP373" s="1"/>
      <c r="LIQ373" s="1"/>
      <c r="LIR373" s="1"/>
      <c r="LIS373" s="1"/>
      <c r="LIT373" s="1"/>
      <c r="LIU373" s="1"/>
      <c r="LIV373" s="1"/>
      <c r="LIW373" s="1"/>
      <c r="LIX373" s="1"/>
      <c r="LIY373" s="1"/>
      <c r="LIZ373" s="1"/>
      <c r="LJA373" s="1"/>
      <c r="LJB373" s="1"/>
      <c r="LJC373" s="1"/>
      <c r="LJD373" s="1"/>
      <c r="LJE373" s="1"/>
      <c r="LJF373" s="1"/>
      <c r="LJG373" s="1"/>
      <c r="LJH373" s="1"/>
      <c r="LJI373" s="1"/>
      <c r="LJJ373" s="1"/>
      <c r="LJK373" s="1"/>
      <c r="LJL373" s="1"/>
      <c r="LJM373" s="1"/>
      <c r="LJN373" s="1"/>
      <c r="LJO373" s="1"/>
      <c r="LJP373" s="1"/>
      <c r="LJQ373" s="1"/>
      <c r="LJR373" s="1"/>
      <c r="LJS373" s="1"/>
      <c r="LJT373" s="1"/>
      <c r="LJU373" s="1"/>
      <c r="LJV373" s="1"/>
      <c r="LJW373" s="1"/>
      <c r="LJX373" s="1"/>
      <c r="LJY373" s="1"/>
      <c r="LJZ373" s="1"/>
      <c r="LKA373" s="1"/>
      <c r="LKB373" s="1"/>
      <c r="LKC373" s="1"/>
      <c r="LKD373" s="1"/>
      <c r="LKE373" s="1"/>
      <c r="LKF373" s="1"/>
      <c r="LKG373" s="1"/>
      <c r="LKH373" s="1"/>
      <c r="LKI373" s="1"/>
      <c r="LKJ373" s="1"/>
      <c r="LKK373" s="1"/>
      <c r="LKL373" s="1"/>
      <c r="LKM373" s="1"/>
      <c r="LKN373" s="1"/>
      <c r="LKO373" s="1"/>
      <c r="LKP373" s="1"/>
      <c r="LKQ373" s="1"/>
      <c r="LKR373" s="1"/>
      <c r="LKS373" s="1"/>
      <c r="LKT373" s="1"/>
      <c r="LKU373" s="1"/>
      <c r="LKV373" s="1"/>
      <c r="LKW373" s="1"/>
      <c r="LKX373" s="1"/>
      <c r="LKY373" s="1"/>
      <c r="LKZ373" s="1"/>
      <c r="LLA373" s="1"/>
      <c r="LLB373" s="1"/>
      <c r="LLC373" s="1"/>
      <c r="LLD373" s="1"/>
      <c r="LLE373" s="1"/>
      <c r="LLF373" s="1"/>
      <c r="LLG373" s="1"/>
      <c r="LLH373" s="1"/>
      <c r="LLI373" s="1"/>
      <c r="LLJ373" s="1"/>
      <c r="LLK373" s="1"/>
      <c r="LLL373" s="1"/>
      <c r="LLM373" s="1"/>
      <c r="LLN373" s="1"/>
      <c r="LLO373" s="1"/>
      <c r="LLP373" s="1"/>
      <c r="LLQ373" s="1"/>
      <c r="LLR373" s="1"/>
      <c r="LLS373" s="1"/>
      <c r="LLT373" s="1"/>
      <c r="LLU373" s="1"/>
      <c r="LLV373" s="1"/>
      <c r="LLW373" s="1"/>
      <c r="LLX373" s="1"/>
      <c r="LLY373" s="1"/>
      <c r="LLZ373" s="1"/>
      <c r="LMA373" s="1"/>
      <c r="LMB373" s="1"/>
      <c r="LMC373" s="1"/>
      <c r="LMD373" s="1"/>
      <c r="LME373" s="1"/>
      <c r="LMF373" s="1"/>
      <c r="LMG373" s="1"/>
      <c r="LMH373" s="1"/>
      <c r="LMI373" s="1"/>
      <c r="LMJ373" s="1"/>
      <c r="LMK373" s="1"/>
      <c r="LML373" s="1"/>
      <c r="LMM373" s="1"/>
      <c r="LMN373" s="1"/>
      <c r="LMO373" s="1"/>
      <c r="LMP373" s="1"/>
      <c r="LMQ373" s="1"/>
      <c r="LMR373" s="1"/>
      <c r="LMS373" s="1"/>
      <c r="LMT373" s="1"/>
      <c r="LMU373" s="1"/>
      <c r="LMV373" s="1"/>
      <c r="LMW373" s="1"/>
      <c r="LMX373" s="1"/>
      <c r="LMY373" s="1"/>
      <c r="LMZ373" s="1"/>
      <c r="LNA373" s="1"/>
      <c r="LNB373" s="1"/>
      <c r="LNC373" s="1"/>
      <c r="LND373" s="1"/>
      <c r="LNE373" s="1"/>
      <c r="LNF373" s="1"/>
      <c r="LNG373" s="1"/>
      <c r="LNH373" s="1"/>
      <c r="LNI373" s="1"/>
      <c r="LNJ373" s="1"/>
      <c r="LNK373" s="1"/>
      <c r="LNL373" s="1"/>
      <c r="LNM373" s="1"/>
      <c r="LNN373" s="1"/>
      <c r="LNO373" s="1"/>
      <c r="LNP373" s="1"/>
      <c r="LNQ373" s="1"/>
      <c r="LNR373" s="1"/>
      <c r="LNS373" s="1"/>
      <c r="LNT373" s="1"/>
      <c r="LNU373" s="1"/>
      <c r="LNV373" s="1"/>
      <c r="LNW373" s="1"/>
      <c r="LNX373" s="1"/>
      <c r="LNY373" s="1"/>
      <c r="LNZ373" s="1"/>
      <c r="LOA373" s="1"/>
      <c r="LOB373" s="1"/>
      <c r="LOC373" s="1"/>
      <c r="LOD373" s="1"/>
      <c r="LOE373" s="1"/>
      <c r="LOF373" s="1"/>
      <c r="LOG373" s="1"/>
      <c r="LOH373" s="1"/>
      <c r="LOI373" s="1"/>
      <c r="LOJ373" s="1"/>
      <c r="LOK373" s="1"/>
      <c r="LOL373" s="1"/>
      <c r="LOM373" s="1"/>
      <c r="LON373" s="1"/>
      <c r="LOO373" s="1"/>
      <c r="LOP373" s="1"/>
      <c r="LOQ373" s="1"/>
      <c r="LOR373" s="1"/>
      <c r="LOS373" s="1"/>
      <c r="LOT373" s="1"/>
      <c r="LOU373" s="1"/>
      <c r="LOV373" s="1"/>
      <c r="LOW373" s="1"/>
      <c r="LOX373" s="1"/>
      <c r="LOY373" s="1"/>
      <c r="LOZ373" s="1"/>
      <c r="LPA373" s="1"/>
      <c r="LPB373" s="1"/>
      <c r="LPC373" s="1"/>
      <c r="LPD373" s="1"/>
      <c r="LPE373" s="1"/>
      <c r="LPF373" s="1"/>
      <c r="LPG373" s="1"/>
      <c r="LPH373" s="1"/>
      <c r="LPI373" s="1"/>
      <c r="LPJ373" s="1"/>
      <c r="LPK373" s="1"/>
      <c r="LPL373" s="1"/>
      <c r="LPM373" s="1"/>
      <c r="LPN373" s="1"/>
      <c r="LPO373" s="1"/>
      <c r="LPP373" s="1"/>
      <c r="LPQ373" s="1"/>
      <c r="LPR373" s="1"/>
      <c r="LPS373" s="1"/>
      <c r="LPT373" s="1"/>
      <c r="LPU373" s="1"/>
      <c r="LPV373" s="1"/>
      <c r="LPW373" s="1"/>
      <c r="LPX373" s="1"/>
      <c r="LPY373" s="1"/>
      <c r="LPZ373" s="1"/>
      <c r="LQA373" s="1"/>
      <c r="LQB373" s="1"/>
      <c r="LQC373" s="1"/>
      <c r="LQD373" s="1"/>
      <c r="LQE373" s="1"/>
      <c r="LQF373" s="1"/>
      <c r="LQG373" s="1"/>
      <c r="LQH373" s="1"/>
      <c r="LQI373" s="1"/>
      <c r="LQJ373" s="1"/>
      <c r="LQK373" s="1"/>
      <c r="LQL373" s="1"/>
      <c r="LQM373" s="1"/>
      <c r="LQN373" s="1"/>
      <c r="LQO373" s="1"/>
      <c r="LQP373" s="1"/>
      <c r="LQQ373" s="1"/>
      <c r="LQR373" s="1"/>
      <c r="LQS373" s="1"/>
      <c r="LQT373" s="1"/>
      <c r="LQU373" s="1"/>
      <c r="LQV373" s="1"/>
      <c r="LQW373" s="1"/>
      <c r="LQX373" s="1"/>
      <c r="LQY373" s="1"/>
      <c r="LQZ373" s="1"/>
      <c r="LRA373" s="1"/>
      <c r="LRB373" s="1"/>
      <c r="LRC373" s="1"/>
      <c r="LRD373" s="1"/>
      <c r="LRE373" s="1"/>
      <c r="LRF373" s="1"/>
      <c r="LRG373" s="1"/>
      <c r="LRH373" s="1"/>
      <c r="LRI373" s="1"/>
      <c r="LRJ373" s="1"/>
      <c r="LRK373" s="1"/>
      <c r="LRL373" s="1"/>
      <c r="LRM373" s="1"/>
      <c r="LRN373" s="1"/>
      <c r="LRO373" s="1"/>
      <c r="LRP373" s="1"/>
      <c r="LRQ373" s="1"/>
      <c r="LRR373" s="1"/>
      <c r="LRS373" s="1"/>
      <c r="LRT373" s="1"/>
      <c r="LRU373" s="1"/>
      <c r="LRV373" s="1"/>
      <c r="LRW373" s="1"/>
      <c r="LRX373" s="1"/>
      <c r="LRY373" s="1"/>
      <c r="LRZ373" s="1"/>
      <c r="LSA373" s="1"/>
      <c r="LSB373" s="1"/>
      <c r="LSC373" s="1"/>
      <c r="LSD373" s="1"/>
      <c r="LSE373" s="1"/>
      <c r="LSF373" s="1"/>
      <c r="LSG373" s="1"/>
      <c r="LSH373" s="1"/>
      <c r="LSI373" s="1"/>
      <c r="LSJ373" s="1"/>
      <c r="LSK373" s="1"/>
      <c r="LSL373" s="1"/>
      <c r="LSM373" s="1"/>
      <c r="LSN373" s="1"/>
      <c r="LSO373" s="1"/>
      <c r="LSP373" s="1"/>
      <c r="LSQ373" s="1"/>
      <c r="LSR373" s="1"/>
      <c r="LSS373" s="1"/>
      <c r="LST373" s="1"/>
      <c r="LSU373" s="1"/>
      <c r="LSV373" s="1"/>
      <c r="LSW373" s="1"/>
      <c r="LSX373" s="1"/>
      <c r="LSY373" s="1"/>
      <c r="LSZ373" s="1"/>
      <c r="LTA373" s="1"/>
      <c r="LTB373" s="1"/>
      <c r="LTC373" s="1"/>
      <c r="LTD373" s="1"/>
      <c r="LTE373" s="1"/>
      <c r="LTF373" s="1"/>
      <c r="LTG373" s="1"/>
      <c r="LTH373" s="1"/>
      <c r="LTI373" s="1"/>
      <c r="LTJ373" s="1"/>
      <c r="LTK373" s="1"/>
      <c r="LTL373" s="1"/>
      <c r="LTM373" s="1"/>
      <c r="LTN373" s="1"/>
      <c r="LTO373" s="1"/>
      <c r="LTP373" s="1"/>
      <c r="LTQ373" s="1"/>
      <c r="LTR373" s="1"/>
      <c r="LTS373" s="1"/>
      <c r="LTT373" s="1"/>
      <c r="LTU373" s="1"/>
      <c r="LTV373" s="1"/>
      <c r="LTW373" s="1"/>
      <c r="LTX373" s="1"/>
      <c r="LTY373" s="1"/>
      <c r="LTZ373" s="1"/>
      <c r="LUA373" s="1"/>
      <c r="LUB373" s="1"/>
      <c r="LUC373" s="1"/>
      <c r="LUD373" s="1"/>
      <c r="LUE373" s="1"/>
      <c r="LUF373" s="1"/>
      <c r="LUG373" s="1"/>
      <c r="LUH373" s="1"/>
      <c r="LUI373" s="1"/>
      <c r="LUJ373" s="1"/>
      <c r="LUK373" s="1"/>
      <c r="LUL373" s="1"/>
      <c r="LUM373" s="1"/>
      <c r="LUN373" s="1"/>
      <c r="LUO373" s="1"/>
      <c r="LUP373" s="1"/>
      <c r="LUQ373" s="1"/>
      <c r="LUR373" s="1"/>
      <c r="LUS373" s="1"/>
      <c r="LUT373" s="1"/>
      <c r="LUU373" s="1"/>
      <c r="LUV373" s="1"/>
      <c r="LUW373" s="1"/>
      <c r="LUX373" s="1"/>
      <c r="LUY373" s="1"/>
      <c r="LUZ373" s="1"/>
      <c r="LVA373" s="1"/>
      <c r="LVB373" s="1"/>
      <c r="LVC373" s="1"/>
      <c r="LVD373" s="1"/>
      <c r="LVE373" s="1"/>
      <c r="LVF373" s="1"/>
      <c r="LVG373" s="1"/>
      <c r="LVH373" s="1"/>
      <c r="LVI373" s="1"/>
      <c r="LVJ373" s="1"/>
      <c r="LVK373" s="1"/>
      <c r="LVL373" s="1"/>
      <c r="LVM373" s="1"/>
      <c r="LVN373" s="1"/>
      <c r="LVO373" s="1"/>
      <c r="LVP373" s="1"/>
      <c r="LVQ373" s="1"/>
      <c r="LVR373" s="1"/>
      <c r="LVS373" s="1"/>
      <c r="LVT373" s="1"/>
      <c r="LVU373" s="1"/>
      <c r="LVV373" s="1"/>
      <c r="LVW373" s="1"/>
      <c r="LVX373" s="1"/>
      <c r="LVY373" s="1"/>
      <c r="LVZ373" s="1"/>
      <c r="LWA373" s="1"/>
      <c r="LWB373" s="1"/>
      <c r="LWC373" s="1"/>
      <c r="LWD373" s="1"/>
      <c r="LWE373" s="1"/>
      <c r="LWF373" s="1"/>
      <c r="LWG373" s="1"/>
      <c r="LWH373" s="1"/>
      <c r="LWI373" s="1"/>
      <c r="LWJ373" s="1"/>
      <c r="LWK373" s="1"/>
      <c r="LWL373" s="1"/>
      <c r="LWM373" s="1"/>
      <c r="LWN373" s="1"/>
      <c r="LWO373" s="1"/>
      <c r="LWP373" s="1"/>
      <c r="LWQ373" s="1"/>
      <c r="LWR373" s="1"/>
      <c r="LWS373" s="1"/>
      <c r="LWT373" s="1"/>
      <c r="LWU373" s="1"/>
      <c r="LWV373" s="1"/>
      <c r="LWW373" s="1"/>
      <c r="LWX373" s="1"/>
      <c r="LWY373" s="1"/>
      <c r="LWZ373" s="1"/>
      <c r="LXA373" s="1"/>
      <c r="LXB373" s="1"/>
      <c r="LXC373" s="1"/>
      <c r="LXD373" s="1"/>
      <c r="LXE373" s="1"/>
      <c r="LXF373" s="1"/>
      <c r="LXG373" s="1"/>
      <c r="LXH373" s="1"/>
      <c r="LXI373" s="1"/>
      <c r="LXJ373" s="1"/>
      <c r="LXK373" s="1"/>
      <c r="LXL373" s="1"/>
      <c r="LXM373" s="1"/>
      <c r="LXN373" s="1"/>
      <c r="LXO373" s="1"/>
      <c r="LXP373" s="1"/>
      <c r="LXQ373" s="1"/>
      <c r="LXR373" s="1"/>
      <c r="LXS373" s="1"/>
      <c r="LXT373" s="1"/>
      <c r="LXU373" s="1"/>
      <c r="LXV373" s="1"/>
      <c r="LXW373" s="1"/>
      <c r="LXX373" s="1"/>
      <c r="LXY373" s="1"/>
      <c r="LXZ373" s="1"/>
      <c r="LYA373" s="1"/>
      <c r="LYB373" s="1"/>
      <c r="LYC373" s="1"/>
      <c r="LYD373" s="1"/>
      <c r="LYE373" s="1"/>
      <c r="LYF373" s="1"/>
      <c r="LYG373" s="1"/>
      <c r="LYH373" s="1"/>
      <c r="LYI373" s="1"/>
      <c r="LYJ373" s="1"/>
      <c r="LYK373" s="1"/>
      <c r="LYL373" s="1"/>
      <c r="LYM373" s="1"/>
      <c r="LYN373" s="1"/>
      <c r="LYO373" s="1"/>
      <c r="LYP373" s="1"/>
      <c r="LYQ373" s="1"/>
      <c r="LYR373" s="1"/>
      <c r="LYS373" s="1"/>
      <c r="LYT373" s="1"/>
      <c r="LYU373" s="1"/>
      <c r="LYV373" s="1"/>
      <c r="LYW373" s="1"/>
      <c r="LYX373" s="1"/>
      <c r="LYY373" s="1"/>
      <c r="LYZ373" s="1"/>
      <c r="LZA373" s="1"/>
      <c r="LZB373" s="1"/>
      <c r="LZC373" s="1"/>
      <c r="LZD373" s="1"/>
      <c r="LZE373" s="1"/>
      <c r="LZF373" s="1"/>
      <c r="LZG373" s="1"/>
      <c r="LZH373" s="1"/>
      <c r="LZI373" s="1"/>
      <c r="LZJ373" s="1"/>
      <c r="LZK373" s="1"/>
      <c r="LZL373" s="1"/>
      <c r="LZM373" s="1"/>
      <c r="LZN373" s="1"/>
      <c r="LZO373" s="1"/>
      <c r="LZP373" s="1"/>
      <c r="LZQ373" s="1"/>
      <c r="LZR373" s="1"/>
      <c r="LZS373" s="1"/>
      <c r="LZT373" s="1"/>
      <c r="LZU373" s="1"/>
      <c r="LZV373" s="1"/>
      <c r="LZW373" s="1"/>
      <c r="LZX373" s="1"/>
      <c r="LZY373" s="1"/>
      <c r="LZZ373" s="1"/>
      <c r="MAA373" s="1"/>
      <c r="MAB373" s="1"/>
      <c r="MAC373" s="1"/>
      <c r="MAD373" s="1"/>
      <c r="MAE373" s="1"/>
      <c r="MAF373" s="1"/>
      <c r="MAG373" s="1"/>
      <c r="MAH373" s="1"/>
      <c r="MAI373" s="1"/>
      <c r="MAJ373" s="1"/>
      <c r="MAK373" s="1"/>
      <c r="MAL373" s="1"/>
      <c r="MAM373" s="1"/>
      <c r="MAN373" s="1"/>
      <c r="MAO373" s="1"/>
      <c r="MAP373" s="1"/>
      <c r="MAQ373" s="1"/>
      <c r="MAR373" s="1"/>
      <c r="MAS373" s="1"/>
      <c r="MAT373" s="1"/>
      <c r="MAU373" s="1"/>
      <c r="MAV373" s="1"/>
      <c r="MAW373" s="1"/>
      <c r="MAX373" s="1"/>
      <c r="MAY373" s="1"/>
      <c r="MAZ373" s="1"/>
      <c r="MBA373" s="1"/>
      <c r="MBB373" s="1"/>
      <c r="MBC373" s="1"/>
      <c r="MBD373" s="1"/>
      <c r="MBE373" s="1"/>
      <c r="MBF373" s="1"/>
      <c r="MBG373" s="1"/>
      <c r="MBH373" s="1"/>
      <c r="MBI373" s="1"/>
      <c r="MBJ373" s="1"/>
      <c r="MBK373" s="1"/>
      <c r="MBL373" s="1"/>
      <c r="MBM373" s="1"/>
      <c r="MBN373" s="1"/>
      <c r="MBO373" s="1"/>
      <c r="MBP373" s="1"/>
      <c r="MBQ373" s="1"/>
      <c r="MBR373" s="1"/>
      <c r="MBS373" s="1"/>
      <c r="MBT373" s="1"/>
      <c r="MBU373" s="1"/>
      <c r="MBV373" s="1"/>
      <c r="MBW373" s="1"/>
      <c r="MBX373" s="1"/>
      <c r="MBY373" s="1"/>
      <c r="MBZ373" s="1"/>
      <c r="MCA373" s="1"/>
      <c r="MCB373" s="1"/>
      <c r="MCC373" s="1"/>
      <c r="MCD373" s="1"/>
      <c r="MCE373" s="1"/>
      <c r="MCF373" s="1"/>
      <c r="MCG373" s="1"/>
      <c r="MCH373" s="1"/>
      <c r="MCI373" s="1"/>
      <c r="MCJ373" s="1"/>
      <c r="MCK373" s="1"/>
      <c r="MCL373" s="1"/>
      <c r="MCM373" s="1"/>
      <c r="MCN373" s="1"/>
      <c r="MCO373" s="1"/>
      <c r="MCP373" s="1"/>
      <c r="MCQ373" s="1"/>
      <c r="MCR373" s="1"/>
      <c r="MCS373" s="1"/>
      <c r="MCT373" s="1"/>
      <c r="MCU373" s="1"/>
      <c r="MCV373" s="1"/>
      <c r="MCW373" s="1"/>
      <c r="MCX373" s="1"/>
      <c r="MCY373" s="1"/>
      <c r="MCZ373" s="1"/>
      <c r="MDA373" s="1"/>
      <c r="MDB373" s="1"/>
      <c r="MDC373" s="1"/>
      <c r="MDD373" s="1"/>
      <c r="MDE373" s="1"/>
      <c r="MDF373" s="1"/>
      <c r="MDG373" s="1"/>
      <c r="MDH373" s="1"/>
      <c r="MDI373" s="1"/>
      <c r="MDJ373" s="1"/>
      <c r="MDK373" s="1"/>
      <c r="MDL373" s="1"/>
      <c r="MDM373" s="1"/>
      <c r="MDN373" s="1"/>
      <c r="MDO373" s="1"/>
      <c r="MDP373" s="1"/>
      <c r="MDQ373" s="1"/>
      <c r="MDR373" s="1"/>
      <c r="MDS373" s="1"/>
      <c r="MDT373" s="1"/>
      <c r="MDU373" s="1"/>
      <c r="MDV373" s="1"/>
      <c r="MDW373" s="1"/>
      <c r="MDX373" s="1"/>
      <c r="MDY373" s="1"/>
      <c r="MDZ373" s="1"/>
      <c r="MEA373" s="1"/>
      <c r="MEB373" s="1"/>
      <c r="MEC373" s="1"/>
      <c r="MED373" s="1"/>
      <c r="MEE373" s="1"/>
      <c r="MEF373" s="1"/>
      <c r="MEG373" s="1"/>
      <c r="MEH373" s="1"/>
      <c r="MEI373" s="1"/>
      <c r="MEJ373" s="1"/>
      <c r="MEK373" s="1"/>
      <c r="MEL373" s="1"/>
      <c r="MEM373" s="1"/>
      <c r="MEN373" s="1"/>
      <c r="MEO373" s="1"/>
      <c r="MEP373" s="1"/>
      <c r="MEQ373" s="1"/>
      <c r="MER373" s="1"/>
      <c r="MES373" s="1"/>
      <c r="MET373" s="1"/>
      <c r="MEU373" s="1"/>
      <c r="MEV373" s="1"/>
      <c r="MEW373" s="1"/>
      <c r="MEX373" s="1"/>
      <c r="MEY373" s="1"/>
      <c r="MEZ373" s="1"/>
      <c r="MFA373" s="1"/>
      <c r="MFB373" s="1"/>
      <c r="MFC373" s="1"/>
      <c r="MFD373" s="1"/>
      <c r="MFE373" s="1"/>
      <c r="MFF373" s="1"/>
      <c r="MFG373" s="1"/>
      <c r="MFH373" s="1"/>
      <c r="MFI373" s="1"/>
      <c r="MFJ373" s="1"/>
      <c r="MFK373" s="1"/>
      <c r="MFL373" s="1"/>
      <c r="MFM373" s="1"/>
      <c r="MFN373" s="1"/>
      <c r="MFO373" s="1"/>
      <c r="MFP373" s="1"/>
      <c r="MFQ373" s="1"/>
      <c r="MFR373" s="1"/>
      <c r="MFS373" s="1"/>
      <c r="MFT373" s="1"/>
      <c r="MFU373" s="1"/>
      <c r="MFV373" s="1"/>
      <c r="MFW373" s="1"/>
      <c r="MFX373" s="1"/>
      <c r="MFY373" s="1"/>
      <c r="MFZ373" s="1"/>
      <c r="MGA373" s="1"/>
      <c r="MGB373" s="1"/>
      <c r="MGC373" s="1"/>
      <c r="MGD373" s="1"/>
      <c r="MGE373" s="1"/>
      <c r="MGF373" s="1"/>
      <c r="MGG373" s="1"/>
      <c r="MGH373" s="1"/>
      <c r="MGI373" s="1"/>
      <c r="MGJ373" s="1"/>
      <c r="MGK373" s="1"/>
      <c r="MGL373" s="1"/>
      <c r="MGM373" s="1"/>
      <c r="MGN373" s="1"/>
      <c r="MGO373" s="1"/>
      <c r="MGP373" s="1"/>
      <c r="MGQ373" s="1"/>
      <c r="MGR373" s="1"/>
      <c r="MGS373" s="1"/>
      <c r="MGT373" s="1"/>
      <c r="MGU373" s="1"/>
      <c r="MGV373" s="1"/>
      <c r="MGW373" s="1"/>
      <c r="MGX373" s="1"/>
      <c r="MGY373" s="1"/>
      <c r="MGZ373" s="1"/>
      <c r="MHA373" s="1"/>
      <c r="MHB373" s="1"/>
      <c r="MHC373" s="1"/>
      <c r="MHD373" s="1"/>
      <c r="MHE373" s="1"/>
      <c r="MHF373" s="1"/>
      <c r="MHG373" s="1"/>
      <c r="MHH373" s="1"/>
      <c r="MHI373" s="1"/>
      <c r="MHJ373" s="1"/>
      <c r="MHK373" s="1"/>
      <c r="MHL373" s="1"/>
      <c r="MHM373" s="1"/>
      <c r="MHN373" s="1"/>
      <c r="MHO373" s="1"/>
      <c r="MHP373" s="1"/>
      <c r="MHQ373" s="1"/>
      <c r="MHR373" s="1"/>
      <c r="MHS373" s="1"/>
      <c r="MHT373" s="1"/>
      <c r="MHU373" s="1"/>
      <c r="MHV373" s="1"/>
      <c r="MHW373" s="1"/>
      <c r="MHX373" s="1"/>
      <c r="MHY373" s="1"/>
      <c r="MHZ373" s="1"/>
      <c r="MIA373" s="1"/>
      <c r="MIB373" s="1"/>
      <c r="MIC373" s="1"/>
      <c r="MID373" s="1"/>
      <c r="MIE373" s="1"/>
      <c r="MIF373" s="1"/>
      <c r="MIG373" s="1"/>
      <c r="MIH373" s="1"/>
      <c r="MII373" s="1"/>
      <c r="MIJ373" s="1"/>
      <c r="MIK373" s="1"/>
      <c r="MIL373" s="1"/>
      <c r="MIM373" s="1"/>
      <c r="MIN373" s="1"/>
      <c r="MIO373" s="1"/>
      <c r="MIP373" s="1"/>
      <c r="MIQ373" s="1"/>
      <c r="MIR373" s="1"/>
      <c r="MIS373" s="1"/>
      <c r="MIT373" s="1"/>
      <c r="MIU373" s="1"/>
      <c r="MIV373" s="1"/>
      <c r="MIW373" s="1"/>
      <c r="MIX373" s="1"/>
      <c r="MIY373" s="1"/>
      <c r="MIZ373" s="1"/>
      <c r="MJA373" s="1"/>
      <c r="MJB373" s="1"/>
      <c r="MJC373" s="1"/>
      <c r="MJD373" s="1"/>
      <c r="MJE373" s="1"/>
      <c r="MJF373" s="1"/>
      <c r="MJG373" s="1"/>
      <c r="MJH373" s="1"/>
      <c r="MJI373" s="1"/>
      <c r="MJJ373" s="1"/>
      <c r="MJK373" s="1"/>
      <c r="MJL373" s="1"/>
      <c r="MJM373" s="1"/>
      <c r="MJN373" s="1"/>
      <c r="MJO373" s="1"/>
      <c r="MJP373" s="1"/>
      <c r="MJQ373" s="1"/>
      <c r="MJR373" s="1"/>
      <c r="MJS373" s="1"/>
      <c r="MJT373" s="1"/>
      <c r="MJU373" s="1"/>
      <c r="MJV373" s="1"/>
      <c r="MJW373" s="1"/>
      <c r="MJX373" s="1"/>
      <c r="MJY373" s="1"/>
      <c r="MJZ373" s="1"/>
      <c r="MKA373" s="1"/>
      <c r="MKB373" s="1"/>
      <c r="MKC373" s="1"/>
      <c r="MKD373" s="1"/>
      <c r="MKE373" s="1"/>
      <c r="MKF373" s="1"/>
      <c r="MKG373" s="1"/>
      <c r="MKH373" s="1"/>
      <c r="MKI373" s="1"/>
      <c r="MKJ373" s="1"/>
      <c r="MKK373" s="1"/>
      <c r="MKL373" s="1"/>
      <c r="MKM373" s="1"/>
      <c r="MKN373" s="1"/>
      <c r="MKO373" s="1"/>
      <c r="MKP373" s="1"/>
      <c r="MKQ373" s="1"/>
      <c r="MKR373" s="1"/>
      <c r="MKS373" s="1"/>
      <c r="MKT373" s="1"/>
      <c r="MKU373" s="1"/>
      <c r="MKV373" s="1"/>
      <c r="MKW373" s="1"/>
      <c r="MKX373" s="1"/>
      <c r="MKY373" s="1"/>
      <c r="MKZ373" s="1"/>
      <c r="MLA373" s="1"/>
      <c r="MLB373" s="1"/>
      <c r="MLC373" s="1"/>
      <c r="MLD373" s="1"/>
      <c r="MLE373" s="1"/>
      <c r="MLF373" s="1"/>
      <c r="MLG373" s="1"/>
      <c r="MLH373" s="1"/>
      <c r="MLI373" s="1"/>
      <c r="MLJ373" s="1"/>
      <c r="MLK373" s="1"/>
      <c r="MLL373" s="1"/>
      <c r="MLM373" s="1"/>
      <c r="MLN373" s="1"/>
      <c r="MLO373" s="1"/>
      <c r="MLP373" s="1"/>
      <c r="MLQ373" s="1"/>
      <c r="MLR373" s="1"/>
      <c r="MLS373" s="1"/>
      <c r="MLT373" s="1"/>
      <c r="MLU373" s="1"/>
      <c r="MLV373" s="1"/>
      <c r="MLW373" s="1"/>
      <c r="MLX373" s="1"/>
      <c r="MLY373" s="1"/>
      <c r="MLZ373" s="1"/>
      <c r="MMA373" s="1"/>
      <c r="MMB373" s="1"/>
      <c r="MMC373" s="1"/>
      <c r="MMD373" s="1"/>
      <c r="MME373" s="1"/>
      <c r="MMF373" s="1"/>
      <c r="MMG373" s="1"/>
      <c r="MMH373" s="1"/>
      <c r="MMI373" s="1"/>
      <c r="MMJ373" s="1"/>
      <c r="MMK373" s="1"/>
      <c r="MML373" s="1"/>
      <c r="MMM373" s="1"/>
      <c r="MMN373" s="1"/>
      <c r="MMO373" s="1"/>
      <c r="MMP373" s="1"/>
      <c r="MMQ373" s="1"/>
      <c r="MMR373" s="1"/>
      <c r="MMS373" s="1"/>
      <c r="MMT373" s="1"/>
      <c r="MMU373" s="1"/>
      <c r="MMV373" s="1"/>
      <c r="MMW373" s="1"/>
      <c r="MMX373" s="1"/>
      <c r="MMY373" s="1"/>
      <c r="MMZ373" s="1"/>
      <c r="MNA373" s="1"/>
      <c r="MNB373" s="1"/>
      <c r="MNC373" s="1"/>
      <c r="MND373" s="1"/>
      <c r="MNE373" s="1"/>
      <c r="MNF373" s="1"/>
      <c r="MNG373" s="1"/>
      <c r="MNH373" s="1"/>
      <c r="MNI373" s="1"/>
      <c r="MNJ373" s="1"/>
      <c r="MNK373" s="1"/>
      <c r="MNL373" s="1"/>
      <c r="MNM373" s="1"/>
      <c r="MNN373" s="1"/>
      <c r="MNO373" s="1"/>
      <c r="MNP373" s="1"/>
      <c r="MNQ373" s="1"/>
      <c r="MNR373" s="1"/>
      <c r="MNS373" s="1"/>
      <c r="MNT373" s="1"/>
      <c r="MNU373" s="1"/>
      <c r="MNV373" s="1"/>
      <c r="MNW373" s="1"/>
      <c r="MNX373" s="1"/>
      <c r="MNY373" s="1"/>
      <c r="MNZ373" s="1"/>
      <c r="MOA373" s="1"/>
      <c r="MOB373" s="1"/>
      <c r="MOC373" s="1"/>
      <c r="MOD373" s="1"/>
      <c r="MOE373" s="1"/>
      <c r="MOF373" s="1"/>
      <c r="MOG373" s="1"/>
      <c r="MOH373" s="1"/>
      <c r="MOI373" s="1"/>
      <c r="MOJ373" s="1"/>
      <c r="MOK373" s="1"/>
      <c r="MOL373" s="1"/>
      <c r="MOM373" s="1"/>
      <c r="MON373" s="1"/>
      <c r="MOO373" s="1"/>
      <c r="MOP373" s="1"/>
      <c r="MOQ373" s="1"/>
      <c r="MOR373" s="1"/>
      <c r="MOS373" s="1"/>
      <c r="MOT373" s="1"/>
      <c r="MOU373" s="1"/>
      <c r="MOV373" s="1"/>
      <c r="MOW373" s="1"/>
      <c r="MOX373" s="1"/>
      <c r="MOY373" s="1"/>
      <c r="MOZ373" s="1"/>
      <c r="MPA373" s="1"/>
      <c r="MPB373" s="1"/>
      <c r="MPC373" s="1"/>
      <c r="MPD373" s="1"/>
      <c r="MPE373" s="1"/>
      <c r="MPF373" s="1"/>
      <c r="MPG373" s="1"/>
      <c r="MPH373" s="1"/>
      <c r="MPI373" s="1"/>
      <c r="MPJ373" s="1"/>
      <c r="MPK373" s="1"/>
      <c r="MPL373" s="1"/>
      <c r="MPM373" s="1"/>
      <c r="MPN373" s="1"/>
      <c r="MPO373" s="1"/>
      <c r="MPP373" s="1"/>
      <c r="MPQ373" s="1"/>
      <c r="MPR373" s="1"/>
      <c r="MPS373" s="1"/>
      <c r="MPT373" s="1"/>
      <c r="MPU373" s="1"/>
      <c r="MPV373" s="1"/>
      <c r="MPW373" s="1"/>
      <c r="MPX373" s="1"/>
      <c r="MPY373" s="1"/>
      <c r="MPZ373" s="1"/>
      <c r="MQA373" s="1"/>
      <c r="MQB373" s="1"/>
      <c r="MQC373" s="1"/>
      <c r="MQD373" s="1"/>
      <c r="MQE373" s="1"/>
      <c r="MQF373" s="1"/>
      <c r="MQG373" s="1"/>
      <c r="MQH373" s="1"/>
      <c r="MQI373" s="1"/>
      <c r="MQJ373" s="1"/>
      <c r="MQK373" s="1"/>
      <c r="MQL373" s="1"/>
      <c r="MQM373" s="1"/>
      <c r="MQN373" s="1"/>
      <c r="MQO373" s="1"/>
      <c r="MQP373" s="1"/>
      <c r="MQQ373" s="1"/>
      <c r="MQR373" s="1"/>
      <c r="MQS373" s="1"/>
      <c r="MQT373" s="1"/>
      <c r="MQU373" s="1"/>
      <c r="MQV373" s="1"/>
      <c r="MQW373" s="1"/>
      <c r="MQX373" s="1"/>
      <c r="MQY373" s="1"/>
      <c r="MQZ373" s="1"/>
      <c r="MRA373" s="1"/>
      <c r="MRB373" s="1"/>
      <c r="MRC373" s="1"/>
      <c r="MRD373" s="1"/>
      <c r="MRE373" s="1"/>
      <c r="MRF373" s="1"/>
      <c r="MRG373" s="1"/>
      <c r="MRH373" s="1"/>
      <c r="MRI373" s="1"/>
      <c r="MRJ373" s="1"/>
      <c r="MRK373" s="1"/>
      <c r="MRL373" s="1"/>
      <c r="MRM373" s="1"/>
      <c r="MRN373" s="1"/>
      <c r="MRO373" s="1"/>
      <c r="MRP373" s="1"/>
      <c r="MRQ373" s="1"/>
      <c r="MRR373" s="1"/>
      <c r="MRS373" s="1"/>
      <c r="MRT373" s="1"/>
      <c r="MRU373" s="1"/>
      <c r="MRV373" s="1"/>
      <c r="MRW373" s="1"/>
      <c r="MRX373" s="1"/>
      <c r="MRY373" s="1"/>
      <c r="MRZ373" s="1"/>
      <c r="MSA373" s="1"/>
      <c r="MSB373" s="1"/>
      <c r="MSC373" s="1"/>
      <c r="MSD373" s="1"/>
      <c r="MSE373" s="1"/>
      <c r="MSF373" s="1"/>
      <c r="MSG373" s="1"/>
      <c r="MSH373" s="1"/>
      <c r="MSI373" s="1"/>
      <c r="MSJ373" s="1"/>
      <c r="MSK373" s="1"/>
      <c r="MSL373" s="1"/>
      <c r="MSM373" s="1"/>
      <c r="MSN373" s="1"/>
      <c r="MSO373" s="1"/>
      <c r="MSP373" s="1"/>
      <c r="MSQ373" s="1"/>
      <c r="MSR373" s="1"/>
      <c r="MSS373" s="1"/>
      <c r="MST373" s="1"/>
      <c r="MSU373" s="1"/>
      <c r="MSV373" s="1"/>
      <c r="MSW373" s="1"/>
      <c r="MSX373" s="1"/>
      <c r="MSY373" s="1"/>
      <c r="MSZ373" s="1"/>
      <c r="MTA373" s="1"/>
      <c r="MTB373" s="1"/>
      <c r="MTC373" s="1"/>
      <c r="MTD373" s="1"/>
      <c r="MTE373" s="1"/>
      <c r="MTF373" s="1"/>
      <c r="MTG373" s="1"/>
      <c r="MTH373" s="1"/>
      <c r="MTI373" s="1"/>
      <c r="MTJ373" s="1"/>
      <c r="MTK373" s="1"/>
      <c r="MTL373" s="1"/>
      <c r="MTM373" s="1"/>
      <c r="MTN373" s="1"/>
      <c r="MTO373" s="1"/>
      <c r="MTP373" s="1"/>
      <c r="MTQ373" s="1"/>
      <c r="MTR373" s="1"/>
      <c r="MTS373" s="1"/>
      <c r="MTT373" s="1"/>
      <c r="MTU373" s="1"/>
      <c r="MTV373" s="1"/>
      <c r="MTW373" s="1"/>
      <c r="MTX373" s="1"/>
      <c r="MTY373" s="1"/>
      <c r="MTZ373" s="1"/>
      <c r="MUA373" s="1"/>
      <c r="MUB373" s="1"/>
      <c r="MUC373" s="1"/>
      <c r="MUD373" s="1"/>
      <c r="MUE373" s="1"/>
      <c r="MUF373" s="1"/>
      <c r="MUG373" s="1"/>
      <c r="MUH373" s="1"/>
      <c r="MUI373" s="1"/>
      <c r="MUJ373" s="1"/>
      <c r="MUK373" s="1"/>
      <c r="MUL373" s="1"/>
      <c r="MUM373" s="1"/>
      <c r="MUN373" s="1"/>
      <c r="MUO373" s="1"/>
      <c r="MUP373" s="1"/>
      <c r="MUQ373" s="1"/>
      <c r="MUR373" s="1"/>
      <c r="MUS373" s="1"/>
      <c r="MUT373" s="1"/>
      <c r="MUU373" s="1"/>
      <c r="MUV373" s="1"/>
      <c r="MUW373" s="1"/>
      <c r="MUX373" s="1"/>
      <c r="MUY373" s="1"/>
      <c r="MUZ373" s="1"/>
      <c r="MVA373" s="1"/>
      <c r="MVB373" s="1"/>
      <c r="MVC373" s="1"/>
      <c r="MVD373" s="1"/>
      <c r="MVE373" s="1"/>
      <c r="MVF373" s="1"/>
      <c r="MVG373" s="1"/>
      <c r="MVH373" s="1"/>
      <c r="MVI373" s="1"/>
      <c r="MVJ373" s="1"/>
      <c r="MVK373" s="1"/>
      <c r="MVL373" s="1"/>
      <c r="MVM373" s="1"/>
      <c r="MVN373" s="1"/>
      <c r="MVO373" s="1"/>
      <c r="MVP373" s="1"/>
      <c r="MVQ373" s="1"/>
      <c r="MVR373" s="1"/>
      <c r="MVS373" s="1"/>
      <c r="MVT373" s="1"/>
      <c r="MVU373" s="1"/>
      <c r="MVV373" s="1"/>
      <c r="MVW373" s="1"/>
      <c r="MVX373" s="1"/>
      <c r="MVY373" s="1"/>
      <c r="MVZ373" s="1"/>
      <c r="MWA373" s="1"/>
      <c r="MWB373" s="1"/>
      <c r="MWC373" s="1"/>
      <c r="MWD373" s="1"/>
      <c r="MWE373" s="1"/>
      <c r="MWF373" s="1"/>
      <c r="MWG373" s="1"/>
      <c r="MWH373" s="1"/>
      <c r="MWI373" s="1"/>
      <c r="MWJ373" s="1"/>
      <c r="MWK373" s="1"/>
      <c r="MWL373" s="1"/>
      <c r="MWM373" s="1"/>
      <c r="MWN373" s="1"/>
      <c r="MWO373" s="1"/>
      <c r="MWP373" s="1"/>
      <c r="MWQ373" s="1"/>
      <c r="MWR373" s="1"/>
      <c r="MWS373" s="1"/>
      <c r="MWT373" s="1"/>
      <c r="MWU373" s="1"/>
      <c r="MWV373" s="1"/>
      <c r="MWW373" s="1"/>
      <c r="MWX373" s="1"/>
      <c r="MWY373" s="1"/>
      <c r="MWZ373" s="1"/>
      <c r="MXA373" s="1"/>
      <c r="MXB373" s="1"/>
      <c r="MXC373" s="1"/>
      <c r="MXD373" s="1"/>
      <c r="MXE373" s="1"/>
      <c r="MXF373" s="1"/>
      <c r="MXG373" s="1"/>
      <c r="MXH373" s="1"/>
      <c r="MXI373" s="1"/>
      <c r="MXJ373" s="1"/>
      <c r="MXK373" s="1"/>
      <c r="MXL373" s="1"/>
      <c r="MXM373" s="1"/>
      <c r="MXN373" s="1"/>
      <c r="MXO373" s="1"/>
      <c r="MXP373" s="1"/>
      <c r="MXQ373" s="1"/>
      <c r="MXR373" s="1"/>
      <c r="MXS373" s="1"/>
      <c r="MXT373" s="1"/>
      <c r="MXU373" s="1"/>
      <c r="MXV373" s="1"/>
      <c r="MXW373" s="1"/>
      <c r="MXX373" s="1"/>
      <c r="MXY373" s="1"/>
      <c r="MXZ373" s="1"/>
      <c r="MYA373" s="1"/>
      <c r="MYB373" s="1"/>
      <c r="MYC373" s="1"/>
      <c r="MYD373" s="1"/>
      <c r="MYE373" s="1"/>
      <c r="MYF373" s="1"/>
      <c r="MYG373" s="1"/>
      <c r="MYH373" s="1"/>
      <c r="MYI373" s="1"/>
      <c r="MYJ373" s="1"/>
      <c r="MYK373" s="1"/>
      <c r="MYL373" s="1"/>
      <c r="MYM373" s="1"/>
      <c r="MYN373" s="1"/>
      <c r="MYO373" s="1"/>
      <c r="MYP373" s="1"/>
      <c r="MYQ373" s="1"/>
      <c r="MYR373" s="1"/>
      <c r="MYS373" s="1"/>
      <c r="MYT373" s="1"/>
      <c r="MYU373" s="1"/>
      <c r="MYV373" s="1"/>
      <c r="MYW373" s="1"/>
      <c r="MYX373" s="1"/>
      <c r="MYY373" s="1"/>
      <c r="MYZ373" s="1"/>
      <c r="MZA373" s="1"/>
      <c r="MZB373" s="1"/>
      <c r="MZC373" s="1"/>
      <c r="MZD373" s="1"/>
      <c r="MZE373" s="1"/>
      <c r="MZF373" s="1"/>
      <c r="MZG373" s="1"/>
      <c r="MZH373" s="1"/>
      <c r="MZI373" s="1"/>
      <c r="MZJ373" s="1"/>
      <c r="MZK373" s="1"/>
      <c r="MZL373" s="1"/>
      <c r="MZM373" s="1"/>
      <c r="MZN373" s="1"/>
      <c r="MZO373" s="1"/>
      <c r="MZP373" s="1"/>
      <c r="MZQ373" s="1"/>
      <c r="MZR373" s="1"/>
      <c r="MZS373" s="1"/>
      <c r="MZT373" s="1"/>
      <c r="MZU373" s="1"/>
      <c r="MZV373" s="1"/>
      <c r="MZW373" s="1"/>
      <c r="MZX373" s="1"/>
      <c r="MZY373" s="1"/>
      <c r="MZZ373" s="1"/>
      <c r="NAA373" s="1"/>
      <c r="NAB373" s="1"/>
      <c r="NAC373" s="1"/>
      <c r="NAD373" s="1"/>
      <c r="NAE373" s="1"/>
      <c r="NAF373" s="1"/>
      <c r="NAG373" s="1"/>
      <c r="NAH373" s="1"/>
      <c r="NAI373" s="1"/>
      <c r="NAJ373" s="1"/>
      <c r="NAK373" s="1"/>
      <c r="NAL373" s="1"/>
      <c r="NAM373" s="1"/>
      <c r="NAN373" s="1"/>
      <c r="NAO373" s="1"/>
      <c r="NAP373" s="1"/>
      <c r="NAQ373" s="1"/>
      <c r="NAR373" s="1"/>
      <c r="NAS373" s="1"/>
      <c r="NAT373" s="1"/>
      <c r="NAU373" s="1"/>
      <c r="NAV373" s="1"/>
      <c r="NAW373" s="1"/>
      <c r="NAX373" s="1"/>
      <c r="NAY373" s="1"/>
      <c r="NAZ373" s="1"/>
      <c r="NBA373" s="1"/>
      <c r="NBB373" s="1"/>
      <c r="NBC373" s="1"/>
      <c r="NBD373" s="1"/>
      <c r="NBE373" s="1"/>
      <c r="NBF373" s="1"/>
      <c r="NBG373" s="1"/>
      <c r="NBH373" s="1"/>
      <c r="NBI373" s="1"/>
      <c r="NBJ373" s="1"/>
      <c r="NBK373" s="1"/>
      <c r="NBL373" s="1"/>
      <c r="NBM373" s="1"/>
      <c r="NBN373" s="1"/>
      <c r="NBO373" s="1"/>
      <c r="NBP373" s="1"/>
      <c r="NBQ373" s="1"/>
      <c r="NBR373" s="1"/>
      <c r="NBS373" s="1"/>
      <c r="NBT373" s="1"/>
      <c r="NBU373" s="1"/>
      <c r="NBV373" s="1"/>
      <c r="NBW373" s="1"/>
      <c r="NBX373" s="1"/>
      <c r="NBY373" s="1"/>
      <c r="NBZ373" s="1"/>
      <c r="NCA373" s="1"/>
      <c r="NCB373" s="1"/>
      <c r="NCC373" s="1"/>
      <c r="NCD373" s="1"/>
      <c r="NCE373" s="1"/>
      <c r="NCF373" s="1"/>
      <c r="NCG373" s="1"/>
      <c r="NCH373" s="1"/>
      <c r="NCI373" s="1"/>
      <c r="NCJ373" s="1"/>
      <c r="NCK373" s="1"/>
      <c r="NCL373" s="1"/>
      <c r="NCM373" s="1"/>
      <c r="NCN373" s="1"/>
      <c r="NCO373" s="1"/>
      <c r="NCP373" s="1"/>
      <c r="NCQ373" s="1"/>
      <c r="NCR373" s="1"/>
      <c r="NCS373" s="1"/>
      <c r="NCT373" s="1"/>
      <c r="NCU373" s="1"/>
      <c r="NCV373" s="1"/>
      <c r="NCW373" s="1"/>
      <c r="NCX373" s="1"/>
      <c r="NCY373" s="1"/>
      <c r="NCZ373" s="1"/>
      <c r="NDA373" s="1"/>
      <c r="NDB373" s="1"/>
      <c r="NDC373" s="1"/>
      <c r="NDD373" s="1"/>
      <c r="NDE373" s="1"/>
      <c r="NDF373" s="1"/>
      <c r="NDG373" s="1"/>
      <c r="NDH373" s="1"/>
      <c r="NDI373" s="1"/>
      <c r="NDJ373" s="1"/>
      <c r="NDK373" s="1"/>
      <c r="NDL373" s="1"/>
      <c r="NDM373" s="1"/>
      <c r="NDN373" s="1"/>
      <c r="NDO373" s="1"/>
      <c r="NDP373" s="1"/>
      <c r="NDQ373" s="1"/>
      <c r="NDR373" s="1"/>
      <c r="NDS373" s="1"/>
      <c r="NDT373" s="1"/>
      <c r="NDU373" s="1"/>
      <c r="NDV373" s="1"/>
      <c r="NDW373" s="1"/>
      <c r="NDX373" s="1"/>
      <c r="NDY373" s="1"/>
      <c r="NDZ373" s="1"/>
      <c r="NEA373" s="1"/>
      <c r="NEB373" s="1"/>
      <c r="NEC373" s="1"/>
      <c r="NED373" s="1"/>
      <c r="NEE373" s="1"/>
      <c r="NEF373" s="1"/>
      <c r="NEG373" s="1"/>
      <c r="NEH373" s="1"/>
      <c r="NEI373" s="1"/>
      <c r="NEJ373" s="1"/>
      <c r="NEK373" s="1"/>
      <c r="NEL373" s="1"/>
      <c r="NEM373" s="1"/>
      <c r="NEN373" s="1"/>
      <c r="NEO373" s="1"/>
      <c r="NEP373" s="1"/>
      <c r="NEQ373" s="1"/>
      <c r="NER373" s="1"/>
      <c r="NES373" s="1"/>
      <c r="NET373" s="1"/>
      <c r="NEU373" s="1"/>
      <c r="NEV373" s="1"/>
      <c r="NEW373" s="1"/>
      <c r="NEX373" s="1"/>
      <c r="NEY373" s="1"/>
      <c r="NEZ373" s="1"/>
      <c r="NFA373" s="1"/>
      <c r="NFB373" s="1"/>
      <c r="NFC373" s="1"/>
      <c r="NFD373" s="1"/>
      <c r="NFE373" s="1"/>
      <c r="NFF373" s="1"/>
      <c r="NFG373" s="1"/>
      <c r="NFH373" s="1"/>
      <c r="NFI373" s="1"/>
      <c r="NFJ373" s="1"/>
      <c r="NFK373" s="1"/>
      <c r="NFL373" s="1"/>
      <c r="NFM373" s="1"/>
      <c r="NFN373" s="1"/>
      <c r="NFO373" s="1"/>
      <c r="NFP373" s="1"/>
      <c r="NFQ373" s="1"/>
      <c r="NFR373" s="1"/>
      <c r="NFS373" s="1"/>
      <c r="NFT373" s="1"/>
      <c r="NFU373" s="1"/>
      <c r="NFV373" s="1"/>
      <c r="NFW373" s="1"/>
      <c r="NFX373" s="1"/>
      <c r="NFY373" s="1"/>
      <c r="NFZ373" s="1"/>
      <c r="NGA373" s="1"/>
      <c r="NGB373" s="1"/>
      <c r="NGC373" s="1"/>
      <c r="NGD373" s="1"/>
      <c r="NGE373" s="1"/>
      <c r="NGF373" s="1"/>
      <c r="NGG373" s="1"/>
      <c r="NGH373" s="1"/>
      <c r="NGI373" s="1"/>
      <c r="NGJ373" s="1"/>
      <c r="NGK373" s="1"/>
      <c r="NGL373" s="1"/>
      <c r="NGM373" s="1"/>
      <c r="NGN373" s="1"/>
      <c r="NGO373" s="1"/>
      <c r="NGP373" s="1"/>
      <c r="NGQ373" s="1"/>
      <c r="NGR373" s="1"/>
      <c r="NGS373" s="1"/>
      <c r="NGT373" s="1"/>
      <c r="NGU373" s="1"/>
      <c r="NGV373" s="1"/>
      <c r="NGW373" s="1"/>
      <c r="NGX373" s="1"/>
      <c r="NGY373" s="1"/>
      <c r="NGZ373" s="1"/>
      <c r="NHA373" s="1"/>
      <c r="NHB373" s="1"/>
      <c r="NHC373" s="1"/>
      <c r="NHD373" s="1"/>
      <c r="NHE373" s="1"/>
      <c r="NHF373" s="1"/>
      <c r="NHG373" s="1"/>
      <c r="NHH373" s="1"/>
      <c r="NHI373" s="1"/>
      <c r="NHJ373" s="1"/>
      <c r="NHK373" s="1"/>
      <c r="NHL373" s="1"/>
      <c r="NHM373" s="1"/>
      <c r="NHN373" s="1"/>
      <c r="NHO373" s="1"/>
      <c r="NHP373" s="1"/>
      <c r="NHQ373" s="1"/>
      <c r="NHR373" s="1"/>
      <c r="NHS373" s="1"/>
      <c r="NHT373" s="1"/>
      <c r="NHU373" s="1"/>
      <c r="NHV373" s="1"/>
      <c r="NHW373" s="1"/>
      <c r="NHX373" s="1"/>
      <c r="NHY373" s="1"/>
      <c r="NHZ373" s="1"/>
      <c r="NIA373" s="1"/>
      <c r="NIB373" s="1"/>
      <c r="NIC373" s="1"/>
      <c r="NID373" s="1"/>
      <c r="NIE373" s="1"/>
      <c r="NIF373" s="1"/>
      <c r="NIG373" s="1"/>
      <c r="NIH373" s="1"/>
      <c r="NII373" s="1"/>
      <c r="NIJ373" s="1"/>
      <c r="NIK373" s="1"/>
      <c r="NIL373" s="1"/>
      <c r="NIM373" s="1"/>
      <c r="NIN373" s="1"/>
      <c r="NIO373" s="1"/>
      <c r="NIP373" s="1"/>
      <c r="NIQ373" s="1"/>
      <c r="NIR373" s="1"/>
      <c r="NIS373" s="1"/>
      <c r="NIT373" s="1"/>
      <c r="NIU373" s="1"/>
      <c r="NIV373" s="1"/>
      <c r="NIW373" s="1"/>
      <c r="NIX373" s="1"/>
      <c r="NIY373" s="1"/>
      <c r="NIZ373" s="1"/>
      <c r="NJA373" s="1"/>
      <c r="NJB373" s="1"/>
      <c r="NJC373" s="1"/>
      <c r="NJD373" s="1"/>
      <c r="NJE373" s="1"/>
      <c r="NJF373" s="1"/>
      <c r="NJG373" s="1"/>
      <c r="NJH373" s="1"/>
      <c r="NJI373" s="1"/>
      <c r="NJJ373" s="1"/>
      <c r="NJK373" s="1"/>
      <c r="NJL373" s="1"/>
      <c r="NJM373" s="1"/>
      <c r="NJN373" s="1"/>
      <c r="NJO373" s="1"/>
      <c r="NJP373" s="1"/>
      <c r="NJQ373" s="1"/>
      <c r="NJR373" s="1"/>
      <c r="NJS373" s="1"/>
      <c r="NJT373" s="1"/>
      <c r="NJU373" s="1"/>
      <c r="NJV373" s="1"/>
      <c r="NJW373" s="1"/>
      <c r="NJX373" s="1"/>
      <c r="NJY373" s="1"/>
      <c r="NJZ373" s="1"/>
      <c r="NKA373" s="1"/>
      <c r="NKB373" s="1"/>
      <c r="NKC373" s="1"/>
      <c r="NKD373" s="1"/>
      <c r="NKE373" s="1"/>
      <c r="NKF373" s="1"/>
      <c r="NKG373" s="1"/>
      <c r="NKH373" s="1"/>
      <c r="NKI373" s="1"/>
      <c r="NKJ373" s="1"/>
      <c r="NKK373" s="1"/>
      <c r="NKL373" s="1"/>
      <c r="NKM373" s="1"/>
      <c r="NKN373" s="1"/>
      <c r="NKO373" s="1"/>
      <c r="NKP373" s="1"/>
      <c r="NKQ373" s="1"/>
      <c r="NKR373" s="1"/>
      <c r="NKS373" s="1"/>
      <c r="NKT373" s="1"/>
      <c r="NKU373" s="1"/>
      <c r="NKV373" s="1"/>
      <c r="NKW373" s="1"/>
      <c r="NKX373" s="1"/>
      <c r="NKY373" s="1"/>
      <c r="NKZ373" s="1"/>
      <c r="NLA373" s="1"/>
      <c r="NLB373" s="1"/>
      <c r="NLC373" s="1"/>
      <c r="NLD373" s="1"/>
      <c r="NLE373" s="1"/>
      <c r="NLF373" s="1"/>
      <c r="NLG373" s="1"/>
      <c r="NLH373" s="1"/>
      <c r="NLI373" s="1"/>
      <c r="NLJ373" s="1"/>
      <c r="NLK373" s="1"/>
      <c r="NLL373" s="1"/>
      <c r="NLM373" s="1"/>
      <c r="NLN373" s="1"/>
      <c r="NLO373" s="1"/>
      <c r="NLP373" s="1"/>
      <c r="NLQ373" s="1"/>
      <c r="NLR373" s="1"/>
      <c r="NLS373" s="1"/>
      <c r="NLT373" s="1"/>
      <c r="NLU373" s="1"/>
      <c r="NLV373" s="1"/>
      <c r="NLW373" s="1"/>
      <c r="NLX373" s="1"/>
      <c r="NLY373" s="1"/>
      <c r="NLZ373" s="1"/>
      <c r="NMA373" s="1"/>
      <c r="NMB373" s="1"/>
      <c r="NMC373" s="1"/>
      <c r="NMD373" s="1"/>
      <c r="NME373" s="1"/>
      <c r="NMF373" s="1"/>
      <c r="NMG373" s="1"/>
      <c r="NMH373" s="1"/>
      <c r="NMI373" s="1"/>
      <c r="NMJ373" s="1"/>
      <c r="NMK373" s="1"/>
      <c r="NML373" s="1"/>
      <c r="NMM373" s="1"/>
      <c r="NMN373" s="1"/>
      <c r="NMO373" s="1"/>
      <c r="NMP373" s="1"/>
      <c r="NMQ373" s="1"/>
      <c r="NMR373" s="1"/>
      <c r="NMS373" s="1"/>
      <c r="NMT373" s="1"/>
      <c r="NMU373" s="1"/>
      <c r="NMV373" s="1"/>
      <c r="NMW373" s="1"/>
      <c r="NMX373" s="1"/>
      <c r="NMY373" s="1"/>
      <c r="NMZ373" s="1"/>
      <c r="NNA373" s="1"/>
      <c r="NNB373" s="1"/>
      <c r="NNC373" s="1"/>
      <c r="NND373" s="1"/>
      <c r="NNE373" s="1"/>
      <c r="NNF373" s="1"/>
      <c r="NNG373" s="1"/>
      <c r="NNH373" s="1"/>
      <c r="NNI373" s="1"/>
      <c r="NNJ373" s="1"/>
      <c r="NNK373" s="1"/>
      <c r="NNL373" s="1"/>
      <c r="NNM373" s="1"/>
      <c r="NNN373" s="1"/>
      <c r="NNO373" s="1"/>
      <c r="NNP373" s="1"/>
      <c r="NNQ373" s="1"/>
      <c r="NNR373" s="1"/>
      <c r="NNS373" s="1"/>
      <c r="NNT373" s="1"/>
      <c r="NNU373" s="1"/>
      <c r="NNV373" s="1"/>
      <c r="NNW373" s="1"/>
      <c r="NNX373" s="1"/>
      <c r="NNY373" s="1"/>
      <c r="NNZ373" s="1"/>
      <c r="NOA373" s="1"/>
      <c r="NOB373" s="1"/>
      <c r="NOC373" s="1"/>
      <c r="NOD373" s="1"/>
      <c r="NOE373" s="1"/>
      <c r="NOF373" s="1"/>
      <c r="NOG373" s="1"/>
      <c r="NOH373" s="1"/>
      <c r="NOI373" s="1"/>
      <c r="NOJ373" s="1"/>
      <c r="NOK373" s="1"/>
      <c r="NOL373" s="1"/>
      <c r="NOM373" s="1"/>
      <c r="NON373" s="1"/>
      <c r="NOO373" s="1"/>
      <c r="NOP373" s="1"/>
      <c r="NOQ373" s="1"/>
      <c r="NOR373" s="1"/>
      <c r="NOS373" s="1"/>
      <c r="NOT373" s="1"/>
      <c r="NOU373" s="1"/>
      <c r="NOV373" s="1"/>
      <c r="NOW373" s="1"/>
      <c r="NOX373" s="1"/>
      <c r="NOY373" s="1"/>
      <c r="NOZ373" s="1"/>
      <c r="NPA373" s="1"/>
      <c r="NPB373" s="1"/>
      <c r="NPC373" s="1"/>
      <c r="NPD373" s="1"/>
      <c r="NPE373" s="1"/>
      <c r="NPF373" s="1"/>
      <c r="NPG373" s="1"/>
      <c r="NPH373" s="1"/>
      <c r="NPI373" s="1"/>
      <c r="NPJ373" s="1"/>
      <c r="NPK373" s="1"/>
      <c r="NPL373" s="1"/>
      <c r="NPM373" s="1"/>
      <c r="NPN373" s="1"/>
      <c r="NPO373" s="1"/>
      <c r="NPP373" s="1"/>
      <c r="NPQ373" s="1"/>
      <c r="NPR373" s="1"/>
      <c r="NPS373" s="1"/>
      <c r="NPT373" s="1"/>
      <c r="NPU373" s="1"/>
      <c r="NPV373" s="1"/>
      <c r="NPW373" s="1"/>
      <c r="NPX373" s="1"/>
      <c r="NPY373" s="1"/>
      <c r="NPZ373" s="1"/>
      <c r="NQA373" s="1"/>
      <c r="NQB373" s="1"/>
      <c r="NQC373" s="1"/>
      <c r="NQD373" s="1"/>
      <c r="NQE373" s="1"/>
      <c r="NQF373" s="1"/>
      <c r="NQG373" s="1"/>
      <c r="NQH373" s="1"/>
      <c r="NQI373" s="1"/>
      <c r="NQJ373" s="1"/>
      <c r="NQK373" s="1"/>
      <c r="NQL373" s="1"/>
      <c r="NQM373" s="1"/>
      <c r="NQN373" s="1"/>
      <c r="NQO373" s="1"/>
      <c r="NQP373" s="1"/>
      <c r="NQQ373" s="1"/>
      <c r="NQR373" s="1"/>
      <c r="NQS373" s="1"/>
      <c r="NQT373" s="1"/>
      <c r="NQU373" s="1"/>
      <c r="NQV373" s="1"/>
      <c r="NQW373" s="1"/>
      <c r="NQX373" s="1"/>
      <c r="NQY373" s="1"/>
      <c r="NQZ373" s="1"/>
      <c r="NRA373" s="1"/>
      <c r="NRB373" s="1"/>
      <c r="NRC373" s="1"/>
      <c r="NRD373" s="1"/>
      <c r="NRE373" s="1"/>
      <c r="NRF373" s="1"/>
      <c r="NRG373" s="1"/>
      <c r="NRH373" s="1"/>
      <c r="NRI373" s="1"/>
      <c r="NRJ373" s="1"/>
      <c r="NRK373" s="1"/>
      <c r="NRL373" s="1"/>
      <c r="NRM373" s="1"/>
      <c r="NRN373" s="1"/>
      <c r="NRO373" s="1"/>
      <c r="NRP373" s="1"/>
      <c r="NRQ373" s="1"/>
      <c r="NRR373" s="1"/>
      <c r="NRS373" s="1"/>
      <c r="NRT373" s="1"/>
      <c r="NRU373" s="1"/>
      <c r="NRV373" s="1"/>
      <c r="NRW373" s="1"/>
      <c r="NRX373" s="1"/>
      <c r="NRY373" s="1"/>
      <c r="NRZ373" s="1"/>
      <c r="NSA373" s="1"/>
      <c r="NSB373" s="1"/>
      <c r="NSC373" s="1"/>
      <c r="NSD373" s="1"/>
      <c r="NSE373" s="1"/>
      <c r="NSF373" s="1"/>
      <c r="NSG373" s="1"/>
      <c r="NSH373" s="1"/>
      <c r="NSI373" s="1"/>
      <c r="NSJ373" s="1"/>
      <c r="NSK373" s="1"/>
      <c r="NSL373" s="1"/>
      <c r="NSM373" s="1"/>
      <c r="NSN373" s="1"/>
      <c r="NSO373" s="1"/>
      <c r="NSP373" s="1"/>
      <c r="NSQ373" s="1"/>
      <c r="NSR373" s="1"/>
      <c r="NSS373" s="1"/>
      <c r="NST373" s="1"/>
      <c r="NSU373" s="1"/>
      <c r="NSV373" s="1"/>
      <c r="NSW373" s="1"/>
      <c r="NSX373" s="1"/>
      <c r="NSY373" s="1"/>
      <c r="NSZ373" s="1"/>
      <c r="NTA373" s="1"/>
      <c r="NTB373" s="1"/>
      <c r="NTC373" s="1"/>
      <c r="NTD373" s="1"/>
      <c r="NTE373" s="1"/>
      <c r="NTF373" s="1"/>
      <c r="NTG373" s="1"/>
      <c r="NTH373" s="1"/>
      <c r="NTI373" s="1"/>
      <c r="NTJ373" s="1"/>
      <c r="NTK373" s="1"/>
      <c r="NTL373" s="1"/>
      <c r="NTM373" s="1"/>
      <c r="NTN373" s="1"/>
      <c r="NTO373" s="1"/>
      <c r="NTP373" s="1"/>
      <c r="NTQ373" s="1"/>
      <c r="NTR373" s="1"/>
      <c r="NTS373" s="1"/>
      <c r="NTT373" s="1"/>
      <c r="NTU373" s="1"/>
      <c r="NTV373" s="1"/>
      <c r="NTW373" s="1"/>
      <c r="NTX373" s="1"/>
      <c r="NTY373" s="1"/>
      <c r="NTZ373" s="1"/>
      <c r="NUA373" s="1"/>
      <c r="NUB373" s="1"/>
      <c r="NUC373" s="1"/>
      <c r="NUD373" s="1"/>
      <c r="NUE373" s="1"/>
      <c r="NUF373" s="1"/>
      <c r="NUG373" s="1"/>
      <c r="NUH373" s="1"/>
      <c r="NUI373" s="1"/>
      <c r="NUJ373" s="1"/>
      <c r="NUK373" s="1"/>
      <c r="NUL373" s="1"/>
      <c r="NUM373" s="1"/>
      <c r="NUN373" s="1"/>
      <c r="NUO373" s="1"/>
      <c r="NUP373" s="1"/>
      <c r="NUQ373" s="1"/>
      <c r="NUR373" s="1"/>
      <c r="NUS373" s="1"/>
      <c r="NUT373" s="1"/>
      <c r="NUU373" s="1"/>
      <c r="NUV373" s="1"/>
      <c r="NUW373" s="1"/>
      <c r="NUX373" s="1"/>
      <c r="NUY373" s="1"/>
      <c r="NUZ373" s="1"/>
      <c r="NVA373" s="1"/>
      <c r="NVB373" s="1"/>
      <c r="NVC373" s="1"/>
      <c r="NVD373" s="1"/>
      <c r="NVE373" s="1"/>
      <c r="NVF373" s="1"/>
      <c r="NVG373" s="1"/>
      <c r="NVH373" s="1"/>
      <c r="NVI373" s="1"/>
      <c r="NVJ373" s="1"/>
      <c r="NVK373" s="1"/>
      <c r="NVL373" s="1"/>
      <c r="NVM373" s="1"/>
      <c r="NVN373" s="1"/>
      <c r="NVO373" s="1"/>
      <c r="NVP373" s="1"/>
      <c r="NVQ373" s="1"/>
      <c r="NVR373" s="1"/>
      <c r="NVS373" s="1"/>
      <c r="NVT373" s="1"/>
      <c r="NVU373" s="1"/>
      <c r="NVV373" s="1"/>
      <c r="NVW373" s="1"/>
      <c r="NVX373" s="1"/>
      <c r="NVY373" s="1"/>
      <c r="NVZ373" s="1"/>
      <c r="NWA373" s="1"/>
      <c r="NWB373" s="1"/>
      <c r="NWC373" s="1"/>
      <c r="NWD373" s="1"/>
      <c r="NWE373" s="1"/>
      <c r="NWF373" s="1"/>
      <c r="NWG373" s="1"/>
      <c r="NWH373" s="1"/>
      <c r="NWI373" s="1"/>
      <c r="NWJ373" s="1"/>
      <c r="NWK373" s="1"/>
      <c r="NWL373" s="1"/>
      <c r="NWM373" s="1"/>
      <c r="NWN373" s="1"/>
      <c r="NWO373" s="1"/>
      <c r="NWP373" s="1"/>
      <c r="NWQ373" s="1"/>
      <c r="NWR373" s="1"/>
      <c r="NWS373" s="1"/>
      <c r="NWT373" s="1"/>
      <c r="NWU373" s="1"/>
      <c r="NWV373" s="1"/>
      <c r="NWW373" s="1"/>
      <c r="NWX373" s="1"/>
      <c r="NWY373" s="1"/>
      <c r="NWZ373" s="1"/>
      <c r="NXA373" s="1"/>
      <c r="NXB373" s="1"/>
      <c r="NXC373" s="1"/>
      <c r="NXD373" s="1"/>
      <c r="NXE373" s="1"/>
      <c r="NXF373" s="1"/>
      <c r="NXG373" s="1"/>
      <c r="NXH373" s="1"/>
      <c r="NXI373" s="1"/>
      <c r="NXJ373" s="1"/>
      <c r="NXK373" s="1"/>
      <c r="NXL373" s="1"/>
      <c r="NXM373" s="1"/>
      <c r="NXN373" s="1"/>
      <c r="NXO373" s="1"/>
      <c r="NXP373" s="1"/>
      <c r="NXQ373" s="1"/>
      <c r="NXR373" s="1"/>
      <c r="NXS373" s="1"/>
      <c r="NXT373" s="1"/>
      <c r="NXU373" s="1"/>
      <c r="NXV373" s="1"/>
      <c r="NXW373" s="1"/>
      <c r="NXX373" s="1"/>
      <c r="NXY373" s="1"/>
      <c r="NXZ373" s="1"/>
      <c r="NYA373" s="1"/>
      <c r="NYB373" s="1"/>
      <c r="NYC373" s="1"/>
      <c r="NYD373" s="1"/>
      <c r="NYE373" s="1"/>
      <c r="NYF373" s="1"/>
      <c r="NYG373" s="1"/>
      <c r="NYH373" s="1"/>
      <c r="NYI373" s="1"/>
      <c r="NYJ373" s="1"/>
      <c r="NYK373" s="1"/>
      <c r="NYL373" s="1"/>
      <c r="NYM373" s="1"/>
      <c r="NYN373" s="1"/>
      <c r="NYO373" s="1"/>
      <c r="NYP373" s="1"/>
      <c r="NYQ373" s="1"/>
      <c r="NYR373" s="1"/>
      <c r="NYS373" s="1"/>
      <c r="NYT373" s="1"/>
      <c r="NYU373" s="1"/>
      <c r="NYV373" s="1"/>
      <c r="NYW373" s="1"/>
      <c r="NYX373" s="1"/>
      <c r="NYY373" s="1"/>
      <c r="NYZ373" s="1"/>
      <c r="NZA373" s="1"/>
      <c r="NZB373" s="1"/>
      <c r="NZC373" s="1"/>
      <c r="NZD373" s="1"/>
      <c r="NZE373" s="1"/>
      <c r="NZF373" s="1"/>
      <c r="NZG373" s="1"/>
      <c r="NZH373" s="1"/>
      <c r="NZI373" s="1"/>
      <c r="NZJ373" s="1"/>
      <c r="NZK373" s="1"/>
      <c r="NZL373" s="1"/>
      <c r="NZM373" s="1"/>
      <c r="NZN373" s="1"/>
      <c r="NZO373" s="1"/>
      <c r="NZP373" s="1"/>
      <c r="NZQ373" s="1"/>
      <c r="NZR373" s="1"/>
      <c r="NZS373" s="1"/>
      <c r="NZT373" s="1"/>
      <c r="NZU373" s="1"/>
      <c r="NZV373" s="1"/>
      <c r="NZW373" s="1"/>
      <c r="NZX373" s="1"/>
      <c r="NZY373" s="1"/>
      <c r="NZZ373" s="1"/>
      <c r="OAA373" s="1"/>
      <c r="OAB373" s="1"/>
      <c r="OAC373" s="1"/>
      <c r="OAD373" s="1"/>
      <c r="OAE373" s="1"/>
      <c r="OAF373" s="1"/>
      <c r="OAG373" s="1"/>
      <c r="OAH373" s="1"/>
      <c r="OAI373" s="1"/>
      <c r="OAJ373" s="1"/>
      <c r="OAK373" s="1"/>
      <c r="OAL373" s="1"/>
      <c r="OAM373" s="1"/>
      <c r="OAN373" s="1"/>
      <c r="OAO373" s="1"/>
      <c r="OAP373" s="1"/>
      <c r="OAQ373" s="1"/>
      <c r="OAR373" s="1"/>
      <c r="OAS373" s="1"/>
      <c r="OAT373" s="1"/>
      <c r="OAU373" s="1"/>
      <c r="OAV373" s="1"/>
      <c r="OAW373" s="1"/>
      <c r="OAX373" s="1"/>
      <c r="OAY373" s="1"/>
      <c r="OAZ373" s="1"/>
      <c r="OBA373" s="1"/>
      <c r="OBB373" s="1"/>
      <c r="OBC373" s="1"/>
      <c r="OBD373" s="1"/>
      <c r="OBE373" s="1"/>
      <c r="OBF373" s="1"/>
      <c r="OBG373" s="1"/>
      <c r="OBH373" s="1"/>
      <c r="OBI373" s="1"/>
      <c r="OBJ373" s="1"/>
      <c r="OBK373" s="1"/>
      <c r="OBL373" s="1"/>
      <c r="OBM373" s="1"/>
      <c r="OBN373" s="1"/>
      <c r="OBO373" s="1"/>
      <c r="OBP373" s="1"/>
      <c r="OBQ373" s="1"/>
      <c r="OBR373" s="1"/>
      <c r="OBS373" s="1"/>
      <c r="OBT373" s="1"/>
      <c r="OBU373" s="1"/>
      <c r="OBV373" s="1"/>
      <c r="OBW373" s="1"/>
      <c r="OBX373" s="1"/>
      <c r="OBY373" s="1"/>
      <c r="OBZ373" s="1"/>
      <c r="OCA373" s="1"/>
      <c r="OCB373" s="1"/>
      <c r="OCC373" s="1"/>
      <c r="OCD373" s="1"/>
      <c r="OCE373" s="1"/>
      <c r="OCF373" s="1"/>
      <c r="OCG373" s="1"/>
      <c r="OCH373" s="1"/>
      <c r="OCI373" s="1"/>
      <c r="OCJ373" s="1"/>
      <c r="OCK373" s="1"/>
      <c r="OCL373" s="1"/>
      <c r="OCM373" s="1"/>
      <c r="OCN373" s="1"/>
      <c r="OCO373" s="1"/>
      <c r="OCP373" s="1"/>
      <c r="OCQ373" s="1"/>
      <c r="OCR373" s="1"/>
      <c r="OCS373" s="1"/>
      <c r="OCT373" s="1"/>
      <c r="OCU373" s="1"/>
      <c r="OCV373" s="1"/>
      <c r="OCW373" s="1"/>
      <c r="OCX373" s="1"/>
      <c r="OCY373" s="1"/>
      <c r="OCZ373" s="1"/>
      <c r="ODA373" s="1"/>
      <c r="ODB373" s="1"/>
      <c r="ODC373" s="1"/>
      <c r="ODD373" s="1"/>
      <c r="ODE373" s="1"/>
      <c r="ODF373" s="1"/>
      <c r="ODG373" s="1"/>
      <c r="ODH373" s="1"/>
      <c r="ODI373" s="1"/>
      <c r="ODJ373" s="1"/>
      <c r="ODK373" s="1"/>
      <c r="ODL373" s="1"/>
      <c r="ODM373" s="1"/>
      <c r="ODN373" s="1"/>
      <c r="ODO373" s="1"/>
      <c r="ODP373" s="1"/>
      <c r="ODQ373" s="1"/>
      <c r="ODR373" s="1"/>
      <c r="ODS373" s="1"/>
      <c r="ODT373" s="1"/>
      <c r="ODU373" s="1"/>
      <c r="ODV373" s="1"/>
      <c r="ODW373" s="1"/>
      <c r="ODX373" s="1"/>
      <c r="ODY373" s="1"/>
      <c r="ODZ373" s="1"/>
      <c r="OEA373" s="1"/>
      <c r="OEB373" s="1"/>
      <c r="OEC373" s="1"/>
      <c r="OED373" s="1"/>
      <c r="OEE373" s="1"/>
      <c r="OEF373" s="1"/>
      <c r="OEG373" s="1"/>
      <c r="OEH373" s="1"/>
      <c r="OEI373" s="1"/>
      <c r="OEJ373" s="1"/>
      <c r="OEK373" s="1"/>
      <c r="OEL373" s="1"/>
      <c r="OEM373" s="1"/>
      <c r="OEN373" s="1"/>
      <c r="OEO373" s="1"/>
      <c r="OEP373" s="1"/>
      <c r="OEQ373" s="1"/>
      <c r="OER373" s="1"/>
      <c r="OES373" s="1"/>
      <c r="OET373" s="1"/>
      <c r="OEU373" s="1"/>
      <c r="OEV373" s="1"/>
      <c r="OEW373" s="1"/>
      <c r="OEX373" s="1"/>
      <c r="OEY373" s="1"/>
      <c r="OEZ373" s="1"/>
      <c r="OFA373" s="1"/>
      <c r="OFB373" s="1"/>
      <c r="OFC373" s="1"/>
      <c r="OFD373" s="1"/>
      <c r="OFE373" s="1"/>
      <c r="OFF373" s="1"/>
      <c r="OFG373" s="1"/>
      <c r="OFH373" s="1"/>
      <c r="OFI373" s="1"/>
      <c r="OFJ373" s="1"/>
      <c r="OFK373" s="1"/>
      <c r="OFL373" s="1"/>
      <c r="OFM373" s="1"/>
      <c r="OFN373" s="1"/>
      <c r="OFO373" s="1"/>
      <c r="OFP373" s="1"/>
      <c r="OFQ373" s="1"/>
      <c r="OFR373" s="1"/>
      <c r="OFS373" s="1"/>
      <c r="OFT373" s="1"/>
      <c r="OFU373" s="1"/>
      <c r="OFV373" s="1"/>
      <c r="OFW373" s="1"/>
      <c r="OFX373" s="1"/>
      <c r="OFY373" s="1"/>
      <c r="OFZ373" s="1"/>
      <c r="OGA373" s="1"/>
      <c r="OGB373" s="1"/>
      <c r="OGC373" s="1"/>
      <c r="OGD373" s="1"/>
      <c r="OGE373" s="1"/>
      <c r="OGF373" s="1"/>
      <c r="OGG373" s="1"/>
      <c r="OGH373" s="1"/>
      <c r="OGI373" s="1"/>
      <c r="OGJ373" s="1"/>
      <c r="OGK373" s="1"/>
      <c r="OGL373" s="1"/>
      <c r="OGM373" s="1"/>
      <c r="OGN373" s="1"/>
      <c r="OGO373" s="1"/>
      <c r="OGP373" s="1"/>
      <c r="OGQ373" s="1"/>
      <c r="OGR373" s="1"/>
      <c r="OGS373" s="1"/>
      <c r="OGT373" s="1"/>
      <c r="OGU373" s="1"/>
      <c r="OGV373" s="1"/>
      <c r="OGW373" s="1"/>
      <c r="OGX373" s="1"/>
      <c r="OGY373" s="1"/>
      <c r="OGZ373" s="1"/>
      <c r="OHA373" s="1"/>
      <c r="OHB373" s="1"/>
      <c r="OHC373" s="1"/>
      <c r="OHD373" s="1"/>
      <c r="OHE373" s="1"/>
      <c r="OHF373" s="1"/>
      <c r="OHG373" s="1"/>
      <c r="OHH373" s="1"/>
      <c r="OHI373" s="1"/>
      <c r="OHJ373" s="1"/>
      <c r="OHK373" s="1"/>
      <c r="OHL373" s="1"/>
      <c r="OHM373" s="1"/>
      <c r="OHN373" s="1"/>
      <c r="OHO373" s="1"/>
      <c r="OHP373" s="1"/>
      <c r="OHQ373" s="1"/>
      <c r="OHR373" s="1"/>
      <c r="OHS373" s="1"/>
      <c r="OHT373" s="1"/>
      <c r="OHU373" s="1"/>
      <c r="OHV373" s="1"/>
      <c r="OHW373" s="1"/>
      <c r="OHX373" s="1"/>
      <c r="OHY373" s="1"/>
      <c r="OHZ373" s="1"/>
      <c r="OIA373" s="1"/>
      <c r="OIB373" s="1"/>
      <c r="OIC373" s="1"/>
      <c r="OID373" s="1"/>
      <c r="OIE373" s="1"/>
      <c r="OIF373" s="1"/>
      <c r="OIG373" s="1"/>
      <c r="OIH373" s="1"/>
      <c r="OII373" s="1"/>
      <c r="OIJ373" s="1"/>
      <c r="OIK373" s="1"/>
      <c r="OIL373" s="1"/>
      <c r="OIM373" s="1"/>
      <c r="OIN373" s="1"/>
      <c r="OIO373" s="1"/>
      <c r="OIP373" s="1"/>
      <c r="OIQ373" s="1"/>
      <c r="OIR373" s="1"/>
      <c r="OIS373" s="1"/>
      <c r="OIT373" s="1"/>
      <c r="OIU373" s="1"/>
      <c r="OIV373" s="1"/>
      <c r="OIW373" s="1"/>
      <c r="OIX373" s="1"/>
      <c r="OIY373" s="1"/>
      <c r="OIZ373" s="1"/>
      <c r="OJA373" s="1"/>
      <c r="OJB373" s="1"/>
      <c r="OJC373" s="1"/>
      <c r="OJD373" s="1"/>
      <c r="OJE373" s="1"/>
      <c r="OJF373" s="1"/>
      <c r="OJG373" s="1"/>
      <c r="OJH373" s="1"/>
      <c r="OJI373" s="1"/>
      <c r="OJJ373" s="1"/>
      <c r="OJK373" s="1"/>
      <c r="OJL373" s="1"/>
      <c r="OJM373" s="1"/>
      <c r="OJN373" s="1"/>
      <c r="OJO373" s="1"/>
      <c r="OJP373" s="1"/>
      <c r="OJQ373" s="1"/>
      <c r="OJR373" s="1"/>
      <c r="OJS373" s="1"/>
      <c r="OJT373" s="1"/>
      <c r="OJU373" s="1"/>
      <c r="OJV373" s="1"/>
      <c r="OJW373" s="1"/>
      <c r="OJX373" s="1"/>
      <c r="OJY373" s="1"/>
      <c r="OJZ373" s="1"/>
      <c r="OKA373" s="1"/>
      <c r="OKB373" s="1"/>
      <c r="OKC373" s="1"/>
      <c r="OKD373" s="1"/>
      <c r="OKE373" s="1"/>
      <c r="OKF373" s="1"/>
      <c r="OKG373" s="1"/>
      <c r="OKH373" s="1"/>
      <c r="OKI373" s="1"/>
      <c r="OKJ373" s="1"/>
      <c r="OKK373" s="1"/>
      <c r="OKL373" s="1"/>
      <c r="OKM373" s="1"/>
      <c r="OKN373" s="1"/>
      <c r="OKO373" s="1"/>
      <c r="OKP373" s="1"/>
      <c r="OKQ373" s="1"/>
      <c r="OKR373" s="1"/>
      <c r="OKS373" s="1"/>
      <c r="OKT373" s="1"/>
      <c r="OKU373" s="1"/>
      <c r="OKV373" s="1"/>
      <c r="OKW373" s="1"/>
      <c r="OKX373" s="1"/>
      <c r="OKY373" s="1"/>
      <c r="OKZ373" s="1"/>
      <c r="OLA373" s="1"/>
      <c r="OLB373" s="1"/>
      <c r="OLC373" s="1"/>
      <c r="OLD373" s="1"/>
      <c r="OLE373" s="1"/>
      <c r="OLF373" s="1"/>
      <c r="OLG373" s="1"/>
      <c r="OLH373" s="1"/>
      <c r="OLI373" s="1"/>
      <c r="OLJ373" s="1"/>
      <c r="OLK373" s="1"/>
      <c r="OLL373" s="1"/>
      <c r="OLM373" s="1"/>
      <c r="OLN373" s="1"/>
      <c r="OLO373" s="1"/>
      <c r="OLP373" s="1"/>
      <c r="OLQ373" s="1"/>
      <c r="OLR373" s="1"/>
      <c r="OLS373" s="1"/>
      <c r="OLT373" s="1"/>
      <c r="OLU373" s="1"/>
      <c r="OLV373" s="1"/>
      <c r="OLW373" s="1"/>
      <c r="OLX373" s="1"/>
      <c r="OLY373" s="1"/>
      <c r="OLZ373" s="1"/>
      <c r="OMA373" s="1"/>
      <c r="OMB373" s="1"/>
      <c r="OMC373" s="1"/>
      <c r="OMD373" s="1"/>
      <c r="OME373" s="1"/>
      <c r="OMF373" s="1"/>
      <c r="OMG373" s="1"/>
      <c r="OMH373" s="1"/>
      <c r="OMI373" s="1"/>
      <c r="OMJ373" s="1"/>
      <c r="OMK373" s="1"/>
      <c r="OML373" s="1"/>
      <c r="OMM373" s="1"/>
      <c r="OMN373" s="1"/>
      <c r="OMO373" s="1"/>
      <c r="OMP373" s="1"/>
      <c r="OMQ373" s="1"/>
      <c r="OMR373" s="1"/>
      <c r="OMS373" s="1"/>
      <c r="OMT373" s="1"/>
      <c r="OMU373" s="1"/>
      <c r="OMV373" s="1"/>
      <c r="OMW373" s="1"/>
      <c r="OMX373" s="1"/>
      <c r="OMY373" s="1"/>
      <c r="OMZ373" s="1"/>
      <c r="ONA373" s="1"/>
      <c r="ONB373" s="1"/>
      <c r="ONC373" s="1"/>
      <c r="OND373" s="1"/>
      <c r="ONE373" s="1"/>
      <c r="ONF373" s="1"/>
      <c r="ONG373" s="1"/>
      <c r="ONH373" s="1"/>
      <c r="ONI373" s="1"/>
      <c r="ONJ373" s="1"/>
      <c r="ONK373" s="1"/>
      <c r="ONL373" s="1"/>
      <c r="ONM373" s="1"/>
      <c r="ONN373" s="1"/>
      <c r="ONO373" s="1"/>
      <c r="ONP373" s="1"/>
      <c r="ONQ373" s="1"/>
      <c r="ONR373" s="1"/>
      <c r="ONS373" s="1"/>
      <c r="ONT373" s="1"/>
      <c r="ONU373" s="1"/>
      <c r="ONV373" s="1"/>
      <c r="ONW373" s="1"/>
      <c r="ONX373" s="1"/>
      <c r="ONY373" s="1"/>
      <c r="ONZ373" s="1"/>
      <c r="OOA373" s="1"/>
      <c r="OOB373" s="1"/>
      <c r="OOC373" s="1"/>
      <c r="OOD373" s="1"/>
      <c r="OOE373" s="1"/>
      <c r="OOF373" s="1"/>
      <c r="OOG373" s="1"/>
      <c r="OOH373" s="1"/>
      <c r="OOI373" s="1"/>
      <c r="OOJ373" s="1"/>
      <c r="OOK373" s="1"/>
      <c r="OOL373" s="1"/>
      <c r="OOM373" s="1"/>
      <c r="OON373" s="1"/>
      <c r="OOO373" s="1"/>
      <c r="OOP373" s="1"/>
      <c r="OOQ373" s="1"/>
      <c r="OOR373" s="1"/>
      <c r="OOS373" s="1"/>
      <c r="OOT373" s="1"/>
      <c r="OOU373" s="1"/>
      <c r="OOV373" s="1"/>
      <c r="OOW373" s="1"/>
      <c r="OOX373" s="1"/>
      <c r="OOY373" s="1"/>
      <c r="OOZ373" s="1"/>
      <c r="OPA373" s="1"/>
      <c r="OPB373" s="1"/>
      <c r="OPC373" s="1"/>
      <c r="OPD373" s="1"/>
      <c r="OPE373" s="1"/>
      <c r="OPF373" s="1"/>
      <c r="OPG373" s="1"/>
      <c r="OPH373" s="1"/>
      <c r="OPI373" s="1"/>
      <c r="OPJ373" s="1"/>
      <c r="OPK373" s="1"/>
      <c r="OPL373" s="1"/>
      <c r="OPM373" s="1"/>
      <c r="OPN373" s="1"/>
      <c r="OPO373" s="1"/>
      <c r="OPP373" s="1"/>
      <c r="OPQ373" s="1"/>
      <c r="OPR373" s="1"/>
      <c r="OPS373" s="1"/>
      <c r="OPT373" s="1"/>
      <c r="OPU373" s="1"/>
      <c r="OPV373" s="1"/>
      <c r="OPW373" s="1"/>
      <c r="OPX373" s="1"/>
      <c r="OPY373" s="1"/>
      <c r="OPZ373" s="1"/>
      <c r="OQA373" s="1"/>
      <c r="OQB373" s="1"/>
      <c r="OQC373" s="1"/>
      <c r="OQD373" s="1"/>
      <c r="OQE373" s="1"/>
      <c r="OQF373" s="1"/>
      <c r="OQG373" s="1"/>
      <c r="OQH373" s="1"/>
      <c r="OQI373" s="1"/>
      <c r="OQJ373" s="1"/>
      <c r="OQK373" s="1"/>
      <c r="OQL373" s="1"/>
      <c r="OQM373" s="1"/>
      <c r="OQN373" s="1"/>
      <c r="OQO373" s="1"/>
      <c r="OQP373" s="1"/>
      <c r="OQQ373" s="1"/>
      <c r="OQR373" s="1"/>
      <c r="OQS373" s="1"/>
      <c r="OQT373" s="1"/>
      <c r="OQU373" s="1"/>
      <c r="OQV373" s="1"/>
      <c r="OQW373" s="1"/>
      <c r="OQX373" s="1"/>
      <c r="OQY373" s="1"/>
      <c r="OQZ373" s="1"/>
      <c r="ORA373" s="1"/>
      <c r="ORB373" s="1"/>
      <c r="ORC373" s="1"/>
      <c r="ORD373" s="1"/>
      <c r="ORE373" s="1"/>
      <c r="ORF373" s="1"/>
      <c r="ORG373" s="1"/>
      <c r="ORH373" s="1"/>
      <c r="ORI373" s="1"/>
      <c r="ORJ373" s="1"/>
      <c r="ORK373" s="1"/>
      <c r="ORL373" s="1"/>
      <c r="ORM373" s="1"/>
      <c r="ORN373" s="1"/>
      <c r="ORO373" s="1"/>
      <c r="ORP373" s="1"/>
      <c r="ORQ373" s="1"/>
      <c r="ORR373" s="1"/>
      <c r="ORS373" s="1"/>
      <c r="ORT373" s="1"/>
      <c r="ORU373" s="1"/>
      <c r="ORV373" s="1"/>
      <c r="ORW373" s="1"/>
      <c r="ORX373" s="1"/>
      <c r="ORY373" s="1"/>
      <c r="ORZ373" s="1"/>
      <c r="OSA373" s="1"/>
      <c r="OSB373" s="1"/>
      <c r="OSC373" s="1"/>
      <c r="OSD373" s="1"/>
      <c r="OSE373" s="1"/>
      <c r="OSF373" s="1"/>
      <c r="OSG373" s="1"/>
      <c r="OSH373" s="1"/>
      <c r="OSI373" s="1"/>
      <c r="OSJ373" s="1"/>
      <c r="OSK373" s="1"/>
      <c r="OSL373" s="1"/>
      <c r="OSM373" s="1"/>
      <c r="OSN373" s="1"/>
      <c r="OSO373" s="1"/>
      <c r="OSP373" s="1"/>
      <c r="OSQ373" s="1"/>
      <c r="OSR373" s="1"/>
      <c r="OSS373" s="1"/>
      <c r="OST373" s="1"/>
      <c r="OSU373" s="1"/>
      <c r="OSV373" s="1"/>
      <c r="OSW373" s="1"/>
      <c r="OSX373" s="1"/>
      <c r="OSY373" s="1"/>
      <c r="OSZ373" s="1"/>
      <c r="OTA373" s="1"/>
      <c r="OTB373" s="1"/>
      <c r="OTC373" s="1"/>
      <c r="OTD373" s="1"/>
      <c r="OTE373" s="1"/>
      <c r="OTF373" s="1"/>
      <c r="OTG373" s="1"/>
      <c r="OTH373" s="1"/>
      <c r="OTI373" s="1"/>
      <c r="OTJ373" s="1"/>
      <c r="OTK373" s="1"/>
      <c r="OTL373" s="1"/>
      <c r="OTM373" s="1"/>
      <c r="OTN373" s="1"/>
      <c r="OTO373" s="1"/>
      <c r="OTP373" s="1"/>
      <c r="OTQ373" s="1"/>
      <c r="OTR373" s="1"/>
      <c r="OTS373" s="1"/>
      <c r="OTT373" s="1"/>
      <c r="OTU373" s="1"/>
      <c r="OTV373" s="1"/>
      <c r="OTW373" s="1"/>
      <c r="OTX373" s="1"/>
      <c r="OTY373" s="1"/>
      <c r="OTZ373" s="1"/>
      <c r="OUA373" s="1"/>
      <c r="OUB373" s="1"/>
      <c r="OUC373" s="1"/>
      <c r="OUD373" s="1"/>
      <c r="OUE373" s="1"/>
      <c r="OUF373" s="1"/>
      <c r="OUG373" s="1"/>
      <c r="OUH373" s="1"/>
      <c r="OUI373" s="1"/>
      <c r="OUJ373" s="1"/>
      <c r="OUK373" s="1"/>
      <c r="OUL373" s="1"/>
      <c r="OUM373" s="1"/>
      <c r="OUN373" s="1"/>
      <c r="OUO373" s="1"/>
      <c r="OUP373" s="1"/>
      <c r="OUQ373" s="1"/>
      <c r="OUR373" s="1"/>
      <c r="OUS373" s="1"/>
      <c r="OUT373" s="1"/>
      <c r="OUU373" s="1"/>
      <c r="OUV373" s="1"/>
      <c r="OUW373" s="1"/>
      <c r="OUX373" s="1"/>
      <c r="OUY373" s="1"/>
      <c r="OUZ373" s="1"/>
      <c r="OVA373" s="1"/>
      <c r="OVB373" s="1"/>
      <c r="OVC373" s="1"/>
      <c r="OVD373" s="1"/>
      <c r="OVE373" s="1"/>
      <c r="OVF373" s="1"/>
      <c r="OVG373" s="1"/>
      <c r="OVH373" s="1"/>
      <c r="OVI373" s="1"/>
      <c r="OVJ373" s="1"/>
      <c r="OVK373" s="1"/>
      <c r="OVL373" s="1"/>
      <c r="OVM373" s="1"/>
      <c r="OVN373" s="1"/>
      <c r="OVO373" s="1"/>
      <c r="OVP373" s="1"/>
      <c r="OVQ373" s="1"/>
      <c r="OVR373" s="1"/>
      <c r="OVS373" s="1"/>
      <c r="OVT373" s="1"/>
      <c r="OVU373" s="1"/>
      <c r="OVV373" s="1"/>
      <c r="OVW373" s="1"/>
      <c r="OVX373" s="1"/>
      <c r="OVY373" s="1"/>
      <c r="OVZ373" s="1"/>
      <c r="OWA373" s="1"/>
      <c r="OWB373" s="1"/>
      <c r="OWC373" s="1"/>
      <c r="OWD373" s="1"/>
      <c r="OWE373" s="1"/>
      <c r="OWF373" s="1"/>
      <c r="OWG373" s="1"/>
      <c r="OWH373" s="1"/>
      <c r="OWI373" s="1"/>
      <c r="OWJ373" s="1"/>
      <c r="OWK373" s="1"/>
      <c r="OWL373" s="1"/>
      <c r="OWM373" s="1"/>
      <c r="OWN373" s="1"/>
      <c r="OWO373" s="1"/>
      <c r="OWP373" s="1"/>
      <c r="OWQ373" s="1"/>
      <c r="OWR373" s="1"/>
      <c r="OWS373" s="1"/>
      <c r="OWT373" s="1"/>
      <c r="OWU373" s="1"/>
      <c r="OWV373" s="1"/>
      <c r="OWW373" s="1"/>
      <c r="OWX373" s="1"/>
      <c r="OWY373" s="1"/>
      <c r="OWZ373" s="1"/>
      <c r="OXA373" s="1"/>
      <c r="OXB373" s="1"/>
      <c r="OXC373" s="1"/>
      <c r="OXD373" s="1"/>
      <c r="OXE373" s="1"/>
      <c r="OXF373" s="1"/>
      <c r="OXG373" s="1"/>
      <c r="OXH373" s="1"/>
      <c r="OXI373" s="1"/>
      <c r="OXJ373" s="1"/>
      <c r="OXK373" s="1"/>
      <c r="OXL373" s="1"/>
      <c r="OXM373" s="1"/>
      <c r="OXN373" s="1"/>
      <c r="OXO373" s="1"/>
      <c r="OXP373" s="1"/>
      <c r="OXQ373" s="1"/>
      <c r="OXR373" s="1"/>
      <c r="OXS373" s="1"/>
      <c r="OXT373" s="1"/>
      <c r="OXU373" s="1"/>
      <c r="OXV373" s="1"/>
      <c r="OXW373" s="1"/>
      <c r="OXX373" s="1"/>
      <c r="OXY373" s="1"/>
      <c r="OXZ373" s="1"/>
      <c r="OYA373" s="1"/>
      <c r="OYB373" s="1"/>
      <c r="OYC373" s="1"/>
      <c r="OYD373" s="1"/>
      <c r="OYE373" s="1"/>
      <c r="OYF373" s="1"/>
      <c r="OYG373" s="1"/>
      <c r="OYH373" s="1"/>
      <c r="OYI373" s="1"/>
      <c r="OYJ373" s="1"/>
      <c r="OYK373" s="1"/>
      <c r="OYL373" s="1"/>
      <c r="OYM373" s="1"/>
      <c r="OYN373" s="1"/>
      <c r="OYO373" s="1"/>
      <c r="OYP373" s="1"/>
      <c r="OYQ373" s="1"/>
      <c r="OYR373" s="1"/>
      <c r="OYS373" s="1"/>
      <c r="OYT373" s="1"/>
      <c r="OYU373" s="1"/>
      <c r="OYV373" s="1"/>
      <c r="OYW373" s="1"/>
      <c r="OYX373" s="1"/>
      <c r="OYY373" s="1"/>
      <c r="OYZ373" s="1"/>
      <c r="OZA373" s="1"/>
      <c r="OZB373" s="1"/>
      <c r="OZC373" s="1"/>
      <c r="OZD373" s="1"/>
      <c r="OZE373" s="1"/>
      <c r="OZF373" s="1"/>
      <c r="OZG373" s="1"/>
      <c r="OZH373" s="1"/>
      <c r="OZI373" s="1"/>
      <c r="OZJ373" s="1"/>
      <c r="OZK373" s="1"/>
      <c r="OZL373" s="1"/>
      <c r="OZM373" s="1"/>
      <c r="OZN373" s="1"/>
      <c r="OZO373" s="1"/>
      <c r="OZP373" s="1"/>
      <c r="OZQ373" s="1"/>
      <c r="OZR373" s="1"/>
      <c r="OZS373" s="1"/>
      <c r="OZT373" s="1"/>
      <c r="OZU373" s="1"/>
      <c r="OZV373" s="1"/>
      <c r="OZW373" s="1"/>
      <c r="OZX373" s="1"/>
      <c r="OZY373" s="1"/>
      <c r="OZZ373" s="1"/>
      <c r="PAA373" s="1"/>
      <c r="PAB373" s="1"/>
      <c r="PAC373" s="1"/>
      <c r="PAD373" s="1"/>
      <c r="PAE373" s="1"/>
      <c r="PAF373" s="1"/>
      <c r="PAG373" s="1"/>
      <c r="PAH373" s="1"/>
      <c r="PAI373" s="1"/>
      <c r="PAJ373" s="1"/>
      <c r="PAK373" s="1"/>
      <c r="PAL373" s="1"/>
      <c r="PAM373" s="1"/>
      <c r="PAN373" s="1"/>
      <c r="PAO373" s="1"/>
      <c r="PAP373" s="1"/>
      <c r="PAQ373" s="1"/>
      <c r="PAR373" s="1"/>
      <c r="PAS373" s="1"/>
      <c r="PAT373" s="1"/>
      <c r="PAU373" s="1"/>
      <c r="PAV373" s="1"/>
      <c r="PAW373" s="1"/>
      <c r="PAX373" s="1"/>
      <c r="PAY373" s="1"/>
      <c r="PAZ373" s="1"/>
      <c r="PBA373" s="1"/>
      <c r="PBB373" s="1"/>
      <c r="PBC373" s="1"/>
      <c r="PBD373" s="1"/>
      <c r="PBE373" s="1"/>
      <c r="PBF373" s="1"/>
      <c r="PBG373" s="1"/>
      <c r="PBH373" s="1"/>
      <c r="PBI373" s="1"/>
      <c r="PBJ373" s="1"/>
      <c r="PBK373" s="1"/>
      <c r="PBL373" s="1"/>
      <c r="PBM373" s="1"/>
      <c r="PBN373" s="1"/>
      <c r="PBO373" s="1"/>
      <c r="PBP373" s="1"/>
      <c r="PBQ373" s="1"/>
      <c r="PBR373" s="1"/>
      <c r="PBS373" s="1"/>
      <c r="PBT373" s="1"/>
      <c r="PBU373" s="1"/>
      <c r="PBV373" s="1"/>
      <c r="PBW373" s="1"/>
      <c r="PBX373" s="1"/>
      <c r="PBY373" s="1"/>
      <c r="PBZ373" s="1"/>
      <c r="PCA373" s="1"/>
      <c r="PCB373" s="1"/>
      <c r="PCC373" s="1"/>
      <c r="PCD373" s="1"/>
      <c r="PCE373" s="1"/>
      <c r="PCF373" s="1"/>
      <c r="PCG373" s="1"/>
      <c r="PCH373" s="1"/>
      <c r="PCI373" s="1"/>
      <c r="PCJ373" s="1"/>
      <c r="PCK373" s="1"/>
      <c r="PCL373" s="1"/>
      <c r="PCM373" s="1"/>
      <c r="PCN373" s="1"/>
      <c r="PCO373" s="1"/>
      <c r="PCP373" s="1"/>
      <c r="PCQ373" s="1"/>
      <c r="PCR373" s="1"/>
      <c r="PCS373" s="1"/>
      <c r="PCT373" s="1"/>
      <c r="PCU373" s="1"/>
      <c r="PCV373" s="1"/>
      <c r="PCW373" s="1"/>
      <c r="PCX373" s="1"/>
      <c r="PCY373" s="1"/>
      <c r="PCZ373" s="1"/>
      <c r="PDA373" s="1"/>
      <c r="PDB373" s="1"/>
      <c r="PDC373" s="1"/>
      <c r="PDD373" s="1"/>
      <c r="PDE373" s="1"/>
      <c r="PDF373" s="1"/>
      <c r="PDG373" s="1"/>
      <c r="PDH373" s="1"/>
      <c r="PDI373" s="1"/>
      <c r="PDJ373" s="1"/>
      <c r="PDK373" s="1"/>
      <c r="PDL373" s="1"/>
      <c r="PDM373" s="1"/>
      <c r="PDN373" s="1"/>
      <c r="PDO373" s="1"/>
      <c r="PDP373" s="1"/>
      <c r="PDQ373" s="1"/>
      <c r="PDR373" s="1"/>
      <c r="PDS373" s="1"/>
      <c r="PDT373" s="1"/>
      <c r="PDU373" s="1"/>
      <c r="PDV373" s="1"/>
      <c r="PDW373" s="1"/>
      <c r="PDX373" s="1"/>
      <c r="PDY373" s="1"/>
      <c r="PDZ373" s="1"/>
      <c r="PEA373" s="1"/>
      <c r="PEB373" s="1"/>
      <c r="PEC373" s="1"/>
      <c r="PED373" s="1"/>
      <c r="PEE373" s="1"/>
      <c r="PEF373" s="1"/>
      <c r="PEG373" s="1"/>
      <c r="PEH373" s="1"/>
      <c r="PEI373" s="1"/>
      <c r="PEJ373" s="1"/>
      <c r="PEK373" s="1"/>
      <c r="PEL373" s="1"/>
      <c r="PEM373" s="1"/>
      <c r="PEN373" s="1"/>
      <c r="PEO373" s="1"/>
      <c r="PEP373" s="1"/>
      <c r="PEQ373" s="1"/>
      <c r="PER373" s="1"/>
      <c r="PES373" s="1"/>
      <c r="PET373" s="1"/>
      <c r="PEU373" s="1"/>
      <c r="PEV373" s="1"/>
      <c r="PEW373" s="1"/>
      <c r="PEX373" s="1"/>
      <c r="PEY373" s="1"/>
      <c r="PEZ373" s="1"/>
      <c r="PFA373" s="1"/>
      <c r="PFB373" s="1"/>
      <c r="PFC373" s="1"/>
      <c r="PFD373" s="1"/>
      <c r="PFE373" s="1"/>
      <c r="PFF373" s="1"/>
      <c r="PFG373" s="1"/>
      <c r="PFH373" s="1"/>
      <c r="PFI373" s="1"/>
      <c r="PFJ373" s="1"/>
      <c r="PFK373" s="1"/>
      <c r="PFL373" s="1"/>
      <c r="PFM373" s="1"/>
      <c r="PFN373" s="1"/>
      <c r="PFO373" s="1"/>
      <c r="PFP373" s="1"/>
      <c r="PFQ373" s="1"/>
      <c r="PFR373" s="1"/>
      <c r="PFS373" s="1"/>
      <c r="PFT373" s="1"/>
      <c r="PFU373" s="1"/>
      <c r="PFV373" s="1"/>
      <c r="PFW373" s="1"/>
      <c r="PFX373" s="1"/>
      <c r="PFY373" s="1"/>
      <c r="PFZ373" s="1"/>
      <c r="PGA373" s="1"/>
      <c r="PGB373" s="1"/>
      <c r="PGC373" s="1"/>
      <c r="PGD373" s="1"/>
      <c r="PGE373" s="1"/>
      <c r="PGF373" s="1"/>
      <c r="PGG373" s="1"/>
      <c r="PGH373" s="1"/>
      <c r="PGI373" s="1"/>
      <c r="PGJ373" s="1"/>
      <c r="PGK373" s="1"/>
      <c r="PGL373" s="1"/>
      <c r="PGM373" s="1"/>
      <c r="PGN373" s="1"/>
      <c r="PGO373" s="1"/>
      <c r="PGP373" s="1"/>
      <c r="PGQ373" s="1"/>
      <c r="PGR373" s="1"/>
      <c r="PGS373" s="1"/>
      <c r="PGT373" s="1"/>
      <c r="PGU373" s="1"/>
      <c r="PGV373" s="1"/>
      <c r="PGW373" s="1"/>
      <c r="PGX373" s="1"/>
      <c r="PGY373" s="1"/>
      <c r="PGZ373" s="1"/>
      <c r="PHA373" s="1"/>
      <c r="PHB373" s="1"/>
      <c r="PHC373" s="1"/>
      <c r="PHD373" s="1"/>
      <c r="PHE373" s="1"/>
      <c r="PHF373" s="1"/>
      <c r="PHG373" s="1"/>
      <c r="PHH373" s="1"/>
      <c r="PHI373" s="1"/>
      <c r="PHJ373" s="1"/>
      <c r="PHK373" s="1"/>
      <c r="PHL373" s="1"/>
      <c r="PHM373" s="1"/>
      <c r="PHN373" s="1"/>
      <c r="PHO373" s="1"/>
      <c r="PHP373" s="1"/>
      <c r="PHQ373" s="1"/>
      <c r="PHR373" s="1"/>
      <c r="PHS373" s="1"/>
      <c r="PHT373" s="1"/>
      <c r="PHU373" s="1"/>
      <c r="PHV373" s="1"/>
      <c r="PHW373" s="1"/>
      <c r="PHX373" s="1"/>
      <c r="PHY373" s="1"/>
      <c r="PHZ373" s="1"/>
      <c r="PIA373" s="1"/>
      <c r="PIB373" s="1"/>
      <c r="PIC373" s="1"/>
      <c r="PID373" s="1"/>
      <c r="PIE373" s="1"/>
      <c r="PIF373" s="1"/>
      <c r="PIG373" s="1"/>
      <c r="PIH373" s="1"/>
      <c r="PII373" s="1"/>
      <c r="PIJ373" s="1"/>
      <c r="PIK373" s="1"/>
      <c r="PIL373" s="1"/>
      <c r="PIM373" s="1"/>
      <c r="PIN373" s="1"/>
      <c r="PIO373" s="1"/>
      <c r="PIP373" s="1"/>
      <c r="PIQ373" s="1"/>
      <c r="PIR373" s="1"/>
      <c r="PIS373" s="1"/>
      <c r="PIT373" s="1"/>
      <c r="PIU373" s="1"/>
      <c r="PIV373" s="1"/>
      <c r="PIW373" s="1"/>
      <c r="PIX373" s="1"/>
      <c r="PIY373" s="1"/>
      <c r="PIZ373" s="1"/>
      <c r="PJA373" s="1"/>
      <c r="PJB373" s="1"/>
      <c r="PJC373" s="1"/>
      <c r="PJD373" s="1"/>
      <c r="PJE373" s="1"/>
      <c r="PJF373" s="1"/>
      <c r="PJG373" s="1"/>
      <c r="PJH373" s="1"/>
      <c r="PJI373" s="1"/>
      <c r="PJJ373" s="1"/>
      <c r="PJK373" s="1"/>
      <c r="PJL373" s="1"/>
      <c r="PJM373" s="1"/>
      <c r="PJN373" s="1"/>
      <c r="PJO373" s="1"/>
      <c r="PJP373" s="1"/>
      <c r="PJQ373" s="1"/>
      <c r="PJR373" s="1"/>
      <c r="PJS373" s="1"/>
      <c r="PJT373" s="1"/>
      <c r="PJU373" s="1"/>
      <c r="PJV373" s="1"/>
      <c r="PJW373" s="1"/>
      <c r="PJX373" s="1"/>
      <c r="PJY373" s="1"/>
      <c r="PJZ373" s="1"/>
      <c r="PKA373" s="1"/>
      <c r="PKB373" s="1"/>
      <c r="PKC373" s="1"/>
      <c r="PKD373" s="1"/>
      <c r="PKE373" s="1"/>
      <c r="PKF373" s="1"/>
      <c r="PKG373" s="1"/>
      <c r="PKH373" s="1"/>
      <c r="PKI373" s="1"/>
      <c r="PKJ373" s="1"/>
      <c r="PKK373" s="1"/>
      <c r="PKL373" s="1"/>
      <c r="PKM373" s="1"/>
      <c r="PKN373" s="1"/>
      <c r="PKO373" s="1"/>
      <c r="PKP373" s="1"/>
      <c r="PKQ373" s="1"/>
      <c r="PKR373" s="1"/>
      <c r="PKS373" s="1"/>
      <c r="PKT373" s="1"/>
      <c r="PKU373" s="1"/>
      <c r="PKV373" s="1"/>
      <c r="PKW373" s="1"/>
      <c r="PKX373" s="1"/>
      <c r="PKY373" s="1"/>
      <c r="PKZ373" s="1"/>
      <c r="PLA373" s="1"/>
      <c r="PLB373" s="1"/>
      <c r="PLC373" s="1"/>
      <c r="PLD373" s="1"/>
      <c r="PLE373" s="1"/>
      <c r="PLF373" s="1"/>
      <c r="PLG373" s="1"/>
      <c r="PLH373" s="1"/>
      <c r="PLI373" s="1"/>
      <c r="PLJ373" s="1"/>
      <c r="PLK373" s="1"/>
      <c r="PLL373" s="1"/>
      <c r="PLM373" s="1"/>
      <c r="PLN373" s="1"/>
      <c r="PLO373" s="1"/>
      <c r="PLP373" s="1"/>
      <c r="PLQ373" s="1"/>
      <c r="PLR373" s="1"/>
      <c r="PLS373" s="1"/>
      <c r="PLT373" s="1"/>
      <c r="PLU373" s="1"/>
      <c r="PLV373" s="1"/>
      <c r="PLW373" s="1"/>
      <c r="PLX373" s="1"/>
      <c r="PLY373" s="1"/>
      <c r="PLZ373" s="1"/>
      <c r="PMA373" s="1"/>
      <c r="PMB373" s="1"/>
      <c r="PMC373" s="1"/>
      <c r="PMD373" s="1"/>
      <c r="PME373" s="1"/>
      <c r="PMF373" s="1"/>
      <c r="PMG373" s="1"/>
      <c r="PMH373" s="1"/>
      <c r="PMI373" s="1"/>
      <c r="PMJ373" s="1"/>
      <c r="PMK373" s="1"/>
      <c r="PML373" s="1"/>
      <c r="PMM373" s="1"/>
      <c r="PMN373" s="1"/>
      <c r="PMO373" s="1"/>
      <c r="PMP373" s="1"/>
      <c r="PMQ373" s="1"/>
      <c r="PMR373" s="1"/>
      <c r="PMS373" s="1"/>
      <c r="PMT373" s="1"/>
      <c r="PMU373" s="1"/>
      <c r="PMV373" s="1"/>
      <c r="PMW373" s="1"/>
      <c r="PMX373" s="1"/>
      <c r="PMY373" s="1"/>
      <c r="PMZ373" s="1"/>
      <c r="PNA373" s="1"/>
      <c r="PNB373" s="1"/>
      <c r="PNC373" s="1"/>
      <c r="PND373" s="1"/>
      <c r="PNE373" s="1"/>
      <c r="PNF373" s="1"/>
      <c r="PNG373" s="1"/>
      <c r="PNH373" s="1"/>
      <c r="PNI373" s="1"/>
      <c r="PNJ373" s="1"/>
      <c r="PNK373" s="1"/>
      <c r="PNL373" s="1"/>
      <c r="PNM373" s="1"/>
      <c r="PNN373" s="1"/>
      <c r="PNO373" s="1"/>
      <c r="PNP373" s="1"/>
      <c r="PNQ373" s="1"/>
      <c r="PNR373" s="1"/>
      <c r="PNS373" s="1"/>
      <c r="PNT373" s="1"/>
      <c r="PNU373" s="1"/>
      <c r="PNV373" s="1"/>
      <c r="PNW373" s="1"/>
      <c r="PNX373" s="1"/>
      <c r="PNY373" s="1"/>
      <c r="PNZ373" s="1"/>
      <c r="POA373" s="1"/>
      <c r="POB373" s="1"/>
      <c r="POC373" s="1"/>
      <c r="POD373" s="1"/>
      <c r="POE373" s="1"/>
      <c r="POF373" s="1"/>
      <c r="POG373" s="1"/>
      <c r="POH373" s="1"/>
      <c r="POI373" s="1"/>
      <c r="POJ373" s="1"/>
      <c r="POK373" s="1"/>
      <c r="POL373" s="1"/>
      <c r="POM373" s="1"/>
      <c r="PON373" s="1"/>
      <c r="POO373" s="1"/>
      <c r="POP373" s="1"/>
      <c r="POQ373" s="1"/>
      <c r="POR373" s="1"/>
      <c r="POS373" s="1"/>
      <c r="POT373" s="1"/>
      <c r="POU373" s="1"/>
      <c r="POV373" s="1"/>
      <c r="POW373" s="1"/>
      <c r="POX373" s="1"/>
      <c r="POY373" s="1"/>
      <c r="POZ373" s="1"/>
      <c r="PPA373" s="1"/>
      <c r="PPB373" s="1"/>
      <c r="PPC373" s="1"/>
      <c r="PPD373" s="1"/>
      <c r="PPE373" s="1"/>
      <c r="PPF373" s="1"/>
      <c r="PPG373" s="1"/>
      <c r="PPH373" s="1"/>
      <c r="PPI373" s="1"/>
      <c r="PPJ373" s="1"/>
      <c r="PPK373" s="1"/>
      <c r="PPL373" s="1"/>
      <c r="PPM373" s="1"/>
      <c r="PPN373" s="1"/>
      <c r="PPO373" s="1"/>
      <c r="PPP373" s="1"/>
      <c r="PPQ373" s="1"/>
      <c r="PPR373" s="1"/>
      <c r="PPS373" s="1"/>
      <c r="PPT373" s="1"/>
      <c r="PPU373" s="1"/>
      <c r="PPV373" s="1"/>
      <c r="PPW373" s="1"/>
      <c r="PPX373" s="1"/>
      <c r="PPY373" s="1"/>
      <c r="PPZ373" s="1"/>
      <c r="PQA373" s="1"/>
      <c r="PQB373" s="1"/>
      <c r="PQC373" s="1"/>
      <c r="PQD373" s="1"/>
      <c r="PQE373" s="1"/>
      <c r="PQF373" s="1"/>
      <c r="PQG373" s="1"/>
      <c r="PQH373" s="1"/>
      <c r="PQI373" s="1"/>
      <c r="PQJ373" s="1"/>
      <c r="PQK373" s="1"/>
      <c r="PQL373" s="1"/>
      <c r="PQM373" s="1"/>
      <c r="PQN373" s="1"/>
      <c r="PQO373" s="1"/>
      <c r="PQP373" s="1"/>
      <c r="PQQ373" s="1"/>
      <c r="PQR373" s="1"/>
      <c r="PQS373" s="1"/>
      <c r="PQT373" s="1"/>
      <c r="PQU373" s="1"/>
      <c r="PQV373" s="1"/>
      <c r="PQW373" s="1"/>
      <c r="PQX373" s="1"/>
      <c r="PQY373" s="1"/>
      <c r="PQZ373" s="1"/>
      <c r="PRA373" s="1"/>
      <c r="PRB373" s="1"/>
      <c r="PRC373" s="1"/>
      <c r="PRD373" s="1"/>
      <c r="PRE373" s="1"/>
      <c r="PRF373" s="1"/>
      <c r="PRG373" s="1"/>
      <c r="PRH373" s="1"/>
      <c r="PRI373" s="1"/>
      <c r="PRJ373" s="1"/>
      <c r="PRK373" s="1"/>
      <c r="PRL373" s="1"/>
      <c r="PRM373" s="1"/>
      <c r="PRN373" s="1"/>
      <c r="PRO373" s="1"/>
      <c r="PRP373" s="1"/>
      <c r="PRQ373" s="1"/>
      <c r="PRR373" s="1"/>
      <c r="PRS373" s="1"/>
      <c r="PRT373" s="1"/>
      <c r="PRU373" s="1"/>
      <c r="PRV373" s="1"/>
      <c r="PRW373" s="1"/>
      <c r="PRX373" s="1"/>
      <c r="PRY373" s="1"/>
      <c r="PRZ373" s="1"/>
      <c r="PSA373" s="1"/>
      <c r="PSB373" s="1"/>
      <c r="PSC373" s="1"/>
      <c r="PSD373" s="1"/>
      <c r="PSE373" s="1"/>
      <c r="PSF373" s="1"/>
      <c r="PSG373" s="1"/>
      <c r="PSH373" s="1"/>
      <c r="PSI373" s="1"/>
      <c r="PSJ373" s="1"/>
      <c r="PSK373" s="1"/>
      <c r="PSL373" s="1"/>
      <c r="PSM373" s="1"/>
      <c r="PSN373" s="1"/>
      <c r="PSO373" s="1"/>
      <c r="PSP373" s="1"/>
      <c r="PSQ373" s="1"/>
      <c r="PSR373" s="1"/>
      <c r="PSS373" s="1"/>
      <c r="PST373" s="1"/>
      <c r="PSU373" s="1"/>
      <c r="PSV373" s="1"/>
      <c r="PSW373" s="1"/>
      <c r="PSX373" s="1"/>
      <c r="PSY373" s="1"/>
      <c r="PSZ373" s="1"/>
      <c r="PTA373" s="1"/>
      <c r="PTB373" s="1"/>
      <c r="PTC373" s="1"/>
      <c r="PTD373" s="1"/>
      <c r="PTE373" s="1"/>
      <c r="PTF373" s="1"/>
      <c r="PTG373" s="1"/>
      <c r="PTH373" s="1"/>
      <c r="PTI373" s="1"/>
      <c r="PTJ373" s="1"/>
      <c r="PTK373" s="1"/>
      <c r="PTL373" s="1"/>
      <c r="PTM373" s="1"/>
      <c r="PTN373" s="1"/>
      <c r="PTO373" s="1"/>
      <c r="PTP373" s="1"/>
      <c r="PTQ373" s="1"/>
      <c r="PTR373" s="1"/>
      <c r="PTS373" s="1"/>
      <c r="PTT373" s="1"/>
      <c r="PTU373" s="1"/>
      <c r="PTV373" s="1"/>
      <c r="PTW373" s="1"/>
      <c r="PTX373" s="1"/>
      <c r="PTY373" s="1"/>
      <c r="PTZ373" s="1"/>
      <c r="PUA373" s="1"/>
      <c r="PUB373" s="1"/>
      <c r="PUC373" s="1"/>
      <c r="PUD373" s="1"/>
      <c r="PUE373" s="1"/>
      <c r="PUF373" s="1"/>
      <c r="PUG373" s="1"/>
      <c r="PUH373" s="1"/>
      <c r="PUI373" s="1"/>
      <c r="PUJ373" s="1"/>
      <c r="PUK373" s="1"/>
      <c r="PUL373" s="1"/>
      <c r="PUM373" s="1"/>
      <c r="PUN373" s="1"/>
      <c r="PUO373" s="1"/>
      <c r="PUP373" s="1"/>
      <c r="PUQ373" s="1"/>
      <c r="PUR373" s="1"/>
      <c r="PUS373" s="1"/>
      <c r="PUT373" s="1"/>
      <c r="PUU373" s="1"/>
      <c r="PUV373" s="1"/>
      <c r="PUW373" s="1"/>
      <c r="PUX373" s="1"/>
      <c r="PUY373" s="1"/>
      <c r="PUZ373" s="1"/>
      <c r="PVA373" s="1"/>
      <c r="PVB373" s="1"/>
      <c r="PVC373" s="1"/>
      <c r="PVD373" s="1"/>
      <c r="PVE373" s="1"/>
      <c r="PVF373" s="1"/>
      <c r="PVG373" s="1"/>
      <c r="PVH373" s="1"/>
      <c r="PVI373" s="1"/>
      <c r="PVJ373" s="1"/>
      <c r="PVK373" s="1"/>
      <c r="PVL373" s="1"/>
      <c r="PVM373" s="1"/>
      <c r="PVN373" s="1"/>
      <c r="PVO373" s="1"/>
      <c r="PVP373" s="1"/>
      <c r="PVQ373" s="1"/>
      <c r="PVR373" s="1"/>
      <c r="PVS373" s="1"/>
      <c r="PVT373" s="1"/>
      <c r="PVU373" s="1"/>
      <c r="PVV373" s="1"/>
      <c r="PVW373" s="1"/>
      <c r="PVX373" s="1"/>
      <c r="PVY373" s="1"/>
      <c r="PVZ373" s="1"/>
      <c r="PWA373" s="1"/>
      <c r="PWB373" s="1"/>
      <c r="PWC373" s="1"/>
      <c r="PWD373" s="1"/>
      <c r="PWE373" s="1"/>
      <c r="PWF373" s="1"/>
      <c r="PWG373" s="1"/>
      <c r="PWH373" s="1"/>
      <c r="PWI373" s="1"/>
      <c r="PWJ373" s="1"/>
      <c r="PWK373" s="1"/>
      <c r="PWL373" s="1"/>
      <c r="PWM373" s="1"/>
      <c r="PWN373" s="1"/>
      <c r="PWO373" s="1"/>
      <c r="PWP373" s="1"/>
      <c r="PWQ373" s="1"/>
      <c r="PWR373" s="1"/>
      <c r="PWS373" s="1"/>
      <c r="PWT373" s="1"/>
      <c r="PWU373" s="1"/>
      <c r="PWV373" s="1"/>
      <c r="PWW373" s="1"/>
      <c r="PWX373" s="1"/>
      <c r="PWY373" s="1"/>
      <c r="PWZ373" s="1"/>
      <c r="PXA373" s="1"/>
      <c r="PXB373" s="1"/>
      <c r="PXC373" s="1"/>
      <c r="PXD373" s="1"/>
      <c r="PXE373" s="1"/>
      <c r="PXF373" s="1"/>
      <c r="PXG373" s="1"/>
      <c r="PXH373" s="1"/>
      <c r="PXI373" s="1"/>
      <c r="PXJ373" s="1"/>
      <c r="PXK373" s="1"/>
      <c r="PXL373" s="1"/>
      <c r="PXM373" s="1"/>
      <c r="PXN373" s="1"/>
      <c r="PXO373" s="1"/>
      <c r="PXP373" s="1"/>
      <c r="PXQ373" s="1"/>
      <c r="PXR373" s="1"/>
      <c r="PXS373" s="1"/>
      <c r="PXT373" s="1"/>
      <c r="PXU373" s="1"/>
      <c r="PXV373" s="1"/>
      <c r="PXW373" s="1"/>
      <c r="PXX373" s="1"/>
      <c r="PXY373" s="1"/>
      <c r="PXZ373" s="1"/>
      <c r="PYA373" s="1"/>
      <c r="PYB373" s="1"/>
      <c r="PYC373" s="1"/>
      <c r="PYD373" s="1"/>
      <c r="PYE373" s="1"/>
      <c r="PYF373" s="1"/>
      <c r="PYG373" s="1"/>
      <c r="PYH373" s="1"/>
      <c r="PYI373" s="1"/>
      <c r="PYJ373" s="1"/>
      <c r="PYK373" s="1"/>
      <c r="PYL373" s="1"/>
      <c r="PYM373" s="1"/>
      <c r="PYN373" s="1"/>
      <c r="PYO373" s="1"/>
      <c r="PYP373" s="1"/>
      <c r="PYQ373" s="1"/>
      <c r="PYR373" s="1"/>
      <c r="PYS373" s="1"/>
      <c r="PYT373" s="1"/>
      <c r="PYU373" s="1"/>
      <c r="PYV373" s="1"/>
      <c r="PYW373" s="1"/>
      <c r="PYX373" s="1"/>
      <c r="PYY373" s="1"/>
      <c r="PYZ373" s="1"/>
      <c r="PZA373" s="1"/>
      <c r="PZB373" s="1"/>
      <c r="PZC373" s="1"/>
      <c r="PZD373" s="1"/>
      <c r="PZE373" s="1"/>
      <c r="PZF373" s="1"/>
      <c r="PZG373" s="1"/>
      <c r="PZH373" s="1"/>
      <c r="PZI373" s="1"/>
      <c r="PZJ373" s="1"/>
      <c r="PZK373" s="1"/>
      <c r="PZL373" s="1"/>
      <c r="PZM373" s="1"/>
      <c r="PZN373" s="1"/>
      <c r="PZO373" s="1"/>
      <c r="PZP373" s="1"/>
      <c r="PZQ373" s="1"/>
      <c r="PZR373" s="1"/>
      <c r="PZS373" s="1"/>
      <c r="PZT373" s="1"/>
      <c r="PZU373" s="1"/>
      <c r="PZV373" s="1"/>
      <c r="PZW373" s="1"/>
      <c r="PZX373" s="1"/>
      <c r="PZY373" s="1"/>
      <c r="PZZ373" s="1"/>
      <c r="QAA373" s="1"/>
      <c r="QAB373" s="1"/>
      <c r="QAC373" s="1"/>
      <c r="QAD373" s="1"/>
      <c r="QAE373" s="1"/>
      <c r="QAF373" s="1"/>
      <c r="QAG373" s="1"/>
      <c r="QAH373" s="1"/>
      <c r="QAI373" s="1"/>
      <c r="QAJ373" s="1"/>
      <c r="QAK373" s="1"/>
      <c r="QAL373" s="1"/>
      <c r="QAM373" s="1"/>
      <c r="QAN373" s="1"/>
      <c r="QAO373" s="1"/>
      <c r="QAP373" s="1"/>
      <c r="QAQ373" s="1"/>
      <c r="QAR373" s="1"/>
      <c r="QAS373" s="1"/>
      <c r="QAT373" s="1"/>
      <c r="QAU373" s="1"/>
      <c r="QAV373" s="1"/>
      <c r="QAW373" s="1"/>
      <c r="QAX373" s="1"/>
      <c r="QAY373" s="1"/>
      <c r="QAZ373" s="1"/>
      <c r="QBA373" s="1"/>
      <c r="QBB373" s="1"/>
      <c r="QBC373" s="1"/>
      <c r="QBD373" s="1"/>
      <c r="QBE373" s="1"/>
      <c r="QBF373" s="1"/>
      <c r="QBG373" s="1"/>
      <c r="QBH373" s="1"/>
      <c r="QBI373" s="1"/>
      <c r="QBJ373" s="1"/>
      <c r="QBK373" s="1"/>
      <c r="QBL373" s="1"/>
      <c r="QBM373" s="1"/>
      <c r="QBN373" s="1"/>
      <c r="QBO373" s="1"/>
      <c r="QBP373" s="1"/>
      <c r="QBQ373" s="1"/>
      <c r="QBR373" s="1"/>
      <c r="QBS373" s="1"/>
      <c r="QBT373" s="1"/>
      <c r="QBU373" s="1"/>
      <c r="QBV373" s="1"/>
      <c r="QBW373" s="1"/>
      <c r="QBX373" s="1"/>
      <c r="QBY373" s="1"/>
      <c r="QBZ373" s="1"/>
      <c r="QCA373" s="1"/>
      <c r="QCB373" s="1"/>
      <c r="QCC373" s="1"/>
      <c r="QCD373" s="1"/>
      <c r="QCE373" s="1"/>
      <c r="QCF373" s="1"/>
      <c r="QCG373" s="1"/>
      <c r="QCH373" s="1"/>
      <c r="QCI373" s="1"/>
      <c r="QCJ373" s="1"/>
      <c r="QCK373" s="1"/>
      <c r="QCL373" s="1"/>
      <c r="QCM373" s="1"/>
      <c r="QCN373" s="1"/>
      <c r="QCO373" s="1"/>
      <c r="QCP373" s="1"/>
      <c r="QCQ373" s="1"/>
      <c r="QCR373" s="1"/>
      <c r="QCS373" s="1"/>
      <c r="QCT373" s="1"/>
      <c r="QCU373" s="1"/>
      <c r="QCV373" s="1"/>
      <c r="QCW373" s="1"/>
      <c r="QCX373" s="1"/>
      <c r="QCY373" s="1"/>
      <c r="QCZ373" s="1"/>
      <c r="QDA373" s="1"/>
      <c r="QDB373" s="1"/>
      <c r="QDC373" s="1"/>
      <c r="QDD373" s="1"/>
      <c r="QDE373" s="1"/>
      <c r="QDF373" s="1"/>
      <c r="QDG373" s="1"/>
      <c r="QDH373" s="1"/>
      <c r="QDI373" s="1"/>
      <c r="QDJ373" s="1"/>
      <c r="QDK373" s="1"/>
      <c r="QDL373" s="1"/>
      <c r="QDM373" s="1"/>
      <c r="QDN373" s="1"/>
      <c r="QDO373" s="1"/>
      <c r="QDP373" s="1"/>
      <c r="QDQ373" s="1"/>
      <c r="QDR373" s="1"/>
      <c r="QDS373" s="1"/>
      <c r="QDT373" s="1"/>
      <c r="QDU373" s="1"/>
      <c r="QDV373" s="1"/>
      <c r="QDW373" s="1"/>
      <c r="QDX373" s="1"/>
      <c r="QDY373" s="1"/>
      <c r="QDZ373" s="1"/>
      <c r="QEA373" s="1"/>
      <c r="QEB373" s="1"/>
      <c r="QEC373" s="1"/>
      <c r="QED373" s="1"/>
      <c r="QEE373" s="1"/>
      <c r="QEF373" s="1"/>
      <c r="QEG373" s="1"/>
      <c r="QEH373" s="1"/>
      <c r="QEI373" s="1"/>
      <c r="QEJ373" s="1"/>
      <c r="QEK373" s="1"/>
      <c r="QEL373" s="1"/>
      <c r="QEM373" s="1"/>
      <c r="QEN373" s="1"/>
      <c r="QEO373" s="1"/>
      <c r="QEP373" s="1"/>
      <c r="QEQ373" s="1"/>
      <c r="QER373" s="1"/>
      <c r="QES373" s="1"/>
      <c r="QET373" s="1"/>
      <c r="QEU373" s="1"/>
      <c r="QEV373" s="1"/>
      <c r="QEW373" s="1"/>
      <c r="QEX373" s="1"/>
      <c r="QEY373" s="1"/>
      <c r="QEZ373" s="1"/>
      <c r="QFA373" s="1"/>
      <c r="QFB373" s="1"/>
      <c r="QFC373" s="1"/>
      <c r="QFD373" s="1"/>
      <c r="QFE373" s="1"/>
      <c r="QFF373" s="1"/>
      <c r="QFG373" s="1"/>
      <c r="QFH373" s="1"/>
      <c r="QFI373" s="1"/>
      <c r="QFJ373" s="1"/>
      <c r="QFK373" s="1"/>
      <c r="QFL373" s="1"/>
      <c r="QFM373" s="1"/>
      <c r="QFN373" s="1"/>
      <c r="QFO373" s="1"/>
      <c r="QFP373" s="1"/>
      <c r="QFQ373" s="1"/>
      <c r="QFR373" s="1"/>
      <c r="QFS373" s="1"/>
      <c r="QFT373" s="1"/>
      <c r="QFU373" s="1"/>
      <c r="QFV373" s="1"/>
      <c r="QFW373" s="1"/>
      <c r="QFX373" s="1"/>
      <c r="QFY373" s="1"/>
      <c r="QFZ373" s="1"/>
      <c r="QGA373" s="1"/>
      <c r="QGB373" s="1"/>
      <c r="QGC373" s="1"/>
      <c r="QGD373" s="1"/>
      <c r="QGE373" s="1"/>
      <c r="QGF373" s="1"/>
      <c r="QGG373" s="1"/>
      <c r="QGH373" s="1"/>
      <c r="QGI373" s="1"/>
      <c r="QGJ373" s="1"/>
      <c r="QGK373" s="1"/>
      <c r="QGL373" s="1"/>
      <c r="QGM373" s="1"/>
      <c r="QGN373" s="1"/>
      <c r="QGO373" s="1"/>
      <c r="QGP373" s="1"/>
      <c r="QGQ373" s="1"/>
      <c r="QGR373" s="1"/>
      <c r="QGS373" s="1"/>
      <c r="QGT373" s="1"/>
      <c r="QGU373" s="1"/>
      <c r="QGV373" s="1"/>
      <c r="QGW373" s="1"/>
      <c r="QGX373" s="1"/>
      <c r="QGY373" s="1"/>
      <c r="QGZ373" s="1"/>
      <c r="QHA373" s="1"/>
      <c r="QHB373" s="1"/>
      <c r="QHC373" s="1"/>
      <c r="QHD373" s="1"/>
      <c r="QHE373" s="1"/>
      <c r="QHF373" s="1"/>
      <c r="QHG373" s="1"/>
      <c r="QHH373" s="1"/>
      <c r="QHI373" s="1"/>
      <c r="QHJ373" s="1"/>
      <c r="QHK373" s="1"/>
      <c r="QHL373" s="1"/>
      <c r="QHM373" s="1"/>
      <c r="QHN373" s="1"/>
      <c r="QHO373" s="1"/>
      <c r="QHP373" s="1"/>
      <c r="QHQ373" s="1"/>
      <c r="QHR373" s="1"/>
      <c r="QHS373" s="1"/>
      <c r="QHT373" s="1"/>
      <c r="QHU373" s="1"/>
      <c r="QHV373" s="1"/>
      <c r="QHW373" s="1"/>
      <c r="QHX373" s="1"/>
      <c r="QHY373" s="1"/>
      <c r="QHZ373" s="1"/>
      <c r="QIA373" s="1"/>
      <c r="QIB373" s="1"/>
      <c r="QIC373" s="1"/>
      <c r="QID373" s="1"/>
      <c r="QIE373" s="1"/>
      <c r="QIF373" s="1"/>
      <c r="QIG373" s="1"/>
      <c r="QIH373" s="1"/>
      <c r="QII373" s="1"/>
      <c r="QIJ373" s="1"/>
      <c r="QIK373" s="1"/>
      <c r="QIL373" s="1"/>
      <c r="QIM373" s="1"/>
      <c r="QIN373" s="1"/>
      <c r="QIO373" s="1"/>
      <c r="QIP373" s="1"/>
      <c r="QIQ373" s="1"/>
      <c r="QIR373" s="1"/>
      <c r="QIS373" s="1"/>
      <c r="QIT373" s="1"/>
      <c r="QIU373" s="1"/>
      <c r="QIV373" s="1"/>
      <c r="QIW373" s="1"/>
      <c r="QIX373" s="1"/>
      <c r="QIY373" s="1"/>
      <c r="QIZ373" s="1"/>
      <c r="QJA373" s="1"/>
      <c r="QJB373" s="1"/>
      <c r="QJC373" s="1"/>
      <c r="QJD373" s="1"/>
      <c r="QJE373" s="1"/>
      <c r="QJF373" s="1"/>
      <c r="QJG373" s="1"/>
      <c r="QJH373" s="1"/>
      <c r="QJI373" s="1"/>
      <c r="QJJ373" s="1"/>
      <c r="QJK373" s="1"/>
      <c r="QJL373" s="1"/>
      <c r="QJM373" s="1"/>
      <c r="QJN373" s="1"/>
      <c r="QJO373" s="1"/>
      <c r="QJP373" s="1"/>
      <c r="QJQ373" s="1"/>
      <c r="QJR373" s="1"/>
      <c r="QJS373" s="1"/>
      <c r="QJT373" s="1"/>
      <c r="QJU373" s="1"/>
      <c r="QJV373" s="1"/>
      <c r="QJW373" s="1"/>
      <c r="QJX373" s="1"/>
      <c r="QJY373" s="1"/>
      <c r="QJZ373" s="1"/>
      <c r="QKA373" s="1"/>
      <c r="QKB373" s="1"/>
      <c r="QKC373" s="1"/>
      <c r="QKD373" s="1"/>
      <c r="QKE373" s="1"/>
      <c r="QKF373" s="1"/>
      <c r="QKG373" s="1"/>
      <c r="QKH373" s="1"/>
      <c r="QKI373" s="1"/>
      <c r="QKJ373" s="1"/>
      <c r="QKK373" s="1"/>
      <c r="QKL373" s="1"/>
      <c r="QKM373" s="1"/>
      <c r="QKN373" s="1"/>
      <c r="QKO373" s="1"/>
      <c r="QKP373" s="1"/>
      <c r="QKQ373" s="1"/>
      <c r="QKR373" s="1"/>
      <c r="QKS373" s="1"/>
      <c r="QKT373" s="1"/>
      <c r="QKU373" s="1"/>
      <c r="QKV373" s="1"/>
      <c r="QKW373" s="1"/>
      <c r="QKX373" s="1"/>
      <c r="QKY373" s="1"/>
      <c r="QKZ373" s="1"/>
      <c r="QLA373" s="1"/>
      <c r="QLB373" s="1"/>
      <c r="QLC373" s="1"/>
      <c r="QLD373" s="1"/>
      <c r="QLE373" s="1"/>
      <c r="QLF373" s="1"/>
      <c r="QLG373" s="1"/>
      <c r="QLH373" s="1"/>
      <c r="QLI373" s="1"/>
      <c r="QLJ373" s="1"/>
      <c r="QLK373" s="1"/>
      <c r="QLL373" s="1"/>
      <c r="QLM373" s="1"/>
      <c r="QLN373" s="1"/>
      <c r="QLO373" s="1"/>
      <c r="QLP373" s="1"/>
      <c r="QLQ373" s="1"/>
      <c r="QLR373" s="1"/>
      <c r="QLS373" s="1"/>
      <c r="QLT373" s="1"/>
      <c r="QLU373" s="1"/>
      <c r="QLV373" s="1"/>
      <c r="QLW373" s="1"/>
      <c r="QLX373" s="1"/>
      <c r="QLY373" s="1"/>
      <c r="QLZ373" s="1"/>
      <c r="QMA373" s="1"/>
      <c r="QMB373" s="1"/>
      <c r="QMC373" s="1"/>
      <c r="QMD373" s="1"/>
      <c r="QME373" s="1"/>
      <c r="QMF373" s="1"/>
      <c r="QMG373" s="1"/>
      <c r="QMH373" s="1"/>
      <c r="QMI373" s="1"/>
      <c r="QMJ373" s="1"/>
      <c r="QMK373" s="1"/>
      <c r="QML373" s="1"/>
      <c r="QMM373" s="1"/>
      <c r="QMN373" s="1"/>
      <c r="QMO373" s="1"/>
      <c r="QMP373" s="1"/>
      <c r="QMQ373" s="1"/>
      <c r="QMR373" s="1"/>
      <c r="QMS373" s="1"/>
      <c r="QMT373" s="1"/>
      <c r="QMU373" s="1"/>
      <c r="QMV373" s="1"/>
      <c r="QMW373" s="1"/>
      <c r="QMX373" s="1"/>
      <c r="QMY373" s="1"/>
      <c r="QMZ373" s="1"/>
      <c r="QNA373" s="1"/>
      <c r="QNB373" s="1"/>
      <c r="QNC373" s="1"/>
      <c r="QND373" s="1"/>
      <c r="QNE373" s="1"/>
      <c r="QNF373" s="1"/>
      <c r="QNG373" s="1"/>
      <c r="QNH373" s="1"/>
      <c r="QNI373" s="1"/>
      <c r="QNJ373" s="1"/>
      <c r="QNK373" s="1"/>
      <c r="QNL373" s="1"/>
      <c r="QNM373" s="1"/>
      <c r="QNN373" s="1"/>
      <c r="QNO373" s="1"/>
      <c r="QNP373" s="1"/>
      <c r="QNQ373" s="1"/>
      <c r="QNR373" s="1"/>
      <c r="QNS373" s="1"/>
      <c r="QNT373" s="1"/>
      <c r="QNU373" s="1"/>
      <c r="QNV373" s="1"/>
      <c r="QNW373" s="1"/>
      <c r="QNX373" s="1"/>
      <c r="QNY373" s="1"/>
      <c r="QNZ373" s="1"/>
      <c r="QOA373" s="1"/>
      <c r="QOB373" s="1"/>
      <c r="QOC373" s="1"/>
      <c r="QOD373" s="1"/>
      <c r="QOE373" s="1"/>
      <c r="QOF373" s="1"/>
      <c r="QOG373" s="1"/>
      <c r="QOH373" s="1"/>
      <c r="QOI373" s="1"/>
      <c r="QOJ373" s="1"/>
      <c r="QOK373" s="1"/>
      <c r="QOL373" s="1"/>
      <c r="QOM373" s="1"/>
      <c r="QON373" s="1"/>
      <c r="QOO373" s="1"/>
      <c r="QOP373" s="1"/>
      <c r="QOQ373" s="1"/>
      <c r="QOR373" s="1"/>
      <c r="QOS373" s="1"/>
      <c r="QOT373" s="1"/>
      <c r="QOU373" s="1"/>
      <c r="QOV373" s="1"/>
      <c r="QOW373" s="1"/>
      <c r="QOX373" s="1"/>
      <c r="QOY373" s="1"/>
      <c r="QOZ373" s="1"/>
      <c r="QPA373" s="1"/>
      <c r="QPB373" s="1"/>
      <c r="QPC373" s="1"/>
      <c r="QPD373" s="1"/>
      <c r="QPE373" s="1"/>
      <c r="QPF373" s="1"/>
      <c r="QPG373" s="1"/>
      <c r="QPH373" s="1"/>
      <c r="QPI373" s="1"/>
      <c r="QPJ373" s="1"/>
      <c r="QPK373" s="1"/>
      <c r="QPL373" s="1"/>
      <c r="QPM373" s="1"/>
      <c r="QPN373" s="1"/>
      <c r="QPO373" s="1"/>
      <c r="QPP373" s="1"/>
      <c r="QPQ373" s="1"/>
      <c r="QPR373" s="1"/>
      <c r="QPS373" s="1"/>
      <c r="QPT373" s="1"/>
      <c r="QPU373" s="1"/>
      <c r="QPV373" s="1"/>
      <c r="QPW373" s="1"/>
      <c r="QPX373" s="1"/>
      <c r="QPY373" s="1"/>
      <c r="QPZ373" s="1"/>
      <c r="QQA373" s="1"/>
      <c r="QQB373" s="1"/>
      <c r="QQC373" s="1"/>
      <c r="QQD373" s="1"/>
      <c r="QQE373" s="1"/>
      <c r="QQF373" s="1"/>
      <c r="QQG373" s="1"/>
      <c r="QQH373" s="1"/>
      <c r="QQI373" s="1"/>
      <c r="QQJ373" s="1"/>
      <c r="QQK373" s="1"/>
      <c r="QQL373" s="1"/>
      <c r="QQM373" s="1"/>
      <c r="QQN373" s="1"/>
      <c r="QQO373" s="1"/>
      <c r="QQP373" s="1"/>
      <c r="QQQ373" s="1"/>
      <c r="QQR373" s="1"/>
      <c r="QQS373" s="1"/>
      <c r="QQT373" s="1"/>
      <c r="QQU373" s="1"/>
      <c r="QQV373" s="1"/>
      <c r="QQW373" s="1"/>
      <c r="QQX373" s="1"/>
      <c r="QQY373" s="1"/>
      <c r="QQZ373" s="1"/>
      <c r="QRA373" s="1"/>
      <c r="QRB373" s="1"/>
      <c r="QRC373" s="1"/>
      <c r="QRD373" s="1"/>
      <c r="QRE373" s="1"/>
      <c r="QRF373" s="1"/>
      <c r="QRG373" s="1"/>
      <c r="QRH373" s="1"/>
      <c r="QRI373" s="1"/>
      <c r="QRJ373" s="1"/>
      <c r="QRK373" s="1"/>
      <c r="QRL373" s="1"/>
      <c r="QRM373" s="1"/>
      <c r="QRN373" s="1"/>
      <c r="QRO373" s="1"/>
      <c r="QRP373" s="1"/>
      <c r="QRQ373" s="1"/>
      <c r="QRR373" s="1"/>
      <c r="QRS373" s="1"/>
      <c r="QRT373" s="1"/>
      <c r="QRU373" s="1"/>
      <c r="QRV373" s="1"/>
      <c r="QRW373" s="1"/>
      <c r="QRX373" s="1"/>
      <c r="QRY373" s="1"/>
      <c r="QRZ373" s="1"/>
      <c r="QSA373" s="1"/>
      <c r="QSB373" s="1"/>
      <c r="QSC373" s="1"/>
      <c r="QSD373" s="1"/>
      <c r="QSE373" s="1"/>
      <c r="QSF373" s="1"/>
      <c r="QSG373" s="1"/>
      <c r="QSH373" s="1"/>
      <c r="QSI373" s="1"/>
      <c r="QSJ373" s="1"/>
      <c r="QSK373" s="1"/>
      <c r="QSL373" s="1"/>
      <c r="QSM373" s="1"/>
      <c r="QSN373" s="1"/>
      <c r="QSO373" s="1"/>
      <c r="QSP373" s="1"/>
      <c r="QSQ373" s="1"/>
      <c r="QSR373" s="1"/>
      <c r="QSS373" s="1"/>
      <c r="QST373" s="1"/>
      <c r="QSU373" s="1"/>
      <c r="QSV373" s="1"/>
      <c r="QSW373" s="1"/>
      <c r="QSX373" s="1"/>
      <c r="QSY373" s="1"/>
      <c r="QSZ373" s="1"/>
      <c r="QTA373" s="1"/>
      <c r="QTB373" s="1"/>
      <c r="QTC373" s="1"/>
      <c r="QTD373" s="1"/>
      <c r="QTE373" s="1"/>
      <c r="QTF373" s="1"/>
      <c r="QTG373" s="1"/>
      <c r="QTH373" s="1"/>
      <c r="QTI373" s="1"/>
      <c r="QTJ373" s="1"/>
      <c r="QTK373" s="1"/>
      <c r="QTL373" s="1"/>
      <c r="QTM373" s="1"/>
      <c r="QTN373" s="1"/>
      <c r="QTO373" s="1"/>
      <c r="QTP373" s="1"/>
      <c r="QTQ373" s="1"/>
      <c r="QTR373" s="1"/>
      <c r="QTS373" s="1"/>
      <c r="QTT373" s="1"/>
      <c r="QTU373" s="1"/>
      <c r="QTV373" s="1"/>
      <c r="QTW373" s="1"/>
      <c r="QTX373" s="1"/>
      <c r="QTY373" s="1"/>
      <c r="QTZ373" s="1"/>
      <c r="QUA373" s="1"/>
      <c r="QUB373" s="1"/>
      <c r="QUC373" s="1"/>
      <c r="QUD373" s="1"/>
      <c r="QUE373" s="1"/>
      <c r="QUF373" s="1"/>
      <c r="QUG373" s="1"/>
      <c r="QUH373" s="1"/>
      <c r="QUI373" s="1"/>
      <c r="QUJ373" s="1"/>
      <c r="QUK373" s="1"/>
      <c r="QUL373" s="1"/>
      <c r="QUM373" s="1"/>
      <c r="QUN373" s="1"/>
      <c r="QUO373" s="1"/>
      <c r="QUP373" s="1"/>
      <c r="QUQ373" s="1"/>
      <c r="QUR373" s="1"/>
      <c r="QUS373" s="1"/>
      <c r="QUT373" s="1"/>
      <c r="QUU373" s="1"/>
      <c r="QUV373" s="1"/>
      <c r="QUW373" s="1"/>
      <c r="QUX373" s="1"/>
      <c r="QUY373" s="1"/>
      <c r="QUZ373" s="1"/>
      <c r="QVA373" s="1"/>
      <c r="QVB373" s="1"/>
      <c r="QVC373" s="1"/>
      <c r="QVD373" s="1"/>
      <c r="QVE373" s="1"/>
      <c r="QVF373" s="1"/>
      <c r="QVG373" s="1"/>
      <c r="QVH373" s="1"/>
      <c r="QVI373" s="1"/>
      <c r="QVJ373" s="1"/>
      <c r="QVK373" s="1"/>
      <c r="QVL373" s="1"/>
      <c r="QVM373" s="1"/>
      <c r="QVN373" s="1"/>
      <c r="QVO373" s="1"/>
      <c r="QVP373" s="1"/>
      <c r="QVQ373" s="1"/>
      <c r="QVR373" s="1"/>
      <c r="QVS373" s="1"/>
      <c r="QVT373" s="1"/>
      <c r="QVU373" s="1"/>
      <c r="QVV373" s="1"/>
      <c r="QVW373" s="1"/>
      <c r="QVX373" s="1"/>
      <c r="QVY373" s="1"/>
      <c r="QVZ373" s="1"/>
      <c r="QWA373" s="1"/>
      <c r="QWB373" s="1"/>
      <c r="QWC373" s="1"/>
      <c r="QWD373" s="1"/>
      <c r="QWE373" s="1"/>
      <c r="QWF373" s="1"/>
      <c r="QWG373" s="1"/>
      <c r="QWH373" s="1"/>
      <c r="QWI373" s="1"/>
      <c r="QWJ373" s="1"/>
      <c r="QWK373" s="1"/>
      <c r="QWL373" s="1"/>
      <c r="QWM373" s="1"/>
      <c r="QWN373" s="1"/>
      <c r="QWO373" s="1"/>
      <c r="QWP373" s="1"/>
      <c r="QWQ373" s="1"/>
      <c r="QWR373" s="1"/>
      <c r="QWS373" s="1"/>
      <c r="QWT373" s="1"/>
      <c r="QWU373" s="1"/>
      <c r="QWV373" s="1"/>
      <c r="QWW373" s="1"/>
      <c r="QWX373" s="1"/>
      <c r="QWY373" s="1"/>
      <c r="QWZ373" s="1"/>
      <c r="QXA373" s="1"/>
      <c r="QXB373" s="1"/>
      <c r="QXC373" s="1"/>
      <c r="QXD373" s="1"/>
      <c r="QXE373" s="1"/>
      <c r="QXF373" s="1"/>
      <c r="QXG373" s="1"/>
      <c r="QXH373" s="1"/>
      <c r="QXI373" s="1"/>
      <c r="QXJ373" s="1"/>
      <c r="QXK373" s="1"/>
      <c r="QXL373" s="1"/>
      <c r="QXM373" s="1"/>
      <c r="QXN373" s="1"/>
      <c r="QXO373" s="1"/>
      <c r="QXP373" s="1"/>
      <c r="QXQ373" s="1"/>
      <c r="QXR373" s="1"/>
      <c r="QXS373" s="1"/>
      <c r="QXT373" s="1"/>
      <c r="QXU373" s="1"/>
      <c r="QXV373" s="1"/>
      <c r="QXW373" s="1"/>
      <c r="QXX373" s="1"/>
      <c r="QXY373" s="1"/>
      <c r="QXZ373" s="1"/>
      <c r="QYA373" s="1"/>
      <c r="QYB373" s="1"/>
      <c r="QYC373" s="1"/>
      <c r="QYD373" s="1"/>
      <c r="QYE373" s="1"/>
      <c r="QYF373" s="1"/>
      <c r="QYG373" s="1"/>
      <c r="QYH373" s="1"/>
      <c r="QYI373" s="1"/>
      <c r="QYJ373" s="1"/>
      <c r="QYK373" s="1"/>
      <c r="QYL373" s="1"/>
      <c r="QYM373" s="1"/>
      <c r="QYN373" s="1"/>
      <c r="QYO373" s="1"/>
      <c r="QYP373" s="1"/>
      <c r="QYQ373" s="1"/>
      <c r="QYR373" s="1"/>
      <c r="QYS373" s="1"/>
      <c r="QYT373" s="1"/>
      <c r="QYU373" s="1"/>
      <c r="QYV373" s="1"/>
      <c r="QYW373" s="1"/>
      <c r="QYX373" s="1"/>
      <c r="QYY373" s="1"/>
      <c r="QYZ373" s="1"/>
      <c r="QZA373" s="1"/>
      <c r="QZB373" s="1"/>
      <c r="QZC373" s="1"/>
      <c r="QZD373" s="1"/>
      <c r="QZE373" s="1"/>
      <c r="QZF373" s="1"/>
      <c r="QZG373" s="1"/>
      <c r="QZH373" s="1"/>
      <c r="QZI373" s="1"/>
      <c r="QZJ373" s="1"/>
      <c r="QZK373" s="1"/>
      <c r="QZL373" s="1"/>
      <c r="QZM373" s="1"/>
      <c r="QZN373" s="1"/>
      <c r="QZO373" s="1"/>
      <c r="QZP373" s="1"/>
      <c r="QZQ373" s="1"/>
      <c r="QZR373" s="1"/>
      <c r="QZS373" s="1"/>
      <c r="QZT373" s="1"/>
      <c r="QZU373" s="1"/>
      <c r="QZV373" s="1"/>
      <c r="QZW373" s="1"/>
      <c r="QZX373" s="1"/>
      <c r="QZY373" s="1"/>
      <c r="QZZ373" s="1"/>
      <c r="RAA373" s="1"/>
      <c r="RAB373" s="1"/>
      <c r="RAC373" s="1"/>
      <c r="RAD373" s="1"/>
      <c r="RAE373" s="1"/>
      <c r="RAF373" s="1"/>
      <c r="RAG373" s="1"/>
      <c r="RAH373" s="1"/>
      <c r="RAI373" s="1"/>
      <c r="RAJ373" s="1"/>
      <c r="RAK373" s="1"/>
      <c r="RAL373" s="1"/>
      <c r="RAM373" s="1"/>
      <c r="RAN373" s="1"/>
      <c r="RAO373" s="1"/>
      <c r="RAP373" s="1"/>
      <c r="RAQ373" s="1"/>
      <c r="RAR373" s="1"/>
      <c r="RAS373" s="1"/>
      <c r="RAT373" s="1"/>
      <c r="RAU373" s="1"/>
      <c r="RAV373" s="1"/>
      <c r="RAW373" s="1"/>
      <c r="RAX373" s="1"/>
      <c r="RAY373" s="1"/>
      <c r="RAZ373" s="1"/>
      <c r="RBA373" s="1"/>
      <c r="RBB373" s="1"/>
      <c r="RBC373" s="1"/>
      <c r="RBD373" s="1"/>
      <c r="RBE373" s="1"/>
      <c r="RBF373" s="1"/>
      <c r="RBG373" s="1"/>
      <c r="RBH373" s="1"/>
      <c r="RBI373" s="1"/>
      <c r="RBJ373" s="1"/>
      <c r="RBK373" s="1"/>
      <c r="RBL373" s="1"/>
      <c r="RBM373" s="1"/>
      <c r="RBN373" s="1"/>
      <c r="RBO373" s="1"/>
      <c r="RBP373" s="1"/>
      <c r="RBQ373" s="1"/>
      <c r="RBR373" s="1"/>
      <c r="RBS373" s="1"/>
      <c r="RBT373" s="1"/>
      <c r="RBU373" s="1"/>
      <c r="RBV373" s="1"/>
      <c r="RBW373" s="1"/>
      <c r="RBX373" s="1"/>
      <c r="RBY373" s="1"/>
      <c r="RBZ373" s="1"/>
      <c r="RCA373" s="1"/>
      <c r="RCB373" s="1"/>
      <c r="RCC373" s="1"/>
      <c r="RCD373" s="1"/>
      <c r="RCE373" s="1"/>
      <c r="RCF373" s="1"/>
      <c r="RCG373" s="1"/>
      <c r="RCH373" s="1"/>
      <c r="RCI373" s="1"/>
      <c r="RCJ373" s="1"/>
      <c r="RCK373" s="1"/>
      <c r="RCL373" s="1"/>
      <c r="RCM373" s="1"/>
      <c r="RCN373" s="1"/>
      <c r="RCO373" s="1"/>
      <c r="RCP373" s="1"/>
      <c r="RCQ373" s="1"/>
      <c r="RCR373" s="1"/>
      <c r="RCS373" s="1"/>
      <c r="RCT373" s="1"/>
      <c r="RCU373" s="1"/>
      <c r="RCV373" s="1"/>
      <c r="RCW373" s="1"/>
      <c r="RCX373" s="1"/>
      <c r="RCY373" s="1"/>
      <c r="RCZ373" s="1"/>
      <c r="RDA373" s="1"/>
      <c r="RDB373" s="1"/>
      <c r="RDC373" s="1"/>
      <c r="RDD373" s="1"/>
      <c r="RDE373" s="1"/>
      <c r="RDF373" s="1"/>
      <c r="RDG373" s="1"/>
      <c r="RDH373" s="1"/>
      <c r="RDI373" s="1"/>
      <c r="RDJ373" s="1"/>
      <c r="RDK373" s="1"/>
      <c r="RDL373" s="1"/>
      <c r="RDM373" s="1"/>
      <c r="RDN373" s="1"/>
      <c r="RDO373" s="1"/>
      <c r="RDP373" s="1"/>
      <c r="RDQ373" s="1"/>
      <c r="RDR373" s="1"/>
      <c r="RDS373" s="1"/>
      <c r="RDT373" s="1"/>
      <c r="RDU373" s="1"/>
      <c r="RDV373" s="1"/>
      <c r="RDW373" s="1"/>
      <c r="RDX373" s="1"/>
      <c r="RDY373" s="1"/>
      <c r="RDZ373" s="1"/>
      <c r="REA373" s="1"/>
      <c r="REB373" s="1"/>
      <c r="REC373" s="1"/>
      <c r="RED373" s="1"/>
      <c r="REE373" s="1"/>
      <c r="REF373" s="1"/>
      <c r="REG373" s="1"/>
      <c r="REH373" s="1"/>
      <c r="REI373" s="1"/>
      <c r="REJ373" s="1"/>
      <c r="REK373" s="1"/>
      <c r="REL373" s="1"/>
      <c r="REM373" s="1"/>
      <c r="REN373" s="1"/>
      <c r="REO373" s="1"/>
      <c r="REP373" s="1"/>
      <c r="REQ373" s="1"/>
      <c r="RER373" s="1"/>
      <c r="RES373" s="1"/>
      <c r="RET373" s="1"/>
      <c r="REU373" s="1"/>
      <c r="REV373" s="1"/>
      <c r="REW373" s="1"/>
      <c r="REX373" s="1"/>
      <c r="REY373" s="1"/>
      <c r="REZ373" s="1"/>
      <c r="RFA373" s="1"/>
      <c r="RFB373" s="1"/>
      <c r="RFC373" s="1"/>
      <c r="RFD373" s="1"/>
      <c r="RFE373" s="1"/>
      <c r="RFF373" s="1"/>
      <c r="RFG373" s="1"/>
      <c r="RFH373" s="1"/>
      <c r="RFI373" s="1"/>
      <c r="RFJ373" s="1"/>
      <c r="RFK373" s="1"/>
      <c r="RFL373" s="1"/>
      <c r="RFM373" s="1"/>
      <c r="RFN373" s="1"/>
      <c r="RFO373" s="1"/>
      <c r="RFP373" s="1"/>
      <c r="RFQ373" s="1"/>
      <c r="RFR373" s="1"/>
      <c r="RFS373" s="1"/>
      <c r="RFT373" s="1"/>
      <c r="RFU373" s="1"/>
      <c r="RFV373" s="1"/>
      <c r="RFW373" s="1"/>
      <c r="RFX373" s="1"/>
      <c r="RFY373" s="1"/>
      <c r="RFZ373" s="1"/>
      <c r="RGA373" s="1"/>
      <c r="RGB373" s="1"/>
      <c r="RGC373" s="1"/>
      <c r="RGD373" s="1"/>
      <c r="RGE373" s="1"/>
      <c r="RGF373" s="1"/>
      <c r="RGG373" s="1"/>
      <c r="RGH373" s="1"/>
      <c r="RGI373" s="1"/>
      <c r="RGJ373" s="1"/>
      <c r="RGK373" s="1"/>
      <c r="RGL373" s="1"/>
      <c r="RGM373" s="1"/>
      <c r="RGN373" s="1"/>
      <c r="RGO373" s="1"/>
      <c r="RGP373" s="1"/>
      <c r="RGQ373" s="1"/>
      <c r="RGR373" s="1"/>
      <c r="RGS373" s="1"/>
      <c r="RGT373" s="1"/>
      <c r="RGU373" s="1"/>
      <c r="RGV373" s="1"/>
      <c r="RGW373" s="1"/>
      <c r="RGX373" s="1"/>
      <c r="RGY373" s="1"/>
      <c r="RGZ373" s="1"/>
      <c r="RHA373" s="1"/>
      <c r="RHB373" s="1"/>
      <c r="RHC373" s="1"/>
      <c r="RHD373" s="1"/>
      <c r="RHE373" s="1"/>
      <c r="RHF373" s="1"/>
      <c r="RHG373" s="1"/>
      <c r="RHH373" s="1"/>
      <c r="RHI373" s="1"/>
      <c r="RHJ373" s="1"/>
      <c r="RHK373" s="1"/>
      <c r="RHL373" s="1"/>
      <c r="RHM373" s="1"/>
      <c r="RHN373" s="1"/>
      <c r="RHO373" s="1"/>
      <c r="RHP373" s="1"/>
      <c r="RHQ373" s="1"/>
      <c r="RHR373" s="1"/>
      <c r="RHS373" s="1"/>
      <c r="RHT373" s="1"/>
      <c r="RHU373" s="1"/>
      <c r="RHV373" s="1"/>
      <c r="RHW373" s="1"/>
      <c r="RHX373" s="1"/>
      <c r="RHY373" s="1"/>
      <c r="RHZ373" s="1"/>
      <c r="RIA373" s="1"/>
      <c r="RIB373" s="1"/>
      <c r="RIC373" s="1"/>
      <c r="RID373" s="1"/>
      <c r="RIE373" s="1"/>
      <c r="RIF373" s="1"/>
      <c r="RIG373" s="1"/>
      <c r="RIH373" s="1"/>
      <c r="RII373" s="1"/>
      <c r="RIJ373" s="1"/>
      <c r="RIK373" s="1"/>
      <c r="RIL373" s="1"/>
      <c r="RIM373" s="1"/>
      <c r="RIN373" s="1"/>
      <c r="RIO373" s="1"/>
      <c r="RIP373" s="1"/>
      <c r="RIQ373" s="1"/>
      <c r="RIR373" s="1"/>
      <c r="RIS373" s="1"/>
      <c r="RIT373" s="1"/>
      <c r="RIU373" s="1"/>
      <c r="RIV373" s="1"/>
      <c r="RIW373" s="1"/>
      <c r="RIX373" s="1"/>
      <c r="RIY373" s="1"/>
      <c r="RIZ373" s="1"/>
      <c r="RJA373" s="1"/>
      <c r="RJB373" s="1"/>
      <c r="RJC373" s="1"/>
      <c r="RJD373" s="1"/>
      <c r="RJE373" s="1"/>
      <c r="RJF373" s="1"/>
      <c r="RJG373" s="1"/>
      <c r="RJH373" s="1"/>
      <c r="RJI373" s="1"/>
      <c r="RJJ373" s="1"/>
      <c r="RJK373" s="1"/>
      <c r="RJL373" s="1"/>
      <c r="RJM373" s="1"/>
      <c r="RJN373" s="1"/>
      <c r="RJO373" s="1"/>
      <c r="RJP373" s="1"/>
      <c r="RJQ373" s="1"/>
      <c r="RJR373" s="1"/>
      <c r="RJS373" s="1"/>
      <c r="RJT373" s="1"/>
      <c r="RJU373" s="1"/>
      <c r="RJV373" s="1"/>
      <c r="RJW373" s="1"/>
      <c r="RJX373" s="1"/>
      <c r="RJY373" s="1"/>
      <c r="RJZ373" s="1"/>
      <c r="RKA373" s="1"/>
      <c r="RKB373" s="1"/>
      <c r="RKC373" s="1"/>
      <c r="RKD373" s="1"/>
      <c r="RKE373" s="1"/>
      <c r="RKF373" s="1"/>
      <c r="RKG373" s="1"/>
      <c r="RKH373" s="1"/>
      <c r="RKI373" s="1"/>
      <c r="RKJ373" s="1"/>
      <c r="RKK373" s="1"/>
      <c r="RKL373" s="1"/>
      <c r="RKM373" s="1"/>
      <c r="RKN373" s="1"/>
      <c r="RKO373" s="1"/>
      <c r="RKP373" s="1"/>
      <c r="RKQ373" s="1"/>
      <c r="RKR373" s="1"/>
      <c r="RKS373" s="1"/>
      <c r="RKT373" s="1"/>
      <c r="RKU373" s="1"/>
      <c r="RKV373" s="1"/>
      <c r="RKW373" s="1"/>
      <c r="RKX373" s="1"/>
      <c r="RKY373" s="1"/>
      <c r="RKZ373" s="1"/>
      <c r="RLA373" s="1"/>
      <c r="RLB373" s="1"/>
      <c r="RLC373" s="1"/>
      <c r="RLD373" s="1"/>
      <c r="RLE373" s="1"/>
      <c r="RLF373" s="1"/>
      <c r="RLG373" s="1"/>
      <c r="RLH373" s="1"/>
      <c r="RLI373" s="1"/>
      <c r="RLJ373" s="1"/>
      <c r="RLK373" s="1"/>
      <c r="RLL373" s="1"/>
      <c r="RLM373" s="1"/>
      <c r="RLN373" s="1"/>
      <c r="RLO373" s="1"/>
      <c r="RLP373" s="1"/>
      <c r="RLQ373" s="1"/>
      <c r="RLR373" s="1"/>
      <c r="RLS373" s="1"/>
      <c r="RLT373" s="1"/>
      <c r="RLU373" s="1"/>
      <c r="RLV373" s="1"/>
      <c r="RLW373" s="1"/>
      <c r="RLX373" s="1"/>
      <c r="RLY373" s="1"/>
      <c r="RLZ373" s="1"/>
      <c r="RMA373" s="1"/>
      <c r="RMB373" s="1"/>
      <c r="RMC373" s="1"/>
      <c r="RMD373" s="1"/>
      <c r="RME373" s="1"/>
      <c r="RMF373" s="1"/>
      <c r="RMG373" s="1"/>
      <c r="RMH373" s="1"/>
      <c r="RMI373" s="1"/>
      <c r="RMJ373" s="1"/>
      <c r="RMK373" s="1"/>
      <c r="RML373" s="1"/>
      <c r="RMM373" s="1"/>
      <c r="RMN373" s="1"/>
      <c r="RMO373" s="1"/>
      <c r="RMP373" s="1"/>
      <c r="RMQ373" s="1"/>
      <c r="RMR373" s="1"/>
      <c r="RMS373" s="1"/>
      <c r="RMT373" s="1"/>
      <c r="RMU373" s="1"/>
      <c r="RMV373" s="1"/>
      <c r="RMW373" s="1"/>
      <c r="RMX373" s="1"/>
      <c r="RMY373" s="1"/>
      <c r="RMZ373" s="1"/>
      <c r="RNA373" s="1"/>
      <c r="RNB373" s="1"/>
      <c r="RNC373" s="1"/>
      <c r="RND373" s="1"/>
      <c r="RNE373" s="1"/>
      <c r="RNF373" s="1"/>
      <c r="RNG373" s="1"/>
      <c r="RNH373" s="1"/>
      <c r="RNI373" s="1"/>
      <c r="RNJ373" s="1"/>
      <c r="RNK373" s="1"/>
      <c r="RNL373" s="1"/>
      <c r="RNM373" s="1"/>
      <c r="RNN373" s="1"/>
      <c r="RNO373" s="1"/>
      <c r="RNP373" s="1"/>
      <c r="RNQ373" s="1"/>
      <c r="RNR373" s="1"/>
      <c r="RNS373" s="1"/>
      <c r="RNT373" s="1"/>
      <c r="RNU373" s="1"/>
      <c r="RNV373" s="1"/>
      <c r="RNW373" s="1"/>
      <c r="RNX373" s="1"/>
      <c r="RNY373" s="1"/>
      <c r="RNZ373" s="1"/>
      <c r="ROA373" s="1"/>
      <c r="ROB373" s="1"/>
      <c r="ROC373" s="1"/>
      <c r="ROD373" s="1"/>
      <c r="ROE373" s="1"/>
      <c r="ROF373" s="1"/>
      <c r="ROG373" s="1"/>
      <c r="ROH373" s="1"/>
      <c r="ROI373" s="1"/>
      <c r="ROJ373" s="1"/>
      <c r="ROK373" s="1"/>
      <c r="ROL373" s="1"/>
      <c r="ROM373" s="1"/>
      <c r="RON373" s="1"/>
      <c r="ROO373" s="1"/>
      <c r="ROP373" s="1"/>
      <c r="ROQ373" s="1"/>
      <c r="ROR373" s="1"/>
      <c r="ROS373" s="1"/>
      <c r="ROT373" s="1"/>
      <c r="ROU373" s="1"/>
      <c r="ROV373" s="1"/>
      <c r="ROW373" s="1"/>
      <c r="ROX373" s="1"/>
      <c r="ROY373" s="1"/>
      <c r="ROZ373" s="1"/>
      <c r="RPA373" s="1"/>
      <c r="RPB373" s="1"/>
      <c r="RPC373" s="1"/>
      <c r="RPD373" s="1"/>
      <c r="RPE373" s="1"/>
      <c r="RPF373" s="1"/>
      <c r="RPG373" s="1"/>
      <c r="RPH373" s="1"/>
      <c r="RPI373" s="1"/>
      <c r="RPJ373" s="1"/>
      <c r="RPK373" s="1"/>
      <c r="RPL373" s="1"/>
      <c r="RPM373" s="1"/>
      <c r="RPN373" s="1"/>
      <c r="RPO373" s="1"/>
      <c r="RPP373" s="1"/>
      <c r="RPQ373" s="1"/>
      <c r="RPR373" s="1"/>
      <c r="RPS373" s="1"/>
      <c r="RPT373" s="1"/>
      <c r="RPU373" s="1"/>
      <c r="RPV373" s="1"/>
      <c r="RPW373" s="1"/>
      <c r="RPX373" s="1"/>
      <c r="RPY373" s="1"/>
      <c r="RPZ373" s="1"/>
      <c r="RQA373" s="1"/>
      <c r="RQB373" s="1"/>
      <c r="RQC373" s="1"/>
      <c r="RQD373" s="1"/>
      <c r="RQE373" s="1"/>
      <c r="RQF373" s="1"/>
      <c r="RQG373" s="1"/>
      <c r="RQH373" s="1"/>
      <c r="RQI373" s="1"/>
      <c r="RQJ373" s="1"/>
      <c r="RQK373" s="1"/>
      <c r="RQL373" s="1"/>
      <c r="RQM373" s="1"/>
      <c r="RQN373" s="1"/>
      <c r="RQO373" s="1"/>
      <c r="RQP373" s="1"/>
      <c r="RQQ373" s="1"/>
      <c r="RQR373" s="1"/>
      <c r="RQS373" s="1"/>
      <c r="RQT373" s="1"/>
      <c r="RQU373" s="1"/>
      <c r="RQV373" s="1"/>
      <c r="RQW373" s="1"/>
      <c r="RQX373" s="1"/>
      <c r="RQY373" s="1"/>
      <c r="RQZ373" s="1"/>
      <c r="RRA373" s="1"/>
      <c r="RRB373" s="1"/>
      <c r="RRC373" s="1"/>
      <c r="RRD373" s="1"/>
      <c r="RRE373" s="1"/>
      <c r="RRF373" s="1"/>
      <c r="RRG373" s="1"/>
      <c r="RRH373" s="1"/>
      <c r="RRI373" s="1"/>
      <c r="RRJ373" s="1"/>
      <c r="RRK373" s="1"/>
      <c r="RRL373" s="1"/>
      <c r="RRM373" s="1"/>
      <c r="RRN373" s="1"/>
      <c r="RRO373" s="1"/>
      <c r="RRP373" s="1"/>
      <c r="RRQ373" s="1"/>
      <c r="RRR373" s="1"/>
      <c r="RRS373" s="1"/>
      <c r="RRT373" s="1"/>
      <c r="RRU373" s="1"/>
      <c r="RRV373" s="1"/>
      <c r="RRW373" s="1"/>
      <c r="RRX373" s="1"/>
      <c r="RRY373" s="1"/>
      <c r="RRZ373" s="1"/>
      <c r="RSA373" s="1"/>
      <c r="RSB373" s="1"/>
      <c r="RSC373" s="1"/>
      <c r="RSD373" s="1"/>
      <c r="RSE373" s="1"/>
      <c r="RSF373" s="1"/>
      <c r="RSG373" s="1"/>
      <c r="RSH373" s="1"/>
      <c r="RSI373" s="1"/>
      <c r="RSJ373" s="1"/>
      <c r="RSK373" s="1"/>
      <c r="RSL373" s="1"/>
      <c r="RSM373" s="1"/>
      <c r="RSN373" s="1"/>
      <c r="RSO373" s="1"/>
      <c r="RSP373" s="1"/>
      <c r="RSQ373" s="1"/>
      <c r="RSR373" s="1"/>
      <c r="RSS373" s="1"/>
      <c r="RST373" s="1"/>
      <c r="RSU373" s="1"/>
      <c r="RSV373" s="1"/>
      <c r="RSW373" s="1"/>
      <c r="RSX373" s="1"/>
      <c r="RSY373" s="1"/>
      <c r="RSZ373" s="1"/>
      <c r="RTA373" s="1"/>
      <c r="RTB373" s="1"/>
      <c r="RTC373" s="1"/>
      <c r="RTD373" s="1"/>
      <c r="RTE373" s="1"/>
      <c r="RTF373" s="1"/>
      <c r="RTG373" s="1"/>
      <c r="RTH373" s="1"/>
      <c r="RTI373" s="1"/>
      <c r="RTJ373" s="1"/>
      <c r="RTK373" s="1"/>
      <c r="RTL373" s="1"/>
      <c r="RTM373" s="1"/>
      <c r="RTN373" s="1"/>
      <c r="RTO373" s="1"/>
      <c r="RTP373" s="1"/>
      <c r="RTQ373" s="1"/>
      <c r="RTR373" s="1"/>
      <c r="RTS373" s="1"/>
      <c r="RTT373" s="1"/>
      <c r="RTU373" s="1"/>
      <c r="RTV373" s="1"/>
      <c r="RTW373" s="1"/>
      <c r="RTX373" s="1"/>
      <c r="RTY373" s="1"/>
      <c r="RTZ373" s="1"/>
      <c r="RUA373" s="1"/>
      <c r="RUB373" s="1"/>
      <c r="RUC373" s="1"/>
      <c r="RUD373" s="1"/>
      <c r="RUE373" s="1"/>
      <c r="RUF373" s="1"/>
      <c r="RUG373" s="1"/>
      <c r="RUH373" s="1"/>
      <c r="RUI373" s="1"/>
      <c r="RUJ373" s="1"/>
      <c r="RUK373" s="1"/>
      <c r="RUL373" s="1"/>
      <c r="RUM373" s="1"/>
      <c r="RUN373" s="1"/>
      <c r="RUO373" s="1"/>
      <c r="RUP373" s="1"/>
      <c r="RUQ373" s="1"/>
      <c r="RUR373" s="1"/>
      <c r="RUS373" s="1"/>
      <c r="RUT373" s="1"/>
      <c r="RUU373" s="1"/>
      <c r="RUV373" s="1"/>
      <c r="RUW373" s="1"/>
      <c r="RUX373" s="1"/>
      <c r="RUY373" s="1"/>
      <c r="RUZ373" s="1"/>
      <c r="RVA373" s="1"/>
      <c r="RVB373" s="1"/>
      <c r="RVC373" s="1"/>
      <c r="RVD373" s="1"/>
      <c r="RVE373" s="1"/>
      <c r="RVF373" s="1"/>
      <c r="RVG373" s="1"/>
      <c r="RVH373" s="1"/>
      <c r="RVI373" s="1"/>
      <c r="RVJ373" s="1"/>
      <c r="RVK373" s="1"/>
      <c r="RVL373" s="1"/>
      <c r="RVM373" s="1"/>
      <c r="RVN373" s="1"/>
      <c r="RVO373" s="1"/>
      <c r="RVP373" s="1"/>
      <c r="RVQ373" s="1"/>
      <c r="RVR373" s="1"/>
      <c r="RVS373" s="1"/>
      <c r="RVT373" s="1"/>
      <c r="RVU373" s="1"/>
      <c r="RVV373" s="1"/>
      <c r="RVW373" s="1"/>
      <c r="RVX373" s="1"/>
      <c r="RVY373" s="1"/>
      <c r="RVZ373" s="1"/>
      <c r="RWA373" s="1"/>
      <c r="RWB373" s="1"/>
      <c r="RWC373" s="1"/>
      <c r="RWD373" s="1"/>
      <c r="RWE373" s="1"/>
      <c r="RWF373" s="1"/>
      <c r="RWG373" s="1"/>
      <c r="RWH373" s="1"/>
      <c r="RWI373" s="1"/>
      <c r="RWJ373" s="1"/>
      <c r="RWK373" s="1"/>
      <c r="RWL373" s="1"/>
      <c r="RWM373" s="1"/>
      <c r="RWN373" s="1"/>
      <c r="RWO373" s="1"/>
      <c r="RWP373" s="1"/>
      <c r="RWQ373" s="1"/>
      <c r="RWR373" s="1"/>
      <c r="RWS373" s="1"/>
      <c r="RWT373" s="1"/>
      <c r="RWU373" s="1"/>
      <c r="RWV373" s="1"/>
      <c r="RWW373" s="1"/>
      <c r="RWX373" s="1"/>
      <c r="RWY373" s="1"/>
      <c r="RWZ373" s="1"/>
      <c r="RXA373" s="1"/>
      <c r="RXB373" s="1"/>
      <c r="RXC373" s="1"/>
      <c r="RXD373" s="1"/>
      <c r="RXE373" s="1"/>
      <c r="RXF373" s="1"/>
      <c r="RXG373" s="1"/>
      <c r="RXH373" s="1"/>
      <c r="RXI373" s="1"/>
      <c r="RXJ373" s="1"/>
      <c r="RXK373" s="1"/>
      <c r="RXL373" s="1"/>
      <c r="RXM373" s="1"/>
      <c r="RXN373" s="1"/>
      <c r="RXO373" s="1"/>
      <c r="RXP373" s="1"/>
      <c r="RXQ373" s="1"/>
      <c r="RXR373" s="1"/>
      <c r="RXS373" s="1"/>
      <c r="RXT373" s="1"/>
      <c r="RXU373" s="1"/>
      <c r="RXV373" s="1"/>
      <c r="RXW373" s="1"/>
      <c r="RXX373" s="1"/>
      <c r="RXY373" s="1"/>
      <c r="RXZ373" s="1"/>
      <c r="RYA373" s="1"/>
      <c r="RYB373" s="1"/>
      <c r="RYC373" s="1"/>
      <c r="RYD373" s="1"/>
      <c r="RYE373" s="1"/>
      <c r="RYF373" s="1"/>
      <c r="RYG373" s="1"/>
      <c r="RYH373" s="1"/>
      <c r="RYI373" s="1"/>
      <c r="RYJ373" s="1"/>
      <c r="RYK373" s="1"/>
      <c r="RYL373" s="1"/>
      <c r="RYM373" s="1"/>
      <c r="RYN373" s="1"/>
      <c r="RYO373" s="1"/>
      <c r="RYP373" s="1"/>
      <c r="RYQ373" s="1"/>
      <c r="RYR373" s="1"/>
      <c r="RYS373" s="1"/>
      <c r="RYT373" s="1"/>
      <c r="RYU373" s="1"/>
      <c r="RYV373" s="1"/>
      <c r="RYW373" s="1"/>
      <c r="RYX373" s="1"/>
      <c r="RYY373" s="1"/>
      <c r="RYZ373" s="1"/>
      <c r="RZA373" s="1"/>
      <c r="RZB373" s="1"/>
      <c r="RZC373" s="1"/>
      <c r="RZD373" s="1"/>
      <c r="RZE373" s="1"/>
      <c r="RZF373" s="1"/>
      <c r="RZG373" s="1"/>
      <c r="RZH373" s="1"/>
      <c r="RZI373" s="1"/>
      <c r="RZJ373" s="1"/>
      <c r="RZK373" s="1"/>
      <c r="RZL373" s="1"/>
      <c r="RZM373" s="1"/>
      <c r="RZN373" s="1"/>
      <c r="RZO373" s="1"/>
      <c r="RZP373" s="1"/>
      <c r="RZQ373" s="1"/>
      <c r="RZR373" s="1"/>
      <c r="RZS373" s="1"/>
      <c r="RZT373" s="1"/>
      <c r="RZU373" s="1"/>
      <c r="RZV373" s="1"/>
      <c r="RZW373" s="1"/>
      <c r="RZX373" s="1"/>
      <c r="RZY373" s="1"/>
      <c r="RZZ373" s="1"/>
      <c r="SAA373" s="1"/>
      <c r="SAB373" s="1"/>
      <c r="SAC373" s="1"/>
      <c r="SAD373" s="1"/>
      <c r="SAE373" s="1"/>
      <c r="SAF373" s="1"/>
      <c r="SAG373" s="1"/>
      <c r="SAH373" s="1"/>
      <c r="SAI373" s="1"/>
      <c r="SAJ373" s="1"/>
      <c r="SAK373" s="1"/>
      <c r="SAL373" s="1"/>
      <c r="SAM373" s="1"/>
      <c r="SAN373" s="1"/>
      <c r="SAO373" s="1"/>
      <c r="SAP373" s="1"/>
      <c r="SAQ373" s="1"/>
      <c r="SAR373" s="1"/>
      <c r="SAS373" s="1"/>
      <c r="SAT373" s="1"/>
      <c r="SAU373" s="1"/>
      <c r="SAV373" s="1"/>
      <c r="SAW373" s="1"/>
      <c r="SAX373" s="1"/>
      <c r="SAY373" s="1"/>
      <c r="SAZ373" s="1"/>
      <c r="SBA373" s="1"/>
      <c r="SBB373" s="1"/>
      <c r="SBC373" s="1"/>
      <c r="SBD373" s="1"/>
      <c r="SBE373" s="1"/>
      <c r="SBF373" s="1"/>
      <c r="SBG373" s="1"/>
      <c r="SBH373" s="1"/>
      <c r="SBI373" s="1"/>
      <c r="SBJ373" s="1"/>
      <c r="SBK373" s="1"/>
      <c r="SBL373" s="1"/>
      <c r="SBM373" s="1"/>
      <c r="SBN373" s="1"/>
      <c r="SBO373" s="1"/>
      <c r="SBP373" s="1"/>
      <c r="SBQ373" s="1"/>
      <c r="SBR373" s="1"/>
      <c r="SBS373" s="1"/>
      <c r="SBT373" s="1"/>
      <c r="SBU373" s="1"/>
      <c r="SBV373" s="1"/>
      <c r="SBW373" s="1"/>
      <c r="SBX373" s="1"/>
      <c r="SBY373" s="1"/>
      <c r="SBZ373" s="1"/>
      <c r="SCA373" s="1"/>
      <c r="SCB373" s="1"/>
      <c r="SCC373" s="1"/>
      <c r="SCD373" s="1"/>
      <c r="SCE373" s="1"/>
      <c r="SCF373" s="1"/>
      <c r="SCG373" s="1"/>
      <c r="SCH373" s="1"/>
      <c r="SCI373" s="1"/>
      <c r="SCJ373" s="1"/>
      <c r="SCK373" s="1"/>
      <c r="SCL373" s="1"/>
      <c r="SCM373" s="1"/>
      <c r="SCN373" s="1"/>
      <c r="SCO373" s="1"/>
      <c r="SCP373" s="1"/>
      <c r="SCQ373" s="1"/>
      <c r="SCR373" s="1"/>
      <c r="SCS373" s="1"/>
      <c r="SCT373" s="1"/>
      <c r="SCU373" s="1"/>
      <c r="SCV373" s="1"/>
      <c r="SCW373" s="1"/>
      <c r="SCX373" s="1"/>
      <c r="SCY373" s="1"/>
      <c r="SCZ373" s="1"/>
      <c r="SDA373" s="1"/>
      <c r="SDB373" s="1"/>
      <c r="SDC373" s="1"/>
      <c r="SDD373" s="1"/>
      <c r="SDE373" s="1"/>
      <c r="SDF373" s="1"/>
      <c r="SDG373" s="1"/>
      <c r="SDH373" s="1"/>
      <c r="SDI373" s="1"/>
      <c r="SDJ373" s="1"/>
      <c r="SDK373" s="1"/>
      <c r="SDL373" s="1"/>
      <c r="SDM373" s="1"/>
      <c r="SDN373" s="1"/>
      <c r="SDO373" s="1"/>
      <c r="SDP373" s="1"/>
      <c r="SDQ373" s="1"/>
      <c r="SDR373" s="1"/>
      <c r="SDS373" s="1"/>
      <c r="SDT373" s="1"/>
      <c r="SDU373" s="1"/>
      <c r="SDV373" s="1"/>
      <c r="SDW373" s="1"/>
      <c r="SDX373" s="1"/>
      <c r="SDY373" s="1"/>
      <c r="SDZ373" s="1"/>
      <c r="SEA373" s="1"/>
      <c r="SEB373" s="1"/>
      <c r="SEC373" s="1"/>
      <c r="SED373" s="1"/>
      <c r="SEE373" s="1"/>
      <c r="SEF373" s="1"/>
      <c r="SEG373" s="1"/>
      <c r="SEH373" s="1"/>
      <c r="SEI373" s="1"/>
      <c r="SEJ373" s="1"/>
      <c r="SEK373" s="1"/>
      <c r="SEL373" s="1"/>
      <c r="SEM373" s="1"/>
      <c r="SEN373" s="1"/>
      <c r="SEO373" s="1"/>
      <c r="SEP373" s="1"/>
      <c r="SEQ373" s="1"/>
      <c r="SER373" s="1"/>
      <c r="SES373" s="1"/>
      <c r="SET373" s="1"/>
      <c r="SEU373" s="1"/>
      <c r="SEV373" s="1"/>
      <c r="SEW373" s="1"/>
      <c r="SEX373" s="1"/>
      <c r="SEY373" s="1"/>
      <c r="SEZ373" s="1"/>
      <c r="SFA373" s="1"/>
      <c r="SFB373" s="1"/>
      <c r="SFC373" s="1"/>
      <c r="SFD373" s="1"/>
      <c r="SFE373" s="1"/>
      <c r="SFF373" s="1"/>
      <c r="SFG373" s="1"/>
      <c r="SFH373" s="1"/>
      <c r="SFI373" s="1"/>
      <c r="SFJ373" s="1"/>
      <c r="SFK373" s="1"/>
      <c r="SFL373" s="1"/>
      <c r="SFM373" s="1"/>
      <c r="SFN373" s="1"/>
      <c r="SFO373" s="1"/>
      <c r="SFP373" s="1"/>
      <c r="SFQ373" s="1"/>
      <c r="SFR373" s="1"/>
      <c r="SFS373" s="1"/>
      <c r="SFT373" s="1"/>
      <c r="SFU373" s="1"/>
      <c r="SFV373" s="1"/>
      <c r="SFW373" s="1"/>
      <c r="SFX373" s="1"/>
      <c r="SFY373" s="1"/>
      <c r="SFZ373" s="1"/>
      <c r="SGA373" s="1"/>
      <c r="SGB373" s="1"/>
      <c r="SGC373" s="1"/>
      <c r="SGD373" s="1"/>
      <c r="SGE373" s="1"/>
      <c r="SGF373" s="1"/>
      <c r="SGG373" s="1"/>
      <c r="SGH373" s="1"/>
      <c r="SGI373" s="1"/>
      <c r="SGJ373" s="1"/>
      <c r="SGK373" s="1"/>
      <c r="SGL373" s="1"/>
      <c r="SGM373" s="1"/>
      <c r="SGN373" s="1"/>
      <c r="SGO373" s="1"/>
      <c r="SGP373" s="1"/>
      <c r="SGQ373" s="1"/>
      <c r="SGR373" s="1"/>
      <c r="SGS373" s="1"/>
      <c r="SGT373" s="1"/>
      <c r="SGU373" s="1"/>
      <c r="SGV373" s="1"/>
      <c r="SGW373" s="1"/>
      <c r="SGX373" s="1"/>
      <c r="SGY373" s="1"/>
      <c r="SGZ373" s="1"/>
      <c r="SHA373" s="1"/>
      <c r="SHB373" s="1"/>
      <c r="SHC373" s="1"/>
      <c r="SHD373" s="1"/>
      <c r="SHE373" s="1"/>
      <c r="SHF373" s="1"/>
      <c r="SHG373" s="1"/>
      <c r="SHH373" s="1"/>
      <c r="SHI373" s="1"/>
      <c r="SHJ373" s="1"/>
      <c r="SHK373" s="1"/>
      <c r="SHL373" s="1"/>
      <c r="SHM373" s="1"/>
      <c r="SHN373" s="1"/>
      <c r="SHO373" s="1"/>
      <c r="SHP373" s="1"/>
      <c r="SHQ373" s="1"/>
      <c r="SHR373" s="1"/>
      <c r="SHS373" s="1"/>
      <c r="SHT373" s="1"/>
      <c r="SHU373" s="1"/>
      <c r="SHV373" s="1"/>
      <c r="SHW373" s="1"/>
      <c r="SHX373" s="1"/>
      <c r="SHY373" s="1"/>
      <c r="SHZ373" s="1"/>
      <c r="SIA373" s="1"/>
      <c r="SIB373" s="1"/>
      <c r="SIC373" s="1"/>
      <c r="SID373" s="1"/>
      <c r="SIE373" s="1"/>
      <c r="SIF373" s="1"/>
      <c r="SIG373" s="1"/>
      <c r="SIH373" s="1"/>
      <c r="SII373" s="1"/>
      <c r="SIJ373" s="1"/>
      <c r="SIK373" s="1"/>
      <c r="SIL373" s="1"/>
      <c r="SIM373" s="1"/>
      <c r="SIN373" s="1"/>
      <c r="SIO373" s="1"/>
      <c r="SIP373" s="1"/>
      <c r="SIQ373" s="1"/>
      <c r="SIR373" s="1"/>
      <c r="SIS373" s="1"/>
      <c r="SIT373" s="1"/>
      <c r="SIU373" s="1"/>
      <c r="SIV373" s="1"/>
      <c r="SIW373" s="1"/>
      <c r="SIX373" s="1"/>
      <c r="SIY373" s="1"/>
      <c r="SIZ373" s="1"/>
      <c r="SJA373" s="1"/>
      <c r="SJB373" s="1"/>
      <c r="SJC373" s="1"/>
      <c r="SJD373" s="1"/>
      <c r="SJE373" s="1"/>
      <c r="SJF373" s="1"/>
      <c r="SJG373" s="1"/>
      <c r="SJH373" s="1"/>
      <c r="SJI373" s="1"/>
      <c r="SJJ373" s="1"/>
      <c r="SJK373" s="1"/>
      <c r="SJL373" s="1"/>
      <c r="SJM373" s="1"/>
      <c r="SJN373" s="1"/>
      <c r="SJO373" s="1"/>
      <c r="SJP373" s="1"/>
      <c r="SJQ373" s="1"/>
      <c r="SJR373" s="1"/>
      <c r="SJS373" s="1"/>
      <c r="SJT373" s="1"/>
      <c r="SJU373" s="1"/>
      <c r="SJV373" s="1"/>
      <c r="SJW373" s="1"/>
      <c r="SJX373" s="1"/>
      <c r="SJY373" s="1"/>
      <c r="SJZ373" s="1"/>
      <c r="SKA373" s="1"/>
      <c r="SKB373" s="1"/>
      <c r="SKC373" s="1"/>
      <c r="SKD373" s="1"/>
      <c r="SKE373" s="1"/>
      <c r="SKF373" s="1"/>
      <c r="SKG373" s="1"/>
      <c r="SKH373" s="1"/>
      <c r="SKI373" s="1"/>
      <c r="SKJ373" s="1"/>
      <c r="SKK373" s="1"/>
      <c r="SKL373" s="1"/>
      <c r="SKM373" s="1"/>
      <c r="SKN373" s="1"/>
      <c r="SKO373" s="1"/>
      <c r="SKP373" s="1"/>
      <c r="SKQ373" s="1"/>
      <c r="SKR373" s="1"/>
      <c r="SKS373" s="1"/>
      <c r="SKT373" s="1"/>
      <c r="SKU373" s="1"/>
      <c r="SKV373" s="1"/>
      <c r="SKW373" s="1"/>
      <c r="SKX373" s="1"/>
      <c r="SKY373" s="1"/>
      <c r="SKZ373" s="1"/>
      <c r="SLA373" s="1"/>
      <c r="SLB373" s="1"/>
      <c r="SLC373" s="1"/>
      <c r="SLD373" s="1"/>
      <c r="SLE373" s="1"/>
      <c r="SLF373" s="1"/>
      <c r="SLG373" s="1"/>
      <c r="SLH373" s="1"/>
      <c r="SLI373" s="1"/>
      <c r="SLJ373" s="1"/>
      <c r="SLK373" s="1"/>
      <c r="SLL373" s="1"/>
      <c r="SLM373" s="1"/>
      <c r="SLN373" s="1"/>
      <c r="SLO373" s="1"/>
      <c r="SLP373" s="1"/>
      <c r="SLQ373" s="1"/>
      <c r="SLR373" s="1"/>
      <c r="SLS373" s="1"/>
      <c r="SLT373" s="1"/>
      <c r="SLU373" s="1"/>
      <c r="SLV373" s="1"/>
      <c r="SLW373" s="1"/>
      <c r="SLX373" s="1"/>
      <c r="SLY373" s="1"/>
      <c r="SLZ373" s="1"/>
      <c r="SMA373" s="1"/>
      <c r="SMB373" s="1"/>
      <c r="SMC373" s="1"/>
      <c r="SMD373" s="1"/>
      <c r="SME373" s="1"/>
      <c r="SMF373" s="1"/>
      <c r="SMG373" s="1"/>
      <c r="SMH373" s="1"/>
      <c r="SMI373" s="1"/>
      <c r="SMJ373" s="1"/>
      <c r="SMK373" s="1"/>
      <c r="SML373" s="1"/>
      <c r="SMM373" s="1"/>
      <c r="SMN373" s="1"/>
      <c r="SMO373" s="1"/>
      <c r="SMP373" s="1"/>
      <c r="SMQ373" s="1"/>
      <c r="SMR373" s="1"/>
      <c r="SMS373" s="1"/>
      <c r="SMT373" s="1"/>
      <c r="SMU373" s="1"/>
      <c r="SMV373" s="1"/>
      <c r="SMW373" s="1"/>
      <c r="SMX373" s="1"/>
      <c r="SMY373" s="1"/>
      <c r="SMZ373" s="1"/>
      <c r="SNA373" s="1"/>
      <c r="SNB373" s="1"/>
      <c r="SNC373" s="1"/>
      <c r="SND373" s="1"/>
      <c r="SNE373" s="1"/>
      <c r="SNF373" s="1"/>
      <c r="SNG373" s="1"/>
      <c r="SNH373" s="1"/>
      <c r="SNI373" s="1"/>
      <c r="SNJ373" s="1"/>
      <c r="SNK373" s="1"/>
      <c r="SNL373" s="1"/>
      <c r="SNM373" s="1"/>
      <c r="SNN373" s="1"/>
      <c r="SNO373" s="1"/>
      <c r="SNP373" s="1"/>
      <c r="SNQ373" s="1"/>
      <c r="SNR373" s="1"/>
      <c r="SNS373" s="1"/>
      <c r="SNT373" s="1"/>
      <c r="SNU373" s="1"/>
      <c r="SNV373" s="1"/>
      <c r="SNW373" s="1"/>
      <c r="SNX373" s="1"/>
      <c r="SNY373" s="1"/>
      <c r="SNZ373" s="1"/>
      <c r="SOA373" s="1"/>
      <c r="SOB373" s="1"/>
      <c r="SOC373" s="1"/>
      <c r="SOD373" s="1"/>
      <c r="SOE373" s="1"/>
      <c r="SOF373" s="1"/>
      <c r="SOG373" s="1"/>
      <c r="SOH373" s="1"/>
      <c r="SOI373" s="1"/>
      <c r="SOJ373" s="1"/>
      <c r="SOK373" s="1"/>
      <c r="SOL373" s="1"/>
      <c r="SOM373" s="1"/>
      <c r="SON373" s="1"/>
      <c r="SOO373" s="1"/>
      <c r="SOP373" s="1"/>
      <c r="SOQ373" s="1"/>
      <c r="SOR373" s="1"/>
      <c r="SOS373" s="1"/>
      <c r="SOT373" s="1"/>
      <c r="SOU373" s="1"/>
      <c r="SOV373" s="1"/>
      <c r="SOW373" s="1"/>
      <c r="SOX373" s="1"/>
      <c r="SOY373" s="1"/>
      <c r="SOZ373" s="1"/>
      <c r="SPA373" s="1"/>
      <c r="SPB373" s="1"/>
      <c r="SPC373" s="1"/>
      <c r="SPD373" s="1"/>
      <c r="SPE373" s="1"/>
      <c r="SPF373" s="1"/>
      <c r="SPG373" s="1"/>
      <c r="SPH373" s="1"/>
      <c r="SPI373" s="1"/>
      <c r="SPJ373" s="1"/>
      <c r="SPK373" s="1"/>
      <c r="SPL373" s="1"/>
      <c r="SPM373" s="1"/>
      <c r="SPN373" s="1"/>
      <c r="SPO373" s="1"/>
      <c r="SPP373" s="1"/>
      <c r="SPQ373" s="1"/>
      <c r="SPR373" s="1"/>
      <c r="SPS373" s="1"/>
      <c r="SPT373" s="1"/>
      <c r="SPU373" s="1"/>
      <c r="SPV373" s="1"/>
      <c r="SPW373" s="1"/>
      <c r="SPX373" s="1"/>
      <c r="SPY373" s="1"/>
      <c r="SPZ373" s="1"/>
      <c r="SQA373" s="1"/>
      <c r="SQB373" s="1"/>
      <c r="SQC373" s="1"/>
      <c r="SQD373" s="1"/>
      <c r="SQE373" s="1"/>
      <c r="SQF373" s="1"/>
      <c r="SQG373" s="1"/>
      <c r="SQH373" s="1"/>
      <c r="SQI373" s="1"/>
      <c r="SQJ373" s="1"/>
      <c r="SQK373" s="1"/>
      <c r="SQL373" s="1"/>
      <c r="SQM373" s="1"/>
      <c r="SQN373" s="1"/>
      <c r="SQO373" s="1"/>
      <c r="SQP373" s="1"/>
      <c r="SQQ373" s="1"/>
      <c r="SQR373" s="1"/>
      <c r="SQS373" s="1"/>
      <c r="SQT373" s="1"/>
      <c r="SQU373" s="1"/>
      <c r="SQV373" s="1"/>
      <c r="SQW373" s="1"/>
      <c r="SQX373" s="1"/>
      <c r="SQY373" s="1"/>
      <c r="SQZ373" s="1"/>
      <c r="SRA373" s="1"/>
      <c r="SRB373" s="1"/>
      <c r="SRC373" s="1"/>
      <c r="SRD373" s="1"/>
      <c r="SRE373" s="1"/>
      <c r="SRF373" s="1"/>
      <c r="SRG373" s="1"/>
      <c r="SRH373" s="1"/>
      <c r="SRI373" s="1"/>
      <c r="SRJ373" s="1"/>
      <c r="SRK373" s="1"/>
      <c r="SRL373" s="1"/>
      <c r="SRM373" s="1"/>
      <c r="SRN373" s="1"/>
      <c r="SRO373" s="1"/>
      <c r="SRP373" s="1"/>
      <c r="SRQ373" s="1"/>
      <c r="SRR373" s="1"/>
      <c r="SRS373" s="1"/>
      <c r="SRT373" s="1"/>
      <c r="SRU373" s="1"/>
      <c r="SRV373" s="1"/>
      <c r="SRW373" s="1"/>
      <c r="SRX373" s="1"/>
      <c r="SRY373" s="1"/>
      <c r="SRZ373" s="1"/>
      <c r="SSA373" s="1"/>
      <c r="SSB373" s="1"/>
      <c r="SSC373" s="1"/>
      <c r="SSD373" s="1"/>
      <c r="SSE373" s="1"/>
      <c r="SSF373" s="1"/>
      <c r="SSG373" s="1"/>
      <c r="SSH373" s="1"/>
      <c r="SSI373" s="1"/>
      <c r="SSJ373" s="1"/>
      <c r="SSK373" s="1"/>
      <c r="SSL373" s="1"/>
      <c r="SSM373" s="1"/>
      <c r="SSN373" s="1"/>
      <c r="SSO373" s="1"/>
      <c r="SSP373" s="1"/>
      <c r="SSQ373" s="1"/>
      <c r="SSR373" s="1"/>
      <c r="SSS373" s="1"/>
      <c r="SST373" s="1"/>
      <c r="SSU373" s="1"/>
      <c r="SSV373" s="1"/>
      <c r="SSW373" s="1"/>
      <c r="SSX373" s="1"/>
      <c r="SSY373" s="1"/>
      <c r="SSZ373" s="1"/>
      <c r="STA373" s="1"/>
      <c r="STB373" s="1"/>
      <c r="STC373" s="1"/>
      <c r="STD373" s="1"/>
      <c r="STE373" s="1"/>
      <c r="STF373" s="1"/>
      <c r="STG373" s="1"/>
      <c r="STH373" s="1"/>
      <c r="STI373" s="1"/>
      <c r="STJ373" s="1"/>
      <c r="STK373" s="1"/>
      <c r="STL373" s="1"/>
      <c r="STM373" s="1"/>
      <c r="STN373" s="1"/>
      <c r="STO373" s="1"/>
      <c r="STP373" s="1"/>
      <c r="STQ373" s="1"/>
      <c r="STR373" s="1"/>
      <c r="STS373" s="1"/>
      <c r="STT373" s="1"/>
      <c r="STU373" s="1"/>
      <c r="STV373" s="1"/>
      <c r="STW373" s="1"/>
      <c r="STX373" s="1"/>
      <c r="STY373" s="1"/>
      <c r="STZ373" s="1"/>
      <c r="SUA373" s="1"/>
      <c r="SUB373" s="1"/>
      <c r="SUC373" s="1"/>
      <c r="SUD373" s="1"/>
      <c r="SUE373" s="1"/>
      <c r="SUF373" s="1"/>
      <c r="SUG373" s="1"/>
      <c r="SUH373" s="1"/>
      <c r="SUI373" s="1"/>
      <c r="SUJ373" s="1"/>
      <c r="SUK373" s="1"/>
      <c r="SUL373" s="1"/>
      <c r="SUM373" s="1"/>
      <c r="SUN373" s="1"/>
      <c r="SUO373" s="1"/>
      <c r="SUP373" s="1"/>
      <c r="SUQ373" s="1"/>
      <c r="SUR373" s="1"/>
      <c r="SUS373" s="1"/>
      <c r="SUT373" s="1"/>
      <c r="SUU373" s="1"/>
      <c r="SUV373" s="1"/>
      <c r="SUW373" s="1"/>
      <c r="SUX373" s="1"/>
      <c r="SUY373" s="1"/>
      <c r="SUZ373" s="1"/>
      <c r="SVA373" s="1"/>
      <c r="SVB373" s="1"/>
      <c r="SVC373" s="1"/>
      <c r="SVD373" s="1"/>
      <c r="SVE373" s="1"/>
      <c r="SVF373" s="1"/>
      <c r="SVG373" s="1"/>
      <c r="SVH373" s="1"/>
      <c r="SVI373" s="1"/>
      <c r="SVJ373" s="1"/>
      <c r="SVK373" s="1"/>
      <c r="SVL373" s="1"/>
      <c r="SVM373" s="1"/>
      <c r="SVN373" s="1"/>
      <c r="SVO373" s="1"/>
      <c r="SVP373" s="1"/>
      <c r="SVQ373" s="1"/>
      <c r="SVR373" s="1"/>
      <c r="SVS373" s="1"/>
      <c r="SVT373" s="1"/>
      <c r="SVU373" s="1"/>
      <c r="SVV373" s="1"/>
      <c r="SVW373" s="1"/>
      <c r="SVX373" s="1"/>
      <c r="SVY373" s="1"/>
      <c r="SVZ373" s="1"/>
      <c r="SWA373" s="1"/>
      <c r="SWB373" s="1"/>
      <c r="SWC373" s="1"/>
      <c r="SWD373" s="1"/>
      <c r="SWE373" s="1"/>
      <c r="SWF373" s="1"/>
      <c r="SWG373" s="1"/>
      <c r="SWH373" s="1"/>
      <c r="SWI373" s="1"/>
      <c r="SWJ373" s="1"/>
      <c r="SWK373" s="1"/>
      <c r="SWL373" s="1"/>
      <c r="SWM373" s="1"/>
      <c r="SWN373" s="1"/>
      <c r="SWO373" s="1"/>
      <c r="SWP373" s="1"/>
      <c r="SWQ373" s="1"/>
      <c r="SWR373" s="1"/>
      <c r="SWS373" s="1"/>
      <c r="SWT373" s="1"/>
      <c r="SWU373" s="1"/>
      <c r="SWV373" s="1"/>
      <c r="SWW373" s="1"/>
      <c r="SWX373" s="1"/>
      <c r="SWY373" s="1"/>
      <c r="SWZ373" s="1"/>
      <c r="SXA373" s="1"/>
      <c r="SXB373" s="1"/>
      <c r="SXC373" s="1"/>
      <c r="SXD373" s="1"/>
      <c r="SXE373" s="1"/>
      <c r="SXF373" s="1"/>
      <c r="SXG373" s="1"/>
      <c r="SXH373" s="1"/>
      <c r="SXI373" s="1"/>
      <c r="SXJ373" s="1"/>
      <c r="SXK373" s="1"/>
      <c r="SXL373" s="1"/>
      <c r="SXM373" s="1"/>
      <c r="SXN373" s="1"/>
      <c r="SXO373" s="1"/>
      <c r="SXP373" s="1"/>
      <c r="SXQ373" s="1"/>
      <c r="SXR373" s="1"/>
      <c r="SXS373" s="1"/>
      <c r="SXT373" s="1"/>
      <c r="SXU373" s="1"/>
      <c r="SXV373" s="1"/>
      <c r="SXW373" s="1"/>
      <c r="SXX373" s="1"/>
      <c r="SXY373" s="1"/>
      <c r="SXZ373" s="1"/>
      <c r="SYA373" s="1"/>
      <c r="SYB373" s="1"/>
      <c r="SYC373" s="1"/>
      <c r="SYD373" s="1"/>
      <c r="SYE373" s="1"/>
      <c r="SYF373" s="1"/>
      <c r="SYG373" s="1"/>
      <c r="SYH373" s="1"/>
      <c r="SYI373" s="1"/>
      <c r="SYJ373" s="1"/>
      <c r="SYK373" s="1"/>
      <c r="SYL373" s="1"/>
      <c r="SYM373" s="1"/>
      <c r="SYN373" s="1"/>
      <c r="SYO373" s="1"/>
      <c r="SYP373" s="1"/>
      <c r="SYQ373" s="1"/>
      <c r="SYR373" s="1"/>
      <c r="SYS373" s="1"/>
      <c r="SYT373" s="1"/>
      <c r="SYU373" s="1"/>
      <c r="SYV373" s="1"/>
      <c r="SYW373" s="1"/>
      <c r="SYX373" s="1"/>
      <c r="SYY373" s="1"/>
      <c r="SYZ373" s="1"/>
      <c r="SZA373" s="1"/>
      <c r="SZB373" s="1"/>
      <c r="SZC373" s="1"/>
      <c r="SZD373" s="1"/>
      <c r="SZE373" s="1"/>
      <c r="SZF373" s="1"/>
      <c r="SZG373" s="1"/>
      <c r="SZH373" s="1"/>
      <c r="SZI373" s="1"/>
      <c r="SZJ373" s="1"/>
      <c r="SZK373" s="1"/>
      <c r="SZL373" s="1"/>
      <c r="SZM373" s="1"/>
      <c r="SZN373" s="1"/>
      <c r="SZO373" s="1"/>
      <c r="SZP373" s="1"/>
      <c r="SZQ373" s="1"/>
      <c r="SZR373" s="1"/>
      <c r="SZS373" s="1"/>
      <c r="SZT373" s="1"/>
      <c r="SZU373" s="1"/>
      <c r="SZV373" s="1"/>
      <c r="SZW373" s="1"/>
      <c r="SZX373" s="1"/>
      <c r="SZY373" s="1"/>
      <c r="SZZ373" s="1"/>
      <c r="TAA373" s="1"/>
      <c r="TAB373" s="1"/>
      <c r="TAC373" s="1"/>
      <c r="TAD373" s="1"/>
      <c r="TAE373" s="1"/>
      <c r="TAF373" s="1"/>
      <c r="TAG373" s="1"/>
      <c r="TAH373" s="1"/>
      <c r="TAI373" s="1"/>
      <c r="TAJ373" s="1"/>
      <c r="TAK373" s="1"/>
      <c r="TAL373" s="1"/>
      <c r="TAM373" s="1"/>
      <c r="TAN373" s="1"/>
      <c r="TAO373" s="1"/>
      <c r="TAP373" s="1"/>
      <c r="TAQ373" s="1"/>
      <c r="TAR373" s="1"/>
      <c r="TAS373" s="1"/>
      <c r="TAT373" s="1"/>
      <c r="TAU373" s="1"/>
      <c r="TAV373" s="1"/>
      <c r="TAW373" s="1"/>
      <c r="TAX373" s="1"/>
      <c r="TAY373" s="1"/>
      <c r="TAZ373" s="1"/>
      <c r="TBA373" s="1"/>
      <c r="TBB373" s="1"/>
      <c r="TBC373" s="1"/>
      <c r="TBD373" s="1"/>
      <c r="TBE373" s="1"/>
      <c r="TBF373" s="1"/>
      <c r="TBG373" s="1"/>
      <c r="TBH373" s="1"/>
      <c r="TBI373" s="1"/>
      <c r="TBJ373" s="1"/>
      <c r="TBK373" s="1"/>
      <c r="TBL373" s="1"/>
      <c r="TBM373" s="1"/>
      <c r="TBN373" s="1"/>
      <c r="TBO373" s="1"/>
      <c r="TBP373" s="1"/>
      <c r="TBQ373" s="1"/>
      <c r="TBR373" s="1"/>
      <c r="TBS373" s="1"/>
      <c r="TBT373" s="1"/>
      <c r="TBU373" s="1"/>
      <c r="TBV373" s="1"/>
      <c r="TBW373" s="1"/>
      <c r="TBX373" s="1"/>
      <c r="TBY373" s="1"/>
      <c r="TBZ373" s="1"/>
      <c r="TCA373" s="1"/>
      <c r="TCB373" s="1"/>
      <c r="TCC373" s="1"/>
      <c r="TCD373" s="1"/>
      <c r="TCE373" s="1"/>
      <c r="TCF373" s="1"/>
      <c r="TCG373" s="1"/>
      <c r="TCH373" s="1"/>
      <c r="TCI373" s="1"/>
      <c r="TCJ373" s="1"/>
      <c r="TCK373" s="1"/>
      <c r="TCL373" s="1"/>
      <c r="TCM373" s="1"/>
      <c r="TCN373" s="1"/>
      <c r="TCO373" s="1"/>
      <c r="TCP373" s="1"/>
      <c r="TCQ373" s="1"/>
      <c r="TCR373" s="1"/>
      <c r="TCS373" s="1"/>
      <c r="TCT373" s="1"/>
      <c r="TCU373" s="1"/>
      <c r="TCV373" s="1"/>
      <c r="TCW373" s="1"/>
      <c r="TCX373" s="1"/>
      <c r="TCY373" s="1"/>
      <c r="TCZ373" s="1"/>
      <c r="TDA373" s="1"/>
      <c r="TDB373" s="1"/>
      <c r="TDC373" s="1"/>
      <c r="TDD373" s="1"/>
      <c r="TDE373" s="1"/>
      <c r="TDF373" s="1"/>
      <c r="TDG373" s="1"/>
      <c r="TDH373" s="1"/>
      <c r="TDI373" s="1"/>
      <c r="TDJ373" s="1"/>
      <c r="TDK373" s="1"/>
      <c r="TDL373" s="1"/>
      <c r="TDM373" s="1"/>
      <c r="TDN373" s="1"/>
      <c r="TDO373" s="1"/>
      <c r="TDP373" s="1"/>
      <c r="TDQ373" s="1"/>
      <c r="TDR373" s="1"/>
      <c r="TDS373" s="1"/>
      <c r="TDT373" s="1"/>
      <c r="TDU373" s="1"/>
      <c r="TDV373" s="1"/>
      <c r="TDW373" s="1"/>
      <c r="TDX373" s="1"/>
      <c r="TDY373" s="1"/>
      <c r="TDZ373" s="1"/>
      <c r="TEA373" s="1"/>
      <c r="TEB373" s="1"/>
      <c r="TEC373" s="1"/>
      <c r="TED373" s="1"/>
      <c r="TEE373" s="1"/>
      <c r="TEF373" s="1"/>
      <c r="TEG373" s="1"/>
      <c r="TEH373" s="1"/>
      <c r="TEI373" s="1"/>
      <c r="TEJ373" s="1"/>
      <c r="TEK373" s="1"/>
      <c r="TEL373" s="1"/>
      <c r="TEM373" s="1"/>
      <c r="TEN373" s="1"/>
      <c r="TEO373" s="1"/>
      <c r="TEP373" s="1"/>
      <c r="TEQ373" s="1"/>
      <c r="TER373" s="1"/>
      <c r="TES373" s="1"/>
      <c r="TET373" s="1"/>
      <c r="TEU373" s="1"/>
      <c r="TEV373" s="1"/>
      <c r="TEW373" s="1"/>
      <c r="TEX373" s="1"/>
      <c r="TEY373" s="1"/>
      <c r="TEZ373" s="1"/>
      <c r="TFA373" s="1"/>
      <c r="TFB373" s="1"/>
      <c r="TFC373" s="1"/>
      <c r="TFD373" s="1"/>
      <c r="TFE373" s="1"/>
      <c r="TFF373" s="1"/>
      <c r="TFG373" s="1"/>
      <c r="TFH373" s="1"/>
      <c r="TFI373" s="1"/>
      <c r="TFJ373" s="1"/>
      <c r="TFK373" s="1"/>
      <c r="TFL373" s="1"/>
      <c r="TFM373" s="1"/>
      <c r="TFN373" s="1"/>
      <c r="TFO373" s="1"/>
      <c r="TFP373" s="1"/>
      <c r="TFQ373" s="1"/>
      <c r="TFR373" s="1"/>
      <c r="TFS373" s="1"/>
      <c r="TFT373" s="1"/>
      <c r="TFU373" s="1"/>
      <c r="TFV373" s="1"/>
      <c r="TFW373" s="1"/>
      <c r="TFX373" s="1"/>
      <c r="TFY373" s="1"/>
      <c r="TFZ373" s="1"/>
      <c r="TGA373" s="1"/>
      <c r="TGB373" s="1"/>
      <c r="TGC373" s="1"/>
      <c r="TGD373" s="1"/>
      <c r="TGE373" s="1"/>
      <c r="TGF373" s="1"/>
      <c r="TGG373" s="1"/>
      <c r="TGH373" s="1"/>
      <c r="TGI373" s="1"/>
      <c r="TGJ373" s="1"/>
      <c r="TGK373" s="1"/>
      <c r="TGL373" s="1"/>
      <c r="TGM373" s="1"/>
      <c r="TGN373" s="1"/>
      <c r="TGO373" s="1"/>
      <c r="TGP373" s="1"/>
      <c r="TGQ373" s="1"/>
      <c r="TGR373" s="1"/>
      <c r="TGS373" s="1"/>
      <c r="TGT373" s="1"/>
      <c r="TGU373" s="1"/>
      <c r="TGV373" s="1"/>
      <c r="TGW373" s="1"/>
      <c r="TGX373" s="1"/>
      <c r="TGY373" s="1"/>
      <c r="TGZ373" s="1"/>
      <c r="THA373" s="1"/>
      <c r="THB373" s="1"/>
      <c r="THC373" s="1"/>
      <c r="THD373" s="1"/>
      <c r="THE373" s="1"/>
      <c r="THF373" s="1"/>
      <c r="THG373" s="1"/>
      <c r="THH373" s="1"/>
      <c r="THI373" s="1"/>
      <c r="THJ373" s="1"/>
      <c r="THK373" s="1"/>
      <c r="THL373" s="1"/>
      <c r="THM373" s="1"/>
      <c r="THN373" s="1"/>
      <c r="THO373" s="1"/>
      <c r="THP373" s="1"/>
      <c r="THQ373" s="1"/>
      <c r="THR373" s="1"/>
      <c r="THS373" s="1"/>
      <c r="THT373" s="1"/>
      <c r="THU373" s="1"/>
      <c r="THV373" s="1"/>
      <c r="THW373" s="1"/>
      <c r="THX373" s="1"/>
      <c r="THY373" s="1"/>
      <c r="THZ373" s="1"/>
      <c r="TIA373" s="1"/>
      <c r="TIB373" s="1"/>
      <c r="TIC373" s="1"/>
      <c r="TID373" s="1"/>
      <c r="TIE373" s="1"/>
      <c r="TIF373" s="1"/>
      <c r="TIG373" s="1"/>
      <c r="TIH373" s="1"/>
      <c r="TII373" s="1"/>
      <c r="TIJ373" s="1"/>
      <c r="TIK373" s="1"/>
      <c r="TIL373" s="1"/>
      <c r="TIM373" s="1"/>
      <c r="TIN373" s="1"/>
      <c r="TIO373" s="1"/>
      <c r="TIP373" s="1"/>
      <c r="TIQ373" s="1"/>
      <c r="TIR373" s="1"/>
      <c r="TIS373" s="1"/>
      <c r="TIT373" s="1"/>
      <c r="TIU373" s="1"/>
      <c r="TIV373" s="1"/>
      <c r="TIW373" s="1"/>
      <c r="TIX373" s="1"/>
      <c r="TIY373" s="1"/>
      <c r="TIZ373" s="1"/>
      <c r="TJA373" s="1"/>
      <c r="TJB373" s="1"/>
      <c r="TJC373" s="1"/>
      <c r="TJD373" s="1"/>
      <c r="TJE373" s="1"/>
      <c r="TJF373" s="1"/>
      <c r="TJG373" s="1"/>
      <c r="TJH373" s="1"/>
      <c r="TJI373" s="1"/>
      <c r="TJJ373" s="1"/>
      <c r="TJK373" s="1"/>
      <c r="TJL373" s="1"/>
      <c r="TJM373" s="1"/>
      <c r="TJN373" s="1"/>
      <c r="TJO373" s="1"/>
      <c r="TJP373" s="1"/>
      <c r="TJQ373" s="1"/>
      <c r="TJR373" s="1"/>
      <c r="TJS373" s="1"/>
      <c r="TJT373" s="1"/>
      <c r="TJU373" s="1"/>
      <c r="TJV373" s="1"/>
      <c r="TJW373" s="1"/>
      <c r="TJX373" s="1"/>
      <c r="TJY373" s="1"/>
      <c r="TJZ373" s="1"/>
      <c r="TKA373" s="1"/>
      <c r="TKB373" s="1"/>
      <c r="TKC373" s="1"/>
      <c r="TKD373" s="1"/>
      <c r="TKE373" s="1"/>
      <c r="TKF373" s="1"/>
      <c r="TKG373" s="1"/>
      <c r="TKH373" s="1"/>
      <c r="TKI373" s="1"/>
      <c r="TKJ373" s="1"/>
      <c r="TKK373" s="1"/>
      <c r="TKL373" s="1"/>
      <c r="TKM373" s="1"/>
      <c r="TKN373" s="1"/>
      <c r="TKO373" s="1"/>
      <c r="TKP373" s="1"/>
      <c r="TKQ373" s="1"/>
      <c r="TKR373" s="1"/>
      <c r="TKS373" s="1"/>
      <c r="TKT373" s="1"/>
      <c r="TKU373" s="1"/>
      <c r="TKV373" s="1"/>
      <c r="TKW373" s="1"/>
      <c r="TKX373" s="1"/>
      <c r="TKY373" s="1"/>
      <c r="TKZ373" s="1"/>
      <c r="TLA373" s="1"/>
      <c r="TLB373" s="1"/>
      <c r="TLC373" s="1"/>
      <c r="TLD373" s="1"/>
      <c r="TLE373" s="1"/>
      <c r="TLF373" s="1"/>
      <c r="TLG373" s="1"/>
      <c r="TLH373" s="1"/>
      <c r="TLI373" s="1"/>
      <c r="TLJ373" s="1"/>
      <c r="TLK373" s="1"/>
      <c r="TLL373" s="1"/>
      <c r="TLM373" s="1"/>
      <c r="TLN373" s="1"/>
      <c r="TLO373" s="1"/>
      <c r="TLP373" s="1"/>
      <c r="TLQ373" s="1"/>
      <c r="TLR373" s="1"/>
      <c r="TLS373" s="1"/>
      <c r="TLT373" s="1"/>
      <c r="TLU373" s="1"/>
      <c r="TLV373" s="1"/>
      <c r="TLW373" s="1"/>
      <c r="TLX373" s="1"/>
      <c r="TLY373" s="1"/>
      <c r="TLZ373" s="1"/>
      <c r="TMA373" s="1"/>
      <c r="TMB373" s="1"/>
      <c r="TMC373" s="1"/>
      <c r="TMD373" s="1"/>
      <c r="TME373" s="1"/>
      <c r="TMF373" s="1"/>
      <c r="TMG373" s="1"/>
      <c r="TMH373" s="1"/>
      <c r="TMI373" s="1"/>
      <c r="TMJ373" s="1"/>
      <c r="TMK373" s="1"/>
      <c r="TML373" s="1"/>
      <c r="TMM373" s="1"/>
      <c r="TMN373" s="1"/>
      <c r="TMO373" s="1"/>
      <c r="TMP373" s="1"/>
      <c r="TMQ373" s="1"/>
      <c r="TMR373" s="1"/>
      <c r="TMS373" s="1"/>
      <c r="TMT373" s="1"/>
      <c r="TMU373" s="1"/>
      <c r="TMV373" s="1"/>
      <c r="TMW373" s="1"/>
      <c r="TMX373" s="1"/>
      <c r="TMY373" s="1"/>
      <c r="TMZ373" s="1"/>
      <c r="TNA373" s="1"/>
      <c r="TNB373" s="1"/>
      <c r="TNC373" s="1"/>
      <c r="TND373" s="1"/>
      <c r="TNE373" s="1"/>
      <c r="TNF373" s="1"/>
      <c r="TNG373" s="1"/>
      <c r="TNH373" s="1"/>
      <c r="TNI373" s="1"/>
      <c r="TNJ373" s="1"/>
      <c r="TNK373" s="1"/>
      <c r="TNL373" s="1"/>
      <c r="TNM373" s="1"/>
      <c r="TNN373" s="1"/>
      <c r="TNO373" s="1"/>
      <c r="TNP373" s="1"/>
      <c r="TNQ373" s="1"/>
      <c r="TNR373" s="1"/>
      <c r="TNS373" s="1"/>
      <c r="TNT373" s="1"/>
      <c r="TNU373" s="1"/>
      <c r="TNV373" s="1"/>
      <c r="TNW373" s="1"/>
      <c r="TNX373" s="1"/>
      <c r="TNY373" s="1"/>
      <c r="TNZ373" s="1"/>
      <c r="TOA373" s="1"/>
      <c r="TOB373" s="1"/>
      <c r="TOC373" s="1"/>
      <c r="TOD373" s="1"/>
      <c r="TOE373" s="1"/>
      <c r="TOF373" s="1"/>
      <c r="TOG373" s="1"/>
      <c r="TOH373" s="1"/>
      <c r="TOI373" s="1"/>
      <c r="TOJ373" s="1"/>
      <c r="TOK373" s="1"/>
      <c r="TOL373" s="1"/>
      <c r="TOM373" s="1"/>
      <c r="TON373" s="1"/>
      <c r="TOO373" s="1"/>
      <c r="TOP373" s="1"/>
      <c r="TOQ373" s="1"/>
      <c r="TOR373" s="1"/>
      <c r="TOS373" s="1"/>
      <c r="TOT373" s="1"/>
      <c r="TOU373" s="1"/>
      <c r="TOV373" s="1"/>
      <c r="TOW373" s="1"/>
      <c r="TOX373" s="1"/>
      <c r="TOY373" s="1"/>
      <c r="TOZ373" s="1"/>
      <c r="TPA373" s="1"/>
      <c r="TPB373" s="1"/>
      <c r="TPC373" s="1"/>
      <c r="TPD373" s="1"/>
      <c r="TPE373" s="1"/>
      <c r="TPF373" s="1"/>
      <c r="TPG373" s="1"/>
      <c r="TPH373" s="1"/>
      <c r="TPI373" s="1"/>
      <c r="TPJ373" s="1"/>
      <c r="TPK373" s="1"/>
      <c r="TPL373" s="1"/>
      <c r="TPM373" s="1"/>
      <c r="TPN373" s="1"/>
      <c r="TPO373" s="1"/>
      <c r="TPP373" s="1"/>
      <c r="TPQ373" s="1"/>
      <c r="TPR373" s="1"/>
      <c r="TPS373" s="1"/>
      <c r="TPT373" s="1"/>
      <c r="TPU373" s="1"/>
      <c r="TPV373" s="1"/>
      <c r="TPW373" s="1"/>
      <c r="TPX373" s="1"/>
      <c r="TPY373" s="1"/>
      <c r="TPZ373" s="1"/>
      <c r="TQA373" s="1"/>
      <c r="TQB373" s="1"/>
      <c r="TQC373" s="1"/>
      <c r="TQD373" s="1"/>
      <c r="TQE373" s="1"/>
      <c r="TQF373" s="1"/>
      <c r="TQG373" s="1"/>
      <c r="TQH373" s="1"/>
      <c r="TQI373" s="1"/>
      <c r="TQJ373" s="1"/>
      <c r="TQK373" s="1"/>
      <c r="TQL373" s="1"/>
      <c r="TQM373" s="1"/>
      <c r="TQN373" s="1"/>
      <c r="TQO373" s="1"/>
      <c r="TQP373" s="1"/>
      <c r="TQQ373" s="1"/>
      <c r="TQR373" s="1"/>
      <c r="TQS373" s="1"/>
      <c r="TQT373" s="1"/>
      <c r="TQU373" s="1"/>
      <c r="TQV373" s="1"/>
      <c r="TQW373" s="1"/>
      <c r="TQX373" s="1"/>
      <c r="TQY373" s="1"/>
      <c r="TQZ373" s="1"/>
      <c r="TRA373" s="1"/>
      <c r="TRB373" s="1"/>
      <c r="TRC373" s="1"/>
      <c r="TRD373" s="1"/>
      <c r="TRE373" s="1"/>
      <c r="TRF373" s="1"/>
      <c r="TRG373" s="1"/>
      <c r="TRH373" s="1"/>
      <c r="TRI373" s="1"/>
      <c r="TRJ373" s="1"/>
      <c r="TRK373" s="1"/>
      <c r="TRL373" s="1"/>
      <c r="TRM373" s="1"/>
      <c r="TRN373" s="1"/>
      <c r="TRO373" s="1"/>
      <c r="TRP373" s="1"/>
      <c r="TRQ373" s="1"/>
      <c r="TRR373" s="1"/>
      <c r="TRS373" s="1"/>
      <c r="TRT373" s="1"/>
      <c r="TRU373" s="1"/>
      <c r="TRV373" s="1"/>
      <c r="TRW373" s="1"/>
      <c r="TRX373" s="1"/>
      <c r="TRY373" s="1"/>
      <c r="TRZ373" s="1"/>
      <c r="TSA373" s="1"/>
      <c r="TSB373" s="1"/>
      <c r="TSC373" s="1"/>
      <c r="TSD373" s="1"/>
      <c r="TSE373" s="1"/>
      <c r="TSF373" s="1"/>
      <c r="TSG373" s="1"/>
      <c r="TSH373" s="1"/>
      <c r="TSI373" s="1"/>
      <c r="TSJ373" s="1"/>
      <c r="TSK373" s="1"/>
      <c r="TSL373" s="1"/>
      <c r="TSM373" s="1"/>
      <c r="TSN373" s="1"/>
      <c r="TSO373" s="1"/>
      <c r="TSP373" s="1"/>
      <c r="TSQ373" s="1"/>
      <c r="TSR373" s="1"/>
      <c r="TSS373" s="1"/>
      <c r="TST373" s="1"/>
      <c r="TSU373" s="1"/>
      <c r="TSV373" s="1"/>
      <c r="TSW373" s="1"/>
      <c r="TSX373" s="1"/>
      <c r="TSY373" s="1"/>
      <c r="TSZ373" s="1"/>
      <c r="TTA373" s="1"/>
      <c r="TTB373" s="1"/>
      <c r="TTC373" s="1"/>
      <c r="TTD373" s="1"/>
      <c r="TTE373" s="1"/>
      <c r="TTF373" s="1"/>
      <c r="TTG373" s="1"/>
      <c r="TTH373" s="1"/>
      <c r="TTI373" s="1"/>
      <c r="TTJ373" s="1"/>
      <c r="TTK373" s="1"/>
      <c r="TTL373" s="1"/>
      <c r="TTM373" s="1"/>
      <c r="TTN373" s="1"/>
      <c r="TTO373" s="1"/>
      <c r="TTP373" s="1"/>
      <c r="TTQ373" s="1"/>
      <c r="TTR373" s="1"/>
      <c r="TTS373" s="1"/>
      <c r="TTT373" s="1"/>
      <c r="TTU373" s="1"/>
      <c r="TTV373" s="1"/>
      <c r="TTW373" s="1"/>
      <c r="TTX373" s="1"/>
      <c r="TTY373" s="1"/>
      <c r="TTZ373" s="1"/>
      <c r="TUA373" s="1"/>
      <c r="TUB373" s="1"/>
      <c r="TUC373" s="1"/>
      <c r="TUD373" s="1"/>
      <c r="TUE373" s="1"/>
      <c r="TUF373" s="1"/>
      <c r="TUG373" s="1"/>
      <c r="TUH373" s="1"/>
      <c r="TUI373" s="1"/>
      <c r="TUJ373" s="1"/>
      <c r="TUK373" s="1"/>
      <c r="TUL373" s="1"/>
      <c r="TUM373" s="1"/>
      <c r="TUN373" s="1"/>
      <c r="TUO373" s="1"/>
      <c r="TUP373" s="1"/>
      <c r="TUQ373" s="1"/>
      <c r="TUR373" s="1"/>
      <c r="TUS373" s="1"/>
      <c r="TUT373" s="1"/>
      <c r="TUU373" s="1"/>
      <c r="TUV373" s="1"/>
      <c r="TUW373" s="1"/>
      <c r="TUX373" s="1"/>
      <c r="TUY373" s="1"/>
      <c r="TUZ373" s="1"/>
      <c r="TVA373" s="1"/>
      <c r="TVB373" s="1"/>
      <c r="TVC373" s="1"/>
      <c r="TVD373" s="1"/>
      <c r="TVE373" s="1"/>
      <c r="TVF373" s="1"/>
      <c r="TVG373" s="1"/>
      <c r="TVH373" s="1"/>
      <c r="TVI373" s="1"/>
      <c r="TVJ373" s="1"/>
      <c r="TVK373" s="1"/>
      <c r="TVL373" s="1"/>
      <c r="TVM373" s="1"/>
      <c r="TVN373" s="1"/>
      <c r="TVO373" s="1"/>
      <c r="TVP373" s="1"/>
      <c r="TVQ373" s="1"/>
      <c r="TVR373" s="1"/>
      <c r="TVS373" s="1"/>
      <c r="TVT373" s="1"/>
      <c r="TVU373" s="1"/>
      <c r="TVV373" s="1"/>
      <c r="TVW373" s="1"/>
      <c r="TVX373" s="1"/>
      <c r="TVY373" s="1"/>
      <c r="TVZ373" s="1"/>
      <c r="TWA373" s="1"/>
      <c r="TWB373" s="1"/>
      <c r="TWC373" s="1"/>
      <c r="TWD373" s="1"/>
      <c r="TWE373" s="1"/>
      <c r="TWF373" s="1"/>
      <c r="TWG373" s="1"/>
      <c r="TWH373" s="1"/>
      <c r="TWI373" s="1"/>
      <c r="TWJ373" s="1"/>
      <c r="TWK373" s="1"/>
      <c r="TWL373" s="1"/>
      <c r="TWM373" s="1"/>
      <c r="TWN373" s="1"/>
      <c r="TWO373" s="1"/>
      <c r="TWP373" s="1"/>
      <c r="TWQ373" s="1"/>
      <c r="TWR373" s="1"/>
      <c r="TWS373" s="1"/>
      <c r="TWT373" s="1"/>
      <c r="TWU373" s="1"/>
      <c r="TWV373" s="1"/>
      <c r="TWW373" s="1"/>
      <c r="TWX373" s="1"/>
      <c r="TWY373" s="1"/>
      <c r="TWZ373" s="1"/>
      <c r="TXA373" s="1"/>
      <c r="TXB373" s="1"/>
      <c r="TXC373" s="1"/>
      <c r="TXD373" s="1"/>
      <c r="TXE373" s="1"/>
      <c r="TXF373" s="1"/>
      <c r="TXG373" s="1"/>
      <c r="TXH373" s="1"/>
      <c r="TXI373" s="1"/>
      <c r="TXJ373" s="1"/>
      <c r="TXK373" s="1"/>
      <c r="TXL373" s="1"/>
      <c r="TXM373" s="1"/>
      <c r="TXN373" s="1"/>
      <c r="TXO373" s="1"/>
      <c r="TXP373" s="1"/>
      <c r="TXQ373" s="1"/>
      <c r="TXR373" s="1"/>
      <c r="TXS373" s="1"/>
      <c r="TXT373" s="1"/>
      <c r="TXU373" s="1"/>
      <c r="TXV373" s="1"/>
      <c r="TXW373" s="1"/>
      <c r="TXX373" s="1"/>
      <c r="TXY373" s="1"/>
      <c r="TXZ373" s="1"/>
      <c r="TYA373" s="1"/>
      <c r="TYB373" s="1"/>
      <c r="TYC373" s="1"/>
      <c r="TYD373" s="1"/>
      <c r="TYE373" s="1"/>
      <c r="TYF373" s="1"/>
      <c r="TYG373" s="1"/>
      <c r="TYH373" s="1"/>
      <c r="TYI373" s="1"/>
      <c r="TYJ373" s="1"/>
      <c r="TYK373" s="1"/>
      <c r="TYL373" s="1"/>
      <c r="TYM373" s="1"/>
      <c r="TYN373" s="1"/>
      <c r="TYO373" s="1"/>
      <c r="TYP373" s="1"/>
      <c r="TYQ373" s="1"/>
      <c r="TYR373" s="1"/>
      <c r="TYS373" s="1"/>
      <c r="TYT373" s="1"/>
      <c r="TYU373" s="1"/>
      <c r="TYV373" s="1"/>
      <c r="TYW373" s="1"/>
      <c r="TYX373" s="1"/>
      <c r="TYY373" s="1"/>
      <c r="TYZ373" s="1"/>
      <c r="TZA373" s="1"/>
      <c r="TZB373" s="1"/>
      <c r="TZC373" s="1"/>
      <c r="TZD373" s="1"/>
      <c r="TZE373" s="1"/>
      <c r="TZF373" s="1"/>
      <c r="TZG373" s="1"/>
      <c r="TZH373" s="1"/>
      <c r="TZI373" s="1"/>
      <c r="TZJ373" s="1"/>
      <c r="TZK373" s="1"/>
      <c r="TZL373" s="1"/>
      <c r="TZM373" s="1"/>
      <c r="TZN373" s="1"/>
      <c r="TZO373" s="1"/>
      <c r="TZP373" s="1"/>
      <c r="TZQ373" s="1"/>
      <c r="TZR373" s="1"/>
      <c r="TZS373" s="1"/>
      <c r="TZT373" s="1"/>
      <c r="TZU373" s="1"/>
      <c r="TZV373" s="1"/>
      <c r="TZW373" s="1"/>
      <c r="TZX373" s="1"/>
      <c r="TZY373" s="1"/>
      <c r="TZZ373" s="1"/>
      <c r="UAA373" s="1"/>
      <c r="UAB373" s="1"/>
      <c r="UAC373" s="1"/>
      <c r="UAD373" s="1"/>
      <c r="UAE373" s="1"/>
      <c r="UAF373" s="1"/>
      <c r="UAG373" s="1"/>
      <c r="UAH373" s="1"/>
      <c r="UAI373" s="1"/>
      <c r="UAJ373" s="1"/>
      <c r="UAK373" s="1"/>
      <c r="UAL373" s="1"/>
      <c r="UAM373" s="1"/>
      <c r="UAN373" s="1"/>
      <c r="UAO373" s="1"/>
      <c r="UAP373" s="1"/>
      <c r="UAQ373" s="1"/>
      <c r="UAR373" s="1"/>
      <c r="UAS373" s="1"/>
      <c r="UAT373" s="1"/>
      <c r="UAU373" s="1"/>
      <c r="UAV373" s="1"/>
      <c r="UAW373" s="1"/>
      <c r="UAX373" s="1"/>
      <c r="UAY373" s="1"/>
      <c r="UAZ373" s="1"/>
      <c r="UBA373" s="1"/>
      <c r="UBB373" s="1"/>
      <c r="UBC373" s="1"/>
      <c r="UBD373" s="1"/>
      <c r="UBE373" s="1"/>
      <c r="UBF373" s="1"/>
      <c r="UBG373" s="1"/>
      <c r="UBH373" s="1"/>
      <c r="UBI373" s="1"/>
      <c r="UBJ373" s="1"/>
      <c r="UBK373" s="1"/>
      <c r="UBL373" s="1"/>
      <c r="UBM373" s="1"/>
      <c r="UBN373" s="1"/>
      <c r="UBO373" s="1"/>
      <c r="UBP373" s="1"/>
      <c r="UBQ373" s="1"/>
      <c r="UBR373" s="1"/>
      <c r="UBS373" s="1"/>
      <c r="UBT373" s="1"/>
      <c r="UBU373" s="1"/>
      <c r="UBV373" s="1"/>
      <c r="UBW373" s="1"/>
      <c r="UBX373" s="1"/>
      <c r="UBY373" s="1"/>
      <c r="UBZ373" s="1"/>
      <c r="UCA373" s="1"/>
      <c r="UCB373" s="1"/>
      <c r="UCC373" s="1"/>
      <c r="UCD373" s="1"/>
      <c r="UCE373" s="1"/>
      <c r="UCF373" s="1"/>
      <c r="UCG373" s="1"/>
      <c r="UCH373" s="1"/>
      <c r="UCI373" s="1"/>
      <c r="UCJ373" s="1"/>
      <c r="UCK373" s="1"/>
      <c r="UCL373" s="1"/>
      <c r="UCM373" s="1"/>
      <c r="UCN373" s="1"/>
      <c r="UCO373" s="1"/>
      <c r="UCP373" s="1"/>
      <c r="UCQ373" s="1"/>
      <c r="UCR373" s="1"/>
      <c r="UCS373" s="1"/>
      <c r="UCT373" s="1"/>
      <c r="UCU373" s="1"/>
      <c r="UCV373" s="1"/>
      <c r="UCW373" s="1"/>
      <c r="UCX373" s="1"/>
      <c r="UCY373" s="1"/>
      <c r="UCZ373" s="1"/>
      <c r="UDA373" s="1"/>
      <c r="UDB373" s="1"/>
      <c r="UDC373" s="1"/>
      <c r="UDD373" s="1"/>
      <c r="UDE373" s="1"/>
      <c r="UDF373" s="1"/>
      <c r="UDG373" s="1"/>
      <c r="UDH373" s="1"/>
      <c r="UDI373" s="1"/>
      <c r="UDJ373" s="1"/>
      <c r="UDK373" s="1"/>
      <c r="UDL373" s="1"/>
      <c r="UDM373" s="1"/>
      <c r="UDN373" s="1"/>
      <c r="UDO373" s="1"/>
      <c r="UDP373" s="1"/>
      <c r="UDQ373" s="1"/>
      <c r="UDR373" s="1"/>
      <c r="UDS373" s="1"/>
      <c r="UDT373" s="1"/>
      <c r="UDU373" s="1"/>
      <c r="UDV373" s="1"/>
      <c r="UDW373" s="1"/>
      <c r="UDX373" s="1"/>
      <c r="UDY373" s="1"/>
      <c r="UDZ373" s="1"/>
      <c r="UEA373" s="1"/>
      <c r="UEB373" s="1"/>
      <c r="UEC373" s="1"/>
      <c r="UED373" s="1"/>
      <c r="UEE373" s="1"/>
      <c r="UEF373" s="1"/>
      <c r="UEG373" s="1"/>
      <c r="UEH373" s="1"/>
      <c r="UEI373" s="1"/>
      <c r="UEJ373" s="1"/>
      <c r="UEK373" s="1"/>
      <c r="UEL373" s="1"/>
      <c r="UEM373" s="1"/>
      <c r="UEN373" s="1"/>
      <c r="UEO373" s="1"/>
      <c r="UEP373" s="1"/>
      <c r="UEQ373" s="1"/>
      <c r="UER373" s="1"/>
      <c r="UES373" s="1"/>
      <c r="UET373" s="1"/>
      <c r="UEU373" s="1"/>
      <c r="UEV373" s="1"/>
      <c r="UEW373" s="1"/>
      <c r="UEX373" s="1"/>
      <c r="UEY373" s="1"/>
      <c r="UEZ373" s="1"/>
      <c r="UFA373" s="1"/>
      <c r="UFB373" s="1"/>
      <c r="UFC373" s="1"/>
      <c r="UFD373" s="1"/>
      <c r="UFE373" s="1"/>
      <c r="UFF373" s="1"/>
      <c r="UFG373" s="1"/>
      <c r="UFH373" s="1"/>
      <c r="UFI373" s="1"/>
      <c r="UFJ373" s="1"/>
      <c r="UFK373" s="1"/>
      <c r="UFL373" s="1"/>
      <c r="UFM373" s="1"/>
      <c r="UFN373" s="1"/>
      <c r="UFO373" s="1"/>
      <c r="UFP373" s="1"/>
      <c r="UFQ373" s="1"/>
      <c r="UFR373" s="1"/>
      <c r="UFS373" s="1"/>
      <c r="UFT373" s="1"/>
      <c r="UFU373" s="1"/>
      <c r="UFV373" s="1"/>
      <c r="UFW373" s="1"/>
      <c r="UFX373" s="1"/>
      <c r="UFY373" s="1"/>
      <c r="UFZ373" s="1"/>
      <c r="UGA373" s="1"/>
      <c r="UGB373" s="1"/>
      <c r="UGC373" s="1"/>
      <c r="UGD373" s="1"/>
      <c r="UGE373" s="1"/>
      <c r="UGF373" s="1"/>
      <c r="UGG373" s="1"/>
      <c r="UGH373" s="1"/>
      <c r="UGI373" s="1"/>
      <c r="UGJ373" s="1"/>
      <c r="UGK373" s="1"/>
      <c r="UGL373" s="1"/>
      <c r="UGM373" s="1"/>
      <c r="UGN373" s="1"/>
      <c r="UGO373" s="1"/>
      <c r="UGP373" s="1"/>
      <c r="UGQ373" s="1"/>
      <c r="UGR373" s="1"/>
      <c r="UGS373" s="1"/>
      <c r="UGT373" s="1"/>
      <c r="UGU373" s="1"/>
      <c r="UGV373" s="1"/>
      <c r="UGW373" s="1"/>
      <c r="UGX373" s="1"/>
      <c r="UGY373" s="1"/>
      <c r="UGZ373" s="1"/>
      <c r="UHA373" s="1"/>
      <c r="UHB373" s="1"/>
      <c r="UHC373" s="1"/>
      <c r="UHD373" s="1"/>
      <c r="UHE373" s="1"/>
      <c r="UHF373" s="1"/>
      <c r="UHG373" s="1"/>
      <c r="UHH373" s="1"/>
      <c r="UHI373" s="1"/>
      <c r="UHJ373" s="1"/>
      <c r="UHK373" s="1"/>
      <c r="UHL373" s="1"/>
      <c r="UHM373" s="1"/>
      <c r="UHN373" s="1"/>
      <c r="UHO373" s="1"/>
      <c r="UHP373" s="1"/>
      <c r="UHQ373" s="1"/>
      <c r="UHR373" s="1"/>
      <c r="UHS373" s="1"/>
      <c r="UHT373" s="1"/>
      <c r="UHU373" s="1"/>
      <c r="UHV373" s="1"/>
      <c r="UHW373" s="1"/>
      <c r="UHX373" s="1"/>
      <c r="UHY373" s="1"/>
      <c r="UHZ373" s="1"/>
      <c r="UIA373" s="1"/>
      <c r="UIB373" s="1"/>
      <c r="UIC373" s="1"/>
      <c r="UID373" s="1"/>
      <c r="UIE373" s="1"/>
      <c r="UIF373" s="1"/>
      <c r="UIG373" s="1"/>
      <c r="UIH373" s="1"/>
      <c r="UII373" s="1"/>
      <c r="UIJ373" s="1"/>
      <c r="UIK373" s="1"/>
      <c r="UIL373" s="1"/>
      <c r="UIM373" s="1"/>
      <c r="UIN373" s="1"/>
      <c r="UIO373" s="1"/>
      <c r="UIP373" s="1"/>
      <c r="UIQ373" s="1"/>
      <c r="UIR373" s="1"/>
      <c r="UIS373" s="1"/>
      <c r="UIT373" s="1"/>
      <c r="UIU373" s="1"/>
      <c r="UIV373" s="1"/>
      <c r="UIW373" s="1"/>
      <c r="UIX373" s="1"/>
      <c r="UIY373" s="1"/>
      <c r="UIZ373" s="1"/>
      <c r="UJA373" s="1"/>
      <c r="UJB373" s="1"/>
      <c r="UJC373" s="1"/>
      <c r="UJD373" s="1"/>
      <c r="UJE373" s="1"/>
      <c r="UJF373" s="1"/>
      <c r="UJG373" s="1"/>
      <c r="UJH373" s="1"/>
      <c r="UJI373" s="1"/>
      <c r="UJJ373" s="1"/>
      <c r="UJK373" s="1"/>
      <c r="UJL373" s="1"/>
      <c r="UJM373" s="1"/>
      <c r="UJN373" s="1"/>
      <c r="UJO373" s="1"/>
      <c r="UJP373" s="1"/>
      <c r="UJQ373" s="1"/>
      <c r="UJR373" s="1"/>
      <c r="UJS373" s="1"/>
      <c r="UJT373" s="1"/>
      <c r="UJU373" s="1"/>
      <c r="UJV373" s="1"/>
      <c r="UJW373" s="1"/>
      <c r="UJX373" s="1"/>
      <c r="UJY373" s="1"/>
      <c r="UJZ373" s="1"/>
      <c r="UKA373" s="1"/>
      <c r="UKB373" s="1"/>
      <c r="UKC373" s="1"/>
      <c r="UKD373" s="1"/>
      <c r="UKE373" s="1"/>
      <c r="UKF373" s="1"/>
      <c r="UKG373" s="1"/>
      <c r="UKH373" s="1"/>
      <c r="UKI373" s="1"/>
      <c r="UKJ373" s="1"/>
      <c r="UKK373" s="1"/>
      <c r="UKL373" s="1"/>
      <c r="UKM373" s="1"/>
      <c r="UKN373" s="1"/>
      <c r="UKO373" s="1"/>
      <c r="UKP373" s="1"/>
      <c r="UKQ373" s="1"/>
      <c r="UKR373" s="1"/>
      <c r="UKS373" s="1"/>
      <c r="UKT373" s="1"/>
      <c r="UKU373" s="1"/>
      <c r="UKV373" s="1"/>
      <c r="UKW373" s="1"/>
      <c r="UKX373" s="1"/>
      <c r="UKY373" s="1"/>
      <c r="UKZ373" s="1"/>
      <c r="ULA373" s="1"/>
      <c r="ULB373" s="1"/>
      <c r="ULC373" s="1"/>
      <c r="ULD373" s="1"/>
      <c r="ULE373" s="1"/>
      <c r="ULF373" s="1"/>
      <c r="ULG373" s="1"/>
      <c r="ULH373" s="1"/>
      <c r="ULI373" s="1"/>
      <c r="ULJ373" s="1"/>
      <c r="ULK373" s="1"/>
      <c r="ULL373" s="1"/>
      <c r="ULM373" s="1"/>
      <c r="ULN373" s="1"/>
      <c r="ULO373" s="1"/>
      <c r="ULP373" s="1"/>
      <c r="ULQ373" s="1"/>
      <c r="ULR373" s="1"/>
      <c r="ULS373" s="1"/>
      <c r="ULT373" s="1"/>
      <c r="ULU373" s="1"/>
      <c r="ULV373" s="1"/>
      <c r="ULW373" s="1"/>
      <c r="ULX373" s="1"/>
      <c r="ULY373" s="1"/>
      <c r="ULZ373" s="1"/>
      <c r="UMA373" s="1"/>
      <c r="UMB373" s="1"/>
      <c r="UMC373" s="1"/>
      <c r="UMD373" s="1"/>
      <c r="UME373" s="1"/>
      <c r="UMF373" s="1"/>
      <c r="UMG373" s="1"/>
      <c r="UMH373" s="1"/>
      <c r="UMI373" s="1"/>
      <c r="UMJ373" s="1"/>
      <c r="UMK373" s="1"/>
      <c r="UML373" s="1"/>
      <c r="UMM373" s="1"/>
      <c r="UMN373" s="1"/>
      <c r="UMO373" s="1"/>
      <c r="UMP373" s="1"/>
      <c r="UMQ373" s="1"/>
      <c r="UMR373" s="1"/>
      <c r="UMS373" s="1"/>
      <c r="UMT373" s="1"/>
      <c r="UMU373" s="1"/>
      <c r="UMV373" s="1"/>
      <c r="UMW373" s="1"/>
      <c r="UMX373" s="1"/>
      <c r="UMY373" s="1"/>
      <c r="UMZ373" s="1"/>
      <c r="UNA373" s="1"/>
      <c r="UNB373" s="1"/>
      <c r="UNC373" s="1"/>
      <c r="UND373" s="1"/>
      <c r="UNE373" s="1"/>
      <c r="UNF373" s="1"/>
      <c r="UNG373" s="1"/>
      <c r="UNH373" s="1"/>
      <c r="UNI373" s="1"/>
      <c r="UNJ373" s="1"/>
      <c r="UNK373" s="1"/>
      <c r="UNL373" s="1"/>
      <c r="UNM373" s="1"/>
      <c r="UNN373" s="1"/>
      <c r="UNO373" s="1"/>
      <c r="UNP373" s="1"/>
      <c r="UNQ373" s="1"/>
      <c r="UNR373" s="1"/>
      <c r="UNS373" s="1"/>
      <c r="UNT373" s="1"/>
      <c r="UNU373" s="1"/>
      <c r="UNV373" s="1"/>
      <c r="UNW373" s="1"/>
      <c r="UNX373" s="1"/>
      <c r="UNY373" s="1"/>
      <c r="UNZ373" s="1"/>
      <c r="UOA373" s="1"/>
      <c r="UOB373" s="1"/>
      <c r="UOC373" s="1"/>
      <c r="UOD373" s="1"/>
      <c r="UOE373" s="1"/>
      <c r="UOF373" s="1"/>
      <c r="UOG373" s="1"/>
      <c r="UOH373" s="1"/>
      <c r="UOI373" s="1"/>
      <c r="UOJ373" s="1"/>
      <c r="UOK373" s="1"/>
      <c r="UOL373" s="1"/>
      <c r="UOM373" s="1"/>
      <c r="UON373" s="1"/>
      <c r="UOO373" s="1"/>
      <c r="UOP373" s="1"/>
      <c r="UOQ373" s="1"/>
      <c r="UOR373" s="1"/>
      <c r="UOS373" s="1"/>
      <c r="UOT373" s="1"/>
      <c r="UOU373" s="1"/>
      <c r="UOV373" s="1"/>
      <c r="UOW373" s="1"/>
      <c r="UOX373" s="1"/>
      <c r="UOY373" s="1"/>
      <c r="UOZ373" s="1"/>
      <c r="UPA373" s="1"/>
      <c r="UPB373" s="1"/>
      <c r="UPC373" s="1"/>
      <c r="UPD373" s="1"/>
      <c r="UPE373" s="1"/>
      <c r="UPF373" s="1"/>
      <c r="UPG373" s="1"/>
      <c r="UPH373" s="1"/>
      <c r="UPI373" s="1"/>
      <c r="UPJ373" s="1"/>
      <c r="UPK373" s="1"/>
      <c r="UPL373" s="1"/>
      <c r="UPM373" s="1"/>
      <c r="UPN373" s="1"/>
      <c r="UPO373" s="1"/>
      <c r="UPP373" s="1"/>
      <c r="UPQ373" s="1"/>
      <c r="UPR373" s="1"/>
      <c r="UPS373" s="1"/>
      <c r="UPT373" s="1"/>
      <c r="UPU373" s="1"/>
      <c r="UPV373" s="1"/>
      <c r="UPW373" s="1"/>
      <c r="UPX373" s="1"/>
      <c r="UPY373" s="1"/>
      <c r="UPZ373" s="1"/>
      <c r="UQA373" s="1"/>
      <c r="UQB373" s="1"/>
      <c r="UQC373" s="1"/>
      <c r="UQD373" s="1"/>
      <c r="UQE373" s="1"/>
      <c r="UQF373" s="1"/>
      <c r="UQG373" s="1"/>
      <c r="UQH373" s="1"/>
      <c r="UQI373" s="1"/>
      <c r="UQJ373" s="1"/>
      <c r="UQK373" s="1"/>
      <c r="UQL373" s="1"/>
      <c r="UQM373" s="1"/>
      <c r="UQN373" s="1"/>
      <c r="UQO373" s="1"/>
      <c r="UQP373" s="1"/>
      <c r="UQQ373" s="1"/>
      <c r="UQR373" s="1"/>
      <c r="UQS373" s="1"/>
      <c r="UQT373" s="1"/>
      <c r="UQU373" s="1"/>
      <c r="UQV373" s="1"/>
      <c r="UQW373" s="1"/>
      <c r="UQX373" s="1"/>
      <c r="UQY373" s="1"/>
      <c r="UQZ373" s="1"/>
      <c r="URA373" s="1"/>
      <c r="URB373" s="1"/>
      <c r="URC373" s="1"/>
      <c r="URD373" s="1"/>
      <c r="URE373" s="1"/>
      <c r="URF373" s="1"/>
      <c r="URG373" s="1"/>
      <c r="URH373" s="1"/>
      <c r="URI373" s="1"/>
      <c r="URJ373" s="1"/>
      <c r="URK373" s="1"/>
      <c r="URL373" s="1"/>
      <c r="URM373" s="1"/>
      <c r="URN373" s="1"/>
      <c r="URO373" s="1"/>
      <c r="URP373" s="1"/>
      <c r="URQ373" s="1"/>
      <c r="URR373" s="1"/>
      <c r="URS373" s="1"/>
      <c r="URT373" s="1"/>
      <c r="URU373" s="1"/>
      <c r="URV373" s="1"/>
      <c r="URW373" s="1"/>
      <c r="URX373" s="1"/>
      <c r="URY373" s="1"/>
      <c r="URZ373" s="1"/>
      <c r="USA373" s="1"/>
      <c r="USB373" s="1"/>
      <c r="USC373" s="1"/>
      <c r="USD373" s="1"/>
      <c r="USE373" s="1"/>
      <c r="USF373" s="1"/>
      <c r="USG373" s="1"/>
      <c r="USH373" s="1"/>
      <c r="USI373" s="1"/>
      <c r="USJ373" s="1"/>
      <c r="USK373" s="1"/>
      <c r="USL373" s="1"/>
      <c r="USM373" s="1"/>
      <c r="USN373" s="1"/>
      <c r="USO373" s="1"/>
      <c r="USP373" s="1"/>
      <c r="USQ373" s="1"/>
      <c r="USR373" s="1"/>
      <c r="USS373" s="1"/>
      <c r="UST373" s="1"/>
      <c r="USU373" s="1"/>
      <c r="USV373" s="1"/>
      <c r="USW373" s="1"/>
      <c r="USX373" s="1"/>
      <c r="USY373" s="1"/>
      <c r="USZ373" s="1"/>
      <c r="UTA373" s="1"/>
      <c r="UTB373" s="1"/>
      <c r="UTC373" s="1"/>
      <c r="UTD373" s="1"/>
      <c r="UTE373" s="1"/>
      <c r="UTF373" s="1"/>
      <c r="UTG373" s="1"/>
      <c r="UTH373" s="1"/>
      <c r="UTI373" s="1"/>
      <c r="UTJ373" s="1"/>
      <c r="UTK373" s="1"/>
      <c r="UTL373" s="1"/>
      <c r="UTM373" s="1"/>
      <c r="UTN373" s="1"/>
      <c r="UTO373" s="1"/>
      <c r="UTP373" s="1"/>
      <c r="UTQ373" s="1"/>
      <c r="UTR373" s="1"/>
      <c r="UTS373" s="1"/>
      <c r="UTT373" s="1"/>
      <c r="UTU373" s="1"/>
      <c r="UTV373" s="1"/>
      <c r="UTW373" s="1"/>
      <c r="UTX373" s="1"/>
      <c r="UTY373" s="1"/>
      <c r="UTZ373" s="1"/>
      <c r="UUA373" s="1"/>
      <c r="UUB373" s="1"/>
      <c r="UUC373" s="1"/>
      <c r="UUD373" s="1"/>
      <c r="UUE373" s="1"/>
      <c r="UUF373" s="1"/>
      <c r="UUG373" s="1"/>
      <c r="UUH373" s="1"/>
      <c r="UUI373" s="1"/>
      <c r="UUJ373" s="1"/>
      <c r="UUK373" s="1"/>
      <c r="UUL373" s="1"/>
      <c r="UUM373" s="1"/>
      <c r="UUN373" s="1"/>
      <c r="UUO373" s="1"/>
      <c r="UUP373" s="1"/>
      <c r="UUQ373" s="1"/>
      <c r="UUR373" s="1"/>
      <c r="UUS373" s="1"/>
      <c r="UUT373" s="1"/>
      <c r="UUU373" s="1"/>
      <c r="UUV373" s="1"/>
      <c r="UUW373" s="1"/>
      <c r="UUX373" s="1"/>
      <c r="UUY373" s="1"/>
      <c r="UUZ373" s="1"/>
      <c r="UVA373" s="1"/>
      <c r="UVB373" s="1"/>
      <c r="UVC373" s="1"/>
      <c r="UVD373" s="1"/>
      <c r="UVE373" s="1"/>
      <c r="UVF373" s="1"/>
      <c r="UVG373" s="1"/>
      <c r="UVH373" s="1"/>
      <c r="UVI373" s="1"/>
      <c r="UVJ373" s="1"/>
      <c r="UVK373" s="1"/>
      <c r="UVL373" s="1"/>
      <c r="UVM373" s="1"/>
      <c r="UVN373" s="1"/>
      <c r="UVO373" s="1"/>
      <c r="UVP373" s="1"/>
      <c r="UVQ373" s="1"/>
      <c r="UVR373" s="1"/>
      <c r="UVS373" s="1"/>
      <c r="UVT373" s="1"/>
      <c r="UVU373" s="1"/>
      <c r="UVV373" s="1"/>
      <c r="UVW373" s="1"/>
      <c r="UVX373" s="1"/>
      <c r="UVY373" s="1"/>
      <c r="UVZ373" s="1"/>
      <c r="UWA373" s="1"/>
      <c r="UWB373" s="1"/>
      <c r="UWC373" s="1"/>
      <c r="UWD373" s="1"/>
      <c r="UWE373" s="1"/>
      <c r="UWF373" s="1"/>
      <c r="UWG373" s="1"/>
      <c r="UWH373" s="1"/>
      <c r="UWI373" s="1"/>
      <c r="UWJ373" s="1"/>
      <c r="UWK373" s="1"/>
      <c r="UWL373" s="1"/>
      <c r="UWM373" s="1"/>
      <c r="UWN373" s="1"/>
      <c r="UWO373" s="1"/>
      <c r="UWP373" s="1"/>
      <c r="UWQ373" s="1"/>
      <c r="UWR373" s="1"/>
      <c r="UWS373" s="1"/>
      <c r="UWT373" s="1"/>
      <c r="UWU373" s="1"/>
      <c r="UWV373" s="1"/>
      <c r="UWW373" s="1"/>
      <c r="UWX373" s="1"/>
      <c r="UWY373" s="1"/>
      <c r="UWZ373" s="1"/>
      <c r="UXA373" s="1"/>
      <c r="UXB373" s="1"/>
      <c r="UXC373" s="1"/>
      <c r="UXD373" s="1"/>
      <c r="UXE373" s="1"/>
      <c r="UXF373" s="1"/>
      <c r="UXG373" s="1"/>
      <c r="UXH373" s="1"/>
      <c r="UXI373" s="1"/>
      <c r="UXJ373" s="1"/>
      <c r="UXK373" s="1"/>
      <c r="UXL373" s="1"/>
      <c r="UXM373" s="1"/>
      <c r="UXN373" s="1"/>
      <c r="UXO373" s="1"/>
      <c r="UXP373" s="1"/>
      <c r="UXQ373" s="1"/>
      <c r="UXR373" s="1"/>
      <c r="UXS373" s="1"/>
      <c r="UXT373" s="1"/>
      <c r="UXU373" s="1"/>
      <c r="UXV373" s="1"/>
      <c r="UXW373" s="1"/>
      <c r="UXX373" s="1"/>
      <c r="UXY373" s="1"/>
      <c r="UXZ373" s="1"/>
      <c r="UYA373" s="1"/>
      <c r="UYB373" s="1"/>
      <c r="UYC373" s="1"/>
      <c r="UYD373" s="1"/>
      <c r="UYE373" s="1"/>
      <c r="UYF373" s="1"/>
      <c r="UYG373" s="1"/>
      <c r="UYH373" s="1"/>
      <c r="UYI373" s="1"/>
      <c r="UYJ373" s="1"/>
      <c r="UYK373" s="1"/>
      <c r="UYL373" s="1"/>
      <c r="UYM373" s="1"/>
      <c r="UYN373" s="1"/>
      <c r="UYO373" s="1"/>
      <c r="UYP373" s="1"/>
      <c r="UYQ373" s="1"/>
      <c r="UYR373" s="1"/>
      <c r="UYS373" s="1"/>
      <c r="UYT373" s="1"/>
      <c r="UYU373" s="1"/>
      <c r="UYV373" s="1"/>
      <c r="UYW373" s="1"/>
      <c r="UYX373" s="1"/>
      <c r="UYY373" s="1"/>
      <c r="UYZ373" s="1"/>
      <c r="UZA373" s="1"/>
      <c r="UZB373" s="1"/>
      <c r="UZC373" s="1"/>
      <c r="UZD373" s="1"/>
      <c r="UZE373" s="1"/>
      <c r="UZF373" s="1"/>
      <c r="UZG373" s="1"/>
      <c r="UZH373" s="1"/>
      <c r="UZI373" s="1"/>
      <c r="UZJ373" s="1"/>
      <c r="UZK373" s="1"/>
      <c r="UZL373" s="1"/>
      <c r="UZM373" s="1"/>
      <c r="UZN373" s="1"/>
      <c r="UZO373" s="1"/>
      <c r="UZP373" s="1"/>
      <c r="UZQ373" s="1"/>
      <c r="UZR373" s="1"/>
      <c r="UZS373" s="1"/>
      <c r="UZT373" s="1"/>
      <c r="UZU373" s="1"/>
      <c r="UZV373" s="1"/>
      <c r="UZW373" s="1"/>
      <c r="UZX373" s="1"/>
      <c r="UZY373" s="1"/>
      <c r="UZZ373" s="1"/>
      <c r="VAA373" s="1"/>
      <c r="VAB373" s="1"/>
      <c r="VAC373" s="1"/>
      <c r="VAD373" s="1"/>
      <c r="VAE373" s="1"/>
      <c r="VAF373" s="1"/>
      <c r="VAG373" s="1"/>
      <c r="VAH373" s="1"/>
      <c r="VAI373" s="1"/>
      <c r="VAJ373" s="1"/>
      <c r="VAK373" s="1"/>
      <c r="VAL373" s="1"/>
      <c r="VAM373" s="1"/>
      <c r="VAN373" s="1"/>
      <c r="VAO373" s="1"/>
      <c r="VAP373" s="1"/>
      <c r="VAQ373" s="1"/>
      <c r="VAR373" s="1"/>
      <c r="VAS373" s="1"/>
      <c r="VAT373" s="1"/>
      <c r="VAU373" s="1"/>
      <c r="VAV373" s="1"/>
      <c r="VAW373" s="1"/>
      <c r="VAX373" s="1"/>
      <c r="VAY373" s="1"/>
      <c r="VAZ373" s="1"/>
      <c r="VBA373" s="1"/>
      <c r="VBB373" s="1"/>
      <c r="VBC373" s="1"/>
      <c r="VBD373" s="1"/>
      <c r="VBE373" s="1"/>
      <c r="VBF373" s="1"/>
      <c r="VBG373" s="1"/>
      <c r="VBH373" s="1"/>
      <c r="VBI373" s="1"/>
      <c r="VBJ373" s="1"/>
      <c r="VBK373" s="1"/>
      <c r="VBL373" s="1"/>
      <c r="VBM373" s="1"/>
      <c r="VBN373" s="1"/>
      <c r="VBO373" s="1"/>
      <c r="VBP373" s="1"/>
      <c r="VBQ373" s="1"/>
      <c r="VBR373" s="1"/>
      <c r="VBS373" s="1"/>
      <c r="VBT373" s="1"/>
      <c r="VBU373" s="1"/>
      <c r="VBV373" s="1"/>
      <c r="VBW373" s="1"/>
      <c r="VBX373" s="1"/>
      <c r="VBY373" s="1"/>
      <c r="VBZ373" s="1"/>
      <c r="VCA373" s="1"/>
      <c r="VCB373" s="1"/>
      <c r="VCC373" s="1"/>
      <c r="VCD373" s="1"/>
      <c r="VCE373" s="1"/>
      <c r="VCF373" s="1"/>
      <c r="VCG373" s="1"/>
      <c r="VCH373" s="1"/>
      <c r="VCI373" s="1"/>
      <c r="VCJ373" s="1"/>
      <c r="VCK373" s="1"/>
      <c r="VCL373" s="1"/>
      <c r="VCM373" s="1"/>
      <c r="VCN373" s="1"/>
      <c r="VCO373" s="1"/>
      <c r="VCP373" s="1"/>
      <c r="VCQ373" s="1"/>
      <c r="VCR373" s="1"/>
      <c r="VCS373" s="1"/>
      <c r="VCT373" s="1"/>
      <c r="VCU373" s="1"/>
      <c r="VCV373" s="1"/>
      <c r="VCW373" s="1"/>
      <c r="VCX373" s="1"/>
      <c r="VCY373" s="1"/>
      <c r="VCZ373" s="1"/>
      <c r="VDA373" s="1"/>
      <c r="VDB373" s="1"/>
      <c r="VDC373" s="1"/>
      <c r="VDD373" s="1"/>
      <c r="VDE373" s="1"/>
      <c r="VDF373" s="1"/>
      <c r="VDG373" s="1"/>
      <c r="VDH373" s="1"/>
      <c r="VDI373" s="1"/>
      <c r="VDJ373" s="1"/>
      <c r="VDK373" s="1"/>
      <c r="VDL373" s="1"/>
      <c r="VDM373" s="1"/>
      <c r="VDN373" s="1"/>
      <c r="VDO373" s="1"/>
      <c r="VDP373" s="1"/>
      <c r="VDQ373" s="1"/>
      <c r="VDR373" s="1"/>
      <c r="VDS373" s="1"/>
      <c r="VDT373" s="1"/>
      <c r="VDU373" s="1"/>
      <c r="VDV373" s="1"/>
      <c r="VDW373" s="1"/>
      <c r="VDX373" s="1"/>
      <c r="VDY373" s="1"/>
      <c r="VDZ373" s="1"/>
      <c r="VEA373" s="1"/>
      <c r="VEB373" s="1"/>
      <c r="VEC373" s="1"/>
      <c r="VED373" s="1"/>
      <c r="VEE373" s="1"/>
      <c r="VEF373" s="1"/>
      <c r="VEG373" s="1"/>
      <c r="VEH373" s="1"/>
      <c r="VEI373" s="1"/>
      <c r="VEJ373" s="1"/>
      <c r="VEK373" s="1"/>
      <c r="VEL373" s="1"/>
      <c r="VEM373" s="1"/>
      <c r="VEN373" s="1"/>
      <c r="VEO373" s="1"/>
      <c r="VEP373" s="1"/>
      <c r="VEQ373" s="1"/>
      <c r="VER373" s="1"/>
      <c r="VES373" s="1"/>
      <c r="VET373" s="1"/>
      <c r="VEU373" s="1"/>
      <c r="VEV373" s="1"/>
      <c r="VEW373" s="1"/>
      <c r="VEX373" s="1"/>
      <c r="VEY373" s="1"/>
      <c r="VEZ373" s="1"/>
      <c r="VFA373" s="1"/>
      <c r="VFB373" s="1"/>
      <c r="VFC373" s="1"/>
      <c r="VFD373" s="1"/>
      <c r="VFE373" s="1"/>
      <c r="VFF373" s="1"/>
      <c r="VFG373" s="1"/>
      <c r="VFH373" s="1"/>
      <c r="VFI373" s="1"/>
      <c r="VFJ373" s="1"/>
      <c r="VFK373" s="1"/>
      <c r="VFL373" s="1"/>
      <c r="VFM373" s="1"/>
      <c r="VFN373" s="1"/>
      <c r="VFO373" s="1"/>
      <c r="VFP373" s="1"/>
      <c r="VFQ373" s="1"/>
      <c r="VFR373" s="1"/>
      <c r="VFS373" s="1"/>
      <c r="VFT373" s="1"/>
      <c r="VFU373" s="1"/>
      <c r="VFV373" s="1"/>
      <c r="VFW373" s="1"/>
      <c r="VFX373" s="1"/>
      <c r="VFY373" s="1"/>
      <c r="VFZ373" s="1"/>
      <c r="VGA373" s="1"/>
      <c r="VGB373" s="1"/>
      <c r="VGC373" s="1"/>
      <c r="VGD373" s="1"/>
      <c r="VGE373" s="1"/>
      <c r="VGF373" s="1"/>
      <c r="VGG373" s="1"/>
      <c r="VGH373" s="1"/>
      <c r="VGI373" s="1"/>
      <c r="VGJ373" s="1"/>
      <c r="VGK373" s="1"/>
      <c r="VGL373" s="1"/>
      <c r="VGM373" s="1"/>
      <c r="VGN373" s="1"/>
      <c r="VGO373" s="1"/>
      <c r="VGP373" s="1"/>
      <c r="VGQ373" s="1"/>
      <c r="VGR373" s="1"/>
      <c r="VGS373" s="1"/>
      <c r="VGT373" s="1"/>
      <c r="VGU373" s="1"/>
      <c r="VGV373" s="1"/>
      <c r="VGW373" s="1"/>
      <c r="VGX373" s="1"/>
      <c r="VGY373" s="1"/>
      <c r="VGZ373" s="1"/>
      <c r="VHA373" s="1"/>
      <c r="VHB373" s="1"/>
      <c r="VHC373" s="1"/>
      <c r="VHD373" s="1"/>
      <c r="VHE373" s="1"/>
      <c r="VHF373" s="1"/>
      <c r="VHG373" s="1"/>
      <c r="VHH373" s="1"/>
      <c r="VHI373" s="1"/>
      <c r="VHJ373" s="1"/>
      <c r="VHK373" s="1"/>
      <c r="VHL373" s="1"/>
      <c r="VHM373" s="1"/>
      <c r="VHN373" s="1"/>
      <c r="VHO373" s="1"/>
      <c r="VHP373" s="1"/>
      <c r="VHQ373" s="1"/>
      <c r="VHR373" s="1"/>
      <c r="VHS373" s="1"/>
      <c r="VHT373" s="1"/>
      <c r="VHU373" s="1"/>
      <c r="VHV373" s="1"/>
      <c r="VHW373" s="1"/>
      <c r="VHX373" s="1"/>
      <c r="VHY373" s="1"/>
      <c r="VHZ373" s="1"/>
      <c r="VIA373" s="1"/>
      <c r="VIB373" s="1"/>
      <c r="VIC373" s="1"/>
      <c r="VID373" s="1"/>
      <c r="VIE373" s="1"/>
      <c r="VIF373" s="1"/>
      <c r="VIG373" s="1"/>
      <c r="VIH373" s="1"/>
      <c r="VII373" s="1"/>
      <c r="VIJ373" s="1"/>
      <c r="VIK373" s="1"/>
      <c r="VIL373" s="1"/>
      <c r="VIM373" s="1"/>
      <c r="VIN373" s="1"/>
      <c r="VIO373" s="1"/>
      <c r="VIP373" s="1"/>
      <c r="VIQ373" s="1"/>
      <c r="VIR373" s="1"/>
      <c r="VIS373" s="1"/>
      <c r="VIT373" s="1"/>
      <c r="VIU373" s="1"/>
      <c r="VIV373" s="1"/>
      <c r="VIW373" s="1"/>
      <c r="VIX373" s="1"/>
      <c r="VIY373" s="1"/>
      <c r="VIZ373" s="1"/>
      <c r="VJA373" s="1"/>
      <c r="VJB373" s="1"/>
      <c r="VJC373" s="1"/>
      <c r="VJD373" s="1"/>
      <c r="VJE373" s="1"/>
      <c r="VJF373" s="1"/>
      <c r="VJG373" s="1"/>
      <c r="VJH373" s="1"/>
      <c r="VJI373" s="1"/>
      <c r="VJJ373" s="1"/>
      <c r="VJK373" s="1"/>
      <c r="VJL373" s="1"/>
      <c r="VJM373" s="1"/>
      <c r="VJN373" s="1"/>
      <c r="VJO373" s="1"/>
      <c r="VJP373" s="1"/>
      <c r="VJQ373" s="1"/>
      <c r="VJR373" s="1"/>
      <c r="VJS373" s="1"/>
      <c r="VJT373" s="1"/>
      <c r="VJU373" s="1"/>
      <c r="VJV373" s="1"/>
      <c r="VJW373" s="1"/>
      <c r="VJX373" s="1"/>
      <c r="VJY373" s="1"/>
      <c r="VJZ373" s="1"/>
      <c r="VKA373" s="1"/>
      <c r="VKB373" s="1"/>
      <c r="VKC373" s="1"/>
      <c r="VKD373" s="1"/>
      <c r="VKE373" s="1"/>
      <c r="VKF373" s="1"/>
      <c r="VKG373" s="1"/>
      <c r="VKH373" s="1"/>
      <c r="VKI373" s="1"/>
      <c r="VKJ373" s="1"/>
      <c r="VKK373" s="1"/>
      <c r="VKL373" s="1"/>
      <c r="VKM373" s="1"/>
      <c r="VKN373" s="1"/>
      <c r="VKO373" s="1"/>
      <c r="VKP373" s="1"/>
      <c r="VKQ373" s="1"/>
      <c r="VKR373" s="1"/>
      <c r="VKS373" s="1"/>
      <c r="VKT373" s="1"/>
      <c r="VKU373" s="1"/>
      <c r="VKV373" s="1"/>
      <c r="VKW373" s="1"/>
      <c r="VKX373" s="1"/>
      <c r="VKY373" s="1"/>
      <c r="VKZ373" s="1"/>
      <c r="VLA373" s="1"/>
      <c r="VLB373" s="1"/>
      <c r="VLC373" s="1"/>
      <c r="VLD373" s="1"/>
      <c r="VLE373" s="1"/>
      <c r="VLF373" s="1"/>
      <c r="VLG373" s="1"/>
      <c r="VLH373" s="1"/>
      <c r="VLI373" s="1"/>
      <c r="VLJ373" s="1"/>
      <c r="VLK373" s="1"/>
      <c r="VLL373" s="1"/>
      <c r="VLM373" s="1"/>
      <c r="VLN373" s="1"/>
      <c r="VLO373" s="1"/>
      <c r="VLP373" s="1"/>
      <c r="VLQ373" s="1"/>
      <c r="VLR373" s="1"/>
      <c r="VLS373" s="1"/>
      <c r="VLT373" s="1"/>
      <c r="VLU373" s="1"/>
      <c r="VLV373" s="1"/>
      <c r="VLW373" s="1"/>
      <c r="VLX373" s="1"/>
      <c r="VLY373" s="1"/>
      <c r="VLZ373" s="1"/>
      <c r="VMA373" s="1"/>
      <c r="VMB373" s="1"/>
      <c r="VMC373" s="1"/>
      <c r="VMD373" s="1"/>
      <c r="VME373" s="1"/>
      <c r="VMF373" s="1"/>
      <c r="VMG373" s="1"/>
      <c r="VMH373" s="1"/>
      <c r="VMI373" s="1"/>
      <c r="VMJ373" s="1"/>
      <c r="VMK373" s="1"/>
      <c r="VML373" s="1"/>
      <c r="VMM373" s="1"/>
      <c r="VMN373" s="1"/>
      <c r="VMO373" s="1"/>
      <c r="VMP373" s="1"/>
      <c r="VMQ373" s="1"/>
      <c r="VMR373" s="1"/>
      <c r="VMS373" s="1"/>
      <c r="VMT373" s="1"/>
      <c r="VMU373" s="1"/>
      <c r="VMV373" s="1"/>
      <c r="VMW373" s="1"/>
      <c r="VMX373" s="1"/>
      <c r="VMY373" s="1"/>
      <c r="VMZ373" s="1"/>
      <c r="VNA373" s="1"/>
      <c r="VNB373" s="1"/>
      <c r="VNC373" s="1"/>
      <c r="VND373" s="1"/>
      <c r="VNE373" s="1"/>
      <c r="VNF373" s="1"/>
      <c r="VNG373" s="1"/>
      <c r="VNH373" s="1"/>
      <c r="VNI373" s="1"/>
      <c r="VNJ373" s="1"/>
      <c r="VNK373" s="1"/>
      <c r="VNL373" s="1"/>
      <c r="VNM373" s="1"/>
      <c r="VNN373" s="1"/>
      <c r="VNO373" s="1"/>
      <c r="VNP373" s="1"/>
      <c r="VNQ373" s="1"/>
      <c r="VNR373" s="1"/>
      <c r="VNS373" s="1"/>
      <c r="VNT373" s="1"/>
      <c r="VNU373" s="1"/>
      <c r="VNV373" s="1"/>
      <c r="VNW373" s="1"/>
      <c r="VNX373" s="1"/>
      <c r="VNY373" s="1"/>
      <c r="VNZ373" s="1"/>
      <c r="VOA373" s="1"/>
      <c r="VOB373" s="1"/>
      <c r="VOC373" s="1"/>
      <c r="VOD373" s="1"/>
      <c r="VOE373" s="1"/>
      <c r="VOF373" s="1"/>
      <c r="VOG373" s="1"/>
      <c r="VOH373" s="1"/>
      <c r="VOI373" s="1"/>
      <c r="VOJ373" s="1"/>
      <c r="VOK373" s="1"/>
      <c r="VOL373" s="1"/>
      <c r="VOM373" s="1"/>
      <c r="VON373" s="1"/>
      <c r="VOO373" s="1"/>
      <c r="VOP373" s="1"/>
      <c r="VOQ373" s="1"/>
      <c r="VOR373" s="1"/>
      <c r="VOS373" s="1"/>
      <c r="VOT373" s="1"/>
      <c r="VOU373" s="1"/>
      <c r="VOV373" s="1"/>
      <c r="VOW373" s="1"/>
      <c r="VOX373" s="1"/>
      <c r="VOY373" s="1"/>
      <c r="VOZ373" s="1"/>
      <c r="VPA373" s="1"/>
      <c r="VPB373" s="1"/>
      <c r="VPC373" s="1"/>
      <c r="VPD373" s="1"/>
      <c r="VPE373" s="1"/>
      <c r="VPF373" s="1"/>
      <c r="VPG373" s="1"/>
      <c r="VPH373" s="1"/>
      <c r="VPI373" s="1"/>
      <c r="VPJ373" s="1"/>
      <c r="VPK373" s="1"/>
      <c r="VPL373" s="1"/>
      <c r="VPM373" s="1"/>
      <c r="VPN373" s="1"/>
      <c r="VPO373" s="1"/>
      <c r="VPP373" s="1"/>
      <c r="VPQ373" s="1"/>
      <c r="VPR373" s="1"/>
      <c r="VPS373" s="1"/>
      <c r="VPT373" s="1"/>
      <c r="VPU373" s="1"/>
      <c r="VPV373" s="1"/>
      <c r="VPW373" s="1"/>
      <c r="VPX373" s="1"/>
      <c r="VPY373" s="1"/>
      <c r="VPZ373" s="1"/>
      <c r="VQA373" s="1"/>
      <c r="VQB373" s="1"/>
      <c r="VQC373" s="1"/>
      <c r="VQD373" s="1"/>
      <c r="VQE373" s="1"/>
      <c r="VQF373" s="1"/>
      <c r="VQG373" s="1"/>
      <c r="VQH373" s="1"/>
      <c r="VQI373" s="1"/>
      <c r="VQJ373" s="1"/>
      <c r="VQK373" s="1"/>
      <c r="VQL373" s="1"/>
      <c r="VQM373" s="1"/>
      <c r="VQN373" s="1"/>
      <c r="VQO373" s="1"/>
      <c r="VQP373" s="1"/>
      <c r="VQQ373" s="1"/>
      <c r="VQR373" s="1"/>
      <c r="VQS373" s="1"/>
      <c r="VQT373" s="1"/>
      <c r="VQU373" s="1"/>
      <c r="VQV373" s="1"/>
      <c r="VQW373" s="1"/>
      <c r="VQX373" s="1"/>
      <c r="VQY373" s="1"/>
      <c r="VQZ373" s="1"/>
      <c r="VRA373" s="1"/>
      <c r="VRB373" s="1"/>
      <c r="VRC373" s="1"/>
      <c r="VRD373" s="1"/>
      <c r="VRE373" s="1"/>
      <c r="VRF373" s="1"/>
      <c r="VRG373" s="1"/>
      <c r="VRH373" s="1"/>
      <c r="VRI373" s="1"/>
      <c r="VRJ373" s="1"/>
      <c r="VRK373" s="1"/>
      <c r="VRL373" s="1"/>
      <c r="VRM373" s="1"/>
      <c r="VRN373" s="1"/>
      <c r="VRO373" s="1"/>
      <c r="VRP373" s="1"/>
      <c r="VRQ373" s="1"/>
      <c r="VRR373" s="1"/>
      <c r="VRS373" s="1"/>
      <c r="VRT373" s="1"/>
      <c r="VRU373" s="1"/>
      <c r="VRV373" s="1"/>
      <c r="VRW373" s="1"/>
      <c r="VRX373" s="1"/>
      <c r="VRY373" s="1"/>
      <c r="VRZ373" s="1"/>
      <c r="VSA373" s="1"/>
      <c r="VSB373" s="1"/>
      <c r="VSC373" s="1"/>
      <c r="VSD373" s="1"/>
      <c r="VSE373" s="1"/>
      <c r="VSF373" s="1"/>
      <c r="VSG373" s="1"/>
      <c r="VSH373" s="1"/>
      <c r="VSI373" s="1"/>
      <c r="VSJ373" s="1"/>
      <c r="VSK373" s="1"/>
      <c r="VSL373" s="1"/>
      <c r="VSM373" s="1"/>
      <c r="VSN373" s="1"/>
      <c r="VSO373" s="1"/>
      <c r="VSP373" s="1"/>
      <c r="VSQ373" s="1"/>
      <c r="VSR373" s="1"/>
      <c r="VSS373" s="1"/>
      <c r="VST373" s="1"/>
      <c r="VSU373" s="1"/>
      <c r="VSV373" s="1"/>
      <c r="VSW373" s="1"/>
      <c r="VSX373" s="1"/>
      <c r="VSY373" s="1"/>
      <c r="VSZ373" s="1"/>
      <c r="VTA373" s="1"/>
      <c r="VTB373" s="1"/>
      <c r="VTC373" s="1"/>
      <c r="VTD373" s="1"/>
      <c r="VTE373" s="1"/>
      <c r="VTF373" s="1"/>
      <c r="VTG373" s="1"/>
      <c r="VTH373" s="1"/>
      <c r="VTI373" s="1"/>
      <c r="VTJ373" s="1"/>
      <c r="VTK373" s="1"/>
      <c r="VTL373" s="1"/>
      <c r="VTM373" s="1"/>
      <c r="VTN373" s="1"/>
      <c r="VTO373" s="1"/>
      <c r="VTP373" s="1"/>
      <c r="VTQ373" s="1"/>
      <c r="VTR373" s="1"/>
      <c r="VTS373" s="1"/>
      <c r="VTT373" s="1"/>
      <c r="VTU373" s="1"/>
      <c r="VTV373" s="1"/>
      <c r="VTW373" s="1"/>
      <c r="VTX373" s="1"/>
      <c r="VTY373" s="1"/>
      <c r="VTZ373" s="1"/>
      <c r="VUA373" s="1"/>
      <c r="VUB373" s="1"/>
      <c r="VUC373" s="1"/>
      <c r="VUD373" s="1"/>
      <c r="VUE373" s="1"/>
      <c r="VUF373" s="1"/>
      <c r="VUG373" s="1"/>
      <c r="VUH373" s="1"/>
      <c r="VUI373" s="1"/>
      <c r="VUJ373" s="1"/>
      <c r="VUK373" s="1"/>
      <c r="VUL373" s="1"/>
      <c r="VUM373" s="1"/>
      <c r="VUN373" s="1"/>
      <c r="VUO373" s="1"/>
      <c r="VUP373" s="1"/>
      <c r="VUQ373" s="1"/>
      <c r="VUR373" s="1"/>
      <c r="VUS373" s="1"/>
      <c r="VUT373" s="1"/>
      <c r="VUU373" s="1"/>
      <c r="VUV373" s="1"/>
      <c r="VUW373" s="1"/>
      <c r="VUX373" s="1"/>
      <c r="VUY373" s="1"/>
      <c r="VUZ373" s="1"/>
      <c r="VVA373" s="1"/>
      <c r="VVB373" s="1"/>
      <c r="VVC373" s="1"/>
      <c r="VVD373" s="1"/>
      <c r="VVE373" s="1"/>
      <c r="VVF373" s="1"/>
      <c r="VVG373" s="1"/>
      <c r="VVH373" s="1"/>
      <c r="VVI373" s="1"/>
      <c r="VVJ373" s="1"/>
      <c r="VVK373" s="1"/>
      <c r="VVL373" s="1"/>
      <c r="VVM373" s="1"/>
      <c r="VVN373" s="1"/>
      <c r="VVO373" s="1"/>
      <c r="VVP373" s="1"/>
      <c r="VVQ373" s="1"/>
      <c r="VVR373" s="1"/>
      <c r="VVS373" s="1"/>
      <c r="VVT373" s="1"/>
      <c r="VVU373" s="1"/>
      <c r="VVV373" s="1"/>
      <c r="VVW373" s="1"/>
      <c r="VVX373" s="1"/>
      <c r="VVY373" s="1"/>
      <c r="VVZ373" s="1"/>
      <c r="VWA373" s="1"/>
      <c r="VWB373" s="1"/>
      <c r="VWC373" s="1"/>
      <c r="VWD373" s="1"/>
      <c r="VWE373" s="1"/>
      <c r="VWF373" s="1"/>
      <c r="VWG373" s="1"/>
      <c r="VWH373" s="1"/>
      <c r="VWI373" s="1"/>
      <c r="VWJ373" s="1"/>
      <c r="VWK373" s="1"/>
      <c r="VWL373" s="1"/>
      <c r="VWM373" s="1"/>
      <c r="VWN373" s="1"/>
      <c r="VWO373" s="1"/>
      <c r="VWP373" s="1"/>
      <c r="VWQ373" s="1"/>
      <c r="VWR373" s="1"/>
      <c r="VWS373" s="1"/>
      <c r="VWT373" s="1"/>
      <c r="VWU373" s="1"/>
      <c r="VWV373" s="1"/>
      <c r="VWW373" s="1"/>
      <c r="VWX373" s="1"/>
      <c r="VWY373" s="1"/>
      <c r="VWZ373" s="1"/>
      <c r="VXA373" s="1"/>
      <c r="VXB373" s="1"/>
      <c r="VXC373" s="1"/>
      <c r="VXD373" s="1"/>
      <c r="VXE373" s="1"/>
      <c r="VXF373" s="1"/>
      <c r="VXG373" s="1"/>
      <c r="VXH373" s="1"/>
      <c r="VXI373" s="1"/>
      <c r="VXJ373" s="1"/>
      <c r="VXK373" s="1"/>
      <c r="VXL373" s="1"/>
      <c r="VXM373" s="1"/>
      <c r="VXN373" s="1"/>
      <c r="VXO373" s="1"/>
      <c r="VXP373" s="1"/>
      <c r="VXQ373" s="1"/>
      <c r="VXR373" s="1"/>
      <c r="VXS373" s="1"/>
      <c r="VXT373" s="1"/>
      <c r="VXU373" s="1"/>
      <c r="VXV373" s="1"/>
      <c r="VXW373" s="1"/>
      <c r="VXX373" s="1"/>
      <c r="VXY373" s="1"/>
      <c r="VXZ373" s="1"/>
      <c r="VYA373" s="1"/>
      <c r="VYB373" s="1"/>
      <c r="VYC373" s="1"/>
      <c r="VYD373" s="1"/>
      <c r="VYE373" s="1"/>
      <c r="VYF373" s="1"/>
      <c r="VYG373" s="1"/>
      <c r="VYH373" s="1"/>
      <c r="VYI373" s="1"/>
      <c r="VYJ373" s="1"/>
      <c r="VYK373" s="1"/>
      <c r="VYL373" s="1"/>
      <c r="VYM373" s="1"/>
      <c r="VYN373" s="1"/>
      <c r="VYO373" s="1"/>
      <c r="VYP373" s="1"/>
      <c r="VYQ373" s="1"/>
      <c r="VYR373" s="1"/>
      <c r="VYS373" s="1"/>
      <c r="VYT373" s="1"/>
      <c r="VYU373" s="1"/>
      <c r="VYV373" s="1"/>
      <c r="VYW373" s="1"/>
      <c r="VYX373" s="1"/>
      <c r="VYY373" s="1"/>
      <c r="VYZ373" s="1"/>
      <c r="VZA373" s="1"/>
      <c r="VZB373" s="1"/>
      <c r="VZC373" s="1"/>
      <c r="VZD373" s="1"/>
      <c r="VZE373" s="1"/>
      <c r="VZF373" s="1"/>
      <c r="VZG373" s="1"/>
      <c r="VZH373" s="1"/>
      <c r="VZI373" s="1"/>
      <c r="VZJ373" s="1"/>
      <c r="VZK373" s="1"/>
      <c r="VZL373" s="1"/>
      <c r="VZM373" s="1"/>
      <c r="VZN373" s="1"/>
      <c r="VZO373" s="1"/>
      <c r="VZP373" s="1"/>
      <c r="VZQ373" s="1"/>
      <c r="VZR373" s="1"/>
      <c r="VZS373" s="1"/>
      <c r="VZT373" s="1"/>
      <c r="VZU373" s="1"/>
      <c r="VZV373" s="1"/>
      <c r="VZW373" s="1"/>
      <c r="VZX373" s="1"/>
      <c r="VZY373" s="1"/>
      <c r="VZZ373" s="1"/>
      <c r="WAA373" s="1"/>
      <c r="WAB373" s="1"/>
      <c r="WAC373" s="1"/>
      <c r="WAD373" s="1"/>
      <c r="WAE373" s="1"/>
      <c r="WAF373" s="1"/>
      <c r="WAG373" s="1"/>
      <c r="WAH373" s="1"/>
      <c r="WAI373" s="1"/>
      <c r="WAJ373" s="1"/>
      <c r="WAK373" s="1"/>
      <c r="WAL373" s="1"/>
      <c r="WAM373" s="1"/>
      <c r="WAN373" s="1"/>
      <c r="WAO373" s="1"/>
      <c r="WAP373" s="1"/>
      <c r="WAQ373" s="1"/>
      <c r="WAR373" s="1"/>
      <c r="WAS373" s="1"/>
      <c r="WAT373" s="1"/>
      <c r="WAU373" s="1"/>
      <c r="WAV373" s="1"/>
      <c r="WAW373" s="1"/>
      <c r="WAX373" s="1"/>
      <c r="WAY373" s="1"/>
      <c r="WAZ373" s="1"/>
      <c r="WBA373" s="1"/>
      <c r="WBB373" s="1"/>
      <c r="WBC373" s="1"/>
      <c r="WBD373" s="1"/>
      <c r="WBE373" s="1"/>
      <c r="WBF373" s="1"/>
      <c r="WBG373" s="1"/>
      <c r="WBH373" s="1"/>
      <c r="WBI373" s="1"/>
      <c r="WBJ373" s="1"/>
      <c r="WBK373" s="1"/>
      <c r="WBL373" s="1"/>
      <c r="WBM373" s="1"/>
      <c r="WBN373" s="1"/>
      <c r="WBO373" s="1"/>
      <c r="WBP373" s="1"/>
      <c r="WBQ373" s="1"/>
      <c r="WBR373" s="1"/>
      <c r="WBS373" s="1"/>
      <c r="WBT373" s="1"/>
      <c r="WBU373" s="1"/>
      <c r="WBV373" s="1"/>
      <c r="WBW373" s="1"/>
      <c r="WBX373" s="1"/>
      <c r="WBY373" s="1"/>
      <c r="WBZ373" s="1"/>
      <c r="WCA373" s="1"/>
      <c r="WCB373" s="1"/>
      <c r="WCC373" s="1"/>
      <c r="WCD373" s="1"/>
      <c r="WCE373" s="1"/>
      <c r="WCF373" s="1"/>
      <c r="WCG373" s="1"/>
      <c r="WCH373" s="1"/>
      <c r="WCI373" s="1"/>
      <c r="WCJ373" s="1"/>
      <c r="WCK373" s="1"/>
      <c r="WCL373" s="1"/>
      <c r="WCM373" s="1"/>
      <c r="WCN373" s="1"/>
      <c r="WCO373" s="1"/>
      <c r="WCP373" s="1"/>
      <c r="WCQ373" s="1"/>
      <c r="WCR373" s="1"/>
      <c r="WCS373" s="1"/>
      <c r="WCT373" s="1"/>
      <c r="WCU373" s="1"/>
      <c r="WCV373" s="1"/>
      <c r="WCW373" s="1"/>
      <c r="WCX373" s="1"/>
      <c r="WCY373" s="1"/>
      <c r="WCZ373" s="1"/>
      <c r="WDA373" s="1"/>
      <c r="WDB373" s="1"/>
      <c r="WDC373" s="1"/>
      <c r="WDD373" s="1"/>
      <c r="WDE373" s="1"/>
      <c r="WDF373" s="1"/>
      <c r="WDG373" s="1"/>
      <c r="WDH373" s="1"/>
      <c r="WDI373" s="1"/>
      <c r="WDJ373" s="1"/>
      <c r="WDK373" s="1"/>
      <c r="WDL373" s="1"/>
      <c r="WDM373" s="1"/>
      <c r="WDN373" s="1"/>
      <c r="WDO373" s="1"/>
      <c r="WDP373" s="1"/>
      <c r="WDQ373" s="1"/>
      <c r="WDR373" s="1"/>
      <c r="WDS373" s="1"/>
      <c r="WDT373" s="1"/>
      <c r="WDU373" s="1"/>
      <c r="WDV373" s="1"/>
      <c r="WDW373" s="1"/>
      <c r="WDX373" s="1"/>
      <c r="WDY373" s="1"/>
      <c r="WDZ373" s="1"/>
      <c r="WEA373" s="1"/>
      <c r="WEB373" s="1"/>
      <c r="WEC373" s="1"/>
      <c r="WED373" s="1"/>
      <c r="WEE373" s="1"/>
      <c r="WEF373" s="1"/>
      <c r="WEG373" s="1"/>
      <c r="WEH373" s="1"/>
      <c r="WEI373" s="1"/>
      <c r="WEJ373" s="1"/>
      <c r="WEK373" s="1"/>
      <c r="WEL373" s="1"/>
      <c r="WEM373" s="1"/>
      <c r="WEN373" s="1"/>
      <c r="WEO373" s="1"/>
      <c r="WEP373" s="1"/>
      <c r="WEQ373" s="1"/>
      <c r="WER373" s="1"/>
      <c r="WES373" s="1"/>
      <c r="WET373" s="1"/>
      <c r="WEU373" s="1"/>
      <c r="WEV373" s="1"/>
      <c r="WEW373" s="1"/>
      <c r="WEX373" s="1"/>
      <c r="WEY373" s="1"/>
      <c r="WEZ373" s="1"/>
      <c r="WFA373" s="1"/>
      <c r="WFB373" s="1"/>
      <c r="WFC373" s="1"/>
      <c r="WFD373" s="1"/>
      <c r="WFE373" s="1"/>
      <c r="WFF373" s="1"/>
      <c r="WFG373" s="1"/>
      <c r="WFH373" s="1"/>
      <c r="WFI373" s="1"/>
      <c r="WFJ373" s="1"/>
      <c r="WFK373" s="1"/>
      <c r="WFL373" s="1"/>
      <c r="WFM373" s="1"/>
      <c r="WFN373" s="1"/>
      <c r="WFO373" s="1"/>
      <c r="WFP373" s="1"/>
      <c r="WFQ373" s="1"/>
      <c r="WFR373" s="1"/>
      <c r="WFS373" s="1"/>
      <c r="WFT373" s="1"/>
      <c r="WFU373" s="1"/>
      <c r="WFV373" s="1"/>
      <c r="WFW373" s="1"/>
      <c r="WFX373" s="1"/>
      <c r="WFY373" s="1"/>
      <c r="WFZ373" s="1"/>
      <c r="WGA373" s="1"/>
      <c r="WGB373" s="1"/>
      <c r="WGC373" s="1"/>
      <c r="WGD373" s="1"/>
      <c r="WGE373" s="1"/>
      <c r="WGF373" s="1"/>
      <c r="WGG373" s="1"/>
      <c r="WGH373" s="1"/>
      <c r="WGI373" s="1"/>
      <c r="WGJ373" s="1"/>
      <c r="WGK373" s="1"/>
      <c r="WGL373" s="1"/>
      <c r="WGM373" s="1"/>
      <c r="WGN373" s="1"/>
      <c r="WGO373" s="1"/>
      <c r="WGP373" s="1"/>
      <c r="WGQ373" s="1"/>
      <c r="WGR373" s="1"/>
      <c r="WGS373" s="1"/>
      <c r="WGT373" s="1"/>
      <c r="WGU373" s="1"/>
      <c r="WGV373" s="1"/>
      <c r="WGW373" s="1"/>
      <c r="WGX373" s="1"/>
      <c r="WGY373" s="1"/>
      <c r="WGZ373" s="1"/>
      <c r="WHA373" s="1"/>
      <c r="WHB373" s="1"/>
      <c r="WHC373" s="1"/>
      <c r="WHD373" s="1"/>
      <c r="WHE373" s="1"/>
      <c r="WHF373" s="1"/>
      <c r="WHG373" s="1"/>
      <c r="WHH373" s="1"/>
      <c r="WHI373" s="1"/>
      <c r="WHJ373" s="1"/>
      <c r="WHK373" s="1"/>
      <c r="WHL373" s="1"/>
      <c r="WHM373" s="1"/>
      <c r="WHN373" s="1"/>
      <c r="WHO373" s="1"/>
      <c r="WHP373" s="1"/>
      <c r="WHQ373" s="1"/>
      <c r="WHR373" s="1"/>
      <c r="WHS373" s="1"/>
      <c r="WHT373" s="1"/>
      <c r="WHU373" s="1"/>
      <c r="WHV373" s="1"/>
      <c r="WHW373" s="1"/>
      <c r="WHX373" s="1"/>
      <c r="WHY373" s="1"/>
      <c r="WHZ373" s="1"/>
      <c r="WIA373" s="1"/>
      <c r="WIB373" s="1"/>
      <c r="WIC373" s="1"/>
      <c r="WID373" s="1"/>
      <c r="WIE373" s="1"/>
      <c r="WIF373" s="1"/>
      <c r="WIG373" s="1"/>
      <c r="WIH373" s="1"/>
      <c r="WII373" s="1"/>
      <c r="WIJ373" s="1"/>
      <c r="WIK373" s="1"/>
      <c r="WIL373" s="1"/>
      <c r="WIM373" s="1"/>
      <c r="WIN373" s="1"/>
      <c r="WIO373" s="1"/>
      <c r="WIP373" s="1"/>
      <c r="WIQ373" s="1"/>
      <c r="WIR373" s="1"/>
      <c r="WIS373" s="1"/>
      <c r="WIT373" s="1"/>
      <c r="WIU373" s="1"/>
      <c r="WIV373" s="1"/>
      <c r="WIW373" s="1"/>
      <c r="WIX373" s="1"/>
      <c r="WIY373" s="1"/>
      <c r="WIZ373" s="1"/>
      <c r="WJA373" s="1"/>
      <c r="WJB373" s="1"/>
      <c r="WJC373" s="1"/>
      <c r="WJD373" s="1"/>
      <c r="WJE373" s="1"/>
      <c r="WJF373" s="1"/>
      <c r="WJG373" s="1"/>
      <c r="WJH373" s="1"/>
      <c r="WJI373" s="1"/>
      <c r="WJJ373" s="1"/>
      <c r="WJK373" s="1"/>
      <c r="WJL373" s="1"/>
      <c r="WJM373" s="1"/>
      <c r="WJN373" s="1"/>
      <c r="WJO373" s="1"/>
      <c r="WJP373" s="1"/>
      <c r="WJQ373" s="1"/>
      <c r="WJR373" s="1"/>
      <c r="WJS373" s="1"/>
      <c r="WJT373" s="1"/>
      <c r="WJU373" s="1"/>
      <c r="WJV373" s="1"/>
      <c r="WJW373" s="1"/>
      <c r="WJX373" s="1"/>
      <c r="WJY373" s="1"/>
      <c r="WJZ373" s="1"/>
      <c r="WKA373" s="1"/>
      <c r="WKB373" s="1"/>
      <c r="WKC373" s="1"/>
      <c r="WKD373" s="1"/>
      <c r="WKE373" s="1"/>
      <c r="WKF373" s="1"/>
      <c r="WKG373" s="1"/>
      <c r="WKH373" s="1"/>
      <c r="WKI373" s="1"/>
      <c r="WKJ373" s="1"/>
      <c r="WKK373" s="1"/>
      <c r="WKL373" s="1"/>
      <c r="WKM373" s="1"/>
      <c r="WKN373" s="1"/>
      <c r="WKO373" s="1"/>
      <c r="WKP373" s="1"/>
      <c r="WKQ373" s="1"/>
      <c r="WKR373" s="1"/>
      <c r="WKS373" s="1"/>
      <c r="WKT373" s="1"/>
      <c r="WKU373" s="1"/>
      <c r="WKV373" s="1"/>
      <c r="WKW373" s="1"/>
      <c r="WKX373" s="1"/>
      <c r="WKY373" s="1"/>
      <c r="WKZ373" s="1"/>
      <c r="WLA373" s="1"/>
      <c r="WLB373" s="1"/>
      <c r="WLC373" s="1"/>
      <c r="WLD373" s="1"/>
      <c r="WLE373" s="1"/>
      <c r="WLF373" s="1"/>
      <c r="WLG373" s="1"/>
      <c r="WLH373" s="1"/>
      <c r="WLI373" s="1"/>
      <c r="WLJ373" s="1"/>
      <c r="WLK373" s="1"/>
      <c r="WLL373" s="1"/>
      <c r="WLM373" s="1"/>
      <c r="WLN373" s="1"/>
      <c r="WLO373" s="1"/>
      <c r="WLP373" s="1"/>
      <c r="WLQ373" s="1"/>
      <c r="WLR373" s="1"/>
      <c r="WLS373" s="1"/>
      <c r="WLT373" s="1"/>
      <c r="WLU373" s="1"/>
      <c r="WLV373" s="1"/>
      <c r="WLW373" s="1"/>
      <c r="WLX373" s="1"/>
      <c r="WLY373" s="1"/>
      <c r="WLZ373" s="1"/>
      <c r="WMA373" s="1"/>
      <c r="WMB373" s="1"/>
      <c r="WMC373" s="1"/>
      <c r="WMD373" s="1"/>
      <c r="WME373" s="1"/>
      <c r="WMF373" s="1"/>
      <c r="WMG373" s="1"/>
      <c r="WMH373" s="1"/>
      <c r="WMI373" s="1"/>
      <c r="WMJ373" s="1"/>
      <c r="WMK373" s="1"/>
      <c r="WML373" s="1"/>
      <c r="WMM373" s="1"/>
      <c r="WMN373" s="1"/>
      <c r="WMO373" s="1"/>
      <c r="WMP373" s="1"/>
      <c r="WMQ373" s="1"/>
      <c r="WMR373" s="1"/>
      <c r="WMS373" s="1"/>
      <c r="WMT373" s="1"/>
      <c r="WMU373" s="1"/>
      <c r="WMV373" s="1"/>
      <c r="WMW373" s="1"/>
      <c r="WMX373" s="1"/>
      <c r="WMY373" s="1"/>
      <c r="WMZ373" s="1"/>
      <c r="WNA373" s="1"/>
      <c r="WNB373" s="1"/>
      <c r="WNC373" s="1"/>
      <c r="WND373" s="1"/>
      <c r="WNE373" s="1"/>
      <c r="WNF373" s="1"/>
      <c r="WNG373" s="1"/>
      <c r="WNH373" s="1"/>
      <c r="WNI373" s="1"/>
      <c r="WNJ373" s="1"/>
      <c r="WNK373" s="1"/>
      <c r="WNL373" s="1"/>
      <c r="WNM373" s="1"/>
      <c r="WNN373" s="1"/>
      <c r="WNO373" s="1"/>
      <c r="WNP373" s="1"/>
      <c r="WNQ373" s="1"/>
      <c r="WNR373" s="1"/>
      <c r="WNS373" s="1"/>
      <c r="WNT373" s="1"/>
      <c r="WNU373" s="1"/>
      <c r="WNV373" s="1"/>
      <c r="WNW373" s="1"/>
      <c r="WNX373" s="1"/>
      <c r="WNY373" s="1"/>
      <c r="WNZ373" s="1"/>
      <c r="WOA373" s="1"/>
      <c r="WOB373" s="1"/>
      <c r="WOC373" s="1"/>
      <c r="WOD373" s="1"/>
      <c r="WOE373" s="1"/>
      <c r="WOF373" s="1"/>
      <c r="WOG373" s="1"/>
      <c r="WOH373" s="1"/>
      <c r="WOI373" s="1"/>
      <c r="WOJ373" s="1"/>
      <c r="WOK373" s="1"/>
      <c r="WOL373" s="1"/>
      <c r="WOM373" s="1"/>
      <c r="WON373" s="1"/>
      <c r="WOO373" s="1"/>
      <c r="WOP373" s="1"/>
      <c r="WOQ373" s="1"/>
      <c r="WOR373" s="1"/>
      <c r="WOS373" s="1"/>
      <c r="WOT373" s="1"/>
      <c r="WOU373" s="1"/>
      <c r="WOV373" s="1"/>
      <c r="WOW373" s="1"/>
      <c r="WOX373" s="1"/>
      <c r="WOY373" s="1"/>
      <c r="WOZ373" s="1"/>
      <c r="WPA373" s="1"/>
      <c r="WPB373" s="1"/>
      <c r="WPC373" s="1"/>
      <c r="WPD373" s="1"/>
      <c r="WPE373" s="1"/>
      <c r="WPF373" s="1"/>
      <c r="WPG373" s="1"/>
      <c r="WPH373" s="1"/>
      <c r="WPI373" s="1"/>
      <c r="WPJ373" s="1"/>
      <c r="WPK373" s="1"/>
      <c r="WPL373" s="1"/>
      <c r="WPM373" s="1"/>
      <c r="WPN373" s="1"/>
      <c r="WPO373" s="1"/>
      <c r="WPP373" s="1"/>
      <c r="WPQ373" s="1"/>
      <c r="WPR373" s="1"/>
      <c r="WPS373" s="1"/>
      <c r="WPT373" s="1"/>
      <c r="WPU373" s="1"/>
      <c r="WPV373" s="1"/>
      <c r="WPW373" s="1"/>
      <c r="WPX373" s="1"/>
      <c r="WPY373" s="1"/>
      <c r="WPZ373" s="1"/>
      <c r="WQA373" s="1"/>
      <c r="WQB373" s="1"/>
      <c r="WQC373" s="1"/>
      <c r="WQD373" s="1"/>
      <c r="WQE373" s="1"/>
      <c r="WQF373" s="1"/>
      <c r="WQG373" s="1"/>
      <c r="WQH373" s="1"/>
      <c r="WQI373" s="1"/>
      <c r="WQJ373" s="1"/>
      <c r="WQK373" s="1"/>
      <c r="WQL373" s="1"/>
      <c r="WQM373" s="1"/>
      <c r="WQN373" s="1"/>
      <c r="WQO373" s="1"/>
      <c r="WQP373" s="1"/>
      <c r="WQQ373" s="1"/>
      <c r="WQR373" s="1"/>
      <c r="WQS373" s="1"/>
      <c r="WQT373" s="1"/>
      <c r="WQU373" s="1"/>
      <c r="WQV373" s="1"/>
      <c r="WQW373" s="1"/>
      <c r="WQX373" s="1"/>
      <c r="WQY373" s="1"/>
      <c r="WQZ373" s="1"/>
      <c r="WRA373" s="1"/>
      <c r="WRB373" s="1"/>
      <c r="WRC373" s="1"/>
      <c r="WRD373" s="1"/>
      <c r="WRE373" s="1"/>
      <c r="WRF373" s="1"/>
      <c r="WRG373" s="1"/>
      <c r="WRH373" s="1"/>
      <c r="WRI373" s="1"/>
      <c r="WRJ373" s="1"/>
      <c r="WRK373" s="1"/>
      <c r="WRL373" s="1"/>
      <c r="WRM373" s="1"/>
      <c r="WRN373" s="1"/>
      <c r="WRO373" s="1"/>
      <c r="WRP373" s="1"/>
      <c r="WRQ373" s="1"/>
      <c r="WRR373" s="1"/>
      <c r="WRS373" s="1"/>
      <c r="WRT373" s="1"/>
      <c r="WRU373" s="1"/>
      <c r="WRV373" s="1"/>
      <c r="WRW373" s="1"/>
      <c r="WRX373" s="1"/>
      <c r="WRY373" s="1"/>
      <c r="WRZ373" s="1"/>
      <c r="WSA373" s="1"/>
      <c r="WSB373" s="1"/>
      <c r="WSC373" s="1"/>
      <c r="WSD373" s="1"/>
      <c r="WSE373" s="1"/>
      <c r="WSF373" s="1"/>
      <c r="WSG373" s="1"/>
      <c r="WSH373" s="1"/>
      <c r="WSI373" s="1"/>
      <c r="WSJ373" s="1"/>
      <c r="WSK373" s="1"/>
      <c r="WSL373" s="1"/>
      <c r="WSM373" s="1"/>
      <c r="WSN373" s="1"/>
      <c r="WSO373" s="1"/>
      <c r="WSP373" s="1"/>
      <c r="WSQ373" s="1"/>
      <c r="WSR373" s="1"/>
      <c r="WSS373" s="1"/>
      <c r="WST373" s="1"/>
      <c r="WSU373" s="1"/>
      <c r="WSV373" s="1"/>
      <c r="WSW373" s="1"/>
      <c r="WSX373" s="1"/>
      <c r="WSY373" s="1"/>
      <c r="WSZ373" s="1"/>
      <c r="WTA373" s="1"/>
      <c r="WTB373" s="1"/>
      <c r="WTC373" s="1"/>
      <c r="WTD373" s="1"/>
      <c r="WTE373" s="1"/>
      <c r="WTF373" s="1"/>
      <c r="WTG373" s="1"/>
      <c r="WTH373" s="1"/>
      <c r="WTI373" s="1"/>
      <c r="WTJ373" s="1"/>
      <c r="WTK373" s="1"/>
      <c r="WTL373" s="1"/>
      <c r="WTM373" s="1"/>
      <c r="WTN373" s="1"/>
      <c r="WTO373" s="1"/>
      <c r="WTP373" s="1"/>
      <c r="WTQ373" s="1"/>
      <c r="WTR373" s="1"/>
      <c r="WTS373" s="1"/>
      <c r="WTT373" s="1"/>
      <c r="WTU373" s="1"/>
      <c r="WTV373" s="1"/>
      <c r="WTW373" s="1"/>
      <c r="WTX373" s="1"/>
      <c r="WTY373" s="1"/>
      <c r="WTZ373" s="1"/>
      <c r="WUA373" s="1"/>
      <c r="WUB373" s="1"/>
      <c r="WUC373" s="1"/>
      <c r="WUD373" s="1"/>
      <c r="WUE373" s="1"/>
      <c r="WUF373" s="1"/>
      <c r="WUG373" s="1"/>
      <c r="WUH373" s="1"/>
      <c r="WUI373" s="1"/>
      <c r="WUJ373" s="1"/>
      <c r="WUK373" s="1"/>
      <c r="WUL373" s="1"/>
      <c r="WUM373" s="1"/>
      <c r="WUN373" s="1"/>
      <c r="WUO373" s="1"/>
      <c r="WUP373" s="1"/>
      <c r="WUQ373" s="1"/>
      <c r="WUR373" s="1"/>
      <c r="WUS373" s="1"/>
      <c r="WUT373" s="1"/>
      <c r="WUU373" s="1"/>
      <c r="WUV373" s="1"/>
      <c r="WUW373" s="1"/>
      <c r="WUX373" s="1"/>
      <c r="WUY373" s="1"/>
      <c r="WUZ373" s="1"/>
      <c r="WVA373" s="1"/>
      <c r="WVB373" s="1"/>
      <c r="WVC373" s="1"/>
      <c r="WVD373" s="1"/>
      <c r="WVE373" s="1"/>
      <c r="WVF373" s="1"/>
      <c r="WVG373" s="1"/>
      <c r="WVH373" s="1"/>
      <c r="WVI373" s="1"/>
      <c r="WVJ373" s="1"/>
      <c r="WVK373" s="1"/>
      <c r="WVL373" s="1"/>
      <c r="WVM373" s="1"/>
      <c r="WVN373" s="1"/>
      <c r="WVO373" s="1"/>
      <c r="WVP373" s="1"/>
      <c r="WVQ373" s="1"/>
      <c r="WVR373" s="1"/>
      <c r="WVS373" s="1"/>
      <c r="WVT373" s="1"/>
      <c r="WVU373" s="1"/>
    </row>
    <row r="374" spans="1:16141" s="5" customFormat="1" ht="35.1" customHeight="1">
      <c r="A374" s="2800"/>
      <c r="B374" s="3"/>
      <c r="C374" s="102"/>
      <c r="D374" s="102"/>
      <c r="E374" s="2669" t="s">
        <v>95</v>
      </c>
      <c r="F374" s="2696">
        <f>0/12</f>
        <v>0</v>
      </c>
      <c r="G374" s="2731">
        <v>12</v>
      </c>
      <c r="H374" s="2693">
        <f t="shared" ref="H374" si="21">+F374*G374</f>
        <v>0</v>
      </c>
      <c r="I374" s="2788"/>
      <c r="J374" s="2777"/>
      <c r="L374" s="1"/>
      <c r="M374" s="84"/>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c r="AMF374" s="1"/>
      <c r="AMG374" s="1"/>
      <c r="AMH374" s="1"/>
      <c r="AMI374" s="1"/>
      <c r="AMJ374" s="1"/>
      <c r="AMK374" s="1"/>
      <c r="AML374" s="1"/>
      <c r="AMM374" s="1"/>
      <c r="AMN374" s="1"/>
      <c r="AMO374" s="1"/>
      <c r="AMP374" s="1"/>
      <c r="AMQ374" s="1"/>
      <c r="AMR374" s="1"/>
      <c r="AMS374" s="1"/>
      <c r="AMT374" s="1"/>
      <c r="AMU374" s="1"/>
      <c r="AMV374" s="1"/>
      <c r="AMW374" s="1"/>
      <c r="AMX374" s="1"/>
      <c r="AMY374" s="1"/>
      <c r="AMZ374" s="1"/>
      <c r="ANA374" s="1"/>
      <c r="ANB374" s="1"/>
      <c r="ANC374" s="1"/>
      <c r="AND374" s="1"/>
      <c r="ANE374" s="1"/>
      <c r="ANF374" s="1"/>
      <c r="ANG374" s="1"/>
      <c r="ANH374" s="1"/>
      <c r="ANI374" s="1"/>
      <c r="ANJ374" s="1"/>
      <c r="ANK374" s="1"/>
      <c r="ANL374" s="1"/>
      <c r="ANM374" s="1"/>
      <c r="ANN374" s="1"/>
      <c r="ANO374" s="1"/>
      <c r="ANP374" s="1"/>
      <c r="ANQ374" s="1"/>
      <c r="ANR374" s="1"/>
      <c r="ANS374" s="1"/>
      <c r="ANT374" s="1"/>
      <c r="ANU374" s="1"/>
      <c r="ANV374" s="1"/>
      <c r="ANW374" s="1"/>
      <c r="ANX374" s="1"/>
      <c r="ANY374" s="1"/>
      <c r="ANZ374" s="1"/>
      <c r="AOA374" s="1"/>
      <c r="AOB374" s="1"/>
      <c r="AOC374" s="1"/>
      <c r="AOD374" s="1"/>
      <c r="AOE374" s="1"/>
      <c r="AOF374" s="1"/>
      <c r="AOG374" s="1"/>
      <c r="AOH374" s="1"/>
      <c r="AOI374" s="1"/>
      <c r="AOJ374" s="1"/>
      <c r="AOK374" s="1"/>
      <c r="AOL374" s="1"/>
      <c r="AOM374" s="1"/>
      <c r="AON374" s="1"/>
      <c r="AOO374" s="1"/>
      <c r="AOP374" s="1"/>
      <c r="AOQ374" s="1"/>
      <c r="AOR374" s="1"/>
      <c r="AOS374" s="1"/>
      <c r="AOT374" s="1"/>
      <c r="AOU374" s="1"/>
      <c r="AOV374" s="1"/>
      <c r="AOW374" s="1"/>
      <c r="AOX374" s="1"/>
      <c r="AOY374" s="1"/>
      <c r="AOZ374" s="1"/>
      <c r="APA374" s="1"/>
      <c r="APB374" s="1"/>
      <c r="APC374" s="1"/>
      <c r="APD374" s="1"/>
      <c r="APE374" s="1"/>
      <c r="APF374" s="1"/>
      <c r="APG374" s="1"/>
      <c r="APH374" s="1"/>
      <c r="API374" s="1"/>
      <c r="APJ374" s="1"/>
      <c r="APK374" s="1"/>
      <c r="APL374" s="1"/>
      <c r="APM374" s="1"/>
      <c r="APN374" s="1"/>
      <c r="APO374" s="1"/>
      <c r="APP374" s="1"/>
      <c r="APQ374" s="1"/>
      <c r="APR374" s="1"/>
      <c r="APS374" s="1"/>
      <c r="APT374" s="1"/>
      <c r="APU374" s="1"/>
      <c r="APV374" s="1"/>
      <c r="APW374" s="1"/>
      <c r="APX374" s="1"/>
      <c r="APY374" s="1"/>
      <c r="APZ374" s="1"/>
      <c r="AQA374" s="1"/>
      <c r="AQB374" s="1"/>
      <c r="AQC374" s="1"/>
      <c r="AQD374" s="1"/>
      <c r="AQE374" s="1"/>
      <c r="AQF374" s="1"/>
      <c r="AQG374" s="1"/>
      <c r="AQH374" s="1"/>
      <c r="AQI374" s="1"/>
      <c r="AQJ374" s="1"/>
      <c r="AQK374" s="1"/>
      <c r="AQL374" s="1"/>
      <c r="AQM374" s="1"/>
      <c r="AQN374" s="1"/>
      <c r="AQO374" s="1"/>
      <c r="AQP374" s="1"/>
      <c r="AQQ374" s="1"/>
      <c r="AQR374" s="1"/>
      <c r="AQS374" s="1"/>
      <c r="AQT374" s="1"/>
      <c r="AQU374" s="1"/>
      <c r="AQV374" s="1"/>
      <c r="AQW374" s="1"/>
      <c r="AQX374" s="1"/>
      <c r="AQY374" s="1"/>
      <c r="AQZ374" s="1"/>
      <c r="ARA374" s="1"/>
      <c r="ARB374" s="1"/>
      <c r="ARC374" s="1"/>
      <c r="ARD374" s="1"/>
      <c r="ARE374" s="1"/>
      <c r="ARF374" s="1"/>
      <c r="ARG374" s="1"/>
      <c r="ARH374" s="1"/>
      <c r="ARI374" s="1"/>
      <c r="ARJ374" s="1"/>
      <c r="ARK374" s="1"/>
      <c r="ARL374" s="1"/>
      <c r="ARM374" s="1"/>
      <c r="ARN374" s="1"/>
      <c r="ARO374" s="1"/>
      <c r="ARP374" s="1"/>
      <c r="ARQ374" s="1"/>
      <c r="ARR374" s="1"/>
      <c r="ARS374" s="1"/>
      <c r="ART374" s="1"/>
      <c r="ARU374" s="1"/>
      <c r="ARV374" s="1"/>
      <c r="ARW374" s="1"/>
      <c r="ARX374" s="1"/>
      <c r="ARY374" s="1"/>
      <c r="ARZ374" s="1"/>
      <c r="ASA374" s="1"/>
      <c r="ASB374" s="1"/>
      <c r="ASC374" s="1"/>
      <c r="ASD374" s="1"/>
      <c r="ASE374" s="1"/>
      <c r="ASF374" s="1"/>
      <c r="ASG374" s="1"/>
      <c r="ASH374" s="1"/>
      <c r="ASI374" s="1"/>
      <c r="ASJ374" s="1"/>
      <c r="ASK374" s="1"/>
      <c r="ASL374" s="1"/>
      <c r="ASM374" s="1"/>
      <c r="ASN374" s="1"/>
      <c r="ASO374" s="1"/>
      <c r="ASP374" s="1"/>
      <c r="ASQ374" s="1"/>
      <c r="ASR374" s="1"/>
      <c r="ASS374" s="1"/>
      <c r="AST374" s="1"/>
      <c r="ASU374" s="1"/>
      <c r="ASV374" s="1"/>
      <c r="ASW374" s="1"/>
      <c r="ASX374" s="1"/>
      <c r="ASY374" s="1"/>
      <c r="ASZ374" s="1"/>
      <c r="ATA374" s="1"/>
      <c r="ATB374" s="1"/>
      <c r="ATC374" s="1"/>
      <c r="ATD374" s="1"/>
      <c r="ATE374" s="1"/>
      <c r="ATF374" s="1"/>
      <c r="ATG374" s="1"/>
      <c r="ATH374" s="1"/>
      <c r="ATI374" s="1"/>
      <c r="ATJ374" s="1"/>
      <c r="ATK374" s="1"/>
      <c r="ATL374" s="1"/>
      <c r="ATM374" s="1"/>
      <c r="ATN374" s="1"/>
      <c r="ATO374" s="1"/>
      <c r="ATP374" s="1"/>
      <c r="ATQ374" s="1"/>
      <c r="ATR374" s="1"/>
      <c r="ATS374" s="1"/>
      <c r="ATT374" s="1"/>
      <c r="ATU374" s="1"/>
      <c r="ATV374" s="1"/>
      <c r="ATW374" s="1"/>
      <c r="ATX374" s="1"/>
      <c r="ATY374" s="1"/>
      <c r="ATZ374" s="1"/>
      <c r="AUA374" s="1"/>
      <c r="AUB374" s="1"/>
      <c r="AUC374" s="1"/>
      <c r="AUD374" s="1"/>
      <c r="AUE374" s="1"/>
      <c r="AUF374" s="1"/>
      <c r="AUG374" s="1"/>
      <c r="AUH374" s="1"/>
      <c r="AUI374" s="1"/>
      <c r="AUJ374" s="1"/>
      <c r="AUK374" s="1"/>
      <c r="AUL374" s="1"/>
      <c r="AUM374" s="1"/>
      <c r="AUN374" s="1"/>
      <c r="AUO374" s="1"/>
      <c r="AUP374" s="1"/>
      <c r="AUQ374" s="1"/>
      <c r="AUR374" s="1"/>
      <c r="AUS374" s="1"/>
      <c r="AUT374" s="1"/>
      <c r="AUU374" s="1"/>
      <c r="AUV374" s="1"/>
      <c r="AUW374" s="1"/>
      <c r="AUX374" s="1"/>
      <c r="AUY374" s="1"/>
      <c r="AUZ374" s="1"/>
      <c r="AVA374" s="1"/>
      <c r="AVB374" s="1"/>
      <c r="AVC374" s="1"/>
      <c r="AVD374" s="1"/>
      <c r="AVE374" s="1"/>
      <c r="AVF374" s="1"/>
      <c r="AVG374" s="1"/>
      <c r="AVH374" s="1"/>
      <c r="AVI374" s="1"/>
      <c r="AVJ374" s="1"/>
      <c r="AVK374" s="1"/>
      <c r="AVL374" s="1"/>
      <c r="AVM374" s="1"/>
      <c r="AVN374" s="1"/>
      <c r="AVO374" s="1"/>
      <c r="AVP374" s="1"/>
      <c r="AVQ374" s="1"/>
      <c r="AVR374" s="1"/>
      <c r="AVS374" s="1"/>
      <c r="AVT374" s="1"/>
      <c r="AVU374" s="1"/>
      <c r="AVV374" s="1"/>
      <c r="AVW374" s="1"/>
      <c r="AVX374" s="1"/>
      <c r="AVY374" s="1"/>
      <c r="AVZ374" s="1"/>
      <c r="AWA374" s="1"/>
      <c r="AWB374" s="1"/>
      <c r="AWC374" s="1"/>
      <c r="AWD374" s="1"/>
      <c r="AWE374" s="1"/>
      <c r="AWF374" s="1"/>
      <c r="AWG374" s="1"/>
      <c r="AWH374" s="1"/>
      <c r="AWI374" s="1"/>
      <c r="AWJ374" s="1"/>
      <c r="AWK374" s="1"/>
      <c r="AWL374" s="1"/>
      <c r="AWM374" s="1"/>
      <c r="AWN374" s="1"/>
      <c r="AWO374" s="1"/>
      <c r="AWP374" s="1"/>
      <c r="AWQ374" s="1"/>
      <c r="AWR374" s="1"/>
      <c r="AWS374" s="1"/>
      <c r="AWT374" s="1"/>
      <c r="AWU374" s="1"/>
      <c r="AWV374" s="1"/>
      <c r="AWW374" s="1"/>
      <c r="AWX374" s="1"/>
      <c r="AWY374" s="1"/>
      <c r="AWZ374" s="1"/>
      <c r="AXA374" s="1"/>
      <c r="AXB374" s="1"/>
      <c r="AXC374" s="1"/>
      <c r="AXD374" s="1"/>
      <c r="AXE374" s="1"/>
      <c r="AXF374" s="1"/>
      <c r="AXG374" s="1"/>
      <c r="AXH374" s="1"/>
      <c r="AXI374" s="1"/>
      <c r="AXJ374" s="1"/>
      <c r="AXK374" s="1"/>
      <c r="AXL374" s="1"/>
      <c r="AXM374" s="1"/>
      <c r="AXN374" s="1"/>
      <c r="AXO374" s="1"/>
      <c r="AXP374" s="1"/>
      <c r="AXQ374" s="1"/>
      <c r="AXR374" s="1"/>
      <c r="AXS374" s="1"/>
      <c r="AXT374" s="1"/>
      <c r="AXU374" s="1"/>
      <c r="AXV374" s="1"/>
      <c r="AXW374" s="1"/>
      <c r="AXX374" s="1"/>
      <c r="AXY374" s="1"/>
      <c r="AXZ374" s="1"/>
      <c r="AYA374" s="1"/>
      <c r="AYB374" s="1"/>
      <c r="AYC374" s="1"/>
      <c r="AYD374" s="1"/>
      <c r="AYE374" s="1"/>
      <c r="AYF374" s="1"/>
      <c r="AYG374" s="1"/>
      <c r="AYH374" s="1"/>
      <c r="AYI374" s="1"/>
      <c r="AYJ374" s="1"/>
      <c r="AYK374" s="1"/>
      <c r="AYL374" s="1"/>
      <c r="AYM374" s="1"/>
      <c r="AYN374" s="1"/>
      <c r="AYO374" s="1"/>
      <c r="AYP374" s="1"/>
      <c r="AYQ374" s="1"/>
      <c r="AYR374" s="1"/>
      <c r="AYS374" s="1"/>
      <c r="AYT374" s="1"/>
      <c r="AYU374" s="1"/>
      <c r="AYV374" s="1"/>
      <c r="AYW374" s="1"/>
      <c r="AYX374" s="1"/>
      <c r="AYY374" s="1"/>
      <c r="AYZ374" s="1"/>
      <c r="AZA374" s="1"/>
      <c r="AZB374" s="1"/>
      <c r="AZC374" s="1"/>
      <c r="AZD374" s="1"/>
      <c r="AZE374" s="1"/>
      <c r="AZF374" s="1"/>
      <c r="AZG374" s="1"/>
      <c r="AZH374" s="1"/>
      <c r="AZI374" s="1"/>
      <c r="AZJ374" s="1"/>
      <c r="AZK374" s="1"/>
      <c r="AZL374" s="1"/>
      <c r="AZM374" s="1"/>
      <c r="AZN374" s="1"/>
      <c r="AZO374" s="1"/>
      <c r="AZP374" s="1"/>
      <c r="AZQ374" s="1"/>
      <c r="AZR374" s="1"/>
      <c r="AZS374" s="1"/>
      <c r="AZT374" s="1"/>
      <c r="AZU374" s="1"/>
      <c r="AZV374" s="1"/>
      <c r="AZW374" s="1"/>
      <c r="AZX374" s="1"/>
      <c r="AZY374" s="1"/>
      <c r="AZZ374" s="1"/>
      <c r="BAA374" s="1"/>
      <c r="BAB374" s="1"/>
      <c r="BAC374" s="1"/>
      <c r="BAD374" s="1"/>
      <c r="BAE374" s="1"/>
      <c r="BAF374" s="1"/>
      <c r="BAG374" s="1"/>
      <c r="BAH374" s="1"/>
      <c r="BAI374" s="1"/>
      <c r="BAJ374" s="1"/>
      <c r="BAK374" s="1"/>
      <c r="BAL374" s="1"/>
      <c r="BAM374" s="1"/>
      <c r="BAN374" s="1"/>
      <c r="BAO374" s="1"/>
      <c r="BAP374" s="1"/>
      <c r="BAQ374" s="1"/>
      <c r="BAR374" s="1"/>
      <c r="BAS374" s="1"/>
      <c r="BAT374" s="1"/>
      <c r="BAU374" s="1"/>
      <c r="BAV374" s="1"/>
      <c r="BAW374" s="1"/>
      <c r="BAX374" s="1"/>
      <c r="BAY374" s="1"/>
      <c r="BAZ374" s="1"/>
      <c r="BBA374" s="1"/>
      <c r="BBB374" s="1"/>
      <c r="BBC374" s="1"/>
      <c r="BBD374" s="1"/>
      <c r="BBE374" s="1"/>
      <c r="BBF374" s="1"/>
      <c r="BBG374" s="1"/>
      <c r="BBH374" s="1"/>
      <c r="BBI374" s="1"/>
      <c r="BBJ374" s="1"/>
      <c r="BBK374" s="1"/>
      <c r="BBL374" s="1"/>
      <c r="BBM374" s="1"/>
      <c r="BBN374" s="1"/>
      <c r="BBO374" s="1"/>
      <c r="BBP374" s="1"/>
      <c r="BBQ374" s="1"/>
      <c r="BBR374" s="1"/>
      <c r="BBS374" s="1"/>
      <c r="BBT374" s="1"/>
      <c r="BBU374" s="1"/>
      <c r="BBV374" s="1"/>
      <c r="BBW374" s="1"/>
      <c r="BBX374" s="1"/>
      <c r="BBY374" s="1"/>
      <c r="BBZ374" s="1"/>
      <c r="BCA374" s="1"/>
      <c r="BCB374" s="1"/>
      <c r="BCC374" s="1"/>
      <c r="BCD374" s="1"/>
      <c r="BCE374" s="1"/>
      <c r="BCF374" s="1"/>
      <c r="BCG374" s="1"/>
      <c r="BCH374" s="1"/>
      <c r="BCI374" s="1"/>
      <c r="BCJ374" s="1"/>
      <c r="BCK374" s="1"/>
      <c r="BCL374" s="1"/>
      <c r="BCM374" s="1"/>
      <c r="BCN374" s="1"/>
      <c r="BCO374" s="1"/>
      <c r="BCP374" s="1"/>
      <c r="BCQ374" s="1"/>
      <c r="BCR374" s="1"/>
      <c r="BCS374" s="1"/>
      <c r="BCT374" s="1"/>
      <c r="BCU374" s="1"/>
      <c r="BCV374" s="1"/>
      <c r="BCW374" s="1"/>
      <c r="BCX374" s="1"/>
      <c r="BCY374" s="1"/>
      <c r="BCZ374" s="1"/>
      <c r="BDA374" s="1"/>
      <c r="BDB374" s="1"/>
      <c r="BDC374" s="1"/>
      <c r="BDD374" s="1"/>
      <c r="BDE374" s="1"/>
      <c r="BDF374" s="1"/>
      <c r="BDG374" s="1"/>
      <c r="BDH374" s="1"/>
      <c r="BDI374" s="1"/>
      <c r="BDJ374" s="1"/>
      <c r="BDK374" s="1"/>
      <c r="BDL374" s="1"/>
      <c r="BDM374" s="1"/>
      <c r="BDN374" s="1"/>
      <c r="BDO374" s="1"/>
      <c r="BDP374" s="1"/>
      <c r="BDQ374" s="1"/>
      <c r="BDR374" s="1"/>
      <c r="BDS374" s="1"/>
      <c r="BDT374" s="1"/>
      <c r="BDU374" s="1"/>
      <c r="BDV374" s="1"/>
      <c r="BDW374" s="1"/>
      <c r="BDX374" s="1"/>
      <c r="BDY374" s="1"/>
      <c r="BDZ374" s="1"/>
      <c r="BEA374" s="1"/>
      <c r="BEB374" s="1"/>
      <c r="BEC374" s="1"/>
      <c r="BED374" s="1"/>
      <c r="BEE374" s="1"/>
      <c r="BEF374" s="1"/>
      <c r="BEG374" s="1"/>
      <c r="BEH374" s="1"/>
      <c r="BEI374" s="1"/>
      <c r="BEJ374" s="1"/>
      <c r="BEK374" s="1"/>
      <c r="BEL374" s="1"/>
      <c r="BEM374" s="1"/>
      <c r="BEN374" s="1"/>
      <c r="BEO374" s="1"/>
      <c r="BEP374" s="1"/>
      <c r="BEQ374" s="1"/>
      <c r="BER374" s="1"/>
      <c r="BES374" s="1"/>
      <c r="BET374" s="1"/>
      <c r="BEU374" s="1"/>
      <c r="BEV374" s="1"/>
      <c r="BEW374" s="1"/>
      <c r="BEX374" s="1"/>
      <c r="BEY374" s="1"/>
      <c r="BEZ374" s="1"/>
      <c r="BFA374" s="1"/>
      <c r="BFB374" s="1"/>
      <c r="BFC374" s="1"/>
      <c r="BFD374" s="1"/>
      <c r="BFE374" s="1"/>
      <c r="BFF374" s="1"/>
      <c r="BFG374" s="1"/>
      <c r="BFH374" s="1"/>
      <c r="BFI374" s="1"/>
      <c r="BFJ374" s="1"/>
      <c r="BFK374" s="1"/>
      <c r="BFL374" s="1"/>
      <c r="BFM374" s="1"/>
      <c r="BFN374" s="1"/>
      <c r="BFO374" s="1"/>
      <c r="BFP374" s="1"/>
      <c r="BFQ374" s="1"/>
      <c r="BFR374" s="1"/>
      <c r="BFS374" s="1"/>
      <c r="BFT374" s="1"/>
      <c r="BFU374" s="1"/>
      <c r="BFV374" s="1"/>
      <c r="BFW374" s="1"/>
      <c r="BFX374" s="1"/>
      <c r="BFY374" s="1"/>
      <c r="BFZ374" s="1"/>
      <c r="BGA374" s="1"/>
      <c r="BGB374" s="1"/>
      <c r="BGC374" s="1"/>
      <c r="BGD374" s="1"/>
      <c r="BGE374" s="1"/>
      <c r="BGF374" s="1"/>
      <c r="BGG374" s="1"/>
      <c r="BGH374" s="1"/>
      <c r="BGI374" s="1"/>
      <c r="BGJ374" s="1"/>
      <c r="BGK374" s="1"/>
      <c r="BGL374" s="1"/>
      <c r="BGM374" s="1"/>
      <c r="BGN374" s="1"/>
      <c r="BGO374" s="1"/>
      <c r="BGP374" s="1"/>
      <c r="BGQ374" s="1"/>
      <c r="BGR374" s="1"/>
      <c r="BGS374" s="1"/>
      <c r="BGT374" s="1"/>
      <c r="BGU374" s="1"/>
      <c r="BGV374" s="1"/>
      <c r="BGW374" s="1"/>
      <c r="BGX374" s="1"/>
      <c r="BGY374" s="1"/>
      <c r="BGZ374" s="1"/>
      <c r="BHA374" s="1"/>
      <c r="BHB374" s="1"/>
      <c r="BHC374" s="1"/>
      <c r="BHD374" s="1"/>
      <c r="BHE374" s="1"/>
      <c r="BHF374" s="1"/>
      <c r="BHG374" s="1"/>
      <c r="BHH374" s="1"/>
      <c r="BHI374" s="1"/>
      <c r="BHJ374" s="1"/>
      <c r="BHK374" s="1"/>
      <c r="BHL374" s="1"/>
      <c r="BHM374" s="1"/>
      <c r="BHN374" s="1"/>
      <c r="BHO374" s="1"/>
      <c r="BHP374" s="1"/>
      <c r="BHQ374" s="1"/>
      <c r="BHR374" s="1"/>
      <c r="BHS374" s="1"/>
      <c r="BHT374" s="1"/>
      <c r="BHU374" s="1"/>
      <c r="BHV374" s="1"/>
      <c r="BHW374" s="1"/>
      <c r="BHX374" s="1"/>
      <c r="BHY374" s="1"/>
      <c r="BHZ374" s="1"/>
      <c r="BIA374" s="1"/>
      <c r="BIB374" s="1"/>
      <c r="BIC374" s="1"/>
      <c r="BID374" s="1"/>
      <c r="BIE374" s="1"/>
      <c r="BIF374" s="1"/>
      <c r="BIG374" s="1"/>
      <c r="BIH374" s="1"/>
      <c r="BII374" s="1"/>
      <c r="BIJ374" s="1"/>
      <c r="BIK374" s="1"/>
      <c r="BIL374" s="1"/>
      <c r="BIM374" s="1"/>
      <c r="BIN374" s="1"/>
      <c r="BIO374" s="1"/>
      <c r="BIP374" s="1"/>
      <c r="BIQ374" s="1"/>
      <c r="BIR374" s="1"/>
      <c r="BIS374" s="1"/>
      <c r="BIT374" s="1"/>
      <c r="BIU374" s="1"/>
      <c r="BIV374" s="1"/>
      <c r="BIW374" s="1"/>
      <c r="BIX374" s="1"/>
      <c r="BIY374" s="1"/>
      <c r="BIZ374" s="1"/>
      <c r="BJA374" s="1"/>
      <c r="BJB374" s="1"/>
      <c r="BJC374" s="1"/>
      <c r="BJD374" s="1"/>
      <c r="BJE374" s="1"/>
      <c r="BJF374" s="1"/>
      <c r="BJG374" s="1"/>
      <c r="BJH374" s="1"/>
      <c r="BJI374" s="1"/>
      <c r="BJJ374" s="1"/>
      <c r="BJK374" s="1"/>
      <c r="BJL374" s="1"/>
      <c r="BJM374" s="1"/>
      <c r="BJN374" s="1"/>
      <c r="BJO374" s="1"/>
      <c r="BJP374" s="1"/>
      <c r="BJQ374" s="1"/>
      <c r="BJR374" s="1"/>
      <c r="BJS374" s="1"/>
      <c r="BJT374" s="1"/>
      <c r="BJU374" s="1"/>
      <c r="BJV374" s="1"/>
      <c r="BJW374" s="1"/>
      <c r="BJX374" s="1"/>
      <c r="BJY374" s="1"/>
      <c r="BJZ374" s="1"/>
      <c r="BKA374" s="1"/>
      <c r="BKB374" s="1"/>
      <c r="BKC374" s="1"/>
      <c r="BKD374" s="1"/>
      <c r="BKE374" s="1"/>
      <c r="BKF374" s="1"/>
      <c r="BKG374" s="1"/>
      <c r="BKH374" s="1"/>
      <c r="BKI374" s="1"/>
      <c r="BKJ374" s="1"/>
      <c r="BKK374" s="1"/>
      <c r="BKL374" s="1"/>
      <c r="BKM374" s="1"/>
      <c r="BKN374" s="1"/>
      <c r="BKO374" s="1"/>
      <c r="BKP374" s="1"/>
      <c r="BKQ374" s="1"/>
      <c r="BKR374" s="1"/>
      <c r="BKS374" s="1"/>
      <c r="BKT374" s="1"/>
      <c r="BKU374" s="1"/>
      <c r="BKV374" s="1"/>
      <c r="BKW374" s="1"/>
      <c r="BKX374" s="1"/>
      <c r="BKY374" s="1"/>
      <c r="BKZ374" s="1"/>
      <c r="BLA374" s="1"/>
      <c r="BLB374" s="1"/>
      <c r="BLC374" s="1"/>
      <c r="BLD374" s="1"/>
      <c r="BLE374" s="1"/>
      <c r="BLF374" s="1"/>
      <c r="BLG374" s="1"/>
      <c r="BLH374" s="1"/>
      <c r="BLI374" s="1"/>
      <c r="BLJ374" s="1"/>
      <c r="BLK374" s="1"/>
      <c r="BLL374" s="1"/>
      <c r="BLM374" s="1"/>
      <c r="BLN374" s="1"/>
      <c r="BLO374" s="1"/>
      <c r="BLP374" s="1"/>
      <c r="BLQ374" s="1"/>
      <c r="BLR374" s="1"/>
      <c r="BLS374" s="1"/>
      <c r="BLT374" s="1"/>
      <c r="BLU374" s="1"/>
      <c r="BLV374" s="1"/>
      <c r="BLW374" s="1"/>
      <c r="BLX374" s="1"/>
      <c r="BLY374" s="1"/>
      <c r="BLZ374" s="1"/>
      <c r="BMA374" s="1"/>
      <c r="BMB374" s="1"/>
      <c r="BMC374" s="1"/>
      <c r="BMD374" s="1"/>
      <c r="BME374" s="1"/>
      <c r="BMF374" s="1"/>
      <c r="BMG374" s="1"/>
      <c r="BMH374" s="1"/>
      <c r="BMI374" s="1"/>
      <c r="BMJ374" s="1"/>
      <c r="BMK374" s="1"/>
      <c r="BML374" s="1"/>
      <c r="BMM374" s="1"/>
      <c r="BMN374" s="1"/>
      <c r="BMO374" s="1"/>
      <c r="BMP374" s="1"/>
      <c r="BMQ374" s="1"/>
      <c r="BMR374" s="1"/>
      <c r="BMS374" s="1"/>
      <c r="BMT374" s="1"/>
      <c r="BMU374" s="1"/>
      <c r="BMV374" s="1"/>
      <c r="BMW374" s="1"/>
      <c r="BMX374" s="1"/>
      <c r="BMY374" s="1"/>
      <c r="BMZ374" s="1"/>
      <c r="BNA374" s="1"/>
      <c r="BNB374" s="1"/>
      <c r="BNC374" s="1"/>
      <c r="BND374" s="1"/>
      <c r="BNE374" s="1"/>
      <c r="BNF374" s="1"/>
      <c r="BNG374" s="1"/>
      <c r="BNH374" s="1"/>
      <c r="BNI374" s="1"/>
      <c r="BNJ374" s="1"/>
      <c r="BNK374" s="1"/>
      <c r="BNL374" s="1"/>
      <c r="BNM374" s="1"/>
      <c r="BNN374" s="1"/>
      <c r="BNO374" s="1"/>
      <c r="BNP374" s="1"/>
      <c r="BNQ374" s="1"/>
      <c r="BNR374" s="1"/>
      <c r="BNS374" s="1"/>
      <c r="BNT374" s="1"/>
      <c r="BNU374" s="1"/>
      <c r="BNV374" s="1"/>
      <c r="BNW374" s="1"/>
      <c r="BNX374" s="1"/>
      <c r="BNY374" s="1"/>
      <c r="BNZ374" s="1"/>
      <c r="BOA374" s="1"/>
      <c r="BOB374" s="1"/>
      <c r="BOC374" s="1"/>
      <c r="BOD374" s="1"/>
      <c r="BOE374" s="1"/>
      <c r="BOF374" s="1"/>
      <c r="BOG374" s="1"/>
      <c r="BOH374" s="1"/>
      <c r="BOI374" s="1"/>
      <c r="BOJ374" s="1"/>
      <c r="BOK374" s="1"/>
      <c r="BOL374" s="1"/>
      <c r="BOM374" s="1"/>
      <c r="BON374" s="1"/>
      <c r="BOO374" s="1"/>
      <c r="BOP374" s="1"/>
      <c r="BOQ374" s="1"/>
      <c r="BOR374" s="1"/>
      <c r="BOS374" s="1"/>
      <c r="BOT374" s="1"/>
      <c r="BOU374" s="1"/>
      <c r="BOV374" s="1"/>
      <c r="BOW374" s="1"/>
      <c r="BOX374" s="1"/>
      <c r="BOY374" s="1"/>
      <c r="BOZ374" s="1"/>
      <c r="BPA374" s="1"/>
      <c r="BPB374" s="1"/>
      <c r="BPC374" s="1"/>
      <c r="BPD374" s="1"/>
      <c r="BPE374" s="1"/>
      <c r="BPF374" s="1"/>
      <c r="BPG374" s="1"/>
      <c r="BPH374" s="1"/>
      <c r="BPI374" s="1"/>
      <c r="BPJ374" s="1"/>
      <c r="BPK374" s="1"/>
      <c r="BPL374" s="1"/>
      <c r="BPM374" s="1"/>
      <c r="BPN374" s="1"/>
      <c r="BPO374" s="1"/>
      <c r="BPP374" s="1"/>
      <c r="BPQ374" s="1"/>
      <c r="BPR374" s="1"/>
      <c r="BPS374" s="1"/>
      <c r="BPT374" s="1"/>
      <c r="BPU374" s="1"/>
      <c r="BPV374" s="1"/>
      <c r="BPW374" s="1"/>
      <c r="BPX374" s="1"/>
      <c r="BPY374" s="1"/>
      <c r="BPZ374" s="1"/>
      <c r="BQA374" s="1"/>
      <c r="BQB374" s="1"/>
      <c r="BQC374" s="1"/>
      <c r="BQD374" s="1"/>
      <c r="BQE374" s="1"/>
      <c r="BQF374" s="1"/>
      <c r="BQG374" s="1"/>
      <c r="BQH374" s="1"/>
      <c r="BQI374" s="1"/>
      <c r="BQJ374" s="1"/>
      <c r="BQK374" s="1"/>
      <c r="BQL374" s="1"/>
      <c r="BQM374" s="1"/>
      <c r="BQN374" s="1"/>
      <c r="BQO374" s="1"/>
      <c r="BQP374" s="1"/>
      <c r="BQQ374" s="1"/>
      <c r="BQR374" s="1"/>
      <c r="BQS374" s="1"/>
      <c r="BQT374" s="1"/>
      <c r="BQU374" s="1"/>
      <c r="BQV374" s="1"/>
      <c r="BQW374" s="1"/>
      <c r="BQX374" s="1"/>
      <c r="BQY374" s="1"/>
      <c r="BQZ374" s="1"/>
      <c r="BRA374" s="1"/>
      <c r="BRB374" s="1"/>
      <c r="BRC374" s="1"/>
      <c r="BRD374" s="1"/>
      <c r="BRE374" s="1"/>
      <c r="BRF374" s="1"/>
      <c r="BRG374" s="1"/>
      <c r="BRH374" s="1"/>
      <c r="BRI374" s="1"/>
      <c r="BRJ374" s="1"/>
      <c r="BRK374" s="1"/>
      <c r="BRL374" s="1"/>
      <c r="BRM374" s="1"/>
      <c r="BRN374" s="1"/>
      <c r="BRO374" s="1"/>
      <c r="BRP374" s="1"/>
      <c r="BRQ374" s="1"/>
      <c r="BRR374" s="1"/>
      <c r="BRS374" s="1"/>
      <c r="BRT374" s="1"/>
      <c r="BRU374" s="1"/>
      <c r="BRV374" s="1"/>
      <c r="BRW374" s="1"/>
      <c r="BRX374" s="1"/>
      <c r="BRY374" s="1"/>
      <c r="BRZ374" s="1"/>
      <c r="BSA374" s="1"/>
      <c r="BSB374" s="1"/>
      <c r="BSC374" s="1"/>
      <c r="BSD374" s="1"/>
      <c r="BSE374" s="1"/>
      <c r="BSF374" s="1"/>
      <c r="BSG374" s="1"/>
      <c r="BSH374" s="1"/>
      <c r="BSI374" s="1"/>
      <c r="BSJ374" s="1"/>
      <c r="BSK374" s="1"/>
      <c r="BSL374" s="1"/>
      <c r="BSM374" s="1"/>
      <c r="BSN374" s="1"/>
      <c r="BSO374" s="1"/>
      <c r="BSP374" s="1"/>
      <c r="BSQ374" s="1"/>
      <c r="BSR374" s="1"/>
      <c r="BSS374" s="1"/>
      <c r="BST374" s="1"/>
      <c r="BSU374" s="1"/>
      <c r="BSV374" s="1"/>
      <c r="BSW374" s="1"/>
      <c r="BSX374" s="1"/>
      <c r="BSY374" s="1"/>
      <c r="BSZ374" s="1"/>
      <c r="BTA374" s="1"/>
      <c r="BTB374" s="1"/>
      <c r="BTC374" s="1"/>
      <c r="BTD374" s="1"/>
      <c r="BTE374" s="1"/>
      <c r="BTF374" s="1"/>
      <c r="BTG374" s="1"/>
      <c r="BTH374" s="1"/>
      <c r="BTI374" s="1"/>
      <c r="BTJ374" s="1"/>
      <c r="BTK374" s="1"/>
      <c r="BTL374" s="1"/>
      <c r="BTM374" s="1"/>
      <c r="BTN374" s="1"/>
      <c r="BTO374" s="1"/>
      <c r="BTP374" s="1"/>
      <c r="BTQ374" s="1"/>
      <c r="BTR374" s="1"/>
      <c r="BTS374" s="1"/>
      <c r="BTT374" s="1"/>
      <c r="BTU374" s="1"/>
      <c r="BTV374" s="1"/>
      <c r="BTW374" s="1"/>
      <c r="BTX374" s="1"/>
      <c r="BTY374" s="1"/>
      <c r="BTZ374" s="1"/>
      <c r="BUA374" s="1"/>
      <c r="BUB374" s="1"/>
      <c r="BUC374" s="1"/>
      <c r="BUD374" s="1"/>
      <c r="BUE374" s="1"/>
      <c r="BUF374" s="1"/>
      <c r="BUG374" s="1"/>
      <c r="BUH374" s="1"/>
      <c r="BUI374" s="1"/>
      <c r="BUJ374" s="1"/>
      <c r="BUK374" s="1"/>
      <c r="BUL374" s="1"/>
      <c r="BUM374" s="1"/>
      <c r="BUN374" s="1"/>
      <c r="BUO374" s="1"/>
      <c r="BUP374" s="1"/>
      <c r="BUQ374" s="1"/>
      <c r="BUR374" s="1"/>
      <c r="BUS374" s="1"/>
      <c r="BUT374" s="1"/>
      <c r="BUU374" s="1"/>
      <c r="BUV374" s="1"/>
      <c r="BUW374" s="1"/>
      <c r="BUX374" s="1"/>
      <c r="BUY374" s="1"/>
      <c r="BUZ374" s="1"/>
      <c r="BVA374" s="1"/>
      <c r="BVB374" s="1"/>
      <c r="BVC374" s="1"/>
      <c r="BVD374" s="1"/>
      <c r="BVE374" s="1"/>
      <c r="BVF374" s="1"/>
      <c r="BVG374" s="1"/>
      <c r="BVH374" s="1"/>
      <c r="BVI374" s="1"/>
      <c r="BVJ374" s="1"/>
      <c r="BVK374" s="1"/>
      <c r="BVL374" s="1"/>
      <c r="BVM374" s="1"/>
      <c r="BVN374" s="1"/>
      <c r="BVO374" s="1"/>
      <c r="BVP374" s="1"/>
      <c r="BVQ374" s="1"/>
      <c r="BVR374" s="1"/>
      <c r="BVS374" s="1"/>
      <c r="BVT374" s="1"/>
      <c r="BVU374" s="1"/>
      <c r="BVV374" s="1"/>
      <c r="BVW374" s="1"/>
      <c r="BVX374" s="1"/>
      <c r="BVY374" s="1"/>
      <c r="BVZ374" s="1"/>
      <c r="BWA374" s="1"/>
      <c r="BWB374" s="1"/>
      <c r="BWC374" s="1"/>
      <c r="BWD374" s="1"/>
      <c r="BWE374" s="1"/>
      <c r="BWF374" s="1"/>
      <c r="BWG374" s="1"/>
      <c r="BWH374" s="1"/>
      <c r="BWI374" s="1"/>
      <c r="BWJ374" s="1"/>
      <c r="BWK374" s="1"/>
      <c r="BWL374" s="1"/>
      <c r="BWM374" s="1"/>
      <c r="BWN374" s="1"/>
      <c r="BWO374" s="1"/>
      <c r="BWP374" s="1"/>
      <c r="BWQ374" s="1"/>
      <c r="BWR374" s="1"/>
      <c r="BWS374" s="1"/>
      <c r="BWT374" s="1"/>
      <c r="BWU374" s="1"/>
      <c r="BWV374" s="1"/>
      <c r="BWW374" s="1"/>
      <c r="BWX374" s="1"/>
      <c r="BWY374" s="1"/>
      <c r="BWZ374" s="1"/>
      <c r="BXA374" s="1"/>
      <c r="BXB374" s="1"/>
      <c r="BXC374" s="1"/>
      <c r="BXD374" s="1"/>
      <c r="BXE374" s="1"/>
      <c r="BXF374" s="1"/>
      <c r="BXG374" s="1"/>
      <c r="BXH374" s="1"/>
      <c r="BXI374" s="1"/>
      <c r="BXJ374" s="1"/>
      <c r="BXK374" s="1"/>
      <c r="BXL374" s="1"/>
      <c r="BXM374" s="1"/>
      <c r="BXN374" s="1"/>
      <c r="BXO374" s="1"/>
      <c r="BXP374" s="1"/>
      <c r="BXQ374" s="1"/>
      <c r="BXR374" s="1"/>
      <c r="BXS374" s="1"/>
      <c r="BXT374" s="1"/>
      <c r="BXU374" s="1"/>
      <c r="BXV374" s="1"/>
      <c r="BXW374" s="1"/>
      <c r="BXX374" s="1"/>
      <c r="BXY374" s="1"/>
      <c r="BXZ374" s="1"/>
      <c r="BYA374" s="1"/>
      <c r="BYB374" s="1"/>
      <c r="BYC374" s="1"/>
      <c r="BYD374" s="1"/>
      <c r="BYE374" s="1"/>
      <c r="BYF374" s="1"/>
      <c r="BYG374" s="1"/>
      <c r="BYH374" s="1"/>
      <c r="BYI374" s="1"/>
      <c r="BYJ374" s="1"/>
      <c r="BYK374" s="1"/>
      <c r="BYL374" s="1"/>
      <c r="BYM374" s="1"/>
      <c r="BYN374" s="1"/>
      <c r="BYO374" s="1"/>
      <c r="BYP374" s="1"/>
      <c r="BYQ374" s="1"/>
      <c r="BYR374" s="1"/>
      <c r="BYS374" s="1"/>
      <c r="BYT374" s="1"/>
      <c r="BYU374" s="1"/>
      <c r="BYV374" s="1"/>
      <c r="BYW374" s="1"/>
      <c r="BYX374" s="1"/>
      <c r="BYY374" s="1"/>
      <c r="BYZ374" s="1"/>
      <c r="BZA374" s="1"/>
      <c r="BZB374" s="1"/>
      <c r="BZC374" s="1"/>
      <c r="BZD374" s="1"/>
      <c r="BZE374" s="1"/>
      <c r="BZF374" s="1"/>
      <c r="BZG374" s="1"/>
      <c r="BZH374" s="1"/>
      <c r="BZI374" s="1"/>
      <c r="BZJ374" s="1"/>
      <c r="BZK374" s="1"/>
      <c r="BZL374" s="1"/>
      <c r="BZM374" s="1"/>
      <c r="BZN374" s="1"/>
      <c r="BZO374" s="1"/>
      <c r="BZP374" s="1"/>
      <c r="BZQ374" s="1"/>
      <c r="BZR374" s="1"/>
      <c r="BZS374" s="1"/>
      <c r="BZT374" s="1"/>
      <c r="BZU374" s="1"/>
      <c r="BZV374" s="1"/>
      <c r="BZW374" s="1"/>
      <c r="BZX374" s="1"/>
      <c r="BZY374" s="1"/>
      <c r="BZZ374" s="1"/>
      <c r="CAA374" s="1"/>
      <c r="CAB374" s="1"/>
      <c r="CAC374" s="1"/>
      <c r="CAD374" s="1"/>
      <c r="CAE374" s="1"/>
      <c r="CAF374" s="1"/>
      <c r="CAG374" s="1"/>
      <c r="CAH374" s="1"/>
      <c r="CAI374" s="1"/>
      <c r="CAJ374" s="1"/>
      <c r="CAK374" s="1"/>
      <c r="CAL374" s="1"/>
      <c r="CAM374" s="1"/>
      <c r="CAN374" s="1"/>
      <c r="CAO374" s="1"/>
      <c r="CAP374" s="1"/>
      <c r="CAQ374" s="1"/>
      <c r="CAR374" s="1"/>
      <c r="CAS374" s="1"/>
      <c r="CAT374" s="1"/>
      <c r="CAU374" s="1"/>
      <c r="CAV374" s="1"/>
      <c r="CAW374" s="1"/>
      <c r="CAX374" s="1"/>
      <c r="CAY374" s="1"/>
      <c r="CAZ374" s="1"/>
      <c r="CBA374" s="1"/>
      <c r="CBB374" s="1"/>
      <c r="CBC374" s="1"/>
      <c r="CBD374" s="1"/>
      <c r="CBE374" s="1"/>
      <c r="CBF374" s="1"/>
      <c r="CBG374" s="1"/>
      <c r="CBH374" s="1"/>
      <c r="CBI374" s="1"/>
      <c r="CBJ374" s="1"/>
      <c r="CBK374" s="1"/>
      <c r="CBL374" s="1"/>
      <c r="CBM374" s="1"/>
      <c r="CBN374" s="1"/>
      <c r="CBO374" s="1"/>
      <c r="CBP374" s="1"/>
      <c r="CBQ374" s="1"/>
      <c r="CBR374" s="1"/>
      <c r="CBS374" s="1"/>
      <c r="CBT374" s="1"/>
      <c r="CBU374" s="1"/>
      <c r="CBV374" s="1"/>
      <c r="CBW374" s="1"/>
      <c r="CBX374" s="1"/>
      <c r="CBY374" s="1"/>
      <c r="CBZ374" s="1"/>
      <c r="CCA374" s="1"/>
      <c r="CCB374" s="1"/>
      <c r="CCC374" s="1"/>
      <c r="CCD374" s="1"/>
      <c r="CCE374" s="1"/>
      <c r="CCF374" s="1"/>
      <c r="CCG374" s="1"/>
      <c r="CCH374" s="1"/>
      <c r="CCI374" s="1"/>
      <c r="CCJ374" s="1"/>
      <c r="CCK374" s="1"/>
      <c r="CCL374" s="1"/>
      <c r="CCM374" s="1"/>
      <c r="CCN374" s="1"/>
      <c r="CCO374" s="1"/>
      <c r="CCP374" s="1"/>
      <c r="CCQ374" s="1"/>
      <c r="CCR374" s="1"/>
      <c r="CCS374" s="1"/>
      <c r="CCT374" s="1"/>
      <c r="CCU374" s="1"/>
      <c r="CCV374" s="1"/>
      <c r="CCW374" s="1"/>
      <c r="CCX374" s="1"/>
      <c r="CCY374" s="1"/>
      <c r="CCZ374" s="1"/>
      <c r="CDA374" s="1"/>
      <c r="CDB374" s="1"/>
      <c r="CDC374" s="1"/>
      <c r="CDD374" s="1"/>
      <c r="CDE374" s="1"/>
      <c r="CDF374" s="1"/>
      <c r="CDG374" s="1"/>
      <c r="CDH374" s="1"/>
      <c r="CDI374" s="1"/>
      <c r="CDJ374" s="1"/>
      <c r="CDK374" s="1"/>
      <c r="CDL374" s="1"/>
      <c r="CDM374" s="1"/>
      <c r="CDN374" s="1"/>
      <c r="CDO374" s="1"/>
      <c r="CDP374" s="1"/>
      <c r="CDQ374" s="1"/>
      <c r="CDR374" s="1"/>
      <c r="CDS374" s="1"/>
      <c r="CDT374" s="1"/>
      <c r="CDU374" s="1"/>
      <c r="CDV374" s="1"/>
      <c r="CDW374" s="1"/>
      <c r="CDX374" s="1"/>
      <c r="CDY374" s="1"/>
      <c r="CDZ374" s="1"/>
      <c r="CEA374" s="1"/>
      <c r="CEB374" s="1"/>
      <c r="CEC374" s="1"/>
      <c r="CED374" s="1"/>
      <c r="CEE374" s="1"/>
      <c r="CEF374" s="1"/>
      <c r="CEG374" s="1"/>
      <c r="CEH374" s="1"/>
      <c r="CEI374" s="1"/>
      <c r="CEJ374" s="1"/>
      <c r="CEK374" s="1"/>
      <c r="CEL374" s="1"/>
      <c r="CEM374" s="1"/>
      <c r="CEN374" s="1"/>
      <c r="CEO374" s="1"/>
      <c r="CEP374" s="1"/>
      <c r="CEQ374" s="1"/>
      <c r="CER374" s="1"/>
      <c r="CES374" s="1"/>
      <c r="CET374" s="1"/>
      <c r="CEU374" s="1"/>
      <c r="CEV374" s="1"/>
      <c r="CEW374" s="1"/>
      <c r="CEX374" s="1"/>
      <c r="CEY374" s="1"/>
      <c r="CEZ374" s="1"/>
      <c r="CFA374" s="1"/>
      <c r="CFB374" s="1"/>
      <c r="CFC374" s="1"/>
      <c r="CFD374" s="1"/>
      <c r="CFE374" s="1"/>
      <c r="CFF374" s="1"/>
      <c r="CFG374" s="1"/>
      <c r="CFH374" s="1"/>
      <c r="CFI374" s="1"/>
      <c r="CFJ374" s="1"/>
      <c r="CFK374" s="1"/>
      <c r="CFL374" s="1"/>
      <c r="CFM374" s="1"/>
      <c r="CFN374" s="1"/>
      <c r="CFO374" s="1"/>
      <c r="CFP374" s="1"/>
      <c r="CFQ374" s="1"/>
      <c r="CFR374" s="1"/>
      <c r="CFS374" s="1"/>
      <c r="CFT374" s="1"/>
      <c r="CFU374" s="1"/>
      <c r="CFV374" s="1"/>
      <c r="CFW374" s="1"/>
      <c r="CFX374" s="1"/>
      <c r="CFY374" s="1"/>
      <c r="CFZ374" s="1"/>
      <c r="CGA374" s="1"/>
      <c r="CGB374" s="1"/>
      <c r="CGC374" s="1"/>
      <c r="CGD374" s="1"/>
      <c r="CGE374" s="1"/>
      <c r="CGF374" s="1"/>
      <c r="CGG374" s="1"/>
      <c r="CGH374" s="1"/>
      <c r="CGI374" s="1"/>
      <c r="CGJ374" s="1"/>
      <c r="CGK374" s="1"/>
      <c r="CGL374" s="1"/>
      <c r="CGM374" s="1"/>
      <c r="CGN374" s="1"/>
      <c r="CGO374" s="1"/>
      <c r="CGP374" s="1"/>
      <c r="CGQ374" s="1"/>
      <c r="CGR374" s="1"/>
      <c r="CGS374" s="1"/>
      <c r="CGT374" s="1"/>
      <c r="CGU374" s="1"/>
      <c r="CGV374" s="1"/>
      <c r="CGW374" s="1"/>
      <c r="CGX374" s="1"/>
      <c r="CGY374" s="1"/>
      <c r="CGZ374" s="1"/>
      <c r="CHA374" s="1"/>
      <c r="CHB374" s="1"/>
      <c r="CHC374" s="1"/>
      <c r="CHD374" s="1"/>
      <c r="CHE374" s="1"/>
      <c r="CHF374" s="1"/>
      <c r="CHG374" s="1"/>
      <c r="CHH374" s="1"/>
      <c r="CHI374" s="1"/>
      <c r="CHJ374" s="1"/>
      <c r="CHK374" s="1"/>
      <c r="CHL374" s="1"/>
      <c r="CHM374" s="1"/>
      <c r="CHN374" s="1"/>
      <c r="CHO374" s="1"/>
      <c r="CHP374" s="1"/>
      <c r="CHQ374" s="1"/>
      <c r="CHR374" s="1"/>
      <c r="CHS374" s="1"/>
      <c r="CHT374" s="1"/>
      <c r="CHU374" s="1"/>
      <c r="CHV374" s="1"/>
      <c r="CHW374" s="1"/>
      <c r="CHX374" s="1"/>
      <c r="CHY374" s="1"/>
      <c r="CHZ374" s="1"/>
      <c r="CIA374" s="1"/>
      <c r="CIB374" s="1"/>
      <c r="CIC374" s="1"/>
      <c r="CID374" s="1"/>
      <c r="CIE374" s="1"/>
      <c r="CIF374" s="1"/>
      <c r="CIG374" s="1"/>
      <c r="CIH374" s="1"/>
      <c r="CII374" s="1"/>
      <c r="CIJ374" s="1"/>
      <c r="CIK374" s="1"/>
      <c r="CIL374" s="1"/>
      <c r="CIM374" s="1"/>
      <c r="CIN374" s="1"/>
      <c r="CIO374" s="1"/>
      <c r="CIP374" s="1"/>
      <c r="CIQ374" s="1"/>
      <c r="CIR374" s="1"/>
      <c r="CIS374" s="1"/>
      <c r="CIT374" s="1"/>
      <c r="CIU374" s="1"/>
      <c r="CIV374" s="1"/>
      <c r="CIW374" s="1"/>
      <c r="CIX374" s="1"/>
      <c r="CIY374" s="1"/>
      <c r="CIZ374" s="1"/>
      <c r="CJA374" s="1"/>
      <c r="CJB374" s="1"/>
      <c r="CJC374" s="1"/>
      <c r="CJD374" s="1"/>
      <c r="CJE374" s="1"/>
      <c r="CJF374" s="1"/>
      <c r="CJG374" s="1"/>
      <c r="CJH374" s="1"/>
      <c r="CJI374" s="1"/>
      <c r="CJJ374" s="1"/>
      <c r="CJK374" s="1"/>
      <c r="CJL374" s="1"/>
      <c r="CJM374" s="1"/>
      <c r="CJN374" s="1"/>
      <c r="CJO374" s="1"/>
      <c r="CJP374" s="1"/>
      <c r="CJQ374" s="1"/>
      <c r="CJR374" s="1"/>
      <c r="CJS374" s="1"/>
      <c r="CJT374" s="1"/>
      <c r="CJU374" s="1"/>
      <c r="CJV374" s="1"/>
      <c r="CJW374" s="1"/>
      <c r="CJX374" s="1"/>
      <c r="CJY374" s="1"/>
      <c r="CJZ374" s="1"/>
      <c r="CKA374" s="1"/>
      <c r="CKB374" s="1"/>
      <c r="CKC374" s="1"/>
      <c r="CKD374" s="1"/>
      <c r="CKE374" s="1"/>
      <c r="CKF374" s="1"/>
      <c r="CKG374" s="1"/>
      <c r="CKH374" s="1"/>
      <c r="CKI374" s="1"/>
      <c r="CKJ374" s="1"/>
      <c r="CKK374" s="1"/>
      <c r="CKL374" s="1"/>
      <c r="CKM374" s="1"/>
      <c r="CKN374" s="1"/>
      <c r="CKO374" s="1"/>
      <c r="CKP374" s="1"/>
      <c r="CKQ374" s="1"/>
      <c r="CKR374" s="1"/>
      <c r="CKS374" s="1"/>
      <c r="CKT374" s="1"/>
      <c r="CKU374" s="1"/>
      <c r="CKV374" s="1"/>
      <c r="CKW374" s="1"/>
      <c r="CKX374" s="1"/>
      <c r="CKY374" s="1"/>
      <c r="CKZ374" s="1"/>
      <c r="CLA374" s="1"/>
      <c r="CLB374" s="1"/>
      <c r="CLC374" s="1"/>
      <c r="CLD374" s="1"/>
      <c r="CLE374" s="1"/>
      <c r="CLF374" s="1"/>
      <c r="CLG374" s="1"/>
      <c r="CLH374" s="1"/>
      <c r="CLI374" s="1"/>
      <c r="CLJ374" s="1"/>
      <c r="CLK374" s="1"/>
      <c r="CLL374" s="1"/>
      <c r="CLM374" s="1"/>
      <c r="CLN374" s="1"/>
      <c r="CLO374" s="1"/>
      <c r="CLP374" s="1"/>
      <c r="CLQ374" s="1"/>
      <c r="CLR374" s="1"/>
      <c r="CLS374" s="1"/>
      <c r="CLT374" s="1"/>
      <c r="CLU374" s="1"/>
      <c r="CLV374" s="1"/>
      <c r="CLW374" s="1"/>
      <c r="CLX374" s="1"/>
      <c r="CLY374" s="1"/>
      <c r="CLZ374" s="1"/>
      <c r="CMA374" s="1"/>
      <c r="CMB374" s="1"/>
      <c r="CMC374" s="1"/>
      <c r="CMD374" s="1"/>
      <c r="CME374" s="1"/>
      <c r="CMF374" s="1"/>
      <c r="CMG374" s="1"/>
      <c r="CMH374" s="1"/>
      <c r="CMI374" s="1"/>
      <c r="CMJ374" s="1"/>
      <c r="CMK374" s="1"/>
      <c r="CML374" s="1"/>
      <c r="CMM374" s="1"/>
      <c r="CMN374" s="1"/>
      <c r="CMO374" s="1"/>
      <c r="CMP374" s="1"/>
      <c r="CMQ374" s="1"/>
      <c r="CMR374" s="1"/>
      <c r="CMS374" s="1"/>
      <c r="CMT374" s="1"/>
      <c r="CMU374" s="1"/>
      <c r="CMV374" s="1"/>
      <c r="CMW374" s="1"/>
      <c r="CMX374" s="1"/>
      <c r="CMY374" s="1"/>
      <c r="CMZ374" s="1"/>
      <c r="CNA374" s="1"/>
      <c r="CNB374" s="1"/>
      <c r="CNC374" s="1"/>
      <c r="CND374" s="1"/>
      <c r="CNE374" s="1"/>
      <c r="CNF374" s="1"/>
      <c r="CNG374" s="1"/>
      <c r="CNH374" s="1"/>
      <c r="CNI374" s="1"/>
      <c r="CNJ374" s="1"/>
      <c r="CNK374" s="1"/>
      <c r="CNL374" s="1"/>
      <c r="CNM374" s="1"/>
      <c r="CNN374" s="1"/>
      <c r="CNO374" s="1"/>
      <c r="CNP374" s="1"/>
      <c r="CNQ374" s="1"/>
      <c r="CNR374" s="1"/>
      <c r="CNS374" s="1"/>
      <c r="CNT374" s="1"/>
      <c r="CNU374" s="1"/>
      <c r="CNV374" s="1"/>
      <c r="CNW374" s="1"/>
      <c r="CNX374" s="1"/>
      <c r="CNY374" s="1"/>
      <c r="CNZ374" s="1"/>
      <c r="COA374" s="1"/>
      <c r="COB374" s="1"/>
      <c r="COC374" s="1"/>
      <c r="COD374" s="1"/>
      <c r="COE374" s="1"/>
      <c r="COF374" s="1"/>
      <c r="COG374" s="1"/>
      <c r="COH374" s="1"/>
      <c r="COI374" s="1"/>
      <c r="COJ374" s="1"/>
      <c r="COK374" s="1"/>
      <c r="COL374" s="1"/>
      <c r="COM374" s="1"/>
      <c r="CON374" s="1"/>
      <c r="COO374" s="1"/>
      <c r="COP374" s="1"/>
      <c r="COQ374" s="1"/>
      <c r="COR374" s="1"/>
      <c r="COS374" s="1"/>
      <c r="COT374" s="1"/>
      <c r="COU374" s="1"/>
      <c r="COV374" s="1"/>
      <c r="COW374" s="1"/>
      <c r="COX374" s="1"/>
      <c r="COY374" s="1"/>
      <c r="COZ374" s="1"/>
      <c r="CPA374" s="1"/>
      <c r="CPB374" s="1"/>
      <c r="CPC374" s="1"/>
      <c r="CPD374" s="1"/>
      <c r="CPE374" s="1"/>
      <c r="CPF374" s="1"/>
      <c r="CPG374" s="1"/>
      <c r="CPH374" s="1"/>
      <c r="CPI374" s="1"/>
      <c r="CPJ374" s="1"/>
      <c r="CPK374" s="1"/>
      <c r="CPL374" s="1"/>
      <c r="CPM374" s="1"/>
      <c r="CPN374" s="1"/>
      <c r="CPO374" s="1"/>
      <c r="CPP374" s="1"/>
      <c r="CPQ374" s="1"/>
      <c r="CPR374" s="1"/>
      <c r="CPS374" s="1"/>
      <c r="CPT374" s="1"/>
      <c r="CPU374" s="1"/>
      <c r="CPV374" s="1"/>
      <c r="CPW374" s="1"/>
      <c r="CPX374" s="1"/>
      <c r="CPY374" s="1"/>
      <c r="CPZ374" s="1"/>
      <c r="CQA374" s="1"/>
      <c r="CQB374" s="1"/>
      <c r="CQC374" s="1"/>
      <c r="CQD374" s="1"/>
      <c r="CQE374" s="1"/>
      <c r="CQF374" s="1"/>
      <c r="CQG374" s="1"/>
      <c r="CQH374" s="1"/>
      <c r="CQI374" s="1"/>
      <c r="CQJ374" s="1"/>
      <c r="CQK374" s="1"/>
      <c r="CQL374" s="1"/>
      <c r="CQM374" s="1"/>
      <c r="CQN374" s="1"/>
      <c r="CQO374" s="1"/>
      <c r="CQP374" s="1"/>
      <c r="CQQ374" s="1"/>
      <c r="CQR374" s="1"/>
      <c r="CQS374" s="1"/>
      <c r="CQT374" s="1"/>
      <c r="CQU374" s="1"/>
      <c r="CQV374" s="1"/>
      <c r="CQW374" s="1"/>
      <c r="CQX374" s="1"/>
      <c r="CQY374" s="1"/>
      <c r="CQZ374" s="1"/>
      <c r="CRA374" s="1"/>
      <c r="CRB374" s="1"/>
      <c r="CRC374" s="1"/>
      <c r="CRD374" s="1"/>
      <c r="CRE374" s="1"/>
      <c r="CRF374" s="1"/>
      <c r="CRG374" s="1"/>
      <c r="CRH374" s="1"/>
      <c r="CRI374" s="1"/>
      <c r="CRJ374" s="1"/>
      <c r="CRK374" s="1"/>
      <c r="CRL374" s="1"/>
      <c r="CRM374" s="1"/>
      <c r="CRN374" s="1"/>
      <c r="CRO374" s="1"/>
      <c r="CRP374" s="1"/>
      <c r="CRQ374" s="1"/>
      <c r="CRR374" s="1"/>
      <c r="CRS374" s="1"/>
      <c r="CRT374" s="1"/>
      <c r="CRU374" s="1"/>
      <c r="CRV374" s="1"/>
      <c r="CRW374" s="1"/>
      <c r="CRX374" s="1"/>
      <c r="CRY374" s="1"/>
      <c r="CRZ374" s="1"/>
      <c r="CSA374" s="1"/>
      <c r="CSB374" s="1"/>
      <c r="CSC374" s="1"/>
      <c r="CSD374" s="1"/>
      <c r="CSE374" s="1"/>
      <c r="CSF374" s="1"/>
      <c r="CSG374" s="1"/>
      <c r="CSH374" s="1"/>
      <c r="CSI374" s="1"/>
      <c r="CSJ374" s="1"/>
      <c r="CSK374" s="1"/>
      <c r="CSL374" s="1"/>
      <c r="CSM374" s="1"/>
      <c r="CSN374" s="1"/>
      <c r="CSO374" s="1"/>
      <c r="CSP374" s="1"/>
      <c r="CSQ374" s="1"/>
      <c r="CSR374" s="1"/>
      <c r="CSS374" s="1"/>
      <c r="CST374" s="1"/>
      <c r="CSU374" s="1"/>
      <c r="CSV374" s="1"/>
      <c r="CSW374" s="1"/>
      <c r="CSX374" s="1"/>
      <c r="CSY374" s="1"/>
      <c r="CSZ374" s="1"/>
      <c r="CTA374" s="1"/>
      <c r="CTB374" s="1"/>
      <c r="CTC374" s="1"/>
      <c r="CTD374" s="1"/>
      <c r="CTE374" s="1"/>
      <c r="CTF374" s="1"/>
      <c r="CTG374" s="1"/>
      <c r="CTH374" s="1"/>
      <c r="CTI374" s="1"/>
      <c r="CTJ374" s="1"/>
      <c r="CTK374" s="1"/>
      <c r="CTL374" s="1"/>
      <c r="CTM374" s="1"/>
      <c r="CTN374" s="1"/>
      <c r="CTO374" s="1"/>
      <c r="CTP374" s="1"/>
      <c r="CTQ374" s="1"/>
      <c r="CTR374" s="1"/>
      <c r="CTS374" s="1"/>
      <c r="CTT374" s="1"/>
      <c r="CTU374" s="1"/>
      <c r="CTV374" s="1"/>
      <c r="CTW374" s="1"/>
      <c r="CTX374" s="1"/>
      <c r="CTY374" s="1"/>
      <c r="CTZ374" s="1"/>
      <c r="CUA374" s="1"/>
      <c r="CUB374" s="1"/>
      <c r="CUC374" s="1"/>
      <c r="CUD374" s="1"/>
      <c r="CUE374" s="1"/>
      <c r="CUF374" s="1"/>
      <c r="CUG374" s="1"/>
      <c r="CUH374" s="1"/>
      <c r="CUI374" s="1"/>
      <c r="CUJ374" s="1"/>
      <c r="CUK374" s="1"/>
      <c r="CUL374" s="1"/>
      <c r="CUM374" s="1"/>
      <c r="CUN374" s="1"/>
      <c r="CUO374" s="1"/>
      <c r="CUP374" s="1"/>
      <c r="CUQ374" s="1"/>
      <c r="CUR374" s="1"/>
      <c r="CUS374" s="1"/>
      <c r="CUT374" s="1"/>
      <c r="CUU374" s="1"/>
      <c r="CUV374" s="1"/>
      <c r="CUW374" s="1"/>
      <c r="CUX374" s="1"/>
      <c r="CUY374" s="1"/>
      <c r="CUZ374" s="1"/>
      <c r="CVA374" s="1"/>
      <c r="CVB374" s="1"/>
      <c r="CVC374" s="1"/>
      <c r="CVD374" s="1"/>
      <c r="CVE374" s="1"/>
      <c r="CVF374" s="1"/>
      <c r="CVG374" s="1"/>
      <c r="CVH374" s="1"/>
      <c r="CVI374" s="1"/>
      <c r="CVJ374" s="1"/>
      <c r="CVK374" s="1"/>
      <c r="CVL374" s="1"/>
      <c r="CVM374" s="1"/>
      <c r="CVN374" s="1"/>
      <c r="CVO374" s="1"/>
      <c r="CVP374" s="1"/>
      <c r="CVQ374" s="1"/>
      <c r="CVR374" s="1"/>
      <c r="CVS374" s="1"/>
      <c r="CVT374" s="1"/>
      <c r="CVU374" s="1"/>
      <c r="CVV374" s="1"/>
      <c r="CVW374" s="1"/>
      <c r="CVX374" s="1"/>
      <c r="CVY374" s="1"/>
      <c r="CVZ374" s="1"/>
      <c r="CWA374" s="1"/>
      <c r="CWB374" s="1"/>
      <c r="CWC374" s="1"/>
      <c r="CWD374" s="1"/>
      <c r="CWE374" s="1"/>
      <c r="CWF374" s="1"/>
      <c r="CWG374" s="1"/>
      <c r="CWH374" s="1"/>
      <c r="CWI374" s="1"/>
      <c r="CWJ374" s="1"/>
      <c r="CWK374" s="1"/>
      <c r="CWL374" s="1"/>
      <c r="CWM374" s="1"/>
      <c r="CWN374" s="1"/>
      <c r="CWO374" s="1"/>
      <c r="CWP374" s="1"/>
      <c r="CWQ374" s="1"/>
      <c r="CWR374" s="1"/>
      <c r="CWS374" s="1"/>
      <c r="CWT374" s="1"/>
      <c r="CWU374" s="1"/>
      <c r="CWV374" s="1"/>
      <c r="CWW374" s="1"/>
      <c r="CWX374" s="1"/>
      <c r="CWY374" s="1"/>
      <c r="CWZ374" s="1"/>
      <c r="CXA374" s="1"/>
      <c r="CXB374" s="1"/>
      <c r="CXC374" s="1"/>
      <c r="CXD374" s="1"/>
      <c r="CXE374" s="1"/>
      <c r="CXF374" s="1"/>
      <c r="CXG374" s="1"/>
      <c r="CXH374" s="1"/>
      <c r="CXI374" s="1"/>
      <c r="CXJ374" s="1"/>
      <c r="CXK374" s="1"/>
      <c r="CXL374" s="1"/>
      <c r="CXM374" s="1"/>
      <c r="CXN374" s="1"/>
      <c r="CXO374" s="1"/>
      <c r="CXP374" s="1"/>
      <c r="CXQ374" s="1"/>
      <c r="CXR374" s="1"/>
      <c r="CXS374" s="1"/>
      <c r="CXT374" s="1"/>
      <c r="CXU374" s="1"/>
      <c r="CXV374" s="1"/>
      <c r="CXW374" s="1"/>
      <c r="CXX374" s="1"/>
      <c r="CXY374" s="1"/>
      <c r="CXZ374" s="1"/>
      <c r="CYA374" s="1"/>
      <c r="CYB374" s="1"/>
      <c r="CYC374" s="1"/>
      <c r="CYD374" s="1"/>
      <c r="CYE374" s="1"/>
      <c r="CYF374" s="1"/>
      <c r="CYG374" s="1"/>
      <c r="CYH374" s="1"/>
      <c r="CYI374" s="1"/>
      <c r="CYJ374" s="1"/>
      <c r="CYK374" s="1"/>
      <c r="CYL374" s="1"/>
      <c r="CYM374" s="1"/>
      <c r="CYN374" s="1"/>
      <c r="CYO374" s="1"/>
      <c r="CYP374" s="1"/>
      <c r="CYQ374" s="1"/>
      <c r="CYR374" s="1"/>
      <c r="CYS374" s="1"/>
      <c r="CYT374" s="1"/>
      <c r="CYU374" s="1"/>
      <c r="CYV374" s="1"/>
      <c r="CYW374" s="1"/>
      <c r="CYX374" s="1"/>
      <c r="CYY374" s="1"/>
      <c r="CYZ374" s="1"/>
      <c r="CZA374" s="1"/>
      <c r="CZB374" s="1"/>
      <c r="CZC374" s="1"/>
      <c r="CZD374" s="1"/>
      <c r="CZE374" s="1"/>
      <c r="CZF374" s="1"/>
      <c r="CZG374" s="1"/>
      <c r="CZH374" s="1"/>
      <c r="CZI374" s="1"/>
      <c r="CZJ374" s="1"/>
      <c r="CZK374" s="1"/>
      <c r="CZL374" s="1"/>
      <c r="CZM374" s="1"/>
      <c r="CZN374" s="1"/>
      <c r="CZO374" s="1"/>
      <c r="CZP374" s="1"/>
      <c r="CZQ374" s="1"/>
      <c r="CZR374" s="1"/>
      <c r="CZS374" s="1"/>
      <c r="CZT374" s="1"/>
      <c r="CZU374" s="1"/>
      <c r="CZV374" s="1"/>
      <c r="CZW374" s="1"/>
      <c r="CZX374" s="1"/>
      <c r="CZY374" s="1"/>
      <c r="CZZ374" s="1"/>
      <c r="DAA374" s="1"/>
      <c r="DAB374" s="1"/>
      <c r="DAC374" s="1"/>
      <c r="DAD374" s="1"/>
      <c r="DAE374" s="1"/>
      <c r="DAF374" s="1"/>
      <c r="DAG374" s="1"/>
      <c r="DAH374" s="1"/>
      <c r="DAI374" s="1"/>
      <c r="DAJ374" s="1"/>
      <c r="DAK374" s="1"/>
      <c r="DAL374" s="1"/>
      <c r="DAM374" s="1"/>
      <c r="DAN374" s="1"/>
      <c r="DAO374" s="1"/>
      <c r="DAP374" s="1"/>
      <c r="DAQ374" s="1"/>
      <c r="DAR374" s="1"/>
      <c r="DAS374" s="1"/>
      <c r="DAT374" s="1"/>
      <c r="DAU374" s="1"/>
      <c r="DAV374" s="1"/>
      <c r="DAW374" s="1"/>
      <c r="DAX374" s="1"/>
      <c r="DAY374" s="1"/>
      <c r="DAZ374" s="1"/>
      <c r="DBA374" s="1"/>
      <c r="DBB374" s="1"/>
      <c r="DBC374" s="1"/>
      <c r="DBD374" s="1"/>
      <c r="DBE374" s="1"/>
      <c r="DBF374" s="1"/>
      <c r="DBG374" s="1"/>
      <c r="DBH374" s="1"/>
      <c r="DBI374" s="1"/>
      <c r="DBJ374" s="1"/>
      <c r="DBK374" s="1"/>
      <c r="DBL374" s="1"/>
      <c r="DBM374" s="1"/>
      <c r="DBN374" s="1"/>
      <c r="DBO374" s="1"/>
      <c r="DBP374" s="1"/>
      <c r="DBQ374" s="1"/>
      <c r="DBR374" s="1"/>
      <c r="DBS374" s="1"/>
      <c r="DBT374" s="1"/>
      <c r="DBU374" s="1"/>
      <c r="DBV374" s="1"/>
      <c r="DBW374" s="1"/>
      <c r="DBX374" s="1"/>
      <c r="DBY374" s="1"/>
      <c r="DBZ374" s="1"/>
      <c r="DCA374" s="1"/>
      <c r="DCB374" s="1"/>
      <c r="DCC374" s="1"/>
      <c r="DCD374" s="1"/>
      <c r="DCE374" s="1"/>
      <c r="DCF374" s="1"/>
      <c r="DCG374" s="1"/>
      <c r="DCH374" s="1"/>
      <c r="DCI374" s="1"/>
      <c r="DCJ374" s="1"/>
      <c r="DCK374" s="1"/>
      <c r="DCL374" s="1"/>
      <c r="DCM374" s="1"/>
      <c r="DCN374" s="1"/>
      <c r="DCO374" s="1"/>
      <c r="DCP374" s="1"/>
      <c r="DCQ374" s="1"/>
      <c r="DCR374" s="1"/>
      <c r="DCS374" s="1"/>
      <c r="DCT374" s="1"/>
      <c r="DCU374" s="1"/>
      <c r="DCV374" s="1"/>
      <c r="DCW374" s="1"/>
      <c r="DCX374" s="1"/>
      <c r="DCY374" s="1"/>
      <c r="DCZ374" s="1"/>
      <c r="DDA374" s="1"/>
      <c r="DDB374" s="1"/>
      <c r="DDC374" s="1"/>
      <c r="DDD374" s="1"/>
      <c r="DDE374" s="1"/>
      <c r="DDF374" s="1"/>
      <c r="DDG374" s="1"/>
      <c r="DDH374" s="1"/>
      <c r="DDI374" s="1"/>
      <c r="DDJ374" s="1"/>
      <c r="DDK374" s="1"/>
      <c r="DDL374" s="1"/>
      <c r="DDM374" s="1"/>
      <c r="DDN374" s="1"/>
      <c r="DDO374" s="1"/>
      <c r="DDP374" s="1"/>
      <c r="DDQ374" s="1"/>
      <c r="DDR374" s="1"/>
      <c r="DDS374" s="1"/>
      <c r="DDT374" s="1"/>
      <c r="DDU374" s="1"/>
      <c r="DDV374" s="1"/>
      <c r="DDW374" s="1"/>
      <c r="DDX374" s="1"/>
      <c r="DDY374" s="1"/>
      <c r="DDZ374" s="1"/>
      <c r="DEA374" s="1"/>
      <c r="DEB374" s="1"/>
      <c r="DEC374" s="1"/>
      <c r="DED374" s="1"/>
      <c r="DEE374" s="1"/>
      <c r="DEF374" s="1"/>
      <c r="DEG374" s="1"/>
      <c r="DEH374" s="1"/>
      <c r="DEI374" s="1"/>
      <c r="DEJ374" s="1"/>
      <c r="DEK374" s="1"/>
      <c r="DEL374" s="1"/>
      <c r="DEM374" s="1"/>
      <c r="DEN374" s="1"/>
      <c r="DEO374" s="1"/>
      <c r="DEP374" s="1"/>
      <c r="DEQ374" s="1"/>
      <c r="DER374" s="1"/>
      <c r="DES374" s="1"/>
      <c r="DET374" s="1"/>
      <c r="DEU374" s="1"/>
      <c r="DEV374" s="1"/>
      <c r="DEW374" s="1"/>
      <c r="DEX374" s="1"/>
      <c r="DEY374" s="1"/>
      <c r="DEZ374" s="1"/>
      <c r="DFA374" s="1"/>
      <c r="DFB374" s="1"/>
      <c r="DFC374" s="1"/>
      <c r="DFD374" s="1"/>
      <c r="DFE374" s="1"/>
      <c r="DFF374" s="1"/>
      <c r="DFG374" s="1"/>
      <c r="DFH374" s="1"/>
      <c r="DFI374" s="1"/>
      <c r="DFJ374" s="1"/>
      <c r="DFK374" s="1"/>
      <c r="DFL374" s="1"/>
      <c r="DFM374" s="1"/>
      <c r="DFN374" s="1"/>
      <c r="DFO374" s="1"/>
      <c r="DFP374" s="1"/>
      <c r="DFQ374" s="1"/>
      <c r="DFR374" s="1"/>
      <c r="DFS374" s="1"/>
      <c r="DFT374" s="1"/>
      <c r="DFU374" s="1"/>
      <c r="DFV374" s="1"/>
      <c r="DFW374" s="1"/>
      <c r="DFX374" s="1"/>
      <c r="DFY374" s="1"/>
      <c r="DFZ374" s="1"/>
      <c r="DGA374" s="1"/>
      <c r="DGB374" s="1"/>
      <c r="DGC374" s="1"/>
      <c r="DGD374" s="1"/>
      <c r="DGE374" s="1"/>
      <c r="DGF374" s="1"/>
      <c r="DGG374" s="1"/>
      <c r="DGH374" s="1"/>
      <c r="DGI374" s="1"/>
      <c r="DGJ374" s="1"/>
      <c r="DGK374" s="1"/>
      <c r="DGL374" s="1"/>
      <c r="DGM374" s="1"/>
      <c r="DGN374" s="1"/>
      <c r="DGO374" s="1"/>
      <c r="DGP374" s="1"/>
      <c r="DGQ374" s="1"/>
      <c r="DGR374" s="1"/>
      <c r="DGS374" s="1"/>
      <c r="DGT374" s="1"/>
      <c r="DGU374" s="1"/>
      <c r="DGV374" s="1"/>
      <c r="DGW374" s="1"/>
      <c r="DGX374" s="1"/>
      <c r="DGY374" s="1"/>
      <c r="DGZ374" s="1"/>
      <c r="DHA374" s="1"/>
      <c r="DHB374" s="1"/>
      <c r="DHC374" s="1"/>
      <c r="DHD374" s="1"/>
      <c r="DHE374" s="1"/>
      <c r="DHF374" s="1"/>
      <c r="DHG374" s="1"/>
      <c r="DHH374" s="1"/>
      <c r="DHI374" s="1"/>
      <c r="DHJ374" s="1"/>
      <c r="DHK374" s="1"/>
      <c r="DHL374" s="1"/>
      <c r="DHM374" s="1"/>
      <c r="DHN374" s="1"/>
      <c r="DHO374" s="1"/>
      <c r="DHP374" s="1"/>
      <c r="DHQ374" s="1"/>
      <c r="DHR374" s="1"/>
      <c r="DHS374" s="1"/>
      <c r="DHT374" s="1"/>
      <c r="DHU374" s="1"/>
      <c r="DHV374" s="1"/>
      <c r="DHW374" s="1"/>
      <c r="DHX374" s="1"/>
      <c r="DHY374" s="1"/>
      <c r="DHZ374" s="1"/>
      <c r="DIA374" s="1"/>
      <c r="DIB374" s="1"/>
      <c r="DIC374" s="1"/>
      <c r="DID374" s="1"/>
      <c r="DIE374" s="1"/>
      <c r="DIF374" s="1"/>
      <c r="DIG374" s="1"/>
      <c r="DIH374" s="1"/>
      <c r="DII374" s="1"/>
      <c r="DIJ374" s="1"/>
      <c r="DIK374" s="1"/>
      <c r="DIL374" s="1"/>
      <c r="DIM374" s="1"/>
      <c r="DIN374" s="1"/>
      <c r="DIO374" s="1"/>
      <c r="DIP374" s="1"/>
      <c r="DIQ374" s="1"/>
      <c r="DIR374" s="1"/>
      <c r="DIS374" s="1"/>
      <c r="DIT374" s="1"/>
      <c r="DIU374" s="1"/>
      <c r="DIV374" s="1"/>
      <c r="DIW374" s="1"/>
      <c r="DIX374" s="1"/>
      <c r="DIY374" s="1"/>
      <c r="DIZ374" s="1"/>
      <c r="DJA374" s="1"/>
      <c r="DJB374" s="1"/>
      <c r="DJC374" s="1"/>
      <c r="DJD374" s="1"/>
      <c r="DJE374" s="1"/>
      <c r="DJF374" s="1"/>
      <c r="DJG374" s="1"/>
      <c r="DJH374" s="1"/>
      <c r="DJI374" s="1"/>
      <c r="DJJ374" s="1"/>
      <c r="DJK374" s="1"/>
      <c r="DJL374" s="1"/>
      <c r="DJM374" s="1"/>
      <c r="DJN374" s="1"/>
      <c r="DJO374" s="1"/>
      <c r="DJP374" s="1"/>
      <c r="DJQ374" s="1"/>
      <c r="DJR374" s="1"/>
      <c r="DJS374" s="1"/>
      <c r="DJT374" s="1"/>
      <c r="DJU374" s="1"/>
      <c r="DJV374" s="1"/>
      <c r="DJW374" s="1"/>
      <c r="DJX374" s="1"/>
      <c r="DJY374" s="1"/>
      <c r="DJZ374" s="1"/>
      <c r="DKA374" s="1"/>
      <c r="DKB374" s="1"/>
      <c r="DKC374" s="1"/>
      <c r="DKD374" s="1"/>
      <c r="DKE374" s="1"/>
      <c r="DKF374" s="1"/>
      <c r="DKG374" s="1"/>
      <c r="DKH374" s="1"/>
      <c r="DKI374" s="1"/>
      <c r="DKJ374" s="1"/>
      <c r="DKK374" s="1"/>
      <c r="DKL374" s="1"/>
      <c r="DKM374" s="1"/>
      <c r="DKN374" s="1"/>
      <c r="DKO374" s="1"/>
      <c r="DKP374" s="1"/>
      <c r="DKQ374" s="1"/>
      <c r="DKR374" s="1"/>
      <c r="DKS374" s="1"/>
      <c r="DKT374" s="1"/>
      <c r="DKU374" s="1"/>
      <c r="DKV374" s="1"/>
      <c r="DKW374" s="1"/>
      <c r="DKX374" s="1"/>
      <c r="DKY374" s="1"/>
      <c r="DKZ374" s="1"/>
      <c r="DLA374" s="1"/>
      <c r="DLB374" s="1"/>
      <c r="DLC374" s="1"/>
      <c r="DLD374" s="1"/>
      <c r="DLE374" s="1"/>
      <c r="DLF374" s="1"/>
      <c r="DLG374" s="1"/>
      <c r="DLH374" s="1"/>
      <c r="DLI374" s="1"/>
      <c r="DLJ374" s="1"/>
      <c r="DLK374" s="1"/>
      <c r="DLL374" s="1"/>
      <c r="DLM374" s="1"/>
      <c r="DLN374" s="1"/>
      <c r="DLO374" s="1"/>
      <c r="DLP374" s="1"/>
      <c r="DLQ374" s="1"/>
      <c r="DLR374" s="1"/>
      <c r="DLS374" s="1"/>
      <c r="DLT374" s="1"/>
      <c r="DLU374" s="1"/>
      <c r="DLV374" s="1"/>
      <c r="DLW374" s="1"/>
      <c r="DLX374" s="1"/>
      <c r="DLY374" s="1"/>
      <c r="DLZ374" s="1"/>
      <c r="DMA374" s="1"/>
      <c r="DMB374" s="1"/>
      <c r="DMC374" s="1"/>
      <c r="DMD374" s="1"/>
      <c r="DME374" s="1"/>
      <c r="DMF374" s="1"/>
      <c r="DMG374" s="1"/>
      <c r="DMH374" s="1"/>
      <c r="DMI374" s="1"/>
      <c r="DMJ374" s="1"/>
      <c r="DMK374" s="1"/>
      <c r="DML374" s="1"/>
      <c r="DMM374" s="1"/>
      <c r="DMN374" s="1"/>
      <c r="DMO374" s="1"/>
      <c r="DMP374" s="1"/>
      <c r="DMQ374" s="1"/>
      <c r="DMR374" s="1"/>
      <c r="DMS374" s="1"/>
      <c r="DMT374" s="1"/>
      <c r="DMU374" s="1"/>
      <c r="DMV374" s="1"/>
      <c r="DMW374" s="1"/>
      <c r="DMX374" s="1"/>
      <c r="DMY374" s="1"/>
      <c r="DMZ374" s="1"/>
      <c r="DNA374" s="1"/>
      <c r="DNB374" s="1"/>
      <c r="DNC374" s="1"/>
      <c r="DND374" s="1"/>
      <c r="DNE374" s="1"/>
      <c r="DNF374" s="1"/>
      <c r="DNG374" s="1"/>
      <c r="DNH374" s="1"/>
      <c r="DNI374" s="1"/>
      <c r="DNJ374" s="1"/>
      <c r="DNK374" s="1"/>
      <c r="DNL374" s="1"/>
      <c r="DNM374" s="1"/>
      <c r="DNN374" s="1"/>
      <c r="DNO374" s="1"/>
      <c r="DNP374" s="1"/>
      <c r="DNQ374" s="1"/>
      <c r="DNR374" s="1"/>
      <c r="DNS374" s="1"/>
      <c r="DNT374" s="1"/>
      <c r="DNU374" s="1"/>
      <c r="DNV374" s="1"/>
      <c r="DNW374" s="1"/>
      <c r="DNX374" s="1"/>
      <c r="DNY374" s="1"/>
      <c r="DNZ374" s="1"/>
      <c r="DOA374" s="1"/>
      <c r="DOB374" s="1"/>
      <c r="DOC374" s="1"/>
      <c r="DOD374" s="1"/>
      <c r="DOE374" s="1"/>
      <c r="DOF374" s="1"/>
      <c r="DOG374" s="1"/>
      <c r="DOH374" s="1"/>
      <c r="DOI374" s="1"/>
      <c r="DOJ374" s="1"/>
      <c r="DOK374" s="1"/>
      <c r="DOL374" s="1"/>
      <c r="DOM374" s="1"/>
      <c r="DON374" s="1"/>
      <c r="DOO374" s="1"/>
      <c r="DOP374" s="1"/>
      <c r="DOQ374" s="1"/>
      <c r="DOR374" s="1"/>
      <c r="DOS374" s="1"/>
      <c r="DOT374" s="1"/>
      <c r="DOU374" s="1"/>
      <c r="DOV374" s="1"/>
      <c r="DOW374" s="1"/>
      <c r="DOX374" s="1"/>
      <c r="DOY374" s="1"/>
      <c r="DOZ374" s="1"/>
      <c r="DPA374" s="1"/>
      <c r="DPB374" s="1"/>
      <c r="DPC374" s="1"/>
      <c r="DPD374" s="1"/>
      <c r="DPE374" s="1"/>
      <c r="DPF374" s="1"/>
      <c r="DPG374" s="1"/>
      <c r="DPH374" s="1"/>
      <c r="DPI374" s="1"/>
      <c r="DPJ374" s="1"/>
      <c r="DPK374" s="1"/>
      <c r="DPL374" s="1"/>
      <c r="DPM374" s="1"/>
      <c r="DPN374" s="1"/>
      <c r="DPO374" s="1"/>
      <c r="DPP374" s="1"/>
      <c r="DPQ374" s="1"/>
      <c r="DPR374" s="1"/>
      <c r="DPS374" s="1"/>
      <c r="DPT374" s="1"/>
      <c r="DPU374" s="1"/>
      <c r="DPV374" s="1"/>
      <c r="DPW374" s="1"/>
      <c r="DPX374" s="1"/>
      <c r="DPY374" s="1"/>
      <c r="DPZ374" s="1"/>
      <c r="DQA374" s="1"/>
      <c r="DQB374" s="1"/>
      <c r="DQC374" s="1"/>
      <c r="DQD374" s="1"/>
      <c r="DQE374" s="1"/>
      <c r="DQF374" s="1"/>
      <c r="DQG374" s="1"/>
      <c r="DQH374" s="1"/>
      <c r="DQI374" s="1"/>
      <c r="DQJ374" s="1"/>
      <c r="DQK374" s="1"/>
      <c r="DQL374" s="1"/>
      <c r="DQM374" s="1"/>
      <c r="DQN374" s="1"/>
      <c r="DQO374" s="1"/>
      <c r="DQP374" s="1"/>
      <c r="DQQ374" s="1"/>
      <c r="DQR374" s="1"/>
      <c r="DQS374" s="1"/>
      <c r="DQT374" s="1"/>
      <c r="DQU374" s="1"/>
      <c r="DQV374" s="1"/>
      <c r="DQW374" s="1"/>
      <c r="DQX374" s="1"/>
      <c r="DQY374" s="1"/>
      <c r="DQZ374" s="1"/>
      <c r="DRA374" s="1"/>
      <c r="DRB374" s="1"/>
      <c r="DRC374" s="1"/>
      <c r="DRD374" s="1"/>
      <c r="DRE374" s="1"/>
      <c r="DRF374" s="1"/>
      <c r="DRG374" s="1"/>
      <c r="DRH374" s="1"/>
      <c r="DRI374" s="1"/>
      <c r="DRJ374" s="1"/>
      <c r="DRK374" s="1"/>
      <c r="DRL374" s="1"/>
      <c r="DRM374" s="1"/>
      <c r="DRN374" s="1"/>
      <c r="DRO374" s="1"/>
      <c r="DRP374" s="1"/>
      <c r="DRQ374" s="1"/>
      <c r="DRR374" s="1"/>
      <c r="DRS374" s="1"/>
      <c r="DRT374" s="1"/>
      <c r="DRU374" s="1"/>
      <c r="DRV374" s="1"/>
      <c r="DRW374" s="1"/>
      <c r="DRX374" s="1"/>
      <c r="DRY374" s="1"/>
      <c r="DRZ374" s="1"/>
      <c r="DSA374" s="1"/>
      <c r="DSB374" s="1"/>
      <c r="DSC374" s="1"/>
      <c r="DSD374" s="1"/>
      <c r="DSE374" s="1"/>
      <c r="DSF374" s="1"/>
      <c r="DSG374" s="1"/>
      <c r="DSH374" s="1"/>
      <c r="DSI374" s="1"/>
      <c r="DSJ374" s="1"/>
      <c r="DSK374" s="1"/>
      <c r="DSL374" s="1"/>
      <c r="DSM374" s="1"/>
      <c r="DSN374" s="1"/>
      <c r="DSO374" s="1"/>
      <c r="DSP374" s="1"/>
      <c r="DSQ374" s="1"/>
      <c r="DSR374" s="1"/>
      <c r="DSS374" s="1"/>
      <c r="DST374" s="1"/>
      <c r="DSU374" s="1"/>
      <c r="DSV374" s="1"/>
      <c r="DSW374" s="1"/>
      <c r="DSX374" s="1"/>
      <c r="DSY374" s="1"/>
      <c r="DSZ374" s="1"/>
      <c r="DTA374" s="1"/>
      <c r="DTB374" s="1"/>
      <c r="DTC374" s="1"/>
      <c r="DTD374" s="1"/>
      <c r="DTE374" s="1"/>
      <c r="DTF374" s="1"/>
      <c r="DTG374" s="1"/>
      <c r="DTH374" s="1"/>
      <c r="DTI374" s="1"/>
      <c r="DTJ374" s="1"/>
      <c r="DTK374" s="1"/>
      <c r="DTL374" s="1"/>
      <c r="DTM374" s="1"/>
      <c r="DTN374" s="1"/>
      <c r="DTO374" s="1"/>
      <c r="DTP374" s="1"/>
      <c r="DTQ374" s="1"/>
      <c r="DTR374" s="1"/>
      <c r="DTS374" s="1"/>
      <c r="DTT374" s="1"/>
      <c r="DTU374" s="1"/>
      <c r="DTV374" s="1"/>
      <c r="DTW374" s="1"/>
      <c r="DTX374" s="1"/>
      <c r="DTY374" s="1"/>
      <c r="DTZ374" s="1"/>
      <c r="DUA374" s="1"/>
      <c r="DUB374" s="1"/>
      <c r="DUC374" s="1"/>
      <c r="DUD374" s="1"/>
      <c r="DUE374" s="1"/>
      <c r="DUF374" s="1"/>
      <c r="DUG374" s="1"/>
      <c r="DUH374" s="1"/>
      <c r="DUI374" s="1"/>
      <c r="DUJ374" s="1"/>
      <c r="DUK374" s="1"/>
      <c r="DUL374" s="1"/>
      <c r="DUM374" s="1"/>
      <c r="DUN374" s="1"/>
      <c r="DUO374" s="1"/>
      <c r="DUP374" s="1"/>
      <c r="DUQ374" s="1"/>
      <c r="DUR374" s="1"/>
      <c r="DUS374" s="1"/>
      <c r="DUT374" s="1"/>
      <c r="DUU374" s="1"/>
      <c r="DUV374" s="1"/>
      <c r="DUW374" s="1"/>
      <c r="DUX374" s="1"/>
      <c r="DUY374" s="1"/>
      <c r="DUZ374" s="1"/>
      <c r="DVA374" s="1"/>
      <c r="DVB374" s="1"/>
      <c r="DVC374" s="1"/>
      <c r="DVD374" s="1"/>
      <c r="DVE374" s="1"/>
      <c r="DVF374" s="1"/>
      <c r="DVG374" s="1"/>
      <c r="DVH374" s="1"/>
      <c r="DVI374" s="1"/>
      <c r="DVJ374" s="1"/>
      <c r="DVK374" s="1"/>
      <c r="DVL374" s="1"/>
      <c r="DVM374" s="1"/>
      <c r="DVN374" s="1"/>
      <c r="DVO374" s="1"/>
      <c r="DVP374" s="1"/>
      <c r="DVQ374" s="1"/>
      <c r="DVR374" s="1"/>
      <c r="DVS374" s="1"/>
      <c r="DVT374" s="1"/>
      <c r="DVU374" s="1"/>
      <c r="DVV374" s="1"/>
      <c r="DVW374" s="1"/>
      <c r="DVX374" s="1"/>
      <c r="DVY374" s="1"/>
      <c r="DVZ374" s="1"/>
      <c r="DWA374" s="1"/>
      <c r="DWB374" s="1"/>
      <c r="DWC374" s="1"/>
      <c r="DWD374" s="1"/>
      <c r="DWE374" s="1"/>
      <c r="DWF374" s="1"/>
      <c r="DWG374" s="1"/>
      <c r="DWH374" s="1"/>
      <c r="DWI374" s="1"/>
      <c r="DWJ374" s="1"/>
      <c r="DWK374" s="1"/>
      <c r="DWL374" s="1"/>
      <c r="DWM374" s="1"/>
      <c r="DWN374" s="1"/>
      <c r="DWO374" s="1"/>
      <c r="DWP374" s="1"/>
      <c r="DWQ374" s="1"/>
      <c r="DWR374" s="1"/>
      <c r="DWS374" s="1"/>
      <c r="DWT374" s="1"/>
      <c r="DWU374" s="1"/>
      <c r="DWV374" s="1"/>
      <c r="DWW374" s="1"/>
      <c r="DWX374" s="1"/>
      <c r="DWY374" s="1"/>
      <c r="DWZ374" s="1"/>
      <c r="DXA374" s="1"/>
      <c r="DXB374" s="1"/>
      <c r="DXC374" s="1"/>
      <c r="DXD374" s="1"/>
      <c r="DXE374" s="1"/>
      <c r="DXF374" s="1"/>
      <c r="DXG374" s="1"/>
      <c r="DXH374" s="1"/>
      <c r="DXI374" s="1"/>
      <c r="DXJ374" s="1"/>
      <c r="DXK374" s="1"/>
      <c r="DXL374" s="1"/>
      <c r="DXM374" s="1"/>
      <c r="DXN374" s="1"/>
      <c r="DXO374" s="1"/>
      <c r="DXP374" s="1"/>
      <c r="DXQ374" s="1"/>
      <c r="DXR374" s="1"/>
      <c r="DXS374" s="1"/>
      <c r="DXT374" s="1"/>
      <c r="DXU374" s="1"/>
      <c r="DXV374" s="1"/>
      <c r="DXW374" s="1"/>
      <c r="DXX374" s="1"/>
      <c r="DXY374" s="1"/>
      <c r="DXZ374" s="1"/>
      <c r="DYA374" s="1"/>
      <c r="DYB374" s="1"/>
      <c r="DYC374" s="1"/>
      <c r="DYD374" s="1"/>
      <c r="DYE374" s="1"/>
      <c r="DYF374" s="1"/>
      <c r="DYG374" s="1"/>
      <c r="DYH374" s="1"/>
      <c r="DYI374" s="1"/>
      <c r="DYJ374" s="1"/>
      <c r="DYK374" s="1"/>
      <c r="DYL374" s="1"/>
      <c r="DYM374" s="1"/>
      <c r="DYN374" s="1"/>
      <c r="DYO374" s="1"/>
      <c r="DYP374" s="1"/>
      <c r="DYQ374" s="1"/>
      <c r="DYR374" s="1"/>
      <c r="DYS374" s="1"/>
      <c r="DYT374" s="1"/>
      <c r="DYU374" s="1"/>
      <c r="DYV374" s="1"/>
      <c r="DYW374" s="1"/>
      <c r="DYX374" s="1"/>
      <c r="DYY374" s="1"/>
      <c r="DYZ374" s="1"/>
      <c r="DZA374" s="1"/>
      <c r="DZB374" s="1"/>
      <c r="DZC374" s="1"/>
      <c r="DZD374" s="1"/>
      <c r="DZE374" s="1"/>
      <c r="DZF374" s="1"/>
      <c r="DZG374" s="1"/>
      <c r="DZH374" s="1"/>
      <c r="DZI374" s="1"/>
      <c r="DZJ374" s="1"/>
      <c r="DZK374" s="1"/>
      <c r="DZL374" s="1"/>
      <c r="DZM374" s="1"/>
      <c r="DZN374" s="1"/>
      <c r="DZO374" s="1"/>
      <c r="DZP374" s="1"/>
      <c r="DZQ374" s="1"/>
      <c r="DZR374" s="1"/>
      <c r="DZS374" s="1"/>
      <c r="DZT374" s="1"/>
      <c r="DZU374" s="1"/>
      <c r="DZV374" s="1"/>
      <c r="DZW374" s="1"/>
      <c r="DZX374" s="1"/>
      <c r="DZY374" s="1"/>
      <c r="DZZ374" s="1"/>
      <c r="EAA374" s="1"/>
      <c r="EAB374" s="1"/>
      <c r="EAC374" s="1"/>
      <c r="EAD374" s="1"/>
      <c r="EAE374" s="1"/>
      <c r="EAF374" s="1"/>
      <c r="EAG374" s="1"/>
      <c r="EAH374" s="1"/>
      <c r="EAI374" s="1"/>
      <c r="EAJ374" s="1"/>
      <c r="EAK374" s="1"/>
      <c r="EAL374" s="1"/>
      <c r="EAM374" s="1"/>
      <c r="EAN374" s="1"/>
      <c r="EAO374" s="1"/>
      <c r="EAP374" s="1"/>
      <c r="EAQ374" s="1"/>
      <c r="EAR374" s="1"/>
      <c r="EAS374" s="1"/>
      <c r="EAT374" s="1"/>
      <c r="EAU374" s="1"/>
      <c r="EAV374" s="1"/>
      <c r="EAW374" s="1"/>
      <c r="EAX374" s="1"/>
      <c r="EAY374" s="1"/>
      <c r="EAZ374" s="1"/>
      <c r="EBA374" s="1"/>
      <c r="EBB374" s="1"/>
      <c r="EBC374" s="1"/>
      <c r="EBD374" s="1"/>
      <c r="EBE374" s="1"/>
      <c r="EBF374" s="1"/>
      <c r="EBG374" s="1"/>
      <c r="EBH374" s="1"/>
      <c r="EBI374" s="1"/>
      <c r="EBJ374" s="1"/>
      <c r="EBK374" s="1"/>
      <c r="EBL374" s="1"/>
      <c r="EBM374" s="1"/>
      <c r="EBN374" s="1"/>
      <c r="EBO374" s="1"/>
      <c r="EBP374" s="1"/>
      <c r="EBQ374" s="1"/>
      <c r="EBR374" s="1"/>
      <c r="EBS374" s="1"/>
      <c r="EBT374" s="1"/>
      <c r="EBU374" s="1"/>
      <c r="EBV374" s="1"/>
      <c r="EBW374" s="1"/>
      <c r="EBX374" s="1"/>
      <c r="EBY374" s="1"/>
      <c r="EBZ374" s="1"/>
      <c r="ECA374" s="1"/>
      <c r="ECB374" s="1"/>
      <c r="ECC374" s="1"/>
      <c r="ECD374" s="1"/>
      <c r="ECE374" s="1"/>
      <c r="ECF374" s="1"/>
      <c r="ECG374" s="1"/>
      <c r="ECH374" s="1"/>
      <c r="ECI374" s="1"/>
      <c r="ECJ374" s="1"/>
      <c r="ECK374" s="1"/>
      <c r="ECL374" s="1"/>
      <c r="ECM374" s="1"/>
      <c r="ECN374" s="1"/>
      <c r="ECO374" s="1"/>
      <c r="ECP374" s="1"/>
      <c r="ECQ374" s="1"/>
      <c r="ECR374" s="1"/>
      <c r="ECS374" s="1"/>
      <c r="ECT374" s="1"/>
      <c r="ECU374" s="1"/>
      <c r="ECV374" s="1"/>
      <c r="ECW374" s="1"/>
      <c r="ECX374" s="1"/>
      <c r="ECY374" s="1"/>
      <c r="ECZ374" s="1"/>
      <c r="EDA374" s="1"/>
      <c r="EDB374" s="1"/>
      <c r="EDC374" s="1"/>
      <c r="EDD374" s="1"/>
      <c r="EDE374" s="1"/>
      <c r="EDF374" s="1"/>
      <c r="EDG374" s="1"/>
      <c r="EDH374" s="1"/>
      <c r="EDI374" s="1"/>
      <c r="EDJ374" s="1"/>
      <c r="EDK374" s="1"/>
      <c r="EDL374" s="1"/>
      <c r="EDM374" s="1"/>
      <c r="EDN374" s="1"/>
      <c r="EDO374" s="1"/>
      <c r="EDP374" s="1"/>
      <c r="EDQ374" s="1"/>
      <c r="EDR374" s="1"/>
      <c r="EDS374" s="1"/>
      <c r="EDT374" s="1"/>
      <c r="EDU374" s="1"/>
      <c r="EDV374" s="1"/>
      <c r="EDW374" s="1"/>
      <c r="EDX374" s="1"/>
      <c r="EDY374" s="1"/>
      <c r="EDZ374" s="1"/>
      <c r="EEA374" s="1"/>
      <c r="EEB374" s="1"/>
      <c r="EEC374" s="1"/>
      <c r="EED374" s="1"/>
      <c r="EEE374" s="1"/>
      <c r="EEF374" s="1"/>
      <c r="EEG374" s="1"/>
      <c r="EEH374" s="1"/>
      <c r="EEI374" s="1"/>
      <c r="EEJ374" s="1"/>
      <c r="EEK374" s="1"/>
      <c r="EEL374" s="1"/>
      <c r="EEM374" s="1"/>
      <c r="EEN374" s="1"/>
      <c r="EEO374" s="1"/>
      <c r="EEP374" s="1"/>
      <c r="EEQ374" s="1"/>
      <c r="EER374" s="1"/>
      <c r="EES374" s="1"/>
      <c r="EET374" s="1"/>
      <c r="EEU374" s="1"/>
      <c r="EEV374" s="1"/>
      <c r="EEW374" s="1"/>
      <c r="EEX374" s="1"/>
      <c r="EEY374" s="1"/>
      <c r="EEZ374" s="1"/>
      <c r="EFA374" s="1"/>
      <c r="EFB374" s="1"/>
      <c r="EFC374" s="1"/>
      <c r="EFD374" s="1"/>
      <c r="EFE374" s="1"/>
      <c r="EFF374" s="1"/>
      <c r="EFG374" s="1"/>
      <c r="EFH374" s="1"/>
      <c r="EFI374" s="1"/>
      <c r="EFJ374" s="1"/>
      <c r="EFK374" s="1"/>
      <c r="EFL374" s="1"/>
      <c r="EFM374" s="1"/>
      <c r="EFN374" s="1"/>
      <c r="EFO374" s="1"/>
      <c r="EFP374" s="1"/>
      <c r="EFQ374" s="1"/>
      <c r="EFR374" s="1"/>
      <c r="EFS374" s="1"/>
      <c r="EFT374" s="1"/>
      <c r="EFU374" s="1"/>
      <c r="EFV374" s="1"/>
      <c r="EFW374" s="1"/>
      <c r="EFX374" s="1"/>
      <c r="EFY374" s="1"/>
      <c r="EFZ374" s="1"/>
      <c r="EGA374" s="1"/>
      <c r="EGB374" s="1"/>
      <c r="EGC374" s="1"/>
      <c r="EGD374" s="1"/>
      <c r="EGE374" s="1"/>
      <c r="EGF374" s="1"/>
      <c r="EGG374" s="1"/>
      <c r="EGH374" s="1"/>
      <c r="EGI374" s="1"/>
      <c r="EGJ374" s="1"/>
      <c r="EGK374" s="1"/>
      <c r="EGL374" s="1"/>
      <c r="EGM374" s="1"/>
      <c r="EGN374" s="1"/>
      <c r="EGO374" s="1"/>
      <c r="EGP374" s="1"/>
      <c r="EGQ374" s="1"/>
      <c r="EGR374" s="1"/>
      <c r="EGS374" s="1"/>
      <c r="EGT374" s="1"/>
      <c r="EGU374" s="1"/>
      <c r="EGV374" s="1"/>
      <c r="EGW374" s="1"/>
      <c r="EGX374" s="1"/>
      <c r="EGY374" s="1"/>
      <c r="EGZ374" s="1"/>
      <c r="EHA374" s="1"/>
      <c r="EHB374" s="1"/>
      <c r="EHC374" s="1"/>
      <c r="EHD374" s="1"/>
      <c r="EHE374" s="1"/>
      <c r="EHF374" s="1"/>
      <c r="EHG374" s="1"/>
      <c r="EHH374" s="1"/>
      <c r="EHI374" s="1"/>
      <c r="EHJ374" s="1"/>
      <c r="EHK374" s="1"/>
      <c r="EHL374" s="1"/>
      <c r="EHM374" s="1"/>
      <c r="EHN374" s="1"/>
      <c r="EHO374" s="1"/>
      <c r="EHP374" s="1"/>
      <c r="EHQ374" s="1"/>
      <c r="EHR374" s="1"/>
      <c r="EHS374" s="1"/>
      <c r="EHT374" s="1"/>
      <c r="EHU374" s="1"/>
      <c r="EHV374" s="1"/>
      <c r="EHW374" s="1"/>
      <c r="EHX374" s="1"/>
      <c r="EHY374" s="1"/>
      <c r="EHZ374" s="1"/>
      <c r="EIA374" s="1"/>
      <c r="EIB374" s="1"/>
      <c r="EIC374" s="1"/>
      <c r="EID374" s="1"/>
      <c r="EIE374" s="1"/>
      <c r="EIF374" s="1"/>
      <c r="EIG374" s="1"/>
      <c r="EIH374" s="1"/>
      <c r="EII374" s="1"/>
      <c r="EIJ374" s="1"/>
      <c r="EIK374" s="1"/>
      <c r="EIL374" s="1"/>
      <c r="EIM374" s="1"/>
      <c r="EIN374" s="1"/>
      <c r="EIO374" s="1"/>
      <c r="EIP374" s="1"/>
      <c r="EIQ374" s="1"/>
      <c r="EIR374" s="1"/>
      <c r="EIS374" s="1"/>
      <c r="EIT374" s="1"/>
      <c r="EIU374" s="1"/>
      <c r="EIV374" s="1"/>
      <c r="EIW374" s="1"/>
      <c r="EIX374" s="1"/>
      <c r="EIY374" s="1"/>
      <c r="EIZ374" s="1"/>
      <c r="EJA374" s="1"/>
      <c r="EJB374" s="1"/>
      <c r="EJC374" s="1"/>
      <c r="EJD374" s="1"/>
      <c r="EJE374" s="1"/>
      <c r="EJF374" s="1"/>
      <c r="EJG374" s="1"/>
      <c r="EJH374" s="1"/>
      <c r="EJI374" s="1"/>
      <c r="EJJ374" s="1"/>
      <c r="EJK374" s="1"/>
      <c r="EJL374" s="1"/>
      <c r="EJM374" s="1"/>
      <c r="EJN374" s="1"/>
      <c r="EJO374" s="1"/>
      <c r="EJP374" s="1"/>
      <c r="EJQ374" s="1"/>
      <c r="EJR374" s="1"/>
      <c r="EJS374" s="1"/>
      <c r="EJT374" s="1"/>
      <c r="EJU374" s="1"/>
      <c r="EJV374" s="1"/>
      <c r="EJW374" s="1"/>
      <c r="EJX374" s="1"/>
      <c r="EJY374" s="1"/>
      <c r="EJZ374" s="1"/>
      <c r="EKA374" s="1"/>
      <c r="EKB374" s="1"/>
      <c r="EKC374" s="1"/>
      <c r="EKD374" s="1"/>
      <c r="EKE374" s="1"/>
      <c r="EKF374" s="1"/>
      <c r="EKG374" s="1"/>
      <c r="EKH374" s="1"/>
      <c r="EKI374" s="1"/>
      <c r="EKJ374" s="1"/>
      <c r="EKK374" s="1"/>
      <c r="EKL374" s="1"/>
      <c r="EKM374" s="1"/>
      <c r="EKN374" s="1"/>
      <c r="EKO374" s="1"/>
      <c r="EKP374" s="1"/>
      <c r="EKQ374" s="1"/>
      <c r="EKR374" s="1"/>
      <c r="EKS374" s="1"/>
      <c r="EKT374" s="1"/>
      <c r="EKU374" s="1"/>
      <c r="EKV374" s="1"/>
      <c r="EKW374" s="1"/>
      <c r="EKX374" s="1"/>
      <c r="EKY374" s="1"/>
      <c r="EKZ374" s="1"/>
      <c r="ELA374" s="1"/>
      <c r="ELB374" s="1"/>
      <c r="ELC374" s="1"/>
      <c r="ELD374" s="1"/>
      <c r="ELE374" s="1"/>
      <c r="ELF374" s="1"/>
      <c r="ELG374" s="1"/>
      <c r="ELH374" s="1"/>
      <c r="ELI374" s="1"/>
      <c r="ELJ374" s="1"/>
      <c r="ELK374" s="1"/>
      <c r="ELL374" s="1"/>
      <c r="ELM374" s="1"/>
      <c r="ELN374" s="1"/>
      <c r="ELO374" s="1"/>
      <c r="ELP374" s="1"/>
      <c r="ELQ374" s="1"/>
      <c r="ELR374" s="1"/>
      <c r="ELS374" s="1"/>
      <c r="ELT374" s="1"/>
      <c r="ELU374" s="1"/>
      <c r="ELV374" s="1"/>
      <c r="ELW374" s="1"/>
      <c r="ELX374" s="1"/>
      <c r="ELY374" s="1"/>
      <c r="ELZ374" s="1"/>
      <c r="EMA374" s="1"/>
      <c r="EMB374" s="1"/>
      <c r="EMC374" s="1"/>
      <c r="EMD374" s="1"/>
      <c r="EME374" s="1"/>
      <c r="EMF374" s="1"/>
      <c r="EMG374" s="1"/>
      <c r="EMH374" s="1"/>
      <c r="EMI374" s="1"/>
      <c r="EMJ374" s="1"/>
      <c r="EMK374" s="1"/>
      <c r="EML374" s="1"/>
      <c r="EMM374" s="1"/>
      <c r="EMN374" s="1"/>
      <c r="EMO374" s="1"/>
      <c r="EMP374" s="1"/>
      <c r="EMQ374" s="1"/>
      <c r="EMR374" s="1"/>
      <c r="EMS374" s="1"/>
      <c r="EMT374" s="1"/>
      <c r="EMU374" s="1"/>
      <c r="EMV374" s="1"/>
      <c r="EMW374" s="1"/>
      <c r="EMX374" s="1"/>
      <c r="EMY374" s="1"/>
      <c r="EMZ374" s="1"/>
      <c r="ENA374" s="1"/>
      <c r="ENB374" s="1"/>
      <c r="ENC374" s="1"/>
      <c r="END374" s="1"/>
      <c r="ENE374" s="1"/>
      <c r="ENF374" s="1"/>
      <c r="ENG374" s="1"/>
      <c r="ENH374" s="1"/>
      <c r="ENI374" s="1"/>
      <c r="ENJ374" s="1"/>
      <c r="ENK374" s="1"/>
      <c r="ENL374" s="1"/>
      <c r="ENM374" s="1"/>
      <c r="ENN374" s="1"/>
      <c r="ENO374" s="1"/>
      <c r="ENP374" s="1"/>
      <c r="ENQ374" s="1"/>
      <c r="ENR374" s="1"/>
      <c r="ENS374" s="1"/>
      <c r="ENT374" s="1"/>
      <c r="ENU374" s="1"/>
      <c r="ENV374" s="1"/>
      <c r="ENW374" s="1"/>
      <c r="ENX374" s="1"/>
      <c r="ENY374" s="1"/>
      <c r="ENZ374" s="1"/>
      <c r="EOA374" s="1"/>
      <c r="EOB374" s="1"/>
      <c r="EOC374" s="1"/>
      <c r="EOD374" s="1"/>
      <c r="EOE374" s="1"/>
      <c r="EOF374" s="1"/>
      <c r="EOG374" s="1"/>
      <c r="EOH374" s="1"/>
      <c r="EOI374" s="1"/>
      <c r="EOJ374" s="1"/>
      <c r="EOK374" s="1"/>
      <c r="EOL374" s="1"/>
      <c r="EOM374" s="1"/>
      <c r="EON374" s="1"/>
      <c r="EOO374" s="1"/>
      <c r="EOP374" s="1"/>
      <c r="EOQ374" s="1"/>
      <c r="EOR374" s="1"/>
      <c r="EOS374" s="1"/>
      <c r="EOT374" s="1"/>
      <c r="EOU374" s="1"/>
      <c r="EOV374" s="1"/>
      <c r="EOW374" s="1"/>
      <c r="EOX374" s="1"/>
      <c r="EOY374" s="1"/>
      <c r="EOZ374" s="1"/>
      <c r="EPA374" s="1"/>
      <c r="EPB374" s="1"/>
      <c r="EPC374" s="1"/>
      <c r="EPD374" s="1"/>
      <c r="EPE374" s="1"/>
      <c r="EPF374" s="1"/>
      <c r="EPG374" s="1"/>
      <c r="EPH374" s="1"/>
      <c r="EPI374" s="1"/>
      <c r="EPJ374" s="1"/>
      <c r="EPK374" s="1"/>
      <c r="EPL374" s="1"/>
      <c r="EPM374" s="1"/>
      <c r="EPN374" s="1"/>
      <c r="EPO374" s="1"/>
      <c r="EPP374" s="1"/>
      <c r="EPQ374" s="1"/>
      <c r="EPR374" s="1"/>
      <c r="EPS374" s="1"/>
      <c r="EPT374" s="1"/>
      <c r="EPU374" s="1"/>
      <c r="EPV374" s="1"/>
      <c r="EPW374" s="1"/>
      <c r="EPX374" s="1"/>
      <c r="EPY374" s="1"/>
      <c r="EPZ374" s="1"/>
      <c r="EQA374" s="1"/>
      <c r="EQB374" s="1"/>
      <c r="EQC374" s="1"/>
      <c r="EQD374" s="1"/>
      <c r="EQE374" s="1"/>
      <c r="EQF374" s="1"/>
      <c r="EQG374" s="1"/>
      <c r="EQH374" s="1"/>
      <c r="EQI374" s="1"/>
      <c r="EQJ374" s="1"/>
      <c r="EQK374" s="1"/>
      <c r="EQL374" s="1"/>
      <c r="EQM374" s="1"/>
      <c r="EQN374" s="1"/>
      <c r="EQO374" s="1"/>
      <c r="EQP374" s="1"/>
      <c r="EQQ374" s="1"/>
      <c r="EQR374" s="1"/>
      <c r="EQS374" s="1"/>
      <c r="EQT374" s="1"/>
      <c r="EQU374" s="1"/>
      <c r="EQV374" s="1"/>
      <c r="EQW374" s="1"/>
      <c r="EQX374" s="1"/>
      <c r="EQY374" s="1"/>
      <c r="EQZ374" s="1"/>
      <c r="ERA374" s="1"/>
      <c r="ERB374" s="1"/>
      <c r="ERC374" s="1"/>
      <c r="ERD374" s="1"/>
      <c r="ERE374" s="1"/>
      <c r="ERF374" s="1"/>
      <c r="ERG374" s="1"/>
      <c r="ERH374" s="1"/>
      <c r="ERI374" s="1"/>
      <c r="ERJ374" s="1"/>
      <c r="ERK374" s="1"/>
      <c r="ERL374" s="1"/>
      <c r="ERM374" s="1"/>
      <c r="ERN374" s="1"/>
      <c r="ERO374" s="1"/>
      <c r="ERP374" s="1"/>
      <c r="ERQ374" s="1"/>
      <c r="ERR374" s="1"/>
      <c r="ERS374" s="1"/>
      <c r="ERT374" s="1"/>
      <c r="ERU374" s="1"/>
      <c r="ERV374" s="1"/>
      <c r="ERW374" s="1"/>
      <c r="ERX374" s="1"/>
      <c r="ERY374" s="1"/>
      <c r="ERZ374" s="1"/>
      <c r="ESA374" s="1"/>
      <c r="ESB374" s="1"/>
      <c r="ESC374" s="1"/>
      <c r="ESD374" s="1"/>
      <c r="ESE374" s="1"/>
      <c r="ESF374" s="1"/>
      <c r="ESG374" s="1"/>
      <c r="ESH374" s="1"/>
      <c r="ESI374" s="1"/>
      <c r="ESJ374" s="1"/>
      <c r="ESK374" s="1"/>
      <c r="ESL374" s="1"/>
      <c r="ESM374" s="1"/>
      <c r="ESN374" s="1"/>
      <c r="ESO374" s="1"/>
      <c r="ESP374" s="1"/>
      <c r="ESQ374" s="1"/>
      <c r="ESR374" s="1"/>
      <c r="ESS374" s="1"/>
      <c r="EST374" s="1"/>
      <c r="ESU374" s="1"/>
      <c r="ESV374" s="1"/>
      <c r="ESW374" s="1"/>
      <c r="ESX374" s="1"/>
      <c r="ESY374" s="1"/>
      <c r="ESZ374" s="1"/>
      <c r="ETA374" s="1"/>
      <c r="ETB374" s="1"/>
      <c r="ETC374" s="1"/>
      <c r="ETD374" s="1"/>
      <c r="ETE374" s="1"/>
      <c r="ETF374" s="1"/>
      <c r="ETG374" s="1"/>
      <c r="ETH374" s="1"/>
      <c r="ETI374" s="1"/>
      <c r="ETJ374" s="1"/>
      <c r="ETK374" s="1"/>
      <c r="ETL374" s="1"/>
      <c r="ETM374" s="1"/>
      <c r="ETN374" s="1"/>
      <c r="ETO374" s="1"/>
      <c r="ETP374" s="1"/>
      <c r="ETQ374" s="1"/>
      <c r="ETR374" s="1"/>
      <c r="ETS374" s="1"/>
      <c r="ETT374" s="1"/>
      <c r="ETU374" s="1"/>
      <c r="ETV374" s="1"/>
      <c r="ETW374" s="1"/>
      <c r="ETX374" s="1"/>
      <c r="ETY374" s="1"/>
      <c r="ETZ374" s="1"/>
      <c r="EUA374" s="1"/>
      <c r="EUB374" s="1"/>
      <c r="EUC374" s="1"/>
      <c r="EUD374" s="1"/>
      <c r="EUE374" s="1"/>
      <c r="EUF374" s="1"/>
      <c r="EUG374" s="1"/>
      <c r="EUH374" s="1"/>
      <c r="EUI374" s="1"/>
      <c r="EUJ374" s="1"/>
      <c r="EUK374" s="1"/>
      <c r="EUL374" s="1"/>
      <c r="EUM374" s="1"/>
      <c r="EUN374" s="1"/>
      <c r="EUO374" s="1"/>
      <c r="EUP374" s="1"/>
      <c r="EUQ374" s="1"/>
      <c r="EUR374" s="1"/>
      <c r="EUS374" s="1"/>
      <c r="EUT374" s="1"/>
      <c r="EUU374" s="1"/>
      <c r="EUV374" s="1"/>
      <c r="EUW374" s="1"/>
      <c r="EUX374" s="1"/>
      <c r="EUY374" s="1"/>
      <c r="EUZ374" s="1"/>
      <c r="EVA374" s="1"/>
      <c r="EVB374" s="1"/>
      <c r="EVC374" s="1"/>
      <c r="EVD374" s="1"/>
      <c r="EVE374" s="1"/>
      <c r="EVF374" s="1"/>
      <c r="EVG374" s="1"/>
      <c r="EVH374" s="1"/>
      <c r="EVI374" s="1"/>
      <c r="EVJ374" s="1"/>
      <c r="EVK374" s="1"/>
      <c r="EVL374" s="1"/>
      <c r="EVM374" s="1"/>
      <c r="EVN374" s="1"/>
      <c r="EVO374" s="1"/>
      <c r="EVP374" s="1"/>
      <c r="EVQ374" s="1"/>
      <c r="EVR374" s="1"/>
      <c r="EVS374" s="1"/>
      <c r="EVT374" s="1"/>
      <c r="EVU374" s="1"/>
      <c r="EVV374" s="1"/>
      <c r="EVW374" s="1"/>
      <c r="EVX374" s="1"/>
      <c r="EVY374" s="1"/>
      <c r="EVZ374" s="1"/>
      <c r="EWA374" s="1"/>
      <c r="EWB374" s="1"/>
      <c r="EWC374" s="1"/>
      <c r="EWD374" s="1"/>
      <c r="EWE374" s="1"/>
      <c r="EWF374" s="1"/>
      <c r="EWG374" s="1"/>
      <c r="EWH374" s="1"/>
      <c r="EWI374" s="1"/>
      <c r="EWJ374" s="1"/>
      <c r="EWK374" s="1"/>
      <c r="EWL374" s="1"/>
      <c r="EWM374" s="1"/>
      <c r="EWN374" s="1"/>
      <c r="EWO374" s="1"/>
      <c r="EWP374" s="1"/>
      <c r="EWQ374" s="1"/>
      <c r="EWR374" s="1"/>
      <c r="EWS374" s="1"/>
      <c r="EWT374" s="1"/>
      <c r="EWU374" s="1"/>
      <c r="EWV374" s="1"/>
      <c r="EWW374" s="1"/>
      <c r="EWX374" s="1"/>
      <c r="EWY374" s="1"/>
      <c r="EWZ374" s="1"/>
      <c r="EXA374" s="1"/>
      <c r="EXB374" s="1"/>
      <c r="EXC374" s="1"/>
      <c r="EXD374" s="1"/>
      <c r="EXE374" s="1"/>
      <c r="EXF374" s="1"/>
      <c r="EXG374" s="1"/>
      <c r="EXH374" s="1"/>
      <c r="EXI374" s="1"/>
      <c r="EXJ374" s="1"/>
      <c r="EXK374" s="1"/>
      <c r="EXL374" s="1"/>
      <c r="EXM374" s="1"/>
      <c r="EXN374" s="1"/>
      <c r="EXO374" s="1"/>
      <c r="EXP374" s="1"/>
      <c r="EXQ374" s="1"/>
      <c r="EXR374" s="1"/>
      <c r="EXS374" s="1"/>
      <c r="EXT374" s="1"/>
      <c r="EXU374" s="1"/>
      <c r="EXV374" s="1"/>
      <c r="EXW374" s="1"/>
      <c r="EXX374" s="1"/>
      <c r="EXY374" s="1"/>
      <c r="EXZ374" s="1"/>
      <c r="EYA374" s="1"/>
      <c r="EYB374" s="1"/>
      <c r="EYC374" s="1"/>
      <c r="EYD374" s="1"/>
      <c r="EYE374" s="1"/>
      <c r="EYF374" s="1"/>
      <c r="EYG374" s="1"/>
      <c r="EYH374" s="1"/>
      <c r="EYI374" s="1"/>
      <c r="EYJ374" s="1"/>
      <c r="EYK374" s="1"/>
      <c r="EYL374" s="1"/>
      <c r="EYM374" s="1"/>
      <c r="EYN374" s="1"/>
      <c r="EYO374" s="1"/>
      <c r="EYP374" s="1"/>
      <c r="EYQ374" s="1"/>
      <c r="EYR374" s="1"/>
      <c r="EYS374" s="1"/>
      <c r="EYT374" s="1"/>
      <c r="EYU374" s="1"/>
      <c r="EYV374" s="1"/>
      <c r="EYW374" s="1"/>
      <c r="EYX374" s="1"/>
      <c r="EYY374" s="1"/>
      <c r="EYZ374" s="1"/>
      <c r="EZA374" s="1"/>
      <c r="EZB374" s="1"/>
      <c r="EZC374" s="1"/>
      <c r="EZD374" s="1"/>
      <c r="EZE374" s="1"/>
      <c r="EZF374" s="1"/>
      <c r="EZG374" s="1"/>
      <c r="EZH374" s="1"/>
      <c r="EZI374" s="1"/>
      <c r="EZJ374" s="1"/>
      <c r="EZK374" s="1"/>
      <c r="EZL374" s="1"/>
      <c r="EZM374" s="1"/>
      <c r="EZN374" s="1"/>
      <c r="EZO374" s="1"/>
      <c r="EZP374" s="1"/>
      <c r="EZQ374" s="1"/>
      <c r="EZR374" s="1"/>
      <c r="EZS374" s="1"/>
      <c r="EZT374" s="1"/>
      <c r="EZU374" s="1"/>
      <c r="EZV374" s="1"/>
      <c r="EZW374" s="1"/>
      <c r="EZX374" s="1"/>
      <c r="EZY374" s="1"/>
      <c r="EZZ374" s="1"/>
      <c r="FAA374" s="1"/>
      <c r="FAB374" s="1"/>
      <c r="FAC374" s="1"/>
      <c r="FAD374" s="1"/>
      <c r="FAE374" s="1"/>
      <c r="FAF374" s="1"/>
      <c r="FAG374" s="1"/>
      <c r="FAH374" s="1"/>
      <c r="FAI374" s="1"/>
      <c r="FAJ374" s="1"/>
      <c r="FAK374" s="1"/>
      <c r="FAL374" s="1"/>
      <c r="FAM374" s="1"/>
      <c r="FAN374" s="1"/>
      <c r="FAO374" s="1"/>
      <c r="FAP374" s="1"/>
      <c r="FAQ374" s="1"/>
      <c r="FAR374" s="1"/>
      <c r="FAS374" s="1"/>
      <c r="FAT374" s="1"/>
      <c r="FAU374" s="1"/>
      <c r="FAV374" s="1"/>
      <c r="FAW374" s="1"/>
      <c r="FAX374" s="1"/>
      <c r="FAY374" s="1"/>
      <c r="FAZ374" s="1"/>
      <c r="FBA374" s="1"/>
      <c r="FBB374" s="1"/>
      <c r="FBC374" s="1"/>
      <c r="FBD374" s="1"/>
      <c r="FBE374" s="1"/>
      <c r="FBF374" s="1"/>
      <c r="FBG374" s="1"/>
      <c r="FBH374" s="1"/>
      <c r="FBI374" s="1"/>
      <c r="FBJ374" s="1"/>
      <c r="FBK374" s="1"/>
      <c r="FBL374" s="1"/>
      <c r="FBM374" s="1"/>
      <c r="FBN374" s="1"/>
      <c r="FBO374" s="1"/>
      <c r="FBP374" s="1"/>
      <c r="FBQ374" s="1"/>
      <c r="FBR374" s="1"/>
      <c r="FBS374" s="1"/>
      <c r="FBT374" s="1"/>
      <c r="FBU374" s="1"/>
      <c r="FBV374" s="1"/>
      <c r="FBW374" s="1"/>
      <c r="FBX374" s="1"/>
      <c r="FBY374" s="1"/>
      <c r="FBZ374" s="1"/>
      <c r="FCA374" s="1"/>
      <c r="FCB374" s="1"/>
      <c r="FCC374" s="1"/>
      <c r="FCD374" s="1"/>
      <c r="FCE374" s="1"/>
      <c r="FCF374" s="1"/>
      <c r="FCG374" s="1"/>
      <c r="FCH374" s="1"/>
      <c r="FCI374" s="1"/>
      <c r="FCJ374" s="1"/>
      <c r="FCK374" s="1"/>
      <c r="FCL374" s="1"/>
      <c r="FCM374" s="1"/>
      <c r="FCN374" s="1"/>
      <c r="FCO374" s="1"/>
      <c r="FCP374" s="1"/>
      <c r="FCQ374" s="1"/>
      <c r="FCR374" s="1"/>
      <c r="FCS374" s="1"/>
      <c r="FCT374" s="1"/>
      <c r="FCU374" s="1"/>
      <c r="FCV374" s="1"/>
      <c r="FCW374" s="1"/>
      <c r="FCX374" s="1"/>
      <c r="FCY374" s="1"/>
      <c r="FCZ374" s="1"/>
      <c r="FDA374" s="1"/>
      <c r="FDB374" s="1"/>
      <c r="FDC374" s="1"/>
      <c r="FDD374" s="1"/>
      <c r="FDE374" s="1"/>
      <c r="FDF374" s="1"/>
      <c r="FDG374" s="1"/>
      <c r="FDH374" s="1"/>
      <c r="FDI374" s="1"/>
      <c r="FDJ374" s="1"/>
      <c r="FDK374" s="1"/>
      <c r="FDL374" s="1"/>
      <c r="FDM374" s="1"/>
      <c r="FDN374" s="1"/>
      <c r="FDO374" s="1"/>
      <c r="FDP374" s="1"/>
      <c r="FDQ374" s="1"/>
      <c r="FDR374" s="1"/>
      <c r="FDS374" s="1"/>
      <c r="FDT374" s="1"/>
      <c r="FDU374" s="1"/>
      <c r="FDV374" s="1"/>
      <c r="FDW374" s="1"/>
      <c r="FDX374" s="1"/>
      <c r="FDY374" s="1"/>
      <c r="FDZ374" s="1"/>
      <c r="FEA374" s="1"/>
      <c r="FEB374" s="1"/>
      <c r="FEC374" s="1"/>
      <c r="FED374" s="1"/>
      <c r="FEE374" s="1"/>
      <c r="FEF374" s="1"/>
      <c r="FEG374" s="1"/>
      <c r="FEH374" s="1"/>
      <c r="FEI374" s="1"/>
      <c r="FEJ374" s="1"/>
      <c r="FEK374" s="1"/>
      <c r="FEL374" s="1"/>
      <c r="FEM374" s="1"/>
      <c r="FEN374" s="1"/>
      <c r="FEO374" s="1"/>
      <c r="FEP374" s="1"/>
      <c r="FEQ374" s="1"/>
      <c r="FER374" s="1"/>
      <c r="FES374" s="1"/>
      <c r="FET374" s="1"/>
      <c r="FEU374" s="1"/>
      <c r="FEV374" s="1"/>
      <c r="FEW374" s="1"/>
      <c r="FEX374" s="1"/>
      <c r="FEY374" s="1"/>
      <c r="FEZ374" s="1"/>
      <c r="FFA374" s="1"/>
      <c r="FFB374" s="1"/>
      <c r="FFC374" s="1"/>
      <c r="FFD374" s="1"/>
      <c r="FFE374" s="1"/>
      <c r="FFF374" s="1"/>
      <c r="FFG374" s="1"/>
      <c r="FFH374" s="1"/>
      <c r="FFI374" s="1"/>
      <c r="FFJ374" s="1"/>
      <c r="FFK374" s="1"/>
      <c r="FFL374" s="1"/>
      <c r="FFM374" s="1"/>
      <c r="FFN374" s="1"/>
      <c r="FFO374" s="1"/>
      <c r="FFP374" s="1"/>
      <c r="FFQ374" s="1"/>
      <c r="FFR374" s="1"/>
      <c r="FFS374" s="1"/>
      <c r="FFT374" s="1"/>
      <c r="FFU374" s="1"/>
      <c r="FFV374" s="1"/>
      <c r="FFW374" s="1"/>
      <c r="FFX374" s="1"/>
      <c r="FFY374" s="1"/>
      <c r="FFZ374" s="1"/>
      <c r="FGA374" s="1"/>
      <c r="FGB374" s="1"/>
      <c r="FGC374" s="1"/>
      <c r="FGD374" s="1"/>
      <c r="FGE374" s="1"/>
      <c r="FGF374" s="1"/>
      <c r="FGG374" s="1"/>
      <c r="FGH374" s="1"/>
      <c r="FGI374" s="1"/>
      <c r="FGJ374" s="1"/>
      <c r="FGK374" s="1"/>
      <c r="FGL374" s="1"/>
      <c r="FGM374" s="1"/>
      <c r="FGN374" s="1"/>
      <c r="FGO374" s="1"/>
      <c r="FGP374" s="1"/>
      <c r="FGQ374" s="1"/>
      <c r="FGR374" s="1"/>
      <c r="FGS374" s="1"/>
      <c r="FGT374" s="1"/>
      <c r="FGU374" s="1"/>
      <c r="FGV374" s="1"/>
      <c r="FGW374" s="1"/>
      <c r="FGX374" s="1"/>
      <c r="FGY374" s="1"/>
      <c r="FGZ374" s="1"/>
      <c r="FHA374" s="1"/>
      <c r="FHB374" s="1"/>
      <c r="FHC374" s="1"/>
      <c r="FHD374" s="1"/>
      <c r="FHE374" s="1"/>
      <c r="FHF374" s="1"/>
      <c r="FHG374" s="1"/>
      <c r="FHH374" s="1"/>
      <c r="FHI374" s="1"/>
      <c r="FHJ374" s="1"/>
      <c r="FHK374" s="1"/>
      <c r="FHL374" s="1"/>
      <c r="FHM374" s="1"/>
      <c r="FHN374" s="1"/>
      <c r="FHO374" s="1"/>
      <c r="FHP374" s="1"/>
      <c r="FHQ374" s="1"/>
      <c r="FHR374" s="1"/>
      <c r="FHS374" s="1"/>
      <c r="FHT374" s="1"/>
      <c r="FHU374" s="1"/>
      <c r="FHV374" s="1"/>
      <c r="FHW374" s="1"/>
      <c r="FHX374" s="1"/>
      <c r="FHY374" s="1"/>
      <c r="FHZ374" s="1"/>
      <c r="FIA374" s="1"/>
      <c r="FIB374" s="1"/>
      <c r="FIC374" s="1"/>
      <c r="FID374" s="1"/>
      <c r="FIE374" s="1"/>
      <c r="FIF374" s="1"/>
      <c r="FIG374" s="1"/>
      <c r="FIH374" s="1"/>
      <c r="FII374" s="1"/>
      <c r="FIJ374" s="1"/>
      <c r="FIK374" s="1"/>
      <c r="FIL374" s="1"/>
      <c r="FIM374" s="1"/>
      <c r="FIN374" s="1"/>
      <c r="FIO374" s="1"/>
      <c r="FIP374" s="1"/>
      <c r="FIQ374" s="1"/>
      <c r="FIR374" s="1"/>
      <c r="FIS374" s="1"/>
      <c r="FIT374" s="1"/>
      <c r="FIU374" s="1"/>
      <c r="FIV374" s="1"/>
      <c r="FIW374" s="1"/>
      <c r="FIX374" s="1"/>
      <c r="FIY374" s="1"/>
      <c r="FIZ374" s="1"/>
      <c r="FJA374" s="1"/>
      <c r="FJB374" s="1"/>
      <c r="FJC374" s="1"/>
      <c r="FJD374" s="1"/>
      <c r="FJE374" s="1"/>
      <c r="FJF374" s="1"/>
      <c r="FJG374" s="1"/>
      <c r="FJH374" s="1"/>
      <c r="FJI374" s="1"/>
      <c r="FJJ374" s="1"/>
      <c r="FJK374" s="1"/>
      <c r="FJL374" s="1"/>
      <c r="FJM374" s="1"/>
      <c r="FJN374" s="1"/>
      <c r="FJO374" s="1"/>
      <c r="FJP374" s="1"/>
      <c r="FJQ374" s="1"/>
      <c r="FJR374" s="1"/>
      <c r="FJS374" s="1"/>
      <c r="FJT374" s="1"/>
      <c r="FJU374" s="1"/>
      <c r="FJV374" s="1"/>
      <c r="FJW374" s="1"/>
      <c r="FJX374" s="1"/>
      <c r="FJY374" s="1"/>
      <c r="FJZ374" s="1"/>
      <c r="FKA374" s="1"/>
      <c r="FKB374" s="1"/>
      <c r="FKC374" s="1"/>
      <c r="FKD374" s="1"/>
      <c r="FKE374" s="1"/>
      <c r="FKF374" s="1"/>
      <c r="FKG374" s="1"/>
      <c r="FKH374" s="1"/>
      <c r="FKI374" s="1"/>
      <c r="FKJ374" s="1"/>
      <c r="FKK374" s="1"/>
      <c r="FKL374" s="1"/>
      <c r="FKM374" s="1"/>
      <c r="FKN374" s="1"/>
      <c r="FKO374" s="1"/>
      <c r="FKP374" s="1"/>
      <c r="FKQ374" s="1"/>
      <c r="FKR374" s="1"/>
      <c r="FKS374" s="1"/>
      <c r="FKT374" s="1"/>
      <c r="FKU374" s="1"/>
      <c r="FKV374" s="1"/>
      <c r="FKW374" s="1"/>
      <c r="FKX374" s="1"/>
      <c r="FKY374" s="1"/>
      <c r="FKZ374" s="1"/>
      <c r="FLA374" s="1"/>
      <c r="FLB374" s="1"/>
      <c r="FLC374" s="1"/>
      <c r="FLD374" s="1"/>
      <c r="FLE374" s="1"/>
      <c r="FLF374" s="1"/>
      <c r="FLG374" s="1"/>
      <c r="FLH374" s="1"/>
      <c r="FLI374" s="1"/>
      <c r="FLJ374" s="1"/>
      <c r="FLK374" s="1"/>
      <c r="FLL374" s="1"/>
      <c r="FLM374" s="1"/>
      <c r="FLN374" s="1"/>
      <c r="FLO374" s="1"/>
      <c r="FLP374" s="1"/>
      <c r="FLQ374" s="1"/>
      <c r="FLR374" s="1"/>
      <c r="FLS374" s="1"/>
      <c r="FLT374" s="1"/>
      <c r="FLU374" s="1"/>
      <c r="FLV374" s="1"/>
      <c r="FLW374" s="1"/>
      <c r="FLX374" s="1"/>
      <c r="FLY374" s="1"/>
      <c r="FLZ374" s="1"/>
      <c r="FMA374" s="1"/>
      <c r="FMB374" s="1"/>
      <c r="FMC374" s="1"/>
      <c r="FMD374" s="1"/>
      <c r="FME374" s="1"/>
      <c r="FMF374" s="1"/>
      <c r="FMG374" s="1"/>
      <c r="FMH374" s="1"/>
      <c r="FMI374" s="1"/>
      <c r="FMJ374" s="1"/>
      <c r="FMK374" s="1"/>
      <c r="FML374" s="1"/>
      <c r="FMM374" s="1"/>
      <c r="FMN374" s="1"/>
      <c r="FMO374" s="1"/>
      <c r="FMP374" s="1"/>
      <c r="FMQ374" s="1"/>
      <c r="FMR374" s="1"/>
      <c r="FMS374" s="1"/>
      <c r="FMT374" s="1"/>
      <c r="FMU374" s="1"/>
      <c r="FMV374" s="1"/>
      <c r="FMW374" s="1"/>
      <c r="FMX374" s="1"/>
      <c r="FMY374" s="1"/>
      <c r="FMZ374" s="1"/>
      <c r="FNA374" s="1"/>
      <c r="FNB374" s="1"/>
      <c r="FNC374" s="1"/>
      <c r="FND374" s="1"/>
      <c r="FNE374" s="1"/>
      <c r="FNF374" s="1"/>
      <c r="FNG374" s="1"/>
      <c r="FNH374" s="1"/>
      <c r="FNI374" s="1"/>
      <c r="FNJ374" s="1"/>
      <c r="FNK374" s="1"/>
      <c r="FNL374" s="1"/>
      <c r="FNM374" s="1"/>
      <c r="FNN374" s="1"/>
      <c r="FNO374" s="1"/>
      <c r="FNP374" s="1"/>
      <c r="FNQ374" s="1"/>
      <c r="FNR374" s="1"/>
      <c r="FNS374" s="1"/>
      <c r="FNT374" s="1"/>
      <c r="FNU374" s="1"/>
      <c r="FNV374" s="1"/>
      <c r="FNW374" s="1"/>
      <c r="FNX374" s="1"/>
      <c r="FNY374" s="1"/>
      <c r="FNZ374" s="1"/>
      <c r="FOA374" s="1"/>
      <c r="FOB374" s="1"/>
      <c r="FOC374" s="1"/>
      <c r="FOD374" s="1"/>
      <c r="FOE374" s="1"/>
      <c r="FOF374" s="1"/>
      <c r="FOG374" s="1"/>
      <c r="FOH374" s="1"/>
      <c r="FOI374" s="1"/>
      <c r="FOJ374" s="1"/>
      <c r="FOK374" s="1"/>
      <c r="FOL374" s="1"/>
      <c r="FOM374" s="1"/>
      <c r="FON374" s="1"/>
      <c r="FOO374" s="1"/>
      <c r="FOP374" s="1"/>
      <c r="FOQ374" s="1"/>
      <c r="FOR374" s="1"/>
      <c r="FOS374" s="1"/>
      <c r="FOT374" s="1"/>
      <c r="FOU374" s="1"/>
      <c r="FOV374" s="1"/>
      <c r="FOW374" s="1"/>
      <c r="FOX374" s="1"/>
      <c r="FOY374" s="1"/>
      <c r="FOZ374" s="1"/>
      <c r="FPA374" s="1"/>
      <c r="FPB374" s="1"/>
      <c r="FPC374" s="1"/>
      <c r="FPD374" s="1"/>
      <c r="FPE374" s="1"/>
      <c r="FPF374" s="1"/>
      <c r="FPG374" s="1"/>
      <c r="FPH374" s="1"/>
      <c r="FPI374" s="1"/>
      <c r="FPJ374" s="1"/>
      <c r="FPK374" s="1"/>
      <c r="FPL374" s="1"/>
      <c r="FPM374" s="1"/>
      <c r="FPN374" s="1"/>
      <c r="FPO374" s="1"/>
      <c r="FPP374" s="1"/>
      <c r="FPQ374" s="1"/>
      <c r="FPR374" s="1"/>
      <c r="FPS374" s="1"/>
      <c r="FPT374" s="1"/>
      <c r="FPU374" s="1"/>
      <c r="FPV374" s="1"/>
      <c r="FPW374" s="1"/>
      <c r="FPX374" s="1"/>
      <c r="FPY374" s="1"/>
      <c r="FPZ374" s="1"/>
      <c r="FQA374" s="1"/>
      <c r="FQB374" s="1"/>
      <c r="FQC374" s="1"/>
      <c r="FQD374" s="1"/>
      <c r="FQE374" s="1"/>
      <c r="FQF374" s="1"/>
      <c r="FQG374" s="1"/>
      <c r="FQH374" s="1"/>
      <c r="FQI374" s="1"/>
      <c r="FQJ374" s="1"/>
      <c r="FQK374" s="1"/>
      <c r="FQL374" s="1"/>
      <c r="FQM374" s="1"/>
      <c r="FQN374" s="1"/>
      <c r="FQO374" s="1"/>
      <c r="FQP374" s="1"/>
      <c r="FQQ374" s="1"/>
      <c r="FQR374" s="1"/>
      <c r="FQS374" s="1"/>
      <c r="FQT374" s="1"/>
      <c r="FQU374" s="1"/>
      <c r="FQV374" s="1"/>
      <c r="FQW374" s="1"/>
      <c r="FQX374" s="1"/>
      <c r="FQY374" s="1"/>
      <c r="FQZ374" s="1"/>
      <c r="FRA374" s="1"/>
      <c r="FRB374" s="1"/>
      <c r="FRC374" s="1"/>
      <c r="FRD374" s="1"/>
      <c r="FRE374" s="1"/>
      <c r="FRF374" s="1"/>
      <c r="FRG374" s="1"/>
      <c r="FRH374" s="1"/>
      <c r="FRI374" s="1"/>
      <c r="FRJ374" s="1"/>
      <c r="FRK374" s="1"/>
      <c r="FRL374" s="1"/>
      <c r="FRM374" s="1"/>
      <c r="FRN374" s="1"/>
      <c r="FRO374" s="1"/>
      <c r="FRP374" s="1"/>
      <c r="FRQ374" s="1"/>
      <c r="FRR374" s="1"/>
      <c r="FRS374" s="1"/>
      <c r="FRT374" s="1"/>
      <c r="FRU374" s="1"/>
      <c r="FRV374" s="1"/>
      <c r="FRW374" s="1"/>
      <c r="FRX374" s="1"/>
      <c r="FRY374" s="1"/>
      <c r="FRZ374" s="1"/>
      <c r="FSA374" s="1"/>
      <c r="FSB374" s="1"/>
      <c r="FSC374" s="1"/>
      <c r="FSD374" s="1"/>
      <c r="FSE374" s="1"/>
      <c r="FSF374" s="1"/>
      <c r="FSG374" s="1"/>
      <c r="FSH374" s="1"/>
      <c r="FSI374" s="1"/>
      <c r="FSJ374" s="1"/>
      <c r="FSK374" s="1"/>
      <c r="FSL374" s="1"/>
      <c r="FSM374" s="1"/>
      <c r="FSN374" s="1"/>
      <c r="FSO374" s="1"/>
      <c r="FSP374" s="1"/>
      <c r="FSQ374" s="1"/>
      <c r="FSR374" s="1"/>
      <c r="FSS374" s="1"/>
      <c r="FST374" s="1"/>
      <c r="FSU374" s="1"/>
      <c r="FSV374" s="1"/>
      <c r="FSW374" s="1"/>
      <c r="FSX374" s="1"/>
      <c r="FSY374" s="1"/>
      <c r="FSZ374" s="1"/>
      <c r="FTA374" s="1"/>
      <c r="FTB374" s="1"/>
      <c r="FTC374" s="1"/>
      <c r="FTD374" s="1"/>
      <c r="FTE374" s="1"/>
      <c r="FTF374" s="1"/>
      <c r="FTG374" s="1"/>
      <c r="FTH374" s="1"/>
      <c r="FTI374" s="1"/>
      <c r="FTJ374" s="1"/>
      <c r="FTK374" s="1"/>
      <c r="FTL374" s="1"/>
      <c r="FTM374" s="1"/>
      <c r="FTN374" s="1"/>
      <c r="FTO374" s="1"/>
      <c r="FTP374" s="1"/>
      <c r="FTQ374" s="1"/>
      <c r="FTR374" s="1"/>
      <c r="FTS374" s="1"/>
      <c r="FTT374" s="1"/>
      <c r="FTU374" s="1"/>
      <c r="FTV374" s="1"/>
      <c r="FTW374" s="1"/>
      <c r="FTX374" s="1"/>
      <c r="FTY374" s="1"/>
      <c r="FTZ374" s="1"/>
      <c r="FUA374" s="1"/>
      <c r="FUB374" s="1"/>
      <c r="FUC374" s="1"/>
      <c r="FUD374" s="1"/>
      <c r="FUE374" s="1"/>
      <c r="FUF374" s="1"/>
      <c r="FUG374" s="1"/>
      <c r="FUH374" s="1"/>
      <c r="FUI374" s="1"/>
      <c r="FUJ374" s="1"/>
      <c r="FUK374" s="1"/>
      <c r="FUL374" s="1"/>
      <c r="FUM374" s="1"/>
      <c r="FUN374" s="1"/>
      <c r="FUO374" s="1"/>
      <c r="FUP374" s="1"/>
      <c r="FUQ374" s="1"/>
      <c r="FUR374" s="1"/>
      <c r="FUS374" s="1"/>
      <c r="FUT374" s="1"/>
      <c r="FUU374" s="1"/>
      <c r="FUV374" s="1"/>
      <c r="FUW374" s="1"/>
      <c r="FUX374" s="1"/>
      <c r="FUY374" s="1"/>
      <c r="FUZ374" s="1"/>
      <c r="FVA374" s="1"/>
      <c r="FVB374" s="1"/>
      <c r="FVC374" s="1"/>
      <c r="FVD374" s="1"/>
      <c r="FVE374" s="1"/>
      <c r="FVF374" s="1"/>
      <c r="FVG374" s="1"/>
      <c r="FVH374" s="1"/>
      <c r="FVI374" s="1"/>
      <c r="FVJ374" s="1"/>
      <c r="FVK374" s="1"/>
      <c r="FVL374" s="1"/>
      <c r="FVM374" s="1"/>
      <c r="FVN374" s="1"/>
      <c r="FVO374" s="1"/>
      <c r="FVP374" s="1"/>
      <c r="FVQ374" s="1"/>
      <c r="FVR374" s="1"/>
      <c r="FVS374" s="1"/>
      <c r="FVT374" s="1"/>
      <c r="FVU374" s="1"/>
      <c r="FVV374" s="1"/>
      <c r="FVW374" s="1"/>
      <c r="FVX374" s="1"/>
      <c r="FVY374" s="1"/>
      <c r="FVZ374" s="1"/>
      <c r="FWA374" s="1"/>
      <c r="FWB374" s="1"/>
      <c r="FWC374" s="1"/>
      <c r="FWD374" s="1"/>
      <c r="FWE374" s="1"/>
      <c r="FWF374" s="1"/>
      <c r="FWG374" s="1"/>
      <c r="FWH374" s="1"/>
      <c r="FWI374" s="1"/>
      <c r="FWJ374" s="1"/>
      <c r="FWK374" s="1"/>
      <c r="FWL374" s="1"/>
      <c r="FWM374" s="1"/>
      <c r="FWN374" s="1"/>
      <c r="FWO374" s="1"/>
      <c r="FWP374" s="1"/>
      <c r="FWQ374" s="1"/>
      <c r="FWR374" s="1"/>
      <c r="FWS374" s="1"/>
      <c r="FWT374" s="1"/>
      <c r="FWU374" s="1"/>
      <c r="FWV374" s="1"/>
      <c r="FWW374" s="1"/>
      <c r="FWX374" s="1"/>
      <c r="FWY374" s="1"/>
      <c r="FWZ374" s="1"/>
      <c r="FXA374" s="1"/>
      <c r="FXB374" s="1"/>
      <c r="FXC374" s="1"/>
      <c r="FXD374" s="1"/>
      <c r="FXE374" s="1"/>
      <c r="FXF374" s="1"/>
      <c r="FXG374" s="1"/>
      <c r="FXH374" s="1"/>
      <c r="FXI374" s="1"/>
      <c r="FXJ374" s="1"/>
      <c r="FXK374" s="1"/>
      <c r="FXL374" s="1"/>
      <c r="FXM374" s="1"/>
      <c r="FXN374" s="1"/>
      <c r="FXO374" s="1"/>
      <c r="FXP374" s="1"/>
      <c r="FXQ374" s="1"/>
      <c r="FXR374" s="1"/>
      <c r="FXS374" s="1"/>
      <c r="FXT374" s="1"/>
      <c r="FXU374" s="1"/>
      <c r="FXV374" s="1"/>
      <c r="FXW374" s="1"/>
      <c r="FXX374" s="1"/>
      <c r="FXY374" s="1"/>
      <c r="FXZ374" s="1"/>
      <c r="FYA374" s="1"/>
      <c r="FYB374" s="1"/>
      <c r="FYC374" s="1"/>
      <c r="FYD374" s="1"/>
      <c r="FYE374" s="1"/>
      <c r="FYF374" s="1"/>
      <c r="FYG374" s="1"/>
      <c r="FYH374" s="1"/>
      <c r="FYI374" s="1"/>
      <c r="FYJ374" s="1"/>
      <c r="FYK374" s="1"/>
      <c r="FYL374" s="1"/>
      <c r="FYM374" s="1"/>
      <c r="FYN374" s="1"/>
      <c r="FYO374" s="1"/>
      <c r="FYP374" s="1"/>
      <c r="FYQ374" s="1"/>
      <c r="FYR374" s="1"/>
      <c r="FYS374" s="1"/>
      <c r="FYT374" s="1"/>
      <c r="FYU374" s="1"/>
      <c r="FYV374" s="1"/>
      <c r="FYW374" s="1"/>
      <c r="FYX374" s="1"/>
      <c r="FYY374" s="1"/>
      <c r="FYZ374" s="1"/>
      <c r="FZA374" s="1"/>
      <c r="FZB374" s="1"/>
      <c r="FZC374" s="1"/>
      <c r="FZD374" s="1"/>
      <c r="FZE374" s="1"/>
      <c r="FZF374" s="1"/>
      <c r="FZG374" s="1"/>
      <c r="FZH374" s="1"/>
      <c r="FZI374" s="1"/>
      <c r="FZJ374" s="1"/>
      <c r="FZK374" s="1"/>
      <c r="FZL374" s="1"/>
      <c r="FZM374" s="1"/>
      <c r="FZN374" s="1"/>
      <c r="FZO374" s="1"/>
      <c r="FZP374" s="1"/>
      <c r="FZQ374" s="1"/>
      <c r="FZR374" s="1"/>
      <c r="FZS374" s="1"/>
      <c r="FZT374" s="1"/>
      <c r="FZU374" s="1"/>
      <c r="FZV374" s="1"/>
      <c r="FZW374" s="1"/>
      <c r="FZX374" s="1"/>
      <c r="FZY374" s="1"/>
      <c r="FZZ374" s="1"/>
      <c r="GAA374" s="1"/>
      <c r="GAB374" s="1"/>
      <c r="GAC374" s="1"/>
      <c r="GAD374" s="1"/>
      <c r="GAE374" s="1"/>
      <c r="GAF374" s="1"/>
      <c r="GAG374" s="1"/>
      <c r="GAH374" s="1"/>
      <c r="GAI374" s="1"/>
      <c r="GAJ374" s="1"/>
      <c r="GAK374" s="1"/>
      <c r="GAL374" s="1"/>
      <c r="GAM374" s="1"/>
      <c r="GAN374" s="1"/>
      <c r="GAO374" s="1"/>
      <c r="GAP374" s="1"/>
      <c r="GAQ374" s="1"/>
      <c r="GAR374" s="1"/>
      <c r="GAS374" s="1"/>
      <c r="GAT374" s="1"/>
      <c r="GAU374" s="1"/>
      <c r="GAV374" s="1"/>
      <c r="GAW374" s="1"/>
      <c r="GAX374" s="1"/>
      <c r="GAY374" s="1"/>
      <c r="GAZ374" s="1"/>
      <c r="GBA374" s="1"/>
      <c r="GBB374" s="1"/>
      <c r="GBC374" s="1"/>
      <c r="GBD374" s="1"/>
      <c r="GBE374" s="1"/>
      <c r="GBF374" s="1"/>
      <c r="GBG374" s="1"/>
      <c r="GBH374" s="1"/>
      <c r="GBI374" s="1"/>
      <c r="GBJ374" s="1"/>
      <c r="GBK374" s="1"/>
      <c r="GBL374" s="1"/>
      <c r="GBM374" s="1"/>
      <c r="GBN374" s="1"/>
      <c r="GBO374" s="1"/>
      <c r="GBP374" s="1"/>
      <c r="GBQ374" s="1"/>
      <c r="GBR374" s="1"/>
      <c r="GBS374" s="1"/>
      <c r="GBT374" s="1"/>
      <c r="GBU374" s="1"/>
      <c r="GBV374" s="1"/>
      <c r="GBW374" s="1"/>
      <c r="GBX374" s="1"/>
      <c r="GBY374" s="1"/>
      <c r="GBZ374" s="1"/>
      <c r="GCA374" s="1"/>
      <c r="GCB374" s="1"/>
      <c r="GCC374" s="1"/>
      <c r="GCD374" s="1"/>
      <c r="GCE374" s="1"/>
      <c r="GCF374" s="1"/>
      <c r="GCG374" s="1"/>
      <c r="GCH374" s="1"/>
      <c r="GCI374" s="1"/>
      <c r="GCJ374" s="1"/>
      <c r="GCK374" s="1"/>
      <c r="GCL374" s="1"/>
      <c r="GCM374" s="1"/>
      <c r="GCN374" s="1"/>
      <c r="GCO374" s="1"/>
      <c r="GCP374" s="1"/>
      <c r="GCQ374" s="1"/>
      <c r="GCR374" s="1"/>
      <c r="GCS374" s="1"/>
      <c r="GCT374" s="1"/>
      <c r="GCU374" s="1"/>
      <c r="GCV374" s="1"/>
      <c r="GCW374" s="1"/>
      <c r="GCX374" s="1"/>
      <c r="GCY374" s="1"/>
      <c r="GCZ374" s="1"/>
      <c r="GDA374" s="1"/>
      <c r="GDB374" s="1"/>
      <c r="GDC374" s="1"/>
      <c r="GDD374" s="1"/>
      <c r="GDE374" s="1"/>
      <c r="GDF374" s="1"/>
      <c r="GDG374" s="1"/>
      <c r="GDH374" s="1"/>
      <c r="GDI374" s="1"/>
      <c r="GDJ374" s="1"/>
      <c r="GDK374" s="1"/>
      <c r="GDL374" s="1"/>
      <c r="GDM374" s="1"/>
      <c r="GDN374" s="1"/>
      <c r="GDO374" s="1"/>
      <c r="GDP374" s="1"/>
      <c r="GDQ374" s="1"/>
      <c r="GDR374" s="1"/>
      <c r="GDS374" s="1"/>
      <c r="GDT374" s="1"/>
      <c r="GDU374" s="1"/>
      <c r="GDV374" s="1"/>
      <c r="GDW374" s="1"/>
      <c r="GDX374" s="1"/>
      <c r="GDY374" s="1"/>
      <c r="GDZ374" s="1"/>
      <c r="GEA374" s="1"/>
      <c r="GEB374" s="1"/>
      <c r="GEC374" s="1"/>
      <c r="GED374" s="1"/>
      <c r="GEE374" s="1"/>
      <c r="GEF374" s="1"/>
      <c r="GEG374" s="1"/>
      <c r="GEH374" s="1"/>
      <c r="GEI374" s="1"/>
      <c r="GEJ374" s="1"/>
      <c r="GEK374" s="1"/>
      <c r="GEL374" s="1"/>
      <c r="GEM374" s="1"/>
      <c r="GEN374" s="1"/>
      <c r="GEO374" s="1"/>
      <c r="GEP374" s="1"/>
      <c r="GEQ374" s="1"/>
      <c r="GER374" s="1"/>
      <c r="GES374" s="1"/>
      <c r="GET374" s="1"/>
      <c r="GEU374" s="1"/>
      <c r="GEV374" s="1"/>
      <c r="GEW374" s="1"/>
      <c r="GEX374" s="1"/>
      <c r="GEY374" s="1"/>
      <c r="GEZ374" s="1"/>
      <c r="GFA374" s="1"/>
      <c r="GFB374" s="1"/>
      <c r="GFC374" s="1"/>
      <c r="GFD374" s="1"/>
      <c r="GFE374" s="1"/>
      <c r="GFF374" s="1"/>
      <c r="GFG374" s="1"/>
      <c r="GFH374" s="1"/>
      <c r="GFI374" s="1"/>
      <c r="GFJ374" s="1"/>
      <c r="GFK374" s="1"/>
      <c r="GFL374" s="1"/>
      <c r="GFM374" s="1"/>
      <c r="GFN374" s="1"/>
      <c r="GFO374" s="1"/>
      <c r="GFP374" s="1"/>
      <c r="GFQ374" s="1"/>
      <c r="GFR374" s="1"/>
      <c r="GFS374" s="1"/>
      <c r="GFT374" s="1"/>
      <c r="GFU374" s="1"/>
      <c r="GFV374" s="1"/>
      <c r="GFW374" s="1"/>
      <c r="GFX374" s="1"/>
      <c r="GFY374" s="1"/>
      <c r="GFZ374" s="1"/>
      <c r="GGA374" s="1"/>
      <c r="GGB374" s="1"/>
      <c r="GGC374" s="1"/>
      <c r="GGD374" s="1"/>
      <c r="GGE374" s="1"/>
      <c r="GGF374" s="1"/>
      <c r="GGG374" s="1"/>
      <c r="GGH374" s="1"/>
      <c r="GGI374" s="1"/>
      <c r="GGJ374" s="1"/>
      <c r="GGK374" s="1"/>
      <c r="GGL374" s="1"/>
      <c r="GGM374" s="1"/>
      <c r="GGN374" s="1"/>
      <c r="GGO374" s="1"/>
      <c r="GGP374" s="1"/>
      <c r="GGQ374" s="1"/>
      <c r="GGR374" s="1"/>
      <c r="GGS374" s="1"/>
      <c r="GGT374" s="1"/>
      <c r="GGU374" s="1"/>
      <c r="GGV374" s="1"/>
      <c r="GGW374" s="1"/>
      <c r="GGX374" s="1"/>
      <c r="GGY374" s="1"/>
      <c r="GGZ374" s="1"/>
      <c r="GHA374" s="1"/>
      <c r="GHB374" s="1"/>
      <c r="GHC374" s="1"/>
      <c r="GHD374" s="1"/>
      <c r="GHE374" s="1"/>
      <c r="GHF374" s="1"/>
      <c r="GHG374" s="1"/>
      <c r="GHH374" s="1"/>
      <c r="GHI374" s="1"/>
      <c r="GHJ374" s="1"/>
      <c r="GHK374" s="1"/>
      <c r="GHL374" s="1"/>
      <c r="GHM374" s="1"/>
      <c r="GHN374" s="1"/>
      <c r="GHO374" s="1"/>
      <c r="GHP374" s="1"/>
      <c r="GHQ374" s="1"/>
      <c r="GHR374" s="1"/>
      <c r="GHS374" s="1"/>
      <c r="GHT374" s="1"/>
      <c r="GHU374" s="1"/>
      <c r="GHV374" s="1"/>
      <c r="GHW374" s="1"/>
      <c r="GHX374" s="1"/>
      <c r="GHY374" s="1"/>
      <c r="GHZ374" s="1"/>
      <c r="GIA374" s="1"/>
      <c r="GIB374" s="1"/>
      <c r="GIC374" s="1"/>
      <c r="GID374" s="1"/>
      <c r="GIE374" s="1"/>
      <c r="GIF374" s="1"/>
      <c r="GIG374" s="1"/>
      <c r="GIH374" s="1"/>
      <c r="GII374" s="1"/>
      <c r="GIJ374" s="1"/>
      <c r="GIK374" s="1"/>
      <c r="GIL374" s="1"/>
      <c r="GIM374" s="1"/>
      <c r="GIN374" s="1"/>
      <c r="GIO374" s="1"/>
      <c r="GIP374" s="1"/>
      <c r="GIQ374" s="1"/>
      <c r="GIR374" s="1"/>
      <c r="GIS374" s="1"/>
      <c r="GIT374" s="1"/>
      <c r="GIU374" s="1"/>
      <c r="GIV374" s="1"/>
      <c r="GIW374" s="1"/>
      <c r="GIX374" s="1"/>
      <c r="GIY374" s="1"/>
      <c r="GIZ374" s="1"/>
      <c r="GJA374" s="1"/>
      <c r="GJB374" s="1"/>
      <c r="GJC374" s="1"/>
      <c r="GJD374" s="1"/>
      <c r="GJE374" s="1"/>
      <c r="GJF374" s="1"/>
      <c r="GJG374" s="1"/>
      <c r="GJH374" s="1"/>
      <c r="GJI374" s="1"/>
      <c r="GJJ374" s="1"/>
      <c r="GJK374" s="1"/>
      <c r="GJL374" s="1"/>
      <c r="GJM374" s="1"/>
      <c r="GJN374" s="1"/>
      <c r="GJO374" s="1"/>
      <c r="GJP374" s="1"/>
      <c r="GJQ374" s="1"/>
      <c r="GJR374" s="1"/>
      <c r="GJS374" s="1"/>
      <c r="GJT374" s="1"/>
      <c r="GJU374" s="1"/>
      <c r="GJV374" s="1"/>
      <c r="GJW374" s="1"/>
      <c r="GJX374" s="1"/>
      <c r="GJY374" s="1"/>
      <c r="GJZ374" s="1"/>
      <c r="GKA374" s="1"/>
      <c r="GKB374" s="1"/>
      <c r="GKC374" s="1"/>
      <c r="GKD374" s="1"/>
      <c r="GKE374" s="1"/>
      <c r="GKF374" s="1"/>
      <c r="GKG374" s="1"/>
      <c r="GKH374" s="1"/>
      <c r="GKI374" s="1"/>
      <c r="GKJ374" s="1"/>
      <c r="GKK374" s="1"/>
      <c r="GKL374" s="1"/>
      <c r="GKM374" s="1"/>
      <c r="GKN374" s="1"/>
      <c r="GKO374" s="1"/>
      <c r="GKP374" s="1"/>
      <c r="GKQ374" s="1"/>
      <c r="GKR374" s="1"/>
      <c r="GKS374" s="1"/>
      <c r="GKT374" s="1"/>
      <c r="GKU374" s="1"/>
      <c r="GKV374" s="1"/>
      <c r="GKW374" s="1"/>
      <c r="GKX374" s="1"/>
      <c r="GKY374" s="1"/>
      <c r="GKZ374" s="1"/>
      <c r="GLA374" s="1"/>
      <c r="GLB374" s="1"/>
      <c r="GLC374" s="1"/>
      <c r="GLD374" s="1"/>
      <c r="GLE374" s="1"/>
      <c r="GLF374" s="1"/>
      <c r="GLG374" s="1"/>
      <c r="GLH374" s="1"/>
      <c r="GLI374" s="1"/>
      <c r="GLJ374" s="1"/>
      <c r="GLK374" s="1"/>
      <c r="GLL374" s="1"/>
      <c r="GLM374" s="1"/>
      <c r="GLN374" s="1"/>
      <c r="GLO374" s="1"/>
      <c r="GLP374" s="1"/>
      <c r="GLQ374" s="1"/>
      <c r="GLR374" s="1"/>
      <c r="GLS374" s="1"/>
      <c r="GLT374" s="1"/>
      <c r="GLU374" s="1"/>
      <c r="GLV374" s="1"/>
      <c r="GLW374" s="1"/>
      <c r="GLX374" s="1"/>
      <c r="GLY374" s="1"/>
      <c r="GLZ374" s="1"/>
      <c r="GMA374" s="1"/>
      <c r="GMB374" s="1"/>
      <c r="GMC374" s="1"/>
      <c r="GMD374" s="1"/>
      <c r="GME374" s="1"/>
      <c r="GMF374" s="1"/>
      <c r="GMG374" s="1"/>
      <c r="GMH374" s="1"/>
      <c r="GMI374" s="1"/>
      <c r="GMJ374" s="1"/>
      <c r="GMK374" s="1"/>
      <c r="GML374" s="1"/>
      <c r="GMM374" s="1"/>
      <c r="GMN374" s="1"/>
      <c r="GMO374" s="1"/>
      <c r="GMP374" s="1"/>
      <c r="GMQ374" s="1"/>
      <c r="GMR374" s="1"/>
      <c r="GMS374" s="1"/>
      <c r="GMT374" s="1"/>
      <c r="GMU374" s="1"/>
      <c r="GMV374" s="1"/>
      <c r="GMW374" s="1"/>
      <c r="GMX374" s="1"/>
      <c r="GMY374" s="1"/>
      <c r="GMZ374" s="1"/>
      <c r="GNA374" s="1"/>
      <c r="GNB374" s="1"/>
      <c r="GNC374" s="1"/>
      <c r="GND374" s="1"/>
      <c r="GNE374" s="1"/>
      <c r="GNF374" s="1"/>
      <c r="GNG374" s="1"/>
      <c r="GNH374" s="1"/>
      <c r="GNI374" s="1"/>
      <c r="GNJ374" s="1"/>
      <c r="GNK374" s="1"/>
      <c r="GNL374" s="1"/>
      <c r="GNM374" s="1"/>
      <c r="GNN374" s="1"/>
      <c r="GNO374" s="1"/>
      <c r="GNP374" s="1"/>
      <c r="GNQ374" s="1"/>
      <c r="GNR374" s="1"/>
      <c r="GNS374" s="1"/>
      <c r="GNT374" s="1"/>
      <c r="GNU374" s="1"/>
      <c r="GNV374" s="1"/>
      <c r="GNW374" s="1"/>
      <c r="GNX374" s="1"/>
      <c r="GNY374" s="1"/>
      <c r="GNZ374" s="1"/>
      <c r="GOA374" s="1"/>
      <c r="GOB374" s="1"/>
      <c r="GOC374" s="1"/>
      <c r="GOD374" s="1"/>
      <c r="GOE374" s="1"/>
      <c r="GOF374" s="1"/>
      <c r="GOG374" s="1"/>
      <c r="GOH374" s="1"/>
      <c r="GOI374" s="1"/>
      <c r="GOJ374" s="1"/>
      <c r="GOK374" s="1"/>
      <c r="GOL374" s="1"/>
      <c r="GOM374" s="1"/>
      <c r="GON374" s="1"/>
      <c r="GOO374" s="1"/>
      <c r="GOP374" s="1"/>
      <c r="GOQ374" s="1"/>
      <c r="GOR374" s="1"/>
      <c r="GOS374" s="1"/>
      <c r="GOT374" s="1"/>
      <c r="GOU374" s="1"/>
      <c r="GOV374" s="1"/>
      <c r="GOW374" s="1"/>
      <c r="GOX374" s="1"/>
      <c r="GOY374" s="1"/>
      <c r="GOZ374" s="1"/>
      <c r="GPA374" s="1"/>
      <c r="GPB374" s="1"/>
      <c r="GPC374" s="1"/>
      <c r="GPD374" s="1"/>
      <c r="GPE374" s="1"/>
      <c r="GPF374" s="1"/>
      <c r="GPG374" s="1"/>
      <c r="GPH374" s="1"/>
      <c r="GPI374" s="1"/>
      <c r="GPJ374" s="1"/>
      <c r="GPK374" s="1"/>
      <c r="GPL374" s="1"/>
      <c r="GPM374" s="1"/>
      <c r="GPN374" s="1"/>
      <c r="GPO374" s="1"/>
      <c r="GPP374" s="1"/>
      <c r="GPQ374" s="1"/>
      <c r="GPR374" s="1"/>
      <c r="GPS374" s="1"/>
      <c r="GPT374" s="1"/>
      <c r="GPU374" s="1"/>
      <c r="GPV374" s="1"/>
      <c r="GPW374" s="1"/>
      <c r="GPX374" s="1"/>
      <c r="GPY374" s="1"/>
      <c r="GPZ374" s="1"/>
      <c r="GQA374" s="1"/>
      <c r="GQB374" s="1"/>
      <c r="GQC374" s="1"/>
      <c r="GQD374" s="1"/>
      <c r="GQE374" s="1"/>
      <c r="GQF374" s="1"/>
      <c r="GQG374" s="1"/>
      <c r="GQH374" s="1"/>
      <c r="GQI374" s="1"/>
      <c r="GQJ374" s="1"/>
      <c r="GQK374" s="1"/>
      <c r="GQL374" s="1"/>
      <c r="GQM374" s="1"/>
      <c r="GQN374" s="1"/>
      <c r="GQO374" s="1"/>
      <c r="GQP374" s="1"/>
      <c r="GQQ374" s="1"/>
      <c r="GQR374" s="1"/>
      <c r="GQS374" s="1"/>
      <c r="GQT374" s="1"/>
      <c r="GQU374" s="1"/>
      <c r="GQV374" s="1"/>
      <c r="GQW374" s="1"/>
      <c r="GQX374" s="1"/>
      <c r="GQY374" s="1"/>
      <c r="GQZ374" s="1"/>
      <c r="GRA374" s="1"/>
      <c r="GRB374" s="1"/>
      <c r="GRC374" s="1"/>
      <c r="GRD374" s="1"/>
      <c r="GRE374" s="1"/>
      <c r="GRF374" s="1"/>
      <c r="GRG374" s="1"/>
      <c r="GRH374" s="1"/>
      <c r="GRI374" s="1"/>
      <c r="GRJ374" s="1"/>
      <c r="GRK374" s="1"/>
      <c r="GRL374" s="1"/>
      <c r="GRM374" s="1"/>
      <c r="GRN374" s="1"/>
      <c r="GRO374" s="1"/>
      <c r="GRP374" s="1"/>
      <c r="GRQ374" s="1"/>
      <c r="GRR374" s="1"/>
      <c r="GRS374" s="1"/>
      <c r="GRT374" s="1"/>
      <c r="GRU374" s="1"/>
      <c r="GRV374" s="1"/>
      <c r="GRW374" s="1"/>
      <c r="GRX374" s="1"/>
      <c r="GRY374" s="1"/>
      <c r="GRZ374" s="1"/>
      <c r="GSA374" s="1"/>
      <c r="GSB374" s="1"/>
      <c r="GSC374" s="1"/>
      <c r="GSD374" s="1"/>
      <c r="GSE374" s="1"/>
      <c r="GSF374" s="1"/>
      <c r="GSG374" s="1"/>
      <c r="GSH374" s="1"/>
      <c r="GSI374" s="1"/>
      <c r="GSJ374" s="1"/>
      <c r="GSK374" s="1"/>
      <c r="GSL374" s="1"/>
      <c r="GSM374" s="1"/>
      <c r="GSN374" s="1"/>
      <c r="GSO374" s="1"/>
      <c r="GSP374" s="1"/>
      <c r="GSQ374" s="1"/>
      <c r="GSR374" s="1"/>
      <c r="GSS374" s="1"/>
      <c r="GST374" s="1"/>
      <c r="GSU374" s="1"/>
      <c r="GSV374" s="1"/>
      <c r="GSW374" s="1"/>
      <c r="GSX374" s="1"/>
      <c r="GSY374" s="1"/>
      <c r="GSZ374" s="1"/>
      <c r="GTA374" s="1"/>
      <c r="GTB374" s="1"/>
      <c r="GTC374" s="1"/>
      <c r="GTD374" s="1"/>
      <c r="GTE374" s="1"/>
      <c r="GTF374" s="1"/>
      <c r="GTG374" s="1"/>
      <c r="GTH374" s="1"/>
      <c r="GTI374" s="1"/>
      <c r="GTJ374" s="1"/>
      <c r="GTK374" s="1"/>
      <c r="GTL374" s="1"/>
      <c r="GTM374" s="1"/>
      <c r="GTN374" s="1"/>
      <c r="GTO374" s="1"/>
      <c r="GTP374" s="1"/>
      <c r="GTQ374" s="1"/>
      <c r="GTR374" s="1"/>
      <c r="GTS374" s="1"/>
      <c r="GTT374" s="1"/>
      <c r="GTU374" s="1"/>
      <c r="GTV374" s="1"/>
      <c r="GTW374" s="1"/>
      <c r="GTX374" s="1"/>
      <c r="GTY374" s="1"/>
      <c r="GTZ374" s="1"/>
      <c r="GUA374" s="1"/>
      <c r="GUB374" s="1"/>
      <c r="GUC374" s="1"/>
      <c r="GUD374" s="1"/>
      <c r="GUE374" s="1"/>
      <c r="GUF374" s="1"/>
      <c r="GUG374" s="1"/>
      <c r="GUH374" s="1"/>
      <c r="GUI374" s="1"/>
      <c r="GUJ374" s="1"/>
      <c r="GUK374" s="1"/>
      <c r="GUL374" s="1"/>
      <c r="GUM374" s="1"/>
      <c r="GUN374" s="1"/>
      <c r="GUO374" s="1"/>
      <c r="GUP374" s="1"/>
      <c r="GUQ374" s="1"/>
      <c r="GUR374" s="1"/>
      <c r="GUS374" s="1"/>
      <c r="GUT374" s="1"/>
      <c r="GUU374" s="1"/>
      <c r="GUV374" s="1"/>
      <c r="GUW374" s="1"/>
      <c r="GUX374" s="1"/>
      <c r="GUY374" s="1"/>
      <c r="GUZ374" s="1"/>
      <c r="GVA374" s="1"/>
      <c r="GVB374" s="1"/>
      <c r="GVC374" s="1"/>
      <c r="GVD374" s="1"/>
      <c r="GVE374" s="1"/>
      <c r="GVF374" s="1"/>
      <c r="GVG374" s="1"/>
      <c r="GVH374" s="1"/>
      <c r="GVI374" s="1"/>
      <c r="GVJ374" s="1"/>
      <c r="GVK374" s="1"/>
      <c r="GVL374" s="1"/>
      <c r="GVM374" s="1"/>
      <c r="GVN374" s="1"/>
      <c r="GVO374" s="1"/>
      <c r="GVP374" s="1"/>
      <c r="GVQ374" s="1"/>
      <c r="GVR374" s="1"/>
      <c r="GVS374" s="1"/>
      <c r="GVT374" s="1"/>
      <c r="GVU374" s="1"/>
      <c r="GVV374" s="1"/>
      <c r="GVW374" s="1"/>
      <c r="GVX374" s="1"/>
      <c r="GVY374" s="1"/>
      <c r="GVZ374" s="1"/>
      <c r="GWA374" s="1"/>
      <c r="GWB374" s="1"/>
      <c r="GWC374" s="1"/>
      <c r="GWD374" s="1"/>
      <c r="GWE374" s="1"/>
      <c r="GWF374" s="1"/>
      <c r="GWG374" s="1"/>
      <c r="GWH374" s="1"/>
      <c r="GWI374" s="1"/>
      <c r="GWJ374" s="1"/>
      <c r="GWK374" s="1"/>
      <c r="GWL374" s="1"/>
      <c r="GWM374" s="1"/>
      <c r="GWN374" s="1"/>
      <c r="GWO374" s="1"/>
      <c r="GWP374" s="1"/>
      <c r="GWQ374" s="1"/>
      <c r="GWR374" s="1"/>
      <c r="GWS374" s="1"/>
      <c r="GWT374" s="1"/>
      <c r="GWU374" s="1"/>
      <c r="GWV374" s="1"/>
      <c r="GWW374" s="1"/>
      <c r="GWX374" s="1"/>
      <c r="GWY374" s="1"/>
      <c r="GWZ374" s="1"/>
      <c r="GXA374" s="1"/>
      <c r="GXB374" s="1"/>
      <c r="GXC374" s="1"/>
      <c r="GXD374" s="1"/>
      <c r="GXE374" s="1"/>
      <c r="GXF374" s="1"/>
      <c r="GXG374" s="1"/>
      <c r="GXH374" s="1"/>
      <c r="GXI374" s="1"/>
      <c r="GXJ374" s="1"/>
      <c r="GXK374" s="1"/>
      <c r="GXL374" s="1"/>
      <c r="GXM374" s="1"/>
      <c r="GXN374" s="1"/>
      <c r="GXO374" s="1"/>
      <c r="GXP374" s="1"/>
      <c r="GXQ374" s="1"/>
      <c r="GXR374" s="1"/>
      <c r="GXS374" s="1"/>
      <c r="GXT374" s="1"/>
      <c r="GXU374" s="1"/>
      <c r="GXV374" s="1"/>
      <c r="GXW374" s="1"/>
      <c r="GXX374" s="1"/>
      <c r="GXY374" s="1"/>
      <c r="GXZ374" s="1"/>
      <c r="GYA374" s="1"/>
      <c r="GYB374" s="1"/>
      <c r="GYC374" s="1"/>
      <c r="GYD374" s="1"/>
      <c r="GYE374" s="1"/>
      <c r="GYF374" s="1"/>
      <c r="GYG374" s="1"/>
      <c r="GYH374" s="1"/>
      <c r="GYI374" s="1"/>
      <c r="GYJ374" s="1"/>
      <c r="GYK374" s="1"/>
      <c r="GYL374" s="1"/>
      <c r="GYM374" s="1"/>
      <c r="GYN374" s="1"/>
      <c r="GYO374" s="1"/>
      <c r="GYP374" s="1"/>
      <c r="GYQ374" s="1"/>
      <c r="GYR374" s="1"/>
      <c r="GYS374" s="1"/>
      <c r="GYT374" s="1"/>
      <c r="GYU374" s="1"/>
      <c r="GYV374" s="1"/>
      <c r="GYW374" s="1"/>
      <c r="GYX374" s="1"/>
      <c r="GYY374" s="1"/>
      <c r="GYZ374" s="1"/>
      <c r="GZA374" s="1"/>
      <c r="GZB374" s="1"/>
      <c r="GZC374" s="1"/>
      <c r="GZD374" s="1"/>
      <c r="GZE374" s="1"/>
      <c r="GZF374" s="1"/>
      <c r="GZG374" s="1"/>
      <c r="GZH374" s="1"/>
      <c r="GZI374" s="1"/>
      <c r="GZJ374" s="1"/>
      <c r="GZK374" s="1"/>
      <c r="GZL374" s="1"/>
      <c r="GZM374" s="1"/>
      <c r="GZN374" s="1"/>
      <c r="GZO374" s="1"/>
      <c r="GZP374" s="1"/>
      <c r="GZQ374" s="1"/>
      <c r="GZR374" s="1"/>
      <c r="GZS374" s="1"/>
      <c r="GZT374" s="1"/>
      <c r="GZU374" s="1"/>
      <c r="GZV374" s="1"/>
      <c r="GZW374" s="1"/>
      <c r="GZX374" s="1"/>
      <c r="GZY374" s="1"/>
      <c r="GZZ374" s="1"/>
      <c r="HAA374" s="1"/>
      <c r="HAB374" s="1"/>
      <c r="HAC374" s="1"/>
      <c r="HAD374" s="1"/>
      <c r="HAE374" s="1"/>
      <c r="HAF374" s="1"/>
      <c r="HAG374" s="1"/>
      <c r="HAH374" s="1"/>
      <c r="HAI374" s="1"/>
      <c r="HAJ374" s="1"/>
      <c r="HAK374" s="1"/>
      <c r="HAL374" s="1"/>
      <c r="HAM374" s="1"/>
      <c r="HAN374" s="1"/>
      <c r="HAO374" s="1"/>
      <c r="HAP374" s="1"/>
      <c r="HAQ374" s="1"/>
      <c r="HAR374" s="1"/>
      <c r="HAS374" s="1"/>
      <c r="HAT374" s="1"/>
      <c r="HAU374" s="1"/>
      <c r="HAV374" s="1"/>
      <c r="HAW374" s="1"/>
      <c r="HAX374" s="1"/>
      <c r="HAY374" s="1"/>
      <c r="HAZ374" s="1"/>
      <c r="HBA374" s="1"/>
      <c r="HBB374" s="1"/>
      <c r="HBC374" s="1"/>
      <c r="HBD374" s="1"/>
      <c r="HBE374" s="1"/>
      <c r="HBF374" s="1"/>
      <c r="HBG374" s="1"/>
      <c r="HBH374" s="1"/>
      <c r="HBI374" s="1"/>
      <c r="HBJ374" s="1"/>
      <c r="HBK374" s="1"/>
      <c r="HBL374" s="1"/>
      <c r="HBM374" s="1"/>
      <c r="HBN374" s="1"/>
      <c r="HBO374" s="1"/>
      <c r="HBP374" s="1"/>
      <c r="HBQ374" s="1"/>
      <c r="HBR374" s="1"/>
      <c r="HBS374" s="1"/>
      <c r="HBT374" s="1"/>
      <c r="HBU374" s="1"/>
      <c r="HBV374" s="1"/>
      <c r="HBW374" s="1"/>
      <c r="HBX374" s="1"/>
      <c r="HBY374" s="1"/>
      <c r="HBZ374" s="1"/>
      <c r="HCA374" s="1"/>
      <c r="HCB374" s="1"/>
      <c r="HCC374" s="1"/>
      <c r="HCD374" s="1"/>
      <c r="HCE374" s="1"/>
      <c r="HCF374" s="1"/>
      <c r="HCG374" s="1"/>
      <c r="HCH374" s="1"/>
      <c r="HCI374" s="1"/>
      <c r="HCJ374" s="1"/>
      <c r="HCK374" s="1"/>
      <c r="HCL374" s="1"/>
      <c r="HCM374" s="1"/>
      <c r="HCN374" s="1"/>
      <c r="HCO374" s="1"/>
      <c r="HCP374" s="1"/>
      <c r="HCQ374" s="1"/>
      <c r="HCR374" s="1"/>
      <c r="HCS374" s="1"/>
      <c r="HCT374" s="1"/>
      <c r="HCU374" s="1"/>
      <c r="HCV374" s="1"/>
      <c r="HCW374" s="1"/>
      <c r="HCX374" s="1"/>
      <c r="HCY374" s="1"/>
      <c r="HCZ374" s="1"/>
      <c r="HDA374" s="1"/>
      <c r="HDB374" s="1"/>
      <c r="HDC374" s="1"/>
      <c r="HDD374" s="1"/>
      <c r="HDE374" s="1"/>
      <c r="HDF374" s="1"/>
      <c r="HDG374" s="1"/>
      <c r="HDH374" s="1"/>
      <c r="HDI374" s="1"/>
      <c r="HDJ374" s="1"/>
      <c r="HDK374" s="1"/>
      <c r="HDL374" s="1"/>
      <c r="HDM374" s="1"/>
      <c r="HDN374" s="1"/>
      <c r="HDO374" s="1"/>
      <c r="HDP374" s="1"/>
      <c r="HDQ374" s="1"/>
      <c r="HDR374" s="1"/>
      <c r="HDS374" s="1"/>
      <c r="HDT374" s="1"/>
      <c r="HDU374" s="1"/>
      <c r="HDV374" s="1"/>
      <c r="HDW374" s="1"/>
      <c r="HDX374" s="1"/>
      <c r="HDY374" s="1"/>
      <c r="HDZ374" s="1"/>
      <c r="HEA374" s="1"/>
      <c r="HEB374" s="1"/>
      <c r="HEC374" s="1"/>
      <c r="HED374" s="1"/>
      <c r="HEE374" s="1"/>
      <c r="HEF374" s="1"/>
      <c r="HEG374" s="1"/>
      <c r="HEH374" s="1"/>
      <c r="HEI374" s="1"/>
      <c r="HEJ374" s="1"/>
      <c r="HEK374" s="1"/>
      <c r="HEL374" s="1"/>
      <c r="HEM374" s="1"/>
      <c r="HEN374" s="1"/>
      <c r="HEO374" s="1"/>
      <c r="HEP374" s="1"/>
      <c r="HEQ374" s="1"/>
      <c r="HER374" s="1"/>
      <c r="HES374" s="1"/>
      <c r="HET374" s="1"/>
      <c r="HEU374" s="1"/>
      <c r="HEV374" s="1"/>
      <c r="HEW374" s="1"/>
      <c r="HEX374" s="1"/>
      <c r="HEY374" s="1"/>
      <c r="HEZ374" s="1"/>
      <c r="HFA374" s="1"/>
      <c r="HFB374" s="1"/>
      <c r="HFC374" s="1"/>
      <c r="HFD374" s="1"/>
      <c r="HFE374" s="1"/>
      <c r="HFF374" s="1"/>
      <c r="HFG374" s="1"/>
      <c r="HFH374" s="1"/>
      <c r="HFI374" s="1"/>
      <c r="HFJ374" s="1"/>
      <c r="HFK374" s="1"/>
      <c r="HFL374" s="1"/>
      <c r="HFM374" s="1"/>
      <c r="HFN374" s="1"/>
      <c r="HFO374" s="1"/>
      <c r="HFP374" s="1"/>
      <c r="HFQ374" s="1"/>
      <c r="HFR374" s="1"/>
      <c r="HFS374" s="1"/>
      <c r="HFT374" s="1"/>
      <c r="HFU374" s="1"/>
      <c r="HFV374" s="1"/>
      <c r="HFW374" s="1"/>
      <c r="HFX374" s="1"/>
      <c r="HFY374" s="1"/>
      <c r="HFZ374" s="1"/>
      <c r="HGA374" s="1"/>
      <c r="HGB374" s="1"/>
      <c r="HGC374" s="1"/>
      <c r="HGD374" s="1"/>
      <c r="HGE374" s="1"/>
      <c r="HGF374" s="1"/>
      <c r="HGG374" s="1"/>
      <c r="HGH374" s="1"/>
      <c r="HGI374" s="1"/>
      <c r="HGJ374" s="1"/>
      <c r="HGK374" s="1"/>
      <c r="HGL374" s="1"/>
      <c r="HGM374" s="1"/>
      <c r="HGN374" s="1"/>
      <c r="HGO374" s="1"/>
      <c r="HGP374" s="1"/>
      <c r="HGQ374" s="1"/>
      <c r="HGR374" s="1"/>
      <c r="HGS374" s="1"/>
      <c r="HGT374" s="1"/>
      <c r="HGU374" s="1"/>
      <c r="HGV374" s="1"/>
      <c r="HGW374" s="1"/>
      <c r="HGX374" s="1"/>
      <c r="HGY374" s="1"/>
      <c r="HGZ374" s="1"/>
      <c r="HHA374" s="1"/>
      <c r="HHB374" s="1"/>
      <c r="HHC374" s="1"/>
      <c r="HHD374" s="1"/>
      <c r="HHE374" s="1"/>
      <c r="HHF374" s="1"/>
      <c r="HHG374" s="1"/>
      <c r="HHH374" s="1"/>
      <c r="HHI374" s="1"/>
      <c r="HHJ374" s="1"/>
      <c r="HHK374" s="1"/>
      <c r="HHL374" s="1"/>
      <c r="HHM374" s="1"/>
      <c r="HHN374" s="1"/>
      <c r="HHO374" s="1"/>
      <c r="HHP374" s="1"/>
      <c r="HHQ374" s="1"/>
      <c r="HHR374" s="1"/>
      <c r="HHS374" s="1"/>
      <c r="HHT374" s="1"/>
      <c r="HHU374" s="1"/>
      <c r="HHV374" s="1"/>
      <c r="HHW374" s="1"/>
      <c r="HHX374" s="1"/>
      <c r="HHY374" s="1"/>
      <c r="HHZ374" s="1"/>
      <c r="HIA374" s="1"/>
      <c r="HIB374" s="1"/>
      <c r="HIC374" s="1"/>
      <c r="HID374" s="1"/>
      <c r="HIE374" s="1"/>
      <c r="HIF374" s="1"/>
      <c r="HIG374" s="1"/>
      <c r="HIH374" s="1"/>
      <c r="HII374" s="1"/>
      <c r="HIJ374" s="1"/>
      <c r="HIK374" s="1"/>
      <c r="HIL374" s="1"/>
      <c r="HIM374" s="1"/>
      <c r="HIN374" s="1"/>
      <c r="HIO374" s="1"/>
      <c r="HIP374" s="1"/>
      <c r="HIQ374" s="1"/>
      <c r="HIR374" s="1"/>
      <c r="HIS374" s="1"/>
      <c r="HIT374" s="1"/>
      <c r="HIU374" s="1"/>
      <c r="HIV374" s="1"/>
      <c r="HIW374" s="1"/>
      <c r="HIX374" s="1"/>
      <c r="HIY374" s="1"/>
      <c r="HIZ374" s="1"/>
      <c r="HJA374" s="1"/>
      <c r="HJB374" s="1"/>
      <c r="HJC374" s="1"/>
      <c r="HJD374" s="1"/>
      <c r="HJE374" s="1"/>
      <c r="HJF374" s="1"/>
      <c r="HJG374" s="1"/>
      <c r="HJH374" s="1"/>
      <c r="HJI374" s="1"/>
      <c r="HJJ374" s="1"/>
      <c r="HJK374" s="1"/>
      <c r="HJL374" s="1"/>
      <c r="HJM374" s="1"/>
      <c r="HJN374" s="1"/>
      <c r="HJO374" s="1"/>
      <c r="HJP374" s="1"/>
      <c r="HJQ374" s="1"/>
      <c r="HJR374" s="1"/>
      <c r="HJS374" s="1"/>
      <c r="HJT374" s="1"/>
      <c r="HJU374" s="1"/>
      <c r="HJV374" s="1"/>
      <c r="HJW374" s="1"/>
      <c r="HJX374" s="1"/>
      <c r="HJY374" s="1"/>
      <c r="HJZ374" s="1"/>
      <c r="HKA374" s="1"/>
      <c r="HKB374" s="1"/>
      <c r="HKC374" s="1"/>
      <c r="HKD374" s="1"/>
      <c r="HKE374" s="1"/>
      <c r="HKF374" s="1"/>
      <c r="HKG374" s="1"/>
      <c r="HKH374" s="1"/>
      <c r="HKI374" s="1"/>
      <c r="HKJ374" s="1"/>
      <c r="HKK374" s="1"/>
      <c r="HKL374" s="1"/>
      <c r="HKM374" s="1"/>
      <c r="HKN374" s="1"/>
      <c r="HKO374" s="1"/>
      <c r="HKP374" s="1"/>
      <c r="HKQ374" s="1"/>
      <c r="HKR374" s="1"/>
      <c r="HKS374" s="1"/>
      <c r="HKT374" s="1"/>
      <c r="HKU374" s="1"/>
      <c r="HKV374" s="1"/>
      <c r="HKW374" s="1"/>
      <c r="HKX374" s="1"/>
      <c r="HKY374" s="1"/>
      <c r="HKZ374" s="1"/>
      <c r="HLA374" s="1"/>
      <c r="HLB374" s="1"/>
      <c r="HLC374" s="1"/>
      <c r="HLD374" s="1"/>
      <c r="HLE374" s="1"/>
      <c r="HLF374" s="1"/>
      <c r="HLG374" s="1"/>
      <c r="HLH374" s="1"/>
      <c r="HLI374" s="1"/>
      <c r="HLJ374" s="1"/>
      <c r="HLK374" s="1"/>
      <c r="HLL374" s="1"/>
      <c r="HLM374" s="1"/>
      <c r="HLN374" s="1"/>
      <c r="HLO374" s="1"/>
      <c r="HLP374" s="1"/>
      <c r="HLQ374" s="1"/>
      <c r="HLR374" s="1"/>
      <c r="HLS374" s="1"/>
      <c r="HLT374" s="1"/>
      <c r="HLU374" s="1"/>
      <c r="HLV374" s="1"/>
      <c r="HLW374" s="1"/>
      <c r="HLX374" s="1"/>
      <c r="HLY374" s="1"/>
      <c r="HLZ374" s="1"/>
      <c r="HMA374" s="1"/>
      <c r="HMB374" s="1"/>
      <c r="HMC374" s="1"/>
      <c r="HMD374" s="1"/>
      <c r="HME374" s="1"/>
      <c r="HMF374" s="1"/>
      <c r="HMG374" s="1"/>
      <c r="HMH374" s="1"/>
      <c r="HMI374" s="1"/>
      <c r="HMJ374" s="1"/>
      <c r="HMK374" s="1"/>
      <c r="HML374" s="1"/>
      <c r="HMM374" s="1"/>
      <c r="HMN374" s="1"/>
      <c r="HMO374" s="1"/>
      <c r="HMP374" s="1"/>
      <c r="HMQ374" s="1"/>
      <c r="HMR374" s="1"/>
      <c r="HMS374" s="1"/>
      <c r="HMT374" s="1"/>
      <c r="HMU374" s="1"/>
      <c r="HMV374" s="1"/>
      <c r="HMW374" s="1"/>
      <c r="HMX374" s="1"/>
      <c r="HMY374" s="1"/>
      <c r="HMZ374" s="1"/>
      <c r="HNA374" s="1"/>
      <c r="HNB374" s="1"/>
      <c r="HNC374" s="1"/>
      <c r="HND374" s="1"/>
      <c r="HNE374" s="1"/>
      <c r="HNF374" s="1"/>
      <c r="HNG374" s="1"/>
      <c r="HNH374" s="1"/>
      <c r="HNI374" s="1"/>
      <c r="HNJ374" s="1"/>
      <c r="HNK374" s="1"/>
      <c r="HNL374" s="1"/>
      <c r="HNM374" s="1"/>
      <c r="HNN374" s="1"/>
      <c r="HNO374" s="1"/>
      <c r="HNP374" s="1"/>
      <c r="HNQ374" s="1"/>
      <c r="HNR374" s="1"/>
      <c r="HNS374" s="1"/>
      <c r="HNT374" s="1"/>
      <c r="HNU374" s="1"/>
      <c r="HNV374" s="1"/>
      <c r="HNW374" s="1"/>
      <c r="HNX374" s="1"/>
      <c r="HNY374" s="1"/>
      <c r="HNZ374" s="1"/>
      <c r="HOA374" s="1"/>
      <c r="HOB374" s="1"/>
      <c r="HOC374" s="1"/>
      <c r="HOD374" s="1"/>
      <c r="HOE374" s="1"/>
      <c r="HOF374" s="1"/>
      <c r="HOG374" s="1"/>
      <c r="HOH374" s="1"/>
      <c r="HOI374" s="1"/>
      <c r="HOJ374" s="1"/>
      <c r="HOK374" s="1"/>
      <c r="HOL374" s="1"/>
      <c r="HOM374" s="1"/>
      <c r="HON374" s="1"/>
      <c r="HOO374" s="1"/>
      <c r="HOP374" s="1"/>
      <c r="HOQ374" s="1"/>
      <c r="HOR374" s="1"/>
      <c r="HOS374" s="1"/>
      <c r="HOT374" s="1"/>
      <c r="HOU374" s="1"/>
      <c r="HOV374" s="1"/>
      <c r="HOW374" s="1"/>
      <c r="HOX374" s="1"/>
      <c r="HOY374" s="1"/>
      <c r="HOZ374" s="1"/>
      <c r="HPA374" s="1"/>
      <c r="HPB374" s="1"/>
      <c r="HPC374" s="1"/>
      <c r="HPD374" s="1"/>
      <c r="HPE374" s="1"/>
      <c r="HPF374" s="1"/>
      <c r="HPG374" s="1"/>
      <c r="HPH374" s="1"/>
      <c r="HPI374" s="1"/>
      <c r="HPJ374" s="1"/>
      <c r="HPK374" s="1"/>
      <c r="HPL374" s="1"/>
      <c r="HPM374" s="1"/>
      <c r="HPN374" s="1"/>
      <c r="HPO374" s="1"/>
      <c r="HPP374" s="1"/>
      <c r="HPQ374" s="1"/>
      <c r="HPR374" s="1"/>
      <c r="HPS374" s="1"/>
      <c r="HPT374" s="1"/>
      <c r="HPU374" s="1"/>
      <c r="HPV374" s="1"/>
      <c r="HPW374" s="1"/>
      <c r="HPX374" s="1"/>
      <c r="HPY374" s="1"/>
      <c r="HPZ374" s="1"/>
      <c r="HQA374" s="1"/>
      <c r="HQB374" s="1"/>
      <c r="HQC374" s="1"/>
      <c r="HQD374" s="1"/>
      <c r="HQE374" s="1"/>
      <c r="HQF374" s="1"/>
      <c r="HQG374" s="1"/>
      <c r="HQH374" s="1"/>
      <c r="HQI374" s="1"/>
      <c r="HQJ374" s="1"/>
      <c r="HQK374" s="1"/>
      <c r="HQL374" s="1"/>
      <c r="HQM374" s="1"/>
      <c r="HQN374" s="1"/>
      <c r="HQO374" s="1"/>
      <c r="HQP374" s="1"/>
      <c r="HQQ374" s="1"/>
      <c r="HQR374" s="1"/>
      <c r="HQS374" s="1"/>
      <c r="HQT374" s="1"/>
      <c r="HQU374" s="1"/>
      <c r="HQV374" s="1"/>
      <c r="HQW374" s="1"/>
      <c r="HQX374" s="1"/>
      <c r="HQY374" s="1"/>
      <c r="HQZ374" s="1"/>
      <c r="HRA374" s="1"/>
      <c r="HRB374" s="1"/>
      <c r="HRC374" s="1"/>
      <c r="HRD374" s="1"/>
      <c r="HRE374" s="1"/>
      <c r="HRF374" s="1"/>
      <c r="HRG374" s="1"/>
      <c r="HRH374" s="1"/>
      <c r="HRI374" s="1"/>
      <c r="HRJ374" s="1"/>
      <c r="HRK374" s="1"/>
      <c r="HRL374" s="1"/>
      <c r="HRM374" s="1"/>
      <c r="HRN374" s="1"/>
      <c r="HRO374" s="1"/>
      <c r="HRP374" s="1"/>
      <c r="HRQ374" s="1"/>
      <c r="HRR374" s="1"/>
      <c r="HRS374" s="1"/>
      <c r="HRT374" s="1"/>
      <c r="HRU374" s="1"/>
      <c r="HRV374" s="1"/>
      <c r="HRW374" s="1"/>
      <c r="HRX374" s="1"/>
      <c r="HRY374" s="1"/>
      <c r="HRZ374" s="1"/>
      <c r="HSA374" s="1"/>
      <c r="HSB374" s="1"/>
      <c r="HSC374" s="1"/>
      <c r="HSD374" s="1"/>
      <c r="HSE374" s="1"/>
      <c r="HSF374" s="1"/>
      <c r="HSG374" s="1"/>
      <c r="HSH374" s="1"/>
      <c r="HSI374" s="1"/>
      <c r="HSJ374" s="1"/>
      <c r="HSK374" s="1"/>
      <c r="HSL374" s="1"/>
      <c r="HSM374" s="1"/>
      <c r="HSN374" s="1"/>
      <c r="HSO374" s="1"/>
      <c r="HSP374" s="1"/>
      <c r="HSQ374" s="1"/>
      <c r="HSR374" s="1"/>
      <c r="HSS374" s="1"/>
      <c r="HST374" s="1"/>
      <c r="HSU374" s="1"/>
      <c r="HSV374" s="1"/>
      <c r="HSW374" s="1"/>
      <c r="HSX374" s="1"/>
      <c r="HSY374" s="1"/>
      <c r="HSZ374" s="1"/>
      <c r="HTA374" s="1"/>
      <c r="HTB374" s="1"/>
      <c r="HTC374" s="1"/>
      <c r="HTD374" s="1"/>
      <c r="HTE374" s="1"/>
      <c r="HTF374" s="1"/>
      <c r="HTG374" s="1"/>
      <c r="HTH374" s="1"/>
      <c r="HTI374" s="1"/>
      <c r="HTJ374" s="1"/>
      <c r="HTK374" s="1"/>
      <c r="HTL374" s="1"/>
      <c r="HTM374" s="1"/>
      <c r="HTN374" s="1"/>
      <c r="HTO374" s="1"/>
      <c r="HTP374" s="1"/>
      <c r="HTQ374" s="1"/>
      <c r="HTR374" s="1"/>
      <c r="HTS374" s="1"/>
      <c r="HTT374" s="1"/>
      <c r="HTU374" s="1"/>
      <c r="HTV374" s="1"/>
      <c r="HTW374" s="1"/>
      <c r="HTX374" s="1"/>
      <c r="HTY374" s="1"/>
      <c r="HTZ374" s="1"/>
      <c r="HUA374" s="1"/>
      <c r="HUB374" s="1"/>
      <c r="HUC374" s="1"/>
      <c r="HUD374" s="1"/>
      <c r="HUE374" s="1"/>
      <c r="HUF374" s="1"/>
      <c r="HUG374" s="1"/>
      <c r="HUH374" s="1"/>
      <c r="HUI374" s="1"/>
      <c r="HUJ374" s="1"/>
      <c r="HUK374" s="1"/>
      <c r="HUL374" s="1"/>
      <c r="HUM374" s="1"/>
      <c r="HUN374" s="1"/>
      <c r="HUO374" s="1"/>
      <c r="HUP374" s="1"/>
      <c r="HUQ374" s="1"/>
      <c r="HUR374" s="1"/>
      <c r="HUS374" s="1"/>
      <c r="HUT374" s="1"/>
      <c r="HUU374" s="1"/>
      <c r="HUV374" s="1"/>
      <c r="HUW374" s="1"/>
      <c r="HUX374" s="1"/>
      <c r="HUY374" s="1"/>
      <c r="HUZ374" s="1"/>
      <c r="HVA374" s="1"/>
      <c r="HVB374" s="1"/>
      <c r="HVC374" s="1"/>
      <c r="HVD374" s="1"/>
      <c r="HVE374" s="1"/>
      <c r="HVF374" s="1"/>
      <c r="HVG374" s="1"/>
      <c r="HVH374" s="1"/>
      <c r="HVI374" s="1"/>
      <c r="HVJ374" s="1"/>
      <c r="HVK374" s="1"/>
      <c r="HVL374" s="1"/>
      <c r="HVM374" s="1"/>
      <c r="HVN374" s="1"/>
      <c r="HVO374" s="1"/>
      <c r="HVP374" s="1"/>
      <c r="HVQ374" s="1"/>
      <c r="HVR374" s="1"/>
      <c r="HVS374" s="1"/>
      <c r="HVT374" s="1"/>
      <c r="HVU374" s="1"/>
      <c r="HVV374" s="1"/>
      <c r="HVW374" s="1"/>
      <c r="HVX374" s="1"/>
      <c r="HVY374" s="1"/>
      <c r="HVZ374" s="1"/>
      <c r="HWA374" s="1"/>
      <c r="HWB374" s="1"/>
      <c r="HWC374" s="1"/>
      <c r="HWD374" s="1"/>
      <c r="HWE374" s="1"/>
      <c r="HWF374" s="1"/>
      <c r="HWG374" s="1"/>
      <c r="HWH374" s="1"/>
      <c r="HWI374" s="1"/>
      <c r="HWJ374" s="1"/>
      <c r="HWK374" s="1"/>
      <c r="HWL374" s="1"/>
      <c r="HWM374" s="1"/>
      <c r="HWN374" s="1"/>
      <c r="HWO374" s="1"/>
      <c r="HWP374" s="1"/>
      <c r="HWQ374" s="1"/>
      <c r="HWR374" s="1"/>
      <c r="HWS374" s="1"/>
      <c r="HWT374" s="1"/>
      <c r="HWU374" s="1"/>
      <c r="HWV374" s="1"/>
      <c r="HWW374" s="1"/>
      <c r="HWX374" s="1"/>
      <c r="HWY374" s="1"/>
      <c r="HWZ374" s="1"/>
      <c r="HXA374" s="1"/>
      <c r="HXB374" s="1"/>
      <c r="HXC374" s="1"/>
      <c r="HXD374" s="1"/>
      <c r="HXE374" s="1"/>
      <c r="HXF374" s="1"/>
      <c r="HXG374" s="1"/>
      <c r="HXH374" s="1"/>
      <c r="HXI374" s="1"/>
      <c r="HXJ374" s="1"/>
      <c r="HXK374" s="1"/>
      <c r="HXL374" s="1"/>
      <c r="HXM374" s="1"/>
      <c r="HXN374" s="1"/>
      <c r="HXO374" s="1"/>
      <c r="HXP374" s="1"/>
      <c r="HXQ374" s="1"/>
      <c r="HXR374" s="1"/>
      <c r="HXS374" s="1"/>
      <c r="HXT374" s="1"/>
      <c r="HXU374" s="1"/>
      <c r="HXV374" s="1"/>
      <c r="HXW374" s="1"/>
      <c r="HXX374" s="1"/>
      <c r="HXY374" s="1"/>
      <c r="HXZ374" s="1"/>
      <c r="HYA374" s="1"/>
      <c r="HYB374" s="1"/>
      <c r="HYC374" s="1"/>
      <c r="HYD374" s="1"/>
      <c r="HYE374" s="1"/>
      <c r="HYF374" s="1"/>
      <c r="HYG374" s="1"/>
      <c r="HYH374" s="1"/>
      <c r="HYI374" s="1"/>
      <c r="HYJ374" s="1"/>
      <c r="HYK374" s="1"/>
      <c r="HYL374" s="1"/>
      <c r="HYM374" s="1"/>
      <c r="HYN374" s="1"/>
      <c r="HYO374" s="1"/>
      <c r="HYP374" s="1"/>
      <c r="HYQ374" s="1"/>
      <c r="HYR374" s="1"/>
      <c r="HYS374" s="1"/>
      <c r="HYT374" s="1"/>
      <c r="HYU374" s="1"/>
      <c r="HYV374" s="1"/>
      <c r="HYW374" s="1"/>
      <c r="HYX374" s="1"/>
      <c r="HYY374" s="1"/>
      <c r="HYZ374" s="1"/>
      <c r="HZA374" s="1"/>
      <c r="HZB374" s="1"/>
      <c r="HZC374" s="1"/>
      <c r="HZD374" s="1"/>
      <c r="HZE374" s="1"/>
      <c r="HZF374" s="1"/>
      <c r="HZG374" s="1"/>
      <c r="HZH374" s="1"/>
      <c r="HZI374" s="1"/>
      <c r="HZJ374" s="1"/>
      <c r="HZK374" s="1"/>
      <c r="HZL374" s="1"/>
      <c r="HZM374" s="1"/>
      <c r="HZN374" s="1"/>
      <c r="HZO374" s="1"/>
      <c r="HZP374" s="1"/>
      <c r="HZQ374" s="1"/>
      <c r="HZR374" s="1"/>
      <c r="HZS374" s="1"/>
      <c r="HZT374" s="1"/>
      <c r="HZU374" s="1"/>
      <c r="HZV374" s="1"/>
      <c r="HZW374" s="1"/>
      <c r="HZX374" s="1"/>
      <c r="HZY374" s="1"/>
      <c r="HZZ374" s="1"/>
      <c r="IAA374" s="1"/>
      <c r="IAB374" s="1"/>
      <c r="IAC374" s="1"/>
      <c r="IAD374" s="1"/>
      <c r="IAE374" s="1"/>
      <c r="IAF374" s="1"/>
      <c r="IAG374" s="1"/>
      <c r="IAH374" s="1"/>
      <c r="IAI374" s="1"/>
      <c r="IAJ374" s="1"/>
      <c r="IAK374" s="1"/>
      <c r="IAL374" s="1"/>
      <c r="IAM374" s="1"/>
      <c r="IAN374" s="1"/>
      <c r="IAO374" s="1"/>
      <c r="IAP374" s="1"/>
      <c r="IAQ374" s="1"/>
      <c r="IAR374" s="1"/>
      <c r="IAS374" s="1"/>
      <c r="IAT374" s="1"/>
      <c r="IAU374" s="1"/>
      <c r="IAV374" s="1"/>
      <c r="IAW374" s="1"/>
      <c r="IAX374" s="1"/>
      <c r="IAY374" s="1"/>
      <c r="IAZ374" s="1"/>
      <c r="IBA374" s="1"/>
      <c r="IBB374" s="1"/>
      <c r="IBC374" s="1"/>
      <c r="IBD374" s="1"/>
      <c r="IBE374" s="1"/>
      <c r="IBF374" s="1"/>
      <c r="IBG374" s="1"/>
      <c r="IBH374" s="1"/>
      <c r="IBI374" s="1"/>
      <c r="IBJ374" s="1"/>
      <c r="IBK374" s="1"/>
      <c r="IBL374" s="1"/>
      <c r="IBM374" s="1"/>
      <c r="IBN374" s="1"/>
      <c r="IBO374" s="1"/>
      <c r="IBP374" s="1"/>
      <c r="IBQ374" s="1"/>
      <c r="IBR374" s="1"/>
      <c r="IBS374" s="1"/>
      <c r="IBT374" s="1"/>
      <c r="IBU374" s="1"/>
      <c r="IBV374" s="1"/>
      <c r="IBW374" s="1"/>
      <c r="IBX374" s="1"/>
      <c r="IBY374" s="1"/>
      <c r="IBZ374" s="1"/>
      <c r="ICA374" s="1"/>
      <c r="ICB374" s="1"/>
      <c r="ICC374" s="1"/>
      <c r="ICD374" s="1"/>
      <c r="ICE374" s="1"/>
      <c r="ICF374" s="1"/>
      <c r="ICG374" s="1"/>
      <c r="ICH374" s="1"/>
      <c r="ICI374" s="1"/>
      <c r="ICJ374" s="1"/>
      <c r="ICK374" s="1"/>
      <c r="ICL374" s="1"/>
      <c r="ICM374" s="1"/>
      <c r="ICN374" s="1"/>
      <c r="ICO374" s="1"/>
      <c r="ICP374" s="1"/>
      <c r="ICQ374" s="1"/>
      <c r="ICR374" s="1"/>
      <c r="ICS374" s="1"/>
      <c r="ICT374" s="1"/>
      <c r="ICU374" s="1"/>
      <c r="ICV374" s="1"/>
      <c r="ICW374" s="1"/>
      <c r="ICX374" s="1"/>
      <c r="ICY374" s="1"/>
      <c r="ICZ374" s="1"/>
      <c r="IDA374" s="1"/>
      <c r="IDB374" s="1"/>
      <c r="IDC374" s="1"/>
      <c r="IDD374" s="1"/>
      <c r="IDE374" s="1"/>
      <c r="IDF374" s="1"/>
      <c r="IDG374" s="1"/>
      <c r="IDH374" s="1"/>
      <c r="IDI374" s="1"/>
      <c r="IDJ374" s="1"/>
      <c r="IDK374" s="1"/>
      <c r="IDL374" s="1"/>
      <c r="IDM374" s="1"/>
      <c r="IDN374" s="1"/>
      <c r="IDO374" s="1"/>
      <c r="IDP374" s="1"/>
      <c r="IDQ374" s="1"/>
      <c r="IDR374" s="1"/>
      <c r="IDS374" s="1"/>
      <c r="IDT374" s="1"/>
      <c r="IDU374" s="1"/>
      <c r="IDV374" s="1"/>
      <c r="IDW374" s="1"/>
      <c r="IDX374" s="1"/>
      <c r="IDY374" s="1"/>
      <c r="IDZ374" s="1"/>
      <c r="IEA374" s="1"/>
      <c r="IEB374" s="1"/>
      <c r="IEC374" s="1"/>
      <c r="IED374" s="1"/>
      <c r="IEE374" s="1"/>
      <c r="IEF374" s="1"/>
      <c r="IEG374" s="1"/>
      <c r="IEH374" s="1"/>
      <c r="IEI374" s="1"/>
      <c r="IEJ374" s="1"/>
      <c r="IEK374" s="1"/>
      <c r="IEL374" s="1"/>
      <c r="IEM374" s="1"/>
      <c r="IEN374" s="1"/>
      <c r="IEO374" s="1"/>
      <c r="IEP374" s="1"/>
      <c r="IEQ374" s="1"/>
      <c r="IER374" s="1"/>
      <c r="IES374" s="1"/>
      <c r="IET374" s="1"/>
      <c r="IEU374" s="1"/>
      <c r="IEV374" s="1"/>
      <c r="IEW374" s="1"/>
      <c r="IEX374" s="1"/>
      <c r="IEY374" s="1"/>
      <c r="IEZ374" s="1"/>
      <c r="IFA374" s="1"/>
      <c r="IFB374" s="1"/>
      <c r="IFC374" s="1"/>
      <c r="IFD374" s="1"/>
      <c r="IFE374" s="1"/>
      <c r="IFF374" s="1"/>
      <c r="IFG374" s="1"/>
      <c r="IFH374" s="1"/>
      <c r="IFI374" s="1"/>
      <c r="IFJ374" s="1"/>
      <c r="IFK374" s="1"/>
      <c r="IFL374" s="1"/>
      <c r="IFM374" s="1"/>
      <c r="IFN374" s="1"/>
      <c r="IFO374" s="1"/>
      <c r="IFP374" s="1"/>
      <c r="IFQ374" s="1"/>
      <c r="IFR374" s="1"/>
      <c r="IFS374" s="1"/>
      <c r="IFT374" s="1"/>
      <c r="IFU374" s="1"/>
      <c r="IFV374" s="1"/>
      <c r="IFW374" s="1"/>
      <c r="IFX374" s="1"/>
      <c r="IFY374" s="1"/>
      <c r="IFZ374" s="1"/>
      <c r="IGA374" s="1"/>
      <c r="IGB374" s="1"/>
      <c r="IGC374" s="1"/>
      <c r="IGD374" s="1"/>
      <c r="IGE374" s="1"/>
      <c r="IGF374" s="1"/>
      <c r="IGG374" s="1"/>
      <c r="IGH374" s="1"/>
      <c r="IGI374" s="1"/>
      <c r="IGJ374" s="1"/>
      <c r="IGK374" s="1"/>
      <c r="IGL374" s="1"/>
      <c r="IGM374" s="1"/>
      <c r="IGN374" s="1"/>
      <c r="IGO374" s="1"/>
      <c r="IGP374" s="1"/>
      <c r="IGQ374" s="1"/>
      <c r="IGR374" s="1"/>
      <c r="IGS374" s="1"/>
      <c r="IGT374" s="1"/>
      <c r="IGU374" s="1"/>
      <c r="IGV374" s="1"/>
      <c r="IGW374" s="1"/>
      <c r="IGX374" s="1"/>
      <c r="IGY374" s="1"/>
      <c r="IGZ374" s="1"/>
      <c r="IHA374" s="1"/>
      <c r="IHB374" s="1"/>
      <c r="IHC374" s="1"/>
      <c r="IHD374" s="1"/>
      <c r="IHE374" s="1"/>
      <c r="IHF374" s="1"/>
      <c r="IHG374" s="1"/>
      <c r="IHH374" s="1"/>
      <c r="IHI374" s="1"/>
      <c r="IHJ374" s="1"/>
      <c r="IHK374" s="1"/>
      <c r="IHL374" s="1"/>
      <c r="IHM374" s="1"/>
      <c r="IHN374" s="1"/>
      <c r="IHO374" s="1"/>
      <c r="IHP374" s="1"/>
      <c r="IHQ374" s="1"/>
      <c r="IHR374" s="1"/>
      <c r="IHS374" s="1"/>
      <c r="IHT374" s="1"/>
      <c r="IHU374" s="1"/>
      <c r="IHV374" s="1"/>
      <c r="IHW374" s="1"/>
      <c r="IHX374" s="1"/>
      <c r="IHY374" s="1"/>
      <c r="IHZ374" s="1"/>
      <c r="IIA374" s="1"/>
      <c r="IIB374" s="1"/>
      <c r="IIC374" s="1"/>
      <c r="IID374" s="1"/>
      <c r="IIE374" s="1"/>
      <c r="IIF374" s="1"/>
      <c r="IIG374" s="1"/>
      <c r="IIH374" s="1"/>
      <c r="III374" s="1"/>
      <c r="IIJ374" s="1"/>
      <c r="IIK374" s="1"/>
      <c r="IIL374" s="1"/>
      <c r="IIM374" s="1"/>
      <c r="IIN374" s="1"/>
      <c r="IIO374" s="1"/>
      <c r="IIP374" s="1"/>
      <c r="IIQ374" s="1"/>
      <c r="IIR374" s="1"/>
      <c r="IIS374" s="1"/>
      <c r="IIT374" s="1"/>
      <c r="IIU374" s="1"/>
      <c r="IIV374" s="1"/>
      <c r="IIW374" s="1"/>
      <c r="IIX374" s="1"/>
      <c r="IIY374" s="1"/>
      <c r="IIZ374" s="1"/>
      <c r="IJA374" s="1"/>
      <c r="IJB374" s="1"/>
      <c r="IJC374" s="1"/>
      <c r="IJD374" s="1"/>
      <c r="IJE374" s="1"/>
      <c r="IJF374" s="1"/>
      <c r="IJG374" s="1"/>
      <c r="IJH374" s="1"/>
      <c r="IJI374" s="1"/>
      <c r="IJJ374" s="1"/>
      <c r="IJK374" s="1"/>
      <c r="IJL374" s="1"/>
      <c r="IJM374" s="1"/>
      <c r="IJN374" s="1"/>
      <c r="IJO374" s="1"/>
      <c r="IJP374" s="1"/>
      <c r="IJQ374" s="1"/>
      <c r="IJR374" s="1"/>
      <c r="IJS374" s="1"/>
      <c r="IJT374" s="1"/>
      <c r="IJU374" s="1"/>
      <c r="IJV374" s="1"/>
      <c r="IJW374" s="1"/>
      <c r="IJX374" s="1"/>
      <c r="IJY374" s="1"/>
      <c r="IJZ374" s="1"/>
      <c r="IKA374" s="1"/>
      <c r="IKB374" s="1"/>
      <c r="IKC374" s="1"/>
      <c r="IKD374" s="1"/>
      <c r="IKE374" s="1"/>
      <c r="IKF374" s="1"/>
      <c r="IKG374" s="1"/>
      <c r="IKH374" s="1"/>
      <c r="IKI374" s="1"/>
      <c r="IKJ374" s="1"/>
      <c r="IKK374" s="1"/>
      <c r="IKL374" s="1"/>
      <c r="IKM374" s="1"/>
      <c r="IKN374" s="1"/>
      <c r="IKO374" s="1"/>
      <c r="IKP374" s="1"/>
      <c r="IKQ374" s="1"/>
      <c r="IKR374" s="1"/>
      <c r="IKS374" s="1"/>
      <c r="IKT374" s="1"/>
      <c r="IKU374" s="1"/>
      <c r="IKV374" s="1"/>
      <c r="IKW374" s="1"/>
      <c r="IKX374" s="1"/>
      <c r="IKY374" s="1"/>
      <c r="IKZ374" s="1"/>
      <c r="ILA374" s="1"/>
      <c r="ILB374" s="1"/>
      <c r="ILC374" s="1"/>
      <c r="ILD374" s="1"/>
      <c r="ILE374" s="1"/>
      <c r="ILF374" s="1"/>
      <c r="ILG374" s="1"/>
      <c r="ILH374" s="1"/>
      <c r="ILI374" s="1"/>
      <c r="ILJ374" s="1"/>
      <c r="ILK374" s="1"/>
      <c r="ILL374" s="1"/>
      <c r="ILM374" s="1"/>
      <c r="ILN374" s="1"/>
      <c r="ILO374" s="1"/>
      <c r="ILP374" s="1"/>
      <c r="ILQ374" s="1"/>
      <c r="ILR374" s="1"/>
      <c r="ILS374" s="1"/>
      <c r="ILT374" s="1"/>
      <c r="ILU374" s="1"/>
      <c r="ILV374" s="1"/>
      <c r="ILW374" s="1"/>
      <c r="ILX374" s="1"/>
      <c r="ILY374" s="1"/>
      <c r="ILZ374" s="1"/>
      <c r="IMA374" s="1"/>
      <c r="IMB374" s="1"/>
      <c r="IMC374" s="1"/>
      <c r="IMD374" s="1"/>
      <c r="IME374" s="1"/>
      <c r="IMF374" s="1"/>
      <c r="IMG374" s="1"/>
      <c r="IMH374" s="1"/>
      <c r="IMI374" s="1"/>
      <c r="IMJ374" s="1"/>
      <c r="IMK374" s="1"/>
      <c r="IML374" s="1"/>
      <c r="IMM374" s="1"/>
      <c r="IMN374" s="1"/>
      <c r="IMO374" s="1"/>
      <c r="IMP374" s="1"/>
      <c r="IMQ374" s="1"/>
      <c r="IMR374" s="1"/>
      <c r="IMS374" s="1"/>
      <c r="IMT374" s="1"/>
      <c r="IMU374" s="1"/>
      <c r="IMV374" s="1"/>
      <c r="IMW374" s="1"/>
      <c r="IMX374" s="1"/>
      <c r="IMY374" s="1"/>
      <c r="IMZ374" s="1"/>
      <c r="INA374" s="1"/>
      <c r="INB374" s="1"/>
      <c r="INC374" s="1"/>
      <c r="IND374" s="1"/>
      <c r="INE374" s="1"/>
      <c r="INF374" s="1"/>
      <c r="ING374" s="1"/>
      <c r="INH374" s="1"/>
      <c r="INI374" s="1"/>
      <c r="INJ374" s="1"/>
      <c r="INK374" s="1"/>
      <c r="INL374" s="1"/>
      <c r="INM374" s="1"/>
      <c r="INN374" s="1"/>
      <c r="INO374" s="1"/>
      <c r="INP374" s="1"/>
      <c r="INQ374" s="1"/>
      <c r="INR374" s="1"/>
      <c r="INS374" s="1"/>
      <c r="INT374" s="1"/>
      <c r="INU374" s="1"/>
      <c r="INV374" s="1"/>
      <c r="INW374" s="1"/>
      <c r="INX374" s="1"/>
      <c r="INY374" s="1"/>
      <c r="INZ374" s="1"/>
      <c r="IOA374" s="1"/>
      <c r="IOB374" s="1"/>
      <c r="IOC374" s="1"/>
      <c r="IOD374" s="1"/>
      <c r="IOE374" s="1"/>
      <c r="IOF374" s="1"/>
      <c r="IOG374" s="1"/>
      <c r="IOH374" s="1"/>
      <c r="IOI374" s="1"/>
      <c r="IOJ374" s="1"/>
      <c r="IOK374" s="1"/>
      <c r="IOL374" s="1"/>
      <c r="IOM374" s="1"/>
      <c r="ION374" s="1"/>
      <c r="IOO374" s="1"/>
      <c r="IOP374" s="1"/>
      <c r="IOQ374" s="1"/>
      <c r="IOR374" s="1"/>
      <c r="IOS374" s="1"/>
      <c r="IOT374" s="1"/>
      <c r="IOU374" s="1"/>
      <c r="IOV374" s="1"/>
      <c r="IOW374" s="1"/>
      <c r="IOX374" s="1"/>
      <c r="IOY374" s="1"/>
      <c r="IOZ374" s="1"/>
      <c r="IPA374" s="1"/>
      <c r="IPB374" s="1"/>
      <c r="IPC374" s="1"/>
      <c r="IPD374" s="1"/>
      <c r="IPE374" s="1"/>
      <c r="IPF374" s="1"/>
      <c r="IPG374" s="1"/>
      <c r="IPH374" s="1"/>
      <c r="IPI374" s="1"/>
      <c r="IPJ374" s="1"/>
      <c r="IPK374" s="1"/>
      <c r="IPL374" s="1"/>
      <c r="IPM374" s="1"/>
      <c r="IPN374" s="1"/>
      <c r="IPO374" s="1"/>
      <c r="IPP374" s="1"/>
      <c r="IPQ374" s="1"/>
      <c r="IPR374" s="1"/>
      <c r="IPS374" s="1"/>
      <c r="IPT374" s="1"/>
      <c r="IPU374" s="1"/>
      <c r="IPV374" s="1"/>
      <c r="IPW374" s="1"/>
      <c r="IPX374" s="1"/>
      <c r="IPY374" s="1"/>
      <c r="IPZ374" s="1"/>
      <c r="IQA374" s="1"/>
      <c r="IQB374" s="1"/>
      <c r="IQC374" s="1"/>
      <c r="IQD374" s="1"/>
      <c r="IQE374" s="1"/>
      <c r="IQF374" s="1"/>
      <c r="IQG374" s="1"/>
      <c r="IQH374" s="1"/>
      <c r="IQI374" s="1"/>
      <c r="IQJ374" s="1"/>
      <c r="IQK374" s="1"/>
      <c r="IQL374" s="1"/>
      <c r="IQM374" s="1"/>
      <c r="IQN374" s="1"/>
      <c r="IQO374" s="1"/>
      <c r="IQP374" s="1"/>
      <c r="IQQ374" s="1"/>
      <c r="IQR374" s="1"/>
      <c r="IQS374" s="1"/>
      <c r="IQT374" s="1"/>
      <c r="IQU374" s="1"/>
      <c r="IQV374" s="1"/>
      <c r="IQW374" s="1"/>
      <c r="IQX374" s="1"/>
      <c r="IQY374" s="1"/>
      <c r="IQZ374" s="1"/>
      <c r="IRA374" s="1"/>
      <c r="IRB374" s="1"/>
      <c r="IRC374" s="1"/>
      <c r="IRD374" s="1"/>
      <c r="IRE374" s="1"/>
      <c r="IRF374" s="1"/>
      <c r="IRG374" s="1"/>
      <c r="IRH374" s="1"/>
      <c r="IRI374" s="1"/>
      <c r="IRJ374" s="1"/>
      <c r="IRK374" s="1"/>
      <c r="IRL374" s="1"/>
      <c r="IRM374" s="1"/>
      <c r="IRN374" s="1"/>
      <c r="IRO374" s="1"/>
      <c r="IRP374" s="1"/>
      <c r="IRQ374" s="1"/>
      <c r="IRR374" s="1"/>
      <c r="IRS374" s="1"/>
      <c r="IRT374" s="1"/>
      <c r="IRU374" s="1"/>
      <c r="IRV374" s="1"/>
      <c r="IRW374" s="1"/>
      <c r="IRX374" s="1"/>
      <c r="IRY374" s="1"/>
      <c r="IRZ374" s="1"/>
      <c r="ISA374" s="1"/>
      <c r="ISB374" s="1"/>
      <c r="ISC374" s="1"/>
      <c r="ISD374" s="1"/>
      <c r="ISE374" s="1"/>
      <c r="ISF374" s="1"/>
      <c r="ISG374" s="1"/>
      <c r="ISH374" s="1"/>
      <c r="ISI374" s="1"/>
      <c r="ISJ374" s="1"/>
      <c r="ISK374" s="1"/>
      <c r="ISL374" s="1"/>
      <c r="ISM374" s="1"/>
      <c r="ISN374" s="1"/>
      <c r="ISO374" s="1"/>
      <c r="ISP374" s="1"/>
      <c r="ISQ374" s="1"/>
      <c r="ISR374" s="1"/>
      <c r="ISS374" s="1"/>
      <c r="IST374" s="1"/>
      <c r="ISU374" s="1"/>
      <c r="ISV374" s="1"/>
      <c r="ISW374" s="1"/>
      <c r="ISX374" s="1"/>
      <c r="ISY374" s="1"/>
      <c r="ISZ374" s="1"/>
      <c r="ITA374" s="1"/>
      <c r="ITB374" s="1"/>
      <c r="ITC374" s="1"/>
      <c r="ITD374" s="1"/>
      <c r="ITE374" s="1"/>
      <c r="ITF374" s="1"/>
      <c r="ITG374" s="1"/>
      <c r="ITH374" s="1"/>
      <c r="ITI374" s="1"/>
      <c r="ITJ374" s="1"/>
      <c r="ITK374" s="1"/>
      <c r="ITL374" s="1"/>
      <c r="ITM374" s="1"/>
      <c r="ITN374" s="1"/>
      <c r="ITO374" s="1"/>
      <c r="ITP374" s="1"/>
      <c r="ITQ374" s="1"/>
      <c r="ITR374" s="1"/>
      <c r="ITS374" s="1"/>
      <c r="ITT374" s="1"/>
      <c r="ITU374" s="1"/>
      <c r="ITV374" s="1"/>
      <c r="ITW374" s="1"/>
      <c r="ITX374" s="1"/>
      <c r="ITY374" s="1"/>
      <c r="ITZ374" s="1"/>
      <c r="IUA374" s="1"/>
      <c r="IUB374" s="1"/>
      <c r="IUC374" s="1"/>
      <c r="IUD374" s="1"/>
      <c r="IUE374" s="1"/>
      <c r="IUF374" s="1"/>
      <c r="IUG374" s="1"/>
      <c r="IUH374" s="1"/>
      <c r="IUI374" s="1"/>
      <c r="IUJ374" s="1"/>
      <c r="IUK374" s="1"/>
      <c r="IUL374" s="1"/>
      <c r="IUM374" s="1"/>
      <c r="IUN374" s="1"/>
      <c r="IUO374" s="1"/>
      <c r="IUP374" s="1"/>
      <c r="IUQ374" s="1"/>
      <c r="IUR374" s="1"/>
      <c r="IUS374" s="1"/>
      <c r="IUT374" s="1"/>
      <c r="IUU374" s="1"/>
      <c r="IUV374" s="1"/>
      <c r="IUW374" s="1"/>
      <c r="IUX374" s="1"/>
      <c r="IUY374" s="1"/>
      <c r="IUZ374" s="1"/>
      <c r="IVA374" s="1"/>
      <c r="IVB374" s="1"/>
      <c r="IVC374" s="1"/>
      <c r="IVD374" s="1"/>
      <c r="IVE374" s="1"/>
      <c r="IVF374" s="1"/>
      <c r="IVG374" s="1"/>
      <c r="IVH374" s="1"/>
      <c r="IVI374" s="1"/>
      <c r="IVJ374" s="1"/>
      <c r="IVK374" s="1"/>
      <c r="IVL374" s="1"/>
      <c r="IVM374" s="1"/>
      <c r="IVN374" s="1"/>
      <c r="IVO374" s="1"/>
      <c r="IVP374" s="1"/>
      <c r="IVQ374" s="1"/>
      <c r="IVR374" s="1"/>
      <c r="IVS374" s="1"/>
      <c r="IVT374" s="1"/>
      <c r="IVU374" s="1"/>
      <c r="IVV374" s="1"/>
      <c r="IVW374" s="1"/>
      <c r="IVX374" s="1"/>
      <c r="IVY374" s="1"/>
      <c r="IVZ374" s="1"/>
      <c r="IWA374" s="1"/>
      <c r="IWB374" s="1"/>
      <c r="IWC374" s="1"/>
      <c r="IWD374" s="1"/>
      <c r="IWE374" s="1"/>
      <c r="IWF374" s="1"/>
      <c r="IWG374" s="1"/>
      <c r="IWH374" s="1"/>
      <c r="IWI374" s="1"/>
      <c r="IWJ374" s="1"/>
      <c r="IWK374" s="1"/>
      <c r="IWL374" s="1"/>
      <c r="IWM374" s="1"/>
      <c r="IWN374" s="1"/>
      <c r="IWO374" s="1"/>
      <c r="IWP374" s="1"/>
      <c r="IWQ374" s="1"/>
      <c r="IWR374" s="1"/>
      <c r="IWS374" s="1"/>
      <c r="IWT374" s="1"/>
      <c r="IWU374" s="1"/>
      <c r="IWV374" s="1"/>
      <c r="IWW374" s="1"/>
      <c r="IWX374" s="1"/>
      <c r="IWY374" s="1"/>
      <c r="IWZ374" s="1"/>
      <c r="IXA374" s="1"/>
      <c r="IXB374" s="1"/>
      <c r="IXC374" s="1"/>
      <c r="IXD374" s="1"/>
      <c r="IXE374" s="1"/>
      <c r="IXF374" s="1"/>
      <c r="IXG374" s="1"/>
      <c r="IXH374" s="1"/>
      <c r="IXI374" s="1"/>
      <c r="IXJ374" s="1"/>
      <c r="IXK374" s="1"/>
      <c r="IXL374" s="1"/>
      <c r="IXM374" s="1"/>
      <c r="IXN374" s="1"/>
      <c r="IXO374" s="1"/>
      <c r="IXP374" s="1"/>
      <c r="IXQ374" s="1"/>
      <c r="IXR374" s="1"/>
      <c r="IXS374" s="1"/>
      <c r="IXT374" s="1"/>
      <c r="IXU374" s="1"/>
      <c r="IXV374" s="1"/>
      <c r="IXW374" s="1"/>
      <c r="IXX374" s="1"/>
      <c r="IXY374" s="1"/>
      <c r="IXZ374" s="1"/>
      <c r="IYA374" s="1"/>
      <c r="IYB374" s="1"/>
      <c r="IYC374" s="1"/>
      <c r="IYD374" s="1"/>
      <c r="IYE374" s="1"/>
      <c r="IYF374" s="1"/>
      <c r="IYG374" s="1"/>
      <c r="IYH374" s="1"/>
      <c r="IYI374" s="1"/>
      <c r="IYJ374" s="1"/>
      <c r="IYK374" s="1"/>
      <c r="IYL374" s="1"/>
      <c r="IYM374" s="1"/>
      <c r="IYN374" s="1"/>
      <c r="IYO374" s="1"/>
      <c r="IYP374" s="1"/>
      <c r="IYQ374" s="1"/>
      <c r="IYR374" s="1"/>
      <c r="IYS374" s="1"/>
      <c r="IYT374" s="1"/>
      <c r="IYU374" s="1"/>
      <c r="IYV374" s="1"/>
      <c r="IYW374" s="1"/>
      <c r="IYX374" s="1"/>
      <c r="IYY374" s="1"/>
      <c r="IYZ374" s="1"/>
      <c r="IZA374" s="1"/>
      <c r="IZB374" s="1"/>
      <c r="IZC374" s="1"/>
      <c r="IZD374" s="1"/>
      <c r="IZE374" s="1"/>
      <c r="IZF374" s="1"/>
      <c r="IZG374" s="1"/>
      <c r="IZH374" s="1"/>
      <c r="IZI374" s="1"/>
      <c r="IZJ374" s="1"/>
      <c r="IZK374" s="1"/>
      <c r="IZL374" s="1"/>
      <c r="IZM374" s="1"/>
      <c r="IZN374" s="1"/>
      <c r="IZO374" s="1"/>
      <c r="IZP374" s="1"/>
      <c r="IZQ374" s="1"/>
      <c r="IZR374" s="1"/>
      <c r="IZS374" s="1"/>
      <c r="IZT374" s="1"/>
      <c r="IZU374" s="1"/>
      <c r="IZV374" s="1"/>
      <c r="IZW374" s="1"/>
      <c r="IZX374" s="1"/>
      <c r="IZY374" s="1"/>
      <c r="IZZ374" s="1"/>
      <c r="JAA374" s="1"/>
      <c r="JAB374" s="1"/>
      <c r="JAC374" s="1"/>
      <c r="JAD374" s="1"/>
      <c r="JAE374" s="1"/>
      <c r="JAF374" s="1"/>
      <c r="JAG374" s="1"/>
      <c r="JAH374" s="1"/>
      <c r="JAI374" s="1"/>
      <c r="JAJ374" s="1"/>
      <c r="JAK374" s="1"/>
      <c r="JAL374" s="1"/>
      <c r="JAM374" s="1"/>
      <c r="JAN374" s="1"/>
      <c r="JAO374" s="1"/>
      <c r="JAP374" s="1"/>
      <c r="JAQ374" s="1"/>
      <c r="JAR374" s="1"/>
      <c r="JAS374" s="1"/>
      <c r="JAT374" s="1"/>
      <c r="JAU374" s="1"/>
      <c r="JAV374" s="1"/>
      <c r="JAW374" s="1"/>
      <c r="JAX374" s="1"/>
      <c r="JAY374" s="1"/>
      <c r="JAZ374" s="1"/>
      <c r="JBA374" s="1"/>
      <c r="JBB374" s="1"/>
      <c r="JBC374" s="1"/>
      <c r="JBD374" s="1"/>
      <c r="JBE374" s="1"/>
      <c r="JBF374" s="1"/>
      <c r="JBG374" s="1"/>
      <c r="JBH374" s="1"/>
      <c r="JBI374" s="1"/>
      <c r="JBJ374" s="1"/>
      <c r="JBK374" s="1"/>
      <c r="JBL374" s="1"/>
      <c r="JBM374" s="1"/>
      <c r="JBN374" s="1"/>
      <c r="JBO374" s="1"/>
      <c r="JBP374" s="1"/>
      <c r="JBQ374" s="1"/>
      <c r="JBR374" s="1"/>
      <c r="JBS374" s="1"/>
      <c r="JBT374" s="1"/>
      <c r="JBU374" s="1"/>
      <c r="JBV374" s="1"/>
      <c r="JBW374" s="1"/>
      <c r="JBX374" s="1"/>
      <c r="JBY374" s="1"/>
      <c r="JBZ374" s="1"/>
      <c r="JCA374" s="1"/>
      <c r="JCB374" s="1"/>
      <c r="JCC374" s="1"/>
      <c r="JCD374" s="1"/>
      <c r="JCE374" s="1"/>
      <c r="JCF374" s="1"/>
      <c r="JCG374" s="1"/>
      <c r="JCH374" s="1"/>
      <c r="JCI374" s="1"/>
      <c r="JCJ374" s="1"/>
      <c r="JCK374" s="1"/>
      <c r="JCL374" s="1"/>
      <c r="JCM374" s="1"/>
      <c r="JCN374" s="1"/>
      <c r="JCO374" s="1"/>
      <c r="JCP374" s="1"/>
      <c r="JCQ374" s="1"/>
      <c r="JCR374" s="1"/>
      <c r="JCS374" s="1"/>
      <c r="JCT374" s="1"/>
      <c r="JCU374" s="1"/>
      <c r="JCV374" s="1"/>
      <c r="JCW374" s="1"/>
      <c r="JCX374" s="1"/>
      <c r="JCY374" s="1"/>
      <c r="JCZ374" s="1"/>
      <c r="JDA374" s="1"/>
      <c r="JDB374" s="1"/>
      <c r="JDC374" s="1"/>
      <c r="JDD374" s="1"/>
      <c r="JDE374" s="1"/>
      <c r="JDF374" s="1"/>
      <c r="JDG374" s="1"/>
      <c r="JDH374" s="1"/>
      <c r="JDI374" s="1"/>
      <c r="JDJ374" s="1"/>
      <c r="JDK374" s="1"/>
      <c r="JDL374" s="1"/>
      <c r="JDM374" s="1"/>
      <c r="JDN374" s="1"/>
      <c r="JDO374" s="1"/>
      <c r="JDP374" s="1"/>
      <c r="JDQ374" s="1"/>
      <c r="JDR374" s="1"/>
      <c r="JDS374" s="1"/>
      <c r="JDT374" s="1"/>
      <c r="JDU374" s="1"/>
      <c r="JDV374" s="1"/>
      <c r="JDW374" s="1"/>
      <c r="JDX374" s="1"/>
      <c r="JDY374" s="1"/>
      <c r="JDZ374" s="1"/>
      <c r="JEA374" s="1"/>
      <c r="JEB374" s="1"/>
      <c r="JEC374" s="1"/>
      <c r="JED374" s="1"/>
      <c r="JEE374" s="1"/>
      <c r="JEF374" s="1"/>
      <c r="JEG374" s="1"/>
      <c r="JEH374" s="1"/>
      <c r="JEI374" s="1"/>
      <c r="JEJ374" s="1"/>
      <c r="JEK374" s="1"/>
      <c r="JEL374" s="1"/>
      <c r="JEM374" s="1"/>
      <c r="JEN374" s="1"/>
      <c r="JEO374" s="1"/>
      <c r="JEP374" s="1"/>
      <c r="JEQ374" s="1"/>
      <c r="JER374" s="1"/>
      <c r="JES374" s="1"/>
      <c r="JET374" s="1"/>
      <c r="JEU374" s="1"/>
      <c r="JEV374" s="1"/>
      <c r="JEW374" s="1"/>
      <c r="JEX374" s="1"/>
      <c r="JEY374" s="1"/>
      <c r="JEZ374" s="1"/>
      <c r="JFA374" s="1"/>
      <c r="JFB374" s="1"/>
      <c r="JFC374" s="1"/>
      <c r="JFD374" s="1"/>
      <c r="JFE374" s="1"/>
      <c r="JFF374" s="1"/>
      <c r="JFG374" s="1"/>
      <c r="JFH374" s="1"/>
      <c r="JFI374" s="1"/>
      <c r="JFJ374" s="1"/>
      <c r="JFK374" s="1"/>
      <c r="JFL374" s="1"/>
      <c r="JFM374" s="1"/>
      <c r="JFN374" s="1"/>
      <c r="JFO374" s="1"/>
      <c r="JFP374" s="1"/>
      <c r="JFQ374" s="1"/>
      <c r="JFR374" s="1"/>
      <c r="JFS374" s="1"/>
      <c r="JFT374" s="1"/>
      <c r="JFU374" s="1"/>
      <c r="JFV374" s="1"/>
      <c r="JFW374" s="1"/>
      <c r="JFX374" s="1"/>
      <c r="JFY374" s="1"/>
      <c r="JFZ374" s="1"/>
      <c r="JGA374" s="1"/>
      <c r="JGB374" s="1"/>
      <c r="JGC374" s="1"/>
      <c r="JGD374" s="1"/>
      <c r="JGE374" s="1"/>
      <c r="JGF374" s="1"/>
      <c r="JGG374" s="1"/>
      <c r="JGH374" s="1"/>
      <c r="JGI374" s="1"/>
      <c r="JGJ374" s="1"/>
      <c r="JGK374" s="1"/>
      <c r="JGL374" s="1"/>
      <c r="JGM374" s="1"/>
      <c r="JGN374" s="1"/>
      <c r="JGO374" s="1"/>
      <c r="JGP374" s="1"/>
      <c r="JGQ374" s="1"/>
      <c r="JGR374" s="1"/>
      <c r="JGS374" s="1"/>
      <c r="JGT374" s="1"/>
      <c r="JGU374" s="1"/>
      <c r="JGV374" s="1"/>
      <c r="JGW374" s="1"/>
      <c r="JGX374" s="1"/>
      <c r="JGY374" s="1"/>
      <c r="JGZ374" s="1"/>
      <c r="JHA374" s="1"/>
      <c r="JHB374" s="1"/>
      <c r="JHC374" s="1"/>
      <c r="JHD374" s="1"/>
      <c r="JHE374" s="1"/>
      <c r="JHF374" s="1"/>
      <c r="JHG374" s="1"/>
      <c r="JHH374" s="1"/>
      <c r="JHI374" s="1"/>
      <c r="JHJ374" s="1"/>
      <c r="JHK374" s="1"/>
      <c r="JHL374" s="1"/>
      <c r="JHM374" s="1"/>
      <c r="JHN374" s="1"/>
      <c r="JHO374" s="1"/>
      <c r="JHP374" s="1"/>
      <c r="JHQ374" s="1"/>
      <c r="JHR374" s="1"/>
      <c r="JHS374" s="1"/>
      <c r="JHT374" s="1"/>
      <c r="JHU374" s="1"/>
      <c r="JHV374" s="1"/>
      <c r="JHW374" s="1"/>
      <c r="JHX374" s="1"/>
      <c r="JHY374" s="1"/>
      <c r="JHZ374" s="1"/>
      <c r="JIA374" s="1"/>
      <c r="JIB374" s="1"/>
      <c r="JIC374" s="1"/>
      <c r="JID374" s="1"/>
      <c r="JIE374" s="1"/>
      <c r="JIF374" s="1"/>
      <c r="JIG374" s="1"/>
      <c r="JIH374" s="1"/>
      <c r="JII374" s="1"/>
      <c r="JIJ374" s="1"/>
      <c r="JIK374" s="1"/>
      <c r="JIL374" s="1"/>
      <c r="JIM374" s="1"/>
      <c r="JIN374" s="1"/>
      <c r="JIO374" s="1"/>
      <c r="JIP374" s="1"/>
      <c r="JIQ374" s="1"/>
      <c r="JIR374" s="1"/>
      <c r="JIS374" s="1"/>
      <c r="JIT374" s="1"/>
      <c r="JIU374" s="1"/>
      <c r="JIV374" s="1"/>
      <c r="JIW374" s="1"/>
      <c r="JIX374" s="1"/>
      <c r="JIY374" s="1"/>
      <c r="JIZ374" s="1"/>
      <c r="JJA374" s="1"/>
      <c r="JJB374" s="1"/>
      <c r="JJC374" s="1"/>
      <c r="JJD374" s="1"/>
      <c r="JJE374" s="1"/>
      <c r="JJF374" s="1"/>
      <c r="JJG374" s="1"/>
      <c r="JJH374" s="1"/>
      <c r="JJI374" s="1"/>
      <c r="JJJ374" s="1"/>
      <c r="JJK374" s="1"/>
      <c r="JJL374" s="1"/>
      <c r="JJM374" s="1"/>
      <c r="JJN374" s="1"/>
      <c r="JJO374" s="1"/>
      <c r="JJP374" s="1"/>
      <c r="JJQ374" s="1"/>
      <c r="JJR374" s="1"/>
      <c r="JJS374" s="1"/>
      <c r="JJT374" s="1"/>
      <c r="JJU374" s="1"/>
      <c r="JJV374" s="1"/>
      <c r="JJW374" s="1"/>
      <c r="JJX374" s="1"/>
      <c r="JJY374" s="1"/>
      <c r="JJZ374" s="1"/>
      <c r="JKA374" s="1"/>
      <c r="JKB374" s="1"/>
      <c r="JKC374" s="1"/>
      <c r="JKD374" s="1"/>
      <c r="JKE374" s="1"/>
      <c r="JKF374" s="1"/>
      <c r="JKG374" s="1"/>
      <c r="JKH374" s="1"/>
      <c r="JKI374" s="1"/>
      <c r="JKJ374" s="1"/>
      <c r="JKK374" s="1"/>
      <c r="JKL374" s="1"/>
      <c r="JKM374" s="1"/>
      <c r="JKN374" s="1"/>
      <c r="JKO374" s="1"/>
      <c r="JKP374" s="1"/>
      <c r="JKQ374" s="1"/>
      <c r="JKR374" s="1"/>
      <c r="JKS374" s="1"/>
      <c r="JKT374" s="1"/>
      <c r="JKU374" s="1"/>
      <c r="JKV374" s="1"/>
      <c r="JKW374" s="1"/>
      <c r="JKX374" s="1"/>
      <c r="JKY374" s="1"/>
      <c r="JKZ374" s="1"/>
      <c r="JLA374" s="1"/>
      <c r="JLB374" s="1"/>
      <c r="JLC374" s="1"/>
      <c r="JLD374" s="1"/>
      <c r="JLE374" s="1"/>
      <c r="JLF374" s="1"/>
      <c r="JLG374" s="1"/>
      <c r="JLH374" s="1"/>
      <c r="JLI374" s="1"/>
      <c r="JLJ374" s="1"/>
      <c r="JLK374" s="1"/>
      <c r="JLL374" s="1"/>
      <c r="JLM374" s="1"/>
      <c r="JLN374" s="1"/>
      <c r="JLO374" s="1"/>
      <c r="JLP374" s="1"/>
      <c r="JLQ374" s="1"/>
      <c r="JLR374" s="1"/>
      <c r="JLS374" s="1"/>
      <c r="JLT374" s="1"/>
      <c r="JLU374" s="1"/>
      <c r="JLV374" s="1"/>
      <c r="JLW374" s="1"/>
      <c r="JLX374" s="1"/>
      <c r="JLY374" s="1"/>
      <c r="JLZ374" s="1"/>
      <c r="JMA374" s="1"/>
      <c r="JMB374" s="1"/>
      <c r="JMC374" s="1"/>
      <c r="JMD374" s="1"/>
      <c r="JME374" s="1"/>
      <c r="JMF374" s="1"/>
      <c r="JMG374" s="1"/>
      <c r="JMH374" s="1"/>
      <c r="JMI374" s="1"/>
      <c r="JMJ374" s="1"/>
      <c r="JMK374" s="1"/>
      <c r="JML374" s="1"/>
      <c r="JMM374" s="1"/>
      <c r="JMN374" s="1"/>
      <c r="JMO374" s="1"/>
      <c r="JMP374" s="1"/>
      <c r="JMQ374" s="1"/>
      <c r="JMR374" s="1"/>
      <c r="JMS374" s="1"/>
      <c r="JMT374" s="1"/>
      <c r="JMU374" s="1"/>
      <c r="JMV374" s="1"/>
      <c r="JMW374" s="1"/>
      <c r="JMX374" s="1"/>
      <c r="JMY374" s="1"/>
      <c r="JMZ374" s="1"/>
      <c r="JNA374" s="1"/>
      <c r="JNB374" s="1"/>
      <c r="JNC374" s="1"/>
      <c r="JND374" s="1"/>
      <c r="JNE374" s="1"/>
      <c r="JNF374" s="1"/>
      <c r="JNG374" s="1"/>
      <c r="JNH374" s="1"/>
      <c r="JNI374" s="1"/>
      <c r="JNJ374" s="1"/>
      <c r="JNK374" s="1"/>
      <c r="JNL374" s="1"/>
      <c r="JNM374" s="1"/>
      <c r="JNN374" s="1"/>
      <c r="JNO374" s="1"/>
      <c r="JNP374" s="1"/>
      <c r="JNQ374" s="1"/>
      <c r="JNR374" s="1"/>
      <c r="JNS374" s="1"/>
      <c r="JNT374" s="1"/>
      <c r="JNU374" s="1"/>
      <c r="JNV374" s="1"/>
      <c r="JNW374" s="1"/>
      <c r="JNX374" s="1"/>
      <c r="JNY374" s="1"/>
      <c r="JNZ374" s="1"/>
      <c r="JOA374" s="1"/>
      <c r="JOB374" s="1"/>
      <c r="JOC374" s="1"/>
      <c r="JOD374" s="1"/>
      <c r="JOE374" s="1"/>
      <c r="JOF374" s="1"/>
      <c r="JOG374" s="1"/>
      <c r="JOH374" s="1"/>
      <c r="JOI374" s="1"/>
      <c r="JOJ374" s="1"/>
      <c r="JOK374" s="1"/>
      <c r="JOL374" s="1"/>
      <c r="JOM374" s="1"/>
      <c r="JON374" s="1"/>
      <c r="JOO374" s="1"/>
      <c r="JOP374" s="1"/>
      <c r="JOQ374" s="1"/>
      <c r="JOR374" s="1"/>
      <c r="JOS374" s="1"/>
      <c r="JOT374" s="1"/>
      <c r="JOU374" s="1"/>
      <c r="JOV374" s="1"/>
      <c r="JOW374" s="1"/>
      <c r="JOX374" s="1"/>
      <c r="JOY374" s="1"/>
      <c r="JOZ374" s="1"/>
      <c r="JPA374" s="1"/>
      <c r="JPB374" s="1"/>
      <c r="JPC374" s="1"/>
      <c r="JPD374" s="1"/>
      <c r="JPE374" s="1"/>
      <c r="JPF374" s="1"/>
      <c r="JPG374" s="1"/>
      <c r="JPH374" s="1"/>
      <c r="JPI374" s="1"/>
      <c r="JPJ374" s="1"/>
      <c r="JPK374" s="1"/>
      <c r="JPL374" s="1"/>
      <c r="JPM374" s="1"/>
      <c r="JPN374" s="1"/>
      <c r="JPO374" s="1"/>
      <c r="JPP374" s="1"/>
      <c r="JPQ374" s="1"/>
      <c r="JPR374" s="1"/>
      <c r="JPS374" s="1"/>
      <c r="JPT374" s="1"/>
      <c r="JPU374" s="1"/>
      <c r="JPV374" s="1"/>
      <c r="JPW374" s="1"/>
      <c r="JPX374" s="1"/>
      <c r="JPY374" s="1"/>
      <c r="JPZ374" s="1"/>
      <c r="JQA374" s="1"/>
      <c r="JQB374" s="1"/>
      <c r="JQC374" s="1"/>
      <c r="JQD374" s="1"/>
      <c r="JQE374" s="1"/>
      <c r="JQF374" s="1"/>
      <c r="JQG374" s="1"/>
      <c r="JQH374" s="1"/>
      <c r="JQI374" s="1"/>
      <c r="JQJ374" s="1"/>
      <c r="JQK374" s="1"/>
      <c r="JQL374" s="1"/>
      <c r="JQM374" s="1"/>
      <c r="JQN374" s="1"/>
      <c r="JQO374" s="1"/>
      <c r="JQP374" s="1"/>
      <c r="JQQ374" s="1"/>
      <c r="JQR374" s="1"/>
      <c r="JQS374" s="1"/>
      <c r="JQT374" s="1"/>
      <c r="JQU374" s="1"/>
      <c r="JQV374" s="1"/>
      <c r="JQW374" s="1"/>
      <c r="JQX374" s="1"/>
      <c r="JQY374" s="1"/>
      <c r="JQZ374" s="1"/>
      <c r="JRA374" s="1"/>
      <c r="JRB374" s="1"/>
      <c r="JRC374" s="1"/>
      <c r="JRD374" s="1"/>
      <c r="JRE374" s="1"/>
      <c r="JRF374" s="1"/>
      <c r="JRG374" s="1"/>
      <c r="JRH374" s="1"/>
      <c r="JRI374" s="1"/>
      <c r="JRJ374" s="1"/>
      <c r="JRK374" s="1"/>
      <c r="JRL374" s="1"/>
      <c r="JRM374" s="1"/>
      <c r="JRN374" s="1"/>
      <c r="JRO374" s="1"/>
      <c r="JRP374" s="1"/>
      <c r="JRQ374" s="1"/>
      <c r="JRR374" s="1"/>
      <c r="JRS374" s="1"/>
      <c r="JRT374" s="1"/>
      <c r="JRU374" s="1"/>
      <c r="JRV374" s="1"/>
      <c r="JRW374" s="1"/>
      <c r="JRX374" s="1"/>
      <c r="JRY374" s="1"/>
      <c r="JRZ374" s="1"/>
      <c r="JSA374" s="1"/>
      <c r="JSB374" s="1"/>
      <c r="JSC374" s="1"/>
      <c r="JSD374" s="1"/>
      <c r="JSE374" s="1"/>
      <c r="JSF374" s="1"/>
      <c r="JSG374" s="1"/>
      <c r="JSH374" s="1"/>
      <c r="JSI374" s="1"/>
      <c r="JSJ374" s="1"/>
      <c r="JSK374" s="1"/>
      <c r="JSL374" s="1"/>
      <c r="JSM374" s="1"/>
      <c r="JSN374" s="1"/>
      <c r="JSO374" s="1"/>
      <c r="JSP374" s="1"/>
      <c r="JSQ374" s="1"/>
      <c r="JSR374" s="1"/>
      <c r="JSS374" s="1"/>
      <c r="JST374" s="1"/>
      <c r="JSU374" s="1"/>
      <c r="JSV374" s="1"/>
      <c r="JSW374" s="1"/>
      <c r="JSX374" s="1"/>
      <c r="JSY374" s="1"/>
      <c r="JSZ374" s="1"/>
      <c r="JTA374" s="1"/>
      <c r="JTB374" s="1"/>
      <c r="JTC374" s="1"/>
      <c r="JTD374" s="1"/>
      <c r="JTE374" s="1"/>
      <c r="JTF374" s="1"/>
      <c r="JTG374" s="1"/>
      <c r="JTH374" s="1"/>
      <c r="JTI374" s="1"/>
      <c r="JTJ374" s="1"/>
      <c r="JTK374" s="1"/>
      <c r="JTL374" s="1"/>
      <c r="JTM374" s="1"/>
      <c r="JTN374" s="1"/>
      <c r="JTO374" s="1"/>
      <c r="JTP374" s="1"/>
      <c r="JTQ374" s="1"/>
      <c r="JTR374" s="1"/>
      <c r="JTS374" s="1"/>
      <c r="JTT374" s="1"/>
      <c r="JTU374" s="1"/>
      <c r="JTV374" s="1"/>
      <c r="JTW374" s="1"/>
      <c r="JTX374" s="1"/>
      <c r="JTY374" s="1"/>
      <c r="JTZ374" s="1"/>
      <c r="JUA374" s="1"/>
      <c r="JUB374" s="1"/>
      <c r="JUC374" s="1"/>
      <c r="JUD374" s="1"/>
      <c r="JUE374" s="1"/>
      <c r="JUF374" s="1"/>
      <c r="JUG374" s="1"/>
      <c r="JUH374" s="1"/>
      <c r="JUI374" s="1"/>
      <c r="JUJ374" s="1"/>
      <c r="JUK374" s="1"/>
      <c r="JUL374" s="1"/>
      <c r="JUM374" s="1"/>
      <c r="JUN374" s="1"/>
      <c r="JUO374" s="1"/>
      <c r="JUP374" s="1"/>
      <c r="JUQ374" s="1"/>
      <c r="JUR374" s="1"/>
      <c r="JUS374" s="1"/>
      <c r="JUT374" s="1"/>
      <c r="JUU374" s="1"/>
      <c r="JUV374" s="1"/>
      <c r="JUW374" s="1"/>
      <c r="JUX374" s="1"/>
      <c r="JUY374" s="1"/>
      <c r="JUZ374" s="1"/>
      <c r="JVA374" s="1"/>
      <c r="JVB374" s="1"/>
      <c r="JVC374" s="1"/>
      <c r="JVD374" s="1"/>
      <c r="JVE374" s="1"/>
      <c r="JVF374" s="1"/>
      <c r="JVG374" s="1"/>
      <c r="JVH374" s="1"/>
      <c r="JVI374" s="1"/>
      <c r="JVJ374" s="1"/>
      <c r="JVK374" s="1"/>
      <c r="JVL374" s="1"/>
      <c r="JVM374" s="1"/>
      <c r="JVN374" s="1"/>
      <c r="JVO374" s="1"/>
      <c r="JVP374" s="1"/>
      <c r="JVQ374" s="1"/>
      <c r="JVR374" s="1"/>
      <c r="JVS374" s="1"/>
      <c r="JVT374" s="1"/>
      <c r="JVU374" s="1"/>
      <c r="JVV374" s="1"/>
      <c r="JVW374" s="1"/>
      <c r="JVX374" s="1"/>
      <c r="JVY374" s="1"/>
      <c r="JVZ374" s="1"/>
      <c r="JWA374" s="1"/>
      <c r="JWB374" s="1"/>
      <c r="JWC374" s="1"/>
      <c r="JWD374" s="1"/>
      <c r="JWE374" s="1"/>
      <c r="JWF374" s="1"/>
      <c r="JWG374" s="1"/>
      <c r="JWH374" s="1"/>
      <c r="JWI374" s="1"/>
      <c r="JWJ374" s="1"/>
      <c r="JWK374" s="1"/>
      <c r="JWL374" s="1"/>
      <c r="JWM374" s="1"/>
      <c r="JWN374" s="1"/>
      <c r="JWO374" s="1"/>
      <c r="JWP374" s="1"/>
      <c r="JWQ374" s="1"/>
      <c r="JWR374" s="1"/>
      <c r="JWS374" s="1"/>
      <c r="JWT374" s="1"/>
      <c r="JWU374" s="1"/>
      <c r="JWV374" s="1"/>
      <c r="JWW374" s="1"/>
      <c r="JWX374" s="1"/>
      <c r="JWY374" s="1"/>
      <c r="JWZ374" s="1"/>
      <c r="JXA374" s="1"/>
      <c r="JXB374" s="1"/>
      <c r="JXC374" s="1"/>
      <c r="JXD374" s="1"/>
      <c r="JXE374" s="1"/>
      <c r="JXF374" s="1"/>
      <c r="JXG374" s="1"/>
      <c r="JXH374" s="1"/>
      <c r="JXI374" s="1"/>
      <c r="JXJ374" s="1"/>
      <c r="JXK374" s="1"/>
      <c r="JXL374" s="1"/>
      <c r="JXM374" s="1"/>
      <c r="JXN374" s="1"/>
      <c r="JXO374" s="1"/>
      <c r="JXP374" s="1"/>
      <c r="JXQ374" s="1"/>
      <c r="JXR374" s="1"/>
      <c r="JXS374" s="1"/>
      <c r="JXT374" s="1"/>
      <c r="JXU374" s="1"/>
      <c r="JXV374" s="1"/>
      <c r="JXW374" s="1"/>
      <c r="JXX374" s="1"/>
      <c r="JXY374" s="1"/>
      <c r="JXZ374" s="1"/>
      <c r="JYA374" s="1"/>
      <c r="JYB374" s="1"/>
      <c r="JYC374" s="1"/>
      <c r="JYD374" s="1"/>
      <c r="JYE374" s="1"/>
      <c r="JYF374" s="1"/>
      <c r="JYG374" s="1"/>
      <c r="JYH374" s="1"/>
      <c r="JYI374" s="1"/>
      <c r="JYJ374" s="1"/>
      <c r="JYK374" s="1"/>
      <c r="JYL374" s="1"/>
      <c r="JYM374" s="1"/>
      <c r="JYN374" s="1"/>
      <c r="JYO374" s="1"/>
      <c r="JYP374" s="1"/>
      <c r="JYQ374" s="1"/>
      <c r="JYR374" s="1"/>
      <c r="JYS374" s="1"/>
      <c r="JYT374" s="1"/>
      <c r="JYU374" s="1"/>
      <c r="JYV374" s="1"/>
      <c r="JYW374" s="1"/>
      <c r="JYX374" s="1"/>
      <c r="JYY374" s="1"/>
      <c r="JYZ374" s="1"/>
      <c r="JZA374" s="1"/>
      <c r="JZB374" s="1"/>
      <c r="JZC374" s="1"/>
      <c r="JZD374" s="1"/>
      <c r="JZE374" s="1"/>
      <c r="JZF374" s="1"/>
      <c r="JZG374" s="1"/>
      <c r="JZH374" s="1"/>
      <c r="JZI374" s="1"/>
      <c r="JZJ374" s="1"/>
      <c r="JZK374" s="1"/>
      <c r="JZL374" s="1"/>
      <c r="JZM374" s="1"/>
      <c r="JZN374" s="1"/>
      <c r="JZO374" s="1"/>
      <c r="JZP374" s="1"/>
      <c r="JZQ374" s="1"/>
      <c r="JZR374" s="1"/>
      <c r="JZS374" s="1"/>
      <c r="JZT374" s="1"/>
      <c r="JZU374" s="1"/>
      <c r="JZV374" s="1"/>
      <c r="JZW374" s="1"/>
      <c r="JZX374" s="1"/>
      <c r="JZY374" s="1"/>
      <c r="JZZ374" s="1"/>
      <c r="KAA374" s="1"/>
      <c r="KAB374" s="1"/>
      <c r="KAC374" s="1"/>
      <c r="KAD374" s="1"/>
      <c r="KAE374" s="1"/>
      <c r="KAF374" s="1"/>
      <c r="KAG374" s="1"/>
      <c r="KAH374" s="1"/>
      <c r="KAI374" s="1"/>
      <c r="KAJ374" s="1"/>
      <c r="KAK374" s="1"/>
      <c r="KAL374" s="1"/>
      <c r="KAM374" s="1"/>
      <c r="KAN374" s="1"/>
      <c r="KAO374" s="1"/>
      <c r="KAP374" s="1"/>
      <c r="KAQ374" s="1"/>
      <c r="KAR374" s="1"/>
      <c r="KAS374" s="1"/>
      <c r="KAT374" s="1"/>
      <c r="KAU374" s="1"/>
      <c r="KAV374" s="1"/>
      <c r="KAW374" s="1"/>
      <c r="KAX374" s="1"/>
      <c r="KAY374" s="1"/>
      <c r="KAZ374" s="1"/>
      <c r="KBA374" s="1"/>
      <c r="KBB374" s="1"/>
      <c r="KBC374" s="1"/>
      <c r="KBD374" s="1"/>
      <c r="KBE374" s="1"/>
      <c r="KBF374" s="1"/>
      <c r="KBG374" s="1"/>
      <c r="KBH374" s="1"/>
      <c r="KBI374" s="1"/>
      <c r="KBJ374" s="1"/>
      <c r="KBK374" s="1"/>
      <c r="KBL374" s="1"/>
      <c r="KBM374" s="1"/>
      <c r="KBN374" s="1"/>
      <c r="KBO374" s="1"/>
      <c r="KBP374" s="1"/>
      <c r="KBQ374" s="1"/>
      <c r="KBR374" s="1"/>
      <c r="KBS374" s="1"/>
      <c r="KBT374" s="1"/>
      <c r="KBU374" s="1"/>
      <c r="KBV374" s="1"/>
      <c r="KBW374" s="1"/>
      <c r="KBX374" s="1"/>
      <c r="KBY374" s="1"/>
      <c r="KBZ374" s="1"/>
      <c r="KCA374" s="1"/>
      <c r="KCB374" s="1"/>
      <c r="KCC374" s="1"/>
      <c r="KCD374" s="1"/>
      <c r="KCE374" s="1"/>
      <c r="KCF374" s="1"/>
      <c r="KCG374" s="1"/>
      <c r="KCH374" s="1"/>
      <c r="KCI374" s="1"/>
      <c r="KCJ374" s="1"/>
      <c r="KCK374" s="1"/>
      <c r="KCL374" s="1"/>
      <c r="KCM374" s="1"/>
      <c r="KCN374" s="1"/>
      <c r="KCO374" s="1"/>
      <c r="KCP374" s="1"/>
      <c r="KCQ374" s="1"/>
      <c r="KCR374" s="1"/>
      <c r="KCS374" s="1"/>
      <c r="KCT374" s="1"/>
      <c r="KCU374" s="1"/>
      <c r="KCV374" s="1"/>
      <c r="KCW374" s="1"/>
      <c r="KCX374" s="1"/>
      <c r="KCY374" s="1"/>
      <c r="KCZ374" s="1"/>
      <c r="KDA374" s="1"/>
      <c r="KDB374" s="1"/>
      <c r="KDC374" s="1"/>
      <c r="KDD374" s="1"/>
      <c r="KDE374" s="1"/>
      <c r="KDF374" s="1"/>
      <c r="KDG374" s="1"/>
      <c r="KDH374" s="1"/>
      <c r="KDI374" s="1"/>
      <c r="KDJ374" s="1"/>
      <c r="KDK374" s="1"/>
      <c r="KDL374" s="1"/>
      <c r="KDM374" s="1"/>
      <c r="KDN374" s="1"/>
      <c r="KDO374" s="1"/>
      <c r="KDP374" s="1"/>
      <c r="KDQ374" s="1"/>
      <c r="KDR374" s="1"/>
      <c r="KDS374" s="1"/>
      <c r="KDT374" s="1"/>
      <c r="KDU374" s="1"/>
      <c r="KDV374" s="1"/>
      <c r="KDW374" s="1"/>
      <c r="KDX374" s="1"/>
      <c r="KDY374" s="1"/>
      <c r="KDZ374" s="1"/>
      <c r="KEA374" s="1"/>
      <c r="KEB374" s="1"/>
      <c r="KEC374" s="1"/>
      <c r="KED374" s="1"/>
      <c r="KEE374" s="1"/>
      <c r="KEF374" s="1"/>
      <c r="KEG374" s="1"/>
      <c r="KEH374" s="1"/>
      <c r="KEI374" s="1"/>
      <c r="KEJ374" s="1"/>
      <c r="KEK374" s="1"/>
      <c r="KEL374" s="1"/>
      <c r="KEM374" s="1"/>
      <c r="KEN374" s="1"/>
      <c r="KEO374" s="1"/>
      <c r="KEP374" s="1"/>
      <c r="KEQ374" s="1"/>
      <c r="KER374" s="1"/>
      <c r="KES374" s="1"/>
      <c r="KET374" s="1"/>
      <c r="KEU374" s="1"/>
      <c r="KEV374" s="1"/>
      <c r="KEW374" s="1"/>
      <c r="KEX374" s="1"/>
      <c r="KEY374" s="1"/>
      <c r="KEZ374" s="1"/>
      <c r="KFA374" s="1"/>
      <c r="KFB374" s="1"/>
      <c r="KFC374" s="1"/>
      <c r="KFD374" s="1"/>
      <c r="KFE374" s="1"/>
      <c r="KFF374" s="1"/>
      <c r="KFG374" s="1"/>
      <c r="KFH374" s="1"/>
      <c r="KFI374" s="1"/>
      <c r="KFJ374" s="1"/>
      <c r="KFK374" s="1"/>
      <c r="KFL374" s="1"/>
      <c r="KFM374" s="1"/>
      <c r="KFN374" s="1"/>
      <c r="KFO374" s="1"/>
      <c r="KFP374" s="1"/>
      <c r="KFQ374" s="1"/>
      <c r="KFR374" s="1"/>
      <c r="KFS374" s="1"/>
      <c r="KFT374" s="1"/>
      <c r="KFU374" s="1"/>
      <c r="KFV374" s="1"/>
      <c r="KFW374" s="1"/>
      <c r="KFX374" s="1"/>
      <c r="KFY374" s="1"/>
      <c r="KFZ374" s="1"/>
      <c r="KGA374" s="1"/>
      <c r="KGB374" s="1"/>
      <c r="KGC374" s="1"/>
      <c r="KGD374" s="1"/>
      <c r="KGE374" s="1"/>
      <c r="KGF374" s="1"/>
      <c r="KGG374" s="1"/>
      <c r="KGH374" s="1"/>
      <c r="KGI374" s="1"/>
      <c r="KGJ374" s="1"/>
      <c r="KGK374" s="1"/>
      <c r="KGL374" s="1"/>
      <c r="KGM374" s="1"/>
      <c r="KGN374" s="1"/>
      <c r="KGO374" s="1"/>
      <c r="KGP374" s="1"/>
      <c r="KGQ374" s="1"/>
      <c r="KGR374" s="1"/>
      <c r="KGS374" s="1"/>
      <c r="KGT374" s="1"/>
      <c r="KGU374" s="1"/>
      <c r="KGV374" s="1"/>
      <c r="KGW374" s="1"/>
      <c r="KGX374" s="1"/>
      <c r="KGY374" s="1"/>
      <c r="KGZ374" s="1"/>
      <c r="KHA374" s="1"/>
      <c r="KHB374" s="1"/>
      <c r="KHC374" s="1"/>
      <c r="KHD374" s="1"/>
      <c r="KHE374" s="1"/>
      <c r="KHF374" s="1"/>
      <c r="KHG374" s="1"/>
      <c r="KHH374" s="1"/>
      <c r="KHI374" s="1"/>
      <c r="KHJ374" s="1"/>
      <c r="KHK374" s="1"/>
      <c r="KHL374" s="1"/>
      <c r="KHM374" s="1"/>
      <c r="KHN374" s="1"/>
      <c r="KHO374" s="1"/>
      <c r="KHP374" s="1"/>
      <c r="KHQ374" s="1"/>
      <c r="KHR374" s="1"/>
      <c r="KHS374" s="1"/>
      <c r="KHT374" s="1"/>
      <c r="KHU374" s="1"/>
      <c r="KHV374" s="1"/>
      <c r="KHW374" s="1"/>
      <c r="KHX374" s="1"/>
      <c r="KHY374" s="1"/>
      <c r="KHZ374" s="1"/>
      <c r="KIA374" s="1"/>
      <c r="KIB374" s="1"/>
      <c r="KIC374" s="1"/>
      <c r="KID374" s="1"/>
      <c r="KIE374" s="1"/>
      <c r="KIF374" s="1"/>
      <c r="KIG374" s="1"/>
      <c r="KIH374" s="1"/>
      <c r="KII374" s="1"/>
      <c r="KIJ374" s="1"/>
      <c r="KIK374" s="1"/>
      <c r="KIL374" s="1"/>
      <c r="KIM374" s="1"/>
      <c r="KIN374" s="1"/>
      <c r="KIO374" s="1"/>
      <c r="KIP374" s="1"/>
      <c r="KIQ374" s="1"/>
      <c r="KIR374" s="1"/>
      <c r="KIS374" s="1"/>
      <c r="KIT374" s="1"/>
      <c r="KIU374" s="1"/>
      <c r="KIV374" s="1"/>
      <c r="KIW374" s="1"/>
      <c r="KIX374" s="1"/>
      <c r="KIY374" s="1"/>
      <c r="KIZ374" s="1"/>
      <c r="KJA374" s="1"/>
      <c r="KJB374" s="1"/>
      <c r="KJC374" s="1"/>
      <c r="KJD374" s="1"/>
      <c r="KJE374" s="1"/>
      <c r="KJF374" s="1"/>
      <c r="KJG374" s="1"/>
      <c r="KJH374" s="1"/>
      <c r="KJI374" s="1"/>
      <c r="KJJ374" s="1"/>
      <c r="KJK374" s="1"/>
      <c r="KJL374" s="1"/>
      <c r="KJM374" s="1"/>
      <c r="KJN374" s="1"/>
      <c r="KJO374" s="1"/>
      <c r="KJP374" s="1"/>
      <c r="KJQ374" s="1"/>
      <c r="KJR374" s="1"/>
      <c r="KJS374" s="1"/>
      <c r="KJT374" s="1"/>
      <c r="KJU374" s="1"/>
      <c r="KJV374" s="1"/>
      <c r="KJW374" s="1"/>
      <c r="KJX374" s="1"/>
      <c r="KJY374" s="1"/>
      <c r="KJZ374" s="1"/>
      <c r="KKA374" s="1"/>
      <c r="KKB374" s="1"/>
      <c r="KKC374" s="1"/>
      <c r="KKD374" s="1"/>
      <c r="KKE374" s="1"/>
      <c r="KKF374" s="1"/>
      <c r="KKG374" s="1"/>
      <c r="KKH374" s="1"/>
      <c r="KKI374" s="1"/>
      <c r="KKJ374" s="1"/>
      <c r="KKK374" s="1"/>
      <c r="KKL374" s="1"/>
      <c r="KKM374" s="1"/>
      <c r="KKN374" s="1"/>
      <c r="KKO374" s="1"/>
      <c r="KKP374" s="1"/>
      <c r="KKQ374" s="1"/>
      <c r="KKR374" s="1"/>
      <c r="KKS374" s="1"/>
      <c r="KKT374" s="1"/>
      <c r="KKU374" s="1"/>
      <c r="KKV374" s="1"/>
      <c r="KKW374" s="1"/>
      <c r="KKX374" s="1"/>
      <c r="KKY374" s="1"/>
      <c r="KKZ374" s="1"/>
      <c r="KLA374" s="1"/>
      <c r="KLB374" s="1"/>
      <c r="KLC374" s="1"/>
      <c r="KLD374" s="1"/>
      <c r="KLE374" s="1"/>
      <c r="KLF374" s="1"/>
      <c r="KLG374" s="1"/>
      <c r="KLH374" s="1"/>
      <c r="KLI374" s="1"/>
      <c r="KLJ374" s="1"/>
      <c r="KLK374" s="1"/>
      <c r="KLL374" s="1"/>
      <c r="KLM374" s="1"/>
      <c r="KLN374" s="1"/>
      <c r="KLO374" s="1"/>
      <c r="KLP374" s="1"/>
      <c r="KLQ374" s="1"/>
      <c r="KLR374" s="1"/>
      <c r="KLS374" s="1"/>
      <c r="KLT374" s="1"/>
      <c r="KLU374" s="1"/>
      <c r="KLV374" s="1"/>
      <c r="KLW374" s="1"/>
      <c r="KLX374" s="1"/>
      <c r="KLY374" s="1"/>
      <c r="KLZ374" s="1"/>
      <c r="KMA374" s="1"/>
      <c r="KMB374" s="1"/>
      <c r="KMC374" s="1"/>
      <c r="KMD374" s="1"/>
      <c r="KME374" s="1"/>
      <c r="KMF374" s="1"/>
      <c r="KMG374" s="1"/>
      <c r="KMH374" s="1"/>
      <c r="KMI374" s="1"/>
      <c r="KMJ374" s="1"/>
      <c r="KMK374" s="1"/>
      <c r="KML374" s="1"/>
      <c r="KMM374" s="1"/>
      <c r="KMN374" s="1"/>
      <c r="KMO374" s="1"/>
      <c r="KMP374" s="1"/>
      <c r="KMQ374" s="1"/>
      <c r="KMR374" s="1"/>
      <c r="KMS374" s="1"/>
      <c r="KMT374" s="1"/>
      <c r="KMU374" s="1"/>
      <c r="KMV374" s="1"/>
      <c r="KMW374" s="1"/>
      <c r="KMX374" s="1"/>
      <c r="KMY374" s="1"/>
      <c r="KMZ374" s="1"/>
      <c r="KNA374" s="1"/>
      <c r="KNB374" s="1"/>
      <c r="KNC374" s="1"/>
      <c r="KND374" s="1"/>
      <c r="KNE374" s="1"/>
      <c r="KNF374" s="1"/>
      <c r="KNG374" s="1"/>
      <c r="KNH374" s="1"/>
      <c r="KNI374" s="1"/>
      <c r="KNJ374" s="1"/>
      <c r="KNK374" s="1"/>
      <c r="KNL374" s="1"/>
      <c r="KNM374" s="1"/>
      <c r="KNN374" s="1"/>
      <c r="KNO374" s="1"/>
      <c r="KNP374" s="1"/>
      <c r="KNQ374" s="1"/>
      <c r="KNR374" s="1"/>
      <c r="KNS374" s="1"/>
      <c r="KNT374" s="1"/>
      <c r="KNU374" s="1"/>
      <c r="KNV374" s="1"/>
      <c r="KNW374" s="1"/>
      <c r="KNX374" s="1"/>
      <c r="KNY374" s="1"/>
      <c r="KNZ374" s="1"/>
      <c r="KOA374" s="1"/>
      <c r="KOB374" s="1"/>
      <c r="KOC374" s="1"/>
      <c r="KOD374" s="1"/>
      <c r="KOE374" s="1"/>
      <c r="KOF374" s="1"/>
      <c r="KOG374" s="1"/>
      <c r="KOH374" s="1"/>
      <c r="KOI374" s="1"/>
      <c r="KOJ374" s="1"/>
      <c r="KOK374" s="1"/>
      <c r="KOL374" s="1"/>
      <c r="KOM374" s="1"/>
      <c r="KON374" s="1"/>
      <c r="KOO374" s="1"/>
      <c r="KOP374" s="1"/>
      <c r="KOQ374" s="1"/>
      <c r="KOR374" s="1"/>
      <c r="KOS374" s="1"/>
      <c r="KOT374" s="1"/>
      <c r="KOU374" s="1"/>
      <c r="KOV374" s="1"/>
      <c r="KOW374" s="1"/>
      <c r="KOX374" s="1"/>
      <c r="KOY374" s="1"/>
      <c r="KOZ374" s="1"/>
      <c r="KPA374" s="1"/>
      <c r="KPB374" s="1"/>
      <c r="KPC374" s="1"/>
      <c r="KPD374" s="1"/>
      <c r="KPE374" s="1"/>
      <c r="KPF374" s="1"/>
      <c r="KPG374" s="1"/>
      <c r="KPH374" s="1"/>
      <c r="KPI374" s="1"/>
      <c r="KPJ374" s="1"/>
      <c r="KPK374" s="1"/>
      <c r="KPL374" s="1"/>
      <c r="KPM374" s="1"/>
      <c r="KPN374" s="1"/>
      <c r="KPO374" s="1"/>
      <c r="KPP374" s="1"/>
      <c r="KPQ374" s="1"/>
      <c r="KPR374" s="1"/>
      <c r="KPS374" s="1"/>
      <c r="KPT374" s="1"/>
      <c r="KPU374" s="1"/>
      <c r="KPV374" s="1"/>
      <c r="KPW374" s="1"/>
      <c r="KPX374" s="1"/>
      <c r="KPY374" s="1"/>
      <c r="KPZ374" s="1"/>
      <c r="KQA374" s="1"/>
      <c r="KQB374" s="1"/>
      <c r="KQC374" s="1"/>
      <c r="KQD374" s="1"/>
      <c r="KQE374" s="1"/>
      <c r="KQF374" s="1"/>
      <c r="KQG374" s="1"/>
      <c r="KQH374" s="1"/>
      <c r="KQI374" s="1"/>
      <c r="KQJ374" s="1"/>
      <c r="KQK374" s="1"/>
      <c r="KQL374" s="1"/>
      <c r="KQM374" s="1"/>
      <c r="KQN374" s="1"/>
      <c r="KQO374" s="1"/>
      <c r="KQP374" s="1"/>
      <c r="KQQ374" s="1"/>
      <c r="KQR374" s="1"/>
      <c r="KQS374" s="1"/>
      <c r="KQT374" s="1"/>
      <c r="KQU374" s="1"/>
      <c r="KQV374" s="1"/>
      <c r="KQW374" s="1"/>
      <c r="KQX374" s="1"/>
      <c r="KQY374" s="1"/>
      <c r="KQZ374" s="1"/>
      <c r="KRA374" s="1"/>
      <c r="KRB374" s="1"/>
      <c r="KRC374" s="1"/>
      <c r="KRD374" s="1"/>
      <c r="KRE374" s="1"/>
      <c r="KRF374" s="1"/>
      <c r="KRG374" s="1"/>
      <c r="KRH374" s="1"/>
      <c r="KRI374" s="1"/>
      <c r="KRJ374" s="1"/>
      <c r="KRK374" s="1"/>
      <c r="KRL374" s="1"/>
      <c r="KRM374" s="1"/>
      <c r="KRN374" s="1"/>
      <c r="KRO374" s="1"/>
      <c r="KRP374" s="1"/>
      <c r="KRQ374" s="1"/>
      <c r="KRR374" s="1"/>
      <c r="KRS374" s="1"/>
      <c r="KRT374" s="1"/>
      <c r="KRU374" s="1"/>
      <c r="KRV374" s="1"/>
      <c r="KRW374" s="1"/>
      <c r="KRX374" s="1"/>
      <c r="KRY374" s="1"/>
      <c r="KRZ374" s="1"/>
      <c r="KSA374" s="1"/>
      <c r="KSB374" s="1"/>
      <c r="KSC374" s="1"/>
      <c r="KSD374" s="1"/>
      <c r="KSE374" s="1"/>
      <c r="KSF374" s="1"/>
      <c r="KSG374" s="1"/>
      <c r="KSH374" s="1"/>
      <c r="KSI374" s="1"/>
      <c r="KSJ374" s="1"/>
      <c r="KSK374" s="1"/>
      <c r="KSL374" s="1"/>
      <c r="KSM374" s="1"/>
      <c r="KSN374" s="1"/>
      <c r="KSO374" s="1"/>
      <c r="KSP374" s="1"/>
      <c r="KSQ374" s="1"/>
      <c r="KSR374" s="1"/>
      <c r="KSS374" s="1"/>
      <c r="KST374" s="1"/>
      <c r="KSU374" s="1"/>
      <c r="KSV374" s="1"/>
      <c r="KSW374" s="1"/>
      <c r="KSX374" s="1"/>
      <c r="KSY374" s="1"/>
      <c r="KSZ374" s="1"/>
      <c r="KTA374" s="1"/>
      <c r="KTB374" s="1"/>
      <c r="KTC374" s="1"/>
      <c r="KTD374" s="1"/>
      <c r="KTE374" s="1"/>
      <c r="KTF374" s="1"/>
      <c r="KTG374" s="1"/>
      <c r="KTH374" s="1"/>
      <c r="KTI374" s="1"/>
      <c r="KTJ374" s="1"/>
      <c r="KTK374" s="1"/>
      <c r="KTL374" s="1"/>
      <c r="KTM374" s="1"/>
      <c r="KTN374" s="1"/>
      <c r="KTO374" s="1"/>
      <c r="KTP374" s="1"/>
      <c r="KTQ374" s="1"/>
      <c r="KTR374" s="1"/>
      <c r="KTS374" s="1"/>
      <c r="KTT374" s="1"/>
      <c r="KTU374" s="1"/>
      <c r="KTV374" s="1"/>
      <c r="KTW374" s="1"/>
      <c r="KTX374" s="1"/>
      <c r="KTY374" s="1"/>
      <c r="KTZ374" s="1"/>
      <c r="KUA374" s="1"/>
      <c r="KUB374" s="1"/>
      <c r="KUC374" s="1"/>
      <c r="KUD374" s="1"/>
      <c r="KUE374" s="1"/>
      <c r="KUF374" s="1"/>
      <c r="KUG374" s="1"/>
      <c r="KUH374" s="1"/>
      <c r="KUI374" s="1"/>
      <c r="KUJ374" s="1"/>
      <c r="KUK374" s="1"/>
      <c r="KUL374" s="1"/>
      <c r="KUM374" s="1"/>
      <c r="KUN374" s="1"/>
      <c r="KUO374" s="1"/>
      <c r="KUP374" s="1"/>
      <c r="KUQ374" s="1"/>
      <c r="KUR374" s="1"/>
      <c r="KUS374" s="1"/>
      <c r="KUT374" s="1"/>
      <c r="KUU374" s="1"/>
      <c r="KUV374" s="1"/>
      <c r="KUW374" s="1"/>
      <c r="KUX374" s="1"/>
      <c r="KUY374" s="1"/>
      <c r="KUZ374" s="1"/>
      <c r="KVA374" s="1"/>
      <c r="KVB374" s="1"/>
      <c r="KVC374" s="1"/>
      <c r="KVD374" s="1"/>
      <c r="KVE374" s="1"/>
      <c r="KVF374" s="1"/>
      <c r="KVG374" s="1"/>
      <c r="KVH374" s="1"/>
      <c r="KVI374" s="1"/>
      <c r="KVJ374" s="1"/>
      <c r="KVK374" s="1"/>
      <c r="KVL374" s="1"/>
      <c r="KVM374" s="1"/>
      <c r="KVN374" s="1"/>
      <c r="KVO374" s="1"/>
      <c r="KVP374" s="1"/>
      <c r="KVQ374" s="1"/>
      <c r="KVR374" s="1"/>
      <c r="KVS374" s="1"/>
      <c r="KVT374" s="1"/>
      <c r="KVU374" s="1"/>
      <c r="KVV374" s="1"/>
      <c r="KVW374" s="1"/>
      <c r="KVX374" s="1"/>
      <c r="KVY374" s="1"/>
      <c r="KVZ374" s="1"/>
      <c r="KWA374" s="1"/>
      <c r="KWB374" s="1"/>
      <c r="KWC374" s="1"/>
      <c r="KWD374" s="1"/>
      <c r="KWE374" s="1"/>
      <c r="KWF374" s="1"/>
      <c r="KWG374" s="1"/>
      <c r="KWH374" s="1"/>
      <c r="KWI374" s="1"/>
      <c r="KWJ374" s="1"/>
      <c r="KWK374" s="1"/>
      <c r="KWL374" s="1"/>
      <c r="KWM374" s="1"/>
      <c r="KWN374" s="1"/>
      <c r="KWO374" s="1"/>
      <c r="KWP374" s="1"/>
      <c r="KWQ374" s="1"/>
      <c r="KWR374" s="1"/>
      <c r="KWS374" s="1"/>
      <c r="KWT374" s="1"/>
      <c r="KWU374" s="1"/>
      <c r="KWV374" s="1"/>
      <c r="KWW374" s="1"/>
      <c r="KWX374" s="1"/>
      <c r="KWY374" s="1"/>
      <c r="KWZ374" s="1"/>
      <c r="KXA374" s="1"/>
      <c r="KXB374" s="1"/>
      <c r="KXC374" s="1"/>
      <c r="KXD374" s="1"/>
      <c r="KXE374" s="1"/>
      <c r="KXF374" s="1"/>
      <c r="KXG374" s="1"/>
      <c r="KXH374" s="1"/>
      <c r="KXI374" s="1"/>
      <c r="KXJ374" s="1"/>
      <c r="KXK374" s="1"/>
      <c r="KXL374" s="1"/>
      <c r="KXM374" s="1"/>
      <c r="KXN374" s="1"/>
      <c r="KXO374" s="1"/>
      <c r="KXP374" s="1"/>
      <c r="KXQ374" s="1"/>
      <c r="KXR374" s="1"/>
      <c r="KXS374" s="1"/>
      <c r="KXT374" s="1"/>
      <c r="KXU374" s="1"/>
      <c r="KXV374" s="1"/>
      <c r="KXW374" s="1"/>
      <c r="KXX374" s="1"/>
      <c r="KXY374" s="1"/>
      <c r="KXZ374" s="1"/>
      <c r="KYA374" s="1"/>
      <c r="KYB374" s="1"/>
      <c r="KYC374" s="1"/>
      <c r="KYD374" s="1"/>
      <c r="KYE374" s="1"/>
      <c r="KYF374" s="1"/>
      <c r="KYG374" s="1"/>
      <c r="KYH374" s="1"/>
      <c r="KYI374" s="1"/>
      <c r="KYJ374" s="1"/>
      <c r="KYK374" s="1"/>
      <c r="KYL374" s="1"/>
      <c r="KYM374" s="1"/>
      <c r="KYN374" s="1"/>
      <c r="KYO374" s="1"/>
      <c r="KYP374" s="1"/>
      <c r="KYQ374" s="1"/>
      <c r="KYR374" s="1"/>
      <c r="KYS374" s="1"/>
      <c r="KYT374" s="1"/>
      <c r="KYU374" s="1"/>
      <c r="KYV374" s="1"/>
      <c r="KYW374" s="1"/>
      <c r="KYX374" s="1"/>
      <c r="KYY374" s="1"/>
      <c r="KYZ374" s="1"/>
      <c r="KZA374" s="1"/>
      <c r="KZB374" s="1"/>
      <c r="KZC374" s="1"/>
      <c r="KZD374" s="1"/>
      <c r="KZE374" s="1"/>
      <c r="KZF374" s="1"/>
      <c r="KZG374" s="1"/>
      <c r="KZH374" s="1"/>
      <c r="KZI374" s="1"/>
      <c r="KZJ374" s="1"/>
      <c r="KZK374" s="1"/>
      <c r="KZL374" s="1"/>
      <c r="KZM374" s="1"/>
      <c r="KZN374" s="1"/>
      <c r="KZO374" s="1"/>
      <c r="KZP374" s="1"/>
      <c r="KZQ374" s="1"/>
      <c r="KZR374" s="1"/>
      <c r="KZS374" s="1"/>
      <c r="KZT374" s="1"/>
      <c r="KZU374" s="1"/>
      <c r="KZV374" s="1"/>
      <c r="KZW374" s="1"/>
      <c r="KZX374" s="1"/>
      <c r="KZY374" s="1"/>
      <c r="KZZ374" s="1"/>
      <c r="LAA374" s="1"/>
      <c r="LAB374" s="1"/>
      <c r="LAC374" s="1"/>
      <c r="LAD374" s="1"/>
      <c r="LAE374" s="1"/>
      <c r="LAF374" s="1"/>
      <c r="LAG374" s="1"/>
      <c r="LAH374" s="1"/>
      <c r="LAI374" s="1"/>
      <c r="LAJ374" s="1"/>
      <c r="LAK374" s="1"/>
      <c r="LAL374" s="1"/>
      <c r="LAM374" s="1"/>
      <c r="LAN374" s="1"/>
      <c r="LAO374" s="1"/>
      <c r="LAP374" s="1"/>
      <c r="LAQ374" s="1"/>
      <c r="LAR374" s="1"/>
      <c r="LAS374" s="1"/>
      <c r="LAT374" s="1"/>
      <c r="LAU374" s="1"/>
      <c r="LAV374" s="1"/>
      <c r="LAW374" s="1"/>
      <c r="LAX374" s="1"/>
      <c r="LAY374" s="1"/>
      <c r="LAZ374" s="1"/>
      <c r="LBA374" s="1"/>
      <c r="LBB374" s="1"/>
      <c r="LBC374" s="1"/>
      <c r="LBD374" s="1"/>
      <c r="LBE374" s="1"/>
      <c r="LBF374" s="1"/>
      <c r="LBG374" s="1"/>
      <c r="LBH374" s="1"/>
      <c r="LBI374" s="1"/>
      <c r="LBJ374" s="1"/>
      <c r="LBK374" s="1"/>
      <c r="LBL374" s="1"/>
      <c r="LBM374" s="1"/>
      <c r="LBN374" s="1"/>
      <c r="LBO374" s="1"/>
      <c r="LBP374" s="1"/>
      <c r="LBQ374" s="1"/>
      <c r="LBR374" s="1"/>
      <c r="LBS374" s="1"/>
      <c r="LBT374" s="1"/>
      <c r="LBU374" s="1"/>
      <c r="LBV374" s="1"/>
      <c r="LBW374" s="1"/>
      <c r="LBX374" s="1"/>
      <c r="LBY374" s="1"/>
      <c r="LBZ374" s="1"/>
      <c r="LCA374" s="1"/>
      <c r="LCB374" s="1"/>
      <c r="LCC374" s="1"/>
      <c r="LCD374" s="1"/>
      <c r="LCE374" s="1"/>
      <c r="LCF374" s="1"/>
      <c r="LCG374" s="1"/>
      <c r="LCH374" s="1"/>
      <c r="LCI374" s="1"/>
      <c r="LCJ374" s="1"/>
      <c r="LCK374" s="1"/>
      <c r="LCL374" s="1"/>
      <c r="LCM374" s="1"/>
      <c r="LCN374" s="1"/>
      <c r="LCO374" s="1"/>
      <c r="LCP374" s="1"/>
      <c r="LCQ374" s="1"/>
      <c r="LCR374" s="1"/>
      <c r="LCS374" s="1"/>
      <c r="LCT374" s="1"/>
      <c r="LCU374" s="1"/>
      <c r="LCV374" s="1"/>
      <c r="LCW374" s="1"/>
      <c r="LCX374" s="1"/>
      <c r="LCY374" s="1"/>
      <c r="LCZ374" s="1"/>
      <c r="LDA374" s="1"/>
      <c r="LDB374" s="1"/>
      <c r="LDC374" s="1"/>
      <c r="LDD374" s="1"/>
      <c r="LDE374" s="1"/>
      <c r="LDF374" s="1"/>
      <c r="LDG374" s="1"/>
      <c r="LDH374" s="1"/>
      <c r="LDI374" s="1"/>
      <c r="LDJ374" s="1"/>
      <c r="LDK374" s="1"/>
      <c r="LDL374" s="1"/>
      <c r="LDM374" s="1"/>
      <c r="LDN374" s="1"/>
      <c r="LDO374" s="1"/>
      <c r="LDP374" s="1"/>
      <c r="LDQ374" s="1"/>
      <c r="LDR374" s="1"/>
      <c r="LDS374" s="1"/>
      <c r="LDT374" s="1"/>
      <c r="LDU374" s="1"/>
      <c r="LDV374" s="1"/>
      <c r="LDW374" s="1"/>
      <c r="LDX374" s="1"/>
      <c r="LDY374" s="1"/>
      <c r="LDZ374" s="1"/>
      <c r="LEA374" s="1"/>
      <c r="LEB374" s="1"/>
      <c r="LEC374" s="1"/>
      <c r="LED374" s="1"/>
      <c r="LEE374" s="1"/>
      <c r="LEF374" s="1"/>
      <c r="LEG374" s="1"/>
      <c r="LEH374" s="1"/>
      <c r="LEI374" s="1"/>
      <c r="LEJ374" s="1"/>
      <c r="LEK374" s="1"/>
      <c r="LEL374" s="1"/>
      <c r="LEM374" s="1"/>
      <c r="LEN374" s="1"/>
      <c r="LEO374" s="1"/>
      <c r="LEP374" s="1"/>
      <c r="LEQ374" s="1"/>
      <c r="LER374" s="1"/>
      <c r="LES374" s="1"/>
      <c r="LET374" s="1"/>
      <c r="LEU374" s="1"/>
      <c r="LEV374" s="1"/>
      <c r="LEW374" s="1"/>
      <c r="LEX374" s="1"/>
      <c r="LEY374" s="1"/>
      <c r="LEZ374" s="1"/>
      <c r="LFA374" s="1"/>
      <c r="LFB374" s="1"/>
      <c r="LFC374" s="1"/>
      <c r="LFD374" s="1"/>
      <c r="LFE374" s="1"/>
      <c r="LFF374" s="1"/>
      <c r="LFG374" s="1"/>
      <c r="LFH374" s="1"/>
      <c r="LFI374" s="1"/>
      <c r="LFJ374" s="1"/>
      <c r="LFK374" s="1"/>
      <c r="LFL374" s="1"/>
      <c r="LFM374" s="1"/>
      <c r="LFN374" s="1"/>
      <c r="LFO374" s="1"/>
      <c r="LFP374" s="1"/>
      <c r="LFQ374" s="1"/>
      <c r="LFR374" s="1"/>
      <c r="LFS374" s="1"/>
      <c r="LFT374" s="1"/>
      <c r="LFU374" s="1"/>
      <c r="LFV374" s="1"/>
      <c r="LFW374" s="1"/>
      <c r="LFX374" s="1"/>
      <c r="LFY374" s="1"/>
      <c r="LFZ374" s="1"/>
      <c r="LGA374" s="1"/>
      <c r="LGB374" s="1"/>
      <c r="LGC374" s="1"/>
      <c r="LGD374" s="1"/>
      <c r="LGE374" s="1"/>
      <c r="LGF374" s="1"/>
      <c r="LGG374" s="1"/>
      <c r="LGH374" s="1"/>
      <c r="LGI374" s="1"/>
      <c r="LGJ374" s="1"/>
      <c r="LGK374" s="1"/>
      <c r="LGL374" s="1"/>
      <c r="LGM374" s="1"/>
      <c r="LGN374" s="1"/>
      <c r="LGO374" s="1"/>
      <c r="LGP374" s="1"/>
      <c r="LGQ374" s="1"/>
      <c r="LGR374" s="1"/>
      <c r="LGS374" s="1"/>
      <c r="LGT374" s="1"/>
      <c r="LGU374" s="1"/>
      <c r="LGV374" s="1"/>
      <c r="LGW374" s="1"/>
      <c r="LGX374" s="1"/>
      <c r="LGY374" s="1"/>
      <c r="LGZ374" s="1"/>
      <c r="LHA374" s="1"/>
      <c r="LHB374" s="1"/>
      <c r="LHC374" s="1"/>
      <c r="LHD374" s="1"/>
      <c r="LHE374" s="1"/>
      <c r="LHF374" s="1"/>
      <c r="LHG374" s="1"/>
      <c r="LHH374" s="1"/>
      <c r="LHI374" s="1"/>
      <c r="LHJ374" s="1"/>
      <c r="LHK374" s="1"/>
      <c r="LHL374" s="1"/>
      <c r="LHM374" s="1"/>
      <c r="LHN374" s="1"/>
      <c r="LHO374" s="1"/>
      <c r="LHP374" s="1"/>
      <c r="LHQ374" s="1"/>
      <c r="LHR374" s="1"/>
      <c r="LHS374" s="1"/>
      <c r="LHT374" s="1"/>
      <c r="LHU374" s="1"/>
      <c r="LHV374" s="1"/>
      <c r="LHW374" s="1"/>
      <c r="LHX374" s="1"/>
      <c r="LHY374" s="1"/>
      <c r="LHZ374" s="1"/>
      <c r="LIA374" s="1"/>
      <c r="LIB374" s="1"/>
      <c r="LIC374" s="1"/>
      <c r="LID374" s="1"/>
      <c r="LIE374" s="1"/>
      <c r="LIF374" s="1"/>
      <c r="LIG374" s="1"/>
      <c r="LIH374" s="1"/>
      <c r="LII374" s="1"/>
      <c r="LIJ374" s="1"/>
      <c r="LIK374" s="1"/>
      <c r="LIL374" s="1"/>
      <c r="LIM374" s="1"/>
      <c r="LIN374" s="1"/>
      <c r="LIO374" s="1"/>
      <c r="LIP374" s="1"/>
      <c r="LIQ374" s="1"/>
      <c r="LIR374" s="1"/>
      <c r="LIS374" s="1"/>
      <c r="LIT374" s="1"/>
      <c r="LIU374" s="1"/>
      <c r="LIV374" s="1"/>
      <c r="LIW374" s="1"/>
      <c r="LIX374" s="1"/>
      <c r="LIY374" s="1"/>
      <c r="LIZ374" s="1"/>
      <c r="LJA374" s="1"/>
      <c r="LJB374" s="1"/>
      <c r="LJC374" s="1"/>
      <c r="LJD374" s="1"/>
      <c r="LJE374" s="1"/>
      <c r="LJF374" s="1"/>
      <c r="LJG374" s="1"/>
      <c r="LJH374" s="1"/>
      <c r="LJI374" s="1"/>
      <c r="LJJ374" s="1"/>
      <c r="LJK374" s="1"/>
      <c r="LJL374" s="1"/>
      <c r="LJM374" s="1"/>
      <c r="LJN374" s="1"/>
      <c r="LJO374" s="1"/>
      <c r="LJP374" s="1"/>
      <c r="LJQ374" s="1"/>
      <c r="LJR374" s="1"/>
      <c r="LJS374" s="1"/>
      <c r="LJT374" s="1"/>
      <c r="LJU374" s="1"/>
      <c r="LJV374" s="1"/>
      <c r="LJW374" s="1"/>
      <c r="LJX374" s="1"/>
      <c r="LJY374" s="1"/>
      <c r="LJZ374" s="1"/>
      <c r="LKA374" s="1"/>
      <c r="LKB374" s="1"/>
      <c r="LKC374" s="1"/>
      <c r="LKD374" s="1"/>
      <c r="LKE374" s="1"/>
      <c r="LKF374" s="1"/>
      <c r="LKG374" s="1"/>
      <c r="LKH374" s="1"/>
      <c r="LKI374" s="1"/>
      <c r="LKJ374" s="1"/>
      <c r="LKK374" s="1"/>
      <c r="LKL374" s="1"/>
      <c r="LKM374" s="1"/>
      <c r="LKN374" s="1"/>
      <c r="LKO374" s="1"/>
      <c r="LKP374" s="1"/>
      <c r="LKQ374" s="1"/>
      <c r="LKR374" s="1"/>
      <c r="LKS374" s="1"/>
      <c r="LKT374" s="1"/>
      <c r="LKU374" s="1"/>
      <c r="LKV374" s="1"/>
      <c r="LKW374" s="1"/>
      <c r="LKX374" s="1"/>
      <c r="LKY374" s="1"/>
      <c r="LKZ374" s="1"/>
      <c r="LLA374" s="1"/>
      <c r="LLB374" s="1"/>
      <c r="LLC374" s="1"/>
      <c r="LLD374" s="1"/>
      <c r="LLE374" s="1"/>
      <c r="LLF374" s="1"/>
      <c r="LLG374" s="1"/>
      <c r="LLH374" s="1"/>
      <c r="LLI374" s="1"/>
      <c r="LLJ374" s="1"/>
      <c r="LLK374" s="1"/>
      <c r="LLL374" s="1"/>
      <c r="LLM374" s="1"/>
      <c r="LLN374" s="1"/>
      <c r="LLO374" s="1"/>
      <c r="LLP374" s="1"/>
      <c r="LLQ374" s="1"/>
      <c r="LLR374" s="1"/>
      <c r="LLS374" s="1"/>
      <c r="LLT374" s="1"/>
      <c r="LLU374" s="1"/>
      <c r="LLV374" s="1"/>
      <c r="LLW374" s="1"/>
      <c r="LLX374" s="1"/>
      <c r="LLY374" s="1"/>
      <c r="LLZ374" s="1"/>
      <c r="LMA374" s="1"/>
      <c r="LMB374" s="1"/>
      <c r="LMC374" s="1"/>
      <c r="LMD374" s="1"/>
      <c r="LME374" s="1"/>
      <c r="LMF374" s="1"/>
      <c r="LMG374" s="1"/>
      <c r="LMH374" s="1"/>
      <c r="LMI374" s="1"/>
      <c r="LMJ374" s="1"/>
      <c r="LMK374" s="1"/>
      <c r="LML374" s="1"/>
      <c r="LMM374" s="1"/>
      <c r="LMN374" s="1"/>
      <c r="LMO374" s="1"/>
      <c r="LMP374" s="1"/>
      <c r="LMQ374" s="1"/>
      <c r="LMR374" s="1"/>
      <c r="LMS374" s="1"/>
      <c r="LMT374" s="1"/>
      <c r="LMU374" s="1"/>
      <c r="LMV374" s="1"/>
      <c r="LMW374" s="1"/>
      <c r="LMX374" s="1"/>
      <c r="LMY374" s="1"/>
      <c r="LMZ374" s="1"/>
      <c r="LNA374" s="1"/>
      <c r="LNB374" s="1"/>
      <c r="LNC374" s="1"/>
      <c r="LND374" s="1"/>
      <c r="LNE374" s="1"/>
      <c r="LNF374" s="1"/>
      <c r="LNG374" s="1"/>
      <c r="LNH374" s="1"/>
      <c r="LNI374" s="1"/>
      <c r="LNJ374" s="1"/>
      <c r="LNK374" s="1"/>
      <c r="LNL374" s="1"/>
      <c r="LNM374" s="1"/>
      <c r="LNN374" s="1"/>
      <c r="LNO374" s="1"/>
      <c r="LNP374" s="1"/>
      <c r="LNQ374" s="1"/>
      <c r="LNR374" s="1"/>
      <c r="LNS374" s="1"/>
      <c r="LNT374" s="1"/>
      <c r="LNU374" s="1"/>
      <c r="LNV374" s="1"/>
      <c r="LNW374" s="1"/>
      <c r="LNX374" s="1"/>
      <c r="LNY374" s="1"/>
      <c r="LNZ374" s="1"/>
      <c r="LOA374" s="1"/>
      <c r="LOB374" s="1"/>
      <c r="LOC374" s="1"/>
      <c r="LOD374" s="1"/>
      <c r="LOE374" s="1"/>
      <c r="LOF374" s="1"/>
      <c r="LOG374" s="1"/>
      <c r="LOH374" s="1"/>
      <c r="LOI374" s="1"/>
      <c r="LOJ374" s="1"/>
      <c r="LOK374" s="1"/>
      <c r="LOL374" s="1"/>
      <c r="LOM374" s="1"/>
      <c r="LON374" s="1"/>
      <c r="LOO374" s="1"/>
      <c r="LOP374" s="1"/>
      <c r="LOQ374" s="1"/>
      <c r="LOR374" s="1"/>
      <c r="LOS374" s="1"/>
      <c r="LOT374" s="1"/>
      <c r="LOU374" s="1"/>
      <c r="LOV374" s="1"/>
      <c r="LOW374" s="1"/>
      <c r="LOX374" s="1"/>
      <c r="LOY374" s="1"/>
      <c r="LOZ374" s="1"/>
      <c r="LPA374" s="1"/>
      <c r="LPB374" s="1"/>
      <c r="LPC374" s="1"/>
      <c r="LPD374" s="1"/>
      <c r="LPE374" s="1"/>
      <c r="LPF374" s="1"/>
      <c r="LPG374" s="1"/>
      <c r="LPH374" s="1"/>
      <c r="LPI374" s="1"/>
      <c r="LPJ374" s="1"/>
      <c r="LPK374" s="1"/>
      <c r="LPL374" s="1"/>
      <c r="LPM374" s="1"/>
      <c r="LPN374" s="1"/>
      <c r="LPO374" s="1"/>
      <c r="LPP374" s="1"/>
      <c r="LPQ374" s="1"/>
      <c r="LPR374" s="1"/>
      <c r="LPS374" s="1"/>
      <c r="LPT374" s="1"/>
      <c r="LPU374" s="1"/>
      <c r="LPV374" s="1"/>
      <c r="LPW374" s="1"/>
      <c r="LPX374" s="1"/>
      <c r="LPY374" s="1"/>
      <c r="LPZ374" s="1"/>
      <c r="LQA374" s="1"/>
      <c r="LQB374" s="1"/>
      <c r="LQC374" s="1"/>
      <c r="LQD374" s="1"/>
      <c r="LQE374" s="1"/>
      <c r="LQF374" s="1"/>
      <c r="LQG374" s="1"/>
      <c r="LQH374" s="1"/>
      <c r="LQI374" s="1"/>
      <c r="LQJ374" s="1"/>
      <c r="LQK374" s="1"/>
      <c r="LQL374" s="1"/>
      <c r="LQM374" s="1"/>
      <c r="LQN374" s="1"/>
      <c r="LQO374" s="1"/>
      <c r="LQP374" s="1"/>
      <c r="LQQ374" s="1"/>
      <c r="LQR374" s="1"/>
      <c r="LQS374" s="1"/>
      <c r="LQT374" s="1"/>
      <c r="LQU374" s="1"/>
      <c r="LQV374" s="1"/>
      <c r="LQW374" s="1"/>
      <c r="LQX374" s="1"/>
      <c r="LQY374" s="1"/>
      <c r="LQZ374" s="1"/>
      <c r="LRA374" s="1"/>
      <c r="LRB374" s="1"/>
      <c r="LRC374" s="1"/>
      <c r="LRD374" s="1"/>
      <c r="LRE374" s="1"/>
      <c r="LRF374" s="1"/>
      <c r="LRG374" s="1"/>
      <c r="LRH374" s="1"/>
      <c r="LRI374" s="1"/>
      <c r="LRJ374" s="1"/>
      <c r="LRK374" s="1"/>
      <c r="LRL374" s="1"/>
      <c r="LRM374" s="1"/>
      <c r="LRN374" s="1"/>
      <c r="LRO374" s="1"/>
      <c r="LRP374" s="1"/>
      <c r="LRQ374" s="1"/>
      <c r="LRR374" s="1"/>
      <c r="LRS374" s="1"/>
      <c r="LRT374" s="1"/>
      <c r="LRU374" s="1"/>
      <c r="LRV374" s="1"/>
      <c r="LRW374" s="1"/>
      <c r="LRX374" s="1"/>
      <c r="LRY374" s="1"/>
      <c r="LRZ374" s="1"/>
      <c r="LSA374" s="1"/>
      <c r="LSB374" s="1"/>
      <c r="LSC374" s="1"/>
      <c r="LSD374" s="1"/>
      <c r="LSE374" s="1"/>
      <c r="LSF374" s="1"/>
      <c r="LSG374" s="1"/>
      <c r="LSH374" s="1"/>
      <c r="LSI374" s="1"/>
      <c r="LSJ374" s="1"/>
      <c r="LSK374" s="1"/>
      <c r="LSL374" s="1"/>
      <c r="LSM374" s="1"/>
      <c r="LSN374" s="1"/>
      <c r="LSO374" s="1"/>
      <c r="LSP374" s="1"/>
      <c r="LSQ374" s="1"/>
      <c r="LSR374" s="1"/>
      <c r="LSS374" s="1"/>
      <c r="LST374" s="1"/>
      <c r="LSU374" s="1"/>
      <c r="LSV374" s="1"/>
      <c r="LSW374" s="1"/>
      <c r="LSX374" s="1"/>
      <c r="LSY374" s="1"/>
      <c r="LSZ374" s="1"/>
      <c r="LTA374" s="1"/>
      <c r="LTB374" s="1"/>
      <c r="LTC374" s="1"/>
      <c r="LTD374" s="1"/>
      <c r="LTE374" s="1"/>
      <c r="LTF374" s="1"/>
      <c r="LTG374" s="1"/>
      <c r="LTH374" s="1"/>
      <c r="LTI374" s="1"/>
      <c r="LTJ374" s="1"/>
      <c r="LTK374" s="1"/>
      <c r="LTL374" s="1"/>
      <c r="LTM374" s="1"/>
      <c r="LTN374" s="1"/>
      <c r="LTO374" s="1"/>
      <c r="LTP374" s="1"/>
      <c r="LTQ374" s="1"/>
      <c r="LTR374" s="1"/>
      <c r="LTS374" s="1"/>
      <c r="LTT374" s="1"/>
      <c r="LTU374" s="1"/>
      <c r="LTV374" s="1"/>
      <c r="LTW374" s="1"/>
      <c r="LTX374" s="1"/>
      <c r="LTY374" s="1"/>
      <c r="LTZ374" s="1"/>
      <c r="LUA374" s="1"/>
      <c r="LUB374" s="1"/>
      <c r="LUC374" s="1"/>
      <c r="LUD374" s="1"/>
      <c r="LUE374" s="1"/>
      <c r="LUF374" s="1"/>
      <c r="LUG374" s="1"/>
      <c r="LUH374" s="1"/>
      <c r="LUI374" s="1"/>
      <c r="LUJ374" s="1"/>
      <c r="LUK374" s="1"/>
      <c r="LUL374" s="1"/>
      <c r="LUM374" s="1"/>
      <c r="LUN374" s="1"/>
      <c r="LUO374" s="1"/>
      <c r="LUP374" s="1"/>
      <c r="LUQ374" s="1"/>
      <c r="LUR374" s="1"/>
      <c r="LUS374" s="1"/>
      <c r="LUT374" s="1"/>
      <c r="LUU374" s="1"/>
      <c r="LUV374" s="1"/>
      <c r="LUW374" s="1"/>
      <c r="LUX374" s="1"/>
      <c r="LUY374" s="1"/>
      <c r="LUZ374" s="1"/>
      <c r="LVA374" s="1"/>
      <c r="LVB374" s="1"/>
      <c r="LVC374" s="1"/>
      <c r="LVD374" s="1"/>
      <c r="LVE374" s="1"/>
      <c r="LVF374" s="1"/>
      <c r="LVG374" s="1"/>
      <c r="LVH374" s="1"/>
      <c r="LVI374" s="1"/>
      <c r="LVJ374" s="1"/>
      <c r="LVK374" s="1"/>
      <c r="LVL374" s="1"/>
      <c r="LVM374" s="1"/>
      <c r="LVN374" s="1"/>
      <c r="LVO374" s="1"/>
      <c r="LVP374" s="1"/>
      <c r="LVQ374" s="1"/>
      <c r="LVR374" s="1"/>
      <c r="LVS374" s="1"/>
      <c r="LVT374" s="1"/>
      <c r="LVU374" s="1"/>
      <c r="LVV374" s="1"/>
      <c r="LVW374" s="1"/>
      <c r="LVX374" s="1"/>
      <c r="LVY374" s="1"/>
      <c r="LVZ374" s="1"/>
      <c r="LWA374" s="1"/>
      <c r="LWB374" s="1"/>
      <c r="LWC374" s="1"/>
      <c r="LWD374" s="1"/>
      <c r="LWE374" s="1"/>
      <c r="LWF374" s="1"/>
      <c r="LWG374" s="1"/>
      <c r="LWH374" s="1"/>
      <c r="LWI374" s="1"/>
      <c r="LWJ374" s="1"/>
      <c r="LWK374" s="1"/>
      <c r="LWL374" s="1"/>
      <c r="LWM374" s="1"/>
      <c r="LWN374" s="1"/>
      <c r="LWO374" s="1"/>
      <c r="LWP374" s="1"/>
      <c r="LWQ374" s="1"/>
      <c r="LWR374" s="1"/>
      <c r="LWS374" s="1"/>
      <c r="LWT374" s="1"/>
      <c r="LWU374" s="1"/>
      <c r="LWV374" s="1"/>
      <c r="LWW374" s="1"/>
      <c r="LWX374" s="1"/>
      <c r="LWY374" s="1"/>
      <c r="LWZ374" s="1"/>
      <c r="LXA374" s="1"/>
      <c r="LXB374" s="1"/>
      <c r="LXC374" s="1"/>
      <c r="LXD374" s="1"/>
      <c r="LXE374" s="1"/>
      <c r="LXF374" s="1"/>
      <c r="LXG374" s="1"/>
      <c r="LXH374" s="1"/>
      <c r="LXI374" s="1"/>
      <c r="LXJ374" s="1"/>
      <c r="LXK374" s="1"/>
      <c r="LXL374" s="1"/>
      <c r="LXM374" s="1"/>
      <c r="LXN374" s="1"/>
      <c r="LXO374" s="1"/>
      <c r="LXP374" s="1"/>
      <c r="LXQ374" s="1"/>
      <c r="LXR374" s="1"/>
      <c r="LXS374" s="1"/>
      <c r="LXT374" s="1"/>
      <c r="LXU374" s="1"/>
      <c r="LXV374" s="1"/>
      <c r="LXW374" s="1"/>
      <c r="LXX374" s="1"/>
      <c r="LXY374" s="1"/>
      <c r="LXZ374" s="1"/>
      <c r="LYA374" s="1"/>
      <c r="LYB374" s="1"/>
      <c r="LYC374" s="1"/>
      <c r="LYD374" s="1"/>
      <c r="LYE374" s="1"/>
      <c r="LYF374" s="1"/>
      <c r="LYG374" s="1"/>
      <c r="LYH374" s="1"/>
      <c r="LYI374" s="1"/>
      <c r="LYJ374" s="1"/>
      <c r="LYK374" s="1"/>
      <c r="LYL374" s="1"/>
      <c r="LYM374" s="1"/>
      <c r="LYN374" s="1"/>
      <c r="LYO374" s="1"/>
      <c r="LYP374" s="1"/>
      <c r="LYQ374" s="1"/>
      <c r="LYR374" s="1"/>
      <c r="LYS374" s="1"/>
      <c r="LYT374" s="1"/>
      <c r="LYU374" s="1"/>
      <c r="LYV374" s="1"/>
      <c r="LYW374" s="1"/>
      <c r="LYX374" s="1"/>
      <c r="LYY374" s="1"/>
      <c r="LYZ374" s="1"/>
      <c r="LZA374" s="1"/>
      <c r="LZB374" s="1"/>
      <c r="LZC374" s="1"/>
      <c r="LZD374" s="1"/>
      <c r="LZE374" s="1"/>
      <c r="LZF374" s="1"/>
      <c r="LZG374" s="1"/>
      <c r="LZH374" s="1"/>
      <c r="LZI374" s="1"/>
      <c r="LZJ374" s="1"/>
      <c r="LZK374" s="1"/>
      <c r="LZL374" s="1"/>
      <c r="LZM374" s="1"/>
      <c r="LZN374" s="1"/>
      <c r="LZO374" s="1"/>
      <c r="LZP374" s="1"/>
      <c r="LZQ374" s="1"/>
      <c r="LZR374" s="1"/>
      <c r="LZS374" s="1"/>
      <c r="LZT374" s="1"/>
      <c r="LZU374" s="1"/>
      <c r="LZV374" s="1"/>
      <c r="LZW374" s="1"/>
      <c r="LZX374" s="1"/>
      <c r="LZY374" s="1"/>
      <c r="LZZ374" s="1"/>
      <c r="MAA374" s="1"/>
      <c r="MAB374" s="1"/>
      <c r="MAC374" s="1"/>
      <c r="MAD374" s="1"/>
      <c r="MAE374" s="1"/>
      <c r="MAF374" s="1"/>
      <c r="MAG374" s="1"/>
      <c r="MAH374" s="1"/>
      <c r="MAI374" s="1"/>
      <c r="MAJ374" s="1"/>
      <c r="MAK374" s="1"/>
      <c r="MAL374" s="1"/>
      <c r="MAM374" s="1"/>
      <c r="MAN374" s="1"/>
      <c r="MAO374" s="1"/>
      <c r="MAP374" s="1"/>
      <c r="MAQ374" s="1"/>
      <c r="MAR374" s="1"/>
      <c r="MAS374" s="1"/>
      <c r="MAT374" s="1"/>
      <c r="MAU374" s="1"/>
      <c r="MAV374" s="1"/>
      <c r="MAW374" s="1"/>
      <c r="MAX374" s="1"/>
      <c r="MAY374" s="1"/>
      <c r="MAZ374" s="1"/>
      <c r="MBA374" s="1"/>
      <c r="MBB374" s="1"/>
      <c r="MBC374" s="1"/>
      <c r="MBD374" s="1"/>
      <c r="MBE374" s="1"/>
      <c r="MBF374" s="1"/>
      <c r="MBG374" s="1"/>
      <c r="MBH374" s="1"/>
      <c r="MBI374" s="1"/>
      <c r="MBJ374" s="1"/>
      <c r="MBK374" s="1"/>
      <c r="MBL374" s="1"/>
      <c r="MBM374" s="1"/>
      <c r="MBN374" s="1"/>
      <c r="MBO374" s="1"/>
      <c r="MBP374" s="1"/>
      <c r="MBQ374" s="1"/>
      <c r="MBR374" s="1"/>
      <c r="MBS374" s="1"/>
      <c r="MBT374" s="1"/>
      <c r="MBU374" s="1"/>
      <c r="MBV374" s="1"/>
      <c r="MBW374" s="1"/>
      <c r="MBX374" s="1"/>
      <c r="MBY374" s="1"/>
      <c r="MBZ374" s="1"/>
      <c r="MCA374" s="1"/>
      <c r="MCB374" s="1"/>
      <c r="MCC374" s="1"/>
      <c r="MCD374" s="1"/>
      <c r="MCE374" s="1"/>
      <c r="MCF374" s="1"/>
      <c r="MCG374" s="1"/>
      <c r="MCH374" s="1"/>
      <c r="MCI374" s="1"/>
      <c r="MCJ374" s="1"/>
      <c r="MCK374" s="1"/>
      <c r="MCL374" s="1"/>
      <c r="MCM374" s="1"/>
      <c r="MCN374" s="1"/>
      <c r="MCO374" s="1"/>
      <c r="MCP374" s="1"/>
      <c r="MCQ374" s="1"/>
      <c r="MCR374" s="1"/>
      <c r="MCS374" s="1"/>
      <c r="MCT374" s="1"/>
      <c r="MCU374" s="1"/>
      <c r="MCV374" s="1"/>
      <c r="MCW374" s="1"/>
      <c r="MCX374" s="1"/>
      <c r="MCY374" s="1"/>
      <c r="MCZ374" s="1"/>
      <c r="MDA374" s="1"/>
      <c r="MDB374" s="1"/>
      <c r="MDC374" s="1"/>
      <c r="MDD374" s="1"/>
      <c r="MDE374" s="1"/>
      <c r="MDF374" s="1"/>
      <c r="MDG374" s="1"/>
      <c r="MDH374" s="1"/>
      <c r="MDI374" s="1"/>
      <c r="MDJ374" s="1"/>
      <c r="MDK374" s="1"/>
      <c r="MDL374" s="1"/>
      <c r="MDM374" s="1"/>
      <c r="MDN374" s="1"/>
      <c r="MDO374" s="1"/>
      <c r="MDP374" s="1"/>
      <c r="MDQ374" s="1"/>
      <c r="MDR374" s="1"/>
      <c r="MDS374" s="1"/>
      <c r="MDT374" s="1"/>
      <c r="MDU374" s="1"/>
      <c r="MDV374" s="1"/>
      <c r="MDW374" s="1"/>
      <c r="MDX374" s="1"/>
      <c r="MDY374" s="1"/>
      <c r="MDZ374" s="1"/>
      <c r="MEA374" s="1"/>
      <c r="MEB374" s="1"/>
      <c r="MEC374" s="1"/>
      <c r="MED374" s="1"/>
      <c r="MEE374" s="1"/>
      <c r="MEF374" s="1"/>
      <c r="MEG374" s="1"/>
      <c r="MEH374" s="1"/>
      <c r="MEI374" s="1"/>
      <c r="MEJ374" s="1"/>
      <c r="MEK374" s="1"/>
      <c r="MEL374" s="1"/>
      <c r="MEM374" s="1"/>
      <c r="MEN374" s="1"/>
      <c r="MEO374" s="1"/>
      <c r="MEP374" s="1"/>
      <c r="MEQ374" s="1"/>
      <c r="MER374" s="1"/>
      <c r="MES374" s="1"/>
      <c r="MET374" s="1"/>
      <c r="MEU374" s="1"/>
      <c r="MEV374" s="1"/>
      <c r="MEW374" s="1"/>
      <c r="MEX374" s="1"/>
      <c r="MEY374" s="1"/>
      <c r="MEZ374" s="1"/>
      <c r="MFA374" s="1"/>
      <c r="MFB374" s="1"/>
      <c r="MFC374" s="1"/>
      <c r="MFD374" s="1"/>
      <c r="MFE374" s="1"/>
      <c r="MFF374" s="1"/>
      <c r="MFG374" s="1"/>
      <c r="MFH374" s="1"/>
      <c r="MFI374" s="1"/>
      <c r="MFJ374" s="1"/>
      <c r="MFK374" s="1"/>
      <c r="MFL374" s="1"/>
      <c r="MFM374" s="1"/>
      <c r="MFN374" s="1"/>
      <c r="MFO374" s="1"/>
      <c r="MFP374" s="1"/>
      <c r="MFQ374" s="1"/>
      <c r="MFR374" s="1"/>
      <c r="MFS374" s="1"/>
      <c r="MFT374" s="1"/>
      <c r="MFU374" s="1"/>
      <c r="MFV374" s="1"/>
      <c r="MFW374" s="1"/>
      <c r="MFX374" s="1"/>
      <c r="MFY374" s="1"/>
      <c r="MFZ374" s="1"/>
      <c r="MGA374" s="1"/>
      <c r="MGB374" s="1"/>
      <c r="MGC374" s="1"/>
      <c r="MGD374" s="1"/>
      <c r="MGE374" s="1"/>
      <c r="MGF374" s="1"/>
      <c r="MGG374" s="1"/>
      <c r="MGH374" s="1"/>
      <c r="MGI374" s="1"/>
      <c r="MGJ374" s="1"/>
      <c r="MGK374" s="1"/>
      <c r="MGL374" s="1"/>
      <c r="MGM374" s="1"/>
      <c r="MGN374" s="1"/>
      <c r="MGO374" s="1"/>
      <c r="MGP374" s="1"/>
      <c r="MGQ374" s="1"/>
      <c r="MGR374" s="1"/>
      <c r="MGS374" s="1"/>
      <c r="MGT374" s="1"/>
      <c r="MGU374" s="1"/>
      <c r="MGV374" s="1"/>
      <c r="MGW374" s="1"/>
      <c r="MGX374" s="1"/>
      <c r="MGY374" s="1"/>
      <c r="MGZ374" s="1"/>
      <c r="MHA374" s="1"/>
      <c r="MHB374" s="1"/>
      <c r="MHC374" s="1"/>
      <c r="MHD374" s="1"/>
      <c r="MHE374" s="1"/>
      <c r="MHF374" s="1"/>
      <c r="MHG374" s="1"/>
      <c r="MHH374" s="1"/>
      <c r="MHI374" s="1"/>
      <c r="MHJ374" s="1"/>
      <c r="MHK374" s="1"/>
      <c r="MHL374" s="1"/>
      <c r="MHM374" s="1"/>
      <c r="MHN374" s="1"/>
      <c r="MHO374" s="1"/>
      <c r="MHP374" s="1"/>
      <c r="MHQ374" s="1"/>
      <c r="MHR374" s="1"/>
      <c r="MHS374" s="1"/>
      <c r="MHT374" s="1"/>
      <c r="MHU374" s="1"/>
      <c r="MHV374" s="1"/>
      <c r="MHW374" s="1"/>
      <c r="MHX374" s="1"/>
      <c r="MHY374" s="1"/>
      <c r="MHZ374" s="1"/>
      <c r="MIA374" s="1"/>
      <c r="MIB374" s="1"/>
      <c r="MIC374" s="1"/>
      <c r="MID374" s="1"/>
      <c r="MIE374" s="1"/>
      <c r="MIF374" s="1"/>
      <c r="MIG374" s="1"/>
      <c r="MIH374" s="1"/>
      <c r="MII374" s="1"/>
      <c r="MIJ374" s="1"/>
      <c r="MIK374" s="1"/>
      <c r="MIL374" s="1"/>
      <c r="MIM374" s="1"/>
      <c r="MIN374" s="1"/>
      <c r="MIO374" s="1"/>
      <c r="MIP374" s="1"/>
      <c r="MIQ374" s="1"/>
      <c r="MIR374" s="1"/>
      <c r="MIS374" s="1"/>
      <c r="MIT374" s="1"/>
      <c r="MIU374" s="1"/>
      <c r="MIV374" s="1"/>
      <c r="MIW374" s="1"/>
      <c r="MIX374" s="1"/>
      <c r="MIY374" s="1"/>
      <c r="MIZ374" s="1"/>
      <c r="MJA374" s="1"/>
      <c r="MJB374" s="1"/>
      <c r="MJC374" s="1"/>
      <c r="MJD374" s="1"/>
      <c r="MJE374" s="1"/>
      <c r="MJF374" s="1"/>
      <c r="MJG374" s="1"/>
      <c r="MJH374" s="1"/>
      <c r="MJI374" s="1"/>
      <c r="MJJ374" s="1"/>
      <c r="MJK374" s="1"/>
      <c r="MJL374" s="1"/>
      <c r="MJM374" s="1"/>
      <c r="MJN374" s="1"/>
      <c r="MJO374" s="1"/>
      <c r="MJP374" s="1"/>
      <c r="MJQ374" s="1"/>
      <c r="MJR374" s="1"/>
      <c r="MJS374" s="1"/>
      <c r="MJT374" s="1"/>
      <c r="MJU374" s="1"/>
      <c r="MJV374" s="1"/>
      <c r="MJW374" s="1"/>
      <c r="MJX374" s="1"/>
      <c r="MJY374" s="1"/>
      <c r="MJZ374" s="1"/>
      <c r="MKA374" s="1"/>
      <c r="MKB374" s="1"/>
      <c r="MKC374" s="1"/>
      <c r="MKD374" s="1"/>
      <c r="MKE374" s="1"/>
      <c r="MKF374" s="1"/>
      <c r="MKG374" s="1"/>
      <c r="MKH374" s="1"/>
      <c r="MKI374" s="1"/>
      <c r="MKJ374" s="1"/>
      <c r="MKK374" s="1"/>
      <c r="MKL374" s="1"/>
      <c r="MKM374" s="1"/>
      <c r="MKN374" s="1"/>
      <c r="MKO374" s="1"/>
      <c r="MKP374" s="1"/>
      <c r="MKQ374" s="1"/>
      <c r="MKR374" s="1"/>
      <c r="MKS374" s="1"/>
      <c r="MKT374" s="1"/>
      <c r="MKU374" s="1"/>
      <c r="MKV374" s="1"/>
      <c r="MKW374" s="1"/>
      <c r="MKX374" s="1"/>
      <c r="MKY374" s="1"/>
      <c r="MKZ374" s="1"/>
      <c r="MLA374" s="1"/>
      <c r="MLB374" s="1"/>
      <c r="MLC374" s="1"/>
      <c r="MLD374" s="1"/>
      <c r="MLE374" s="1"/>
      <c r="MLF374" s="1"/>
      <c r="MLG374" s="1"/>
      <c r="MLH374" s="1"/>
      <c r="MLI374" s="1"/>
      <c r="MLJ374" s="1"/>
      <c r="MLK374" s="1"/>
      <c r="MLL374" s="1"/>
      <c r="MLM374" s="1"/>
      <c r="MLN374" s="1"/>
      <c r="MLO374" s="1"/>
      <c r="MLP374" s="1"/>
      <c r="MLQ374" s="1"/>
      <c r="MLR374" s="1"/>
      <c r="MLS374" s="1"/>
      <c r="MLT374" s="1"/>
      <c r="MLU374" s="1"/>
      <c r="MLV374" s="1"/>
      <c r="MLW374" s="1"/>
      <c r="MLX374" s="1"/>
      <c r="MLY374" s="1"/>
      <c r="MLZ374" s="1"/>
      <c r="MMA374" s="1"/>
      <c r="MMB374" s="1"/>
      <c r="MMC374" s="1"/>
      <c r="MMD374" s="1"/>
      <c r="MME374" s="1"/>
      <c r="MMF374" s="1"/>
      <c r="MMG374" s="1"/>
      <c r="MMH374" s="1"/>
      <c r="MMI374" s="1"/>
      <c r="MMJ374" s="1"/>
      <c r="MMK374" s="1"/>
      <c r="MML374" s="1"/>
      <c r="MMM374" s="1"/>
      <c r="MMN374" s="1"/>
      <c r="MMO374" s="1"/>
      <c r="MMP374" s="1"/>
      <c r="MMQ374" s="1"/>
      <c r="MMR374" s="1"/>
      <c r="MMS374" s="1"/>
      <c r="MMT374" s="1"/>
      <c r="MMU374" s="1"/>
      <c r="MMV374" s="1"/>
      <c r="MMW374" s="1"/>
      <c r="MMX374" s="1"/>
      <c r="MMY374" s="1"/>
      <c r="MMZ374" s="1"/>
      <c r="MNA374" s="1"/>
      <c r="MNB374" s="1"/>
      <c r="MNC374" s="1"/>
      <c r="MND374" s="1"/>
      <c r="MNE374" s="1"/>
      <c r="MNF374" s="1"/>
      <c r="MNG374" s="1"/>
      <c r="MNH374" s="1"/>
      <c r="MNI374" s="1"/>
      <c r="MNJ374" s="1"/>
      <c r="MNK374" s="1"/>
      <c r="MNL374" s="1"/>
      <c r="MNM374" s="1"/>
      <c r="MNN374" s="1"/>
      <c r="MNO374" s="1"/>
      <c r="MNP374" s="1"/>
      <c r="MNQ374" s="1"/>
      <c r="MNR374" s="1"/>
      <c r="MNS374" s="1"/>
      <c r="MNT374" s="1"/>
      <c r="MNU374" s="1"/>
      <c r="MNV374" s="1"/>
      <c r="MNW374" s="1"/>
      <c r="MNX374" s="1"/>
      <c r="MNY374" s="1"/>
      <c r="MNZ374" s="1"/>
      <c r="MOA374" s="1"/>
      <c r="MOB374" s="1"/>
      <c r="MOC374" s="1"/>
      <c r="MOD374" s="1"/>
      <c r="MOE374" s="1"/>
      <c r="MOF374" s="1"/>
      <c r="MOG374" s="1"/>
      <c r="MOH374" s="1"/>
      <c r="MOI374" s="1"/>
      <c r="MOJ374" s="1"/>
      <c r="MOK374" s="1"/>
      <c r="MOL374" s="1"/>
      <c r="MOM374" s="1"/>
      <c r="MON374" s="1"/>
      <c r="MOO374" s="1"/>
      <c r="MOP374" s="1"/>
      <c r="MOQ374" s="1"/>
      <c r="MOR374" s="1"/>
      <c r="MOS374" s="1"/>
      <c r="MOT374" s="1"/>
      <c r="MOU374" s="1"/>
      <c r="MOV374" s="1"/>
      <c r="MOW374" s="1"/>
      <c r="MOX374" s="1"/>
      <c r="MOY374" s="1"/>
      <c r="MOZ374" s="1"/>
      <c r="MPA374" s="1"/>
      <c r="MPB374" s="1"/>
      <c r="MPC374" s="1"/>
      <c r="MPD374" s="1"/>
      <c r="MPE374" s="1"/>
      <c r="MPF374" s="1"/>
      <c r="MPG374" s="1"/>
      <c r="MPH374" s="1"/>
      <c r="MPI374" s="1"/>
      <c r="MPJ374" s="1"/>
      <c r="MPK374" s="1"/>
      <c r="MPL374" s="1"/>
      <c r="MPM374" s="1"/>
      <c r="MPN374" s="1"/>
      <c r="MPO374" s="1"/>
      <c r="MPP374" s="1"/>
      <c r="MPQ374" s="1"/>
      <c r="MPR374" s="1"/>
      <c r="MPS374" s="1"/>
      <c r="MPT374" s="1"/>
      <c r="MPU374" s="1"/>
      <c r="MPV374" s="1"/>
      <c r="MPW374" s="1"/>
      <c r="MPX374" s="1"/>
      <c r="MPY374" s="1"/>
      <c r="MPZ374" s="1"/>
      <c r="MQA374" s="1"/>
      <c r="MQB374" s="1"/>
      <c r="MQC374" s="1"/>
      <c r="MQD374" s="1"/>
      <c r="MQE374" s="1"/>
      <c r="MQF374" s="1"/>
      <c r="MQG374" s="1"/>
      <c r="MQH374" s="1"/>
      <c r="MQI374" s="1"/>
      <c r="MQJ374" s="1"/>
      <c r="MQK374" s="1"/>
      <c r="MQL374" s="1"/>
      <c r="MQM374" s="1"/>
      <c r="MQN374" s="1"/>
      <c r="MQO374" s="1"/>
      <c r="MQP374" s="1"/>
      <c r="MQQ374" s="1"/>
      <c r="MQR374" s="1"/>
      <c r="MQS374" s="1"/>
      <c r="MQT374" s="1"/>
      <c r="MQU374" s="1"/>
      <c r="MQV374" s="1"/>
      <c r="MQW374" s="1"/>
      <c r="MQX374" s="1"/>
      <c r="MQY374" s="1"/>
      <c r="MQZ374" s="1"/>
      <c r="MRA374" s="1"/>
      <c r="MRB374" s="1"/>
      <c r="MRC374" s="1"/>
      <c r="MRD374" s="1"/>
      <c r="MRE374" s="1"/>
      <c r="MRF374" s="1"/>
      <c r="MRG374" s="1"/>
      <c r="MRH374" s="1"/>
      <c r="MRI374" s="1"/>
      <c r="MRJ374" s="1"/>
      <c r="MRK374" s="1"/>
      <c r="MRL374" s="1"/>
      <c r="MRM374" s="1"/>
      <c r="MRN374" s="1"/>
      <c r="MRO374" s="1"/>
      <c r="MRP374" s="1"/>
      <c r="MRQ374" s="1"/>
      <c r="MRR374" s="1"/>
      <c r="MRS374" s="1"/>
      <c r="MRT374" s="1"/>
      <c r="MRU374" s="1"/>
      <c r="MRV374" s="1"/>
      <c r="MRW374" s="1"/>
      <c r="MRX374" s="1"/>
      <c r="MRY374" s="1"/>
      <c r="MRZ374" s="1"/>
      <c r="MSA374" s="1"/>
      <c r="MSB374" s="1"/>
      <c r="MSC374" s="1"/>
      <c r="MSD374" s="1"/>
      <c r="MSE374" s="1"/>
      <c r="MSF374" s="1"/>
      <c r="MSG374" s="1"/>
      <c r="MSH374" s="1"/>
      <c r="MSI374" s="1"/>
      <c r="MSJ374" s="1"/>
      <c r="MSK374" s="1"/>
      <c r="MSL374" s="1"/>
      <c r="MSM374" s="1"/>
      <c r="MSN374" s="1"/>
      <c r="MSO374" s="1"/>
      <c r="MSP374" s="1"/>
      <c r="MSQ374" s="1"/>
      <c r="MSR374" s="1"/>
      <c r="MSS374" s="1"/>
      <c r="MST374" s="1"/>
      <c r="MSU374" s="1"/>
      <c r="MSV374" s="1"/>
      <c r="MSW374" s="1"/>
      <c r="MSX374" s="1"/>
      <c r="MSY374" s="1"/>
      <c r="MSZ374" s="1"/>
      <c r="MTA374" s="1"/>
      <c r="MTB374" s="1"/>
      <c r="MTC374" s="1"/>
      <c r="MTD374" s="1"/>
      <c r="MTE374" s="1"/>
      <c r="MTF374" s="1"/>
      <c r="MTG374" s="1"/>
      <c r="MTH374" s="1"/>
      <c r="MTI374" s="1"/>
      <c r="MTJ374" s="1"/>
      <c r="MTK374" s="1"/>
      <c r="MTL374" s="1"/>
      <c r="MTM374" s="1"/>
      <c r="MTN374" s="1"/>
      <c r="MTO374" s="1"/>
      <c r="MTP374" s="1"/>
      <c r="MTQ374" s="1"/>
      <c r="MTR374" s="1"/>
      <c r="MTS374" s="1"/>
      <c r="MTT374" s="1"/>
      <c r="MTU374" s="1"/>
      <c r="MTV374" s="1"/>
      <c r="MTW374" s="1"/>
      <c r="MTX374" s="1"/>
      <c r="MTY374" s="1"/>
      <c r="MTZ374" s="1"/>
      <c r="MUA374" s="1"/>
      <c r="MUB374" s="1"/>
      <c r="MUC374" s="1"/>
      <c r="MUD374" s="1"/>
      <c r="MUE374" s="1"/>
      <c r="MUF374" s="1"/>
      <c r="MUG374" s="1"/>
      <c r="MUH374" s="1"/>
      <c r="MUI374" s="1"/>
      <c r="MUJ374" s="1"/>
      <c r="MUK374" s="1"/>
      <c r="MUL374" s="1"/>
      <c r="MUM374" s="1"/>
      <c r="MUN374" s="1"/>
      <c r="MUO374" s="1"/>
      <c r="MUP374" s="1"/>
      <c r="MUQ374" s="1"/>
      <c r="MUR374" s="1"/>
      <c r="MUS374" s="1"/>
      <c r="MUT374" s="1"/>
      <c r="MUU374" s="1"/>
      <c r="MUV374" s="1"/>
      <c r="MUW374" s="1"/>
      <c r="MUX374" s="1"/>
      <c r="MUY374" s="1"/>
      <c r="MUZ374" s="1"/>
      <c r="MVA374" s="1"/>
      <c r="MVB374" s="1"/>
      <c r="MVC374" s="1"/>
      <c r="MVD374" s="1"/>
      <c r="MVE374" s="1"/>
      <c r="MVF374" s="1"/>
      <c r="MVG374" s="1"/>
      <c r="MVH374" s="1"/>
      <c r="MVI374" s="1"/>
      <c r="MVJ374" s="1"/>
      <c r="MVK374" s="1"/>
      <c r="MVL374" s="1"/>
      <c r="MVM374" s="1"/>
      <c r="MVN374" s="1"/>
      <c r="MVO374" s="1"/>
      <c r="MVP374" s="1"/>
      <c r="MVQ374" s="1"/>
      <c r="MVR374" s="1"/>
      <c r="MVS374" s="1"/>
      <c r="MVT374" s="1"/>
      <c r="MVU374" s="1"/>
      <c r="MVV374" s="1"/>
      <c r="MVW374" s="1"/>
      <c r="MVX374" s="1"/>
      <c r="MVY374" s="1"/>
      <c r="MVZ374" s="1"/>
      <c r="MWA374" s="1"/>
      <c r="MWB374" s="1"/>
      <c r="MWC374" s="1"/>
      <c r="MWD374" s="1"/>
      <c r="MWE374" s="1"/>
      <c r="MWF374" s="1"/>
      <c r="MWG374" s="1"/>
      <c r="MWH374" s="1"/>
      <c r="MWI374" s="1"/>
      <c r="MWJ374" s="1"/>
      <c r="MWK374" s="1"/>
      <c r="MWL374" s="1"/>
      <c r="MWM374" s="1"/>
      <c r="MWN374" s="1"/>
      <c r="MWO374" s="1"/>
      <c r="MWP374" s="1"/>
      <c r="MWQ374" s="1"/>
      <c r="MWR374" s="1"/>
      <c r="MWS374" s="1"/>
      <c r="MWT374" s="1"/>
      <c r="MWU374" s="1"/>
      <c r="MWV374" s="1"/>
      <c r="MWW374" s="1"/>
      <c r="MWX374" s="1"/>
      <c r="MWY374" s="1"/>
      <c r="MWZ374" s="1"/>
      <c r="MXA374" s="1"/>
      <c r="MXB374" s="1"/>
      <c r="MXC374" s="1"/>
      <c r="MXD374" s="1"/>
      <c r="MXE374" s="1"/>
      <c r="MXF374" s="1"/>
      <c r="MXG374" s="1"/>
      <c r="MXH374" s="1"/>
      <c r="MXI374" s="1"/>
      <c r="MXJ374" s="1"/>
      <c r="MXK374" s="1"/>
      <c r="MXL374" s="1"/>
      <c r="MXM374" s="1"/>
      <c r="MXN374" s="1"/>
      <c r="MXO374" s="1"/>
      <c r="MXP374" s="1"/>
      <c r="MXQ374" s="1"/>
      <c r="MXR374" s="1"/>
      <c r="MXS374" s="1"/>
      <c r="MXT374" s="1"/>
      <c r="MXU374" s="1"/>
      <c r="MXV374" s="1"/>
      <c r="MXW374" s="1"/>
      <c r="MXX374" s="1"/>
      <c r="MXY374" s="1"/>
      <c r="MXZ374" s="1"/>
      <c r="MYA374" s="1"/>
      <c r="MYB374" s="1"/>
      <c r="MYC374" s="1"/>
      <c r="MYD374" s="1"/>
      <c r="MYE374" s="1"/>
      <c r="MYF374" s="1"/>
      <c r="MYG374" s="1"/>
      <c r="MYH374" s="1"/>
      <c r="MYI374" s="1"/>
      <c r="MYJ374" s="1"/>
      <c r="MYK374" s="1"/>
      <c r="MYL374" s="1"/>
      <c r="MYM374" s="1"/>
      <c r="MYN374" s="1"/>
      <c r="MYO374" s="1"/>
      <c r="MYP374" s="1"/>
      <c r="MYQ374" s="1"/>
      <c r="MYR374" s="1"/>
      <c r="MYS374" s="1"/>
      <c r="MYT374" s="1"/>
      <c r="MYU374" s="1"/>
      <c r="MYV374" s="1"/>
      <c r="MYW374" s="1"/>
      <c r="MYX374" s="1"/>
      <c r="MYY374" s="1"/>
      <c r="MYZ374" s="1"/>
      <c r="MZA374" s="1"/>
      <c r="MZB374" s="1"/>
      <c r="MZC374" s="1"/>
      <c r="MZD374" s="1"/>
      <c r="MZE374" s="1"/>
      <c r="MZF374" s="1"/>
      <c r="MZG374" s="1"/>
      <c r="MZH374" s="1"/>
      <c r="MZI374" s="1"/>
      <c r="MZJ374" s="1"/>
      <c r="MZK374" s="1"/>
      <c r="MZL374" s="1"/>
      <c r="MZM374" s="1"/>
      <c r="MZN374" s="1"/>
      <c r="MZO374" s="1"/>
      <c r="MZP374" s="1"/>
      <c r="MZQ374" s="1"/>
      <c r="MZR374" s="1"/>
      <c r="MZS374" s="1"/>
      <c r="MZT374" s="1"/>
      <c r="MZU374" s="1"/>
      <c r="MZV374" s="1"/>
      <c r="MZW374" s="1"/>
      <c r="MZX374" s="1"/>
      <c r="MZY374" s="1"/>
      <c r="MZZ374" s="1"/>
      <c r="NAA374" s="1"/>
      <c r="NAB374" s="1"/>
      <c r="NAC374" s="1"/>
      <c r="NAD374" s="1"/>
      <c r="NAE374" s="1"/>
      <c r="NAF374" s="1"/>
      <c r="NAG374" s="1"/>
      <c r="NAH374" s="1"/>
      <c r="NAI374" s="1"/>
      <c r="NAJ374" s="1"/>
      <c r="NAK374" s="1"/>
      <c r="NAL374" s="1"/>
      <c r="NAM374" s="1"/>
      <c r="NAN374" s="1"/>
      <c r="NAO374" s="1"/>
      <c r="NAP374" s="1"/>
      <c r="NAQ374" s="1"/>
      <c r="NAR374" s="1"/>
      <c r="NAS374" s="1"/>
      <c r="NAT374" s="1"/>
      <c r="NAU374" s="1"/>
      <c r="NAV374" s="1"/>
      <c r="NAW374" s="1"/>
      <c r="NAX374" s="1"/>
      <c r="NAY374" s="1"/>
      <c r="NAZ374" s="1"/>
      <c r="NBA374" s="1"/>
      <c r="NBB374" s="1"/>
      <c r="NBC374" s="1"/>
      <c r="NBD374" s="1"/>
      <c r="NBE374" s="1"/>
      <c r="NBF374" s="1"/>
      <c r="NBG374" s="1"/>
      <c r="NBH374" s="1"/>
      <c r="NBI374" s="1"/>
      <c r="NBJ374" s="1"/>
      <c r="NBK374" s="1"/>
      <c r="NBL374" s="1"/>
      <c r="NBM374" s="1"/>
      <c r="NBN374" s="1"/>
      <c r="NBO374" s="1"/>
      <c r="NBP374" s="1"/>
      <c r="NBQ374" s="1"/>
      <c r="NBR374" s="1"/>
      <c r="NBS374" s="1"/>
      <c r="NBT374" s="1"/>
      <c r="NBU374" s="1"/>
      <c r="NBV374" s="1"/>
      <c r="NBW374" s="1"/>
      <c r="NBX374" s="1"/>
      <c r="NBY374" s="1"/>
      <c r="NBZ374" s="1"/>
      <c r="NCA374" s="1"/>
      <c r="NCB374" s="1"/>
      <c r="NCC374" s="1"/>
      <c r="NCD374" s="1"/>
      <c r="NCE374" s="1"/>
      <c r="NCF374" s="1"/>
      <c r="NCG374" s="1"/>
      <c r="NCH374" s="1"/>
      <c r="NCI374" s="1"/>
      <c r="NCJ374" s="1"/>
      <c r="NCK374" s="1"/>
      <c r="NCL374" s="1"/>
      <c r="NCM374" s="1"/>
      <c r="NCN374" s="1"/>
      <c r="NCO374" s="1"/>
      <c r="NCP374" s="1"/>
      <c r="NCQ374" s="1"/>
      <c r="NCR374" s="1"/>
      <c r="NCS374" s="1"/>
      <c r="NCT374" s="1"/>
      <c r="NCU374" s="1"/>
      <c r="NCV374" s="1"/>
      <c r="NCW374" s="1"/>
      <c r="NCX374" s="1"/>
      <c r="NCY374" s="1"/>
      <c r="NCZ374" s="1"/>
      <c r="NDA374" s="1"/>
      <c r="NDB374" s="1"/>
      <c r="NDC374" s="1"/>
      <c r="NDD374" s="1"/>
      <c r="NDE374" s="1"/>
      <c r="NDF374" s="1"/>
      <c r="NDG374" s="1"/>
      <c r="NDH374" s="1"/>
      <c r="NDI374" s="1"/>
      <c r="NDJ374" s="1"/>
      <c r="NDK374" s="1"/>
      <c r="NDL374" s="1"/>
      <c r="NDM374" s="1"/>
      <c r="NDN374" s="1"/>
      <c r="NDO374" s="1"/>
      <c r="NDP374" s="1"/>
      <c r="NDQ374" s="1"/>
      <c r="NDR374" s="1"/>
      <c r="NDS374" s="1"/>
      <c r="NDT374" s="1"/>
      <c r="NDU374" s="1"/>
      <c r="NDV374" s="1"/>
      <c r="NDW374" s="1"/>
      <c r="NDX374" s="1"/>
      <c r="NDY374" s="1"/>
      <c r="NDZ374" s="1"/>
      <c r="NEA374" s="1"/>
      <c r="NEB374" s="1"/>
      <c r="NEC374" s="1"/>
      <c r="NED374" s="1"/>
      <c r="NEE374" s="1"/>
      <c r="NEF374" s="1"/>
      <c r="NEG374" s="1"/>
      <c r="NEH374" s="1"/>
      <c r="NEI374" s="1"/>
      <c r="NEJ374" s="1"/>
      <c r="NEK374" s="1"/>
      <c r="NEL374" s="1"/>
      <c r="NEM374" s="1"/>
      <c r="NEN374" s="1"/>
      <c r="NEO374" s="1"/>
      <c r="NEP374" s="1"/>
      <c r="NEQ374" s="1"/>
      <c r="NER374" s="1"/>
      <c r="NES374" s="1"/>
      <c r="NET374" s="1"/>
      <c r="NEU374" s="1"/>
      <c r="NEV374" s="1"/>
      <c r="NEW374" s="1"/>
      <c r="NEX374" s="1"/>
      <c r="NEY374" s="1"/>
      <c r="NEZ374" s="1"/>
      <c r="NFA374" s="1"/>
      <c r="NFB374" s="1"/>
      <c r="NFC374" s="1"/>
      <c r="NFD374" s="1"/>
      <c r="NFE374" s="1"/>
      <c r="NFF374" s="1"/>
      <c r="NFG374" s="1"/>
      <c r="NFH374" s="1"/>
      <c r="NFI374" s="1"/>
      <c r="NFJ374" s="1"/>
      <c r="NFK374" s="1"/>
      <c r="NFL374" s="1"/>
      <c r="NFM374" s="1"/>
      <c r="NFN374" s="1"/>
      <c r="NFO374" s="1"/>
      <c r="NFP374" s="1"/>
      <c r="NFQ374" s="1"/>
      <c r="NFR374" s="1"/>
      <c r="NFS374" s="1"/>
      <c r="NFT374" s="1"/>
      <c r="NFU374" s="1"/>
      <c r="NFV374" s="1"/>
      <c r="NFW374" s="1"/>
      <c r="NFX374" s="1"/>
      <c r="NFY374" s="1"/>
      <c r="NFZ374" s="1"/>
      <c r="NGA374" s="1"/>
      <c r="NGB374" s="1"/>
      <c r="NGC374" s="1"/>
      <c r="NGD374" s="1"/>
      <c r="NGE374" s="1"/>
      <c r="NGF374" s="1"/>
      <c r="NGG374" s="1"/>
      <c r="NGH374" s="1"/>
      <c r="NGI374" s="1"/>
      <c r="NGJ374" s="1"/>
      <c r="NGK374" s="1"/>
      <c r="NGL374" s="1"/>
      <c r="NGM374" s="1"/>
      <c r="NGN374" s="1"/>
      <c r="NGO374" s="1"/>
      <c r="NGP374" s="1"/>
      <c r="NGQ374" s="1"/>
      <c r="NGR374" s="1"/>
      <c r="NGS374" s="1"/>
      <c r="NGT374" s="1"/>
      <c r="NGU374" s="1"/>
      <c r="NGV374" s="1"/>
      <c r="NGW374" s="1"/>
      <c r="NGX374" s="1"/>
      <c r="NGY374" s="1"/>
      <c r="NGZ374" s="1"/>
      <c r="NHA374" s="1"/>
      <c r="NHB374" s="1"/>
      <c r="NHC374" s="1"/>
      <c r="NHD374" s="1"/>
      <c r="NHE374" s="1"/>
      <c r="NHF374" s="1"/>
      <c r="NHG374" s="1"/>
      <c r="NHH374" s="1"/>
      <c r="NHI374" s="1"/>
      <c r="NHJ374" s="1"/>
      <c r="NHK374" s="1"/>
      <c r="NHL374" s="1"/>
      <c r="NHM374" s="1"/>
      <c r="NHN374" s="1"/>
      <c r="NHO374" s="1"/>
      <c r="NHP374" s="1"/>
      <c r="NHQ374" s="1"/>
      <c r="NHR374" s="1"/>
      <c r="NHS374" s="1"/>
      <c r="NHT374" s="1"/>
      <c r="NHU374" s="1"/>
      <c r="NHV374" s="1"/>
      <c r="NHW374" s="1"/>
      <c r="NHX374" s="1"/>
      <c r="NHY374" s="1"/>
      <c r="NHZ374" s="1"/>
      <c r="NIA374" s="1"/>
      <c r="NIB374" s="1"/>
      <c r="NIC374" s="1"/>
      <c r="NID374" s="1"/>
      <c r="NIE374" s="1"/>
      <c r="NIF374" s="1"/>
      <c r="NIG374" s="1"/>
      <c r="NIH374" s="1"/>
      <c r="NII374" s="1"/>
      <c r="NIJ374" s="1"/>
      <c r="NIK374" s="1"/>
      <c r="NIL374" s="1"/>
      <c r="NIM374" s="1"/>
      <c r="NIN374" s="1"/>
      <c r="NIO374" s="1"/>
      <c r="NIP374" s="1"/>
      <c r="NIQ374" s="1"/>
      <c r="NIR374" s="1"/>
      <c r="NIS374" s="1"/>
      <c r="NIT374" s="1"/>
      <c r="NIU374" s="1"/>
      <c r="NIV374" s="1"/>
      <c r="NIW374" s="1"/>
      <c r="NIX374" s="1"/>
      <c r="NIY374" s="1"/>
      <c r="NIZ374" s="1"/>
      <c r="NJA374" s="1"/>
      <c r="NJB374" s="1"/>
      <c r="NJC374" s="1"/>
      <c r="NJD374" s="1"/>
      <c r="NJE374" s="1"/>
      <c r="NJF374" s="1"/>
      <c r="NJG374" s="1"/>
      <c r="NJH374" s="1"/>
      <c r="NJI374" s="1"/>
      <c r="NJJ374" s="1"/>
      <c r="NJK374" s="1"/>
      <c r="NJL374" s="1"/>
      <c r="NJM374" s="1"/>
      <c r="NJN374" s="1"/>
      <c r="NJO374" s="1"/>
      <c r="NJP374" s="1"/>
      <c r="NJQ374" s="1"/>
      <c r="NJR374" s="1"/>
      <c r="NJS374" s="1"/>
      <c r="NJT374" s="1"/>
      <c r="NJU374" s="1"/>
      <c r="NJV374" s="1"/>
      <c r="NJW374" s="1"/>
      <c r="NJX374" s="1"/>
      <c r="NJY374" s="1"/>
      <c r="NJZ374" s="1"/>
      <c r="NKA374" s="1"/>
      <c r="NKB374" s="1"/>
      <c r="NKC374" s="1"/>
      <c r="NKD374" s="1"/>
      <c r="NKE374" s="1"/>
      <c r="NKF374" s="1"/>
      <c r="NKG374" s="1"/>
      <c r="NKH374" s="1"/>
      <c r="NKI374" s="1"/>
      <c r="NKJ374" s="1"/>
      <c r="NKK374" s="1"/>
      <c r="NKL374" s="1"/>
      <c r="NKM374" s="1"/>
      <c r="NKN374" s="1"/>
      <c r="NKO374" s="1"/>
      <c r="NKP374" s="1"/>
      <c r="NKQ374" s="1"/>
      <c r="NKR374" s="1"/>
      <c r="NKS374" s="1"/>
      <c r="NKT374" s="1"/>
      <c r="NKU374" s="1"/>
      <c r="NKV374" s="1"/>
      <c r="NKW374" s="1"/>
      <c r="NKX374" s="1"/>
      <c r="NKY374" s="1"/>
      <c r="NKZ374" s="1"/>
      <c r="NLA374" s="1"/>
      <c r="NLB374" s="1"/>
      <c r="NLC374" s="1"/>
      <c r="NLD374" s="1"/>
      <c r="NLE374" s="1"/>
      <c r="NLF374" s="1"/>
      <c r="NLG374" s="1"/>
      <c r="NLH374" s="1"/>
      <c r="NLI374" s="1"/>
      <c r="NLJ374" s="1"/>
      <c r="NLK374" s="1"/>
      <c r="NLL374" s="1"/>
      <c r="NLM374" s="1"/>
      <c r="NLN374" s="1"/>
      <c r="NLO374" s="1"/>
      <c r="NLP374" s="1"/>
      <c r="NLQ374" s="1"/>
      <c r="NLR374" s="1"/>
      <c r="NLS374" s="1"/>
      <c r="NLT374" s="1"/>
      <c r="NLU374" s="1"/>
      <c r="NLV374" s="1"/>
      <c r="NLW374" s="1"/>
      <c r="NLX374" s="1"/>
      <c r="NLY374" s="1"/>
      <c r="NLZ374" s="1"/>
      <c r="NMA374" s="1"/>
      <c r="NMB374" s="1"/>
      <c r="NMC374" s="1"/>
      <c r="NMD374" s="1"/>
      <c r="NME374" s="1"/>
      <c r="NMF374" s="1"/>
      <c r="NMG374" s="1"/>
      <c r="NMH374" s="1"/>
      <c r="NMI374" s="1"/>
      <c r="NMJ374" s="1"/>
      <c r="NMK374" s="1"/>
      <c r="NML374" s="1"/>
      <c r="NMM374" s="1"/>
      <c r="NMN374" s="1"/>
      <c r="NMO374" s="1"/>
      <c r="NMP374" s="1"/>
      <c r="NMQ374" s="1"/>
      <c r="NMR374" s="1"/>
      <c r="NMS374" s="1"/>
      <c r="NMT374" s="1"/>
      <c r="NMU374" s="1"/>
      <c r="NMV374" s="1"/>
      <c r="NMW374" s="1"/>
      <c r="NMX374" s="1"/>
      <c r="NMY374" s="1"/>
      <c r="NMZ374" s="1"/>
      <c r="NNA374" s="1"/>
      <c r="NNB374" s="1"/>
      <c r="NNC374" s="1"/>
      <c r="NND374" s="1"/>
      <c r="NNE374" s="1"/>
      <c r="NNF374" s="1"/>
      <c r="NNG374" s="1"/>
      <c r="NNH374" s="1"/>
      <c r="NNI374" s="1"/>
      <c r="NNJ374" s="1"/>
      <c r="NNK374" s="1"/>
      <c r="NNL374" s="1"/>
      <c r="NNM374" s="1"/>
      <c r="NNN374" s="1"/>
      <c r="NNO374" s="1"/>
      <c r="NNP374" s="1"/>
      <c r="NNQ374" s="1"/>
      <c r="NNR374" s="1"/>
      <c r="NNS374" s="1"/>
      <c r="NNT374" s="1"/>
      <c r="NNU374" s="1"/>
      <c r="NNV374" s="1"/>
      <c r="NNW374" s="1"/>
      <c r="NNX374" s="1"/>
      <c r="NNY374" s="1"/>
      <c r="NNZ374" s="1"/>
      <c r="NOA374" s="1"/>
      <c r="NOB374" s="1"/>
      <c r="NOC374" s="1"/>
      <c r="NOD374" s="1"/>
      <c r="NOE374" s="1"/>
      <c r="NOF374" s="1"/>
      <c r="NOG374" s="1"/>
      <c r="NOH374" s="1"/>
      <c r="NOI374" s="1"/>
      <c r="NOJ374" s="1"/>
      <c r="NOK374" s="1"/>
      <c r="NOL374" s="1"/>
      <c r="NOM374" s="1"/>
      <c r="NON374" s="1"/>
      <c r="NOO374" s="1"/>
      <c r="NOP374" s="1"/>
      <c r="NOQ374" s="1"/>
      <c r="NOR374" s="1"/>
      <c r="NOS374" s="1"/>
      <c r="NOT374" s="1"/>
      <c r="NOU374" s="1"/>
      <c r="NOV374" s="1"/>
      <c r="NOW374" s="1"/>
      <c r="NOX374" s="1"/>
      <c r="NOY374" s="1"/>
      <c r="NOZ374" s="1"/>
      <c r="NPA374" s="1"/>
      <c r="NPB374" s="1"/>
      <c r="NPC374" s="1"/>
      <c r="NPD374" s="1"/>
      <c r="NPE374" s="1"/>
      <c r="NPF374" s="1"/>
      <c r="NPG374" s="1"/>
      <c r="NPH374" s="1"/>
      <c r="NPI374" s="1"/>
      <c r="NPJ374" s="1"/>
      <c r="NPK374" s="1"/>
      <c r="NPL374" s="1"/>
      <c r="NPM374" s="1"/>
      <c r="NPN374" s="1"/>
      <c r="NPO374" s="1"/>
      <c r="NPP374" s="1"/>
      <c r="NPQ374" s="1"/>
      <c r="NPR374" s="1"/>
      <c r="NPS374" s="1"/>
      <c r="NPT374" s="1"/>
      <c r="NPU374" s="1"/>
      <c r="NPV374" s="1"/>
      <c r="NPW374" s="1"/>
      <c r="NPX374" s="1"/>
      <c r="NPY374" s="1"/>
      <c r="NPZ374" s="1"/>
      <c r="NQA374" s="1"/>
      <c r="NQB374" s="1"/>
      <c r="NQC374" s="1"/>
      <c r="NQD374" s="1"/>
      <c r="NQE374" s="1"/>
      <c r="NQF374" s="1"/>
      <c r="NQG374" s="1"/>
      <c r="NQH374" s="1"/>
      <c r="NQI374" s="1"/>
      <c r="NQJ374" s="1"/>
      <c r="NQK374" s="1"/>
      <c r="NQL374" s="1"/>
      <c r="NQM374" s="1"/>
      <c r="NQN374" s="1"/>
      <c r="NQO374" s="1"/>
      <c r="NQP374" s="1"/>
      <c r="NQQ374" s="1"/>
      <c r="NQR374" s="1"/>
      <c r="NQS374" s="1"/>
      <c r="NQT374" s="1"/>
      <c r="NQU374" s="1"/>
      <c r="NQV374" s="1"/>
      <c r="NQW374" s="1"/>
      <c r="NQX374" s="1"/>
      <c r="NQY374" s="1"/>
      <c r="NQZ374" s="1"/>
      <c r="NRA374" s="1"/>
      <c r="NRB374" s="1"/>
      <c r="NRC374" s="1"/>
      <c r="NRD374" s="1"/>
      <c r="NRE374" s="1"/>
      <c r="NRF374" s="1"/>
      <c r="NRG374" s="1"/>
      <c r="NRH374" s="1"/>
      <c r="NRI374" s="1"/>
      <c r="NRJ374" s="1"/>
      <c r="NRK374" s="1"/>
      <c r="NRL374" s="1"/>
      <c r="NRM374" s="1"/>
      <c r="NRN374" s="1"/>
      <c r="NRO374" s="1"/>
      <c r="NRP374" s="1"/>
      <c r="NRQ374" s="1"/>
      <c r="NRR374" s="1"/>
      <c r="NRS374" s="1"/>
      <c r="NRT374" s="1"/>
      <c r="NRU374" s="1"/>
      <c r="NRV374" s="1"/>
      <c r="NRW374" s="1"/>
      <c r="NRX374" s="1"/>
      <c r="NRY374" s="1"/>
      <c r="NRZ374" s="1"/>
      <c r="NSA374" s="1"/>
      <c r="NSB374" s="1"/>
      <c r="NSC374" s="1"/>
      <c r="NSD374" s="1"/>
      <c r="NSE374" s="1"/>
      <c r="NSF374" s="1"/>
      <c r="NSG374" s="1"/>
      <c r="NSH374" s="1"/>
      <c r="NSI374" s="1"/>
      <c r="NSJ374" s="1"/>
      <c r="NSK374" s="1"/>
      <c r="NSL374" s="1"/>
      <c r="NSM374" s="1"/>
      <c r="NSN374" s="1"/>
      <c r="NSO374" s="1"/>
      <c r="NSP374" s="1"/>
      <c r="NSQ374" s="1"/>
      <c r="NSR374" s="1"/>
      <c r="NSS374" s="1"/>
      <c r="NST374" s="1"/>
      <c r="NSU374" s="1"/>
      <c r="NSV374" s="1"/>
      <c r="NSW374" s="1"/>
      <c r="NSX374" s="1"/>
      <c r="NSY374" s="1"/>
      <c r="NSZ374" s="1"/>
      <c r="NTA374" s="1"/>
      <c r="NTB374" s="1"/>
      <c r="NTC374" s="1"/>
      <c r="NTD374" s="1"/>
      <c r="NTE374" s="1"/>
      <c r="NTF374" s="1"/>
      <c r="NTG374" s="1"/>
      <c r="NTH374" s="1"/>
      <c r="NTI374" s="1"/>
      <c r="NTJ374" s="1"/>
      <c r="NTK374" s="1"/>
      <c r="NTL374" s="1"/>
      <c r="NTM374" s="1"/>
      <c r="NTN374" s="1"/>
      <c r="NTO374" s="1"/>
      <c r="NTP374" s="1"/>
      <c r="NTQ374" s="1"/>
      <c r="NTR374" s="1"/>
      <c r="NTS374" s="1"/>
      <c r="NTT374" s="1"/>
      <c r="NTU374" s="1"/>
      <c r="NTV374" s="1"/>
      <c r="NTW374" s="1"/>
      <c r="NTX374" s="1"/>
      <c r="NTY374" s="1"/>
      <c r="NTZ374" s="1"/>
      <c r="NUA374" s="1"/>
      <c r="NUB374" s="1"/>
      <c r="NUC374" s="1"/>
      <c r="NUD374" s="1"/>
      <c r="NUE374" s="1"/>
      <c r="NUF374" s="1"/>
      <c r="NUG374" s="1"/>
      <c r="NUH374" s="1"/>
      <c r="NUI374" s="1"/>
      <c r="NUJ374" s="1"/>
      <c r="NUK374" s="1"/>
      <c r="NUL374" s="1"/>
      <c r="NUM374" s="1"/>
      <c r="NUN374" s="1"/>
      <c r="NUO374" s="1"/>
      <c r="NUP374" s="1"/>
      <c r="NUQ374" s="1"/>
      <c r="NUR374" s="1"/>
      <c r="NUS374" s="1"/>
      <c r="NUT374" s="1"/>
      <c r="NUU374" s="1"/>
      <c r="NUV374" s="1"/>
      <c r="NUW374" s="1"/>
      <c r="NUX374" s="1"/>
      <c r="NUY374" s="1"/>
      <c r="NUZ374" s="1"/>
      <c r="NVA374" s="1"/>
      <c r="NVB374" s="1"/>
      <c r="NVC374" s="1"/>
      <c r="NVD374" s="1"/>
      <c r="NVE374" s="1"/>
      <c r="NVF374" s="1"/>
      <c r="NVG374" s="1"/>
      <c r="NVH374" s="1"/>
      <c r="NVI374" s="1"/>
      <c r="NVJ374" s="1"/>
      <c r="NVK374" s="1"/>
      <c r="NVL374" s="1"/>
      <c r="NVM374" s="1"/>
      <c r="NVN374" s="1"/>
      <c r="NVO374" s="1"/>
      <c r="NVP374" s="1"/>
      <c r="NVQ374" s="1"/>
      <c r="NVR374" s="1"/>
      <c r="NVS374" s="1"/>
      <c r="NVT374" s="1"/>
      <c r="NVU374" s="1"/>
      <c r="NVV374" s="1"/>
      <c r="NVW374" s="1"/>
      <c r="NVX374" s="1"/>
      <c r="NVY374" s="1"/>
      <c r="NVZ374" s="1"/>
      <c r="NWA374" s="1"/>
      <c r="NWB374" s="1"/>
      <c r="NWC374" s="1"/>
      <c r="NWD374" s="1"/>
      <c r="NWE374" s="1"/>
      <c r="NWF374" s="1"/>
      <c r="NWG374" s="1"/>
      <c r="NWH374" s="1"/>
      <c r="NWI374" s="1"/>
      <c r="NWJ374" s="1"/>
      <c r="NWK374" s="1"/>
      <c r="NWL374" s="1"/>
      <c r="NWM374" s="1"/>
      <c r="NWN374" s="1"/>
      <c r="NWO374" s="1"/>
      <c r="NWP374" s="1"/>
      <c r="NWQ374" s="1"/>
      <c r="NWR374" s="1"/>
      <c r="NWS374" s="1"/>
      <c r="NWT374" s="1"/>
      <c r="NWU374" s="1"/>
      <c r="NWV374" s="1"/>
      <c r="NWW374" s="1"/>
      <c r="NWX374" s="1"/>
      <c r="NWY374" s="1"/>
      <c r="NWZ374" s="1"/>
      <c r="NXA374" s="1"/>
      <c r="NXB374" s="1"/>
      <c r="NXC374" s="1"/>
      <c r="NXD374" s="1"/>
      <c r="NXE374" s="1"/>
      <c r="NXF374" s="1"/>
      <c r="NXG374" s="1"/>
      <c r="NXH374" s="1"/>
      <c r="NXI374" s="1"/>
      <c r="NXJ374" s="1"/>
      <c r="NXK374" s="1"/>
      <c r="NXL374" s="1"/>
      <c r="NXM374" s="1"/>
      <c r="NXN374" s="1"/>
      <c r="NXO374" s="1"/>
      <c r="NXP374" s="1"/>
      <c r="NXQ374" s="1"/>
      <c r="NXR374" s="1"/>
      <c r="NXS374" s="1"/>
      <c r="NXT374" s="1"/>
      <c r="NXU374" s="1"/>
      <c r="NXV374" s="1"/>
      <c r="NXW374" s="1"/>
      <c r="NXX374" s="1"/>
      <c r="NXY374" s="1"/>
      <c r="NXZ374" s="1"/>
      <c r="NYA374" s="1"/>
      <c r="NYB374" s="1"/>
      <c r="NYC374" s="1"/>
      <c r="NYD374" s="1"/>
      <c r="NYE374" s="1"/>
      <c r="NYF374" s="1"/>
      <c r="NYG374" s="1"/>
      <c r="NYH374" s="1"/>
      <c r="NYI374" s="1"/>
      <c r="NYJ374" s="1"/>
      <c r="NYK374" s="1"/>
      <c r="NYL374" s="1"/>
      <c r="NYM374" s="1"/>
      <c r="NYN374" s="1"/>
      <c r="NYO374" s="1"/>
      <c r="NYP374" s="1"/>
      <c r="NYQ374" s="1"/>
      <c r="NYR374" s="1"/>
      <c r="NYS374" s="1"/>
      <c r="NYT374" s="1"/>
      <c r="NYU374" s="1"/>
      <c r="NYV374" s="1"/>
      <c r="NYW374" s="1"/>
      <c r="NYX374" s="1"/>
      <c r="NYY374" s="1"/>
      <c r="NYZ374" s="1"/>
      <c r="NZA374" s="1"/>
      <c r="NZB374" s="1"/>
      <c r="NZC374" s="1"/>
      <c r="NZD374" s="1"/>
      <c r="NZE374" s="1"/>
      <c r="NZF374" s="1"/>
      <c r="NZG374" s="1"/>
      <c r="NZH374" s="1"/>
      <c r="NZI374" s="1"/>
      <c r="NZJ374" s="1"/>
      <c r="NZK374" s="1"/>
      <c r="NZL374" s="1"/>
      <c r="NZM374" s="1"/>
      <c r="NZN374" s="1"/>
      <c r="NZO374" s="1"/>
      <c r="NZP374" s="1"/>
      <c r="NZQ374" s="1"/>
      <c r="NZR374" s="1"/>
      <c r="NZS374" s="1"/>
      <c r="NZT374" s="1"/>
      <c r="NZU374" s="1"/>
      <c r="NZV374" s="1"/>
      <c r="NZW374" s="1"/>
      <c r="NZX374" s="1"/>
      <c r="NZY374" s="1"/>
      <c r="NZZ374" s="1"/>
      <c r="OAA374" s="1"/>
      <c r="OAB374" s="1"/>
      <c r="OAC374" s="1"/>
      <c r="OAD374" s="1"/>
      <c r="OAE374" s="1"/>
      <c r="OAF374" s="1"/>
      <c r="OAG374" s="1"/>
      <c r="OAH374" s="1"/>
      <c r="OAI374" s="1"/>
      <c r="OAJ374" s="1"/>
      <c r="OAK374" s="1"/>
      <c r="OAL374" s="1"/>
      <c r="OAM374" s="1"/>
      <c r="OAN374" s="1"/>
      <c r="OAO374" s="1"/>
      <c r="OAP374" s="1"/>
      <c r="OAQ374" s="1"/>
      <c r="OAR374" s="1"/>
      <c r="OAS374" s="1"/>
      <c r="OAT374" s="1"/>
      <c r="OAU374" s="1"/>
      <c r="OAV374" s="1"/>
      <c r="OAW374" s="1"/>
      <c r="OAX374" s="1"/>
      <c r="OAY374" s="1"/>
      <c r="OAZ374" s="1"/>
      <c r="OBA374" s="1"/>
      <c r="OBB374" s="1"/>
      <c r="OBC374" s="1"/>
      <c r="OBD374" s="1"/>
      <c r="OBE374" s="1"/>
      <c r="OBF374" s="1"/>
      <c r="OBG374" s="1"/>
      <c r="OBH374" s="1"/>
      <c r="OBI374" s="1"/>
      <c r="OBJ374" s="1"/>
      <c r="OBK374" s="1"/>
      <c r="OBL374" s="1"/>
      <c r="OBM374" s="1"/>
      <c r="OBN374" s="1"/>
      <c r="OBO374" s="1"/>
      <c r="OBP374" s="1"/>
      <c r="OBQ374" s="1"/>
      <c r="OBR374" s="1"/>
      <c r="OBS374" s="1"/>
      <c r="OBT374" s="1"/>
      <c r="OBU374" s="1"/>
      <c r="OBV374" s="1"/>
      <c r="OBW374" s="1"/>
      <c r="OBX374" s="1"/>
      <c r="OBY374" s="1"/>
      <c r="OBZ374" s="1"/>
      <c r="OCA374" s="1"/>
      <c r="OCB374" s="1"/>
      <c r="OCC374" s="1"/>
      <c r="OCD374" s="1"/>
      <c r="OCE374" s="1"/>
      <c r="OCF374" s="1"/>
      <c r="OCG374" s="1"/>
      <c r="OCH374" s="1"/>
      <c r="OCI374" s="1"/>
      <c r="OCJ374" s="1"/>
      <c r="OCK374" s="1"/>
      <c r="OCL374" s="1"/>
      <c r="OCM374" s="1"/>
      <c r="OCN374" s="1"/>
      <c r="OCO374" s="1"/>
      <c r="OCP374" s="1"/>
      <c r="OCQ374" s="1"/>
      <c r="OCR374" s="1"/>
      <c r="OCS374" s="1"/>
      <c r="OCT374" s="1"/>
      <c r="OCU374" s="1"/>
      <c r="OCV374" s="1"/>
      <c r="OCW374" s="1"/>
      <c r="OCX374" s="1"/>
      <c r="OCY374" s="1"/>
      <c r="OCZ374" s="1"/>
      <c r="ODA374" s="1"/>
      <c r="ODB374" s="1"/>
      <c r="ODC374" s="1"/>
      <c r="ODD374" s="1"/>
      <c r="ODE374" s="1"/>
      <c r="ODF374" s="1"/>
      <c r="ODG374" s="1"/>
      <c r="ODH374" s="1"/>
      <c r="ODI374" s="1"/>
      <c r="ODJ374" s="1"/>
      <c r="ODK374" s="1"/>
      <c r="ODL374" s="1"/>
      <c r="ODM374" s="1"/>
      <c r="ODN374" s="1"/>
      <c r="ODO374" s="1"/>
      <c r="ODP374" s="1"/>
      <c r="ODQ374" s="1"/>
      <c r="ODR374" s="1"/>
      <c r="ODS374" s="1"/>
      <c r="ODT374" s="1"/>
      <c r="ODU374" s="1"/>
      <c r="ODV374" s="1"/>
      <c r="ODW374" s="1"/>
      <c r="ODX374" s="1"/>
      <c r="ODY374" s="1"/>
      <c r="ODZ374" s="1"/>
      <c r="OEA374" s="1"/>
      <c r="OEB374" s="1"/>
      <c r="OEC374" s="1"/>
      <c r="OED374" s="1"/>
      <c r="OEE374" s="1"/>
      <c r="OEF374" s="1"/>
      <c r="OEG374" s="1"/>
      <c r="OEH374" s="1"/>
      <c r="OEI374" s="1"/>
      <c r="OEJ374" s="1"/>
      <c r="OEK374" s="1"/>
      <c r="OEL374" s="1"/>
      <c r="OEM374" s="1"/>
      <c r="OEN374" s="1"/>
      <c r="OEO374" s="1"/>
      <c r="OEP374" s="1"/>
      <c r="OEQ374" s="1"/>
      <c r="OER374" s="1"/>
      <c r="OES374" s="1"/>
      <c r="OET374" s="1"/>
      <c r="OEU374" s="1"/>
      <c r="OEV374" s="1"/>
      <c r="OEW374" s="1"/>
      <c r="OEX374" s="1"/>
      <c r="OEY374" s="1"/>
      <c r="OEZ374" s="1"/>
      <c r="OFA374" s="1"/>
      <c r="OFB374" s="1"/>
      <c r="OFC374" s="1"/>
      <c r="OFD374" s="1"/>
      <c r="OFE374" s="1"/>
      <c r="OFF374" s="1"/>
      <c r="OFG374" s="1"/>
      <c r="OFH374" s="1"/>
      <c r="OFI374" s="1"/>
      <c r="OFJ374" s="1"/>
      <c r="OFK374" s="1"/>
      <c r="OFL374" s="1"/>
      <c r="OFM374" s="1"/>
      <c r="OFN374" s="1"/>
      <c r="OFO374" s="1"/>
      <c r="OFP374" s="1"/>
      <c r="OFQ374" s="1"/>
      <c r="OFR374" s="1"/>
      <c r="OFS374" s="1"/>
      <c r="OFT374" s="1"/>
      <c r="OFU374" s="1"/>
      <c r="OFV374" s="1"/>
      <c r="OFW374" s="1"/>
      <c r="OFX374" s="1"/>
      <c r="OFY374" s="1"/>
      <c r="OFZ374" s="1"/>
      <c r="OGA374" s="1"/>
      <c r="OGB374" s="1"/>
      <c r="OGC374" s="1"/>
      <c r="OGD374" s="1"/>
      <c r="OGE374" s="1"/>
      <c r="OGF374" s="1"/>
      <c r="OGG374" s="1"/>
      <c r="OGH374" s="1"/>
      <c r="OGI374" s="1"/>
      <c r="OGJ374" s="1"/>
      <c r="OGK374" s="1"/>
      <c r="OGL374" s="1"/>
      <c r="OGM374" s="1"/>
      <c r="OGN374" s="1"/>
      <c r="OGO374" s="1"/>
      <c r="OGP374" s="1"/>
      <c r="OGQ374" s="1"/>
      <c r="OGR374" s="1"/>
      <c r="OGS374" s="1"/>
      <c r="OGT374" s="1"/>
      <c r="OGU374" s="1"/>
      <c r="OGV374" s="1"/>
      <c r="OGW374" s="1"/>
      <c r="OGX374" s="1"/>
      <c r="OGY374" s="1"/>
      <c r="OGZ374" s="1"/>
      <c r="OHA374" s="1"/>
      <c r="OHB374" s="1"/>
      <c r="OHC374" s="1"/>
      <c r="OHD374" s="1"/>
      <c r="OHE374" s="1"/>
      <c r="OHF374" s="1"/>
      <c r="OHG374" s="1"/>
      <c r="OHH374" s="1"/>
      <c r="OHI374" s="1"/>
      <c r="OHJ374" s="1"/>
      <c r="OHK374" s="1"/>
      <c r="OHL374" s="1"/>
      <c r="OHM374" s="1"/>
      <c r="OHN374" s="1"/>
      <c r="OHO374" s="1"/>
      <c r="OHP374" s="1"/>
      <c r="OHQ374" s="1"/>
      <c r="OHR374" s="1"/>
      <c r="OHS374" s="1"/>
      <c r="OHT374" s="1"/>
      <c r="OHU374" s="1"/>
      <c r="OHV374" s="1"/>
      <c r="OHW374" s="1"/>
      <c r="OHX374" s="1"/>
      <c r="OHY374" s="1"/>
      <c r="OHZ374" s="1"/>
      <c r="OIA374" s="1"/>
      <c r="OIB374" s="1"/>
      <c r="OIC374" s="1"/>
      <c r="OID374" s="1"/>
      <c r="OIE374" s="1"/>
      <c r="OIF374" s="1"/>
      <c r="OIG374" s="1"/>
      <c r="OIH374" s="1"/>
      <c r="OII374" s="1"/>
      <c r="OIJ374" s="1"/>
      <c r="OIK374" s="1"/>
      <c r="OIL374" s="1"/>
      <c r="OIM374" s="1"/>
      <c r="OIN374" s="1"/>
      <c r="OIO374" s="1"/>
      <c r="OIP374" s="1"/>
      <c r="OIQ374" s="1"/>
      <c r="OIR374" s="1"/>
      <c r="OIS374" s="1"/>
      <c r="OIT374" s="1"/>
      <c r="OIU374" s="1"/>
      <c r="OIV374" s="1"/>
      <c r="OIW374" s="1"/>
      <c r="OIX374" s="1"/>
      <c r="OIY374" s="1"/>
      <c r="OIZ374" s="1"/>
      <c r="OJA374" s="1"/>
      <c r="OJB374" s="1"/>
      <c r="OJC374" s="1"/>
      <c r="OJD374" s="1"/>
      <c r="OJE374" s="1"/>
      <c r="OJF374" s="1"/>
      <c r="OJG374" s="1"/>
      <c r="OJH374" s="1"/>
      <c r="OJI374" s="1"/>
      <c r="OJJ374" s="1"/>
      <c r="OJK374" s="1"/>
      <c r="OJL374" s="1"/>
      <c r="OJM374" s="1"/>
      <c r="OJN374" s="1"/>
      <c r="OJO374" s="1"/>
      <c r="OJP374" s="1"/>
      <c r="OJQ374" s="1"/>
      <c r="OJR374" s="1"/>
      <c r="OJS374" s="1"/>
      <c r="OJT374" s="1"/>
      <c r="OJU374" s="1"/>
      <c r="OJV374" s="1"/>
      <c r="OJW374" s="1"/>
      <c r="OJX374" s="1"/>
      <c r="OJY374" s="1"/>
      <c r="OJZ374" s="1"/>
      <c r="OKA374" s="1"/>
      <c r="OKB374" s="1"/>
      <c r="OKC374" s="1"/>
      <c r="OKD374" s="1"/>
      <c r="OKE374" s="1"/>
      <c r="OKF374" s="1"/>
      <c r="OKG374" s="1"/>
      <c r="OKH374" s="1"/>
      <c r="OKI374" s="1"/>
      <c r="OKJ374" s="1"/>
      <c r="OKK374" s="1"/>
      <c r="OKL374" s="1"/>
      <c r="OKM374" s="1"/>
      <c r="OKN374" s="1"/>
      <c r="OKO374" s="1"/>
      <c r="OKP374" s="1"/>
      <c r="OKQ374" s="1"/>
      <c r="OKR374" s="1"/>
      <c r="OKS374" s="1"/>
      <c r="OKT374" s="1"/>
      <c r="OKU374" s="1"/>
      <c r="OKV374" s="1"/>
      <c r="OKW374" s="1"/>
      <c r="OKX374" s="1"/>
      <c r="OKY374" s="1"/>
      <c r="OKZ374" s="1"/>
      <c r="OLA374" s="1"/>
      <c r="OLB374" s="1"/>
      <c r="OLC374" s="1"/>
      <c r="OLD374" s="1"/>
      <c r="OLE374" s="1"/>
      <c r="OLF374" s="1"/>
      <c r="OLG374" s="1"/>
      <c r="OLH374" s="1"/>
      <c r="OLI374" s="1"/>
      <c r="OLJ374" s="1"/>
      <c r="OLK374" s="1"/>
      <c r="OLL374" s="1"/>
      <c r="OLM374" s="1"/>
      <c r="OLN374" s="1"/>
      <c r="OLO374" s="1"/>
      <c r="OLP374" s="1"/>
      <c r="OLQ374" s="1"/>
      <c r="OLR374" s="1"/>
      <c r="OLS374" s="1"/>
      <c r="OLT374" s="1"/>
      <c r="OLU374" s="1"/>
      <c r="OLV374" s="1"/>
      <c r="OLW374" s="1"/>
      <c r="OLX374" s="1"/>
      <c r="OLY374" s="1"/>
      <c r="OLZ374" s="1"/>
      <c r="OMA374" s="1"/>
      <c r="OMB374" s="1"/>
      <c r="OMC374" s="1"/>
      <c r="OMD374" s="1"/>
      <c r="OME374" s="1"/>
      <c r="OMF374" s="1"/>
      <c r="OMG374" s="1"/>
      <c r="OMH374" s="1"/>
      <c r="OMI374" s="1"/>
      <c r="OMJ374" s="1"/>
      <c r="OMK374" s="1"/>
      <c r="OML374" s="1"/>
      <c r="OMM374" s="1"/>
      <c r="OMN374" s="1"/>
      <c r="OMO374" s="1"/>
      <c r="OMP374" s="1"/>
      <c r="OMQ374" s="1"/>
      <c r="OMR374" s="1"/>
      <c r="OMS374" s="1"/>
      <c r="OMT374" s="1"/>
      <c r="OMU374" s="1"/>
      <c r="OMV374" s="1"/>
      <c r="OMW374" s="1"/>
      <c r="OMX374" s="1"/>
      <c r="OMY374" s="1"/>
      <c r="OMZ374" s="1"/>
      <c r="ONA374" s="1"/>
      <c r="ONB374" s="1"/>
      <c r="ONC374" s="1"/>
      <c r="OND374" s="1"/>
      <c r="ONE374" s="1"/>
      <c r="ONF374" s="1"/>
      <c r="ONG374" s="1"/>
      <c r="ONH374" s="1"/>
      <c r="ONI374" s="1"/>
      <c r="ONJ374" s="1"/>
      <c r="ONK374" s="1"/>
      <c r="ONL374" s="1"/>
      <c r="ONM374" s="1"/>
      <c r="ONN374" s="1"/>
      <c r="ONO374" s="1"/>
      <c r="ONP374" s="1"/>
      <c r="ONQ374" s="1"/>
      <c r="ONR374" s="1"/>
      <c r="ONS374" s="1"/>
      <c r="ONT374" s="1"/>
      <c r="ONU374" s="1"/>
      <c r="ONV374" s="1"/>
      <c r="ONW374" s="1"/>
      <c r="ONX374" s="1"/>
      <c r="ONY374" s="1"/>
      <c r="ONZ374" s="1"/>
      <c r="OOA374" s="1"/>
      <c r="OOB374" s="1"/>
      <c r="OOC374" s="1"/>
      <c r="OOD374" s="1"/>
      <c r="OOE374" s="1"/>
      <c r="OOF374" s="1"/>
      <c r="OOG374" s="1"/>
      <c r="OOH374" s="1"/>
      <c r="OOI374" s="1"/>
      <c r="OOJ374" s="1"/>
      <c r="OOK374" s="1"/>
      <c r="OOL374" s="1"/>
      <c r="OOM374" s="1"/>
      <c r="OON374" s="1"/>
      <c r="OOO374" s="1"/>
      <c r="OOP374" s="1"/>
      <c r="OOQ374" s="1"/>
      <c r="OOR374" s="1"/>
      <c r="OOS374" s="1"/>
      <c r="OOT374" s="1"/>
      <c r="OOU374" s="1"/>
      <c r="OOV374" s="1"/>
      <c r="OOW374" s="1"/>
      <c r="OOX374" s="1"/>
      <c r="OOY374" s="1"/>
      <c r="OOZ374" s="1"/>
      <c r="OPA374" s="1"/>
      <c r="OPB374" s="1"/>
      <c r="OPC374" s="1"/>
      <c r="OPD374" s="1"/>
      <c r="OPE374" s="1"/>
      <c r="OPF374" s="1"/>
      <c r="OPG374" s="1"/>
      <c r="OPH374" s="1"/>
      <c r="OPI374" s="1"/>
      <c r="OPJ374" s="1"/>
      <c r="OPK374" s="1"/>
      <c r="OPL374" s="1"/>
      <c r="OPM374" s="1"/>
      <c r="OPN374" s="1"/>
      <c r="OPO374" s="1"/>
      <c r="OPP374" s="1"/>
      <c r="OPQ374" s="1"/>
      <c r="OPR374" s="1"/>
      <c r="OPS374" s="1"/>
      <c r="OPT374" s="1"/>
      <c r="OPU374" s="1"/>
      <c r="OPV374" s="1"/>
      <c r="OPW374" s="1"/>
      <c r="OPX374" s="1"/>
      <c r="OPY374" s="1"/>
      <c r="OPZ374" s="1"/>
      <c r="OQA374" s="1"/>
      <c r="OQB374" s="1"/>
      <c r="OQC374" s="1"/>
      <c r="OQD374" s="1"/>
      <c r="OQE374" s="1"/>
      <c r="OQF374" s="1"/>
      <c r="OQG374" s="1"/>
      <c r="OQH374" s="1"/>
      <c r="OQI374" s="1"/>
      <c r="OQJ374" s="1"/>
      <c r="OQK374" s="1"/>
      <c r="OQL374" s="1"/>
      <c r="OQM374" s="1"/>
      <c r="OQN374" s="1"/>
      <c r="OQO374" s="1"/>
      <c r="OQP374" s="1"/>
      <c r="OQQ374" s="1"/>
      <c r="OQR374" s="1"/>
      <c r="OQS374" s="1"/>
      <c r="OQT374" s="1"/>
      <c r="OQU374" s="1"/>
      <c r="OQV374" s="1"/>
      <c r="OQW374" s="1"/>
      <c r="OQX374" s="1"/>
      <c r="OQY374" s="1"/>
      <c r="OQZ374" s="1"/>
      <c r="ORA374" s="1"/>
      <c r="ORB374" s="1"/>
      <c r="ORC374" s="1"/>
      <c r="ORD374" s="1"/>
      <c r="ORE374" s="1"/>
      <c r="ORF374" s="1"/>
      <c r="ORG374" s="1"/>
      <c r="ORH374" s="1"/>
      <c r="ORI374" s="1"/>
      <c r="ORJ374" s="1"/>
      <c r="ORK374" s="1"/>
      <c r="ORL374" s="1"/>
      <c r="ORM374" s="1"/>
      <c r="ORN374" s="1"/>
      <c r="ORO374" s="1"/>
      <c r="ORP374" s="1"/>
      <c r="ORQ374" s="1"/>
      <c r="ORR374" s="1"/>
      <c r="ORS374" s="1"/>
      <c r="ORT374" s="1"/>
      <c r="ORU374" s="1"/>
      <c r="ORV374" s="1"/>
      <c r="ORW374" s="1"/>
      <c r="ORX374" s="1"/>
      <c r="ORY374" s="1"/>
      <c r="ORZ374" s="1"/>
      <c r="OSA374" s="1"/>
      <c r="OSB374" s="1"/>
      <c r="OSC374" s="1"/>
      <c r="OSD374" s="1"/>
      <c r="OSE374" s="1"/>
      <c r="OSF374" s="1"/>
      <c r="OSG374" s="1"/>
      <c r="OSH374" s="1"/>
      <c r="OSI374" s="1"/>
      <c r="OSJ374" s="1"/>
      <c r="OSK374" s="1"/>
      <c r="OSL374" s="1"/>
      <c r="OSM374" s="1"/>
      <c r="OSN374" s="1"/>
      <c r="OSO374" s="1"/>
      <c r="OSP374" s="1"/>
      <c r="OSQ374" s="1"/>
      <c r="OSR374" s="1"/>
      <c r="OSS374" s="1"/>
      <c r="OST374" s="1"/>
      <c r="OSU374" s="1"/>
      <c r="OSV374" s="1"/>
      <c r="OSW374" s="1"/>
      <c r="OSX374" s="1"/>
      <c r="OSY374" s="1"/>
      <c r="OSZ374" s="1"/>
      <c r="OTA374" s="1"/>
      <c r="OTB374" s="1"/>
      <c r="OTC374" s="1"/>
      <c r="OTD374" s="1"/>
      <c r="OTE374" s="1"/>
      <c r="OTF374" s="1"/>
      <c r="OTG374" s="1"/>
      <c r="OTH374" s="1"/>
      <c r="OTI374" s="1"/>
      <c r="OTJ374" s="1"/>
      <c r="OTK374" s="1"/>
      <c r="OTL374" s="1"/>
      <c r="OTM374" s="1"/>
      <c r="OTN374" s="1"/>
      <c r="OTO374" s="1"/>
      <c r="OTP374" s="1"/>
      <c r="OTQ374" s="1"/>
      <c r="OTR374" s="1"/>
      <c r="OTS374" s="1"/>
      <c r="OTT374" s="1"/>
      <c r="OTU374" s="1"/>
      <c r="OTV374" s="1"/>
      <c r="OTW374" s="1"/>
      <c r="OTX374" s="1"/>
      <c r="OTY374" s="1"/>
      <c r="OTZ374" s="1"/>
      <c r="OUA374" s="1"/>
      <c r="OUB374" s="1"/>
      <c r="OUC374" s="1"/>
      <c r="OUD374" s="1"/>
      <c r="OUE374" s="1"/>
      <c r="OUF374" s="1"/>
      <c r="OUG374" s="1"/>
      <c r="OUH374" s="1"/>
      <c r="OUI374" s="1"/>
      <c r="OUJ374" s="1"/>
      <c r="OUK374" s="1"/>
      <c r="OUL374" s="1"/>
      <c r="OUM374" s="1"/>
      <c r="OUN374" s="1"/>
      <c r="OUO374" s="1"/>
      <c r="OUP374" s="1"/>
      <c r="OUQ374" s="1"/>
      <c r="OUR374" s="1"/>
      <c r="OUS374" s="1"/>
      <c r="OUT374" s="1"/>
      <c r="OUU374" s="1"/>
      <c r="OUV374" s="1"/>
      <c r="OUW374" s="1"/>
      <c r="OUX374" s="1"/>
      <c r="OUY374" s="1"/>
      <c r="OUZ374" s="1"/>
      <c r="OVA374" s="1"/>
      <c r="OVB374" s="1"/>
      <c r="OVC374" s="1"/>
      <c r="OVD374" s="1"/>
      <c r="OVE374" s="1"/>
      <c r="OVF374" s="1"/>
      <c r="OVG374" s="1"/>
      <c r="OVH374" s="1"/>
      <c r="OVI374" s="1"/>
      <c r="OVJ374" s="1"/>
      <c r="OVK374" s="1"/>
      <c r="OVL374" s="1"/>
      <c r="OVM374" s="1"/>
      <c r="OVN374" s="1"/>
      <c r="OVO374" s="1"/>
      <c r="OVP374" s="1"/>
      <c r="OVQ374" s="1"/>
      <c r="OVR374" s="1"/>
      <c r="OVS374" s="1"/>
      <c r="OVT374" s="1"/>
      <c r="OVU374" s="1"/>
      <c r="OVV374" s="1"/>
      <c r="OVW374" s="1"/>
      <c r="OVX374" s="1"/>
      <c r="OVY374" s="1"/>
      <c r="OVZ374" s="1"/>
      <c r="OWA374" s="1"/>
      <c r="OWB374" s="1"/>
      <c r="OWC374" s="1"/>
      <c r="OWD374" s="1"/>
      <c r="OWE374" s="1"/>
      <c r="OWF374" s="1"/>
      <c r="OWG374" s="1"/>
      <c r="OWH374" s="1"/>
      <c r="OWI374" s="1"/>
      <c r="OWJ374" s="1"/>
      <c r="OWK374" s="1"/>
      <c r="OWL374" s="1"/>
      <c r="OWM374" s="1"/>
      <c r="OWN374" s="1"/>
      <c r="OWO374" s="1"/>
      <c r="OWP374" s="1"/>
      <c r="OWQ374" s="1"/>
      <c r="OWR374" s="1"/>
      <c r="OWS374" s="1"/>
      <c r="OWT374" s="1"/>
      <c r="OWU374" s="1"/>
      <c r="OWV374" s="1"/>
      <c r="OWW374" s="1"/>
      <c r="OWX374" s="1"/>
      <c r="OWY374" s="1"/>
      <c r="OWZ374" s="1"/>
      <c r="OXA374" s="1"/>
      <c r="OXB374" s="1"/>
      <c r="OXC374" s="1"/>
      <c r="OXD374" s="1"/>
      <c r="OXE374" s="1"/>
      <c r="OXF374" s="1"/>
      <c r="OXG374" s="1"/>
      <c r="OXH374" s="1"/>
      <c r="OXI374" s="1"/>
      <c r="OXJ374" s="1"/>
      <c r="OXK374" s="1"/>
      <c r="OXL374" s="1"/>
      <c r="OXM374" s="1"/>
      <c r="OXN374" s="1"/>
      <c r="OXO374" s="1"/>
      <c r="OXP374" s="1"/>
      <c r="OXQ374" s="1"/>
      <c r="OXR374" s="1"/>
      <c r="OXS374" s="1"/>
      <c r="OXT374" s="1"/>
      <c r="OXU374" s="1"/>
      <c r="OXV374" s="1"/>
      <c r="OXW374" s="1"/>
      <c r="OXX374" s="1"/>
      <c r="OXY374" s="1"/>
      <c r="OXZ374" s="1"/>
      <c r="OYA374" s="1"/>
      <c r="OYB374" s="1"/>
      <c r="OYC374" s="1"/>
      <c r="OYD374" s="1"/>
      <c r="OYE374" s="1"/>
      <c r="OYF374" s="1"/>
      <c r="OYG374" s="1"/>
      <c r="OYH374" s="1"/>
      <c r="OYI374" s="1"/>
      <c r="OYJ374" s="1"/>
      <c r="OYK374" s="1"/>
      <c r="OYL374" s="1"/>
      <c r="OYM374" s="1"/>
      <c r="OYN374" s="1"/>
      <c r="OYO374" s="1"/>
      <c r="OYP374" s="1"/>
      <c r="OYQ374" s="1"/>
      <c r="OYR374" s="1"/>
      <c r="OYS374" s="1"/>
      <c r="OYT374" s="1"/>
      <c r="OYU374" s="1"/>
      <c r="OYV374" s="1"/>
      <c r="OYW374" s="1"/>
      <c r="OYX374" s="1"/>
      <c r="OYY374" s="1"/>
      <c r="OYZ374" s="1"/>
      <c r="OZA374" s="1"/>
      <c r="OZB374" s="1"/>
      <c r="OZC374" s="1"/>
      <c r="OZD374" s="1"/>
      <c r="OZE374" s="1"/>
      <c r="OZF374" s="1"/>
      <c r="OZG374" s="1"/>
      <c r="OZH374" s="1"/>
      <c r="OZI374" s="1"/>
      <c r="OZJ374" s="1"/>
      <c r="OZK374" s="1"/>
      <c r="OZL374" s="1"/>
      <c r="OZM374" s="1"/>
      <c r="OZN374" s="1"/>
      <c r="OZO374" s="1"/>
      <c r="OZP374" s="1"/>
      <c r="OZQ374" s="1"/>
      <c r="OZR374" s="1"/>
      <c r="OZS374" s="1"/>
      <c r="OZT374" s="1"/>
      <c r="OZU374" s="1"/>
      <c r="OZV374" s="1"/>
      <c r="OZW374" s="1"/>
      <c r="OZX374" s="1"/>
      <c r="OZY374" s="1"/>
      <c r="OZZ374" s="1"/>
      <c r="PAA374" s="1"/>
      <c r="PAB374" s="1"/>
      <c r="PAC374" s="1"/>
      <c r="PAD374" s="1"/>
      <c r="PAE374" s="1"/>
      <c r="PAF374" s="1"/>
      <c r="PAG374" s="1"/>
      <c r="PAH374" s="1"/>
      <c r="PAI374" s="1"/>
      <c r="PAJ374" s="1"/>
      <c r="PAK374" s="1"/>
      <c r="PAL374" s="1"/>
      <c r="PAM374" s="1"/>
      <c r="PAN374" s="1"/>
      <c r="PAO374" s="1"/>
      <c r="PAP374" s="1"/>
      <c r="PAQ374" s="1"/>
      <c r="PAR374" s="1"/>
      <c r="PAS374" s="1"/>
      <c r="PAT374" s="1"/>
      <c r="PAU374" s="1"/>
      <c r="PAV374" s="1"/>
      <c r="PAW374" s="1"/>
      <c r="PAX374" s="1"/>
      <c r="PAY374" s="1"/>
      <c r="PAZ374" s="1"/>
      <c r="PBA374" s="1"/>
      <c r="PBB374" s="1"/>
      <c r="PBC374" s="1"/>
      <c r="PBD374" s="1"/>
      <c r="PBE374" s="1"/>
      <c r="PBF374" s="1"/>
      <c r="PBG374" s="1"/>
      <c r="PBH374" s="1"/>
      <c r="PBI374" s="1"/>
      <c r="PBJ374" s="1"/>
      <c r="PBK374" s="1"/>
      <c r="PBL374" s="1"/>
      <c r="PBM374" s="1"/>
      <c r="PBN374" s="1"/>
      <c r="PBO374" s="1"/>
      <c r="PBP374" s="1"/>
      <c r="PBQ374" s="1"/>
      <c r="PBR374" s="1"/>
      <c r="PBS374" s="1"/>
      <c r="PBT374" s="1"/>
      <c r="PBU374" s="1"/>
      <c r="PBV374" s="1"/>
      <c r="PBW374" s="1"/>
      <c r="PBX374" s="1"/>
      <c r="PBY374" s="1"/>
      <c r="PBZ374" s="1"/>
      <c r="PCA374" s="1"/>
      <c r="PCB374" s="1"/>
      <c r="PCC374" s="1"/>
      <c r="PCD374" s="1"/>
      <c r="PCE374" s="1"/>
      <c r="PCF374" s="1"/>
      <c r="PCG374" s="1"/>
      <c r="PCH374" s="1"/>
      <c r="PCI374" s="1"/>
      <c r="PCJ374" s="1"/>
      <c r="PCK374" s="1"/>
      <c r="PCL374" s="1"/>
      <c r="PCM374" s="1"/>
      <c r="PCN374" s="1"/>
      <c r="PCO374" s="1"/>
      <c r="PCP374" s="1"/>
      <c r="PCQ374" s="1"/>
      <c r="PCR374" s="1"/>
      <c r="PCS374" s="1"/>
      <c r="PCT374" s="1"/>
      <c r="PCU374" s="1"/>
      <c r="PCV374" s="1"/>
      <c r="PCW374" s="1"/>
      <c r="PCX374" s="1"/>
      <c r="PCY374" s="1"/>
      <c r="PCZ374" s="1"/>
      <c r="PDA374" s="1"/>
      <c r="PDB374" s="1"/>
      <c r="PDC374" s="1"/>
      <c r="PDD374" s="1"/>
      <c r="PDE374" s="1"/>
      <c r="PDF374" s="1"/>
      <c r="PDG374" s="1"/>
      <c r="PDH374" s="1"/>
      <c r="PDI374" s="1"/>
      <c r="PDJ374" s="1"/>
      <c r="PDK374" s="1"/>
      <c r="PDL374" s="1"/>
      <c r="PDM374" s="1"/>
      <c r="PDN374" s="1"/>
      <c r="PDO374" s="1"/>
      <c r="PDP374" s="1"/>
      <c r="PDQ374" s="1"/>
      <c r="PDR374" s="1"/>
      <c r="PDS374" s="1"/>
      <c r="PDT374" s="1"/>
      <c r="PDU374" s="1"/>
      <c r="PDV374" s="1"/>
      <c r="PDW374" s="1"/>
      <c r="PDX374" s="1"/>
      <c r="PDY374" s="1"/>
      <c r="PDZ374" s="1"/>
      <c r="PEA374" s="1"/>
      <c r="PEB374" s="1"/>
      <c r="PEC374" s="1"/>
      <c r="PED374" s="1"/>
      <c r="PEE374" s="1"/>
      <c r="PEF374" s="1"/>
      <c r="PEG374" s="1"/>
      <c r="PEH374" s="1"/>
      <c r="PEI374" s="1"/>
      <c r="PEJ374" s="1"/>
      <c r="PEK374" s="1"/>
      <c r="PEL374" s="1"/>
      <c r="PEM374" s="1"/>
      <c r="PEN374" s="1"/>
      <c r="PEO374" s="1"/>
      <c r="PEP374" s="1"/>
      <c r="PEQ374" s="1"/>
      <c r="PER374" s="1"/>
      <c r="PES374" s="1"/>
      <c r="PET374" s="1"/>
      <c r="PEU374" s="1"/>
      <c r="PEV374" s="1"/>
      <c r="PEW374" s="1"/>
      <c r="PEX374" s="1"/>
      <c r="PEY374" s="1"/>
      <c r="PEZ374" s="1"/>
      <c r="PFA374" s="1"/>
      <c r="PFB374" s="1"/>
      <c r="PFC374" s="1"/>
      <c r="PFD374" s="1"/>
      <c r="PFE374" s="1"/>
      <c r="PFF374" s="1"/>
      <c r="PFG374" s="1"/>
      <c r="PFH374" s="1"/>
      <c r="PFI374" s="1"/>
      <c r="PFJ374" s="1"/>
      <c r="PFK374" s="1"/>
      <c r="PFL374" s="1"/>
      <c r="PFM374" s="1"/>
      <c r="PFN374" s="1"/>
      <c r="PFO374" s="1"/>
      <c r="PFP374" s="1"/>
      <c r="PFQ374" s="1"/>
      <c r="PFR374" s="1"/>
      <c r="PFS374" s="1"/>
      <c r="PFT374" s="1"/>
      <c r="PFU374" s="1"/>
      <c r="PFV374" s="1"/>
      <c r="PFW374" s="1"/>
      <c r="PFX374" s="1"/>
      <c r="PFY374" s="1"/>
      <c r="PFZ374" s="1"/>
      <c r="PGA374" s="1"/>
      <c r="PGB374" s="1"/>
      <c r="PGC374" s="1"/>
      <c r="PGD374" s="1"/>
      <c r="PGE374" s="1"/>
      <c r="PGF374" s="1"/>
      <c r="PGG374" s="1"/>
      <c r="PGH374" s="1"/>
      <c r="PGI374" s="1"/>
      <c r="PGJ374" s="1"/>
      <c r="PGK374" s="1"/>
      <c r="PGL374" s="1"/>
      <c r="PGM374" s="1"/>
      <c r="PGN374" s="1"/>
      <c r="PGO374" s="1"/>
      <c r="PGP374" s="1"/>
      <c r="PGQ374" s="1"/>
      <c r="PGR374" s="1"/>
      <c r="PGS374" s="1"/>
      <c r="PGT374" s="1"/>
      <c r="PGU374" s="1"/>
      <c r="PGV374" s="1"/>
      <c r="PGW374" s="1"/>
      <c r="PGX374" s="1"/>
      <c r="PGY374" s="1"/>
      <c r="PGZ374" s="1"/>
      <c r="PHA374" s="1"/>
      <c r="PHB374" s="1"/>
      <c r="PHC374" s="1"/>
      <c r="PHD374" s="1"/>
      <c r="PHE374" s="1"/>
      <c r="PHF374" s="1"/>
      <c r="PHG374" s="1"/>
      <c r="PHH374" s="1"/>
      <c r="PHI374" s="1"/>
      <c r="PHJ374" s="1"/>
      <c r="PHK374" s="1"/>
      <c r="PHL374" s="1"/>
      <c r="PHM374" s="1"/>
      <c r="PHN374" s="1"/>
      <c r="PHO374" s="1"/>
      <c r="PHP374" s="1"/>
      <c r="PHQ374" s="1"/>
      <c r="PHR374" s="1"/>
      <c r="PHS374" s="1"/>
      <c r="PHT374" s="1"/>
      <c r="PHU374" s="1"/>
      <c r="PHV374" s="1"/>
      <c r="PHW374" s="1"/>
      <c r="PHX374" s="1"/>
      <c r="PHY374" s="1"/>
      <c r="PHZ374" s="1"/>
      <c r="PIA374" s="1"/>
      <c r="PIB374" s="1"/>
      <c r="PIC374" s="1"/>
      <c r="PID374" s="1"/>
      <c r="PIE374" s="1"/>
      <c r="PIF374" s="1"/>
      <c r="PIG374" s="1"/>
      <c r="PIH374" s="1"/>
      <c r="PII374" s="1"/>
      <c r="PIJ374" s="1"/>
      <c r="PIK374" s="1"/>
      <c r="PIL374" s="1"/>
      <c r="PIM374" s="1"/>
      <c r="PIN374" s="1"/>
      <c r="PIO374" s="1"/>
      <c r="PIP374" s="1"/>
      <c r="PIQ374" s="1"/>
      <c r="PIR374" s="1"/>
      <c r="PIS374" s="1"/>
      <c r="PIT374" s="1"/>
      <c r="PIU374" s="1"/>
      <c r="PIV374" s="1"/>
      <c r="PIW374" s="1"/>
      <c r="PIX374" s="1"/>
      <c r="PIY374" s="1"/>
      <c r="PIZ374" s="1"/>
      <c r="PJA374" s="1"/>
      <c r="PJB374" s="1"/>
      <c r="PJC374" s="1"/>
      <c r="PJD374" s="1"/>
      <c r="PJE374" s="1"/>
      <c r="PJF374" s="1"/>
      <c r="PJG374" s="1"/>
      <c r="PJH374" s="1"/>
      <c r="PJI374" s="1"/>
      <c r="PJJ374" s="1"/>
      <c r="PJK374" s="1"/>
      <c r="PJL374" s="1"/>
      <c r="PJM374" s="1"/>
      <c r="PJN374" s="1"/>
      <c r="PJO374" s="1"/>
      <c r="PJP374" s="1"/>
      <c r="PJQ374" s="1"/>
      <c r="PJR374" s="1"/>
      <c r="PJS374" s="1"/>
      <c r="PJT374" s="1"/>
      <c r="PJU374" s="1"/>
      <c r="PJV374" s="1"/>
      <c r="PJW374" s="1"/>
      <c r="PJX374" s="1"/>
      <c r="PJY374" s="1"/>
      <c r="PJZ374" s="1"/>
      <c r="PKA374" s="1"/>
      <c r="PKB374" s="1"/>
      <c r="PKC374" s="1"/>
      <c r="PKD374" s="1"/>
      <c r="PKE374" s="1"/>
      <c r="PKF374" s="1"/>
      <c r="PKG374" s="1"/>
      <c r="PKH374" s="1"/>
      <c r="PKI374" s="1"/>
      <c r="PKJ374" s="1"/>
      <c r="PKK374" s="1"/>
      <c r="PKL374" s="1"/>
      <c r="PKM374" s="1"/>
      <c r="PKN374" s="1"/>
      <c r="PKO374" s="1"/>
      <c r="PKP374" s="1"/>
      <c r="PKQ374" s="1"/>
      <c r="PKR374" s="1"/>
      <c r="PKS374" s="1"/>
      <c r="PKT374" s="1"/>
      <c r="PKU374" s="1"/>
      <c r="PKV374" s="1"/>
      <c r="PKW374" s="1"/>
      <c r="PKX374" s="1"/>
      <c r="PKY374" s="1"/>
      <c r="PKZ374" s="1"/>
      <c r="PLA374" s="1"/>
      <c r="PLB374" s="1"/>
      <c r="PLC374" s="1"/>
      <c r="PLD374" s="1"/>
      <c r="PLE374" s="1"/>
      <c r="PLF374" s="1"/>
      <c r="PLG374" s="1"/>
      <c r="PLH374" s="1"/>
      <c r="PLI374" s="1"/>
      <c r="PLJ374" s="1"/>
      <c r="PLK374" s="1"/>
      <c r="PLL374" s="1"/>
      <c r="PLM374" s="1"/>
      <c r="PLN374" s="1"/>
      <c r="PLO374" s="1"/>
      <c r="PLP374" s="1"/>
      <c r="PLQ374" s="1"/>
      <c r="PLR374" s="1"/>
      <c r="PLS374" s="1"/>
      <c r="PLT374" s="1"/>
      <c r="PLU374" s="1"/>
      <c r="PLV374" s="1"/>
      <c r="PLW374" s="1"/>
      <c r="PLX374" s="1"/>
      <c r="PLY374" s="1"/>
      <c r="PLZ374" s="1"/>
      <c r="PMA374" s="1"/>
      <c r="PMB374" s="1"/>
      <c r="PMC374" s="1"/>
      <c r="PMD374" s="1"/>
      <c r="PME374" s="1"/>
      <c r="PMF374" s="1"/>
      <c r="PMG374" s="1"/>
      <c r="PMH374" s="1"/>
      <c r="PMI374" s="1"/>
      <c r="PMJ374" s="1"/>
      <c r="PMK374" s="1"/>
      <c r="PML374" s="1"/>
      <c r="PMM374" s="1"/>
      <c r="PMN374" s="1"/>
      <c r="PMO374" s="1"/>
      <c r="PMP374" s="1"/>
      <c r="PMQ374" s="1"/>
      <c r="PMR374" s="1"/>
      <c r="PMS374" s="1"/>
      <c r="PMT374" s="1"/>
      <c r="PMU374" s="1"/>
      <c r="PMV374" s="1"/>
      <c r="PMW374" s="1"/>
      <c r="PMX374" s="1"/>
      <c r="PMY374" s="1"/>
      <c r="PMZ374" s="1"/>
      <c r="PNA374" s="1"/>
      <c r="PNB374" s="1"/>
      <c r="PNC374" s="1"/>
      <c r="PND374" s="1"/>
      <c r="PNE374" s="1"/>
      <c r="PNF374" s="1"/>
      <c r="PNG374" s="1"/>
      <c r="PNH374" s="1"/>
      <c r="PNI374" s="1"/>
      <c r="PNJ374" s="1"/>
      <c r="PNK374" s="1"/>
      <c r="PNL374" s="1"/>
      <c r="PNM374" s="1"/>
      <c r="PNN374" s="1"/>
      <c r="PNO374" s="1"/>
      <c r="PNP374" s="1"/>
      <c r="PNQ374" s="1"/>
      <c r="PNR374" s="1"/>
      <c r="PNS374" s="1"/>
      <c r="PNT374" s="1"/>
      <c r="PNU374" s="1"/>
      <c r="PNV374" s="1"/>
      <c r="PNW374" s="1"/>
      <c r="PNX374" s="1"/>
      <c r="PNY374" s="1"/>
      <c r="PNZ374" s="1"/>
      <c r="POA374" s="1"/>
      <c r="POB374" s="1"/>
      <c r="POC374" s="1"/>
      <c r="POD374" s="1"/>
      <c r="POE374" s="1"/>
      <c r="POF374" s="1"/>
      <c r="POG374" s="1"/>
      <c r="POH374" s="1"/>
      <c r="POI374" s="1"/>
      <c r="POJ374" s="1"/>
      <c r="POK374" s="1"/>
      <c r="POL374" s="1"/>
      <c r="POM374" s="1"/>
      <c r="PON374" s="1"/>
      <c r="POO374" s="1"/>
      <c r="POP374" s="1"/>
      <c r="POQ374" s="1"/>
      <c r="POR374" s="1"/>
      <c r="POS374" s="1"/>
      <c r="POT374" s="1"/>
      <c r="POU374" s="1"/>
      <c r="POV374" s="1"/>
      <c r="POW374" s="1"/>
      <c r="POX374" s="1"/>
      <c r="POY374" s="1"/>
      <c r="POZ374" s="1"/>
      <c r="PPA374" s="1"/>
      <c r="PPB374" s="1"/>
      <c r="PPC374" s="1"/>
      <c r="PPD374" s="1"/>
      <c r="PPE374" s="1"/>
      <c r="PPF374" s="1"/>
      <c r="PPG374" s="1"/>
      <c r="PPH374" s="1"/>
      <c r="PPI374" s="1"/>
      <c r="PPJ374" s="1"/>
      <c r="PPK374" s="1"/>
      <c r="PPL374" s="1"/>
      <c r="PPM374" s="1"/>
      <c r="PPN374" s="1"/>
      <c r="PPO374" s="1"/>
      <c r="PPP374" s="1"/>
      <c r="PPQ374" s="1"/>
      <c r="PPR374" s="1"/>
      <c r="PPS374" s="1"/>
      <c r="PPT374" s="1"/>
      <c r="PPU374" s="1"/>
      <c r="PPV374" s="1"/>
      <c r="PPW374" s="1"/>
      <c r="PPX374" s="1"/>
      <c r="PPY374" s="1"/>
      <c r="PPZ374" s="1"/>
      <c r="PQA374" s="1"/>
      <c r="PQB374" s="1"/>
      <c r="PQC374" s="1"/>
      <c r="PQD374" s="1"/>
      <c r="PQE374" s="1"/>
      <c r="PQF374" s="1"/>
      <c r="PQG374" s="1"/>
      <c r="PQH374" s="1"/>
      <c r="PQI374" s="1"/>
      <c r="PQJ374" s="1"/>
      <c r="PQK374" s="1"/>
      <c r="PQL374" s="1"/>
      <c r="PQM374" s="1"/>
      <c r="PQN374" s="1"/>
      <c r="PQO374" s="1"/>
      <c r="PQP374" s="1"/>
      <c r="PQQ374" s="1"/>
      <c r="PQR374" s="1"/>
      <c r="PQS374" s="1"/>
      <c r="PQT374" s="1"/>
      <c r="PQU374" s="1"/>
      <c r="PQV374" s="1"/>
      <c r="PQW374" s="1"/>
      <c r="PQX374" s="1"/>
      <c r="PQY374" s="1"/>
      <c r="PQZ374" s="1"/>
      <c r="PRA374" s="1"/>
      <c r="PRB374" s="1"/>
      <c r="PRC374" s="1"/>
      <c r="PRD374" s="1"/>
      <c r="PRE374" s="1"/>
      <c r="PRF374" s="1"/>
      <c r="PRG374" s="1"/>
      <c r="PRH374" s="1"/>
      <c r="PRI374" s="1"/>
      <c r="PRJ374" s="1"/>
      <c r="PRK374" s="1"/>
      <c r="PRL374" s="1"/>
      <c r="PRM374" s="1"/>
      <c r="PRN374" s="1"/>
      <c r="PRO374" s="1"/>
      <c r="PRP374" s="1"/>
      <c r="PRQ374" s="1"/>
      <c r="PRR374" s="1"/>
      <c r="PRS374" s="1"/>
      <c r="PRT374" s="1"/>
      <c r="PRU374" s="1"/>
      <c r="PRV374" s="1"/>
      <c r="PRW374" s="1"/>
      <c r="PRX374" s="1"/>
      <c r="PRY374" s="1"/>
      <c r="PRZ374" s="1"/>
      <c r="PSA374" s="1"/>
      <c r="PSB374" s="1"/>
      <c r="PSC374" s="1"/>
      <c r="PSD374" s="1"/>
      <c r="PSE374" s="1"/>
      <c r="PSF374" s="1"/>
      <c r="PSG374" s="1"/>
      <c r="PSH374" s="1"/>
      <c r="PSI374" s="1"/>
      <c r="PSJ374" s="1"/>
      <c r="PSK374" s="1"/>
      <c r="PSL374" s="1"/>
      <c r="PSM374" s="1"/>
      <c r="PSN374" s="1"/>
      <c r="PSO374" s="1"/>
      <c r="PSP374" s="1"/>
      <c r="PSQ374" s="1"/>
      <c r="PSR374" s="1"/>
      <c r="PSS374" s="1"/>
      <c r="PST374" s="1"/>
      <c r="PSU374" s="1"/>
      <c r="PSV374" s="1"/>
      <c r="PSW374" s="1"/>
      <c r="PSX374" s="1"/>
      <c r="PSY374" s="1"/>
      <c r="PSZ374" s="1"/>
      <c r="PTA374" s="1"/>
      <c r="PTB374" s="1"/>
      <c r="PTC374" s="1"/>
      <c r="PTD374" s="1"/>
      <c r="PTE374" s="1"/>
      <c r="PTF374" s="1"/>
      <c r="PTG374" s="1"/>
      <c r="PTH374" s="1"/>
      <c r="PTI374" s="1"/>
      <c r="PTJ374" s="1"/>
      <c r="PTK374" s="1"/>
      <c r="PTL374" s="1"/>
      <c r="PTM374" s="1"/>
      <c r="PTN374" s="1"/>
      <c r="PTO374" s="1"/>
      <c r="PTP374" s="1"/>
      <c r="PTQ374" s="1"/>
      <c r="PTR374" s="1"/>
      <c r="PTS374" s="1"/>
      <c r="PTT374" s="1"/>
      <c r="PTU374" s="1"/>
      <c r="PTV374" s="1"/>
      <c r="PTW374" s="1"/>
      <c r="PTX374" s="1"/>
      <c r="PTY374" s="1"/>
      <c r="PTZ374" s="1"/>
      <c r="PUA374" s="1"/>
      <c r="PUB374" s="1"/>
      <c r="PUC374" s="1"/>
      <c r="PUD374" s="1"/>
      <c r="PUE374" s="1"/>
      <c r="PUF374" s="1"/>
      <c r="PUG374" s="1"/>
      <c r="PUH374" s="1"/>
      <c r="PUI374" s="1"/>
      <c r="PUJ374" s="1"/>
      <c r="PUK374" s="1"/>
      <c r="PUL374" s="1"/>
      <c r="PUM374" s="1"/>
      <c r="PUN374" s="1"/>
      <c r="PUO374" s="1"/>
      <c r="PUP374" s="1"/>
      <c r="PUQ374" s="1"/>
      <c r="PUR374" s="1"/>
      <c r="PUS374" s="1"/>
      <c r="PUT374" s="1"/>
      <c r="PUU374" s="1"/>
      <c r="PUV374" s="1"/>
      <c r="PUW374" s="1"/>
      <c r="PUX374" s="1"/>
      <c r="PUY374" s="1"/>
      <c r="PUZ374" s="1"/>
      <c r="PVA374" s="1"/>
      <c r="PVB374" s="1"/>
      <c r="PVC374" s="1"/>
      <c r="PVD374" s="1"/>
      <c r="PVE374" s="1"/>
      <c r="PVF374" s="1"/>
      <c r="PVG374" s="1"/>
      <c r="PVH374" s="1"/>
      <c r="PVI374" s="1"/>
      <c r="PVJ374" s="1"/>
      <c r="PVK374" s="1"/>
      <c r="PVL374" s="1"/>
      <c r="PVM374" s="1"/>
      <c r="PVN374" s="1"/>
      <c r="PVO374" s="1"/>
      <c r="PVP374" s="1"/>
      <c r="PVQ374" s="1"/>
      <c r="PVR374" s="1"/>
      <c r="PVS374" s="1"/>
      <c r="PVT374" s="1"/>
      <c r="PVU374" s="1"/>
      <c r="PVV374" s="1"/>
      <c r="PVW374" s="1"/>
      <c r="PVX374" s="1"/>
      <c r="PVY374" s="1"/>
      <c r="PVZ374" s="1"/>
      <c r="PWA374" s="1"/>
      <c r="PWB374" s="1"/>
      <c r="PWC374" s="1"/>
      <c r="PWD374" s="1"/>
      <c r="PWE374" s="1"/>
      <c r="PWF374" s="1"/>
      <c r="PWG374" s="1"/>
      <c r="PWH374" s="1"/>
      <c r="PWI374" s="1"/>
      <c r="PWJ374" s="1"/>
      <c r="PWK374" s="1"/>
      <c r="PWL374" s="1"/>
      <c r="PWM374" s="1"/>
      <c r="PWN374" s="1"/>
      <c r="PWO374" s="1"/>
      <c r="PWP374" s="1"/>
      <c r="PWQ374" s="1"/>
      <c r="PWR374" s="1"/>
      <c r="PWS374" s="1"/>
      <c r="PWT374" s="1"/>
      <c r="PWU374" s="1"/>
      <c r="PWV374" s="1"/>
      <c r="PWW374" s="1"/>
      <c r="PWX374" s="1"/>
      <c r="PWY374" s="1"/>
      <c r="PWZ374" s="1"/>
      <c r="PXA374" s="1"/>
      <c r="PXB374" s="1"/>
      <c r="PXC374" s="1"/>
      <c r="PXD374" s="1"/>
      <c r="PXE374" s="1"/>
      <c r="PXF374" s="1"/>
      <c r="PXG374" s="1"/>
      <c r="PXH374" s="1"/>
      <c r="PXI374" s="1"/>
      <c r="PXJ374" s="1"/>
      <c r="PXK374" s="1"/>
      <c r="PXL374" s="1"/>
      <c r="PXM374" s="1"/>
      <c r="PXN374" s="1"/>
      <c r="PXO374" s="1"/>
      <c r="PXP374" s="1"/>
      <c r="PXQ374" s="1"/>
      <c r="PXR374" s="1"/>
      <c r="PXS374" s="1"/>
      <c r="PXT374" s="1"/>
      <c r="PXU374" s="1"/>
      <c r="PXV374" s="1"/>
      <c r="PXW374" s="1"/>
      <c r="PXX374" s="1"/>
      <c r="PXY374" s="1"/>
      <c r="PXZ374" s="1"/>
      <c r="PYA374" s="1"/>
      <c r="PYB374" s="1"/>
      <c r="PYC374" s="1"/>
      <c r="PYD374" s="1"/>
      <c r="PYE374" s="1"/>
      <c r="PYF374" s="1"/>
      <c r="PYG374" s="1"/>
      <c r="PYH374" s="1"/>
      <c r="PYI374" s="1"/>
      <c r="PYJ374" s="1"/>
      <c r="PYK374" s="1"/>
      <c r="PYL374" s="1"/>
      <c r="PYM374" s="1"/>
      <c r="PYN374" s="1"/>
      <c r="PYO374" s="1"/>
      <c r="PYP374" s="1"/>
      <c r="PYQ374" s="1"/>
      <c r="PYR374" s="1"/>
      <c r="PYS374" s="1"/>
      <c r="PYT374" s="1"/>
      <c r="PYU374" s="1"/>
      <c r="PYV374" s="1"/>
      <c r="PYW374" s="1"/>
      <c r="PYX374" s="1"/>
      <c r="PYY374" s="1"/>
      <c r="PYZ374" s="1"/>
      <c r="PZA374" s="1"/>
      <c r="PZB374" s="1"/>
      <c r="PZC374" s="1"/>
      <c r="PZD374" s="1"/>
      <c r="PZE374" s="1"/>
      <c r="PZF374" s="1"/>
      <c r="PZG374" s="1"/>
      <c r="PZH374" s="1"/>
      <c r="PZI374" s="1"/>
      <c r="PZJ374" s="1"/>
      <c r="PZK374" s="1"/>
      <c r="PZL374" s="1"/>
      <c r="PZM374" s="1"/>
      <c r="PZN374" s="1"/>
      <c r="PZO374" s="1"/>
      <c r="PZP374" s="1"/>
      <c r="PZQ374" s="1"/>
      <c r="PZR374" s="1"/>
      <c r="PZS374" s="1"/>
      <c r="PZT374" s="1"/>
      <c r="PZU374" s="1"/>
      <c r="PZV374" s="1"/>
      <c r="PZW374" s="1"/>
      <c r="PZX374" s="1"/>
      <c r="PZY374" s="1"/>
      <c r="PZZ374" s="1"/>
      <c r="QAA374" s="1"/>
      <c r="QAB374" s="1"/>
      <c r="QAC374" s="1"/>
      <c r="QAD374" s="1"/>
      <c r="QAE374" s="1"/>
      <c r="QAF374" s="1"/>
      <c r="QAG374" s="1"/>
      <c r="QAH374" s="1"/>
      <c r="QAI374" s="1"/>
      <c r="QAJ374" s="1"/>
      <c r="QAK374" s="1"/>
      <c r="QAL374" s="1"/>
      <c r="QAM374" s="1"/>
      <c r="QAN374" s="1"/>
      <c r="QAO374" s="1"/>
      <c r="QAP374" s="1"/>
      <c r="QAQ374" s="1"/>
      <c r="QAR374" s="1"/>
      <c r="QAS374" s="1"/>
      <c r="QAT374" s="1"/>
      <c r="QAU374" s="1"/>
      <c r="QAV374" s="1"/>
      <c r="QAW374" s="1"/>
      <c r="QAX374" s="1"/>
      <c r="QAY374" s="1"/>
      <c r="QAZ374" s="1"/>
      <c r="QBA374" s="1"/>
      <c r="QBB374" s="1"/>
      <c r="QBC374" s="1"/>
      <c r="QBD374" s="1"/>
      <c r="QBE374" s="1"/>
      <c r="QBF374" s="1"/>
      <c r="QBG374" s="1"/>
      <c r="QBH374" s="1"/>
      <c r="QBI374" s="1"/>
      <c r="QBJ374" s="1"/>
      <c r="QBK374" s="1"/>
      <c r="QBL374" s="1"/>
      <c r="QBM374" s="1"/>
      <c r="QBN374" s="1"/>
      <c r="QBO374" s="1"/>
      <c r="QBP374" s="1"/>
      <c r="QBQ374" s="1"/>
      <c r="QBR374" s="1"/>
      <c r="QBS374" s="1"/>
      <c r="QBT374" s="1"/>
      <c r="QBU374" s="1"/>
      <c r="QBV374" s="1"/>
      <c r="QBW374" s="1"/>
      <c r="QBX374" s="1"/>
      <c r="QBY374" s="1"/>
      <c r="QBZ374" s="1"/>
      <c r="QCA374" s="1"/>
      <c r="QCB374" s="1"/>
      <c r="QCC374" s="1"/>
      <c r="QCD374" s="1"/>
      <c r="QCE374" s="1"/>
      <c r="QCF374" s="1"/>
      <c r="QCG374" s="1"/>
      <c r="QCH374" s="1"/>
      <c r="QCI374" s="1"/>
      <c r="QCJ374" s="1"/>
      <c r="QCK374" s="1"/>
      <c r="QCL374" s="1"/>
      <c r="QCM374" s="1"/>
      <c r="QCN374" s="1"/>
      <c r="QCO374" s="1"/>
      <c r="QCP374" s="1"/>
      <c r="QCQ374" s="1"/>
      <c r="QCR374" s="1"/>
      <c r="QCS374" s="1"/>
      <c r="QCT374" s="1"/>
      <c r="QCU374" s="1"/>
      <c r="QCV374" s="1"/>
      <c r="QCW374" s="1"/>
      <c r="QCX374" s="1"/>
      <c r="QCY374" s="1"/>
      <c r="QCZ374" s="1"/>
      <c r="QDA374" s="1"/>
      <c r="QDB374" s="1"/>
      <c r="QDC374" s="1"/>
      <c r="QDD374" s="1"/>
      <c r="QDE374" s="1"/>
      <c r="QDF374" s="1"/>
      <c r="QDG374" s="1"/>
      <c r="QDH374" s="1"/>
      <c r="QDI374" s="1"/>
      <c r="QDJ374" s="1"/>
      <c r="QDK374" s="1"/>
      <c r="QDL374" s="1"/>
      <c r="QDM374" s="1"/>
      <c r="QDN374" s="1"/>
      <c r="QDO374" s="1"/>
      <c r="QDP374" s="1"/>
      <c r="QDQ374" s="1"/>
      <c r="QDR374" s="1"/>
      <c r="QDS374" s="1"/>
      <c r="QDT374" s="1"/>
      <c r="QDU374" s="1"/>
      <c r="QDV374" s="1"/>
      <c r="QDW374" s="1"/>
      <c r="QDX374" s="1"/>
      <c r="QDY374" s="1"/>
      <c r="QDZ374" s="1"/>
      <c r="QEA374" s="1"/>
      <c r="QEB374" s="1"/>
      <c r="QEC374" s="1"/>
      <c r="QED374" s="1"/>
      <c r="QEE374" s="1"/>
      <c r="QEF374" s="1"/>
      <c r="QEG374" s="1"/>
      <c r="QEH374" s="1"/>
      <c r="QEI374" s="1"/>
      <c r="QEJ374" s="1"/>
      <c r="QEK374" s="1"/>
      <c r="QEL374" s="1"/>
      <c r="QEM374" s="1"/>
      <c r="QEN374" s="1"/>
      <c r="QEO374" s="1"/>
      <c r="QEP374" s="1"/>
      <c r="QEQ374" s="1"/>
      <c r="QER374" s="1"/>
      <c r="QES374" s="1"/>
      <c r="QET374" s="1"/>
      <c r="QEU374" s="1"/>
      <c r="QEV374" s="1"/>
      <c r="QEW374" s="1"/>
      <c r="QEX374" s="1"/>
      <c r="QEY374" s="1"/>
      <c r="QEZ374" s="1"/>
      <c r="QFA374" s="1"/>
      <c r="QFB374" s="1"/>
      <c r="QFC374" s="1"/>
      <c r="QFD374" s="1"/>
      <c r="QFE374" s="1"/>
      <c r="QFF374" s="1"/>
      <c r="QFG374" s="1"/>
      <c r="QFH374" s="1"/>
      <c r="QFI374" s="1"/>
      <c r="QFJ374" s="1"/>
      <c r="QFK374" s="1"/>
      <c r="QFL374" s="1"/>
      <c r="QFM374" s="1"/>
      <c r="QFN374" s="1"/>
      <c r="QFO374" s="1"/>
      <c r="QFP374" s="1"/>
      <c r="QFQ374" s="1"/>
      <c r="QFR374" s="1"/>
      <c r="QFS374" s="1"/>
      <c r="QFT374" s="1"/>
      <c r="QFU374" s="1"/>
      <c r="QFV374" s="1"/>
      <c r="QFW374" s="1"/>
      <c r="QFX374" s="1"/>
      <c r="QFY374" s="1"/>
      <c r="QFZ374" s="1"/>
      <c r="QGA374" s="1"/>
      <c r="QGB374" s="1"/>
      <c r="QGC374" s="1"/>
      <c r="QGD374" s="1"/>
      <c r="QGE374" s="1"/>
      <c r="QGF374" s="1"/>
      <c r="QGG374" s="1"/>
      <c r="QGH374" s="1"/>
      <c r="QGI374" s="1"/>
      <c r="QGJ374" s="1"/>
      <c r="QGK374" s="1"/>
      <c r="QGL374" s="1"/>
      <c r="QGM374" s="1"/>
      <c r="QGN374" s="1"/>
      <c r="QGO374" s="1"/>
      <c r="QGP374" s="1"/>
      <c r="QGQ374" s="1"/>
      <c r="QGR374" s="1"/>
      <c r="QGS374" s="1"/>
      <c r="QGT374" s="1"/>
      <c r="QGU374" s="1"/>
      <c r="QGV374" s="1"/>
      <c r="QGW374" s="1"/>
      <c r="QGX374" s="1"/>
      <c r="QGY374" s="1"/>
      <c r="QGZ374" s="1"/>
      <c r="QHA374" s="1"/>
      <c r="QHB374" s="1"/>
      <c r="QHC374" s="1"/>
      <c r="QHD374" s="1"/>
      <c r="QHE374" s="1"/>
      <c r="QHF374" s="1"/>
      <c r="QHG374" s="1"/>
      <c r="QHH374" s="1"/>
      <c r="QHI374" s="1"/>
      <c r="QHJ374" s="1"/>
      <c r="QHK374" s="1"/>
      <c r="QHL374" s="1"/>
      <c r="QHM374" s="1"/>
      <c r="QHN374" s="1"/>
      <c r="QHO374" s="1"/>
      <c r="QHP374" s="1"/>
      <c r="QHQ374" s="1"/>
      <c r="QHR374" s="1"/>
      <c r="QHS374" s="1"/>
      <c r="QHT374" s="1"/>
      <c r="QHU374" s="1"/>
      <c r="QHV374" s="1"/>
      <c r="QHW374" s="1"/>
      <c r="QHX374" s="1"/>
      <c r="QHY374" s="1"/>
      <c r="QHZ374" s="1"/>
      <c r="QIA374" s="1"/>
      <c r="QIB374" s="1"/>
      <c r="QIC374" s="1"/>
      <c r="QID374" s="1"/>
      <c r="QIE374" s="1"/>
      <c r="QIF374" s="1"/>
      <c r="QIG374" s="1"/>
      <c r="QIH374" s="1"/>
      <c r="QII374" s="1"/>
      <c r="QIJ374" s="1"/>
      <c r="QIK374" s="1"/>
      <c r="QIL374" s="1"/>
      <c r="QIM374" s="1"/>
      <c r="QIN374" s="1"/>
      <c r="QIO374" s="1"/>
      <c r="QIP374" s="1"/>
      <c r="QIQ374" s="1"/>
      <c r="QIR374" s="1"/>
      <c r="QIS374" s="1"/>
      <c r="QIT374" s="1"/>
      <c r="QIU374" s="1"/>
      <c r="QIV374" s="1"/>
      <c r="QIW374" s="1"/>
      <c r="QIX374" s="1"/>
      <c r="QIY374" s="1"/>
      <c r="QIZ374" s="1"/>
      <c r="QJA374" s="1"/>
      <c r="QJB374" s="1"/>
      <c r="QJC374" s="1"/>
      <c r="QJD374" s="1"/>
      <c r="QJE374" s="1"/>
      <c r="QJF374" s="1"/>
      <c r="QJG374" s="1"/>
      <c r="QJH374" s="1"/>
      <c r="QJI374" s="1"/>
      <c r="QJJ374" s="1"/>
      <c r="QJK374" s="1"/>
      <c r="QJL374" s="1"/>
      <c r="QJM374" s="1"/>
      <c r="QJN374" s="1"/>
      <c r="QJO374" s="1"/>
      <c r="QJP374" s="1"/>
      <c r="QJQ374" s="1"/>
      <c r="QJR374" s="1"/>
      <c r="QJS374" s="1"/>
      <c r="QJT374" s="1"/>
      <c r="QJU374" s="1"/>
      <c r="QJV374" s="1"/>
      <c r="QJW374" s="1"/>
      <c r="QJX374" s="1"/>
      <c r="QJY374" s="1"/>
      <c r="QJZ374" s="1"/>
      <c r="QKA374" s="1"/>
      <c r="QKB374" s="1"/>
      <c r="QKC374" s="1"/>
      <c r="QKD374" s="1"/>
      <c r="QKE374" s="1"/>
      <c r="QKF374" s="1"/>
      <c r="QKG374" s="1"/>
      <c r="QKH374" s="1"/>
      <c r="QKI374" s="1"/>
      <c r="QKJ374" s="1"/>
      <c r="QKK374" s="1"/>
      <c r="QKL374" s="1"/>
      <c r="QKM374" s="1"/>
      <c r="QKN374" s="1"/>
      <c r="QKO374" s="1"/>
      <c r="QKP374" s="1"/>
      <c r="QKQ374" s="1"/>
      <c r="QKR374" s="1"/>
      <c r="QKS374" s="1"/>
      <c r="QKT374" s="1"/>
      <c r="QKU374" s="1"/>
      <c r="QKV374" s="1"/>
      <c r="QKW374" s="1"/>
      <c r="QKX374" s="1"/>
      <c r="QKY374" s="1"/>
      <c r="QKZ374" s="1"/>
      <c r="QLA374" s="1"/>
      <c r="QLB374" s="1"/>
      <c r="QLC374" s="1"/>
      <c r="QLD374" s="1"/>
      <c r="QLE374" s="1"/>
      <c r="QLF374" s="1"/>
      <c r="QLG374" s="1"/>
      <c r="QLH374" s="1"/>
      <c r="QLI374" s="1"/>
      <c r="QLJ374" s="1"/>
      <c r="QLK374" s="1"/>
      <c r="QLL374" s="1"/>
      <c r="QLM374" s="1"/>
      <c r="QLN374" s="1"/>
      <c r="QLO374" s="1"/>
      <c r="QLP374" s="1"/>
      <c r="QLQ374" s="1"/>
      <c r="QLR374" s="1"/>
      <c r="QLS374" s="1"/>
      <c r="QLT374" s="1"/>
      <c r="QLU374" s="1"/>
      <c r="QLV374" s="1"/>
      <c r="QLW374" s="1"/>
      <c r="QLX374" s="1"/>
      <c r="QLY374" s="1"/>
      <c r="QLZ374" s="1"/>
      <c r="QMA374" s="1"/>
      <c r="QMB374" s="1"/>
      <c r="QMC374" s="1"/>
      <c r="QMD374" s="1"/>
      <c r="QME374" s="1"/>
      <c r="QMF374" s="1"/>
      <c r="QMG374" s="1"/>
      <c r="QMH374" s="1"/>
      <c r="QMI374" s="1"/>
      <c r="QMJ374" s="1"/>
      <c r="QMK374" s="1"/>
      <c r="QML374" s="1"/>
      <c r="QMM374" s="1"/>
      <c r="QMN374" s="1"/>
      <c r="QMO374" s="1"/>
      <c r="QMP374" s="1"/>
      <c r="QMQ374" s="1"/>
      <c r="QMR374" s="1"/>
      <c r="QMS374" s="1"/>
      <c r="QMT374" s="1"/>
      <c r="QMU374" s="1"/>
      <c r="QMV374" s="1"/>
      <c r="QMW374" s="1"/>
      <c r="QMX374" s="1"/>
      <c r="QMY374" s="1"/>
      <c r="QMZ374" s="1"/>
      <c r="QNA374" s="1"/>
      <c r="QNB374" s="1"/>
      <c r="QNC374" s="1"/>
      <c r="QND374" s="1"/>
      <c r="QNE374" s="1"/>
      <c r="QNF374" s="1"/>
      <c r="QNG374" s="1"/>
      <c r="QNH374" s="1"/>
      <c r="QNI374" s="1"/>
      <c r="QNJ374" s="1"/>
      <c r="QNK374" s="1"/>
      <c r="QNL374" s="1"/>
      <c r="QNM374" s="1"/>
      <c r="QNN374" s="1"/>
      <c r="QNO374" s="1"/>
      <c r="QNP374" s="1"/>
      <c r="QNQ374" s="1"/>
      <c r="QNR374" s="1"/>
      <c r="QNS374" s="1"/>
      <c r="QNT374" s="1"/>
      <c r="QNU374" s="1"/>
      <c r="QNV374" s="1"/>
      <c r="QNW374" s="1"/>
      <c r="QNX374" s="1"/>
      <c r="QNY374" s="1"/>
      <c r="QNZ374" s="1"/>
      <c r="QOA374" s="1"/>
      <c r="QOB374" s="1"/>
      <c r="QOC374" s="1"/>
      <c r="QOD374" s="1"/>
      <c r="QOE374" s="1"/>
      <c r="QOF374" s="1"/>
      <c r="QOG374" s="1"/>
      <c r="QOH374" s="1"/>
      <c r="QOI374" s="1"/>
      <c r="QOJ374" s="1"/>
      <c r="QOK374" s="1"/>
      <c r="QOL374" s="1"/>
      <c r="QOM374" s="1"/>
      <c r="QON374" s="1"/>
      <c r="QOO374" s="1"/>
      <c r="QOP374" s="1"/>
      <c r="QOQ374" s="1"/>
      <c r="QOR374" s="1"/>
      <c r="QOS374" s="1"/>
      <c r="QOT374" s="1"/>
      <c r="QOU374" s="1"/>
      <c r="QOV374" s="1"/>
      <c r="QOW374" s="1"/>
      <c r="QOX374" s="1"/>
      <c r="QOY374" s="1"/>
      <c r="QOZ374" s="1"/>
      <c r="QPA374" s="1"/>
      <c r="QPB374" s="1"/>
      <c r="QPC374" s="1"/>
      <c r="QPD374" s="1"/>
      <c r="QPE374" s="1"/>
      <c r="QPF374" s="1"/>
      <c r="QPG374" s="1"/>
      <c r="QPH374" s="1"/>
      <c r="QPI374" s="1"/>
      <c r="QPJ374" s="1"/>
      <c r="QPK374" s="1"/>
      <c r="QPL374" s="1"/>
      <c r="QPM374" s="1"/>
      <c r="QPN374" s="1"/>
      <c r="QPO374" s="1"/>
      <c r="QPP374" s="1"/>
      <c r="QPQ374" s="1"/>
      <c r="QPR374" s="1"/>
      <c r="QPS374" s="1"/>
      <c r="QPT374" s="1"/>
      <c r="QPU374" s="1"/>
      <c r="QPV374" s="1"/>
      <c r="QPW374" s="1"/>
      <c r="QPX374" s="1"/>
      <c r="QPY374" s="1"/>
      <c r="QPZ374" s="1"/>
      <c r="QQA374" s="1"/>
      <c r="QQB374" s="1"/>
      <c r="QQC374" s="1"/>
      <c r="QQD374" s="1"/>
      <c r="QQE374" s="1"/>
      <c r="QQF374" s="1"/>
      <c r="QQG374" s="1"/>
      <c r="QQH374" s="1"/>
      <c r="QQI374" s="1"/>
      <c r="QQJ374" s="1"/>
      <c r="QQK374" s="1"/>
      <c r="QQL374" s="1"/>
      <c r="QQM374" s="1"/>
      <c r="QQN374" s="1"/>
      <c r="QQO374" s="1"/>
      <c r="QQP374" s="1"/>
      <c r="QQQ374" s="1"/>
      <c r="QQR374" s="1"/>
      <c r="QQS374" s="1"/>
      <c r="QQT374" s="1"/>
      <c r="QQU374" s="1"/>
      <c r="QQV374" s="1"/>
      <c r="QQW374" s="1"/>
      <c r="QQX374" s="1"/>
      <c r="QQY374" s="1"/>
      <c r="QQZ374" s="1"/>
      <c r="QRA374" s="1"/>
      <c r="QRB374" s="1"/>
      <c r="QRC374" s="1"/>
      <c r="QRD374" s="1"/>
      <c r="QRE374" s="1"/>
      <c r="QRF374" s="1"/>
      <c r="QRG374" s="1"/>
      <c r="QRH374" s="1"/>
      <c r="QRI374" s="1"/>
      <c r="QRJ374" s="1"/>
      <c r="QRK374" s="1"/>
      <c r="QRL374" s="1"/>
      <c r="QRM374" s="1"/>
      <c r="QRN374" s="1"/>
      <c r="QRO374" s="1"/>
      <c r="QRP374" s="1"/>
      <c r="QRQ374" s="1"/>
      <c r="QRR374" s="1"/>
      <c r="QRS374" s="1"/>
      <c r="QRT374" s="1"/>
      <c r="QRU374" s="1"/>
      <c r="QRV374" s="1"/>
      <c r="QRW374" s="1"/>
      <c r="QRX374" s="1"/>
      <c r="QRY374" s="1"/>
      <c r="QRZ374" s="1"/>
      <c r="QSA374" s="1"/>
      <c r="QSB374" s="1"/>
      <c r="QSC374" s="1"/>
      <c r="QSD374" s="1"/>
      <c r="QSE374" s="1"/>
      <c r="QSF374" s="1"/>
      <c r="QSG374" s="1"/>
      <c r="QSH374" s="1"/>
      <c r="QSI374" s="1"/>
      <c r="QSJ374" s="1"/>
      <c r="QSK374" s="1"/>
      <c r="QSL374" s="1"/>
      <c r="QSM374" s="1"/>
      <c r="QSN374" s="1"/>
      <c r="QSO374" s="1"/>
      <c r="QSP374" s="1"/>
      <c r="QSQ374" s="1"/>
      <c r="QSR374" s="1"/>
      <c r="QSS374" s="1"/>
      <c r="QST374" s="1"/>
      <c r="QSU374" s="1"/>
      <c r="QSV374" s="1"/>
      <c r="QSW374" s="1"/>
      <c r="QSX374" s="1"/>
      <c r="QSY374" s="1"/>
      <c r="QSZ374" s="1"/>
      <c r="QTA374" s="1"/>
      <c r="QTB374" s="1"/>
      <c r="QTC374" s="1"/>
      <c r="QTD374" s="1"/>
      <c r="QTE374" s="1"/>
      <c r="QTF374" s="1"/>
      <c r="QTG374" s="1"/>
      <c r="QTH374" s="1"/>
      <c r="QTI374" s="1"/>
      <c r="QTJ374" s="1"/>
      <c r="QTK374" s="1"/>
      <c r="QTL374" s="1"/>
      <c r="QTM374" s="1"/>
      <c r="QTN374" s="1"/>
      <c r="QTO374" s="1"/>
      <c r="QTP374" s="1"/>
      <c r="QTQ374" s="1"/>
      <c r="QTR374" s="1"/>
      <c r="QTS374" s="1"/>
      <c r="QTT374" s="1"/>
      <c r="QTU374" s="1"/>
      <c r="QTV374" s="1"/>
      <c r="QTW374" s="1"/>
      <c r="QTX374" s="1"/>
      <c r="QTY374" s="1"/>
      <c r="QTZ374" s="1"/>
      <c r="QUA374" s="1"/>
      <c r="QUB374" s="1"/>
      <c r="QUC374" s="1"/>
      <c r="QUD374" s="1"/>
      <c r="QUE374" s="1"/>
      <c r="QUF374" s="1"/>
      <c r="QUG374" s="1"/>
      <c r="QUH374" s="1"/>
      <c r="QUI374" s="1"/>
      <c r="QUJ374" s="1"/>
      <c r="QUK374" s="1"/>
      <c r="QUL374" s="1"/>
      <c r="QUM374" s="1"/>
      <c r="QUN374" s="1"/>
      <c r="QUO374" s="1"/>
      <c r="QUP374" s="1"/>
      <c r="QUQ374" s="1"/>
      <c r="QUR374" s="1"/>
      <c r="QUS374" s="1"/>
      <c r="QUT374" s="1"/>
      <c r="QUU374" s="1"/>
      <c r="QUV374" s="1"/>
      <c r="QUW374" s="1"/>
      <c r="QUX374" s="1"/>
      <c r="QUY374" s="1"/>
      <c r="QUZ374" s="1"/>
      <c r="QVA374" s="1"/>
      <c r="QVB374" s="1"/>
      <c r="QVC374" s="1"/>
      <c r="QVD374" s="1"/>
      <c r="QVE374" s="1"/>
      <c r="QVF374" s="1"/>
      <c r="QVG374" s="1"/>
      <c r="QVH374" s="1"/>
      <c r="QVI374" s="1"/>
      <c r="QVJ374" s="1"/>
      <c r="QVK374" s="1"/>
      <c r="QVL374" s="1"/>
      <c r="QVM374" s="1"/>
      <c r="QVN374" s="1"/>
      <c r="QVO374" s="1"/>
      <c r="QVP374" s="1"/>
      <c r="QVQ374" s="1"/>
      <c r="QVR374" s="1"/>
      <c r="QVS374" s="1"/>
      <c r="QVT374" s="1"/>
      <c r="QVU374" s="1"/>
      <c r="QVV374" s="1"/>
      <c r="QVW374" s="1"/>
      <c r="QVX374" s="1"/>
      <c r="QVY374" s="1"/>
      <c r="QVZ374" s="1"/>
      <c r="QWA374" s="1"/>
      <c r="QWB374" s="1"/>
      <c r="QWC374" s="1"/>
      <c r="QWD374" s="1"/>
      <c r="QWE374" s="1"/>
      <c r="QWF374" s="1"/>
      <c r="QWG374" s="1"/>
      <c r="QWH374" s="1"/>
      <c r="QWI374" s="1"/>
      <c r="QWJ374" s="1"/>
      <c r="QWK374" s="1"/>
      <c r="QWL374" s="1"/>
      <c r="QWM374" s="1"/>
      <c r="QWN374" s="1"/>
      <c r="QWO374" s="1"/>
      <c r="QWP374" s="1"/>
      <c r="QWQ374" s="1"/>
      <c r="QWR374" s="1"/>
      <c r="QWS374" s="1"/>
      <c r="QWT374" s="1"/>
      <c r="QWU374" s="1"/>
      <c r="QWV374" s="1"/>
      <c r="QWW374" s="1"/>
      <c r="QWX374" s="1"/>
      <c r="QWY374" s="1"/>
      <c r="QWZ374" s="1"/>
      <c r="QXA374" s="1"/>
      <c r="QXB374" s="1"/>
      <c r="QXC374" s="1"/>
      <c r="QXD374" s="1"/>
      <c r="QXE374" s="1"/>
      <c r="QXF374" s="1"/>
      <c r="QXG374" s="1"/>
      <c r="QXH374" s="1"/>
      <c r="QXI374" s="1"/>
      <c r="QXJ374" s="1"/>
      <c r="QXK374" s="1"/>
      <c r="QXL374" s="1"/>
      <c r="QXM374" s="1"/>
      <c r="QXN374" s="1"/>
      <c r="QXO374" s="1"/>
      <c r="QXP374" s="1"/>
      <c r="QXQ374" s="1"/>
      <c r="QXR374" s="1"/>
      <c r="QXS374" s="1"/>
      <c r="QXT374" s="1"/>
      <c r="QXU374" s="1"/>
      <c r="QXV374" s="1"/>
      <c r="QXW374" s="1"/>
      <c r="QXX374" s="1"/>
      <c r="QXY374" s="1"/>
      <c r="QXZ374" s="1"/>
      <c r="QYA374" s="1"/>
      <c r="QYB374" s="1"/>
      <c r="QYC374" s="1"/>
      <c r="QYD374" s="1"/>
      <c r="QYE374" s="1"/>
      <c r="QYF374" s="1"/>
      <c r="QYG374" s="1"/>
      <c r="QYH374" s="1"/>
      <c r="QYI374" s="1"/>
      <c r="QYJ374" s="1"/>
      <c r="QYK374" s="1"/>
      <c r="QYL374" s="1"/>
      <c r="QYM374" s="1"/>
      <c r="QYN374" s="1"/>
      <c r="QYO374" s="1"/>
      <c r="QYP374" s="1"/>
      <c r="QYQ374" s="1"/>
      <c r="QYR374" s="1"/>
      <c r="QYS374" s="1"/>
      <c r="QYT374" s="1"/>
      <c r="QYU374" s="1"/>
      <c r="QYV374" s="1"/>
      <c r="QYW374" s="1"/>
      <c r="QYX374" s="1"/>
      <c r="QYY374" s="1"/>
      <c r="QYZ374" s="1"/>
      <c r="QZA374" s="1"/>
      <c r="QZB374" s="1"/>
      <c r="QZC374" s="1"/>
      <c r="QZD374" s="1"/>
      <c r="QZE374" s="1"/>
      <c r="QZF374" s="1"/>
      <c r="QZG374" s="1"/>
      <c r="QZH374" s="1"/>
      <c r="QZI374" s="1"/>
      <c r="QZJ374" s="1"/>
      <c r="QZK374" s="1"/>
      <c r="QZL374" s="1"/>
      <c r="QZM374" s="1"/>
      <c r="QZN374" s="1"/>
      <c r="QZO374" s="1"/>
      <c r="QZP374" s="1"/>
      <c r="QZQ374" s="1"/>
      <c r="QZR374" s="1"/>
      <c r="QZS374" s="1"/>
      <c r="QZT374" s="1"/>
      <c r="QZU374" s="1"/>
      <c r="QZV374" s="1"/>
      <c r="QZW374" s="1"/>
      <c r="QZX374" s="1"/>
      <c r="QZY374" s="1"/>
      <c r="QZZ374" s="1"/>
      <c r="RAA374" s="1"/>
      <c r="RAB374" s="1"/>
      <c r="RAC374" s="1"/>
      <c r="RAD374" s="1"/>
      <c r="RAE374" s="1"/>
      <c r="RAF374" s="1"/>
      <c r="RAG374" s="1"/>
      <c r="RAH374" s="1"/>
      <c r="RAI374" s="1"/>
      <c r="RAJ374" s="1"/>
      <c r="RAK374" s="1"/>
      <c r="RAL374" s="1"/>
      <c r="RAM374" s="1"/>
      <c r="RAN374" s="1"/>
      <c r="RAO374" s="1"/>
      <c r="RAP374" s="1"/>
      <c r="RAQ374" s="1"/>
      <c r="RAR374" s="1"/>
      <c r="RAS374" s="1"/>
      <c r="RAT374" s="1"/>
      <c r="RAU374" s="1"/>
      <c r="RAV374" s="1"/>
      <c r="RAW374" s="1"/>
      <c r="RAX374" s="1"/>
      <c r="RAY374" s="1"/>
      <c r="RAZ374" s="1"/>
      <c r="RBA374" s="1"/>
      <c r="RBB374" s="1"/>
      <c r="RBC374" s="1"/>
      <c r="RBD374" s="1"/>
      <c r="RBE374" s="1"/>
      <c r="RBF374" s="1"/>
      <c r="RBG374" s="1"/>
      <c r="RBH374" s="1"/>
      <c r="RBI374" s="1"/>
      <c r="RBJ374" s="1"/>
      <c r="RBK374" s="1"/>
      <c r="RBL374" s="1"/>
      <c r="RBM374" s="1"/>
      <c r="RBN374" s="1"/>
      <c r="RBO374" s="1"/>
      <c r="RBP374" s="1"/>
      <c r="RBQ374" s="1"/>
      <c r="RBR374" s="1"/>
      <c r="RBS374" s="1"/>
      <c r="RBT374" s="1"/>
      <c r="RBU374" s="1"/>
      <c r="RBV374" s="1"/>
      <c r="RBW374" s="1"/>
      <c r="RBX374" s="1"/>
      <c r="RBY374" s="1"/>
      <c r="RBZ374" s="1"/>
      <c r="RCA374" s="1"/>
      <c r="RCB374" s="1"/>
      <c r="RCC374" s="1"/>
      <c r="RCD374" s="1"/>
      <c r="RCE374" s="1"/>
      <c r="RCF374" s="1"/>
      <c r="RCG374" s="1"/>
      <c r="RCH374" s="1"/>
      <c r="RCI374" s="1"/>
      <c r="RCJ374" s="1"/>
      <c r="RCK374" s="1"/>
      <c r="RCL374" s="1"/>
      <c r="RCM374" s="1"/>
      <c r="RCN374" s="1"/>
      <c r="RCO374" s="1"/>
      <c r="RCP374" s="1"/>
      <c r="RCQ374" s="1"/>
      <c r="RCR374" s="1"/>
      <c r="RCS374" s="1"/>
      <c r="RCT374" s="1"/>
      <c r="RCU374" s="1"/>
      <c r="RCV374" s="1"/>
      <c r="RCW374" s="1"/>
      <c r="RCX374" s="1"/>
      <c r="RCY374" s="1"/>
      <c r="RCZ374" s="1"/>
      <c r="RDA374" s="1"/>
      <c r="RDB374" s="1"/>
      <c r="RDC374" s="1"/>
      <c r="RDD374" s="1"/>
      <c r="RDE374" s="1"/>
      <c r="RDF374" s="1"/>
      <c r="RDG374" s="1"/>
      <c r="RDH374" s="1"/>
      <c r="RDI374" s="1"/>
      <c r="RDJ374" s="1"/>
      <c r="RDK374" s="1"/>
      <c r="RDL374" s="1"/>
      <c r="RDM374" s="1"/>
      <c r="RDN374" s="1"/>
      <c r="RDO374" s="1"/>
      <c r="RDP374" s="1"/>
      <c r="RDQ374" s="1"/>
      <c r="RDR374" s="1"/>
      <c r="RDS374" s="1"/>
      <c r="RDT374" s="1"/>
      <c r="RDU374" s="1"/>
      <c r="RDV374" s="1"/>
      <c r="RDW374" s="1"/>
      <c r="RDX374" s="1"/>
      <c r="RDY374" s="1"/>
      <c r="RDZ374" s="1"/>
      <c r="REA374" s="1"/>
      <c r="REB374" s="1"/>
      <c r="REC374" s="1"/>
      <c r="RED374" s="1"/>
      <c r="REE374" s="1"/>
      <c r="REF374" s="1"/>
      <c r="REG374" s="1"/>
      <c r="REH374" s="1"/>
      <c r="REI374" s="1"/>
      <c r="REJ374" s="1"/>
      <c r="REK374" s="1"/>
      <c r="REL374" s="1"/>
      <c r="REM374" s="1"/>
      <c r="REN374" s="1"/>
      <c r="REO374" s="1"/>
      <c r="REP374" s="1"/>
      <c r="REQ374" s="1"/>
      <c r="RER374" s="1"/>
      <c r="RES374" s="1"/>
      <c r="RET374" s="1"/>
      <c r="REU374" s="1"/>
      <c r="REV374" s="1"/>
      <c r="REW374" s="1"/>
      <c r="REX374" s="1"/>
      <c r="REY374" s="1"/>
      <c r="REZ374" s="1"/>
      <c r="RFA374" s="1"/>
      <c r="RFB374" s="1"/>
      <c r="RFC374" s="1"/>
      <c r="RFD374" s="1"/>
      <c r="RFE374" s="1"/>
      <c r="RFF374" s="1"/>
      <c r="RFG374" s="1"/>
      <c r="RFH374" s="1"/>
      <c r="RFI374" s="1"/>
      <c r="RFJ374" s="1"/>
      <c r="RFK374" s="1"/>
      <c r="RFL374" s="1"/>
      <c r="RFM374" s="1"/>
      <c r="RFN374" s="1"/>
      <c r="RFO374" s="1"/>
      <c r="RFP374" s="1"/>
      <c r="RFQ374" s="1"/>
      <c r="RFR374" s="1"/>
      <c r="RFS374" s="1"/>
      <c r="RFT374" s="1"/>
      <c r="RFU374" s="1"/>
      <c r="RFV374" s="1"/>
      <c r="RFW374" s="1"/>
      <c r="RFX374" s="1"/>
      <c r="RFY374" s="1"/>
      <c r="RFZ374" s="1"/>
      <c r="RGA374" s="1"/>
      <c r="RGB374" s="1"/>
      <c r="RGC374" s="1"/>
      <c r="RGD374" s="1"/>
      <c r="RGE374" s="1"/>
      <c r="RGF374" s="1"/>
      <c r="RGG374" s="1"/>
      <c r="RGH374" s="1"/>
      <c r="RGI374" s="1"/>
      <c r="RGJ374" s="1"/>
      <c r="RGK374" s="1"/>
      <c r="RGL374" s="1"/>
      <c r="RGM374" s="1"/>
      <c r="RGN374" s="1"/>
      <c r="RGO374" s="1"/>
      <c r="RGP374" s="1"/>
      <c r="RGQ374" s="1"/>
      <c r="RGR374" s="1"/>
      <c r="RGS374" s="1"/>
      <c r="RGT374" s="1"/>
      <c r="RGU374" s="1"/>
      <c r="RGV374" s="1"/>
      <c r="RGW374" s="1"/>
      <c r="RGX374" s="1"/>
      <c r="RGY374" s="1"/>
      <c r="RGZ374" s="1"/>
      <c r="RHA374" s="1"/>
      <c r="RHB374" s="1"/>
      <c r="RHC374" s="1"/>
      <c r="RHD374" s="1"/>
      <c r="RHE374" s="1"/>
      <c r="RHF374" s="1"/>
      <c r="RHG374" s="1"/>
      <c r="RHH374" s="1"/>
      <c r="RHI374" s="1"/>
      <c r="RHJ374" s="1"/>
      <c r="RHK374" s="1"/>
      <c r="RHL374" s="1"/>
      <c r="RHM374" s="1"/>
      <c r="RHN374" s="1"/>
      <c r="RHO374" s="1"/>
      <c r="RHP374" s="1"/>
      <c r="RHQ374" s="1"/>
      <c r="RHR374" s="1"/>
      <c r="RHS374" s="1"/>
      <c r="RHT374" s="1"/>
      <c r="RHU374" s="1"/>
      <c r="RHV374" s="1"/>
      <c r="RHW374" s="1"/>
      <c r="RHX374" s="1"/>
      <c r="RHY374" s="1"/>
      <c r="RHZ374" s="1"/>
      <c r="RIA374" s="1"/>
      <c r="RIB374" s="1"/>
      <c r="RIC374" s="1"/>
      <c r="RID374" s="1"/>
      <c r="RIE374" s="1"/>
      <c r="RIF374" s="1"/>
      <c r="RIG374" s="1"/>
      <c r="RIH374" s="1"/>
      <c r="RII374" s="1"/>
      <c r="RIJ374" s="1"/>
      <c r="RIK374" s="1"/>
      <c r="RIL374" s="1"/>
      <c r="RIM374" s="1"/>
      <c r="RIN374" s="1"/>
      <c r="RIO374" s="1"/>
      <c r="RIP374" s="1"/>
      <c r="RIQ374" s="1"/>
      <c r="RIR374" s="1"/>
      <c r="RIS374" s="1"/>
      <c r="RIT374" s="1"/>
      <c r="RIU374" s="1"/>
      <c r="RIV374" s="1"/>
      <c r="RIW374" s="1"/>
      <c r="RIX374" s="1"/>
      <c r="RIY374" s="1"/>
      <c r="RIZ374" s="1"/>
      <c r="RJA374" s="1"/>
      <c r="RJB374" s="1"/>
      <c r="RJC374" s="1"/>
      <c r="RJD374" s="1"/>
      <c r="RJE374" s="1"/>
      <c r="RJF374" s="1"/>
      <c r="RJG374" s="1"/>
      <c r="RJH374" s="1"/>
      <c r="RJI374" s="1"/>
      <c r="RJJ374" s="1"/>
      <c r="RJK374" s="1"/>
      <c r="RJL374" s="1"/>
      <c r="RJM374" s="1"/>
      <c r="RJN374" s="1"/>
      <c r="RJO374" s="1"/>
      <c r="RJP374" s="1"/>
      <c r="RJQ374" s="1"/>
      <c r="RJR374" s="1"/>
      <c r="RJS374" s="1"/>
      <c r="RJT374" s="1"/>
      <c r="RJU374" s="1"/>
      <c r="RJV374" s="1"/>
      <c r="RJW374" s="1"/>
      <c r="RJX374" s="1"/>
      <c r="RJY374" s="1"/>
      <c r="RJZ374" s="1"/>
      <c r="RKA374" s="1"/>
      <c r="RKB374" s="1"/>
      <c r="RKC374" s="1"/>
      <c r="RKD374" s="1"/>
      <c r="RKE374" s="1"/>
      <c r="RKF374" s="1"/>
      <c r="RKG374" s="1"/>
      <c r="RKH374" s="1"/>
      <c r="RKI374" s="1"/>
      <c r="RKJ374" s="1"/>
      <c r="RKK374" s="1"/>
      <c r="RKL374" s="1"/>
      <c r="RKM374" s="1"/>
      <c r="RKN374" s="1"/>
      <c r="RKO374" s="1"/>
      <c r="RKP374" s="1"/>
      <c r="RKQ374" s="1"/>
      <c r="RKR374" s="1"/>
      <c r="RKS374" s="1"/>
      <c r="RKT374" s="1"/>
      <c r="RKU374" s="1"/>
      <c r="RKV374" s="1"/>
      <c r="RKW374" s="1"/>
      <c r="RKX374" s="1"/>
      <c r="RKY374" s="1"/>
      <c r="RKZ374" s="1"/>
      <c r="RLA374" s="1"/>
      <c r="RLB374" s="1"/>
      <c r="RLC374" s="1"/>
      <c r="RLD374" s="1"/>
      <c r="RLE374" s="1"/>
      <c r="RLF374" s="1"/>
      <c r="RLG374" s="1"/>
      <c r="RLH374" s="1"/>
      <c r="RLI374" s="1"/>
      <c r="RLJ374" s="1"/>
      <c r="RLK374" s="1"/>
      <c r="RLL374" s="1"/>
      <c r="RLM374" s="1"/>
      <c r="RLN374" s="1"/>
      <c r="RLO374" s="1"/>
      <c r="RLP374" s="1"/>
      <c r="RLQ374" s="1"/>
      <c r="RLR374" s="1"/>
      <c r="RLS374" s="1"/>
      <c r="RLT374" s="1"/>
      <c r="RLU374" s="1"/>
      <c r="RLV374" s="1"/>
      <c r="RLW374" s="1"/>
      <c r="RLX374" s="1"/>
      <c r="RLY374" s="1"/>
      <c r="RLZ374" s="1"/>
      <c r="RMA374" s="1"/>
      <c r="RMB374" s="1"/>
      <c r="RMC374" s="1"/>
      <c r="RMD374" s="1"/>
      <c r="RME374" s="1"/>
      <c r="RMF374" s="1"/>
      <c r="RMG374" s="1"/>
      <c r="RMH374" s="1"/>
      <c r="RMI374" s="1"/>
      <c r="RMJ374" s="1"/>
      <c r="RMK374" s="1"/>
      <c r="RML374" s="1"/>
      <c r="RMM374" s="1"/>
      <c r="RMN374" s="1"/>
      <c r="RMO374" s="1"/>
      <c r="RMP374" s="1"/>
      <c r="RMQ374" s="1"/>
      <c r="RMR374" s="1"/>
      <c r="RMS374" s="1"/>
      <c r="RMT374" s="1"/>
      <c r="RMU374" s="1"/>
      <c r="RMV374" s="1"/>
      <c r="RMW374" s="1"/>
      <c r="RMX374" s="1"/>
      <c r="RMY374" s="1"/>
      <c r="RMZ374" s="1"/>
      <c r="RNA374" s="1"/>
      <c r="RNB374" s="1"/>
      <c r="RNC374" s="1"/>
      <c r="RND374" s="1"/>
      <c r="RNE374" s="1"/>
      <c r="RNF374" s="1"/>
      <c r="RNG374" s="1"/>
      <c r="RNH374" s="1"/>
      <c r="RNI374" s="1"/>
      <c r="RNJ374" s="1"/>
      <c r="RNK374" s="1"/>
      <c r="RNL374" s="1"/>
      <c r="RNM374" s="1"/>
      <c r="RNN374" s="1"/>
      <c r="RNO374" s="1"/>
      <c r="RNP374" s="1"/>
      <c r="RNQ374" s="1"/>
      <c r="RNR374" s="1"/>
      <c r="RNS374" s="1"/>
      <c r="RNT374" s="1"/>
      <c r="RNU374" s="1"/>
      <c r="RNV374" s="1"/>
      <c r="RNW374" s="1"/>
      <c r="RNX374" s="1"/>
      <c r="RNY374" s="1"/>
      <c r="RNZ374" s="1"/>
      <c r="ROA374" s="1"/>
      <c r="ROB374" s="1"/>
      <c r="ROC374" s="1"/>
      <c r="ROD374" s="1"/>
      <c r="ROE374" s="1"/>
      <c r="ROF374" s="1"/>
      <c r="ROG374" s="1"/>
      <c r="ROH374" s="1"/>
      <c r="ROI374" s="1"/>
      <c r="ROJ374" s="1"/>
      <c r="ROK374" s="1"/>
      <c r="ROL374" s="1"/>
      <c r="ROM374" s="1"/>
      <c r="RON374" s="1"/>
      <c r="ROO374" s="1"/>
      <c r="ROP374" s="1"/>
      <c r="ROQ374" s="1"/>
      <c r="ROR374" s="1"/>
      <c r="ROS374" s="1"/>
      <c r="ROT374" s="1"/>
      <c r="ROU374" s="1"/>
      <c r="ROV374" s="1"/>
      <c r="ROW374" s="1"/>
      <c r="ROX374" s="1"/>
      <c r="ROY374" s="1"/>
      <c r="ROZ374" s="1"/>
      <c r="RPA374" s="1"/>
      <c r="RPB374" s="1"/>
      <c r="RPC374" s="1"/>
      <c r="RPD374" s="1"/>
      <c r="RPE374" s="1"/>
      <c r="RPF374" s="1"/>
      <c r="RPG374" s="1"/>
      <c r="RPH374" s="1"/>
      <c r="RPI374" s="1"/>
      <c r="RPJ374" s="1"/>
      <c r="RPK374" s="1"/>
      <c r="RPL374" s="1"/>
      <c r="RPM374" s="1"/>
      <c r="RPN374" s="1"/>
      <c r="RPO374" s="1"/>
      <c r="RPP374" s="1"/>
      <c r="RPQ374" s="1"/>
      <c r="RPR374" s="1"/>
      <c r="RPS374" s="1"/>
      <c r="RPT374" s="1"/>
      <c r="RPU374" s="1"/>
      <c r="RPV374" s="1"/>
      <c r="RPW374" s="1"/>
      <c r="RPX374" s="1"/>
      <c r="RPY374" s="1"/>
      <c r="RPZ374" s="1"/>
      <c r="RQA374" s="1"/>
      <c r="RQB374" s="1"/>
      <c r="RQC374" s="1"/>
      <c r="RQD374" s="1"/>
      <c r="RQE374" s="1"/>
      <c r="RQF374" s="1"/>
      <c r="RQG374" s="1"/>
      <c r="RQH374" s="1"/>
      <c r="RQI374" s="1"/>
      <c r="RQJ374" s="1"/>
      <c r="RQK374" s="1"/>
      <c r="RQL374" s="1"/>
      <c r="RQM374" s="1"/>
      <c r="RQN374" s="1"/>
      <c r="RQO374" s="1"/>
      <c r="RQP374" s="1"/>
      <c r="RQQ374" s="1"/>
      <c r="RQR374" s="1"/>
      <c r="RQS374" s="1"/>
      <c r="RQT374" s="1"/>
      <c r="RQU374" s="1"/>
      <c r="RQV374" s="1"/>
      <c r="RQW374" s="1"/>
      <c r="RQX374" s="1"/>
      <c r="RQY374" s="1"/>
      <c r="RQZ374" s="1"/>
      <c r="RRA374" s="1"/>
      <c r="RRB374" s="1"/>
      <c r="RRC374" s="1"/>
      <c r="RRD374" s="1"/>
      <c r="RRE374" s="1"/>
      <c r="RRF374" s="1"/>
      <c r="RRG374" s="1"/>
      <c r="RRH374" s="1"/>
      <c r="RRI374" s="1"/>
      <c r="RRJ374" s="1"/>
      <c r="RRK374" s="1"/>
      <c r="RRL374" s="1"/>
      <c r="RRM374" s="1"/>
      <c r="RRN374" s="1"/>
      <c r="RRO374" s="1"/>
      <c r="RRP374" s="1"/>
      <c r="RRQ374" s="1"/>
      <c r="RRR374" s="1"/>
      <c r="RRS374" s="1"/>
      <c r="RRT374" s="1"/>
      <c r="RRU374" s="1"/>
      <c r="RRV374" s="1"/>
      <c r="RRW374" s="1"/>
      <c r="RRX374" s="1"/>
      <c r="RRY374" s="1"/>
      <c r="RRZ374" s="1"/>
      <c r="RSA374" s="1"/>
      <c r="RSB374" s="1"/>
      <c r="RSC374" s="1"/>
      <c r="RSD374" s="1"/>
      <c r="RSE374" s="1"/>
      <c r="RSF374" s="1"/>
      <c r="RSG374" s="1"/>
      <c r="RSH374" s="1"/>
      <c r="RSI374" s="1"/>
      <c r="RSJ374" s="1"/>
      <c r="RSK374" s="1"/>
      <c r="RSL374" s="1"/>
      <c r="RSM374" s="1"/>
      <c r="RSN374" s="1"/>
      <c r="RSO374" s="1"/>
      <c r="RSP374" s="1"/>
      <c r="RSQ374" s="1"/>
      <c r="RSR374" s="1"/>
      <c r="RSS374" s="1"/>
      <c r="RST374" s="1"/>
      <c r="RSU374" s="1"/>
      <c r="RSV374" s="1"/>
      <c r="RSW374" s="1"/>
      <c r="RSX374" s="1"/>
      <c r="RSY374" s="1"/>
      <c r="RSZ374" s="1"/>
      <c r="RTA374" s="1"/>
      <c r="RTB374" s="1"/>
      <c r="RTC374" s="1"/>
      <c r="RTD374" s="1"/>
      <c r="RTE374" s="1"/>
      <c r="RTF374" s="1"/>
      <c r="RTG374" s="1"/>
      <c r="RTH374" s="1"/>
      <c r="RTI374" s="1"/>
      <c r="RTJ374" s="1"/>
      <c r="RTK374" s="1"/>
      <c r="RTL374" s="1"/>
      <c r="RTM374" s="1"/>
      <c r="RTN374" s="1"/>
      <c r="RTO374" s="1"/>
      <c r="RTP374" s="1"/>
      <c r="RTQ374" s="1"/>
      <c r="RTR374" s="1"/>
      <c r="RTS374" s="1"/>
      <c r="RTT374" s="1"/>
      <c r="RTU374" s="1"/>
      <c r="RTV374" s="1"/>
      <c r="RTW374" s="1"/>
      <c r="RTX374" s="1"/>
      <c r="RTY374" s="1"/>
      <c r="RTZ374" s="1"/>
      <c r="RUA374" s="1"/>
      <c r="RUB374" s="1"/>
      <c r="RUC374" s="1"/>
      <c r="RUD374" s="1"/>
      <c r="RUE374" s="1"/>
      <c r="RUF374" s="1"/>
      <c r="RUG374" s="1"/>
      <c r="RUH374" s="1"/>
      <c r="RUI374" s="1"/>
      <c r="RUJ374" s="1"/>
      <c r="RUK374" s="1"/>
      <c r="RUL374" s="1"/>
      <c r="RUM374" s="1"/>
      <c r="RUN374" s="1"/>
      <c r="RUO374" s="1"/>
      <c r="RUP374" s="1"/>
      <c r="RUQ374" s="1"/>
      <c r="RUR374" s="1"/>
      <c r="RUS374" s="1"/>
      <c r="RUT374" s="1"/>
      <c r="RUU374" s="1"/>
      <c r="RUV374" s="1"/>
      <c r="RUW374" s="1"/>
      <c r="RUX374" s="1"/>
      <c r="RUY374" s="1"/>
      <c r="RUZ374" s="1"/>
      <c r="RVA374" s="1"/>
      <c r="RVB374" s="1"/>
      <c r="RVC374" s="1"/>
      <c r="RVD374" s="1"/>
      <c r="RVE374" s="1"/>
      <c r="RVF374" s="1"/>
      <c r="RVG374" s="1"/>
      <c r="RVH374" s="1"/>
      <c r="RVI374" s="1"/>
      <c r="RVJ374" s="1"/>
      <c r="RVK374" s="1"/>
      <c r="RVL374" s="1"/>
      <c r="RVM374" s="1"/>
      <c r="RVN374" s="1"/>
      <c r="RVO374" s="1"/>
      <c r="RVP374" s="1"/>
      <c r="RVQ374" s="1"/>
      <c r="RVR374" s="1"/>
      <c r="RVS374" s="1"/>
      <c r="RVT374" s="1"/>
      <c r="RVU374" s="1"/>
      <c r="RVV374" s="1"/>
      <c r="RVW374" s="1"/>
      <c r="RVX374" s="1"/>
      <c r="RVY374" s="1"/>
      <c r="RVZ374" s="1"/>
      <c r="RWA374" s="1"/>
      <c r="RWB374" s="1"/>
      <c r="RWC374" s="1"/>
      <c r="RWD374" s="1"/>
      <c r="RWE374" s="1"/>
      <c r="RWF374" s="1"/>
      <c r="RWG374" s="1"/>
      <c r="RWH374" s="1"/>
      <c r="RWI374" s="1"/>
      <c r="RWJ374" s="1"/>
      <c r="RWK374" s="1"/>
      <c r="RWL374" s="1"/>
      <c r="RWM374" s="1"/>
      <c r="RWN374" s="1"/>
      <c r="RWO374" s="1"/>
      <c r="RWP374" s="1"/>
      <c r="RWQ374" s="1"/>
      <c r="RWR374" s="1"/>
      <c r="RWS374" s="1"/>
      <c r="RWT374" s="1"/>
      <c r="RWU374" s="1"/>
      <c r="RWV374" s="1"/>
      <c r="RWW374" s="1"/>
      <c r="RWX374" s="1"/>
      <c r="RWY374" s="1"/>
      <c r="RWZ374" s="1"/>
      <c r="RXA374" s="1"/>
      <c r="RXB374" s="1"/>
      <c r="RXC374" s="1"/>
      <c r="RXD374" s="1"/>
      <c r="RXE374" s="1"/>
      <c r="RXF374" s="1"/>
      <c r="RXG374" s="1"/>
      <c r="RXH374" s="1"/>
      <c r="RXI374" s="1"/>
      <c r="RXJ374" s="1"/>
      <c r="RXK374" s="1"/>
      <c r="RXL374" s="1"/>
      <c r="RXM374" s="1"/>
      <c r="RXN374" s="1"/>
      <c r="RXO374" s="1"/>
      <c r="RXP374" s="1"/>
      <c r="RXQ374" s="1"/>
      <c r="RXR374" s="1"/>
      <c r="RXS374" s="1"/>
      <c r="RXT374" s="1"/>
      <c r="RXU374" s="1"/>
      <c r="RXV374" s="1"/>
      <c r="RXW374" s="1"/>
      <c r="RXX374" s="1"/>
      <c r="RXY374" s="1"/>
      <c r="RXZ374" s="1"/>
      <c r="RYA374" s="1"/>
      <c r="RYB374" s="1"/>
      <c r="RYC374" s="1"/>
      <c r="RYD374" s="1"/>
      <c r="RYE374" s="1"/>
      <c r="RYF374" s="1"/>
      <c r="RYG374" s="1"/>
      <c r="RYH374" s="1"/>
      <c r="RYI374" s="1"/>
      <c r="RYJ374" s="1"/>
      <c r="RYK374" s="1"/>
      <c r="RYL374" s="1"/>
      <c r="RYM374" s="1"/>
      <c r="RYN374" s="1"/>
      <c r="RYO374" s="1"/>
      <c r="RYP374" s="1"/>
      <c r="RYQ374" s="1"/>
      <c r="RYR374" s="1"/>
      <c r="RYS374" s="1"/>
      <c r="RYT374" s="1"/>
      <c r="RYU374" s="1"/>
      <c r="RYV374" s="1"/>
      <c r="RYW374" s="1"/>
      <c r="RYX374" s="1"/>
      <c r="RYY374" s="1"/>
      <c r="RYZ374" s="1"/>
      <c r="RZA374" s="1"/>
      <c r="RZB374" s="1"/>
      <c r="RZC374" s="1"/>
      <c r="RZD374" s="1"/>
      <c r="RZE374" s="1"/>
      <c r="RZF374" s="1"/>
      <c r="RZG374" s="1"/>
      <c r="RZH374" s="1"/>
      <c r="RZI374" s="1"/>
      <c r="RZJ374" s="1"/>
      <c r="RZK374" s="1"/>
      <c r="RZL374" s="1"/>
      <c r="RZM374" s="1"/>
      <c r="RZN374" s="1"/>
      <c r="RZO374" s="1"/>
      <c r="RZP374" s="1"/>
      <c r="RZQ374" s="1"/>
      <c r="RZR374" s="1"/>
      <c r="RZS374" s="1"/>
      <c r="RZT374" s="1"/>
      <c r="RZU374" s="1"/>
      <c r="RZV374" s="1"/>
      <c r="RZW374" s="1"/>
      <c r="RZX374" s="1"/>
      <c r="RZY374" s="1"/>
      <c r="RZZ374" s="1"/>
      <c r="SAA374" s="1"/>
      <c r="SAB374" s="1"/>
      <c r="SAC374" s="1"/>
      <c r="SAD374" s="1"/>
      <c r="SAE374" s="1"/>
      <c r="SAF374" s="1"/>
      <c r="SAG374" s="1"/>
      <c r="SAH374" s="1"/>
      <c r="SAI374" s="1"/>
      <c r="SAJ374" s="1"/>
      <c r="SAK374" s="1"/>
      <c r="SAL374" s="1"/>
      <c r="SAM374" s="1"/>
      <c r="SAN374" s="1"/>
      <c r="SAO374" s="1"/>
      <c r="SAP374" s="1"/>
      <c r="SAQ374" s="1"/>
      <c r="SAR374" s="1"/>
      <c r="SAS374" s="1"/>
      <c r="SAT374" s="1"/>
      <c r="SAU374" s="1"/>
      <c r="SAV374" s="1"/>
      <c r="SAW374" s="1"/>
      <c r="SAX374" s="1"/>
      <c r="SAY374" s="1"/>
      <c r="SAZ374" s="1"/>
      <c r="SBA374" s="1"/>
      <c r="SBB374" s="1"/>
      <c r="SBC374" s="1"/>
      <c r="SBD374" s="1"/>
      <c r="SBE374" s="1"/>
      <c r="SBF374" s="1"/>
      <c r="SBG374" s="1"/>
      <c r="SBH374" s="1"/>
      <c r="SBI374" s="1"/>
      <c r="SBJ374" s="1"/>
      <c r="SBK374" s="1"/>
      <c r="SBL374" s="1"/>
      <c r="SBM374" s="1"/>
      <c r="SBN374" s="1"/>
      <c r="SBO374" s="1"/>
      <c r="SBP374" s="1"/>
      <c r="SBQ374" s="1"/>
      <c r="SBR374" s="1"/>
      <c r="SBS374" s="1"/>
      <c r="SBT374" s="1"/>
      <c r="SBU374" s="1"/>
      <c r="SBV374" s="1"/>
      <c r="SBW374" s="1"/>
      <c r="SBX374" s="1"/>
      <c r="SBY374" s="1"/>
      <c r="SBZ374" s="1"/>
      <c r="SCA374" s="1"/>
      <c r="SCB374" s="1"/>
      <c r="SCC374" s="1"/>
      <c r="SCD374" s="1"/>
      <c r="SCE374" s="1"/>
      <c r="SCF374" s="1"/>
      <c r="SCG374" s="1"/>
      <c r="SCH374" s="1"/>
      <c r="SCI374" s="1"/>
      <c r="SCJ374" s="1"/>
      <c r="SCK374" s="1"/>
      <c r="SCL374" s="1"/>
      <c r="SCM374" s="1"/>
      <c r="SCN374" s="1"/>
      <c r="SCO374" s="1"/>
      <c r="SCP374" s="1"/>
      <c r="SCQ374" s="1"/>
      <c r="SCR374" s="1"/>
      <c r="SCS374" s="1"/>
      <c r="SCT374" s="1"/>
      <c r="SCU374" s="1"/>
      <c r="SCV374" s="1"/>
      <c r="SCW374" s="1"/>
      <c r="SCX374" s="1"/>
      <c r="SCY374" s="1"/>
      <c r="SCZ374" s="1"/>
      <c r="SDA374" s="1"/>
      <c r="SDB374" s="1"/>
      <c r="SDC374" s="1"/>
      <c r="SDD374" s="1"/>
      <c r="SDE374" s="1"/>
      <c r="SDF374" s="1"/>
      <c r="SDG374" s="1"/>
      <c r="SDH374" s="1"/>
      <c r="SDI374" s="1"/>
      <c r="SDJ374" s="1"/>
      <c r="SDK374" s="1"/>
      <c r="SDL374" s="1"/>
      <c r="SDM374" s="1"/>
      <c r="SDN374" s="1"/>
      <c r="SDO374" s="1"/>
      <c r="SDP374" s="1"/>
      <c r="SDQ374" s="1"/>
      <c r="SDR374" s="1"/>
      <c r="SDS374" s="1"/>
      <c r="SDT374" s="1"/>
      <c r="SDU374" s="1"/>
      <c r="SDV374" s="1"/>
      <c r="SDW374" s="1"/>
      <c r="SDX374" s="1"/>
      <c r="SDY374" s="1"/>
      <c r="SDZ374" s="1"/>
      <c r="SEA374" s="1"/>
      <c r="SEB374" s="1"/>
      <c r="SEC374" s="1"/>
      <c r="SED374" s="1"/>
      <c r="SEE374" s="1"/>
      <c r="SEF374" s="1"/>
      <c r="SEG374" s="1"/>
      <c r="SEH374" s="1"/>
      <c r="SEI374" s="1"/>
      <c r="SEJ374" s="1"/>
      <c r="SEK374" s="1"/>
      <c r="SEL374" s="1"/>
      <c r="SEM374" s="1"/>
      <c r="SEN374" s="1"/>
      <c r="SEO374" s="1"/>
      <c r="SEP374" s="1"/>
      <c r="SEQ374" s="1"/>
      <c r="SER374" s="1"/>
      <c r="SES374" s="1"/>
      <c r="SET374" s="1"/>
      <c r="SEU374" s="1"/>
      <c r="SEV374" s="1"/>
      <c r="SEW374" s="1"/>
      <c r="SEX374" s="1"/>
      <c r="SEY374" s="1"/>
      <c r="SEZ374" s="1"/>
      <c r="SFA374" s="1"/>
      <c r="SFB374" s="1"/>
      <c r="SFC374" s="1"/>
      <c r="SFD374" s="1"/>
      <c r="SFE374" s="1"/>
      <c r="SFF374" s="1"/>
      <c r="SFG374" s="1"/>
      <c r="SFH374" s="1"/>
      <c r="SFI374" s="1"/>
      <c r="SFJ374" s="1"/>
      <c r="SFK374" s="1"/>
      <c r="SFL374" s="1"/>
      <c r="SFM374" s="1"/>
      <c r="SFN374" s="1"/>
      <c r="SFO374" s="1"/>
      <c r="SFP374" s="1"/>
      <c r="SFQ374" s="1"/>
      <c r="SFR374" s="1"/>
      <c r="SFS374" s="1"/>
      <c r="SFT374" s="1"/>
      <c r="SFU374" s="1"/>
      <c r="SFV374" s="1"/>
      <c r="SFW374" s="1"/>
      <c r="SFX374" s="1"/>
      <c r="SFY374" s="1"/>
      <c r="SFZ374" s="1"/>
      <c r="SGA374" s="1"/>
      <c r="SGB374" s="1"/>
      <c r="SGC374" s="1"/>
      <c r="SGD374" s="1"/>
      <c r="SGE374" s="1"/>
      <c r="SGF374" s="1"/>
      <c r="SGG374" s="1"/>
      <c r="SGH374" s="1"/>
      <c r="SGI374" s="1"/>
      <c r="SGJ374" s="1"/>
      <c r="SGK374" s="1"/>
      <c r="SGL374" s="1"/>
      <c r="SGM374" s="1"/>
      <c r="SGN374" s="1"/>
      <c r="SGO374" s="1"/>
      <c r="SGP374" s="1"/>
      <c r="SGQ374" s="1"/>
      <c r="SGR374" s="1"/>
      <c r="SGS374" s="1"/>
      <c r="SGT374" s="1"/>
      <c r="SGU374" s="1"/>
      <c r="SGV374" s="1"/>
      <c r="SGW374" s="1"/>
      <c r="SGX374" s="1"/>
      <c r="SGY374" s="1"/>
      <c r="SGZ374" s="1"/>
      <c r="SHA374" s="1"/>
      <c r="SHB374" s="1"/>
      <c r="SHC374" s="1"/>
      <c r="SHD374" s="1"/>
      <c r="SHE374" s="1"/>
      <c r="SHF374" s="1"/>
      <c r="SHG374" s="1"/>
      <c r="SHH374" s="1"/>
      <c r="SHI374" s="1"/>
      <c r="SHJ374" s="1"/>
      <c r="SHK374" s="1"/>
      <c r="SHL374" s="1"/>
      <c r="SHM374" s="1"/>
      <c r="SHN374" s="1"/>
      <c r="SHO374" s="1"/>
      <c r="SHP374" s="1"/>
      <c r="SHQ374" s="1"/>
      <c r="SHR374" s="1"/>
      <c r="SHS374" s="1"/>
      <c r="SHT374" s="1"/>
      <c r="SHU374" s="1"/>
      <c r="SHV374" s="1"/>
      <c r="SHW374" s="1"/>
      <c r="SHX374" s="1"/>
      <c r="SHY374" s="1"/>
      <c r="SHZ374" s="1"/>
      <c r="SIA374" s="1"/>
      <c r="SIB374" s="1"/>
      <c r="SIC374" s="1"/>
      <c r="SID374" s="1"/>
      <c r="SIE374" s="1"/>
      <c r="SIF374" s="1"/>
      <c r="SIG374" s="1"/>
      <c r="SIH374" s="1"/>
      <c r="SII374" s="1"/>
      <c r="SIJ374" s="1"/>
      <c r="SIK374" s="1"/>
      <c r="SIL374" s="1"/>
      <c r="SIM374" s="1"/>
      <c r="SIN374" s="1"/>
      <c r="SIO374" s="1"/>
      <c r="SIP374" s="1"/>
      <c r="SIQ374" s="1"/>
      <c r="SIR374" s="1"/>
      <c r="SIS374" s="1"/>
      <c r="SIT374" s="1"/>
      <c r="SIU374" s="1"/>
      <c r="SIV374" s="1"/>
      <c r="SIW374" s="1"/>
      <c r="SIX374" s="1"/>
      <c r="SIY374" s="1"/>
      <c r="SIZ374" s="1"/>
      <c r="SJA374" s="1"/>
      <c r="SJB374" s="1"/>
      <c r="SJC374" s="1"/>
      <c r="SJD374" s="1"/>
      <c r="SJE374" s="1"/>
      <c r="SJF374" s="1"/>
      <c r="SJG374" s="1"/>
      <c r="SJH374" s="1"/>
      <c r="SJI374" s="1"/>
      <c r="SJJ374" s="1"/>
      <c r="SJK374" s="1"/>
      <c r="SJL374" s="1"/>
      <c r="SJM374" s="1"/>
      <c r="SJN374" s="1"/>
      <c r="SJO374" s="1"/>
      <c r="SJP374" s="1"/>
      <c r="SJQ374" s="1"/>
      <c r="SJR374" s="1"/>
      <c r="SJS374" s="1"/>
      <c r="SJT374" s="1"/>
      <c r="SJU374" s="1"/>
      <c r="SJV374" s="1"/>
      <c r="SJW374" s="1"/>
      <c r="SJX374" s="1"/>
      <c r="SJY374" s="1"/>
      <c r="SJZ374" s="1"/>
      <c r="SKA374" s="1"/>
      <c r="SKB374" s="1"/>
      <c r="SKC374" s="1"/>
      <c r="SKD374" s="1"/>
      <c r="SKE374" s="1"/>
      <c r="SKF374" s="1"/>
      <c r="SKG374" s="1"/>
      <c r="SKH374" s="1"/>
      <c r="SKI374" s="1"/>
      <c r="SKJ374" s="1"/>
      <c r="SKK374" s="1"/>
      <c r="SKL374" s="1"/>
      <c r="SKM374" s="1"/>
      <c r="SKN374" s="1"/>
      <c r="SKO374" s="1"/>
      <c r="SKP374" s="1"/>
      <c r="SKQ374" s="1"/>
      <c r="SKR374" s="1"/>
      <c r="SKS374" s="1"/>
      <c r="SKT374" s="1"/>
      <c r="SKU374" s="1"/>
      <c r="SKV374" s="1"/>
      <c r="SKW374" s="1"/>
      <c r="SKX374" s="1"/>
      <c r="SKY374" s="1"/>
      <c r="SKZ374" s="1"/>
      <c r="SLA374" s="1"/>
      <c r="SLB374" s="1"/>
      <c r="SLC374" s="1"/>
      <c r="SLD374" s="1"/>
      <c r="SLE374" s="1"/>
      <c r="SLF374" s="1"/>
      <c r="SLG374" s="1"/>
      <c r="SLH374" s="1"/>
      <c r="SLI374" s="1"/>
      <c r="SLJ374" s="1"/>
      <c r="SLK374" s="1"/>
      <c r="SLL374" s="1"/>
      <c r="SLM374" s="1"/>
      <c r="SLN374" s="1"/>
      <c r="SLO374" s="1"/>
      <c r="SLP374" s="1"/>
      <c r="SLQ374" s="1"/>
      <c r="SLR374" s="1"/>
      <c r="SLS374" s="1"/>
      <c r="SLT374" s="1"/>
      <c r="SLU374" s="1"/>
      <c r="SLV374" s="1"/>
      <c r="SLW374" s="1"/>
      <c r="SLX374" s="1"/>
      <c r="SLY374" s="1"/>
      <c r="SLZ374" s="1"/>
      <c r="SMA374" s="1"/>
      <c r="SMB374" s="1"/>
      <c r="SMC374" s="1"/>
      <c r="SMD374" s="1"/>
      <c r="SME374" s="1"/>
      <c r="SMF374" s="1"/>
      <c r="SMG374" s="1"/>
      <c r="SMH374" s="1"/>
      <c r="SMI374" s="1"/>
      <c r="SMJ374" s="1"/>
      <c r="SMK374" s="1"/>
      <c r="SML374" s="1"/>
      <c r="SMM374" s="1"/>
      <c r="SMN374" s="1"/>
      <c r="SMO374" s="1"/>
      <c r="SMP374" s="1"/>
      <c r="SMQ374" s="1"/>
      <c r="SMR374" s="1"/>
      <c r="SMS374" s="1"/>
      <c r="SMT374" s="1"/>
      <c r="SMU374" s="1"/>
      <c r="SMV374" s="1"/>
      <c r="SMW374" s="1"/>
      <c r="SMX374" s="1"/>
      <c r="SMY374" s="1"/>
      <c r="SMZ374" s="1"/>
      <c r="SNA374" s="1"/>
      <c r="SNB374" s="1"/>
      <c r="SNC374" s="1"/>
      <c r="SND374" s="1"/>
      <c r="SNE374" s="1"/>
      <c r="SNF374" s="1"/>
      <c r="SNG374" s="1"/>
      <c r="SNH374" s="1"/>
      <c r="SNI374" s="1"/>
      <c r="SNJ374" s="1"/>
      <c r="SNK374" s="1"/>
      <c r="SNL374" s="1"/>
      <c r="SNM374" s="1"/>
      <c r="SNN374" s="1"/>
      <c r="SNO374" s="1"/>
      <c r="SNP374" s="1"/>
      <c r="SNQ374" s="1"/>
      <c r="SNR374" s="1"/>
      <c r="SNS374" s="1"/>
      <c r="SNT374" s="1"/>
      <c r="SNU374" s="1"/>
      <c r="SNV374" s="1"/>
      <c r="SNW374" s="1"/>
      <c r="SNX374" s="1"/>
      <c r="SNY374" s="1"/>
      <c r="SNZ374" s="1"/>
      <c r="SOA374" s="1"/>
      <c r="SOB374" s="1"/>
      <c r="SOC374" s="1"/>
      <c r="SOD374" s="1"/>
      <c r="SOE374" s="1"/>
      <c r="SOF374" s="1"/>
      <c r="SOG374" s="1"/>
      <c r="SOH374" s="1"/>
      <c r="SOI374" s="1"/>
      <c r="SOJ374" s="1"/>
      <c r="SOK374" s="1"/>
      <c r="SOL374" s="1"/>
      <c r="SOM374" s="1"/>
      <c r="SON374" s="1"/>
      <c r="SOO374" s="1"/>
      <c r="SOP374" s="1"/>
      <c r="SOQ374" s="1"/>
      <c r="SOR374" s="1"/>
      <c r="SOS374" s="1"/>
      <c r="SOT374" s="1"/>
      <c r="SOU374" s="1"/>
      <c r="SOV374" s="1"/>
      <c r="SOW374" s="1"/>
      <c r="SOX374" s="1"/>
      <c r="SOY374" s="1"/>
      <c r="SOZ374" s="1"/>
      <c r="SPA374" s="1"/>
      <c r="SPB374" s="1"/>
      <c r="SPC374" s="1"/>
      <c r="SPD374" s="1"/>
      <c r="SPE374" s="1"/>
      <c r="SPF374" s="1"/>
      <c r="SPG374" s="1"/>
      <c r="SPH374" s="1"/>
      <c r="SPI374" s="1"/>
      <c r="SPJ374" s="1"/>
      <c r="SPK374" s="1"/>
      <c r="SPL374" s="1"/>
      <c r="SPM374" s="1"/>
      <c r="SPN374" s="1"/>
      <c r="SPO374" s="1"/>
      <c r="SPP374" s="1"/>
      <c r="SPQ374" s="1"/>
      <c r="SPR374" s="1"/>
      <c r="SPS374" s="1"/>
      <c r="SPT374" s="1"/>
      <c r="SPU374" s="1"/>
      <c r="SPV374" s="1"/>
      <c r="SPW374" s="1"/>
      <c r="SPX374" s="1"/>
      <c r="SPY374" s="1"/>
      <c r="SPZ374" s="1"/>
      <c r="SQA374" s="1"/>
      <c r="SQB374" s="1"/>
      <c r="SQC374" s="1"/>
      <c r="SQD374" s="1"/>
      <c r="SQE374" s="1"/>
      <c r="SQF374" s="1"/>
      <c r="SQG374" s="1"/>
      <c r="SQH374" s="1"/>
      <c r="SQI374" s="1"/>
      <c r="SQJ374" s="1"/>
      <c r="SQK374" s="1"/>
      <c r="SQL374" s="1"/>
      <c r="SQM374" s="1"/>
      <c r="SQN374" s="1"/>
      <c r="SQO374" s="1"/>
      <c r="SQP374" s="1"/>
      <c r="SQQ374" s="1"/>
      <c r="SQR374" s="1"/>
      <c r="SQS374" s="1"/>
      <c r="SQT374" s="1"/>
      <c r="SQU374" s="1"/>
      <c r="SQV374" s="1"/>
      <c r="SQW374" s="1"/>
      <c r="SQX374" s="1"/>
      <c r="SQY374" s="1"/>
      <c r="SQZ374" s="1"/>
      <c r="SRA374" s="1"/>
      <c r="SRB374" s="1"/>
      <c r="SRC374" s="1"/>
      <c r="SRD374" s="1"/>
      <c r="SRE374" s="1"/>
      <c r="SRF374" s="1"/>
      <c r="SRG374" s="1"/>
      <c r="SRH374" s="1"/>
      <c r="SRI374" s="1"/>
      <c r="SRJ374" s="1"/>
      <c r="SRK374" s="1"/>
      <c r="SRL374" s="1"/>
      <c r="SRM374" s="1"/>
      <c r="SRN374" s="1"/>
      <c r="SRO374" s="1"/>
      <c r="SRP374" s="1"/>
      <c r="SRQ374" s="1"/>
      <c r="SRR374" s="1"/>
      <c r="SRS374" s="1"/>
      <c r="SRT374" s="1"/>
      <c r="SRU374" s="1"/>
      <c r="SRV374" s="1"/>
      <c r="SRW374" s="1"/>
      <c r="SRX374" s="1"/>
      <c r="SRY374" s="1"/>
      <c r="SRZ374" s="1"/>
      <c r="SSA374" s="1"/>
      <c r="SSB374" s="1"/>
      <c r="SSC374" s="1"/>
      <c r="SSD374" s="1"/>
      <c r="SSE374" s="1"/>
      <c r="SSF374" s="1"/>
      <c r="SSG374" s="1"/>
      <c r="SSH374" s="1"/>
      <c r="SSI374" s="1"/>
      <c r="SSJ374" s="1"/>
      <c r="SSK374" s="1"/>
      <c r="SSL374" s="1"/>
      <c r="SSM374" s="1"/>
      <c r="SSN374" s="1"/>
      <c r="SSO374" s="1"/>
      <c r="SSP374" s="1"/>
      <c r="SSQ374" s="1"/>
      <c r="SSR374" s="1"/>
      <c r="SSS374" s="1"/>
      <c r="SST374" s="1"/>
      <c r="SSU374" s="1"/>
      <c r="SSV374" s="1"/>
      <c r="SSW374" s="1"/>
      <c r="SSX374" s="1"/>
      <c r="SSY374" s="1"/>
      <c r="SSZ374" s="1"/>
      <c r="STA374" s="1"/>
      <c r="STB374" s="1"/>
      <c r="STC374" s="1"/>
      <c r="STD374" s="1"/>
      <c r="STE374" s="1"/>
      <c r="STF374" s="1"/>
      <c r="STG374" s="1"/>
      <c r="STH374" s="1"/>
      <c r="STI374" s="1"/>
      <c r="STJ374" s="1"/>
      <c r="STK374" s="1"/>
      <c r="STL374" s="1"/>
      <c r="STM374" s="1"/>
      <c r="STN374" s="1"/>
      <c r="STO374" s="1"/>
      <c r="STP374" s="1"/>
      <c r="STQ374" s="1"/>
      <c r="STR374" s="1"/>
      <c r="STS374" s="1"/>
      <c r="STT374" s="1"/>
      <c r="STU374" s="1"/>
      <c r="STV374" s="1"/>
      <c r="STW374" s="1"/>
      <c r="STX374" s="1"/>
      <c r="STY374" s="1"/>
      <c r="STZ374" s="1"/>
      <c r="SUA374" s="1"/>
      <c r="SUB374" s="1"/>
      <c r="SUC374" s="1"/>
      <c r="SUD374" s="1"/>
      <c r="SUE374" s="1"/>
      <c r="SUF374" s="1"/>
      <c r="SUG374" s="1"/>
      <c r="SUH374" s="1"/>
      <c r="SUI374" s="1"/>
      <c r="SUJ374" s="1"/>
      <c r="SUK374" s="1"/>
      <c r="SUL374" s="1"/>
      <c r="SUM374" s="1"/>
      <c r="SUN374" s="1"/>
      <c r="SUO374" s="1"/>
      <c r="SUP374" s="1"/>
      <c r="SUQ374" s="1"/>
      <c r="SUR374" s="1"/>
      <c r="SUS374" s="1"/>
      <c r="SUT374" s="1"/>
      <c r="SUU374" s="1"/>
      <c r="SUV374" s="1"/>
      <c r="SUW374" s="1"/>
      <c r="SUX374" s="1"/>
      <c r="SUY374" s="1"/>
      <c r="SUZ374" s="1"/>
      <c r="SVA374" s="1"/>
      <c r="SVB374" s="1"/>
      <c r="SVC374" s="1"/>
      <c r="SVD374" s="1"/>
      <c r="SVE374" s="1"/>
      <c r="SVF374" s="1"/>
      <c r="SVG374" s="1"/>
      <c r="SVH374" s="1"/>
      <c r="SVI374" s="1"/>
      <c r="SVJ374" s="1"/>
      <c r="SVK374" s="1"/>
      <c r="SVL374" s="1"/>
      <c r="SVM374" s="1"/>
      <c r="SVN374" s="1"/>
      <c r="SVO374" s="1"/>
      <c r="SVP374" s="1"/>
      <c r="SVQ374" s="1"/>
      <c r="SVR374" s="1"/>
      <c r="SVS374" s="1"/>
      <c r="SVT374" s="1"/>
      <c r="SVU374" s="1"/>
      <c r="SVV374" s="1"/>
      <c r="SVW374" s="1"/>
      <c r="SVX374" s="1"/>
      <c r="SVY374" s="1"/>
      <c r="SVZ374" s="1"/>
      <c r="SWA374" s="1"/>
      <c r="SWB374" s="1"/>
      <c r="SWC374" s="1"/>
      <c r="SWD374" s="1"/>
      <c r="SWE374" s="1"/>
      <c r="SWF374" s="1"/>
      <c r="SWG374" s="1"/>
      <c r="SWH374" s="1"/>
      <c r="SWI374" s="1"/>
      <c r="SWJ374" s="1"/>
      <c r="SWK374" s="1"/>
      <c r="SWL374" s="1"/>
      <c r="SWM374" s="1"/>
      <c r="SWN374" s="1"/>
      <c r="SWO374" s="1"/>
      <c r="SWP374" s="1"/>
      <c r="SWQ374" s="1"/>
      <c r="SWR374" s="1"/>
      <c r="SWS374" s="1"/>
      <c r="SWT374" s="1"/>
      <c r="SWU374" s="1"/>
      <c r="SWV374" s="1"/>
      <c r="SWW374" s="1"/>
      <c r="SWX374" s="1"/>
      <c r="SWY374" s="1"/>
      <c r="SWZ374" s="1"/>
      <c r="SXA374" s="1"/>
      <c r="SXB374" s="1"/>
      <c r="SXC374" s="1"/>
      <c r="SXD374" s="1"/>
      <c r="SXE374" s="1"/>
      <c r="SXF374" s="1"/>
      <c r="SXG374" s="1"/>
      <c r="SXH374" s="1"/>
      <c r="SXI374" s="1"/>
      <c r="SXJ374" s="1"/>
      <c r="SXK374" s="1"/>
      <c r="SXL374" s="1"/>
      <c r="SXM374" s="1"/>
      <c r="SXN374" s="1"/>
      <c r="SXO374" s="1"/>
      <c r="SXP374" s="1"/>
      <c r="SXQ374" s="1"/>
      <c r="SXR374" s="1"/>
      <c r="SXS374" s="1"/>
      <c r="SXT374" s="1"/>
      <c r="SXU374" s="1"/>
      <c r="SXV374" s="1"/>
      <c r="SXW374" s="1"/>
      <c r="SXX374" s="1"/>
      <c r="SXY374" s="1"/>
      <c r="SXZ374" s="1"/>
      <c r="SYA374" s="1"/>
      <c r="SYB374" s="1"/>
      <c r="SYC374" s="1"/>
      <c r="SYD374" s="1"/>
      <c r="SYE374" s="1"/>
      <c r="SYF374" s="1"/>
      <c r="SYG374" s="1"/>
      <c r="SYH374" s="1"/>
      <c r="SYI374" s="1"/>
      <c r="SYJ374" s="1"/>
      <c r="SYK374" s="1"/>
      <c r="SYL374" s="1"/>
      <c r="SYM374" s="1"/>
      <c r="SYN374" s="1"/>
      <c r="SYO374" s="1"/>
      <c r="SYP374" s="1"/>
      <c r="SYQ374" s="1"/>
      <c r="SYR374" s="1"/>
      <c r="SYS374" s="1"/>
      <c r="SYT374" s="1"/>
      <c r="SYU374" s="1"/>
      <c r="SYV374" s="1"/>
      <c r="SYW374" s="1"/>
      <c r="SYX374" s="1"/>
      <c r="SYY374" s="1"/>
      <c r="SYZ374" s="1"/>
      <c r="SZA374" s="1"/>
      <c r="SZB374" s="1"/>
      <c r="SZC374" s="1"/>
      <c r="SZD374" s="1"/>
      <c r="SZE374" s="1"/>
      <c r="SZF374" s="1"/>
      <c r="SZG374" s="1"/>
      <c r="SZH374" s="1"/>
      <c r="SZI374" s="1"/>
      <c r="SZJ374" s="1"/>
      <c r="SZK374" s="1"/>
      <c r="SZL374" s="1"/>
      <c r="SZM374" s="1"/>
      <c r="SZN374" s="1"/>
      <c r="SZO374" s="1"/>
      <c r="SZP374" s="1"/>
      <c r="SZQ374" s="1"/>
      <c r="SZR374" s="1"/>
      <c r="SZS374" s="1"/>
      <c r="SZT374" s="1"/>
      <c r="SZU374" s="1"/>
      <c r="SZV374" s="1"/>
      <c r="SZW374" s="1"/>
      <c r="SZX374" s="1"/>
      <c r="SZY374" s="1"/>
      <c r="SZZ374" s="1"/>
      <c r="TAA374" s="1"/>
      <c r="TAB374" s="1"/>
      <c r="TAC374" s="1"/>
      <c r="TAD374" s="1"/>
      <c r="TAE374" s="1"/>
      <c r="TAF374" s="1"/>
      <c r="TAG374" s="1"/>
      <c r="TAH374" s="1"/>
      <c r="TAI374" s="1"/>
      <c r="TAJ374" s="1"/>
      <c r="TAK374" s="1"/>
      <c r="TAL374" s="1"/>
      <c r="TAM374" s="1"/>
      <c r="TAN374" s="1"/>
      <c r="TAO374" s="1"/>
      <c r="TAP374" s="1"/>
      <c r="TAQ374" s="1"/>
      <c r="TAR374" s="1"/>
      <c r="TAS374" s="1"/>
      <c r="TAT374" s="1"/>
      <c r="TAU374" s="1"/>
      <c r="TAV374" s="1"/>
      <c r="TAW374" s="1"/>
      <c r="TAX374" s="1"/>
      <c r="TAY374" s="1"/>
      <c r="TAZ374" s="1"/>
      <c r="TBA374" s="1"/>
      <c r="TBB374" s="1"/>
      <c r="TBC374" s="1"/>
      <c r="TBD374" s="1"/>
      <c r="TBE374" s="1"/>
      <c r="TBF374" s="1"/>
      <c r="TBG374" s="1"/>
      <c r="TBH374" s="1"/>
      <c r="TBI374" s="1"/>
      <c r="TBJ374" s="1"/>
      <c r="TBK374" s="1"/>
      <c r="TBL374" s="1"/>
      <c r="TBM374" s="1"/>
      <c r="TBN374" s="1"/>
      <c r="TBO374" s="1"/>
      <c r="TBP374" s="1"/>
      <c r="TBQ374" s="1"/>
      <c r="TBR374" s="1"/>
      <c r="TBS374" s="1"/>
      <c r="TBT374" s="1"/>
      <c r="TBU374" s="1"/>
      <c r="TBV374" s="1"/>
      <c r="TBW374" s="1"/>
      <c r="TBX374" s="1"/>
      <c r="TBY374" s="1"/>
      <c r="TBZ374" s="1"/>
      <c r="TCA374" s="1"/>
      <c r="TCB374" s="1"/>
      <c r="TCC374" s="1"/>
      <c r="TCD374" s="1"/>
      <c r="TCE374" s="1"/>
      <c r="TCF374" s="1"/>
      <c r="TCG374" s="1"/>
      <c r="TCH374" s="1"/>
      <c r="TCI374" s="1"/>
      <c r="TCJ374" s="1"/>
      <c r="TCK374" s="1"/>
      <c r="TCL374" s="1"/>
      <c r="TCM374" s="1"/>
      <c r="TCN374" s="1"/>
      <c r="TCO374" s="1"/>
      <c r="TCP374" s="1"/>
      <c r="TCQ374" s="1"/>
      <c r="TCR374" s="1"/>
      <c r="TCS374" s="1"/>
      <c r="TCT374" s="1"/>
      <c r="TCU374" s="1"/>
      <c r="TCV374" s="1"/>
      <c r="TCW374" s="1"/>
      <c r="TCX374" s="1"/>
      <c r="TCY374" s="1"/>
      <c r="TCZ374" s="1"/>
      <c r="TDA374" s="1"/>
      <c r="TDB374" s="1"/>
      <c r="TDC374" s="1"/>
      <c r="TDD374" s="1"/>
      <c r="TDE374" s="1"/>
      <c r="TDF374" s="1"/>
      <c r="TDG374" s="1"/>
      <c r="TDH374" s="1"/>
      <c r="TDI374" s="1"/>
      <c r="TDJ374" s="1"/>
      <c r="TDK374" s="1"/>
      <c r="TDL374" s="1"/>
      <c r="TDM374" s="1"/>
      <c r="TDN374" s="1"/>
      <c r="TDO374" s="1"/>
      <c r="TDP374" s="1"/>
      <c r="TDQ374" s="1"/>
      <c r="TDR374" s="1"/>
      <c r="TDS374" s="1"/>
      <c r="TDT374" s="1"/>
      <c r="TDU374" s="1"/>
      <c r="TDV374" s="1"/>
      <c r="TDW374" s="1"/>
      <c r="TDX374" s="1"/>
      <c r="TDY374" s="1"/>
      <c r="TDZ374" s="1"/>
      <c r="TEA374" s="1"/>
      <c r="TEB374" s="1"/>
      <c r="TEC374" s="1"/>
      <c r="TED374" s="1"/>
      <c r="TEE374" s="1"/>
      <c r="TEF374" s="1"/>
      <c r="TEG374" s="1"/>
      <c r="TEH374" s="1"/>
      <c r="TEI374" s="1"/>
      <c r="TEJ374" s="1"/>
      <c r="TEK374" s="1"/>
      <c r="TEL374" s="1"/>
      <c r="TEM374" s="1"/>
      <c r="TEN374" s="1"/>
      <c r="TEO374" s="1"/>
      <c r="TEP374" s="1"/>
      <c r="TEQ374" s="1"/>
      <c r="TER374" s="1"/>
      <c r="TES374" s="1"/>
      <c r="TET374" s="1"/>
      <c r="TEU374" s="1"/>
      <c r="TEV374" s="1"/>
      <c r="TEW374" s="1"/>
      <c r="TEX374" s="1"/>
      <c r="TEY374" s="1"/>
      <c r="TEZ374" s="1"/>
      <c r="TFA374" s="1"/>
      <c r="TFB374" s="1"/>
      <c r="TFC374" s="1"/>
      <c r="TFD374" s="1"/>
      <c r="TFE374" s="1"/>
      <c r="TFF374" s="1"/>
      <c r="TFG374" s="1"/>
      <c r="TFH374" s="1"/>
      <c r="TFI374" s="1"/>
      <c r="TFJ374" s="1"/>
      <c r="TFK374" s="1"/>
      <c r="TFL374" s="1"/>
      <c r="TFM374" s="1"/>
      <c r="TFN374" s="1"/>
      <c r="TFO374" s="1"/>
      <c r="TFP374" s="1"/>
      <c r="TFQ374" s="1"/>
      <c r="TFR374" s="1"/>
      <c r="TFS374" s="1"/>
      <c r="TFT374" s="1"/>
      <c r="TFU374" s="1"/>
      <c r="TFV374" s="1"/>
      <c r="TFW374" s="1"/>
      <c r="TFX374" s="1"/>
      <c r="TFY374" s="1"/>
      <c r="TFZ374" s="1"/>
      <c r="TGA374" s="1"/>
      <c r="TGB374" s="1"/>
      <c r="TGC374" s="1"/>
      <c r="TGD374" s="1"/>
      <c r="TGE374" s="1"/>
      <c r="TGF374" s="1"/>
      <c r="TGG374" s="1"/>
      <c r="TGH374" s="1"/>
      <c r="TGI374" s="1"/>
      <c r="TGJ374" s="1"/>
      <c r="TGK374" s="1"/>
      <c r="TGL374" s="1"/>
      <c r="TGM374" s="1"/>
      <c r="TGN374" s="1"/>
      <c r="TGO374" s="1"/>
      <c r="TGP374" s="1"/>
      <c r="TGQ374" s="1"/>
      <c r="TGR374" s="1"/>
      <c r="TGS374" s="1"/>
      <c r="TGT374" s="1"/>
      <c r="TGU374" s="1"/>
      <c r="TGV374" s="1"/>
      <c r="TGW374" s="1"/>
      <c r="TGX374" s="1"/>
      <c r="TGY374" s="1"/>
      <c r="TGZ374" s="1"/>
      <c r="THA374" s="1"/>
      <c r="THB374" s="1"/>
      <c r="THC374" s="1"/>
      <c r="THD374" s="1"/>
      <c r="THE374" s="1"/>
      <c r="THF374" s="1"/>
      <c r="THG374" s="1"/>
      <c r="THH374" s="1"/>
      <c r="THI374" s="1"/>
      <c r="THJ374" s="1"/>
      <c r="THK374" s="1"/>
      <c r="THL374" s="1"/>
      <c r="THM374" s="1"/>
      <c r="THN374" s="1"/>
      <c r="THO374" s="1"/>
      <c r="THP374" s="1"/>
      <c r="THQ374" s="1"/>
      <c r="THR374" s="1"/>
      <c r="THS374" s="1"/>
      <c r="THT374" s="1"/>
      <c r="THU374" s="1"/>
      <c r="THV374" s="1"/>
      <c r="THW374" s="1"/>
      <c r="THX374" s="1"/>
      <c r="THY374" s="1"/>
      <c r="THZ374" s="1"/>
      <c r="TIA374" s="1"/>
      <c r="TIB374" s="1"/>
      <c r="TIC374" s="1"/>
      <c r="TID374" s="1"/>
      <c r="TIE374" s="1"/>
      <c r="TIF374" s="1"/>
      <c r="TIG374" s="1"/>
      <c r="TIH374" s="1"/>
      <c r="TII374" s="1"/>
      <c r="TIJ374" s="1"/>
      <c r="TIK374" s="1"/>
      <c r="TIL374" s="1"/>
      <c r="TIM374" s="1"/>
      <c r="TIN374" s="1"/>
      <c r="TIO374" s="1"/>
      <c r="TIP374" s="1"/>
      <c r="TIQ374" s="1"/>
      <c r="TIR374" s="1"/>
      <c r="TIS374" s="1"/>
      <c r="TIT374" s="1"/>
      <c r="TIU374" s="1"/>
      <c r="TIV374" s="1"/>
      <c r="TIW374" s="1"/>
      <c r="TIX374" s="1"/>
      <c r="TIY374" s="1"/>
      <c r="TIZ374" s="1"/>
      <c r="TJA374" s="1"/>
      <c r="TJB374" s="1"/>
      <c r="TJC374" s="1"/>
      <c r="TJD374" s="1"/>
      <c r="TJE374" s="1"/>
      <c r="TJF374" s="1"/>
      <c r="TJG374" s="1"/>
      <c r="TJH374" s="1"/>
      <c r="TJI374" s="1"/>
      <c r="TJJ374" s="1"/>
      <c r="TJK374" s="1"/>
      <c r="TJL374" s="1"/>
      <c r="TJM374" s="1"/>
      <c r="TJN374" s="1"/>
      <c r="TJO374" s="1"/>
      <c r="TJP374" s="1"/>
      <c r="TJQ374" s="1"/>
      <c r="TJR374" s="1"/>
      <c r="TJS374" s="1"/>
      <c r="TJT374" s="1"/>
      <c r="TJU374" s="1"/>
      <c r="TJV374" s="1"/>
      <c r="TJW374" s="1"/>
      <c r="TJX374" s="1"/>
      <c r="TJY374" s="1"/>
      <c r="TJZ374" s="1"/>
      <c r="TKA374" s="1"/>
      <c r="TKB374" s="1"/>
      <c r="TKC374" s="1"/>
      <c r="TKD374" s="1"/>
      <c r="TKE374" s="1"/>
      <c r="TKF374" s="1"/>
      <c r="TKG374" s="1"/>
      <c r="TKH374" s="1"/>
      <c r="TKI374" s="1"/>
      <c r="TKJ374" s="1"/>
      <c r="TKK374" s="1"/>
      <c r="TKL374" s="1"/>
      <c r="TKM374" s="1"/>
      <c r="TKN374" s="1"/>
      <c r="TKO374" s="1"/>
      <c r="TKP374" s="1"/>
      <c r="TKQ374" s="1"/>
      <c r="TKR374" s="1"/>
      <c r="TKS374" s="1"/>
      <c r="TKT374" s="1"/>
      <c r="TKU374" s="1"/>
      <c r="TKV374" s="1"/>
      <c r="TKW374" s="1"/>
      <c r="TKX374" s="1"/>
      <c r="TKY374" s="1"/>
      <c r="TKZ374" s="1"/>
      <c r="TLA374" s="1"/>
      <c r="TLB374" s="1"/>
      <c r="TLC374" s="1"/>
      <c r="TLD374" s="1"/>
      <c r="TLE374" s="1"/>
      <c r="TLF374" s="1"/>
      <c r="TLG374" s="1"/>
      <c r="TLH374" s="1"/>
      <c r="TLI374" s="1"/>
      <c r="TLJ374" s="1"/>
      <c r="TLK374" s="1"/>
      <c r="TLL374" s="1"/>
      <c r="TLM374" s="1"/>
      <c r="TLN374" s="1"/>
      <c r="TLO374" s="1"/>
      <c r="TLP374" s="1"/>
      <c r="TLQ374" s="1"/>
      <c r="TLR374" s="1"/>
      <c r="TLS374" s="1"/>
      <c r="TLT374" s="1"/>
      <c r="TLU374" s="1"/>
      <c r="TLV374" s="1"/>
      <c r="TLW374" s="1"/>
      <c r="TLX374" s="1"/>
      <c r="TLY374" s="1"/>
      <c r="TLZ374" s="1"/>
      <c r="TMA374" s="1"/>
      <c r="TMB374" s="1"/>
      <c r="TMC374" s="1"/>
      <c r="TMD374" s="1"/>
      <c r="TME374" s="1"/>
      <c r="TMF374" s="1"/>
      <c r="TMG374" s="1"/>
      <c r="TMH374" s="1"/>
      <c r="TMI374" s="1"/>
      <c r="TMJ374" s="1"/>
      <c r="TMK374" s="1"/>
      <c r="TML374" s="1"/>
      <c r="TMM374" s="1"/>
      <c r="TMN374" s="1"/>
      <c r="TMO374" s="1"/>
      <c r="TMP374" s="1"/>
      <c r="TMQ374" s="1"/>
      <c r="TMR374" s="1"/>
      <c r="TMS374" s="1"/>
      <c r="TMT374" s="1"/>
      <c r="TMU374" s="1"/>
      <c r="TMV374" s="1"/>
      <c r="TMW374" s="1"/>
      <c r="TMX374" s="1"/>
      <c r="TMY374" s="1"/>
      <c r="TMZ374" s="1"/>
      <c r="TNA374" s="1"/>
      <c r="TNB374" s="1"/>
      <c r="TNC374" s="1"/>
      <c r="TND374" s="1"/>
      <c r="TNE374" s="1"/>
      <c r="TNF374" s="1"/>
      <c r="TNG374" s="1"/>
      <c r="TNH374" s="1"/>
      <c r="TNI374" s="1"/>
      <c r="TNJ374" s="1"/>
      <c r="TNK374" s="1"/>
      <c r="TNL374" s="1"/>
      <c r="TNM374" s="1"/>
      <c r="TNN374" s="1"/>
      <c r="TNO374" s="1"/>
      <c r="TNP374" s="1"/>
      <c r="TNQ374" s="1"/>
      <c r="TNR374" s="1"/>
      <c r="TNS374" s="1"/>
      <c r="TNT374" s="1"/>
      <c r="TNU374" s="1"/>
      <c r="TNV374" s="1"/>
      <c r="TNW374" s="1"/>
      <c r="TNX374" s="1"/>
      <c r="TNY374" s="1"/>
      <c r="TNZ374" s="1"/>
      <c r="TOA374" s="1"/>
      <c r="TOB374" s="1"/>
      <c r="TOC374" s="1"/>
      <c r="TOD374" s="1"/>
      <c r="TOE374" s="1"/>
      <c r="TOF374" s="1"/>
      <c r="TOG374" s="1"/>
      <c r="TOH374" s="1"/>
      <c r="TOI374" s="1"/>
      <c r="TOJ374" s="1"/>
      <c r="TOK374" s="1"/>
      <c r="TOL374" s="1"/>
      <c r="TOM374" s="1"/>
      <c r="TON374" s="1"/>
      <c r="TOO374" s="1"/>
      <c r="TOP374" s="1"/>
      <c r="TOQ374" s="1"/>
      <c r="TOR374" s="1"/>
      <c r="TOS374" s="1"/>
      <c r="TOT374" s="1"/>
      <c r="TOU374" s="1"/>
      <c r="TOV374" s="1"/>
      <c r="TOW374" s="1"/>
      <c r="TOX374" s="1"/>
      <c r="TOY374" s="1"/>
      <c r="TOZ374" s="1"/>
      <c r="TPA374" s="1"/>
      <c r="TPB374" s="1"/>
      <c r="TPC374" s="1"/>
      <c r="TPD374" s="1"/>
      <c r="TPE374" s="1"/>
      <c r="TPF374" s="1"/>
      <c r="TPG374" s="1"/>
      <c r="TPH374" s="1"/>
      <c r="TPI374" s="1"/>
      <c r="TPJ374" s="1"/>
      <c r="TPK374" s="1"/>
      <c r="TPL374" s="1"/>
      <c r="TPM374" s="1"/>
      <c r="TPN374" s="1"/>
      <c r="TPO374" s="1"/>
      <c r="TPP374" s="1"/>
      <c r="TPQ374" s="1"/>
      <c r="TPR374" s="1"/>
      <c r="TPS374" s="1"/>
      <c r="TPT374" s="1"/>
      <c r="TPU374" s="1"/>
      <c r="TPV374" s="1"/>
      <c r="TPW374" s="1"/>
      <c r="TPX374" s="1"/>
      <c r="TPY374" s="1"/>
      <c r="TPZ374" s="1"/>
      <c r="TQA374" s="1"/>
      <c r="TQB374" s="1"/>
      <c r="TQC374" s="1"/>
      <c r="TQD374" s="1"/>
      <c r="TQE374" s="1"/>
      <c r="TQF374" s="1"/>
      <c r="TQG374" s="1"/>
      <c r="TQH374" s="1"/>
      <c r="TQI374" s="1"/>
      <c r="TQJ374" s="1"/>
      <c r="TQK374" s="1"/>
      <c r="TQL374" s="1"/>
      <c r="TQM374" s="1"/>
      <c r="TQN374" s="1"/>
      <c r="TQO374" s="1"/>
      <c r="TQP374" s="1"/>
      <c r="TQQ374" s="1"/>
      <c r="TQR374" s="1"/>
      <c r="TQS374" s="1"/>
      <c r="TQT374" s="1"/>
      <c r="TQU374" s="1"/>
      <c r="TQV374" s="1"/>
      <c r="TQW374" s="1"/>
      <c r="TQX374" s="1"/>
      <c r="TQY374" s="1"/>
      <c r="TQZ374" s="1"/>
      <c r="TRA374" s="1"/>
      <c r="TRB374" s="1"/>
      <c r="TRC374" s="1"/>
      <c r="TRD374" s="1"/>
      <c r="TRE374" s="1"/>
      <c r="TRF374" s="1"/>
      <c r="TRG374" s="1"/>
      <c r="TRH374" s="1"/>
      <c r="TRI374" s="1"/>
      <c r="TRJ374" s="1"/>
      <c r="TRK374" s="1"/>
      <c r="TRL374" s="1"/>
      <c r="TRM374" s="1"/>
      <c r="TRN374" s="1"/>
      <c r="TRO374" s="1"/>
      <c r="TRP374" s="1"/>
      <c r="TRQ374" s="1"/>
      <c r="TRR374" s="1"/>
      <c r="TRS374" s="1"/>
      <c r="TRT374" s="1"/>
      <c r="TRU374" s="1"/>
      <c r="TRV374" s="1"/>
      <c r="TRW374" s="1"/>
      <c r="TRX374" s="1"/>
      <c r="TRY374" s="1"/>
      <c r="TRZ374" s="1"/>
      <c r="TSA374" s="1"/>
      <c r="TSB374" s="1"/>
      <c r="TSC374" s="1"/>
      <c r="TSD374" s="1"/>
      <c r="TSE374" s="1"/>
      <c r="TSF374" s="1"/>
      <c r="TSG374" s="1"/>
      <c r="TSH374" s="1"/>
      <c r="TSI374" s="1"/>
      <c r="TSJ374" s="1"/>
      <c r="TSK374" s="1"/>
      <c r="TSL374" s="1"/>
      <c r="TSM374" s="1"/>
      <c r="TSN374" s="1"/>
      <c r="TSO374" s="1"/>
      <c r="TSP374" s="1"/>
      <c r="TSQ374" s="1"/>
      <c r="TSR374" s="1"/>
      <c r="TSS374" s="1"/>
      <c r="TST374" s="1"/>
      <c r="TSU374" s="1"/>
      <c r="TSV374" s="1"/>
      <c r="TSW374" s="1"/>
      <c r="TSX374" s="1"/>
      <c r="TSY374" s="1"/>
      <c r="TSZ374" s="1"/>
      <c r="TTA374" s="1"/>
      <c r="TTB374" s="1"/>
      <c r="TTC374" s="1"/>
      <c r="TTD374" s="1"/>
      <c r="TTE374" s="1"/>
      <c r="TTF374" s="1"/>
      <c r="TTG374" s="1"/>
      <c r="TTH374" s="1"/>
      <c r="TTI374" s="1"/>
      <c r="TTJ374" s="1"/>
      <c r="TTK374" s="1"/>
      <c r="TTL374" s="1"/>
      <c r="TTM374" s="1"/>
      <c r="TTN374" s="1"/>
      <c r="TTO374" s="1"/>
      <c r="TTP374" s="1"/>
      <c r="TTQ374" s="1"/>
      <c r="TTR374" s="1"/>
      <c r="TTS374" s="1"/>
      <c r="TTT374" s="1"/>
      <c r="TTU374" s="1"/>
      <c r="TTV374" s="1"/>
      <c r="TTW374" s="1"/>
      <c r="TTX374" s="1"/>
      <c r="TTY374" s="1"/>
      <c r="TTZ374" s="1"/>
      <c r="TUA374" s="1"/>
      <c r="TUB374" s="1"/>
      <c r="TUC374" s="1"/>
      <c r="TUD374" s="1"/>
      <c r="TUE374" s="1"/>
      <c r="TUF374" s="1"/>
      <c r="TUG374" s="1"/>
      <c r="TUH374" s="1"/>
      <c r="TUI374" s="1"/>
      <c r="TUJ374" s="1"/>
      <c r="TUK374" s="1"/>
      <c r="TUL374" s="1"/>
      <c r="TUM374" s="1"/>
      <c r="TUN374" s="1"/>
      <c r="TUO374" s="1"/>
      <c r="TUP374" s="1"/>
      <c r="TUQ374" s="1"/>
      <c r="TUR374" s="1"/>
      <c r="TUS374" s="1"/>
      <c r="TUT374" s="1"/>
      <c r="TUU374" s="1"/>
      <c r="TUV374" s="1"/>
      <c r="TUW374" s="1"/>
      <c r="TUX374" s="1"/>
      <c r="TUY374" s="1"/>
      <c r="TUZ374" s="1"/>
      <c r="TVA374" s="1"/>
      <c r="TVB374" s="1"/>
      <c r="TVC374" s="1"/>
      <c r="TVD374" s="1"/>
      <c r="TVE374" s="1"/>
      <c r="TVF374" s="1"/>
      <c r="TVG374" s="1"/>
      <c r="TVH374" s="1"/>
      <c r="TVI374" s="1"/>
      <c r="TVJ374" s="1"/>
      <c r="TVK374" s="1"/>
      <c r="TVL374" s="1"/>
      <c r="TVM374" s="1"/>
      <c r="TVN374" s="1"/>
      <c r="TVO374" s="1"/>
      <c r="TVP374" s="1"/>
      <c r="TVQ374" s="1"/>
      <c r="TVR374" s="1"/>
      <c r="TVS374" s="1"/>
      <c r="TVT374" s="1"/>
      <c r="TVU374" s="1"/>
      <c r="TVV374" s="1"/>
      <c r="TVW374" s="1"/>
      <c r="TVX374" s="1"/>
      <c r="TVY374" s="1"/>
      <c r="TVZ374" s="1"/>
      <c r="TWA374" s="1"/>
      <c r="TWB374" s="1"/>
      <c r="TWC374" s="1"/>
      <c r="TWD374" s="1"/>
      <c r="TWE374" s="1"/>
      <c r="TWF374" s="1"/>
      <c r="TWG374" s="1"/>
      <c r="TWH374" s="1"/>
      <c r="TWI374" s="1"/>
      <c r="TWJ374" s="1"/>
      <c r="TWK374" s="1"/>
      <c r="TWL374" s="1"/>
      <c r="TWM374" s="1"/>
      <c r="TWN374" s="1"/>
      <c r="TWO374" s="1"/>
      <c r="TWP374" s="1"/>
      <c r="TWQ374" s="1"/>
      <c r="TWR374" s="1"/>
      <c r="TWS374" s="1"/>
      <c r="TWT374" s="1"/>
      <c r="TWU374" s="1"/>
      <c r="TWV374" s="1"/>
      <c r="TWW374" s="1"/>
      <c r="TWX374" s="1"/>
      <c r="TWY374" s="1"/>
      <c r="TWZ374" s="1"/>
      <c r="TXA374" s="1"/>
      <c r="TXB374" s="1"/>
      <c r="TXC374" s="1"/>
      <c r="TXD374" s="1"/>
      <c r="TXE374" s="1"/>
      <c r="TXF374" s="1"/>
      <c r="TXG374" s="1"/>
      <c r="TXH374" s="1"/>
      <c r="TXI374" s="1"/>
      <c r="TXJ374" s="1"/>
      <c r="TXK374" s="1"/>
      <c r="TXL374" s="1"/>
      <c r="TXM374" s="1"/>
      <c r="TXN374" s="1"/>
      <c r="TXO374" s="1"/>
      <c r="TXP374" s="1"/>
      <c r="TXQ374" s="1"/>
      <c r="TXR374" s="1"/>
      <c r="TXS374" s="1"/>
      <c r="TXT374" s="1"/>
      <c r="TXU374" s="1"/>
      <c r="TXV374" s="1"/>
      <c r="TXW374" s="1"/>
      <c r="TXX374" s="1"/>
      <c r="TXY374" s="1"/>
      <c r="TXZ374" s="1"/>
      <c r="TYA374" s="1"/>
      <c r="TYB374" s="1"/>
      <c r="TYC374" s="1"/>
      <c r="TYD374" s="1"/>
      <c r="TYE374" s="1"/>
      <c r="TYF374" s="1"/>
      <c r="TYG374" s="1"/>
      <c r="TYH374" s="1"/>
      <c r="TYI374" s="1"/>
      <c r="TYJ374" s="1"/>
      <c r="TYK374" s="1"/>
      <c r="TYL374" s="1"/>
      <c r="TYM374" s="1"/>
      <c r="TYN374" s="1"/>
      <c r="TYO374" s="1"/>
      <c r="TYP374" s="1"/>
      <c r="TYQ374" s="1"/>
      <c r="TYR374" s="1"/>
      <c r="TYS374" s="1"/>
      <c r="TYT374" s="1"/>
      <c r="TYU374" s="1"/>
      <c r="TYV374" s="1"/>
      <c r="TYW374" s="1"/>
      <c r="TYX374" s="1"/>
      <c r="TYY374" s="1"/>
      <c r="TYZ374" s="1"/>
      <c r="TZA374" s="1"/>
      <c r="TZB374" s="1"/>
      <c r="TZC374" s="1"/>
      <c r="TZD374" s="1"/>
      <c r="TZE374" s="1"/>
      <c r="TZF374" s="1"/>
      <c r="TZG374" s="1"/>
      <c r="TZH374" s="1"/>
      <c r="TZI374" s="1"/>
      <c r="TZJ374" s="1"/>
      <c r="TZK374" s="1"/>
      <c r="TZL374" s="1"/>
      <c r="TZM374" s="1"/>
      <c r="TZN374" s="1"/>
      <c r="TZO374" s="1"/>
      <c r="TZP374" s="1"/>
      <c r="TZQ374" s="1"/>
      <c r="TZR374" s="1"/>
      <c r="TZS374" s="1"/>
      <c r="TZT374" s="1"/>
      <c r="TZU374" s="1"/>
      <c r="TZV374" s="1"/>
      <c r="TZW374" s="1"/>
      <c r="TZX374" s="1"/>
      <c r="TZY374" s="1"/>
      <c r="TZZ374" s="1"/>
      <c r="UAA374" s="1"/>
      <c r="UAB374" s="1"/>
      <c r="UAC374" s="1"/>
      <c r="UAD374" s="1"/>
      <c r="UAE374" s="1"/>
      <c r="UAF374" s="1"/>
      <c r="UAG374" s="1"/>
      <c r="UAH374" s="1"/>
      <c r="UAI374" s="1"/>
      <c r="UAJ374" s="1"/>
      <c r="UAK374" s="1"/>
      <c r="UAL374" s="1"/>
      <c r="UAM374" s="1"/>
      <c r="UAN374" s="1"/>
      <c r="UAO374" s="1"/>
      <c r="UAP374" s="1"/>
      <c r="UAQ374" s="1"/>
      <c r="UAR374" s="1"/>
      <c r="UAS374" s="1"/>
      <c r="UAT374" s="1"/>
      <c r="UAU374" s="1"/>
      <c r="UAV374" s="1"/>
      <c r="UAW374" s="1"/>
      <c r="UAX374" s="1"/>
      <c r="UAY374" s="1"/>
      <c r="UAZ374" s="1"/>
      <c r="UBA374" s="1"/>
      <c r="UBB374" s="1"/>
      <c r="UBC374" s="1"/>
      <c r="UBD374" s="1"/>
      <c r="UBE374" s="1"/>
      <c r="UBF374" s="1"/>
      <c r="UBG374" s="1"/>
      <c r="UBH374" s="1"/>
      <c r="UBI374" s="1"/>
      <c r="UBJ374" s="1"/>
      <c r="UBK374" s="1"/>
      <c r="UBL374" s="1"/>
      <c r="UBM374" s="1"/>
      <c r="UBN374" s="1"/>
      <c r="UBO374" s="1"/>
      <c r="UBP374" s="1"/>
      <c r="UBQ374" s="1"/>
      <c r="UBR374" s="1"/>
      <c r="UBS374" s="1"/>
      <c r="UBT374" s="1"/>
      <c r="UBU374" s="1"/>
      <c r="UBV374" s="1"/>
      <c r="UBW374" s="1"/>
      <c r="UBX374" s="1"/>
      <c r="UBY374" s="1"/>
      <c r="UBZ374" s="1"/>
      <c r="UCA374" s="1"/>
      <c r="UCB374" s="1"/>
      <c r="UCC374" s="1"/>
      <c r="UCD374" s="1"/>
      <c r="UCE374" s="1"/>
      <c r="UCF374" s="1"/>
      <c r="UCG374" s="1"/>
      <c r="UCH374" s="1"/>
      <c r="UCI374" s="1"/>
      <c r="UCJ374" s="1"/>
      <c r="UCK374" s="1"/>
      <c r="UCL374" s="1"/>
      <c r="UCM374" s="1"/>
      <c r="UCN374" s="1"/>
      <c r="UCO374" s="1"/>
      <c r="UCP374" s="1"/>
      <c r="UCQ374" s="1"/>
      <c r="UCR374" s="1"/>
      <c r="UCS374" s="1"/>
      <c r="UCT374" s="1"/>
      <c r="UCU374" s="1"/>
      <c r="UCV374" s="1"/>
      <c r="UCW374" s="1"/>
      <c r="UCX374" s="1"/>
      <c r="UCY374" s="1"/>
      <c r="UCZ374" s="1"/>
      <c r="UDA374" s="1"/>
      <c r="UDB374" s="1"/>
      <c r="UDC374" s="1"/>
      <c r="UDD374" s="1"/>
      <c r="UDE374" s="1"/>
      <c r="UDF374" s="1"/>
      <c r="UDG374" s="1"/>
      <c r="UDH374" s="1"/>
      <c r="UDI374" s="1"/>
      <c r="UDJ374" s="1"/>
      <c r="UDK374" s="1"/>
      <c r="UDL374" s="1"/>
      <c r="UDM374" s="1"/>
      <c r="UDN374" s="1"/>
      <c r="UDO374" s="1"/>
      <c r="UDP374" s="1"/>
      <c r="UDQ374" s="1"/>
      <c r="UDR374" s="1"/>
      <c r="UDS374" s="1"/>
      <c r="UDT374" s="1"/>
      <c r="UDU374" s="1"/>
      <c r="UDV374" s="1"/>
      <c r="UDW374" s="1"/>
      <c r="UDX374" s="1"/>
      <c r="UDY374" s="1"/>
      <c r="UDZ374" s="1"/>
      <c r="UEA374" s="1"/>
      <c r="UEB374" s="1"/>
      <c r="UEC374" s="1"/>
      <c r="UED374" s="1"/>
      <c r="UEE374" s="1"/>
      <c r="UEF374" s="1"/>
      <c r="UEG374" s="1"/>
      <c r="UEH374" s="1"/>
      <c r="UEI374" s="1"/>
      <c r="UEJ374" s="1"/>
      <c r="UEK374" s="1"/>
      <c r="UEL374" s="1"/>
      <c r="UEM374" s="1"/>
      <c r="UEN374" s="1"/>
      <c r="UEO374" s="1"/>
      <c r="UEP374" s="1"/>
      <c r="UEQ374" s="1"/>
      <c r="UER374" s="1"/>
      <c r="UES374" s="1"/>
      <c r="UET374" s="1"/>
      <c r="UEU374" s="1"/>
      <c r="UEV374" s="1"/>
      <c r="UEW374" s="1"/>
      <c r="UEX374" s="1"/>
      <c r="UEY374" s="1"/>
      <c r="UEZ374" s="1"/>
      <c r="UFA374" s="1"/>
      <c r="UFB374" s="1"/>
      <c r="UFC374" s="1"/>
      <c r="UFD374" s="1"/>
      <c r="UFE374" s="1"/>
      <c r="UFF374" s="1"/>
      <c r="UFG374" s="1"/>
      <c r="UFH374" s="1"/>
      <c r="UFI374" s="1"/>
      <c r="UFJ374" s="1"/>
      <c r="UFK374" s="1"/>
      <c r="UFL374" s="1"/>
      <c r="UFM374" s="1"/>
      <c r="UFN374" s="1"/>
      <c r="UFO374" s="1"/>
      <c r="UFP374" s="1"/>
      <c r="UFQ374" s="1"/>
      <c r="UFR374" s="1"/>
      <c r="UFS374" s="1"/>
      <c r="UFT374" s="1"/>
      <c r="UFU374" s="1"/>
      <c r="UFV374" s="1"/>
      <c r="UFW374" s="1"/>
      <c r="UFX374" s="1"/>
      <c r="UFY374" s="1"/>
      <c r="UFZ374" s="1"/>
      <c r="UGA374" s="1"/>
      <c r="UGB374" s="1"/>
      <c r="UGC374" s="1"/>
      <c r="UGD374" s="1"/>
      <c r="UGE374" s="1"/>
      <c r="UGF374" s="1"/>
      <c r="UGG374" s="1"/>
      <c r="UGH374" s="1"/>
      <c r="UGI374" s="1"/>
      <c r="UGJ374" s="1"/>
      <c r="UGK374" s="1"/>
      <c r="UGL374" s="1"/>
      <c r="UGM374" s="1"/>
      <c r="UGN374" s="1"/>
      <c r="UGO374" s="1"/>
      <c r="UGP374" s="1"/>
      <c r="UGQ374" s="1"/>
      <c r="UGR374" s="1"/>
      <c r="UGS374" s="1"/>
      <c r="UGT374" s="1"/>
      <c r="UGU374" s="1"/>
      <c r="UGV374" s="1"/>
      <c r="UGW374" s="1"/>
      <c r="UGX374" s="1"/>
      <c r="UGY374" s="1"/>
      <c r="UGZ374" s="1"/>
      <c r="UHA374" s="1"/>
      <c r="UHB374" s="1"/>
      <c r="UHC374" s="1"/>
      <c r="UHD374" s="1"/>
      <c r="UHE374" s="1"/>
      <c r="UHF374" s="1"/>
      <c r="UHG374" s="1"/>
      <c r="UHH374" s="1"/>
      <c r="UHI374" s="1"/>
      <c r="UHJ374" s="1"/>
      <c r="UHK374" s="1"/>
      <c r="UHL374" s="1"/>
      <c r="UHM374" s="1"/>
      <c r="UHN374" s="1"/>
      <c r="UHO374" s="1"/>
      <c r="UHP374" s="1"/>
      <c r="UHQ374" s="1"/>
      <c r="UHR374" s="1"/>
      <c r="UHS374" s="1"/>
      <c r="UHT374" s="1"/>
      <c r="UHU374" s="1"/>
      <c r="UHV374" s="1"/>
      <c r="UHW374" s="1"/>
      <c r="UHX374" s="1"/>
      <c r="UHY374" s="1"/>
      <c r="UHZ374" s="1"/>
      <c r="UIA374" s="1"/>
      <c r="UIB374" s="1"/>
      <c r="UIC374" s="1"/>
      <c r="UID374" s="1"/>
      <c r="UIE374" s="1"/>
      <c r="UIF374" s="1"/>
      <c r="UIG374" s="1"/>
      <c r="UIH374" s="1"/>
      <c r="UII374" s="1"/>
      <c r="UIJ374" s="1"/>
      <c r="UIK374" s="1"/>
      <c r="UIL374" s="1"/>
      <c r="UIM374" s="1"/>
      <c r="UIN374" s="1"/>
      <c r="UIO374" s="1"/>
      <c r="UIP374" s="1"/>
      <c r="UIQ374" s="1"/>
      <c r="UIR374" s="1"/>
      <c r="UIS374" s="1"/>
      <c r="UIT374" s="1"/>
      <c r="UIU374" s="1"/>
      <c r="UIV374" s="1"/>
      <c r="UIW374" s="1"/>
      <c r="UIX374" s="1"/>
      <c r="UIY374" s="1"/>
      <c r="UIZ374" s="1"/>
      <c r="UJA374" s="1"/>
      <c r="UJB374" s="1"/>
      <c r="UJC374" s="1"/>
      <c r="UJD374" s="1"/>
      <c r="UJE374" s="1"/>
      <c r="UJF374" s="1"/>
      <c r="UJG374" s="1"/>
      <c r="UJH374" s="1"/>
      <c r="UJI374" s="1"/>
      <c r="UJJ374" s="1"/>
      <c r="UJK374" s="1"/>
      <c r="UJL374" s="1"/>
      <c r="UJM374" s="1"/>
      <c r="UJN374" s="1"/>
      <c r="UJO374" s="1"/>
      <c r="UJP374" s="1"/>
      <c r="UJQ374" s="1"/>
      <c r="UJR374" s="1"/>
      <c r="UJS374" s="1"/>
      <c r="UJT374" s="1"/>
      <c r="UJU374" s="1"/>
      <c r="UJV374" s="1"/>
      <c r="UJW374" s="1"/>
      <c r="UJX374" s="1"/>
      <c r="UJY374" s="1"/>
      <c r="UJZ374" s="1"/>
      <c r="UKA374" s="1"/>
      <c r="UKB374" s="1"/>
      <c r="UKC374" s="1"/>
      <c r="UKD374" s="1"/>
      <c r="UKE374" s="1"/>
      <c r="UKF374" s="1"/>
      <c r="UKG374" s="1"/>
      <c r="UKH374" s="1"/>
      <c r="UKI374" s="1"/>
      <c r="UKJ374" s="1"/>
      <c r="UKK374" s="1"/>
      <c r="UKL374" s="1"/>
      <c r="UKM374" s="1"/>
      <c r="UKN374" s="1"/>
      <c r="UKO374" s="1"/>
      <c r="UKP374" s="1"/>
      <c r="UKQ374" s="1"/>
      <c r="UKR374" s="1"/>
      <c r="UKS374" s="1"/>
      <c r="UKT374" s="1"/>
      <c r="UKU374" s="1"/>
      <c r="UKV374" s="1"/>
      <c r="UKW374" s="1"/>
      <c r="UKX374" s="1"/>
      <c r="UKY374" s="1"/>
      <c r="UKZ374" s="1"/>
      <c r="ULA374" s="1"/>
      <c r="ULB374" s="1"/>
      <c r="ULC374" s="1"/>
      <c r="ULD374" s="1"/>
      <c r="ULE374" s="1"/>
      <c r="ULF374" s="1"/>
      <c r="ULG374" s="1"/>
      <c r="ULH374" s="1"/>
      <c r="ULI374" s="1"/>
      <c r="ULJ374" s="1"/>
      <c r="ULK374" s="1"/>
      <c r="ULL374" s="1"/>
      <c r="ULM374" s="1"/>
      <c r="ULN374" s="1"/>
      <c r="ULO374" s="1"/>
      <c r="ULP374" s="1"/>
      <c r="ULQ374" s="1"/>
      <c r="ULR374" s="1"/>
      <c r="ULS374" s="1"/>
      <c r="ULT374" s="1"/>
      <c r="ULU374" s="1"/>
      <c r="ULV374" s="1"/>
      <c r="ULW374" s="1"/>
      <c r="ULX374" s="1"/>
      <c r="ULY374" s="1"/>
      <c r="ULZ374" s="1"/>
      <c r="UMA374" s="1"/>
      <c r="UMB374" s="1"/>
      <c r="UMC374" s="1"/>
      <c r="UMD374" s="1"/>
      <c r="UME374" s="1"/>
      <c r="UMF374" s="1"/>
      <c r="UMG374" s="1"/>
      <c r="UMH374" s="1"/>
      <c r="UMI374" s="1"/>
      <c r="UMJ374" s="1"/>
      <c r="UMK374" s="1"/>
      <c r="UML374" s="1"/>
      <c r="UMM374" s="1"/>
      <c r="UMN374" s="1"/>
      <c r="UMO374" s="1"/>
      <c r="UMP374" s="1"/>
      <c r="UMQ374" s="1"/>
      <c r="UMR374" s="1"/>
      <c r="UMS374" s="1"/>
      <c r="UMT374" s="1"/>
      <c r="UMU374" s="1"/>
      <c r="UMV374" s="1"/>
      <c r="UMW374" s="1"/>
      <c r="UMX374" s="1"/>
      <c r="UMY374" s="1"/>
      <c r="UMZ374" s="1"/>
      <c r="UNA374" s="1"/>
      <c r="UNB374" s="1"/>
      <c r="UNC374" s="1"/>
      <c r="UND374" s="1"/>
      <c r="UNE374" s="1"/>
      <c r="UNF374" s="1"/>
      <c r="UNG374" s="1"/>
      <c r="UNH374" s="1"/>
      <c r="UNI374" s="1"/>
      <c r="UNJ374" s="1"/>
      <c r="UNK374" s="1"/>
      <c r="UNL374" s="1"/>
      <c r="UNM374" s="1"/>
      <c r="UNN374" s="1"/>
      <c r="UNO374" s="1"/>
      <c r="UNP374" s="1"/>
      <c r="UNQ374" s="1"/>
      <c r="UNR374" s="1"/>
      <c r="UNS374" s="1"/>
      <c r="UNT374" s="1"/>
      <c r="UNU374" s="1"/>
      <c r="UNV374" s="1"/>
      <c r="UNW374" s="1"/>
      <c r="UNX374" s="1"/>
      <c r="UNY374" s="1"/>
      <c r="UNZ374" s="1"/>
      <c r="UOA374" s="1"/>
      <c r="UOB374" s="1"/>
      <c r="UOC374" s="1"/>
      <c r="UOD374" s="1"/>
      <c r="UOE374" s="1"/>
      <c r="UOF374" s="1"/>
      <c r="UOG374" s="1"/>
      <c r="UOH374" s="1"/>
      <c r="UOI374" s="1"/>
      <c r="UOJ374" s="1"/>
      <c r="UOK374" s="1"/>
      <c r="UOL374" s="1"/>
      <c r="UOM374" s="1"/>
      <c r="UON374" s="1"/>
      <c r="UOO374" s="1"/>
      <c r="UOP374" s="1"/>
      <c r="UOQ374" s="1"/>
      <c r="UOR374" s="1"/>
      <c r="UOS374" s="1"/>
      <c r="UOT374" s="1"/>
      <c r="UOU374" s="1"/>
      <c r="UOV374" s="1"/>
      <c r="UOW374" s="1"/>
      <c r="UOX374" s="1"/>
      <c r="UOY374" s="1"/>
      <c r="UOZ374" s="1"/>
      <c r="UPA374" s="1"/>
      <c r="UPB374" s="1"/>
      <c r="UPC374" s="1"/>
      <c r="UPD374" s="1"/>
      <c r="UPE374" s="1"/>
      <c r="UPF374" s="1"/>
      <c r="UPG374" s="1"/>
      <c r="UPH374" s="1"/>
      <c r="UPI374" s="1"/>
      <c r="UPJ374" s="1"/>
      <c r="UPK374" s="1"/>
      <c r="UPL374" s="1"/>
      <c r="UPM374" s="1"/>
      <c r="UPN374" s="1"/>
      <c r="UPO374" s="1"/>
      <c r="UPP374" s="1"/>
      <c r="UPQ374" s="1"/>
      <c r="UPR374" s="1"/>
      <c r="UPS374" s="1"/>
      <c r="UPT374" s="1"/>
      <c r="UPU374" s="1"/>
      <c r="UPV374" s="1"/>
      <c r="UPW374" s="1"/>
      <c r="UPX374" s="1"/>
      <c r="UPY374" s="1"/>
      <c r="UPZ374" s="1"/>
      <c r="UQA374" s="1"/>
      <c r="UQB374" s="1"/>
      <c r="UQC374" s="1"/>
      <c r="UQD374" s="1"/>
      <c r="UQE374" s="1"/>
      <c r="UQF374" s="1"/>
      <c r="UQG374" s="1"/>
      <c r="UQH374" s="1"/>
      <c r="UQI374" s="1"/>
      <c r="UQJ374" s="1"/>
      <c r="UQK374" s="1"/>
      <c r="UQL374" s="1"/>
      <c r="UQM374" s="1"/>
      <c r="UQN374" s="1"/>
      <c r="UQO374" s="1"/>
      <c r="UQP374" s="1"/>
      <c r="UQQ374" s="1"/>
      <c r="UQR374" s="1"/>
      <c r="UQS374" s="1"/>
      <c r="UQT374" s="1"/>
      <c r="UQU374" s="1"/>
      <c r="UQV374" s="1"/>
      <c r="UQW374" s="1"/>
      <c r="UQX374" s="1"/>
      <c r="UQY374" s="1"/>
      <c r="UQZ374" s="1"/>
      <c r="URA374" s="1"/>
      <c r="URB374" s="1"/>
      <c r="URC374" s="1"/>
      <c r="URD374" s="1"/>
      <c r="URE374" s="1"/>
      <c r="URF374" s="1"/>
      <c r="URG374" s="1"/>
      <c r="URH374" s="1"/>
      <c r="URI374" s="1"/>
      <c r="URJ374" s="1"/>
      <c r="URK374" s="1"/>
      <c r="URL374" s="1"/>
      <c r="URM374" s="1"/>
      <c r="URN374" s="1"/>
      <c r="URO374" s="1"/>
      <c r="URP374" s="1"/>
      <c r="URQ374" s="1"/>
      <c r="URR374" s="1"/>
      <c r="URS374" s="1"/>
      <c r="URT374" s="1"/>
      <c r="URU374" s="1"/>
      <c r="URV374" s="1"/>
      <c r="URW374" s="1"/>
      <c r="URX374" s="1"/>
      <c r="URY374" s="1"/>
      <c r="URZ374" s="1"/>
      <c r="USA374" s="1"/>
      <c r="USB374" s="1"/>
      <c r="USC374" s="1"/>
      <c r="USD374" s="1"/>
      <c r="USE374" s="1"/>
      <c r="USF374" s="1"/>
      <c r="USG374" s="1"/>
      <c r="USH374" s="1"/>
      <c r="USI374" s="1"/>
      <c r="USJ374" s="1"/>
      <c r="USK374" s="1"/>
      <c r="USL374" s="1"/>
      <c r="USM374" s="1"/>
      <c r="USN374" s="1"/>
      <c r="USO374" s="1"/>
      <c r="USP374" s="1"/>
      <c r="USQ374" s="1"/>
      <c r="USR374" s="1"/>
      <c r="USS374" s="1"/>
      <c r="UST374" s="1"/>
      <c r="USU374" s="1"/>
      <c r="USV374" s="1"/>
      <c r="USW374" s="1"/>
      <c r="USX374" s="1"/>
      <c r="USY374" s="1"/>
      <c r="USZ374" s="1"/>
      <c r="UTA374" s="1"/>
      <c r="UTB374" s="1"/>
      <c r="UTC374" s="1"/>
      <c r="UTD374" s="1"/>
      <c r="UTE374" s="1"/>
      <c r="UTF374" s="1"/>
      <c r="UTG374" s="1"/>
      <c r="UTH374" s="1"/>
      <c r="UTI374" s="1"/>
      <c r="UTJ374" s="1"/>
      <c r="UTK374" s="1"/>
      <c r="UTL374" s="1"/>
      <c r="UTM374" s="1"/>
      <c r="UTN374" s="1"/>
      <c r="UTO374" s="1"/>
      <c r="UTP374" s="1"/>
      <c r="UTQ374" s="1"/>
      <c r="UTR374" s="1"/>
      <c r="UTS374" s="1"/>
      <c r="UTT374" s="1"/>
      <c r="UTU374" s="1"/>
      <c r="UTV374" s="1"/>
      <c r="UTW374" s="1"/>
      <c r="UTX374" s="1"/>
      <c r="UTY374" s="1"/>
      <c r="UTZ374" s="1"/>
      <c r="UUA374" s="1"/>
      <c r="UUB374" s="1"/>
      <c r="UUC374" s="1"/>
      <c r="UUD374" s="1"/>
      <c r="UUE374" s="1"/>
      <c r="UUF374" s="1"/>
      <c r="UUG374" s="1"/>
      <c r="UUH374" s="1"/>
      <c r="UUI374" s="1"/>
      <c r="UUJ374" s="1"/>
      <c r="UUK374" s="1"/>
      <c r="UUL374" s="1"/>
      <c r="UUM374" s="1"/>
      <c r="UUN374" s="1"/>
      <c r="UUO374" s="1"/>
      <c r="UUP374" s="1"/>
      <c r="UUQ374" s="1"/>
      <c r="UUR374" s="1"/>
      <c r="UUS374" s="1"/>
      <c r="UUT374" s="1"/>
      <c r="UUU374" s="1"/>
      <c r="UUV374" s="1"/>
      <c r="UUW374" s="1"/>
      <c r="UUX374" s="1"/>
      <c r="UUY374" s="1"/>
      <c r="UUZ374" s="1"/>
      <c r="UVA374" s="1"/>
      <c r="UVB374" s="1"/>
      <c r="UVC374" s="1"/>
      <c r="UVD374" s="1"/>
      <c r="UVE374" s="1"/>
      <c r="UVF374" s="1"/>
      <c r="UVG374" s="1"/>
      <c r="UVH374" s="1"/>
      <c r="UVI374" s="1"/>
      <c r="UVJ374" s="1"/>
      <c r="UVK374" s="1"/>
      <c r="UVL374" s="1"/>
      <c r="UVM374" s="1"/>
      <c r="UVN374" s="1"/>
      <c r="UVO374" s="1"/>
      <c r="UVP374" s="1"/>
      <c r="UVQ374" s="1"/>
      <c r="UVR374" s="1"/>
      <c r="UVS374" s="1"/>
      <c r="UVT374" s="1"/>
      <c r="UVU374" s="1"/>
      <c r="UVV374" s="1"/>
      <c r="UVW374" s="1"/>
      <c r="UVX374" s="1"/>
      <c r="UVY374" s="1"/>
      <c r="UVZ374" s="1"/>
      <c r="UWA374" s="1"/>
      <c r="UWB374" s="1"/>
      <c r="UWC374" s="1"/>
      <c r="UWD374" s="1"/>
      <c r="UWE374" s="1"/>
      <c r="UWF374" s="1"/>
      <c r="UWG374" s="1"/>
      <c r="UWH374" s="1"/>
      <c r="UWI374" s="1"/>
      <c r="UWJ374" s="1"/>
      <c r="UWK374" s="1"/>
      <c r="UWL374" s="1"/>
      <c r="UWM374" s="1"/>
      <c r="UWN374" s="1"/>
      <c r="UWO374" s="1"/>
      <c r="UWP374" s="1"/>
      <c r="UWQ374" s="1"/>
      <c r="UWR374" s="1"/>
      <c r="UWS374" s="1"/>
      <c r="UWT374" s="1"/>
      <c r="UWU374" s="1"/>
      <c r="UWV374" s="1"/>
      <c r="UWW374" s="1"/>
      <c r="UWX374" s="1"/>
      <c r="UWY374" s="1"/>
      <c r="UWZ374" s="1"/>
      <c r="UXA374" s="1"/>
      <c r="UXB374" s="1"/>
      <c r="UXC374" s="1"/>
      <c r="UXD374" s="1"/>
      <c r="UXE374" s="1"/>
      <c r="UXF374" s="1"/>
      <c r="UXG374" s="1"/>
      <c r="UXH374" s="1"/>
      <c r="UXI374" s="1"/>
      <c r="UXJ374" s="1"/>
      <c r="UXK374" s="1"/>
      <c r="UXL374" s="1"/>
      <c r="UXM374" s="1"/>
      <c r="UXN374" s="1"/>
      <c r="UXO374" s="1"/>
      <c r="UXP374" s="1"/>
      <c r="UXQ374" s="1"/>
      <c r="UXR374" s="1"/>
      <c r="UXS374" s="1"/>
      <c r="UXT374" s="1"/>
      <c r="UXU374" s="1"/>
      <c r="UXV374" s="1"/>
      <c r="UXW374" s="1"/>
      <c r="UXX374" s="1"/>
      <c r="UXY374" s="1"/>
      <c r="UXZ374" s="1"/>
      <c r="UYA374" s="1"/>
      <c r="UYB374" s="1"/>
      <c r="UYC374" s="1"/>
      <c r="UYD374" s="1"/>
      <c r="UYE374" s="1"/>
      <c r="UYF374" s="1"/>
      <c r="UYG374" s="1"/>
      <c r="UYH374" s="1"/>
      <c r="UYI374" s="1"/>
      <c r="UYJ374" s="1"/>
      <c r="UYK374" s="1"/>
      <c r="UYL374" s="1"/>
      <c r="UYM374" s="1"/>
      <c r="UYN374" s="1"/>
      <c r="UYO374" s="1"/>
      <c r="UYP374" s="1"/>
      <c r="UYQ374" s="1"/>
      <c r="UYR374" s="1"/>
      <c r="UYS374" s="1"/>
      <c r="UYT374" s="1"/>
      <c r="UYU374" s="1"/>
      <c r="UYV374" s="1"/>
      <c r="UYW374" s="1"/>
      <c r="UYX374" s="1"/>
      <c r="UYY374" s="1"/>
      <c r="UYZ374" s="1"/>
      <c r="UZA374" s="1"/>
      <c r="UZB374" s="1"/>
      <c r="UZC374" s="1"/>
      <c r="UZD374" s="1"/>
      <c r="UZE374" s="1"/>
      <c r="UZF374" s="1"/>
      <c r="UZG374" s="1"/>
      <c r="UZH374" s="1"/>
      <c r="UZI374" s="1"/>
      <c r="UZJ374" s="1"/>
      <c r="UZK374" s="1"/>
      <c r="UZL374" s="1"/>
      <c r="UZM374" s="1"/>
      <c r="UZN374" s="1"/>
      <c r="UZO374" s="1"/>
      <c r="UZP374" s="1"/>
      <c r="UZQ374" s="1"/>
      <c r="UZR374" s="1"/>
      <c r="UZS374" s="1"/>
      <c r="UZT374" s="1"/>
      <c r="UZU374" s="1"/>
      <c r="UZV374" s="1"/>
      <c r="UZW374" s="1"/>
      <c r="UZX374" s="1"/>
      <c r="UZY374" s="1"/>
      <c r="UZZ374" s="1"/>
      <c r="VAA374" s="1"/>
      <c r="VAB374" s="1"/>
      <c r="VAC374" s="1"/>
      <c r="VAD374" s="1"/>
      <c r="VAE374" s="1"/>
      <c r="VAF374" s="1"/>
      <c r="VAG374" s="1"/>
      <c r="VAH374" s="1"/>
      <c r="VAI374" s="1"/>
      <c r="VAJ374" s="1"/>
      <c r="VAK374" s="1"/>
      <c r="VAL374" s="1"/>
      <c r="VAM374" s="1"/>
      <c r="VAN374" s="1"/>
      <c r="VAO374" s="1"/>
      <c r="VAP374" s="1"/>
      <c r="VAQ374" s="1"/>
      <c r="VAR374" s="1"/>
      <c r="VAS374" s="1"/>
      <c r="VAT374" s="1"/>
      <c r="VAU374" s="1"/>
      <c r="VAV374" s="1"/>
      <c r="VAW374" s="1"/>
      <c r="VAX374" s="1"/>
      <c r="VAY374" s="1"/>
      <c r="VAZ374" s="1"/>
      <c r="VBA374" s="1"/>
      <c r="VBB374" s="1"/>
      <c r="VBC374" s="1"/>
      <c r="VBD374" s="1"/>
      <c r="VBE374" s="1"/>
      <c r="VBF374" s="1"/>
      <c r="VBG374" s="1"/>
      <c r="VBH374" s="1"/>
      <c r="VBI374" s="1"/>
      <c r="VBJ374" s="1"/>
      <c r="VBK374" s="1"/>
      <c r="VBL374" s="1"/>
      <c r="VBM374" s="1"/>
      <c r="VBN374" s="1"/>
      <c r="VBO374" s="1"/>
      <c r="VBP374" s="1"/>
      <c r="VBQ374" s="1"/>
      <c r="VBR374" s="1"/>
      <c r="VBS374" s="1"/>
      <c r="VBT374" s="1"/>
      <c r="VBU374" s="1"/>
      <c r="VBV374" s="1"/>
      <c r="VBW374" s="1"/>
      <c r="VBX374" s="1"/>
      <c r="VBY374" s="1"/>
      <c r="VBZ374" s="1"/>
      <c r="VCA374" s="1"/>
      <c r="VCB374" s="1"/>
      <c r="VCC374" s="1"/>
      <c r="VCD374" s="1"/>
      <c r="VCE374" s="1"/>
      <c r="VCF374" s="1"/>
      <c r="VCG374" s="1"/>
      <c r="VCH374" s="1"/>
      <c r="VCI374" s="1"/>
      <c r="VCJ374" s="1"/>
      <c r="VCK374" s="1"/>
      <c r="VCL374" s="1"/>
      <c r="VCM374" s="1"/>
      <c r="VCN374" s="1"/>
      <c r="VCO374" s="1"/>
      <c r="VCP374" s="1"/>
      <c r="VCQ374" s="1"/>
      <c r="VCR374" s="1"/>
      <c r="VCS374" s="1"/>
      <c r="VCT374" s="1"/>
      <c r="VCU374" s="1"/>
      <c r="VCV374" s="1"/>
      <c r="VCW374" s="1"/>
      <c r="VCX374" s="1"/>
      <c r="VCY374" s="1"/>
      <c r="VCZ374" s="1"/>
      <c r="VDA374" s="1"/>
      <c r="VDB374" s="1"/>
      <c r="VDC374" s="1"/>
      <c r="VDD374" s="1"/>
      <c r="VDE374" s="1"/>
      <c r="VDF374" s="1"/>
      <c r="VDG374" s="1"/>
      <c r="VDH374" s="1"/>
      <c r="VDI374" s="1"/>
      <c r="VDJ374" s="1"/>
      <c r="VDK374" s="1"/>
      <c r="VDL374" s="1"/>
      <c r="VDM374" s="1"/>
      <c r="VDN374" s="1"/>
      <c r="VDO374" s="1"/>
      <c r="VDP374" s="1"/>
      <c r="VDQ374" s="1"/>
      <c r="VDR374" s="1"/>
      <c r="VDS374" s="1"/>
      <c r="VDT374" s="1"/>
      <c r="VDU374" s="1"/>
      <c r="VDV374" s="1"/>
      <c r="VDW374" s="1"/>
      <c r="VDX374" s="1"/>
      <c r="VDY374" s="1"/>
      <c r="VDZ374" s="1"/>
      <c r="VEA374" s="1"/>
      <c r="VEB374" s="1"/>
      <c r="VEC374" s="1"/>
      <c r="VED374" s="1"/>
      <c r="VEE374" s="1"/>
      <c r="VEF374" s="1"/>
      <c r="VEG374" s="1"/>
      <c r="VEH374" s="1"/>
      <c r="VEI374" s="1"/>
      <c r="VEJ374" s="1"/>
      <c r="VEK374" s="1"/>
      <c r="VEL374" s="1"/>
      <c r="VEM374" s="1"/>
      <c r="VEN374" s="1"/>
      <c r="VEO374" s="1"/>
      <c r="VEP374" s="1"/>
      <c r="VEQ374" s="1"/>
      <c r="VER374" s="1"/>
      <c r="VES374" s="1"/>
      <c r="VET374" s="1"/>
      <c r="VEU374" s="1"/>
      <c r="VEV374" s="1"/>
      <c r="VEW374" s="1"/>
      <c r="VEX374" s="1"/>
      <c r="VEY374" s="1"/>
      <c r="VEZ374" s="1"/>
      <c r="VFA374" s="1"/>
      <c r="VFB374" s="1"/>
      <c r="VFC374" s="1"/>
      <c r="VFD374" s="1"/>
      <c r="VFE374" s="1"/>
      <c r="VFF374" s="1"/>
      <c r="VFG374" s="1"/>
      <c r="VFH374" s="1"/>
      <c r="VFI374" s="1"/>
      <c r="VFJ374" s="1"/>
      <c r="VFK374" s="1"/>
      <c r="VFL374" s="1"/>
      <c r="VFM374" s="1"/>
      <c r="VFN374" s="1"/>
      <c r="VFO374" s="1"/>
      <c r="VFP374" s="1"/>
      <c r="VFQ374" s="1"/>
      <c r="VFR374" s="1"/>
      <c r="VFS374" s="1"/>
      <c r="VFT374" s="1"/>
      <c r="VFU374" s="1"/>
      <c r="VFV374" s="1"/>
      <c r="VFW374" s="1"/>
      <c r="VFX374" s="1"/>
      <c r="VFY374" s="1"/>
      <c r="VFZ374" s="1"/>
      <c r="VGA374" s="1"/>
      <c r="VGB374" s="1"/>
      <c r="VGC374" s="1"/>
      <c r="VGD374" s="1"/>
      <c r="VGE374" s="1"/>
      <c r="VGF374" s="1"/>
      <c r="VGG374" s="1"/>
      <c r="VGH374" s="1"/>
      <c r="VGI374" s="1"/>
      <c r="VGJ374" s="1"/>
      <c r="VGK374" s="1"/>
      <c r="VGL374" s="1"/>
      <c r="VGM374" s="1"/>
      <c r="VGN374" s="1"/>
      <c r="VGO374" s="1"/>
      <c r="VGP374" s="1"/>
      <c r="VGQ374" s="1"/>
      <c r="VGR374" s="1"/>
      <c r="VGS374" s="1"/>
      <c r="VGT374" s="1"/>
      <c r="VGU374" s="1"/>
      <c r="VGV374" s="1"/>
      <c r="VGW374" s="1"/>
      <c r="VGX374" s="1"/>
      <c r="VGY374" s="1"/>
      <c r="VGZ374" s="1"/>
      <c r="VHA374" s="1"/>
      <c r="VHB374" s="1"/>
      <c r="VHC374" s="1"/>
      <c r="VHD374" s="1"/>
      <c r="VHE374" s="1"/>
      <c r="VHF374" s="1"/>
      <c r="VHG374" s="1"/>
      <c r="VHH374" s="1"/>
      <c r="VHI374" s="1"/>
      <c r="VHJ374" s="1"/>
      <c r="VHK374" s="1"/>
      <c r="VHL374" s="1"/>
      <c r="VHM374" s="1"/>
      <c r="VHN374" s="1"/>
      <c r="VHO374" s="1"/>
      <c r="VHP374" s="1"/>
      <c r="VHQ374" s="1"/>
      <c r="VHR374" s="1"/>
      <c r="VHS374" s="1"/>
      <c r="VHT374" s="1"/>
      <c r="VHU374" s="1"/>
      <c r="VHV374" s="1"/>
      <c r="VHW374" s="1"/>
      <c r="VHX374" s="1"/>
      <c r="VHY374" s="1"/>
      <c r="VHZ374" s="1"/>
      <c r="VIA374" s="1"/>
      <c r="VIB374" s="1"/>
      <c r="VIC374" s="1"/>
      <c r="VID374" s="1"/>
      <c r="VIE374" s="1"/>
      <c r="VIF374" s="1"/>
      <c r="VIG374" s="1"/>
      <c r="VIH374" s="1"/>
      <c r="VII374" s="1"/>
      <c r="VIJ374" s="1"/>
      <c r="VIK374" s="1"/>
      <c r="VIL374" s="1"/>
      <c r="VIM374" s="1"/>
      <c r="VIN374" s="1"/>
      <c r="VIO374" s="1"/>
      <c r="VIP374" s="1"/>
      <c r="VIQ374" s="1"/>
      <c r="VIR374" s="1"/>
      <c r="VIS374" s="1"/>
      <c r="VIT374" s="1"/>
      <c r="VIU374" s="1"/>
      <c r="VIV374" s="1"/>
      <c r="VIW374" s="1"/>
      <c r="VIX374" s="1"/>
      <c r="VIY374" s="1"/>
      <c r="VIZ374" s="1"/>
      <c r="VJA374" s="1"/>
      <c r="VJB374" s="1"/>
      <c r="VJC374" s="1"/>
      <c r="VJD374" s="1"/>
      <c r="VJE374" s="1"/>
      <c r="VJF374" s="1"/>
      <c r="VJG374" s="1"/>
      <c r="VJH374" s="1"/>
      <c r="VJI374" s="1"/>
      <c r="VJJ374" s="1"/>
      <c r="VJK374" s="1"/>
      <c r="VJL374" s="1"/>
      <c r="VJM374" s="1"/>
      <c r="VJN374" s="1"/>
      <c r="VJO374" s="1"/>
      <c r="VJP374" s="1"/>
      <c r="VJQ374" s="1"/>
      <c r="VJR374" s="1"/>
      <c r="VJS374" s="1"/>
      <c r="VJT374" s="1"/>
      <c r="VJU374" s="1"/>
      <c r="VJV374" s="1"/>
      <c r="VJW374" s="1"/>
      <c r="VJX374" s="1"/>
      <c r="VJY374" s="1"/>
      <c r="VJZ374" s="1"/>
      <c r="VKA374" s="1"/>
      <c r="VKB374" s="1"/>
      <c r="VKC374" s="1"/>
      <c r="VKD374" s="1"/>
      <c r="VKE374" s="1"/>
      <c r="VKF374" s="1"/>
      <c r="VKG374" s="1"/>
      <c r="VKH374" s="1"/>
      <c r="VKI374" s="1"/>
      <c r="VKJ374" s="1"/>
      <c r="VKK374" s="1"/>
      <c r="VKL374" s="1"/>
      <c r="VKM374" s="1"/>
      <c r="VKN374" s="1"/>
      <c r="VKO374" s="1"/>
      <c r="VKP374" s="1"/>
      <c r="VKQ374" s="1"/>
      <c r="VKR374" s="1"/>
      <c r="VKS374" s="1"/>
      <c r="VKT374" s="1"/>
      <c r="VKU374" s="1"/>
      <c r="VKV374" s="1"/>
      <c r="VKW374" s="1"/>
      <c r="VKX374" s="1"/>
      <c r="VKY374" s="1"/>
      <c r="VKZ374" s="1"/>
      <c r="VLA374" s="1"/>
      <c r="VLB374" s="1"/>
      <c r="VLC374" s="1"/>
      <c r="VLD374" s="1"/>
      <c r="VLE374" s="1"/>
      <c r="VLF374" s="1"/>
      <c r="VLG374" s="1"/>
      <c r="VLH374" s="1"/>
      <c r="VLI374" s="1"/>
      <c r="VLJ374" s="1"/>
      <c r="VLK374" s="1"/>
      <c r="VLL374" s="1"/>
      <c r="VLM374" s="1"/>
      <c r="VLN374" s="1"/>
      <c r="VLO374" s="1"/>
      <c r="VLP374" s="1"/>
      <c r="VLQ374" s="1"/>
      <c r="VLR374" s="1"/>
      <c r="VLS374" s="1"/>
      <c r="VLT374" s="1"/>
      <c r="VLU374" s="1"/>
      <c r="VLV374" s="1"/>
      <c r="VLW374" s="1"/>
      <c r="VLX374" s="1"/>
      <c r="VLY374" s="1"/>
      <c r="VLZ374" s="1"/>
      <c r="VMA374" s="1"/>
      <c r="VMB374" s="1"/>
      <c r="VMC374" s="1"/>
      <c r="VMD374" s="1"/>
      <c r="VME374" s="1"/>
      <c r="VMF374" s="1"/>
      <c r="VMG374" s="1"/>
      <c r="VMH374" s="1"/>
      <c r="VMI374" s="1"/>
      <c r="VMJ374" s="1"/>
      <c r="VMK374" s="1"/>
      <c r="VML374" s="1"/>
      <c r="VMM374" s="1"/>
      <c r="VMN374" s="1"/>
      <c r="VMO374" s="1"/>
      <c r="VMP374" s="1"/>
      <c r="VMQ374" s="1"/>
      <c r="VMR374" s="1"/>
      <c r="VMS374" s="1"/>
      <c r="VMT374" s="1"/>
      <c r="VMU374" s="1"/>
      <c r="VMV374" s="1"/>
      <c r="VMW374" s="1"/>
      <c r="VMX374" s="1"/>
      <c r="VMY374" s="1"/>
      <c r="VMZ374" s="1"/>
      <c r="VNA374" s="1"/>
      <c r="VNB374" s="1"/>
      <c r="VNC374" s="1"/>
      <c r="VND374" s="1"/>
      <c r="VNE374" s="1"/>
      <c r="VNF374" s="1"/>
      <c r="VNG374" s="1"/>
      <c r="VNH374" s="1"/>
      <c r="VNI374" s="1"/>
      <c r="VNJ374" s="1"/>
      <c r="VNK374" s="1"/>
      <c r="VNL374" s="1"/>
      <c r="VNM374" s="1"/>
      <c r="VNN374" s="1"/>
      <c r="VNO374" s="1"/>
      <c r="VNP374" s="1"/>
      <c r="VNQ374" s="1"/>
      <c r="VNR374" s="1"/>
      <c r="VNS374" s="1"/>
      <c r="VNT374" s="1"/>
      <c r="VNU374" s="1"/>
      <c r="VNV374" s="1"/>
      <c r="VNW374" s="1"/>
      <c r="VNX374" s="1"/>
      <c r="VNY374" s="1"/>
      <c r="VNZ374" s="1"/>
      <c r="VOA374" s="1"/>
      <c r="VOB374" s="1"/>
      <c r="VOC374" s="1"/>
      <c r="VOD374" s="1"/>
      <c r="VOE374" s="1"/>
      <c r="VOF374" s="1"/>
      <c r="VOG374" s="1"/>
      <c r="VOH374" s="1"/>
      <c r="VOI374" s="1"/>
      <c r="VOJ374" s="1"/>
      <c r="VOK374" s="1"/>
      <c r="VOL374" s="1"/>
      <c r="VOM374" s="1"/>
      <c r="VON374" s="1"/>
      <c r="VOO374" s="1"/>
      <c r="VOP374" s="1"/>
      <c r="VOQ374" s="1"/>
      <c r="VOR374" s="1"/>
      <c r="VOS374" s="1"/>
      <c r="VOT374" s="1"/>
      <c r="VOU374" s="1"/>
      <c r="VOV374" s="1"/>
      <c r="VOW374" s="1"/>
      <c r="VOX374" s="1"/>
      <c r="VOY374" s="1"/>
      <c r="VOZ374" s="1"/>
      <c r="VPA374" s="1"/>
      <c r="VPB374" s="1"/>
      <c r="VPC374" s="1"/>
      <c r="VPD374" s="1"/>
      <c r="VPE374" s="1"/>
      <c r="VPF374" s="1"/>
      <c r="VPG374" s="1"/>
      <c r="VPH374" s="1"/>
      <c r="VPI374" s="1"/>
      <c r="VPJ374" s="1"/>
      <c r="VPK374" s="1"/>
      <c r="VPL374" s="1"/>
      <c r="VPM374" s="1"/>
      <c r="VPN374" s="1"/>
      <c r="VPO374" s="1"/>
      <c r="VPP374" s="1"/>
      <c r="VPQ374" s="1"/>
      <c r="VPR374" s="1"/>
      <c r="VPS374" s="1"/>
      <c r="VPT374" s="1"/>
      <c r="VPU374" s="1"/>
      <c r="VPV374" s="1"/>
      <c r="VPW374" s="1"/>
      <c r="VPX374" s="1"/>
      <c r="VPY374" s="1"/>
      <c r="VPZ374" s="1"/>
      <c r="VQA374" s="1"/>
      <c r="VQB374" s="1"/>
      <c r="VQC374" s="1"/>
      <c r="VQD374" s="1"/>
      <c r="VQE374" s="1"/>
      <c r="VQF374" s="1"/>
      <c r="VQG374" s="1"/>
      <c r="VQH374" s="1"/>
      <c r="VQI374" s="1"/>
      <c r="VQJ374" s="1"/>
      <c r="VQK374" s="1"/>
      <c r="VQL374" s="1"/>
      <c r="VQM374" s="1"/>
      <c r="VQN374" s="1"/>
      <c r="VQO374" s="1"/>
      <c r="VQP374" s="1"/>
      <c r="VQQ374" s="1"/>
      <c r="VQR374" s="1"/>
      <c r="VQS374" s="1"/>
      <c r="VQT374" s="1"/>
      <c r="VQU374" s="1"/>
      <c r="VQV374" s="1"/>
      <c r="VQW374" s="1"/>
      <c r="VQX374" s="1"/>
      <c r="VQY374" s="1"/>
      <c r="VQZ374" s="1"/>
      <c r="VRA374" s="1"/>
      <c r="VRB374" s="1"/>
      <c r="VRC374" s="1"/>
      <c r="VRD374" s="1"/>
      <c r="VRE374" s="1"/>
      <c r="VRF374" s="1"/>
      <c r="VRG374" s="1"/>
      <c r="VRH374" s="1"/>
      <c r="VRI374" s="1"/>
      <c r="VRJ374" s="1"/>
      <c r="VRK374" s="1"/>
      <c r="VRL374" s="1"/>
      <c r="VRM374" s="1"/>
      <c r="VRN374" s="1"/>
      <c r="VRO374" s="1"/>
      <c r="VRP374" s="1"/>
      <c r="VRQ374" s="1"/>
      <c r="VRR374" s="1"/>
      <c r="VRS374" s="1"/>
      <c r="VRT374" s="1"/>
      <c r="VRU374" s="1"/>
      <c r="VRV374" s="1"/>
      <c r="VRW374" s="1"/>
      <c r="VRX374" s="1"/>
      <c r="VRY374" s="1"/>
      <c r="VRZ374" s="1"/>
      <c r="VSA374" s="1"/>
      <c r="VSB374" s="1"/>
      <c r="VSC374" s="1"/>
      <c r="VSD374" s="1"/>
      <c r="VSE374" s="1"/>
      <c r="VSF374" s="1"/>
      <c r="VSG374" s="1"/>
      <c r="VSH374" s="1"/>
      <c r="VSI374" s="1"/>
      <c r="VSJ374" s="1"/>
      <c r="VSK374" s="1"/>
      <c r="VSL374" s="1"/>
      <c r="VSM374" s="1"/>
      <c r="VSN374" s="1"/>
      <c r="VSO374" s="1"/>
      <c r="VSP374" s="1"/>
      <c r="VSQ374" s="1"/>
      <c r="VSR374" s="1"/>
      <c r="VSS374" s="1"/>
      <c r="VST374" s="1"/>
      <c r="VSU374" s="1"/>
      <c r="VSV374" s="1"/>
      <c r="VSW374" s="1"/>
      <c r="VSX374" s="1"/>
      <c r="VSY374" s="1"/>
      <c r="VSZ374" s="1"/>
      <c r="VTA374" s="1"/>
      <c r="VTB374" s="1"/>
      <c r="VTC374" s="1"/>
      <c r="VTD374" s="1"/>
      <c r="VTE374" s="1"/>
      <c r="VTF374" s="1"/>
      <c r="VTG374" s="1"/>
      <c r="VTH374" s="1"/>
      <c r="VTI374" s="1"/>
      <c r="VTJ374" s="1"/>
      <c r="VTK374" s="1"/>
      <c r="VTL374" s="1"/>
      <c r="VTM374" s="1"/>
      <c r="VTN374" s="1"/>
      <c r="VTO374" s="1"/>
      <c r="VTP374" s="1"/>
      <c r="VTQ374" s="1"/>
      <c r="VTR374" s="1"/>
      <c r="VTS374" s="1"/>
      <c r="VTT374" s="1"/>
      <c r="VTU374" s="1"/>
      <c r="VTV374" s="1"/>
      <c r="VTW374" s="1"/>
      <c r="VTX374" s="1"/>
      <c r="VTY374" s="1"/>
      <c r="VTZ374" s="1"/>
      <c r="VUA374" s="1"/>
      <c r="VUB374" s="1"/>
      <c r="VUC374" s="1"/>
      <c r="VUD374" s="1"/>
      <c r="VUE374" s="1"/>
      <c r="VUF374" s="1"/>
      <c r="VUG374" s="1"/>
      <c r="VUH374" s="1"/>
      <c r="VUI374" s="1"/>
      <c r="VUJ374" s="1"/>
      <c r="VUK374" s="1"/>
      <c r="VUL374" s="1"/>
      <c r="VUM374" s="1"/>
      <c r="VUN374" s="1"/>
      <c r="VUO374" s="1"/>
      <c r="VUP374" s="1"/>
      <c r="VUQ374" s="1"/>
      <c r="VUR374" s="1"/>
      <c r="VUS374" s="1"/>
      <c r="VUT374" s="1"/>
      <c r="VUU374" s="1"/>
      <c r="VUV374" s="1"/>
      <c r="VUW374" s="1"/>
      <c r="VUX374" s="1"/>
      <c r="VUY374" s="1"/>
      <c r="VUZ374" s="1"/>
      <c r="VVA374" s="1"/>
      <c r="VVB374" s="1"/>
      <c r="VVC374" s="1"/>
      <c r="VVD374" s="1"/>
      <c r="VVE374" s="1"/>
      <c r="VVF374" s="1"/>
      <c r="VVG374" s="1"/>
      <c r="VVH374" s="1"/>
      <c r="VVI374" s="1"/>
      <c r="VVJ374" s="1"/>
      <c r="VVK374" s="1"/>
      <c r="VVL374" s="1"/>
      <c r="VVM374" s="1"/>
      <c r="VVN374" s="1"/>
      <c r="VVO374" s="1"/>
      <c r="VVP374" s="1"/>
      <c r="VVQ374" s="1"/>
      <c r="VVR374" s="1"/>
      <c r="VVS374" s="1"/>
      <c r="VVT374" s="1"/>
      <c r="VVU374" s="1"/>
      <c r="VVV374" s="1"/>
      <c r="VVW374" s="1"/>
      <c r="VVX374" s="1"/>
      <c r="VVY374" s="1"/>
      <c r="VVZ374" s="1"/>
      <c r="VWA374" s="1"/>
      <c r="VWB374" s="1"/>
      <c r="VWC374" s="1"/>
      <c r="VWD374" s="1"/>
      <c r="VWE374" s="1"/>
      <c r="VWF374" s="1"/>
      <c r="VWG374" s="1"/>
      <c r="VWH374" s="1"/>
      <c r="VWI374" s="1"/>
      <c r="VWJ374" s="1"/>
      <c r="VWK374" s="1"/>
      <c r="VWL374" s="1"/>
      <c r="VWM374" s="1"/>
      <c r="VWN374" s="1"/>
      <c r="VWO374" s="1"/>
      <c r="VWP374" s="1"/>
      <c r="VWQ374" s="1"/>
      <c r="VWR374" s="1"/>
      <c r="VWS374" s="1"/>
      <c r="VWT374" s="1"/>
      <c r="VWU374" s="1"/>
      <c r="VWV374" s="1"/>
      <c r="VWW374" s="1"/>
      <c r="VWX374" s="1"/>
      <c r="VWY374" s="1"/>
      <c r="VWZ374" s="1"/>
      <c r="VXA374" s="1"/>
      <c r="VXB374" s="1"/>
      <c r="VXC374" s="1"/>
      <c r="VXD374" s="1"/>
      <c r="VXE374" s="1"/>
      <c r="VXF374" s="1"/>
      <c r="VXG374" s="1"/>
      <c r="VXH374" s="1"/>
      <c r="VXI374" s="1"/>
      <c r="VXJ374" s="1"/>
      <c r="VXK374" s="1"/>
      <c r="VXL374" s="1"/>
      <c r="VXM374" s="1"/>
      <c r="VXN374" s="1"/>
      <c r="VXO374" s="1"/>
      <c r="VXP374" s="1"/>
      <c r="VXQ374" s="1"/>
      <c r="VXR374" s="1"/>
      <c r="VXS374" s="1"/>
      <c r="VXT374" s="1"/>
      <c r="VXU374" s="1"/>
      <c r="VXV374" s="1"/>
      <c r="VXW374" s="1"/>
      <c r="VXX374" s="1"/>
      <c r="VXY374" s="1"/>
      <c r="VXZ374" s="1"/>
      <c r="VYA374" s="1"/>
      <c r="VYB374" s="1"/>
      <c r="VYC374" s="1"/>
      <c r="VYD374" s="1"/>
      <c r="VYE374" s="1"/>
      <c r="VYF374" s="1"/>
      <c r="VYG374" s="1"/>
      <c r="VYH374" s="1"/>
      <c r="VYI374" s="1"/>
      <c r="VYJ374" s="1"/>
      <c r="VYK374" s="1"/>
      <c r="VYL374" s="1"/>
      <c r="VYM374" s="1"/>
      <c r="VYN374" s="1"/>
      <c r="VYO374" s="1"/>
      <c r="VYP374" s="1"/>
      <c r="VYQ374" s="1"/>
      <c r="VYR374" s="1"/>
      <c r="VYS374" s="1"/>
      <c r="VYT374" s="1"/>
      <c r="VYU374" s="1"/>
      <c r="VYV374" s="1"/>
      <c r="VYW374" s="1"/>
      <c r="VYX374" s="1"/>
      <c r="VYY374" s="1"/>
      <c r="VYZ374" s="1"/>
      <c r="VZA374" s="1"/>
      <c r="VZB374" s="1"/>
      <c r="VZC374" s="1"/>
      <c r="VZD374" s="1"/>
      <c r="VZE374" s="1"/>
      <c r="VZF374" s="1"/>
      <c r="VZG374" s="1"/>
      <c r="VZH374" s="1"/>
      <c r="VZI374" s="1"/>
      <c r="VZJ374" s="1"/>
      <c r="VZK374" s="1"/>
      <c r="VZL374" s="1"/>
      <c r="VZM374" s="1"/>
      <c r="VZN374" s="1"/>
      <c r="VZO374" s="1"/>
      <c r="VZP374" s="1"/>
      <c r="VZQ374" s="1"/>
      <c r="VZR374" s="1"/>
      <c r="VZS374" s="1"/>
      <c r="VZT374" s="1"/>
      <c r="VZU374" s="1"/>
      <c r="VZV374" s="1"/>
      <c r="VZW374" s="1"/>
      <c r="VZX374" s="1"/>
      <c r="VZY374" s="1"/>
      <c r="VZZ374" s="1"/>
      <c r="WAA374" s="1"/>
      <c r="WAB374" s="1"/>
      <c r="WAC374" s="1"/>
      <c r="WAD374" s="1"/>
      <c r="WAE374" s="1"/>
      <c r="WAF374" s="1"/>
      <c r="WAG374" s="1"/>
      <c r="WAH374" s="1"/>
      <c r="WAI374" s="1"/>
      <c r="WAJ374" s="1"/>
      <c r="WAK374" s="1"/>
      <c r="WAL374" s="1"/>
      <c r="WAM374" s="1"/>
      <c r="WAN374" s="1"/>
      <c r="WAO374" s="1"/>
      <c r="WAP374" s="1"/>
      <c r="WAQ374" s="1"/>
      <c r="WAR374" s="1"/>
      <c r="WAS374" s="1"/>
      <c r="WAT374" s="1"/>
      <c r="WAU374" s="1"/>
      <c r="WAV374" s="1"/>
      <c r="WAW374" s="1"/>
      <c r="WAX374" s="1"/>
      <c r="WAY374" s="1"/>
      <c r="WAZ374" s="1"/>
      <c r="WBA374" s="1"/>
      <c r="WBB374" s="1"/>
      <c r="WBC374" s="1"/>
      <c r="WBD374" s="1"/>
      <c r="WBE374" s="1"/>
      <c r="WBF374" s="1"/>
      <c r="WBG374" s="1"/>
      <c r="WBH374" s="1"/>
      <c r="WBI374" s="1"/>
      <c r="WBJ374" s="1"/>
      <c r="WBK374" s="1"/>
      <c r="WBL374" s="1"/>
      <c r="WBM374" s="1"/>
      <c r="WBN374" s="1"/>
      <c r="WBO374" s="1"/>
      <c r="WBP374" s="1"/>
      <c r="WBQ374" s="1"/>
      <c r="WBR374" s="1"/>
      <c r="WBS374" s="1"/>
      <c r="WBT374" s="1"/>
      <c r="WBU374" s="1"/>
      <c r="WBV374" s="1"/>
      <c r="WBW374" s="1"/>
      <c r="WBX374" s="1"/>
      <c r="WBY374" s="1"/>
      <c r="WBZ374" s="1"/>
      <c r="WCA374" s="1"/>
      <c r="WCB374" s="1"/>
      <c r="WCC374" s="1"/>
      <c r="WCD374" s="1"/>
      <c r="WCE374" s="1"/>
      <c r="WCF374" s="1"/>
      <c r="WCG374" s="1"/>
      <c r="WCH374" s="1"/>
      <c r="WCI374" s="1"/>
      <c r="WCJ374" s="1"/>
      <c r="WCK374" s="1"/>
      <c r="WCL374" s="1"/>
      <c r="WCM374" s="1"/>
      <c r="WCN374" s="1"/>
      <c r="WCO374" s="1"/>
      <c r="WCP374" s="1"/>
      <c r="WCQ374" s="1"/>
      <c r="WCR374" s="1"/>
      <c r="WCS374" s="1"/>
      <c r="WCT374" s="1"/>
      <c r="WCU374" s="1"/>
      <c r="WCV374" s="1"/>
      <c r="WCW374" s="1"/>
      <c r="WCX374" s="1"/>
      <c r="WCY374" s="1"/>
      <c r="WCZ374" s="1"/>
      <c r="WDA374" s="1"/>
      <c r="WDB374" s="1"/>
      <c r="WDC374" s="1"/>
      <c r="WDD374" s="1"/>
      <c r="WDE374" s="1"/>
      <c r="WDF374" s="1"/>
      <c r="WDG374" s="1"/>
      <c r="WDH374" s="1"/>
      <c r="WDI374" s="1"/>
      <c r="WDJ374" s="1"/>
      <c r="WDK374" s="1"/>
      <c r="WDL374" s="1"/>
      <c r="WDM374" s="1"/>
      <c r="WDN374" s="1"/>
      <c r="WDO374" s="1"/>
      <c r="WDP374" s="1"/>
      <c r="WDQ374" s="1"/>
      <c r="WDR374" s="1"/>
      <c r="WDS374" s="1"/>
      <c r="WDT374" s="1"/>
      <c r="WDU374" s="1"/>
      <c r="WDV374" s="1"/>
      <c r="WDW374" s="1"/>
      <c r="WDX374" s="1"/>
      <c r="WDY374" s="1"/>
      <c r="WDZ374" s="1"/>
      <c r="WEA374" s="1"/>
      <c r="WEB374" s="1"/>
      <c r="WEC374" s="1"/>
      <c r="WED374" s="1"/>
      <c r="WEE374" s="1"/>
      <c r="WEF374" s="1"/>
      <c r="WEG374" s="1"/>
      <c r="WEH374" s="1"/>
      <c r="WEI374" s="1"/>
      <c r="WEJ374" s="1"/>
      <c r="WEK374" s="1"/>
      <c r="WEL374" s="1"/>
      <c r="WEM374" s="1"/>
      <c r="WEN374" s="1"/>
      <c r="WEO374" s="1"/>
      <c r="WEP374" s="1"/>
      <c r="WEQ374" s="1"/>
      <c r="WER374" s="1"/>
      <c r="WES374" s="1"/>
      <c r="WET374" s="1"/>
      <c r="WEU374" s="1"/>
      <c r="WEV374" s="1"/>
      <c r="WEW374" s="1"/>
      <c r="WEX374" s="1"/>
      <c r="WEY374" s="1"/>
      <c r="WEZ374" s="1"/>
      <c r="WFA374" s="1"/>
      <c r="WFB374" s="1"/>
      <c r="WFC374" s="1"/>
      <c r="WFD374" s="1"/>
      <c r="WFE374" s="1"/>
      <c r="WFF374" s="1"/>
      <c r="WFG374" s="1"/>
      <c r="WFH374" s="1"/>
      <c r="WFI374" s="1"/>
      <c r="WFJ374" s="1"/>
      <c r="WFK374" s="1"/>
      <c r="WFL374" s="1"/>
      <c r="WFM374" s="1"/>
      <c r="WFN374" s="1"/>
      <c r="WFO374" s="1"/>
      <c r="WFP374" s="1"/>
      <c r="WFQ374" s="1"/>
      <c r="WFR374" s="1"/>
      <c r="WFS374" s="1"/>
      <c r="WFT374" s="1"/>
      <c r="WFU374" s="1"/>
      <c r="WFV374" s="1"/>
      <c r="WFW374" s="1"/>
      <c r="WFX374" s="1"/>
      <c r="WFY374" s="1"/>
      <c r="WFZ374" s="1"/>
      <c r="WGA374" s="1"/>
      <c r="WGB374" s="1"/>
      <c r="WGC374" s="1"/>
      <c r="WGD374" s="1"/>
      <c r="WGE374" s="1"/>
      <c r="WGF374" s="1"/>
      <c r="WGG374" s="1"/>
      <c r="WGH374" s="1"/>
      <c r="WGI374" s="1"/>
      <c r="WGJ374" s="1"/>
      <c r="WGK374" s="1"/>
      <c r="WGL374" s="1"/>
      <c r="WGM374" s="1"/>
      <c r="WGN374" s="1"/>
      <c r="WGO374" s="1"/>
      <c r="WGP374" s="1"/>
      <c r="WGQ374" s="1"/>
      <c r="WGR374" s="1"/>
      <c r="WGS374" s="1"/>
      <c r="WGT374" s="1"/>
      <c r="WGU374" s="1"/>
      <c r="WGV374" s="1"/>
      <c r="WGW374" s="1"/>
      <c r="WGX374" s="1"/>
      <c r="WGY374" s="1"/>
      <c r="WGZ374" s="1"/>
      <c r="WHA374" s="1"/>
      <c r="WHB374" s="1"/>
      <c r="WHC374" s="1"/>
      <c r="WHD374" s="1"/>
      <c r="WHE374" s="1"/>
      <c r="WHF374" s="1"/>
      <c r="WHG374" s="1"/>
      <c r="WHH374" s="1"/>
      <c r="WHI374" s="1"/>
      <c r="WHJ374" s="1"/>
      <c r="WHK374" s="1"/>
      <c r="WHL374" s="1"/>
      <c r="WHM374" s="1"/>
      <c r="WHN374" s="1"/>
      <c r="WHO374" s="1"/>
      <c r="WHP374" s="1"/>
      <c r="WHQ374" s="1"/>
      <c r="WHR374" s="1"/>
      <c r="WHS374" s="1"/>
      <c r="WHT374" s="1"/>
      <c r="WHU374" s="1"/>
      <c r="WHV374" s="1"/>
      <c r="WHW374" s="1"/>
      <c r="WHX374" s="1"/>
      <c r="WHY374" s="1"/>
      <c r="WHZ374" s="1"/>
      <c r="WIA374" s="1"/>
      <c r="WIB374" s="1"/>
      <c r="WIC374" s="1"/>
      <c r="WID374" s="1"/>
      <c r="WIE374" s="1"/>
      <c r="WIF374" s="1"/>
      <c r="WIG374" s="1"/>
      <c r="WIH374" s="1"/>
      <c r="WII374" s="1"/>
      <c r="WIJ374" s="1"/>
      <c r="WIK374" s="1"/>
      <c r="WIL374" s="1"/>
      <c r="WIM374" s="1"/>
      <c r="WIN374" s="1"/>
      <c r="WIO374" s="1"/>
      <c r="WIP374" s="1"/>
      <c r="WIQ374" s="1"/>
      <c r="WIR374" s="1"/>
      <c r="WIS374" s="1"/>
      <c r="WIT374" s="1"/>
      <c r="WIU374" s="1"/>
      <c r="WIV374" s="1"/>
      <c r="WIW374" s="1"/>
      <c r="WIX374" s="1"/>
      <c r="WIY374" s="1"/>
      <c r="WIZ374" s="1"/>
      <c r="WJA374" s="1"/>
      <c r="WJB374" s="1"/>
      <c r="WJC374" s="1"/>
      <c r="WJD374" s="1"/>
      <c r="WJE374" s="1"/>
      <c r="WJF374" s="1"/>
      <c r="WJG374" s="1"/>
      <c r="WJH374" s="1"/>
      <c r="WJI374" s="1"/>
      <c r="WJJ374" s="1"/>
      <c r="WJK374" s="1"/>
      <c r="WJL374" s="1"/>
      <c r="WJM374" s="1"/>
      <c r="WJN374" s="1"/>
      <c r="WJO374" s="1"/>
      <c r="WJP374" s="1"/>
      <c r="WJQ374" s="1"/>
      <c r="WJR374" s="1"/>
      <c r="WJS374" s="1"/>
      <c r="WJT374" s="1"/>
      <c r="WJU374" s="1"/>
      <c r="WJV374" s="1"/>
      <c r="WJW374" s="1"/>
      <c r="WJX374" s="1"/>
      <c r="WJY374" s="1"/>
      <c r="WJZ374" s="1"/>
      <c r="WKA374" s="1"/>
      <c r="WKB374" s="1"/>
      <c r="WKC374" s="1"/>
      <c r="WKD374" s="1"/>
      <c r="WKE374" s="1"/>
      <c r="WKF374" s="1"/>
      <c r="WKG374" s="1"/>
      <c r="WKH374" s="1"/>
      <c r="WKI374" s="1"/>
      <c r="WKJ374" s="1"/>
      <c r="WKK374" s="1"/>
      <c r="WKL374" s="1"/>
      <c r="WKM374" s="1"/>
      <c r="WKN374" s="1"/>
      <c r="WKO374" s="1"/>
      <c r="WKP374" s="1"/>
      <c r="WKQ374" s="1"/>
      <c r="WKR374" s="1"/>
      <c r="WKS374" s="1"/>
      <c r="WKT374" s="1"/>
      <c r="WKU374" s="1"/>
      <c r="WKV374" s="1"/>
      <c r="WKW374" s="1"/>
      <c r="WKX374" s="1"/>
      <c r="WKY374" s="1"/>
      <c r="WKZ374" s="1"/>
      <c r="WLA374" s="1"/>
      <c r="WLB374" s="1"/>
      <c r="WLC374" s="1"/>
      <c r="WLD374" s="1"/>
      <c r="WLE374" s="1"/>
      <c r="WLF374" s="1"/>
      <c r="WLG374" s="1"/>
      <c r="WLH374" s="1"/>
      <c r="WLI374" s="1"/>
      <c r="WLJ374" s="1"/>
      <c r="WLK374" s="1"/>
      <c r="WLL374" s="1"/>
      <c r="WLM374" s="1"/>
      <c r="WLN374" s="1"/>
      <c r="WLO374" s="1"/>
      <c r="WLP374" s="1"/>
      <c r="WLQ374" s="1"/>
      <c r="WLR374" s="1"/>
      <c r="WLS374" s="1"/>
      <c r="WLT374" s="1"/>
      <c r="WLU374" s="1"/>
      <c r="WLV374" s="1"/>
      <c r="WLW374" s="1"/>
      <c r="WLX374" s="1"/>
      <c r="WLY374" s="1"/>
      <c r="WLZ374" s="1"/>
      <c r="WMA374" s="1"/>
      <c r="WMB374" s="1"/>
      <c r="WMC374" s="1"/>
      <c r="WMD374" s="1"/>
      <c r="WME374" s="1"/>
      <c r="WMF374" s="1"/>
      <c r="WMG374" s="1"/>
      <c r="WMH374" s="1"/>
      <c r="WMI374" s="1"/>
      <c r="WMJ374" s="1"/>
      <c r="WMK374" s="1"/>
      <c r="WML374" s="1"/>
      <c r="WMM374" s="1"/>
      <c r="WMN374" s="1"/>
      <c r="WMO374" s="1"/>
      <c r="WMP374" s="1"/>
      <c r="WMQ374" s="1"/>
      <c r="WMR374" s="1"/>
      <c r="WMS374" s="1"/>
      <c r="WMT374" s="1"/>
      <c r="WMU374" s="1"/>
      <c r="WMV374" s="1"/>
      <c r="WMW374" s="1"/>
      <c r="WMX374" s="1"/>
      <c r="WMY374" s="1"/>
      <c r="WMZ374" s="1"/>
      <c r="WNA374" s="1"/>
      <c r="WNB374" s="1"/>
      <c r="WNC374" s="1"/>
      <c r="WND374" s="1"/>
      <c r="WNE374" s="1"/>
      <c r="WNF374" s="1"/>
      <c r="WNG374" s="1"/>
      <c r="WNH374" s="1"/>
      <c r="WNI374" s="1"/>
      <c r="WNJ374" s="1"/>
      <c r="WNK374" s="1"/>
      <c r="WNL374" s="1"/>
      <c r="WNM374" s="1"/>
      <c r="WNN374" s="1"/>
      <c r="WNO374" s="1"/>
      <c r="WNP374" s="1"/>
      <c r="WNQ374" s="1"/>
      <c r="WNR374" s="1"/>
      <c r="WNS374" s="1"/>
      <c r="WNT374" s="1"/>
      <c r="WNU374" s="1"/>
      <c r="WNV374" s="1"/>
      <c r="WNW374" s="1"/>
      <c r="WNX374" s="1"/>
      <c r="WNY374" s="1"/>
      <c r="WNZ374" s="1"/>
      <c r="WOA374" s="1"/>
      <c r="WOB374" s="1"/>
      <c r="WOC374" s="1"/>
      <c r="WOD374" s="1"/>
      <c r="WOE374" s="1"/>
      <c r="WOF374" s="1"/>
      <c r="WOG374" s="1"/>
      <c r="WOH374" s="1"/>
      <c r="WOI374" s="1"/>
      <c r="WOJ374" s="1"/>
      <c r="WOK374" s="1"/>
      <c r="WOL374" s="1"/>
      <c r="WOM374" s="1"/>
      <c r="WON374" s="1"/>
      <c r="WOO374" s="1"/>
      <c r="WOP374" s="1"/>
      <c r="WOQ374" s="1"/>
      <c r="WOR374" s="1"/>
      <c r="WOS374" s="1"/>
      <c r="WOT374" s="1"/>
      <c r="WOU374" s="1"/>
      <c r="WOV374" s="1"/>
      <c r="WOW374" s="1"/>
      <c r="WOX374" s="1"/>
      <c r="WOY374" s="1"/>
      <c r="WOZ374" s="1"/>
      <c r="WPA374" s="1"/>
      <c r="WPB374" s="1"/>
      <c r="WPC374" s="1"/>
      <c r="WPD374" s="1"/>
      <c r="WPE374" s="1"/>
      <c r="WPF374" s="1"/>
      <c r="WPG374" s="1"/>
      <c r="WPH374" s="1"/>
      <c r="WPI374" s="1"/>
      <c r="WPJ374" s="1"/>
      <c r="WPK374" s="1"/>
      <c r="WPL374" s="1"/>
      <c r="WPM374" s="1"/>
      <c r="WPN374" s="1"/>
      <c r="WPO374" s="1"/>
      <c r="WPP374" s="1"/>
      <c r="WPQ374" s="1"/>
      <c r="WPR374" s="1"/>
      <c r="WPS374" s="1"/>
      <c r="WPT374" s="1"/>
      <c r="WPU374" s="1"/>
      <c r="WPV374" s="1"/>
      <c r="WPW374" s="1"/>
      <c r="WPX374" s="1"/>
      <c r="WPY374" s="1"/>
      <c r="WPZ374" s="1"/>
      <c r="WQA374" s="1"/>
      <c r="WQB374" s="1"/>
      <c r="WQC374" s="1"/>
      <c r="WQD374" s="1"/>
      <c r="WQE374" s="1"/>
      <c r="WQF374" s="1"/>
      <c r="WQG374" s="1"/>
      <c r="WQH374" s="1"/>
      <c r="WQI374" s="1"/>
      <c r="WQJ374" s="1"/>
      <c r="WQK374" s="1"/>
      <c r="WQL374" s="1"/>
      <c r="WQM374" s="1"/>
      <c r="WQN374" s="1"/>
      <c r="WQO374" s="1"/>
      <c r="WQP374" s="1"/>
      <c r="WQQ374" s="1"/>
      <c r="WQR374" s="1"/>
      <c r="WQS374" s="1"/>
      <c r="WQT374" s="1"/>
      <c r="WQU374" s="1"/>
      <c r="WQV374" s="1"/>
      <c r="WQW374" s="1"/>
      <c r="WQX374" s="1"/>
      <c r="WQY374" s="1"/>
      <c r="WQZ374" s="1"/>
      <c r="WRA374" s="1"/>
      <c r="WRB374" s="1"/>
      <c r="WRC374" s="1"/>
      <c r="WRD374" s="1"/>
      <c r="WRE374" s="1"/>
      <c r="WRF374" s="1"/>
      <c r="WRG374" s="1"/>
      <c r="WRH374" s="1"/>
      <c r="WRI374" s="1"/>
      <c r="WRJ374" s="1"/>
      <c r="WRK374" s="1"/>
      <c r="WRL374" s="1"/>
      <c r="WRM374" s="1"/>
      <c r="WRN374" s="1"/>
      <c r="WRO374" s="1"/>
      <c r="WRP374" s="1"/>
      <c r="WRQ374" s="1"/>
      <c r="WRR374" s="1"/>
      <c r="WRS374" s="1"/>
      <c r="WRT374" s="1"/>
      <c r="WRU374" s="1"/>
      <c r="WRV374" s="1"/>
      <c r="WRW374" s="1"/>
      <c r="WRX374" s="1"/>
      <c r="WRY374" s="1"/>
      <c r="WRZ374" s="1"/>
      <c r="WSA374" s="1"/>
      <c r="WSB374" s="1"/>
      <c r="WSC374" s="1"/>
      <c r="WSD374" s="1"/>
      <c r="WSE374" s="1"/>
      <c r="WSF374" s="1"/>
      <c r="WSG374" s="1"/>
      <c r="WSH374" s="1"/>
      <c r="WSI374" s="1"/>
      <c r="WSJ374" s="1"/>
      <c r="WSK374" s="1"/>
      <c r="WSL374" s="1"/>
      <c r="WSM374" s="1"/>
      <c r="WSN374" s="1"/>
      <c r="WSO374" s="1"/>
      <c r="WSP374" s="1"/>
      <c r="WSQ374" s="1"/>
      <c r="WSR374" s="1"/>
      <c r="WSS374" s="1"/>
      <c r="WST374" s="1"/>
      <c r="WSU374" s="1"/>
      <c r="WSV374" s="1"/>
      <c r="WSW374" s="1"/>
      <c r="WSX374" s="1"/>
      <c r="WSY374" s="1"/>
      <c r="WSZ374" s="1"/>
      <c r="WTA374" s="1"/>
      <c r="WTB374" s="1"/>
      <c r="WTC374" s="1"/>
      <c r="WTD374" s="1"/>
      <c r="WTE374" s="1"/>
      <c r="WTF374" s="1"/>
      <c r="WTG374" s="1"/>
      <c r="WTH374" s="1"/>
      <c r="WTI374" s="1"/>
      <c r="WTJ374" s="1"/>
      <c r="WTK374" s="1"/>
      <c r="WTL374" s="1"/>
      <c r="WTM374" s="1"/>
      <c r="WTN374" s="1"/>
      <c r="WTO374" s="1"/>
      <c r="WTP374" s="1"/>
      <c r="WTQ374" s="1"/>
      <c r="WTR374" s="1"/>
      <c r="WTS374" s="1"/>
      <c r="WTT374" s="1"/>
      <c r="WTU374" s="1"/>
      <c r="WTV374" s="1"/>
      <c r="WTW374" s="1"/>
      <c r="WTX374" s="1"/>
      <c r="WTY374" s="1"/>
      <c r="WTZ374" s="1"/>
      <c r="WUA374" s="1"/>
      <c r="WUB374" s="1"/>
      <c r="WUC374" s="1"/>
      <c r="WUD374" s="1"/>
      <c r="WUE374" s="1"/>
      <c r="WUF374" s="1"/>
      <c r="WUG374" s="1"/>
      <c r="WUH374" s="1"/>
      <c r="WUI374" s="1"/>
      <c r="WUJ374" s="1"/>
      <c r="WUK374" s="1"/>
      <c r="WUL374" s="1"/>
      <c r="WUM374" s="1"/>
      <c r="WUN374" s="1"/>
      <c r="WUO374" s="1"/>
      <c r="WUP374" s="1"/>
      <c r="WUQ374" s="1"/>
      <c r="WUR374" s="1"/>
      <c r="WUS374" s="1"/>
      <c r="WUT374" s="1"/>
      <c r="WUU374" s="1"/>
      <c r="WUV374" s="1"/>
      <c r="WUW374" s="1"/>
      <c r="WUX374" s="1"/>
      <c r="WUY374" s="1"/>
      <c r="WUZ374" s="1"/>
      <c r="WVA374" s="1"/>
      <c r="WVB374" s="1"/>
      <c r="WVC374" s="1"/>
      <c r="WVD374" s="1"/>
      <c r="WVE374" s="1"/>
      <c r="WVF374" s="1"/>
      <c r="WVG374" s="1"/>
      <c r="WVH374" s="1"/>
      <c r="WVI374" s="1"/>
      <c r="WVJ374" s="1"/>
      <c r="WVK374" s="1"/>
      <c r="WVL374" s="1"/>
      <c r="WVM374" s="1"/>
      <c r="WVN374" s="1"/>
      <c r="WVO374" s="1"/>
      <c r="WVP374" s="1"/>
      <c r="WVQ374" s="1"/>
      <c r="WVR374" s="1"/>
      <c r="WVS374" s="1"/>
      <c r="WVT374" s="1"/>
      <c r="WVU374" s="1"/>
    </row>
    <row r="375" spans="1:16141" ht="18" customHeight="1">
      <c r="A375" s="2800"/>
      <c r="B375" s="3"/>
      <c r="C375" s="102"/>
      <c r="D375" s="102"/>
      <c r="E375" s="2673"/>
      <c r="F375" s="2696"/>
      <c r="G375" s="2731"/>
      <c r="H375" s="2693"/>
      <c r="I375" s="2788"/>
      <c r="J375" s="2779"/>
    </row>
    <row r="376" spans="1:16141" ht="35.1" customHeight="1">
      <c r="A376" s="2800"/>
      <c r="B376" s="3"/>
      <c r="C376" s="102"/>
      <c r="D376" s="102"/>
      <c r="E376" s="2669" t="s">
        <v>429</v>
      </c>
      <c r="F376" s="2696">
        <v>10000</v>
      </c>
      <c r="G376" s="2731">
        <v>12</v>
      </c>
      <c r="H376" s="2693">
        <f>+F376*G376</f>
        <v>120000</v>
      </c>
      <c r="I376" s="2788"/>
      <c r="J376" s="2777"/>
    </row>
    <row r="377" spans="1:16141" ht="14.25" customHeight="1">
      <c r="A377" s="2800"/>
      <c r="B377" s="3"/>
      <c r="C377" s="102"/>
      <c r="D377" s="102"/>
      <c r="E377" s="2669"/>
      <c r="F377" s="2697"/>
      <c r="G377" s="2721"/>
      <c r="H377" s="2698"/>
      <c r="I377" s="2791"/>
      <c r="J377" s="2777"/>
    </row>
    <row r="378" spans="1:16141" ht="35.1" customHeight="1">
      <c r="A378" s="2800"/>
      <c r="B378" s="3"/>
      <c r="C378" s="2632">
        <v>313</v>
      </c>
      <c r="D378" s="2632"/>
      <c r="E378" s="2671" t="s">
        <v>290</v>
      </c>
      <c r="F378" s="2710">
        <f>+F379+F384</f>
        <v>12166.666666666666</v>
      </c>
      <c r="G378" s="2722"/>
      <c r="H378" s="2711">
        <f>+H379+H384</f>
        <v>146000</v>
      </c>
      <c r="I378" s="2791"/>
      <c r="J378" s="2777"/>
    </row>
    <row r="379" spans="1:16141" s="10" customFormat="1" ht="45.75" customHeight="1">
      <c r="A379" s="2800"/>
      <c r="B379" s="3"/>
      <c r="C379" s="95"/>
      <c r="D379" s="2632">
        <v>3132</v>
      </c>
      <c r="E379" s="2664" t="s">
        <v>291</v>
      </c>
      <c r="F379" s="2710">
        <f>SUM(F380:F382)</f>
        <v>0</v>
      </c>
      <c r="G379" s="2729"/>
      <c r="H379" s="2711">
        <f>+SUM(H380:H382)</f>
        <v>0</v>
      </c>
      <c r="I379" s="2788" t="s">
        <v>534</v>
      </c>
      <c r="J379" s="2774" t="s">
        <v>292</v>
      </c>
      <c r="K379" s="5"/>
      <c r="L379" s="1"/>
      <c r="M379" s="84"/>
    </row>
    <row r="380" spans="1:16141" s="10" customFormat="1" ht="35.1" customHeight="1">
      <c r="A380" s="2800"/>
      <c r="B380" s="3"/>
      <c r="C380" s="95"/>
      <c r="D380" s="95"/>
      <c r="E380" s="2666" t="s">
        <v>141</v>
      </c>
      <c r="F380" s="2760"/>
      <c r="G380" s="2731"/>
      <c r="H380" s="2693"/>
      <c r="I380" s="2788" t="s">
        <v>96</v>
      </c>
      <c r="J380" s="2775"/>
      <c r="K380" s="5"/>
      <c r="L380" s="1"/>
      <c r="M380" s="84"/>
    </row>
    <row r="381" spans="1:16141" s="10" customFormat="1" ht="35.1" customHeight="1">
      <c r="A381" s="2800"/>
      <c r="B381" s="3"/>
      <c r="C381" s="102"/>
      <c r="D381" s="102"/>
      <c r="E381" s="2669" t="s">
        <v>157</v>
      </c>
      <c r="F381" s="2692"/>
      <c r="G381" s="2731">
        <v>12</v>
      </c>
      <c r="H381" s="2693">
        <f>+F381*G381</f>
        <v>0</v>
      </c>
      <c r="I381" s="2788" t="s">
        <v>93</v>
      </c>
      <c r="J381" s="2777"/>
      <c r="K381" s="5"/>
      <c r="L381" s="1"/>
      <c r="M381" s="84"/>
    </row>
    <row r="382" spans="1:16141" ht="35.1" customHeight="1">
      <c r="A382" s="2787"/>
      <c r="B382" s="2"/>
      <c r="C382" s="101"/>
      <c r="D382" s="101"/>
      <c r="E382" s="2669" t="s">
        <v>429</v>
      </c>
      <c r="F382" s="2715"/>
      <c r="G382" s="2690">
        <v>12</v>
      </c>
      <c r="H382" s="2693">
        <f>+F382*G382</f>
        <v>0</v>
      </c>
      <c r="I382" s="2788"/>
      <c r="J382" s="2777"/>
    </row>
    <row r="383" spans="1:16141" s="10" customFormat="1" ht="12" customHeight="1">
      <c r="A383" s="2800"/>
      <c r="B383" s="3"/>
      <c r="C383" s="102"/>
      <c r="D383" s="102"/>
      <c r="E383" s="2665"/>
      <c r="F383" s="2697"/>
      <c r="G383" s="2721"/>
      <c r="H383" s="2698"/>
      <c r="I383" s="2815"/>
      <c r="J383" s="2774"/>
      <c r="K383" s="5"/>
      <c r="L383" s="1"/>
      <c r="M383" s="84"/>
    </row>
    <row r="384" spans="1:16141" s="10" customFormat="1" ht="68.25" customHeight="1">
      <c r="A384" s="2800"/>
      <c r="B384" s="3"/>
      <c r="C384" s="95"/>
      <c r="D384" s="2632">
        <v>3133</v>
      </c>
      <c r="E384" s="2664" t="s">
        <v>293</v>
      </c>
      <c r="F384" s="2710">
        <f>+SUM(F385:F390)</f>
        <v>12166.666666666666</v>
      </c>
      <c r="G384" s="2729"/>
      <c r="H384" s="2711">
        <f>+SUM(H385:H390)</f>
        <v>146000</v>
      </c>
      <c r="I384" s="2788" t="s">
        <v>535</v>
      </c>
      <c r="J384" s="2774" t="s">
        <v>292</v>
      </c>
      <c r="K384" s="5"/>
      <c r="L384" s="1"/>
      <c r="M384" s="84"/>
    </row>
    <row r="385" spans="1:13" s="10" customFormat="1" ht="35.1" customHeight="1">
      <c r="A385" s="2800"/>
      <c r="B385" s="3"/>
      <c r="C385" s="95"/>
      <c r="D385" s="95"/>
      <c r="E385" s="2666" t="s">
        <v>141</v>
      </c>
      <c r="F385" s="2760"/>
      <c r="G385" s="2731"/>
      <c r="H385" s="2693"/>
      <c r="I385" s="2788" t="s">
        <v>96</v>
      </c>
      <c r="J385" s="2775"/>
      <c r="K385" s="5"/>
      <c r="L385" s="1"/>
      <c r="M385" s="84"/>
    </row>
    <row r="386" spans="1:13" s="10" customFormat="1" ht="35.1" customHeight="1">
      <c r="A386" s="2800"/>
      <c r="B386" s="3"/>
      <c r="C386" s="102"/>
      <c r="D386" s="102"/>
      <c r="E386" s="2669" t="s">
        <v>2373</v>
      </c>
      <c r="F386" s="2692">
        <f>+'RES. GENERAL POR ÁREA'!P44/12</f>
        <v>916.66666666666663</v>
      </c>
      <c r="G386" s="2731">
        <v>12</v>
      </c>
      <c r="H386" s="2693">
        <f t="shared" ref="H386:H390" si="22">+F386*G386</f>
        <v>11000</v>
      </c>
      <c r="I386" s="2788"/>
      <c r="J386" s="2777"/>
      <c r="K386" s="5"/>
      <c r="L386" s="1"/>
      <c r="M386" s="84"/>
    </row>
    <row r="387" spans="1:13" s="10" customFormat="1" ht="35.1" customHeight="1">
      <c r="A387" s="2800"/>
      <c r="B387" s="3"/>
      <c r="C387" s="102"/>
      <c r="D387" s="102"/>
      <c r="E387" s="2669" t="s">
        <v>392</v>
      </c>
      <c r="F387" s="2692">
        <f>+'RES. GENERAL POR ÁREA'!N44/12</f>
        <v>2500</v>
      </c>
      <c r="G387" s="2731">
        <v>12</v>
      </c>
      <c r="H387" s="2693">
        <f t="shared" si="22"/>
        <v>30000</v>
      </c>
      <c r="I387" s="2788"/>
      <c r="J387" s="2777"/>
      <c r="K387" s="5"/>
      <c r="L387" s="1"/>
      <c r="M387" s="84"/>
    </row>
    <row r="388" spans="1:13" s="10" customFormat="1" ht="35.1" customHeight="1">
      <c r="A388" s="2800"/>
      <c r="B388" s="3"/>
      <c r="C388" s="102"/>
      <c r="D388" s="102"/>
      <c r="E388" s="2669" t="s">
        <v>477</v>
      </c>
      <c r="F388" s="2692">
        <f>+'RES. GENERAL POR ÁREA'!F44/12</f>
        <v>5750</v>
      </c>
      <c r="G388" s="2731">
        <v>12</v>
      </c>
      <c r="H388" s="2693">
        <f t="shared" si="22"/>
        <v>69000</v>
      </c>
      <c r="I388" s="2788"/>
      <c r="J388" s="2777"/>
      <c r="K388" s="5"/>
      <c r="L388" s="1"/>
      <c r="M388" s="84"/>
    </row>
    <row r="389" spans="1:13" s="10" customFormat="1" ht="35.1" customHeight="1">
      <c r="A389" s="2800"/>
      <c r="B389" s="3"/>
      <c r="C389" s="102"/>
      <c r="D389" s="102"/>
      <c r="E389" s="2669" t="s">
        <v>157</v>
      </c>
      <c r="F389" s="2692">
        <f>+'RES. GENERAL POR ÁREA'!J44/12</f>
        <v>83.333333333333329</v>
      </c>
      <c r="G389" s="2731">
        <v>12</v>
      </c>
      <c r="H389" s="2693">
        <f t="shared" si="22"/>
        <v>1000</v>
      </c>
      <c r="I389" s="2788"/>
      <c r="J389" s="2777"/>
      <c r="K389" s="5"/>
      <c r="L389" s="1"/>
      <c r="M389" s="84"/>
    </row>
    <row r="390" spans="1:13" ht="35.1" customHeight="1">
      <c r="A390" s="2787"/>
      <c r="B390" s="2"/>
      <c r="C390" s="101"/>
      <c r="D390" s="101"/>
      <c r="E390" s="2669" t="s">
        <v>429</v>
      </c>
      <c r="F390" s="2715">
        <f>35000/12</f>
        <v>2916.6666666666665</v>
      </c>
      <c r="G390" s="2690">
        <v>12</v>
      </c>
      <c r="H390" s="2693">
        <f t="shared" si="22"/>
        <v>35000</v>
      </c>
      <c r="I390" s="2788"/>
      <c r="J390" s="2777"/>
    </row>
    <row r="391" spans="1:13" ht="9.75" customHeight="1">
      <c r="A391" s="2787"/>
      <c r="B391" s="2"/>
      <c r="C391" s="101"/>
      <c r="D391" s="101"/>
      <c r="E391" s="2669"/>
      <c r="F391" s="2715"/>
      <c r="G391" s="2690"/>
      <c r="H391" s="2693"/>
      <c r="I391" s="2788"/>
      <c r="J391" s="2777"/>
    </row>
    <row r="392" spans="1:13" s="10" customFormat="1" ht="64.5" customHeight="1">
      <c r="A392" s="2800"/>
      <c r="B392" s="3"/>
      <c r="C392" s="2632">
        <v>314</v>
      </c>
      <c r="D392" s="2632"/>
      <c r="E392" s="2664" t="s">
        <v>295</v>
      </c>
      <c r="F392" s="2710">
        <f>SUM(F393:F394)</f>
        <v>5333.333333333333</v>
      </c>
      <c r="G392" s="2729"/>
      <c r="H392" s="2698">
        <f>SUM(H393:H394)</f>
        <v>64000</v>
      </c>
      <c r="I392" s="2788" t="s">
        <v>541</v>
      </c>
      <c r="J392" s="2774" t="s">
        <v>292</v>
      </c>
      <c r="K392" s="5"/>
      <c r="L392" s="1"/>
      <c r="M392" s="84"/>
    </row>
    <row r="393" spans="1:13" s="10" customFormat="1" ht="35.1" customHeight="1">
      <c r="A393" s="2800"/>
      <c r="B393" s="3"/>
      <c r="C393" s="95"/>
      <c r="D393" s="95"/>
      <c r="E393" s="2666" t="s">
        <v>141</v>
      </c>
      <c r="F393" s="2760">
        <v>0</v>
      </c>
      <c r="G393" s="2731"/>
      <c r="H393" s="2693">
        <f t="shared" ref="H393" si="23">+F393*G393</f>
        <v>0</v>
      </c>
      <c r="I393" s="2788"/>
      <c r="J393" s="2775"/>
      <c r="K393" s="5"/>
      <c r="L393" s="1"/>
      <c r="M393" s="84"/>
    </row>
    <row r="394" spans="1:13" s="10" customFormat="1" ht="35.1" customHeight="1">
      <c r="A394" s="2800"/>
      <c r="B394" s="3"/>
      <c r="C394" s="102"/>
      <c r="D394" s="102"/>
      <c r="E394" s="2677" t="s">
        <v>2076</v>
      </c>
      <c r="F394" s="2692">
        <f>+'RES. GENERAL POR ÁREA'!M45/12</f>
        <v>5333.333333333333</v>
      </c>
      <c r="G394" s="2721">
        <v>12</v>
      </c>
      <c r="H394" s="2693">
        <f>+F394*G394</f>
        <v>64000</v>
      </c>
      <c r="I394" s="2815"/>
      <c r="J394" s="2774"/>
      <c r="K394" s="5"/>
      <c r="L394" s="1"/>
      <c r="M394" s="84"/>
    </row>
    <row r="395" spans="1:13" s="10" customFormat="1" ht="35.1" customHeight="1">
      <c r="A395" s="2800"/>
      <c r="B395" s="3"/>
      <c r="C395" s="102"/>
      <c r="D395" s="102"/>
      <c r="E395" s="2816"/>
      <c r="F395" s="2754"/>
      <c r="G395" s="2761"/>
      <c r="H395" s="2745"/>
      <c r="I395" s="2817"/>
      <c r="J395" s="2774"/>
      <c r="K395" s="5"/>
      <c r="L395" s="1"/>
      <c r="M395" s="84"/>
    </row>
    <row r="396" spans="1:13" s="10" customFormat="1" ht="35.1" customHeight="1">
      <c r="A396" s="2798"/>
      <c r="B396" s="97">
        <v>32</v>
      </c>
      <c r="C396" s="106"/>
      <c r="D396" s="106"/>
      <c r="E396" s="2670" t="s">
        <v>52</v>
      </c>
      <c r="F396" s="2716">
        <f>+F397+F402+F407</f>
        <v>17375</v>
      </c>
      <c r="G396" s="2753"/>
      <c r="H396" s="2717">
        <f>+H397+H402+H407</f>
        <v>208500</v>
      </c>
      <c r="I396" s="2804"/>
      <c r="J396" s="2780"/>
      <c r="K396" s="5"/>
      <c r="L396" s="1"/>
      <c r="M396" s="84"/>
    </row>
    <row r="397" spans="1:13" s="10" customFormat="1" ht="68.25" customHeight="1">
      <c r="A397" s="2800"/>
      <c r="B397" s="3"/>
      <c r="C397" s="2632">
        <v>322</v>
      </c>
      <c r="D397" s="2632"/>
      <c r="E397" s="2671" t="s">
        <v>12</v>
      </c>
      <c r="F397" s="2762">
        <f>+F398+F400</f>
        <v>8333.3333333333339</v>
      </c>
      <c r="G397" s="2729"/>
      <c r="H397" s="2763">
        <f>+H398+H400</f>
        <v>100000</v>
      </c>
      <c r="I397" s="2788" t="s">
        <v>542</v>
      </c>
      <c r="J397" s="2778"/>
      <c r="K397" s="5"/>
      <c r="L397" s="1"/>
      <c r="M397" s="84"/>
    </row>
    <row r="398" spans="1:13" s="10" customFormat="1" ht="35.1" customHeight="1">
      <c r="A398" s="2800"/>
      <c r="B398" s="3"/>
      <c r="C398" s="95"/>
      <c r="D398" s="95"/>
      <c r="E398" s="2672" t="s">
        <v>189</v>
      </c>
      <c r="F398" s="2764">
        <f>+SUM(F399:F399)</f>
        <v>8333.3333333333339</v>
      </c>
      <c r="G398" s="2737"/>
      <c r="H398" s="2765">
        <f>+SUM(H399:H399)</f>
        <v>100000</v>
      </c>
      <c r="I398" s="2788"/>
      <c r="J398" s="2778"/>
      <c r="K398" s="5"/>
      <c r="L398" s="1"/>
      <c r="M398" s="84"/>
    </row>
    <row r="399" spans="1:13" s="10" customFormat="1" ht="35.1" customHeight="1">
      <c r="A399" s="2800"/>
      <c r="B399" s="3"/>
      <c r="C399" s="95"/>
      <c r="D399" s="95"/>
      <c r="E399" s="2666" t="s">
        <v>2355</v>
      </c>
      <c r="F399" s="2766">
        <f>+'RES. GENERAL POR ÁREA'!K46/12</f>
        <v>8333.3333333333339</v>
      </c>
      <c r="G399" s="2731">
        <v>12</v>
      </c>
      <c r="H399" s="2767">
        <f>+F399*G399</f>
        <v>100000</v>
      </c>
      <c r="I399" s="2788"/>
      <c r="J399" s="2775"/>
      <c r="K399" s="5"/>
      <c r="L399" s="1"/>
      <c r="M399" s="84"/>
    </row>
    <row r="400" spans="1:13" s="10" customFormat="1" ht="35.1" customHeight="1">
      <c r="A400" s="2800"/>
      <c r="B400" s="3"/>
      <c r="C400" s="102"/>
      <c r="D400" s="102"/>
      <c r="E400" s="2672" t="s">
        <v>172</v>
      </c>
      <c r="F400" s="2692">
        <f>0/12</f>
        <v>0</v>
      </c>
      <c r="G400" s="2731">
        <v>12</v>
      </c>
      <c r="H400" s="2693">
        <f>+F400*G400</f>
        <v>0</v>
      </c>
      <c r="I400" s="2788"/>
      <c r="J400" s="2778"/>
      <c r="K400" s="5"/>
      <c r="L400" s="1"/>
      <c r="M400" s="84"/>
    </row>
    <row r="401" spans="1:13" s="10" customFormat="1" ht="17.25" customHeight="1">
      <c r="A401" s="2800"/>
      <c r="B401" s="3"/>
      <c r="C401" s="102"/>
      <c r="D401" s="102"/>
      <c r="E401" s="2678"/>
      <c r="F401" s="2694"/>
      <c r="G401" s="2734"/>
      <c r="H401" s="2695"/>
      <c r="I401" s="2797"/>
      <c r="J401" s="2778"/>
      <c r="K401" s="5"/>
      <c r="L401" s="1"/>
      <c r="M401" s="84"/>
    </row>
    <row r="402" spans="1:13" s="10" customFormat="1" ht="47.25" customHeight="1">
      <c r="A402" s="2800"/>
      <c r="B402" s="3"/>
      <c r="C402" s="2632">
        <v>323</v>
      </c>
      <c r="D402" s="2632"/>
      <c r="E402" s="2671" t="s">
        <v>8</v>
      </c>
      <c r="F402" s="2762">
        <f>+SUM(F403:F405)</f>
        <v>7041.666666666667</v>
      </c>
      <c r="G402" s="2729">
        <v>12</v>
      </c>
      <c r="H402" s="2763">
        <f>+SUM(H403:H405)</f>
        <v>84500</v>
      </c>
      <c r="I402" s="2788" t="s">
        <v>543</v>
      </c>
      <c r="J402" s="2778"/>
      <c r="K402" s="5"/>
      <c r="L402" s="1"/>
      <c r="M402" s="84"/>
    </row>
    <row r="403" spans="1:13" s="10" customFormat="1" ht="35.1" customHeight="1">
      <c r="A403" s="2800"/>
      <c r="B403" s="3"/>
      <c r="C403" s="95"/>
      <c r="D403" s="95"/>
      <c r="E403" s="2669" t="s">
        <v>160</v>
      </c>
      <c r="F403" s="2766"/>
      <c r="G403" s="2731">
        <v>12</v>
      </c>
      <c r="H403" s="2693">
        <f>+F403*G403</f>
        <v>0</v>
      </c>
      <c r="I403" s="2788" t="s">
        <v>423</v>
      </c>
      <c r="J403" s="2777"/>
      <c r="K403" s="5"/>
      <c r="L403" s="1"/>
      <c r="M403" s="84"/>
    </row>
    <row r="404" spans="1:13" s="10" customFormat="1" ht="35.1" customHeight="1">
      <c r="A404" s="2800"/>
      <c r="B404" s="3"/>
      <c r="C404" s="95"/>
      <c r="D404" s="95"/>
      <c r="E404" s="2669" t="s">
        <v>2356</v>
      </c>
      <c r="F404" s="2766">
        <f>+'RES. GENERAL POR ÁREA'!L47/12</f>
        <v>375</v>
      </c>
      <c r="G404" s="2731">
        <v>12</v>
      </c>
      <c r="H404" s="2693">
        <f>+F404*G404</f>
        <v>4500</v>
      </c>
      <c r="I404" s="2788"/>
      <c r="J404" s="2777"/>
      <c r="K404" s="5"/>
      <c r="L404" s="1"/>
      <c r="M404" s="84"/>
    </row>
    <row r="405" spans="1:13" s="10" customFormat="1" ht="35.1" customHeight="1">
      <c r="A405" s="2800"/>
      <c r="B405" s="3"/>
      <c r="C405" s="95"/>
      <c r="D405" s="95"/>
      <c r="E405" s="2669" t="s">
        <v>2355</v>
      </c>
      <c r="F405" s="2766">
        <f>+'RES. GENERAL POR ÁREA'!K47/12</f>
        <v>6666.666666666667</v>
      </c>
      <c r="G405" s="2731">
        <v>12</v>
      </c>
      <c r="H405" s="2693">
        <f>+F405*G405</f>
        <v>80000</v>
      </c>
      <c r="I405" s="2788"/>
      <c r="J405" s="2777"/>
      <c r="K405" s="5"/>
      <c r="L405" s="1"/>
      <c r="M405" s="84"/>
    </row>
    <row r="406" spans="1:13" s="10" customFormat="1" ht="15.75" customHeight="1">
      <c r="A406" s="2800"/>
      <c r="B406" s="3"/>
      <c r="C406" s="102"/>
      <c r="D406" s="102"/>
      <c r="E406" s="2669"/>
      <c r="F406" s="2706"/>
      <c r="G406" s="2731"/>
      <c r="H406" s="2693"/>
      <c r="I406" s="2788"/>
      <c r="J406" s="2777"/>
      <c r="K406" s="5"/>
      <c r="L406" s="1"/>
      <c r="M406" s="84"/>
    </row>
    <row r="407" spans="1:13" s="10" customFormat="1" ht="63.75" customHeight="1">
      <c r="A407" s="2800"/>
      <c r="B407" s="3"/>
      <c r="C407" s="2632">
        <v>324</v>
      </c>
      <c r="D407" s="2632"/>
      <c r="E407" s="2671" t="s">
        <v>97</v>
      </c>
      <c r="F407" s="2699">
        <f>SUM(F408:F409)</f>
        <v>2000</v>
      </c>
      <c r="G407" s="2756"/>
      <c r="H407" s="2702">
        <f>SUM(H408:H409)</f>
        <v>24000</v>
      </c>
      <c r="I407" s="2788" t="s">
        <v>536</v>
      </c>
      <c r="J407" s="2778"/>
      <c r="K407" s="5"/>
      <c r="L407" s="1"/>
      <c r="M407" s="84"/>
    </row>
    <row r="408" spans="1:13" s="10" customFormat="1" ht="35.1" customHeight="1">
      <c r="A408" s="2800"/>
      <c r="B408" s="3"/>
      <c r="C408" s="102"/>
      <c r="D408" s="102"/>
      <c r="E408" s="2669" t="s">
        <v>98</v>
      </c>
      <c r="F408" s="2706">
        <v>2000</v>
      </c>
      <c r="G408" s="2731">
        <v>12</v>
      </c>
      <c r="H408" s="2693">
        <f>+F408*G408</f>
        <v>24000</v>
      </c>
      <c r="I408" s="2788"/>
      <c r="J408" s="2777"/>
      <c r="K408" s="5"/>
      <c r="L408" s="1"/>
      <c r="M408" s="84"/>
    </row>
    <row r="409" spans="1:13" ht="35.1" customHeight="1">
      <c r="A409" s="2800"/>
      <c r="B409" s="3"/>
      <c r="C409" s="102"/>
      <c r="D409" s="102"/>
      <c r="E409" s="2669" t="s">
        <v>99</v>
      </c>
      <c r="F409" s="2692"/>
      <c r="G409" s="2731">
        <v>12</v>
      </c>
      <c r="H409" s="2693">
        <f>+F409*G409</f>
        <v>0</v>
      </c>
      <c r="I409" s="2788"/>
      <c r="J409" s="2777"/>
    </row>
    <row r="410" spans="1:13" ht="15.75" customHeight="1">
      <c r="A410" s="2800"/>
      <c r="B410" s="3"/>
      <c r="C410" s="102"/>
      <c r="D410" s="102"/>
      <c r="E410" s="2669"/>
      <c r="F410" s="2697"/>
      <c r="G410" s="2721"/>
      <c r="H410" s="2698"/>
      <c r="I410" s="2788"/>
      <c r="J410" s="2777"/>
    </row>
    <row r="411" spans="1:13" ht="35.1" customHeight="1">
      <c r="A411" s="2798"/>
      <c r="B411" s="97">
        <v>33</v>
      </c>
      <c r="C411" s="106"/>
      <c r="D411" s="106"/>
      <c r="E411" s="2670" t="s">
        <v>294</v>
      </c>
      <c r="F411" s="2716">
        <f>+F412+F418+F424+F427+F432+F436</f>
        <v>54291.666666666664</v>
      </c>
      <c r="G411" s="2753"/>
      <c r="H411" s="2717">
        <f>+H412+H418+H424+H427+H432+H436</f>
        <v>651500</v>
      </c>
      <c r="I411" s="2804"/>
      <c r="J411" s="2780"/>
    </row>
    <row r="412" spans="1:13" ht="61.5" customHeight="1">
      <c r="A412" s="2800"/>
      <c r="B412" s="3"/>
      <c r="C412" s="2632">
        <v>331</v>
      </c>
      <c r="D412" s="2632"/>
      <c r="E412" s="2671" t="s">
        <v>51</v>
      </c>
      <c r="F412" s="2762">
        <f>+SUM(F413:F416)</f>
        <v>20833.333333333336</v>
      </c>
      <c r="G412" s="2729"/>
      <c r="H412" s="2763">
        <f>+SUM(H413:H416)</f>
        <v>250000</v>
      </c>
      <c r="I412" s="2788" t="s">
        <v>544</v>
      </c>
      <c r="J412" s="2778"/>
    </row>
    <row r="413" spans="1:13" ht="35.1" customHeight="1">
      <c r="A413" s="2800"/>
      <c r="B413" s="3"/>
      <c r="C413" s="95"/>
      <c r="D413" s="95"/>
      <c r="E413" s="2669" t="s">
        <v>141</v>
      </c>
      <c r="F413" s="2766"/>
      <c r="G413" s="2731"/>
      <c r="H413" s="2693"/>
      <c r="I413" s="2788"/>
      <c r="J413" s="2777"/>
      <c r="M413" s="2991">
        <v>37.037037037037038</v>
      </c>
    </row>
    <row r="414" spans="1:13" ht="35.1" customHeight="1">
      <c r="A414" s="2800"/>
      <c r="B414" s="3"/>
      <c r="C414" s="102"/>
      <c r="D414" s="102"/>
      <c r="E414" s="2669" t="s">
        <v>411</v>
      </c>
      <c r="F414" s="2696">
        <f>+'RES. GENERAL POR ÁREA'!K48/12</f>
        <v>16666.666666666668</v>
      </c>
      <c r="G414" s="2731">
        <v>12</v>
      </c>
      <c r="H414" s="2693">
        <f>+F414*G414</f>
        <v>200000</v>
      </c>
      <c r="I414" s="2788" t="s">
        <v>562</v>
      </c>
      <c r="J414" s="2777"/>
    </row>
    <row r="415" spans="1:13" ht="35.1" customHeight="1">
      <c r="A415" s="2800"/>
      <c r="B415" s="3"/>
      <c r="C415" s="102"/>
      <c r="D415" s="102"/>
      <c r="E415" s="2669" t="s">
        <v>142</v>
      </c>
      <c r="F415" s="2766">
        <f>0/12</f>
        <v>0</v>
      </c>
      <c r="G415" s="2731">
        <v>12</v>
      </c>
      <c r="H415" s="2693">
        <f>+F415*G415</f>
        <v>0</v>
      </c>
      <c r="I415" s="2788"/>
      <c r="J415" s="2777"/>
    </row>
    <row r="416" spans="1:13" ht="35.1" customHeight="1">
      <c r="A416" s="2800"/>
      <c r="B416" s="3"/>
      <c r="C416" s="102"/>
      <c r="D416" s="102"/>
      <c r="E416" s="2669" t="s">
        <v>2235</v>
      </c>
      <c r="F416" s="2766">
        <f>50000/12</f>
        <v>4166.666666666667</v>
      </c>
      <c r="G416" s="2731">
        <v>12</v>
      </c>
      <c r="H416" s="2693">
        <f>+F416*G416</f>
        <v>50000</v>
      </c>
      <c r="I416" s="2788"/>
      <c r="J416" s="2777"/>
    </row>
    <row r="417" spans="1:10" ht="24.75" customHeight="1">
      <c r="A417" s="2800"/>
      <c r="B417" s="3"/>
      <c r="C417" s="102"/>
      <c r="D417" s="102"/>
      <c r="E417" s="2673"/>
      <c r="F417" s="2766"/>
      <c r="G417" s="2731"/>
      <c r="H417" s="2693"/>
      <c r="I417" s="2791"/>
      <c r="J417" s="2779"/>
    </row>
    <row r="418" spans="1:10" ht="54" customHeight="1">
      <c r="A418" s="2800"/>
      <c r="B418" s="3"/>
      <c r="C418" s="2632">
        <v>332</v>
      </c>
      <c r="D418" s="2632"/>
      <c r="E418" s="2671" t="s">
        <v>50</v>
      </c>
      <c r="F418" s="2762">
        <f>+SUM(F419:F422)</f>
        <v>21875</v>
      </c>
      <c r="G418" s="2729"/>
      <c r="H418" s="2763">
        <f>+SUM(H419:H422)</f>
        <v>262500</v>
      </c>
      <c r="I418" s="2788" t="s">
        <v>545</v>
      </c>
      <c r="J418" s="2778"/>
    </row>
    <row r="419" spans="1:10" ht="35.1" customHeight="1">
      <c r="A419" s="2800"/>
      <c r="B419" s="3"/>
      <c r="C419" s="95"/>
      <c r="D419" s="95"/>
      <c r="E419" s="2672" t="s">
        <v>79</v>
      </c>
      <c r="F419" s="2766"/>
      <c r="G419" s="2731"/>
      <c r="H419" s="2693"/>
      <c r="I419" s="2788"/>
      <c r="J419" s="2777"/>
    </row>
    <row r="420" spans="1:10" ht="35.1" customHeight="1">
      <c r="A420" s="2800"/>
      <c r="B420" s="3"/>
      <c r="C420" s="102"/>
      <c r="D420" s="102"/>
      <c r="E420" s="2669" t="s">
        <v>409</v>
      </c>
      <c r="F420" s="2696">
        <f>+'RES. GENERAL POR ÁREA'!K49/12</f>
        <v>13333.333333333334</v>
      </c>
      <c r="G420" s="2731">
        <v>12</v>
      </c>
      <c r="H420" s="2693">
        <f>+F420*G420</f>
        <v>160000</v>
      </c>
      <c r="I420" s="2788" t="s">
        <v>563</v>
      </c>
      <c r="J420" s="2777"/>
    </row>
    <row r="421" spans="1:10" ht="35.1" customHeight="1">
      <c r="A421" s="2800"/>
      <c r="B421" s="3"/>
      <c r="C421" s="95"/>
      <c r="D421" s="95"/>
      <c r="E421" s="2669" t="s">
        <v>2357</v>
      </c>
      <c r="F421" s="2766">
        <f>+'RES. GENERAL POR ÁREA'!P49/12</f>
        <v>8541.6666666666661</v>
      </c>
      <c r="G421" s="2731">
        <v>12</v>
      </c>
      <c r="H421" s="2693">
        <f>+F421*G421</f>
        <v>102500</v>
      </c>
      <c r="I421" s="2788"/>
      <c r="J421" s="2777"/>
    </row>
    <row r="422" spans="1:10" ht="35.1" customHeight="1">
      <c r="A422" s="2800"/>
      <c r="B422" s="3"/>
      <c r="C422" s="102"/>
      <c r="D422" s="102"/>
      <c r="E422" s="2672" t="s">
        <v>2448</v>
      </c>
      <c r="F422" s="2706">
        <f>0/12</f>
        <v>0</v>
      </c>
      <c r="G422" s="2731">
        <v>12</v>
      </c>
      <c r="H422" s="2693">
        <f>+F422*G422</f>
        <v>0</v>
      </c>
      <c r="I422" s="2788"/>
      <c r="J422" s="2777"/>
    </row>
    <row r="423" spans="1:10" ht="21.75" customHeight="1">
      <c r="A423" s="2800"/>
      <c r="B423" s="3"/>
      <c r="C423" s="102"/>
      <c r="D423" s="102"/>
      <c r="E423" s="2673"/>
      <c r="F423" s="2766"/>
      <c r="G423" s="2731"/>
      <c r="H423" s="2693"/>
      <c r="I423" s="2791"/>
      <c r="J423" s="2779"/>
    </row>
    <row r="424" spans="1:10" ht="64.5" customHeight="1">
      <c r="A424" s="2800"/>
      <c r="B424" s="3"/>
      <c r="C424" s="2632">
        <v>333</v>
      </c>
      <c r="D424" s="2632"/>
      <c r="E424" s="2671" t="s">
        <v>49</v>
      </c>
      <c r="F424" s="2762">
        <f>+SUM(F425:F425)</f>
        <v>4166.666666666667</v>
      </c>
      <c r="G424" s="2729"/>
      <c r="H424" s="2763">
        <f>+SUM(H425:H425)</f>
        <v>50000</v>
      </c>
      <c r="I424" s="2788" t="s">
        <v>536</v>
      </c>
      <c r="J424" s="2778"/>
    </row>
    <row r="425" spans="1:10" ht="35.1" customHeight="1">
      <c r="A425" s="2800"/>
      <c r="B425" s="3"/>
      <c r="C425" s="95"/>
      <c r="D425" s="95"/>
      <c r="E425" s="2669" t="s">
        <v>145</v>
      </c>
      <c r="F425" s="2766">
        <f>50000/12</f>
        <v>4166.666666666667</v>
      </c>
      <c r="G425" s="2731">
        <v>12</v>
      </c>
      <c r="H425" s="2693">
        <f>+F425*G425</f>
        <v>50000</v>
      </c>
      <c r="I425" s="2788"/>
      <c r="J425" s="2777"/>
    </row>
    <row r="426" spans="1:10" ht="35.1" customHeight="1">
      <c r="A426" s="2800"/>
      <c r="B426" s="3"/>
      <c r="C426" s="102"/>
      <c r="D426" s="102"/>
      <c r="E426" s="2673"/>
      <c r="F426" s="2766"/>
      <c r="G426" s="2731"/>
      <c r="H426" s="2693"/>
      <c r="I426" s="2791"/>
      <c r="J426" s="2779"/>
    </row>
    <row r="427" spans="1:10" ht="57" customHeight="1">
      <c r="A427" s="2800"/>
      <c r="B427" s="3"/>
      <c r="C427" s="2632">
        <v>334</v>
      </c>
      <c r="D427" s="2632"/>
      <c r="E427" s="2671" t="s">
        <v>48</v>
      </c>
      <c r="F427" s="2762">
        <f>+SUM(F428:F430)</f>
        <v>5416.666666666667</v>
      </c>
      <c r="G427" s="2729">
        <v>12</v>
      </c>
      <c r="H427" s="2763">
        <f>+SUM(H428:H430)</f>
        <v>65000</v>
      </c>
      <c r="I427" s="2788" t="s">
        <v>546</v>
      </c>
      <c r="J427" s="2778"/>
    </row>
    <row r="428" spans="1:10" ht="35.1" customHeight="1">
      <c r="A428" s="2800"/>
      <c r="B428" s="3"/>
      <c r="C428" s="95"/>
      <c r="D428" s="95"/>
      <c r="E428" s="2669" t="s">
        <v>145</v>
      </c>
      <c r="F428" s="2766">
        <v>3750</v>
      </c>
      <c r="G428" s="2731">
        <v>12</v>
      </c>
      <c r="H428" s="2693">
        <f>+F428*G428</f>
        <v>45000</v>
      </c>
      <c r="I428" s="2788"/>
      <c r="J428" s="2777"/>
    </row>
    <row r="429" spans="1:10" ht="35.1" customHeight="1">
      <c r="A429" s="2800"/>
      <c r="B429" s="3"/>
      <c r="C429" s="95"/>
      <c r="D429" s="95"/>
      <c r="E429" s="2669" t="s">
        <v>2076</v>
      </c>
      <c r="F429" s="2766">
        <f>+'RES. GENERAL POR ÁREA'!M50/12</f>
        <v>1666.6666666666667</v>
      </c>
      <c r="G429" s="2731">
        <v>12</v>
      </c>
      <c r="H429" s="2693">
        <f>+F429*G429</f>
        <v>20000</v>
      </c>
      <c r="I429" s="2788"/>
      <c r="J429" s="2777"/>
    </row>
    <row r="430" spans="1:10" ht="35.1" customHeight="1">
      <c r="A430" s="2800"/>
      <c r="B430" s="3"/>
      <c r="C430" s="102"/>
      <c r="D430" s="102"/>
      <c r="E430" s="2669" t="s">
        <v>147</v>
      </c>
      <c r="F430" s="2766">
        <f>0/12</f>
        <v>0</v>
      </c>
      <c r="G430" s="2731">
        <v>12</v>
      </c>
      <c r="H430" s="2693">
        <f>+F430*G430</f>
        <v>0</v>
      </c>
      <c r="I430" s="2788"/>
      <c r="J430" s="2777"/>
    </row>
    <row r="431" spans="1:10" ht="30.75" customHeight="1">
      <c r="A431" s="2800"/>
      <c r="B431" s="3"/>
      <c r="C431" s="102"/>
      <c r="D431" s="102"/>
      <c r="E431" s="2673"/>
      <c r="F431" s="2766"/>
      <c r="G431" s="2731"/>
      <c r="H431" s="2693"/>
      <c r="I431" s="2788"/>
      <c r="J431" s="2779"/>
    </row>
    <row r="432" spans="1:10" ht="48.75" customHeight="1">
      <c r="A432" s="2800"/>
      <c r="B432" s="3"/>
      <c r="C432" s="2632">
        <v>335</v>
      </c>
      <c r="D432" s="2632"/>
      <c r="E432" s="2671" t="s">
        <v>80</v>
      </c>
      <c r="F432" s="2762">
        <f>+SUM(F433:F434)</f>
        <v>2000</v>
      </c>
      <c r="G432" s="2729">
        <v>12</v>
      </c>
      <c r="H432" s="2763">
        <f>+SUM(H433:H434)</f>
        <v>24000</v>
      </c>
      <c r="I432" s="2788" t="s">
        <v>536</v>
      </c>
      <c r="J432" s="2778"/>
    </row>
    <row r="433" spans="1:13" ht="35.1" customHeight="1">
      <c r="A433" s="2800"/>
      <c r="B433" s="3"/>
      <c r="C433" s="95"/>
      <c r="D433" s="95"/>
      <c r="E433" s="2669" t="s">
        <v>145</v>
      </c>
      <c r="F433" s="2766">
        <v>2000</v>
      </c>
      <c r="G433" s="2731">
        <v>12</v>
      </c>
      <c r="H433" s="2693">
        <f>+F433*G433</f>
        <v>24000</v>
      </c>
      <c r="I433" s="2788" t="s">
        <v>101</v>
      </c>
      <c r="J433" s="2777"/>
    </row>
    <row r="434" spans="1:13" ht="35.1" customHeight="1">
      <c r="A434" s="2800"/>
      <c r="B434" s="3"/>
      <c r="C434" s="102"/>
      <c r="D434" s="102"/>
      <c r="E434" s="2669" t="s">
        <v>142</v>
      </c>
      <c r="F434" s="2766"/>
      <c r="G434" s="2731">
        <v>12</v>
      </c>
      <c r="H434" s="2693">
        <f>+F434*G434</f>
        <v>0</v>
      </c>
      <c r="I434" s="2788"/>
      <c r="J434" s="2777"/>
    </row>
    <row r="435" spans="1:13" s="10" customFormat="1" ht="35.1" customHeight="1">
      <c r="A435" s="2800"/>
      <c r="B435" s="3"/>
      <c r="C435" s="102"/>
      <c r="D435" s="102"/>
      <c r="E435" s="2672"/>
      <c r="F435" s="2697"/>
      <c r="G435" s="2721"/>
      <c r="H435" s="2698"/>
      <c r="I435" s="2788"/>
      <c r="J435" s="2778"/>
      <c r="K435" s="5"/>
      <c r="L435" s="1"/>
      <c r="M435" s="84"/>
    </row>
    <row r="436" spans="1:13" ht="65.25" customHeight="1">
      <c r="A436" s="2800"/>
      <c r="B436" s="3"/>
      <c r="C436" s="2632">
        <v>336</v>
      </c>
      <c r="D436" s="2632"/>
      <c r="E436" s="2671" t="s">
        <v>487</v>
      </c>
      <c r="F436" s="2762">
        <f>+SUM(F437:F438)</f>
        <v>0</v>
      </c>
      <c r="G436" s="2729"/>
      <c r="H436" s="2763">
        <f>+SUM(H437:H438)</f>
        <v>0</v>
      </c>
      <c r="I436" s="2788" t="s">
        <v>547</v>
      </c>
      <c r="J436" s="2778"/>
    </row>
    <row r="437" spans="1:13" ht="35.1" customHeight="1">
      <c r="A437" s="2800"/>
      <c r="B437" s="3"/>
      <c r="C437" s="95"/>
      <c r="D437" s="95"/>
      <c r="E437" s="2669" t="s">
        <v>145</v>
      </c>
      <c r="F437" s="2766"/>
      <c r="G437" s="2731"/>
      <c r="H437" s="2693">
        <f>+F437*G437</f>
        <v>0</v>
      </c>
      <c r="I437" s="2788"/>
      <c r="J437" s="2777"/>
    </row>
    <row r="438" spans="1:13" ht="35.1" customHeight="1">
      <c r="A438" s="2800"/>
      <c r="B438" s="3"/>
      <c r="C438" s="102"/>
      <c r="D438" s="102"/>
      <c r="E438" s="2669" t="s">
        <v>147</v>
      </c>
      <c r="F438" s="2706"/>
      <c r="G438" s="2731">
        <v>12</v>
      </c>
      <c r="H438" s="2693">
        <f>+F438*G438</f>
        <v>0</v>
      </c>
      <c r="I438" s="2788"/>
      <c r="J438" s="2777"/>
    </row>
    <row r="439" spans="1:13" ht="35.1" customHeight="1">
      <c r="A439" s="2800"/>
      <c r="B439" s="3"/>
      <c r="C439" s="102"/>
      <c r="D439" s="102"/>
      <c r="E439" s="2673"/>
      <c r="F439" s="2766"/>
      <c r="G439" s="2731"/>
      <c r="H439" s="2693"/>
      <c r="I439" s="2791"/>
      <c r="J439" s="2779"/>
    </row>
    <row r="440" spans="1:13" s="10" customFormat="1" ht="35.1" customHeight="1">
      <c r="A440" s="2798"/>
      <c r="B440" s="97">
        <v>34</v>
      </c>
      <c r="C440" s="106"/>
      <c r="D440" s="106"/>
      <c r="E440" s="2670" t="s">
        <v>308</v>
      </c>
      <c r="F440" s="2716">
        <f>+F441</f>
        <v>1000</v>
      </c>
      <c r="G440" s="2753"/>
      <c r="H440" s="2717">
        <f>+H441</f>
        <v>12000</v>
      </c>
      <c r="I440" s="2796"/>
      <c r="J440" s="2780" t="s">
        <v>309</v>
      </c>
      <c r="K440" s="5"/>
      <c r="L440" s="1"/>
      <c r="M440" s="84"/>
    </row>
    <row r="441" spans="1:13" s="10" customFormat="1" ht="60" customHeight="1">
      <c r="A441" s="2800"/>
      <c r="B441" s="3"/>
      <c r="C441" s="2632">
        <v>341</v>
      </c>
      <c r="D441" s="2632"/>
      <c r="E441" s="2664" t="s">
        <v>307</v>
      </c>
      <c r="F441" s="2762">
        <f>+SUM(F442:F443)</f>
        <v>1000</v>
      </c>
      <c r="G441" s="2729"/>
      <c r="H441" s="2763">
        <f>+SUM(H442:H443)</f>
        <v>12000</v>
      </c>
      <c r="I441" s="2788" t="s">
        <v>536</v>
      </c>
      <c r="J441" s="2774" t="s">
        <v>306</v>
      </c>
      <c r="K441" s="5"/>
      <c r="L441" s="1"/>
      <c r="M441" s="84"/>
    </row>
    <row r="442" spans="1:13" s="10" customFormat="1" ht="35.1" customHeight="1">
      <c r="A442" s="2800"/>
      <c r="B442" s="3"/>
      <c r="C442" s="95"/>
      <c r="D442" s="95"/>
      <c r="E442" s="2669" t="s">
        <v>145</v>
      </c>
      <c r="F442" s="2766">
        <v>1000</v>
      </c>
      <c r="G442" s="2731">
        <v>12</v>
      </c>
      <c r="H442" s="2693">
        <f>+F442*G442</f>
        <v>12000</v>
      </c>
      <c r="I442" s="2788"/>
      <c r="J442" s="2777"/>
      <c r="K442" s="5"/>
      <c r="L442" s="1"/>
      <c r="M442" s="84"/>
    </row>
    <row r="443" spans="1:13" s="10" customFormat="1" ht="35.1" customHeight="1">
      <c r="A443" s="2800"/>
      <c r="B443" s="3"/>
      <c r="C443" s="95"/>
      <c r="D443" s="95"/>
      <c r="E443" s="2669" t="s">
        <v>427</v>
      </c>
      <c r="F443" s="2766">
        <f>0/12</f>
        <v>0</v>
      </c>
      <c r="G443" s="2731">
        <v>12</v>
      </c>
      <c r="H443" s="2693">
        <f>+F443*G443</f>
        <v>0</v>
      </c>
      <c r="I443" s="2788"/>
      <c r="J443" s="2777"/>
      <c r="K443" s="5"/>
      <c r="L443" s="1"/>
      <c r="M443" s="84"/>
    </row>
    <row r="444" spans="1:13" s="10" customFormat="1" ht="27.75" customHeight="1">
      <c r="A444" s="2800"/>
      <c r="B444" s="3"/>
      <c r="C444" s="2633"/>
      <c r="D444" s="102"/>
      <c r="E444" s="2665"/>
      <c r="F444" s="2759"/>
      <c r="G444" s="2737"/>
      <c r="H444" s="2693"/>
      <c r="I444" s="2788"/>
      <c r="J444" s="2774"/>
      <c r="K444" s="5"/>
      <c r="L444" s="1"/>
      <c r="M444" s="84"/>
    </row>
    <row r="445" spans="1:13" s="10" customFormat="1" ht="35.1" customHeight="1">
      <c r="A445" s="2798"/>
      <c r="B445" s="97">
        <v>35</v>
      </c>
      <c r="C445" s="106"/>
      <c r="D445" s="106"/>
      <c r="E445" s="2670" t="s">
        <v>310</v>
      </c>
      <c r="F445" s="2716">
        <f>+F446+F449+F454+F457</f>
        <v>21933.333333333336</v>
      </c>
      <c r="G445" s="2753"/>
      <c r="H445" s="2717">
        <f>+H446+H449+H454+H457</f>
        <v>263200</v>
      </c>
      <c r="I445" s="2796"/>
      <c r="J445" s="2780"/>
      <c r="K445" s="5"/>
      <c r="L445" s="1"/>
      <c r="M445" s="84"/>
    </row>
    <row r="446" spans="1:13" s="10" customFormat="1" ht="53.25" customHeight="1">
      <c r="A446" s="2800"/>
      <c r="B446" s="95"/>
      <c r="C446" s="2632">
        <v>352</v>
      </c>
      <c r="D446" s="2632"/>
      <c r="E446" s="2671" t="s">
        <v>81</v>
      </c>
      <c r="F446" s="2762">
        <f>+SUM(F447:F447)</f>
        <v>1000</v>
      </c>
      <c r="G446" s="2729"/>
      <c r="H446" s="2763">
        <f>+SUM(H447:H447)</f>
        <v>12000</v>
      </c>
      <c r="I446" s="2788" t="s">
        <v>536</v>
      </c>
      <c r="J446" s="2778"/>
      <c r="K446" s="5"/>
      <c r="L446" s="1"/>
      <c r="M446" s="84"/>
    </row>
    <row r="447" spans="1:13" s="10" customFormat="1" ht="35.1" customHeight="1">
      <c r="A447" s="2800"/>
      <c r="B447" s="95"/>
      <c r="C447" s="95"/>
      <c r="D447" s="95"/>
      <c r="E447" s="2669" t="s">
        <v>141</v>
      </c>
      <c r="F447" s="2766">
        <v>1000</v>
      </c>
      <c r="G447" s="2731">
        <v>12</v>
      </c>
      <c r="H447" s="2693">
        <f>+F447*G447</f>
        <v>12000</v>
      </c>
      <c r="I447" s="2788"/>
      <c r="J447" s="2777"/>
      <c r="K447" s="5"/>
      <c r="L447" s="1"/>
      <c r="M447" s="84"/>
    </row>
    <row r="448" spans="1:13" s="10" customFormat="1" ht="35.1" customHeight="1">
      <c r="A448" s="2800"/>
      <c r="B448" s="95"/>
      <c r="C448" s="95"/>
      <c r="D448" s="95"/>
      <c r="E448" s="2672"/>
      <c r="F448" s="2764"/>
      <c r="G448" s="2737"/>
      <c r="H448" s="2698"/>
      <c r="I448" s="2791"/>
      <c r="J448" s="2778"/>
      <c r="K448" s="5"/>
      <c r="L448" s="1"/>
      <c r="M448" s="84"/>
    </row>
    <row r="449" spans="1:13" s="10" customFormat="1" ht="53.25" customHeight="1">
      <c r="A449" s="2800"/>
      <c r="B449" s="3"/>
      <c r="C449" s="2632">
        <v>353</v>
      </c>
      <c r="D449" s="2632"/>
      <c r="E449" s="2671" t="s">
        <v>47</v>
      </c>
      <c r="F449" s="2762">
        <f>+SUM(F450:F452)</f>
        <v>10000</v>
      </c>
      <c r="G449" s="2729"/>
      <c r="H449" s="2763">
        <f>SUM(H450:H452)</f>
        <v>120000</v>
      </c>
      <c r="I449" s="2788" t="s">
        <v>548</v>
      </c>
      <c r="J449" s="2778"/>
      <c r="K449" s="5"/>
      <c r="L449" s="1"/>
      <c r="M449" s="84"/>
    </row>
    <row r="450" spans="1:13" s="10" customFormat="1" ht="35.1" customHeight="1">
      <c r="A450" s="2800"/>
      <c r="B450" s="3"/>
      <c r="C450" s="95"/>
      <c r="D450" s="95"/>
      <c r="E450" s="2669" t="s">
        <v>150</v>
      </c>
      <c r="F450" s="2766"/>
      <c r="G450" s="2731">
        <v>12</v>
      </c>
      <c r="H450" s="2693">
        <f>+F450*G450</f>
        <v>0</v>
      </c>
      <c r="I450" s="2788"/>
      <c r="J450" s="2777"/>
      <c r="K450" s="5"/>
      <c r="L450" s="1"/>
      <c r="M450" s="84"/>
    </row>
    <row r="451" spans="1:13" s="10" customFormat="1" ht="35.1" customHeight="1">
      <c r="A451" s="2800"/>
      <c r="B451" s="3"/>
      <c r="C451" s="95"/>
      <c r="D451" s="95"/>
      <c r="E451" s="2669" t="s">
        <v>409</v>
      </c>
      <c r="F451" s="2766">
        <f>+'RES. GENERAL POR ÁREA'!K52/12</f>
        <v>10000</v>
      </c>
      <c r="G451" s="2731">
        <v>12</v>
      </c>
      <c r="H451" s="2693">
        <f>+F451*G451</f>
        <v>120000</v>
      </c>
      <c r="I451" s="2788"/>
      <c r="J451" s="2777"/>
      <c r="K451" s="5"/>
      <c r="L451" s="1"/>
      <c r="M451" s="84"/>
    </row>
    <row r="452" spans="1:13" s="10" customFormat="1" ht="35.1" customHeight="1">
      <c r="A452" s="2800"/>
      <c r="B452" s="3"/>
      <c r="C452" s="102"/>
      <c r="D452" s="102"/>
      <c r="E452" s="2669" t="s">
        <v>425</v>
      </c>
      <c r="F452" s="2766">
        <f>0/12</f>
        <v>0</v>
      </c>
      <c r="G452" s="2731">
        <v>12</v>
      </c>
      <c r="H452" s="2693">
        <f>+F452*G452</f>
        <v>0</v>
      </c>
      <c r="I452" s="2788"/>
      <c r="J452" s="2777"/>
      <c r="K452" s="5"/>
      <c r="L452" s="1"/>
      <c r="M452" s="84"/>
    </row>
    <row r="453" spans="1:13" s="10" customFormat="1" ht="35.1" customHeight="1">
      <c r="A453" s="2800"/>
      <c r="B453" s="3"/>
      <c r="C453" s="102"/>
      <c r="D453" s="102"/>
      <c r="E453" s="2667"/>
      <c r="F453" s="2766"/>
      <c r="G453" s="2731"/>
      <c r="H453" s="2693"/>
      <c r="I453" s="2791"/>
      <c r="J453" s="2776"/>
      <c r="K453" s="5"/>
      <c r="L453" s="1"/>
      <c r="M453" s="84"/>
    </row>
    <row r="454" spans="1:13" s="10" customFormat="1" ht="64.5" customHeight="1">
      <c r="A454" s="2800"/>
      <c r="B454" s="3"/>
      <c r="C454" s="2632">
        <v>354</v>
      </c>
      <c r="D454" s="2632"/>
      <c r="E454" s="2671" t="s">
        <v>311</v>
      </c>
      <c r="F454" s="2762">
        <f>+SUM(F455:F455)</f>
        <v>1250</v>
      </c>
      <c r="G454" s="2729"/>
      <c r="H454" s="2763">
        <f>+SUM(H455:H455)</f>
        <v>15000</v>
      </c>
      <c r="I454" s="2788" t="s">
        <v>549</v>
      </c>
      <c r="J454" s="2778"/>
      <c r="K454" s="5"/>
      <c r="L454" s="1"/>
      <c r="M454" s="84"/>
    </row>
    <row r="455" spans="1:13" s="10" customFormat="1" ht="35.1" customHeight="1">
      <c r="A455" s="2800"/>
      <c r="B455" s="3"/>
      <c r="C455" s="95"/>
      <c r="D455" s="95"/>
      <c r="E455" s="2669" t="s">
        <v>145</v>
      </c>
      <c r="F455" s="2766">
        <v>1250</v>
      </c>
      <c r="G455" s="2731">
        <v>12</v>
      </c>
      <c r="H455" s="2693">
        <f>+F455*G455</f>
        <v>15000</v>
      </c>
      <c r="I455" s="2788"/>
      <c r="J455" s="2777"/>
      <c r="K455" s="5"/>
      <c r="L455" s="1"/>
      <c r="M455" s="84"/>
    </row>
    <row r="456" spans="1:13" s="10" customFormat="1" ht="35.1" customHeight="1">
      <c r="A456" s="2800"/>
      <c r="B456" s="3"/>
      <c r="C456" s="102"/>
      <c r="D456" s="102"/>
      <c r="E456" s="2667"/>
      <c r="F456" s="2766"/>
      <c r="G456" s="2731"/>
      <c r="H456" s="2693"/>
      <c r="I456" s="2791"/>
      <c r="J456" s="2776"/>
      <c r="K456" s="5"/>
      <c r="L456" s="1"/>
      <c r="M456" s="84"/>
    </row>
    <row r="457" spans="1:13" s="10" customFormat="1" ht="62.25" customHeight="1">
      <c r="A457" s="2800"/>
      <c r="B457" s="3"/>
      <c r="C457" s="2632">
        <v>355</v>
      </c>
      <c r="D457" s="2632"/>
      <c r="E457" s="2671" t="s">
        <v>312</v>
      </c>
      <c r="F457" s="2762">
        <f>+SUM(F458:F462)</f>
        <v>9683.3333333333339</v>
      </c>
      <c r="G457" s="2729"/>
      <c r="H457" s="2763">
        <f>+SUM(H458:H462)</f>
        <v>116200</v>
      </c>
      <c r="I457" s="2788" t="s">
        <v>550</v>
      </c>
      <c r="J457" s="2778"/>
      <c r="K457" s="5"/>
      <c r="L457" s="1"/>
      <c r="M457" s="84"/>
    </row>
    <row r="458" spans="1:13" s="76" customFormat="1" ht="35.1" customHeight="1">
      <c r="A458" s="2818"/>
      <c r="B458" s="3"/>
      <c r="C458" s="95"/>
      <c r="D458" s="95"/>
      <c r="E458" s="2672" t="s">
        <v>79</v>
      </c>
      <c r="F458" s="2764"/>
      <c r="G458" s="2737">
        <v>12</v>
      </c>
      <c r="H458" s="2698">
        <f>+F458*G458</f>
        <v>0</v>
      </c>
      <c r="I458" s="2819"/>
      <c r="J458" s="2778"/>
      <c r="K458" s="75"/>
      <c r="L458" s="21"/>
      <c r="M458" s="1406"/>
    </row>
    <row r="459" spans="1:13" s="10" customFormat="1" ht="35.1" customHeight="1">
      <c r="A459" s="2800"/>
      <c r="B459" s="3"/>
      <c r="C459" s="95"/>
      <c r="D459" s="95"/>
      <c r="E459" s="2669" t="s">
        <v>2363</v>
      </c>
      <c r="F459" s="2766">
        <f>+'RES. GENERAL POR ÁREA'!L53/12</f>
        <v>100</v>
      </c>
      <c r="G459" s="2731">
        <v>12</v>
      </c>
      <c r="H459" s="2693">
        <f>+F459*G459</f>
        <v>1200</v>
      </c>
      <c r="I459" s="2788"/>
      <c r="J459" s="2777"/>
      <c r="K459" s="5"/>
      <c r="L459" s="1"/>
      <c r="M459" s="84"/>
    </row>
    <row r="460" spans="1:13" s="10" customFormat="1" ht="35.1" customHeight="1">
      <c r="A460" s="2800"/>
      <c r="B460" s="3"/>
      <c r="C460" s="95"/>
      <c r="D460" s="95"/>
      <c r="E460" s="2669" t="s">
        <v>405</v>
      </c>
      <c r="F460" s="2766">
        <f>+'RES. GENERAL POR ÁREA'!M53/12</f>
        <v>8333.3333333333339</v>
      </c>
      <c r="G460" s="2731">
        <v>12</v>
      </c>
      <c r="H460" s="2693">
        <f>+F460*G460</f>
        <v>100000</v>
      </c>
      <c r="I460" s="2788"/>
      <c r="J460" s="2777"/>
      <c r="K460" s="5"/>
      <c r="L460" s="1"/>
      <c r="M460" s="84"/>
    </row>
    <row r="461" spans="1:13" s="10" customFormat="1" ht="35.1" customHeight="1">
      <c r="A461" s="2800"/>
      <c r="B461" s="3"/>
      <c r="C461" s="95"/>
      <c r="D461" s="95"/>
      <c r="E461" s="2669" t="s">
        <v>2364</v>
      </c>
      <c r="F461" s="2766">
        <f>+'RES. GENERAL POR ÁREA'!P53/12</f>
        <v>1250</v>
      </c>
      <c r="G461" s="2731">
        <v>12</v>
      </c>
      <c r="H461" s="2693">
        <f>+F461*G461</f>
        <v>15000</v>
      </c>
      <c r="I461" s="2788"/>
      <c r="J461" s="2777"/>
      <c r="K461" s="5"/>
      <c r="L461" s="1"/>
      <c r="M461" s="84"/>
    </row>
    <row r="462" spans="1:13" s="10" customFormat="1" ht="35.1" customHeight="1">
      <c r="A462" s="2800"/>
      <c r="B462" s="3"/>
      <c r="C462" s="102"/>
      <c r="D462" s="102"/>
      <c r="E462" s="2672" t="s">
        <v>2448</v>
      </c>
      <c r="F462" s="2706">
        <f>0/12</f>
        <v>0</v>
      </c>
      <c r="G462" s="2731">
        <v>12</v>
      </c>
      <c r="H462" s="2693">
        <f>+F462*G462</f>
        <v>0</v>
      </c>
      <c r="I462" s="2788"/>
      <c r="J462" s="2777"/>
      <c r="K462" s="5"/>
      <c r="L462" s="1"/>
      <c r="M462" s="84"/>
    </row>
    <row r="463" spans="1:13" s="10" customFormat="1" ht="35.1" customHeight="1">
      <c r="A463" s="2800"/>
      <c r="B463" s="3"/>
      <c r="C463" s="102"/>
      <c r="D463" s="102"/>
      <c r="E463" s="2667"/>
      <c r="F463" s="2766"/>
      <c r="G463" s="2731"/>
      <c r="H463" s="2693"/>
      <c r="I463" s="2788"/>
      <c r="J463" s="2776"/>
      <c r="K463" s="5"/>
      <c r="L463" s="1"/>
      <c r="M463" s="84"/>
    </row>
    <row r="464" spans="1:13" s="10" customFormat="1" ht="35.1" customHeight="1">
      <c r="A464" s="2798"/>
      <c r="B464" s="97">
        <v>36</v>
      </c>
      <c r="C464" s="106"/>
      <c r="D464" s="106"/>
      <c r="E464" s="2670" t="s">
        <v>313</v>
      </c>
      <c r="F464" s="2716">
        <f>+F465+F475+F485</f>
        <v>14841.666666666668</v>
      </c>
      <c r="G464" s="2753"/>
      <c r="H464" s="2717">
        <f>+H465+H475+H485</f>
        <v>178100</v>
      </c>
      <c r="I464" s="2804"/>
      <c r="J464" s="2780"/>
      <c r="K464" s="5"/>
      <c r="L464" s="1"/>
      <c r="M464" s="84"/>
    </row>
    <row r="465" spans="1:13" s="10" customFormat="1" ht="35.1" customHeight="1">
      <c r="A465" s="2800"/>
      <c r="B465" s="3"/>
      <c r="C465" s="2632">
        <v>361</v>
      </c>
      <c r="D465" s="2632"/>
      <c r="E465" s="2671" t="s">
        <v>318</v>
      </c>
      <c r="F465" s="2728">
        <f>+F466+F469+F472</f>
        <v>575</v>
      </c>
      <c r="G465" s="2729"/>
      <c r="H465" s="2730">
        <f>+H466+H469+H472</f>
        <v>6900</v>
      </c>
      <c r="I465" s="2791"/>
      <c r="J465" s="2777"/>
      <c r="K465" s="5"/>
      <c r="L465" s="1"/>
      <c r="M465" s="84"/>
    </row>
    <row r="466" spans="1:13" s="10" customFormat="1" ht="56.25" customHeight="1">
      <c r="A466" s="2800"/>
      <c r="B466" s="3"/>
      <c r="C466" s="95"/>
      <c r="D466" s="2632">
        <v>3611</v>
      </c>
      <c r="E466" s="2671" t="s">
        <v>320</v>
      </c>
      <c r="F466" s="2728">
        <f>+SUM(F467:F467)</f>
        <v>191.66666666666666</v>
      </c>
      <c r="G466" s="2729"/>
      <c r="H466" s="2730">
        <f>+SUM(H467:H467)</f>
        <v>2300</v>
      </c>
      <c r="I466" s="2788" t="s">
        <v>551</v>
      </c>
      <c r="J466" s="2778" t="s">
        <v>319</v>
      </c>
      <c r="K466" s="5"/>
      <c r="L466" s="1"/>
      <c r="M466" s="84"/>
    </row>
    <row r="467" spans="1:13" s="10" customFormat="1" ht="35.1" customHeight="1">
      <c r="A467" s="2800"/>
      <c r="B467" s="3"/>
      <c r="C467" s="95"/>
      <c r="D467" s="95"/>
      <c r="E467" s="2669" t="s">
        <v>145</v>
      </c>
      <c r="F467" s="2696">
        <v>191.66666666666666</v>
      </c>
      <c r="G467" s="2731">
        <v>12</v>
      </c>
      <c r="H467" s="2693">
        <f>+F467*G467</f>
        <v>2300</v>
      </c>
      <c r="I467" s="2788"/>
      <c r="J467" s="2777"/>
      <c r="K467" s="5"/>
      <c r="L467" s="1"/>
      <c r="M467" s="84"/>
    </row>
    <row r="468" spans="1:13" s="10" customFormat="1" ht="35.1" customHeight="1">
      <c r="A468" s="2800"/>
      <c r="B468" s="3"/>
      <c r="C468" s="102"/>
      <c r="D468" s="102"/>
      <c r="E468" s="2669"/>
      <c r="F468" s="2696"/>
      <c r="G468" s="2731"/>
      <c r="H468" s="2693"/>
      <c r="I468" s="2791"/>
      <c r="J468" s="2777">
        <f>+I468/3</f>
        <v>0</v>
      </c>
      <c r="K468" s="5"/>
      <c r="L468" s="1"/>
      <c r="M468" s="84"/>
    </row>
    <row r="469" spans="1:13" s="10" customFormat="1" ht="61.5" customHeight="1">
      <c r="A469" s="2800"/>
      <c r="B469" s="3"/>
      <c r="C469" s="95"/>
      <c r="D469" s="2632">
        <v>3612</v>
      </c>
      <c r="E469" s="2671" t="s">
        <v>321</v>
      </c>
      <c r="F469" s="2728">
        <f>+SUM(F470:F470)</f>
        <v>191.66666666666666</v>
      </c>
      <c r="G469" s="2729"/>
      <c r="H469" s="2730">
        <f>+SUM(H470:H470)</f>
        <v>2300</v>
      </c>
      <c r="I469" s="2788" t="s">
        <v>536</v>
      </c>
      <c r="J469" s="2778" t="s">
        <v>319</v>
      </c>
      <c r="K469" s="5"/>
      <c r="L469" s="1"/>
      <c r="M469" s="84"/>
    </row>
    <row r="470" spans="1:13" s="10" customFormat="1" ht="35.1" customHeight="1">
      <c r="A470" s="2800"/>
      <c r="B470" s="3"/>
      <c r="C470" s="95"/>
      <c r="D470" s="95"/>
      <c r="E470" s="2669" t="s">
        <v>145</v>
      </c>
      <c r="F470" s="2696">
        <v>191.66666666666666</v>
      </c>
      <c r="G470" s="2731">
        <v>12</v>
      </c>
      <c r="H470" s="2693">
        <f>+F470*G470</f>
        <v>2300</v>
      </c>
      <c r="I470" s="2788"/>
      <c r="J470" s="2777"/>
      <c r="K470" s="5"/>
      <c r="L470" s="1"/>
      <c r="M470" s="84"/>
    </row>
    <row r="471" spans="1:13" s="10" customFormat="1" ht="35.1" customHeight="1">
      <c r="A471" s="2800"/>
      <c r="B471" s="3"/>
      <c r="C471" s="102"/>
      <c r="D471" s="102"/>
      <c r="E471" s="2669"/>
      <c r="F471" s="2696"/>
      <c r="G471" s="2731"/>
      <c r="H471" s="2693"/>
      <c r="I471" s="2791"/>
      <c r="J471" s="2777"/>
      <c r="K471" s="5"/>
      <c r="L471" s="1"/>
      <c r="M471" s="84"/>
    </row>
    <row r="472" spans="1:13" s="10" customFormat="1" ht="63" customHeight="1">
      <c r="A472" s="2800"/>
      <c r="B472" s="3"/>
      <c r="C472" s="95"/>
      <c r="D472" s="2632">
        <v>3614</v>
      </c>
      <c r="E472" s="2671" t="s">
        <v>322</v>
      </c>
      <c r="F472" s="2728">
        <f>+SUM(F473:F473)</f>
        <v>191.66666666666666</v>
      </c>
      <c r="G472" s="2729"/>
      <c r="H472" s="2730">
        <f>+SUM(H473:H473)</f>
        <v>2300</v>
      </c>
      <c r="I472" s="2788" t="s">
        <v>536</v>
      </c>
      <c r="J472" s="2778" t="s">
        <v>319</v>
      </c>
      <c r="K472" s="5"/>
      <c r="L472" s="1"/>
      <c r="M472" s="84"/>
    </row>
    <row r="473" spans="1:13" s="10" customFormat="1" ht="35.1" customHeight="1">
      <c r="A473" s="2800"/>
      <c r="B473" s="3"/>
      <c r="C473" s="95"/>
      <c r="D473" s="95"/>
      <c r="E473" s="2669" t="s">
        <v>145</v>
      </c>
      <c r="F473" s="2696">
        <v>191.66666666666666</v>
      </c>
      <c r="G473" s="2731">
        <v>12</v>
      </c>
      <c r="H473" s="2693">
        <f>+F473*G473</f>
        <v>2300</v>
      </c>
      <c r="I473" s="2788"/>
      <c r="J473" s="2777"/>
      <c r="K473" s="5"/>
      <c r="L473" s="1"/>
      <c r="M473" s="84"/>
    </row>
    <row r="474" spans="1:13" s="10" customFormat="1" ht="21.75" customHeight="1">
      <c r="A474" s="2800"/>
      <c r="B474" s="3"/>
      <c r="C474" s="95"/>
      <c r="D474" s="95"/>
      <c r="E474" s="2669"/>
      <c r="F474" s="2696"/>
      <c r="G474" s="2731"/>
      <c r="H474" s="2693"/>
      <c r="I474" s="2788"/>
      <c r="J474" s="2777"/>
      <c r="K474" s="5"/>
      <c r="L474" s="1"/>
      <c r="M474" s="84"/>
    </row>
    <row r="475" spans="1:13" s="10" customFormat="1" ht="35.1" customHeight="1">
      <c r="A475" s="2800"/>
      <c r="B475" s="3"/>
      <c r="C475" s="2632">
        <v>362</v>
      </c>
      <c r="D475" s="2632"/>
      <c r="E475" s="2671" t="s">
        <v>112</v>
      </c>
      <c r="F475" s="2699">
        <f>+F476+F479+F482</f>
        <v>6058.3333333333339</v>
      </c>
      <c r="G475" s="2729"/>
      <c r="H475" s="2702">
        <f>+H476+H479+H482</f>
        <v>72700</v>
      </c>
      <c r="I475" s="2788"/>
      <c r="J475" s="2778"/>
      <c r="K475" s="5"/>
      <c r="L475" s="1"/>
      <c r="M475" s="84"/>
    </row>
    <row r="476" spans="1:13" s="10" customFormat="1" ht="66" customHeight="1">
      <c r="A476" s="2800"/>
      <c r="B476" s="3"/>
      <c r="C476" s="95"/>
      <c r="D476" s="2632">
        <v>3621</v>
      </c>
      <c r="E476" s="2671" t="s">
        <v>315</v>
      </c>
      <c r="F476" s="2699">
        <f>+SUM(F477:F477)</f>
        <v>4166.666666666667</v>
      </c>
      <c r="G476" s="2729"/>
      <c r="H476" s="2702">
        <f>+SUM(H477:H477)</f>
        <v>50000</v>
      </c>
      <c r="I476" s="2788" t="s">
        <v>552</v>
      </c>
      <c r="J476" s="2778" t="s">
        <v>314</v>
      </c>
      <c r="K476" s="5"/>
      <c r="L476" s="1"/>
      <c r="M476" s="84"/>
    </row>
    <row r="477" spans="1:13" s="10" customFormat="1" ht="35.1" customHeight="1">
      <c r="A477" s="2800"/>
      <c r="B477" s="3"/>
      <c r="C477" s="95"/>
      <c r="D477" s="95"/>
      <c r="E477" s="2669" t="s">
        <v>145</v>
      </c>
      <c r="F477" s="2706">
        <f>50000/12</f>
        <v>4166.666666666667</v>
      </c>
      <c r="G477" s="2731">
        <v>12</v>
      </c>
      <c r="H477" s="2693">
        <f>+F477*G477</f>
        <v>50000</v>
      </c>
      <c r="I477" s="2788"/>
      <c r="J477" s="2777"/>
      <c r="K477" s="5"/>
      <c r="L477" s="1"/>
      <c r="M477" s="84"/>
    </row>
    <row r="478" spans="1:13" s="10" customFormat="1" ht="19.5" customHeight="1">
      <c r="A478" s="2800"/>
      <c r="B478" s="3"/>
      <c r="C478" s="102"/>
      <c r="D478" s="102"/>
      <c r="E478" s="2669"/>
      <c r="F478" s="2696"/>
      <c r="G478" s="2731"/>
      <c r="H478" s="2693"/>
      <c r="I478" s="2791"/>
      <c r="J478" s="2777"/>
      <c r="K478" s="5"/>
      <c r="L478" s="1"/>
      <c r="M478" s="84"/>
    </row>
    <row r="479" spans="1:13" s="10" customFormat="1" ht="64.5" customHeight="1">
      <c r="A479" s="2800"/>
      <c r="B479" s="3"/>
      <c r="C479" s="95"/>
      <c r="D479" s="2632">
        <v>3622</v>
      </c>
      <c r="E479" s="2671" t="s">
        <v>316</v>
      </c>
      <c r="F479" s="2699">
        <f>+SUM(F480:F480)</f>
        <v>1666.6666666666667</v>
      </c>
      <c r="G479" s="2729"/>
      <c r="H479" s="2702">
        <f>+SUM(H480:H480)</f>
        <v>20000</v>
      </c>
      <c r="I479" s="2788" t="s">
        <v>553</v>
      </c>
      <c r="J479" s="2778" t="s">
        <v>314</v>
      </c>
      <c r="K479" s="5"/>
      <c r="L479" s="1"/>
      <c r="M479" s="84"/>
    </row>
    <row r="480" spans="1:13" s="10" customFormat="1" ht="35.1" customHeight="1">
      <c r="A480" s="2800"/>
      <c r="B480" s="3"/>
      <c r="C480" s="95"/>
      <c r="D480" s="95"/>
      <c r="E480" s="2669" t="s">
        <v>145</v>
      </c>
      <c r="F480" s="2706">
        <v>1666.6666666666667</v>
      </c>
      <c r="G480" s="2731">
        <v>12</v>
      </c>
      <c r="H480" s="2693">
        <f>+F480*G480</f>
        <v>20000</v>
      </c>
      <c r="I480" s="2788" t="s">
        <v>2236</v>
      </c>
      <c r="J480" s="2777"/>
      <c r="K480" s="5"/>
      <c r="L480" s="1"/>
      <c r="M480" s="84"/>
    </row>
    <row r="481" spans="1:13" s="10" customFormat="1" ht="35.1" customHeight="1">
      <c r="A481" s="2800"/>
      <c r="B481" s="3"/>
      <c r="C481" s="102"/>
      <c r="D481" s="102"/>
      <c r="E481" s="2669"/>
      <c r="F481" s="2696"/>
      <c r="G481" s="2731"/>
      <c r="H481" s="2693"/>
      <c r="I481" s="2791"/>
      <c r="J481" s="2777"/>
      <c r="K481" s="5"/>
      <c r="L481" s="1"/>
      <c r="M481" s="84"/>
    </row>
    <row r="482" spans="1:13" s="10" customFormat="1" ht="63.75" customHeight="1">
      <c r="A482" s="2800"/>
      <c r="B482" s="3"/>
      <c r="C482" s="95"/>
      <c r="D482" s="2632">
        <v>3623</v>
      </c>
      <c r="E482" s="2671" t="s">
        <v>317</v>
      </c>
      <c r="F482" s="2699">
        <f>+SUM(F483:F483)</f>
        <v>225</v>
      </c>
      <c r="G482" s="2729"/>
      <c r="H482" s="2702">
        <f>+SUM(H483:H483)</f>
        <v>2700</v>
      </c>
      <c r="I482" s="2788" t="s">
        <v>553</v>
      </c>
      <c r="J482" s="2778" t="s">
        <v>314</v>
      </c>
      <c r="K482" s="5"/>
      <c r="L482" s="1"/>
      <c r="M482" s="84"/>
    </row>
    <row r="483" spans="1:13" s="10" customFormat="1" ht="35.1" customHeight="1">
      <c r="A483" s="2800"/>
      <c r="B483" s="3"/>
      <c r="C483" s="95"/>
      <c r="D483" s="95"/>
      <c r="E483" s="2669" t="s">
        <v>145</v>
      </c>
      <c r="F483" s="2706">
        <v>225</v>
      </c>
      <c r="G483" s="2731">
        <v>12</v>
      </c>
      <c r="H483" s="2693">
        <f>+F483*G483</f>
        <v>2700</v>
      </c>
      <c r="I483" s="2788"/>
      <c r="J483" s="2777"/>
      <c r="K483" s="5"/>
      <c r="L483" s="1"/>
      <c r="M483" s="84"/>
    </row>
    <row r="484" spans="1:13" s="10" customFormat="1" ht="30" customHeight="1">
      <c r="A484" s="2800"/>
      <c r="B484" s="3"/>
      <c r="C484" s="102"/>
      <c r="D484" s="102"/>
      <c r="E484" s="2669"/>
      <c r="F484" s="2696"/>
      <c r="G484" s="2731"/>
      <c r="H484" s="2693"/>
      <c r="I484" s="2791"/>
      <c r="J484" s="2777"/>
      <c r="K484" s="5"/>
      <c r="L484" s="1"/>
      <c r="M484" s="84"/>
    </row>
    <row r="485" spans="1:13" s="10" customFormat="1" ht="56.25" customHeight="1">
      <c r="A485" s="2800"/>
      <c r="B485" s="3"/>
      <c r="C485" s="2632">
        <v>363</v>
      </c>
      <c r="D485" s="2632"/>
      <c r="E485" s="2671" t="s">
        <v>324</v>
      </c>
      <c r="F485" s="2728">
        <f>+F486++F489+F492</f>
        <v>8208.3333333333339</v>
      </c>
      <c r="G485" s="2729"/>
      <c r="H485" s="2730">
        <f>+H486++H489+H492</f>
        <v>98500</v>
      </c>
      <c r="I485" s="2788" t="s">
        <v>554</v>
      </c>
      <c r="J485" s="2777"/>
      <c r="K485" s="5"/>
      <c r="L485" s="1"/>
      <c r="M485" s="84"/>
    </row>
    <row r="486" spans="1:13" s="10" customFormat="1" ht="35.1" customHeight="1">
      <c r="A486" s="2800"/>
      <c r="B486" s="3"/>
      <c r="C486" s="95"/>
      <c r="D486" s="2632">
        <v>3631</v>
      </c>
      <c r="E486" s="2671" t="s">
        <v>325</v>
      </c>
      <c r="F486" s="2699">
        <f>+SUM(F487:F487)</f>
        <v>416.66666666666669</v>
      </c>
      <c r="G486" s="2729"/>
      <c r="H486" s="2702">
        <f>+SUM(H487:H487)</f>
        <v>5000</v>
      </c>
      <c r="I486" s="2788"/>
      <c r="J486" s="2778" t="s">
        <v>323</v>
      </c>
      <c r="K486" s="5"/>
      <c r="L486" s="1"/>
      <c r="M486" s="84"/>
    </row>
    <row r="487" spans="1:13" s="10" customFormat="1" ht="35.1" customHeight="1">
      <c r="A487" s="2800"/>
      <c r="B487" s="3"/>
      <c r="C487" s="95"/>
      <c r="D487" s="95"/>
      <c r="E487" s="2669" t="s">
        <v>141</v>
      </c>
      <c r="F487" s="2706">
        <v>416.66666666666669</v>
      </c>
      <c r="G487" s="2731">
        <v>12</v>
      </c>
      <c r="H487" s="2693">
        <f>+F487*G487</f>
        <v>5000</v>
      </c>
      <c r="I487" s="2788"/>
      <c r="J487" s="2777"/>
      <c r="K487" s="5"/>
      <c r="L487" s="1"/>
      <c r="M487" s="84"/>
    </row>
    <row r="488" spans="1:13" s="10" customFormat="1" ht="30" customHeight="1">
      <c r="A488" s="2800"/>
      <c r="B488" s="3"/>
      <c r="C488" s="102"/>
      <c r="D488" s="102"/>
      <c r="E488" s="2665"/>
      <c r="F488" s="2759"/>
      <c r="G488" s="2737"/>
      <c r="H488" s="2698"/>
      <c r="I488" s="2788"/>
      <c r="J488" s="2774">
        <f>+I488/2</f>
        <v>0</v>
      </c>
      <c r="K488" s="5"/>
      <c r="L488" s="1"/>
      <c r="M488" s="84"/>
    </row>
    <row r="489" spans="1:13" s="10" customFormat="1" ht="35.1" customHeight="1">
      <c r="A489" s="2800"/>
      <c r="B489" s="3"/>
      <c r="C489" s="95"/>
      <c r="D489" s="2632">
        <v>3633</v>
      </c>
      <c r="E489" s="2671" t="s">
        <v>2237</v>
      </c>
      <c r="F489" s="2699">
        <f>+SUM(F490:F490)</f>
        <v>6125</v>
      </c>
      <c r="G489" s="2729"/>
      <c r="H489" s="2702">
        <f>+SUM(H490:H490)</f>
        <v>73500</v>
      </c>
      <c r="I489" s="2788"/>
      <c r="J489" s="2778" t="s">
        <v>323</v>
      </c>
      <c r="K489" s="5"/>
      <c r="L489" s="1"/>
      <c r="M489" s="84"/>
    </row>
    <row r="490" spans="1:13" s="10" customFormat="1" ht="35.1" customHeight="1">
      <c r="A490" s="2800"/>
      <c r="B490" s="3"/>
      <c r="C490" s="95"/>
      <c r="D490" s="95"/>
      <c r="E490" s="2669" t="s">
        <v>141</v>
      </c>
      <c r="F490" s="2706">
        <f>73500/12</f>
        <v>6125</v>
      </c>
      <c r="G490" s="2731">
        <v>12</v>
      </c>
      <c r="H490" s="2693">
        <f>+F490*G490</f>
        <v>73500</v>
      </c>
      <c r="I490" s="2788"/>
      <c r="J490" s="2777"/>
      <c r="K490" s="5"/>
      <c r="L490" s="1"/>
      <c r="M490" s="84"/>
    </row>
    <row r="491" spans="1:13" s="10" customFormat="1" ht="30" customHeight="1">
      <c r="A491" s="2800"/>
      <c r="B491" s="3"/>
      <c r="C491" s="102"/>
      <c r="D491" s="102"/>
      <c r="E491" s="2665"/>
      <c r="F491" s="2759"/>
      <c r="G491" s="2737"/>
      <c r="H491" s="2698"/>
      <c r="I491" s="2788"/>
      <c r="J491" s="2774">
        <f>+I491/2</f>
        <v>0</v>
      </c>
      <c r="K491" s="5"/>
      <c r="L491" s="1"/>
      <c r="M491" s="84"/>
    </row>
    <row r="492" spans="1:13" s="10" customFormat="1" ht="35.1" customHeight="1">
      <c r="A492" s="2800"/>
      <c r="B492" s="3"/>
      <c r="C492" s="95"/>
      <c r="D492" s="2632">
        <v>3636</v>
      </c>
      <c r="E492" s="2671" t="s">
        <v>326</v>
      </c>
      <c r="F492" s="2699">
        <f>+F493</f>
        <v>1666.6666666666667</v>
      </c>
      <c r="G492" s="2729">
        <v>12</v>
      </c>
      <c r="H492" s="2711">
        <f>+H493</f>
        <v>20000</v>
      </c>
      <c r="I492" s="2788"/>
      <c r="J492" s="2778" t="s">
        <v>323</v>
      </c>
      <c r="K492" s="5"/>
      <c r="L492" s="1"/>
      <c r="M492" s="84"/>
    </row>
    <row r="493" spans="1:13" s="10" customFormat="1" ht="35.1" customHeight="1">
      <c r="A493" s="2800"/>
      <c r="B493" s="3"/>
      <c r="C493" s="95"/>
      <c r="D493" s="95"/>
      <c r="E493" s="2669" t="s">
        <v>141</v>
      </c>
      <c r="F493" s="2706">
        <v>1666.6666666666667</v>
      </c>
      <c r="G493" s="2731">
        <v>12</v>
      </c>
      <c r="H493" s="2693">
        <f>+F493*G493</f>
        <v>20000</v>
      </c>
      <c r="I493" s="2788"/>
      <c r="J493" s="2777"/>
      <c r="K493" s="5"/>
      <c r="L493" s="1"/>
      <c r="M493" s="84"/>
    </row>
    <row r="494" spans="1:13" s="10" customFormat="1" ht="35.1" customHeight="1">
      <c r="A494" s="2800"/>
      <c r="B494" s="3"/>
      <c r="C494" s="102"/>
      <c r="D494" s="102"/>
      <c r="E494" s="2665"/>
      <c r="F494" s="2759"/>
      <c r="G494" s="2737"/>
      <c r="H494" s="2698"/>
      <c r="I494" s="2788"/>
      <c r="J494" s="2774"/>
      <c r="K494" s="83" t="s">
        <v>435</v>
      </c>
      <c r="L494" s="1"/>
      <c r="M494" s="84"/>
    </row>
    <row r="495" spans="1:13" s="10" customFormat="1" ht="35.1" customHeight="1">
      <c r="A495" s="2798"/>
      <c r="B495" s="97">
        <v>37</v>
      </c>
      <c r="C495" s="106"/>
      <c r="D495" s="106"/>
      <c r="E495" s="2670" t="s">
        <v>297</v>
      </c>
      <c r="F495" s="2716">
        <f>+F496+F526</f>
        <v>119099.99999999999</v>
      </c>
      <c r="G495" s="2753"/>
      <c r="H495" s="2717">
        <f>+H496+H526</f>
        <v>1429200</v>
      </c>
      <c r="I495" s="2804"/>
      <c r="J495" s="2780" t="s">
        <v>296</v>
      </c>
      <c r="K495" s="5"/>
      <c r="L495" s="1"/>
      <c r="M495" s="84"/>
    </row>
    <row r="496" spans="1:13" s="10" customFormat="1" ht="125.25" customHeight="1">
      <c r="A496" s="2800"/>
      <c r="B496" s="3"/>
      <c r="C496" s="2632">
        <v>371</v>
      </c>
      <c r="D496" s="2632"/>
      <c r="E496" s="2671" t="s">
        <v>118</v>
      </c>
      <c r="F496" s="2762">
        <f>+F497+F508+F514+F520</f>
        <v>117849.99999999999</v>
      </c>
      <c r="G496" s="2729"/>
      <c r="H496" s="2763">
        <f>+H497+H508+H514+H520</f>
        <v>1414200</v>
      </c>
      <c r="I496" s="2788" t="s">
        <v>555</v>
      </c>
      <c r="J496" s="2778"/>
      <c r="K496" s="5"/>
      <c r="L496" s="1"/>
      <c r="M496" s="84"/>
    </row>
    <row r="497" spans="1:13" s="10" customFormat="1" ht="35.1" customHeight="1">
      <c r="A497" s="2800"/>
      <c r="B497" s="3"/>
      <c r="C497" s="95"/>
      <c r="D497" s="2632">
        <v>3711</v>
      </c>
      <c r="E497" s="2671" t="s">
        <v>299</v>
      </c>
      <c r="F497" s="2762">
        <f>+SUM(F498:F506)</f>
        <v>87750</v>
      </c>
      <c r="G497" s="2729"/>
      <c r="H497" s="2763">
        <f>+SUM(H498:H506)</f>
        <v>1053000</v>
      </c>
      <c r="I497" s="2788" t="s">
        <v>397</v>
      </c>
      <c r="J497" s="2778" t="s">
        <v>298</v>
      </c>
      <c r="K497" s="5"/>
      <c r="L497" s="1"/>
      <c r="M497" s="84"/>
    </row>
    <row r="498" spans="1:13" s="10" customFormat="1" ht="35.1" customHeight="1">
      <c r="A498" s="2800"/>
      <c r="B498" s="3"/>
      <c r="C498" s="95"/>
      <c r="D498" s="95"/>
      <c r="E498" s="2672" t="s">
        <v>149</v>
      </c>
      <c r="F498" s="2766"/>
      <c r="G498" s="2731"/>
      <c r="H498" s="2693"/>
      <c r="I498" s="2788"/>
      <c r="J498" s="2778"/>
      <c r="K498" s="5"/>
      <c r="L498" s="1"/>
      <c r="M498" s="84"/>
    </row>
    <row r="499" spans="1:13" s="10" customFormat="1" ht="35.1" customHeight="1">
      <c r="A499" s="2800"/>
      <c r="B499" s="3"/>
      <c r="C499" s="95"/>
      <c r="D499" s="95"/>
      <c r="E499" s="2676" t="s">
        <v>409</v>
      </c>
      <c r="F499" s="2768">
        <f>+'RES. GENERAL POR ÁREA'!K55/12</f>
        <v>17166.666666666668</v>
      </c>
      <c r="G499" s="2741">
        <v>12</v>
      </c>
      <c r="H499" s="2742">
        <f t="shared" ref="H499:H504" si="24">+F499*G499</f>
        <v>206000</v>
      </c>
      <c r="I499" s="2808" t="s">
        <v>563</v>
      </c>
      <c r="J499" s="2778"/>
      <c r="K499" s="5"/>
      <c r="L499" s="1"/>
      <c r="M499" s="84"/>
    </row>
    <row r="500" spans="1:13" s="10" customFormat="1" ht="35.1" customHeight="1">
      <c r="A500" s="2800"/>
      <c r="B500" s="3"/>
      <c r="C500" s="95"/>
      <c r="D500" s="95"/>
      <c r="E500" s="2676" t="s">
        <v>482</v>
      </c>
      <c r="F500" s="2768">
        <f>+'RES. GENERAL POR ÁREA'!F55/12</f>
        <v>2000</v>
      </c>
      <c r="G500" s="2741">
        <v>12</v>
      </c>
      <c r="H500" s="2742">
        <f t="shared" si="24"/>
        <v>24000</v>
      </c>
      <c r="I500" s="2808"/>
      <c r="J500" s="2778"/>
      <c r="K500" s="5"/>
      <c r="L500" s="1"/>
      <c r="M500" s="84"/>
    </row>
    <row r="501" spans="1:13" s="10" customFormat="1" ht="35.1" customHeight="1">
      <c r="A501" s="2800"/>
      <c r="B501" s="3"/>
      <c r="C501" s="95"/>
      <c r="D501" s="95"/>
      <c r="E501" s="2676" t="s">
        <v>391</v>
      </c>
      <c r="F501" s="2768">
        <f>+'RES. GENERAL POR ÁREA'!H55/12</f>
        <v>12000</v>
      </c>
      <c r="G501" s="2741">
        <v>12</v>
      </c>
      <c r="H501" s="2742">
        <f t="shared" si="24"/>
        <v>144000</v>
      </c>
      <c r="I501" s="2808"/>
      <c r="J501" s="2778"/>
      <c r="K501" s="5"/>
      <c r="L501" s="1"/>
      <c r="M501" s="84"/>
    </row>
    <row r="502" spans="1:13" s="10" customFormat="1" ht="35.1" customHeight="1">
      <c r="A502" s="2800"/>
      <c r="B502" s="3"/>
      <c r="C502" s="95"/>
      <c r="D502" s="95"/>
      <c r="E502" s="2669" t="s">
        <v>414</v>
      </c>
      <c r="F502" s="2766">
        <f>+'RES. GENERAL POR ÁREA'!G55/12</f>
        <v>23000</v>
      </c>
      <c r="G502" s="2731">
        <v>12</v>
      </c>
      <c r="H502" s="2693">
        <f t="shared" si="24"/>
        <v>276000</v>
      </c>
      <c r="I502" s="2788"/>
      <c r="J502" s="2777"/>
      <c r="K502" s="5"/>
      <c r="L502" s="26"/>
      <c r="M502" s="84"/>
    </row>
    <row r="503" spans="1:13" s="10" customFormat="1" ht="35.1" customHeight="1">
      <c r="A503" s="2800"/>
      <c r="B503" s="3"/>
      <c r="C503" s="95"/>
      <c r="D503" s="95"/>
      <c r="E503" s="2669" t="s">
        <v>2365</v>
      </c>
      <c r="F503" s="2766">
        <f>+'RES. GENERAL POR ÁREA'!I55/12</f>
        <v>28000</v>
      </c>
      <c r="G503" s="2731">
        <v>12</v>
      </c>
      <c r="H503" s="2693">
        <f t="shared" si="24"/>
        <v>336000</v>
      </c>
      <c r="I503" s="2788"/>
      <c r="J503" s="2777"/>
      <c r="K503" s="5"/>
      <c r="L503" s="26"/>
      <c r="M503" s="84"/>
    </row>
    <row r="504" spans="1:13" s="10" customFormat="1" ht="35.1" customHeight="1">
      <c r="A504" s="2800"/>
      <c r="B504" s="3"/>
      <c r="C504" s="95"/>
      <c r="D504" s="95"/>
      <c r="E504" s="2669" t="s">
        <v>2366</v>
      </c>
      <c r="F504" s="2766">
        <f>+'RES. GENERAL POR ÁREA'!M55/12</f>
        <v>333.33333333333331</v>
      </c>
      <c r="G504" s="2731">
        <v>12</v>
      </c>
      <c r="H504" s="2693">
        <f t="shared" si="24"/>
        <v>4000</v>
      </c>
      <c r="I504" s="2788"/>
      <c r="J504" s="2777"/>
      <c r="K504" s="5"/>
      <c r="L504" s="26"/>
      <c r="M504" s="84"/>
    </row>
    <row r="505" spans="1:13" s="10" customFormat="1" ht="35.1" customHeight="1">
      <c r="A505" s="2800"/>
      <c r="B505" s="3"/>
      <c r="C505" s="102"/>
      <c r="D505" s="102"/>
      <c r="E505" s="2669" t="s">
        <v>2254</v>
      </c>
      <c r="F505" s="2766">
        <f>+'RES. GENERAL POR ÁREA'!J55/12</f>
        <v>5250</v>
      </c>
      <c r="G505" s="2731">
        <v>12</v>
      </c>
      <c r="H505" s="2693">
        <f t="shared" ref="H505:H506" si="25">+F505*G505</f>
        <v>63000</v>
      </c>
      <c r="I505" s="2788"/>
      <c r="J505" s="2778"/>
      <c r="K505" s="5"/>
      <c r="L505" s="84"/>
      <c r="M505" s="84"/>
    </row>
    <row r="506" spans="1:13" s="10" customFormat="1" ht="35.1" customHeight="1">
      <c r="A506" s="2800"/>
      <c r="B506" s="3"/>
      <c r="C506" s="102"/>
      <c r="D506" s="102"/>
      <c r="E506" s="2669" t="s">
        <v>143</v>
      </c>
      <c r="F506" s="2715">
        <v>0</v>
      </c>
      <c r="G506" s="2690">
        <v>12</v>
      </c>
      <c r="H506" s="2693">
        <f t="shared" si="25"/>
        <v>0</v>
      </c>
      <c r="I506" s="2788"/>
      <c r="J506" s="2777"/>
      <c r="K506" s="5"/>
      <c r="L506" s="1"/>
      <c r="M506" s="84"/>
    </row>
    <row r="507" spans="1:13" s="10" customFormat="1" ht="35.1" customHeight="1">
      <c r="A507" s="2800"/>
      <c r="B507" s="3"/>
      <c r="C507" s="102"/>
      <c r="D507" s="102"/>
      <c r="E507" s="2669"/>
      <c r="F507" s="2766"/>
      <c r="G507" s="2731"/>
      <c r="H507" s="2693"/>
      <c r="I507" s="2791"/>
      <c r="J507" s="2777"/>
      <c r="K507" s="5"/>
      <c r="L507" s="1"/>
      <c r="M507" s="84"/>
    </row>
    <row r="508" spans="1:13" s="10" customFormat="1" ht="35.1" customHeight="1">
      <c r="A508" s="2800"/>
      <c r="B508" s="3"/>
      <c r="C508" s="95"/>
      <c r="D508" s="2632">
        <v>3712</v>
      </c>
      <c r="E508" s="2671" t="s">
        <v>300</v>
      </c>
      <c r="F508" s="2762">
        <f>+SUM(F509:F512)</f>
        <v>28333.333333333332</v>
      </c>
      <c r="G508" s="2729"/>
      <c r="H508" s="2763">
        <f>+SUM(H509:H512)</f>
        <v>340000</v>
      </c>
      <c r="I508" s="2788"/>
      <c r="J508" s="2778" t="s">
        <v>298</v>
      </c>
      <c r="K508" s="5"/>
      <c r="L508" s="1"/>
      <c r="M508" s="84"/>
    </row>
    <row r="509" spans="1:13" s="10" customFormat="1" ht="35.1" customHeight="1">
      <c r="A509" s="2800"/>
      <c r="B509" s="3"/>
      <c r="C509" s="95"/>
      <c r="D509" s="95"/>
      <c r="E509" s="2672" t="s">
        <v>395</v>
      </c>
      <c r="F509" s="2766"/>
      <c r="G509" s="2731">
        <v>12</v>
      </c>
      <c r="H509" s="2693">
        <f t="shared" ref="H509:H512" si="26">+F509*G509</f>
        <v>0</v>
      </c>
      <c r="I509" s="2788" t="s">
        <v>563</v>
      </c>
      <c r="J509" s="2778"/>
      <c r="K509" s="5"/>
      <c r="L509" s="1"/>
      <c r="M509" s="84"/>
    </row>
    <row r="510" spans="1:13" s="10" customFormat="1" ht="35.1" customHeight="1">
      <c r="A510" s="2800"/>
      <c r="B510" s="3"/>
      <c r="C510" s="95"/>
      <c r="D510" s="95"/>
      <c r="E510" s="2669" t="s">
        <v>409</v>
      </c>
      <c r="F510" s="2766">
        <f>+'RES. GENERAL POR ÁREA'!K56/12</f>
        <v>23333.333333333332</v>
      </c>
      <c r="G510" s="2731">
        <v>12</v>
      </c>
      <c r="H510" s="2693">
        <f>+F510*G510</f>
        <v>280000</v>
      </c>
      <c r="I510" s="2788"/>
      <c r="J510" s="2778"/>
      <c r="K510" s="5"/>
      <c r="L510" s="1"/>
      <c r="M510" s="84"/>
    </row>
    <row r="511" spans="1:13" s="10" customFormat="1" ht="35.1" customHeight="1">
      <c r="A511" s="2800"/>
      <c r="B511" s="3"/>
      <c r="C511" s="102"/>
      <c r="D511" s="102"/>
      <c r="E511" s="2672" t="s">
        <v>161</v>
      </c>
      <c r="F511" s="2766">
        <f>0/12</f>
        <v>0</v>
      </c>
      <c r="G511" s="2731">
        <v>12</v>
      </c>
      <c r="H511" s="2693">
        <f t="shared" si="26"/>
        <v>0</v>
      </c>
      <c r="I511" s="2788"/>
      <c r="J511" s="2778"/>
      <c r="K511" s="5"/>
      <c r="L511" s="1"/>
      <c r="M511" s="84"/>
    </row>
    <row r="512" spans="1:13" s="10" customFormat="1" ht="35.1" customHeight="1">
      <c r="A512" s="2800"/>
      <c r="B512" s="3"/>
      <c r="C512" s="102"/>
      <c r="D512" s="102"/>
      <c r="E512" s="2669" t="s">
        <v>143</v>
      </c>
      <c r="F512" s="2715">
        <v>5000</v>
      </c>
      <c r="G512" s="2690">
        <v>12</v>
      </c>
      <c r="H512" s="2693">
        <f t="shared" si="26"/>
        <v>60000</v>
      </c>
      <c r="I512" s="2788"/>
      <c r="J512" s="2777"/>
      <c r="K512" s="5"/>
      <c r="L512" s="1"/>
      <c r="M512" s="84"/>
    </row>
    <row r="513" spans="1:13" s="10" customFormat="1" ht="18" customHeight="1">
      <c r="A513" s="2800"/>
      <c r="B513" s="3"/>
      <c r="C513" s="102"/>
      <c r="D513" s="102"/>
      <c r="E513" s="2669"/>
      <c r="F513" s="2766"/>
      <c r="G513" s="2731"/>
      <c r="H513" s="2693"/>
      <c r="I513" s="2791"/>
      <c r="J513" s="2777"/>
      <c r="K513" s="5"/>
      <c r="L513" s="1"/>
      <c r="M513" s="84"/>
    </row>
    <row r="514" spans="1:13" s="10" customFormat="1" ht="35.1" customHeight="1">
      <c r="A514" s="2800"/>
      <c r="B514" s="3"/>
      <c r="C514" s="95"/>
      <c r="D514" s="2632">
        <v>3714</v>
      </c>
      <c r="E514" s="2671" t="s">
        <v>301</v>
      </c>
      <c r="F514" s="2762">
        <f>+SUM(F515:F518)</f>
        <v>933.33333333333337</v>
      </c>
      <c r="G514" s="2729"/>
      <c r="H514" s="2763">
        <f>+SUM(H515:H518)</f>
        <v>11200</v>
      </c>
      <c r="I514" s="2788" t="s">
        <v>396</v>
      </c>
      <c r="J514" s="2778" t="s">
        <v>298</v>
      </c>
      <c r="K514" s="5"/>
      <c r="L514" s="1"/>
      <c r="M514" s="84"/>
    </row>
    <row r="515" spans="1:13" s="10" customFormat="1" ht="35.1" customHeight="1">
      <c r="A515" s="2800"/>
      <c r="B515" s="3"/>
      <c r="C515" s="95"/>
      <c r="D515" s="95"/>
      <c r="E515" s="2672" t="s">
        <v>149</v>
      </c>
      <c r="F515" s="2715">
        <f>+L504/12</f>
        <v>0</v>
      </c>
      <c r="G515" s="2690"/>
      <c r="H515" s="2693">
        <f t="shared" ref="H515" si="27">+F515*G515</f>
        <v>0</v>
      </c>
      <c r="I515" s="2788"/>
      <c r="J515" s="2778"/>
      <c r="K515" s="5"/>
      <c r="L515" s="1"/>
      <c r="M515" s="84"/>
    </row>
    <row r="516" spans="1:13" s="10" customFormat="1" ht="35.1" customHeight="1">
      <c r="A516" s="2800"/>
      <c r="B516" s="3"/>
      <c r="C516" s="95"/>
      <c r="D516" s="95"/>
      <c r="E516" s="2669" t="s">
        <v>409</v>
      </c>
      <c r="F516" s="2715">
        <f>+'RES. GENERAL POR ÁREA'!K57/12</f>
        <v>933.33333333333337</v>
      </c>
      <c r="G516" s="2690">
        <v>12</v>
      </c>
      <c r="H516" s="2693">
        <f>+F516*G516</f>
        <v>11200</v>
      </c>
      <c r="I516" s="2788" t="s">
        <v>563</v>
      </c>
      <c r="J516" s="2778"/>
      <c r="K516" s="5"/>
      <c r="L516" s="1"/>
      <c r="M516" s="84"/>
    </row>
    <row r="517" spans="1:13" s="10" customFormat="1" ht="35.1" customHeight="1">
      <c r="A517" s="2800"/>
      <c r="B517" s="3"/>
      <c r="C517" s="102"/>
      <c r="D517" s="102"/>
      <c r="E517" s="2672" t="s">
        <v>161</v>
      </c>
      <c r="F517" s="2766">
        <f>0/12</f>
        <v>0</v>
      </c>
      <c r="G517" s="2731">
        <v>12</v>
      </c>
      <c r="H517" s="2693">
        <f t="shared" ref="H517:H518" si="28">+F517*G517</f>
        <v>0</v>
      </c>
      <c r="I517" s="2788"/>
      <c r="J517" s="2778"/>
      <c r="K517" s="5"/>
      <c r="L517" s="1"/>
      <c r="M517" s="84"/>
    </row>
    <row r="518" spans="1:13" s="10" customFormat="1" ht="35.1" customHeight="1">
      <c r="A518" s="2800"/>
      <c r="B518" s="3"/>
      <c r="C518" s="102"/>
      <c r="D518" s="102"/>
      <c r="E518" s="2669" t="s">
        <v>143</v>
      </c>
      <c r="F518" s="2715"/>
      <c r="G518" s="2690">
        <v>12</v>
      </c>
      <c r="H518" s="2693">
        <f t="shared" si="28"/>
        <v>0</v>
      </c>
      <c r="I518" s="2788"/>
      <c r="J518" s="2777"/>
      <c r="K518" s="5"/>
      <c r="L518" s="1"/>
      <c r="M518" s="84"/>
    </row>
    <row r="519" spans="1:13" s="10" customFormat="1" ht="20.25" customHeight="1">
      <c r="A519" s="2800"/>
      <c r="B519" s="3"/>
      <c r="C519" s="102"/>
      <c r="D519" s="102"/>
      <c r="E519" s="2669"/>
      <c r="F519" s="2766"/>
      <c r="G519" s="2731"/>
      <c r="H519" s="2693"/>
      <c r="I519" s="2791"/>
      <c r="J519" s="2777"/>
      <c r="K519" s="5"/>
      <c r="L519" s="1"/>
      <c r="M519" s="84"/>
    </row>
    <row r="520" spans="1:13" s="10" customFormat="1" ht="35.1" customHeight="1">
      <c r="A520" s="2800"/>
      <c r="B520" s="3"/>
      <c r="C520" s="95"/>
      <c r="D520" s="2632">
        <v>3715</v>
      </c>
      <c r="E520" s="2671" t="s">
        <v>302</v>
      </c>
      <c r="F520" s="2762">
        <f>+SUM(F521:F524)</f>
        <v>833.33333333333337</v>
      </c>
      <c r="G520" s="2729"/>
      <c r="H520" s="2763">
        <f>+SUM(H521:H524)</f>
        <v>10000</v>
      </c>
      <c r="I520" s="2788"/>
      <c r="J520" s="2778" t="s">
        <v>298</v>
      </c>
      <c r="K520" s="5"/>
      <c r="L520" s="1"/>
      <c r="M520" s="84"/>
    </row>
    <row r="521" spans="1:13" s="10" customFormat="1" ht="35.1" customHeight="1">
      <c r="A521" s="2800"/>
      <c r="B521" s="3"/>
      <c r="C521" s="95"/>
      <c r="D521" s="95"/>
      <c r="E521" s="2672" t="s">
        <v>149</v>
      </c>
      <c r="F521" s="2766">
        <v>833.33333333333337</v>
      </c>
      <c r="G521" s="2731">
        <v>12</v>
      </c>
      <c r="H521" s="2693">
        <f>+F521*G521</f>
        <v>10000</v>
      </c>
      <c r="I521" s="2788"/>
      <c r="J521" s="2778"/>
      <c r="K521" s="5"/>
      <c r="L521" s="1"/>
      <c r="M521" s="84"/>
    </row>
    <row r="522" spans="1:13" s="10" customFormat="1" ht="35.1" customHeight="1">
      <c r="A522" s="2800"/>
      <c r="B522" s="3"/>
      <c r="C522" s="95"/>
      <c r="D522" s="95"/>
      <c r="E522" s="2669"/>
      <c r="F522" s="2766"/>
      <c r="G522" s="2731"/>
      <c r="H522" s="2693"/>
      <c r="I522" s="2788"/>
      <c r="J522" s="2778"/>
      <c r="K522" s="5"/>
      <c r="L522" s="1"/>
      <c r="M522" s="84"/>
    </row>
    <row r="523" spans="1:13" s="10" customFormat="1" ht="35.1" customHeight="1">
      <c r="A523" s="2800"/>
      <c r="B523" s="3"/>
      <c r="C523" s="102"/>
      <c r="D523" s="102"/>
      <c r="E523" s="2672" t="s">
        <v>161</v>
      </c>
      <c r="F523" s="2766">
        <f>0/12</f>
        <v>0</v>
      </c>
      <c r="G523" s="2731">
        <v>12</v>
      </c>
      <c r="H523" s="2693">
        <f t="shared" ref="H523:H524" si="29">+F523*G523</f>
        <v>0</v>
      </c>
      <c r="I523" s="2788"/>
      <c r="J523" s="2778"/>
      <c r="K523" s="5"/>
      <c r="L523" s="1"/>
      <c r="M523" s="84"/>
    </row>
    <row r="524" spans="1:13" s="10" customFormat="1" ht="35.1" customHeight="1">
      <c r="A524" s="2800"/>
      <c r="B524" s="3"/>
      <c r="C524" s="102"/>
      <c r="D524" s="102"/>
      <c r="E524" s="2669" t="s">
        <v>143</v>
      </c>
      <c r="F524" s="2715"/>
      <c r="G524" s="2690">
        <v>12</v>
      </c>
      <c r="H524" s="2693">
        <f t="shared" si="29"/>
        <v>0</v>
      </c>
      <c r="I524" s="2788"/>
      <c r="J524" s="2777"/>
      <c r="K524" s="5"/>
      <c r="L524" s="1"/>
      <c r="M524" s="84"/>
    </row>
    <row r="525" spans="1:13" s="10" customFormat="1" ht="21" customHeight="1">
      <c r="A525" s="2800"/>
      <c r="B525" s="3"/>
      <c r="C525" s="102"/>
      <c r="D525" s="102"/>
      <c r="E525" s="2669"/>
      <c r="F525" s="2766"/>
      <c r="G525" s="2731"/>
      <c r="H525" s="2693"/>
      <c r="I525" s="2791"/>
      <c r="J525" s="2777"/>
      <c r="K525" s="5"/>
      <c r="L525" s="1"/>
      <c r="M525" s="84"/>
    </row>
    <row r="526" spans="1:13" s="10" customFormat="1" ht="90.75" customHeight="1">
      <c r="A526" s="2800"/>
      <c r="B526" s="3"/>
      <c r="C526" s="2632">
        <v>372</v>
      </c>
      <c r="D526" s="2633"/>
      <c r="E526" s="2671" t="s">
        <v>33</v>
      </c>
      <c r="F526" s="2762">
        <f>+F527+F531</f>
        <v>1250</v>
      </c>
      <c r="G526" s="2729"/>
      <c r="H526" s="2763">
        <f>+H527+H531</f>
        <v>15000</v>
      </c>
      <c r="I526" s="2788" t="s">
        <v>556</v>
      </c>
      <c r="J526" s="2777"/>
      <c r="K526" s="5">
        <v>91175</v>
      </c>
      <c r="L526" s="1">
        <f>11400*4</f>
        <v>45600</v>
      </c>
      <c r="M526" s="84"/>
    </row>
    <row r="527" spans="1:13" s="10" customFormat="1" ht="35.1" customHeight="1">
      <c r="A527" s="2800"/>
      <c r="B527" s="3"/>
      <c r="C527" s="95"/>
      <c r="D527" s="2632">
        <v>3723</v>
      </c>
      <c r="E527" s="2664" t="s">
        <v>304</v>
      </c>
      <c r="F527" s="2762">
        <f>+SUM(F528:F529)</f>
        <v>833.33333333333337</v>
      </c>
      <c r="G527" s="2729"/>
      <c r="H527" s="2763">
        <f>+SUM(H528:H529)</f>
        <v>10000</v>
      </c>
      <c r="I527" s="2788"/>
      <c r="J527" s="2774" t="s">
        <v>303</v>
      </c>
      <c r="K527" s="5"/>
      <c r="L527" s="1"/>
      <c r="M527" s="84"/>
    </row>
    <row r="528" spans="1:13" s="10" customFormat="1" ht="35.1" customHeight="1">
      <c r="A528" s="2800"/>
      <c r="B528" s="3"/>
      <c r="C528" s="95"/>
      <c r="D528" s="95"/>
      <c r="E528" s="2672" t="s">
        <v>149</v>
      </c>
      <c r="F528" s="2766">
        <v>833.33333333333337</v>
      </c>
      <c r="G528" s="2731">
        <v>12</v>
      </c>
      <c r="H528" s="2767">
        <f>+F528*G528</f>
        <v>10000</v>
      </c>
      <c r="I528" s="2788"/>
      <c r="J528" s="2778"/>
      <c r="K528" s="5"/>
      <c r="L528" s="1"/>
      <c r="M528" s="84"/>
    </row>
    <row r="529" spans="1:13" s="10" customFormat="1" ht="35.1" customHeight="1">
      <c r="A529" s="2800"/>
      <c r="B529" s="3"/>
      <c r="C529" s="102"/>
      <c r="D529" s="102"/>
      <c r="E529" s="2672" t="s">
        <v>161</v>
      </c>
      <c r="F529" s="2692">
        <f>0/12</f>
        <v>0</v>
      </c>
      <c r="G529" s="2731">
        <v>12</v>
      </c>
      <c r="H529" s="2693">
        <f>+F529*G529</f>
        <v>0</v>
      </c>
      <c r="I529" s="2820"/>
      <c r="J529" s="2778"/>
      <c r="K529" s="5"/>
      <c r="L529" s="1"/>
      <c r="M529" s="84"/>
    </row>
    <row r="530" spans="1:13" s="10" customFormat="1" ht="18.75" customHeight="1">
      <c r="A530" s="2800"/>
      <c r="B530" s="3"/>
      <c r="C530" s="102"/>
      <c r="D530" s="102"/>
      <c r="E530" s="2667"/>
      <c r="F530" s="2692"/>
      <c r="G530" s="2731"/>
      <c r="H530" s="2693"/>
      <c r="I530" s="2811"/>
      <c r="J530" s="2776"/>
      <c r="K530" s="5"/>
      <c r="L530" s="1"/>
      <c r="M530" s="84"/>
    </row>
    <row r="531" spans="1:13" s="10" customFormat="1" ht="35.1" customHeight="1">
      <c r="A531" s="2800"/>
      <c r="B531" s="3"/>
      <c r="C531" s="95"/>
      <c r="D531" s="2632">
        <v>3725</v>
      </c>
      <c r="E531" s="2664" t="s">
        <v>305</v>
      </c>
      <c r="F531" s="2762">
        <f>SUM(F532:F533)</f>
        <v>416.66666666666669</v>
      </c>
      <c r="G531" s="2729"/>
      <c r="H531" s="2763">
        <f>SUM(H532:H533)</f>
        <v>5000</v>
      </c>
      <c r="I531" s="2788"/>
      <c r="J531" s="2774" t="s">
        <v>303</v>
      </c>
      <c r="K531" s="5"/>
      <c r="L531" s="1"/>
      <c r="M531" s="84"/>
    </row>
    <row r="532" spans="1:13" s="10" customFormat="1" ht="35.1" customHeight="1">
      <c r="A532" s="2800"/>
      <c r="B532" s="3"/>
      <c r="C532" s="95"/>
      <c r="D532" s="95"/>
      <c r="E532" s="2672" t="s">
        <v>79</v>
      </c>
      <c r="F532" s="2766">
        <v>416.66666666666669</v>
      </c>
      <c r="G532" s="2731">
        <v>12</v>
      </c>
      <c r="H532" s="2693">
        <f>+F532*G532</f>
        <v>5000</v>
      </c>
      <c r="I532" s="2788"/>
      <c r="J532" s="2778"/>
      <c r="K532" s="5"/>
      <c r="L532" s="1"/>
      <c r="M532" s="84"/>
    </row>
    <row r="533" spans="1:13" s="10" customFormat="1" ht="35.1" customHeight="1">
      <c r="A533" s="2800"/>
      <c r="B533" s="3"/>
      <c r="C533" s="102"/>
      <c r="D533" s="102"/>
      <c r="E533" s="2672" t="s">
        <v>161</v>
      </c>
      <c r="F533" s="2692">
        <f>0/12</f>
        <v>0</v>
      </c>
      <c r="G533" s="2731">
        <v>12</v>
      </c>
      <c r="H533" s="2693">
        <f>+F533*G533</f>
        <v>0</v>
      </c>
      <c r="I533" s="2820"/>
      <c r="J533" s="2778"/>
      <c r="K533" s="5"/>
      <c r="L533" s="1"/>
      <c r="M533" s="84"/>
    </row>
    <row r="534" spans="1:13" s="10" customFormat="1" ht="20.25" customHeight="1">
      <c r="A534" s="2800"/>
      <c r="B534" s="3"/>
      <c r="C534" s="102"/>
      <c r="D534" s="102"/>
      <c r="E534" s="2667"/>
      <c r="F534" s="2692"/>
      <c r="G534" s="2731"/>
      <c r="H534" s="2693"/>
      <c r="I534" s="2811"/>
      <c r="J534" s="2776"/>
      <c r="K534" s="5"/>
      <c r="L534" s="1"/>
      <c r="M534" s="84"/>
    </row>
    <row r="535" spans="1:13" s="10" customFormat="1" ht="35.1" customHeight="1">
      <c r="A535" s="2798"/>
      <c r="B535" s="97">
        <v>39</v>
      </c>
      <c r="C535" s="106"/>
      <c r="D535" s="106"/>
      <c r="E535" s="2670" t="s">
        <v>327</v>
      </c>
      <c r="F535" s="2716">
        <f>+F536+F543+F551+F555+F560+F567</f>
        <v>265025.83333333331</v>
      </c>
      <c r="G535" s="2753"/>
      <c r="H535" s="2717">
        <f>+H536+H543+H551+H555+H560+H567</f>
        <v>3180310</v>
      </c>
      <c r="I535" s="2804"/>
      <c r="J535" s="2780"/>
      <c r="K535" s="5"/>
      <c r="L535" s="1"/>
      <c r="M535" s="84"/>
    </row>
    <row r="536" spans="1:13" s="10" customFormat="1" ht="62.25" customHeight="1">
      <c r="A536" s="2800"/>
      <c r="B536" s="3"/>
      <c r="C536" s="2632">
        <v>391</v>
      </c>
      <c r="D536" s="2632"/>
      <c r="E536" s="2671" t="s">
        <v>9</v>
      </c>
      <c r="F536" s="2699">
        <f>+SUM(F537:F541)</f>
        <v>18000.833333333336</v>
      </c>
      <c r="G536" s="2729"/>
      <c r="H536" s="2702">
        <f>+SUM(H537:H541)</f>
        <v>216010</v>
      </c>
      <c r="I536" s="2788" t="s">
        <v>557</v>
      </c>
      <c r="J536" s="2778"/>
      <c r="K536" s="5"/>
      <c r="L536" s="1"/>
      <c r="M536" s="84"/>
    </row>
    <row r="537" spans="1:13" s="10" customFormat="1" ht="35.1" customHeight="1">
      <c r="A537" s="2800"/>
      <c r="B537" s="3"/>
      <c r="C537" s="95"/>
      <c r="D537" s="95"/>
      <c r="E537" s="2672" t="s">
        <v>149</v>
      </c>
      <c r="F537" s="2766"/>
      <c r="G537" s="2731"/>
      <c r="H537" s="2693">
        <f t="shared" ref="H537:H541" si="30">+F537*G537</f>
        <v>0</v>
      </c>
      <c r="I537" s="2788"/>
      <c r="J537" s="2778"/>
      <c r="K537" s="5"/>
      <c r="L537" s="1"/>
      <c r="M537" s="84"/>
    </row>
    <row r="538" spans="1:13" s="10" customFormat="1" ht="35.1" customHeight="1">
      <c r="A538" s="2800"/>
      <c r="B538" s="3"/>
      <c r="C538" s="95"/>
      <c r="D538" s="95"/>
      <c r="E538" s="2669" t="s">
        <v>409</v>
      </c>
      <c r="F538" s="2766">
        <f>+'RES. GENERAL POR ÁREA'!K58/12</f>
        <v>16666.666666666668</v>
      </c>
      <c r="G538" s="2731">
        <v>12</v>
      </c>
      <c r="H538" s="2693">
        <f>+F538*G538</f>
        <v>200000</v>
      </c>
      <c r="I538" s="2788" t="s">
        <v>2238</v>
      </c>
      <c r="J538" s="2777"/>
      <c r="K538" s="5"/>
      <c r="L538" s="1"/>
      <c r="M538" s="84"/>
    </row>
    <row r="539" spans="1:13" s="10" customFormat="1" ht="35.1" customHeight="1">
      <c r="A539" s="2800"/>
      <c r="B539" s="3"/>
      <c r="C539" s="95"/>
      <c r="D539" s="95"/>
      <c r="E539" s="2669" t="s">
        <v>120</v>
      </c>
      <c r="F539" s="2766">
        <f>+'RES. GENERAL POR ÁREA'!L58/12</f>
        <v>1334.1666666666667</v>
      </c>
      <c r="G539" s="2731">
        <v>12</v>
      </c>
      <c r="H539" s="2693">
        <f t="shared" si="30"/>
        <v>16010</v>
      </c>
      <c r="I539" s="2788"/>
      <c r="J539" s="2777"/>
      <c r="K539" s="5"/>
      <c r="L539" s="1"/>
      <c r="M539" s="84"/>
    </row>
    <row r="540" spans="1:13" s="10" customFormat="1" ht="35.1" customHeight="1">
      <c r="A540" s="2800"/>
      <c r="B540" s="3"/>
      <c r="C540" s="102"/>
      <c r="D540" s="102"/>
      <c r="E540" s="2669" t="s">
        <v>147</v>
      </c>
      <c r="F540" s="2706">
        <f>0/12</f>
        <v>0</v>
      </c>
      <c r="G540" s="2731">
        <v>12</v>
      </c>
      <c r="H540" s="2693">
        <f t="shared" si="30"/>
        <v>0</v>
      </c>
      <c r="I540" s="2788"/>
      <c r="J540" s="2777"/>
      <c r="K540" s="5"/>
      <c r="L540" s="1"/>
      <c r="M540" s="84"/>
    </row>
    <row r="541" spans="1:13" ht="35.1" customHeight="1">
      <c r="A541" s="2787"/>
      <c r="B541" s="2"/>
      <c r="C541" s="101"/>
      <c r="D541" s="101"/>
      <c r="E541" s="2666" t="s">
        <v>62</v>
      </c>
      <c r="F541" s="2715"/>
      <c r="G541" s="2690">
        <v>12</v>
      </c>
      <c r="H541" s="2693">
        <f t="shared" si="30"/>
        <v>0</v>
      </c>
      <c r="I541" s="2788"/>
      <c r="J541" s="2775"/>
    </row>
    <row r="542" spans="1:13" s="10" customFormat="1" ht="20.25" customHeight="1">
      <c r="A542" s="2800"/>
      <c r="B542" s="3"/>
      <c r="C542" s="102"/>
      <c r="D542" s="102"/>
      <c r="E542" s="2667"/>
      <c r="F542" s="2766"/>
      <c r="G542" s="2731"/>
      <c r="H542" s="2693"/>
      <c r="I542" s="2791"/>
      <c r="J542" s="2776"/>
      <c r="K542" s="5"/>
      <c r="L542" s="1"/>
      <c r="M542" s="84"/>
    </row>
    <row r="543" spans="1:13" s="10" customFormat="1" ht="66" customHeight="1">
      <c r="A543" s="2800"/>
      <c r="B543" s="3"/>
      <c r="C543" s="2632">
        <v>392</v>
      </c>
      <c r="D543" s="2632"/>
      <c r="E543" s="2671" t="s">
        <v>331</v>
      </c>
      <c r="F543" s="2762">
        <f>+SUM(F544:F549)</f>
        <v>181483.33333333331</v>
      </c>
      <c r="G543" s="2729"/>
      <c r="H543" s="2763">
        <f>+SUM(H544:H549)</f>
        <v>2177800</v>
      </c>
      <c r="I543" s="2788" t="s">
        <v>558</v>
      </c>
      <c r="J543" s="2778" t="s">
        <v>330</v>
      </c>
      <c r="K543" s="5"/>
      <c r="L543" s="1"/>
      <c r="M543" s="84">
        <f>1694000/7</f>
        <v>242000</v>
      </c>
    </row>
    <row r="544" spans="1:13" s="10" customFormat="1" ht="35.1" customHeight="1">
      <c r="A544" s="2800"/>
      <c r="B544" s="3"/>
      <c r="C544" s="95"/>
      <c r="D544" s="95"/>
      <c r="E544" s="2669" t="s">
        <v>141</v>
      </c>
      <c r="F544" s="2766"/>
      <c r="G544" s="2731"/>
      <c r="H544" s="2693"/>
      <c r="I544" s="2788" t="s">
        <v>102</v>
      </c>
      <c r="J544" s="2777"/>
      <c r="K544" s="5"/>
      <c r="L544" s="1"/>
      <c r="M544" s="84">
        <f>+M543*12</f>
        <v>2904000</v>
      </c>
    </row>
    <row r="545" spans="1:13" s="10" customFormat="1" ht="35.1" customHeight="1">
      <c r="A545" s="2800"/>
      <c r="B545" s="3"/>
      <c r="C545" s="95"/>
      <c r="D545" s="95"/>
      <c r="E545" s="2669" t="s">
        <v>403</v>
      </c>
      <c r="F545" s="2766">
        <f>+'RES. GENERAL POR ÁREA'!L59/12</f>
        <v>29191.666666666668</v>
      </c>
      <c r="G545" s="2731">
        <v>12</v>
      </c>
      <c r="H545" s="2693">
        <f t="shared" ref="H545:H549" si="31">+F545*G545</f>
        <v>350300</v>
      </c>
      <c r="I545" s="2788"/>
      <c r="J545" s="2777"/>
      <c r="K545" s="5"/>
      <c r="L545" s="1"/>
      <c r="M545" s="84"/>
    </row>
    <row r="546" spans="1:13" s="10" customFormat="1" ht="35.1" customHeight="1">
      <c r="A546" s="2800"/>
      <c r="B546" s="3"/>
      <c r="C546" s="95"/>
      <c r="D546" s="95"/>
      <c r="E546" s="2669" t="s">
        <v>2367</v>
      </c>
      <c r="F546" s="2766">
        <f>+'RES. GENERAL POR ÁREA'!F59/12</f>
        <v>1875</v>
      </c>
      <c r="G546" s="2731">
        <v>12</v>
      </c>
      <c r="H546" s="2693">
        <f t="shared" si="31"/>
        <v>22500</v>
      </c>
      <c r="I546" s="2788"/>
      <c r="J546" s="2777"/>
      <c r="K546" s="5"/>
      <c r="L546" s="1"/>
      <c r="M546" s="84"/>
    </row>
    <row r="547" spans="1:13" s="10" customFormat="1" ht="35.1" customHeight="1">
      <c r="A547" s="2800"/>
      <c r="B547" s="3"/>
      <c r="C547" s="102"/>
      <c r="D547" s="102"/>
      <c r="E547" s="2669" t="s">
        <v>409</v>
      </c>
      <c r="F547" s="2766">
        <f>+'RES. GENERAL POR ÁREA'!K59/12</f>
        <v>150000</v>
      </c>
      <c r="G547" s="2731">
        <v>12</v>
      </c>
      <c r="H547" s="2693">
        <f t="shared" si="31"/>
        <v>1800000</v>
      </c>
      <c r="I547" s="2788" t="s">
        <v>563</v>
      </c>
      <c r="J547" s="2777"/>
      <c r="K547" s="5"/>
      <c r="L547" s="1"/>
      <c r="M547" s="84"/>
    </row>
    <row r="548" spans="1:13" s="10" customFormat="1" ht="35.1" customHeight="1">
      <c r="A548" s="2800"/>
      <c r="B548" s="3"/>
      <c r="C548" s="102"/>
      <c r="D548" s="102"/>
      <c r="E548" s="2669" t="s">
        <v>415</v>
      </c>
      <c r="F548" s="2766">
        <f>+'RES. GENERAL POR ÁREA'!G59/12</f>
        <v>416.66666666666669</v>
      </c>
      <c r="G548" s="2731">
        <v>12</v>
      </c>
      <c r="H548" s="2693">
        <f>+F548*G548</f>
        <v>5000</v>
      </c>
      <c r="I548" s="2788"/>
      <c r="J548" s="2777"/>
      <c r="K548" s="5"/>
      <c r="L548" s="1"/>
      <c r="M548" s="84"/>
    </row>
    <row r="549" spans="1:13" s="10" customFormat="1" ht="35.1" customHeight="1">
      <c r="A549" s="2800"/>
      <c r="B549" s="3"/>
      <c r="C549" s="102"/>
      <c r="D549" s="102"/>
      <c r="E549" s="2669" t="s">
        <v>142</v>
      </c>
      <c r="F549" s="2766">
        <f>0/12</f>
        <v>0</v>
      </c>
      <c r="G549" s="2731">
        <v>12</v>
      </c>
      <c r="H549" s="2693">
        <f t="shared" si="31"/>
        <v>0</v>
      </c>
      <c r="I549" s="2788"/>
      <c r="J549" s="2777"/>
      <c r="K549" s="5"/>
      <c r="L549" s="1"/>
      <c r="M549" s="84"/>
    </row>
    <row r="550" spans="1:13" s="10" customFormat="1" ht="17.25" customHeight="1">
      <c r="A550" s="2800"/>
      <c r="B550" s="3"/>
      <c r="C550" s="102"/>
      <c r="D550" s="102"/>
      <c r="E550" s="2667"/>
      <c r="F550" s="2766"/>
      <c r="G550" s="2731"/>
      <c r="H550" s="2693"/>
      <c r="I550" s="2788"/>
      <c r="J550" s="2776"/>
      <c r="K550" s="5"/>
      <c r="L550" s="1"/>
      <c r="M550" s="84"/>
    </row>
    <row r="551" spans="1:13" s="10" customFormat="1" ht="62.25" customHeight="1">
      <c r="A551" s="2800"/>
      <c r="B551" s="3"/>
      <c r="C551" s="2632">
        <v>393</v>
      </c>
      <c r="D551" s="2632"/>
      <c r="E551" s="2671" t="s">
        <v>328</v>
      </c>
      <c r="F551" s="2762">
        <f>+SUM(F552:F553)</f>
        <v>1000</v>
      </c>
      <c r="G551" s="2729"/>
      <c r="H551" s="2763">
        <f>+SUM(H552:H553)</f>
        <v>12000</v>
      </c>
      <c r="I551" s="2788" t="s">
        <v>537</v>
      </c>
      <c r="J551" s="2778"/>
      <c r="K551" s="5"/>
      <c r="L551" s="1"/>
      <c r="M551" s="84"/>
    </row>
    <row r="552" spans="1:13" s="10" customFormat="1" ht="35.1" customHeight="1">
      <c r="A552" s="2800"/>
      <c r="B552" s="3"/>
      <c r="C552" s="95"/>
      <c r="D552" s="95"/>
      <c r="E552" s="2669" t="s">
        <v>145</v>
      </c>
      <c r="F552" s="2766">
        <v>1000</v>
      </c>
      <c r="G552" s="2731">
        <v>12</v>
      </c>
      <c r="H552" s="2693">
        <f>+F552*G552</f>
        <v>12000</v>
      </c>
      <c r="I552" s="2793"/>
      <c r="J552" s="2777"/>
      <c r="K552" s="5"/>
      <c r="L552" s="1"/>
      <c r="M552" s="84"/>
    </row>
    <row r="553" spans="1:13" s="10" customFormat="1" ht="35.1" customHeight="1">
      <c r="A553" s="2800"/>
      <c r="B553" s="3"/>
      <c r="C553" s="102"/>
      <c r="D553" s="102"/>
      <c r="E553" s="2669" t="s">
        <v>147</v>
      </c>
      <c r="F553" s="2706">
        <f>0/12</f>
        <v>0</v>
      </c>
      <c r="G553" s="2731">
        <v>12</v>
      </c>
      <c r="H553" s="2693">
        <f>+F553*G553</f>
        <v>0</v>
      </c>
      <c r="I553" s="2820"/>
      <c r="J553" s="2777"/>
      <c r="K553" s="5"/>
      <c r="L553" s="1"/>
      <c r="M553" s="84"/>
    </row>
    <row r="554" spans="1:13" s="10" customFormat="1" ht="17.25" customHeight="1">
      <c r="A554" s="2800"/>
      <c r="B554" s="3"/>
      <c r="C554" s="102"/>
      <c r="D554" s="102"/>
      <c r="E554" s="2667"/>
      <c r="F554" s="2766"/>
      <c r="G554" s="2731"/>
      <c r="H554" s="2693"/>
      <c r="I554" s="2811"/>
      <c r="J554" s="2776"/>
      <c r="K554" s="5"/>
      <c r="L554" s="1"/>
      <c r="M554" s="84"/>
    </row>
    <row r="555" spans="1:13" ht="67.5" customHeight="1">
      <c r="A555" s="2800"/>
      <c r="B555" s="3"/>
      <c r="C555" s="2632">
        <v>395</v>
      </c>
      <c r="D555" s="2632"/>
      <c r="E555" s="2671" t="s">
        <v>329</v>
      </c>
      <c r="F555" s="2762">
        <f>SUM(F556:F558)</f>
        <v>0</v>
      </c>
      <c r="G555" s="2729"/>
      <c r="H555" s="2763">
        <f>SUM(H556:H558)</f>
        <v>0</v>
      </c>
      <c r="I555" s="2788" t="s">
        <v>538</v>
      </c>
      <c r="J555" s="2778"/>
    </row>
    <row r="556" spans="1:13" ht="35.1" customHeight="1">
      <c r="A556" s="2800"/>
      <c r="B556" s="3"/>
      <c r="C556" s="95"/>
      <c r="D556" s="95"/>
      <c r="E556" s="2669" t="s">
        <v>145</v>
      </c>
      <c r="F556" s="2766"/>
      <c r="G556" s="2731"/>
      <c r="H556" s="2693"/>
      <c r="I556" s="2788"/>
      <c r="J556" s="2777"/>
    </row>
    <row r="557" spans="1:13" ht="35.1" customHeight="1">
      <c r="A557" s="2800"/>
      <c r="B557" s="3"/>
      <c r="C557" s="95"/>
      <c r="D557" s="95"/>
      <c r="E557" s="2669" t="s">
        <v>409</v>
      </c>
      <c r="F557" s="2766"/>
      <c r="G557" s="2731">
        <v>12</v>
      </c>
      <c r="H557" s="2693">
        <f>+F557*G557</f>
        <v>0</v>
      </c>
      <c r="I557" s="2788" t="s">
        <v>563</v>
      </c>
      <c r="J557" s="2777"/>
    </row>
    <row r="558" spans="1:13" ht="35.1" customHeight="1">
      <c r="A558" s="2800"/>
      <c r="B558" s="3"/>
      <c r="C558" s="102"/>
      <c r="D558" s="102"/>
      <c r="E558" s="2669" t="s">
        <v>147</v>
      </c>
      <c r="F558" s="2766">
        <f>0/12</f>
        <v>0</v>
      </c>
      <c r="G558" s="2731">
        <v>12</v>
      </c>
      <c r="H558" s="2693">
        <f>+F558*G558</f>
        <v>0</v>
      </c>
      <c r="I558" s="2788"/>
      <c r="J558" s="2777"/>
    </row>
    <row r="559" spans="1:13" ht="19.5" customHeight="1">
      <c r="A559" s="2800"/>
      <c r="B559" s="3"/>
      <c r="C559" s="102"/>
      <c r="D559" s="102"/>
      <c r="E559" s="2667"/>
      <c r="F559" s="2766"/>
      <c r="G559" s="2731"/>
      <c r="H559" s="2693"/>
      <c r="I559" s="2791"/>
      <c r="J559" s="2776"/>
    </row>
    <row r="560" spans="1:13" ht="65.25" customHeight="1">
      <c r="A560" s="2800"/>
      <c r="B560" s="3"/>
      <c r="C560" s="2632">
        <v>396</v>
      </c>
      <c r="D560" s="2632"/>
      <c r="E560" s="2671" t="s">
        <v>32</v>
      </c>
      <c r="F560" s="2762">
        <f>+SUM(F561:F565)</f>
        <v>59958.333333333336</v>
      </c>
      <c r="G560" s="2729"/>
      <c r="H560" s="2763">
        <f>+SUM(H561:H565)</f>
        <v>719500</v>
      </c>
      <c r="I560" s="2788" t="s">
        <v>539</v>
      </c>
      <c r="J560" s="2782">
        <f>489851*50%+489851</f>
        <v>734776.5</v>
      </c>
    </row>
    <row r="561" spans="1:11" ht="35.1" customHeight="1">
      <c r="A561" s="2800"/>
      <c r="B561" s="3"/>
      <c r="C561" s="95"/>
      <c r="D561" s="95"/>
      <c r="E561" s="2669" t="s">
        <v>141</v>
      </c>
      <c r="F561" s="2766"/>
      <c r="G561" s="2731"/>
      <c r="H561" s="2693"/>
      <c r="I561" s="2788" t="s">
        <v>398</v>
      </c>
      <c r="J561" s="2777"/>
    </row>
    <row r="562" spans="1:11" ht="35.1" customHeight="1">
      <c r="A562" s="2800"/>
      <c r="B562" s="3"/>
      <c r="C562" s="95"/>
      <c r="D562" s="95"/>
      <c r="E562" s="2669" t="s">
        <v>2368</v>
      </c>
      <c r="F562" s="2766">
        <f>+'RES. GENERAL POR ÁREA'!L60/12</f>
        <v>58958.333333333336</v>
      </c>
      <c r="G562" s="2731">
        <v>12</v>
      </c>
      <c r="H562" s="2693">
        <f>+F562*G562</f>
        <v>707500</v>
      </c>
      <c r="I562" s="2788"/>
      <c r="J562" s="2777"/>
    </row>
    <row r="563" spans="1:11" ht="18.75" customHeight="1">
      <c r="A563" s="2800"/>
      <c r="B563" s="3"/>
      <c r="C563" s="95"/>
      <c r="D563" s="95"/>
      <c r="E563" s="2669"/>
      <c r="F563" s="2766"/>
      <c r="G563" s="2731"/>
      <c r="H563" s="2693">
        <f t="shared" ref="H563:H565" si="32">+F563*G563</f>
        <v>0</v>
      </c>
      <c r="I563" s="2788"/>
      <c r="J563" s="2777"/>
      <c r="K563" s="1"/>
    </row>
    <row r="564" spans="1:11" ht="35.1" customHeight="1">
      <c r="A564" s="2800"/>
      <c r="B564" s="3"/>
      <c r="C564" s="102"/>
      <c r="D564" s="102"/>
      <c r="E564" s="2669" t="s">
        <v>147</v>
      </c>
      <c r="F564" s="2766">
        <f>0/12</f>
        <v>0</v>
      </c>
      <c r="G564" s="2731">
        <v>12</v>
      </c>
      <c r="H564" s="2693">
        <f t="shared" si="32"/>
        <v>0</v>
      </c>
      <c r="I564" s="2788"/>
      <c r="J564" s="2777"/>
      <c r="K564" s="1"/>
    </row>
    <row r="565" spans="1:11" ht="35.1" customHeight="1">
      <c r="A565" s="2800"/>
      <c r="B565" s="3"/>
      <c r="C565" s="102"/>
      <c r="D565" s="102"/>
      <c r="E565" s="2666" t="s">
        <v>148</v>
      </c>
      <c r="F565" s="2766">
        <v>1000</v>
      </c>
      <c r="G565" s="2731">
        <v>12</v>
      </c>
      <c r="H565" s="2693">
        <f t="shared" si="32"/>
        <v>12000</v>
      </c>
      <c r="I565" s="2788"/>
      <c r="J565" s="2775"/>
      <c r="K565" s="1"/>
    </row>
    <row r="566" spans="1:11" ht="14.25" customHeight="1">
      <c r="A566" s="2800"/>
      <c r="B566" s="3"/>
      <c r="C566" s="102"/>
      <c r="D566" s="102"/>
      <c r="E566" s="2666"/>
      <c r="F566" s="2766"/>
      <c r="G566" s="2731"/>
      <c r="H566" s="2693"/>
      <c r="I566" s="2791"/>
      <c r="J566" s="2775"/>
      <c r="K566" s="1"/>
    </row>
    <row r="567" spans="1:11" ht="63.75" customHeight="1">
      <c r="A567" s="2800"/>
      <c r="B567" s="3"/>
      <c r="C567" s="2632">
        <v>399</v>
      </c>
      <c r="D567" s="2632"/>
      <c r="E567" s="2671" t="s">
        <v>333</v>
      </c>
      <c r="F567" s="2762">
        <f>+SUM(F568:F570)</f>
        <v>4583.3333333333339</v>
      </c>
      <c r="G567" s="2729">
        <v>12</v>
      </c>
      <c r="H567" s="2763">
        <f>+SUM(H568:H570)</f>
        <v>55000</v>
      </c>
      <c r="I567" s="2788" t="s">
        <v>540</v>
      </c>
      <c r="J567" s="2778" t="s">
        <v>332</v>
      </c>
    </row>
    <row r="568" spans="1:11" ht="35.1" customHeight="1">
      <c r="A568" s="2800"/>
      <c r="B568" s="3"/>
      <c r="C568" s="95"/>
      <c r="D568" s="95"/>
      <c r="E568" s="2669" t="s">
        <v>145</v>
      </c>
      <c r="F568" s="2706">
        <v>416.66666666666669</v>
      </c>
      <c r="G568" s="2731">
        <v>12</v>
      </c>
      <c r="H568" s="2693">
        <f>+F568*G568</f>
        <v>5000</v>
      </c>
      <c r="I568" s="2788"/>
      <c r="J568" s="2777"/>
    </row>
    <row r="569" spans="1:11" ht="35.1" customHeight="1">
      <c r="A569" s="2800"/>
      <c r="B569" s="3"/>
      <c r="C569" s="95"/>
      <c r="D569" s="95"/>
      <c r="E569" s="2669" t="s">
        <v>2369</v>
      </c>
      <c r="F569" s="2706">
        <f>+'RES. GENERAL POR ÁREA'!N61/12</f>
        <v>4166.666666666667</v>
      </c>
      <c r="G569" s="2731">
        <v>12</v>
      </c>
      <c r="H569" s="2693">
        <f>+F569*G569</f>
        <v>50000</v>
      </c>
      <c r="I569" s="2788"/>
      <c r="J569" s="2777"/>
    </row>
    <row r="570" spans="1:11" ht="35.1" customHeight="1">
      <c r="A570" s="2800"/>
      <c r="B570" s="3"/>
      <c r="C570" s="102"/>
      <c r="D570" s="102"/>
      <c r="E570" s="2669" t="s">
        <v>142</v>
      </c>
      <c r="F570" s="2766">
        <f>0/12</f>
        <v>0</v>
      </c>
      <c r="G570" s="2731">
        <v>12</v>
      </c>
      <c r="H570" s="2693">
        <f>+F570*G570</f>
        <v>0</v>
      </c>
      <c r="I570" s="2788"/>
      <c r="J570" s="2777"/>
    </row>
    <row r="571" spans="1:11" ht="24.75" customHeight="1">
      <c r="A571" s="2800"/>
      <c r="B571" s="3"/>
      <c r="C571" s="102"/>
      <c r="D571" s="102"/>
      <c r="E571" s="2665"/>
      <c r="F571" s="2759"/>
      <c r="G571" s="2737"/>
      <c r="H571" s="2739"/>
      <c r="I571" s="2788"/>
      <c r="J571" s="2774"/>
    </row>
    <row r="572" spans="1:11" ht="35.1" customHeight="1">
      <c r="A572" s="2802">
        <v>4</v>
      </c>
      <c r="B572" s="98"/>
      <c r="C572" s="105"/>
      <c r="D572" s="105"/>
      <c r="E572" s="2674" t="s">
        <v>31</v>
      </c>
      <c r="F572" s="2680">
        <f>+F573</f>
        <v>149166.66666666666</v>
      </c>
      <c r="G572" s="2735"/>
      <c r="H572" s="2682">
        <f>+H573</f>
        <v>1790000</v>
      </c>
      <c r="I572" s="2803"/>
      <c r="J572" s="2780"/>
    </row>
    <row r="573" spans="1:11" ht="35.1" customHeight="1">
      <c r="A573" s="2798"/>
      <c r="B573" s="97">
        <v>41</v>
      </c>
      <c r="C573" s="106"/>
      <c r="D573" s="106"/>
      <c r="E573" s="2670" t="s">
        <v>19</v>
      </c>
      <c r="F573" s="2716">
        <f>+F574+F578</f>
        <v>149166.66666666666</v>
      </c>
      <c r="G573" s="2726"/>
      <c r="H573" s="2717">
        <f>+H574+H578</f>
        <v>1790000</v>
      </c>
      <c r="I573" s="2796"/>
      <c r="J573" s="2781" t="s">
        <v>334</v>
      </c>
    </row>
    <row r="574" spans="1:11" ht="35.1" customHeight="1">
      <c r="A574" s="2800"/>
      <c r="B574" s="3"/>
      <c r="C574" s="2632">
        <v>412</v>
      </c>
      <c r="D574" s="2632"/>
      <c r="E574" s="2671" t="s">
        <v>335</v>
      </c>
      <c r="F574" s="2762">
        <f>+F575</f>
        <v>49166.666666666664</v>
      </c>
      <c r="G574" s="2729"/>
      <c r="H574" s="2763">
        <f>+H575</f>
        <v>590000</v>
      </c>
      <c r="I574" s="2788"/>
      <c r="J574" s="2778"/>
      <c r="K574" s="8"/>
    </row>
    <row r="575" spans="1:11" ht="75" customHeight="1">
      <c r="A575" s="2800"/>
      <c r="B575" s="3"/>
      <c r="C575" s="95"/>
      <c r="D575" s="2632">
        <v>4122</v>
      </c>
      <c r="E575" s="2671" t="s">
        <v>337</v>
      </c>
      <c r="F575" s="2762">
        <f>+F576+F577</f>
        <v>49166.666666666664</v>
      </c>
      <c r="G575" s="2729"/>
      <c r="H575" s="2762">
        <f>+H576+H577</f>
        <v>590000</v>
      </c>
      <c r="I575" s="2788" t="s">
        <v>2239</v>
      </c>
      <c r="J575" s="2778" t="s">
        <v>336</v>
      </c>
      <c r="K575" s="8"/>
    </row>
    <row r="576" spans="1:11" ht="35.1" customHeight="1">
      <c r="A576" s="2800"/>
      <c r="B576" s="3"/>
      <c r="C576" s="95"/>
      <c r="D576" s="95"/>
      <c r="E576" s="2669" t="s">
        <v>141</v>
      </c>
      <c r="F576" s="2766">
        <f>50000/12</f>
        <v>4166.666666666667</v>
      </c>
      <c r="G576" s="2731">
        <v>12</v>
      </c>
      <c r="H576" s="2693">
        <f>+F576*G576</f>
        <v>50000</v>
      </c>
      <c r="I576" s="2788"/>
      <c r="J576" s="2777"/>
      <c r="K576" s="8"/>
    </row>
    <row r="577" spans="1:13" ht="24" customHeight="1">
      <c r="A577" s="2800"/>
      <c r="B577" s="3"/>
      <c r="C577" s="102"/>
      <c r="D577" s="102"/>
      <c r="E577" s="2669" t="s">
        <v>2612</v>
      </c>
      <c r="F577" s="2766">
        <f>+'RES. GENERAL POR ÁREA'!I63/12</f>
        <v>45000</v>
      </c>
      <c r="G577" s="2731">
        <v>12</v>
      </c>
      <c r="H577" s="2693">
        <f>+F577*G577</f>
        <v>540000</v>
      </c>
      <c r="I577" s="2821"/>
      <c r="J577" s="2777"/>
      <c r="K577" s="4"/>
    </row>
    <row r="578" spans="1:13" ht="51.75" customHeight="1">
      <c r="A578" s="2800"/>
      <c r="B578" s="3"/>
      <c r="C578" s="2632">
        <v>414</v>
      </c>
      <c r="D578" s="2632"/>
      <c r="E578" s="2664" t="s">
        <v>114</v>
      </c>
      <c r="F578" s="2762">
        <f>+F579</f>
        <v>100000</v>
      </c>
      <c r="G578" s="2729"/>
      <c r="H578" s="2763">
        <f>+H579</f>
        <v>1200000</v>
      </c>
      <c r="I578" s="2788" t="s">
        <v>2241</v>
      </c>
      <c r="J578" s="2776"/>
    </row>
    <row r="579" spans="1:13" ht="35.1" customHeight="1">
      <c r="A579" s="2800"/>
      <c r="B579" s="3"/>
      <c r="C579" s="95"/>
      <c r="D579" s="2632">
        <v>4141</v>
      </c>
      <c r="E579" s="2671" t="s">
        <v>339</v>
      </c>
      <c r="F579" s="2762">
        <f>+SUM(F580:F582)</f>
        <v>100000</v>
      </c>
      <c r="G579" s="2729"/>
      <c r="H579" s="2763">
        <f>+SUM(H580:H582)</f>
        <v>1200000</v>
      </c>
      <c r="I579" s="2788"/>
      <c r="J579" s="2778" t="s">
        <v>338</v>
      </c>
    </row>
    <row r="580" spans="1:13" ht="35.1" customHeight="1">
      <c r="A580" s="2800"/>
      <c r="B580" s="3"/>
      <c r="C580" s="95"/>
      <c r="D580" s="95"/>
      <c r="E580" s="2669" t="s">
        <v>141</v>
      </c>
      <c r="F580" s="2764"/>
      <c r="G580" s="2737"/>
      <c r="H580" s="2765"/>
      <c r="I580" s="2788"/>
      <c r="J580" s="2777" t="s">
        <v>399</v>
      </c>
      <c r="L580" s="26"/>
    </row>
    <row r="581" spans="1:13" ht="35.1" customHeight="1">
      <c r="A581" s="2800"/>
      <c r="B581" s="3"/>
      <c r="C581" s="102"/>
      <c r="D581" s="102"/>
      <c r="E581" s="2666" t="s">
        <v>116</v>
      </c>
      <c r="F581" s="2766">
        <f>+'RES. GENERAL POR ÁREA'!N64/12</f>
        <v>100000</v>
      </c>
      <c r="G581" s="2731">
        <v>12</v>
      </c>
      <c r="H581" s="2693">
        <f>+F581*G581</f>
        <v>1200000</v>
      </c>
      <c r="I581" s="2788" t="s">
        <v>2240</v>
      </c>
      <c r="J581" s="2775"/>
      <c r="L581" s="26"/>
    </row>
    <row r="582" spans="1:13" ht="35.1" customHeight="1">
      <c r="A582" s="2800"/>
      <c r="B582" s="3"/>
      <c r="C582" s="102"/>
      <c r="D582" s="102"/>
      <c r="E582" s="2666" t="s">
        <v>144</v>
      </c>
      <c r="F582" s="2766"/>
      <c r="G582" s="2731">
        <v>12</v>
      </c>
      <c r="H582" s="2693">
        <f>+F582*G582</f>
        <v>0</v>
      </c>
      <c r="I582" s="2788"/>
      <c r="J582" s="2775"/>
      <c r="L582" s="26"/>
    </row>
    <row r="583" spans="1:13" ht="20.25" customHeight="1">
      <c r="A583" s="2800"/>
      <c r="B583" s="3"/>
      <c r="C583" s="102"/>
      <c r="D583" s="102"/>
      <c r="E583" s="2665"/>
      <c r="F583" s="2697"/>
      <c r="G583" s="2721"/>
      <c r="H583" s="2698"/>
      <c r="I583" s="2788"/>
      <c r="J583" s="2774"/>
    </row>
    <row r="584" spans="1:13" ht="35.1" customHeight="1">
      <c r="A584" s="2802">
        <v>6</v>
      </c>
      <c r="B584" s="98"/>
      <c r="C584" s="105"/>
      <c r="D584" s="105"/>
      <c r="E584" s="2674" t="s">
        <v>341</v>
      </c>
      <c r="F584" s="2680">
        <f>+F585+F608+F620+F638</f>
        <v>379400.5708333333</v>
      </c>
      <c r="G584" s="2735"/>
      <c r="H584" s="2682">
        <f>+H585+H608+H620+H638</f>
        <v>4552806.8499999996</v>
      </c>
      <c r="I584" s="2803"/>
      <c r="J584" s="2780" t="s">
        <v>340</v>
      </c>
    </row>
    <row r="585" spans="1:13" ht="35.1" customHeight="1">
      <c r="A585" s="2798"/>
      <c r="B585" s="97">
        <v>61</v>
      </c>
      <c r="C585" s="106"/>
      <c r="D585" s="106"/>
      <c r="E585" s="2670" t="s">
        <v>46</v>
      </c>
      <c r="F585" s="2716">
        <f>+F586+F593+F598+F604</f>
        <v>154333.33333333331</v>
      </c>
      <c r="G585" s="2726"/>
      <c r="H585" s="2717">
        <f>+H586+H593+H598+H604</f>
        <v>1852000</v>
      </c>
      <c r="I585" s="2804"/>
      <c r="J585" s="2781" t="s">
        <v>342</v>
      </c>
    </row>
    <row r="586" spans="1:13" s="10" customFormat="1" ht="47.25" customHeight="1">
      <c r="A586" s="2800"/>
      <c r="B586" s="3"/>
      <c r="C586" s="2632">
        <v>611</v>
      </c>
      <c r="D586" s="2632"/>
      <c r="E586" s="2671" t="s">
        <v>348</v>
      </c>
      <c r="F586" s="2762">
        <f>+SUM(F588:F591)</f>
        <v>24666.666666666668</v>
      </c>
      <c r="G586" s="2729"/>
      <c r="H586" s="2763">
        <f>+SUM(H588:H591)</f>
        <v>296000</v>
      </c>
      <c r="I586" s="2788" t="s">
        <v>2242</v>
      </c>
      <c r="J586" s="2778" t="s">
        <v>347</v>
      </c>
      <c r="K586" s="5"/>
      <c r="L586" s="1"/>
      <c r="M586" s="84"/>
    </row>
    <row r="587" spans="1:13" s="10" customFormat="1" ht="35.1" customHeight="1">
      <c r="A587" s="2800"/>
      <c r="B587" s="3"/>
      <c r="C587" s="95"/>
      <c r="D587" s="95"/>
      <c r="E587" s="2669" t="s">
        <v>145</v>
      </c>
      <c r="F587" s="2764"/>
      <c r="G587" s="2737"/>
      <c r="H587" s="2765"/>
      <c r="I587" s="2788"/>
      <c r="J587" s="2777"/>
      <c r="K587" s="5"/>
      <c r="L587" s="1"/>
      <c r="M587" s="84"/>
    </row>
    <row r="588" spans="1:13" ht="35.1" customHeight="1">
      <c r="A588" s="2800"/>
      <c r="B588" s="3"/>
      <c r="C588" s="102"/>
      <c r="D588" s="102"/>
      <c r="E588" s="2669" t="s">
        <v>400</v>
      </c>
      <c r="F588" s="2766">
        <f>+'RES. GENERAL POR ÁREA'!K66/12</f>
        <v>18500</v>
      </c>
      <c r="G588" s="2731">
        <v>12</v>
      </c>
      <c r="H588" s="2767">
        <f>+F588*G588</f>
        <v>222000</v>
      </c>
      <c r="I588" s="2788" t="s">
        <v>563</v>
      </c>
      <c r="J588" s="2777"/>
    </row>
    <row r="589" spans="1:13" ht="35.1" customHeight="1">
      <c r="A589" s="2800"/>
      <c r="B589" s="3"/>
      <c r="C589" s="102"/>
      <c r="D589" s="102"/>
      <c r="E589" s="2669" t="s">
        <v>2370</v>
      </c>
      <c r="F589" s="2766">
        <f>+'RES. GENERAL POR ÁREA'!L66/12</f>
        <v>2000</v>
      </c>
      <c r="G589" s="2731">
        <v>12</v>
      </c>
      <c r="H589" s="2767">
        <f>+F589*G589</f>
        <v>24000</v>
      </c>
      <c r="I589" s="2788"/>
      <c r="J589" s="2777"/>
    </row>
    <row r="590" spans="1:13" ht="35.1" customHeight="1">
      <c r="A590" s="2800"/>
      <c r="B590" s="3"/>
      <c r="C590" s="102"/>
      <c r="D590" s="102"/>
      <c r="E590" s="2669" t="s">
        <v>146</v>
      </c>
      <c r="F590" s="2706">
        <f>0/12</f>
        <v>0</v>
      </c>
      <c r="G590" s="2731">
        <v>12</v>
      </c>
      <c r="H590" s="2693">
        <f t="shared" ref="H590:H591" si="33">+F590*G590</f>
        <v>0</v>
      </c>
      <c r="I590" s="2788"/>
      <c r="J590" s="2777"/>
    </row>
    <row r="591" spans="1:13" ht="35.1" customHeight="1">
      <c r="A591" s="2800"/>
      <c r="B591" s="3"/>
      <c r="C591" s="102"/>
      <c r="D591" s="102"/>
      <c r="E591" s="2669" t="s">
        <v>2374</v>
      </c>
      <c r="F591" s="2706">
        <f>50000/12</f>
        <v>4166.666666666667</v>
      </c>
      <c r="G591" s="2731">
        <v>12</v>
      </c>
      <c r="H591" s="2693">
        <f t="shared" si="33"/>
        <v>50000</v>
      </c>
      <c r="I591" s="2788"/>
      <c r="J591" s="2777"/>
    </row>
    <row r="592" spans="1:13" ht="22.5" customHeight="1">
      <c r="A592" s="2800"/>
      <c r="B592" s="3"/>
      <c r="C592" s="102"/>
      <c r="D592" s="102"/>
      <c r="E592" s="2669"/>
      <c r="F592" s="2766"/>
      <c r="G592" s="2731"/>
      <c r="H592" s="2693"/>
      <c r="I592" s="2791"/>
      <c r="J592" s="2777"/>
    </row>
    <row r="593" spans="1:13" s="10" customFormat="1" ht="41.25" customHeight="1">
      <c r="A593" s="2800"/>
      <c r="B593" s="3"/>
      <c r="C593" s="2632">
        <v>613</v>
      </c>
      <c r="D593" s="2632"/>
      <c r="E593" s="2671" t="s">
        <v>344</v>
      </c>
      <c r="F593" s="2762">
        <f>SUM(F595:F596)</f>
        <v>98833.333333333328</v>
      </c>
      <c r="G593" s="2729"/>
      <c r="H593" s="2763">
        <f>SUM(H595:H596)</f>
        <v>1186000</v>
      </c>
      <c r="I593" s="2788" t="s">
        <v>2243</v>
      </c>
      <c r="J593" s="2778" t="s">
        <v>343</v>
      </c>
      <c r="K593" s="5"/>
      <c r="L593" s="1"/>
      <c r="M593" s="1411"/>
    </row>
    <row r="594" spans="1:13" s="10" customFormat="1" ht="35.1" customHeight="1">
      <c r="A594" s="2800"/>
      <c r="B594" s="3"/>
      <c r="C594" s="95"/>
      <c r="D594" s="95"/>
      <c r="E594" s="2669" t="s">
        <v>145</v>
      </c>
      <c r="F594" s="2764"/>
      <c r="G594" s="2737"/>
      <c r="H594" s="2765"/>
      <c r="I594" s="2788"/>
      <c r="J594" s="2777"/>
      <c r="K594" s="5"/>
      <c r="L594" s="1"/>
      <c r="M594" s="84"/>
    </row>
    <row r="595" spans="1:13" s="10" customFormat="1" ht="35.1" customHeight="1">
      <c r="A595" s="2800"/>
      <c r="B595" s="3"/>
      <c r="C595" s="102"/>
      <c r="D595" s="102"/>
      <c r="E595" s="2669" t="s">
        <v>121</v>
      </c>
      <c r="F595" s="2766">
        <f>+'RES. GENERAL POR ÁREA'!L67/12</f>
        <v>98833.333333333328</v>
      </c>
      <c r="G595" s="2731">
        <v>12</v>
      </c>
      <c r="H595" s="2693">
        <f>+F595*G595</f>
        <v>1186000</v>
      </c>
      <c r="I595" s="2788"/>
      <c r="J595" s="2777"/>
      <c r="K595" s="5"/>
      <c r="L595" s="1"/>
      <c r="M595" s="84"/>
    </row>
    <row r="596" spans="1:13" s="10" customFormat="1" ht="35.1" customHeight="1">
      <c r="A596" s="2800"/>
      <c r="B596" s="3"/>
      <c r="C596" s="102"/>
      <c r="D596" s="102"/>
      <c r="E596" s="2669" t="s">
        <v>142</v>
      </c>
      <c r="F596" s="2766">
        <f>0/12</f>
        <v>0</v>
      </c>
      <c r="G596" s="2731">
        <v>12</v>
      </c>
      <c r="H596" s="2767">
        <f>+F596*G596</f>
        <v>0</v>
      </c>
      <c r="I596" s="2788"/>
      <c r="J596" s="2777"/>
      <c r="K596" s="5"/>
      <c r="L596" s="1"/>
      <c r="M596" s="84"/>
    </row>
    <row r="597" spans="1:13" s="10" customFormat="1" ht="22.5" customHeight="1">
      <c r="A597" s="2800"/>
      <c r="B597" s="3"/>
      <c r="C597" s="102"/>
      <c r="D597" s="102"/>
      <c r="E597" s="2672"/>
      <c r="F597" s="2766"/>
      <c r="G597" s="2731"/>
      <c r="H597" s="2767"/>
      <c r="I597" s="2822"/>
      <c r="J597" s="2778"/>
      <c r="K597" s="5"/>
      <c r="L597" s="1"/>
      <c r="M597" s="84"/>
    </row>
    <row r="598" spans="1:13" s="10" customFormat="1" ht="36" customHeight="1">
      <c r="A598" s="2800"/>
      <c r="B598" s="3"/>
      <c r="C598" s="2632">
        <v>614</v>
      </c>
      <c r="D598" s="2632"/>
      <c r="E598" s="2671" t="s">
        <v>352</v>
      </c>
      <c r="F598" s="2762">
        <f>+SUM(F600:F602)</f>
        <v>29166.666666666668</v>
      </c>
      <c r="G598" s="2729"/>
      <c r="H598" s="2763">
        <f>+SUM(H600:H602)</f>
        <v>350000</v>
      </c>
      <c r="I598" s="2788" t="s">
        <v>2244</v>
      </c>
      <c r="J598" s="2778" t="s">
        <v>347</v>
      </c>
      <c r="K598" s="5"/>
      <c r="L598" s="1"/>
      <c r="M598" s="84"/>
    </row>
    <row r="599" spans="1:13" s="10" customFormat="1" ht="36" customHeight="1">
      <c r="A599" s="2800"/>
      <c r="B599" s="3"/>
      <c r="C599" s="95"/>
      <c r="D599" s="95"/>
      <c r="E599" s="2669" t="s">
        <v>145</v>
      </c>
      <c r="F599" s="2764"/>
      <c r="G599" s="2737"/>
      <c r="H599" s="2765"/>
      <c r="I599" s="2788"/>
      <c r="J599" s="2777"/>
      <c r="K599" s="5"/>
      <c r="L599" s="1"/>
      <c r="M599" s="84"/>
    </row>
    <row r="600" spans="1:13" s="10" customFormat="1" ht="35.1" customHeight="1">
      <c r="A600" s="2800"/>
      <c r="B600" s="3"/>
      <c r="C600" s="95"/>
      <c r="D600" s="95"/>
      <c r="E600" s="2669" t="s">
        <v>128</v>
      </c>
      <c r="F600" s="2766">
        <f>+'RES. GENERAL POR ÁREA'!K68/12</f>
        <v>25000</v>
      </c>
      <c r="G600" s="2731">
        <v>12</v>
      </c>
      <c r="H600" s="2767">
        <f>+F600*G600</f>
        <v>300000</v>
      </c>
      <c r="I600" s="2808" t="s">
        <v>564</v>
      </c>
      <c r="J600" s="2777"/>
      <c r="K600" s="5"/>
      <c r="L600" s="1"/>
      <c r="M600" s="84"/>
    </row>
    <row r="601" spans="1:13" ht="35.1" customHeight="1">
      <c r="A601" s="2800"/>
      <c r="B601" s="3"/>
      <c r="C601" s="102"/>
      <c r="D601" s="102"/>
      <c r="E601" s="2669" t="s">
        <v>146</v>
      </c>
      <c r="F601" s="2706"/>
      <c r="G601" s="2731">
        <v>12</v>
      </c>
      <c r="H601" s="2693">
        <f t="shared" ref="H601" si="34">+F601*G601</f>
        <v>0</v>
      </c>
      <c r="I601" s="2788"/>
      <c r="J601" s="2777"/>
    </row>
    <row r="602" spans="1:13" ht="35.1" customHeight="1">
      <c r="A602" s="2800"/>
      <c r="B602" s="3"/>
      <c r="C602" s="102"/>
      <c r="D602" s="102"/>
      <c r="E602" s="2669" t="s">
        <v>2374</v>
      </c>
      <c r="F602" s="2706">
        <f>50000/12</f>
        <v>4166.666666666667</v>
      </c>
      <c r="G602" s="2731">
        <v>12</v>
      </c>
      <c r="H602" s="2693">
        <f t="shared" ref="H602" si="35">+F602*G602</f>
        <v>50000</v>
      </c>
      <c r="I602" s="2788"/>
      <c r="J602" s="2777"/>
    </row>
    <row r="603" spans="1:13" ht="35.1" customHeight="1">
      <c r="A603" s="2800"/>
      <c r="B603" s="3"/>
      <c r="C603" s="102"/>
      <c r="D603" s="102"/>
      <c r="E603" s="2669"/>
      <c r="F603" s="2766"/>
      <c r="G603" s="2731"/>
      <c r="H603" s="2693"/>
      <c r="I603" s="2791"/>
      <c r="J603" s="2777"/>
    </row>
    <row r="604" spans="1:13" ht="40.5" customHeight="1">
      <c r="A604" s="2800"/>
      <c r="B604" s="3"/>
      <c r="C604" s="2632">
        <v>619</v>
      </c>
      <c r="D604" s="2632"/>
      <c r="E604" s="2671" t="s">
        <v>355</v>
      </c>
      <c r="F604" s="2762">
        <f>+SUM(F605:F606)</f>
        <v>1666.6666666666667</v>
      </c>
      <c r="G604" s="2729"/>
      <c r="H604" s="2763">
        <f>+SUM(H605:H606)</f>
        <v>20000</v>
      </c>
      <c r="I604" s="2788" t="s">
        <v>2245</v>
      </c>
      <c r="J604" s="2778" t="s">
        <v>354</v>
      </c>
    </row>
    <row r="605" spans="1:13" ht="35.1" customHeight="1">
      <c r="A605" s="2800"/>
      <c r="B605" s="3"/>
      <c r="C605" s="95"/>
      <c r="D605" s="95"/>
      <c r="E605" s="2669" t="s">
        <v>2246</v>
      </c>
      <c r="F605" s="2766">
        <v>1666.6666666666667</v>
      </c>
      <c r="G605" s="2731">
        <v>12</v>
      </c>
      <c r="H605" s="2693">
        <f>+F605*G605</f>
        <v>20000</v>
      </c>
      <c r="I605" s="2788"/>
      <c r="J605" s="2778"/>
    </row>
    <row r="606" spans="1:13" ht="35.1" customHeight="1">
      <c r="A606" s="2800"/>
      <c r="B606" s="3"/>
      <c r="C606" s="102"/>
      <c r="D606" s="102"/>
      <c r="E606" s="2669" t="s">
        <v>146</v>
      </c>
      <c r="F606" s="2706"/>
      <c r="G606" s="2731">
        <v>12</v>
      </c>
      <c r="H606" s="2693">
        <f>+F606*G606</f>
        <v>0</v>
      </c>
      <c r="I606" s="2788"/>
      <c r="J606" s="2777"/>
    </row>
    <row r="607" spans="1:13" ht="35.1" customHeight="1">
      <c r="A607" s="2800"/>
      <c r="B607" s="3"/>
      <c r="C607" s="102"/>
      <c r="D607" s="102"/>
      <c r="E607" s="2665"/>
      <c r="F607" s="2766"/>
      <c r="G607" s="2731"/>
      <c r="H607" s="2698"/>
      <c r="I607" s="2823"/>
      <c r="J607" s="2774"/>
    </row>
    <row r="608" spans="1:13" ht="31.5">
      <c r="A608" s="2798"/>
      <c r="B608" s="97">
        <v>62</v>
      </c>
      <c r="C608" s="106"/>
      <c r="D608" s="106"/>
      <c r="E608" s="2668" t="s">
        <v>361</v>
      </c>
      <c r="F608" s="2769">
        <f>+F609+F615</f>
        <v>77923.90416666666</v>
      </c>
      <c r="G608" s="2726"/>
      <c r="H608" s="2770">
        <f>+H609+H615</f>
        <v>935086.85</v>
      </c>
      <c r="I608" s="2796"/>
      <c r="J608" s="2774" t="s">
        <v>360</v>
      </c>
    </row>
    <row r="609" spans="1:13" s="10" customFormat="1" ht="72.75" customHeight="1">
      <c r="A609" s="2800"/>
      <c r="B609" s="3"/>
      <c r="C609" s="2632">
        <v>621</v>
      </c>
      <c r="D609" s="2632"/>
      <c r="E609" s="2671" t="s">
        <v>357</v>
      </c>
      <c r="F609" s="2762">
        <f>+SUM(F611:F613)</f>
        <v>31916.666666666668</v>
      </c>
      <c r="G609" s="2729">
        <v>6</v>
      </c>
      <c r="H609" s="2763">
        <f>+SUM(H611:H613)</f>
        <v>383000</v>
      </c>
      <c r="I609" s="2796" t="s">
        <v>2247</v>
      </c>
      <c r="J609" s="2778" t="s">
        <v>356</v>
      </c>
      <c r="K609" s="5"/>
      <c r="L609" s="1"/>
      <c r="M609" s="84"/>
    </row>
    <row r="610" spans="1:13" s="10" customFormat="1" ht="35.1" customHeight="1">
      <c r="A610" s="2800"/>
      <c r="B610" s="3"/>
      <c r="C610" s="95"/>
      <c r="D610" s="95"/>
      <c r="E610" s="2669" t="s">
        <v>145</v>
      </c>
      <c r="F610" s="2764"/>
      <c r="G610" s="2737"/>
      <c r="H610" s="2765"/>
      <c r="I610" s="2788"/>
      <c r="J610" s="2777"/>
      <c r="K610" s="5"/>
      <c r="L610" s="1"/>
      <c r="M610" s="84"/>
    </row>
    <row r="611" spans="1:13" s="10" customFormat="1" ht="35.1" customHeight="1">
      <c r="A611" s="2800"/>
      <c r="B611" s="3"/>
      <c r="C611" s="95"/>
      <c r="D611" s="95"/>
      <c r="E611" s="2669" t="s">
        <v>119</v>
      </c>
      <c r="F611" s="2766">
        <f>+'RES. GENERAL POR ÁREA'!M70/12</f>
        <v>2916.6666666666665</v>
      </c>
      <c r="G611" s="2731">
        <v>12</v>
      </c>
      <c r="H611" s="2693">
        <f t="shared" ref="H611:H613" si="36">+F611*G611</f>
        <v>35000</v>
      </c>
      <c r="I611" s="2788"/>
      <c r="J611" s="2777"/>
      <c r="K611" s="5"/>
      <c r="L611" s="1"/>
      <c r="M611" s="84"/>
    </row>
    <row r="612" spans="1:13" s="10" customFormat="1" ht="35.1" customHeight="1">
      <c r="A612" s="2800"/>
      <c r="B612" s="3"/>
      <c r="C612" s="95"/>
      <c r="D612" s="95"/>
      <c r="E612" s="2669" t="s">
        <v>403</v>
      </c>
      <c r="F612" s="2766">
        <f>+'RES. GENERAL POR ÁREA'!L70/12</f>
        <v>29000</v>
      </c>
      <c r="G612" s="2731">
        <v>12</v>
      </c>
      <c r="H612" s="2693">
        <f>+F612*G612</f>
        <v>348000</v>
      </c>
      <c r="I612" s="2788"/>
      <c r="J612" s="2777"/>
      <c r="K612" s="5"/>
      <c r="L612" s="1"/>
      <c r="M612" s="84"/>
    </row>
    <row r="613" spans="1:13" s="10" customFormat="1" ht="35.1" customHeight="1">
      <c r="A613" s="2800"/>
      <c r="B613" s="3"/>
      <c r="C613" s="95"/>
      <c r="D613" s="95"/>
      <c r="E613" s="2669" t="s">
        <v>142</v>
      </c>
      <c r="F613" s="2766"/>
      <c r="G613" s="2731">
        <v>12</v>
      </c>
      <c r="H613" s="2693">
        <f t="shared" si="36"/>
        <v>0</v>
      </c>
      <c r="I613" s="2788"/>
      <c r="J613" s="2777"/>
      <c r="K613" s="5"/>
      <c r="L613" s="1"/>
      <c r="M613" s="84"/>
    </row>
    <row r="614" spans="1:13" s="10" customFormat="1" ht="24" customHeight="1">
      <c r="A614" s="2800"/>
      <c r="B614" s="3"/>
      <c r="C614" s="102"/>
      <c r="D614" s="102"/>
      <c r="E614" s="2673"/>
      <c r="F614" s="2766"/>
      <c r="G614" s="2731"/>
      <c r="H614" s="2693"/>
      <c r="I614" s="2788"/>
      <c r="J614" s="2779"/>
      <c r="K614" s="5"/>
      <c r="L614" s="1"/>
      <c r="M614" s="84"/>
    </row>
    <row r="615" spans="1:13" s="10" customFormat="1" ht="33.75" customHeight="1">
      <c r="A615" s="2800"/>
      <c r="B615" s="3"/>
      <c r="C615" s="2632">
        <v>623</v>
      </c>
      <c r="D615" s="2632"/>
      <c r="E615" s="2671" t="s">
        <v>358</v>
      </c>
      <c r="F615" s="2762">
        <f>+SUM(F617:F618)</f>
        <v>46007.237499999996</v>
      </c>
      <c r="G615" s="2729">
        <v>6</v>
      </c>
      <c r="H615" s="2763">
        <f>+SUM(H617:H618)</f>
        <v>552086.85</v>
      </c>
      <c r="I615" s="2788" t="s">
        <v>2248</v>
      </c>
      <c r="J615" s="2778" t="s">
        <v>356</v>
      </c>
      <c r="K615" s="5"/>
      <c r="L615" s="1"/>
      <c r="M615" s="84"/>
    </row>
    <row r="616" spans="1:13" s="10" customFormat="1" ht="35.1" customHeight="1">
      <c r="A616" s="2800"/>
      <c r="B616" s="3"/>
      <c r="C616" s="95"/>
      <c r="D616" s="95"/>
      <c r="E616" s="2669" t="s">
        <v>145</v>
      </c>
      <c r="F616" s="2764"/>
      <c r="G616" s="2737"/>
      <c r="H616" s="2765"/>
      <c r="I616" s="2788"/>
      <c r="J616" s="2777"/>
      <c r="K616" s="5"/>
      <c r="L616" s="1"/>
      <c r="M616" s="84"/>
    </row>
    <row r="617" spans="1:13" s="10" customFormat="1" ht="35.1" customHeight="1">
      <c r="A617" s="2800"/>
      <c r="B617" s="3"/>
      <c r="C617" s="95"/>
      <c r="D617" s="95"/>
      <c r="E617" s="2669" t="s">
        <v>119</v>
      </c>
      <c r="F617" s="2766">
        <f>+'RES. GENERAL POR ÁREA'!M71/12</f>
        <v>46007.237499999996</v>
      </c>
      <c r="G617" s="2731">
        <v>12</v>
      </c>
      <c r="H617" s="2693">
        <f t="shared" ref="H617:H618" si="37">+F617*G617</f>
        <v>552086.85</v>
      </c>
      <c r="I617" s="2788"/>
      <c r="J617" s="2777"/>
      <c r="K617" s="5"/>
      <c r="L617" s="1"/>
      <c r="M617" s="84"/>
    </row>
    <row r="618" spans="1:13" s="10" customFormat="1" ht="35.1" customHeight="1">
      <c r="A618" s="2800"/>
      <c r="B618" s="3"/>
      <c r="C618" s="95"/>
      <c r="D618" s="95"/>
      <c r="E618" s="2669" t="s">
        <v>142</v>
      </c>
      <c r="F618" s="2766"/>
      <c r="G618" s="2731">
        <v>12</v>
      </c>
      <c r="H618" s="2693">
        <f t="shared" si="37"/>
        <v>0</v>
      </c>
      <c r="I618" s="2788"/>
      <c r="J618" s="2777"/>
      <c r="K618" s="5"/>
      <c r="L618" s="1"/>
      <c r="M618" s="84"/>
    </row>
    <row r="619" spans="1:13" s="10" customFormat="1" ht="35.1" customHeight="1">
      <c r="A619" s="2800"/>
      <c r="B619" s="3"/>
      <c r="C619" s="102"/>
      <c r="D619" s="102"/>
      <c r="E619" s="2673"/>
      <c r="F619" s="2766"/>
      <c r="G619" s="2731"/>
      <c r="H619" s="2693"/>
      <c r="I619" s="2788"/>
      <c r="J619" s="2779"/>
      <c r="K619" s="5"/>
      <c r="L619" s="1"/>
      <c r="M619" s="84"/>
    </row>
    <row r="620" spans="1:13" s="10" customFormat="1" ht="35.1" customHeight="1">
      <c r="A620" s="2798"/>
      <c r="B620" s="97">
        <v>65</v>
      </c>
      <c r="C620" s="106"/>
      <c r="D620" s="106"/>
      <c r="E620" s="2670" t="s">
        <v>359</v>
      </c>
      <c r="F620" s="2716">
        <f>+F621+F629+F633</f>
        <v>24050.000000000004</v>
      </c>
      <c r="G620" s="2726"/>
      <c r="H620" s="2717">
        <f>+H621+H629+H633</f>
        <v>288600</v>
      </c>
      <c r="I620" s="2796"/>
      <c r="J620" s="2780" t="s">
        <v>362</v>
      </c>
      <c r="K620" s="5"/>
      <c r="L620" s="1"/>
      <c r="M620" s="84"/>
    </row>
    <row r="621" spans="1:13" s="10" customFormat="1" ht="75" customHeight="1">
      <c r="A621" s="2800"/>
      <c r="B621" s="3"/>
      <c r="C621" s="2632">
        <v>655</v>
      </c>
      <c r="D621" s="2632"/>
      <c r="E621" s="2671" t="s">
        <v>346</v>
      </c>
      <c r="F621" s="2762">
        <f>+SUM(F623:F627)</f>
        <v>21758.333333333336</v>
      </c>
      <c r="G621" s="2729"/>
      <c r="H621" s="2763">
        <f>+SUM(H623:H627)</f>
        <v>261100</v>
      </c>
      <c r="I621" s="2788" t="s">
        <v>2249</v>
      </c>
      <c r="J621" s="2778" t="s">
        <v>345</v>
      </c>
      <c r="K621" s="5"/>
      <c r="L621" s="1"/>
      <c r="M621" s="1412"/>
    </row>
    <row r="622" spans="1:13" s="10" customFormat="1" ht="35.1" customHeight="1">
      <c r="A622" s="2800"/>
      <c r="B622" s="3"/>
      <c r="C622" s="95"/>
      <c r="D622" s="95"/>
      <c r="E622" s="2669" t="s">
        <v>145</v>
      </c>
      <c r="F622" s="2764"/>
      <c r="G622" s="2737"/>
      <c r="H622" s="2765"/>
      <c r="I622" s="2788"/>
      <c r="J622" s="2777"/>
      <c r="K622" s="5"/>
      <c r="L622" s="1"/>
      <c r="M622" s="84"/>
    </row>
    <row r="623" spans="1:13" s="10" customFormat="1" ht="35.1" customHeight="1">
      <c r="A623" s="2800"/>
      <c r="B623" s="3"/>
      <c r="C623" s="102"/>
      <c r="D623" s="102"/>
      <c r="E623" s="2669" t="s">
        <v>120</v>
      </c>
      <c r="F623" s="2706">
        <f>+'RES. GENERAL POR ÁREA'!L73/12</f>
        <v>8633.3333333333339</v>
      </c>
      <c r="G623" s="2731">
        <v>12</v>
      </c>
      <c r="H623" s="2693">
        <f t="shared" ref="H623:H627" si="38">+F623*G623</f>
        <v>103600</v>
      </c>
      <c r="I623" s="2788"/>
      <c r="J623" s="2777"/>
      <c r="K623" s="5"/>
      <c r="L623" s="1"/>
      <c r="M623" s="84"/>
    </row>
    <row r="624" spans="1:13" s="10" customFormat="1" ht="35.1" customHeight="1">
      <c r="A624" s="2800"/>
      <c r="B624" s="3"/>
      <c r="C624" s="102"/>
      <c r="D624" s="102"/>
      <c r="E624" s="2669" t="s">
        <v>405</v>
      </c>
      <c r="F624" s="2706">
        <f>+'RES. GENERAL POR ÁREA'!M73/12</f>
        <v>1125</v>
      </c>
      <c r="G624" s="2731">
        <v>12</v>
      </c>
      <c r="H624" s="2693">
        <f>+F624*G624</f>
        <v>13500</v>
      </c>
      <c r="I624" s="2788"/>
      <c r="J624" s="2777"/>
      <c r="K624" s="5"/>
      <c r="L624" s="1"/>
      <c r="M624" s="84"/>
    </row>
    <row r="625" spans="1:13" s="10" customFormat="1" ht="35.1" customHeight="1">
      <c r="A625" s="2800"/>
      <c r="B625" s="3"/>
      <c r="C625" s="102"/>
      <c r="D625" s="102"/>
      <c r="E625" s="2669" t="s">
        <v>409</v>
      </c>
      <c r="F625" s="2706">
        <f>+'RES. GENERAL POR ÁREA'!K73/12</f>
        <v>10000</v>
      </c>
      <c r="G625" s="2731">
        <v>12</v>
      </c>
      <c r="H625" s="2693">
        <f>+F625*G625</f>
        <v>120000</v>
      </c>
      <c r="I625" s="2788"/>
      <c r="J625" s="2777"/>
      <c r="K625" s="5"/>
      <c r="L625" s="1"/>
      <c r="M625" s="84"/>
    </row>
    <row r="626" spans="1:13" s="10" customFormat="1" ht="35.1" customHeight="1">
      <c r="A626" s="2800"/>
      <c r="B626" s="3"/>
      <c r="C626" s="102"/>
      <c r="D626" s="102"/>
      <c r="E626" s="2669" t="s">
        <v>142</v>
      </c>
      <c r="F626" s="2706">
        <f>0/12</f>
        <v>0</v>
      </c>
      <c r="G626" s="2731">
        <v>12</v>
      </c>
      <c r="H626" s="2693">
        <f>+F626*G626</f>
        <v>0</v>
      </c>
      <c r="I626" s="2788"/>
      <c r="J626" s="2777"/>
      <c r="K626" s="5"/>
      <c r="L626" s="1"/>
      <c r="M626" s="84"/>
    </row>
    <row r="627" spans="1:13" s="10" customFormat="1" ht="35.1" customHeight="1">
      <c r="A627" s="2800"/>
      <c r="B627" s="3"/>
      <c r="C627" s="102"/>
      <c r="D627" s="102"/>
      <c r="E627" s="2669" t="s">
        <v>488</v>
      </c>
      <c r="F627" s="2766">
        <v>2000</v>
      </c>
      <c r="G627" s="2731">
        <v>12</v>
      </c>
      <c r="H627" s="2693">
        <f t="shared" si="38"/>
        <v>24000</v>
      </c>
      <c r="I627" s="2788"/>
      <c r="J627" s="2777"/>
      <c r="K627" s="5"/>
      <c r="L627" s="1"/>
      <c r="M627" s="84"/>
    </row>
    <row r="628" spans="1:13" s="10" customFormat="1" ht="22.5" customHeight="1">
      <c r="A628" s="2800"/>
      <c r="B628" s="3"/>
      <c r="C628" s="102"/>
      <c r="D628" s="102"/>
      <c r="E628" s="2669"/>
      <c r="F628" s="2766"/>
      <c r="G628" s="2731"/>
      <c r="H628" s="2693"/>
      <c r="I628" s="2791"/>
      <c r="J628" s="2777"/>
      <c r="K628" s="5"/>
      <c r="L628" s="1"/>
      <c r="M628" s="84"/>
    </row>
    <row r="629" spans="1:13" ht="46.5" customHeight="1">
      <c r="A629" s="2800"/>
      <c r="B629" s="3"/>
      <c r="C629" s="2632">
        <v>656</v>
      </c>
      <c r="D629" s="2632"/>
      <c r="E629" s="2671" t="s">
        <v>350</v>
      </c>
      <c r="F629" s="2762">
        <f>+SUM(F630:F631)</f>
        <v>0</v>
      </c>
      <c r="G629" s="2729"/>
      <c r="H629" s="2763">
        <f>+SUM(H630:H631)</f>
        <v>0</v>
      </c>
      <c r="I629" s="2788" t="s">
        <v>2250</v>
      </c>
      <c r="J629" s="2778" t="s">
        <v>349</v>
      </c>
      <c r="L629" s="85"/>
    </row>
    <row r="630" spans="1:13" ht="35.1" customHeight="1">
      <c r="A630" s="2800"/>
      <c r="B630" s="3"/>
      <c r="C630" s="95"/>
      <c r="D630" s="95"/>
      <c r="E630" s="2669" t="s">
        <v>145</v>
      </c>
      <c r="F630" s="2766"/>
      <c r="G630" s="2731"/>
      <c r="H630" s="2693">
        <f>+F630*G630</f>
        <v>0</v>
      </c>
      <c r="I630" s="2788"/>
      <c r="J630" s="2777"/>
      <c r="L630" s="85"/>
    </row>
    <row r="631" spans="1:13" ht="35.1" customHeight="1">
      <c r="A631" s="2800"/>
      <c r="B631" s="3"/>
      <c r="C631" s="95"/>
      <c r="D631" s="95"/>
      <c r="E631" s="2669" t="s">
        <v>142</v>
      </c>
      <c r="F631" s="2766"/>
      <c r="G631" s="2731">
        <v>12</v>
      </c>
      <c r="H631" s="2693">
        <f>+F631*G631</f>
        <v>0</v>
      </c>
      <c r="I631" s="2788"/>
      <c r="J631" s="2777"/>
      <c r="L631" s="85"/>
    </row>
    <row r="632" spans="1:13" ht="17.25" customHeight="1">
      <c r="A632" s="2800"/>
      <c r="B632" s="3"/>
      <c r="C632" s="102"/>
      <c r="D632" s="102"/>
      <c r="E632" s="2667"/>
      <c r="F632" s="2766"/>
      <c r="G632" s="2731"/>
      <c r="H632" s="2693"/>
      <c r="I632" s="2791"/>
      <c r="J632" s="2776"/>
      <c r="L632" s="85"/>
    </row>
    <row r="633" spans="1:13" ht="35.1" customHeight="1">
      <c r="A633" s="2800"/>
      <c r="B633" s="3"/>
      <c r="C633" s="2632">
        <v>657</v>
      </c>
      <c r="D633" s="2632"/>
      <c r="E633" s="2664" t="s">
        <v>351</v>
      </c>
      <c r="F633" s="2762">
        <f>SUM(F634:F636)</f>
        <v>2291.666666666667</v>
      </c>
      <c r="G633" s="2729"/>
      <c r="H633" s="2763">
        <f>SUM(H634:H636)</f>
        <v>27500</v>
      </c>
      <c r="I633" s="2788" t="s">
        <v>2251</v>
      </c>
      <c r="J633" s="2774" t="s">
        <v>353</v>
      </c>
      <c r="L633" s="85"/>
    </row>
    <row r="634" spans="1:13" ht="35.1" customHeight="1">
      <c r="A634" s="2800"/>
      <c r="B634" s="3"/>
      <c r="C634" s="102"/>
      <c r="D634" s="102"/>
      <c r="E634" s="2669" t="s">
        <v>145</v>
      </c>
      <c r="F634" s="2766">
        <v>2083.3333333333335</v>
      </c>
      <c r="G634" s="2690">
        <v>12</v>
      </c>
      <c r="H634" s="2693">
        <f>+F634*G634</f>
        <v>25000</v>
      </c>
      <c r="I634" s="2791"/>
      <c r="J634" s="2776"/>
      <c r="L634" s="85"/>
    </row>
    <row r="635" spans="1:13" ht="35.1" customHeight="1">
      <c r="A635" s="2800"/>
      <c r="B635" s="3"/>
      <c r="C635" s="102"/>
      <c r="D635" s="102"/>
      <c r="E635" s="2669" t="s">
        <v>2371</v>
      </c>
      <c r="F635" s="2766">
        <f>+'RES. GENERAL POR ÁREA'!L75/12</f>
        <v>208.33333333333334</v>
      </c>
      <c r="G635" s="2690">
        <v>12</v>
      </c>
      <c r="H635" s="2693">
        <f>+F635*G635</f>
        <v>2500</v>
      </c>
      <c r="I635" s="2791"/>
      <c r="J635" s="2776"/>
      <c r="L635" s="85"/>
    </row>
    <row r="636" spans="1:13" ht="35.1" customHeight="1">
      <c r="A636" s="2800"/>
      <c r="B636" s="3"/>
      <c r="C636" s="102"/>
      <c r="D636" s="102"/>
      <c r="E636" s="2669" t="s">
        <v>428</v>
      </c>
      <c r="F636" s="2766">
        <f>0/12</f>
        <v>0</v>
      </c>
      <c r="G636" s="2690">
        <v>12</v>
      </c>
      <c r="H636" s="2693">
        <f>+F636*G636</f>
        <v>0</v>
      </c>
      <c r="I636" s="2791"/>
      <c r="J636" s="2776"/>
      <c r="L636" s="85"/>
    </row>
    <row r="637" spans="1:13" ht="17.25" customHeight="1">
      <c r="A637" s="2800"/>
      <c r="B637" s="3"/>
      <c r="C637" s="102"/>
      <c r="D637" s="102"/>
      <c r="E637" s="2669"/>
      <c r="F637" s="2766"/>
      <c r="G637" s="2731"/>
      <c r="H637" s="2693"/>
      <c r="I637" s="2791"/>
      <c r="J637" s="2776"/>
      <c r="L637" s="85"/>
    </row>
    <row r="638" spans="1:13" s="10" customFormat="1" ht="35.1" customHeight="1">
      <c r="A638" s="2798"/>
      <c r="B638" s="97">
        <v>68</v>
      </c>
      <c r="C638" s="106"/>
      <c r="D638" s="106"/>
      <c r="E638" s="2670" t="s">
        <v>369</v>
      </c>
      <c r="F638" s="2716">
        <f>+F639+F646</f>
        <v>123093.33333333333</v>
      </c>
      <c r="G638" s="2726"/>
      <c r="H638" s="2717">
        <f>+H639+H646</f>
        <v>1477120</v>
      </c>
      <c r="I638" s="2796"/>
      <c r="J638" s="2780" t="s">
        <v>363</v>
      </c>
      <c r="K638" s="5"/>
      <c r="L638" s="1"/>
      <c r="M638" s="84"/>
    </row>
    <row r="639" spans="1:13" s="10" customFormat="1" ht="35.1" customHeight="1">
      <c r="A639" s="2800"/>
      <c r="B639" s="3"/>
      <c r="C639" s="2632">
        <v>683</v>
      </c>
      <c r="D639" s="2632"/>
      <c r="E639" s="2664" t="s">
        <v>364</v>
      </c>
      <c r="F639" s="2762">
        <f>+F640</f>
        <v>4583.333333333333</v>
      </c>
      <c r="G639" s="2729"/>
      <c r="H639" s="2763">
        <f>+H640</f>
        <v>55000</v>
      </c>
      <c r="I639" s="2811"/>
      <c r="J639" s="2774"/>
      <c r="K639" s="5"/>
      <c r="L639" s="1"/>
      <c r="M639" s="84"/>
    </row>
    <row r="640" spans="1:13" s="10" customFormat="1" ht="31.5" customHeight="1">
      <c r="A640" s="2800"/>
      <c r="B640" s="3"/>
      <c r="C640" s="2632"/>
      <c r="D640" s="2632">
        <v>6831</v>
      </c>
      <c r="E640" s="2664" t="s">
        <v>366</v>
      </c>
      <c r="F640" s="2762">
        <f>+SUM(F641:F644)</f>
        <v>4583.333333333333</v>
      </c>
      <c r="G640" s="2729"/>
      <c r="H640" s="2763">
        <f>+SUM(H641:H644)</f>
        <v>55000</v>
      </c>
      <c r="I640" s="2788" t="s">
        <v>2252</v>
      </c>
      <c r="J640" s="2774" t="s">
        <v>365</v>
      </c>
      <c r="K640" s="5"/>
      <c r="L640" s="1"/>
      <c r="M640" s="1412"/>
    </row>
    <row r="641" spans="1:13" s="10" customFormat="1" ht="35.1" customHeight="1">
      <c r="A641" s="2800"/>
      <c r="B641" s="3"/>
      <c r="C641" s="95"/>
      <c r="D641" s="95"/>
      <c r="E641" s="2666" t="s">
        <v>141</v>
      </c>
      <c r="F641" s="2766"/>
      <c r="G641" s="2731"/>
      <c r="H641" s="2693">
        <f t="shared" ref="H641:H644" si="39">+F641*G641</f>
        <v>0</v>
      </c>
      <c r="I641" s="2820"/>
      <c r="J641" s="2775"/>
      <c r="K641" s="5"/>
      <c r="L641" s="1"/>
      <c r="M641" s="84"/>
    </row>
    <row r="642" spans="1:13" s="10" customFormat="1" ht="35.1" customHeight="1">
      <c r="A642" s="2800"/>
      <c r="B642" s="3"/>
      <c r="C642" s="102"/>
      <c r="D642" s="102"/>
      <c r="E642" s="2666" t="s">
        <v>122</v>
      </c>
      <c r="F642" s="2766">
        <f>+'RES. GENERAL POR ÁREA'!L76/12</f>
        <v>2916.6666666666665</v>
      </c>
      <c r="G642" s="2731">
        <v>12</v>
      </c>
      <c r="H642" s="2693">
        <f>+F642*G642</f>
        <v>35000</v>
      </c>
      <c r="I642" s="2823"/>
      <c r="J642" s="2775"/>
      <c r="K642" s="5"/>
      <c r="L642" s="1"/>
      <c r="M642" s="84"/>
    </row>
    <row r="643" spans="1:13" s="10" customFormat="1" ht="35.1" customHeight="1">
      <c r="A643" s="2800"/>
      <c r="B643" s="3"/>
      <c r="C643" s="102"/>
      <c r="D643" s="102"/>
      <c r="E643" s="2666" t="s">
        <v>2372</v>
      </c>
      <c r="F643" s="2766">
        <f>+'RES. GENERAL POR ÁREA'!M76/12</f>
        <v>1666.6666666666667</v>
      </c>
      <c r="G643" s="2731">
        <v>12</v>
      </c>
      <c r="H643" s="2693">
        <f>+F643*G643</f>
        <v>20000</v>
      </c>
      <c r="I643" s="2823"/>
      <c r="J643" s="2775"/>
      <c r="K643" s="5"/>
      <c r="L643" s="1"/>
      <c r="M643" s="84"/>
    </row>
    <row r="644" spans="1:13" s="10" customFormat="1" ht="35.1" customHeight="1">
      <c r="A644" s="2800"/>
      <c r="B644" s="3"/>
      <c r="C644" s="102"/>
      <c r="D644" s="102"/>
      <c r="E644" s="2666" t="s">
        <v>142</v>
      </c>
      <c r="F644" s="2766"/>
      <c r="G644" s="2731">
        <v>12</v>
      </c>
      <c r="H644" s="2693">
        <f t="shared" si="39"/>
        <v>0</v>
      </c>
      <c r="I644" s="2823"/>
      <c r="J644" s="2775"/>
      <c r="K644" s="5"/>
      <c r="L644" s="1"/>
      <c r="M644" s="84"/>
    </row>
    <row r="645" spans="1:13" s="10" customFormat="1" ht="15" customHeight="1">
      <c r="A645" s="2800"/>
      <c r="B645" s="3"/>
      <c r="C645" s="102"/>
      <c r="D645" s="102"/>
      <c r="E645" s="2667"/>
      <c r="F645" s="2771"/>
      <c r="G645" s="2734"/>
      <c r="H645" s="2695"/>
      <c r="I645" s="2823"/>
      <c r="J645" s="2776"/>
      <c r="K645" s="5"/>
      <c r="L645" s="1"/>
      <c r="M645" s="84"/>
    </row>
    <row r="646" spans="1:13" s="10" customFormat="1" ht="35.1" customHeight="1">
      <c r="A646" s="2800"/>
      <c r="B646" s="3"/>
      <c r="C646" s="2632">
        <v>688</v>
      </c>
      <c r="D646" s="2632"/>
      <c r="E646" s="2664" t="s">
        <v>367</v>
      </c>
      <c r="F646" s="2762">
        <f>+F647</f>
        <v>118510</v>
      </c>
      <c r="G646" s="2729"/>
      <c r="H646" s="2763">
        <f>+H647</f>
        <v>1422120</v>
      </c>
      <c r="I646" s="2811"/>
      <c r="J646" s="2774"/>
      <c r="K646" s="5"/>
      <c r="L646" s="1"/>
      <c r="M646" s="84"/>
    </row>
    <row r="647" spans="1:13" s="10" customFormat="1" ht="49.5" customHeight="1">
      <c r="A647" s="2800"/>
      <c r="B647" s="3"/>
      <c r="C647" s="2632"/>
      <c r="D647" s="2632">
        <v>6881</v>
      </c>
      <c r="E647" s="2664" t="s">
        <v>368</v>
      </c>
      <c r="F647" s="2762">
        <f>+SUM(F648:F650)</f>
        <v>118510</v>
      </c>
      <c r="G647" s="2729"/>
      <c r="H647" s="2763">
        <f>+SUM(H648:H650)</f>
        <v>1422120</v>
      </c>
      <c r="I647" s="2788" t="s">
        <v>2253</v>
      </c>
      <c r="J647" s="2774" t="s">
        <v>370</v>
      </c>
      <c r="K647" s="5"/>
      <c r="L647" s="1"/>
      <c r="M647" s="1412"/>
    </row>
    <row r="648" spans="1:13" s="10" customFormat="1" ht="35.1" customHeight="1">
      <c r="A648" s="2800"/>
      <c r="B648" s="3"/>
      <c r="C648" s="95"/>
      <c r="D648" s="95"/>
      <c r="E648" s="2666" t="s">
        <v>141</v>
      </c>
      <c r="F648" s="2766"/>
      <c r="G648" s="2731"/>
      <c r="H648" s="2693">
        <f t="shared" ref="H648:H650" si="40">+F648*G648</f>
        <v>0</v>
      </c>
      <c r="I648" s="2820"/>
      <c r="J648" s="2775"/>
      <c r="K648" s="5"/>
      <c r="L648" s="1"/>
      <c r="M648" s="84"/>
    </row>
    <row r="649" spans="1:13" s="10" customFormat="1" ht="35.1" customHeight="1">
      <c r="A649" s="2800"/>
      <c r="B649" s="3"/>
      <c r="C649" s="102"/>
      <c r="D649" s="102"/>
      <c r="E649" s="2666" t="s">
        <v>122</v>
      </c>
      <c r="F649" s="2766">
        <f>+'RES. GENERAL POR ÁREA'!L77/12</f>
        <v>118510</v>
      </c>
      <c r="G649" s="2731">
        <v>12</v>
      </c>
      <c r="H649" s="2693">
        <f>+F649*G649</f>
        <v>1422120</v>
      </c>
      <c r="I649" s="2823"/>
      <c r="J649" s="2775"/>
      <c r="K649" s="5"/>
      <c r="L649" s="1"/>
      <c r="M649" s="84"/>
    </row>
    <row r="650" spans="1:13" s="10" customFormat="1" ht="35.1" customHeight="1">
      <c r="A650" s="2800"/>
      <c r="B650" s="3"/>
      <c r="C650" s="102"/>
      <c r="D650" s="102"/>
      <c r="E650" s="2666" t="s">
        <v>142</v>
      </c>
      <c r="F650" s="2766"/>
      <c r="G650" s="2731">
        <v>12</v>
      </c>
      <c r="H650" s="2693">
        <f t="shared" si="40"/>
        <v>0</v>
      </c>
      <c r="I650" s="2823"/>
      <c r="J650" s="2775"/>
      <c r="K650" s="5"/>
      <c r="L650" s="1"/>
      <c r="M650" s="84"/>
    </row>
    <row r="651" spans="1:13" s="10" customFormat="1" ht="15" customHeight="1">
      <c r="A651" s="2800"/>
      <c r="B651" s="3"/>
      <c r="C651" s="102"/>
      <c r="D651" s="102"/>
      <c r="E651" s="2667"/>
      <c r="F651" s="2771"/>
      <c r="G651" s="2734"/>
      <c r="H651" s="2695"/>
      <c r="I651" s="2823"/>
      <c r="J651" s="2776"/>
      <c r="K651" s="5"/>
      <c r="L651" s="1"/>
      <c r="M651" s="84"/>
    </row>
    <row r="652" spans="1:13" s="10" customFormat="1" ht="15.75">
      <c r="A652" s="86"/>
      <c r="B652" s="67"/>
      <c r="C652" s="87"/>
      <c r="D652" s="87"/>
      <c r="E652" s="12"/>
      <c r="F652" s="88"/>
      <c r="G652" s="116"/>
      <c r="H652" s="89"/>
      <c r="I652" s="2631"/>
      <c r="J652" s="12"/>
      <c r="K652" s="5"/>
      <c r="L652" s="1"/>
      <c r="M652" s="84"/>
    </row>
    <row r="653" spans="1:13" s="10" customFormat="1" ht="15.75">
      <c r="A653" s="69"/>
      <c r="B653" s="90"/>
      <c r="C653" s="91"/>
      <c r="D653" s="91"/>
      <c r="E653" s="13"/>
      <c r="F653" s="92"/>
      <c r="G653" s="115"/>
      <c r="H653" s="89"/>
      <c r="I653" s="2631"/>
      <c r="J653" s="13"/>
      <c r="K653" s="5"/>
      <c r="L653" s="1"/>
      <c r="M653" s="84"/>
    </row>
    <row r="654" spans="1:13" s="10" customFormat="1">
      <c r="A654" s="1"/>
      <c r="B654" s="21"/>
      <c r="C654" s="6"/>
      <c r="D654" s="6"/>
      <c r="E654" s="11"/>
      <c r="F654" s="22"/>
      <c r="G654" s="117"/>
      <c r="H654" s="23"/>
      <c r="I654" s="2631"/>
      <c r="J654" s="11"/>
      <c r="K654" s="5"/>
      <c r="L654" s="1"/>
      <c r="M654" s="84"/>
    </row>
    <row r="655" spans="1:13" s="10" customFormat="1">
      <c r="A655" s="1"/>
      <c r="B655" s="21"/>
      <c r="C655" s="6"/>
      <c r="D655" s="6"/>
      <c r="E655" s="11"/>
      <c r="F655" s="22"/>
      <c r="G655" s="117"/>
      <c r="H655" s="23"/>
      <c r="I655" s="2631"/>
      <c r="J655" s="11"/>
      <c r="K655" s="5"/>
      <c r="L655" s="1"/>
      <c r="M655" s="84"/>
    </row>
    <row r="656" spans="1:13" s="10" customFormat="1">
      <c r="A656" s="1"/>
      <c r="B656" s="21"/>
      <c r="C656" s="6"/>
      <c r="D656" s="6"/>
      <c r="E656" s="11"/>
      <c r="F656" s="22"/>
      <c r="G656" s="117"/>
      <c r="H656" s="23"/>
      <c r="I656" s="2631"/>
      <c r="J656" s="11"/>
      <c r="K656" s="5"/>
      <c r="L656" s="1"/>
      <c r="M656" s="84"/>
    </row>
    <row r="657" spans="1:13" s="10" customFormat="1">
      <c r="A657" s="1"/>
      <c r="B657" s="21"/>
      <c r="C657" s="6"/>
      <c r="D657" s="6"/>
      <c r="E657" s="11"/>
      <c r="F657" s="22"/>
      <c r="G657" s="117"/>
      <c r="H657" s="23"/>
      <c r="I657" s="2631"/>
      <c r="J657" s="11"/>
      <c r="K657" s="5"/>
      <c r="L657" s="1"/>
      <c r="M657" s="84"/>
    </row>
    <row r="658" spans="1:13" s="10" customFormat="1">
      <c r="A658" s="1"/>
      <c r="B658" s="21"/>
      <c r="C658" s="6"/>
      <c r="D658" s="6"/>
      <c r="E658" s="11"/>
      <c r="F658" s="22"/>
      <c r="G658" s="117"/>
      <c r="H658" s="23"/>
      <c r="I658" s="2631"/>
      <c r="J658" s="11"/>
      <c r="K658" s="5"/>
      <c r="L658" s="1"/>
      <c r="M658" s="84"/>
    </row>
    <row r="659" spans="1:13" s="10" customFormat="1">
      <c r="A659" s="1"/>
      <c r="B659" s="21"/>
      <c r="C659" s="6"/>
      <c r="D659" s="6"/>
      <c r="E659" s="11"/>
      <c r="F659" s="22"/>
      <c r="G659" s="117"/>
      <c r="H659" s="23"/>
      <c r="I659" s="2631"/>
      <c r="J659" s="11"/>
      <c r="K659" s="5"/>
      <c r="L659" s="1"/>
      <c r="M659" s="84"/>
    </row>
    <row r="660" spans="1:13" s="10" customFormat="1">
      <c r="A660" s="1"/>
      <c r="B660" s="21"/>
      <c r="C660" s="6"/>
      <c r="D660" s="6"/>
      <c r="E660" s="11"/>
      <c r="F660" s="22"/>
      <c r="G660" s="117"/>
      <c r="H660" s="23"/>
      <c r="I660" s="2631"/>
      <c r="J660" s="11"/>
      <c r="K660" s="5"/>
      <c r="L660" s="1"/>
      <c r="M660" s="84"/>
    </row>
    <row r="661" spans="1:13" s="10" customFormat="1">
      <c r="A661" s="1"/>
      <c r="B661" s="21"/>
      <c r="C661" s="6"/>
      <c r="D661" s="6"/>
      <c r="E661" s="11"/>
      <c r="F661" s="22"/>
      <c r="G661" s="117"/>
      <c r="H661" s="23"/>
      <c r="I661" s="2631"/>
      <c r="J661" s="11"/>
      <c r="K661" s="5"/>
      <c r="L661" s="1"/>
      <c r="M661" s="84"/>
    </row>
    <row r="662" spans="1:13" s="10" customFormat="1">
      <c r="A662" s="1"/>
      <c r="B662" s="21"/>
      <c r="C662" s="6"/>
      <c r="D662" s="6"/>
      <c r="E662" s="11"/>
      <c r="F662" s="22"/>
      <c r="G662" s="117"/>
      <c r="H662" s="23"/>
      <c r="I662" s="2631"/>
      <c r="J662" s="11"/>
      <c r="K662" s="5"/>
      <c r="L662" s="1"/>
      <c r="M662" s="84"/>
    </row>
    <row r="663" spans="1:13" s="10" customFormat="1">
      <c r="A663" s="1"/>
      <c r="B663" s="21"/>
      <c r="C663" s="6"/>
      <c r="D663" s="6"/>
      <c r="E663" s="11"/>
      <c r="F663" s="22"/>
      <c r="G663" s="117"/>
      <c r="H663" s="23"/>
      <c r="I663" s="2631"/>
      <c r="J663" s="11"/>
      <c r="K663" s="5"/>
      <c r="L663" s="1"/>
      <c r="M663" s="84"/>
    </row>
    <row r="664" spans="1:13" s="10" customFormat="1">
      <c r="A664" s="1"/>
      <c r="B664" s="21"/>
      <c r="C664" s="6"/>
      <c r="D664" s="6"/>
      <c r="E664" s="11"/>
      <c r="F664" s="22"/>
      <c r="G664" s="117"/>
      <c r="H664" s="23"/>
      <c r="I664" s="2631"/>
      <c r="J664" s="11"/>
      <c r="K664" s="5"/>
      <c r="L664" s="1"/>
      <c r="M664" s="84"/>
    </row>
    <row r="665" spans="1:13" s="10" customFormat="1">
      <c r="A665" s="1"/>
      <c r="B665" s="21"/>
      <c r="C665" s="6"/>
      <c r="D665" s="6"/>
      <c r="E665" s="11"/>
      <c r="F665" s="22"/>
      <c r="G665" s="117"/>
      <c r="H665" s="23"/>
      <c r="I665" s="2631"/>
      <c r="J665" s="11"/>
      <c r="K665" s="5"/>
      <c r="L665" s="1"/>
      <c r="M665" s="84"/>
    </row>
    <row r="666" spans="1:13" s="10" customFormat="1">
      <c r="A666" s="1"/>
      <c r="B666" s="21"/>
      <c r="C666" s="6"/>
      <c r="D666" s="6"/>
      <c r="E666" s="11"/>
      <c r="F666" s="22"/>
      <c r="G666" s="117"/>
      <c r="H666" s="23"/>
      <c r="I666" s="2631"/>
      <c r="J666" s="11"/>
      <c r="K666" s="5"/>
      <c r="L666" s="1"/>
      <c r="M666" s="84"/>
    </row>
    <row r="667" spans="1:13" s="10" customFormat="1">
      <c r="A667" s="1"/>
      <c r="B667" s="21"/>
      <c r="C667" s="6"/>
      <c r="D667" s="6"/>
      <c r="E667" s="11"/>
      <c r="F667" s="22"/>
      <c r="G667" s="117"/>
      <c r="H667" s="23"/>
      <c r="I667" s="2631"/>
      <c r="J667" s="11"/>
      <c r="K667" s="5"/>
      <c r="L667" s="1"/>
      <c r="M667" s="84"/>
    </row>
  </sheetData>
  <customSheetViews>
    <customSheetView guid="{AD55285E-FF81-47F9-82E3-FB145A5045BB}" scale="80" zeroValues="0" hiddenColumns="1" topLeftCell="A9">
      <pane ySplit="2.0540540540540539" topLeftCell="A373" activePane="bottomLeft"/>
      <selection pane="bottomLeft" activeCell="E378" sqref="E378"/>
      <rowBreaks count="63" manualBreakCount="63">
        <brk id="21" max="9" man="1"/>
        <brk id="35" max="9" man="1"/>
        <brk id="47" max="9" man="1"/>
        <brk id="54" max="9" man="1"/>
        <brk id="67" max="9" man="1"/>
        <brk id="71" max="9" man="1"/>
        <brk id="81" max="9" man="1"/>
        <brk id="89" max="9" man="1"/>
        <brk id="102" max="9" man="1"/>
        <brk id="111" max="9" man="1"/>
        <brk id="126" max="9" man="1"/>
        <brk id="136" max="9" man="1"/>
        <brk id="145" max="9" man="1"/>
        <brk id="154" max="9" man="1"/>
        <brk id="160" max="9" man="1"/>
        <brk id="168" max="9" man="1"/>
        <brk id="178" max="9" man="1"/>
        <brk id="191" max="9" man="1"/>
        <brk id="204" max="9" man="1"/>
        <brk id="209" max="9" man="1"/>
        <brk id="220" max="9" man="1"/>
        <brk id="229" max="9" man="1"/>
        <brk id="236" max="9" man="1"/>
        <brk id="252" max="9" man="1"/>
        <brk id="263" max="9" man="1"/>
        <brk id="268" max="9" man="1"/>
        <brk id="278" max="9" man="1"/>
        <brk id="291" max="9" man="1"/>
        <brk id="313" max="9" man="1"/>
        <brk id="324" max="9" man="1"/>
        <brk id="332" max="9" man="1"/>
        <brk id="343" max="9" man="1"/>
        <brk id="362" max="9" man="1"/>
        <brk id="369" max="9" man="1"/>
        <brk id="386" max="9" man="1"/>
        <brk id="397" max="9" man="1"/>
        <brk id="409" max="9" man="1"/>
        <brk id="426" max="9" man="1"/>
        <brk id="439" max="9" man="1"/>
        <brk id="447" max="9" man="1"/>
        <brk id="457" max="9" man="1"/>
        <brk id="462" max="9" man="1"/>
        <brk id="473" max="9" man="1"/>
        <brk id="479" max="9" man="1"/>
        <brk id="494" max="9" man="1"/>
        <brk id="510" max="9" man="1"/>
        <brk id="522" max="9" man="1"/>
        <brk id="540" max="9" man="1"/>
        <brk id="557" max="9" man="1"/>
        <brk id="573" max="9" man="1"/>
        <brk id="582" max="9" man="1"/>
        <brk id="594" max="9" man="1"/>
        <brk id="603" max="9" man="1"/>
        <brk id="614" max="9" man="1"/>
        <brk id="623" max="9" man="1"/>
        <brk id="634" max="9" man="1"/>
        <brk id="648" max="9" man="1"/>
        <brk id="654" max="9" man="1"/>
        <brk id="664" max="9" man="1"/>
        <brk id="673" max="9" man="1"/>
        <brk id="682" max="9" man="1"/>
        <brk id="700" max="9" man="1"/>
        <brk id="708" max="9" man="1"/>
      </rowBreaks>
      <pageMargins left="0.15748031496062992" right="0.15748031496062992" top="0.15748031496062992" bottom="0.31496062992125984" header="0.15748031496062992" footer="0.31496062992125984"/>
      <printOptions horizontalCentered="1" verticalCentered="1"/>
      <pageSetup scale="69" orientation="landscape" r:id="rId1"/>
      <headerFooter alignWithMargins="0">
        <oddFooter>&amp;L&amp;"-,Negrita"&amp;10Elaborado por:&amp;"-,Normal" Dpto. Planificacion y Desarrollo&amp;R&amp;P</oddFooter>
      </headerFooter>
    </customSheetView>
    <customSheetView guid="{F1423157-FD9E-4962-81AB-87BB6B2AE133}" scale="80" zeroValues="0" hiddenColumns="1" topLeftCell="A9">
      <pane ySplit="2.0540540540540539" topLeftCell="A373" activePane="bottomLeft"/>
      <selection pane="bottomLeft" activeCell="E378" sqref="E378"/>
      <rowBreaks count="63" manualBreakCount="63">
        <brk id="21" max="9" man="1"/>
        <brk id="35" max="9" man="1"/>
        <brk id="47" max="9" man="1"/>
        <brk id="54" max="9" man="1"/>
        <brk id="67" max="9" man="1"/>
        <brk id="71" max="9" man="1"/>
        <brk id="81" max="9" man="1"/>
        <brk id="89" max="9" man="1"/>
        <brk id="102" max="9" man="1"/>
        <brk id="111" max="9" man="1"/>
        <brk id="126" max="9" man="1"/>
        <brk id="136" max="9" man="1"/>
        <brk id="145" max="9" man="1"/>
        <brk id="154" max="9" man="1"/>
        <brk id="160" max="9" man="1"/>
        <brk id="168" max="9" man="1"/>
        <brk id="178" max="9" man="1"/>
        <brk id="191" max="9" man="1"/>
        <brk id="204" max="9" man="1"/>
        <brk id="209" max="9" man="1"/>
        <brk id="220" max="9" man="1"/>
        <brk id="229" max="9" man="1"/>
        <brk id="236" max="9" man="1"/>
        <brk id="252" max="9" man="1"/>
        <brk id="263" max="9" man="1"/>
        <brk id="268" max="9" man="1"/>
        <brk id="278" max="9" man="1"/>
        <brk id="291" max="9" man="1"/>
        <brk id="313" max="9" man="1"/>
        <brk id="324" max="9" man="1"/>
        <brk id="332" max="9" man="1"/>
        <brk id="343" max="9" man="1"/>
        <brk id="362" max="9" man="1"/>
        <brk id="369" max="9" man="1"/>
        <brk id="386" max="9" man="1"/>
        <brk id="397" max="9" man="1"/>
        <brk id="409" max="9" man="1"/>
        <brk id="426" max="9" man="1"/>
        <brk id="439" max="9" man="1"/>
        <brk id="447" max="9" man="1"/>
        <brk id="457" max="9" man="1"/>
        <brk id="462" max="9" man="1"/>
        <brk id="473" max="9" man="1"/>
        <brk id="479" max="9" man="1"/>
        <brk id="494" max="9" man="1"/>
        <brk id="510" max="9" man="1"/>
        <brk id="522" max="9" man="1"/>
        <brk id="540" max="9" man="1"/>
        <brk id="557" max="9" man="1"/>
        <brk id="573" max="9" man="1"/>
        <brk id="582" max="9" man="1"/>
        <brk id="594" max="9" man="1"/>
        <brk id="603" max="9" man="1"/>
        <brk id="614" max="9" man="1"/>
        <brk id="623" max="9" man="1"/>
        <brk id="634" max="9" man="1"/>
        <brk id="648" max="9" man="1"/>
        <brk id="654" max="9" man="1"/>
        <brk id="664" max="9" man="1"/>
        <brk id="673" max="9" man="1"/>
        <brk id="682" max="9" man="1"/>
        <brk id="700" max="9" man="1"/>
        <brk id="708" max="9" man="1"/>
      </rowBreaks>
      <pageMargins left="0.15748031496062992" right="0.15748031496062992" top="0.15748031496062992" bottom="0.31496062992125984" header="0.15748031496062992" footer="0.31496062992125984"/>
      <printOptions horizontalCentered="1" verticalCentered="1"/>
      <pageSetup scale="69" orientation="landscape" r:id="rId2"/>
      <headerFooter alignWithMargins="0">
        <oddFooter>&amp;L&amp;"-,Negrita"&amp;10Elaborado por:&amp;"-,Normal" Dpto. Planificacion y Desarrollo&amp;R&amp;P</oddFooter>
      </headerFooter>
    </customSheetView>
    <customSheetView guid="{4F267E5A-1B66-4D5E-8C0D-402BBD53D25A}" scale="80" zeroValues="0" hiddenColumns="1" topLeftCell="C9">
      <pane ySplit="2.1081081081081079" topLeftCell="A662" activePane="bottomLeft"/>
      <selection pane="bottomLeft" activeCell="E658" sqref="E658"/>
      <rowBreaks count="56" manualBreakCount="56">
        <brk id="21" max="9" man="1"/>
        <brk id="35" max="9" man="1"/>
        <brk id="47" max="9" man="1"/>
        <brk id="62" max="9" man="1"/>
        <brk id="71" max="9" man="1"/>
        <brk id="90" max="9" man="1"/>
        <brk id="102" max="9" man="1"/>
        <brk id="111" max="9" man="1"/>
        <brk id="126" max="9" man="1"/>
        <brk id="136" max="9" man="1"/>
        <brk id="154" max="9" man="1"/>
        <brk id="168" max="9" man="1"/>
        <brk id="178" max="9" man="1"/>
        <brk id="191" max="9" man="1"/>
        <brk id="211" max="9" man="1"/>
        <brk id="234" max="9" man="1"/>
        <brk id="242" max="9" man="1"/>
        <brk id="260" max="9" man="1"/>
        <brk id="275" max="9" man="1"/>
        <brk id="285" max="9" man="1"/>
        <brk id="298" max="9" man="1"/>
        <brk id="314" max="9" man="1"/>
        <brk id="325" max="9" man="1"/>
        <brk id="333" max="9" man="1"/>
        <brk id="344" max="9" man="1"/>
        <brk id="364" max="9" man="1"/>
        <brk id="372" max="9" man="1"/>
        <brk id="391" max="9" man="1"/>
        <brk id="402" max="9" man="1"/>
        <brk id="414" max="9" man="1"/>
        <brk id="429" max="9" man="1"/>
        <brk id="442" max="9" man="1"/>
        <brk id="450" max="9" man="1"/>
        <brk id="458" max="9" man="1"/>
        <brk id="463" max="9" man="1"/>
        <brk id="475" max="9" man="1"/>
        <brk id="482" max="9" man="1"/>
        <brk id="497" max="9" man="1"/>
        <brk id="513" max="9" man="1"/>
        <brk id="527" max="9" man="1"/>
        <brk id="545" max="9" man="1"/>
        <brk id="559" max="9" man="1"/>
        <brk id="575" max="9" man="1"/>
        <brk id="584" max="9" man="1"/>
        <brk id="596" max="9" man="1"/>
        <brk id="605" max="9" man="1"/>
        <brk id="616" max="9" man="1"/>
        <brk id="625" max="9" man="1"/>
        <brk id="636" max="9" man="1"/>
        <brk id="647" max="9" man="1"/>
        <brk id="652" max="9" man="1"/>
        <brk id="662" max="9" man="1"/>
        <brk id="671" max="9" man="1"/>
        <brk id="680" max="9" man="1"/>
        <brk id="699" max="9" man="1"/>
        <brk id="707" max="9" man="1"/>
      </rowBreaks>
      <colBreaks count="1" manualBreakCount="1">
        <brk id="9" max="715" man="1"/>
      </colBreaks>
      <pageMargins left="0.15748031496062992" right="0.15748031496062992" top="0.15748031496062992" bottom="0.31496062992125984" header="0.15748031496062992" footer="0.31496062992125984"/>
      <printOptions horizontalCentered="1" verticalCentered="1"/>
      <pageSetup scale="52" orientation="landscape" r:id="rId3"/>
      <headerFooter alignWithMargins="0">
        <oddFooter>&amp;L&amp;"-,Negrita"&amp;10Elaborado por:&amp;"-,Normal" Dpto. Planificacion y Desarrollo&amp;R&amp;P</oddFooter>
      </headerFooter>
    </customSheetView>
    <customSheetView guid="{5A974712-1116-44A0-BB54-C000F53A81E4}" scale="80" showPageBreaks="1" zeroValues="0" printArea="1" hiddenColumns="1" topLeftCell="A9">
      <selection activeCell="G13" sqref="G13"/>
      <rowBreaks count="63" manualBreakCount="63">
        <brk id="21" max="9" man="1"/>
        <brk id="35" max="9" man="1"/>
        <brk id="47" max="9" man="1"/>
        <brk id="54" max="9" man="1"/>
        <brk id="67" max="9" man="1"/>
        <brk id="71" max="9" man="1"/>
        <brk id="81" max="9" man="1"/>
        <brk id="89" max="9" man="1"/>
        <brk id="102" max="9" man="1"/>
        <brk id="111" max="9" man="1"/>
        <brk id="126" max="9" man="1"/>
        <brk id="136" max="9" man="1"/>
        <brk id="145" max="9" man="1"/>
        <brk id="154" max="9" man="1"/>
        <brk id="160" max="9" man="1"/>
        <brk id="168" max="9" man="1"/>
        <brk id="178" max="9" man="1"/>
        <brk id="191" max="9" man="1"/>
        <brk id="206" max="9" man="1"/>
        <brk id="211" max="9" man="1"/>
        <brk id="224" max="9" man="1"/>
        <brk id="234" max="9" man="1"/>
        <brk id="242" max="9" man="1"/>
        <brk id="259" max="9" man="1"/>
        <brk id="270" max="9" man="1"/>
        <brk id="274" max="9" man="1"/>
        <brk id="284" max="9" man="1"/>
        <brk id="297" max="9" man="1"/>
        <brk id="314" max="9" man="1"/>
        <brk id="325" max="9" man="1"/>
        <brk id="333" max="9" man="1"/>
        <brk id="344" max="9" man="1"/>
        <brk id="364" max="9" man="1"/>
        <brk id="372" max="9" man="1"/>
        <brk id="391" max="9" man="1"/>
        <brk id="402" max="9" man="1"/>
        <brk id="414" max="9" man="1"/>
        <brk id="429" max="9" man="1"/>
        <brk id="442" max="9" man="1"/>
        <brk id="450" max="9" man="1"/>
        <brk id="458" max="9" man="1"/>
        <brk id="463" max="9" man="1"/>
        <brk id="475" max="9" man="1"/>
        <brk id="482" max="9" man="1"/>
        <brk id="497" max="9" man="1"/>
        <brk id="513" max="9" man="1"/>
        <brk id="527" max="9" man="1"/>
        <brk id="545" max="9" man="1"/>
        <brk id="559" max="9" man="1"/>
        <brk id="575" max="9" man="1"/>
        <brk id="584" max="9" man="1"/>
        <brk id="596" max="9" man="1"/>
        <brk id="605" max="9" man="1"/>
        <brk id="616" max="9" man="1"/>
        <brk id="625" max="9" man="1"/>
        <brk id="636" max="9" man="1"/>
        <brk id="647" max="9" man="1"/>
        <brk id="652" max="9" man="1"/>
        <brk id="662" max="9" man="1"/>
        <brk id="671" max="9" man="1"/>
        <brk id="680" max="9" man="1"/>
        <brk id="699" max="9" man="1"/>
        <brk id="707" max="9" man="1"/>
      </rowBreaks>
      <pageMargins left="0.15748031496062992" right="0.15748031496062992" top="0.15748031496062992" bottom="0.31496062992125984" header="0.15748031496062992" footer="0.31496062992125984"/>
      <printOptions horizontalCentered="1" verticalCentered="1"/>
      <pageSetup scale="69" orientation="landscape" r:id="rId4"/>
      <headerFooter alignWithMargins="0">
        <oddFooter>&amp;L&amp;"-,Negrita"&amp;10Elaborado por:&amp;"-,Normal" Dpto. Planificacion y Desarrollo&amp;R&amp;P</oddFooter>
      </headerFooter>
    </customSheetView>
  </customSheetViews>
  <mergeCells count="14">
    <mergeCell ref="A2:J3"/>
    <mergeCell ref="A4:J4"/>
    <mergeCell ref="A5:J6"/>
    <mergeCell ref="A7:J7"/>
    <mergeCell ref="F9:F10"/>
    <mergeCell ref="G9:G10"/>
    <mergeCell ref="I9:I10"/>
    <mergeCell ref="J9:J10"/>
    <mergeCell ref="A8:H8"/>
    <mergeCell ref="A9:A10"/>
    <mergeCell ref="B9:B10"/>
    <mergeCell ref="C9:C10"/>
    <mergeCell ref="D9:D10"/>
    <mergeCell ref="E9:E10"/>
  </mergeCells>
  <phoneticPr fontId="23"/>
  <printOptions horizontalCentered="1" verticalCentered="1"/>
  <pageMargins left="0.15748031496062992" right="0.15748031496062992" top="0.15748031496062992" bottom="0.31496062992125984" header="0.15748031496062992" footer="0.31496062992125984"/>
  <pageSetup scale="66" orientation="landscape" r:id="rId5"/>
  <headerFooter alignWithMargins="0">
    <oddFooter>&amp;L&amp;"-,Negrita"&amp;10Elaborado por:&amp;"-,Normal" Dpto. Planificacion y Desarrollo&amp;R&amp;P</oddFooter>
  </headerFooter>
  <rowBreaks count="33" manualBreakCount="33">
    <brk id="24" max="9" man="1"/>
    <brk id="39" max="9" man="1"/>
    <brk id="50" max="9" man="1"/>
    <brk id="84" max="9" man="1"/>
    <brk id="94" max="9" man="1"/>
    <brk id="103" max="9" man="1"/>
    <brk id="118" max="9" man="1"/>
    <brk id="156" max="9" man="1"/>
    <brk id="170" max="9" man="1"/>
    <brk id="183" max="9" man="1"/>
    <brk id="203" max="9" man="1"/>
    <brk id="218" max="9" man="1"/>
    <brk id="234" max="9" man="1"/>
    <brk id="259" max="9" man="1"/>
    <brk id="270" max="9" man="1"/>
    <brk id="283" max="9" man="1"/>
    <brk id="295" max="9" man="1"/>
    <brk id="306" max="9" man="1"/>
    <brk id="336" max="9" man="1"/>
    <brk id="353" max="9" man="1"/>
    <brk id="383" max="9" man="1"/>
    <brk id="395" max="9" man="1"/>
    <brk id="410" max="9" man="1"/>
    <brk id="439" max="9" man="1"/>
    <brk id="453" max="9" man="1"/>
    <brk id="463" max="9" man="1"/>
    <brk id="474" max="9" man="1"/>
    <brk id="484" max="9" man="1"/>
    <brk id="494" max="9" man="1"/>
    <brk id="507" max="9" man="1"/>
    <brk id="571" max="9" man="1"/>
    <brk id="583" max="9" man="1"/>
    <brk id="597" max="9" man="1"/>
  </rowBreaks>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CL1692"/>
  <sheetViews>
    <sheetView topLeftCell="A17" zoomScale="70" zoomScaleNormal="70" zoomScaleSheetLayoutView="40" zoomScalePageLayoutView="70" workbookViewId="0">
      <pane ySplit="1815" topLeftCell="A1673" activePane="bottomLeft"/>
      <selection activeCell="L16" sqref="L1:M1048576"/>
      <selection pane="bottomLeft" activeCell="A1680" sqref="A1680"/>
    </sheetView>
  </sheetViews>
  <sheetFormatPr baseColWidth="10" defaultColWidth="11.42578125" defaultRowHeight="27"/>
  <cols>
    <col min="1" max="1" width="14.140625" style="1725" customWidth="1"/>
    <col min="2" max="2" width="15.85546875" style="1725" customWidth="1"/>
    <col min="3" max="3" width="35.140625" style="894" customWidth="1"/>
    <col min="4" max="4" width="32.85546875" style="894" customWidth="1"/>
    <col min="5" max="5" width="32.85546875" style="935" customWidth="1"/>
    <col min="6" max="6" width="29.28515625" style="894" customWidth="1"/>
    <col min="7" max="7" width="25.7109375" style="391" customWidth="1"/>
    <col min="8" max="8" width="26.140625" style="1758" customWidth="1"/>
    <col min="9" max="9" width="12.7109375" style="934" customWidth="1"/>
    <col min="10" max="10" width="8.85546875" style="935" customWidth="1"/>
    <col min="11" max="11" width="54.28515625" style="894" customWidth="1"/>
    <col min="12" max="12" width="33" style="1952" hidden="1" customWidth="1"/>
    <col min="13" max="13" width="28.140625" style="1952" hidden="1" customWidth="1"/>
    <col min="14" max="15" width="7.140625" style="933" hidden="1" customWidth="1"/>
    <col min="16" max="16" width="7.42578125" style="933" hidden="1" customWidth="1"/>
    <col min="17" max="17" width="6.85546875" style="933" hidden="1" customWidth="1"/>
    <col min="18" max="18" width="7.7109375" style="933" hidden="1" customWidth="1"/>
    <col min="19" max="19" width="6.85546875" style="933" hidden="1" customWidth="1"/>
    <col min="20" max="20" width="6.140625" style="933" hidden="1" customWidth="1"/>
    <col min="21" max="21" width="7.7109375" style="933" hidden="1" customWidth="1"/>
    <col min="22" max="22" width="7.140625" style="933" hidden="1" customWidth="1"/>
    <col min="23" max="23" width="6.85546875" style="933" hidden="1" customWidth="1"/>
    <col min="24" max="24" width="7.7109375" style="933" hidden="1" customWidth="1"/>
    <col min="25" max="25" width="6.5703125" style="933" hidden="1" customWidth="1"/>
    <col min="26" max="26" width="49.42578125" style="125" customWidth="1"/>
    <col min="27" max="27" width="21.140625" style="126" customWidth="1"/>
    <col min="28" max="28" width="13.5703125" style="126" customWidth="1"/>
    <col min="29" max="29" width="34" style="2069" customWidth="1"/>
    <col min="30" max="30" width="32.5703125" style="1772" customWidth="1"/>
    <col min="31" max="35" width="19.5703125" style="119" customWidth="1"/>
    <col min="36" max="36" width="19.140625" style="119" customWidth="1"/>
    <col min="37" max="37" width="16.85546875" style="119" customWidth="1"/>
    <col min="38" max="38" width="19.140625" style="119" customWidth="1"/>
    <col min="39" max="39" width="17.5703125" style="119" customWidth="1"/>
    <col min="40" max="41" width="11.5703125" style="119" customWidth="1"/>
    <col min="42" max="42" width="19.5703125" style="119" customWidth="1"/>
    <col min="43" max="43" width="15.5703125" style="119" customWidth="1"/>
    <col min="44" max="44" width="19.7109375" style="119" customWidth="1"/>
    <col min="45" max="50" width="15.28515625" style="119" customWidth="1"/>
    <col min="51" max="51" width="19.5703125" style="119" customWidth="1"/>
    <col min="52" max="52" width="14.85546875" style="119" customWidth="1"/>
    <col min="53" max="53" width="19.5703125" style="119" customWidth="1"/>
    <col min="54" max="54" width="15.140625" style="119" customWidth="1"/>
    <col min="55" max="59" width="17.42578125" style="119" customWidth="1"/>
    <col min="60" max="62" width="12" style="119" customWidth="1"/>
    <col min="63" max="63" width="18.5703125" style="119" customWidth="1"/>
    <col min="64" max="64" width="12" style="119" customWidth="1"/>
    <col min="65" max="65" width="17.5703125" style="119" customWidth="1"/>
    <col min="66" max="66" width="13.140625" style="119" customWidth="1"/>
    <col min="67" max="67" width="12" style="119" customWidth="1"/>
    <col min="68" max="69" width="13.140625" style="119" customWidth="1"/>
    <col min="70" max="71" width="12" style="119" customWidth="1"/>
    <col min="72" max="72" width="16.85546875" style="119" customWidth="1"/>
    <col min="73" max="73" width="16.42578125" style="119" customWidth="1"/>
    <col min="74" max="74" width="17.28515625" style="119" customWidth="1"/>
    <col min="75" max="75" width="23" style="119" customWidth="1"/>
    <col min="76" max="78" width="12" style="119" customWidth="1"/>
    <col min="79" max="79" width="20.42578125" style="119" customWidth="1"/>
    <col min="80" max="84" width="12" style="119" customWidth="1"/>
    <col min="85" max="85" width="14.28515625" style="119" customWidth="1"/>
    <col min="86" max="86" width="25.28515625" style="1376" customWidth="1"/>
    <col min="87" max="87" width="28.28515625" style="1366" customWidth="1"/>
    <col min="88" max="89" width="11.42578125" style="119"/>
    <col min="90" max="90" width="30.5703125" style="119" bestFit="1" customWidth="1"/>
    <col min="91" max="16384" width="11.42578125" style="119"/>
  </cols>
  <sheetData>
    <row r="7" spans="1:87" ht="30">
      <c r="A7" s="3222" t="s">
        <v>581</v>
      </c>
      <c r="B7" s="3222"/>
      <c r="C7" s="3222"/>
      <c r="D7" s="3222"/>
      <c r="E7" s="3222"/>
      <c r="F7" s="3222"/>
      <c r="G7" s="3222"/>
      <c r="H7" s="3222"/>
      <c r="I7" s="3222"/>
      <c r="J7" s="3222"/>
      <c r="K7" s="3222"/>
      <c r="L7" s="3222"/>
      <c r="M7" s="3222"/>
      <c r="N7" s="3222"/>
      <c r="O7" s="3222"/>
      <c r="P7" s="3222"/>
      <c r="Q7" s="3222"/>
      <c r="R7" s="3222"/>
      <c r="S7" s="3222"/>
      <c r="T7" s="3222"/>
      <c r="U7" s="3222"/>
      <c r="V7" s="3222"/>
      <c r="W7" s="3222"/>
      <c r="X7" s="3222"/>
      <c r="Y7" s="3222"/>
      <c r="Z7" s="3222"/>
      <c r="AA7" s="3222"/>
      <c r="AB7" s="3222"/>
      <c r="AC7" s="3222"/>
      <c r="AD7" s="3222"/>
    </row>
    <row r="8" spans="1:87" ht="25.5">
      <c r="A8" s="3223" t="s">
        <v>582</v>
      </c>
      <c r="B8" s="3223"/>
      <c r="C8" s="3223"/>
      <c r="D8" s="3223"/>
      <c r="E8" s="3223"/>
      <c r="F8" s="3223"/>
      <c r="G8" s="3223"/>
      <c r="H8" s="3223"/>
      <c r="I8" s="3223"/>
      <c r="J8" s="3223"/>
      <c r="K8" s="3223"/>
      <c r="L8" s="3223"/>
      <c r="M8" s="3223"/>
      <c r="N8" s="3223"/>
      <c r="O8" s="3223"/>
      <c r="P8" s="3223"/>
      <c r="Q8" s="3223"/>
      <c r="R8" s="3223"/>
      <c r="S8" s="3223"/>
      <c r="T8" s="3223"/>
      <c r="U8" s="3223"/>
      <c r="V8" s="3223"/>
      <c r="W8" s="3223"/>
      <c r="X8" s="3223"/>
      <c r="Y8" s="3223"/>
      <c r="Z8" s="3223"/>
      <c r="AA8" s="3223"/>
      <c r="AB8" s="3223"/>
      <c r="AC8" s="3223"/>
      <c r="AD8" s="3223"/>
    </row>
    <row r="9" spans="1:87" ht="25.5">
      <c r="A9" s="3224" t="s">
        <v>583</v>
      </c>
      <c r="B9" s="3224"/>
      <c r="C9" s="3224"/>
      <c r="D9" s="3224"/>
      <c r="E9" s="3224"/>
      <c r="F9" s="3224"/>
      <c r="G9" s="3224"/>
      <c r="H9" s="3224"/>
      <c r="I9" s="3224"/>
      <c r="J9" s="3224"/>
      <c r="K9" s="3224"/>
      <c r="L9" s="3224"/>
      <c r="M9" s="3224"/>
      <c r="N9" s="3224"/>
      <c r="O9" s="3224"/>
      <c r="P9" s="3224"/>
      <c r="Q9" s="3224"/>
      <c r="R9" s="3224"/>
      <c r="S9" s="3224"/>
      <c r="T9" s="3224"/>
      <c r="U9" s="3224"/>
      <c r="V9" s="3224"/>
      <c r="W9" s="3224"/>
      <c r="X9" s="3224"/>
      <c r="Y9" s="3224"/>
      <c r="Z9" s="3224"/>
      <c r="AA9" s="3224"/>
      <c r="AB9" s="3224"/>
      <c r="AC9" s="3224"/>
      <c r="AD9" s="3224"/>
    </row>
    <row r="10" spans="1:87" ht="27.75">
      <c r="A10" s="1675"/>
      <c r="B10" s="1675"/>
      <c r="C10" s="120"/>
      <c r="D10" s="121"/>
      <c r="E10" s="121"/>
      <c r="F10" s="121"/>
      <c r="G10" s="1744"/>
      <c r="H10" s="1745"/>
      <c r="I10" s="1635"/>
      <c r="J10" s="122"/>
      <c r="K10" s="123"/>
      <c r="L10" s="1874"/>
      <c r="M10" s="1874"/>
      <c r="N10" s="124"/>
      <c r="O10" s="124"/>
      <c r="P10" s="124"/>
      <c r="Q10" s="124"/>
      <c r="R10" s="124"/>
      <c r="S10" s="124"/>
      <c r="T10" s="124"/>
      <c r="U10" s="124"/>
      <c r="V10" s="124"/>
      <c r="W10" s="124"/>
      <c r="X10" s="124"/>
      <c r="Y10" s="124"/>
    </row>
    <row r="11" spans="1:87" ht="27.75">
      <c r="A11" s="1675"/>
      <c r="B11" s="1675"/>
      <c r="C11" s="120"/>
      <c r="D11" s="121"/>
      <c r="E11" s="121"/>
      <c r="F11" s="121"/>
      <c r="G11" s="1744"/>
      <c r="H11" s="1745"/>
      <c r="I11" s="1635"/>
      <c r="J11" s="122"/>
      <c r="K11" s="123"/>
      <c r="L11" s="1874"/>
      <c r="M11" s="1874"/>
      <c r="N11" s="124"/>
      <c r="O11" s="124"/>
      <c r="P11" s="124"/>
      <c r="Q11" s="124"/>
      <c r="R11" s="124"/>
      <c r="S11" s="124"/>
      <c r="T11" s="124"/>
      <c r="U11" s="124"/>
      <c r="V11" s="124"/>
      <c r="W11" s="124"/>
      <c r="X11" s="124"/>
      <c r="Y11" s="124"/>
    </row>
    <row r="12" spans="1:87" ht="33.75">
      <c r="A12" s="3225" t="s">
        <v>584</v>
      </c>
      <c r="B12" s="3225"/>
      <c r="C12" s="3225"/>
      <c r="D12" s="3225"/>
      <c r="E12" s="3225"/>
      <c r="F12" s="3225"/>
      <c r="G12" s="3225"/>
      <c r="H12" s="3225"/>
      <c r="I12" s="3225"/>
      <c r="J12" s="3225"/>
      <c r="K12" s="3225"/>
      <c r="L12" s="3225"/>
      <c r="M12" s="3225"/>
      <c r="N12" s="3225"/>
      <c r="O12" s="3225"/>
      <c r="P12" s="3225"/>
      <c r="Q12" s="3225"/>
      <c r="R12" s="3225"/>
      <c r="S12" s="3225"/>
      <c r="T12" s="3225"/>
      <c r="U12" s="3225"/>
      <c r="V12" s="3225"/>
      <c r="W12" s="3225"/>
      <c r="X12" s="3225"/>
      <c r="Y12" s="3225"/>
      <c r="Z12" s="3225"/>
      <c r="AA12" s="3225"/>
      <c r="AB12" s="3225"/>
      <c r="AC12" s="3225"/>
      <c r="AD12" s="3225"/>
    </row>
    <row r="13" spans="1:87" ht="25.5">
      <c r="A13" s="3226"/>
      <c r="B13" s="3226"/>
      <c r="C13" s="3226"/>
      <c r="D13" s="3226"/>
      <c r="E13" s="3226"/>
      <c r="F13" s="3226"/>
      <c r="G13" s="3226"/>
      <c r="H13" s="3226"/>
      <c r="I13" s="3226"/>
      <c r="J13" s="3226"/>
      <c r="K13" s="3226"/>
      <c r="L13" s="3226"/>
      <c r="M13" s="3226"/>
      <c r="N13" s="3226"/>
      <c r="O13" s="3226"/>
      <c r="P13" s="3226"/>
      <c r="Q13" s="3226"/>
      <c r="R13" s="3226"/>
      <c r="S13" s="3226"/>
      <c r="T13" s="3226"/>
      <c r="U13" s="3226"/>
      <c r="V13" s="3226"/>
      <c r="W13" s="3226"/>
      <c r="X13" s="3226"/>
      <c r="Y13" s="3226"/>
      <c r="Z13" s="127"/>
    </row>
    <row r="14" spans="1:87" ht="28.5" thickBot="1">
      <c r="A14" s="1676"/>
      <c r="B14" s="1676"/>
      <c r="C14" s="128"/>
      <c r="D14" s="128"/>
      <c r="E14" s="128"/>
      <c r="F14" s="128"/>
      <c r="G14" s="127"/>
      <c r="H14" s="1746"/>
      <c r="I14" s="1636"/>
      <c r="J14" s="129"/>
      <c r="K14" s="128"/>
      <c r="L14" s="1875"/>
      <c r="M14" s="1875"/>
      <c r="N14" s="130"/>
      <c r="O14" s="130"/>
      <c r="P14" s="130"/>
      <c r="Q14" s="130"/>
      <c r="R14" s="130"/>
      <c r="S14" s="130"/>
      <c r="T14" s="130"/>
      <c r="U14" s="130"/>
      <c r="V14" s="130"/>
      <c r="W14" s="130"/>
      <c r="X14" s="130"/>
      <c r="Y14" s="130"/>
    </row>
    <row r="15" spans="1:87" ht="44.25" customHeight="1" thickBot="1">
      <c r="A15" s="3227" t="s">
        <v>585</v>
      </c>
      <c r="B15" s="3228"/>
      <c r="C15" s="3228"/>
      <c r="D15" s="3228"/>
      <c r="E15" s="3228"/>
      <c r="F15" s="3228"/>
      <c r="G15" s="3228"/>
      <c r="H15" s="3229"/>
      <c r="I15" s="3230" t="s">
        <v>586</v>
      </c>
      <c r="J15" s="3231"/>
      <c r="K15" s="3231"/>
      <c r="L15" s="3231"/>
      <c r="M15" s="3231"/>
      <c r="N15" s="3231"/>
      <c r="O15" s="3231"/>
      <c r="P15" s="3231"/>
      <c r="Q15" s="3231"/>
      <c r="R15" s="3231"/>
      <c r="S15" s="3231"/>
      <c r="T15" s="3231"/>
      <c r="U15" s="3231"/>
      <c r="V15" s="3231"/>
      <c r="W15" s="3231"/>
      <c r="X15" s="3231"/>
      <c r="Y15" s="3232"/>
      <c r="Z15" s="3233" t="s">
        <v>587</v>
      </c>
      <c r="AA15" s="3236" t="s">
        <v>588</v>
      </c>
      <c r="AB15" s="3237"/>
      <c r="AC15" s="3237"/>
      <c r="AD15" s="3238"/>
      <c r="AE15" s="3262" t="s">
        <v>589</v>
      </c>
      <c r="AF15" s="3263"/>
      <c r="AG15" s="3264"/>
      <c r="AH15" s="3264"/>
      <c r="AI15" s="3264"/>
      <c r="AJ15" s="3264"/>
      <c r="AK15" s="3264"/>
      <c r="AL15" s="3264"/>
      <c r="AM15" s="3264"/>
      <c r="AN15" s="3264"/>
      <c r="AO15" s="3264"/>
      <c r="AP15" s="3264"/>
      <c r="AQ15" s="3264"/>
      <c r="AR15" s="3264"/>
      <c r="AS15" s="3264"/>
      <c r="AT15" s="3264"/>
      <c r="AU15" s="3264"/>
      <c r="AV15" s="3264"/>
      <c r="AW15" s="3264"/>
      <c r="AX15" s="3264"/>
      <c r="AY15" s="3264"/>
      <c r="AZ15" s="3264"/>
      <c r="BA15" s="3264"/>
      <c r="BB15" s="3264"/>
      <c r="BC15" s="3264"/>
      <c r="BD15" s="3264"/>
      <c r="BE15" s="3264"/>
      <c r="BF15" s="3264"/>
      <c r="BG15" s="3264"/>
      <c r="BH15" s="3264"/>
      <c r="BI15" s="3264"/>
      <c r="BJ15" s="3264"/>
      <c r="BK15" s="3264"/>
      <c r="BL15" s="3264"/>
      <c r="BM15" s="3264"/>
      <c r="BN15" s="3264"/>
      <c r="BO15" s="3264"/>
      <c r="BP15" s="3264"/>
      <c r="BQ15" s="3264"/>
      <c r="BR15" s="3264"/>
      <c r="BS15" s="3264"/>
      <c r="BT15" s="3264"/>
      <c r="BU15" s="3264"/>
      <c r="BV15" s="3264"/>
      <c r="BW15" s="3264"/>
      <c r="BX15" s="3264"/>
      <c r="BY15" s="3264"/>
      <c r="BZ15" s="3264"/>
      <c r="CA15" s="3264"/>
      <c r="CB15" s="3264"/>
      <c r="CC15" s="3264"/>
      <c r="CD15" s="3264"/>
      <c r="CE15" s="3264"/>
      <c r="CF15" s="3264"/>
      <c r="CG15" s="3264"/>
      <c r="CH15" s="3265"/>
    </row>
    <row r="16" spans="1:87" s="131" customFormat="1" ht="44.25" customHeight="1">
      <c r="A16" s="3270" t="s">
        <v>597</v>
      </c>
      <c r="B16" s="3273" t="s">
        <v>590</v>
      </c>
      <c r="C16" s="3250" t="s">
        <v>591</v>
      </c>
      <c r="D16" s="3276" t="s">
        <v>592</v>
      </c>
      <c r="E16" s="3250" t="s">
        <v>593</v>
      </c>
      <c r="F16" s="3250" t="s">
        <v>594</v>
      </c>
      <c r="G16" s="3279" t="s">
        <v>595</v>
      </c>
      <c r="H16" s="3282" t="s">
        <v>596</v>
      </c>
      <c r="I16" s="3298" t="s">
        <v>597</v>
      </c>
      <c r="J16" s="3242" t="s">
        <v>590</v>
      </c>
      <c r="K16" s="3250" t="s">
        <v>598</v>
      </c>
      <c r="L16" s="3250" t="s">
        <v>599</v>
      </c>
      <c r="M16" s="3253" t="s">
        <v>600</v>
      </c>
      <c r="N16" s="3256" t="s">
        <v>601</v>
      </c>
      <c r="O16" s="3257"/>
      <c r="P16" s="3257"/>
      <c r="Q16" s="3257"/>
      <c r="R16" s="3257"/>
      <c r="S16" s="3257"/>
      <c r="T16" s="3257"/>
      <c r="U16" s="3257"/>
      <c r="V16" s="3257"/>
      <c r="W16" s="3257"/>
      <c r="X16" s="3257"/>
      <c r="Y16" s="3258"/>
      <c r="Z16" s="3234"/>
      <c r="AA16" s="3239"/>
      <c r="AB16" s="3240"/>
      <c r="AC16" s="3240"/>
      <c r="AD16" s="3241"/>
      <c r="AE16" s="3266"/>
      <c r="AF16" s="3267"/>
      <c r="AG16" s="3268"/>
      <c r="AH16" s="3268"/>
      <c r="AI16" s="3268"/>
      <c r="AJ16" s="3268"/>
      <c r="AK16" s="3268"/>
      <c r="AL16" s="3268"/>
      <c r="AM16" s="3268"/>
      <c r="AN16" s="3268"/>
      <c r="AO16" s="3268"/>
      <c r="AP16" s="3268"/>
      <c r="AQ16" s="3268"/>
      <c r="AR16" s="3268"/>
      <c r="AS16" s="3268"/>
      <c r="AT16" s="3268"/>
      <c r="AU16" s="3268"/>
      <c r="AV16" s="3268"/>
      <c r="AW16" s="3268"/>
      <c r="AX16" s="3268"/>
      <c r="AY16" s="3268"/>
      <c r="AZ16" s="3268"/>
      <c r="BA16" s="3268"/>
      <c r="BB16" s="3268"/>
      <c r="BC16" s="3268"/>
      <c r="BD16" s="3268"/>
      <c r="BE16" s="3268"/>
      <c r="BF16" s="3268"/>
      <c r="BG16" s="3268"/>
      <c r="BH16" s="3268"/>
      <c r="BI16" s="3268"/>
      <c r="BJ16" s="3268"/>
      <c r="BK16" s="3268"/>
      <c r="BL16" s="3268"/>
      <c r="BM16" s="3268"/>
      <c r="BN16" s="3268"/>
      <c r="BO16" s="3268"/>
      <c r="BP16" s="3268"/>
      <c r="BQ16" s="3268"/>
      <c r="BR16" s="3268"/>
      <c r="BS16" s="3268"/>
      <c r="BT16" s="3268"/>
      <c r="BU16" s="3268"/>
      <c r="BV16" s="3268"/>
      <c r="BW16" s="3268"/>
      <c r="BX16" s="3268"/>
      <c r="BY16" s="3268"/>
      <c r="BZ16" s="3268"/>
      <c r="CA16" s="3268"/>
      <c r="CB16" s="3268"/>
      <c r="CC16" s="3268"/>
      <c r="CD16" s="3268"/>
      <c r="CE16" s="3268"/>
      <c r="CF16" s="3268"/>
      <c r="CG16" s="3268"/>
      <c r="CH16" s="3269"/>
      <c r="CI16" s="1367"/>
    </row>
    <row r="17" spans="1:87" s="131" customFormat="1" ht="44.25" customHeight="1" thickBot="1">
      <c r="A17" s="3271"/>
      <c r="B17" s="3274"/>
      <c r="C17" s="3251"/>
      <c r="D17" s="3277"/>
      <c r="E17" s="3251"/>
      <c r="F17" s="3251"/>
      <c r="G17" s="3280"/>
      <c r="H17" s="3283"/>
      <c r="I17" s="3299"/>
      <c r="J17" s="3243"/>
      <c r="K17" s="3251"/>
      <c r="L17" s="3251"/>
      <c r="M17" s="3254"/>
      <c r="N17" s="3259" t="s">
        <v>602</v>
      </c>
      <c r="O17" s="3260"/>
      <c r="P17" s="3261"/>
      <c r="Q17" s="3259" t="s">
        <v>603</v>
      </c>
      <c r="R17" s="3260"/>
      <c r="S17" s="3261"/>
      <c r="T17" s="3259" t="s">
        <v>604</v>
      </c>
      <c r="U17" s="3260"/>
      <c r="V17" s="3261"/>
      <c r="W17" s="3259" t="s">
        <v>605</v>
      </c>
      <c r="X17" s="3260"/>
      <c r="Y17" s="3261"/>
      <c r="Z17" s="3234"/>
      <c r="AA17" s="3212" t="s">
        <v>0</v>
      </c>
      <c r="AB17" s="3244" t="s">
        <v>192</v>
      </c>
      <c r="AC17" s="3246" t="s">
        <v>606</v>
      </c>
      <c r="AD17" s="3248" t="s">
        <v>607</v>
      </c>
      <c r="AE17" s="3215">
        <v>1121</v>
      </c>
      <c r="AF17" s="3080">
        <v>1224</v>
      </c>
      <c r="AG17" s="3080">
        <v>1229</v>
      </c>
      <c r="AH17" s="3080">
        <v>221</v>
      </c>
      <c r="AI17" s="3080">
        <v>222</v>
      </c>
      <c r="AJ17" s="3211">
        <v>231</v>
      </c>
      <c r="AK17" s="3211">
        <v>232</v>
      </c>
      <c r="AL17" s="3211">
        <v>241</v>
      </c>
      <c r="AM17" s="3211">
        <v>242</v>
      </c>
      <c r="AN17" s="3211">
        <v>244</v>
      </c>
      <c r="AO17" s="3211">
        <v>2534</v>
      </c>
      <c r="AP17" s="3211">
        <v>251</v>
      </c>
      <c r="AQ17" s="3080">
        <v>258</v>
      </c>
      <c r="AR17" s="3080">
        <v>2712</v>
      </c>
      <c r="AS17" s="3080">
        <v>2717</v>
      </c>
      <c r="AT17" s="3080">
        <v>2721</v>
      </c>
      <c r="AU17" s="3080">
        <v>2726</v>
      </c>
      <c r="AV17" s="3080">
        <v>2851</v>
      </c>
      <c r="AW17" s="3080">
        <v>2864</v>
      </c>
      <c r="AX17" s="3080">
        <v>2874</v>
      </c>
      <c r="AY17" s="3080">
        <v>2875</v>
      </c>
      <c r="AZ17" s="3080">
        <v>2876</v>
      </c>
      <c r="BA17" s="3211">
        <v>3111</v>
      </c>
      <c r="BB17" s="3211">
        <v>3133</v>
      </c>
      <c r="BC17" s="3080">
        <v>314</v>
      </c>
      <c r="BD17" s="3080">
        <v>322</v>
      </c>
      <c r="BE17" s="3080">
        <v>323</v>
      </c>
      <c r="BF17" s="3080">
        <v>331</v>
      </c>
      <c r="BG17" s="3080">
        <v>332</v>
      </c>
      <c r="BH17" s="3080">
        <v>334</v>
      </c>
      <c r="BI17" s="3080">
        <v>336</v>
      </c>
      <c r="BJ17" s="3080">
        <v>353</v>
      </c>
      <c r="BK17" s="3080">
        <v>355</v>
      </c>
      <c r="BL17" s="3211">
        <v>3636</v>
      </c>
      <c r="BM17" s="3211">
        <v>3711</v>
      </c>
      <c r="BN17" s="3080">
        <v>3712</v>
      </c>
      <c r="BO17" s="3080">
        <v>3714</v>
      </c>
      <c r="BP17" s="3080">
        <v>391</v>
      </c>
      <c r="BQ17" s="3080">
        <v>392</v>
      </c>
      <c r="BR17" s="3080">
        <v>396</v>
      </c>
      <c r="BS17" s="3080">
        <v>399</v>
      </c>
      <c r="BT17" s="3080">
        <v>4122</v>
      </c>
      <c r="BU17" s="3080">
        <v>4141</v>
      </c>
      <c r="BV17" s="3080">
        <v>611</v>
      </c>
      <c r="BW17" s="3080">
        <v>613</v>
      </c>
      <c r="BX17" s="3080">
        <v>614</v>
      </c>
      <c r="BY17" s="3080">
        <v>619</v>
      </c>
      <c r="BZ17" s="3080">
        <v>621</v>
      </c>
      <c r="CA17" s="3080">
        <v>623</v>
      </c>
      <c r="CB17" s="3080">
        <v>648</v>
      </c>
      <c r="CC17" s="3080">
        <v>655</v>
      </c>
      <c r="CD17" s="3080">
        <v>656</v>
      </c>
      <c r="CE17" s="3080">
        <v>657</v>
      </c>
      <c r="CF17" s="3080">
        <v>6831</v>
      </c>
      <c r="CG17" s="3080">
        <v>6881</v>
      </c>
      <c r="CH17" s="3285" t="s">
        <v>608</v>
      </c>
      <c r="CI17" s="1367"/>
    </row>
    <row r="18" spans="1:87" s="131" customFormat="1" ht="69" customHeight="1" thickBot="1">
      <c r="A18" s="3272"/>
      <c r="B18" s="3275"/>
      <c r="C18" s="3252"/>
      <c r="D18" s="3278"/>
      <c r="E18" s="3252"/>
      <c r="F18" s="3252"/>
      <c r="G18" s="3281"/>
      <c r="H18" s="3284"/>
      <c r="I18" s="3300"/>
      <c r="J18" s="3118"/>
      <c r="K18" s="3252"/>
      <c r="L18" s="3252"/>
      <c r="M18" s="3255"/>
      <c r="N18" s="1858" t="s">
        <v>609</v>
      </c>
      <c r="O18" s="1312" t="s">
        <v>610</v>
      </c>
      <c r="P18" s="1859" t="s">
        <v>611</v>
      </c>
      <c r="Q18" s="1858" t="s">
        <v>612</v>
      </c>
      <c r="R18" s="1312" t="s">
        <v>613</v>
      </c>
      <c r="S18" s="1860" t="s">
        <v>614</v>
      </c>
      <c r="T18" s="1861" t="s">
        <v>615</v>
      </c>
      <c r="U18" s="1312" t="s">
        <v>616</v>
      </c>
      <c r="V18" s="1859" t="s">
        <v>617</v>
      </c>
      <c r="W18" s="1858" t="s">
        <v>618</v>
      </c>
      <c r="X18" s="1312" t="s">
        <v>619</v>
      </c>
      <c r="Y18" s="1860" t="s">
        <v>620</v>
      </c>
      <c r="Z18" s="3235"/>
      <c r="AA18" s="3213"/>
      <c r="AB18" s="3245"/>
      <c r="AC18" s="3247"/>
      <c r="AD18" s="3249"/>
      <c r="AE18" s="3216"/>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c r="BA18" s="3081"/>
      <c r="BB18" s="3081"/>
      <c r="BC18" s="3081"/>
      <c r="BD18" s="3081"/>
      <c r="BE18" s="3081"/>
      <c r="BF18" s="3081"/>
      <c r="BG18" s="3081"/>
      <c r="BH18" s="3081"/>
      <c r="BI18" s="3081"/>
      <c r="BJ18" s="3081"/>
      <c r="BK18" s="3081"/>
      <c r="BL18" s="3081"/>
      <c r="BM18" s="3081"/>
      <c r="BN18" s="3081"/>
      <c r="BO18" s="3081"/>
      <c r="BP18" s="3081"/>
      <c r="BQ18" s="3081"/>
      <c r="BR18" s="3081"/>
      <c r="BS18" s="3081"/>
      <c r="BT18" s="3081"/>
      <c r="BU18" s="3081"/>
      <c r="BV18" s="3081"/>
      <c r="BW18" s="3081"/>
      <c r="BX18" s="3081"/>
      <c r="BY18" s="3081"/>
      <c r="BZ18" s="3081"/>
      <c r="CA18" s="3081"/>
      <c r="CB18" s="3081"/>
      <c r="CC18" s="3081"/>
      <c r="CD18" s="3081"/>
      <c r="CE18" s="3081"/>
      <c r="CF18" s="3081"/>
      <c r="CG18" s="3081"/>
      <c r="CH18" s="3286"/>
    </row>
    <row r="19" spans="1:87" ht="36" customHeight="1">
      <c r="A19" s="1677">
        <v>1</v>
      </c>
      <c r="B19" s="2321">
        <v>1</v>
      </c>
      <c r="C19" s="3088" t="s">
        <v>621</v>
      </c>
      <c r="D19" s="132" t="s">
        <v>622</v>
      </c>
      <c r="E19" s="3287" t="s">
        <v>623</v>
      </c>
      <c r="F19" s="3303" t="s">
        <v>624</v>
      </c>
      <c r="G19" s="3129" t="s">
        <v>625</v>
      </c>
      <c r="H19" s="3289" t="s">
        <v>626</v>
      </c>
      <c r="I19" s="1583">
        <v>1</v>
      </c>
      <c r="J19" s="1579">
        <v>1</v>
      </c>
      <c r="K19" s="3290" t="s">
        <v>627</v>
      </c>
      <c r="L19" s="3206" t="s">
        <v>628</v>
      </c>
      <c r="M19" s="3207" t="s">
        <v>629</v>
      </c>
      <c r="N19" s="2001"/>
      <c r="O19" s="2002"/>
      <c r="P19" s="2003"/>
      <c r="Q19" s="2004"/>
      <c r="R19" s="2002"/>
      <c r="S19" s="2005"/>
      <c r="T19" s="134"/>
      <c r="U19" s="135"/>
      <c r="V19" s="136"/>
      <c r="W19" s="134"/>
      <c r="X19" s="135"/>
      <c r="Y19" s="136"/>
      <c r="Z19" s="2208"/>
      <c r="AA19" s="2376"/>
      <c r="AB19" s="2377"/>
      <c r="AC19" s="544"/>
      <c r="AD19" s="2378"/>
      <c r="AE19" s="1315"/>
      <c r="AF19" s="1483"/>
      <c r="AG19" s="1316"/>
      <c r="AH19" s="1316"/>
      <c r="AI19" s="1316"/>
      <c r="AJ19" s="1316"/>
      <c r="AK19" s="1316"/>
      <c r="AL19" s="1316"/>
      <c r="AM19" s="1316"/>
      <c r="AN19" s="1316"/>
      <c r="AO19" s="1316"/>
      <c r="AP19" s="1316"/>
      <c r="AQ19" s="1316"/>
      <c r="AR19" s="1316"/>
      <c r="AS19" s="1316"/>
      <c r="AT19" s="1316"/>
      <c r="AU19" s="1316"/>
      <c r="AV19" s="1316"/>
      <c r="AW19" s="1316"/>
      <c r="AX19" s="1316"/>
      <c r="AY19" s="1316"/>
      <c r="AZ19" s="1316"/>
      <c r="BA19" s="1316"/>
      <c r="BB19" s="1316"/>
      <c r="BC19" s="1316"/>
      <c r="BD19" s="1316"/>
      <c r="BE19" s="1316"/>
      <c r="BF19" s="1316"/>
      <c r="BG19" s="1316"/>
      <c r="BH19" s="1316"/>
      <c r="BI19" s="1316"/>
      <c r="BJ19" s="1316"/>
      <c r="BK19" s="1316"/>
      <c r="BL19" s="1316"/>
      <c r="BM19" s="1316"/>
      <c r="BN19" s="1316"/>
      <c r="BO19" s="1316"/>
      <c r="BP19" s="1316"/>
      <c r="BQ19" s="1316"/>
      <c r="BR19" s="1316"/>
      <c r="BS19" s="1316"/>
      <c r="BT19" s="1316"/>
      <c r="BU19" s="1316"/>
      <c r="BV19" s="1316"/>
      <c r="BW19" s="1316"/>
      <c r="BX19" s="1316"/>
      <c r="BY19" s="1316"/>
      <c r="BZ19" s="1316"/>
      <c r="CA19" s="1316"/>
      <c r="CB19" s="1316"/>
      <c r="CC19" s="1316"/>
      <c r="CD19" s="1316"/>
      <c r="CE19" s="1316"/>
      <c r="CF19" s="1316"/>
      <c r="CG19" s="1316"/>
      <c r="CH19" s="1377">
        <f>SUM(AE19:CG19)</f>
        <v>0</v>
      </c>
    </row>
    <row r="20" spans="1:87" ht="159.75" customHeight="1">
      <c r="A20" s="1678"/>
      <c r="B20" s="2321"/>
      <c r="C20" s="3085"/>
      <c r="D20" s="1649" t="s">
        <v>630</v>
      </c>
      <c r="E20" s="3288"/>
      <c r="F20" s="3304"/>
      <c r="G20" s="3130"/>
      <c r="H20" s="3097"/>
      <c r="I20" s="1584"/>
      <c r="J20" s="1573"/>
      <c r="K20" s="3104"/>
      <c r="L20" s="3105"/>
      <c r="M20" s="3106"/>
      <c r="N20" s="290"/>
      <c r="O20" s="291"/>
      <c r="P20" s="292"/>
      <c r="Q20" s="788"/>
      <c r="R20" s="291"/>
      <c r="S20" s="293"/>
      <c r="T20" s="138"/>
      <c r="U20" s="139"/>
      <c r="V20" s="140"/>
      <c r="W20" s="138"/>
      <c r="X20" s="139"/>
      <c r="Y20" s="140"/>
      <c r="Z20" s="2160"/>
      <c r="AA20" s="261"/>
      <c r="AB20" s="262"/>
      <c r="AC20" s="1173"/>
      <c r="AD20" s="1781"/>
      <c r="AE20" s="1317"/>
      <c r="AF20" s="1362"/>
      <c r="AG20" s="1318"/>
      <c r="AH20" s="1318"/>
      <c r="AI20" s="1318"/>
      <c r="AJ20" s="1318"/>
      <c r="AK20" s="1318"/>
      <c r="AL20" s="1318"/>
      <c r="AM20" s="1318"/>
      <c r="AN20" s="1318"/>
      <c r="AO20" s="1318"/>
      <c r="AP20" s="1318"/>
      <c r="AQ20" s="1318"/>
      <c r="AR20" s="1318"/>
      <c r="AS20" s="1318"/>
      <c r="AT20" s="1318"/>
      <c r="AU20" s="1318"/>
      <c r="AV20" s="1318"/>
      <c r="AW20" s="1318"/>
      <c r="AX20" s="1318"/>
      <c r="AY20" s="1318"/>
      <c r="AZ20" s="1318"/>
      <c r="BA20" s="1318"/>
      <c r="BB20" s="1318"/>
      <c r="BC20" s="1318"/>
      <c r="BD20" s="1318"/>
      <c r="BE20" s="1318"/>
      <c r="BF20" s="1318"/>
      <c r="BG20" s="1318"/>
      <c r="BH20" s="1318"/>
      <c r="BI20" s="1318"/>
      <c r="BJ20" s="1318"/>
      <c r="BK20" s="1318"/>
      <c r="BL20" s="1318"/>
      <c r="BM20" s="1318"/>
      <c r="BN20" s="1318"/>
      <c r="BO20" s="1318"/>
      <c r="BP20" s="1318"/>
      <c r="BQ20" s="1318"/>
      <c r="BR20" s="1318"/>
      <c r="BS20" s="1318"/>
      <c r="BT20" s="1318"/>
      <c r="BU20" s="1318"/>
      <c r="BV20" s="1318"/>
      <c r="BW20" s="1318"/>
      <c r="BX20" s="1318"/>
      <c r="BY20" s="1318"/>
      <c r="BZ20" s="1318"/>
      <c r="CA20" s="1318"/>
      <c r="CB20" s="1318"/>
      <c r="CC20" s="1318"/>
      <c r="CD20" s="1318"/>
      <c r="CE20" s="1318"/>
      <c r="CF20" s="1318"/>
      <c r="CG20" s="1318"/>
      <c r="CH20" s="1378">
        <f>SUM(AE20:CG20)</f>
        <v>0</v>
      </c>
    </row>
    <row r="21" spans="1:87" ht="33" customHeight="1">
      <c r="A21" s="1678"/>
      <c r="B21" s="2321"/>
      <c r="C21" s="3085"/>
      <c r="D21" s="2201" t="s">
        <v>631</v>
      </c>
      <c r="E21" s="3288" t="s">
        <v>632</v>
      </c>
      <c r="F21" s="3304"/>
      <c r="G21" s="2157"/>
      <c r="H21" s="2141"/>
      <c r="I21" s="1585"/>
      <c r="J21" s="1574"/>
      <c r="K21" s="3162"/>
      <c r="L21" s="2174"/>
      <c r="M21" s="141"/>
      <c r="N21" s="294"/>
      <c r="O21" s="295"/>
      <c r="P21" s="296"/>
      <c r="Q21" s="806"/>
      <c r="R21" s="295"/>
      <c r="S21" s="297"/>
      <c r="T21" s="142"/>
      <c r="U21" s="143"/>
      <c r="V21" s="144"/>
      <c r="W21" s="142"/>
      <c r="X21" s="143"/>
      <c r="Y21" s="144"/>
      <c r="Z21" s="2193"/>
      <c r="AA21" s="798"/>
      <c r="AB21" s="799"/>
      <c r="AC21" s="561"/>
      <c r="AD21" s="2379"/>
      <c r="AE21" s="1317"/>
      <c r="AF21" s="1362"/>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c r="BG21" s="1318"/>
      <c r="BH21" s="1318"/>
      <c r="BI21" s="1318"/>
      <c r="BJ21" s="1318"/>
      <c r="BK21" s="1318"/>
      <c r="BL21" s="1318"/>
      <c r="BM21" s="1318"/>
      <c r="BN21" s="1318"/>
      <c r="BO21" s="1318"/>
      <c r="BP21" s="1318"/>
      <c r="BQ21" s="1318"/>
      <c r="BR21" s="1318"/>
      <c r="BS21" s="1318"/>
      <c r="BT21" s="1318"/>
      <c r="BU21" s="1318"/>
      <c r="BV21" s="1318"/>
      <c r="BW21" s="1318"/>
      <c r="BX21" s="1318"/>
      <c r="BY21" s="1318"/>
      <c r="BZ21" s="1318"/>
      <c r="CA21" s="1318"/>
      <c r="CB21" s="1318"/>
      <c r="CC21" s="1318"/>
      <c r="CD21" s="1318"/>
      <c r="CE21" s="1318"/>
      <c r="CF21" s="1318"/>
      <c r="CG21" s="1318"/>
      <c r="CH21" s="1378">
        <f t="shared" ref="CH21:CH83" si="0">SUM(AE21:CG21)</f>
        <v>0</v>
      </c>
    </row>
    <row r="22" spans="1:87" ht="120" customHeight="1">
      <c r="A22" s="1678"/>
      <c r="B22" s="2321"/>
      <c r="C22" s="1649"/>
      <c r="D22" s="3085" t="s">
        <v>633</v>
      </c>
      <c r="E22" s="3288"/>
      <c r="F22" s="3304"/>
      <c r="G22" s="2157"/>
      <c r="H22" s="2141"/>
      <c r="I22" s="1584">
        <v>2</v>
      </c>
      <c r="J22" s="1573">
        <v>2</v>
      </c>
      <c r="K22" s="3104" t="s">
        <v>635</v>
      </c>
      <c r="L22" s="2153" t="s">
        <v>636</v>
      </c>
      <c r="M22" s="3106" t="s">
        <v>637</v>
      </c>
      <c r="N22" s="138"/>
      <c r="O22" s="139"/>
      <c r="P22" s="140"/>
      <c r="Q22" s="788"/>
      <c r="R22" s="291"/>
      <c r="S22" s="293"/>
      <c r="T22" s="138"/>
      <c r="U22" s="139"/>
      <c r="V22" s="140"/>
      <c r="W22" s="138"/>
      <c r="X22" s="139"/>
      <c r="Y22" s="140"/>
      <c r="Z22" s="1215" t="s">
        <v>2656</v>
      </c>
      <c r="AA22" s="2563">
        <v>311</v>
      </c>
      <c r="AB22" s="1216">
        <v>3111</v>
      </c>
      <c r="AC22" s="2889" t="s">
        <v>124</v>
      </c>
      <c r="AD22" s="2892">
        <f>30*200</f>
        <v>6000</v>
      </c>
      <c r="AE22" s="1319"/>
      <c r="AF22" s="1484"/>
      <c r="AG22" s="1320"/>
      <c r="AH22" s="1320"/>
      <c r="AI22" s="1320"/>
      <c r="AJ22" s="1320"/>
      <c r="AK22" s="1320"/>
      <c r="AL22" s="1320"/>
      <c r="AM22" s="1320"/>
      <c r="AN22" s="1320"/>
      <c r="AO22" s="1320"/>
      <c r="AP22" s="1320"/>
      <c r="AQ22" s="1320"/>
      <c r="AR22" s="1320"/>
      <c r="AS22" s="1320"/>
      <c r="AT22" s="1320"/>
      <c r="AU22" s="1320"/>
      <c r="AV22" s="1320"/>
      <c r="AW22" s="1320"/>
      <c r="AX22" s="1320"/>
      <c r="AY22" s="1320"/>
      <c r="AZ22" s="1320"/>
      <c r="BA22" s="1320">
        <f>+AD22</f>
        <v>6000</v>
      </c>
      <c r="BB22" s="1320"/>
      <c r="BC22" s="1320"/>
      <c r="BD22" s="1320"/>
      <c r="BE22" s="1320"/>
      <c r="BF22" s="1320"/>
      <c r="BG22" s="1320"/>
      <c r="BH22" s="1320"/>
      <c r="BI22" s="1320"/>
      <c r="BJ22" s="1320"/>
      <c r="BK22" s="1320"/>
      <c r="BL22" s="1320"/>
      <c r="BM22" s="1320"/>
      <c r="BN22" s="1320"/>
      <c r="BO22" s="1320"/>
      <c r="BP22" s="1320"/>
      <c r="BQ22" s="1320"/>
      <c r="BR22" s="1320"/>
      <c r="BS22" s="1320"/>
      <c r="BT22" s="1320"/>
      <c r="BU22" s="1320"/>
      <c r="BV22" s="1320"/>
      <c r="BW22" s="1320"/>
      <c r="BX22" s="1320"/>
      <c r="BY22" s="1320"/>
      <c r="BZ22" s="1320"/>
      <c r="CA22" s="1320"/>
      <c r="CB22" s="1320"/>
      <c r="CC22" s="1320"/>
      <c r="CD22" s="1320"/>
      <c r="CE22" s="1320"/>
      <c r="CF22" s="1320"/>
      <c r="CG22" s="1320"/>
      <c r="CH22" s="1378">
        <f t="shared" si="0"/>
        <v>6000</v>
      </c>
    </row>
    <row r="23" spans="1:87" ht="100.5" customHeight="1">
      <c r="A23" s="1678"/>
      <c r="B23" s="2321"/>
      <c r="C23" s="1649"/>
      <c r="D23" s="3085"/>
      <c r="E23" s="3288"/>
      <c r="F23" s="3304"/>
      <c r="G23" s="2157"/>
      <c r="H23" s="2141"/>
      <c r="I23" s="1584"/>
      <c r="J23" s="1573"/>
      <c r="K23" s="3104"/>
      <c r="L23" s="3105" t="s">
        <v>638</v>
      </c>
      <c r="M23" s="3106"/>
      <c r="N23" s="138"/>
      <c r="O23" s="147"/>
      <c r="P23" s="140"/>
      <c r="Q23" s="306"/>
      <c r="R23" s="291"/>
      <c r="S23" s="293"/>
      <c r="T23" s="138"/>
      <c r="U23" s="139"/>
      <c r="V23" s="140"/>
      <c r="W23" s="138"/>
      <c r="X23" s="147"/>
      <c r="Y23" s="140"/>
      <c r="Z23" s="2160"/>
      <c r="AA23" s="261"/>
      <c r="AB23" s="262"/>
      <c r="AC23" s="1173"/>
      <c r="AD23" s="1781"/>
      <c r="AE23" s="1319"/>
      <c r="AF23" s="1484"/>
      <c r="AG23" s="1320"/>
      <c r="AH23" s="1320"/>
      <c r="AI23" s="1320"/>
      <c r="AJ23" s="1320"/>
      <c r="AK23" s="1320"/>
      <c r="AL23" s="1320"/>
      <c r="AM23" s="1320"/>
      <c r="AN23" s="1320"/>
      <c r="AO23" s="1320"/>
      <c r="AP23" s="1320"/>
      <c r="AQ23" s="1320"/>
      <c r="AR23" s="1320"/>
      <c r="AS23" s="1320"/>
      <c r="AT23" s="1320"/>
      <c r="AU23" s="1320"/>
      <c r="AV23" s="1320"/>
      <c r="AW23" s="1320"/>
      <c r="AX23" s="1320"/>
      <c r="AY23" s="1320"/>
      <c r="AZ23" s="1320"/>
      <c r="BA23" s="1320"/>
      <c r="BB23" s="1320"/>
      <c r="BC23" s="1320"/>
      <c r="BD23" s="1320"/>
      <c r="BE23" s="1320"/>
      <c r="BF23" s="1320"/>
      <c r="BG23" s="1320"/>
      <c r="BH23" s="1320"/>
      <c r="BI23" s="1320"/>
      <c r="BJ23" s="1320"/>
      <c r="BK23" s="1320"/>
      <c r="BL23" s="1320"/>
      <c r="BM23" s="1320"/>
      <c r="BN23" s="1320"/>
      <c r="BO23" s="1320"/>
      <c r="BP23" s="1320"/>
      <c r="BQ23" s="1320"/>
      <c r="BR23" s="1320"/>
      <c r="BS23" s="1320"/>
      <c r="BT23" s="1320"/>
      <c r="BU23" s="1320"/>
      <c r="BV23" s="1320"/>
      <c r="BW23" s="1320"/>
      <c r="BX23" s="1320"/>
      <c r="BY23" s="1320"/>
      <c r="BZ23" s="1320"/>
      <c r="CA23" s="1320"/>
      <c r="CB23" s="1320"/>
      <c r="CC23" s="1320"/>
      <c r="CD23" s="1320"/>
      <c r="CE23" s="1320"/>
      <c r="CF23" s="1320"/>
      <c r="CG23" s="1320"/>
      <c r="CH23" s="1378">
        <f t="shared" si="0"/>
        <v>0</v>
      </c>
    </row>
    <row r="24" spans="1:87" ht="73.5" customHeight="1">
      <c r="A24" s="1678"/>
      <c r="B24" s="2321"/>
      <c r="C24" s="1649"/>
      <c r="D24" s="3085" t="s">
        <v>634</v>
      </c>
      <c r="E24" s="2232"/>
      <c r="F24" s="1649"/>
      <c r="G24" s="2157"/>
      <c r="H24" s="2141"/>
      <c r="I24" s="1584"/>
      <c r="J24" s="1573"/>
      <c r="K24" s="3104"/>
      <c r="L24" s="3105"/>
      <c r="M24" s="2305"/>
      <c r="N24" s="138"/>
      <c r="O24" s="147"/>
      <c r="P24" s="140"/>
      <c r="Q24" s="306"/>
      <c r="R24" s="291"/>
      <c r="S24" s="293"/>
      <c r="T24" s="138"/>
      <c r="U24" s="139"/>
      <c r="V24" s="140"/>
      <c r="W24" s="138"/>
      <c r="X24" s="147"/>
      <c r="Y24" s="140"/>
      <c r="Z24" s="2160"/>
      <c r="AA24" s="261"/>
      <c r="AB24" s="262"/>
      <c r="AC24" s="1173"/>
      <c r="AD24" s="1781"/>
      <c r="AE24" s="1319"/>
      <c r="AF24" s="1484"/>
      <c r="AG24" s="1320"/>
      <c r="AH24" s="1320"/>
      <c r="AI24" s="1320"/>
      <c r="AJ24" s="1320"/>
      <c r="AK24" s="1320"/>
      <c r="AL24" s="1320"/>
      <c r="AM24" s="1320"/>
      <c r="AN24" s="1320"/>
      <c r="AO24" s="1320"/>
      <c r="AP24" s="1320"/>
      <c r="AQ24" s="1320"/>
      <c r="AR24" s="1320"/>
      <c r="AS24" s="1320"/>
      <c r="AT24" s="1320"/>
      <c r="AU24" s="1320"/>
      <c r="AV24" s="1320"/>
      <c r="AW24" s="1320"/>
      <c r="AX24" s="1320"/>
      <c r="AY24" s="1320"/>
      <c r="AZ24" s="1320"/>
      <c r="BA24" s="1320"/>
      <c r="BB24" s="1320"/>
      <c r="BC24" s="1320"/>
      <c r="BD24" s="1320"/>
      <c r="BE24" s="1320"/>
      <c r="BF24" s="1320"/>
      <c r="BG24" s="1320"/>
      <c r="BH24" s="1320"/>
      <c r="BI24" s="1320"/>
      <c r="BJ24" s="1320"/>
      <c r="BK24" s="1320"/>
      <c r="BL24" s="1320"/>
      <c r="BM24" s="1320"/>
      <c r="BN24" s="1320"/>
      <c r="BO24" s="1320"/>
      <c r="BP24" s="1320"/>
      <c r="BQ24" s="1320"/>
      <c r="BR24" s="1320"/>
      <c r="BS24" s="1320"/>
      <c r="BT24" s="1320"/>
      <c r="BU24" s="1320"/>
      <c r="BV24" s="1320"/>
      <c r="BW24" s="1320"/>
      <c r="BX24" s="1320"/>
      <c r="BY24" s="1320"/>
      <c r="BZ24" s="1320"/>
      <c r="CA24" s="1320"/>
      <c r="CB24" s="1320"/>
      <c r="CC24" s="1320"/>
      <c r="CD24" s="1320"/>
      <c r="CE24" s="1320"/>
      <c r="CF24" s="1320"/>
      <c r="CG24" s="1320"/>
      <c r="CH24" s="1378">
        <f t="shared" si="0"/>
        <v>0</v>
      </c>
    </row>
    <row r="25" spans="1:87" ht="36.75" customHeight="1">
      <c r="A25" s="1678"/>
      <c r="B25" s="2321"/>
      <c r="C25" s="1649"/>
      <c r="D25" s="3085"/>
      <c r="E25" s="2232"/>
      <c r="F25" s="1649"/>
      <c r="G25" s="2157"/>
      <c r="H25" s="1747"/>
      <c r="I25" s="1584"/>
      <c r="J25" s="1573"/>
      <c r="K25" s="2145"/>
      <c r="L25" s="2153"/>
      <c r="M25" s="2305"/>
      <c r="N25" s="138"/>
      <c r="O25" s="139"/>
      <c r="P25" s="140"/>
      <c r="Q25" s="788"/>
      <c r="R25" s="291"/>
      <c r="S25" s="293"/>
      <c r="T25" s="138"/>
      <c r="U25" s="139"/>
      <c r="V25" s="140"/>
      <c r="W25" s="138"/>
      <c r="X25" s="139"/>
      <c r="Y25" s="140"/>
      <c r="Z25" s="2160"/>
      <c r="AA25" s="798"/>
      <c r="AB25" s="799"/>
      <c r="AC25" s="561"/>
      <c r="AD25" s="2379"/>
      <c r="AE25" s="1319"/>
      <c r="AF25" s="1484"/>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78">
        <f t="shared" si="0"/>
        <v>0</v>
      </c>
    </row>
    <row r="26" spans="1:87" ht="116.25" customHeight="1">
      <c r="A26" s="1678"/>
      <c r="B26" s="2321"/>
      <c r="C26" s="1649"/>
      <c r="D26" s="3085"/>
      <c r="E26" s="2232"/>
      <c r="F26" s="1649"/>
      <c r="G26" s="2157"/>
      <c r="H26" s="2141"/>
      <c r="I26" s="1586"/>
      <c r="J26" s="1575"/>
      <c r="K26" s="3301" t="s">
        <v>640</v>
      </c>
      <c r="L26" s="2161"/>
      <c r="M26" s="2142"/>
      <c r="N26" s="148"/>
      <c r="O26" s="149"/>
      <c r="P26" s="150"/>
      <c r="Q26" s="151"/>
      <c r="R26" s="149"/>
      <c r="S26" s="152"/>
      <c r="T26" s="148"/>
      <c r="U26" s="2326"/>
      <c r="V26" s="153"/>
      <c r="W26" s="148"/>
      <c r="X26" s="2326"/>
      <c r="Y26" s="153"/>
      <c r="Z26" s="1051"/>
      <c r="AA26" s="2380"/>
      <c r="AB26" s="2381"/>
      <c r="AC26" s="2382"/>
      <c r="AD26" s="2383"/>
      <c r="AE26" s="1319"/>
      <c r="AF26" s="1484"/>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20"/>
      <c r="BW26" s="1320"/>
      <c r="BX26" s="1320"/>
      <c r="BY26" s="1320"/>
      <c r="BZ26" s="1320"/>
      <c r="CA26" s="1320"/>
      <c r="CB26" s="1320"/>
      <c r="CC26" s="1320"/>
      <c r="CD26" s="1320"/>
      <c r="CE26" s="1320"/>
      <c r="CF26" s="1320"/>
      <c r="CG26" s="1320"/>
      <c r="CH26" s="1378">
        <f t="shared" si="0"/>
        <v>0</v>
      </c>
    </row>
    <row r="27" spans="1:87" ht="243" customHeight="1">
      <c r="A27" s="1678"/>
      <c r="B27" s="2321"/>
      <c r="C27" s="1649"/>
      <c r="D27" s="1649" t="s">
        <v>639</v>
      </c>
      <c r="E27" s="2232"/>
      <c r="F27" s="1649"/>
      <c r="G27" s="2157"/>
      <c r="H27" s="2141"/>
      <c r="I27" s="1584"/>
      <c r="J27" s="1573"/>
      <c r="K27" s="3193"/>
      <c r="L27" s="2153"/>
      <c r="M27" s="2305"/>
      <c r="N27" s="154"/>
      <c r="O27" s="155"/>
      <c r="P27" s="156"/>
      <c r="Q27" s="157"/>
      <c r="R27" s="155"/>
      <c r="S27" s="158"/>
      <c r="T27" s="154"/>
      <c r="U27" s="2163"/>
      <c r="V27" s="1549"/>
      <c r="W27" s="154"/>
      <c r="X27" s="2163"/>
      <c r="Y27" s="1549"/>
      <c r="Z27" s="2160"/>
      <c r="AA27" s="261"/>
      <c r="AB27" s="262"/>
      <c r="AC27" s="1173"/>
      <c r="AD27" s="1781"/>
      <c r="AE27" s="1319"/>
      <c r="AF27" s="1484"/>
      <c r="AG27" s="1320"/>
      <c r="AH27" s="1320"/>
      <c r="AI27" s="1320"/>
      <c r="AJ27" s="1320"/>
      <c r="AK27" s="1320"/>
      <c r="AL27" s="1320"/>
      <c r="AM27" s="1320"/>
      <c r="AN27" s="1320"/>
      <c r="AO27" s="1320"/>
      <c r="AP27" s="1320"/>
      <c r="AQ27" s="1320"/>
      <c r="AR27" s="1320"/>
      <c r="AS27" s="1320"/>
      <c r="AT27" s="1320"/>
      <c r="AU27" s="1320"/>
      <c r="AV27" s="1320"/>
      <c r="AW27" s="1320"/>
      <c r="AX27" s="1320"/>
      <c r="AY27" s="1320"/>
      <c r="AZ27" s="1320"/>
      <c r="BA27" s="1320"/>
      <c r="BB27" s="1320"/>
      <c r="BC27" s="1320"/>
      <c r="BD27" s="1320"/>
      <c r="BE27" s="1320"/>
      <c r="BF27" s="1320"/>
      <c r="BG27" s="1320"/>
      <c r="BH27" s="1320"/>
      <c r="BI27" s="1320"/>
      <c r="BJ27" s="1320"/>
      <c r="BK27" s="1320"/>
      <c r="BL27" s="1320"/>
      <c r="BM27" s="1320"/>
      <c r="BN27" s="1320"/>
      <c r="BO27" s="1320"/>
      <c r="BP27" s="1320"/>
      <c r="BQ27" s="1320"/>
      <c r="BR27" s="1320"/>
      <c r="BS27" s="1320"/>
      <c r="BT27" s="1320"/>
      <c r="BU27" s="1320"/>
      <c r="BV27" s="1320"/>
      <c r="BW27" s="1320"/>
      <c r="BX27" s="1320"/>
      <c r="BY27" s="1320"/>
      <c r="BZ27" s="1320"/>
      <c r="CA27" s="1320"/>
      <c r="CB27" s="1320"/>
      <c r="CC27" s="1320"/>
      <c r="CD27" s="1320"/>
      <c r="CE27" s="1320"/>
      <c r="CF27" s="1320"/>
      <c r="CG27" s="1320"/>
      <c r="CH27" s="1378">
        <f t="shared" si="0"/>
        <v>0</v>
      </c>
    </row>
    <row r="28" spans="1:87" ht="57" customHeight="1">
      <c r="A28" s="1678"/>
      <c r="B28" s="2321"/>
      <c r="C28" s="1649"/>
      <c r="D28" s="3085" t="s">
        <v>641</v>
      </c>
      <c r="E28" s="2232"/>
      <c r="F28" s="1649"/>
      <c r="G28" s="2157"/>
      <c r="H28" s="2141"/>
      <c r="I28" s="1584">
        <v>3</v>
      </c>
      <c r="J28" s="1573">
        <v>3</v>
      </c>
      <c r="K28" s="3104" t="s">
        <v>642</v>
      </c>
      <c r="L28" s="3105" t="s">
        <v>643</v>
      </c>
      <c r="M28" s="3106" t="s">
        <v>644</v>
      </c>
      <c r="N28" s="154"/>
      <c r="O28" s="155"/>
      <c r="P28" s="267"/>
      <c r="Q28" s="157"/>
      <c r="R28" s="155"/>
      <c r="S28" s="158"/>
      <c r="T28" s="154"/>
      <c r="U28" s="2163"/>
      <c r="V28" s="1549"/>
      <c r="W28" s="154"/>
      <c r="X28" s="2163"/>
      <c r="Y28" s="1549"/>
      <c r="Z28" s="3577" t="s">
        <v>2657</v>
      </c>
      <c r="AA28" s="2563">
        <v>311</v>
      </c>
      <c r="AB28" s="1216">
        <v>3111</v>
      </c>
      <c r="AC28" s="2889" t="s">
        <v>124</v>
      </c>
      <c r="AD28" s="2892">
        <f>60*2*200</f>
        <v>24000</v>
      </c>
      <c r="AE28" s="1319"/>
      <c r="AF28" s="1484"/>
      <c r="AG28" s="1320"/>
      <c r="AH28" s="1320"/>
      <c r="AI28" s="1320"/>
      <c r="AJ28" s="1320"/>
      <c r="AK28" s="1320"/>
      <c r="AL28" s="1320"/>
      <c r="AM28" s="1320"/>
      <c r="AN28" s="1320"/>
      <c r="AO28" s="1320"/>
      <c r="AP28" s="1320"/>
      <c r="AQ28" s="1320"/>
      <c r="AR28" s="1320"/>
      <c r="AS28" s="1320"/>
      <c r="AT28" s="1320"/>
      <c r="AU28" s="1320"/>
      <c r="AV28" s="1320"/>
      <c r="AW28" s="1320"/>
      <c r="AX28" s="1320"/>
      <c r="AY28" s="1320"/>
      <c r="AZ28" s="1320"/>
      <c r="BA28" s="1320">
        <f>+AD28</f>
        <v>24000</v>
      </c>
      <c r="BB28" s="1320"/>
      <c r="BC28" s="1320"/>
      <c r="BD28" s="1320"/>
      <c r="BE28" s="1320"/>
      <c r="BF28" s="1320"/>
      <c r="BG28" s="1320"/>
      <c r="BH28" s="1320"/>
      <c r="BI28" s="1320"/>
      <c r="BJ28" s="1320"/>
      <c r="BK28" s="1320"/>
      <c r="BL28" s="1320"/>
      <c r="BM28" s="1320"/>
      <c r="BN28" s="1320"/>
      <c r="BO28" s="1320"/>
      <c r="BP28" s="1320"/>
      <c r="BQ28" s="1320"/>
      <c r="BR28" s="1320"/>
      <c r="BS28" s="1320"/>
      <c r="BT28" s="1320"/>
      <c r="BU28" s="1320"/>
      <c r="BV28" s="1320"/>
      <c r="BW28" s="1320"/>
      <c r="BX28" s="1320"/>
      <c r="BY28" s="1320"/>
      <c r="BZ28" s="1320"/>
      <c r="CA28" s="1320"/>
      <c r="CB28" s="1320"/>
      <c r="CC28" s="1320"/>
      <c r="CD28" s="1320"/>
      <c r="CE28" s="1320"/>
      <c r="CF28" s="1320"/>
      <c r="CG28" s="1320"/>
      <c r="CH28" s="1378">
        <f t="shared" si="0"/>
        <v>24000</v>
      </c>
    </row>
    <row r="29" spans="1:87" ht="39.75" customHeight="1">
      <c r="A29" s="1678"/>
      <c r="B29" s="2321"/>
      <c r="C29" s="1649"/>
      <c r="D29" s="3085"/>
      <c r="E29" s="2232"/>
      <c r="F29" s="1649"/>
      <c r="G29" s="2157"/>
      <c r="H29" s="2141"/>
      <c r="I29" s="1584"/>
      <c r="J29" s="1573"/>
      <c r="K29" s="3104"/>
      <c r="L29" s="3105"/>
      <c r="M29" s="3106"/>
      <c r="N29" s="154"/>
      <c r="O29" s="155"/>
      <c r="P29" s="267"/>
      <c r="Q29" s="157"/>
      <c r="R29" s="155"/>
      <c r="S29" s="158"/>
      <c r="T29" s="154"/>
      <c r="U29" s="2163"/>
      <c r="V29" s="1549"/>
      <c r="W29" s="154"/>
      <c r="X29" s="2163"/>
      <c r="Y29" s="1549"/>
      <c r="Z29" s="3577"/>
      <c r="AA29" s="261"/>
      <c r="AB29" s="262"/>
      <c r="AC29" s="1173"/>
      <c r="AD29" s="1781"/>
      <c r="AE29" s="1319"/>
      <c r="AF29" s="1484"/>
      <c r="AG29" s="1320"/>
      <c r="AH29" s="1320"/>
      <c r="AI29" s="1320"/>
      <c r="AJ29" s="1320"/>
      <c r="AK29" s="1320"/>
      <c r="AL29" s="1320"/>
      <c r="AM29" s="1320"/>
      <c r="AN29" s="1320"/>
      <c r="AO29" s="1320"/>
      <c r="AP29" s="1320"/>
      <c r="AQ29" s="1320"/>
      <c r="AR29" s="1320"/>
      <c r="AS29" s="1320"/>
      <c r="AT29" s="1320"/>
      <c r="AU29" s="1320"/>
      <c r="AV29" s="1320"/>
      <c r="AW29" s="1320"/>
      <c r="AX29" s="1320"/>
      <c r="AY29" s="1320"/>
      <c r="AZ29" s="1320"/>
      <c r="BA29" s="1320"/>
      <c r="BB29" s="1320"/>
      <c r="BC29" s="1320"/>
      <c r="BD29" s="1320"/>
      <c r="BE29" s="1320"/>
      <c r="BF29" s="1320"/>
      <c r="BG29" s="1320"/>
      <c r="BH29" s="1320"/>
      <c r="BI29" s="1320"/>
      <c r="BJ29" s="1320"/>
      <c r="BK29" s="1320"/>
      <c r="BL29" s="1320"/>
      <c r="BM29" s="1320"/>
      <c r="BN29" s="1320"/>
      <c r="BO29" s="1320"/>
      <c r="BP29" s="1320"/>
      <c r="BQ29" s="1320"/>
      <c r="BR29" s="1320"/>
      <c r="BS29" s="1320"/>
      <c r="BT29" s="1320"/>
      <c r="BU29" s="1320"/>
      <c r="BV29" s="1320"/>
      <c r="BW29" s="1320"/>
      <c r="BX29" s="1320"/>
      <c r="BY29" s="1320"/>
      <c r="BZ29" s="1320"/>
      <c r="CA29" s="1320"/>
      <c r="CB29" s="1320"/>
      <c r="CC29" s="1320"/>
      <c r="CD29" s="1320"/>
      <c r="CE29" s="1320"/>
      <c r="CF29" s="1320"/>
      <c r="CG29" s="1320"/>
      <c r="CH29" s="1378">
        <f t="shared" si="0"/>
        <v>0</v>
      </c>
    </row>
    <row r="30" spans="1:87" ht="26.25" customHeight="1">
      <c r="A30" s="1678"/>
      <c r="B30" s="2321"/>
      <c r="C30" s="1649"/>
      <c r="D30" s="3085"/>
      <c r="E30" s="2232"/>
      <c r="F30" s="1649"/>
      <c r="G30" s="2157"/>
      <c r="H30" s="2141"/>
      <c r="I30" s="1584"/>
      <c r="J30" s="1573"/>
      <c r="K30" s="2145"/>
      <c r="L30" s="159"/>
      <c r="M30" s="2305"/>
      <c r="N30" s="154"/>
      <c r="O30" s="155"/>
      <c r="P30" s="267"/>
      <c r="Q30" s="157"/>
      <c r="R30" s="155"/>
      <c r="S30" s="158"/>
      <c r="T30" s="154"/>
      <c r="U30" s="2163"/>
      <c r="V30" s="1549"/>
      <c r="W30" s="154"/>
      <c r="X30" s="2163"/>
      <c r="Y30" s="1549"/>
      <c r="Z30" s="2160"/>
      <c r="AA30" s="261"/>
      <c r="AB30" s="262"/>
      <c r="AC30" s="1173"/>
      <c r="AD30" s="1781"/>
      <c r="AE30" s="1319"/>
      <c r="AF30" s="1484"/>
      <c r="AG30" s="1320"/>
      <c r="AH30" s="1320"/>
      <c r="AI30" s="1320"/>
      <c r="AJ30" s="1320"/>
      <c r="AK30" s="1320"/>
      <c r="AL30" s="1320"/>
      <c r="AM30" s="1320"/>
      <c r="AN30" s="1320"/>
      <c r="AO30" s="1320"/>
      <c r="AP30" s="1320"/>
      <c r="AQ30" s="1320"/>
      <c r="AR30" s="1320"/>
      <c r="AS30" s="1320"/>
      <c r="AT30" s="1320"/>
      <c r="AU30" s="1320"/>
      <c r="AV30" s="1320"/>
      <c r="AW30" s="1320"/>
      <c r="AX30" s="1320"/>
      <c r="AY30" s="1320"/>
      <c r="AZ30" s="1320"/>
      <c r="BA30" s="1320"/>
      <c r="BB30" s="1320"/>
      <c r="BC30" s="1320"/>
      <c r="BD30" s="1320"/>
      <c r="BE30" s="1320"/>
      <c r="BF30" s="1320"/>
      <c r="BG30" s="1320"/>
      <c r="BH30" s="1320"/>
      <c r="BI30" s="1320"/>
      <c r="BJ30" s="1320"/>
      <c r="BK30" s="1320"/>
      <c r="BL30" s="1320"/>
      <c r="BM30" s="1320"/>
      <c r="BN30" s="1320"/>
      <c r="BO30" s="1320"/>
      <c r="BP30" s="1320"/>
      <c r="BQ30" s="1320"/>
      <c r="BR30" s="1320"/>
      <c r="BS30" s="1320"/>
      <c r="BT30" s="1320"/>
      <c r="BU30" s="1320"/>
      <c r="BV30" s="1320"/>
      <c r="BW30" s="1320"/>
      <c r="BX30" s="1320"/>
      <c r="BY30" s="1320"/>
      <c r="BZ30" s="1320"/>
      <c r="CA30" s="1320"/>
      <c r="CB30" s="1320"/>
      <c r="CC30" s="1320"/>
      <c r="CD30" s="1320"/>
      <c r="CE30" s="1320"/>
      <c r="CF30" s="1320"/>
      <c r="CG30" s="1320"/>
      <c r="CH30" s="1378">
        <f t="shared" si="0"/>
        <v>0</v>
      </c>
    </row>
    <row r="31" spans="1:87" ht="26.25" customHeight="1">
      <c r="A31" s="1678"/>
      <c r="B31" s="2321"/>
      <c r="C31" s="1649"/>
      <c r="D31" s="3085"/>
      <c r="E31" s="2232"/>
      <c r="F31" s="1649"/>
      <c r="G31" s="2157"/>
      <c r="H31" s="2141"/>
      <c r="I31" s="1584"/>
      <c r="J31" s="1574"/>
      <c r="K31" s="2176"/>
      <c r="L31" s="160"/>
      <c r="M31" s="141"/>
      <c r="N31" s="161"/>
      <c r="O31" s="162"/>
      <c r="P31" s="340"/>
      <c r="Q31" s="163"/>
      <c r="R31" s="162"/>
      <c r="S31" s="164"/>
      <c r="T31" s="161"/>
      <c r="U31" s="1542"/>
      <c r="V31" s="165"/>
      <c r="W31" s="161"/>
      <c r="X31" s="1542"/>
      <c r="Y31" s="165"/>
      <c r="Z31" s="2193"/>
      <c r="AA31" s="798"/>
      <c r="AB31" s="799"/>
      <c r="AC31" s="561"/>
      <c r="AD31" s="2379"/>
      <c r="AE31" s="1319"/>
      <c r="AF31" s="1484"/>
      <c r="AG31" s="1320"/>
      <c r="AH31" s="1320"/>
      <c r="AI31" s="1320"/>
      <c r="AJ31" s="1320"/>
      <c r="AK31" s="1320"/>
      <c r="AL31" s="1320"/>
      <c r="AM31" s="1320"/>
      <c r="AN31" s="1320"/>
      <c r="AO31" s="1320"/>
      <c r="AP31" s="1320"/>
      <c r="AQ31" s="1320"/>
      <c r="AR31" s="1320"/>
      <c r="AS31" s="1320"/>
      <c r="AT31" s="1320"/>
      <c r="AU31" s="1320"/>
      <c r="AV31" s="1320"/>
      <c r="AW31" s="1320"/>
      <c r="AX31" s="1320"/>
      <c r="AY31" s="1320"/>
      <c r="AZ31" s="1320"/>
      <c r="BA31" s="1320"/>
      <c r="BB31" s="1320"/>
      <c r="BC31" s="1320"/>
      <c r="BD31" s="1320"/>
      <c r="BE31" s="1320"/>
      <c r="BF31" s="1320"/>
      <c r="BG31" s="1320"/>
      <c r="BH31" s="1320"/>
      <c r="BI31" s="1320"/>
      <c r="BJ31" s="1320"/>
      <c r="BK31" s="1320"/>
      <c r="BL31" s="1320"/>
      <c r="BM31" s="1320"/>
      <c r="BN31" s="1320"/>
      <c r="BO31" s="1320"/>
      <c r="BP31" s="1320"/>
      <c r="BQ31" s="1320"/>
      <c r="BR31" s="1320"/>
      <c r="BS31" s="1320"/>
      <c r="BT31" s="1320"/>
      <c r="BU31" s="1320"/>
      <c r="BV31" s="1320"/>
      <c r="BW31" s="1320"/>
      <c r="BX31" s="1320"/>
      <c r="BY31" s="1320"/>
      <c r="BZ31" s="1320"/>
      <c r="CA31" s="1320"/>
      <c r="CB31" s="1320"/>
      <c r="CC31" s="1320"/>
      <c r="CD31" s="1320"/>
      <c r="CE31" s="1320"/>
      <c r="CF31" s="1320"/>
      <c r="CG31" s="1320"/>
      <c r="CH31" s="1378">
        <f t="shared" si="0"/>
        <v>0</v>
      </c>
    </row>
    <row r="32" spans="1:87" ht="57.75" customHeight="1">
      <c r="A32" s="1678"/>
      <c r="B32" s="2321"/>
      <c r="C32" s="1649"/>
      <c r="D32" s="3085"/>
      <c r="E32" s="2232"/>
      <c r="F32" s="1649"/>
      <c r="G32" s="2157"/>
      <c r="H32" s="2141"/>
      <c r="I32" s="1586">
        <v>4</v>
      </c>
      <c r="J32" s="1573">
        <v>4</v>
      </c>
      <c r="K32" s="3103" t="s">
        <v>646</v>
      </c>
      <c r="L32" s="3123" t="s">
        <v>643</v>
      </c>
      <c r="M32" s="3179" t="s">
        <v>644</v>
      </c>
      <c r="N32" s="154"/>
      <c r="O32" s="155"/>
      <c r="P32" s="156"/>
      <c r="Q32" s="306"/>
      <c r="R32" s="266"/>
      <c r="S32" s="158"/>
      <c r="T32" s="154"/>
      <c r="U32" s="2163"/>
      <c r="V32" s="1549"/>
      <c r="W32" s="154"/>
      <c r="X32" s="2163"/>
      <c r="Y32" s="1549"/>
      <c r="Z32" s="3577" t="s">
        <v>2657</v>
      </c>
      <c r="AA32" s="2563">
        <v>311</v>
      </c>
      <c r="AB32" s="1216">
        <v>3111</v>
      </c>
      <c r="AC32" s="2889" t="s">
        <v>124</v>
      </c>
      <c r="AD32" s="2892">
        <f>+(60*200)*3</f>
        <v>36000</v>
      </c>
      <c r="AE32" s="1319"/>
      <c r="AF32" s="1484"/>
      <c r="AG32" s="1320"/>
      <c r="AH32" s="1320"/>
      <c r="AI32" s="1320"/>
      <c r="AJ32" s="1320"/>
      <c r="AK32" s="1320"/>
      <c r="AL32" s="1320"/>
      <c r="AM32" s="1320"/>
      <c r="AN32" s="1320"/>
      <c r="AO32" s="1320"/>
      <c r="AP32" s="1320"/>
      <c r="AQ32" s="1320"/>
      <c r="AR32" s="1320"/>
      <c r="AS32" s="1320"/>
      <c r="AT32" s="1320"/>
      <c r="AU32" s="1320"/>
      <c r="AV32" s="1320"/>
      <c r="AW32" s="1320"/>
      <c r="AX32" s="1320"/>
      <c r="AY32" s="1320"/>
      <c r="AZ32" s="1320"/>
      <c r="BA32" s="1320">
        <f>+AD32</f>
        <v>36000</v>
      </c>
      <c r="BB32" s="1320"/>
      <c r="BC32" s="1320"/>
      <c r="BD32" s="1320"/>
      <c r="BE32" s="1320"/>
      <c r="BF32" s="1320"/>
      <c r="BG32" s="1320"/>
      <c r="BH32" s="1320"/>
      <c r="BI32" s="1320"/>
      <c r="BJ32" s="1320"/>
      <c r="BK32" s="1320"/>
      <c r="BL32" s="1320"/>
      <c r="BM32" s="1320"/>
      <c r="BN32" s="1320"/>
      <c r="BO32" s="1320"/>
      <c r="BP32" s="1320"/>
      <c r="BQ32" s="1320"/>
      <c r="BR32" s="1320"/>
      <c r="BS32" s="1320"/>
      <c r="BT32" s="1320"/>
      <c r="BU32" s="1320"/>
      <c r="BV32" s="1320"/>
      <c r="BW32" s="1320"/>
      <c r="BX32" s="1320"/>
      <c r="BY32" s="1320"/>
      <c r="BZ32" s="1320"/>
      <c r="CA32" s="1320"/>
      <c r="CB32" s="1320"/>
      <c r="CC32" s="1320"/>
      <c r="CD32" s="1320"/>
      <c r="CE32" s="1320"/>
      <c r="CF32" s="1320"/>
      <c r="CG32" s="1320"/>
      <c r="CH32" s="1378">
        <f t="shared" si="0"/>
        <v>36000</v>
      </c>
    </row>
    <row r="33" spans="1:86" ht="44.25" customHeight="1">
      <c r="A33" s="1678"/>
      <c r="B33" s="2321"/>
      <c r="C33" s="1649"/>
      <c r="D33" s="3085"/>
      <c r="E33" s="2232"/>
      <c r="F33" s="1649"/>
      <c r="G33" s="2157"/>
      <c r="H33" s="2141"/>
      <c r="I33" s="1584"/>
      <c r="J33" s="1573"/>
      <c r="K33" s="3104"/>
      <c r="L33" s="3105"/>
      <c r="M33" s="3106"/>
      <c r="N33" s="154"/>
      <c r="O33" s="155"/>
      <c r="P33" s="156"/>
      <c r="Q33" s="306"/>
      <c r="R33" s="266"/>
      <c r="S33" s="158"/>
      <c r="T33" s="154"/>
      <c r="U33" s="2163"/>
      <c r="V33" s="1549"/>
      <c r="W33" s="154"/>
      <c r="X33" s="2163"/>
      <c r="Y33" s="1549"/>
      <c r="Z33" s="3577"/>
      <c r="AA33" s="261"/>
      <c r="AB33" s="262"/>
      <c r="AC33" s="1173"/>
      <c r="AD33" s="1781"/>
      <c r="AE33" s="1319"/>
      <c r="AF33" s="1484"/>
      <c r="AG33" s="1320"/>
      <c r="AH33" s="1320"/>
      <c r="AI33" s="1320"/>
      <c r="AJ33" s="1320"/>
      <c r="AK33" s="1320"/>
      <c r="AL33" s="1320"/>
      <c r="AM33" s="1320"/>
      <c r="AN33" s="1320"/>
      <c r="AO33" s="1320"/>
      <c r="AP33" s="1320"/>
      <c r="AQ33" s="1320"/>
      <c r="AR33" s="1320"/>
      <c r="AS33" s="1320"/>
      <c r="AT33" s="1320"/>
      <c r="AU33" s="1320"/>
      <c r="AV33" s="1320"/>
      <c r="AW33" s="1320"/>
      <c r="AX33" s="1320"/>
      <c r="AY33" s="1320"/>
      <c r="AZ33" s="1320"/>
      <c r="BA33" s="1320"/>
      <c r="BB33" s="1320"/>
      <c r="BC33" s="1320"/>
      <c r="BD33" s="1320"/>
      <c r="BE33" s="1320"/>
      <c r="BF33" s="1320"/>
      <c r="BG33" s="1320"/>
      <c r="BH33" s="1320"/>
      <c r="BI33" s="1320"/>
      <c r="BJ33" s="1320"/>
      <c r="BK33" s="1320"/>
      <c r="BL33" s="1320"/>
      <c r="BM33" s="1320"/>
      <c r="BN33" s="1320"/>
      <c r="BO33" s="1320"/>
      <c r="BP33" s="1320"/>
      <c r="BQ33" s="1320"/>
      <c r="BR33" s="1320"/>
      <c r="BS33" s="1320"/>
      <c r="BT33" s="1320"/>
      <c r="BU33" s="1320"/>
      <c r="BV33" s="1320"/>
      <c r="BW33" s="1320"/>
      <c r="BX33" s="1320"/>
      <c r="BY33" s="1320"/>
      <c r="BZ33" s="1320"/>
      <c r="CA33" s="1320"/>
      <c r="CB33" s="1320"/>
      <c r="CC33" s="1320"/>
      <c r="CD33" s="1320"/>
      <c r="CE33" s="1320"/>
      <c r="CF33" s="1320"/>
      <c r="CG33" s="1320"/>
      <c r="CH33" s="1378">
        <f t="shared" si="0"/>
        <v>0</v>
      </c>
    </row>
    <row r="34" spans="1:86" ht="20.25" customHeight="1">
      <c r="A34" s="1686"/>
      <c r="B34" s="1687"/>
      <c r="C34" s="274"/>
      <c r="D34" s="274"/>
      <c r="E34" s="793"/>
      <c r="F34" s="274"/>
      <c r="G34" s="1209"/>
      <c r="H34" s="2140"/>
      <c r="I34" s="1585"/>
      <c r="J34" s="1574"/>
      <c r="K34" s="2176"/>
      <c r="L34" s="160"/>
      <c r="M34" s="141"/>
      <c r="N34" s="161"/>
      <c r="O34" s="162"/>
      <c r="P34" s="166"/>
      <c r="Q34" s="341"/>
      <c r="R34" s="339"/>
      <c r="S34" s="164"/>
      <c r="T34" s="161"/>
      <c r="U34" s="1542"/>
      <c r="V34" s="165"/>
      <c r="W34" s="161"/>
      <c r="X34" s="1542"/>
      <c r="Y34" s="165"/>
      <c r="Z34" s="2193"/>
      <c r="AA34" s="798"/>
      <c r="AB34" s="799"/>
      <c r="AC34" s="561"/>
      <c r="AD34" s="2379"/>
      <c r="AE34" s="1319"/>
      <c r="AF34" s="1484"/>
      <c r="AG34" s="1320"/>
      <c r="AH34" s="1320"/>
      <c r="AI34" s="1320"/>
      <c r="AJ34" s="1320"/>
      <c r="AK34" s="1320"/>
      <c r="AL34" s="1320"/>
      <c r="AM34" s="1320"/>
      <c r="AN34" s="1320"/>
      <c r="AO34" s="1320"/>
      <c r="AP34" s="1320"/>
      <c r="AQ34" s="1320"/>
      <c r="AR34" s="1320"/>
      <c r="AS34" s="1320"/>
      <c r="AT34" s="1320"/>
      <c r="AU34" s="1320"/>
      <c r="AV34" s="1320"/>
      <c r="AW34" s="1320"/>
      <c r="AX34" s="1320"/>
      <c r="AY34" s="1320"/>
      <c r="AZ34" s="1320"/>
      <c r="BA34" s="1320"/>
      <c r="BB34" s="1320"/>
      <c r="BC34" s="1320"/>
      <c r="BD34" s="1320"/>
      <c r="BE34" s="1320"/>
      <c r="BF34" s="1320"/>
      <c r="BG34" s="1320"/>
      <c r="BH34" s="1320"/>
      <c r="BI34" s="1320"/>
      <c r="BJ34" s="1320"/>
      <c r="BK34" s="1320"/>
      <c r="BL34" s="1320"/>
      <c r="BM34" s="1320"/>
      <c r="BN34" s="1320"/>
      <c r="BO34" s="1320"/>
      <c r="BP34" s="1320"/>
      <c r="BQ34" s="1320"/>
      <c r="BR34" s="1320"/>
      <c r="BS34" s="1320"/>
      <c r="BT34" s="1320"/>
      <c r="BU34" s="1320"/>
      <c r="BV34" s="1320"/>
      <c r="BW34" s="1320"/>
      <c r="BX34" s="1320"/>
      <c r="BY34" s="1320"/>
      <c r="BZ34" s="1320"/>
      <c r="CA34" s="1320"/>
      <c r="CB34" s="1320"/>
      <c r="CC34" s="1320"/>
      <c r="CD34" s="1320"/>
      <c r="CE34" s="1320"/>
      <c r="CF34" s="1320"/>
      <c r="CG34" s="1320"/>
      <c r="CH34" s="1378">
        <f t="shared" si="0"/>
        <v>0</v>
      </c>
    </row>
    <row r="35" spans="1:86" ht="269.25" customHeight="1">
      <c r="A35" s="1678"/>
      <c r="B35" s="2321"/>
      <c r="C35" s="1649"/>
      <c r="D35" s="1649"/>
      <c r="E35" s="2232"/>
      <c r="F35" s="1649"/>
      <c r="G35" s="2157"/>
      <c r="H35" s="3097" t="s">
        <v>626</v>
      </c>
      <c r="I35" s="1584"/>
      <c r="J35" s="1573"/>
      <c r="K35" s="2151" t="s">
        <v>647</v>
      </c>
      <c r="L35" s="182"/>
      <c r="M35" s="2305"/>
      <c r="N35" s="138"/>
      <c r="O35" s="147"/>
      <c r="P35" s="140"/>
      <c r="Q35" s="167"/>
      <c r="R35" s="139"/>
      <c r="S35" s="168"/>
      <c r="T35" s="138"/>
      <c r="U35" s="147"/>
      <c r="V35" s="140"/>
      <c r="W35" s="138"/>
      <c r="X35" s="147"/>
      <c r="Y35" s="140"/>
      <c r="Z35" s="2160"/>
      <c r="AA35" s="261"/>
      <c r="AB35" s="262"/>
      <c r="AC35" s="1173"/>
      <c r="AD35" s="1781"/>
      <c r="AE35" s="1319"/>
      <c r="AF35" s="1484"/>
      <c r="AG35" s="1320"/>
      <c r="AH35" s="1320"/>
      <c r="AI35" s="1320"/>
      <c r="AJ35" s="1320"/>
      <c r="AK35" s="1320"/>
      <c r="AL35" s="1320"/>
      <c r="AM35" s="1320"/>
      <c r="AN35" s="1320"/>
      <c r="AO35" s="1320"/>
      <c r="AP35" s="1320"/>
      <c r="AQ35" s="1320"/>
      <c r="AR35" s="1320"/>
      <c r="AS35" s="1320"/>
      <c r="AT35" s="1320"/>
      <c r="AU35" s="1320"/>
      <c r="AV35" s="1320"/>
      <c r="AW35" s="1320"/>
      <c r="AX35" s="1320"/>
      <c r="AY35" s="1320"/>
      <c r="AZ35" s="1320"/>
      <c r="BA35" s="1320"/>
      <c r="BB35" s="1320"/>
      <c r="BC35" s="1320"/>
      <c r="BD35" s="1320"/>
      <c r="BE35" s="1320"/>
      <c r="BF35" s="1320"/>
      <c r="BG35" s="1320"/>
      <c r="BH35" s="1320"/>
      <c r="BI35" s="1320"/>
      <c r="BJ35" s="1320"/>
      <c r="BK35" s="1320"/>
      <c r="BL35" s="1320"/>
      <c r="BM35" s="1320"/>
      <c r="BN35" s="1320"/>
      <c r="BO35" s="1320"/>
      <c r="BP35" s="1320"/>
      <c r="BQ35" s="1320"/>
      <c r="BR35" s="1320"/>
      <c r="BS35" s="1320"/>
      <c r="BT35" s="1320"/>
      <c r="BU35" s="1320"/>
      <c r="BV35" s="1320"/>
      <c r="BW35" s="1320"/>
      <c r="BX35" s="1320"/>
      <c r="BY35" s="1320"/>
      <c r="BZ35" s="1320"/>
      <c r="CA35" s="1320"/>
      <c r="CB35" s="1320"/>
      <c r="CC35" s="1320"/>
      <c r="CD35" s="1320"/>
      <c r="CE35" s="1320"/>
      <c r="CF35" s="1320"/>
      <c r="CG35" s="1320"/>
      <c r="CH35" s="1378">
        <f t="shared" si="0"/>
        <v>0</v>
      </c>
    </row>
    <row r="36" spans="1:86" ht="120" customHeight="1">
      <c r="A36" s="1678"/>
      <c r="B36" s="2321"/>
      <c r="C36" s="1649"/>
      <c r="D36" s="1649"/>
      <c r="E36" s="2232"/>
      <c r="F36" s="1649"/>
      <c r="G36" s="2157"/>
      <c r="H36" s="3097"/>
      <c r="I36" s="1584">
        <v>5</v>
      </c>
      <c r="J36" s="1573">
        <v>5</v>
      </c>
      <c r="K36" s="2145" t="s">
        <v>648</v>
      </c>
      <c r="L36" s="182" t="s">
        <v>649</v>
      </c>
      <c r="M36" s="2305" t="s">
        <v>650</v>
      </c>
      <c r="N36" s="138"/>
      <c r="O36" s="147"/>
      <c r="P36" s="140"/>
      <c r="Q36" s="167"/>
      <c r="R36" s="139"/>
      <c r="S36" s="168"/>
      <c r="T36" s="138"/>
      <c r="U36" s="291"/>
      <c r="V36" s="140"/>
      <c r="W36" s="138"/>
      <c r="X36" s="147"/>
      <c r="Y36" s="140"/>
      <c r="Z36" s="2160" t="s">
        <v>645</v>
      </c>
      <c r="AA36" s="261">
        <v>311</v>
      </c>
      <c r="AB36" s="262">
        <v>3111</v>
      </c>
      <c r="AC36" s="1173" t="s">
        <v>124</v>
      </c>
      <c r="AD36" s="1781">
        <f>60*250</f>
        <v>15000</v>
      </c>
      <c r="AE36" s="1319"/>
      <c r="AF36" s="1484"/>
      <c r="AG36" s="1320"/>
      <c r="AH36" s="1320"/>
      <c r="AI36" s="1320"/>
      <c r="AJ36" s="1320"/>
      <c r="AK36" s="1320"/>
      <c r="AL36" s="1320"/>
      <c r="AM36" s="1320"/>
      <c r="AN36" s="1320"/>
      <c r="AO36" s="1320"/>
      <c r="AP36" s="1320"/>
      <c r="AQ36" s="1320"/>
      <c r="AR36" s="1320"/>
      <c r="AS36" s="1320"/>
      <c r="AT36" s="1320"/>
      <c r="AU36" s="1320"/>
      <c r="AV36" s="1320"/>
      <c r="AW36" s="1320"/>
      <c r="AX36" s="1320"/>
      <c r="AY36" s="1320"/>
      <c r="AZ36" s="1320"/>
      <c r="BA36" s="1320">
        <f>+AD36</f>
        <v>15000</v>
      </c>
      <c r="BB36" s="1320"/>
      <c r="BC36" s="1320"/>
      <c r="BD36" s="1320"/>
      <c r="BE36" s="1320"/>
      <c r="BF36" s="1320"/>
      <c r="BG36" s="1320"/>
      <c r="BH36" s="1320"/>
      <c r="BI36" s="1320"/>
      <c r="BJ36" s="1320"/>
      <c r="BK36" s="1320"/>
      <c r="BL36" s="1320"/>
      <c r="BM36" s="1320"/>
      <c r="BN36" s="1320"/>
      <c r="BO36" s="1320"/>
      <c r="BP36" s="1320"/>
      <c r="BQ36" s="1320"/>
      <c r="BR36" s="1320"/>
      <c r="BS36" s="1320"/>
      <c r="BT36" s="1320"/>
      <c r="BU36" s="1320"/>
      <c r="BV36" s="1320"/>
      <c r="BW36" s="1320"/>
      <c r="BX36" s="1320"/>
      <c r="BY36" s="1320"/>
      <c r="BZ36" s="1320"/>
      <c r="CA36" s="1320"/>
      <c r="CB36" s="1320"/>
      <c r="CC36" s="1320"/>
      <c r="CD36" s="1320"/>
      <c r="CE36" s="1320"/>
      <c r="CF36" s="1320"/>
      <c r="CG36" s="1320"/>
      <c r="CH36" s="1378">
        <f t="shared" si="0"/>
        <v>15000</v>
      </c>
    </row>
    <row r="37" spans="1:86" ht="24.75" customHeight="1">
      <c r="A37" s="1678"/>
      <c r="B37" s="2321"/>
      <c r="C37" s="1649"/>
      <c r="D37" s="1649"/>
      <c r="E37" s="2232"/>
      <c r="F37" s="1649"/>
      <c r="G37" s="2157"/>
      <c r="H37" s="2141"/>
      <c r="I37" s="1584"/>
      <c r="J37" s="1574"/>
      <c r="K37" s="2176"/>
      <c r="L37" s="185"/>
      <c r="M37" s="2175"/>
      <c r="N37" s="138"/>
      <c r="O37" s="147"/>
      <c r="P37" s="140"/>
      <c r="Q37" s="167"/>
      <c r="R37" s="139"/>
      <c r="S37" s="168"/>
      <c r="T37" s="138"/>
      <c r="U37" s="291"/>
      <c r="V37" s="140"/>
      <c r="W37" s="138"/>
      <c r="X37" s="147"/>
      <c r="Y37" s="140"/>
      <c r="Z37" s="2193"/>
      <c r="AA37" s="798"/>
      <c r="AB37" s="799"/>
      <c r="AC37" s="561"/>
      <c r="AD37" s="2379"/>
      <c r="AE37" s="1319"/>
      <c r="AF37" s="1484"/>
      <c r="AG37" s="1320"/>
      <c r="AH37" s="1320"/>
      <c r="AI37" s="1320"/>
      <c r="AJ37" s="1320"/>
      <c r="AK37" s="1320"/>
      <c r="AL37" s="1320"/>
      <c r="AM37" s="1320"/>
      <c r="AN37" s="1320"/>
      <c r="AO37" s="1320"/>
      <c r="AP37" s="1320"/>
      <c r="AQ37" s="1320"/>
      <c r="AR37" s="1320"/>
      <c r="AS37" s="1320"/>
      <c r="AT37" s="1320"/>
      <c r="AU37" s="1320"/>
      <c r="AV37" s="1320"/>
      <c r="AW37" s="1320"/>
      <c r="AX37" s="1320"/>
      <c r="AY37" s="1320"/>
      <c r="AZ37" s="1320"/>
      <c r="BA37" s="1320"/>
      <c r="BB37" s="1320"/>
      <c r="BC37" s="1320"/>
      <c r="BD37" s="1320"/>
      <c r="BE37" s="1320"/>
      <c r="BF37" s="1320"/>
      <c r="BG37" s="1320"/>
      <c r="BH37" s="1320"/>
      <c r="BI37" s="1320"/>
      <c r="BJ37" s="1320"/>
      <c r="BK37" s="1320"/>
      <c r="BL37" s="1320"/>
      <c r="BM37" s="1320"/>
      <c r="BN37" s="1320"/>
      <c r="BO37" s="1320"/>
      <c r="BP37" s="1320"/>
      <c r="BQ37" s="1320"/>
      <c r="BR37" s="1320"/>
      <c r="BS37" s="1320"/>
      <c r="BT37" s="1320"/>
      <c r="BU37" s="1320"/>
      <c r="BV37" s="1320"/>
      <c r="BW37" s="1320"/>
      <c r="BX37" s="1320"/>
      <c r="BY37" s="1320"/>
      <c r="BZ37" s="1320"/>
      <c r="CA37" s="1320"/>
      <c r="CB37" s="1320"/>
      <c r="CC37" s="1320"/>
      <c r="CD37" s="1320"/>
      <c r="CE37" s="1320"/>
      <c r="CF37" s="1320"/>
      <c r="CG37" s="1320"/>
      <c r="CH37" s="1378">
        <f t="shared" si="0"/>
        <v>0</v>
      </c>
    </row>
    <row r="38" spans="1:86" ht="75" customHeight="1">
      <c r="A38" s="1678"/>
      <c r="B38" s="2321"/>
      <c r="C38" s="1649"/>
      <c r="D38" s="1649"/>
      <c r="E38" s="2232"/>
      <c r="F38" s="1649"/>
      <c r="G38" s="2157"/>
      <c r="H38" s="2141"/>
      <c r="I38" s="1586">
        <v>6</v>
      </c>
      <c r="J38" s="1573">
        <v>6</v>
      </c>
      <c r="K38" s="2145" t="s">
        <v>651</v>
      </c>
      <c r="L38" s="3152" t="s">
        <v>649</v>
      </c>
      <c r="M38" s="2305" t="s">
        <v>650</v>
      </c>
      <c r="N38" s="169"/>
      <c r="O38" s="170"/>
      <c r="P38" s="171"/>
      <c r="Q38" s="151"/>
      <c r="R38" s="172"/>
      <c r="S38" s="173"/>
      <c r="T38" s="169"/>
      <c r="U38" s="301"/>
      <c r="V38" s="171"/>
      <c r="W38" s="169"/>
      <c r="X38" s="170"/>
      <c r="Y38" s="171"/>
      <c r="Z38" s="2160" t="s">
        <v>645</v>
      </c>
      <c r="AA38" s="261">
        <v>311</v>
      </c>
      <c r="AB38" s="262">
        <v>3111</v>
      </c>
      <c r="AC38" s="1173" t="s">
        <v>124</v>
      </c>
      <c r="AD38" s="1781">
        <f>60*250</f>
        <v>15000</v>
      </c>
      <c r="AE38" s="1319"/>
      <c r="AF38" s="1484"/>
      <c r="AG38" s="1320"/>
      <c r="AH38" s="1320"/>
      <c r="AI38" s="1320"/>
      <c r="AJ38" s="1320"/>
      <c r="AK38" s="1320"/>
      <c r="AL38" s="1320"/>
      <c r="AM38" s="1320"/>
      <c r="AN38" s="1320"/>
      <c r="AO38" s="1320"/>
      <c r="AP38" s="1320"/>
      <c r="AQ38" s="1320"/>
      <c r="AR38" s="1320"/>
      <c r="AS38" s="1320"/>
      <c r="AT38" s="1320"/>
      <c r="AU38" s="1320"/>
      <c r="AV38" s="1320"/>
      <c r="AW38" s="1320"/>
      <c r="AX38" s="1320"/>
      <c r="AY38" s="1320"/>
      <c r="AZ38" s="1320"/>
      <c r="BA38" s="1320">
        <f>+AD38</f>
        <v>15000</v>
      </c>
      <c r="BB38" s="1320"/>
      <c r="BC38" s="1320"/>
      <c r="BD38" s="1320"/>
      <c r="BE38" s="1320"/>
      <c r="BF38" s="1320"/>
      <c r="BG38" s="1320"/>
      <c r="BH38" s="1320"/>
      <c r="BI38" s="1320"/>
      <c r="BJ38" s="1320"/>
      <c r="BK38" s="1320"/>
      <c r="BL38" s="1320"/>
      <c r="BM38" s="1320"/>
      <c r="BN38" s="1320"/>
      <c r="BO38" s="1320"/>
      <c r="BP38" s="1320"/>
      <c r="BQ38" s="1320"/>
      <c r="BR38" s="1320"/>
      <c r="BS38" s="1320"/>
      <c r="BT38" s="1320"/>
      <c r="BU38" s="1320"/>
      <c r="BV38" s="1320"/>
      <c r="BW38" s="1320"/>
      <c r="BX38" s="1320"/>
      <c r="BY38" s="1320"/>
      <c r="BZ38" s="1320"/>
      <c r="CA38" s="1320"/>
      <c r="CB38" s="1320"/>
      <c r="CC38" s="1320"/>
      <c r="CD38" s="1320"/>
      <c r="CE38" s="1320"/>
      <c r="CF38" s="1320"/>
      <c r="CG38" s="1320"/>
      <c r="CH38" s="1378">
        <f t="shared" si="0"/>
        <v>15000</v>
      </c>
    </row>
    <row r="39" spans="1:86" ht="57" customHeight="1">
      <c r="A39" s="1678"/>
      <c r="B39" s="2321"/>
      <c r="C39" s="1649"/>
      <c r="D39" s="1649"/>
      <c r="E39" s="2232"/>
      <c r="F39" s="1649"/>
      <c r="G39" s="2157"/>
      <c r="H39" s="2141"/>
      <c r="I39" s="1584"/>
      <c r="J39" s="1573"/>
      <c r="K39" s="2145"/>
      <c r="L39" s="3153"/>
      <c r="M39" s="2305"/>
      <c r="N39" s="138"/>
      <c r="O39" s="147"/>
      <c r="P39" s="140"/>
      <c r="Q39" s="157"/>
      <c r="R39" s="139"/>
      <c r="S39" s="168"/>
      <c r="T39" s="138"/>
      <c r="U39" s="291"/>
      <c r="V39" s="140"/>
      <c r="W39" s="138"/>
      <c r="X39" s="147"/>
      <c r="Y39" s="140"/>
      <c r="Z39" s="2160"/>
      <c r="AA39" s="261"/>
      <c r="AB39" s="262"/>
      <c r="AC39" s="1173"/>
      <c r="AD39" s="1781"/>
      <c r="AE39" s="1319"/>
      <c r="AF39" s="1484"/>
      <c r="AG39" s="1320"/>
      <c r="AH39" s="1320"/>
      <c r="AI39" s="1320"/>
      <c r="AJ39" s="1320"/>
      <c r="AK39" s="1320"/>
      <c r="AL39" s="1320"/>
      <c r="AM39" s="1320"/>
      <c r="AN39" s="1320"/>
      <c r="AO39" s="1320"/>
      <c r="AP39" s="1320"/>
      <c r="AQ39" s="1320"/>
      <c r="AR39" s="1320"/>
      <c r="AS39" s="1320"/>
      <c r="AT39" s="1320"/>
      <c r="AU39" s="1320"/>
      <c r="AV39" s="1320"/>
      <c r="AW39" s="1320"/>
      <c r="AX39" s="1320"/>
      <c r="AY39" s="1320"/>
      <c r="AZ39" s="1320"/>
      <c r="BA39" s="1320"/>
      <c r="BB39" s="1320"/>
      <c r="BC39" s="1320"/>
      <c r="BD39" s="1320"/>
      <c r="BE39" s="1320"/>
      <c r="BF39" s="1320"/>
      <c r="BG39" s="1320"/>
      <c r="BH39" s="1320"/>
      <c r="BI39" s="1320"/>
      <c r="BJ39" s="1320"/>
      <c r="BK39" s="1320"/>
      <c r="BL39" s="1320"/>
      <c r="BM39" s="1320"/>
      <c r="BN39" s="1320"/>
      <c r="BO39" s="1320"/>
      <c r="BP39" s="1320"/>
      <c r="BQ39" s="1320"/>
      <c r="BR39" s="1320"/>
      <c r="BS39" s="1320"/>
      <c r="BT39" s="1320"/>
      <c r="BU39" s="1320"/>
      <c r="BV39" s="1320"/>
      <c r="BW39" s="1320"/>
      <c r="BX39" s="1320"/>
      <c r="BY39" s="1320"/>
      <c r="BZ39" s="1320"/>
      <c r="CA39" s="1320"/>
      <c r="CB39" s="1320"/>
      <c r="CC39" s="1320"/>
      <c r="CD39" s="1320"/>
      <c r="CE39" s="1320"/>
      <c r="CF39" s="1320"/>
      <c r="CG39" s="1320"/>
      <c r="CH39" s="1378">
        <f t="shared" si="0"/>
        <v>0</v>
      </c>
    </row>
    <row r="40" spans="1:86" ht="28.5" customHeight="1">
      <c r="A40" s="1678"/>
      <c r="B40" s="2321"/>
      <c r="C40" s="1649"/>
      <c r="D40" s="1649"/>
      <c r="E40" s="2232"/>
      <c r="F40" s="1649"/>
      <c r="G40" s="2157"/>
      <c r="H40" s="2141"/>
      <c r="I40" s="1584"/>
      <c r="J40" s="1574"/>
      <c r="K40" s="2176"/>
      <c r="L40" s="185"/>
      <c r="M40" s="2175"/>
      <c r="N40" s="142"/>
      <c r="O40" s="174"/>
      <c r="P40" s="144"/>
      <c r="Q40" s="163"/>
      <c r="R40" s="143"/>
      <c r="S40" s="146"/>
      <c r="T40" s="142"/>
      <c r="U40" s="295"/>
      <c r="V40" s="144"/>
      <c r="W40" s="142"/>
      <c r="X40" s="174"/>
      <c r="Y40" s="144"/>
      <c r="Z40" s="2193"/>
      <c r="AA40" s="798"/>
      <c r="AB40" s="799"/>
      <c r="AC40" s="561"/>
      <c r="AD40" s="2379"/>
      <c r="AE40" s="1319"/>
      <c r="AF40" s="1484"/>
      <c r="AG40" s="1320"/>
      <c r="AH40" s="1320"/>
      <c r="AI40" s="1320"/>
      <c r="AJ40" s="1320"/>
      <c r="AK40" s="1320"/>
      <c r="AL40" s="1320"/>
      <c r="AM40" s="1320"/>
      <c r="AN40" s="1320"/>
      <c r="AO40" s="1320"/>
      <c r="AP40" s="1320"/>
      <c r="AQ40" s="1320"/>
      <c r="AR40" s="1320"/>
      <c r="AS40" s="1320"/>
      <c r="AT40" s="1320"/>
      <c r="AU40" s="1320"/>
      <c r="AV40" s="1320"/>
      <c r="AW40" s="1320"/>
      <c r="AX40" s="1320"/>
      <c r="AY40" s="1320"/>
      <c r="AZ40" s="1320"/>
      <c r="BA40" s="1320"/>
      <c r="BB40" s="1320"/>
      <c r="BC40" s="1320"/>
      <c r="BD40" s="1320"/>
      <c r="BE40" s="1320"/>
      <c r="BF40" s="1320"/>
      <c r="BG40" s="1320"/>
      <c r="BH40" s="1320"/>
      <c r="BI40" s="1320"/>
      <c r="BJ40" s="1320"/>
      <c r="BK40" s="1320"/>
      <c r="BL40" s="1320"/>
      <c r="BM40" s="1320"/>
      <c r="BN40" s="1320"/>
      <c r="BO40" s="1320"/>
      <c r="BP40" s="1320"/>
      <c r="BQ40" s="1320"/>
      <c r="BR40" s="1320"/>
      <c r="BS40" s="1320"/>
      <c r="BT40" s="1320"/>
      <c r="BU40" s="1320"/>
      <c r="BV40" s="1320"/>
      <c r="BW40" s="1320"/>
      <c r="BX40" s="1320"/>
      <c r="BY40" s="1320"/>
      <c r="BZ40" s="1320"/>
      <c r="CA40" s="1320"/>
      <c r="CB40" s="1320"/>
      <c r="CC40" s="1320"/>
      <c r="CD40" s="1320"/>
      <c r="CE40" s="1320"/>
      <c r="CF40" s="1320"/>
      <c r="CG40" s="1320"/>
      <c r="CH40" s="1378">
        <f t="shared" si="0"/>
        <v>0</v>
      </c>
    </row>
    <row r="41" spans="1:86" ht="131.25" customHeight="1">
      <c r="A41" s="1678"/>
      <c r="B41" s="2321"/>
      <c r="C41" s="1649"/>
      <c r="D41" s="1649"/>
      <c r="E41" s="2232"/>
      <c r="F41" s="1649"/>
      <c r="G41" s="2157"/>
      <c r="H41" s="2141"/>
      <c r="I41" s="1586">
        <v>7</v>
      </c>
      <c r="J41" s="1573">
        <v>7</v>
      </c>
      <c r="K41" s="2145" t="s">
        <v>652</v>
      </c>
      <c r="L41" s="2190" t="s">
        <v>649</v>
      </c>
      <c r="M41" s="2305" t="s">
        <v>650</v>
      </c>
      <c r="N41" s="138"/>
      <c r="O41" s="147"/>
      <c r="P41" s="140"/>
      <c r="Q41" s="157"/>
      <c r="R41" s="139"/>
      <c r="S41" s="168"/>
      <c r="T41" s="138"/>
      <c r="U41" s="147"/>
      <c r="V41" s="292"/>
      <c r="W41" s="138"/>
      <c r="X41" s="139"/>
      <c r="Y41" s="140"/>
      <c r="Z41" s="2160" t="s">
        <v>645</v>
      </c>
      <c r="AA41" s="261">
        <v>311</v>
      </c>
      <c r="AB41" s="262">
        <v>3111</v>
      </c>
      <c r="AC41" s="1173" t="s">
        <v>124</v>
      </c>
      <c r="AD41" s="1781">
        <f>60*250*1</f>
        <v>15000</v>
      </c>
      <c r="AE41" s="1319"/>
      <c r="AF41" s="1484"/>
      <c r="AG41" s="1320"/>
      <c r="AH41" s="1320"/>
      <c r="AI41" s="1320"/>
      <c r="AJ41" s="1320"/>
      <c r="AK41" s="1320"/>
      <c r="AL41" s="1320"/>
      <c r="AM41" s="1320"/>
      <c r="AN41" s="1320"/>
      <c r="AO41" s="1320"/>
      <c r="AP41" s="1320"/>
      <c r="AQ41" s="1320"/>
      <c r="AR41" s="1320"/>
      <c r="AS41" s="1320"/>
      <c r="AT41" s="1320"/>
      <c r="AU41" s="1320"/>
      <c r="AV41" s="1320"/>
      <c r="AW41" s="1320"/>
      <c r="AX41" s="1320"/>
      <c r="AY41" s="1320"/>
      <c r="AZ41" s="1320"/>
      <c r="BA41" s="1320">
        <f>+AD41</f>
        <v>15000</v>
      </c>
      <c r="BB41" s="1320"/>
      <c r="BC41" s="1320"/>
      <c r="BD41" s="1320"/>
      <c r="BE41" s="1320"/>
      <c r="BF41" s="1320"/>
      <c r="BG41" s="1320"/>
      <c r="BH41" s="1320"/>
      <c r="BI41" s="1320"/>
      <c r="BJ41" s="1320"/>
      <c r="BK41" s="1320"/>
      <c r="BL41" s="1320"/>
      <c r="BM41" s="1320"/>
      <c r="BN41" s="1320"/>
      <c r="BO41" s="1320"/>
      <c r="BP41" s="1320"/>
      <c r="BQ41" s="1320"/>
      <c r="BR41" s="1320"/>
      <c r="BS41" s="1320"/>
      <c r="BT41" s="1320"/>
      <c r="BU41" s="1320"/>
      <c r="BV41" s="1320"/>
      <c r="BW41" s="1320"/>
      <c r="BX41" s="1320"/>
      <c r="BY41" s="1320"/>
      <c r="BZ41" s="1320"/>
      <c r="CA41" s="1320"/>
      <c r="CB41" s="1320"/>
      <c r="CC41" s="1320"/>
      <c r="CD41" s="1320"/>
      <c r="CE41" s="1320"/>
      <c r="CF41" s="1320"/>
      <c r="CG41" s="1320"/>
      <c r="CH41" s="1378">
        <f t="shared" si="0"/>
        <v>15000</v>
      </c>
    </row>
    <row r="42" spans="1:86" ht="44.25" customHeight="1">
      <c r="A42" s="1678"/>
      <c r="B42" s="2321"/>
      <c r="C42" s="1649"/>
      <c r="D42" s="1649"/>
      <c r="E42" s="2232"/>
      <c r="F42" s="1649"/>
      <c r="G42" s="2157"/>
      <c r="H42" s="2141"/>
      <c r="I42" s="1585"/>
      <c r="J42" s="1574"/>
      <c r="K42" s="2176"/>
      <c r="L42" s="185"/>
      <c r="M42" s="141"/>
      <c r="N42" s="142"/>
      <c r="O42" s="174"/>
      <c r="P42" s="144"/>
      <c r="Q42" s="163"/>
      <c r="R42" s="143"/>
      <c r="S42" s="146"/>
      <c r="T42" s="142"/>
      <c r="U42" s="174"/>
      <c r="V42" s="296"/>
      <c r="W42" s="142"/>
      <c r="X42" s="143"/>
      <c r="Y42" s="144"/>
      <c r="Z42" s="2193"/>
      <c r="AA42" s="798"/>
      <c r="AB42" s="799"/>
      <c r="AC42" s="561"/>
      <c r="AD42" s="2379"/>
      <c r="AE42" s="1319"/>
      <c r="AF42" s="1484"/>
      <c r="AG42" s="1320"/>
      <c r="AH42" s="1320"/>
      <c r="AI42" s="1320"/>
      <c r="AJ42" s="1320"/>
      <c r="AK42" s="1320"/>
      <c r="AL42" s="1320"/>
      <c r="AM42" s="1320"/>
      <c r="AN42" s="1320"/>
      <c r="AO42" s="1320"/>
      <c r="AP42" s="1320"/>
      <c r="AQ42" s="1320"/>
      <c r="AR42" s="1320"/>
      <c r="AS42" s="1320"/>
      <c r="AT42" s="1320"/>
      <c r="AU42" s="1320"/>
      <c r="AV42" s="1320"/>
      <c r="AW42" s="1320"/>
      <c r="AX42" s="1320"/>
      <c r="AY42" s="1320"/>
      <c r="AZ42" s="1320"/>
      <c r="BA42" s="1320"/>
      <c r="BB42" s="1320"/>
      <c r="BC42" s="1320"/>
      <c r="BD42" s="1320"/>
      <c r="BE42" s="1320"/>
      <c r="BF42" s="1320"/>
      <c r="BG42" s="1320"/>
      <c r="BH42" s="1320"/>
      <c r="BI42" s="1320"/>
      <c r="BJ42" s="1320"/>
      <c r="BK42" s="1320"/>
      <c r="BL42" s="1320"/>
      <c r="BM42" s="1320"/>
      <c r="BN42" s="1320"/>
      <c r="BO42" s="1320"/>
      <c r="BP42" s="1320"/>
      <c r="BQ42" s="1320"/>
      <c r="BR42" s="1320"/>
      <c r="BS42" s="1320"/>
      <c r="BT42" s="1320"/>
      <c r="BU42" s="1320"/>
      <c r="BV42" s="1320"/>
      <c r="BW42" s="1320"/>
      <c r="BX42" s="1320"/>
      <c r="BY42" s="1320"/>
      <c r="BZ42" s="1320"/>
      <c r="CA42" s="1320"/>
      <c r="CB42" s="1320"/>
      <c r="CC42" s="1320"/>
      <c r="CD42" s="1320"/>
      <c r="CE42" s="1320"/>
      <c r="CF42" s="1320"/>
      <c r="CG42" s="1320"/>
      <c r="CH42" s="1378">
        <f t="shared" si="0"/>
        <v>0</v>
      </c>
    </row>
    <row r="43" spans="1:86" ht="60.75" customHeight="1">
      <c r="A43" s="1678"/>
      <c r="B43" s="1679"/>
      <c r="C43" s="1649"/>
      <c r="D43" s="1649"/>
      <c r="E43" s="2232"/>
      <c r="F43" s="1649"/>
      <c r="G43" s="1551"/>
      <c r="H43" s="1578" t="s">
        <v>653</v>
      </c>
      <c r="I43" s="1584">
        <v>8</v>
      </c>
      <c r="J43" s="1580">
        <v>8</v>
      </c>
      <c r="K43" s="3103" t="s">
        <v>654</v>
      </c>
      <c r="L43" s="3123" t="s">
        <v>655</v>
      </c>
      <c r="M43" s="3179" t="s">
        <v>656</v>
      </c>
      <c r="N43" s="305"/>
      <c r="O43" s="266"/>
      <c r="P43" s="267"/>
      <c r="Q43" s="306"/>
      <c r="R43" s="266"/>
      <c r="S43" s="307"/>
      <c r="T43" s="138"/>
      <c r="U43" s="139"/>
      <c r="V43" s="140"/>
      <c r="W43" s="138"/>
      <c r="X43" s="139"/>
      <c r="Y43" s="140"/>
      <c r="Z43" s="176"/>
      <c r="AA43" s="2127"/>
      <c r="AB43" s="421"/>
      <c r="AC43" s="2129"/>
      <c r="AD43" s="2384"/>
      <c r="AE43" s="1319"/>
      <c r="AF43" s="1484"/>
      <c r="AG43" s="1320"/>
      <c r="AH43" s="1320"/>
      <c r="AI43" s="1320"/>
      <c r="AJ43" s="1320"/>
      <c r="AK43" s="1320"/>
      <c r="AL43" s="1320"/>
      <c r="AM43" s="1320"/>
      <c r="AN43" s="1320"/>
      <c r="AO43" s="1320"/>
      <c r="AP43" s="1320"/>
      <c r="AQ43" s="1320"/>
      <c r="AR43" s="1320"/>
      <c r="AS43" s="1320"/>
      <c r="AT43" s="1320"/>
      <c r="AU43" s="1320"/>
      <c r="AV43" s="1320"/>
      <c r="AW43" s="1320"/>
      <c r="AX43" s="1320"/>
      <c r="AY43" s="1320"/>
      <c r="AZ43" s="1320"/>
      <c r="BA43" s="1320"/>
      <c r="BB43" s="1320"/>
      <c r="BC43" s="1320"/>
      <c r="BD43" s="1320"/>
      <c r="BE43" s="1320"/>
      <c r="BF43" s="1320"/>
      <c r="BG43" s="1320"/>
      <c r="BH43" s="1320"/>
      <c r="BI43" s="1320"/>
      <c r="BJ43" s="1320"/>
      <c r="BK43" s="1320"/>
      <c r="BL43" s="1320"/>
      <c r="BM43" s="1320"/>
      <c r="BN43" s="1320"/>
      <c r="BO43" s="1320"/>
      <c r="BP43" s="1320"/>
      <c r="BQ43" s="1320"/>
      <c r="BR43" s="1320"/>
      <c r="BS43" s="1320"/>
      <c r="BT43" s="1320"/>
      <c r="BU43" s="1320"/>
      <c r="BV43" s="1320"/>
      <c r="BW43" s="1320"/>
      <c r="BX43" s="1320"/>
      <c r="BY43" s="1320"/>
      <c r="BZ43" s="1320"/>
      <c r="CA43" s="1320"/>
      <c r="CB43" s="1320"/>
      <c r="CC43" s="1320"/>
      <c r="CD43" s="1320"/>
      <c r="CE43" s="1320"/>
      <c r="CF43" s="1320"/>
      <c r="CG43" s="1320"/>
      <c r="CH43" s="1378">
        <f t="shared" si="0"/>
        <v>0</v>
      </c>
    </row>
    <row r="44" spans="1:86" ht="203.25" customHeight="1">
      <c r="A44" s="1678"/>
      <c r="B44" s="1679"/>
      <c r="C44" s="1649"/>
      <c r="D44" s="1649"/>
      <c r="E44" s="2232"/>
      <c r="F44" s="1649"/>
      <c r="G44" s="1551"/>
      <c r="H44" s="1578"/>
      <c r="I44" s="1584"/>
      <c r="J44" s="1580"/>
      <c r="K44" s="3104"/>
      <c r="L44" s="3105"/>
      <c r="M44" s="3106"/>
      <c r="N44" s="305"/>
      <c r="O44" s="266"/>
      <c r="P44" s="267"/>
      <c r="Q44" s="306"/>
      <c r="R44" s="266"/>
      <c r="S44" s="307"/>
      <c r="T44" s="138"/>
      <c r="U44" s="139"/>
      <c r="V44" s="140"/>
      <c r="W44" s="138"/>
      <c r="X44" s="139"/>
      <c r="Y44" s="140"/>
      <c r="Z44" s="176"/>
      <c r="AA44" s="261"/>
      <c r="AB44" s="367"/>
      <c r="AC44" s="1173"/>
      <c r="AD44" s="1781"/>
      <c r="AE44" s="1319"/>
      <c r="AF44" s="1484"/>
      <c r="AG44" s="1320"/>
      <c r="AH44" s="1320"/>
      <c r="AI44" s="1320"/>
      <c r="AJ44" s="1320"/>
      <c r="AK44" s="1320"/>
      <c r="AL44" s="1320"/>
      <c r="AM44" s="1320"/>
      <c r="AN44" s="1320"/>
      <c r="AO44" s="1320"/>
      <c r="AP44" s="1320"/>
      <c r="AQ44" s="1320"/>
      <c r="AR44" s="1320"/>
      <c r="AS44" s="1320"/>
      <c r="AT44" s="1320"/>
      <c r="AU44" s="1320"/>
      <c r="AV44" s="1320"/>
      <c r="AW44" s="1320"/>
      <c r="AX44" s="1320"/>
      <c r="AY44" s="1320"/>
      <c r="AZ44" s="1320"/>
      <c r="BA44" s="1320"/>
      <c r="BB44" s="1320"/>
      <c r="BC44" s="1320"/>
      <c r="BD44" s="1320"/>
      <c r="BE44" s="1320"/>
      <c r="BF44" s="1320"/>
      <c r="BG44" s="1320"/>
      <c r="BH44" s="1320"/>
      <c r="BI44" s="1320"/>
      <c r="BJ44" s="1320"/>
      <c r="BK44" s="1320"/>
      <c r="BL44" s="1320"/>
      <c r="BM44" s="1320"/>
      <c r="BN44" s="1320"/>
      <c r="BO44" s="1320"/>
      <c r="BP44" s="1320"/>
      <c r="BQ44" s="1320"/>
      <c r="BR44" s="1320"/>
      <c r="BS44" s="1320"/>
      <c r="BT44" s="1320"/>
      <c r="BU44" s="1320"/>
      <c r="BV44" s="1320"/>
      <c r="BW44" s="1320"/>
      <c r="BX44" s="1320"/>
      <c r="BY44" s="1320"/>
      <c r="BZ44" s="1320"/>
      <c r="CA44" s="1320"/>
      <c r="CB44" s="1320"/>
      <c r="CC44" s="1320"/>
      <c r="CD44" s="1320"/>
      <c r="CE44" s="1320"/>
      <c r="CF44" s="1320"/>
      <c r="CG44" s="1320"/>
      <c r="CH44" s="1378">
        <f t="shared" si="0"/>
        <v>0</v>
      </c>
    </row>
    <row r="45" spans="1:86" ht="31.5" customHeight="1">
      <c r="A45" s="1678"/>
      <c r="B45" s="1679"/>
      <c r="C45" s="1649"/>
      <c r="D45" s="1649"/>
      <c r="E45" s="2232"/>
      <c r="F45" s="1649"/>
      <c r="G45" s="1551"/>
      <c r="H45" s="1578"/>
      <c r="I45" s="1584"/>
      <c r="J45" s="1581"/>
      <c r="K45" s="2176"/>
      <c r="L45" s="177"/>
      <c r="M45" s="141"/>
      <c r="N45" s="338"/>
      <c r="O45" s="339"/>
      <c r="P45" s="340"/>
      <c r="Q45" s="341"/>
      <c r="R45" s="339"/>
      <c r="S45" s="342"/>
      <c r="T45" s="142"/>
      <c r="U45" s="143"/>
      <c r="V45" s="144"/>
      <c r="W45" s="142"/>
      <c r="X45" s="143"/>
      <c r="Y45" s="144"/>
      <c r="Z45" s="178"/>
      <c r="AA45" s="798"/>
      <c r="AB45" s="401"/>
      <c r="AC45" s="561"/>
      <c r="AD45" s="2379"/>
      <c r="AE45" s="1319"/>
      <c r="AF45" s="1484"/>
      <c r="AG45" s="1320"/>
      <c r="AH45" s="1320"/>
      <c r="AI45" s="1320"/>
      <c r="AJ45" s="1320"/>
      <c r="AK45" s="1320"/>
      <c r="AL45" s="1320"/>
      <c r="AM45" s="1320"/>
      <c r="AN45" s="1320"/>
      <c r="AO45" s="1320"/>
      <c r="AP45" s="1320"/>
      <c r="AQ45" s="1320"/>
      <c r="AR45" s="1320"/>
      <c r="AS45" s="1320"/>
      <c r="AT45" s="1320"/>
      <c r="AU45" s="1320"/>
      <c r="AV45" s="1320"/>
      <c r="AW45" s="1320"/>
      <c r="AX45" s="1320"/>
      <c r="AY45" s="1320"/>
      <c r="AZ45" s="1320"/>
      <c r="BA45" s="1320"/>
      <c r="BB45" s="1320"/>
      <c r="BC45" s="1320"/>
      <c r="BD45" s="1320"/>
      <c r="BE45" s="1320"/>
      <c r="BF45" s="1320"/>
      <c r="BG45" s="1320"/>
      <c r="BH45" s="1320"/>
      <c r="BI45" s="1320"/>
      <c r="BJ45" s="1320"/>
      <c r="BK45" s="1320"/>
      <c r="BL45" s="1320"/>
      <c r="BM45" s="1320"/>
      <c r="BN45" s="1320"/>
      <c r="BO45" s="1320"/>
      <c r="BP45" s="1320"/>
      <c r="BQ45" s="1320"/>
      <c r="BR45" s="1320"/>
      <c r="BS45" s="1320"/>
      <c r="BT45" s="1320"/>
      <c r="BU45" s="1320"/>
      <c r="BV45" s="1320"/>
      <c r="BW45" s="1320"/>
      <c r="BX45" s="1320"/>
      <c r="BY45" s="1320"/>
      <c r="BZ45" s="1320"/>
      <c r="CA45" s="1320"/>
      <c r="CB45" s="1320"/>
      <c r="CC45" s="1320"/>
      <c r="CD45" s="1320"/>
      <c r="CE45" s="1320"/>
      <c r="CF45" s="1320"/>
      <c r="CG45" s="1320"/>
      <c r="CH45" s="1378">
        <f t="shared" si="0"/>
        <v>0</v>
      </c>
    </row>
    <row r="46" spans="1:86" ht="78" customHeight="1">
      <c r="A46" s="1678"/>
      <c r="B46" s="1679"/>
      <c r="C46" s="1649"/>
      <c r="D46" s="1649"/>
      <c r="E46" s="2232"/>
      <c r="F46" s="1649"/>
      <c r="G46" s="1551"/>
      <c r="H46" s="1578"/>
      <c r="I46" s="1586">
        <v>9</v>
      </c>
      <c r="J46" s="1582">
        <v>9</v>
      </c>
      <c r="K46" s="3103" t="s">
        <v>2081</v>
      </c>
      <c r="L46" s="3123" t="s">
        <v>657</v>
      </c>
      <c r="M46" s="2178" t="s">
        <v>658</v>
      </c>
      <c r="N46" s="326"/>
      <c r="O46" s="327"/>
      <c r="P46" s="328"/>
      <c r="Q46" s="329"/>
      <c r="R46" s="327"/>
      <c r="S46" s="330"/>
      <c r="T46" s="300"/>
      <c r="U46" s="301"/>
      <c r="V46" s="331"/>
      <c r="W46" s="300"/>
      <c r="X46" s="301"/>
      <c r="Y46" s="331"/>
      <c r="Z46" s="179"/>
      <c r="AA46" s="2127"/>
      <c r="AB46" s="421"/>
      <c r="AC46" s="2129"/>
      <c r="AD46" s="2384"/>
      <c r="AE46" s="1319"/>
      <c r="AF46" s="1484"/>
      <c r="AG46" s="1320"/>
      <c r="AH46" s="1320"/>
      <c r="AI46" s="1320"/>
      <c r="AJ46" s="1320"/>
      <c r="AK46" s="1320"/>
      <c r="AL46" s="1320"/>
      <c r="AM46" s="1320"/>
      <c r="AN46" s="1320"/>
      <c r="AO46" s="1320"/>
      <c r="AP46" s="1320"/>
      <c r="AQ46" s="1320"/>
      <c r="AR46" s="1320"/>
      <c r="AS46" s="1320"/>
      <c r="AT46" s="1320"/>
      <c r="AU46" s="1320"/>
      <c r="AV46" s="1320"/>
      <c r="AW46" s="1320"/>
      <c r="AX46" s="1320"/>
      <c r="AY46" s="1320"/>
      <c r="AZ46" s="1320"/>
      <c r="BA46" s="1320"/>
      <c r="BB46" s="1320"/>
      <c r="BC46" s="1320"/>
      <c r="BD46" s="1320"/>
      <c r="BE46" s="1320"/>
      <c r="BF46" s="1320"/>
      <c r="BG46" s="1320"/>
      <c r="BH46" s="1320"/>
      <c r="BI46" s="1320"/>
      <c r="BJ46" s="1320"/>
      <c r="BK46" s="1320"/>
      <c r="BL46" s="1320"/>
      <c r="BM46" s="1320"/>
      <c r="BN46" s="1320"/>
      <c r="BO46" s="1320"/>
      <c r="BP46" s="1320"/>
      <c r="BQ46" s="1320"/>
      <c r="BR46" s="1320"/>
      <c r="BS46" s="1320"/>
      <c r="BT46" s="1320"/>
      <c r="BU46" s="1320"/>
      <c r="BV46" s="1320"/>
      <c r="BW46" s="1320"/>
      <c r="BX46" s="1320"/>
      <c r="BY46" s="1320"/>
      <c r="BZ46" s="1320"/>
      <c r="CA46" s="1320"/>
      <c r="CB46" s="1320"/>
      <c r="CC46" s="1320"/>
      <c r="CD46" s="1320"/>
      <c r="CE46" s="1320"/>
      <c r="CF46" s="1320"/>
      <c r="CG46" s="1320"/>
      <c r="CH46" s="1378">
        <f t="shared" si="0"/>
        <v>0</v>
      </c>
    </row>
    <row r="47" spans="1:86" ht="162" customHeight="1">
      <c r="A47" s="1678"/>
      <c r="B47" s="1679"/>
      <c r="C47" s="1649"/>
      <c r="D47" s="1649"/>
      <c r="E47" s="2232"/>
      <c r="F47" s="1649"/>
      <c r="G47" s="1551"/>
      <c r="H47" s="1578"/>
      <c r="I47" s="1585"/>
      <c r="J47" s="1581"/>
      <c r="K47" s="3162"/>
      <c r="L47" s="3214"/>
      <c r="M47" s="141"/>
      <c r="N47" s="338"/>
      <c r="O47" s="339"/>
      <c r="P47" s="340"/>
      <c r="Q47" s="341"/>
      <c r="R47" s="339"/>
      <c r="S47" s="342"/>
      <c r="T47" s="294"/>
      <c r="U47" s="295"/>
      <c r="V47" s="296"/>
      <c r="W47" s="294"/>
      <c r="X47" s="295"/>
      <c r="Y47" s="296"/>
      <c r="Z47" s="178"/>
      <c r="AA47" s="798"/>
      <c r="AB47" s="401"/>
      <c r="AC47" s="561"/>
      <c r="AD47" s="2379"/>
      <c r="AE47" s="1319"/>
      <c r="AF47" s="1484"/>
      <c r="AG47" s="1320"/>
      <c r="AH47" s="1320"/>
      <c r="AI47" s="1320"/>
      <c r="AJ47" s="1320"/>
      <c r="AK47" s="1320"/>
      <c r="AL47" s="1320"/>
      <c r="AM47" s="1320"/>
      <c r="AN47" s="1320"/>
      <c r="AO47" s="1320"/>
      <c r="AP47" s="1320"/>
      <c r="AQ47" s="1320"/>
      <c r="AR47" s="1320"/>
      <c r="AS47" s="1320"/>
      <c r="AT47" s="1320"/>
      <c r="AU47" s="1320"/>
      <c r="AV47" s="1320"/>
      <c r="AW47" s="1320"/>
      <c r="AX47" s="1320"/>
      <c r="AY47" s="1320"/>
      <c r="AZ47" s="1320"/>
      <c r="BA47" s="1320"/>
      <c r="BB47" s="1320"/>
      <c r="BC47" s="1320"/>
      <c r="BD47" s="1320"/>
      <c r="BE47" s="1320"/>
      <c r="BF47" s="1320"/>
      <c r="BG47" s="1320"/>
      <c r="BH47" s="1320"/>
      <c r="BI47" s="1320"/>
      <c r="BJ47" s="1320"/>
      <c r="BK47" s="1320"/>
      <c r="BL47" s="1320"/>
      <c r="BM47" s="1320"/>
      <c r="BN47" s="1320"/>
      <c r="BO47" s="1320"/>
      <c r="BP47" s="1320"/>
      <c r="BQ47" s="1320"/>
      <c r="BR47" s="1320"/>
      <c r="BS47" s="1320"/>
      <c r="BT47" s="1320"/>
      <c r="BU47" s="1320"/>
      <c r="BV47" s="1320"/>
      <c r="BW47" s="1320"/>
      <c r="BX47" s="1320"/>
      <c r="BY47" s="1320"/>
      <c r="BZ47" s="1320"/>
      <c r="CA47" s="1320"/>
      <c r="CB47" s="1320"/>
      <c r="CC47" s="1320"/>
      <c r="CD47" s="1320"/>
      <c r="CE47" s="1320"/>
      <c r="CF47" s="1320"/>
      <c r="CG47" s="1320"/>
      <c r="CH47" s="1378">
        <f t="shared" si="0"/>
        <v>0</v>
      </c>
    </row>
    <row r="48" spans="1:86" ht="75.75" customHeight="1">
      <c r="A48" s="1678"/>
      <c r="B48" s="1679"/>
      <c r="C48" s="1649"/>
      <c r="D48" s="1649"/>
      <c r="E48" s="2232"/>
      <c r="F48" s="1649"/>
      <c r="G48" s="1551"/>
      <c r="H48" s="1578"/>
      <c r="I48" s="1586">
        <v>10</v>
      </c>
      <c r="J48" s="1582">
        <v>10</v>
      </c>
      <c r="K48" s="3103" t="s">
        <v>659</v>
      </c>
      <c r="L48" s="3217" t="s">
        <v>660</v>
      </c>
      <c r="M48" s="3219" t="s">
        <v>661</v>
      </c>
      <c r="N48" s="148"/>
      <c r="O48" s="2326"/>
      <c r="P48" s="153"/>
      <c r="Q48" s="180"/>
      <c r="R48" s="2326"/>
      <c r="S48" s="152"/>
      <c r="T48" s="169"/>
      <c r="U48" s="172"/>
      <c r="V48" s="171"/>
      <c r="W48" s="300"/>
      <c r="X48" s="301"/>
      <c r="Y48" s="331"/>
      <c r="Z48" s="176"/>
      <c r="AA48" s="261"/>
      <c r="AB48" s="367"/>
      <c r="AC48" s="1173"/>
      <c r="AD48" s="1781"/>
      <c r="AE48" s="1319"/>
      <c r="AF48" s="1484"/>
      <c r="AG48" s="1320"/>
      <c r="AH48" s="1320"/>
      <c r="AI48" s="1320"/>
      <c r="AJ48" s="1320"/>
      <c r="AK48" s="1320"/>
      <c r="AL48" s="1320"/>
      <c r="AM48" s="1320"/>
      <c r="AN48" s="1320"/>
      <c r="AO48" s="1320"/>
      <c r="AP48" s="1320"/>
      <c r="AQ48" s="1320"/>
      <c r="AR48" s="1320"/>
      <c r="AS48" s="1320"/>
      <c r="AT48" s="1320"/>
      <c r="AU48" s="1320"/>
      <c r="AV48" s="1320"/>
      <c r="AW48" s="1320"/>
      <c r="AX48" s="1320"/>
      <c r="AY48" s="1320"/>
      <c r="AZ48" s="1320"/>
      <c r="BA48" s="1320"/>
      <c r="BB48" s="1320"/>
      <c r="BC48" s="1320"/>
      <c r="BD48" s="1320"/>
      <c r="BE48" s="1320"/>
      <c r="BF48" s="1320"/>
      <c r="BG48" s="1320"/>
      <c r="BH48" s="1320"/>
      <c r="BI48" s="1320"/>
      <c r="BJ48" s="1320"/>
      <c r="BK48" s="1320"/>
      <c r="BL48" s="1320"/>
      <c r="BM48" s="1320"/>
      <c r="BN48" s="1320"/>
      <c r="BO48" s="1320"/>
      <c r="BP48" s="1320"/>
      <c r="BQ48" s="1320"/>
      <c r="BR48" s="1320"/>
      <c r="BS48" s="1320"/>
      <c r="BT48" s="1320"/>
      <c r="BU48" s="1320"/>
      <c r="BV48" s="1320"/>
      <c r="BW48" s="1320"/>
      <c r="BX48" s="1320"/>
      <c r="BY48" s="1320"/>
      <c r="BZ48" s="1320"/>
      <c r="CA48" s="1320"/>
      <c r="CB48" s="1320"/>
      <c r="CC48" s="1320"/>
      <c r="CD48" s="1320"/>
      <c r="CE48" s="1320"/>
      <c r="CF48" s="1320"/>
      <c r="CG48" s="1320"/>
      <c r="CH48" s="1378">
        <f t="shared" si="0"/>
        <v>0</v>
      </c>
    </row>
    <row r="49" spans="1:87" ht="85.5" customHeight="1">
      <c r="A49" s="1678"/>
      <c r="B49" s="1679"/>
      <c r="C49" s="1649"/>
      <c r="D49" s="1649"/>
      <c r="E49" s="2232"/>
      <c r="F49" s="1649"/>
      <c r="G49" s="1551"/>
      <c r="H49" s="1578"/>
      <c r="I49" s="1584"/>
      <c r="J49" s="1580"/>
      <c r="K49" s="3104"/>
      <c r="L49" s="3218"/>
      <c r="M49" s="3220"/>
      <c r="N49" s="154"/>
      <c r="O49" s="2163"/>
      <c r="P49" s="1549"/>
      <c r="Q49" s="167"/>
      <c r="R49" s="2163"/>
      <c r="S49" s="158"/>
      <c r="T49" s="138"/>
      <c r="U49" s="139"/>
      <c r="V49" s="140"/>
      <c r="W49" s="290"/>
      <c r="X49" s="291"/>
      <c r="Y49" s="292"/>
      <c r="Z49" s="176"/>
      <c r="AA49" s="261"/>
      <c r="AB49" s="367"/>
      <c r="AC49" s="1173"/>
      <c r="AD49" s="1781"/>
      <c r="AE49" s="1319"/>
      <c r="AF49" s="1484"/>
      <c r="AG49" s="1320"/>
      <c r="AH49" s="1320"/>
      <c r="AI49" s="1320"/>
      <c r="AJ49" s="1320"/>
      <c r="AK49" s="1320"/>
      <c r="AL49" s="1320"/>
      <c r="AM49" s="1320"/>
      <c r="AN49" s="1320"/>
      <c r="AO49" s="1320"/>
      <c r="AP49" s="1320"/>
      <c r="AQ49" s="1320"/>
      <c r="AR49" s="1320"/>
      <c r="AS49" s="1320"/>
      <c r="AT49" s="1320"/>
      <c r="AU49" s="1320"/>
      <c r="AV49" s="1320"/>
      <c r="AW49" s="1320"/>
      <c r="AX49" s="1320"/>
      <c r="AY49" s="1320"/>
      <c r="AZ49" s="1320"/>
      <c r="BA49" s="1320"/>
      <c r="BB49" s="1320"/>
      <c r="BC49" s="1320"/>
      <c r="BD49" s="1320"/>
      <c r="BE49" s="1320"/>
      <c r="BF49" s="1320"/>
      <c r="BG49" s="1320"/>
      <c r="BH49" s="1320"/>
      <c r="BI49" s="1320"/>
      <c r="BJ49" s="1320"/>
      <c r="BK49" s="1320"/>
      <c r="BL49" s="1320"/>
      <c r="BM49" s="1320"/>
      <c r="BN49" s="1320"/>
      <c r="BO49" s="1320"/>
      <c r="BP49" s="1320"/>
      <c r="BQ49" s="1320"/>
      <c r="BR49" s="1320"/>
      <c r="BS49" s="1320"/>
      <c r="BT49" s="1320"/>
      <c r="BU49" s="1320"/>
      <c r="BV49" s="1320"/>
      <c r="BW49" s="1320"/>
      <c r="BX49" s="1320"/>
      <c r="BY49" s="1320"/>
      <c r="BZ49" s="1320"/>
      <c r="CA49" s="1320"/>
      <c r="CB49" s="1320"/>
      <c r="CC49" s="1320"/>
      <c r="CD49" s="1320"/>
      <c r="CE49" s="1320"/>
      <c r="CF49" s="1320"/>
      <c r="CG49" s="1320"/>
      <c r="CH49" s="1378">
        <f t="shared" si="0"/>
        <v>0</v>
      </c>
    </row>
    <row r="50" spans="1:87" ht="49.5" customHeight="1">
      <c r="A50" s="1686"/>
      <c r="B50" s="1691"/>
      <c r="C50" s="274"/>
      <c r="D50" s="274"/>
      <c r="E50" s="793"/>
      <c r="F50" s="274"/>
      <c r="G50" s="2334"/>
      <c r="H50" s="2103"/>
      <c r="I50" s="1585"/>
      <c r="J50" s="1581"/>
      <c r="K50" s="2176"/>
      <c r="L50" s="2174"/>
      <c r="M50" s="141"/>
      <c r="N50" s="161"/>
      <c r="O50" s="1542"/>
      <c r="P50" s="165"/>
      <c r="Q50" s="181"/>
      <c r="R50" s="1542"/>
      <c r="S50" s="164"/>
      <c r="T50" s="142"/>
      <c r="U50" s="143"/>
      <c r="V50" s="144"/>
      <c r="W50" s="142"/>
      <c r="X50" s="143"/>
      <c r="Y50" s="144"/>
      <c r="Z50" s="178"/>
      <c r="AA50" s="798"/>
      <c r="AB50" s="401"/>
      <c r="AC50" s="561"/>
      <c r="AD50" s="2379"/>
      <c r="AE50" s="1319"/>
      <c r="AF50" s="1484"/>
      <c r="AG50" s="1320"/>
      <c r="AH50" s="1320"/>
      <c r="AI50" s="1320"/>
      <c r="AJ50" s="1320"/>
      <c r="AK50" s="1320"/>
      <c r="AL50" s="1320"/>
      <c r="AM50" s="1320"/>
      <c r="AN50" s="1320"/>
      <c r="AO50" s="1320"/>
      <c r="AP50" s="1320"/>
      <c r="AQ50" s="1320"/>
      <c r="AR50" s="1320"/>
      <c r="AS50" s="1320"/>
      <c r="AT50" s="1320"/>
      <c r="AU50" s="1320"/>
      <c r="AV50" s="1320"/>
      <c r="AW50" s="1320"/>
      <c r="AX50" s="1320"/>
      <c r="AY50" s="1320"/>
      <c r="AZ50" s="1320"/>
      <c r="BA50" s="1320"/>
      <c r="BB50" s="1320"/>
      <c r="BC50" s="1320"/>
      <c r="BD50" s="1320"/>
      <c r="BE50" s="1320"/>
      <c r="BF50" s="1320"/>
      <c r="BG50" s="1320"/>
      <c r="BH50" s="1320"/>
      <c r="BI50" s="1320"/>
      <c r="BJ50" s="1320"/>
      <c r="BK50" s="1320"/>
      <c r="BL50" s="1320"/>
      <c r="BM50" s="1320"/>
      <c r="BN50" s="1320"/>
      <c r="BO50" s="1320"/>
      <c r="BP50" s="1320"/>
      <c r="BQ50" s="1320"/>
      <c r="BR50" s="1320"/>
      <c r="BS50" s="1320"/>
      <c r="BT50" s="1320"/>
      <c r="BU50" s="1320"/>
      <c r="BV50" s="1320"/>
      <c r="BW50" s="1320"/>
      <c r="BX50" s="1320"/>
      <c r="BY50" s="1320"/>
      <c r="BZ50" s="1320"/>
      <c r="CA50" s="1320"/>
      <c r="CB50" s="1320"/>
      <c r="CC50" s="1320"/>
      <c r="CD50" s="1320"/>
      <c r="CE50" s="1320"/>
      <c r="CF50" s="1320"/>
      <c r="CG50" s="1320"/>
      <c r="CH50" s="1378">
        <f t="shared" si="0"/>
        <v>0</v>
      </c>
    </row>
    <row r="51" spans="1:87" ht="156.75" customHeight="1">
      <c r="A51" s="1678"/>
      <c r="B51" s="1679"/>
      <c r="C51" s="1649"/>
      <c r="D51" s="1649"/>
      <c r="E51" s="2232"/>
      <c r="F51" s="1649"/>
      <c r="G51" s="1551"/>
      <c r="H51" s="3097" t="s">
        <v>626</v>
      </c>
      <c r="I51" s="1584">
        <v>11</v>
      </c>
      <c r="J51" s="1580">
        <v>11</v>
      </c>
      <c r="K51" s="2145" t="s">
        <v>662</v>
      </c>
      <c r="L51" s="2153" t="s">
        <v>663</v>
      </c>
      <c r="M51" s="2305" t="s">
        <v>664</v>
      </c>
      <c r="N51" s="154"/>
      <c r="O51" s="2163"/>
      <c r="P51" s="1549"/>
      <c r="Q51" s="167"/>
      <c r="R51" s="2163"/>
      <c r="S51" s="158"/>
      <c r="T51" s="138"/>
      <c r="U51" s="139"/>
      <c r="V51" s="140"/>
      <c r="W51" s="138"/>
      <c r="X51" s="139"/>
      <c r="Y51" s="292"/>
      <c r="Z51" s="176"/>
      <c r="AA51" s="261"/>
      <c r="AB51" s="367"/>
      <c r="AC51" s="1173"/>
      <c r="AD51" s="1781"/>
      <c r="AE51" s="1319"/>
      <c r="AF51" s="1484"/>
      <c r="AG51" s="1320"/>
      <c r="AH51" s="1320"/>
      <c r="AI51" s="1320"/>
      <c r="AJ51" s="1320"/>
      <c r="AK51" s="1320"/>
      <c r="AL51" s="1320"/>
      <c r="AM51" s="1320"/>
      <c r="AN51" s="1320"/>
      <c r="AO51" s="1320"/>
      <c r="AP51" s="1320"/>
      <c r="AQ51" s="1320"/>
      <c r="AR51" s="1320"/>
      <c r="AS51" s="1320"/>
      <c r="AT51" s="1320"/>
      <c r="AU51" s="1320"/>
      <c r="AV51" s="1320"/>
      <c r="AW51" s="1320"/>
      <c r="AX51" s="1320"/>
      <c r="AY51" s="1320"/>
      <c r="AZ51" s="1320"/>
      <c r="BA51" s="1320"/>
      <c r="BB51" s="1320"/>
      <c r="BC51" s="1320"/>
      <c r="BD51" s="1320"/>
      <c r="BE51" s="1320"/>
      <c r="BF51" s="1320"/>
      <c r="BG51" s="1320"/>
      <c r="BH51" s="1320"/>
      <c r="BI51" s="1320"/>
      <c r="BJ51" s="1320"/>
      <c r="BK51" s="1320"/>
      <c r="BL51" s="1320"/>
      <c r="BM51" s="1320"/>
      <c r="BN51" s="1320"/>
      <c r="BO51" s="1320"/>
      <c r="BP51" s="1320"/>
      <c r="BQ51" s="1320"/>
      <c r="BR51" s="1320"/>
      <c r="BS51" s="1320"/>
      <c r="BT51" s="1320"/>
      <c r="BU51" s="1320"/>
      <c r="BV51" s="1320"/>
      <c r="BW51" s="1320"/>
      <c r="BX51" s="1320"/>
      <c r="BY51" s="1320"/>
      <c r="BZ51" s="1320"/>
      <c r="CA51" s="1320"/>
      <c r="CB51" s="1320"/>
      <c r="CC51" s="1320"/>
      <c r="CD51" s="1320"/>
      <c r="CE51" s="1320"/>
      <c r="CF51" s="1320"/>
      <c r="CG51" s="1320"/>
      <c r="CH51" s="1378">
        <f t="shared" si="0"/>
        <v>0</v>
      </c>
    </row>
    <row r="52" spans="1:87" ht="28.5" customHeight="1">
      <c r="A52" s="1678"/>
      <c r="B52" s="1679"/>
      <c r="C52" s="1649"/>
      <c r="D52" s="1649"/>
      <c r="E52" s="2232"/>
      <c r="F52" s="1649"/>
      <c r="G52" s="1551"/>
      <c r="H52" s="3097"/>
      <c r="I52" s="1585"/>
      <c r="J52" s="1581"/>
      <c r="K52" s="2176"/>
      <c r="L52" s="2174"/>
      <c r="M52" s="141"/>
      <c r="N52" s="161"/>
      <c r="O52" s="1542"/>
      <c r="P52" s="165"/>
      <c r="Q52" s="181"/>
      <c r="R52" s="1542"/>
      <c r="S52" s="164"/>
      <c r="T52" s="142"/>
      <c r="U52" s="143"/>
      <c r="V52" s="144"/>
      <c r="W52" s="142"/>
      <c r="X52" s="143"/>
      <c r="Y52" s="296"/>
      <c r="Z52" s="178"/>
      <c r="AA52" s="798"/>
      <c r="AB52" s="401"/>
      <c r="AC52" s="561"/>
      <c r="AD52" s="2379"/>
      <c r="AE52" s="1319"/>
      <c r="AF52" s="1484"/>
      <c r="AG52" s="1320"/>
      <c r="AH52" s="1320"/>
      <c r="AI52" s="1320"/>
      <c r="AJ52" s="1320"/>
      <c r="AK52" s="1320"/>
      <c r="AL52" s="1320"/>
      <c r="AM52" s="1320"/>
      <c r="AN52" s="1320"/>
      <c r="AO52" s="1320"/>
      <c r="AP52" s="1320"/>
      <c r="AQ52" s="1320"/>
      <c r="AR52" s="1320"/>
      <c r="AS52" s="1320"/>
      <c r="AT52" s="1320"/>
      <c r="AU52" s="1320"/>
      <c r="AV52" s="1320"/>
      <c r="AW52" s="1320"/>
      <c r="AX52" s="1320"/>
      <c r="AY52" s="1320"/>
      <c r="AZ52" s="1320"/>
      <c r="BA52" s="1320"/>
      <c r="BB52" s="1320"/>
      <c r="BC52" s="1320"/>
      <c r="BD52" s="1320"/>
      <c r="BE52" s="1320"/>
      <c r="BF52" s="1320"/>
      <c r="BG52" s="1320"/>
      <c r="BH52" s="1320"/>
      <c r="BI52" s="1320"/>
      <c r="BJ52" s="1320"/>
      <c r="BK52" s="1320"/>
      <c r="BL52" s="1320"/>
      <c r="BM52" s="1320"/>
      <c r="BN52" s="1320"/>
      <c r="BO52" s="1320"/>
      <c r="BP52" s="1320"/>
      <c r="BQ52" s="1320"/>
      <c r="BR52" s="1320"/>
      <c r="BS52" s="1320"/>
      <c r="BT52" s="1320"/>
      <c r="BU52" s="1320"/>
      <c r="BV52" s="1320"/>
      <c r="BW52" s="1320"/>
      <c r="BX52" s="1320"/>
      <c r="BY52" s="1320"/>
      <c r="BZ52" s="1320"/>
      <c r="CA52" s="1320"/>
      <c r="CB52" s="1320"/>
      <c r="CC52" s="1320"/>
      <c r="CD52" s="1320"/>
      <c r="CE52" s="1320"/>
      <c r="CF52" s="1320"/>
      <c r="CG52" s="1320"/>
      <c r="CH52" s="1378">
        <f t="shared" si="0"/>
        <v>0</v>
      </c>
    </row>
    <row r="53" spans="1:87" ht="175.5" customHeight="1">
      <c r="A53" s="1678"/>
      <c r="B53" s="3291"/>
      <c r="C53" s="3085"/>
      <c r="D53" s="3085"/>
      <c r="E53" s="1649"/>
      <c r="F53" s="3085"/>
      <c r="G53" s="708"/>
      <c r="H53" s="2141"/>
      <c r="I53" s="1586"/>
      <c r="J53" s="1573"/>
      <c r="K53" s="2151" t="s">
        <v>665</v>
      </c>
      <c r="L53" s="2335"/>
      <c r="M53" s="2305"/>
      <c r="N53" s="138"/>
      <c r="O53" s="139"/>
      <c r="P53" s="140"/>
      <c r="Q53" s="138"/>
      <c r="R53" s="139"/>
      <c r="S53" s="140"/>
      <c r="T53" s="183"/>
      <c r="U53" s="139"/>
      <c r="V53" s="168"/>
      <c r="W53" s="138"/>
      <c r="X53" s="139"/>
      <c r="Y53" s="140"/>
      <c r="Z53" s="176"/>
      <c r="AA53" s="265"/>
      <c r="AB53" s="367"/>
      <c r="AC53" s="2074"/>
      <c r="AD53" s="1795"/>
      <c r="AE53" s="1319"/>
      <c r="AF53" s="1484"/>
      <c r="AG53" s="1320"/>
      <c r="AH53" s="1320"/>
      <c r="AI53" s="1320"/>
      <c r="AJ53" s="1320"/>
      <c r="AK53" s="1320"/>
      <c r="AL53" s="1320"/>
      <c r="AM53" s="1320"/>
      <c r="AN53" s="1320"/>
      <c r="AO53" s="1320"/>
      <c r="AP53" s="1320"/>
      <c r="AQ53" s="1320"/>
      <c r="AR53" s="1320"/>
      <c r="AS53" s="1320"/>
      <c r="AT53" s="1320"/>
      <c r="AU53" s="1320"/>
      <c r="AV53" s="1320"/>
      <c r="AW53" s="1320"/>
      <c r="AX53" s="1320"/>
      <c r="AY53" s="1320"/>
      <c r="AZ53" s="1320"/>
      <c r="BA53" s="1320"/>
      <c r="BB53" s="1320"/>
      <c r="BC53" s="1320"/>
      <c r="BD53" s="1320"/>
      <c r="BE53" s="1320"/>
      <c r="BF53" s="1320"/>
      <c r="BG53" s="1320"/>
      <c r="BH53" s="1320"/>
      <c r="BI53" s="1320"/>
      <c r="BJ53" s="1320"/>
      <c r="BK53" s="1320"/>
      <c r="BL53" s="1320"/>
      <c r="BM53" s="1320"/>
      <c r="BN53" s="1320"/>
      <c r="BO53" s="1320"/>
      <c r="BP53" s="1320"/>
      <c r="BQ53" s="1320"/>
      <c r="BR53" s="1320"/>
      <c r="BS53" s="1320"/>
      <c r="BT53" s="1320"/>
      <c r="BU53" s="1320"/>
      <c r="BV53" s="1320"/>
      <c r="BW53" s="1320"/>
      <c r="BX53" s="1320"/>
      <c r="BY53" s="1320"/>
      <c r="BZ53" s="1320"/>
      <c r="CA53" s="1320"/>
      <c r="CB53" s="1320"/>
      <c r="CC53" s="1320"/>
      <c r="CD53" s="1320"/>
      <c r="CE53" s="1320"/>
      <c r="CF53" s="1320"/>
      <c r="CG53" s="1320"/>
      <c r="CH53" s="1378">
        <f t="shared" si="0"/>
        <v>0</v>
      </c>
    </row>
    <row r="54" spans="1:87" ht="142.5" customHeight="1">
      <c r="A54" s="1678"/>
      <c r="B54" s="3291"/>
      <c r="C54" s="3085"/>
      <c r="D54" s="3085"/>
      <c r="E54" s="1649"/>
      <c r="F54" s="3085"/>
      <c r="G54" s="2157"/>
      <c r="H54" s="3097" t="s">
        <v>2495</v>
      </c>
      <c r="I54" s="1584">
        <v>12</v>
      </c>
      <c r="J54" s="1573">
        <v>12</v>
      </c>
      <c r="K54" s="2145" t="s">
        <v>666</v>
      </c>
      <c r="L54" s="182" t="s">
        <v>667</v>
      </c>
      <c r="M54" s="2305" t="s">
        <v>668</v>
      </c>
      <c r="N54" s="138"/>
      <c r="O54" s="291"/>
      <c r="P54" s="292"/>
      <c r="Q54" s="290"/>
      <c r="R54" s="291"/>
      <c r="S54" s="292"/>
      <c r="T54" s="183"/>
      <c r="U54" s="139"/>
      <c r="V54" s="168"/>
      <c r="W54" s="138"/>
      <c r="X54" s="139"/>
      <c r="Y54" s="140"/>
      <c r="Z54" s="184" t="s">
        <v>669</v>
      </c>
      <c r="AA54" s="261">
        <v>311</v>
      </c>
      <c r="AB54" s="262">
        <v>3111</v>
      </c>
      <c r="AC54" s="2200" t="s">
        <v>124</v>
      </c>
      <c r="AD54" s="1773">
        <f>50*250*3</f>
        <v>37500</v>
      </c>
      <c r="AE54" s="1319"/>
      <c r="AF54" s="1484"/>
      <c r="AG54" s="1320"/>
      <c r="AH54" s="1320"/>
      <c r="AI54" s="1320"/>
      <c r="AJ54" s="1320"/>
      <c r="AK54" s="1320"/>
      <c r="AL54" s="1320"/>
      <c r="AM54" s="1320"/>
      <c r="AN54" s="1320"/>
      <c r="AO54" s="1320"/>
      <c r="AP54" s="1320"/>
      <c r="AQ54" s="1320"/>
      <c r="AR54" s="1320"/>
      <c r="AS54" s="1320"/>
      <c r="AT54" s="1320"/>
      <c r="AU54" s="1320"/>
      <c r="AV54" s="1320"/>
      <c r="AW54" s="1320"/>
      <c r="AX54" s="1320"/>
      <c r="AY54" s="1320"/>
      <c r="AZ54" s="1320"/>
      <c r="BA54" s="1320">
        <f>+AD54</f>
        <v>37500</v>
      </c>
      <c r="BB54" s="1320"/>
      <c r="BC54" s="1320"/>
      <c r="BD54" s="1320"/>
      <c r="BE54" s="1320"/>
      <c r="BF54" s="1320"/>
      <c r="BG54" s="1320"/>
      <c r="BH54" s="1320"/>
      <c r="BI54" s="1320"/>
      <c r="BJ54" s="1320"/>
      <c r="BK54" s="1320"/>
      <c r="BL54" s="1320"/>
      <c r="BM54" s="1320"/>
      <c r="BN54" s="1320"/>
      <c r="BO54" s="1320"/>
      <c r="BP54" s="1320"/>
      <c r="BQ54" s="1320"/>
      <c r="BR54" s="1320"/>
      <c r="BS54" s="1320"/>
      <c r="BT54" s="1320"/>
      <c r="BU54" s="1320"/>
      <c r="BV54" s="1320"/>
      <c r="BW54" s="1320"/>
      <c r="BX54" s="1320"/>
      <c r="BY54" s="1320"/>
      <c r="BZ54" s="1320"/>
      <c r="CA54" s="1320"/>
      <c r="CB54" s="1320"/>
      <c r="CC54" s="1320"/>
      <c r="CD54" s="1320"/>
      <c r="CE54" s="1320"/>
      <c r="CF54" s="1320"/>
      <c r="CG54" s="1320"/>
      <c r="CH54" s="1378">
        <f t="shared" si="0"/>
        <v>37500</v>
      </c>
    </row>
    <row r="55" spans="1:87" ht="20.25" customHeight="1">
      <c r="A55" s="1678"/>
      <c r="B55" s="3291"/>
      <c r="C55" s="3085"/>
      <c r="D55" s="3085"/>
      <c r="E55" s="1649"/>
      <c r="F55" s="3085"/>
      <c r="G55" s="708"/>
      <c r="H55" s="3097"/>
      <c r="I55" s="1584"/>
      <c r="J55" s="1573"/>
      <c r="K55" s="2145"/>
      <c r="L55" s="182"/>
      <c r="M55" s="2305"/>
      <c r="N55" s="138"/>
      <c r="O55" s="291"/>
      <c r="P55" s="292"/>
      <c r="Q55" s="290"/>
      <c r="R55" s="291"/>
      <c r="S55" s="292"/>
      <c r="T55" s="183"/>
      <c r="U55" s="139"/>
      <c r="V55" s="168"/>
      <c r="W55" s="138"/>
      <c r="X55" s="139"/>
      <c r="Y55" s="140"/>
      <c r="Z55" s="176"/>
      <c r="AA55" s="261"/>
      <c r="AB55" s="262"/>
      <c r="AC55" s="1173"/>
      <c r="AD55" s="1774"/>
      <c r="AE55" s="1319"/>
      <c r="AF55" s="1484"/>
      <c r="AG55" s="1320"/>
      <c r="AH55" s="1320"/>
      <c r="AI55" s="1320"/>
      <c r="AJ55" s="1320"/>
      <c r="AK55" s="1320"/>
      <c r="AL55" s="1320"/>
      <c r="AM55" s="1320"/>
      <c r="AN55" s="1320"/>
      <c r="AO55" s="1320"/>
      <c r="AP55" s="1320"/>
      <c r="AQ55" s="1320"/>
      <c r="AR55" s="1320"/>
      <c r="AS55" s="1320"/>
      <c r="AT55" s="1320"/>
      <c r="AU55" s="1320"/>
      <c r="AV55" s="1320"/>
      <c r="AW55" s="1320"/>
      <c r="AX55" s="1320"/>
      <c r="AY55" s="1320"/>
      <c r="AZ55" s="1320"/>
      <c r="BA55" s="1320"/>
      <c r="BB55" s="1320"/>
      <c r="BC55" s="1320"/>
      <c r="BD55" s="1320"/>
      <c r="BE55" s="1320"/>
      <c r="BF55" s="1320"/>
      <c r="BG55" s="1320"/>
      <c r="BH55" s="1320"/>
      <c r="BI55" s="1320"/>
      <c r="BJ55" s="1320"/>
      <c r="BK55" s="1320"/>
      <c r="BL55" s="1320"/>
      <c r="BM55" s="1320"/>
      <c r="BN55" s="1320"/>
      <c r="BO55" s="1320"/>
      <c r="BP55" s="1320"/>
      <c r="BQ55" s="1320"/>
      <c r="BR55" s="1320"/>
      <c r="BS55" s="1320"/>
      <c r="BT55" s="1320"/>
      <c r="BU55" s="1320"/>
      <c r="BV55" s="1320"/>
      <c r="BW55" s="1320"/>
      <c r="BX55" s="1320"/>
      <c r="BY55" s="1320"/>
      <c r="BZ55" s="1320"/>
      <c r="CA55" s="1320"/>
      <c r="CB55" s="1320"/>
      <c r="CC55" s="1320"/>
      <c r="CD55" s="1320"/>
      <c r="CE55" s="1320"/>
      <c r="CF55" s="1320"/>
      <c r="CG55" s="1320"/>
      <c r="CH55" s="1378">
        <f t="shared" si="0"/>
        <v>0</v>
      </c>
    </row>
    <row r="56" spans="1:87" ht="37.5" customHeight="1">
      <c r="A56" s="1678"/>
      <c r="B56" s="3291"/>
      <c r="C56" s="3085"/>
      <c r="D56" s="3085"/>
      <c r="E56" s="1649"/>
      <c r="F56" s="3085"/>
      <c r="G56" s="708"/>
      <c r="H56" s="3097"/>
      <c r="I56" s="1584"/>
      <c r="J56" s="1574"/>
      <c r="K56" s="2176"/>
      <c r="L56" s="185"/>
      <c r="M56" s="141"/>
      <c r="N56" s="142"/>
      <c r="O56" s="143"/>
      <c r="P56" s="144"/>
      <c r="Q56" s="142"/>
      <c r="R56" s="143"/>
      <c r="S56" s="144"/>
      <c r="T56" s="145"/>
      <c r="U56" s="143"/>
      <c r="V56" s="146"/>
      <c r="W56" s="142"/>
      <c r="X56" s="143"/>
      <c r="Y56" s="144"/>
      <c r="Z56" s="186"/>
      <c r="AA56" s="555"/>
      <c r="AB56" s="460"/>
      <c r="AC56" s="2075"/>
      <c r="AD56" s="2385"/>
      <c r="AE56" s="1319"/>
      <c r="AF56" s="1484"/>
      <c r="AG56" s="1320"/>
      <c r="AH56" s="1320"/>
      <c r="AI56" s="1320"/>
      <c r="AJ56" s="1320"/>
      <c r="AK56" s="1320"/>
      <c r="AL56" s="1320"/>
      <c r="AM56" s="1320"/>
      <c r="AN56" s="1320"/>
      <c r="AO56" s="1320"/>
      <c r="AP56" s="1320"/>
      <c r="AQ56" s="1320"/>
      <c r="AR56" s="1320"/>
      <c r="AS56" s="1320"/>
      <c r="AT56" s="1320"/>
      <c r="AU56" s="1320"/>
      <c r="AV56" s="1320"/>
      <c r="AW56" s="1320"/>
      <c r="AX56" s="1320"/>
      <c r="AY56" s="1320"/>
      <c r="AZ56" s="1320"/>
      <c r="BA56" s="1320"/>
      <c r="BB56" s="1320"/>
      <c r="BC56" s="1320"/>
      <c r="BD56" s="1320"/>
      <c r="BE56" s="1320"/>
      <c r="BF56" s="1320"/>
      <c r="BG56" s="1320"/>
      <c r="BH56" s="1320"/>
      <c r="BI56" s="1320"/>
      <c r="BJ56" s="1320"/>
      <c r="BK56" s="1320"/>
      <c r="BL56" s="1320"/>
      <c r="BM56" s="1320"/>
      <c r="BN56" s="1320"/>
      <c r="BO56" s="1320"/>
      <c r="BP56" s="1320"/>
      <c r="BQ56" s="1320"/>
      <c r="BR56" s="1320"/>
      <c r="BS56" s="1320"/>
      <c r="BT56" s="1320"/>
      <c r="BU56" s="1320"/>
      <c r="BV56" s="1320"/>
      <c r="BW56" s="1320"/>
      <c r="BX56" s="1320"/>
      <c r="BY56" s="1320"/>
      <c r="BZ56" s="1320"/>
      <c r="CA56" s="1320"/>
      <c r="CB56" s="1320"/>
      <c r="CC56" s="1320"/>
      <c r="CD56" s="1320"/>
      <c r="CE56" s="1320"/>
      <c r="CF56" s="1320"/>
      <c r="CG56" s="1320"/>
      <c r="CH56" s="1378">
        <f t="shared" si="0"/>
        <v>0</v>
      </c>
    </row>
    <row r="57" spans="1:87" ht="35.25" customHeight="1">
      <c r="A57" s="1678"/>
      <c r="B57" s="3291"/>
      <c r="C57" s="3085"/>
      <c r="D57" s="3085"/>
      <c r="E57" s="1649"/>
      <c r="F57" s="3085"/>
      <c r="G57" s="708"/>
      <c r="H57" s="3097"/>
      <c r="I57" s="1586">
        <v>13</v>
      </c>
      <c r="J57" s="1575">
        <v>13</v>
      </c>
      <c r="K57" s="3103" t="s">
        <v>670</v>
      </c>
      <c r="L57" s="3152" t="s">
        <v>667</v>
      </c>
      <c r="M57" s="3179" t="s">
        <v>668</v>
      </c>
      <c r="N57" s="169"/>
      <c r="O57" s="301"/>
      <c r="P57" s="331"/>
      <c r="Q57" s="300"/>
      <c r="R57" s="301"/>
      <c r="S57" s="331"/>
      <c r="T57" s="187"/>
      <c r="U57" s="172"/>
      <c r="V57" s="173"/>
      <c r="W57" s="169"/>
      <c r="X57" s="172"/>
      <c r="Y57" s="171"/>
      <c r="Z57" s="3302" t="s">
        <v>671</v>
      </c>
      <c r="AA57" s="2386">
        <v>311</v>
      </c>
      <c r="AB57" s="2387">
        <v>3111</v>
      </c>
      <c r="AC57" s="3160" t="s">
        <v>124</v>
      </c>
      <c r="AD57" s="1775">
        <f>650*150</f>
        <v>97500</v>
      </c>
      <c r="AE57" s="1319"/>
      <c r="AF57" s="1484"/>
      <c r="AG57" s="1320"/>
      <c r="AH57" s="1320"/>
      <c r="AI57" s="1320"/>
      <c r="AJ57" s="1320"/>
      <c r="AK57" s="1320"/>
      <c r="AL57" s="1320"/>
      <c r="AM57" s="1320"/>
      <c r="AN57" s="1320"/>
      <c r="AO57" s="1320"/>
      <c r="AP57" s="1320"/>
      <c r="AQ57" s="1320"/>
      <c r="AR57" s="1320"/>
      <c r="AS57" s="1320"/>
      <c r="AT57" s="1320"/>
      <c r="AU57" s="1320"/>
      <c r="AV57" s="1320"/>
      <c r="AW57" s="1320"/>
      <c r="AX57" s="1320"/>
      <c r="AY57" s="1320"/>
      <c r="AZ57" s="1320"/>
      <c r="BA57" s="1320">
        <f>+AD57</f>
        <v>97500</v>
      </c>
      <c r="BB57" s="1320"/>
      <c r="BC57" s="1320"/>
      <c r="BD57" s="1320"/>
      <c r="BE57" s="1320"/>
      <c r="BF57" s="1320"/>
      <c r="BG57" s="1320"/>
      <c r="BH57" s="1320"/>
      <c r="BI57" s="1320"/>
      <c r="BJ57" s="1320"/>
      <c r="BK57" s="1320"/>
      <c r="BL57" s="1320"/>
      <c r="BM57" s="1320"/>
      <c r="BN57" s="1320"/>
      <c r="BO57" s="1320"/>
      <c r="BP57" s="1320"/>
      <c r="BQ57" s="1320"/>
      <c r="BR57" s="1320"/>
      <c r="BS57" s="1320"/>
      <c r="BT57" s="1320"/>
      <c r="BU57" s="1320"/>
      <c r="BV57" s="1320"/>
      <c r="BW57" s="1320"/>
      <c r="BX57" s="1320"/>
      <c r="BY57" s="1320"/>
      <c r="BZ57" s="1320"/>
      <c r="CA57" s="1320"/>
      <c r="CB57" s="1320"/>
      <c r="CC57" s="1320"/>
      <c r="CD57" s="1320"/>
      <c r="CE57" s="1320"/>
      <c r="CF57" s="1320"/>
      <c r="CG57" s="1320"/>
      <c r="CH57" s="1378">
        <f t="shared" si="0"/>
        <v>97500</v>
      </c>
    </row>
    <row r="58" spans="1:87" ht="78.75" customHeight="1">
      <c r="A58" s="1678"/>
      <c r="B58" s="3291"/>
      <c r="C58" s="3085"/>
      <c r="D58" s="3085"/>
      <c r="E58" s="1649"/>
      <c r="F58" s="3085"/>
      <c r="G58" s="708"/>
      <c r="H58" s="2141"/>
      <c r="I58" s="1584"/>
      <c r="J58" s="1573"/>
      <c r="K58" s="3104"/>
      <c r="L58" s="3153"/>
      <c r="M58" s="3106"/>
      <c r="N58" s="138"/>
      <c r="O58" s="291"/>
      <c r="P58" s="292"/>
      <c r="Q58" s="290"/>
      <c r="R58" s="291"/>
      <c r="S58" s="292"/>
      <c r="T58" s="183"/>
      <c r="U58" s="139"/>
      <c r="V58" s="168"/>
      <c r="W58" s="138"/>
      <c r="X58" s="139"/>
      <c r="Y58" s="140"/>
      <c r="Z58" s="3134"/>
      <c r="AA58" s="734"/>
      <c r="AB58" s="728"/>
      <c r="AC58" s="3148"/>
      <c r="AD58" s="1776"/>
      <c r="AE58" s="1319"/>
      <c r="AF58" s="1484"/>
      <c r="AG58" s="1320"/>
      <c r="AH58" s="1320"/>
      <c r="AI58" s="1320"/>
      <c r="AJ58" s="1320"/>
      <c r="AK58" s="1320"/>
      <c r="AL58" s="1320"/>
      <c r="AM58" s="1320"/>
      <c r="AN58" s="1320"/>
      <c r="AO58" s="1320"/>
      <c r="AP58" s="1320"/>
      <c r="AQ58" s="1320"/>
      <c r="AR58" s="1320"/>
      <c r="AS58" s="1320"/>
      <c r="AT58" s="1320"/>
      <c r="AU58" s="1320"/>
      <c r="AV58" s="1320"/>
      <c r="AW58" s="1320"/>
      <c r="AX58" s="1320"/>
      <c r="AY58" s="1320"/>
      <c r="AZ58" s="1320"/>
      <c r="BA58" s="1320"/>
      <c r="BB58" s="1320"/>
      <c r="BC58" s="1320"/>
      <c r="BD58" s="1320"/>
      <c r="BE58" s="1320"/>
      <c r="BF58" s="1320"/>
      <c r="BG58" s="1320"/>
      <c r="BH58" s="1320"/>
      <c r="BI58" s="1320"/>
      <c r="BJ58" s="1320"/>
      <c r="BK58" s="1320"/>
      <c r="BL58" s="1320"/>
      <c r="BM58" s="1320"/>
      <c r="BN58" s="1320"/>
      <c r="BO58" s="1320"/>
      <c r="BP58" s="1320"/>
      <c r="BQ58" s="1320"/>
      <c r="BR58" s="1320"/>
      <c r="BS58" s="1320"/>
      <c r="BT58" s="1320"/>
      <c r="BU58" s="1320"/>
      <c r="BV58" s="1320"/>
      <c r="BW58" s="1320"/>
      <c r="BX58" s="1320"/>
      <c r="BY58" s="1320"/>
      <c r="BZ58" s="1320"/>
      <c r="CA58" s="1320"/>
      <c r="CB58" s="1320"/>
      <c r="CC58" s="1320"/>
      <c r="CD58" s="1320"/>
      <c r="CE58" s="1320"/>
      <c r="CF58" s="1320"/>
      <c r="CG58" s="1320"/>
      <c r="CH58" s="1378">
        <f t="shared" si="0"/>
        <v>0</v>
      </c>
    </row>
    <row r="59" spans="1:87" ht="61.5" customHeight="1">
      <c r="A59" s="1678"/>
      <c r="B59" s="3291"/>
      <c r="C59" s="3085"/>
      <c r="D59" s="3085"/>
      <c r="E59" s="1649"/>
      <c r="F59" s="3085"/>
      <c r="G59" s="708"/>
      <c r="H59" s="2141"/>
      <c r="I59" s="1584"/>
      <c r="J59" s="1573"/>
      <c r="K59" s="3104"/>
      <c r="L59" s="182"/>
      <c r="M59" s="3106"/>
      <c r="N59" s="138"/>
      <c r="O59" s="291"/>
      <c r="P59" s="292"/>
      <c r="Q59" s="290"/>
      <c r="R59" s="291"/>
      <c r="S59" s="292"/>
      <c r="T59" s="183"/>
      <c r="U59" s="139"/>
      <c r="V59" s="168"/>
      <c r="W59" s="138"/>
      <c r="X59" s="139"/>
      <c r="Y59" s="140"/>
      <c r="Z59" s="188" t="s">
        <v>672</v>
      </c>
      <c r="AA59" s="189">
        <v>313</v>
      </c>
      <c r="AB59" s="1566">
        <v>3133</v>
      </c>
      <c r="AC59" s="1565" t="s">
        <v>293</v>
      </c>
      <c r="AD59" s="1777">
        <v>2000</v>
      </c>
      <c r="AE59" s="1319"/>
      <c r="AF59" s="1484"/>
      <c r="AG59" s="1320"/>
      <c r="AH59" s="1320"/>
      <c r="AI59" s="1320"/>
      <c r="AJ59" s="1320"/>
      <c r="AK59" s="1320"/>
      <c r="AL59" s="1320"/>
      <c r="AM59" s="1320"/>
      <c r="AN59" s="1320"/>
      <c r="AO59" s="1320"/>
      <c r="AP59" s="1320"/>
      <c r="AQ59" s="1320"/>
      <c r="AR59" s="1320"/>
      <c r="AS59" s="1320"/>
      <c r="AT59" s="1320"/>
      <c r="AU59" s="1320"/>
      <c r="AV59" s="1320"/>
      <c r="AW59" s="1320"/>
      <c r="AX59" s="1320"/>
      <c r="AY59" s="1320"/>
      <c r="AZ59" s="1320"/>
      <c r="BA59" s="1320"/>
      <c r="BB59" s="1320">
        <f>+AD59</f>
        <v>2000</v>
      </c>
      <c r="BC59" s="1320"/>
      <c r="BD59" s="1320"/>
      <c r="BE59" s="1320"/>
      <c r="BF59" s="1320"/>
      <c r="BG59" s="1320"/>
      <c r="BH59" s="1320"/>
      <c r="BI59" s="1320"/>
      <c r="BJ59" s="1320"/>
      <c r="BK59" s="1320"/>
      <c r="BL59" s="1320"/>
      <c r="BM59" s="1320"/>
      <c r="BN59" s="1320"/>
      <c r="BO59" s="1320"/>
      <c r="BP59" s="1320"/>
      <c r="BQ59" s="1320"/>
      <c r="BR59" s="1320"/>
      <c r="BS59" s="1320"/>
      <c r="BT59" s="1320"/>
      <c r="BU59" s="1320"/>
      <c r="BV59" s="1320"/>
      <c r="BW59" s="1320"/>
      <c r="BX59" s="1320"/>
      <c r="BY59" s="1320"/>
      <c r="BZ59" s="1320"/>
      <c r="CA59" s="1320"/>
      <c r="CB59" s="1320"/>
      <c r="CC59" s="1320"/>
      <c r="CD59" s="1320"/>
      <c r="CE59" s="1320"/>
      <c r="CF59" s="1320"/>
      <c r="CG59" s="1320"/>
      <c r="CH59" s="1378">
        <f t="shared" si="0"/>
        <v>2000</v>
      </c>
    </row>
    <row r="60" spans="1:87" ht="54" customHeight="1">
      <c r="A60" s="1678"/>
      <c r="B60" s="3291"/>
      <c r="C60" s="3085"/>
      <c r="D60" s="3085"/>
      <c r="E60" s="1649"/>
      <c r="F60" s="3085"/>
      <c r="G60" s="708"/>
      <c r="H60" s="2141"/>
      <c r="I60" s="1585"/>
      <c r="J60" s="1574"/>
      <c r="K60" s="3162"/>
      <c r="L60" s="185"/>
      <c r="M60" s="3163"/>
      <c r="N60" s="142"/>
      <c r="O60" s="295"/>
      <c r="P60" s="296"/>
      <c r="Q60" s="294"/>
      <c r="R60" s="295"/>
      <c r="S60" s="296"/>
      <c r="T60" s="145"/>
      <c r="U60" s="143"/>
      <c r="V60" s="146"/>
      <c r="W60" s="142"/>
      <c r="X60" s="143"/>
      <c r="Y60" s="144"/>
      <c r="Z60" s="186" t="s">
        <v>673</v>
      </c>
      <c r="AA60" s="798">
        <v>251</v>
      </c>
      <c r="AB60" s="401"/>
      <c r="AC60" s="561" t="s">
        <v>215</v>
      </c>
      <c r="AD60" s="2379">
        <v>10000</v>
      </c>
      <c r="AE60" s="1319"/>
      <c r="AF60" s="1484"/>
      <c r="AG60" s="1320"/>
      <c r="AH60" s="1320"/>
      <c r="AI60" s="1320"/>
      <c r="AJ60" s="1320"/>
      <c r="AK60" s="1320"/>
      <c r="AL60" s="1320"/>
      <c r="AM60" s="1320"/>
      <c r="AN60" s="1320"/>
      <c r="AO60" s="1320"/>
      <c r="AP60" s="1320">
        <f>+AD60</f>
        <v>10000</v>
      </c>
      <c r="AQ60" s="1320"/>
      <c r="AR60" s="1320"/>
      <c r="AS60" s="1320"/>
      <c r="AT60" s="1320"/>
      <c r="AU60" s="1320"/>
      <c r="AV60" s="1320"/>
      <c r="AW60" s="1320"/>
      <c r="AX60" s="1320"/>
      <c r="AY60" s="1320"/>
      <c r="AZ60" s="1320"/>
      <c r="BA60" s="1320"/>
      <c r="BB60" s="1320"/>
      <c r="BC60" s="1320"/>
      <c r="BD60" s="1320"/>
      <c r="BE60" s="1320"/>
      <c r="BF60" s="1320"/>
      <c r="BG60" s="1320"/>
      <c r="BH60" s="1320"/>
      <c r="BI60" s="1320"/>
      <c r="BJ60" s="1320"/>
      <c r="BK60" s="1320"/>
      <c r="BL60" s="1320"/>
      <c r="BM60" s="1320"/>
      <c r="BN60" s="1320"/>
      <c r="BO60" s="1320"/>
      <c r="BP60" s="1320"/>
      <c r="BQ60" s="1320"/>
      <c r="BR60" s="1320"/>
      <c r="BS60" s="1320"/>
      <c r="BT60" s="1320"/>
      <c r="BU60" s="1320"/>
      <c r="BV60" s="1320"/>
      <c r="BW60" s="1320"/>
      <c r="BX60" s="1320"/>
      <c r="BY60" s="1320"/>
      <c r="BZ60" s="1320"/>
      <c r="CA60" s="1320"/>
      <c r="CB60" s="1320"/>
      <c r="CC60" s="1320"/>
      <c r="CD60" s="1320"/>
      <c r="CE60" s="1320"/>
      <c r="CF60" s="1320"/>
      <c r="CG60" s="1320"/>
      <c r="CH60" s="1378">
        <f t="shared" si="0"/>
        <v>10000</v>
      </c>
    </row>
    <row r="61" spans="1:87" ht="35.25" customHeight="1">
      <c r="A61" s="1678"/>
      <c r="B61" s="3291"/>
      <c r="C61" s="3085"/>
      <c r="D61" s="3085"/>
      <c r="E61" s="1649"/>
      <c r="F61" s="3085"/>
      <c r="G61" s="708"/>
      <c r="H61" s="2141"/>
      <c r="I61" s="1586">
        <v>14</v>
      </c>
      <c r="J61" s="1573">
        <v>14</v>
      </c>
      <c r="K61" s="3103" t="s">
        <v>674</v>
      </c>
      <c r="L61" s="3152" t="s">
        <v>675</v>
      </c>
      <c r="M61" s="3179" t="s">
        <v>676</v>
      </c>
      <c r="N61" s="138"/>
      <c r="O61" s="139"/>
      <c r="P61" s="140"/>
      <c r="Q61" s="138"/>
      <c r="R61" s="139"/>
      <c r="S61" s="140"/>
      <c r="T61" s="788"/>
      <c r="U61" s="291"/>
      <c r="V61" s="293"/>
      <c r="W61" s="138"/>
      <c r="X61" s="139"/>
      <c r="Y61" s="140"/>
      <c r="Z61" s="2246"/>
      <c r="AA61" s="261"/>
      <c r="AB61" s="367"/>
      <c r="AC61" s="1173"/>
      <c r="AD61" s="1781"/>
      <c r="AE61" s="1319"/>
      <c r="AF61" s="1484"/>
      <c r="AG61" s="1320"/>
      <c r="AH61" s="1320"/>
      <c r="AI61" s="1320"/>
      <c r="AJ61" s="1320"/>
      <c r="AK61" s="1320"/>
      <c r="AL61" s="1320"/>
      <c r="AM61" s="1320"/>
      <c r="AN61" s="1320"/>
      <c r="AO61" s="1320"/>
      <c r="AP61" s="1320"/>
      <c r="AQ61" s="1320"/>
      <c r="AR61" s="1320"/>
      <c r="AS61" s="1320"/>
      <c r="AT61" s="1320"/>
      <c r="AU61" s="1320"/>
      <c r="AV61" s="1320"/>
      <c r="AW61" s="1320"/>
      <c r="AX61" s="1320"/>
      <c r="AY61" s="1320"/>
      <c r="AZ61" s="1320"/>
      <c r="BA61" s="1320"/>
      <c r="BB61" s="1320"/>
      <c r="BC61" s="1320"/>
      <c r="BD61" s="1320"/>
      <c r="BE61" s="1320"/>
      <c r="BF61" s="1320"/>
      <c r="BG61" s="1320"/>
      <c r="BH61" s="1320"/>
      <c r="BI61" s="1320"/>
      <c r="BJ61" s="1320"/>
      <c r="BK61" s="1320"/>
      <c r="BL61" s="1320"/>
      <c r="BM61" s="1320"/>
      <c r="BN61" s="1320"/>
      <c r="BO61" s="1320"/>
      <c r="BP61" s="1320"/>
      <c r="BQ61" s="1320"/>
      <c r="BR61" s="1320"/>
      <c r="BS61" s="1320"/>
      <c r="BT61" s="1320"/>
      <c r="BU61" s="1320"/>
      <c r="BV61" s="1320"/>
      <c r="BW61" s="1320"/>
      <c r="BX61" s="1320"/>
      <c r="BY61" s="1320"/>
      <c r="BZ61" s="1320"/>
      <c r="CA61" s="1320"/>
      <c r="CB61" s="1320"/>
      <c r="CC61" s="1320"/>
      <c r="CD61" s="1320"/>
      <c r="CE61" s="1320"/>
      <c r="CF61" s="1320"/>
      <c r="CG61" s="1320"/>
      <c r="CH61" s="1378">
        <f t="shared" si="0"/>
        <v>0</v>
      </c>
    </row>
    <row r="62" spans="1:87" ht="99.75" customHeight="1">
      <c r="A62" s="1678"/>
      <c r="B62" s="3291"/>
      <c r="C62" s="3085"/>
      <c r="D62" s="3085"/>
      <c r="E62" s="1649"/>
      <c r="F62" s="3085"/>
      <c r="G62" s="708"/>
      <c r="H62" s="2141"/>
      <c r="I62" s="1584"/>
      <c r="J62" s="1573"/>
      <c r="K62" s="3104"/>
      <c r="L62" s="3153"/>
      <c r="M62" s="3106"/>
      <c r="N62" s="138"/>
      <c r="O62" s="139"/>
      <c r="P62" s="140"/>
      <c r="Q62" s="138"/>
      <c r="R62" s="139"/>
      <c r="S62" s="140"/>
      <c r="T62" s="788"/>
      <c r="U62" s="291"/>
      <c r="V62" s="293"/>
      <c r="W62" s="138"/>
      <c r="X62" s="139"/>
      <c r="Y62" s="140"/>
      <c r="Z62" s="2246"/>
      <c r="AA62" s="261"/>
      <c r="AB62" s="367"/>
      <c r="AC62" s="1173"/>
      <c r="AD62" s="1781"/>
      <c r="AE62" s="1319"/>
      <c r="AF62" s="1484"/>
      <c r="AG62" s="1320"/>
      <c r="AH62" s="1320"/>
      <c r="AI62" s="1320"/>
      <c r="AJ62" s="1320"/>
      <c r="AK62" s="1320"/>
      <c r="AL62" s="1320"/>
      <c r="AM62" s="1320"/>
      <c r="AN62" s="1320"/>
      <c r="AO62" s="1320"/>
      <c r="AP62" s="1320"/>
      <c r="AQ62" s="1320"/>
      <c r="AR62" s="1320"/>
      <c r="AS62" s="1320"/>
      <c r="AT62" s="1320"/>
      <c r="AU62" s="1320"/>
      <c r="AV62" s="1320"/>
      <c r="AW62" s="1320"/>
      <c r="AX62" s="1320"/>
      <c r="AY62" s="1320"/>
      <c r="AZ62" s="1320"/>
      <c r="BA62" s="1320"/>
      <c r="BB62" s="1320"/>
      <c r="BC62" s="1320"/>
      <c r="BD62" s="1320"/>
      <c r="BE62" s="1320"/>
      <c r="BF62" s="1320"/>
      <c r="BG62" s="1320"/>
      <c r="BH62" s="1320"/>
      <c r="BI62" s="1320"/>
      <c r="BJ62" s="1320"/>
      <c r="BK62" s="1320"/>
      <c r="BL62" s="1320"/>
      <c r="BM62" s="1320"/>
      <c r="BN62" s="1320"/>
      <c r="BO62" s="1320"/>
      <c r="BP62" s="1320"/>
      <c r="BQ62" s="1320"/>
      <c r="BR62" s="1320"/>
      <c r="BS62" s="1320"/>
      <c r="BT62" s="1320"/>
      <c r="BU62" s="1320"/>
      <c r="BV62" s="1320"/>
      <c r="BW62" s="1320"/>
      <c r="BX62" s="1320"/>
      <c r="BY62" s="1320"/>
      <c r="BZ62" s="1320"/>
      <c r="CA62" s="1320"/>
      <c r="CB62" s="1320"/>
      <c r="CC62" s="1320"/>
      <c r="CD62" s="1320"/>
      <c r="CE62" s="1320"/>
      <c r="CF62" s="1320"/>
      <c r="CG62" s="1320"/>
      <c r="CH62" s="1378">
        <f t="shared" si="0"/>
        <v>0</v>
      </c>
    </row>
    <row r="63" spans="1:87" ht="35.25" customHeight="1">
      <c r="A63" s="1678"/>
      <c r="B63" s="3291"/>
      <c r="C63" s="3085"/>
      <c r="D63" s="3085"/>
      <c r="E63" s="1649"/>
      <c r="F63" s="3085"/>
      <c r="G63" s="708"/>
      <c r="H63" s="2141"/>
      <c r="I63" s="1584"/>
      <c r="J63" s="1573"/>
      <c r="K63" s="3104"/>
      <c r="L63" s="182"/>
      <c r="M63" s="2305"/>
      <c r="N63" s="138"/>
      <c r="O63" s="139"/>
      <c r="P63" s="140"/>
      <c r="Q63" s="138"/>
      <c r="R63" s="139"/>
      <c r="S63" s="140"/>
      <c r="T63" s="788"/>
      <c r="U63" s="291"/>
      <c r="V63" s="293"/>
      <c r="W63" s="138"/>
      <c r="X63" s="139"/>
      <c r="Y63" s="140"/>
      <c r="Z63" s="2246"/>
      <c r="AA63" s="261"/>
      <c r="AB63" s="367"/>
      <c r="AC63" s="1173"/>
      <c r="AD63" s="1781"/>
      <c r="AE63" s="1319"/>
      <c r="AF63" s="1484"/>
      <c r="AG63" s="1320"/>
      <c r="AH63" s="1320"/>
      <c r="AI63" s="1320"/>
      <c r="AJ63" s="1320"/>
      <c r="AK63" s="1320"/>
      <c r="AL63" s="1320"/>
      <c r="AM63" s="1320"/>
      <c r="AN63" s="1320"/>
      <c r="AO63" s="1320"/>
      <c r="AP63" s="1320"/>
      <c r="AQ63" s="1320"/>
      <c r="AR63" s="1320"/>
      <c r="AS63" s="1320"/>
      <c r="AT63" s="1320"/>
      <c r="AU63" s="1320"/>
      <c r="AV63" s="1320"/>
      <c r="AW63" s="1320"/>
      <c r="AX63" s="1320"/>
      <c r="AY63" s="1320"/>
      <c r="AZ63" s="1320"/>
      <c r="BA63" s="1320"/>
      <c r="BB63" s="1320"/>
      <c r="BC63" s="1320"/>
      <c r="BD63" s="1320"/>
      <c r="BE63" s="1320"/>
      <c r="BF63" s="1320"/>
      <c r="BG63" s="1320"/>
      <c r="BH63" s="1320"/>
      <c r="BI63" s="1320"/>
      <c r="BJ63" s="1320"/>
      <c r="BK63" s="1320"/>
      <c r="BL63" s="1320"/>
      <c r="BM63" s="1320"/>
      <c r="BN63" s="1320"/>
      <c r="BO63" s="1320"/>
      <c r="BP63" s="1320"/>
      <c r="BQ63" s="1320"/>
      <c r="BR63" s="1320"/>
      <c r="BS63" s="1320"/>
      <c r="BT63" s="1320"/>
      <c r="BU63" s="1320"/>
      <c r="BV63" s="1320"/>
      <c r="BW63" s="1320"/>
      <c r="BX63" s="1320"/>
      <c r="BY63" s="1320"/>
      <c r="BZ63" s="1320"/>
      <c r="CA63" s="1320"/>
      <c r="CB63" s="1320"/>
      <c r="CC63" s="1320"/>
      <c r="CD63" s="1320"/>
      <c r="CE63" s="1320"/>
      <c r="CF63" s="1320"/>
      <c r="CG63" s="1320"/>
      <c r="CH63" s="1378">
        <f t="shared" si="0"/>
        <v>0</v>
      </c>
    </row>
    <row r="64" spans="1:87" s="196" customFormat="1" ht="27.75">
      <c r="A64" s="1680"/>
      <c r="B64" s="3291"/>
      <c r="C64" s="3085"/>
      <c r="D64" s="3085"/>
      <c r="E64" s="2187"/>
      <c r="F64" s="3085"/>
      <c r="G64" s="1748"/>
      <c r="H64" s="2159"/>
      <c r="I64" s="1588"/>
      <c r="J64" s="1576"/>
      <c r="K64" s="2176"/>
      <c r="L64" s="2174"/>
      <c r="M64" s="141"/>
      <c r="N64" s="142"/>
      <c r="O64" s="143"/>
      <c r="P64" s="144"/>
      <c r="Q64" s="142"/>
      <c r="R64" s="143"/>
      <c r="S64" s="144"/>
      <c r="T64" s="192"/>
      <c r="U64" s="193"/>
      <c r="V64" s="194"/>
      <c r="W64" s="195"/>
      <c r="X64" s="143"/>
      <c r="Y64" s="144"/>
      <c r="Z64" s="186"/>
      <c r="AA64" s="555"/>
      <c r="AB64" s="460"/>
      <c r="AC64" s="2075"/>
      <c r="AD64" s="2385"/>
      <c r="AE64" s="1319"/>
      <c r="AF64" s="1484"/>
      <c r="AG64" s="1320"/>
      <c r="AH64" s="1320"/>
      <c r="AI64" s="1320"/>
      <c r="AJ64" s="1320"/>
      <c r="AK64" s="1320"/>
      <c r="AL64" s="1320"/>
      <c r="AM64" s="1320"/>
      <c r="AN64" s="1320"/>
      <c r="AO64" s="1320"/>
      <c r="AP64" s="1320"/>
      <c r="AQ64" s="1320"/>
      <c r="AR64" s="1320"/>
      <c r="AS64" s="1320"/>
      <c r="AT64" s="1320"/>
      <c r="AU64" s="1320"/>
      <c r="AV64" s="1320"/>
      <c r="AW64" s="1320"/>
      <c r="AX64" s="1320"/>
      <c r="AY64" s="1320"/>
      <c r="AZ64" s="1320"/>
      <c r="BA64" s="1320"/>
      <c r="BB64" s="1320"/>
      <c r="BC64" s="1320"/>
      <c r="BD64" s="1320"/>
      <c r="BE64" s="1320"/>
      <c r="BF64" s="1320"/>
      <c r="BG64" s="1320"/>
      <c r="BH64" s="1320"/>
      <c r="BI64" s="1320"/>
      <c r="BJ64" s="1320"/>
      <c r="BK64" s="1320"/>
      <c r="BL64" s="1320"/>
      <c r="BM64" s="1320"/>
      <c r="BN64" s="1320"/>
      <c r="BO64" s="1320"/>
      <c r="BP64" s="1320"/>
      <c r="BQ64" s="1320"/>
      <c r="BR64" s="1320"/>
      <c r="BS64" s="1320"/>
      <c r="BT64" s="1320"/>
      <c r="BU64" s="1320"/>
      <c r="BV64" s="1320"/>
      <c r="BW64" s="1320"/>
      <c r="BX64" s="1320"/>
      <c r="BY64" s="1320"/>
      <c r="BZ64" s="1320"/>
      <c r="CA64" s="1320"/>
      <c r="CB64" s="1320"/>
      <c r="CC64" s="1320"/>
      <c r="CD64" s="1320"/>
      <c r="CE64" s="1320"/>
      <c r="CF64" s="1320"/>
      <c r="CG64" s="1320"/>
      <c r="CH64" s="1378">
        <f t="shared" si="0"/>
        <v>0</v>
      </c>
      <c r="CI64" s="1368"/>
    </row>
    <row r="65" spans="1:87" s="196" customFormat="1" ht="60" customHeight="1">
      <c r="A65" s="1680"/>
      <c r="B65" s="1681"/>
      <c r="C65" s="2204"/>
      <c r="D65" s="2204"/>
      <c r="E65" s="2187"/>
      <c r="F65" s="2204"/>
      <c r="G65" s="1748"/>
      <c r="H65" s="3221" t="s">
        <v>677</v>
      </c>
      <c r="I65" s="1587">
        <v>15</v>
      </c>
      <c r="J65" s="1577">
        <v>15</v>
      </c>
      <c r="K65" s="3103" t="s">
        <v>678</v>
      </c>
      <c r="L65" s="198" t="s">
        <v>679</v>
      </c>
      <c r="M65" s="2305" t="s">
        <v>680</v>
      </c>
      <c r="N65" s="138"/>
      <c r="O65" s="139"/>
      <c r="P65" s="140"/>
      <c r="Q65" s="138"/>
      <c r="R65" s="139"/>
      <c r="S65" s="140"/>
      <c r="T65" s="199"/>
      <c r="U65" s="200"/>
      <c r="V65" s="201"/>
      <c r="W65" s="202"/>
      <c r="X65" s="291"/>
      <c r="Y65" s="140"/>
      <c r="Z65" s="2246"/>
      <c r="AA65" s="726"/>
      <c r="AB65" s="453"/>
      <c r="AC65" s="2070"/>
      <c r="AD65" s="1787"/>
      <c r="AE65" s="1319"/>
      <c r="AF65" s="1484"/>
      <c r="AG65" s="1320"/>
      <c r="AH65" s="1320"/>
      <c r="AI65" s="1320"/>
      <c r="AJ65" s="1320"/>
      <c r="AK65" s="1320"/>
      <c r="AL65" s="1320"/>
      <c r="AM65" s="1320"/>
      <c r="AN65" s="1320"/>
      <c r="AO65" s="1320"/>
      <c r="AP65" s="1320"/>
      <c r="AQ65" s="1320"/>
      <c r="AR65" s="1320"/>
      <c r="AS65" s="1320"/>
      <c r="AT65" s="1320"/>
      <c r="AU65" s="1320"/>
      <c r="AV65" s="1320"/>
      <c r="AW65" s="1320"/>
      <c r="AX65" s="1320"/>
      <c r="AY65" s="1320"/>
      <c r="AZ65" s="1320"/>
      <c r="BA65" s="1320"/>
      <c r="BB65" s="1320"/>
      <c r="BC65" s="1320"/>
      <c r="BD65" s="1320"/>
      <c r="BE65" s="1320"/>
      <c r="BF65" s="1320"/>
      <c r="BG65" s="1320"/>
      <c r="BH65" s="1320"/>
      <c r="BI65" s="1320"/>
      <c r="BJ65" s="1320"/>
      <c r="BK65" s="1320"/>
      <c r="BL65" s="1320"/>
      <c r="BM65" s="1320"/>
      <c r="BN65" s="1320"/>
      <c r="BO65" s="1320"/>
      <c r="BP65" s="1320"/>
      <c r="BQ65" s="1320"/>
      <c r="BR65" s="1320"/>
      <c r="BS65" s="1320"/>
      <c r="BT65" s="1320"/>
      <c r="BU65" s="1320"/>
      <c r="BV65" s="1320"/>
      <c r="BW65" s="1320"/>
      <c r="BX65" s="1320"/>
      <c r="BY65" s="1320"/>
      <c r="BZ65" s="1320"/>
      <c r="CA65" s="1320"/>
      <c r="CB65" s="1320"/>
      <c r="CC65" s="1320"/>
      <c r="CD65" s="1320"/>
      <c r="CE65" s="1320"/>
      <c r="CF65" s="1320"/>
      <c r="CG65" s="1320"/>
      <c r="CH65" s="1378">
        <f t="shared" si="0"/>
        <v>0</v>
      </c>
      <c r="CI65" s="1368"/>
    </row>
    <row r="66" spans="1:87" s="196" customFormat="1" ht="165.75" customHeight="1">
      <c r="A66" s="1680"/>
      <c r="B66" s="1681"/>
      <c r="C66" s="2204"/>
      <c r="D66" s="2204"/>
      <c r="E66" s="2187"/>
      <c r="F66" s="2204"/>
      <c r="G66" s="1748"/>
      <c r="H66" s="3221"/>
      <c r="I66" s="1587"/>
      <c r="J66" s="1577"/>
      <c r="K66" s="3104"/>
      <c r="L66" s="198"/>
      <c r="M66" s="2305"/>
      <c r="N66" s="138"/>
      <c r="O66" s="139"/>
      <c r="P66" s="140"/>
      <c r="Q66" s="138"/>
      <c r="R66" s="139"/>
      <c r="S66" s="140"/>
      <c r="T66" s="199"/>
      <c r="U66" s="200"/>
      <c r="V66" s="201"/>
      <c r="W66" s="202"/>
      <c r="X66" s="291"/>
      <c r="Y66" s="140"/>
      <c r="Z66" s="2246"/>
      <c r="AA66" s="726"/>
      <c r="AB66" s="453"/>
      <c r="AC66" s="2070"/>
      <c r="AD66" s="1787"/>
      <c r="AE66" s="1319"/>
      <c r="AF66" s="1484"/>
      <c r="AG66" s="1320"/>
      <c r="AH66" s="1320"/>
      <c r="AI66" s="1320"/>
      <c r="AJ66" s="1320"/>
      <c r="AK66" s="1320"/>
      <c r="AL66" s="1320"/>
      <c r="AM66" s="1320"/>
      <c r="AN66" s="1320"/>
      <c r="AO66" s="1320"/>
      <c r="AP66" s="1320"/>
      <c r="AQ66" s="1320"/>
      <c r="AR66" s="1320"/>
      <c r="AS66" s="1320"/>
      <c r="AT66" s="1320"/>
      <c r="AU66" s="1320"/>
      <c r="AV66" s="1320"/>
      <c r="AW66" s="1320"/>
      <c r="AX66" s="1320"/>
      <c r="AY66" s="1320"/>
      <c r="AZ66" s="1320"/>
      <c r="BA66" s="1320"/>
      <c r="BB66" s="1320"/>
      <c r="BC66" s="1320"/>
      <c r="BD66" s="1320"/>
      <c r="BE66" s="1320"/>
      <c r="BF66" s="1320"/>
      <c r="BG66" s="1320"/>
      <c r="BH66" s="1320"/>
      <c r="BI66" s="1320"/>
      <c r="BJ66" s="1320"/>
      <c r="BK66" s="1320"/>
      <c r="BL66" s="1320"/>
      <c r="BM66" s="1320"/>
      <c r="BN66" s="1320"/>
      <c r="BO66" s="1320"/>
      <c r="BP66" s="1320"/>
      <c r="BQ66" s="1320"/>
      <c r="BR66" s="1320"/>
      <c r="BS66" s="1320"/>
      <c r="BT66" s="1320"/>
      <c r="BU66" s="1320"/>
      <c r="BV66" s="1320"/>
      <c r="BW66" s="1320"/>
      <c r="BX66" s="1320"/>
      <c r="BY66" s="1320"/>
      <c r="BZ66" s="1320"/>
      <c r="CA66" s="1320"/>
      <c r="CB66" s="1320"/>
      <c r="CC66" s="1320"/>
      <c r="CD66" s="1320"/>
      <c r="CE66" s="1320"/>
      <c r="CF66" s="1320"/>
      <c r="CG66" s="1320"/>
      <c r="CH66" s="1378">
        <f t="shared" si="0"/>
        <v>0</v>
      </c>
      <c r="CI66" s="1368"/>
    </row>
    <row r="67" spans="1:87" s="196" customFormat="1" ht="30" customHeight="1">
      <c r="A67" s="1680"/>
      <c r="B67" s="1681"/>
      <c r="C67" s="2204"/>
      <c r="D67" s="2204"/>
      <c r="E67" s="2204"/>
      <c r="F67" s="2204"/>
      <c r="G67" s="485"/>
      <c r="H67" s="2159"/>
      <c r="I67" s="1587"/>
      <c r="J67" s="1577"/>
      <c r="K67" s="2145"/>
      <c r="L67" s="198"/>
      <c r="M67" s="203"/>
      <c r="N67" s="154"/>
      <c r="O67" s="2163"/>
      <c r="P67" s="1549"/>
      <c r="Q67" s="154"/>
      <c r="R67" s="2163"/>
      <c r="S67" s="1549"/>
      <c r="T67" s="183"/>
      <c r="U67" s="139"/>
      <c r="V67" s="140"/>
      <c r="W67" s="138"/>
      <c r="X67" s="139"/>
      <c r="Y67" s="140"/>
      <c r="Z67" s="2246"/>
      <c r="AA67" s="726"/>
      <c r="AB67" s="453"/>
      <c r="AC67" s="2070"/>
      <c r="AD67" s="1787"/>
      <c r="AE67" s="1319"/>
      <c r="AF67" s="1484"/>
      <c r="AG67" s="1320"/>
      <c r="AH67" s="1320"/>
      <c r="AI67" s="1320"/>
      <c r="AJ67" s="1320"/>
      <c r="AK67" s="1320"/>
      <c r="AL67" s="1320"/>
      <c r="AM67" s="1320"/>
      <c r="AN67" s="1320"/>
      <c r="AO67" s="1320"/>
      <c r="AP67" s="1320"/>
      <c r="AQ67" s="1320"/>
      <c r="AR67" s="1320"/>
      <c r="AS67" s="1320"/>
      <c r="AT67" s="1320"/>
      <c r="AU67" s="1320"/>
      <c r="AV67" s="1320"/>
      <c r="AW67" s="1320"/>
      <c r="AX67" s="1320"/>
      <c r="AY67" s="1320"/>
      <c r="AZ67" s="1320"/>
      <c r="BA67" s="1320"/>
      <c r="BB67" s="1320"/>
      <c r="BC67" s="1320"/>
      <c r="BD67" s="1320"/>
      <c r="BE67" s="1320"/>
      <c r="BF67" s="1320"/>
      <c r="BG67" s="1320"/>
      <c r="BH67" s="1320"/>
      <c r="BI67" s="1320"/>
      <c r="BJ67" s="1320"/>
      <c r="BK67" s="1320"/>
      <c r="BL67" s="1320"/>
      <c r="BM67" s="1320"/>
      <c r="BN67" s="1320"/>
      <c r="BO67" s="1320"/>
      <c r="BP67" s="1320"/>
      <c r="BQ67" s="1320"/>
      <c r="BR67" s="1320"/>
      <c r="BS67" s="1320"/>
      <c r="BT67" s="1320"/>
      <c r="BU67" s="1320"/>
      <c r="BV67" s="1320"/>
      <c r="BW67" s="1320"/>
      <c r="BX67" s="1320"/>
      <c r="BY67" s="1320"/>
      <c r="BZ67" s="1320"/>
      <c r="CA67" s="1320"/>
      <c r="CB67" s="1320"/>
      <c r="CC67" s="1320"/>
      <c r="CD67" s="1320"/>
      <c r="CE67" s="1320"/>
      <c r="CF67" s="1320"/>
      <c r="CG67" s="1320"/>
      <c r="CH67" s="1378">
        <f t="shared" si="0"/>
        <v>0</v>
      </c>
      <c r="CI67" s="1368"/>
    </row>
    <row r="68" spans="1:87" ht="55.5" customHeight="1" thickBot="1">
      <c r="A68" s="2323"/>
      <c r="B68" s="3117" t="s">
        <v>681</v>
      </c>
      <c r="C68" s="3117"/>
      <c r="D68" s="3117"/>
      <c r="E68" s="3117"/>
      <c r="F68" s="3117"/>
      <c r="G68" s="3117"/>
      <c r="H68" s="3117"/>
      <c r="I68" s="3117"/>
      <c r="J68" s="3117"/>
      <c r="K68" s="3117"/>
      <c r="L68" s="3117"/>
      <c r="M68" s="3117"/>
      <c r="N68" s="3117"/>
      <c r="O68" s="3117"/>
      <c r="P68" s="3117"/>
      <c r="Q68" s="3117"/>
      <c r="R68" s="3117"/>
      <c r="S68" s="3117"/>
      <c r="T68" s="3117"/>
      <c r="U68" s="3117"/>
      <c r="V68" s="3117"/>
      <c r="W68" s="3117"/>
      <c r="X68" s="3117"/>
      <c r="Y68" s="3117"/>
      <c r="Z68" s="204"/>
      <c r="AA68" s="2388"/>
      <c r="AB68" s="2389"/>
      <c r="AC68" s="2390"/>
      <c r="AD68" s="2391">
        <f>+SUM(AD19:AD67)</f>
        <v>258000</v>
      </c>
      <c r="AE68" s="1319"/>
      <c r="AF68" s="1484"/>
      <c r="AG68" s="1320"/>
      <c r="AH68" s="1320"/>
      <c r="AI68" s="1320"/>
      <c r="AJ68" s="1320"/>
      <c r="AK68" s="1320"/>
      <c r="AL68" s="1320"/>
      <c r="AM68" s="1320"/>
      <c r="AN68" s="1320"/>
      <c r="AO68" s="1320"/>
      <c r="AP68" s="1320"/>
      <c r="AQ68" s="1320"/>
      <c r="AR68" s="1320"/>
      <c r="AS68" s="1320"/>
      <c r="AT68" s="1320"/>
      <c r="AU68" s="1320"/>
      <c r="AV68" s="1320"/>
      <c r="AW68" s="1320"/>
      <c r="AX68" s="1320"/>
      <c r="AY68" s="1320"/>
      <c r="AZ68" s="1320"/>
      <c r="BA68" s="1320"/>
      <c r="BB68" s="1320"/>
      <c r="BC68" s="1320"/>
      <c r="BD68" s="1320"/>
      <c r="BE68" s="1320"/>
      <c r="BF68" s="1320"/>
      <c r="BG68" s="1320"/>
      <c r="BH68" s="1320"/>
      <c r="BI68" s="1320"/>
      <c r="BJ68" s="1320"/>
      <c r="BK68" s="1320"/>
      <c r="BL68" s="1320"/>
      <c r="BM68" s="1320"/>
      <c r="BN68" s="1320"/>
      <c r="BO68" s="1320"/>
      <c r="BP68" s="1320"/>
      <c r="BQ68" s="1320"/>
      <c r="BR68" s="1320"/>
      <c r="BS68" s="1320"/>
      <c r="BT68" s="1320"/>
      <c r="BU68" s="1320"/>
      <c r="BV68" s="1320"/>
      <c r="BW68" s="1320"/>
      <c r="BX68" s="1320"/>
      <c r="BY68" s="1320"/>
      <c r="BZ68" s="1320"/>
      <c r="CA68" s="1320"/>
      <c r="CB68" s="1320"/>
      <c r="CC68" s="1320"/>
      <c r="CD68" s="1320"/>
      <c r="CE68" s="1320"/>
      <c r="CF68" s="1320"/>
      <c r="CG68" s="1320"/>
      <c r="CH68" s="1378">
        <f t="shared" si="0"/>
        <v>0</v>
      </c>
    </row>
    <row r="69" spans="1:87" ht="39" customHeight="1">
      <c r="A69" s="1682">
        <v>2</v>
      </c>
      <c r="B69" s="1683">
        <v>2</v>
      </c>
      <c r="C69" s="3161" t="s">
        <v>682</v>
      </c>
      <c r="D69" s="205" t="s">
        <v>683</v>
      </c>
      <c r="E69" s="3161" t="s">
        <v>684</v>
      </c>
      <c r="F69" s="3088" t="s">
        <v>685</v>
      </c>
      <c r="G69" s="3129" t="s">
        <v>625</v>
      </c>
      <c r="H69" s="3289" t="s">
        <v>686</v>
      </c>
      <c r="I69" s="1583">
        <v>16</v>
      </c>
      <c r="J69" s="133">
        <v>16</v>
      </c>
      <c r="K69" s="3307" t="s">
        <v>687</v>
      </c>
      <c r="L69" s="3308" t="s">
        <v>688</v>
      </c>
      <c r="M69" s="3207" t="s">
        <v>689</v>
      </c>
      <c r="N69" s="206"/>
      <c r="O69" s="207"/>
      <c r="P69" s="208"/>
      <c r="Q69" s="2613"/>
      <c r="R69" s="207"/>
      <c r="S69" s="208"/>
      <c r="T69" s="209"/>
      <c r="U69" s="2152"/>
      <c r="V69" s="2158"/>
      <c r="W69" s="209"/>
      <c r="X69" s="2152"/>
      <c r="Y69" s="2158"/>
      <c r="Z69" s="3306" t="s">
        <v>2266</v>
      </c>
      <c r="AA69" s="217"/>
      <c r="AB69" s="1221"/>
      <c r="AC69" s="2200"/>
      <c r="AD69" s="1778"/>
      <c r="AE69" s="1321"/>
      <c r="AF69" s="1485"/>
      <c r="AG69" s="1322"/>
      <c r="AH69" s="1322"/>
      <c r="AI69" s="1322"/>
      <c r="AJ69" s="1320"/>
      <c r="AK69" s="1320"/>
      <c r="AL69" s="1320"/>
      <c r="AM69" s="1320"/>
      <c r="AN69" s="1320"/>
      <c r="AO69" s="1320"/>
      <c r="AP69" s="1320"/>
      <c r="AQ69" s="1320"/>
      <c r="AR69" s="1320"/>
      <c r="AS69" s="1320"/>
      <c r="AT69" s="1320"/>
      <c r="AU69" s="1320"/>
      <c r="AV69" s="1320"/>
      <c r="AW69" s="1320"/>
      <c r="AX69" s="1320"/>
      <c r="AY69" s="1320"/>
      <c r="AZ69" s="1320"/>
      <c r="BA69" s="1320"/>
      <c r="BB69" s="1320"/>
      <c r="BC69" s="1320"/>
      <c r="BD69" s="1320"/>
      <c r="BE69" s="1320"/>
      <c r="BF69" s="1320"/>
      <c r="BG69" s="1320"/>
      <c r="BH69" s="1320"/>
      <c r="BI69" s="1320"/>
      <c r="BJ69" s="1320"/>
      <c r="BK69" s="1320"/>
      <c r="BL69" s="1320"/>
      <c r="BM69" s="1320"/>
      <c r="BN69" s="1320"/>
      <c r="BO69" s="1320"/>
      <c r="BP69" s="1320"/>
      <c r="BQ69" s="1320"/>
      <c r="BR69" s="1320"/>
      <c r="BS69" s="1320"/>
      <c r="BT69" s="1320"/>
      <c r="BU69" s="1320"/>
      <c r="BV69" s="1320"/>
      <c r="BW69" s="1320"/>
      <c r="BX69" s="1320"/>
      <c r="BY69" s="1320"/>
      <c r="BZ69" s="1320"/>
      <c r="CA69" s="1320"/>
      <c r="CB69" s="1320"/>
      <c r="CC69" s="1320"/>
      <c r="CD69" s="1320"/>
      <c r="CE69" s="1320"/>
      <c r="CF69" s="1320"/>
      <c r="CG69" s="1320"/>
      <c r="CH69" s="1378">
        <f t="shared" si="0"/>
        <v>0</v>
      </c>
    </row>
    <row r="70" spans="1:87" ht="39" customHeight="1">
      <c r="A70" s="1680"/>
      <c r="B70" s="1683"/>
      <c r="C70" s="3140"/>
      <c r="D70" s="3140" t="s">
        <v>690</v>
      </c>
      <c r="E70" s="3140"/>
      <c r="F70" s="3085"/>
      <c r="G70" s="3130"/>
      <c r="H70" s="3097"/>
      <c r="I70" s="1584"/>
      <c r="J70" s="2226"/>
      <c r="K70" s="3293"/>
      <c r="L70" s="3309"/>
      <c r="M70" s="3106"/>
      <c r="N70" s="210"/>
      <c r="O70" s="211"/>
      <c r="P70" s="212"/>
      <c r="Q70" s="2613"/>
      <c r="R70" s="211"/>
      <c r="S70" s="212"/>
      <c r="T70" s="213"/>
      <c r="U70" s="2153"/>
      <c r="V70" s="2143"/>
      <c r="W70" s="213"/>
      <c r="X70" s="2153"/>
      <c r="Y70" s="2143"/>
      <c r="Z70" s="3297"/>
      <c r="AA70" s="217"/>
      <c r="AB70" s="1563"/>
      <c r="AC70" s="2200"/>
      <c r="AD70" s="1779"/>
      <c r="AE70" s="1321"/>
      <c r="AF70" s="1485"/>
      <c r="AG70" s="1322"/>
      <c r="AH70" s="1322"/>
      <c r="AI70" s="1322"/>
      <c r="AJ70" s="1320"/>
      <c r="AK70" s="1320"/>
      <c r="AL70" s="1320"/>
      <c r="AM70" s="1320"/>
      <c r="AN70" s="1320"/>
      <c r="AO70" s="1320"/>
      <c r="AP70" s="1320"/>
      <c r="AQ70" s="1320"/>
      <c r="AR70" s="1320"/>
      <c r="AS70" s="1320"/>
      <c r="AT70" s="1320"/>
      <c r="AU70" s="1320"/>
      <c r="AV70" s="1320"/>
      <c r="AW70" s="1320"/>
      <c r="AX70" s="1320"/>
      <c r="AY70" s="1320"/>
      <c r="AZ70" s="1320"/>
      <c r="BA70" s="1320"/>
      <c r="BB70" s="1320"/>
      <c r="BC70" s="1320"/>
      <c r="BD70" s="1320"/>
      <c r="BE70" s="1320"/>
      <c r="BF70" s="1320"/>
      <c r="BG70" s="1320"/>
      <c r="BH70" s="1320"/>
      <c r="BI70" s="1320"/>
      <c r="BJ70" s="1320"/>
      <c r="BK70" s="1320"/>
      <c r="BL70" s="1320"/>
      <c r="BM70" s="1320"/>
      <c r="BN70" s="1320"/>
      <c r="BO70" s="1320"/>
      <c r="BP70" s="1320"/>
      <c r="BQ70" s="1320"/>
      <c r="BR70" s="1320"/>
      <c r="BS70" s="1320"/>
      <c r="BT70" s="1320"/>
      <c r="BU70" s="1320"/>
      <c r="BV70" s="1320"/>
      <c r="BW70" s="1320"/>
      <c r="BX70" s="1320"/>
      <c r="BY70" s="1320"/>
      <c r="BZ70" s="1320"/>
      <c r="CA70" s="1320"/>
      <c r="CB70" s="1320"/>
      <c r="CC70" s="1320"/>
      <c r="CD70" s="1320"/>
      <c r="CE70" s="1320"/>
      <c r="CF70" s="1320"/>
      <c r="CG70" s="1320"/>
      <c r="CH70" s="1378">
        <f t="shared" si="0"/>
        <v>0</v>
      </c>
    </row>
    <row r="71" spans="1:87" ht="80.25" customHeight="1">
      <c r="A71" s="1680"/>
      <c r="B71" s="1683"/>
      <c r="C71" s="3140"/>
      <c r="D71" s="3140"/>
      <c r="E71" s="3140"/>
      <c r="F71" s="3085"/>
      <c r="G71" s="2157"/>
      <c r="H71" s="3097"/>
      <c r="I71" s="1584"/>
      <c r="J71" s="2226"/>
      <c r="K71" s="3293"/>
      <c r="L71" s="214"/>
      <c r="M71" s="2143"/>
      <c r="N71" s="210"/>
      <c r="O71" s="211"/>
      <c r="P71" s="212"/>
      <c r="Q71" s="2613"/>
      <c r="R71" s="211"/>
      <c r="S71" s="212"/>
      <c r="T71" s="213"/>
      <c r="U71" s="2153"/>
      <c r="V71" s="2143"/>
      <c r="W71" s="213"/>
      <c r="X71" s="2153"/>
      <c r="Y71" s="2143"/>
      <c r="Z71" s="3297"/>
      <c r="AA71" s="217"/>
      <c r="AB71" s="1563"/>
      <c r="AC71" s="2200"/>
      <c r="AD71" s="1779"/>
      <c r="AE71" s="1321"/>
      <c r="AF71" s="1485"/>
      <c r="AG71" s="1322"/>
      <c r="AH71" s="1322"/>
      <c r="AI71" s="1322"/>
      <c r="AJ71" s="1320"/>
      <c r="AK71" s="1320"/>
      <c r="AL71" s="1320"/>
      <c r="AM71" s="1320"/>
      <c r="AN71" s="1320"/>
      <c r="AO71" s="1320"/>
      <c r="AP71" s="1320"/>
      <c r="AQ71" s="1320"/>
      <c r="AR71" s="1320"/>
      <c r="AS71" s="1320"/>
      <c r="AT71" s="1320"/>
      <c r="AU71" s="1320"/>
      <c r="AV71" s="1320"/>
      <c r="AW71" s="1320"/>
      <c r="AX71" s="1320"/>
      <c r="AY71" s="1320"/>
      <c r="AZ71" s="1320"/>
      <c r="BA71" s="1320"/>
      <c r="BB71" s="1320"/>
      <c r="BC71" s="1320"/>
      <c r="BD71" s="1320"/>
      <c r="BE71" s="1320"/>
      <c r="BF71" s="1320"/>
      <c r="BG71" s="1320"/>
      <c r="BH71" s="1320"/>
      <c r="BI71" s="1320"/>
      <c r="BJ71" s="1320"/>
      <c r="BK71" s="1320"/>
      <c r="BL71" s="1320"/>
      <c r="BM71" s="1320"/>
      <c r="BN71" s="1320"/>
      <c r="BO71" s="1320"/>
      <c r="BP71" s="1320"/>
      <c r="BQ71" s="1320"/>
      <c r="BR71" s="1320"/>
      <c r="BS71" s="1320"/>
      <c r="BT71" s="1320"/>
      <c r="BU71" s="1320"/>
      <c r="BV71" s="1320"/>
      <c r="BW71" s="1320"/>
      <c r="BX71" s="1320"/>
      <c r="BY71" s="1320"/>
      <c r="BZ71" s="1320"/>
      <c r="CA71" s="1320"/>
      <c r="CB71" s="1320"/>
      <c r="CC71" s="1320"/>
      <c r="CD71" s="1320"/>
      <c r="CE71" s="1320"/>
      <c r="CF71" s="1320"/>
      <c r="CG71" s="1320"/>
      <c r="CH71" s="1378">
        <f t="shared" si="0"/>
        <v>0</v>
      </c>
    </row>
    <row r="72" spans="1:87" ht="39" customHeight="1">
      <c r="A72" s="1680"/>
      <c r="B72" s="1683"/>
      <c r="C72" s="3140"/>
      <c r="D72" s="3140"/>
      <c r="E72" s="3140"/>
      <c r="F72" s="3085"/>
      <c r="G72" s="2157"/>
      <c r="H72" s="3097"/>
      <c r="I72" s="1584"/>
      <c r="J72" s="2226"/>
      <c r="K72" s="3293"/>
      <c r="L72" s="214"/>
      <c r="M72" s="2143"/>
      <c r="N72" s="210"/>
      <c r="O72" s="211"/>
      <c r="P72" s="212"/>
      <c r="Q72" s="2613"/>
      <c r="R72" s="211"/>
      <c r="S72" s="212"/>
      <c r="T72" s="213"/>
      <c r="U72" s="2153"/>
      <c r="V72" s="2143"/>
      <c r="W72" s="213"/>
      <c r="X72" s="2153"/>
      <c r="Y72" s="2143"/>
      <c r="Z72" s="3297"/>
      <c r="AA72" s="217"/>
      <c r="AB72" s="1563"/>
      <c r="AC72" s="2200"/>
      <c r="AD72" s="1779"/>
      <c r="AE72" s="1321"/>
      <c r="AF72" s="1485"/>
      <c r="AG72" s="1322"/>
      <c r="AH72" s="1322"/>
      <c r="AI72" s="1322"/>
      <c r="AJ72" s="1320"/>
      <c r="AK72" s="1320"/>
      <c r="AL72" s="1320"/>
      <c r="AM72" s="1320"/>
      <c r="AN72" s="1320"/>
      <c r="AO72" s="1320"/>
      <c r="AP72" s="1320"/>
      <c r="AQ72" s="1320"/>
      <c r="AR72" s="1320"/>
      <c r="AS72" s="1320"/>
      <c r="AT72" s="1320"/>
      <c r="AU72" s="1320"/>
      <c r="AV72" s="1320"/>
      <c r="AW72" s="1320"/>
      <c r="AX72" s="1320"/>
      <c r="AY72" s="1320"/>
      <c r="AZ72" s="1320"/>
      <c r="BA72" s="1320"/>
      <c r="BB72" s="1320"/>
      <c r="BC72" s="1320"/>
      <c r="BD72" s="1320"/>
      <c r="BE72" s="1320"/>
      <c r="BF72" s="1320"/>
      <c r="BG72" s="1320"/>
      <c r="BH72" s="1320"/>
      <c r="BI72" s="1320"/>
      <c r="BJ72" s="1320"/>
      <c r="BK72" s="1320"/>
      <c r="BL72" s="1320"/>
      <c r="BM72" s="1320"/>
      <c r="BN72" s="1320"/>
      <c r="BO72" s="1320"/>
      <c r="BP72" s="1320"/>
      <c r="BQ72" s="1320"/>
      <c r="BR72" s="1320"/>
      <c r="BS72" s="1320"/>
      <c r="BT72" s="1320"/>
      <c r="BU72" s="1320"/>
      <c r="BV72" s="1320"/>
      <c r="BW72" s="1320"/>
      <c r="BX72" s="1320"/>
      <c r="BY72" s="1320"/>
      <c r="BZ72" s="1320"/>
      <c r="CA72" s="1320"/>
      <c r="CB72" s="1320"/>
      <c r="CC72" s="1320"/>
      <c r="CD72" s="1320"/>
      <c r="CE72" s="1320"/>
      <c r="CF72" s="1320"/>
      <c r="CG72" s="1320"/>
      <c r="CH72" s="1378">
        <f t="shared" si="0"/>
        <v>0</v>
      </c>
    </row>
    <row r="73" spans="1:87" ht="46.5" customHeight="1">
      <c r="A73" s="1680"/>
      <c r="B73" s="1683"/>
      <c r="C73" s="3140"/>
      <c r="D73" s="3140"/>
      <c r="E73" s="3140" t="s">
        <v>691</v>
      </c>
      <c r="F73" s="3085"/>
      <c r="G73" s="708"/>
      <c r="H73" s="3097"/>
      <c r="I73" s="1584"/>
      <c r="J73" s="2226"/>
      <c r="K73" s="3293"/>
      <c r="L73" s="215"/>
      <c r="M73" s="2143"/>
      <c r="N73" s="210"/>
      <c r="O73" s="211"/>
      <c r="P73" s="212"/>
      <c r="Q73" s="210"/>
      <c r="R73" s="211"/>
      <c r="S73" s="212"/>
      <c r="T73" s="213"/>
      <c r="U73" s="2153"/>
      <c r="V73" s="2143"/>
      <c r="W73" s="213"/>
      <c r="X73" s="2153"/>
      <c r="Y73" s="2143"/>
      <c r="Z73" s="3297"/>
      <c r="AA73" s="217"/>
      <c r="AB73" s="1563"/>
      <c r="AC73" s="2200"/>
      <c r="AD73" s="1779"/>
      <c r="AE73" s="1321"/>
      <c r="AF73" s="1485"/>
      <c r="AG73" s="1322"/>
      <c r="AH73" s="1322"/>
      <c r="AI73" s="1322"/>
      <c r="AJ73" s="1320"/>
      <c r="AK73" s="1320"/>
      <c r="AL73" s="1320"/>
      <c r="AM73" s="1320"/>
      <c r="AN73" s="1320"/>
      <c r="AO73" s="1320"/>
      <c r="AP73" s="1320"/>
      <c r="AQ73" s="1320"/>
      <c r="AR73" s="1320"/>
      <c r="AS73" s="1320"/>
      <c r="AT73" s="1320"/>
      <c r="AU73" s="1320"/>
      <c r="AV73" s="1320"/>
      <c r="AW73" s="1320"/>
      <c r="AX73" s="1320"/>
      <c r="AY73" s="1320"/>
      <c r="AZ73" s="1320"/>
      <c r="BA73" s="1320"/>
      <c r="BB73" s="1320"/>
      <c r="BC73" s="1320"/>
      <c r="BD73" s="1320"/>
      <c r="BE73" s="1320"/>
      <c r="BF73" s="1320"/>
      <c r="BG73" s="1320"/>
      <c r="BH73" s="1320"/>
      <c r="BI73" s="1320"/>
      <c r="BJ73" s="1320"/>
      <c r="BK73" s="1320"/>
      <c r="BL73" s="1320"/>
      <c r="BM73" s="1320"/>
      <c r="BN73" s="1320"/>
      <c r="BO73" s="1320"/>
      <c r="BP73" s="1320"/>
      <c r="BQ73" s="1320"/>
      <c r="BR73" s="1320"/>
      <c r="BS73" s="1320"/>
      <c r="BT73" s="1320"/>
      <c r="BU73" s="1320"/>
      <c r="BV73" s="1320"/>
      <c r="BW73" s="1320"/>
      <c r="BX73" s="1320"/>
      <c r="BY73" s="1320"/>
      <c r="BZ73" s="1320"/>
      <c r="CA73" s="1320"/>
      <c r="CB73" s="1320"/>
      <c r="CC73" s="1320"/>
      <c r="CD73" s="1320"/>
      <c r="CE73" s="1320"/>
      <c r="CF73" s="1320"/>
      <c r="CG73" s="1320"/>
      <c r="CH73" s="1378">
        <f t="shared" si="0"/>
        <v>0</v>
      </c>
    </row>
    <row r="74" spans="1:87" ht="36" customHeight="1">
      <c r="A74" s="1680"/>
      <c r="B74" s="1683"/>
      <c r="C74" s="3140"/>
      <c r="D74" s="3140"/>
      <c r="E74" s="3140"/>
      <c r="F74" s="3085"/>
      <c r="G74" s="708"/>
      <c r="H74" s="3097"/>
      <c r="I74" s="1584"/>
      <c r="J74" s="2226"/>
      <c r="K74" s="3295" t="s">
        <v>692</v>
      </c>
      <c r="L74" s="215"/>
      <c r="M74" s="2143"/>
      <c r="N74" s="210"/>
      <c r="O74" s="211"/>
      <c r="P74" s="212"/>
      <c r="Q74" s="210"/>
      <c r="R74" s="211"/>
      <c r="S74" s="212"/>
      <c r="T74" s="213"/>
      <c r="U74" s="2153"/>
      <c r="V74" s="2143"/>
      <c r="W74" s="213"/>
      <c r="X74" s="2153"/>
      <c r="Y74" s="2143"/>
      <c r="Z74" s="3297"/>
      <c r="AA74" s="217"/>
      <c r="AB74" s="1563"/>
      <c r="AC74" s="2200"/>
      <c r="AD74" s="1779"/>
      <c r="AE74" s="1321"/>
      <c r="AF74" s="1485"/>
      <c r="AG74" s="1322"/>
      <c r="AH74" s="1322"/>
      <c r="AI74" s="1322"/>
      <c r="AJ74" s="1320"/>
      <c r="AK74" s="1320"/>
      <c r="AL74" s="1320"/>
      <c r="AM74" s="1320"/>
      <c r="AN74" s="1320"/>
      <c r="AO74" s="1320"/>
      <c r="AP74" s="1320"/>
      <c r="AQ74" s="1320"/>
      <c r="AR74" s="1320"/>
      <c r="AS74" s="1320"/>
      <c r="AT74" s="1320"/>
      <c r="AU74" s="1320"/>
      <c r="AV74" s="1320"/>
      <c r="AW74" s="1320"/>
      <c r="AX74" s="1320"/>
      <c r="AY74" s="1320"/>
      <c r="AZ74" s="1320"/>
      <c r="BA74" s="1320"/>
      <c r="BB74" s="1320"/>
      <c r="BC74" s="1320"/>
      <c r="BD74" s="1320"/>
      <c r="BE74" s="1320"/>
      <c r="BF74" s="1320"/>
      <c r="BG74" s="1320"/>
      <c r="BH74" s="1320"/>
      <c r="BI74" s="1320"/>
      <c r="BJ74" s="1320"/>
      <c r="BK74" s="1320"/>
      <c r="BL74" s="1320"/>
      <c r="BM74" s="1320"/>
      <c r="BN74" s="1320"/>
      <c r="BO74" s="1320"/>
      <c r="BP74" s="1320"/>
      <c r="BQ74" s="1320"/>
      <c r="BR74" s="1320"/>
      <c r="BS74" s="1320"/>
      <c r="BT74" s="1320"/>
      <c r="BU74" s="1320"/>
      <c r="BV74" s="1320"/>
      <c r="BW74" s="1320"/>
      <c r="BX74" s="1320"/>
      <c r="BY74" s="1320"/>
      <c r="BZ74" s="1320"/>
      <c r="CA74" s="1320"/>
      <c r="CB74" s="1320"/>
      <c r="CC74" s="1320"/>
      <c r="CD74" s="1320"/>
      <c r="CE74" s="1320"/>
      <c r="CF74" s="1320"/>
      <c r="CG74" s="1320"/>
      <c r="CH74" s="1378">
        <f t="shared" si="0"/>
        <v>0</v>
      </c>
    </row>
    <row r="75" spans="1:87" ht="72.75" customHeight="1">
      <c r="A75" s="1680"/>
      <c r="B75" s="1683"/>
      <c r="C75" s="3140"/>
      <c r="D75" s="3140"/>
      <c r="E75" s="3140"/>
      <c r="F75" s="3085"/>
      <c r="G75" s="708"/>
      <c r="H75" s="3097"/>
      <c r="I75" s="1584"/>
      <c r="J75" s="2226"/>
      <c r="K75" s="3295"/>
      <c r="L75" s="215"/>
      <c r="M75" s="2143"/>
      <c r="N75" s="210"/>
      <c r="O75" s="211"/>
      <c r="P75" s="212"/>
      <c r="Q75" s="210"/>
      <c r="R75" s="211"/>
      <c r="S75" s="212"/>
      <c r="T75" s="213"/>
      <c r="U75" s="2153"/>
      <c r="V75" s="2143"/>
      <c r="W75" s="213"/>
      <c r="X75" s="2153"/>
      <c r="Y75" s="2143"/>
      <c r="Z75" s="216"/>
      <c r="AA75" s="217"/>
      <c r="AB75" s="1563"/>
      <c r="AC75" s="2200"/>
      <c r="AD75" s="1779"/>
      <c r="AE75" s="1319"/>
      <c r="AF75" s="1484"/>
      <c r="AG75" s="1320"/>
      <c r="AH75" s="1320"/>
      <c r="AI75" s="1320"/>
      <c r="AJ75" s="1320"/>
      <c r="AK75" s="1320"/>
      <c r="AL75" s="1320"/>
      <c r="AM75" s="1320"/>
      <c r="AN75" s="1320"/>
      <c r="AO75" s="1320"/>
      <c r="AP75" s="1320"/>
      <c r="AQ75" s="1320"/>
      <c r="AR75" s="1320"/>
      <c r="AS75" s="1320"/>
      <c r="AT75" s="1320"/>
      <c r="AU75" s="1320"/>
      <c r="AV75" s="1320"/>
      <c r="AW75" s="1320"/>
      <c r="AX75" s="1320"/>
      <c r="AY75" s="1320"/>
      <c r="AZ75" s="1320"/>
      <c r="BA75" s="1320"/>
      <c r="BB75" s="1320"/>
      <c r="BC75" s="1320"/>
      <c r="BD75" s="1320"/>
      <c r="BE75" s="1320"/>
      <c r="BF75" s="1320"/>
      <c r="BG75" s="1320"/>
      <c r="BH75" s="1320"/>
      <c r="BI75" s="1320"/>
      <c r="BJ75" s="1320"/>
      <c r="BK75" s="1320"/>
      <c r="BL75" s="1320"/>
      <c r="BM75" s="1320"/>
      <c r="BN75" s="1320"/>
      <c r="BO75" s="1320"/>
      <c r="BP75" s="1320"/>
      <c r="BQ75" s="1320"/>
      <c r="BR75" s="1320"/>
      <c r="BS75" s="1320"/>
      <c r="BT75" s="1320"/>
      <c r="BU75" s="1320"/>
      <c r="BV75" s="1320"/>
      <c r="BW75" s="1320"/>
      <c r="BX75" s="1320"/>
      <c r="BY75" s="1320"/>
      <c r="BZ75" s="1320"/>
      <c r="CA75" s="1320"/>
      <c r="CB75" s="1320"/>
      <c r="CC75" s="1320"/>
      <c r="CD75" s="1320"/>
      <c r="CE75" s="1320"/>
      <c r="CF75" s="1320"/>
      <c r="CG75" s="1320"/>
      <c r="CH75" s="1378">
        <f t="shared" si="0"/>
        <v>0</v>
      </c>
    </row>
    <row r="76" spans="1:87" ht="69.75" customHeight="1">
      <c r="A76" s="1680"/>
      <c r="B76" s="1683"/>
      <c r="C76" s="3140"/>
      <c r="D76" s="2201" t="s">
        <v>631</v>
      </c>
      <c r="E76" s="3140"/>
      <c r="F76" s="3085"/>
      <c r="G76" s="708"/>
      <c r="H76" s="3097"/>
      <c r="I76" s="1584"/>
      <c r="J76" s="218"/>
      <c r="K76" s="2177" t="s">
        <v>693</v>
      </c>
      <c r="L76" s="2153"/>
      <c r="M76" s="2143"/>
      <c r="N76" s="210"/>
      <c r="O76" s="211"/>
      <c r="P76" s="212"/>
      <c r="Q76" s="210"/>
      <c r="R76" s="211"/>
      <c r="S76" s="212"/>
      <c r="T76" s="213"/>
      <c r="U76" s="2153"/>
      <c r="V76" s="2143"/>
      <c r="W76" s="213"/>
      <c r="X76" s="2153"/>
      <c r="Y76" s="2143"/>
      <c r="Z76" s="216"/>
      <c r="AA76" s="217"/>
      <c r="AB76" s="1563"/>
      <c r="AC76" s="2200"/>
      <c r="AD76" s="1779"/>
      <c r="AE76" s="1319"/>
      <c r="AF76" s="1484"/>
      <c r="AG76" s="1320"/>
      <c r="AH76" s="1320"/>
      <c r="AI76" s="1320"/>
      <c r="AJ76" s="1320"/>
      <c r="AK76" s="1320"/>
      <c r="AL76" s="1320"/>
      <c r="AM76" s="1320"/>
      <c r="AN76" s="1320"/>
      <c r="AO76" s="1320"/>
      <c r="AP76" s="1320"/>
      <c r="AQ76" s="1320"/>
      <c r="AR76" s="1320"/>
      <c r="AS76" s="1320"/>
      <c r="AT76" s="1320"/>
      <c r="AU76" s="1320"/>
      <c r="AV76" s="1320"/>
      <c r="AW76" s="1320"/>
      <c r="AX76" s="1320"/>
      <c r="AY76" s="1320"/>
      <c r="AZ76" s="1320"/>
      <c r="BA76" s="1320"/>
      <c r="BB76" s="1320"/>
      <c r="BC76" s="1320"/>
      <c r="BD76" s="1320"/>
      <c r="BE76" s="1320"/>
      <c r="BF76" s="1320"/>
      <c r="BG76" s="1320"/>
      <c r="BH76" s="1320"/>
      <c r="BI76" s="1320"/>
      <c r="BJ76" s="1320"/>
      <c r="BK76" s="1320"/>
      <c r="BL76" s="1320"/>
      <c r="BM76" s="1320"/>
      <c r="BN76" s="1320"/>
      <c r="BO76" s="1320"/>
      <c r="BP76" s="1320"/>
      <c r="BQ76" s="1320"/>
      <c r="BR76" s="1320"/>
      <c r="BS76" s="1320"/>
      <c r="BT76" s="1320"/>
      <c r="BU76" s="1320"/>
      <c r="BV76" s="1320"/>
      <c r="BW76" s="1320"/>
      <c r="BX76" s="1320"/>
      <c r="BY76" s="1320"/>
      <c r="BZ76" s="1320"/>
      <c r="CA76" s="1320"/>
      <c r="CB76" s="1320"/>
      <c r="CC76" s="1320"/>
      <c r="CD76" s="1320"/>
      <c r="CE76" s="1320"/>
      <c r="CF76" s="1320"/>
      <c r="CG76" s="1320"/>
      <c r="CH76" s="1378">
        <f t="shared" si="0"/>
        <v>0</v>
      </c>
    </row>
    <row r="77" spans="1:87" ht="62.25" customHeight="1">
      <c r="A77" s="1680"/>
      <c r="B77" s="1683"/>
      <c r="C77" s="2204"/>
      <c r="D77" s="3140" t="s">
        <v>694</v>
      </c>
      <c r="E77" s="2204"/>
      <c r="F77" s="3085"/>
      <c r="G77" s="708"/>
      <c r="H77" s="2141"/>
      <c r="I77" s="1584"/>
      <c r="J77" s="218"/>
      <c r="K77" s="2177" t="s">
        <v>695</v>
      </c>
      <c r="L77" s="215"/>
      <c r="M77" s="2143"/>
      <c r="N77" s="210"/>
      <c r="O77" s="211"/>
      <c r="P77" s="212"/>
      <c r="Q77" s="210"/>
      <c r="R77" s="211"/>
      <c r="S77" s="212"/>
      <c r="T77" s="213"/>
      <c r="U77" s="2153"/>
      <c r="V77" s="2143"/>
      <c r="W77" s="213"/>
      <c r="X77" s="2153"/>
      <c r="Y77" s="2143"/>
      <c r="Z77" s="216"/>
      <c r="AA77" s="217"/>
      <c r="AB77" s="1563"/>
      <c r="AC77" s="2200"/>
      <c r="AD77" s="1779"/>
      <c r="AE77" s="1319"/>
      <c r="AF77" s="1484"/>
      <c r="AG77" s="1320"/>
      <c r="AH77" s="1320"/>
      <c r="AI77" s="1320"/>
      <c r="AJ77" s="1320"/>
      <c r="AK77" s="1320"/>
      <c r="AL77" s="1320"/>
      <c r="AM77" s="1320"/>
      <c r="AN77" s="1320"/>
      <c r="AO77" s="1320"/>
      <c r="AP77" s="1320"/>
      <c r="AQ77" s="1320"/>
      <c r="AR77" s="1320"/>
      <c r="AS77" s="1320"/>
      <c r="AT77" s="1320"/>
      <c r="AU77" s="1320"/>
      <c r="AV77" s="1320"/>
      <c r="AW77" s="1320"/>
      <c r="AX77" s="1320"/>
      <c r="AY77" s="1320"/>
      <c r="AZ77" s="1320"/>
      <c r="BA77" s="1320"/>
      <c r="BB77" s="1320"/>
      <c r="BC77" s="1320"/>
      <c r="BD77" s="1320"/>
      <c r="BE77" s="1320"/>
      <c r="BF77" s="1320"/>
      <c r="BG77" s="1320"/>
      <c r="BH77" s="1320"/>
      <c r="BI77" s="1320"/>
      <c r="BJ77" s="1320"/>
      <c r="BK77" s="1320"/>
      <c r="BL77" s="1320"/>
      <c r="BM77" s="1320"/>
      <c r="BN77" s="1320"/>
      <c r="BO77" s="1320"/>
      <c r="BP77" s="1320"/>
      <c r="BQ77" s="1320"/>
      <c r="BR77" s="1320"/>
      <c r="BS77" s="1320"/>
      <c r="BT77" s="1320"/>
      <c r="BU77" s="1320"/>
      <c r="BV77" s="1320"/>
      <c r="BW77" s="1320"/>
      <c r="BX77" s="1320"/>
      <c r="BY77" s="1320"/>
      <c r="BZ77" s="1320"/>
      <c r="CA77" s="1320"/>
      <c r="CB77" s="1320"/>
      <c r="CC77" s="1320"/>
      <c r="CD77" s="1320"/>
      <c r="CE77" s="1320"/>
      <c r="CF77" s="1320"/>
      <c r="CG77" s="1320"/>
      <c r="CH77" s="1378">
        <f t="shared" si="0"/>
        <v>0</v>
      </c>
    </row>
    <row r="78" spans="1:87" ht="43.5" customHeight="1">
      <c r="A78" s="1680"/>
      <c r="B78" s="1683"/>
      <c r="C78" s="2204"/>
      <c r="D78" s="3140"/>
      <c r="E78" s="2204"/>
      <c r="F78" s="3085"/>
      <c r="G78" s="708"/>
      <c r="H78" s="2141"/>
      <c r="I78" s="1584"/>
      <c r="J78" s="218"/>
      <c r="K78" s="3295" t="s">
        <v>696</v>
      </c>
      <c r="L78" s="215"/>
      <c r="M78" s="2143"/>
      <c r="N78" s="210"/>
      <c r="O78" s="211"/>
      <c r="P78" s="212"/>
      <c r="Q78" s="210"/>
      <c r="R78" s="211"/>
      <c r="S78" s="212"/>
      <c r="T78" s="213"/>
      <c r="U78" s="2153"/>
      <c r="V78" s="2143"/>
      <c r="W78" s="213"/>
      <c r="X78" s="2153"/>
      <c r="Y78" s="2143"/>
      <c r="Z78" s="221"/>
      <c r="AA78" s="217"/>
      <c r="AB78" s="1563"/>
      <c r="AC78" s="2200"/>
      <c r="AD78" s="1779"/>
      <c r="AE78" s="1319"/>
      <c r="AF78" s="1484"/>
      <c r="AG78" s="1320"/>
      <c r="AH78" s="1320"/>
      <c r="AI78" s="1320"/>
      <c r="AJ78" s="1320"/>
      <c r="AK78" s="1320"/>
      <c r="AL78" s="1320"/>
      <c r="AM78" s="1320"/>
      <c r="AN78" s="1320"/>
      <c r="AO78" s="1320"/>
      <c r="AP78" s="1320"/>
      <c r="AQ78" s="1320"/>
      <c r="AR78" s="1320"/>
      <c r="AS78" s="1320"/>
      <c r="AT78" s="1320"/>
      <c r="AU78" s="1320"/>
      <c r="AV78" s="1320"/>
      <c r="AW78" s="1320"/>
      <c r="AX78" s="1320"/>
      <c r="AY78" s="1320"/>
      <c r="AZ78" s="1320"/>
      <c r="BA78" s="1320"/>
      <c r="BB78" s="1320"/>
      <c r="BC78" s="1320"/>
      <c r="BD78" s="1320"/>
      <c r="BE78" s="1320"/>
      <c r="BF78" s="1320"/>
      <c r="BG78" s="1320"/>
      <c r="BH78" s="1320"/>
      <c r="BI78" s="1320"/>
      <c r="BJ78" s="1320"/>
      <c r="BK78" s="1320"/>
      <c r="BL78" s="1320"/>
      <c r="BM78" s="1320"/>
      <c r="BN78" s="1320"/>
      <c r="BO78" s="1320"/>
      <c r="BP78" s="1320"/>
      <c r="BQ78" s="1320"/>
      <c r="BR78" s="1320"/>
      <c r="BS78" s="1320"/>
      <c r="BT78" s="1320"/>
      <c r="BU78" s="1320"/>
      <c r="BV78" s="1320"/>
      <c r="BW78" s="1320"/>
      <c r="BX78" s="1320"/>
      <c r="BY78" s="1320"/>
      <c r="BZ78" s="1320"/>
      <c r="CA78" s="1320"/>
      <c r="CB78" s="1320"/>
      <c r="CC78" s="1320"/>
      <c r="CD78" s="1320"/>
      <c r="CE78" s="1320"/>
      <c r="CF78" s="1320"/>
      <c r="CG78" s="1320"/>
      <c r="CH78" s="1378">
        <f t="shared" si="0"/>
        <v>0</v>
      </c>
    </row>
    <row r="79" spans="1:87" ht="52.5" customHeight="1">
      <c r="A79" s="1680"/>
      <c r="B79" s="1683"/>
      <c r="C79" s="2204"/>
      <c r="D79" s="3140"/>
      <c r="E79" s="2204"/>
      <c r="F79" s="3085"/>
      <c r="G79" s="708"/>
      <c r="H79" s="2141"/>
      <c r="I79" s="1584"/>
      <c r="J79" s="218"/>
      <c r="K79" s="3295"/>
      <c r="L79" s="215"/>
      <c r="M79" s="2143"/>
      <c r="N79" s="210"/>
      <c r="O79" s="211"/>
      <c r="P79" s="212"/>
      <c r="Q79" s="210"/>
      <c r="R79" s="211"/>
      <c r="S79" s="212"/>
      <c r="T79" s="213"/>
      <c r="U79" s="2153"/>
      <c r="V79" s="2143"/>
      <c r="W79" s="213"/>
      <c r="X79" s="2153"/>
      <c r="Y79" s="2143"/>
      <c r="Z79" s="2199"/>
      <c r="AA79" s="217"/>
      <c r="AB79" s="1563"/>
      <c r="AC79" s="2200"/>
      <c r="AD79" s="1779"/>
      <c r="AE79" s="1319"/>
      <c r="AF79" s="1484"/>
      <c r="AG79" s="1320"/>
      <c r="AH79" s="1320"/>
      <c r="AI79" s="1320"/>
      <c r="AJ79" s="1320"/>
      <c r="AK79" s="1320"/>
      <c r="AL79" s="1320"/>
      <c r="AM79" s="1320"/>
      <c r="AN79" s="1320"/>
      <c r="AO79" s="1320"/>
      <c r="AP79" s="1320"/>
      <c r="AQ79" s="1320"/>
      <c r="AR79" s="1320"/>
      <c r="AS79" s="1320"/>
      <c r="AT79" s="1320"/>
      <c r="AU79" s="1320"/>
      <c r="AV79" s="1320"/>
      <c r="AW79" s="1320"/>
      <c r="AX79" s="1320"/>
      <c r="AY79" s="1320"/>
      <c r="AZ79" s="1320"/>
      <c r="BA79" s="1320"/>
      <c r="BB79" s="1320"/>
      <c r="BC79" s="1320"/>
      <c r="BD79" s="1320"/>
      <c r="BE79" s="1320"/>
      <c r="BF79" s="1320"/>
      <c r="BG79" s="1320"/>
      <c r="BH79" s="1320"/>
      <c r="BI79" s="1320"/>
      <c r="BJ79" s="1320"/>
      <c r="BK79" s="1320"/>
      <c r="BL79" s="1320"/>
      <c r="BM79" s="1320"/>
      <c r="BN79" s="1320"/>
      <c r="BO79" s="1320"/>
      <c r="BP79" s="1320"/>
      <c r="BQ79" s="1320"/>
      <c r="BR79" s="1320"/>
      <c r="BS79" s="1320"/>
      <c r="BT79" s="1320"/>
      <c r="BU79" s="1320"/>
      <c r="BV79" s="1320"/>
      <c r="BW79" s="1320"/>
      <c r="BX79" s="1320"/>
      <c r="BY79" s="1320"/>
      <c r="BZ79" s="1320"/>
      <c r="CA79" s="1320"/>
      <c r="CB79" s="1320"/>
      <c r="CC79" s="1320"/>
      <c r="CD79" s="1320"/>
      <c r="CE79" s="1320"/>
      <c r="CF79" s="1320"/>
      <c r="CG79" s="1320"/>
      <c r="CH79" s="1378">
        <f t="shared" si="0"/>
        <v>0</v>
      </c>
    </row>
    <row r="80" spans="1:87" ht="21" customHeight="1">
      <c r="A80" s="1680"/>
      <c r="B80" s="1683"/>
      <c r="C80" s="2204"/>
      <c r="D80" s="3140" t="s">
        <v>697</v>
      </c>
      <c r="E80" s="2204"/>
      <c r="F80" s="3085"/>
      <c r="G80" s="708"/>
      <c r="H80" s="2141"/>
      <c r="I80" s="1585"/>
      <c r="J80" s="222"/>
      <c r="K80" s="223"/>
      <c r="L80" s="224"/>
      <c r="M80" s="2175"/>
      <c r="N80" s="225"/>
      <c r="O80" s="226"/>
      <c r="P80" s="227"/>
      <c r="Q80" s="225"/>
      <c r="R80" s="226"/>
      <c r="S80" s="227"/>
      <c r="T80" s="228"/>
      <c r="U80" s="2174"/>
      <c r="V80" s="2175"/>
      <c r="W80" s="228"/>
      <c r="X80" s="2174"/>
      <c r="Y80" s="2175"/>
      <c r="Z80" s="229"/>
      <c r="AA80" s="230"/>
      <c r="AB80" s="231"/>
      <c r="AC80" s="450"/>
      <c r="AD80" s="1780"/>
      <c r="AE80" s="1319"/>
      <c r="AF80" s="1484"/>
      <c r="AG80" s="1320"/>
      <c r="AH80" s="1320"/>
      <c r="AI80" s="1320"/>
      <c r="AJ80" s="1320"/>
      <c r="AK80" s="1320"/>
      <c r="AL80" s="1320"/>
      <c r="AM80" s="1320"/>
      <c r="AN80" s="1320"/>
      <c r="AO80" s="1320"/>
      <c r="AP80" s="1320"/>
      <c r="AQ80" s="1320"/>
      <c r="AR80" s="1320"/>
      <c r="AS80" s="1320"/>
      <c r="AT80" s="1320"/>
      <c r="AU80" s="1320"/>
      <c r="AV80" s="1320"/>
      <c r="AW80" s="1320"/>
      <c r="AX80" s="1320"/>
      <c r="AY80" s="1320"/>
      <c r="AZ80" s="1320"/>
      <c r="BA80" s="1320"/>
      <c r="BB80" s="1320"/>
      <c r="BC80" s="1320"/>
      <c r="BD80" s="1320"/>
      <c r="BE80" s="1320"/>
      <c r="BF80" s="1320"/>
      <c r="BG80" s="1320"/>
      <c r="BH80" s="1320"/>
      <c r="BI80" s="1320"/>
      <c r="BJ80" s="1320"/>
      <c r="BK80" s="1320"/>
      <c r="BL80" s="1320"/>
      <c r="BM80" s="1320"/>
      <c r="BN80" s="1320"/>
      <c r="BO80" s="1320"/>
      <c r="BP80" s="1320"/>
      <c r="BQ80" s="1320"/>
      <c r="BR80" s="1320"/>
      <c r="BS80" s="1320"/>
      <c r="BT80" s="1320"/>
      <c r="BU80" s="1320"/>
      <c r="BV80" s="1320"/>
      <c r="BW80" s="1320"/>
      <c r="BX80" s="1320"/>
      <c r="BY80" s="1320"/>
      <c r="BZ80" s="1320"/>
      <c r="CA80" s="1320"/>
      <c r="CB80" s="1320"/>
      <c r="CC80" s="1320"/>
      <c r="CD80" s="1320"/>
      <c r="CE80" s="1320"/>
      <c r="CF80" s="1320"/>
      <c r="CG80" s="1320"/>
      <c r="CH80" s="1378">
        <f t="shared" si="0"/>
        <v>0</v>
      </c>
    </row>
    <row r="81" spans="1:86" ht="48" customHeight="1">
      <c r="A81" s="1680"/>
      <c r="B81" s="1683"/>
      <c r="C81" s="2204"/>
      <c r="D81" s="3140"/>
      <c r="E81" s="2204"/>
      <c r="F81" s="3085"/>
      <c r="G81" s="708"/>
      <c r="H81" s="2141"/>
      <c r="I81" s="1586">
        <v>17</v>
      </c>
      <c r="J81" s="218">
        <v>17</v>
      </c>
      <c r="K81" s="3294" t="s">
        <v>698</v>
      </c>
      <c r="L81" s="3123" t="s">
        <v>699</v>
      </c>
      <c r="M81" s="3179" t="s">
        <v>629</v>
      </c>
      <c r="N81" s="213"/>
      <c r="O81" s="2153"/>
      <c r="P81" s="2143"/>
      <c r="Q81" s="210"/>
      <c r="R81" s="211"/>
      <c r="S81" s="212"/>
      <c r="T81" s="213"/>
      <c r="U81" s="2153"/>
      <c r="V81" s="2143"/>
      <c r="W81" s="213"/>
      <c r="X81" s="2153"/>
      <c r="Y81" s="2143"/>
      <c r="Z81" s="3296" t="s">
        <v>700</v>
      </c>
      <c r="AA81" s="261">
        <v>311</v>
      </c>
      <c r="AB81" s="262">
        <v>3111</v>
      </c>
      <c r="AC81" s="3305" t="s">
        <v>124</v>
      </c>
      <c r="AD81" s="1781">
        <f>(50*250*2)+(50*350)</f>
        <v>42500</v>
      </c>
      <c r="AE81" s="1319"/>
      <c r="AF81" s="1484"/>
      <c r="AG81" s="1320"/>
      <c r="AH81" s="1320"/>
      <c r="AI81" s="1320"/>
      <c r="AJ81" s="1320"/>
      <c r="AK81" s="1320"/>
      <c r="AL81" s="1320"/>
      <c r="AM81" s="1320"/>
      <c r="AN81" s="1320"/>
      <c r="AO81" s="1320"/>
      <c r="AP81" s="1320"/>
      <c r="AQ81" s="1320"/>
      <c r="AR81" s="1320"/>
      <c r="AS81" s="1320"/>
      <c r="AT81" s="1320"/>
      <c r="AU81" s="1320"/>
      <c r="AV81" s="1320"/>
      <c r="AW81" s="1320"/>
      <c r="AX81" s="1320"/>
      <c r="AY81" s="1320"/>
      <c r="AZ81" s="1320"/>
      <c r="BA81" s="1320">
        <f>+AD81</f>
        <v>42500</v>
      </c>
      <c r="BB81" s="1320"/>
      <c r="BC81" s="1320"/>
      <c r="BD81" s="1320"/>
      <c r="BE81" s="1320"/>
      <c r="BF81" s="1320"/>
      <c r="BG81" s="1320"/>
      <c r="BH81" s="1320"/>
      <c r="BI81" s="1320"/>
      <c r="BJ81" s="1320"/>
      <c r="BK81" s="1320"/>
      <c r="BL81" s="1320"/>
      <c r="BM81" s="1320"/>
      <c r="BN81" s="1320"/>
      <c r="BO81" s="1320"/>
      <c r="BP81" s="1320"/>
      <c r="BQ81" s="1320"/>
      <c r="BR81" s="1320"/>
      <c r="BS81" s="1320"/>
      <c r="BT81" s="1320"/>
      <c r="BU81" s="1320"/>
      <c r="BV81" s="1320"/>
      <c r="BW81" s="1320"/>
      <c r="BX81" s="1320"/>
      <c r="BY81" s="1320"/>
      <c r="BZ81" s="1320"/>
      <c r="CA81" s="1320"/>
      <c r="CB81" s="1320"/>
      <c r="CC81" s="1320"/>
      <c r="CD81" s="1320"/>
      <c r="CE81" s="1320"/>
      <c r="CF81" s="1320"/>
      <c r="CG81" s="1320"/>
      <c r="CH81" s="1378">
        <f t="shared" si="0"/>
        <v>42500</v>
      </c>
    </row>
    <row r="82" spans="1:86" ht="45" customHeight="1">
      <c r="A82" s="1680"/>
      <c r="B82" s="1683"/>
      <c r="C82" s="2204"/>
      <c r="D82" s="3140"/>
      <c r="E82" s="2204"/>
      <c r="F82" s="1649"/>
      <c r="G82" s="708"/>
      <c r="H82" s="2141"/>
      <c r="I82" s="1584"/>
      <c r="J82" s="218"/>
      <c r="K82" s="3295"/>
      <c r="L82" s="3105"/>
      <c r="M82" s="3106"/>
      <c r="N82" s="213"/>
      <c r="O82" s="2153"/>
      <c r="P82" s="2143"/>
      <c r="Q82" s="210"/>
      <c r="R82" s="211"/>
      <c r="S82" s="212"/>
      <c r="T82" s="213"/>
      <c r="U82" s="2153"/>
      <c r="V82" s="2143"/>
      <c r="W82" s="213"/>
      <c r="X82" s="2153"/>
      <c r="Y82" s="2143"/>
      <c r="Z82" s="3297"/>
      <c r="AA82" s="217"/>
      <c r="AB82" s="1563"/>
      <c r="AC82" s="3145"/>
      <c r="AD82" s="1779"/>
      <c r="AE82" s="1319"/>
      <c r="AF82" s="1484"/>
      <c r="AG82" s="1320"/>
      <c r="AH82" s="1320"/>
      <c r="AI82" s="1320"/>
      <c r="AJ82" s="1320"/>
      <c r="AK82" s="1320"/>
      <c r="AL82" s="1320"/>
      <c r="AM82" s="1320"/>
      <c r="AN82" s="1320"/>
      <c r="AO82" s="1320"/>
      <c r="AP82" s="1320"/>
      <c r="AQ82" s="1320"/>
      <c r="AR82" s="1320"/>
      <c r="AS82" s="1320"/>
      <c r="AT82" s="1320"/>
      <c r="AU82" s="1320"/>
      <c r="AV82" s="1320"/>
      <c r="AW82" s="1320"/>
      <c r="AX82" s="1320"/>
      <c r="AY82" s="1320"/>
      <c r="AZ82" s="1320"/>
      <c r="BA82" s="1320"/>
      <c r="BB82" s="1320"/>
      <c r="BC82" s="1320"/>
      <c r="BD82" s="1320"/>
      <c r="BE82" s="1320"/>
      <c r="BF82" s="1320"/>
      <c r="BG82" s="1320"/>
      <c r="BH82" s="1320"/>
      <c r="BI82" s="1320"/>
      <c r="BJ82" s="1320"/>
      <c r="BK82" s="1320"/>
      <c r="BL82" s="1320"/>
      <c r="BM82" s="1320"/>
      <c r="BN82" s="1320"/>
      <c r="BO82" s="1320"/>
      <c r="BP82" s="1320"/>
      <c r="BQ82" s="1320"/>
      <c r="BR82" s="1320"/>
      <c r="BS82" s="1320"/>
      <c r="BT82" s="1320"/>
      <c r="BU82" s="1320"/>
      <c r="BV82" s="1320"/>
      <c r="BW82" s="1320"/>
      <c r="BX82" s="1320"/>
      <c r="BY82" s="1320"/>
      <c r="BZ82" s="1320"/>
      <c r="CA82" s="1320"/>
      <c r="CB82" s="1320"/>
      <c r="CC82" s="1320"/>
      <c r="CD82" s="1320"/>
      <c r="CE82" s="1320"/>
      <c r="CF82" s="1320"/>
      <c r="CG82" s="1320"/>
      <c r="CH82" s="1378">
        <f t="shared" si="0"/>
        <v>0</v>
      </c>
    </row>
    <row r="83" spans="1:86" ht="37.5" customHeight="1">
      <c r="A83" s="1680"/>
      <c r="B83" s="1683"/>
      <c r="C83" s="2204"/>
      <c r="D83" s="3140"/>
      <c r="E83" s="2204"/>
      <c r="F83" s="1649"/>
      <c r="G83" s="708"/>
      <c r="H83" s="2141"/>
      <c r="I83" s="1584"/>
      <c r="J83" s="218"/>
      <c r="K83" s="3295"/>
      <c r="L83" s="3105"/>
      <c r="M83" s="3106"/>
      <c r="N83" s="213"/>
      <c r="O83" s="2153"/>
      <c r="P83" s="2143"/>
      <c r="Q83" s="210"/>
      <c r="R83" s="211"/>
      <c r="S83" s="212"/>
      <c r="T83" s="213"/>
      <c r="U83" s="2153"/>
      <c r="V83" s="2143"/>
      <c r="W83" s="213"/>
      <c r="X83" s="2153"/>
      <c r="Y83" s="2143"/>
      <c r="Z83" s="3297"/>
      <c r="AA83" s="217"/>
      <c r="AB83" s="1563"/>
      <c r="AC83" s="3145"/>
      <c r="AD83" s="1779"/>
      <c r="AE83" s="1319"/>
      <c r="AF83" s="1484"/>
      <c r="AG83" s="1320"/>
      <c r="AH83" s="1320"/>
      <c r="AI83" s="1320"/>
      <c r="AJ83" s="1320"/>
      <c r="AK83" s="1320"/>
      <c r="AL83" s="1320"/>
      <c r="AM83" s="1320"/>
      <c r="AN83" s="1320"/>
      <c r="AO83" s="1320"/>
      <c r="AP83" s="1320"/>
      <c r="AQ83" s="1320"/>
      <c r="AR83" s="1320"/>
      <c r="AS83" s="1320"/>
      <c r="AT83" s="1320"/>
      <c r="AU83" s="1320"/>
      <c r="AV83" s="1320"/>
      <c r="AW83" s="1320"/>
      <c r="AX83" s="1320"/>
      <c r="AY83" s="1320"/>
      <c r="AZ83" s="1320"/>
      <c r="BA83" s="1320"/>
      <c r="BB83" s="1320"/>
      <c r="BC83" s="1320"/>
      <c r="BD83" s="1320"/>
      <c r="BE83" s="1320"/>
      <c r="BF83" s="1320"/>
      <c r="BG83" s="1320"/>
      <c r="BH83" s="1320"/>
      <c r="BI83" s="1320"/>
      <c r="BJ83" s="1320"/>
      <c r="BK83" s="1320"/>
      <c r="BL83" s="1320"/>
      <c r="BM83" s="1320"/>
      <c r="BN83" s="1320"/>
      <c r="BO83" s="1320"/>
      <c r="BP83" s="1320"/>
      <c r="BQ83" s="1320"/>
      <c r="BR83" s="1320"/>
      <c r="BS83" s="1320"/>
      <c r="BT83" s="1320"/>
      <c r="BU83" s="1320"/>
      <c r="BV83" s="1320"/>
      <c r="BW83" s="1320"/>
      <c r="BX83" s="1320"/>
      <c r="BY83" s="1320"/>
      <c r="BZ83" s="1320"/>
      <c r="CA83" s="1320"/>
      <c r="CB83" s="1320"/>
      <c r="CC83" s="1320"/>
      <c r="CD83" s="1320"/>
      <c r="CE83" s="1320"/>
      <c r="CF83" s="1320"/>
      <c r="CG83" s="1320"/>
      <c r="CH83" s="1378">
        <f t="shared" si="0"/>
        <v>0</v>
      </c>
    </row>
    <row r="84" spans="1:86" ht="21" customHeight="1">
      <c r="A84" s="1680"/>
      <c r="B84" s="1683"/>
      <c r="C84" s="2204"/>
      <c r="D84" s="3140"/>
      <c r="E84" s="2204"/>
      <c r="F84" s="1649"/>
      <c r="G84" s="708"/>
      <c r="H84" s="2141"/>
      <c r="I84" s="1584"/>
      <c r="J84" s="218"/>
      <c r="K84" s="3295"/>
      <c r="L84" s="3105" t="s">
        <v>701</v>
      </c>
      <c r="M84" s="2143"/>
      <c r="N84" s="213"/>
      <c r="O84" s="2153"/>
      <c r="P84" s="2143"/>
      <c r="Q84" s="210"/>
      <c r="R84" s="211"/>
      <c r="S84" s="212"/>
      <c r="T84" s="213"/>
      <c r="U84" s="2153"/>
      <c r="V84" s="2143"/>
      <c r="W84" s="213"/>
      <c r="X84" s="2153"/>
      <c r="Y84" s="2143"/>
      <c r="Z84" s="3297"/>
      <c r="AA84" s="217"/>
      <c r="AB84" s="1563"/>
      <c r="AC84" s="2200"/>
      <c r="AD84" s="1779"/>
      <c r="AE84" s="1319"/>
      <c r="AF84" s="1484"/>
      <c r="AG84" s="1320"/>
      <c r="AH84" s="1320"/>
      <c r="AI84" s="1320"/>
      <c r="AJ84" s="1320"/>
      <c r="AK84" s="1320"/>
      <c r="AL84" s="1320"/>
      <c r="AM84" s="1320"/>
      <c r="AN84" s="1320"/>
      <c r="AO84" s="1320"/>
      <c r="AP84" s="1320"/>
      <c r="AQ84" s="1320"/>
      <c r="AR84" s="1320"/>
      <c r="AS84" s="1320"/>
      <c r="AT84" s="1320"/>
      <c r="AU84" s="1320"/>
      <c r="AV84" s="1320"/>
      <c r="AW84" s="1320"/>
      <c r="AX84" s="1320"/>
      <c r="AY84" s="1320"/>
      <c r="AZ84" s="1320"/>
      <c r="BA84" s="1320"/>
      <c r="BB84" s="1320"/>
      <c r="BC84" s="1320"/>
      <c r="BD84" s="1320"/>
      <c r="BE84" s="1320"/>
      <c r="BF84" s="1320"/>
      <c r="BG84" s="1320"/>
      <c r="BH84" s="1320"/>
      <c r="BI84" s="1320"/>
      <c r="BJ84" s="1320"/>
      <c r="BK84" s="1320"/>
      <c r="BL84" s="1320"/>
      <c r="BM84" s="1320"/>
      <c r="BN84" s="1320"/>
      <c r="BO84" s="1320"/>
      <c r="BP84" s="1320"/>
      <c r="BQ84" s="1320"/>
      <c r="BR84" s="1320"/>
      <c r="BS84" s="1320"/>
      <c r="BT84" s="1320"/>
      <c r="BU84" s="1320"/>
      <c r="BV84" s="1320"/>
      <c r="BW84" s="1320"/>
      <c r="BX84" s="1320"/>
      <c r="BY84" s="1320"/>
      <c r="BZ84" s="1320"/>
      <c r="CA84" s="1320"/>
      <c r="CB84" s="1320"/>
      <c r="CC84" s="1320"/>
      <c r="CD84" s="1320"/>
      <c r="CE84" s="1320"/>
      <c r="CF84" s="1320"/>
      <c r="CG84" s="1320"/>
      <c r="CH84" s="1378">
        <f t="shared" ref="CH84:CH146" si="1">SUM(AE84:CG84)</f>
        <v>0</v>
      </c>
    </row>
    <row r="85" spans="1:86" ht="21" customHeight="1">
      <c r="A85" s="1680"/>
      <c r="B85" s="1683"/>
      <c r="C85" s="2204"/>
      <c r="D85" s="3140"/>
      <c r="E85" s="2204"/>
      <c r="F85" s="1649"/>
      <c r="G85" s="708"/>
      <c r="H85" s="2141"/>
      <c r="I85" s="1584"/>
      <c r="J85" s="218"/>
      <c r="K85" s="3295"/>
      <c r="L85" s="3105"/>
      <c r="M85" s="2143"/>
      <c r="N85" s="213"/>
      <c r="O85" s="2153"/>
      <c r="P85" s="2143"/>
      <c r="Q85" s="210"/>
      <c r="R85" s="211"/>
      <c r="S85" s="212"/>
      <c r="T85" s="213"/>
      <c r="U85" s="2153"/>
      <c r="V85" s="2143"/>
      <c r="W85" s="213"/>
      <c r="X85" s="2153"/>
      <c r="Y85" s="2143"/>
      <c r="Z85" s="216"/>
      <c r="AA85" s="217"/>
      <c r="AB85" s="1563"/>
      <c r="AC85" s="2200"/>
      <c r="AD85" s="1779"/>
      <c r="AE85" s="1319"/>
      <c r="AF85" s="1484"/>
      <c r="AG85" s="1320"/>
      <c r="AH85" s="1320"/>
      <c r="AI85" s="1320"/>
      <c r="AJ85" s="1320"/>
      <c r="AK85" s="1320"/>
      <c r="AL85" s="1320"/>
      <c r="AM85" s="1320"/>
      <c r="AN85" s="1320"/>
      <c r="AO85" s="1320"/>
      <c r="AP85" s="1320"/>
      <c r="AQ85" s="1320"/>
      <c r="AR85" s="1320"/>
      <c r="AS85" s="1320"/>
      <c r="AT85" s="1320"/>
      <c r="AU85" s="1320"/>
      <c r="AV85" s="1320"/>
      <c r="AW85" s="1320"/>
      <c r="AX85" s="1320"/>
      <c r="AY85" s="1320"/>
      <c r="AZ85" s="1320"/>
      <c r="BA85" s="1320"/>
      <c r="BB85" s="1320"/>
      <c r="BC85" s="1320"/>
      <c r="BD85" s="1320"/>
      <c r="BE85" s="1320"/>
      <c r="BF85" s="1320"/>
      <c r="BG85" s="1320"/>
      <c r="BH85" s="1320"/>
      <c r="BI85" s="1320"/>
      <c r="BJ85" s="1320"/>
      <c r="BK85" s="1320"/>
      <c r="BL85" s="1320"/>
      <c r="BM85" s="1320"/>
      <c r="BN85" s="1320"/>
      <c r="BO85" s="1320"/>
      <c r="BP85" s="1320"/>
      <c r="BQ85" s="1320"/>
      <c r="BR85" s="1320"/>
      <c r="BS85" s="1320"/>
      <c r="BT85" s="1320"/>
      <c r="BU85" s="1320"/>
      <c r="BV85" s="1320"/>
      <c r="BW85" s="1320"/>
      <c r="BX85" s="1320"/>
      <c r="BY85" s="1320"/>
      <c r="BZ85" s="1320"/>
      <c r="CA85" s="1320"/>
      <c r="CB85" s="1320"/>
      <c r="CC85" s="1320"/>
      <c r="CD85" s="1320"/>
      <c r="CE85" s="1320"/>
      <c r="CF85" s="1320"/>
      <c r="CG85" s="1320"/>
      <c r="CH85" s="1378">
        <f t="shared" si="1"/>
        <v>0</v>
      </c>
    </row>
    <row r="86" spans="1:86" ht="53.25" customHeight="1">
      <c r="A86" s="1680"/>
      <c r="B86" s="1683"/>
      <c r="C86" s="2204"/>
      <c r="D86" s="3140"/>
      <c r="E86" s="2204"/>
      <c r="F86" s="1649"/>
      <c r="G86" s="708"/>
      <c r="H86" s="2141"/>
      <c r="I86" s="1584"/>
      <c r="J86" s="218"/>
      <c r="K86" s="3295"/>
      <c r="L86" s="3105"/>
      <c r="M86" s="2143"/>
      <c r="N86" s="213"/>
      <c r="O86" s="2153"/>
      <c r="P86" s="2143"/>
      <c r="Q86" s="210"/>
      <c r="R86" s="211"/>
      <c r="S86" s="212"/>
      <c r="T86" s="213"/>
      <c r="U86" s="2153"/>
      <c r="V86" s="2143"/>
      <c r="W86" s="213"/>
      <c r="X86" s="2153"/>
      <c r="Y86" s="2143"/>
      <c r="Z86" s="216"/>
      <c r="AA86" s="217"/>
      <c r="AB86" s="1563"/>
      <c r="AC86" s="2200"/>
      <c r="AD86" s="1781"/>
      <c r="AE86" s="1319"/>
      <c r="AF86" s="1484"/>
      <c r="AG86" s="1320"/>
      <c r="AH86" s="1320"/>
      <c r="AI86" s="1320"/>
      <c r="AJ86" s="1320"/>
      <c r="AK86" s="1320"/>
      <c r="AL86" s="1320"/>
      <c r="AM86" s="1320"/>
      <c r="AN86" s="1320"/>
      <c r="AO86" s="1320"/>
      <c r="AP86" s="1320"/>
      <c r="AQ86" s="1320"/>
      <c r="AR86" s="1320"/>
      <c r="AS86" s="1320"/>
      <c r="AT86" s="1320"/>
      <c r="AU86" s="1320"/>
      <c r="AV86" s="1320"/>
      <c r="AW86" s="1320"/>
      <c r="AX86" s="1320"/>
      <c r="AY86" s="1320"/>
      <c r="AZ86" s="1320"/>
      <c r="BA86" s="1320"/>
      <c r="BB86" s="1320"/>
      <c r="BC86" s="1320"/>
      <c r="BD86" s="1320"/>
      <c r="BE86" s="1320"/>
      <c r="BF86" s="1320"/>
      <c r="BG86" s="1320"/>
      <c r="BH86" s="1320"/>
      <c r="BI86" s="1320"/>
      <c r="BJ86" s="1320"/>
      <c r="BK86" s="1320"/>
      <c r="BL86" s="1320"/>
      <c r="BM86" s="1320"/>
      <c r="BN86" s="1320"/>
      <c r="BO86" s="1320"/>
      <c r="BP86" s="1320"/>
      <c r="BQ86" s="1320"/>
      <c r="BR86" s="1320"/>
      <c r="BS86" s="1320"/>
      <c r="BT86" s="1320"/>
      <c r="BU86" s="1320"/>
      <c r="BV86" s="1320"/>
      <c r="BW86" s="1320"/>
      <c r="BX86" s="1320"/>
      <c r="BY86" s="1320"/>
      <c r="BZ86" s="1320"/>
      <c r="CA86" s="1320"/>
      <c r="CB86" s="1320"/>
      <c r="CC86" s="1320"/>
      <c r="CD86" s="1320"/>
      <c r="CE86" s="1320"/>
      <c r="CF86" s="1320"/>
      <c r="CG86" s="1320"/>
      <c r="CH86" s="1378">
        <f t="shared" si="1"/>
        <v>0</v>
      </c>
    </row>
    <row r="87" spans="1:86" ht="66.75" customHeight="1">
      <c r="A87" s="1680"/>
      <c r="B87" s="1683"/>
      <c r="C87" s="2204"/>
      <c r="D87" s="2204"/>
      <c r="E87" s="2204"/>
      <c r="F87" s="1649"/>
      <c r="G87" s="708"/>
      <c r="H87" s="2141"/>
      <c r="I87" s="1584"/>
      <c r="J87" s="218"/>
      <c r="K87" s="2177" t="s">
        <v>702</v>
      </c>
      <c r="L87" s="3105"/>
      <c r="M87" s="2143"/>
      <c r="N87" s="213"/>
      <c r="O87" s="2153"/>
      <c r="P87" s="2143"/>
      <c r="Q87" s="210"/>
      <c r="R87" s="211"/>
      <c r="S87" s="212"/>
      <c r="T87" s="213"/>
      <c r="U87" s="2153"/>
      <c r="V87" s="2143"/>
      <c r="W87" s="213"/>
      <c r="X87" s="2153"/>
      <c r="Y87" s="2143"/>
      <c r="Z87" s="216"/>
      <c r="AA87" s="217"/>
      <c r="AB87" s="1563"/>
      <c r="AC87" s="2200"/>
      <c r="AD87" s="1779"/>
      <c r="AE87" s="1319"/>
      <c r="AF87" s="1484"/>
      <c r="AG87" s="1320"/>
      <c r="AH87" s="1320"/>
      <c r="AI87" s="1320"/>
      <c r="AJ87" s="1320"/>
      <c r="AK87" s="1320"/>
      <c r="AL87" s="1320"/>
      <c r="AM87" s="1320"/>
      <c r="AN87" s="1320"/>
      <c r="AO87" s="1320"/>
      <c r="AP87" s="1320"/>
      <c r="AQ87" s="1320"/>
      <c r="AR87" s="1320"/>
      <c r="AS87" s="1320"/>
      <c r="AT87" s="1320"/>
      <c r="AU87" s="1320"/>
      <c r="AV87" s="1320"/>
      <c r="AW87" s="1320"/>
      <c r="AX87" s="1320"/>
      <c r="AY87" s="1320"/>
      <c r="AZ87" s="1320"/>
      <c r="BA87" s="1320"/>
      <c r="BB87" s="1320"/>
      <c r="BC87" s="1320"/>
      <c r="BD87" s="1320"/>
      <c r="BE87" s="1320"/>
      <c r="BF87" s="1320"/>
      <c r="BG87" s="1320"/>
      <c r="BH87" s="1320"/>
      <c r="BI87" s="1320"/>
      <c r="BJ87" s="1320"/>
      <c r="BK87" s="1320"/>
      <c r="BL87" s="1320"/>
      <c r="BM87" s="1320"/>
      <c r="BN87" s="1320"/>
      <c r="BO87" s="1320"/>
      <c r="BP87" s="1320"/>
      <c r="BQ87" s="1320"/>
      <c r="BR87" s="1320"/>
      <c r="BS87" s="1320"/>
      <c r="BT87" s="1320"/>
      <c r="BU87" s="1320"/>
      <c r="BV87" s="1320"/>
      <c r="BW87" s="1320"/>
      <c r="BX87" s="1320"/>
      <c r="BY87" s="1320"/>
      <c r="BZ87" s="1320"/>
      <c r="CA87" s="1320"/>
      <c r="CB87" s="1320"/>
      <c r="CC87" s="1320"/>
      <c r="CD87" s="1320"/>
      <c r="CE87" s="1320"/>
      <c r="CF87" s="1320"/>
      <c r="CG87" s="1320"/>
      <c r="CH87" s="1378">
        <f t="shared" si="1"/>
        <v>0</v>
      </c>
    </row>
    <row r="88" spans="1:86" ht="39.75" customHeight="1">
      <c r="A88" s="1680"/>
      <c r="B88" s="1683"/>
      <c r="C88" s="2204"/>
      <c r="D88" s="2204"/>
      <c r="E88" s="1550"/>
      <c r="F88" s="1649"/>
      <c r="G88" s="708"/>
      <c r="H88" s="2141"/>
      <c r="I88" s="1584"/>
      <c r="J88" s="218"/>
      <c r="K88" s="2177" t="s">
        <v>703</v>
      </c>
      <c r="L88" s="215"/>
      <c r="M88" s="2143"/>
      <c r="N88" s="213"/>
      <c r="O88" s="2153"/>
      <c r="P88" s="2143"/>
      <c r="Q88" s="210"/>
      <c r="R88" s="211"/>
      <c r="S88" s="212"/>
      <c r="T88" s="213"/>
      <c r="U88" s="2153"/>
      <c r="V88" s="2143"/>
      <c r="W88" s="213"/>
      <c r="X88" s="2153"/>
      <c r="Y88" s="2143"/>
      <c r="Z88" s="216"/>
      <c r="AA88" s="217"/>
      <c r="AB88" s="1563"/>
      <c r="AC88" s="2200"/>
      <c r="AD88" s="1779"/>
      <c r="AE88" s="1319"/>
      <c r="AF88" s="1484"/>
      <c r="AG88" s="1320"/>
      <c r="AH88" s="1320"/>
      <c r="AI88" s="1320"/>
      <c r="AJ88" s="1320"/>
      <c r="AK88" s="1320"/>
      <c r="AL88" s="1320"/>
      <c r="AM88" s="1320"/>
      <c r="AN88" s="1320"/>
      <c r="AO88" s="1320"/>
      <c r="AP88" s="1320"/>
      <c r="AQ88" s="1320"/>
      <c r="AR88" s="1320"/>
      <c r="AS88" s="1320"/>
      <c r="AT88" s="1320"/>
      <c r="AU88" s="1320"/>
      <c r="AV88" s="1320"/>
      <c r="AW88" s="1320"/>
      <c r="AX88" s="1320"/>
      <c r="AY88" s="1320"/>
      <c r="AZ88" s="1320"/>
      <c r="BA88" s="1320"/>
      <c r="BB88" s="1320"/>
      <c r="BC88" s="1320"/>
      <c r="BD88" s="1320"/>
      <c r="BE88" s="1320"/>
      <c r="BF88" s="1320"/>
      <c r="BG88" s="1320"/>
      <c r="BH88" s="1320"/>
      <c r="BI88" s="1320"/>
      <c r="BJ88" s="1320"/>
      <c r="BK88" s="1320"/>
      <c r="BL88" s="1320"/>
      <c r="BM88" s="1320"/>
      <c r="BN88" s="1320"/>
      <c r="BO88" s="1320"/>
      <c r="BP88" s="1320"/>
      <c r="BQ88" s="1320"/>
      <c r="BR88" s="1320"/>
      <c r="BS88" s="1320"/>
      <c r="BT88" s="1320"/>
      <c r="BU88" s="1320"/>
      <c r="BV88" s="1320"/>
      <c r="BW88" s="1320"/>
      <c r="BX88" s="1320"/>
      <c r="BY88" s="1320"/>
      <c r="BZ88" s="1320"/>
      <c r="CA88" s="1320"/>
      <c r="CB88" s="1320"/>
      <c r="CC88" s="1320"/>
      <c r="CD88" s="1320"/>
      <c r="CE88" s="1320"/>
      <c r="CF88" s="1320"/>
      <c r="CG88" s="1320"/>
      <c r="CH88" s="1378">
        <f t="shared" si="1"/>
        <v>0</v>
      </c>
    </row>
    <row r="89" spans="1:86" ht="39.75" customHeight="1">
      <c r="A89" s="1680"/>
      <c r="B89" s="1683"/>
      <c r="C89" s="2204"/>
      <c r="D89" s="2204"/>
      <c r="E89" s="1550"/>
      <c r="F89" s="1649"/>
      <c r="G89" s="708"/>
      <c r="H89" s="2141"/>
      <c r="I89" s="1584"/>
      <c r="J89" s="218"/>
      <c r="K89" s="2177" t="s">
        <v>704</v>
      </c>
      <c r="L89" s="215"/>
      <c r="M89" s="2143"/>
      <c r="N89" s="213"/>
      <c r="O89" s="2153"/>
      <c r="P89" s="2143"/>
      <c r="Q89" s="210"/>
      <c r="R89" s="211"/>
      <c r="S89" s="212"/>
      <c r="T89" s="213"/>
      <c r="U89" s="2153"/>
      <c r="V89" s="2143"/>
      <c r="W89" s="213"/>
      <c r="X89" s="2153"/>
      <c r="Y89" s="2143"/>
      <c r="Z89" s="216"/>
      <c r="AA89" s="217"/>
      <c r="AB89" s="1563"/>
      <c r="AC89" s="2200"/>
      <c r="AD89" s="1779"/>
      <c r="AE89" s="1319"/>
      <c r="AF89" s="1484"/>
      <c r="AG89" s="1320"/>
      <c r="AH89" s="1320"/>
      <c r="AI89" s="1320"/>
      <c r="AJ89" s="1320"/>
      <c r="AK89" s="1320"/>
      <c r="AL89" s="1320"/>
      <c r="AM89" s="1320"/>
      <c r="AN89" s="1320"/>
      <c r="AO89" s="1320"/>
      <c r="AP89" s="1320"/>
      <c r="AQ89" s="1320"/>
      <c r="AR89" s="1320"/>
      <c r="AS89" s="1320"/>
      <c r="AT89" s="1320"/>
      <c r="AU89" s="1320"/>
      <c r="AV89" s="1320"/>
      <c r="AW89" s="1320"/>
      <c r="AX89" s="1320"/>
      <c r="AY89" s="1320"/>
      <c r="AZ89" s="1320"/>
      <c r="BA89" s="1320"/>
      <c r="BB89" s="1320"/>
      <c r="BC89" s="1320"/>
      <c r="BD89" s="1320"/>
      <c r="BE89" s="1320"/>
      <c r="BF89" s="1320"/>
      <c r="BG89" s="1320"/>
      <c r="BH89" s="1320"/>
      <c r="BI89" s="1320"/>
      <c r="BJ89" s="1320"/>
      <c r="BK89" s="1320"/>
      <c r="BL89" s="1320"/>
      <c r="BM89" s="1320"/>
      <c r="BN89" s="1320"/>
      <c r="BO89" s="1320"/>
      <c r="BP89" s="1320"/>
      <c r="BQ89" s="1320"/>
      <c r="BR89" s="1320"/>
      <c r="BS89" s="1320"/>
      <c r="BT89" s="1320"/>
      <c r="BU89" s="1320"/>
      <c r="BV89" s="1320"/>
      <c r="BW89" s="1320"/>
      <c r="BX89" s="1320"/>
      <c r="BY89" s="1320"/>
      <c r="BZ89" s="1320"/>
      <c r="CA89" s="1320"/>
      <c r="CB89" s="1320"/>
      <c r="CC89" s="1320"/>
      <c r="CD89" s="1320"/>
      <c r="CE89" s="1320"/>
      <c r="CF89" s="1320"/>
      <c r="CG89" s="1320"/>
      <c r="CH89" s="1378">
        <f t="shared" si="1"/>
        <v>0</v>
      </c>
    </row>
    <row r="90" spans="1:86" ht="39.75" customHeight="1">
      <c r="A90" s="1680"/>
      <c r="B90" s="1683"/>
      <c r="C90" s="2204"/>
      <c r="D90" s="2204"/>
      <c r="E90" s="1550"/>
      <c r="F90" s="1649"/>
      <c r="G90" s="708"/>
      <c r="H90" s="2141"/>
      <c r="I90" s="1584"/>
      <c r="J90" s="218"/>
      <c r="K90" s="2177" t="s">
        <v>705</v>
      </c>
      <c r="L90" s="215"/>
      <c r="M90" s="2143"/>
      <c r="N90" s="213"/>
      <c r="O90" s="2153"/>
      <c r="P90" s="2143"/>
      <c r="Q90" s="210"/>
      <c r="R90" s="211"/>
      <c r="S90" s="212"/>
      <c r="T90" s="213"/>
      <c r="U90" s="2153"/>
      <c r="V90" s="2143"/>
      <c r="W90" s="213"/>
      <c r="X90" s="2153"/>
      <c r="Y90" s="2143"/>
      <c r="Z90" s="216"/>
      <c r="AA90" s="217"/>
      <c r="AB90" s="1563"/>
      <c r="AC90" s="2200"/>
      <c r="AD90" s="1779"/>
      <c r="AE90" s="1319"/>
      <c r="AF90" s="1484"/>
      <c r="AG90" s="1320"/>
      <c r="AH90" s="1320"/>
      <c r="AI90" s="1320"/>
      <c r="AJ90" s="1320"/>
      <c r="AK90" s="1320"/>
      <c r="AL90" s="1320"/>
      <c r="AM90" s="1320"/>
      <c r="AN90" s="1320"/>
      <c r="AO90" s="1320"/>
      <c r="AP90" s="1320"/>
      <c r="AQ90" s="1320"/>
      <c r="AR90" s="1320"/>
      <c r="AS90" s="1320"/>
      <c r="AT90" s="1320"/>
      <c r="AU90" s="1320"/>
      <c r="AV90" s="1320"/>
      <c r="AW90" s="1320"/>
      <c r="AX90" s="1320"/>
      <c r="AY90" s="1320"/>
      <c r="AZ90" s="1320"/>
      <c r="BA90" s="1320"/>
      <c r="BB90" s="1320"/>
      <c r="BC90" s="1320"/>
      <c r="BD90" s="1320"/>
      <c r="BE90" s="1320"/>
      <c r="BF90" s="1320"/>
      <c r="BG90" s="1320"/>
      <c r="BH90" s="1320"/>
      <c r="BI90" s="1320"/>
      <c r="BJ90" s="1320"/>
      <c r="BK90" s="1320"/>
      <c r="BL90" s="1320"/>
      <c r="BM90" s="1320"/>
      <c r="BN90" s="1320"/>
      <c r="BO90" s="1320"/>
      <c r="BP90" s="1320"/>
      <c r="BQ90" s="1320"/>
      <c r="BR90" s="1320"/>
      <c r="BS90" s="1320"/>
      <c r="BT90" s="1320"/>
      <c r="BU90" s="1320"/>
      <c r="BV90" s="1320"/>
      <c r="BW90" s="1320"/>
      <c r="BX90" s="1320"/>
      <c r="BY90" s="1320"/>
      <c r="BZ90" s="1320"/>
      <c r="CA90" s="1320"/>
      <c r="CB90" s="1320"/>
      <c r="CC90" s="1320"/>
      <c r="CD90" s="1320"/>
      <c r="CE90" s="1320"/>
      <c r="CF90" s="1320"/>
      <c r="CG90" s="1320"/>
      <c r="CH90" s="1378">
        <f t="shared" si="1"/>
        <v>0</v>
      </c>
    </row>
    <row r="91" spans="1:86" ht="39.75" customHeight="1">
      <c r="A91" s="1680"/>
      <c r="B91" s="1683"/>
      <c r="C91" s="2204"/>
      <c r="D91" s="2204"/>
      <c r="E91" s="1550"/>
      <c r="F91" s="1649"/>
      <c r="G91" s="708"/>
      <c r="H91" s="2141"/>
      <c r="I91" s="1584"/>
      <c r="J91" s="218"/>
      <c r="K91" s="2177" t="s">
        <v>706</v>
      </c>
      <c r="L91" s="215"/>
      <c r="M91" s="2143"/>
      <c r="N91" s="213"/>
      <c r="O91" s="2153"/>
      <c r="P91" s="2143"/>
      <c r="Q91" s="210"/>
      <c r="R91" s="211"/>
      <c r="S91" s="212"/>
      <c r="T91" s="213"/>
      <c r="U91" s="2153"/>
      <c r="V91" s="2143"/>
      <c r="W91" s="213"/>
      <c r="X91" s="2153"/>
      <c r="Y91" s="2143"/>
      <c r="Z91" s="216"/>
      <c r="AA91" s="217"/>
      <c r="AB91" s="1563"/>
      <c r="AC91" s="2200"/>
      <c r="AD91" s="1779"/>
      <c r="AE91" s="1319"/>
      <c r="AF91" s="1484"/>
      <c r="AG91" s="1320"/>
      <c r="AH91" s="1320"/>
      <c r="AI91" s="1320"/>
      <c r="AJ91" s="1320"/>
      <c r="AK91" s="1320"/>
      <c r="AL91" s="1320"/>
      <c r="AM91" s="1320"/>
      <c r="AN91" s="1320"/>
      <c r="AO91" s="1320"/>
      <c r="AP91" s="1320"/>
      <c r="AQ91" s="1320"/>
      <c r="AR91" s="1320"/>
      <c r="AS91" s="1320"/>
      <c r="AT91" s="1320"/>
      <c r="AU91" s="1320"/>
      <c r="AV91" s="1320"/>
      <c r="AW91" s="1320"/>
      <c r="AX91" s="1320"/>
      <c r="AY91" s="1320"/>
      <c r="AZ91" s="1320"/>
      <c r="BA91" s="1320"/>
      <c r="BB91" s="1320"/>
      <c r="BC91" s="1320"/>
      <c r="BD91" s="1320"/>
      <c r="BE91" s="1320"/>
      <c r="BF91" s="1320"/>
      <c r="BG91" s="1320"/>
      <c r="BH91" s="1320"/>
      <c r="BI91" s="1320"/>
      <c r="BJ91" s="1320"/>
      <c r="BK91" s="1320"/>
      <c r="BL91" s="1320"/>
      <c r="BM91" s="1320"/>
      <c r="BN91" s="1320"/>
      <c r="BO91" s="1320"/>
      <c r="BP91" s="1320"/>
      <c r="BQ91" s="1320"/>
      <c r="BR91" s="1320"/>
      <c r="BS91" s="1320"/>
      <c r="BT91" s="1320"/>
      <c r="BU91" s="1320"/>
      <c r="BV91" s="1320"/>
      <c r="BW91" s="1320"/>
      <c r="BX91" s="1320"/>
      <c r="BY91" s="1320"/>
      <c r="BZ91" s="1320"/>
      <c r="CA91" s="1320"/>
      <c r="CB91" s="1320"/>
      <c r="CC91" s="1320"/>
      <c r="CD91" s="1320"/>
      <c r="CE91" s="1320"/>
      <c r="CF91" s="1320"/>
      <c r="CG91" s="1320"/>
      <c r="CH91" s="1378">
        <f t="shared" si="1"/>
        <v>0</v>
      </c>
    </row>
    <row r="92" spans="1:86" ht="13.5" customHeight="1">
      <c r="A92" s="1680"/>
      <c r="B92" s="1683"/>
      <c r="C92" s="2204"/>
      <c r="D92" s="2204"/>
      <c r="E92" s="1550"/>
      <c r="F92" s="1649"/>
      <c r="G92" s="708"/>
      <c r="H92" s="2141"/>
      <c r="I92" s="1585"/>
      <c r="J92" s="222"/>
      <c r="K92" s="232"/>
      <c r="L92" s="233"/>
      <c r="M92" s="2175"/>
      <c r="N92" s="228"/>
      <c r="O92" s="2174"/>
      <c r="P92" s="2175"/>
      <c r="Q92" s="225"/>
      <c r="R92" s="226"/>
      <c r="S92" s="227"/>
      <c r="T92" s="228"/>
      <c r="U92" s="2174"/>
      <c r="V92" s="2175"/>
      <c r="W92" s="228"/>
      <c r="X92" s="2174"/>
      <c r="Y92" s="2175"/>
      <c r="Z92" s="234"/>
      <c r="AA92" s="230"/>
      <c r="AB92" s="231"/>
      <c r="AC92" s="450"/>
      <c r="AD92" s="1780"/>
      <c r="AE92" s="1319"/>
      <c r="AF92" s="1484"/>
      <c r="AG92" s="1320"/>
      <c r="AH92" s="1320"/>
      <c r="AI92" s="1320"/>
      <c r="AJ92" s="1320"/>
      <c r="AK92" s="1320"/>
      <c r="AL92" s="1320"/>
      <c r="AM92" s="1320"/>
      <c r="AN92" s="1320"/>
      <c r="AO92" s="1320"/>
      <c r="AP92" s="1320"/>
      <c r="AQ92" s="1320"/>
      <c r="AR92" s="1320"/>
      <c r="AS92" s="1320"/>
      <c r="AT92" s="1320"/>
      <c r="AU92" s="1320"/>
      <c r="AV92" s="1320"/>
      <c r="AW92" s="1320"/>
      <c r="AX92" s="1320"/>
      <c r="AY92" s="1320"/>
      <c r="AZ92" s="1320"/>
      <c r="BA92" s="1320"/>
      <c r="BB92" s="1320"/>
      <c r="BC92" s="1320"/>
      <c r="BD92" s="1320"/>
      <c r="BE92" s="1320"/>
      <c r="BF92" s="1320"/>
      <c r="BG92" s="1320"/>
      <c r="BH92" s="1320"/>
      <c r="BI92" s="1320"/>
      <c r="BJ92" s="1320"/>
      <c r="BK92" s="1320"/>
      <c r="BL92" s="1320"/>
      <c r="BM92" s="1320"/>
      <c r="BN92" s="1320"/>
      <c r="BO92" s="1320"/>
      <c r="BP92" s="1320"/>
      <c r="BQ92" s="1320"/>
      <c r="BR92" s="1320"/>
      <c r="BS92" s="1320"/>
      <c r="BT92" s="1320"/>
      <c r="BU92" s="1320"/>
      <c r="BV92" s="1320"/>
      <c r="BW92" s="1320"/>
      <c r="BX92" s="1320"/>
      <c r="BY92" s="1320"/>
      <c r="BZ92" s="1320"/>
      <c r="CA92" s="1320"/>
      <c r="CB92" s="1320"/>
      <c r="CC92" s="1320"/>
      <c r="CD92" s="1320"/>
      <c r="CE92" s="1320"/>
      <c r="CF92" s="1320"/>
      <c r="CG92" s="1320"/>
      <c r="CH92" s="1378">
        <f t="shared" si="1"/>
        <v>0</v>
      </c>
    </row>
    <row r="93" spans="1:86" ht="64.5" customHeight="1">
      <c r="A93" s="1680"/>
      <c r="B93" s="1683"/>
      <c r="C93" s="2204"/>
      <c r="D93" s="2204"/>
      <c r="E93" s="1550"/>
      <c r="F93" s="1649"/>
      <c r="G93" s="708"/>
      <c r="H93" s="2141"/>
      <c r="I93" s="1586">
        <v>18</v>
      </c>
      <c r="J93" s="2137">
        <v>18</v>
      </c>
      <c r="K93" s="3103" t="s">
        <v>707</v>
      </c>
      <c r="L93" s="2289" t="s">
        <v>708</v>
      </c>
      <c r="M93" s="2142" t="s">
        <v>629</v>
      </c>
      <c r="N93" s="148"/>
      <c r="O93" s="2326"/>
      <c r="P93" s="153"/>
      <c r="Q93" s="235"/>
      <c r="R93" s="2161"/>
      <c r="S93" s="2142"/>
      <c r="T93" s="236"/>
      <c r="U93" s="237"/>
      <c r="V93" s="238"/>
      <c r="W93" s="236"/>
      <c r="X93" s="237"/>
      <c r="Y93" s="238"/>
      <c r="Z93" s="179"/>
      <c r="AA93" s="2392"/>
      <c r="AB93" s="421"/>
      <c r="AC93" s="2074"/>
      <c r="AD93" s="2393"/>
      <c r="AE93" s="1319"/>
      <c r="AF93" s="1484"/>
      <c r="AG93" s="1320"/>
      <c r="AH93" s="1320"/>
      <c r="AI93" s="1320"/>
      <c r="AJ93" s="1320"/>
      <c r="AK93" s="1320"/>
      <c r="AL93" s="1320"/>
      <c r="AM93" s="1320"/>
      <c r="AN93" s="1320"/>
      <c r="AO93" s="1320"/>
      <c r="AP93" s="1320"/>
      <c r="AQ93" s="1320"/>
      <c r="AR93" s="1320"/>
      <c r="AS93" s="1320"/>
      <c r="AT93" s="1320"/>
      <c r="AU93" s="1320"/>
      <c r="AV93" s="1320"/>
      <c r="AW93" s="1320"/>
      <c r="AX93" s="1320"/>
      <c r="AY93" s="1320"/>
      <c r="AZ93" s="1320"/>
      <c r="BA93" s="1320"/>
      <c r="BB93" s="1320"/>
      <c r="BC93" s="1320"/>
      <c r="BD93" s="1320"/>
      <c r="BE93" s="1320"/>
      <c r="BF93" s="1320"/>
      <c r="BG93" s="1320"/>
      <c r="BH93" s="1320"/>
      <c r="BI93" s="1320"/>
      <c r="BJ93" s="1320"/>
      <c r="BK93" s="1320"/>
      <c r="BL93" s="1320"/>
      <c r="BM93" s="1320"/>
      <c r="BN93" s="1320"/>
      <c r="BO93" s="1320"/>
      <c r="BP93" s="1320"/>
      <c r="BQ93" s="1320"/>
      <c r="BR93" s="1320"/>
      <c r="BS93" s="1320"/>
      <c r="BT93" s="1320"/>
      <c r="BU93" s="1320"/>
      <c r="BV93" s="1320"/>
      <c r="BW93" s="1320"/>
      <c r="BX93" s="1320"/>
      <c r="BY93" s="1320"/>
      <c r="BZ93" s="1320"/>
      <c r="CA93" s="1320"/>
      <c r="CB93" s="1320"/>
      <c r="CC93" s="1320"/>
      <c r="CD93" s="1320"/>
      <c r="CE93" s="1320"/>
      <c r="CF93" s="1320"/>
      <c r="CG93" s="1320"/>
      <c r="CH93" s="1378">
        <f t="shared" si="1"/>
        <v>0</v>
      </c>
    </row>
    <row r="94" spans="1:86" ht="136.5" customHeight="1">
      <c r="A94" s="1680"/>
      <c r="B94" s="1683"/>
      <c r="C94" s="2204"/>
      <c r="D94" s="2204"/>
      <c r="E94" s="1550"/>
      <c r="G94" s="708"/>
      <c r="H94" s="2141"/>
      <c r="I94" s="1584"/>
      <c r="J94" s="218"/>
      <c r="K94" s="3104"/>
      <c r="L94" s="2290" t="s">
        <v>709</v>
      </c>
      <c r="M94" s="2143"/>
      <c r="N94" s="154"/>
      <c r="O94" s="2163"/>
      <c r="P94" s="1549"/>
      <c r="Q94" s="213"/>
      <c r="R94" s="2153"/>
      <c r="S94" s="2143"/>
      <c r="T94" s="210"/>
      <c r="U94" s="211"/>
      <c r="V94" s="212"/>
      <c r="W94" s="210"/>
      <c r="X94" s="211"/>
      <c r="Y94" s="212"/>
      <c r="Z94" s="176"/>
      <c r="AA94" s="265"/>
      <c r="AB94" s="367"/>
      <c r="AC94" s="898"/>
      <c r="AD94" s="1795"/>
      <c r="AE94" s="1319"/>
      <c r="AF94" s="1484"/>
      <c r="AG94" s="1320"/>
      <c r="AH94" s="1320"/>
      <c r="AI94" s="1320"/>
      <c r="AJ94" s="1320"/>
      <c r="AK94" s="1320"/>
      <c r="AL94" s="1320"/>
      <c r="AM94" s="1320"/>
      <c r="AN94" s="1320"/>
      <c r="AO94" s="1320"/>
      <c r="AP94" s="1320"/>
      <c r="AQ94" s="1320"/>
      <c r="AR94" s="1320"/>
      <c r="AS94" s="1320"/>
      <c r="AT94" s="1320"/>
      <c r="AU94" s="1320"/>
      <c r="AV94" s="1320"/>
      <c r="AW94" s="1320"/>
      <c r="AX94" s="1320"/>
      <c r="AY94" s="1320"/>
      <c r="AZ94" s="1320"/>
      <c r="BA94" s="1320"/>
      <c r="BB94" s="1320"/>
      <c r="BC94" s="1320"/>
      <c r="BD94" s="1320"/>
      <c r="BE94" s="1320"/>
      <c r="BF94" s="1320"/>
      <c r="BG94" s="1320"/>
      <c r="BH94" s="1320"/>
      <c r="BI94" s="1320"/>
      <c r="BJ94" s="1320"/>
      <c r="BK94" s="1320"/>
      <c r="BL94" s="1320"/>
      <c r="BM94" s="1320"/>
      <c r="BN94" s="1320"/>
      <c r="BO94" s="1320"/>
      <c r="BP94" s="1320"/>
      <c r="BQ94" s="1320"/>
      <c r="BR94" s="1320"/>
      <c r="BS94" s="1320"/>
      <c r="BT94" s="1320"/>
      <c r="BU94" s="1320"/>
      <c r="BV94" s="1320"/>
      <c r="BW94" s="1320"/>
      <c r="BX94" s="1320"/>
      <c r="BY94" s="1320"/>
      <c r="BZ94" s="1320"/>
      <c r="CA94" s="1320"/>
      <c r="CB94" s="1320"/>
      <c r="CC94" s="1320"/>
      <c r="CD94" s="1320"/>
      <c r="CE94" s="1320"/>
      <c r="CF94" s="1320"/>
      <c r="CG94" s="1320"/>
      <c r="CH94" s="1378">
        <f t="shared" si="1"/>
        <v>0</v>
      </c>
    </row>
    <row r="95" spans="1:86" ht="39.75" customHeight="1">
      <c r="A95" s="1680"/>
      <c r="B95" s="1683"/>
      <c r="C95" s="2204"/>
      <c r="D95" s="2204"/>
      <c r="E95" s="1550"/>
      <c r="F95" s="1649"/>
      <c r="G95" s="708"/>
      <c r="H95" s="2141"/>
      <c r="I95" s="1585"/>
      <c r="J95" s="222"/>
      <c r="K95" s="223"/>
      <c r="L95" s="224"/>
      <c r="M95" s="2175"/>
      <c r="N95" s="228"/>
      <c r="O95" s="2174"/>
      <c r="P95" s="2175"/>
      <c r="Q95" s="228"/>
      <c r="R95" s="2174"/>
      <c r="S95" s="2175"/>
      <c r="T95" s="228"/>
      <c r="U95" s="2174"/>
      <c r="V95" s="2175"/>
      <c r="W95" s="228"/>
      <c r="X95" s="2174"/>
      <c r="Y95" s="2175"/>
      <c r="Z95" s="229"/>
      <c r="AA95" s="230"/>
      <c r="AB95" s="231"/>
      <c r="AC95" s="450"/>
      <c r="AD95" s="1780"/>
      <c r="AE95" s="1319"/>
      <c r="AF95" s="1484"/>
      <c r="AG95" s="1320"/>
      <c r="AH95" s="1320"/>
      <c r="AI95" s="1320"/>
      <c r="AJ95" s="1320"/>
      <c r="AK95" s="1320"/>
      <c r="AL95" s="1320"/>
      <c r="AM95" s="1320"/>
      <c r="AN95" s="1320"/>
      <c r="AO95" s="1320"/>
      <c r="AP95" s="1320"/>
      <c r="AQ95" s="1320"/>
      <c r="AR95" s="1320"/>
      <c r="AS95" s="1320"/>
      <c r="AT95" s="1320"/>
      <c r="AU95" s="1320"/>
      <c r="AV95" s="1320"/>
      <c r="AW95" s="1320"/>
      <c r="AX95" s="1320"/>
      <c r="AY95" s="1320"/>
      <c r="AZ95" s="1320"/>
      <c r="BA95" s="1320"/>
      <c r="BB95" s="1320"/>
      <c r="BC95" s="1320"/>
      <c r="BD95" s="1320"/>
      <c r="BE95" s="1320"/>
      <c r="BF95" s="1320"/>
      <c r="BG95" s="1320"/>
      <c r="BH95" s="1320"/>
      <c r="BI95" s="1320"/>
      <c r="BJ95" s="1320"/>
      <c r="BK95" s="1320"/>
      <c r="BL95" s="1320"/>
      <c r="BM95" s="1320"/>
      <c r="BN95" s="1320"/>
      <c r="BO95" s="1320"/>
      <c r="BP95" s="1320"/>
      <c r="BQ95" s="1320"/>
      <c r="BR95" s="1320"/>
      <c r="BS95" s="1320"/>
      <c r="BT95" s="1320"/>
      <c r="BU95" s="1320"/>
      <c r="BV95" s="1320"/>
      <c r="BW95" s="1320"/>
      <c r="BX95" s="1320"/>
      <c r="BY95" s="1320"/>
      <c r="BZ95" s="1320"/>
      <c r="CA95" s="1320"/>
      <c r="CB95" s="1320"/>
      <c r="CC95" s="1320"/>
      <c r="CD95" s="1320"/>
      <c r="CE95" s="1320"/>
      <c r="CF95" s="1320"/>
      <c r="CG95" s="1320"/>
      <c r="CH95" s="1378">
        <f t="shared" si="1"/>
        <v>0</v>
      </c>
    </row>
    <row r="96" spans="1:86" ht="86.25" customHeight="1">
      <c r="A96" s="1680"/>
      <c r="B96" s="1683"/>
      <c r="C96" s="2204"/>
      <c r="D96" s="2204"/>
      <c r="E96" s="1550"/>
      <c r="F96" s="1649"/>
      <c r="G96" s="1649"/>
      <c r="H96" s="2141"/>
      <c r="I96" s="1586">
        <v>19</v>
      </c>
      <c r="J96" s="2226">
        <v>19</v>
      </c>
      <c r="K96" s="3103" t="s">
        <v>710</v>
      </c>
      <c r="L96" s="2153" t="s">
        <v>711</v>
      </c>
      <c r="M96" s="3179" t="s">
        <v>712</v>
      </c>
      <c r="N96" s="213"/>
      <c r="O96" s="2153"/>
      <c r="P96" s="2143"/>
      <c r="Q96" s="213"/>
      <c r="R96" s="3310"/>
      <c r="S96" s="2143"/>
      <c r="T96" s="213"/>
      <c r="U96" s="2153"/>
      <c r="V96" s="2143"/>
      <c r="W96" s="213"/>
      <c r="X96" s="2153"/>
      <c r="Y96" s="2143"/>
      <c r="Z96" s="2160" t="s">
        <v>713</v>
      </c>
      <c r="AA96" s="261">
        <v>311</v>
      </c>
      <c r="AB96" s="262">
        <v>3111</v>
      </c>
      <c r="AC96" s="2129" t="s">
        <v>124</v>
      </c>
      <c r="AD96" s="1781">
        <f>100*650</f>
        <v>65000</v>
      </c>
      <c r="AE96" s="1319"/>
      <c r="AF96" s="1484"/>
      <c r="AG96" s="1320"/>
      <c r="AH96" s="1320"/>
      <c r="AI96" s="1320"/>
      <c r="AJ96" s="1320"/>
      <c r="AK96" s="1320"/>
      <c r="AL96" s="1320"/>
      <c r="AM96" s="1320"/>
      <c r="AN96" s="1320"/>
      <c r="AO96" s="1320"/>
      <c r="AP96" s="1320"/>
      <c r="AQ96" s="1320"/>
      <c r="AR96" s="1320"/>
      <c r="AS96" s="1320"/>
      <c r="AT96" s="1320"/>
      <c r="AU96" s="1320"/>
      <c r="AV96" s="1320"/>
      <c r="AW96" s="1320"/>
      <c r="AX96" s="1320"/>
      <c r="AY96" s="1320"/>
      <c r="AZ96" s="1320"/>
      <c r="BA96" s="1320">
        <f>+AD96</f>
        <v>65000</v>
      </c>
      <c r="BB96" s="1320"/>
      <c r="BC96" s="1320"/>
      <c r="BD96" s="1320"/>
      <c r="BE96" s="1320"/>
      <c r="BF96" s="1320"/>
      <c r="BG96" s="1320"/>
      <c r="BH96" s="1320"/>
      <c r="BI96" s="1320"/>
      <c r="BJ96" s="1320"/>
      <c r="BK96" s="1320"/>
      <c r="BL96" s="1320"/>
      <c r="BM96" s="1320"/>
      <c r="BN96" s="1320"/>
      <c r="BO96" s="1320"/>
      <c r="BP96" s="1320"/>
      <c r="BQ96" s="1320"/>
      <c r="BR96" s="1320"/>
      <c r="BS96" s="1320"/>
      <c r="BT96" s="1320"/>
      <c r="BU96" s="1320"/>
      <c r="BV96" s="1320"/>
      <c r="BW96" s="1320"/>
      <c r="BX96" s="1320"/>
      <c r="BY96" s="1320"/>
      <c r="BZ96" s="1320"/>
      <c r="CA96" s="1320"/>
      <c r="CB96" s="1320"/>
      <c r="CC96" s="1320"/>
      <c r="CD96" s="1320"/>
      <c r="CE96" s="1320"/>
      <c r="CF96" s="1320"/>
      <c r="CG96" s="1320"/>
      <c r="CH96" s="1378">
        <f t="shared" si="1"/>
        <v>65000</v>
      </c>
    </row>
    <row r="97" spans="1:86" ht="235.5" customHeight="1">
      <c r="A97" s="1680"/>
      <c r="B97" s="1683"/>
      <c r="C97" s="2204"/>
      <c r="D97" s="2204"/>
      <c r="E97" s="1550"/>
      <c r="F97" s="1649"/>
      <c r="G97" s="708"/>
      <c r="H97" s="2141"/>
      <c r="I97" s="1584"/>
      <c r="J97" s="239"/>
      <c r="K97" s="3104"/>
      <c r="L97" s="2290" t="s">
        <v>667</v>
      </c>
      <c r="M97" s="3106"/>
      <c r="N97" s="213"/>
      <c r="O97" s="2153"/>
      <c r="P97" s="2143"/>
      <c r="Q97" s="213"/>
      <c r="R97" s="3311"/>
      <c r="S97" s="2143"/>
      <c r="T97" s="213"/>
      <c r="U97" s="2153"/>
      <c r="V97" s="2143"/>
      <c r="W97" s="213"/>
      <c r="X97" s="2153"/>
      <c r="Y97" s="2143"/>
      <c r="Z97" s="2252" t="s">
        <v>673</v>
      </c>
      <c r="AA97" s="261">
        <v>251</v>
      </c>
      <c r="AB97" s="367"/>
      <c r="AC97" s="1173" t="s">
        <v>215</v>
      </c>
      <c r="AD97" s="1781">
        <v>10000</v>
      </c>
      <c r="AE97" s="1319"/>
      <c r="AF97" s="1484"/>
      <c r="AG97" s="1320"/>
      <c r="AH97" s="1320"/>
      <c r="AI97" s="1320"/>
      <c r="AJ97" s="1320"/>
      <c r="AK97" s="1320"/>
      <c r="AL97" s="1320"/>
      <c r="AM97" s="1320"/>
      <c r="AN97" s="1320"/>
      <c r="AO97" s="1320"/>
      <c r="AP97" s="1320">
        <f>+AD97</f>
        <v>10000</v>
      </c>
      <c r="AQ97" s="1320"/>
      <c r="AR97" s="1320"/>
      <c r="AS97" s="1320"/>
      <c r="AT97" s="1320"/>
      <c r="AU97" s="1320"/>
      <c r="AV97" s="1320"/>
      <c r="AW97" s="1320"/>
      <c r="AX97" s="1320"/>
      <c r="AY97" s="1320"/>
      <c r="AZ97" s="1320"/>
      <c r="BA97" s="1320"/>
      <c r="BB97" s="1320"/>
      <c r="BC97" s="1320"/>
      <c r="BD97" s="1320"/>
      <c r="BE97" s="1320"/>
      <c r="BF97" s="1320"/>
      <c r="BG97" s="1320"/>
      <c r="BH97" s="1320"/>
      <c r="BI97" s="1320"/>
      <c r="BJ97" s="1320"/>
      <c r="BK97" s="1320"/>
      <c r="BL97" s="1320"/>
      <c r="BM97" s="1320"/>
      <c r="BN97" s="1320"/>
      <c r="BO97" s="1320"/>
      <c r="BP97" s="1320"/>
      <c r="BQ97" s="1320"/>
      <c r="BR97" s="1320"/>
      <c r="BS97" s="1320"/>
      <c r="BT97" s="1320"/>
      <c r="BU97" s="1320"/>
      <c r="BV97" s="1320"/>
      <c r="BW97" s="1320"/>
      <c r="BX97" s="1320"/>
      <c r="BY97" s="1320"/>
      <c r="BZ97" s="1320"/>
      <c r="CA97" s="1320"/>
      <c r="CB97" s="1320"/>
      <c r="CC97" s="1320"/>
      <c r="CD97" s="1320"/>
      <c r="CE97" s="1320"/>
      <c r="CF97" s="1320"/>
      <c r="CG97" s="1320"/>
      <c r="CH97" s="1378">
        <f t="shared" si="1"/>
        <v>10000</v>
      </c>
    </row>
    <row r="98" spans="1:86" ht="20.25" customHeight="1">
      <c r="A98" s="1680"/>
      <c r="B98" s="1683"/>
      <c r="C98" s="2204"/>
      <c r="D98" s="2204"/>
      <c r="E98" s="1550"/>
      <c r="F98" s="1649"/>
      <c r="G98" s="708"/>
      <c r="H98" s="2141"/>
      <c r="I98" s="1585"/>
      <c r="J98" s="2138"/>
      <c r="K98" s="2176"/>
      <c r="L98" s="2174"/>
      <c r="M98" s="141"/>
      <c r="N98" s="228"/>
      <c r="O98" s="2174"/>
      <c r="P98" s="2175"/>
      <c r="Q98" s="228"/>
      <c r="R98" s="3312"/>
      <c r="S98" s="2175"/>
      <c r="T98" s="228"/>
      <c r="U98" s="2174"/>
      <c r="V98" s="2175"/>
      <c r="W98" s="228"/>
      <c r="X98" s="2174"/>
      <c r="Y98" s="2175"/>
      <c r="Z98" s="241"/>
      <c r="AA98" s="230"/>
      <c r="AB98" s="231"/>
      <c r="AC98" s="561"/>
      <c r="AD98" s="1780"/>
      <c r="AE98" s="1319"/>
      <c r="AF98" s="1484"/>
      <c r="AG98" s="1320"/>
      <c r="AH98" s="1320"/>
      <c r="AI98" s="1320"/>
      <c r="AJ98" s="1320"/>
      <c r="AK98" s="1320"/>
      <c r="AL98" s="1320"/>
      <c r="AM98" s="1320"/>
      <c r="AN98" s="1320"/>
      <c r="AO98" s="1320"/>
      <c r="AP98" s="1320"/>
      <c r="AQ98" s="1320"/>
      <c r="AR98" s="1320"/>
      <c r="AS98" s="1320"/>
      <c r="AT98" s="1320"/>
      <c r="AU98" s="1320"/>
      <c r="AV98" s="1320"/>
      <c r="AW98" s="1320"/>
      <c r="AX98" s="1320"/>
      <c r="AY98" s="1320"/>
      <c r="AZ98" s="1320"/>
      <c r="BA98" s="1320"/>
      <c r="BB98" s="1320"/>
      <c r="BC98" s="1320"/>
      <c r="BD98" s="1320"/>
      <c r="BE98" s="1320"/>
      <c r="BF98" s="1320"/>
      <c r="BG98" s="1320"/>
      <c r="BH98" s="1320"/>
      <c r="BI98" s="1320"/>
      <c r="BJ98" s="1320"/>
      <c r="BK98" s="1320"/>
      <c r="BL98" s="1320"/>
      <c r="BM98" s="1320"/>
      <c r="BN98" s="1320"/>
      <c r="BO98" s="1320"/>
      <c r="BP98" s="1320"/>
      <c r="BQ98" s="1320"/>
      <c r="BR98" s="1320"/>
      <c r="BS98" s="1320"/>
      <c r="BT98" s="1320"/>
      <c r="BU98" s="1320"/>
      <c r="BV98" s="1320"/>
      <c r="BW98" s="1320"/>
      <c r="BX98" s="1320"/>
      <c r="BY98" s="1320"/>
      <c r="BZ98" s="1320"/>
      <c r="CA98" s="1320"/>
      <c r="CB98" s="1320"/>
      <c r="CC98" s="1320"/>
      <c r="CD98" s="1320"/>
      <c r="CE98" s="1320"/>
      <c r="CF98" s="1320"/>
      <c r="CG98" s="1320"/>
      <c r="CH98" s="1378">
        <f t="shared" si="1"/>
        <v>0</v>
      </c>
    </row>
    <row r="99" spans="1:86" ht="24" customHeight="1">
      <c r="A99" s="1680"/>
      <c r="B99" s="1683"/>
      <c r="C99" s="2204"/>
      <c r="D99" s="2204"/>
      <c r="E99" s="1550"/>
      <c r="F99" s="1649"/>
      <c r="G99" s="708"/>
      <c r="H99" s="2141"/>
      <c r="I99" s="1586">
        <v>20</v>
      </c>
      <c r="J99" s="2226">
        <v>20</v>
      </c>
      <c r="K99" s="3292" t="s">
        <v>714</v>
      </c>
      <c r="L99" s="3123" t="s">
        <v>655</v>
      </c>
      <c r="M99" s="3179" t="s">
        <v>715</v>
      </c>
      <c r="N99" s="210"/>
      <c r="O99" s="211"/>
      <c r="P99" s="212"/>
      <c r="Q99" s="213"/>
      <c r="R99" s="2153"/>
      <c r="S99" s="2143"/>
      <c r="T99" s="213"/>
      <c r="U99" s="2153"/>
      <c r="V99" s="2143"/>
      <c r="W99" s="213"/>
      <c r="X99" s="2153"/>
      <c r="Y99" s="2143"/>
      <c r="Z99" s="176"/>
      <c r="AA99" s="261"/>
      <c r="AB99" s="262"/>
      <c r="AC99" s="1173"/>
      <c r="AD99" s="1774"/>
      <c r="AE99" s="1319"/>
      <c r="AF99" s="1484"/>
      <c r="AG99" s="1320"/>
      <c r="AH99" s="1320"/>
      <c r="AI99" s="1320"/>
      <c r="AJ99" s="1320"/>
      <c r="AK99" s="1320"/>
      <c r="AL99" s="1320"/>
      <c r="AM99" s="1320"/>
      <c r="AN99" s="1320"/>
      <c r="AO99" s="1320"/>
      <c r="AP99" s="1320"/>
      <c r="AQ99" s="1320"/>
      <c r="AR99" s="1320"/>
      <c r="AS99" s="1320"/>
      <c r="AT99" s="1320"/>
      <c r="AU99" s="1320"/>
      <c r="AV99" s="1320"/>
      <c r="AW99" s="1320"/>
      <c r="AX99" s="1320"/>
      <c r="AY99" s="1320"/>
      <c r="AZ99" s="1320"/>
      <c r="BA99" s="1320"/>
      <c r="BB99" s="1320"/>
      <c r="BC99" s="1320"/>
      <c r="BD99" s="1320"/>
      <c r="BE99" s="1320"/>
      <c r="BF99" s="1320"/>
      <c r="BG99" s="1320"/>
      <c r="BH99" s="1320"/>
      <c r="BI99" s="1320"/>
      <c r="BJ99" s="1320"/>
      <c r="BK99" s="1320"/>
      <c r="BL99" s="1320"/>
      <c r="BM99" s="1320"/>
      <c r="BN99" s="1320"/>
      <c r="BO99" s="1320"/>
      <c r="BP99" s="1320"/>
      <c r="BQ99" s="1320"/>
      <c r="BR99" s="1320"/>
      <c r="BS99" s="1320"/>
      <c r="BT99" s="1320"/>
      <c r="BU99" s="1320"/>
      <c r="BV99" s="1320"/>
      <c r="BW99" s="1320"/>
      <c r="BX99" s="1320"/>
      <c r="BY99" s="1320"/>
      <c r="BZ99" s="1320"/>
      <c r="CA99" s="1320"/>
      <c r="CB99" s="1320"/>
      <c r="CC99" s="1320"/>
      <c r="CD99" s="1320"/>
      <c r="CE99" s="1320"/>
      <c r="CF99" s="1320"/>
      <c r="CG99" s="1320"/>
      <c r="CH99" s="1378">
        <f t="shared" si="1"/>
        <v>0</v>
      </c>
    </row>
    <row r="100" spans="1:86" ht="51.75" customHeight="1">
      <c r="A100" s="1680"/>
      <c r="B100" s="1683"/>
      <c r="C100" s="2204"/>
      <c r="D100" s="2204"/>
      <c r="E100" s="1550"/>
      <c r="F100" s="1649"/>
      <c r="G100" s="708"/>
      <c r="H100" s="2141"/>
      <c r="I100" s="1584"/>
      <c r="J100" s="2226"/>
      <c r="K100" s="3293"/>
      <c r="L100" s="3105"/>
      <c r="M100" s="3106"/>
      <c r="N100" s="210"/>
      <c r="O100" s="211"/>
      <c r="P100" s="212"/>
      <c r="Q100" s="213"/>
      <c r="R100" s="2153"/>
      <c r="S100" s="2143"/>
      <c r="T100" s="213"/>
      <c r="U100" s="2153"/>
      <c r="V100" s="2143"/>
      <c r="W100" s="213"/>
      <c r="X100" s="2153"/>
      <c r="Y100" s="2143"/>
      <c r="Z100" s="176"/>
      <c r="AA100" s="261"/>
      <c r="AB100" s="262"/>
      <c r="AC100" s="1173"/>
      <c r="AD100" s="1774"/>
      <c r="AE100" s="1319"/>
      <c r="AF100" s="1484"/>
      <c r="AG100" s="1320"/>
      <c r="AH100" s="1320"/>
      <c r="AI100" s="1320"/>
      <c r="AJ100" s="1320"/>
      <c r="AK100" s="1320"/>
      <c r="AL100" s="1320"/>
      <c r="AM100" s="1320"/>
      <c r="AN100" s="1320"/>
      <c r="AO100" s="1320"/>
      <c r="AP100" s="1320"/>
      <c r="AQ100" s="1320"/>
      <c r="AR100" s="1320"/>
      <c r="AS100" s="1320"/>
      <c r="AT100" s="1320"/>
      <c r="AU100" s="1320"/>
      <c r="AV100" s="1320"/>
      <c r="AW100" s="1320"/>
      <c r="AX100" s="1320"/>
      <c r="AY100" s="1320"/>
      <c r="AZ100" s="1320"/>
      <c r="BA100" s="1320"/>
      <c r="BB100" s="1320"/>
      <c r="BC100" s="1320"/>
      <c r="BD100" s="1320"/>
      <c r="BE100" s="1320"/>
      <c r="BF100" s="1320"/>
      <c r="BG100" s="1320"/>
      <c r="BH100" s="1320"/>
      <c r="BI100" s="1320"/>
      <c r="BJ100" s="1320"/>
      <c r="BK100" s="1320"/>
      <c r="BL100" s="1320"/>
      <c r="BM100" s="1320"/>
      <c r="BN100" s="1320"/>
      <c r="BO100" s="1320"/>
      <c r="BP100" s="1320"/>
      <c r="BQ100" s="1320"/>
      <c r="BR100" s="1320"/>
      <c r="BS100" s="1320"/>
      <c r="BT100" s="1320"/>
      <c r="BU100" s="1320"/>
      <c r="BV100" s="1320"/>
      <c r="BW100" s="1320"/>
      <c r="BX100" s="1320"/>
      <c r="BY100" s="1320"/>
      <c r="BZ100" s="1320"/>
      <c r="CA100" s="1320"/>
      <c r="CB100" s="1320"/>
      <c r="CC100" s="1320"/>
      <c r="CD100" s="1320"/>
      <c r="CE100" s="1320"/>
      <c r="CF100" s="1320"/>
      <c r="CG100" s="1320"/>
      <c r="CH100" s="1378">
        <f t="shared" si="1"/>
        <v>0</v>
      </c>
    </row>
    <row r="101" spans="1:86" ht="45" customHeight="1">
      <c r="A101" s="1680"/>
      <c r="B101" s="1683"/>
      <c r="C101" s="2204"/>
      <c r="D101" s="2204"/>
      <c r="E101" s="1550"/>
      <c r="F101" s="1649"/>
      <c r="G101" s="708"/>
      <c r="H101" s="2141"/>
      <c r="I101" s="1584"/>
      <c r="J101" s="2226"/>
      <c r="K101" s="3293"/>
      <c r="L101" s="3105"/>
      <c r="M101" s="3106"/>
      <c r="N101" s="210"/>
      <c r="O101" s="211"/>
      <c r="P101" s="212"/>
      <c r="Q101" s="213"/>
      <c r="R101" s="2153"/>
      <c r="S101" s="2143"/>
      <c r="T101" s="213"/>
      <c r="U101" s="2153"/>
      <c r="V101" s="2143"/>
      <c r="W101" s="213"/>
      <c r="X101" s="2153"/>
      <c r="Y101" s="2143"/>
      <c r="Z101" s="176"/>
      <c r="AA101" s="261"/>
      <c r="AB101" s="262"/>
      <c r="AC101" s="1173"/>
      <c r="AD101" s="1774"/>
      <c r="AE101" s="1319"/>
      <c r="AF101" s="1484"/>
      <c r="AG101" s="1320"/>
      <c r="AH101" s="1320"/>
      <c r="AI101" s="1320"/>
      <c r="AJ101" s="1320"/>
      <c r="AK101" s="1320"/>
      <c r="AL101" s="1320"/>
      <c r="AM101" s="1320"/>
      <c r="AN101" s="1320"/>
      <c r="AO101" s="1320"/>
      <c r="AP101" s="1320"/>
      <c r="AQ101" s="1320"/>
      <c r="AR101" s="1320"/>
      <c r="AS101" s="1320"/>
      <c r="AT101" s="1320"/>
      <c r="AU101" s="1320"/>
      <c r="AV101" s="1320"/>
      <c r="AW101" s="1320"/>
      <c r="AX101" s="1320"/>
      <c r="AY101" s="1320"/>
      <c r="AZ101" s="1320"/>
      <c r="BA101" s="1320"/>
      <c r="BB101" s="1320"/>
      <c r="BC101" s="1320"/>
      <c r="BD101" s="1320"/>
      <c r="BE101" s="1320"/>
      <c r="BF101" s="1320"/>
      <c r="BG101" s="1320"/>
      <c r="BH101" s="1320"/>
      <c r="BI101" s="1320"/>
      <c r="BJ101" s="1320"/>
      <c r="BK101" s="1320"/>
      <c r="BL101" s="1320"/>
      <c r="BM101" s="1320"/>
      <c r="BN101" s="1320"/>
      <c r="BO101" s="1320"/>
      <c r="BP101" s="1320"/>
      <c r="BQ101" s="1320"/>
      <c r="BR101" s="1320"/>
      <c r="BS101" s="1320"/>
      <c r="BT101" s="1320"/>
      <c r="BU101" s="1320"/>
      <c r="BV101" s="1320"/>
      <c r="BW101" s="1320"/>
      <c r="BX101" s="1320"/>
      <c r="BY101" s="1320"/>
      <c r="BZ101" s="1320"/>
      <c r="CA101" s="1320"/>
      <c r="CB101" s="1320"/>
      <c r="CC101" s="1320"/>
      <c r="CD101" s="1320"/>
      <c r="CE101" s="1320"/>
      <c r="CF101" s="1320"/>
      <c r="CG101" s="1320"/>
      <c r="CH101" s="1378">
        <f t="shared" si="1"/>
        <v>0</v>
      </c>
    </row>
    <row r="102" spans="1:86" ht="24" customHeight="1">
      <c r="A102" s="1680"/>
      <c r="B102" s="1683"/>
      <c r="C102" s="2204"/>
      <c r="D102" s="242"/>
      <c r="E102" s="243"/>
      <c r="F102" s="1649"/>
      <c r="G102" s="708"/>
      <c r="H102" s="2141"/>
      <c r="I102" s="1584"/>
      <c r="J102" s="2226"/>
      <c r="K102" s="2189"/>
      <c r="L102" s="2153"/>
      <c r="M102" s="2305"/>
      <c r="N102" s="210"/>
      <c r="O102" s="211"/>
      <c r="P102" s="212"/>
      <c r="Q102" s="213"/>
      <c r="R102" s="2153"/>
      <c r="S102" s="2143"/>
      <c r="T102" s="213"/>
      <c r="U102" s="2153"/>
      <c r="V102" s="2143"/>
      <c r="W102" s="213"/>
      <c r="X102" s="2153"/>
      <c r="Y102" s="2143"/>
      <c r="Z102" s="176"/>
      <c r="AA102" s="261"/>
      <c r="AB102" s="262"/>
      <c r="AC102" s="1173"/>
      <c r="AD102" s="1774"/>
      <c r="AE102" s="1319"/>
      <c r="AF102" s="1484"/>
      <c r="AG102" s="1320"/>
      <c r="AH102" s="1320"/>
      <c r="AI102" s="1320"/>
      <c r="AJ102" s="1320"/>
      <c r="AK102" s="1320"/>
      <c r="AL102" s="1320"/>
      <c r="AM102" s="1320"/>
      <c r="AN102" s="1320"/>
      <c r="AO102" s="1320"/>
      <c r="AP102" s="1320"/>
      <c r="AQ102" s="1320"/>
      <c r="AR102" s="1320"/>
      <c r="AS102" s="1320"/>
      <c r="AT102" s="1320"/>
      <c r="AU102" s="1320"/>
      <c r="AV102" s="1320"/>
      <c r="AW102" s="1320"/>
      <c r="AX102" s="1320"/>
      <c r="AY102" s="1320"/>
      <c r="AZ102" s="1320"/>
      <c r="BA102" s="1320"/>
      <c r="BB102" s="1320"/>
      <c r="BC102" s="1320"/>
      <c r="BD102" s="1320"/>
      <c r="BE102" s="1320"/>
      <c r="BF102" s="1320"/>
      <c r="BG102" s="1320"/>
      <c r="BH102" s="1320"/>
      <c r="BI102" s="1320"/>
      <c r="BJ102" s="1320"/>
      <c r="BK102" s="1320"/>
      <c r="BL102" s="1320"/>
      <c r="BM102" s="1320"/>
      <c r="BN102" s="1320"/>
      <c r="BO102" s="1320"/>
      <c r="BP102" s="1320"/>
      <c r="BQ102" s="1320"/>
      <c r="BR102" s="1320"/>
      <c r="BS102" s="1320"/>
      <c r="BT102" s="1320"/>
      <c r="BU102" s="1320"/>
      <c r="BV102" s="1320"/>
      <c r="BW102" s="1320"/>
      <c r="BX102" s="1320"/>
      <c r="BY102" s="1320"/>
      <c r="BZ102" s="1320"/>
      <c r="CA102" s="1320"/>
      <c r="CB102" s="1320"/>
      <c r="CC102" s="1320"/>
      <c r="CD102" s="1320"/>
      <c r="CE102" s="1320"/>
      <c r="CF102" s="1320"/>
      <c r="CG102" s="1320"/>
      <c r="CH102" s="1378">
        <f t="shared" si="1"/>
        <v>0</v>
      </c>
    </row>
    <row r="103" spans="1:86" ht="42" customHeight="1" thickBot="1">
      <c r="A103" s="1684"/>
      <c r="B103" s="3317" t="s">
        <v>716</v>
      </c>
      <c r="C103" s="3318"/>
      <c r="D103" s="3318"/>
      <c r="E103" s="3318"/>
      <c r="F103" s="3318"/>
      <c r="G103" s="3318"/>
      <c r="H103" s="3318"/>
      <c r="I103" s="3318"/>
      <c r="J103" s="3318"/>
      <c r="K103" s="3318"/>
      <c r="L103" s="3318"/>
      <c r="M103" s="3318"/>
      <c r="N103" s="3318"/>
      <c r="O103" s="3318"/>
      <c r="P103" s="3318"/>
      <c r="Q103" s="3318"/>
      <c r="R103" s="3318"/>
      <c r="S103" s="3318"/>
      <c r="T103" s="3318"/>
      <c r="U103" s="3318"/>
      <c r="V103" s="3318"/>
      <c r="W103" s="3318"/>
      <c r="X103" s="3318"/>
      <c r="Y103" s="3318"/>
      <c r="Z103" s="204"/>
      <c r="AA103" s="2388"/>
      <c r="AB103" s="2389"/>
      <c r="AC103" s="2390"/>
      <c r="AD103" s="2394">
        <f>SUM(AD69:AD102)</f>
        <v>117500</v>
      </c>
      <c r="AE103" s="1319"/>
      <c r="AF103" s="1484"/>
      <c r="AG103" s="1320"/>
      <c r="AH103" s="1320"/>
      <c r="AI103" s="1320"/>
      <c r="AJ103" s="1320"/>
      <c r="AK103" s="1320"/>
      <c r="AL103" s="1320"/>
      <c r="AM103" s="1320"/>
      <c r="AN103" s="1320"/>
      <c r="AO103" s="1320"/>
      <c r="AP103" s="1320"/>
      <c r="AQ103" s="1320"/>
      <c r="AR103" s="1320"/>
      <c r="AS103" s="1320"/>
      <c r="AT103" s="1320"/>
      <c r="AU103" s="1320"/>
      <c r="AV103" s="1320"/>
      <c r="AW103" s="1320"/>
      <c r="AX103" s="1320"/>
      <c r="AY103" s="1320"/>
      <c r="AZ103" s="1320"/>
      <c r="BA103" s="1320"/>
      <c r="BB103" s="1320"/>
      <c r="BC103" s="1320"/>
      <c r="BD103" s="1320"/>
      <c r="BE103" s="1320"/>
      <c r="BF103" s="1320"/>
      <c r="BG103" s="1320"/>
      <c r="BH103" s="1320"/>
      <c r="BI103" s="1320"/>
      <c r="BJ103" s="1320"/>
      <c r="BK103" s="1320"/>
      <c r="BL103" s="1320"/>
      <c r="BM103" s="1320"/>
      <c r="BN103" s="1320"/>
      <c r="BO103" s="1320"/>
      <c r="BP103" s="1320"/>
      <c r="BQ103" s="1320"/>
      <c r="BR103" s="1320"/>
      <c r="BS103" s="1320"/>
      <c r="BT103" s="1320"/>
      <c r="BU103" s="1320"/>
      <c r="BV103" s="1320"/>
      <c r="BW103" s="1320"/>
      <c r="BX103" s="1320"/>
      <c r="BY103" s="1320"/>
      <c r="BZ103" s="1320"/>
      <c r="CA103" s="1320"/>
      <c r="CB103" s="1320"/>
      <c r="CC103" s="1320"/>
      <c r="CD103" s="1320"/>
      <c r="CE103" s="1320"/>
      <c r="CF103" s="1320"/>
      <c r="CG103" s="1320"/>
      <c r="CH103" s="1378">
        <f t="shared" si="1"/>
        <v>0</v>
      </c>
    </row>
    <row r="104" spans="1:86" ht="33.75" customHeight="1">
      <c r="A104" s="1677">
        <v>3</v>
      </c>
      <c r="B104" s="1685">
        <v>3</v>
      </c>
      <c r="C104" s="3088" t="s">
        <v>717</v>
      </c>
      <c r="D104" s="244" t="s">
        <v>718</v>
      </c>
      <c r="E104" s="3319" t="s">
        <v>719</v>
      </c>
      <c r="F104" s="3088" t="s">
        <v>720</v>
      </c>
      <c r="G104" s="3129" t="s">
        <v>721</v>
      </c>
      <c r="H104" s="3289" t="s">
        <v>2516</v>
      </c>
      <c r="I104" s="1583"/>
      <c r="J104" s="133"/>
      <c r="K104" s="3192" t="s">
        <v>722</v>
      </c>
      <c r="L104" s="2329"/>
      <c r="M104" s="245"/>
      <c r="N104" s="134"/>
      <c r="O104" s="246"/>
      <c r="P104" s="247"/>
      <c r="Q104" s="248"/>
      <c r="R104" s="246"/>
      <c r="S104" s="247"/>
      <c r="T104" s="248"/>
      <c r="U104" s="246"/>
      <c r="V104" s="249"/>
      <c r="W104" s="248"/>
      <c r="X104" s="246"/>
      <c r="Y104" s="136"/>
      <c r="Z104" s="176"/>
      <c r="AA104" s="261"/>
      <c r="AB104" s="262"/>
      <c r="AC104" s="1173"/>
      <c r="AD104" s="1773"/>
      <c r="AE104" s="1319"/>
      <c r="AF104" s="1484"/>
      <c r="AG104" s="1320"/>
      <c r="AH104" s="1320"/>
      <c r="AI104" s="1320"/>
      <c r="AJ104" s="1320"/>
      <c r="AK104" s="1320"/>
      <c r="AL104" s="1320"/>
      <c r="AM104" s="1320"/>
      <c r="AN104" s="1320"/>
      <c r="AO104" s="1320"/>
      <c r="AP104" s="1320"/>
      <c r="AQ104" s="1320"/>
      <c r="AR104" s="1320"/>
      <c r="AS104" s="1320"/>
      <c r="AT104" s="1320"/>
      <c r="AU104" s="1320"/>
      <c r="AV104" s="1320"/>
      <c r="AW104" s="1320"/>
      <c r="AX104" s="1320"/>
      <c r="AY104" s="1320"/>
      <c r="AZ104" s="1320"/>
      <c r="BA104" s="1320"/>
      <c r="BB104" s="1320"/>
      <c r="BC104" s="1320"/>
      <c r="BD104" s="1320"/>
      <c r="BE104" s="1320"/>
      <c r="BF104" s="1320"/>
      <c r="BG104" s="1320"/>
      <c r="BH104" s="1320"/>
      <c r="BI104" s="1320"/>
      <c r="BJ104" s="1320"/>
      <c r="BK104" s="1320"/>
      <c r="BL104" s="1320"/>
      <c r="BM104" s="1320"/>
      <c r="BN104" s="1320"/>
      <c r="BO104" s="1320"/>
      <c r="BP104" s="1320"/>
      <c r="BQ104" s="1320"/>
      <c r="BR104" s="1320"/>
      <c r="BS104" s="1320"/>
      <c r="BT104" s="1320"/>
      <c r="BU104" s="1320"/>
      <c r="BV104" s="1320"/>
      <c r="BW104" s="1320"/>
      <c r="BX104" s="1320"/>
      <c r="BY104" s="1320"/>
      <c r="BZ104" s="1320"/>
      <c r="CA104" s="1320"/>
      <c r="CB104" s="1320"/>
      <c r="CC104" s="1320"/>
      <c r="CD104" s="1320"/>
      <c r="CE104" s="1320"/>
      <c r="CF104" s="1320"/>
      <c r="CG104" s="1320"/>
      <c r="CH104" s="1378">
        <f t="shared" si="1"/>
        <v>0</v>
      </c>
    </row>
    <row r="105" spans="1:86" ht="171" customHeight="1">
      <c r="A105" s="1678"/>
      <c r="B105" s="2321"/>
      <c r="C105" s="3085"/>
      <c r="D105" s="3085" t="s">
        <v>723</v>
      </c>
      <c r="E105" s="3172"/>
      <c r="F105" s="3085"/>
      <c r="G105" s="3130"/>
      <c r="H105" s="3097"/>
      <c r="I105" s="1584"/>
      <c r="J105" s="2226"/>
      <c r="K105" s="3193"/>
      <c r="L105" s="2330"/>
      <c r="M105" s="2305"/>
      <c r="N105" s="138"/>
      <c r="O105" s="200"/>
      <c r="P105" s="250"/>
      <c r="Q105" s="202"/>
      <c r="R105" s="200"/>
      <c r="S105" s="201"/>
      <c r="T105" s="202"/>
      <c r="U105" s="200"/>
      <c r="V105" s="201"/>
      <c r="W105" s="202"/>
      <c r="X105" s="200"/>
      <c r="Y105" s="140"/>
      <c r="Z105" s="176"/>
      <c r="AA105" s="261"/>
      <c r="AB105" s="262"/>
      <c r="AC105" s="1173"/>
      <c r="AD105" s="1773"/>
      <c r="AE105" s="1319"/>
      <c r="AF105" s="1484"/>
      <c r="AG105" s="1320"/>
      <c r="AH105" s="1320"/>
      <c r="AI105" s="1320"/>
      <c r="AJ105" s="1320"/>
      <c r="AK105" s="1320"/>
      <c r="AL105" s="1320"/>
      <c r="AM105" s="1320"/>
      <c r="AN105" s="1320"/>
      <c r="AO105" s="1320"/>
      <c r="AP105" s="1320"/>
      <c r="AQ105" s="1320"/>
      <c r="AR105" s="1320"/>
      <c r="AS105" s="1320"/>
      <c r="AT105" s="1320"/>
      <c r="AU105" s="1320"/>
      <c r="AV105" s="1320"/>
      <c r="AW105" s="1320"/>
      <c r="AX105" s="1320"/>
      <c r="AY105" s="1320"/>
      <c r="AZ105" s="1320"/>
      <c r="BA105" s="1320"/>
      <c r="BB105" s="1320"/>
      <c r="BC105" s="1320"/>
      <c r="BD105" s="1320"/>
      <c r="BE105" s="1320"/>
      <c r="BF105" s="1320"/>
      <c r="BG105" s="1320"/>
      <c r="BH105" s="1320"/>
      <c r="BI105" s="1320"/>
      <c r="BJ105" s="1320"/>
      <c r="BK105" s="1320"/>
      <c r="BL105" s="1320"/>
      <c r="BM105" s="1320"/>
      <c r="BN105" s="1320"/>
      <c r="BO105" s="1320"/>
      <c r="BP105" s="1320"/>
      <c r="BQ105" s="1320"/>
      <c r="BR105" s="1320"/>
      <c r="BS105" s="1320"/>
      <c r="BT105" s="1320"/>
      <c r="BU105" s="1320"/>
      <c r="BV105" s="1320"/>
      <c r="BW105" s="1320"/>
      <c r="BX105" s="1320"/>
      <c r="BY105" s="1320"/>
      <c r="BZ105" s="1320"/>
      <c r="CA105" s="1320"/>
      <c r="CB105" s="1320"/>
      <c r="CC105" s="1320"/>
      <c r="CD105" s="1320"/>
      <c r="CE105" s="1320"/>
      <c r="CF105" s="1320"/>
      <c r="CG105" s="1320"/>
      <c r="CH105" s="1378">
        <f t="shared" si="1"/>
        <v>0</v>
      </c>
    </row>
    <row r="106" spans="1:86" ht="126.75" customHeight="1">
      <c r="A106" s="1678"/>
      <c r="B106" s="2321"/>
      <c r="C106" s="3085"/>
      <c r="D106" s="3085"/>
      <c r="E106" s="2266" t="s">
        <v>724</v>
      </c>
      <c r="F106" s="3085"/>
      <c r="G106" s="708"/>
      <c r="H106" s="3097"/>
      <c r="I106" s="1584">
        <v>21</v>
      </c>
      <c r="J106" s="197">
        <v>21</v>
      </c>
      <c r="K106" s="2145" t="s">
        <v>725</v>
      </c>
      <c r="L106" s="2153" t="s">
        <v>726</v>
      </c>
      <c r="M106" s="2305" t="s">
        <v>727</v>
      </c>
      <c r="N106" s="138"/>
      <c r="O106" s="200"/>
      <c r="P106" s="2006"/>
      <c r="Q106" s="202"/>
      <c r="R106" s="200"/>
      <c r="S106" s="201"/>
      <c r="T106" s="202"/>
      <c r="U106" s="200"/>
      <c r="V106" s="201"/>
      <c r="W106" s="202"/>
      <c r="X106" s="200"/>
      <c r="Y106" s="140"/>
      <c r="Z106" s="176" t="s">
        <v>728</v>
      </c>
      <c r="AA106" s="261">
        <v>311</v>
      </c>
      <c r="AB106" s="262">
        <v>3111</v>
      </c>
      <c r="AC106" s="1173" t="s">
        <v>124</v>
      </c>
      <c r="AD106" s="1773">
        <f>350*200</f>
        <v>70000</v>
      </c>
      <c r="AE106" s="1319"/>
      <c r="AF106" s="1484"/>
      <c r="AG106" s="1320"/>
      <c r="AH106" s="1320"/>
      <c r="AI106" s="1320"/>
      <c r="AJ106" s="1320"/>
      <c r="AK106" s="1320"/>
      <c r="AL106" s="1320"/>
      <c r="AM106" s="1320"/>
      <c r="AN106" s="1320"/>
      <c r="AO106" s="1320"/>
      <c r="AP106" s="1320"/>
      <c r="AQ106" s="1320"/>
      <c r="AR106" s="1320"/>
      <c r="AS106" s="1320"/>
      <c r="AT106" s="1320"/>
      <c r="AU106" s="1320"/>
      <c r="AV106" s="1320"/>
      <c r="AW106" s="1320"/>
      <c r="AX106" s="1320"/>
      <c r="AY106" s="1320"/>
      <c r="AZ106" s="1320"/>
      <c r="BA106" s="1320">
        <f>+AD106</f>
        <v>70000</v>
      </c>
      <c r="BB106" s="1320"/>
      <c r="BC106" s="1320"/>
      <c r="BD106" s="1320"/>
      <c r="BE106" s="1320"/>
      <c r="BF106" s="1320"/>
      <c r="BG106" s="1320"/>
      <c r="BH106" s="1320"/>
      <c r="BI106" s="1320"/>
      <c r="BJ106" s="1320"/>
      <c r="BK106" s="1320"/>
      <c r="BL106" s="1320"/>
      <c r="BM106" s="1320"/>
      <c r="BN106" s="1320"/>
      <c r="BO106" s="1320"/>
      <c r="BP106" s="1320"/>
      <c r="BQ106" s="1320"/>
      <c r="BR106" s="1320"/>
      <c r="BS106" s="1320"/>
      <c r="BT106" s="1320"/>
      <c r="BU106" s="1320"/>
      <c r="BV106" s="1320"/>
      <c r="BW106" s="1320"/>
      <c r="BX106" s="1320"/>
      <c r="BY106" s="1320"/>
      <c r="BZ106" s="1320"/>
      <c r="CA106" s="1320"/>
      <c r="CB106" s="1320"/>
      <c r="CC106" s="1320"/>
      <c r="CD106" s="1320"/>
      <c r="CE106" s="1320"/>
      <c r="CF106" s="1320"/>
      <c r="CG106" s="1320"/>
      <c r="CH106" s="1378">
        <f t="shared" si="1"/>
        <v>70000</v>
      </c>
    </row>
    <row r="107" spans="1:86" ht="70.5" customHeight="1">
      <c r="A107" s="1678"/>
      <c r="B107" s="2321"/>
      <c r="C107" s="1649"/>
      <c r="D107" s="3085"/>
      <c r="E107" s="3172" t="s">
        <v>729</v>
      </c>
      <c r="F107" s="3085"/>
      <c r="G107" s="708"/>
      <c r="H107" s="2141"/>
      <c r="I107" s="1584"/>
      <c r="J107" s="197"/>
      <c r="K107" s="2145"/>
      <c r="L107" s="2153"/>
      <c r="M107" s="2305"/>
      <c r="N107" s="138"/>
      <c r="O107" s="200"/>
      <c r="P107" s="2006"/>
      <c r="Q107" s="202"/>
      <c r="R107" s="200"/>
      <c r="S107" s="201"/>
      <c r="T107" s="202"/>
      <c r="U107" s="200"/>
      <c r="V107" s="201"/>
      <c r="W107" s="202"/>
      <c r="X107" s="200"/>
      <c r="Y107" s="140"/>
      <c r="Z107" s="2160" t="s">
        <v>673</v>
      </c>
      <c r="AA107" s="261">
        <v>251</v>
      </c>
      <c r="AB107" s="367"/>
      <c r="AC107" s="1173" t="s">
        <v>215</v>
      </c>
      <c r="AD107" s="1781">
        <v>10000</v>
      </c>
      <c r="AE107" s="1319"/>
      <c r="AF107" s="1484"/>
      <c r="AG107" s="1320"/>
      <c r="AH107" s="1320"/>
      <c r="AI107" s="1320"/>
      <c r="AJ107" s="1320"/>
      <c r="AK107" s="1320"/>
      <c r="AL107" s="1320"/>
      <c r="AM107" s="1320"/>
      <c r="AN107" s="1320"/>
      <c r="AO107" s="1320"/>
      <c r="AP107" s="1320">
        <f>+AD107</f>
        <v>10000</v>
      </c>
      <c r="AQ107" s="1320"/>
      <c r="AR107" s="1320"/>
      <c r="AS107" s="1320"/>
      <c r="AT107" s="1320"/>
      <c r="AU107" s="1320"/>
      <c r="AV107" s="1320"/>
      <c r="AW107" s="1320"/>
      <c r="AX107" s="1320"/>
      <c r="AY107" s="1320"/>
      <c r="AZ107" s="1320"/>
      <c r="BA107" s="1320"/>
      <c r="BB107" s="1320"/>
      <c r="BC107" s="1320"/>
      <c r="BD107" s="1320"/>
      <c r="BE107" s="1320"/>
      <c r="BF107" s="1320"/>
      <c r="BG107" s="1320"/>
      <c r="BH107" s="1320"/>
      <c r="BI107" s="1320"/>
      <c r="BJ107" s="1320"/>
      <c r="BK107" s="1320"/>
      <c r="BL107" s="1320"/>
      <c r="BM107" s="1320"/>
      <c r="BN107" s="1320"/>
      <c r="BO107" s="1320"/>
      <c r="BP107" s="1320"/>
      <c r="BQ107" s="1320"/>
      <c r="BR107" s="1320"/>
      <c r="BS107" s="1320"/>
      <c r="BT107" s="1320"/>
      <c r="BU107" s="1320"/>
      <c r="BV107" s="1320"/>
      <c r="BW107" s="1320"/>
      <c r="BX107" s="1320"/>
      <c r="BY107" s="1320"/>
      <c r="BZ107" s="1320"/>
      <c r="CA107" s="1320"/>
      <c r="CB107" s="1320"/>
      <c r="CC107" s="1320"/>
      <c r="CD107" s="1320"/>
      <c r="CE107" s="1320"/>
      <c r="CF107" s="1320"/>
      <c r="CG107" s="1320"/>
      <c r="CH107" s="1378">
        <f t="shared" si="1"/>
        <v>10000</v>
      </c>
    </row>
    <row r="108" spans="1:86" ht="32.25" customHeight="1">
      <c r="A108" s="1678"/>
      <c r="B108" s="2321"/>
      <c r="C108" s="1649"/>
      <c r="D108" s="2201" t="s">
        <v>631</v>
      </c>
      <c r="E108" s="3172"/>
      <c r="F108" s="3085"/>
      <c r="G108" s="708"/>
      <c r="H108" s="2141"/>
      <c r="I108" s="1584"/>
      <c r="J108" s="191"/>
      <c r="K108" s="2176"/>
      <c r="L108" s="2174"/>
      <c r="M108" s="141"/>
      <c r="N108" s="142"/>
      <c r="O108" s="193"/>
      <c r="P108" s="251"/>
      <c r="Q108" s="195"/>
      <c r="R108" s="193"/>
      <c r="S108" s="194"/>
      <c r="T108" s="195"/>
      <c r="U108" s="193"/>
      <c r="V108" s="194"/>
      <c r="W108" s="195"/>
      <c r="X108" s="193"/>
      <c r="Y108" s="144"/>
      <c r="Z108" s="178"/>
      <c r="AA108" s="798"/>
      <c r="AB108" s="799"/>
      <c r="AC108" s="561"/>
      <c r="AD108" s="1782"/>
      <c r="AE108" s="1319"/>
      <c r="AF108" s="1484"/>
      <c r="AG108" s="1320"/>
      <c r="AH108" s="1320"/>
      <c r="AI108" s="1320"/>
      <c r="AJ108" s="1320"/>
      <c r="AK108" s="1320"/>
      <c r="AL108" s="1320"/>
      <c r="AM108" s="1320"/>
      <c r="AN108" s="1320"/>
      <c r="AO108" s="1320"/>
      <c r="AP108" s="1320"/>
      <c r="AQ108" s="1320"/>
      <c r="AR108" s="1320"/>
      <c r="AS108" s="1320"/>
      <c r="AT108" s="1320"/>
      <c r="AU108" s="1320"/>
      <c r="AV108" s="1320"/>
      <c r="AW108" s="1320"/>
      <c r="AX108" s="1320"/>
      <c r="AY108" s="1320"/>
      <c r="AZ108" s="1320"/>
      <c r="BA108" s="1320"/>
      <c r="BB108" s="1320"/>
      <c r="BC108" s="1320"/>
      <c r="BD108" s="1320"/>
      <c r="BE108" s="1320"/>
      <c r="BF108" s="1320"/>
      <c r="BG108" s="1320"/>
      <c r="BH108" s="1320"/>
      <c r="BI108" s="1320"/>
      <c r="BJ108" s="1320"/>
      <c r="BK108" s="1320"/>
      <c r="BL108" s="1320"/>
      <c r="BM108" s="1320"/>
      <c r="BN108" s="1320"/>
      <c r="BO108" s="1320"/>
      <c r="BP108" s="1320"/>
      <c r="BQ108" s="1320"/>
      <c r="BR108" s="1320"/>
      <c r="BS108" s="1320"/>
      <c r="BT108" s="1320"/>
      <c r="BU108" s="1320"/>
      <c r="BV108" s="1320"/>
      <c r="BW108" s="1320"/>
      <c r="BX108" s="1320"/>
      <c r="BY108" s="1320"/>
      <c r="BZ108" s="1320"/>
      <c r="CA108" s="1320"/>
      <c r="CB108" s="1320"/>
      <c r="CC108" s="1320"/>
      <c r="CD108" s="1320"/>
      <c r="CE108" s="1320"/>
      <c r="CF108" s="1320"/>
      <c r="CG108" s="1320"/>
      <c r="CH108" s="1378">
        <f t="shared" si="1"/>
        <v>0</v>
      </c>
    </row>
    <row r="109" spans="1:86" ht="90.75" customHeight="1">
      <c r="A109" s="1678"/>
      <c r="B109" s="2321"/>
      <c r="C109" s="1649"/>
      <c r="D109" s="1649" t="s">
        <v>730</v>
      </c>
      <c r="E109" s="3172"/>
      <c r="F109" s="3085"/>
      <c r="G109" s="708"/>
      <c r="H109" s="2141"/>
      <c r="I109" s="1586">
        <v>22</v>
      </c>
      <c r="J109" s="197">
        <v>22</v>
      </c>
      <c r="K109" s="2145" t="s">
        <v>731</v>
      </c>
      <c r="L109" s="2153" t="s">
        <v>726</v>
      </c>
      <c r="M109" s="2305" t="s">
        <v>727</v>
      </c>
      <c r="N109" s="138"/>
      <c r="O109" s="200"/>
      <c r="P109" s="250"/>
      <c r="Q109" s="202"/>
      <c r="R109" s="200"/>
      <c r="S109" s="201"/>
      <c r="T109" s="202"/>
      <c r="U109" s="284"/>
      <c r="V109" s="201"/>
      <c r="W109" s="202"/>
      <c r="X109" s="200"/>
      <c r="Y109" s="140"/>
      <c r="Z109" s="176" t="s">
        <v>728</v>
      </c>
      <c r="AA109" s="261">
        <v>311</v>
      </c>
      <c r="AB109" s="262">
        <v>3111</v>
      </c>
      <c r="AC109" s="1173" t="s">
        <v>124</v>
      </c>
      <c r="AD109" s="1773">
        <f>350*200</f>
        <v>70000</v>
      </c>
      <c r="AE109" s="1319"/>
      <c r="AF109" s="1484"/>
      <c r="AG109" s="1320"/>
      <c r="AH109" s="1320"/>
      <c r="AI109" s="1320"/>
      <c r="AJ109" s="1320"/>
      <c r="AK109" s="1320"/>
      <c r="AL109" s="1320"/>
      <c r="AM109" s="1320"/>
      <c r="AN109" s="1320"/>
      <c r="AO109" s="1320"/>
      <c r="AP109" s="1320"/>
      <c r="AQ109" s="1320"/>
      <c r="AR109" s="1320"/>
      <c r="AS109" s="1320"/>
      <c r="AT109" s="1320"/>
      <c r="AU109" s="1320"/>
      <c r="AV109" s="1320"/>
      <c r="AW109" s="1320"/>
      <c r="AX109" s="1320"/>
      <c r="AY109" s="1320"/>
      <c r="AZ109" s="1320"/>
      <c r="BA109" s="1320">
        <f>+AD109</f>
        <v>70000</v>
      </c>
      <c r="BB109" s="1320"/>
      <c r="BC109" s="1320"/>
      <c r="BD109" s="1320"/>
      <c r="BE109" s="1320"/>
      <c r="BF109" s="1320"/>
      <c r="BG109" s="1320"/>
      <c r="BH109" s="1320"/>
      <c r="BI109" s="1320"/>
      <c r="BJ109" s="1320"/>
      <c r="BK109" s="1320"/>
      <c r="BL109" s="1320"/>
      <c r="BM109" s="1320"/>
      <c r="BN109" s="1320"/>
      <c r="BO109" s="1320"/>
      <c r="BP109" s="1320"/>
      <c r="BQ109" s="1320"/>
      <c r="BR109" s="1320"/>
      <c r="BS109" s="1320"/>
      <c r="BT109" s="1320"/>
      <c r="BU109" s="1320"/>
      <c r="BV109" s="1320"/>
      <c r="BW109" s="1320"/>
      <c r="BX109" s="1320"/>
      <c r="BY109" s="1320"/>
      <c r="BZ109" s="1320"/>
      <c r="CA109" s="1320"/>
      <c r="CB109" s="1320"/>
      <c r="CC109" s="1320"/>
      <c r="CD109" s="1320"/>
      <c r="CE109" s="1320"/>
      <c r="CF109" s="1320"/>
      <c r="CG109" s="1320"/>
      <c r="CH109" s="1378">
        <f t="shared" si="1"/>
        <v>70000</v>
      </c>
    </row>
    <row r="110" spans="1:86" ht="53.25" customHeight="1">
      <c r="A110" s="1678"/>
      <c r="B110" s="2321"/>
      <c r="C110" s="1649"/>
      <c r="D110" s="3085" t="s">
        <v>732</v>
      </c>
      <c r="E110" s="1649"/>
      <c r="F110" s="3085"/>
      <c r="G110" s="708"/>
      <c r="H110" s="2141"/>
      <c r="I110" s="1585"/>
      <c r="J110" s="2138"/>
      <c r="K110" s="2176"/>
      <c r="L110" s="2174"/>
      <c r="M110" s="141"/>
      <c r="N110" s="142"/>
      <c r="O110" s="193"/>
      <c r="P110" s="251"/>
      <c r="Q110" s="195"/>
      <c r="R110" s="193"/>
      <c r="S110" s="194"/>
      <c r="T110" s="195"/>
      <c r="U110" s="193"/>
      <c r="V110" s="194"/>
      <c r="W110" s="195"/>
      <c r="X110" s="193"/>
      <c r="Y110" s="144"/>
      <c r="Z110" s="2295" t="s">
        <v>673</v>
      </c>
      <c r="AA110" s="798">
        <v>251</v>
      </c>
      <c r="AB110" s="401"/>
      <c r="AC110" s="561" t="s">
        <v>215</v>
      </c>
      <c r="AD110" s="2379">
        <v>10000</v>
      </c>
      <c r="AE110" s="1319"/>
      <c r="AF110" s="1484"/>
      <c r="AG110" s="1320"/>
      <c r="AH110" s="1320"/>
      <c r="AI110" s="1320"/>
      <c r="AJ110" s="1320"/>
      <c r="AK110" s="1320"/>
      <c r="AL110" s="1320"/>
      <c r="AM110" s="1320"/>
      <c r="AN110" s="1320"/>
      <c r="AO110" s="1320"/>
      <c r="AP110" s="1320">
        <f>+AD110</f>
        <v>10000</v>
      </c>
      <c r="AQ110" s="1320"/>
      <c r="AR110" s="1320"/>
      <c r="AS110" s="1320"/>
      <c r="AT110" s="1320"/>
      <c r="AU110" s="1320"/>
      <c r="AV110" s="1320"/>
      <c r="AW110" s="1320"/>
      <c r="AX110" s="1320"/>
      <c r="AY110" s="1320"/>
      <c r="AZ110" s="1320"/>
      <c r="BA110" s="1320"/>
      <c r="BB110" s="1320"/>
      <c r="BC110" s="1320"/>
      <c r="BD110" s="1320"/>
      <c r="BE110" s="1320"/>
      <c r="BF110" s="1320"/>
      <c r="BG110" s="1320"/>
      <c r="BH110" s="1320"/>
      <c r="BI110" s="1320"/>
      <c r="BJ110" s="1320"/>
      <c r="BK110" s="1320"/>
      <c r="BL110" s="1320"/>
      <c r="BM110" s="1320"/>
      <c r="BN110" s="1320"/>
      <c r="BO110" s="1320"/>
      <c r="BP110" s="1320"/>
      <c r="BQ110" s="1320"/>
      <c r="BR110" s="1320"/>
      <c r="BS110" s="1320"/>
      <c r="BT110" s="1320"/>
      <c r="BU110" s="1320"/>
      <c r="BV110" s="1320"/>
      <c r="BW110" s="1320"/>
      <c r="BX110" s="1320"/>
      <c r="BY110" s="1320"/>
      <c r="BZ110" s="1320"/>
      <c r="CA110" s="1320"/>
      <c r="CB110" s="1320"/>
      <c r="CC110" s="1320"/>
      <c r="CD110" s="1320"/>
      <c r="CE110" s="1320"/>
      <c r="CF110" s="1320"/>
      <c r="CG110" s="1320"/>
      <c r="CH110" s="1378">
        <f t="shared" si="1"/>
        <v>10000</v>
      </c>
    </row>
    <row r="111" spans="1:86" ht="100.5" customHeight="1">
      <c r="A111" s="1678"/>
      <c r="B111" s="2321"/>
      <c r="C111" s="1649"/>
      <c r="D111" s="3085"/>
      <c r="E111" s="1649"/>
      <c r="F111" s="1649"/>
      <c r="G111" s="708"/>
      <c r="H111" s="2141"/>
      <c r="I111" s="1584">
        <v>23</v>
      </c>
      <c r="J111" s="2137">
        <v>23</v>
      </c>
      <c r="K111" s="3103" t="s">
        <v>2082</v>
      </c>
      <c r="L111" s="2161" t="s">
        <v>733</v>
      </c>
      <c r="M111" s="2178" t="s">
        <v>734</v>
      </c>
      <c r="N111" s="169"/>
      <c r="O111" s="252"/>
      <c r="P111" s="253"/>
      <c r="Q111" s="254"/>
      <c r="R111" s="252"/>
      <c r="S111" s="255"/>
      <c r="T111" s="254"/>
      <c r="U111" s="252"/>
      <c r="V111" s="255"/>
      <c r="W111" s="254"/>
      <c r="X111" s="252"/>
      <c r="Y111" s="2007"/>
      <c r="Z111" s="256" t="s">
        <v>735</v>
      </c>
      <c r="AA111" s="257">
        <v>311</v>
      </c>
      <c r="AB111" s="258">
        <v>3111</v>
      </c>
      <c r="AC111" s="495" t="s">
        <v>736</v>
      </c>
      <c r="AD111" s="1783">
        <f>600*450</f>
        <v>270000</v>
      </c>
      <c r="AE111" s="1319"/>
      <c r="AF111" s="1484"/>
      <c r="AG111" s="1320"/>
      <c r="AH111" s="1320"/>
      <c r="AI111" s="1320"/>
      <c r="AJ111" s="1320"/>
      <c r="AK111" s="1320"/>
      <c r="AL111" s="1320"/>
      <c r="AM111" s="1320"/>
      <c r="AN111" s="1320"/>
      <c r="AO111" s="1320"/>
      <c r="AP111" s="1320"/>
      <c r="AQ111" s="1320"/>
      <c r="AR111" s="1320"/>
      <c r="AS111" s="1320"/>
      <c r="AT111" s="1320"/>
      <c r="AU111" s="1320"/>
      <c r="AV111" s="1320"/>
      <c r="AW111" s="1320"/>
      <c r="AX111" s="1320"/>
      <c r="AY111" s="1320"/>
      <c r="AZ111" s="1320"/>
      <c r="BA111" s="1320">
        <f>+AD111</f>
        <v>270000</v>
      </c>
      <c r="BB111" s="1320"/>
      <c r="BC111" s="1320"/>
      <c r="BD111" s="1320"/>
      <c r="BE111" s="1320"/>
      <c r="BF111" s="1320"/>
      <c r="BG111" s="1320"/>
      <c r="BH111" s="1320"/>
      <c r="BI111" s="1320"/>
      <c r="BJ111" s="1320"/>
      <c r="BK111" s="1320"/>
      <c r="BL111" s="1320"/>
      <c r="BM111" s="1320"/>
      <c r="BN111" s="1320"/>
      <c r="BO111" s="1320"/>
      <c r="BP111" s="1320"/>
      <c r="BQ111" s="1320"/>
      <c r="BR111" s="1320"/>
      <c r="BS111" s="1320"/>
      <c r="BT111" s="1320"/>
      <c r="BU111" s="1320"/>
      <c r="BV111" s="1320"/>
      <c r="BW111" s="1320"/>
      <c r="BX111" s="1320"/>
      <c r="BY111" s="1320"/>
      <c r="BZ111" s="1320"/>
      <c r="CA111" s="1320"/>
      <c r="CB111" s="1320"/>
      <c r="CC111" s="1320"/>
      <c r="CD111" s="1320"/>
      <c r="CE111" s="1320"/>
      <c r="CF111" s="1320"/>
      <c r="CG111" s="1320"/>
      <c r="CH111" s="1378">
        <f t="shared" si="1"/>
        <v>270000</v>
      </c>
    </row>
    <row r="112" spans="1:86" ht="63.75" customHeight="1">
      <c r="A112" s="1678"/>
      <c r="B112" s="2321"/>
      <c r="C112" s="1649"/>
      <c r="D112" s="1649"/>
      <c r="E112" s="2322"/>
      <c r="F112" s="1649"/>
      <c r="G112" s="708"/>
      <c r="H112" s="2141"/>
      <c r="I112" s="1584"/>
      <c r="J112" s="2226"/>
      <c r="K112" s="3104"/>
      <c r="L112" s="2153"/>
      <c r="M112" s="2305"/>
      <c r="N112" s="138"/>
      <c r="O112" s="200"/>
      <c r="P112" s="250"/>
      <c r="Q112" s="202"/>
      <c r="R112" s="200"/>
      <c r="S112" s="201"/>
      <c r="T112" s="202"/>
      <c r="U112" s="200"/>
      <c r="V112" s="201"/>
      <c r="W112" s="202"/>
      <c r="X112" s="200"/>
      <c r="Y112" s="2006"/>
      <c r="Z112" s="259" t="s">
        <v>672</v>
      </c>
      <c r="AA112" s="189">
        <v>313</v>
      </c>
      <c r="AB112" s="1566">
        <v>3133</v>
      </c>
      <c r="AC112" s="1565" t="s">
        <v>293</v>
      </c>
      <c r="AD112" s="1777">
        <v>2000</v>
      </c>
      <c r="AE112" s="1319"/>
      <c r="AF112" s="1484"/>
      <c r="AG112" s="1320"/>
      <c r="AH112" s="1320"/>
      <c r="AI112" s="1320"/>
      <c r="AJ112" s="1320"/>
      <c r="AK112" s="1320"/>
      <c r="AL112" s="1320"/>
      <c r="AM112" s="1320"/>
      <c r="AN112" s="1320"/>
      <c r="AO112" s="1320"/>
      <c r="AP112" s="1320"/>
      <c r="AQ112" s="1320"/>
      <c r="AR112" s="1320"/>
      <c r="AS112" s="1320"/>
      <c r="AT112" s="1320"/>
      <c r="AU112" s="1320"/>
      <c r="AV112" s="1320"/>
      <c r="AW112" s="1320"/>
      <c r="AX112" s="1320"/>
      <c r="AY112" s="1320"/>
      <c r="AZ112" s="1320"/>
      <c r="BA112" s="1320"/>
      <c r="BB112" s="1320">
        <f>+AD112</f>
        <v>2000</v>
      </c>
      <c r="BC112" s="1320"/>
      <c r="BD112" s="1320"/>
      <c r="BE112" s="1320"/>
      <c r="BF112" s="1320"/>
      <c r="BG112" s="1320"/>
      <c r="BH112" s="1320"/>
      <c r="BI112" s="1320"/>
      <c r="BJ112" s="1320"/>
      <c r="BK112" s="1320"/>
      <c r="BL112" s="1320"/>
      <c r="BM112" s="1320"/>
      <c r="BN112" s="1320"/>
      <c r="BO112" s="1320"/>
      <c r="BP112" s="1320"/>
      <c r="BQ112" s="1320"/>
      <c r="BR112" s="1320"/>
      <c r="BS112" s="1320"/>
      <c r="BT112" s="1320"/>
      <c r="BU112" s="1320"/>
      <c r="BV112" s="1320"/>
      <c r="BW112" s="1320"/>
      <c r="BX112" s="1320"/>
      <c r="BY112" s="1320"/>
      <c r="BZ112" s="1320"/>
      <c r="CA112" s="1320"/>
      <c r="CB112" s="1320"/>
      <c r="CC112" s="1320"/>
      <c r="CD112" s="1320"/>
      <c r="CE112" s="1320"/>
      <c r="CF112" s="1320"/>
      <c r="CG112" s="1320"/>
      <c r="CH112" s="1378">
        <f t="shared" si="1"/>
        <v>2000</v>
      </c>
    </row>
    <row r="113" spans="1:86" ht="58.5" customHeight="1">
      <c r="A113" s="1678"/>
      <c r="B113" s="2321"/>
      <c r="C113" s="1649"/>
      <c r="D113" s="1649"/>
      <c r="E113" s="2322"/>
      <c r="F113" s="1649"/>
      <c r="G113" s="708"/>
      <c r="H113" s="2141"/>
      <c r="I113" s="1584"/>
      <c r="J113" s="2226"/>
      <c r="K113" s="3104"/>
      <c r="L113" s="2153"/>
      <c r="M113" s="2305"/>
      <c r="N113" s="138"/>
      <c r="O113" s="200"/>
      <c r="P113" s="250"/>
      <c r="Q113" s="202"/>
      <c r="R113" s="200"/>
      <c r="S113" s="201"/>
      <c r="T113" s="202"/>
      <c r="U113" s="200"/>
      <c r="V113" s="201"/>
      <c r="W113" s="202"/>
      <c r="X113" s="200"/>
      <c r="Y113" s="2006"/>
      <c r="Z113" s="260" t="s">
        <v>737</v>
      </c>
      <c r="AA113" s="189">
        <v>242</v>
      </c>
      <c r="AB113" s="1565"/>
      <c r="AC113" s="1565" t="s">
        <v>2</v>
      </c>
      <c r="AD113" s="1777">
        <v>4500</v>
      </c>
      <c r="AE113" s="1319"/>
      <c r="AF113" s="1484"/>
      <c r="AG113" s="1320"/>
      <c r="AH113" s="1320"/>
      <c r="AI113" s="1320"/>
      <c r="AJ113" s="1320"/>
      <c r="AK113" s="1320"/>
      <c r="AL113" s="1320"/>
      <c r="AM113" s="1320">
        <f>+AD113</f>
        <v>4500</v>
      </c>
      <c r="AN113" s="1320"/>
      <c r="AO113" s="1320"/>
      <c r="AP113" s="1320"/>
      <c r="AQ113" s="1320"/>
      <c r="AR113" s="1320"/>
      <c r="AS113" s="1320"/>
      <c r="AT113" s="1320"/>
      <c r="AU113" s="1320"/>
      <c r="AV113" s="1320"/>
      <c r="AW113" s="1320"/>
      <c r="AX113" s="1320"/>
      <c r="AY113" s="1320"/>
      <c r="AZ113" s="1320"/>
      <c r="BA113" s="1320"/>
      <c r="BB113" s="1320"/>
      <c r="BC113" s="1320"/>
      <c r="BD113" s="1320"/>
      <c r="BE113" s="1320"/>
      <c r="BF113" s="1320"/>
      <c r="BG113" s="1320"/>
      <c r="BH113" s="1320"/>
      <c r="BI113" s="1320"/>
      <c r="BJ113" s="1320"/>
      <c r="BK113" s="1320"/>
      <c r="BL113" s="1320"/>
      <c r="BM113" s="1320"/>
      <c r="BN113" s="1320"/>
      <c r="BO113" s="1320"/>
      <c r="BP113" s="1320"/>
      <c r="BQ113" s="1320"/>
      <c r="BR113" s="1320"/>
      <c r="BS113" s="1320"/>
      <c r="BT113" s="1320"/>
      <c r="BU113" s="1320"/>
      <c r="BV113" s="1320"/>
      <c r="BW113" s="1320"/>
      <c r="BX113" s="1320"/>
      <c r="BY113" s="1320"/>
      <c r="BZ113" s="1320"/>
      <c r="CA113" s="1320"/>
      <c r="CB113" s="1320"/>
      <c r="CC113" s="1320"/>
      <c r="CD113" s="1320"/>
      <c r="CE113" s="1320"/>
      <c r="CF113" s="1320"/>
      <c r="CG113" s="1320"/>
      <c r="CH113" s="1378">
        <f t="shared" si="1"/>
        <v>4500</v>
      </c>
    </row>
    <row r="114" spans="1:86" ht="80.25" customHeight="1">
      <c r="A114" s="1678"/>
      <c r="B114" s="2321"/>
      <c r="C114" s="1649"/>
      <c r="D114" s="1649"/>
      <c r="E114" s="2322"/>
      <c r="F114" s="1649"/>
      <c r="G114" s="708"/>
      <c r="H114" s="2141"/>
      <c r="I114" s="1584"/>
      <c r="J114" s="2226"/>
      <c r="K114" s="3104"/>
      <c r="L114" s="2153"/>
      <c r="M114" s="2305"/>
      <c r="N114" s="138"/>
      <c r="O114" s="200"/>
      <c r="P114" s="250"/>
      <c r="Q114" s="202"/>
      <c r="R114" s="200"/>
      <c r="S114" s="201"/>
      <c r="T114" s="202"/>
      <c r="U114" s="200"/>
      <c r="V114" s="201"/>
      <c r="W114" s="202"/>
      <c r="X114" s="200"/>
      <c r="Y114" s="2006"/>
      <c r="Z114" s="260" t="s">
        <v>738</v>
      </c>
      <c r="AA114" s="189">
        <v>241</v>
      </c>
      <c r="AB114" s="1565"/>
      <c r="AC114" s="1565" t="s">
        <v>7</v>
      </c>
      <c r="AD114" s="1777">
        <v>50000</v>
      </c>
      <c r="AE114" s="1319"/>
      <c r="AF114" s="1484"/>
      <c r="AG114" s="1320"/>
      <c r="AH114" s="1320"/>
      <c r="AI114" s="1320"/>
      <c r="AJ114" s="1320"/>
      <c r="AK114" s="1320"/>
      <c r="AL114" s="1320">
        <f>+AD114</f>
        <v>50000</v>
      </c>
      <c r="AM114" s="1320"/>
      <c r="AN114" s="1320"/>
      <c r="AO114" s="1320"/>
      <c r="AP114" s="1320"/>
      <c r="AQ114" s="1320"/>
      <c r="AR114" s="1320"/>
      <c r="AS114" s="1320"/>
      <c r="AT114" s="1320"/>
      <c r="AU114" s="1320"/>
      <c r="AV114" s="1320"/>
      <c r="AW114" s="1320"/>
      <c r="AX114" s="1320"/>
      <c r="AY114" s="1320"/>
      <c r="AZ114" s="1320"/>
      <c r="BA114" s="1320"/>
      <c r="BB114" s="1320"/>
      <c r="BC114" s="1320"/>
      <c r="BD114" s="1320"/>
      <c r="BE114" s="1320"/>
      <c r="BF114" s="1320"/>
      <c r="BG114" s="1320"/>
      <c r="BH114" s="1320"/>
      <c r="BI114" s="1320"/>
      <c r="BJ114" s="1320"/>
      <c r="BK114" s="1320"/>
      <c r="BL114" s="1320"/>
      <c r="BM114" s="1320"/>
      <c r="BN114" s="1320"/>
      <c r="BO114" s="1320"/>
      <c r="BP114" s="1320"/>
      <c r="BQ114" s="1320"/>
      <c r="BR114" s="1320"/>
      <c r="BS114" s="1320"/>
      <c r="BT114" s="1320"/>
      <c r="BU114" s="1320"/>
      <c r="BV114" s="1320"/>
      <c r="BW114" s="1320"/>
      <c r="BX114" s="1320"/>
      <c r="BY114" s="1320"/>
      <c r="BZ114" s="1320"/>
      <c r="CA114" s="1320"/>
      <c r="CB114" s="1320"/>
      <c r="CC114" s="1320"/>
      <c r="CD114" s="1320"/>
      <c r="CE114" s="1320"/>
      <c r="CF114" s="1320"/>
      <c r="CG114" s="1320"/>
      <c r="CH114" s="1378">
        <f t="shared" si="1"/>
        <v>50000</v>
      </c>
    </row>
    <row r="115" spans="1:86" ht="41.25" customHeight="1">
      <c r="A115" s="1678"/>
      <c r="B115" s="2321"/>
      <c r="C115" s="1649"/>
      <c r="D115" s="1649"/>
      <c r="E115" s="2322"/>
      <c r="F115" s="1649"/>
      <c r="G115" s="708"/>
      <c r="H115" s="2141"/>
      <c r="I115" s="1584"/>
      <c r="J115" s="2226"/>
      <c r="K115" s="2145"/>
      <c r="L115" s="2153"/>
      <c r="M115" s="2305"/>
      <c r="N115" s="138"/>
      <c r="O115" s="200"/>
      <c r="P115" s="250"/>
      <c r="Q115" s="202"/>
      <c r="R115" s="200"/>
      <c r="S115" s="201"/>
      <c r="T115" s="202"/>
      <c r="U115" s="200"/>
      <c r="V115" s="201"/>
      <c r="W115" s="202"/>
      <c r="X115" s="200"/>
      <c r="Y115" s="2006"/>
      <c r="Z115" s="260" t="s">
        <v>739</v>
      </c>
      <c r="AA115" s="261">
        <v>311</v>
      </c>
      <c r="AB115" s="262">
        <v>3111</v>
      </c>
      <c r="AC115" s="1173" t="s">
        <v>124</v>
      </c>
      <c r="AD115" s="1777">
        <f>15000*2</f>
        <v>30000</v>
      </c>
      <c r="AE115" s="1319"/>
      <c r="AF115" s="1484"/>
      <c r="AG115" s="1320"/>
      <c r="AH115" s="1320"/>
      <c r="AI115" s="1320"/>
      <c r="AJ115" s="1320"/>
      <c r="AK115" s="1320"/>
      <c r="AL115" s="1320"/>
      <c r="AM115" s="1320"/>
      <c r="AN115" s="1320"/>
      <c r="AO115" s="1320"/>
      <c r="AP115" s="1320"/>
      <c r="AQ115" s="1320"/>
      <c r="AR115" s="1320"/>
      <c r="AS115" s="1320"/>
      <c r="AT115" s="1320"/>
      <c r="AU115" s="1320"/>
      <c r="AV115" s="1320"/>
      <c r="AW115" s="1320"/>
      <c r="AX115" s="1320"/>
      <c r="AY115" s="1320"/>
      <c r="AZ115" s="1320"/>
      <c r="BA115" s="1320">
        <f>+AD115</f>
        <v>30000</v>
      </c>
      <c r="BB115" s="1320"/>
      <c r="BC115" s="1320"/>
      <c r="BD115" s="1320"/>
      <c r="BE115" s="1320"/>
      <c r="BF115" s="1320"/>
      <c r="BG115" s="1320"/>
      <c r="BH115" s="1320"/>
      <c r="BI115" s="1320"/>
      <c r="BJ115" s="1320"/>
      <c r="BK115" s="1320"/>
      <c r="BL115" s="1320"/>
      <c r="BM115" s="1320"/>
      <c r="BN115" s="1320"/>
      <c r="BO115" s="1320"/>
      <c r="BP115" s="1320"/>
      <c r="BQ115" s="1320"/>
      <c r="BR115" s="1320"/>
      <c r="BS115" s="1320"/>
      <c r="BT115" s="1320"/>
      <c r="BU115" s="1320"/>
      <c r="BV115" s="1320"/>
      <c r="BW115" s="1320"/>
      <c r="BX115" s="1320"/>
      <c r="BY115" s="1320"/>
      <c r="BZ115" s="1320"/>
      <c r="CA115" s="1320"/>
      <c r="CB115" s="1320"/>
      <c r="CC115" s="1320"/>
      <c r="CD115" s="1320"/>
      <c r="CE115" s="1320"/>
      <c r="CF115" s="1320"/>
      <c r="CG115" s="1320"/>
      <c r="CH115" s="1378">
        <f t="shared" si="1"/>
        <v>30000</v>
      </c>
    </row>
    <row r="116" spans="1:86" ht="24.75" customHeight="1">
      <c r="A116" s="1678"/>
      <c r="B116" s="2321"/>
      <c r="C116" s="1649"/>
      <c r="D116" s="1649"/>
      <c r="E116" s="2322"/>
      <c r="F116" s="1649"/>
      <c r="G116" s="708"/>
      <c r="H116" s="2141"/>
      <c r="I116" s="1584"/>
      <c r="J116" s="2138"/>
      <c r="K116" s="2176"/>
      <c r="L116" s="2174"/>
      <c r="M116" s="141"/>
      <c r="N116" s="142"/>
      <c r="O116" s="193"/>
      <c r="P116" s="251"/>
      <c r="Q116" s="195"/>
      <c r="R116" s="193"/>
      <c r="S116" s="194"/>
      <c r="T116" s="195"/>
      <c r="U116" s="193"/>
      <c r="V116" s="194"/>
      <c r="W116" s="195"/>
      <c r="X116" s="193"/>
      <c r="Y116" s="144"/>
      <c r="Z116" s="263"/>
      <c r="AA116" s="2395"/>
      <c r="AB116" s="264"/>
      <c r="AC116" s="264"/>
      <c r="AD116" s="1784"/>
      <c r="AE116" s="1319"/>
      <c r="AF116" s="1484"/>
      <c r="AG116" s="1320"/>
      <c r="AH116" s="1320"/>
      <c r="AI116" s="1320"/>
      <c r="AJ116" s="1320"/>
      <c r="AK116" s="1320"/>
      <c r="AL116" s="1320"/>
      <c r="AM116" s="1320"/>
      <c r="AN116" s="1320"/>
      <c r="AO116" s="1320"/>
      <c r="AP116" s="1320"/>
      <c r="AQ116" s="1320"/>
      <c r="AR116" s="1320"/>
      <c r="AS116" s="1320"/>
      <c r="AT116" s="1320"/>
      <c r="AU116" s="1320"/>
      <c r="AV116" s="1320"/>
      <c r="AW116" s="1320"/>
      <c r="AX116" s="1320"/>
      <c r="AY116" s="1320"/>
      <c r="AZ116" s="1320"/>
      <c r="BA116" s="1320"/>
      <c r="BB116" s="1320"/>
      <c r="BC116" s="1320"/>
      <c r="BD116" s="1320"/>
      <c r="BE116" s="1320"/>
      <c r="BF116" s="1320"/>
      <c r="BG116" s="1320"/>
      <c r="BH116" s="1320"/>
      <c r="BI116" s="1320"/>
      <c r="BJ116" s="1320"/>
      <c r="BK116" s="1320"/>
      <c r="BL116" s="1320"/>
      <c r="BM116" s="1320"/>
      <c r="BN116" s="1320"/>
      <c r="BO116" s="1320"/>
      <c r="BP116" s="1320"/>
      <c r="BQ116" s="1320"/>
      <c r="BR116" s="1320"/>
      <c r="BS116" s="1320"/>
      <c r="BT116" s="1320"/>
      <c r="BU116" s="1320"/>
      <c r="BV116" s="1320"/>
      <c r="BW116" s="1320"/>
      <c r="BX116" s="1320"/>
      <c r="BY116" s="1320"/>
      <c r="BZ116" s="1320"/>
      <c r="CA116" s="1320"/>
      <c r="CB116" s="1320"/>
      <c r="CC116" s="1320"/>
      <c r="CD116" s="1320"/>
      <c r="CE116" s="1320"/>
      <c r="CF116" s="1320"/>
      <c r="CG116" s="1320"/>
      <c r="CH116" s="1378">
        <f t="shared" si="1"/>
        <v>0</v>
      </c>
    </row>
    <row r="117" spans="1:86" ht="82.5" customHeight="1">
      <c r="A117" s="1678"/>
      <c r="B117" s="2321"/>
      <c r="C117" s="1649"/>
      <c r="D117" s="1649"/>
      <c r="E117" s="2322"/>
      <c r="F117" s="1649"/>
      <c r="G117" s="708"/>
      <c r="H117" s="2141"/>
      <c r="I117" s="1586">
        <v>24</v>
      </c>
      <c r="J117" s="2137">
        <v>24</v>
      </c>
      <c r="K117" s="3315" t="s">
        <v>2658</v>
      </c>
      <c r="L117" s="2161" t="s">
        <v>740</v>
      </c>
      <c r="M117" s="3179" t="s">
        <v>741</v>
      </c>
      <c r="N117" s="169"/>
      <c r="O117" s="252"/>
      <c r="P117" s="253"/>
      <c r="Q117" s="254"/>
      <c r="R117" s="252"/>
      <c r="S117" s="2008"/>
      <c r="T117" s="254"/>
      <c r="U117" s="252"/>
      <c r="V117" s="255"/>
      <c r="W117" s="254"/>
      <c r="X117" s="252"/>
      <c r="Y117" s="171"/>
      <c r="Z117" s="2976" t="s">
        <v>2660</v>
      </c>
      <c r="AA117" s="2977">
        <v>311</v>
      </c>
      <c r="AB117" s="2978">
        <v>3111</v>
      </c>
      <c r="AC117" s="2896" t="s">
        <v>124</v>
      </c>
      <c r="AD117" s="2979"/>
      <c r="AE117" s="1319"/>
      <c r="AF117" s="1484"/>
      <c r="AG117" s="1320"/>
      <c r="AH117" s="1320"/>
      <c r="AI117" s="1320"/>
      <c r="AJ117" s="1320"/>
      <c r="AK117" s="1320"/>
      <c r="AL117" s="1320"/>
      <c r="AM117" s="1320"/>
      <c r="AN117" s="1320"/>
      <c r="AO117" s="1320"/>
      <c r="AP117" s="1320"/>
      <c r="AQ117" s="1320"/>
      <c r="AR117" s="1320"/>
      <c r="AS117" s="1320"/>
      <c r="AT117" s="1320"/>
      <c r="AU117" s="1320"/>
      <c r="AV117" s="1320"/>
      <c r="AW117" s="1320"/>
      <c r="AX117" s="1320"/>
      <c r="AY117" s="1320"/>
      <c r="AZ117" s="1320"/>
      <c r="BA117" s="1320">
        <f>+AD117</f>
        <v>0</v>
      </c>
      <c r="BB117" s="1320"/>
      <c r="BC117" s="1320"/>
      <c r="BD117" s="1320"/>
      <c r="BE117" s="1320"/>
      <c r="BF117" s="1320"/>
      <c r="BG117" s="1320"/>
      <c r="BH117" s="1320"/>
      <c r="BI117" s="1320"/>
      <c r="BJ117" s="1320"/>
      <c r="BK117" s="1320"/>
      <c r="BL117" s="1320"/>
      <c r="BM117" s="1320"/>
      <c r="BN117" s="1320"/>
      <c r="BO117" s="1320"/>
      <c r="BP117" s="1320"/>
      <c r="BQ117" s="1320"/>
      <c r="BR117" s="1320"/>
      <c r="BS117" s="1320"/>
      <c r="BT117" s="1320"/>
      <c r="BU117" s="1320"/>
      <c r="BV117" s="1320"/>
      <c r="BW117" s="1320"/>
      <c r="BX117" s="1320"/>
      <c r="BY117" s="1320"/>
      <c r="BZ117" s="1320"/>
      <c r="CA117" s="1320"/>
      <c r="CB117" s="1320"/>
      <c r="CC117" s="1320"/>
      <c r="CD117" s="1320"/>
      <c r="CE117" s="1320"/>
      <c r="CF117" s="1320"/>
      <c r="CG117" s="1320"/>
      <c r="CH117" s="1378">
        <f t="shared" si="1"/>
        <v>0</v>
      </c>
    </row>
    <row r="118" spans="1:86" ht="127.5" customHeight="1">
      <c r="A118" s="1678"/>
      <c r="B118" s="2321"/>
      <c r="C118" s="1649"/>
      <c r="D118" s="1649"/>
      <c r="E118" s="2322"/>
      <c r="F118" s="1649"/>
      <c r="G118" s="708"/>
      <c r="H118" s="2141"/>
      <c r="I118" s="1584"/>
      <c r="J118" s="2226"/>
      <c r="K118" s="3316"/>
      <c r="L118" s="3105" t="s">
        <v>742</v>
      </c>
      <c r="M118" s="3106"/>
      <c r="N118" s="138"/>
      <c r="O118" s="200"/>
      <c r="P118" s="250"/>
      <c r="Q118" s="202"/>
      <c r="R118" s="200"/>
      <c r="S118" s="285"/>
      <c r="T118" s="202"/>
      <c r="U118" s="200"/>
      <c r="V118" s="201"/>
      <c r="W118" s="202"/>
      <c r="X118" s="200"/>
      <c r="Y118" s="140"/>
      <c r="Z118" s="2898" t="s">
        <v>2659</v>
      </c>
      <c r="AA118" s="2563">
        <v>251</v>
      </c>
      <c r="AB118" s="2891"/>
      <c r="AC118" s="2889" t="s">
        <v>215</v>
      </c>
      <c r="AD118" s="2892"/>
      <c r="AE118" s="1319"/>
      <c r="AF118" s="1484"/>
      <c r="AG118" s="1320"/>
      <c r="AH118" s="1320"/>
      <c r="AI118" s="1320"/>
      <c r="AJ118" s="1320"/>
      <c r="AK118" s="1320"/>
      <c r="AL118" s="1320"/>
      <c r="AM118" s="1320"/>
      <c r="AN118" s="1320"/>
      <c r="AO118" s="1320"/>
      <c r="AP118" s="1320">
        <f>+AD118</f>
        <v>0</v>
      </c>
      <c r="AQ118" s="1320"/>
      <c r="AR118" s="1320"/>
      <c r="AS118" s="1320"/>
      <c r="AT118" s="1320"/>
      <c r="AU118" s="1320"/>
      <c r="AV118" s="1320"/>
      <c r="AW118" s="1320"/>
      <c r="AX118" s="1320"/>
      <c r="AY118" s="1320"/>
      <c r="AZ118" s="1320"/>
      <c r="BA118" s="1320"/>
      <c r="BB118" s="1320"/>
      <c r="BC118" s="1320"/>
      <c r="BD118" s="1320"/>
      <c r="BE118" s="1320"/>
      <c r="BF118" s="1320"/>
      <c r="BG118" s="1320"/>
      <c r="BH118" s="1320"/>
      <c r="BI118" s="1320"/>
      <c r="BJ118" s="1320"/>
      <c r="BK118" s="1320"/>
      <c r="BL118" s="1320"/>
      <c r="BM118" s="1320"/>
      <c r="BN118" s="1320"/>
      <c r="BO118" s="1320"/>
      <c r="BP118" s="1320"/>
      <c r="BQ118" s="1320"/>
      <c r="BR118" s="1320"/>
      <c r="BS118" s="1320"/>
      <c r="BT118" s="1320"/>
      <c r="BU118" s="1320"/>
      <c r="BV118" s="1320"/>
      <c r="BW118" s="1320"/>
      <c r="BX118" s="1320"/>
      <c r="BY118" s="1320"/>
      <c r="BZ118" s="1320"/>
      <c r="CA118" s="1320"/>
      <c r="CB118" s="1320"/>
      <c r="CC118" s="1320"/>
      <c r="CD118" s="1320"/>
      <c r="CE118" s="1320"/>
      <c r="CF118" s="1320"/>
      <c r="CG118" s="1320"/>
      <c r="CH118" s="1378">
        <f t="shared" si="1"/>
        <v>0</v>
      </c>
    </row>
    <row r="119" spans="1:86" ht="27.75" customHeight="1">
      <c r="A119" s="1678"/>
      <c r="B119" s="2321"/>
      <c r="C119" s="1649"/>
      <c r="D119" s="1649"/>
      <c r="E119" s="2322"/>
      <c r="F119" s="1649"/>
      <c r="G119" s="708"/>
      <c r="H119" s="2141"/>
      <c r="I119" s="1585"/>
      <c r="J119" s="2138"/>
      <c r="K119" s="2176"/>
      <c r="L119" s="3214"/>
      <c r="M119" s="141"/>
      <c r="N119" s="142"/>
      <c r="O119" s="193"/>
      <c r="P119" s="251"/>
      <c r="Q119" s="195"/>
      <c r="R119" s="193"/>
      <c r="S119" s="2009"/>
      <c r="T119" s="195"/>
      <c r="U119" s="193"/>
      <c r="V119" s="194"/>
      <c r="W119" s="195"/>
      <c r="X119" s="193"/>
      <c r="Y119" s="144"/>
      <c r="Z119" s="178"/>
      <c r="AA119" s="269"/>
      <c r="AB119" s="401"/>
      <c r="AC119" s="1662"/>
      <c r="AD119" s="1789"/>
      <c r="AE119" s="1319"/>
      <c r="AF119" s="1484"/>
      <c r="AG119" s="1320"/>
      <c r="AH119" s="1320"/>
      <c r="AI119" s="1320"/>
      <c r="AJ119" s="1320"/>
      <c r="AK119" s="1320"/>
      <c r="AL119" s="1320"/>
      <c r="AM119" s="1320"/>
      <c r="AN119" s="1320"/>
      <c r="AO119" s="1320"/>
      <c r="AP119" s="1320"/>
      <c r="AQ119" s="1320"/>
      <c r="AR119" s="1320"/>
      <c r="AS119" s="1320"/>
      <c r="AT119" s="1320"/>
      <c r="AU119" s="1320"/>
      <c r="AV119" s="1320"/>
      <c r="AW119" s="1320"/>
      <c r="AX119" s="1320"/>
      <c r="AY119" s="1320"/>
      <c r="AZ119" s="1320"/>
      <c r="BA119" s="1320"/>
      <c r="BB119" s="1320"/>
      <c r="BC119" s="1320"/>
      <c r="BD119" s="1320"/>
      <c r="BE119" s="1320"/>
      <c r="BF119" s="1320"/>
      <c r="BG119" s="1320"/>
      <c r="BH119" s="1320"/>
      <c r="BI119" s="1320"/>
      <c r="BJ119" s="1320"/>
      <c r="BK119" s="1320"/>
      <c r="BL119" s="1320"/>
      <c r="BM119" s="1320"/>
      <c r="BN119" s="1320"/>
      <c r="BO119" s="1320"/>
      <c r="BP119" s="1320"/>
      <c r="BQ119" s="1320"/>
      <c r="BR119" s="1320"/>
      <c r="BS119" s="1320"/>
      <c r="BT119" s="1320"/>
      <c r="BU119" s="1320"/>
      <c r="BV119" s="1320"/>
      <c r="BW119" s="1320"/>
      <c r="BX119" s="1320"/>
      <c r="BY119" s="1320"/>
      <c r="BZ119" s="1320"/>
      <c r="CA119" s="1320"/>
      <c r="CB119" s="1320"/>
      <c r="CC119" s="1320"/>
      <c r="CD119" s="1320"/>
      <c r="CE119" s="1320"/>
      <c r="CF119" s="1320"/>
      <c r="CG119" s="1320"/>
      <c r="CH119" s="1378">
        <f t="shared" si="1"/>
        <v>0</v>
      </c>
    </row>
    <row r="120" spans="1:86" ht="57.75" customHeight="1">
      <c r="A120" s="1678"/>
      <c r="B120" s="2321"/>
      <c r="C120" s="1649"/>
      <c r="D120" s="1649"/>
      <c r="E120" s="2322"/>
      <c r="F120" s="1649"/>
      <c r="G120" s="708"/>
      <c r="H120" s="2141"/>
      <c r="I120" s="1584"/>
      <c r="J120" s="2226"/>
      <c r="K120" s="3301" t="s">
        <v>743</v>
      </c>
      <c r="L120" s="2153"/>
      <c r="M120" s="2305"/>
      <c r="N120" s="138"/>
      <c r="O120" s="200"/>
      <c r="P120" s="250"/>
      <c r="Q120" s="202"/>
      <c r="R120" s="200"/>
      <c r="S120" s="201"/>
      <c r="T120" s="202"/>
      <c r="U120" s="200"/>
      <c r="V120" s="201"/>
      <c r="W120" s="202"/>
      <c r="X120" s="200"/>
      <c r="Y120" s="140"/>
      <c r="Z120" s="3159" t="s">
        <v>744</v>
      </c>
      <c r="AA120" s="734">
        <v>287</v>
      </c>
      <c r="AB120" s="728">
        <v>2874</v>
      </c>
      <c r="AC120" s="2200" t="s">
        <v>745</v>
      </c>
      <c r="AD120" s="1786">
        <f>100*1000</f>
        <v>100000</v>
      </c>
      <c r="AE120" s="1319"/>
      <c r="AF120" s="1484"/>
      <c r="AG120" s="1320"/>
      <c r="AH120" s="1320"/>
      <c r="AI120" s="1320"/>
      <c r="AJ120" s="1320"/>
      <c r="AK120" s="1320"/>
      <c r="AL120" s="1320"/>
      <c r="AM120" s="1320"/>
      <c r="AN120" s="1320"/>
      <c r="AO120" s="1320"/>
      <c r="AP120" s="1320"/>
      <c r="AQ120" s="1320"/>
      <c r="AR120" s="1320"/>
      <c r="AS120" s="1320"/>
      <c r="AT120" s="1320"/>
      <c r="AU120" s="1320"/>
      <c r="AV120" s="1320"/>
      <c r="AW120" s="1320"/>
      <c r="AX120" s="1320">
        <f>+AD120</f>
        <v>100000</v>
      </c>
      <c r="AY120" s="1320"/>
      <c r="AZ120" s="1320"/>
      <c r="BA120" s="1320"/>
      <c r="BB120" s="1320"/>
      <c r="BC120" s="1320"/>
      <c r="BD120" s="1320"/>
      <c r="BE120" s="1320"/>
      <c r="BF120" s="1320"/>
      <c r="BG120" s="1320"/>
      <c r="BH120" s="1320"/>
      <c r="BI120" s="1320"/>
      <c r="BJ120" s="1320"/>
      <c r="BK120" s="1320"/>
      <c r="BL120" s="1320"/>
      <c r="BM120" s="1320"/>
      <c r="BN120" s="1320"/>
      <c r="BO120" s="1320"/>
      <c r="BP120" s="1320"/>
      <c r="BQ120" s="1320"/>
      <c r="BR120" s="1320"/>
      <c r="BS120" s="1320"/>
      <c r="BT120" s="1320"/>
      <c r="BU120" s="1320"/>
      <c r="BV120" s="1320"/>
      <c r="BW120" s="1320"/>
      <c r="BX120" s="1320"/>
      <c r="BY120" s="1320"/>
      <c r="BZ120" s="1320"/>
      <c r="CA120" s="1320"/>
      <c r="CB120" s="1320"/>
      <c r="CC120" s="1320"/>
      <c r="CD120" s="1320"/>
      <c r="CE120" s="1320"/>
      <c r="CF120" s="1320"/>
      <c r="CG120" s="1320"/>
      <c r="CH120" s="1378">
        <f t="shared" si="1"/>
        <v>100000</v>
      </c>
    </row>
    <row r="121" spans="1:86" ht="27.75" customHeight="1">
      <c r="A121" s="1678"/>
      <c r="B121" s="2321"/>
      <c r="C121" s="1649"/>
      <c r="D121" s="1649"/>
      <c r="E121" s="2322"/>
      <c r="F121" s="1649"/>
      <c r="G121" s="708"/>
      <c r="H121" s="2141"/>
      <c r="I121" s="1584"/>
      <c r="J121" s="2226"/>
      <c r="K121" s="3193"/>
      <c r="L121" s="2153"/>
      <c r="M121" s="2305"/>
      <c r="N121" s="138"/>
      <c r="O121" s="200"/>
      <c r="P121" s="250"/>
      <c r="Q121" s="202"/>
      <c r="R121" s="200"/>
      <c r="S121" s="201"/>
      <c r="T121" s="202"/>
      <c r="U121" s="200"/>
      <c r="V121" s="201"/>
      <c r="W121" s="202"/>
      <c r="X121" s="200"/>
      <c r="Y121" s="140"/>
      <c r="Z121" s="3119"/>
      <c r="AA121" s="726"/>
      <c r="AB121" s="453"/>
      <c r="AC121" s="2070"/>
      <c r="AD121" s="1787"/>
      <c r="AE121" s="1319"/>
      <c r="AF121" s="1484"/>
      <c r="AG121" s="1320"/>
      <c r="AH121" s="1320"/>
      <c r="AI121" s="1320"/>
      <c r="AJ121" s="1320"/>
      <c r="AK121" s="1320"/>
      <c r="AL121" s="1320"/>
      <c r="AM121" s="1320"/>
      <c r="AN121" s="1320"/>
      <c r="AO121" s="1320"/>
      <c r="AP121" s="1320"/>
      <c r="AQ121" s="1320"/>
      <c r="AR121" s="1320"/>
      <c r="AS121" s="1320"/>
      <c r="AT121" s="1320"/>
      <c r="AU121" s="1320"/>
      <c r="AV121" s="1320"/>
      <c r="AW121" s="1320"/>
      <c r="AX121" s="1320"/>
      <c r="AY121" s="1320"/>
      <c r="AZ121" s="1320"/>
      <c r="BA121" s="1320"/>
      <c r="BB121" s="1320"/>
      <c r="BC121" s="1320"/>
      <c r="BD121" s="1320"/>
      <c r="BE121" s="1320"/>
      <c r="BF121" s="1320"/>
      <c r="BG121" s="1320"/>
      <c r="BH121" s="1320"/>
      <c r="BI121" s="1320"/>
      <c r="BJ121" s="1320"/>
      <c r="BK121" s="1320"/>
      <c r="BL121" s="1320"/>
      <c r="BM121" s="1320"/>
      <c r="BN121" s="1320"/>
      <c r="BO121" s="1320"/>
      <c r="BP121" s="1320"/>
      <c r="BQ121" s="1320"/>
      <c r="BR121" s="1320"/>
      <c r="BS121" s="1320"/>
      <c r="BT121" s="1320"/>
      <c r="BU121" s="1320"/>
      <c r="BV121" s="1320"/>
      <c r="BW121" s="1320"/>
      <c r="BX121" s="1320"/>
      <c r="BY121" s="1320"/>
      <c r="BZ121" s="1320"/>
      <c r="CA121" s="1320"/>
      <c r="CB121" s="1320"/>
      <c r="CC121" s="1320"/>
      <c r="CD121" s="1320"/>
      <c r="CE121" s="1320"/>
      <c r="CF121" s="1320"/>
      <c r="CG121" s="1320"/>
      <c r="CH121" s="1378">
        <f t="shared" si="1"/>
        <v>0</v>
      </c>
    </row>
    <row r="122" spans="1:86" ht="27.75" customHeight="1">
      <c r="A122" s="1678"/>
      <c r="B122" s="2321"/>
      <c r="C122" s="1649"/>
      <c r="D122" s="1649"/>
      <c r="E122" s="2322"/>
      <c r="F122" s="1649"/>
      <c r="G122" s="708"/>
      <c r="H122" s="2141"/>
      <c r="I122" s="1584"/>
      <c r="J122" s="2226"/>
      <c r="K122" s="3193"/>
      <c r="L122" s="2153"/>
      <c r="M122" s="2305"/>
      <c r="N122" s="138"/>
      <c r="O122" s="200"/>
      <c r="P122" s="250"/>
      <c r="Q122" s="202"/>
      <c r="R122" s="200"/>
      <c r="S122" s="201"/>
      <c r="T122" s="202"/>
      <c r="U122" s="200"/>
      <c r="V122" s="201"/>
      <c r="W122" s="202"/>
      <c r="X122" s="200"/>
      <c r="Y122" s="140"/>
      <c r="Z122" s="3119"/>
      <c r="AA122" s="726"/>
      <c r="AB122" s="453"/>
      <c r="AC122" s="2070"/>
      <c r="AD122" s="1787"/>
      <c r="AE122" s="1319"/>
      <c r="AF122" s="1484"/>
      <c r="AG122" s="1320"/>
      <c r="AH122" s="1320"/>
      <c r="AI122" s="1320"/>
      <c r="AJ122" s="1320"/>
      <c r="AK122" s="1320"/>
      <c r="AL122" s="1320"/>
      <c r="AM122" s="1320"/>
      <c r="AN122" s="1320"/>
      <c r="AO122" s="1320"/>
      <c r="AP122" s="1320"/>
      <c r="AQ122" s="1320"/>
      <c r="AR122" s="1320"/>
      <c r="AS122" s="1320"/>
      <c r="AT122" s="1320"/>
      <c r="AU122" s="1320"/>
      <c r="AV122" s="1320"/>
      <c r="AW122" s="1320"/>
      <c r="AX122" s="1320"/>
      <c r="AY122" s="1320"/>
      <c r="AZ122" s="1320"/>
      <c r="BA122" s="1320"/>
      <c r="BB122" s="1320"/>
      <c r="BC122" s="1320"/>
      <c r="BD122" s="1320"/>
      <c r="BE122" s="1320"/>
      <c r="BF122" s="1320"/>
      <c r="BG122" s="1320"/>
      <c r="BH122" s="1320"/>
      <c r="BI122" s="1320"/>
      <c r="BJ122" s="1320"/>
      <c r="BK122" s="1320"/>
      <c r="BL122" s="1320"/>
      <c r="BM122" s="1320"/>
      <c r="BN122" s="1320"/>
      <c r="BO122" s="1320"/>
      <c r="BP122" s="1320"/>
      <c r="BQ122" s="1320"/>
      <c r="BR122" s="1320"/>
      <c r="BS122" s="1320"/>
      <c r="BT122" s="1320"/>
      <c r="BU122" s="1320"/>
      <c r="BV122" s="1320"/>
      <c r="BW122" s="1320"/>
      <c r="BX122" s="1320"/>
      <c r="BY122" s="1320"/>
      <c r="BZ122" s="1320"/>
      <c r="CA122" s="1320"/>
      <c r="CB122" s="1320"/>
      <c r="CC122" s="1320"/>
      <c r="CD122" s="1320"/>
      <c r="CE122" s="1320"/>
      <c r="CF122" s="1320"/>
      <c r="CG122" s="1320"/>
      <c r="CH122" s="1378">
        <f t="shared" si="1"/>
        <v>0</v>
      </c>
    </row>
    <row r="123" spans="1:86" ht="98.25" customHeight="1">
      <c r="A123" s="1678"/>
      <c r="B123" s="2321"/>
      <c r="C123" s="1649"/>
      <c r="D123" s="1649"/>
      <c r="E123" s="2322"/>
      <c r="F123" s="1649"/>
      <c r="G123" s="708"/>
      <c r="H123" s="2141"/>
      <c r="I123" s="1584"/>
      <c r="J123" s="2226"/>
      <c r="K123" s="3193"/>
      <c r="L123" s="2153"/>
      <c r="M123" s="2305"/>
      <c r="N123" s="138"/>
      <c r="O123" s="200"/>
      <c r="P123" s="250"/>
      <c r="Q123" s="202"/>
      <c r="R123" s="200"/>
      <c r="S123" s="201"/>
      <c r="T123" s="202"/>
      <c r="U123" s="200"/>
      <c r="V123" s="201"/>
      <c r="W123" s="202"/>
      <c r="X123" s="200"/>
      <c r="Y123" s="140"/>
      <c r="Z123" s="3119"/>
      <c r="AA123" s="726"/>
      <c r="AB123" s="453"/>
      <c r="AC123" s="2070"/>
      <c r="AD123" s="1787"/>
      <c r="AE123" s="1319"/>
      <c r="AF123" s="1484"/>
      <c r="AG123" s="1320"/>
      <c r="AH123" s="1320"/>
      <c r="AI123" s="1320"/>
      <c r="AJ123" s="1320"/>
      <c r="AK123" s="1320"/>
      <c r="AL123" s="1320"/>
      <c r="AM123" s="1320"/>
      <c r="AN123" s="1320"/>
      <c r="AO123" s="1320"/>
      <c r="AP123" s="1320"/>
      <c r="AQ123" s="1320"/>
      <c r="AR123" s="1320"/>
      <c r="AS123" s="1320"/>
      <c r="AT123" s="1320"/>
      <c r="AU123" s="1320"/>
      <c r="AV123" s="1320"/>
      <c r="AW123" s="1320"/>
      <c r="AX123" s="1320"/>
      <c r="AY123" s="1320"/>
      <c r="AZ123" s="1320"/>
      <c r="BA123" s="1320"/>
      <c r="BB123" s="1320"/>
      <c r="BC123" s="1320"/>
      <c r="BD123" s="1320"/>
      <c r="BE123" s="1320"/>
      <c r="BF123" s="1320"/>
      <c r="BG123" s="1320"/>
      <c r="BH123" s="1320"/>
      <c r="BI123" s="1320"/>
      <c r="BJ123" s="1320"/>
      <c r="BK123" s="1320"/>
      <c r="BL123" s="1320"/>
      <c r="BM123" s="1320"/>
      <c r="BN123" s="1320"/>
      <c r="BO123" s="1320"/>
      <c r="BP123" s="1320"/>
      <c r="BQ123" s="1320"/>
      <c r="BR123" s="1320"/>
      <c r="BS123" s="1320"/>
      <c r="BT123" s="1320"/>
      <c r="BU123" s="1320"/>
      <c r="BV123" s="1320"/>
      <c r="BW123" s="1320"/>
      <c r="BX123" s="1320"/>
      <c r="BY123" s="1320"/>
      <c r="BZ123" s="1320"/>
      <c r="CA123" s="1320"/>
      <c r="CB123" s="1320"/>
      <c r="CC123" s="1320"/>
      <c r="CD123" s="1320"/>
      <c r="CE123" s="1320"/>
      <c r="CF123" s="1320"/>
      <c r="CG123" s="1320"/>
      <c r="CH123" s="1378">
        <f t="shared" si="1"/>
        <v>0</v>
      </c>
    </row>
    <row r="124" spans="1:86" ht="62.25" customHeight="1">
      <c r="A124" s="1678"/>
      <c r="B124" s="2321"/>
      <c r="C124" s="1649"/>
      <c r="D124" s="1649"/>
      <c r="E124" s="2322"/>
      <c r="F124" s="1649"/>
      <c r="G124" s="708"/>
      <c r="H124" s="2141"/>
      <c r="I124" s="1584">
        <v>25</v>
      </c>
      <c r="J124" s="2226">
        <v>25</v>
      </c>
      <c r="K124" s="2145" t="s">
        <v>746</v>
      </c>
      <c r="L124" s="2153" t="s">
        <v>667</v>
      </c>
      <c r="M124" s="2153" t="s">
        <v>747</v>
      </c>
      <c r="N124" s="154"/>
      <c r="O124" s="266"/>
      <c r="P124" s="267"/>
      <c r="Q124" s="213"/>
      <c r="R124" s="2153"/>
      <c r="S124" s="2143"/>
      <c r="T124" s="213"/>
      <c r="U124" s="2153"/>
      <c r="V124" s="2143"/>
      <c r="W124" s="213"/>
      <c r="X124" s="2153"/>
      <c r="Y124" s="2305"/>
      <c r="Z124" s="3119" t="s">
        <v>2267</v>
      </c>
      <c r="AA124" s="268">
        <v>311</v>
      </c>
      <c r="AB124" s="2210">
        <v>3111</v>
      </c>
      <c r="AC124" s="485" t="s">
        <v>124</v>
      </c>
      <c r="AD124" s="1788">
        <f>50*250*9</f>
        <v>112500</v>
      </c>
      <c r="AE124" s="1323"/>
      <c r="AF124" s="1486"/>
      <c r="AG124" s="1320"/>
      <c r="AH124" s="1320"/>
      <c r="AI124" s="1320"/>
      <c r="AJ124" s="1320"/>
      <c r="AK124" s="1320"/>
      <c r="AL124" s="1320"/>
      <c r="AM124" s="1320"/>
      <c r="AN124" s="1320"/>
      <c r="AO124" s="1320"/>
      <c r="AP124" s="1320"/>
      <c r="AQ124" s="1320"/>
      <c r="AR124" s="1320"/>
      <c r="AS124" s="1320"/>
      <c r="AT124" s="1320"/>
      <c r="AU124" s="1320"/>
      <c r="AV124" s="1320"/>
      <c r="AW124" s="1320"/>
      <c r="AX124" s="1320"/>
      <c r="AY124" s="1320"/>
      <c r="AZ124" s="1320"/>
      <c r="BA124" s="1320">
        <f>+AD124</f>
        <v>112500</v>
      </c>
      <c r="BB124" s="1320"/>
      <c r="BC124" s="1320"/>
      <c r="BD124" s="1320"/>
      <c r="BE124" s="1320"/>
      <c r="BF124" s="1320"/>
      <c r="BG124" s="1320"/>
      <c r="BH124" s="1320"/>
      <c r="BI124" s="1320"/>
      <c r="BJ124" s="1320"/>
      <c r="BK124" s="1320"/>
      <c r="BL124" s="1320"/>
      <c r="BM124" s="1320"/>
      <c r="BN124" s="1320"/>
      <c r="BO124" s="1320"/>
      <c r="BP124" s="1320"/>
      <c r="BQ124" s="1320"/>
      <c r="BR124" s="1320"/>
      <c r="BS124" s="1320"/>
      <c r="BT124" s="1320"/>
      <c r="BU124" s="1320"/>
      <c r="BV124" s="1320"/>
      <c r="BW124" s="1320"/>
      <c r="BX124" s="1320"/>
      <c r="BY124" s="1320"/>
      <c r="BZ124" s="1320"/>
      <c r="CA124" s="1320"/>
      <c r="CB124" s="1320"/>
      <c r="CC124" s="1320"/>
      <c r="CD124" s="1320"/>
      <c r="CE124" s="1320"/>
      <c r="CF124" s="1320"/>
      <c r="CG124" s="1320"/>
      <c r="CH124" s="1378">
        <f t="shared" si="1"/>
        <v>112500</v>
      </c>
    </row>
    <row r="125" spans="1:86" ht="48.75" customHeight="1">
      <c r="A125" s="1678"/>
      <c r="B125" s="2321"/>
      <c r="C125" s="1649"/>
      <c r="D125" s="1649"/>
      <c r="E125" s="2322"/>
      <c r="F125" s="1649"/>
      <c r="G125" s="708"/>
      <c r="H125" s="2141"/>
      <c r="I125" s="1584"/>
      <c r="J125" s="2226"/>
      <c r="K125" s="2145"/>
      <c r="L125" s="2153" t="s">
        <v>748</v>
      </c>
      <c r="M125" s="2153"/>
      <c r="N125" s="154"/>
      <c r="O125" s="266"/>
      <c r="P125" s="267"/>
      <c r="Q125" s="213"/>
      <c r="R125" s="2153"/>
      <c r="S125" s="2143"/>
      <c r="T125" s="213"/>
      <c r="U125" s="2153"/>
      <c r="V125" s="2143"/>
      <c r="W125" s="213"/>
      <c r="X125" s="2153"/>
      <c r="Y125" s="2305"/>
      <c r="Z125" s="3119"/>
      <c r="AA125" s="268"/>
      <c r="AB125" s="2210"/>
      <c r="AC125" s="485"/>
      <c r="AD125" s="1788"/>
      <c r="AE125" s="1323"/>
      <c r="AF125" s="1486"/>
      <c r="AG125" s="1320"/>
      <c r="AH125" s="1320"/>
      <c r="AI125" s="1320"/>
      <c r="AJ125" s="1320"/>
      <c r="AK125" s="1320"/>
      <c r="AL125" s="1320"/>
      <c r="AM125" s="1320"/>
      <c r="AN125" s="1320"/>
      <c r="AO125" s="1320"/>
      <c r="AP125" s="1320"/>
      <c r="AQ125" s="1320"/>
      <c r="AR125" s="1320"/>
      <c r="AS125" s="1320"/>
      <c r="AT125" s="1320"/>
      <c r="AU125" s="1320"/>
      <c r="AV125" s="1320"/>
      <c r="AW125" s="1320"/>
      <c r="AX125" s="1320"/>
      <c r="AY125" s="1320"/>
      <c r="AZ125" s="1320"/>
      <c r="BA125" s="1320"/>
      <c r="BB125" s="1320"/>
      <c r="BC125" s="1320"/>
      <c r="BD125" s="1320"/>
      <c r="BE125" s="1320"/>
      <c r="BF125" s="1320"/>
      <c r="BG125" s="1320"/>
      <c r="BH125" s="1320"/>
      <c r="BI125" s="1320"/>
      <c r="BJ125" s="1320"/>
      <c r="BK125" s="1320"/>
      <c r="BL125" s="1320"/>
      <c r="BM125" s="1320"/>
      <c r="BN125" s="1320"/>
      <c r="BO125" s="1320"/>
      <c r="BP125" s="1320"/>
      <c r="BQ125" s="1320"/>
      <c r="BR125" s="1320"/>
      <c r="BS125" s="1320"/>
      <c r="BT125" s="1320"/>
      <c r="BU125" s="1320"/>
      <c r="BV125" s="1320"/>
      <c r="BW125" s="1320"/>
      <c r="BX125" s="1320"/>
      <c r="BY125" s="1320"/>
      <c r="BZ125" s="1320"/>
      <c r="CA125" s="1320"/>
      <c r="CB125" s="1320"/>
      <c r="CC125" s="1320"/>
      <c r="CD125" s="1320"/>
      <c r="CE125" s="1320"/>
      <c r="CF125" s="1320"/>
      <c r="CG125" s="1320"/>
      <c r="CH125" s="1378">
        <f t="shared" si="1"/>
        <v>0</v>
      </c>
    </row>
    <row r="126" spans="1:86" ht="18" customHeight="1">
      <c r="A126" s="1678"/>
      <c r="B126" s="2321"/>
      <c r="C126" s="1649"/>
      <c r="D126" s="1649"/>
      <c r="E126" s="2322"/>
      <c r="F126" s="1649"/>
      <c r="G126" s="708"/>
      <c r="H126" s="2141"/>
      <c r="I126" s="1584"/>
      <c r="J126" s="2138"/>
      <c r="K126" s="2176"/>
      <c r="L126" s="2174"/>
      <c r="M126" s="2174"/>
      <c r="N126" s="161"/>
      <c r="O126" s="1542"/>
      <c r="P126" s="165"/>
      <c r="Q126" s="228"/>
      <c r="R126" s="2174"/>
      <c r="S126" s="2175"/>
      <c r="T126" s="228"/>
      <c r="U126" s="2174"/>
      <c r="V126" s="2175"/>
      <c r="W126" s="228"/>
      <c r="X126" s="2174"/>
      <c r="Y126" s="141"/>
      <c r="Z126" s="2193"/>
      <c r="AA126" s="269"/>
      <c r="AB126" s="401"/>
      <c r="AC126" s="1662"/>
      <c r="AD126" s="1789"/>
      <c r="AE126" s="1323"/>
      <c r="AF126" s="1486"/>
      <c r="AG126" s="1320"/>
      <c r="AH126" s="1320"/>
      <c r="AI126" s="1320"/>
      <c r="AJ126" s="1320"/>
      <c r="AK126" s="1320"/>
      <c r="AL126" s="1320"/>
      <c r="AM126" s="1320"/>
      <c r="AN126" s="1320"/>
      <c r="AO126" s="1320"/>
      <c r="AP126" s="1320"/>
      <c r="AQ126" s="1320"/>
      <c r="AR126" s="1320"/>
      <c r="AS126" s="1320"/>
      <c r="AT126" s="1320"/>
      <c r="AU126" s="1320"/>
      <c r="AV126" s="1320"/>
      <c r="AW126" s="1320"/>
      <c r="AX126" s="1320"/>
      <c r="AY126" s="1320"/>
      <c r="AZ126" s="1320"/>
      <c r="BA126" s="1320"/>
      <c r="BB126" s="1320"/>
      <c r="BC126" s="1320"/>
      <c r="BD126" s="1320"/>
      <c r="BE126" s="1320"/>
      <c r="BF126" s="1320"/>
      <c r="BG126" s="1320"/>
      <c r="BH126" s="1320"/>
      <c r="BI126" s="1320"/>
      <c r="BJ126" s="1320"/>
      <c r="BK126" s="1320"/>
      <c r="BL126" s="1320"/>
      <c r="BM126" s="1320"/>
      <c r="BN126" s="1320"/>
      <c r="BO126" s="1320"/>
      <c r="BP126" s="1320"/>
      <c r="BQ126" s="1320"/>
      <c r="BR126" s="1320"/>
      <c r="BS126" s="1320"/>
      <c r="BT126" s="1320"/>
      <c r="BU126" s="1320"/>
      <c r="BV126" s="1320"/>
      <c r="BW126" s="1320"/>
      <c r="BX126" s="1320"/>
      <c r="BY126" s="1320"/>
      <c r="BZ126" s="1320"/>
      <c r="CA126" s="1320"/>
      <c r="CB126" s="1320"/>
      <c r="CC126" s="1320"/>
      <c r="CD126" s="1320"/>
      <c r="CE126" s="1320"/>
      <c r="CF126" s="1320"/>
      <c r="CG126" s="1320"/>
      <c r="CH126" s="1378">
        <f t="shared" si="1"/>
        <v>0</v>
      </c>
    </row>
    <row r="127" spans="1:86" ht="61.5" customHeight="1">
      <c r="A127" s="1678"/>
      <c r="B127" s="2321"/>
      <c r="C127" s="1649"/>
      <c r="D127" s="1649"/>
      <c r="E127" s="2322"/>
      <c r="F127" s="1649"/>
      <c r="G127" s="708"/>
      <c r="H127" s="2141"/>
      <c r="I127" s="1586">
        <v>26</v>
      </c>
      <c r="J127" s="2226">
        <v>26</v>
      </c>
      <c r="K127" s="2145" t="s">
        <v>749</v>
      </c>
      <c r="L127" s="2153" t="s">
        <v>667</v>
      </c>
      <c r="M127" s="3179" t="s">
        <v>747</v>
      </c>
      <c r="N127" s="154"/>
      <c r="O127" s="2163"/>
      <c r="P127" s="1549"/>
      <c r="Q127" s="2613"/>
      <c r="R127" s="237"/>
      <c r="S127" s="2143"/>
      <c r="T127" s="213"/>
      <c r="U127" s="2153"/>
      <c r="V127" s="2143"/>
      <c r="W127" s="213"/>
      <c r="X127" s="2153"/>
      <c r="Y127" s="2305"/>
      <c r="Z127" s="2160" t="s">
        <v>2268</v>
      </c>
      <c r="AA127" s="268">
        <v>311</v>
      </c>
      <c r="AB127" s="2210">
        <v>3111</v>
      </c>
      <c r="AC127" s="485" t="s">
        <v>124</v>
      </c>
      <c r="AD127" s="1788">
        <f>50*250*9</f>
        <v>112500</v>
      </c>
      <c r="AE127" s="1323"/>
      <c r="AF127" s="1486"/>
      <c r="AG127" s="1320"/>
      <c r="AH127" s="1320"/>
      <c r="AI127" s="1320"/>
      <c r="AJ127" s="1320"/>
      <c r="AK127" s="1320"/>
      <c r="AL127" s="1320"/>
      <c r="AM127" s="1320"/>
      <c r="AN127" s="1320"/>
      <c r="AO127" s="1320"/>
      <c r="AP127" s="1320"/>
      <c r="AQ127" s="1320"/>
      <c r="AR127" s="1320"/>
      <c r="AS127" s="1320"/>
      <c r="AT127" s="1320"/>
      <c r="AU127" s="1320"/>
      <c r="AV127" s="1320"/>
      <c r="AW127" s="1320"/>
      <c r="AX127" s="1320"/>
      <c r="AY127" s="1320"/>
      <c r="AZ127" s="1320"/>
      <c r="BA127" s="1320">
        <f>+AD127</f>
        <v>112500</v>
      </c>
      <c r="BB127" s="1320"/>
      <c r="BC127" s="1320"/>
      <c r="BD127" s="1320"/>
      <c r="BE127" s="1320"/>
      <c r="BF127" s="1320"/>
      <c r="BG127" s="1320"/>
      <c r="BH127" s="1320"/>
      <c r="BI127" s="1320"/>
      <c r="BJ127" s="1320"/>
      <c r="BK127" s="1320"/>
      <c r="BL127" s="1320"/>
      <c r="BM127" s="1320"/>
      <c r="BN127" s="1320"/>
      <c r="BO127" s="1320"/>
      <c r="BP127" s="1320"/>
      <c r="BQ127" s="1320"/>
      <c r="BR127" s="1320"/>
      <c r="BS127" s="1320"/>
      <c r="BT127" s="1320"/>
      <c r="BU127" s="1320"/>
      <c r="BV127" s="1320"/>
      <c r="BW127" s="1320"/>
      <c r="BX127" s="1320"/>
      <c r="BY127" s="1320"/>
      <c r="BZ127" s="1320"/>
      <c r="CA127" s="1320"/>
      <c r="CB127" s="1320"/>
      <c r="CC127" s="1320"/>
      <c r="CD127" s="1320"/>
      <c r="CE127" s="1320"/>
      <c r="CF127" s="1320"/>
      <c r="CG127" s="1320"/>
      <c r="CH127" s="1378">
        <f t="shared" si="1"/>
        <v>112500</v>
      </c>
    </row>
    <row r="128" spans="1:86" ht="51" customHeight="1">
      <c r="A128" s="1678"/>
      <c r="B128" s="2321"/>
      <c r="C128" s="1649"/>
      <c r="D128" s="1649"/>
      <c r="E128" s="2322"/>
      <c r="F128" s="1649"/>
      <c r="G128" s="708"/>
      <c r="H128" s="2141"/>
      <c r="I128" s="1584"/>
      <c r="J128" s="2226"/>
      <c r="K128" s="2145"/>
      <c r="L128" s="2153" t="s">
        <v>748</v>
      </c>
      <c r="M128" s="3106"/>
      <c r="N128" s="154"/>
      <c r="O128" s="2163"/>
      <c r="P128" s="1549"/>
      <c r="Q128" s="270"/>
      <c r="R128" s="211"/>
      <c r="S128" s="2143"/>
      <c r="T128" s="213"/>
      <c r="U128" s="2153"/>
      <c r="V128" s="2143"/>
      <c r="W128" s="213"/>
      <c r="X128" s="2153"/>
      <c r="Y128" s="2305"/>
      <c r="Z128" s="2160"/>
      <c r="AA128" s="268"/>
      <c r="AB128" s="2210"/>
      <c r="AC128" s="485"/>
      <c r="AD128" s="1788"/>
      <c r="AE128" s="1323"/>
      <c r="AF128" s="1486"/>
      <c r="AG128" s="1320"/>
      <c r="AH128" s="1320"/>
      <c r="AI128" s="1320"/>
      <c r="AJ128" s="1320"/>
      <c r="AK128" s="1320"/>
      <c r="AL128" s="1320"/>
      <c r="AM128" s="1320"/>
      <c r="AN128" s="1320"/>
      <c r="AO128" s="1320"/>
      <c r="AP128" s="1320"/>
      <c r="AQ128" s="1320"/>
      <c r="AR128" s="1320"/>
      <c r="AS128" s="1320"/>
      <c r="AT128" s="1320"/>
      <c r="AU128" s="1320"/>
      <c r="AV128" s="1320"/>
      <c r="AW128" s="1320"/>
      <c r="AX128" s="1320"/>
      <c r="AY128" s="1320"/>
      <c r="AZ128" s="1320"/>
      <c r="BA128" s="1320"/>
      <c r="BB128" s="1320"/>
      <c r="BC128" s="1320"/>
      <c r="BD128" s="1320"/>
      <c r="BE128" s="1320"/>
      <c r="BF128" s="1320"/>
      <c r="BG128" s="1320"/>
      <c r="BH128" s="1320"/>
      <c r="BI128" s="1320"/>
      <c r="BJ128" s="1320"/>
      <c r="BK128" s="1320"/>
      <c r="BL128" s="1320"/>
      <c r="BM128" s="1320"/>
      <c r="BN128" s="1320"/>
      <c r="BO128" s="1320"/>
      <c r="BP128" s="1320"/>
      <c r="BQ128" s="1320"/>
      <c r="BR128" s="1320"/>
      <c r="BS128" s="1320"/>
      <c r="BT128" s="1320"/>
      <c r="BU128" s="1320"/>
      <c r="BV128" s="1320"/>
      <c r="BW128" s="1320"/>
      <c r="BX128" s="1320"/>
      <c r="BY128" s="1320"/>
      <c r="BZ128" s="1320"/>
      <c r="CA128" s="1320"/>
      <c r="CB128" s="1320"/>
      <c r="CC128" s="1320"/>
      <c r="CD128" s="1320"/>
      <c r="CE128" s="1320"/>
      <c r="CF128" s="1320"/>
      <c r="CG128" s="1320"/>
      <c r="CH128" s="1378">
        <f t="shared" si="1"/>
        <v>0</v>
      </c>
    </row>
    <row r="129" spans="1:86" ht="27.75" customHeight="1">
      <c r="A129" s="1678"/>
      <c r="B129" s="2321"/>
      <c r="C129" s="1649"/>
      <c r="D129" s="1649"/>
      <c r="E129" s="2322"/>
      <c r="F129" s="1649"/>
      <c r="G129" s="708"/>
      <c r="H129" s="2141"/>
      <c r="I129" s="1585"/>
      <c r="J129" s="2138"/>
      <c r="K129" s="2176"/>
      <c r="L129" s="2174"/>
      <c r="M129" s="2174"/>
      <c r="N129" s="161"/>
      <c r="O129" s="1542"/>
      <c r="P129" s="165"/>
      <c r="Q129" s="271"/>
      <c r="R129" s="2174"/>
      <c r="S129" s="2175"/>
      <c r="T129" s="228"/>
      <c r="U129" s="2174"/>
      <c r="V129" s="2175"/>
      <c r="W129" s="228"/>
      <c r="X129" s="2174"/>
      <c r="Y129" s="141"/>
      <c r="Z129" s="2193"/>
      <c r="AA129" s="269"/>
      <c r="AB129" s="401"/>
      <c r="AC129" s="1662"/>
      <c r="AD129" s="1789"/>
      <c r="AE129" s="1323"/>
      <c r="AF129" s="1486"/>
      <c r="AG129" s="1320"/>
      <c r="AH129" s="1320"/>
      <c r="AI129" s="1320"/>
      <c r="AJ129" s="1320"/>
      <c r="AK129" s="1320"/>
      <c r="AL129" s="1320"/>
      <c r="AM129" s="1320"/>
      <c r="AN129" s="1320"/>
      <c r="AO129" s="1320"/>
      <c r="AP129" s="1320"/>
      <c r="AQ129" s="1320"/>
      <c r="AR129" s="1320"/>
      <c r="AS129" s="1320"/>
      <c r="AT129" s="1320"/>
      <c r="AU129" s="1320"/>
      <c r="AV129" s="1320"/>
      <c r="AW129" s="1320"/>
      <c r="AX129" s="1320"/>
      <c r="AY129" s="1320"/>
      <c r="AZ129" s="1320"/>
      <c r="BA129" s="1320"/>
      <c r="BB129" s="1320"/>
      <c r="BC129" s="1320"/>
      <c r="BD129" s="1320"/>
      <c r="BE129" s="1320"/>
      <c r="BF129" s="1320"/>
      <c r="BG129" s="1320"/>
      <c r="BH129" s="1320"/>
      <c r="BI129" s="1320"/>
      <c r="BJ129" s="1320"/>
      <c r="BK129" s="1320"/>
      <c r="BL129" s="1320"/>
      <c r="BM129" s="1320"/>
      <c r="BN129" s="1320"/>
      <c r="BO129" s="1320"/>
      <c r="BP129" s="1320"/>
      <c r="BQ129" s="1320"/>
      <c r="BR129" s="1320"/>
      <c r="BS129" s="1320"/>
      <c r="BT129" s="1320"/>
      <c r="BU129" s="1320"/>
      <c r="BV129" s="1320"/>
      <c r="BW129" s="1320"/>
      <c r="BX129" s="1320"/>
      <c r="BY129" s="1320"/>
      <c r="BZ129" s="1320"/>
      <c r="CA129" s="1320"/>
      <c r="CB129" s="1320"/>
      <c r="CC129" s="1320"/>
      <c r="CD129" s="1320"/>
      <c r="CE129" s="1320"/>
      <c r="CF129" s="1320"/>
      <c r="CG129" s="1320"/>
      <c r="CH129" s="1378">
        <f t="shared" si="1"/>
        <v>0</v>
      </c>
    </row>
    <row r="130" spans="1:86" ht="63.75" customHeight="1">
      <c r="A130" s="1678"/>
      <c r="B130" s="2321"/>
      <c r="C130" s="1649"/>
      <c r="D130" s="1649"/>
      <c r="E130" s="2322"/>
      <c r="F130" s="1649"/>
      <c r="G130" s="708"/>
      <c r="H130" s="2141"/>
      <c r="I130" s="1584">
        <v>27</v>
      </c>
      <c r="J130" s="2226">
        <v>27</v>
      </c>
      <c r="K130" s="2145" t="s">
        <v>750</v>
      </c>
      <c r="L130" s="2153" t="s">
        <v>667</v>
      </c>
      <c r="M130" s="3179" t="s">
        <v>747</v>
      </c>
      <c r="N130" s="148"/>
      <c r="O130" s="2326"/>
      <c r="P130" s="153"/>
      <c r="Q130" s="235"/>
      <c r="R130" s="2161"/>
      <c r="S130" s="238"/>
      <c r="T130" s="236"/>
      <c r="U130" s="2161"/>
      <c r="V130" s="2142"/>
      <c r="W130" s="235"/>
      <c r="X130" s="2161"/>
      <c r="Y130" s="2178"/>
      <c r="Z130" s="2160" t="s">
        <v>2268</v>
      </c>
      <c r="AA130" s="268">
        <v>311</v>
      </c>
      <c r="AB130" s="2210">
        <v>3111</v>
      </c>
      <c r="AC130" s="485" t="s">
        <v>124</v>
      </c>
      <c r="AD130" s="1788">
        <f>50*250*9</f>
        <v>112500</v>
      </c>
      <c r="AE130" s="1323"/>
      <c r="AF130" s="1486"/>
      <c r="AG130" s="1320"/>
      <c r="AH130" s="1320"/>
      <c r="AI130" s="1320"/>
      <c r="AJ130" s="1320"/>
      <c r="AK130" s="1320"/>
      <c r="AL130" s="1320"/>
      <c r="AM130" s="1320"/>
      <c r="AN130" s="1320"/>
      <c r="AO130" s="1320"/>
      <c r="AP130" s="1320"/>
      <c r="AQ130" s="1320"/>
      <c r="AR130" s="1320"/>
      <c r="AS130" s="1320"/>
      <c r="AT130" s="1320"/>
      <c r="AU130" s="1320"/>
      <c r="AV130" s="1320"/>
      <c r="AW130" s="1320"/>
      <c r="AX130" s="1320"/>
      <c r="AY130" s="1320"/>
      <c r="AZ130" s="1320"/>
      <c r="BA130" s="1320">
        <f>+AD130</f>
        <v>112500</v>
      </c>
      <c r="BB130" s="1320"/>
      <c r="BC130" s="1320"/>
      <c r="BD130" s="1320"/>
      <c r="BE130" s="1320"/>
      <c r="BF130" s="1320"/>
      <c r="BG130" s="1320"/>
      <c r="BH130" s="1320"/>
      <c r="BI130" s="1320"/>
      <c r="BJ130" s="1320"/>
      <c r="BK130" s="1320"/>
      <c r="BL130" s="1320"/>
      <c r="BM130" s="1320"/>
      <c r="BN130" s="1320"/>
      <c r="BO130" s="1320"/>
      <c r="BP130" s="1320"/>
      <c r="BQ130" s="1320"/>
      <c r="BR130" s="1320"/>
      <c r="BS130" s="1320"/>
      <c r="BT130" s="1320"/>
      <c r="BU130" s="1320"/>
      <c r="BV130" s="1320"/>
      <c r="BW130" s="1320"/>
      <c r="BX130" s="1320"/>
      <c r="BY130" s="1320"/>
      <c r="BZ130" s="1320"/>
      <c r="CA130" s="1320"/>
      <c r="CB130" s="1320"/>
      <c r="CC130" s="1320"/>
      <c r="CD130" s="1320"/>
      <c r="CE130" s="1320"/>
      <c r="CF130" s="1320"/>
      <c r="CG130" s="1320"/>
      <c r="CH130" s="1378">
        <f t="shared" si="1"/>
        <v>112500</v>
      </c>
    </row>
    <row r="131" spans="1:86" ht="51" customHeight="1">
      <c r="A131" s="1678"/>
      <c r="B131" s="2321"/>
      <c r="C131" s="1649"/>
      <c r="D131" s="1649"/>
      <c r="E131" s="2322"/>
      <c r="F131" s="1649"/>
      <c r="G131" s="708"/>
      <c r="H131" s="2141"/>
      <c r="I131" s="1584"/>
      <c r="J131" s="2226"/>
      <c r="K131" s="2145"/>
      <c r="L131" s="2153" t="s">
        <v>748</v>
      </c>
      <c r="M131" s="3106"/>
      <c r="N131" s="154"/>
      <c r="O131" s="2163"/>
      <c r="P131" s="1549"/>
      <c r="Q131" s="213"/>
      <c r="R131" s="2153"/>
      <c r="S131" s="212"/>
      <c r="T131" s="210"/>
      <c r="U131" s="2153"/>
      <c r="V131" s="2143"/>
      <c r="W131" s="213"/>
      <c r="X131" s="2153"/>
      <c r="Y131" s="2305"/>
      <c r="Z131" s="2160"/>
      <c r="AA131" s="268"/>
      <c r="AB131" s="2210"/>
      <c r="AC131" s="485"/>
      <c r="AD131" s="1788"/>
      <c r="AE131" s="1323"/>
      <c r="AF131" s="1486"/>
      <c r="AG131" s="1320"/>
      <c r="AH131" s="1320"/>
      <c r="AI131" s="1320"/>
      <c r="AJ131" s="1320"/>
      <c r="AK131" s="1320"/>
      <c r="AL131" s="1320"/>
      <c r="AM131" s="1320"/>
      <c r="AN131" s="1320"/>
      <c r="AO131" s="1320"/>
      <c r="AP131" s="1320"/>
      <c r="AQ131" s="1320"/>
      <c r="AR131" s="1320"/>
      <c r="AS131" s="1320"/>
      <c r="AT131" s="1320"/>
      <c r="AU131" s="1320"/>
      <c r="AV131" s="1320"/>
      <c r="AW131" s="1320"/>
      <c r="AX131" s="1320"/>
      <c r="AY131" s="1320"/>
      <c r="AZ131" s="1320"/>
      <c r="BA131" s="1320"/>
      <c r="BB131" s="1320"/>
      <c r="BC131" s="1320"/>
      <c r="BD131" s="1320"/>
      <c r="BE131" s="1320"/>
      <c r="BF131" s="1320"/>
      <c r="BG131" s="1320"/>
      <c r="BH131" s="1320"/>
      <c r="BI131" s="1320"/>
      <c r="BJ131" s="1320"/>
      <c r="BK131" s="1320"/>
      <c r="BL131" s="1320"/>
      <c r="BM131" s="1320"/>
      <c r="BN131" s="1320"/>
      <c r="BO131" s="1320"/>
      <c r="BP131" s="1320"/>
      <c r="BQ131" s="1320"/>
      <c r="BR131" s="1320"/>
      <c r="BS131" s="1320"/>
      <c r="BT131" s="1320"/>
      <c r="BU131" s="1320"/>
      <c r="BV131" s="1320"/>
      <c r="BW131" s="1320"/>
      <c r="BX131" s="1320"/>
      <c r="BY131" s="1320"/>
      <c r="BZ131" s="1320"/>
      <c r="CA131" s="1320"/>
      <c r="CB131" s="1320"/>
      <c r="CC131" s="1320"/>
      <c r="CD131" s="1320"/>
      <c r="CE131" s="1320"/>
      <c r="CF131" s="1320"/>
      <c r="CG131" s="1320"/>
      <c r="CH131" s="1378">
        <f t="shared" si="1"/>
        <v>0</v>
      </c>
    </row>
    <row r="132" spans="1:86" ht="27.75" customHeight="1">
      <c r="A132" s="1686"/>
      <c r="B132" s="1687"/>
      <c r="C132" s="274"/>
      <c r="D132" s="274"/>
      <c r="E132" s="273"/>
      <c r="F132" s="274"/>
      <c r="G132" s="1210"/>
      <c r="H132" s="1165"/>
      <c r="I132" s="1585"/>
      <c r="J132" s="2138"/>
      <c r="K132" s="2176"/>
      <c r="L132" s="2174"/>
      <c r="M132" s="2174"/>
      <c r="N132" s="161"/>
      <c r="O132" s="1542"/>
      <c r="P132" s="165"/>
      <c r="Q132" s="228"/>
      <c r="R132" s="2174"/>
      <c r="S132" s="2175"/>
      <c r="T132" s="228"/>
      <c r="U132" s="2174"/>
      <c r="V132" s="2175"/>
      <c r="W132" s="228"/>
      <c r="X132" s="2174"/>
      <c r="Y132" s="141"/>
      <c r="Z132" s="2193"/>
      <c r="AA132" s="269"/>
      <c r="AB132" s="401"/>
      <c r="AC132" s="1662"/>
      <c r="AD132" s="1789"/>
      <c r="AE132" s="1323"/>
      <c r="AF132" s="1486"/>
      <c r="AG132" s="1320"/>
      <c r="AH132" s="1320"/>
      <c r="AI132" s="1320"/>
      <c r="AJ132" s="1320"/>
      <c r="AK132" s="1320"/>
      <c r="AL132" s="1320"/>
      <c r="AM132" s="1320"/>
      <c r="AN132" s="1320"/>
      <c r="AO132" s="1320"/>
      <c r="AP132" s="1320"/>
      <c r="AQ132" s="1320"/>
      <c r="AR132" s="1320"/>
      <c r="AS132" s="1320"/>
      <c r="AT132" s="1320"/>
      <c r="AU132" s="1320"/>
      <c r="AV132" s="1320"/>
      <c r="AW132" s="1320"/>
      <c r="AX132" s="1320"/>
      <c r="AY132" s="1320"/>
      <c r="AZ132" s="1320"/>
      <c r="BA132" s="1320"/>
      <c r="BB132" s="1320"/>
      <c r="BC132" s="1320"/>
      <c r="BD132" s="1320"/>
      <c r="BE132" s="1320"/>
      <c r="BF132" s="1320"/>
      <c r="BG132" s="1320"/>
      <c r="BH132" s="1320"/>
      <c r="BI132" s="1320"/>
      <c r="BJ132" s="1320"/>
      <c r="BK132" s="1320"/>
      <c r="BL132" s="1320"/>
      <c r="BM132" s="1320"/>
      <c r="BN132" s="1320"/>
      <c r="BO132" s="1320"/>
      <c r="BP132" s="1320"/>
      <c r="BQ132" s="1320"/>
      <c r="BR132" s="1320"/>
      <c r="BS132" s="1320"/>
      <c r="BT132" s="1320"/>
      <c r="BU132" s="1320"/>
      <c r="BV132" s="1320"/>
      <c r="BW132" s="1320"/>
      <c r="BX132" s="1320"/>
      <c r="BY132" s="1320"/>
      <c r="BZ132" s="1320"/>
      <c r="CA132" s="1320"/>
      <c r="CB132" s="1320"/>
      <c r="CC132" s="1320"/>
      <c r="CD132" s="1320"/>
      <c r="CE132" s="1320"/>
      <c r="CF132" s="1320"/>
      <c r="CG132" s="1320"/>
      <c r="CH132" s="1378">
        <f t="shared" si="1"/>
        <v>0</v>
      </c>
    </row>
    <row r="133" spans="1:86" ht="78" customHeight="1">
      <c r="A133" s="1678"/>
      <c r="B133" s="2321"/>
      <c r="C133" s="1649"/>
      <c r="D133" s="1649"/>
      <c r="E133" s="2322"/>
      <c r="F133" s="1649"/>
      <c r="G133" s="708"/>
      <c r="H133" s="3097" t="s">
        <v>2517</v>
      </c>
      <c r="I133" s="1584">
        <v>28</v>
      </c>
      <c r="J133" s="2226">
        <v>28</v>
      </c>
      <c r="K133" s="2145" t="s">
        <v>751</v>
      </c>
      <c r="L133" s="2153" t="s">
        <v>667</v>
      </c>
      <c r="M133" s="3179" t="s">
        <v>747</v>
      </c>
      <c r="N133" s="154"/>
      <c r="O133" s="2163"/>
      <c r="P133" s="1549"/>
      <c r="Q133" s="213"/>
      <c r="R133" s="2153"/>
      <c r="S133" s="2143"/>
      <c r="T133" s="213"/>
      <c r="U133" s="211"/>
      <c r="V133" s="212"/>
      <c r="W133" s="213"/>
      <c r="X133" s="2153"/>
      <c r="Y133" s="2305"/>
      <c r="Z133" s="2160" t="s">
        <v>2268</v>
      </c>
      <c r="AA133" s="268">
        <v>311</v>
      </c>
      <c r="AB133" s="2210">
        <v>3111</v>
      </c>
      <c r="AC133" s="485" t="s">
        <v>124</v>
      </c>
      <c r="AD133" s="1788">
        <f>50*250*9</f>
        <v>112500</v>
      </c>
      <c r="AE133" s="1323"/>
      <c r="AF133" s="1486"/>
      <c r="AG133" s="1320"/>
      <c r="AH133" s="1320"/>
      <c r="AI133" s="1320"/>
      <c r="AJ133" s="1320"/>
      <c r="AK133" s="1320"/>
      <c r="AL133" s="1320"/>
      <c r="AM133" s="1320"/>
      <c r="AN133" s="1320"/>
      <c r="AO133" s="1320"/>
      <c r="AP133" s="1320"/>
      <c r="AQ133" s="1320"/>
      <c r="AR133" s="1320"/>
      <c r="AS133" s="1320"/>
      <c r="AT133" s="1320"/>
      <c r="AU133" s="1320"/>
      <c r="AV133" s="1320"/>
      <c r="AW133" s="1320"/>
      <c r="AX133" s="1320"/>
      <c r="AY133" s="1320"/>
      <c r="AZ133" s="1320"/>
      <c r="BA133" s="1320">
        <f>+AD133</f>
        <v>112500</v>
      </c>
      <c r="BB133" s="1320"/>
      <c r="BC133" s="1320"/>
      <c r="BD133" s="1320"/>
      <c r="BE133" s="1320"/>
      <c r="BF133" s="1320"/>
      <c r="BG133" s="1320"/>
      <c r="BH133" s="1320"/>
      <c r="BI133" s="1320"/>
      <c r="BJ133" s="1320"/>
      <c r="BK133" s="1320"/>
      <c r="BL133" s="1320"/>
      <c r="BM133" s="1320"/>
      <c r="BN133" s="1320"/>
      <c r="BO133" s="1320"/>
      <c r="BP133" s="1320"/>
      <c r="BQ133" s="1320"/>
      <c r="BR133" s="1320"/>
      <c r="BS133" s="1320"/>
      <c r="BT133" s="1320"/>
      <c r="BU133" s="1320"/>
      <c r="BV133" s="1320"/>
      <c r="BW133" s="1320"/>
      <c r="BX133" s="1320"/>
      <c r="BY133" s="1320"/>
      <c r="BZ133" s="1320"/>
      <c r="CA133" s="1320"/>
      <c r="CB133" s="1320"/>
      <c r="CC133" s="1320"/>
      <c r="CD133" s="1320"/>
      <c r="CE133" s="1320"/>
      <c r="CF133" s="1320"/>
      <c r="CG133" s="1320"/>
      <c r="CH133" s="1378">
        <f t="shared" si="1"/>
        <v>112500</v>
      </c>
    </row>
    <row r="134" spans="1:86" ht="144" customHeight="1">
      <c r="A134" s="1678"/>
      <c r="B134" s="2321"/>
      <c r="C134" s="1649"/>
      <c r="D134" s="1649"/>
      <c r="E134" s="2322"/>
      <c r="F134" s="1649"/>
      <c r="G134" s="708"/>
      <c r="H134" s="3097"/>
      <c r="I134" s="1584"/>
      <c r="J134" s="2226"/>
      <c r="K134" s="2145"/>
      <c r="L134" s="2153" t="s">
        <v>748</v>
      </c>
      <c r="M134" s="3106"/>
      <c r="N134" s="154"/>
      <c r="O134" s="2163"/>
      <c r="P134" s="1549"/>
      <c r="Q134" s="213"/>
      <c r="R134" s="2153"/>
      <c r="S134" s="2143"/>
      <c r="T134" s="213"/>
      <c r="U134" s="211"/>
      <c r="V134" s="212"/>
      <c r="W134" s="213"/>
      <c r="X134" s="2153"/>
      <c r="Y134" s="2153"/>
      <c r="Z134" s="2160"/>
      <c r="AA134" s="268"/>
      <c r="AB134" s="2210"/>
      <c r="AC134" s="485"/>
      <c r="AD134" s="1788"/>
      <c r="AE134" s="1319"/>
      <c r="AF134" s="1484"/>
      <c r="AG134" s="1320"/>
      <c r="AH134" s="1320"/>
      <c r="AI134" s="1320"/>
      <c r="AJ134" s="1320"/>
      <c r="AK134" s="1320"/>
      <c r="AL134" s="1320"/>
      <c r="AM134" s="1320"/>
      <c r="AN134" s="1320"/>
      <c r="AO134" s="1320"/>
      <c r="AP134" s="1320"/>
      <c r="AQ134" s="1320"/>
      <c r="AR134" s="1320"/>
      <c r="AS134" s="1320"/>
      <c r="AT134" s="1320"/>
      <c r="AU134" s="1320"/>
      <c r="AV134" s="1320"/>
      <c r="AW134" s="1320"/>
      <c r="AX134" s="1320"/>
      <c r="AY134" s="1320"/>
      <c r="AZ134" s="1320"/>
      <c r="BA134" s="1320"/>
      <c r="BB134" s="1320"/>
      <c r="BC134" s="1320"/>
      <c r="BD134" s="1320"/>
      <c r="BE134" s="1320"/>
      <c r="BF134" s="1320"/>
      <c r="BG134" s="1320"/>
      <c r="BH134" s="1320"/>
      <c r="BI134" s="1320"/>
      <c r="BJ134" s="1320"/>
      <c r="BK134" s="1320"/>
      <c r="BL134" s="1320"/>
      <c r="BM134" s="1320"/>
      <c r="BN134" s="1320"/>
      <c r="BO134" s="1320"/>
      <c r="BP134" s="1320"/>
      <c r="BQ134" s="1320"/>
      <c r="BR134" s="1320"/>
      <c r="BS134" s="1320"/>
      <c r="BT134" s="1320"/>
      <c r="BU134" s="1320"/>
      <c r="BV134" s="1320"/>
      <c r="BW134" s="1320"/>
      <c r="BX134" s="1320"/>
      <c r="BY134" s="1320"/>
      <c r="BZ134" s="1320"/>
      <c r="CA134" s="1320"/>
      <c r="CB134" s="1320"/>
      <c r="CC134" s="1320"/>
      <c r="CD134" s="1320"/>
      <c r="CE134" s="1320"/>
      <c r="CF134" s="1320"/>
      <c r="CG134" s="1320"/>
      <c r="CH134" s="1378">
        <f t="shared" si="1"/>
        <v>0</v>
      </c>
    </row>
    <row r="135" spans="1:86" ht="27.75" customHeight="1">
      <c r="A135" s="1678"/>
      <c r="B135" s="2321"/>
      <c r="C135" s="1649"/>
      <c r="D135" s="1649"/>
      <c r="E135" s="2322"/>
      <c r="F135" s="1649"/>
      <c r="G135" s="708"/>
      <c r="H135" s="1165"/>
      <c r="I135" s="1585"/>
      <c r="J135" s="2138"/>
      <c r="K135" s="2176"/>
      <c r="L135" s="2174"/>
      <c r="M135" s="2174"/>
      <c r="N135" s="161"/>
      <c r="O135" s="1542"/>
      <c r="P135" s="165"/>
      <c r="Q135" s="228"/>
      <c r="R135" s="2174"/>
      <c r="S135" s="2175"/>
      <c r="T135" s="228"/>
      <c r="U135" s="2174"/>
      <c r="V135" s="2175"/>
      <c r="W135" s="228"/>
      <c r="X135" s="2174"/>
      <c r="Y135" s="2174"/>
      <c r="Z135" s="2193"/>
      <c r="AA135" s="269"/>
      <c r="AB135" s="401"/>
      <c r="AC135" s="1662"/>
      <c r="AD135" s="1789"/>
      <c r="AE135" s="1319"/>
      <c r="AF135" s="1484"/>
      <c r="AG135" s="1320"/>
      <c r="AH135" s="1320"/>
      <c r="AI135" s="1320"/>
      <c r="AJ135" s="1320"/>
      <c r="AK135" s="1320"/>
      <c r="AL135" s="1320"/>
      <c r="AM135" s="1320"/>
      <c r="AN135" s="1320"/>
      <c r="AO135" s="1320"/>
      <c r="AP135" s="1320"/>
      <c r="AQ135" s="1320"/>
      <c r="AR135" s="1320"/>
      <c r="AS135" s="1320"/>
      <c r="AT135" s="1320"/>
      <c r="AU135" s="1320"/>
      <c r="AV135" s="1320"/>
      <c r="AW135" s="1320"/>
      <c r="AX135" s="1320"/>
      <c r="AY135" s="1320"/>
      <c r="AZ135" s="1320"/>
      <c r="BA135" s="1320"/>
      <c r="BB135" s="1320"/>
      <c r="BC135" s="1320"/>
      <c r="BD135" s="1320"/>
      <c r="BE135" s="1320"/>
      <c r="BF135" s="1320"/>
      <c r="BG135" s="1320"/>
      <c r="BH135" s="1320"/>
      <c r="BI135" s="1320"/>
      <c r="BJ135" s="1320"/>
      <c r="BK135" s="1320"/>
      <c r="BL135" s="1320"/>
      <c r="BM135" s="1320"/>
      <c r="BN135" s="1320"/>
      <c r="BO135" s="1320"/>
      <c r="BP135" s="1320"/>
      <c r="BQ135" s="1320"/>
      <c r="BR135" s="1320"/>
      <c r="BS135" s="1320"/>
      <c r="BT135" s="1320"/>
      <c r="BU135" s="1320"/>
      <c r="BV135" s="1320"/>
      <c r="BW135" s="1320"/>
      <c r="BX135" s="1320"/>
      <c r="BY135" s="1320"/>
      <c r="BZ135" s="1320"/>
      <c r="CA135" s="1320"/>
      <c r="CB135" s="1320"/>
      <c r="CC135" s="1320"/>
      <c r="CD135" s="1320"/>
      <c r="CE135" s="1320"/>
      <c r="CF135" s="1320"/>
      <c r="CG135" s="1320"/>
      <c r="CH135" s="1378">
        <f t="shared" si="1"/>
        <v>0</v>
      </c>
    </row>
    <row r="136" spans="1:86" ht="108.75" customHeight="1">
      <c r="A136" s="1678"/>
      <c r="B136" s="2321"/>
      <c r="C136" s="1649"/>
      <c r="D136" s="1649"/>
      <c r="E136" s="2322"/>
      <c r="F136" s="1649"/>
      <c r="G136" s="708"/>
      <c r="H136" s="2141"/>
      <c r="I136" s="1584">
        <v>29</v>
      </c>
      <c r="J136" s="218">
        <v>29</v>
      </c>
      <c r="K136" s="3313" t="s">
        <v>752</v>
      </c>
      <c r="L136" s="1876" t="s">
        <v>667</v>
      </c>
      <c r="M136" s="3179" t="s">
        <v>753</v>
      </c>
      <c r="N136" s="154"/>
      <c r="O136" s="2163"/>
      <c r="P136" s="1549"/>
      <c r="Q136" s="213"/>
      <c r="R136" s="211"/>
      <c r="S136" s="2143"/>
      <c r="T136" s="213"/>
      <c r="U136" s="2153"/>
      <c r="V136" s="2143"/>
      <c r="W136" s="213"/>
      <c r="X136" s="2153"/>
      <c r="Y136" s="2153"/>
      <c r="Z136" s="2160" t="s">
        <v>754</v>
      </c>
      <c r="AA136" s="275">
        <v>311</v>
      </c>
      <c r="AB136" s="276">
        <v>3111</v>
      </c>
      <c r="AC136" s="2071" t="s">
        <v>124</v>
      </c>
      <c r="AD136" s="1790">
        <f>50*600</f>
        <v>30000</v>
      </c>
      <c r="AE136" s="1319"/>
      <c r="AF136" s="1484"/>
      <c r="AG136" s="1320"/>
      <c r="AH136" s="1320"/>
      <c r="AI136" s="1320"/>
      <c r="AJ136" s="1320"/>
      <c r="AK136" s="1320"/>
      <c r="AL136" s="1320"/>
      <c r="AM136" s="1320"/>
      <c r="AN136" s="1320"/>
      <c r="AO136" s="1320"/>
      <c r="AP136" s="1320"/>
      <c r="AQ136" s="1320"/>
      <c r="AR136" s="1320"/>
      <c r="AS136" s="1320"/>
      <c r="AT136" s="1320"/>
      <c r="AU136" s="1320"/>
      <c r="AV136" s="1320"/>
      <c r="AW136" s="1320"/>
      <c r="AX136" s="1320"/>
      <c r="AY136" s="1320"/>
      <c r="AZ136" s="1320"/>
      <c r="BA136" s="1320">
        <f>+AD136</f>
        <v>30000</v>
      </c>
      <c r="BB136" s="1320"/>
      <c r="BC136" s="1320"/>
      <c r="BD136" s="1320"/>
      <c r="BE136" s="1320"/>
      <c r="BF136" s="1320"/>
      <c r="BG136" s="1320"/>
      <c r="BH136" s="1320"/>
      <c r="BI136" s="1320"/>
      <c r="BJ136" s="1320"/>
      <c r="BK136" s="1320"/>
      <c r="BL136" s="1320"/>
      <c r="BM136" s="1320"/>
      <c r="BN136" s="1320"/>
      <c r="BO136" s="1320"/>
      <c r="BP136" s="1320"/>
      <c r="BQ136" s="1320"/>
      <c r="BR136" s="1320"/>
      <c r="BS136" s="1320"/>
      <c r="BT136" s="1320"/>
      <c r="BU136" s="1320"/>
      <c r="BV136" s="1320"/>
      <c r="BW136" s="1320"/>
      <c r="BX136" s="1320"/>
      <c r="BY136" s="1320"/>
      <c r="BZ136" s="1320"/>
      <c r="CA136" s="1320"/>
      <c r="CB136" s="1320"/>
      <c r="CC136" s="1320"/>
      <c r="CD136" s="1320"/>
      <c r="CE136" s="1320"/>
      <c r="CF136" s="1320"/>
      <c r="CG136" s="1320"/>
      <c r="CH136" s="1378">
        <f t="shared" si="1"/>
        <v>30000</v>
      </c>
    </row>
    <row r="137" spans="1:86" ht="65.25" customHeight="1">
      <c r="A137" s="1678"/>
      <c r="B137" s="2321"/>
      <c r="C137" s="1649"/>
      <c r="D137" s="1649"/>
      <c r="E137" s="2322"/>
      <c r="F137" s="1649"/>
      <c r="G137" s="708"/>
      <c r="H137" s="2141"/>
      <c r="I137" s="1584"/>
      <c r="J137" s="218"/>
      <c r="K137" s="3314"/>
      <c r="L137" s="1876"/>
      <c r="M137" s="3106"/>
      <c r="N137" s="154"/>
      <c r="O137" s="2163"/>
      <c r="P137" s="1549"/>
      <c r="Q137" s="213"/>
      <c r="R137" s="211"/>
      <c r="S137" s="2143"/>
      <c r="T137" s="213"/>
      <c r="U137" s="2153"/>
      <c r="V137" s="2143"/>
      <c r="W137" s="213"/>
      <c r="X137" s="2153"/>
      <c r="Y137" s="2153"/>
      <c r="Z137" s="277" t="s">
        <v>755</v>
      </c>
      <c r="AA137" s="275">
        <v>231</v>
      </c>
      <c r="AB137" s="276"/>
      <c r="AC137" s="2071" t="s">
        <v>5</v>
      </c>
      <c r="AD137" s="1790">
        <f>520*2+360</f>
        <v>1400</v>
      </c>
      <c r="AE137" s="1319"/>
      <c r="AF137" s="1484"/>
      <c r="AG137" s="1320"/>
      <c r="AH137" s="1320"/>
      <c r="AI137" s="1320"/>
      <c r="AJ137" s="1320">
        <f>+AD137</f>
        <v>1400</v>
      </c>
      <c r="AK137" s="1320"/>
      <c r="AL137" s="1320"/>
      <c r="AM137" s="1320"/>
      <c r="AN137" s="1320"/>
      <c r="AO137" s="1320"/>
      <c r="AP137" s="1320"/>
      <c r="AQ137" s="1320"/>
      <c r="AR137" s="1320"/>
      <c r="AS137" s="1320"/>
      <c r="AT137" s="1320"/>
      <c r="AU137" s="1320"/>
      <c r="AV137" s="1320"/>
      <c r="AW137" s="1320"/>
      <c r="AX137" s="1320"/>
      <c r="AY137" s="1320"/>
      <c r="AZ137" s="1320"/>
      <c r="BA137" s="1320"/>
      <c r="BB137" s="1320"/>
      <c r="BC137" s="1320"/>
      <c r="BD137" s="1320"/>
      <c r="BE137" s="1320"/>
      <c r="BF137" s="1320"/>
      <c r="BG137" s="1320"/>
      <c r="BH137" s="1320"/>
      <c r="BI137" s="1320"/>
      <c r="BJ137" s="1320"/>
      <c r="BK137" s="1320"/>
      <c r="BL137" s="1320"/>
      <c r="BM137" s="1320"/>
      <c r="BN137" s="1320"/>
      <c r="BO137" s="1320"/>
      <c r="BP137" s="1320"/>
      <c r="BQ137" s="1320"/>
      <c r="BR137" s="1320"/>
      <c r="BS137" s="1320"/>
      <c r="BT137" s="1320"/>
      <c r="BU137" s="1320"/>
      <c r="BV137" s="1320"/>
      <c r="BW137" s="1320"/>
      <c r="BX137" s="1320"/>
      <c r="BY137" s="1320"/>
      <c r="BZ137" s="1320"/>
      <c r="CA137" s="1320"/>
      <c r="CB137" s="1320"/>
      <c r="CC137" s="1320"/>
      <c r="CD137" s="1320"/>
      <c r="CE137" s="1320"/>
      <c r="CF137" s="1320"/>
      <c r="CG137" s="1320"/>
      <c r="CH137" s="1378">
        <f t="shared" si="1"/>
        <v>1400</v>
      </c>
    </row>
    <row r="138" spans="1:86" ht="55.5" customHeight="1">
      <c r="A138" s="1678"/>
      <c r="B138" s="2321"/>
      <c r="C138" s="1649"/>
      <c r="D138" s="1649"/>
      <c r="E138" s="2322"/>
      <c r="F138" s="1649"/>
      <c r="G138" s="708"/>
      <c r="H138" s="2141"/>
      <c r="I138" s="1584"/>
      <c r="J138" s="218"/>
      <c r="K138" s="1972"/>
      <c r="L138" s="1876"/>
      <c r="M138" s="2305"/>
      <c r="N138" s="154"/>
      <c r="O138" s="2163"/>
      <c r="P138" s="1549"/>
      <c r="Q138" s="213"/>
      <c r="R138" s="2153"/>
      <c r="S138" s="2143"/>
      <c r="T138" s="213"/>
      <c r="U138" s="2153"/>
      <c r="V138" s="2143"/>
      <c r="W138" s="213"/>
      <c r="X138" s="2153"/>
      <c r="Y138" s="2153"/>
      <c r="Z138" s="277" t="s">
        <v>756</v>
      </c>
      <c r="AA138" s="275">
        <v>371</v>
      </c>
      <c r="AB138" s="276">
        <v>3711</v>
      </c>
      <c r="AC138" s="357" t="s">
        <v>299</v>
      </c>
      <c r="AD138" s="1790">
        <v>4000</v>
      </c>
      <c r="AE138" s="1319"/>
      <c r="AF138" s="1484"/>
      <c r="AG138" s="1320"/>
      <c r="AH138" s="1320"/>
      <c r="AI138" s="1320"/>
      <c r="AJ138" s="1320"/>
      <c r="AK138" s="1320"/>
      <c r="AL138" s="1320"/>
      <c r="AM138" s="1320"/>
      <c r="AN138" s="1320"/>
      <c r="AO138" s="1320"/>
      <c r="AP138" s="1320"/>
      <c r="AQ138" s="1320"/>
      <c r="AR138" s="1320"/>
      <c r="AS138" s="1320"/>
      <c r="AT138" s="1320"/>
      <c r="AU138" s="1320"/>
      <c r="AV138" s="1320"/>
      <c r="AW138" s="1320"/>
      <c r="AX138" s="1320"/>
      <c r="AY138" s="1320"/>
      <c r="AZ138" s="1320"/>
      <c r="BA138" s="1320"/>
      <c r="BB138" s="1320"/>
      <c r="BC138" s="1320"/>
      <c r="BD138" s="1320"/>
      <c r="BE138" s="1320"/>
      <c r="BF138" s="1320"/>
      <c r="BG138" s="1320"/>
      <c r="BH138" s="1320"/>
      <c r="BI138" s="1320"/>
      <c r="BJ138" s="1320"/>
      <c r="BK138" s="1320"/>
      <c r="BL138" s="1320"/>
      <c r="BM138" s="1320">
        <f>+AD138</f>
        <v>4000</v>
      </c>
      <c r="BN138" s="1320"/>
      <c r="BO138" s="1320"/>
      <c r="BP138" s="1320"/>
      <c r="BQ138" s="1320"/>
      <c r="BR138" s="1320"/>
      <c r="BS138" s="1320"/>
      <c r="BT138" s="1320"/>
      <c r="BU138" s="1320"/>
      <c r="BV138" s="1320"/>
      <c r="BW138" s="1320"/>
      <c r="BX138" s="1320"/>
      <c r="BY138" s="1320"/>
      <c r="BZ138" s="1320"/>
      <c r="CA138" s="1320"/>
      <c r="CB138" s="1320"/>
      <c r="CC138" s="1320"/>
      <c r="CD138" s="1320"/>
      <c r="CE138" s="1320"/>
      <c r="CF138" s="1320"/>
      <c r="CG138" s="1320"/>
      <c r="CH138" s="1378">
        <f t="shared" si="1"/>
        <v>4000</v>
      </c>
    </row>
    <row r="139" spans="1:86" ht="66.75" customHeight="1">
      <c r="A139" s="1678"/>
      <c r="B139" s="2321"/>
      <c r="C139" s="1649"/>
      <c r="D139" s="1649"/>
      <c r="E139" s="2322"/>
      <c r="F139" s="1649"/>
      <c r="G139" s="708"/>
      <c r="H139" s="2141"/>
      <c r="I139" s="1584"/>
      <c r="J139" s="218"/>
      <c r="K139" s="1972"/>
      <c r="L139" s="1876"/>
      <c r="M139" s="2305"/>
      <c r="N139" s="154"/>
      <c r="O139" s="2163"/>
      <c r="P139" s="1549"/>
      <c r="Q139" s="213"/>
      <c r="R139" s="2153"/>
      <c r="S139" s="2143"/>
      <c r="T139" s="213"/>
      <c r="U139" s="2153"/>
      <c r="V139" s="2143"/>
      <c r="W139" s="213"/>
      <c r="X139" s="2153"/>
      <c r="Y139" s="2153"/>
      <c r="Z139" s="277" t="s">
        <v>757</v>
      </c>
      <c r="AA139" s="275">
        <v>241</v>
      </c>
      <c r="AB139" s="276"/>
      <c r="AC139" s="357" t="s">
        <v>7</v>
      </c>
      <c r="AD139" s="1790">
        <f>400*3</f>
        <v>1200</v>
      </c>
      <c r="AE139" s="1319"/>
      <c r="AF139" s="1484"/>
      <c r="AG139" s="1320"/>
      <c r="AH139" s="1320"/>
      <c r="AI139" s="1320"/>
      <c r="AJ139" s="1320"/>
      <c r="AK139" s="1320"/>
      <c r="AL139" s="1320">
        <f>+AD139</f>
        <v>1200</v>
      </c>
      <c r="AM139" s="1320"/>
      <c r="AN139" s="1320"/>
      <c r="AO139" s="1320"/>
      <c r="AP139" s="1320"/>
      <c r="AQ139" s="1320"/>
      <c r="AR139" s="1320"/>
      <c r="AS139" s="1320"/>
      <c r="AT139" s="1320"/>
      <c r="AU139" s="1320"/>
      <c r="AV139" s="1320"/>
      <c r="AW139" s="1320"/>
      <c r="AX139" s="1320"/>
      <c r="AY139" s="1320"/>
      <c r="AZ139" s="1320"/>
      <c r="BA139" s="1320"/>
      <c r="BB139" s="1320"/>
      <c r="BC139" s="1320"/>
      <c r="BD139" s="1320"/>
      <c r="BE139" s="1320"/>
      <c r="BF139" s="1320"/>
      <c r="BG139" s="1320"/>
      <c r="BH139" s="1320"/>
      <c r="BI139" s="1320"/>
      <c r="BJ139" s="1320"/>
      <c r="BK139" s="1320"/>
      <c r="BL139" s="1320"/>
      <c r="BM139" s="1320"/>
      <c r="BN139" s="1320"/>
      <c r="BO139" s="1320"/>
      <c r="BP139" s="1320"/>
      <c r="BQ139" s="1320"/>
      <c r="BR139" s="1320"/>
      <c r="BS139" s="1320"/>
      <c r="BT139" s="1320"/>
      <c r="BU139" s="1320"/>
      <c r="BV139" s="1320"/>
      <c r="BW139" s="1320"/>
      <c r="BX139" s="1320"/>
      <c r="BY139" s="1320"/>
      <c r="BZ139" s="1320"/>
      <c r="CA139" s="1320"/>
      <c r="CB139" s="1320"/>
      <c r="CC139" s="1320"/>
      <c r="CD139" s="1320"/>
      <c r="CE139" s="1320"/>
      <c r="CF139" s="1320"/>
      <c r="CG139" s="1320"/>
      <c r="CH139" s="1378">
        <f t="shared" si="1"/>
        <v>1200</v>
      </c>
    </row>
    <row r="140" spans="1:86" ht="39" customHeight="1">
      <c r="A140" s="1678"/>
      <c r="B140" s="2321"/>
      <c r="C140" s="1649"/>
      <c r="D140" s="1649"/>
      <c r="E140" s="2322"/>
      <c r="F140" s="1649"/>
      <c r="G140" s="708"/>
      <c r="H140" s="2141"/>
      <c r="I140" s="1584"/>
      <c r="J140" s="222"/>
      <c r="K140" s="278"/>
      <c r="L140" s="1877"/>
      <c r="M140" s="141"/>
      <c r="N140" s="161"/>
      <c r="O140" s="1542"/>
      <c r="P140" s="165"/>
      <c r="Q140" s="228"/>
      <c r="R140" s="2174"/>
      <c r="S140" s="2175"/>
      <c r="T140" s="228"/>
      <c r="U140" s="2174"/>
      <c r="V140" s="2175"/>
      <c r="W140" s="228"/>
      <c r="X140" s="2174"/>
      <c r="Y140" s="2174"/>
      <c r="Z140" s="279"/>
      <c r="AA140" s="280"/>
      <c r="AB140" s="281"/>
      <c r="AC140" s="2072"/>
      <c r="AD140" s="1791"/>
      <c r="AE140" s="1319"/>
      <c r="AF140" s="1484"/>
      <c r="AG140" s="1320"/>
      <c r="AH140" s="1320"/>
      <c r="AI140" s="1320"/>
      <c r="AJ140" s="1320"/>
      <c r="AK140" s="1320"/>
      <c r="AL140" s="1320"/>
      <c r="AM140" s="1320"/>
      <c r="AN140" s="1320"/>
      <c r="AO140" s="1320"/>
      <c r="AP140" s="1320"/>
      <c r="AQ140" s="1320"/>
      <c r="AR140" s="1320"/>
      <c r="AS140" s="1320"/>
      <c r="AT140" s="1320"/>
      <c r="AU140" s="1320"/>
      <c r="AV140" s="1320"/>
      <c r="AW140" s="1320"/>
      <c r="AX140" s="1320"/>
      <c r="AY140" s="1320"/>
      <c r="AZ140" s="1320"/>
      <c r="BA140" s="1320"/>
      <c r="BB140" s="1320"/>
      <c r="BC140" s="1320"/>
      <c r="BD140" s="1320"/>
      <c r="BE140" s="1320"/>
      <c r="BF140" s="1320"/>
      <c r="BG140" s="1320"/>
      <c r="BH140" s="1320"/>
      <c r="BI140" s="1320"/>
      <c r="BJ140" s="1320"/>
      <c r="BK140" s="1320"/>
      <c r="BL140" s="1320"/>
      <c r="BM140" s="1320"/>
      <c r="BN140" s="1320"/>
      <c r="BO140" s="1320"/>
      <c r="BP140" s="1320"/>
      <c r="BQ140" s="1320"/>
      <c r="BR140" s="1320"/>
      <c r="BS140" s="1320"/>
      <c r="BT140" s="1320"/>
      <c r="BU140" s="1320"/>
      <c r="BV140" s="1320"/>
      <c r="BW140" s="1320"/>
      <c r="BX140" s="1320"/>
      <c r="BY140" s="1320"/>
      <c r="BZ140" s="1320"/>
      <c r="CA140" s="1320"/>
      <c r="CB140" s="1320"/>
      <c r="CC140" s="1320"/>
      <c r="CD140" s="1320"/>
      <c r="CE140" s="1320"/>
      <c r="CF140" s="1320"/>
      <c r="CG140" s="1320"/>
      <c r="CH140" s="1378">
        <f t="shared" si="1"/>
        <v>0</v>
      </c>
    </row>
    <row r="141" spans="1:86" ht="83.25" customHeight="1">
      <c r="A141" s="1678"/>
      <c r="B141" s="2321"/>
      <c r="C141" s="1649"/>
      <c r="D141" s="1649"/>
      <c r="E141" s="2322"/>
      <c r="F141" s="1649"/>
      <c r="G141" s="708"/>
      <c r="H141" s="2141"/>
      <c r="I141" s="1586">
        <v>30</v>
      </c>
      <c r="J141" s="218">
        <v>30</v>
      </c>
      <c r="K141" s="3313" t="s">
        <v>758</v>
      </c>
      <c r="L141" s="3320" t="s">
        <v>667</v>
      </c>
      <c r="M141" s="3179" t="s">
        <v>753</v>
      </c>
      <c r="N141" s="154"/>
      <c r="O141" s="2163"/>
      <c r="P141" s="1549"/>
      <c r="Q141" s="213"/>
      <c r="R141" s="2153"/>
      <c r="S141" s="2143"/>
      <c r="T141" s="213"/>
      <c r="U141" s="211"/>
      <c r="V141" s="2143"/>
      <c r="W141" s="213"/>
      <c r="X141" s="2153"/>
      <c r="Y141" s="2153"/>
      <c r="Z141" s="2160" t="s">
        <v>754</v>
      </c>
      <c r="AA141" s="275">
        <v>311</v>
      </c>
      <c r="AB141" s="276">
        <v>3111</v>
      </c>
      <c r="AC141" s="2071" t="s">
        <v>124</v>
      </c>
      <c r="AD141" s="1790">
        <f>50*600</f>
        <v>30000</v>
      </c>
      <c r="AE141" s="1319"/>
      <c r="AF141" s="1484"/>
      <c r="AG141" s="1320"/>
      <c r="AH141" s="1320"/>
      <c r="AI141" s="1320"/>
      <c r="AJ141" s="1320"/>
      <c r="AK141" s="1320"/>
      <c r="AL141" s="1320"/>
      <c r="AM141" s="1320"/>
      <c r="AN141" s="1320"/>
      <c r="AO141" s="1320"/>
      <c r="AP141" s="1320"/>
      <c r="AQ141" s="1320"/>
      <c r="AR141" s="1320"/>
      <c r="AS141" s="1320"/>
      <c r="AT141" s="1320"/>
      <c r="AU141" s="1320"/>
      <c r="AV141" s="1320"/>
      <c r="AW141" s="1320"/>
      <c r="AX141" s="1320"/>
      <c r="AY141" s="1320"/>
      <c r="AZ141" s="1320"/>
      <c r="BA141" s="1320">
        <f>+AD141</f>
        <v>30000</v>
      </c>
      <c r="BB141" s="1320"/>
      <c r="BC141" s="1320"/>
      <c r="BD141" s="1320"/>
      <c r="BE141" s="1320"/>
      <c r="BF141" s="1320"/>
      <c r="BG141" s="1320"/>
      <c r="BH141" s="1320"/>
      <c r="BI141" s="1320"/>
      <c r="BJ141" s="1320"/>
      <c r="BK141" s="1320"/>
      <c r="BL141" s="1320"/>
      <c r="BM141" s="1320"/>
      <c r="BN141" s="1320"/>
      <c r="BO141" s="1320"/>
      <c r="BP141" s="1320"/>
      <c r="BQ141" s="1320"/>
      <c r="BR141" s="1320"/>
      <c r="BS141" s="1320"/>
      <c r="BT141" s="1320"/>
      <c r="BU141" s="1320"/>
      <c r="BV141" s="1320"/>
      <c r="BW141" s="1320"/>
      <c r="BX141" s="1320"/>
      <c r="BY141" s="1320"/>
      <c r="BZ141" s="1320"/>
      <c r="CA141" s="1320"/>
      <c r="CB141" s="1320"/>
      <c r="CC141" s="1320"/>
      <c r="CD141" s="1320"/>
      <c r="CE141" s="1320"/>
      <c r="CF141" s="1320"/>
      <c r="CG141" s="1320"/>
      <c r="CH141" s="1378">
        <f t="shared" si="1"/>
        <v>30000</v>
      </c>
    </row>
    <row r="142" spans="1:86" ht="71.25" customHeight="1">
      <c r="A142" s="1678"/>
      <c r="B142" s="2321"/>
      <c r="C142" s="1649"/>
      <c r="D142" s="1649"/>
      <c r="E142" s="2322"/>
      <c r="F142" s="1649"/>
      <c r="G142" s="708"/>
      <c r="H142" s="2141"/>
      <c r="I142" s="1584"/>
      <c r="J142" s="218"/>
      <c r="K142" s="3314"/>
      <c r="L142" s="3321"/>
      <c r="M142" s="3106"/>
      <c r="N142" s="154"/>
      <c r="O142" s="2163"/>
      <c r="P142" s="1549"/>
      <c r="Q142" s="213"/>
      <c r="R142" s="2153"/>
      <c r="S142" s="2143"/>
      <c r="T142" s="213"/>
      <c r="U142" s="211"/>
      <c r="V142" s="2143"/>
      <c r="W142" s="213"/>
      <c r="X142" s="2153"/>
      <c r="Y142" s="2153"/>
      <c r="Z142" s="277" t="s">
        <v>755</v>
      </c>
      <c r="AA142" s="275">
        <v>231</v>
      </c>
      <c r="AB142" s="276"/>
      <c r="AC142" s="2071" t="s">
        <v>5</v>
      </c>
      <c r="AD142" s="1790">
        <f>520*2+360</f>
        <v>1400</v>
      </c>
      <c r="AE142" s="1319"/>
      <c r="AF142" s="1484"/>
      <c r="AG142" s="1320"/>
      <c r="AH142" s="1320"/>
      <c r="AI142" s="1320"/>
      <c r="AJ142" s="1320">
        <f>+AD142</f>
        <v>1400</v>
      </c>
      <c r="AK142" s="1320"/>
      <c r="AL142" s="1320"/>
      <c r="AM142" s="1320"/>
      <c r="AN142" s="1320"/>
      <c r="AO142" s="1320"/>
      <c r="AP142" s="1320"/>
      <c r="AQ142" s="1320"/>
      <c r="AR142" s="1320"/>
      <c r="AS142" s="1320"/>
      <c r="AT142" s="1320"/>
      <c r="AU142" s="1320"/>
      <c r="AV142" s="1320"/>
      <c r="AW142" s="1320"/>
      <c r="AX142" s="1320"/>
      <c r="AY142" s="1320"/>
      <c r="AZ142" s="1320"/>
      <c r="BA142" s="1320"/>
      <c r="BB142" s="1320"/>
      <c r="BC142" s="1320"/>
      <c r="BD142" s="1320"/>
      <c r="BE142" s="1320"/>
      <c r="BF142" s="1320"/>
      <c r="BG142" s="1320"/>
      <c r="BH142" s="1320"/>
      <c r="BI142" s="1320"/>
      <c r="BJ142" s="1320"/>
      <c r="BK142" s="1320"/>
      <c r="BL142" s="1320"/>
      <c r="BM142" s="1320"/>
      <c r="BN142" s="1320"/>
      <c r="BO142" s="1320"/>
      <c r="BP142" s="1320"/>
      <c r="BQ142" s="1320"/>
      <c r="BR142" s="1320"/>
      <c r="BS142" s="1320"/>
      <c r="BT142" s="1320"/>
      <c r="BU142" s="1320"/>
      <c r="BV142" s="1320"/>
      <c r="BW142" s="1320"/>
      <c r="BX142" s="1320"/>
      <c r="BY142" s="1320"/>
      <c r="BZ142" s="1320"/>
      <c r="CA142" s="1320"/>
      <c r="CB142" s="1320"/>
      <c r="CC142" s="1320"/>
      <c r="CD142" s="1320"/>
      <c r="CE142" s="1320"/>
      <c r="CF142" s="1320"/>
      <c r="CG142" s="1320"/>
      <c r="CH142" s="1378">
        <f t="shared" si="1"/>
        <v>1400</v>
      </c>
    </row>
    <row r="143" spans="1:86" ht="52.5" customHeight="1">
      <c r="A143" s="1678"/>
      <c r="B143" s="2321"/>
      <c r="C143" s="1649"/>
      <c r="D143" s="1649"/>
      <c r="E143" s="2322"/>
      <c r="F143" s="1649"/>
      <c r="G143" s="708"/>
      <c r="H143" s="2141"/>
      <c r="I143" s="1584"/>
      <c r="J143" s="218"/>
      <c r="K143" s="3314"/>
      <c r="L143" s="1876"/>
      <c r="M143" s="2305"/>
      <c r="N143" s="154"/>
      <c r="O143" s="2163"/>
      <c r="P143" s="1549"/>
      <c r="Q143" s="213"/>
      <c r="R143" s="2153"/>
      <c r="S143" s="2143"/>
      <c r="T143" s="213"/>
      <c r="U143" s="2153"/>
      <c r="V143" s="2143"/>
      <c r="W143" s="213"/>
      <c r="X143" s="2153"/>
      <c r="Y143" s="2153"/>
      <c r="Z143" s="277" t="s">
        <v>756</v>
      </c>
      <c r="AA143" s="275">
        <v>371</v>
      </c>
      <c r="AB143" s="276">
        <v>3711</v>
      </c>
      <c r="AC143" s="357" t="s">
        <v>299</v>
      </c>
      <c r="AD143" s="1790">
        <v>4000</v>
      </c>
      <c r="AE143" s="1319"/>
      <c r="AF143" s="1484"/>
      <c r="AG143" s="1320"/>
      <c r="AH143" s="1320"/>
      <c r="AI143" s="1320"/>
      <c r="AJ143" s="1320"/>
      <c r="AK143" s="1320"/>
      <c r="AL143" s="1320"/>
      <c r="AM143" s="1320"/>
      <c r="AN143" s="1320"/>
      <c r="AO143" s="1320"/>
      <c r="AP143" s="1320"/>
      <c r="AQ143" s="1320"/>
      <c r="AR143" s="1320"/>
      <c r="AS143" s="1320"/>
      <c r="AT143" s="1320"/>
      <c r="AU143" s="1320"/>
      <c r="AV143" s="1320"/>
      <c r="AW143" s="1320"/>
      <c r="AX143" s="1320"/>
      <c r="AY143" s="1320"/>
      <c r="AZ143" s="1320"/>
      <c r="BA143" s="1320"/>
      <c r="BB143" s="1320"/>
      <c r="BC143" s="1320"/>
      <c r="BD143" s="1320"/>
      <c r="BE143" s="1320"/>
      <c r="BF143" s="1320"/>
      <c r="BG143" s="1320"/>
      <c r="BH143" s="1320"/>
      <c r="BI143" s="1320"/>
      <c r="BJ143" s="1320"/>
      <c r="BK143" s="1320"/>
      <c r="BL143" s="1320"/>
      <c r="BM143" s="1320">
        <f>+AD143</f>
        <v>4000</v>
      </c>
      <c r="BN143" s="1320"/>
      <c r="BO143" s="1320"/>
      <c r="BP143" s="1320"/>
      <c r="BQ143" s="1320"/>
      <c r="BR143" s="1320"/>
      <c r="BS143" s="1320"/>
      <c r="BT143" s="1320"/>
      <c r="BU143" s="1320"/>
      <c r="BV143" s="1320"/>
      <c r="BW143" s="1320"/>
      <c r="BX143" s="1320"/>
      <c r="BY143" s="1320"/>
      <c r="BZ143" s="1320"/>
      <c r="CA143" s="1320"/>
      <c r="CB143" s="1320"/>
      <c r="CC143" s="1320"/>
      <c r="CD143" s="1320"/>
      <c r="CE143" s="1320"/>
      <c r="CF143" s="1320"/>
      <c r="CG143" s="1320"/>
      <c r="CH143" s="1378">
        <f t="shared" si="1"/>
        <v>4000</v>
      </c>
    </row>
    <row r="144" spans="1:86" ht="59.25" customHeight="1">
      <c r="A144" s="1678"/>
      <c r="B144" s="2321"/>
      <c r="C144" s="1649"/>
      <c r="D144" s="1649"/>
      <c r="E144" s="2322"/>
      <c r="F144" s="1649"/>
      <c r="G144" s="708"/>
      <c r="H144" s="2141"/>
      <c r="I144" s="1584"/>
      <c r="J144" s="218"/>
      <c r="K144" s="1972"/>
      <c r="L144" s="1876"/>
      <c r="M144" s="2305"/>
      <c r="N144" s="154"/>
      <c r="O144" s="2163"/>
      <c r="P144" s="1549"/>
      <c r="Q144" s="213"/>
      <c r="R144" s="2153"/>
      <c r="S144" s="2143"/>
      <c r="T144" s="213"/>
      <c r="U144" s="2153"/>
      <c r="V144" s="2143"/>
      <c r="W144" s="213"/>
      <c r="X144" s="2153"/>
      <c r="Y144" s="2153"/>
      <c r="Z144" s="277" t="s">
        <v>757</v>
      </c>
      <c r="AA144" s="275">
        <v>241</v>
      </c>
      <c r="AB144" s="276"/>
      <c r="AC144" s="357" t="s">
        <v>7</v>
      </c>
      <c r="AD144" s="1790">
        <f>400*3</f>
        <v>1200</v>
      </c>
      <c r="AE144" s="1319"/>
      <c r="AF144" s="1484"/>
      <c r="AG144" s="1320"/>
      <c r="AH144" s="1320"/>
      <c r="AI144" s="1320"/>
      <c r="AJ144" s="1320"/>
      <c r="AK144" s="1320"/>
      <c r="AL144" s="1320">
        <f>+AD144</f>
        <v>1200</v>
      </c>
      <c r="AM144" s="1320"/>
      <c r="AN144" s="1320"/>
      <c r="AO144" s="1320"/>
      <c r="AP144" s="1320"/>
      <c r="AQ144" s="1320"/>
      <c r="AR144" s="1320"/>
      <c r="AS144" s="1320"/>
      <c r="AT144" s="1320"/>
      <c r="AU144" s="1320"/>
      <c r="AV144" s="1320"/>
      <c r="AW144" s="1320"/>
      <c r="AX144" s="1320"/>
      <c r="AY144" s="1320"/>
      <c r="AZ144" s="1320"/>
      <c r="BA144" s="1320"/>
      <c r="BB144" s="1320"/>
      <c r="BC144" s="1320"/>
      <c r="BD144" s="1320"/>
      <c r="BE144" s="1320"/>
      <c r="BF144" s="1320"/>
      <c r="BG144" s="1320"/>
      <c r="BH144" s="1320"/>
      <c r="BI144" s="1320"/>
      <c r="BJ144" s="1320"/>
      <c r="BK144" s="1320"/>
      <c r="BL144" s="1320"/>
      <c r="BM144" s="1320"/>
      <c r="BN144" s="1320"/>
      <c r="BO144" s="1320"/>
      <c r="BP144" s="1320"/>
      <c r="BQ144" s="1320"/>
      <c r="BR144" s="1320"/>
      <c r="BS144" s="1320"/>
      <c r="BT144" s="1320"/>
      <c r="BU144" s="1320"/>
      <c r="BV144" s="1320"/>
      <c r="BW144" s="1320"/>
      <c r="BX144" s="1320"/>
      <c r="BY144" s="1320"/>
      <c r="BZ144" s="1320"/>
      <c r="CA144" s="1320"/>
      <c r="CB144" s="1320"/>
      <c r="CC144" s="1320"/>
      <c r="CD144" s="1320"/>
      <c r="CE144" s="1320"/>
      <c r="CF144" s="1320"/>
      <c r="CG144" s="1320"/>
      <c r="CH144" s="1378">
        <f t="shared" si="1"/>
        <v>1200</v>
      </c>
    </row>
    <row r="145" spans="1:86" ht="105.75" customHeight="1">
      <c r="A145" s="1678"/>
      <c r="B145" s="2321"/>
      <c r="C145" s="1649"/>
      <c r="D145" s="1649"/>
      <c r="E145" s="2322"/>
      <c r="F145" s="1649"/>
      <c r="G145" s="708"/>
      <c r="H145" s="2141"/>
      <c r="I145" s="1585"/>
      <c r="J145" s="222"/>
      <c r="K145" s="278"/>
      <c r="L145" s="1877"/>
      <c r="M145" s="141"/>
      <c r="N145" s="161"/>
      <c r="O145" s="1542"/>
      <c r="P145" s="165"/>
      <c r="Q145" s="228"/>
      <c r="R145" s="2174"/>
      <c r="S145" s="2175"/>
      <c r="T145" s="228"/>
      <c r="U145" s="2174"/>
      <c r="V145" s="2175"/>
      <c r="W145" s="228"/>
      <c r="X145" s="2174"/>
      <c r="Y145" s="2174"/>
      <c r="Z145" s="282" t="s">
        <v>759</v>
      </c>
      <c r="AA145" s="280"/>
      <c r="AB145" s="281"/>
      <c r="AC145" s="2072"/>
      <c r="AD145" s="1791"/>
      <c r="AE145" s="1319"/>
      <c r="AF145" s="1484"/>
      <c r="AG145" s="1320"/>
      <c r="AH145" s="1320"/>
      <c r="AI145" s="1320"/>
      <c r="AJ145" s="1320"/>
      <c r="AK145" s="1320"/>
      <c r="AL145" s="1320"/>
      <c r="AM145" s="1320"/>
      <c r="AN145" s="1320"/>
      <c r="AO145" s="1320"/>
      <c r="AP145" s="1320"/>
      <c r="AQ145" s="1320"/>
      <c r="AR145" s="1320"/>
      <c r="AS145" s="1320"/>
      <c r="AT145" s="1320"/>
      <c r="AU145" s="1320"/>
      <c r="AV145" s="1320"/>
      <c r="AW145" s="1320"/>
      <c r="AX145" s="1320"/>
      <c r="AY145" s="1320"/>
      <c r="AZ145" s="1320"/>
      <c r="BA145" s="1320"/>
      <c r="BB145" s="1320"/>
      <c r="BC145" s="1320"/>
      <c r="BD145" s="1320"/>
      <c r="BE145" s="1320"/>
      <c r="BF145" s="1320"/>
      <c r="BG145" s="1320"/>
      <c r="BH145" s="1320"/>
      <c r="BI145" s="1320"/>
      <c r="BJ145" s="1320"/>
      <c r="BK145" s="1320"/>
      <c r="BL145" s="1320"/>
      <c r="BM145" s="1320"/>
      <c r="BN145" s="1320"/>
      <c r="BO145" s="1320"/>
      <c r="BP145" s="1320"/>
      <c r="BQ145" s="1320"/>
      <c r="BR145" s="1320"/>
      <c r="BS145" s="1320"/>
      <c r="BT145" s="1320"/>
      <c r="BU145" s="1320"/>
      <c r="BV145" s="1320"/>
      <c r="BW145" s="1320"/>
      <c r="BX145" s="1320"/>
      <c r="BY145" s="1320"/>
      <c r="BZ145" s="1320"/>
      <c r="CA145" s="1320"/>
      <c r="CB145" s="1320"/>
      <c r="CC145" s="1320"/>
      <c r="CD145" s="1320"/>
      <c r="CE145" s="1320"/>
      <c r="CF145" s="1320"/>
      <c r="CG145" s="1320"/>
      <c r="CH145" s="1378">
        <f t="shared" si="1"/>
        <v>0</v>
      </c>
    </row>
    <row r="146" spans="1:86" ht="70.5" customHeight="1">
      <c r="A146" s="1678"/>
      <c r="B146" s="2321"/>
      <c r="C146" s="1649"/>
      <c r="D146" s="1649"/>
      <c r="E146" s="2322"/>
      <c r="F146" s="1649"/>
      <c r="G146" s="708"/>
      <c r="H146" s="2141" t="s">
        <v>2518</v>
      </c>
      <c r="I146" s="1584">
        <v>31</v>
      </c>
      <c r="J146" s="2137">
        <v>31</v>
      </c>
      <c r="K146" s="3103" t="s">
        <v>760</v>
      </c>
      <c r="L146" s="2161" t="s">
        <v>761</v>
      </c>
      <c r="M146" s="2161" t="s">
        <v>762</v>
      </c>
      <c r="N146" s="148"/>
      <c r="O146" s="2326"/>
      <c r="P146" s="153"/>
      <c r="Q146" s="235"/>
      <c r="R146" s="2161"/>
      <c r="S146" s="2142"/>
      <c r="T146" s="236"/>
      <c r="U146" s="237"/>
      <c r="V146" s="238"/>
      <c r="W146" s="235"/>
      <c r="X146" s="2161"/>
      <c r="Y146" s="2161"/>
      <c r="Z146" s="2194"/>
      <c r="AA146" s="2392"/>
      <c r="AB146" s="421"/>
      <c r="AC146" s="2074"/>
      <c r="AD146" s="2393"/>
      <c r="AE146" s="1319"/>
      <c r="AF146" s="1484"/>
      <c r="AG146" s="1320"/>
      <c r="AH146" s="1320"/>
      <c r="AI146" s="1320"/>
      <c r="AJ146" s="1320"/>
      <c r="AK146" s="1320"/>
      <c r="AL146" s="1320"/>
      <c r="AM146" s="1320"/>
      <c r="AN146" s="1320"/>
      <c r="AO146" s="1320"/>
      <c r="AP146" s="1320"/>
      <c r="AQ146" s="1320"/>
      <c r="AR146" s="1320"/>
      <c r="AS146" s="1320"/>
      <c r="AT146" s="1320"/>
      <c r="AU146" s="1320"/>
      <c r="AV146" s="1320"/>
      <c r="AW146" s="1320"/>
      <c r="AX146" s="1320"/>
      <c r="AY146" s="1320"/>
      <c r="AZ146" s="1320"/>
      <c r="BA146" s="1320"/>
      <c r="BB146" s="1320"/>
      <c r="BC146" s="1320"/>
      <c r="BD146" s="1320"/>
      <c r="BE146" s="1320"/>
      <c r="BF146" s="1320"/>
      <c r="BG146" s="1320"/>
      <c r="BH146" s="1320"/>
      <c r="BI146" s="1320"/>
      <c r="BJ146" s="1320"/>
      <c r="BK146" s="1320"/>
      <c r="BL146" s="1320"/>
      <c r="BM146" s="1320"/>
      <c r="BN146" s="1320"/>
      <c r="BO146" s="1320"/>
      <c r="BP146" s="1320"/>
      <c r="BQ146" s="1320"/>
      <c r="BR146" s="1320"/>
      <c r="BS146" s="1320"/>
      <c r="BT146" s="1320"/>
      <c r="BU146" s="1320"/>
      <c r="BV146" s="1320"/>
      <c r="BW146" s="1320"/>
      <c r="BX146" s="1320"/>
      <c r="BY146" s="1320"/>
      <c r="BZ146" s="1320"/>
      <c r="CA146" s="1320"/>
      <c r="CB146" s="1320"/>
      <c r="CC146" s="1320"/>
      <c r="CD146" s="1320"/>
      <c r="CE146" s="1320"/>
      <c r="CF146" s="1320"/>
      <c r="CG146" s="1320"/>
      <c r="CH146" s="1378">
        <f t="shared" si="1"/>
        <v>0</v>
      </c>
    </row>
    <row r="147" spans="1:86" ht="78.75" customHeight="1">
      <c r="A147" s="1678"/>
      <c r="B147" s="2321"/>
      <c r="C147" s="1649"/>
      <c r="D147" s="1649"/>
      <c r="E147" s="2322"/>
      <c r="F147" s="1649"/>
      <c r="G147" s="1749" t="s">
        <v>763</v>
      </c>
      <c r="H147" s="2141"/>
      <c r="I147" s="1584"/>
      <c r="J147" s="2226"/>
      <c r="K147" s="3104"/>
      <c r="L147" s="2153" t="s">
        <v>764</v>
      </c>
      <c r="M147" s="2305"/>
      <c r="N147" s="138"/>
      <c r="O147" s="200"/>
      <c r="P147" s="250"/>
      <c r="Q147" s="202"/>
      <c r="R147" s="200"/>
      <c r="S147" s="201"/>
      <c r="T147" s="283"/>
      <c r="U147" s="284"/>
      <c r="V147" s="285"/>
      <c r="W147" s="202"/>
      <c r="X147" s="200"/>
      <c r="Y147" s="140"/>
      <c r="Z147" s="2160"/>
      <c r="AA147" s="265"/>
      <c r="AB147" s="367"/>
      <c r="AC147" s="898"/>
      <c r="AD147" s="1795"/>
      <c r="AE147" s="1319"/>
      <c r="AF147" s="1484"/>
      <c r="AG147" s="1320"/>
      <c r="AH147" s="1320"/>
      <c r="AI147" s="1320"/>
      <c r="AJ147" s="1320"/>
      <c r="AK147" s="1320"/>
      <c r="AL147" s="1320"/>
      <c r="AM147" s="1320"/>
      <c r="AN147" s="1320"/>
      <c r="AO147" s="1320"/>
      <c r="AP147" s="1320"/>
      <c r="AQ147" s="1320"/>
      <c r="AR147" s="1320"/>
      <c r="AS147" s="1320"/>
      <c r="AT147" s="1320"/>
      <c r="AU147" s="1320"/>
      <c r="AV147" s="1320"/>
      <c r="AW147" s="1320"/>
      <c r="AX147" s="1320"/>
      <c r="AY147" s="1320"/>
      <c r="AZ147" s="1320"/>
      <c r="BA147" s="1320"/>
      <c r="BB147" s="1320"/>
      <c r="BC147" s="1320"/>
      <c r="BD147" s="1320"/>
      <c r="BE147" s="1320"/>
      <c r="BF147" s="1320"/>
      <c r="BG147" s="1320"/>
      <c r="BH147" s="1320"/>
      <c r="BI147" s="1320"/>
      <c r="BJ147" s="1320"/>
      <c r="BK147" s="1320"/>
      <c r="BL147" s="1320"/>
      <c r="BM147" s="1320"/>
      <c r="BN147" s="1320"/>
      <c r="BO147" s="1320"/>
      <c r="BP147" s="1320"/>
      <c r="BQ147" s="1320"/>
      <c r="BR147" s="1320"/>
      <c r="BS147" s="1320"/>
      <c r="BT147" s="1320"/>
      <c r="BU147" s="1320"/>
      <c r="BV147" s="1320"/>
      <c r="BW147" s="1320"/>
      <c r="BX147" s="1320"/>
      <c r="BY147" s="1320"/>
      <c r="BZ147" s="1320"/>
      <c r="CA147" s="1320"/>
      <c r="CB147" s="1320"/>
      <c r="CC147" s="1320"/>
      <c r="CD147" s="1320"/>
      <c r="CE147" s="1320"/>
      <c r="CF147" s="1320"/>
      <c r="CG147" s="1320"/>
      <c r="CH147" s="1378">
        <f t="shared" ref="CH147:CH210" si="2">SUM(AE147:CG147)</f>
        <v>0</v>
      </c>
    </row>
    <row r="148" spans="1:86" ht="27.75" customHeight="1">
      <c r="A148" s="1678"/>
      <c r="B148" s="2321"/>
      <c r="C148" s="1649"/>
      <c r="D148" s="1649"/>
      <c r="E148" s="2322"/>
      <c r="F148" s="1649"/>
      <c r="G148" s="708"/>
      <c r="H148" s="2141"/>
      <c r="I148" s="1584"/>
      <c r="J148" s="2138"/>
      <c r="K148" s="3162"/>
      <c r="L148" s="2174"/>
      <c r="M148" s="141"/>
      <c r="N148" s="142"/>
      <c r="O148" s="193"/>
      <c r="P148" s="251"/>
      <c r="Q148" s="195"/>
      <c r="R148" s="193"/>
      <c r="S148" s="194"/>
      <c r="T148" s="195"/>
      <c r="U148" s="193"/>
      <c r="V148" s="194"/>
      <c r="W148" s="195"/>
      <c r="X148" s="193"/>
      <c r="Y148" s="144"/>
      <c r="Z148" s="2193"/>
      <c r="AA148" s="269"/>
      <c r="AB148" s="401"/>
      <c r="AC148" s="1662"/>
      <c r="AD148" s="1789"/>
      <c r="AE148" s="1319"/>
      <c r="AF148" s="1484"/>
      <c r="AG148" s="1320"/>
      <c r="AH148" s="1320"/>
      <c r="AI148" s="1320"/>
      <c r="AJ148" s="1320"/>
      <c r="AK148" s="1320"/>
      <c r="AL148" s="1320"/>
      <c r="AM148" s="1320"/>
      <c r="AN148" s="1320"/>
      <c r="AO148" s="1320"/>
      <c r="AP148" s="1320"/>
      <c r="AQ148" s="1320"/>
      <c r="AR148" s="1320"/>
      <c r="AS148" s="1320"/>
      <c r="AT148" s="1320"/>
      <c r="AU148" s="1320"/>
      <c r="AV148" s="1320"/>
      <c r="AW148" s="1320"/>
      <c r="AX148" s="1320"/>
      <c r="AY148" s="1320"/>
      <c r="AZ148" s="1320"/>
      <c r="BA148" s="1320"/>
      <c r="BB148" s="1320"/>
      <c r="BC148" s="1320"/>
      <c r="BD148" s="1320"/>
      <c r="BE148" s="1320"/>
      <c r="BF148" s="1320"/>
      <c r="BG148" s="1320"/>
      <c r="BH148" s="1320"/>
      <c r="BI148" s="1320"/>
      <c r="BJ148" s="1320"/>
      <c r="BK148" s="1320"/>
      <c r="BL148" s="1320"/>
      <c r="BM148" s="1320"/>
      <c r="BN148" s="1320"/>
      <c r="BO148" s="1320"/>
      <c r="BP148" s="1320"/>
      <c r="BQ148" s="1320"/>
      <c r="BR148" s="1320"/>
      <c r="BS148" s="1320"/>
      <c r="BT148" s="1320"/>
      <c r="BU148" s="1320"/>
      <c r="BV148" s="1320"/>
      <c r="BW148" s="1320"/>
      <c r="BX148" s="1320"/>
      <c r="BY148" s="1320"/>
      <c r="BZ148" s="1320"/>
      <c r="CA148" s="1320"/>
      <c r="CB148" s="1320"/>
      <c r="CC148" s="1320"/>
      <c r="CD148" s="1320"/>
      <c r="CE148" s="1320"/>
      <c r="CF148" s="1320"/>
      <c r="CG148" s="1320"/>
      <c r="CH148" s="1378">
        <f t="shared" si="2"/>
        <v>0</v>
      </c>
    </row>
    <row r="149" spans="1:86" ht="27.75" customHeight="1">
      <c r="A149" s="1678"/>
      <c r="B149" s="2321"/>
      <c r="C149" s="1649"/>
      <c r="D149" s="1649"/>
      <c r="E149" s="2322"/>
      <c r="F149" s="1649"/>
      <c r="G149" s="708"/>
      <c r="H149" s="2141"/>
      <c r="I149" s="1586">
        <v>32</v>
      </c>
      <c r="J149" s="2137">
        <v>32</v>
      </c>
      <c r="K149" s="3103" t="s">
        <v>765</v>
      </c>
      <c r="L149" s="3123" t="s">
        <v>766</v>
      </c>
      <c r="M149" s="2178" t="s">
        <v>767</v>
      </c>
      <c r="N149" s="169"/>
      <c r="O149" s="252"/>
      <c r="P149" s="253"/>
      <c r="Q149" s="254"/>
      <c r="R149" s="252"/>
      <c r="S149" s="255"/>
      <c r="T149" s="254"/>
      <c r="U149" s="252"/>
      <c r="V149" s="255"/>
      <c r="W149" s="254"/>
      <c r="X149" s="286"/>
      <c r="Y149" s="171"/>
      <c r="Z149" s="2194"/>
      <c r="AA149" s="2392"/>
      <c r="AB149" s="421"/>
      <c r="AC149" s="2074"/>
      <c r="AD149" s="2393"/>
      <c r="AE149" s="1319"/>
      <c r="AF149" s="1484"/>
      <c r="AG149" s="1320"/>
      <c r="AH149" s="1320"/>
      <c r="AI149" s="1320"/>
      <c r="AJ149" s="1320"/>
      <c r="AK149" s="1320"/>
      <c r="AL149" s="1320"/>
      <c r="AM149" s="1320"/>
      <c r="AN149" s="1320"/>
      <c r="AO149" s="1320"/>
      <c r="AP149" s="1320"/>
      <c r="AQ149" s="1320"/>
      <c r="AR149" s="1320"/>
      <c r="AS149" s="1320"/>
      <c r="AT149" s="1320"/>
      <c r="AU149" s="1320"/>
      <c r="AV149" s="1320"/>
      <c r="AW149" s="1320"/>
      <c r="AX149" s="1320"/>
      <c r="AY149" s="1320"/>
      <c r="AZ149" s="1320"/>
      <c r="BA149" s="1320"/>
      <c r="BB149" s="1320"/>
      <c r="BC149" s="1320"/>
      <c r="BD149" s="1320"/>
      <c r="BE149" s="1320"/>
      <c r="BF149" s="1320"/>
      <c r="BG149" s="1320"/>
      <c r="BH149" s="1320"/>
      <c r="BI149" s="1320"/>
      <c r="BJ149" s="1320"/>
      <c r="BK149" s="1320"/>
      <c r="BL149" s="1320"/>
      <c r="BM149" s="1320"/>
      <c r="BN149" s="1320"/>
      <c r="BO149" s="1320"/>
      <c r="BP149" s="1320"/>
      <c r="BQ149" s="1320"/>
      <c r="BR149" s="1320"/>
      <c r="BS149" s="1320"/>
      <c r="BT149" s="1320"/>
      <c r="BU149" s="1320"/>
      <c r="BV149" s="1320"/>
      <c r="BW149" s="1320"/>
      <c r="BX149" s="1320"/>
      <c r="BY149" s="1320"/>
      <c r="BZ149" s="1320"/>
      <c r="CA149" s="1320"/>
      <c r="CB149" s="1320"/>
      <c r="CC149" s="1320"/>
      <c r="CD149" s="1320"/>
      <c r="CE149" s="1320"/>
      <c r="CF149" s="1320"/>
      <c r="CG149" s="1320"/>
      <c r="CH149" s="1378">
        <f t="shared" si="2"/>
        <v>0</v>
      </c>
    </row>
    <row r="150" spans="1:86" ht="117.75" customHeight="1">
      <c r="A150" s="1678"/>
      <c r="B150" s="2321"/>
      <c r="C150" s="1649"/>
      <c r="D150" s="1649"/>
      <c r="E150" s="2322"/>
      <c r="F150" s="1649"/>
      <c r="G150" s="708"/>
      <c r="H150" s="2141"/>
      <c r="I150" s="1584"/>
      <c r="J150" s="2226"/>
      <c r="K150" s="3104"/>
      <c r="L150" s="3105"/>
      <c r="M150" s="2305"/>
      <c r="N150" s="138"/>
      <c r="O150" s="200"/>
      <c r="P150" s="250"/>
      <c r="Q150" s="202"/>
      <c r="R150" s="200"/>
      <c r="S150" s="201"/>
      <c r="T150" s="202"/>
      <c r="U150" s="200"/>
      <c r="V150" s="201"/>
      <c r="W150" s="202"/>
      <c r="X150" s="284"/>
      <c r="Y150" s="140"/>
      <c r="Z150" s="2160"/>
      <c r="AA150" s="265"/>
      <c r="AB150" s="367"/>
      <c r="AC150" s="898"/>
      <c r="AD150" s="1795"/>
      <c r="AE150" s="1319"/>
      <c r="AF150" s="1484"/>
      <c r="AG150" s="1320"/>
      <c r="AH150" s="1320"/>
      <c r="AI150" s="1320"/>
      <c r="AJ150" s="1320"/>
      <c r="AK150" s="1320"/>
      <c r="AL150" s="1320"/>
      <c r="AM150" s="1320"/>
      <c r="AN150" s="1320"/>
      <c r="AO150" s="1320"/>
      <c r="AP150" s="1320"/>
      <c r="AQ150" s="1320"/>
      <c r="AR150" s="1320"/>
      <c r="AS150" s="1320"/>
      <c r="AT150" s="1320"/>
      <c r="AU150" s="1320"/>
      <c r="AV150" s="1320"/>
      <c r="AW150" s="1320"/>
      <c r="AX150" s="1320"/>
      <c r="AY150" s="1320"/>
      <c r="AZ150" s="1320"/>
      <c r="BA150" s="1320"/>
      <c r="BB150" s="1320"/>
      <c r="BC150" s="1320"/>
      <c r="BD150" s="1320"/>
      <c r="BE150" s="1320"/>
      <c r="BF150" s="1320"/>
      <c r="BG150" s="1320"/>
      <c r="BH150" s="1320"/>
      <c r="BI150" s="1320"/>
      <c r="BJ150" s="1320"/>
      <c r="BK150" s="1320"/>
      <c r="BL150" s="1320"/>
      <c r="BM150" s="1320"/>
      <c r="BN150" s="1320"/>
      <c r="BO150" s="1320"/>
      <c r="BP150" s="1320"/>
      <c r="BQ150" s="1320"/>
      <c r="BR150" s="1320"/>
      <c r="BS150" s="1320"/>
      <c r="BT150" s="1320"/>
      <c r="BU150" s="1320"/>
      <c r="BV150" s="1320"/>
      <c r="BW150" s="1320"/>
      <c r="BX150" s="1320"/>
      <c r="BY150" s="1320"/>
      <c r="BZ150" s="1320"/>
      <c r="CA150" s="1320"/>
      <c r="CB150" s="1320"/>
      <c r="CC150" s="1320"/>
      <c r="CD150" s="1320"/>
      <c r="CE150" s="1320"/>
      <c r="CF150" s="1320"/>
      <c r="CG150" s="1320"/>
      <c r="CH150" s="1378">
        <f t="shared" si="2"/>
        <v>0</v>
      </c>
    </row>
    <row r="151" spans="1:86" ht="113.25" customHeight="1">
      <c r="A151" s="1678"/>
      <c r="B151" s="2321"/>
      <c r="C151" s="1649"/>
      <c r="D151" s="1649"/>
      <c r="E151" s="2322"/>
      <c r="F151" s="1649"/>
      <c r="G151" s="708"/>
      <c r="H151" s="2141"/>
      <c r="I151" s="1584"/>
      <c r="J151" s="2226"/>
      <c r="K151" s="2145"/>
      <c r="L151" s="2153" t="s">
        <v>768</v>
      </c>
      <c r="M151" s="2305"/>
      <c r="N151" s="138"/>
      <c r="O151" s="200"/>
      <c r="P151" s="250"/>
      <c r="Q151" s="202"/>
      <c r="R151" s="200"/>
      <c r="S151" s="201"/>
      <c r="T151" s="202"/>
      <c r="U151" s="200"/>
      <c r="V151" s="201"/>
      <c r="W151" s="202"/>
      <c r="X151" s="284"/>
      <c r="Y151" s="140"/>
      <c r="Z151" s="2160"/>
      <c r="AA151" s="265"/>
      <c r="AB151" s="367"/>
      <c r="AC151" s="898"/>
      <c r="AD151" s="1795"/>
      <c r="AE151" s="1319"/>
      <c r="AF151" s="1484"/>
      <c r="AG151" s="1320"/>
      <c r="AH151" s="1320"/>
      <c r="AI151" s="1320"/>
      <c r="AJ151" s="1320"/>
      <c r="AK151" s="1320"/>
      <c r="AL151" s="1320"/>
      <c r="AM151" s="1320"/>
      <c r="AN151" s="1320"/>
      <c r="AO151" s="1320"/>
      <c r="AP151" s="1320"/>
      <c r="AQ151" s="1320"/>
      <c r="AR151" s="1320"/>
      <c r="AS151" s="1320"/>
      <c r="AT151" s="1320"/>
      <c r="AU151" s="1320"/>
      <c r="AV151" s="1320"/>
      <c r="AW151" s="1320"/>
      <c r="AX151" s="1320"/>
      <c r="AY151" s="1320"/>
      <c r="AZ151" s="1320"/>
      <c r="BA151" s="1320"/>
      <c r="BB151" s="1320"/>
      <c r="BC151" s="1320"/>
      <c r="BD151" s="1320"/>
      <c r="BE151" s="1320"/>
      <c r="BF151" s="1320"/>
      <c r="BG151" s="1320"/>
      <c r="BH151" s="1320"/>
      <c r="BI151" s="1320"/>
      <c r="BJ151" s="1320"/>
      <c r="BK151" s="1320"/>
      <c r="BL151" s="1320"/>
      <c r="BM151" s="1320"/>
      <c r="BN151" s="1320"/>
      <c r="BO151" s="1320"/>
      <c r="BP151" s="1320"/>
      <c r="BQ151" s="1320"/>
      <c r="BR151" s="1320"/>
      <c r="BS151" s="1320"/>
      <c r="BT151" s="1320"/>
      <c r="BU151" s="1320"/>
      <c r="BV151" s="1320"/>
      <c r="BW151" s="1320"/>
      <c r="BX151" s="1320"/>
      <c r="BY151" s="1320"/>
      <c r="BZ151" s="1320"/>
      <c r="CA151" s="1320"/>
      <c r="CB151" s="1320"/>
      <c r="CC151" s="1320"/>
      <c r="CD151" s="1320"/>
      <c r="CE151" s="1320"/>
      <c r="CF151" s="1320"/>
      <c r="CG151" s="1320"/>
      <c r="CH151" s="1378">
        <f t="shared" si="2"/>
        <v>0</v>
      </c>
    </row>
    <row r="152" spans="1:86" ht="27.75" customHeight="1">
      <c r="A152" s="1678"/>
      <c r="B152" s="2321"/>
      <c r="C152" s="1649"/>
      <c r="D152" s="1649"/>
      <c r="E152" s="2322"/>
      <c r="F152" s="1649"/>
      <c r="G152" s="708"/>
      <c r="H152" s="2141"/>
      <c r="I152" s="1585"/>
      <c r="J152" s="2138"/>
      <c r="K152" s="2176"/>
      <c r="L152" s="2174"/>
      <c r="M152" s="141"/>
      <c r="N152" s="142"/>
      <c r="O152" s="193"/>
      <c r="P152" s="251"/>
      <c r="Q152" s="195"/>
      <c r="R152" s="193"/>
      <c r="S152" s="194"/>
      <c r="T152" s="195"/>
      <c r="U152" s="193"/>
      <c r="V152" s="194"/>
      <c r="W152" s="195"/>
      <c r="X152" s="193"/>
      <c r="Y152" s="144"/>
      <c r="Z152" s="2193"/>
      <c r="AA152" s="269"/>
      <c r="AB152" s="401"/>
      <c r="AC152" s="1662"/>
      <c r="AD152" s="1789"/>
      <c r="AE152" s="1319"/>
      <c r="AF152" s="1484"/>
      <c r="AG152" s="1320"/>
      <c r="AH152" s="1320"/>
      <c r="AI152" s="1320"/>
      <c r="AJ152" s="1320"/>
      <c r="AK152" s="1320"/>
      <c r="AL152" s="1320"/>
      <c r="AM152" s="1320"/>
      <c r="AN152" s="1320"/>
      <c r="AO152" s="1320"/>
      <c r="AP152" s="1320"/>
      <c r="AQ152" s="1320"/>
      <c r="AR152" s="1320"/>
      <c r="AS152" s="1320"/>
      <c r="AT152" s="1320"/>
      <c r="AU152" s="1320"/>
      <c r="AV152" s="1320"/>
      <c r="AW152" s="1320"/>
      <c r="AX152" s="1320"/>
      <c r="AY152" s="1320"/>
      <c r="AZ152" s="1320"/>
      <c r="BA152" s="1320"/>
      <c r="BB152" s="1320"/>
      <c r="BC152" s="1320"/>
      <c r="BD152" s="1320"/>
      <c r="BE152" s="1320"/>
      <c r="BF152" s="1320"/>
      <c r="BG152" s="1320"/>
      <c r="BH152" s="1320"/>
      <c r="BI152" s="1320"/>
      <c r="BJ152" s="1320"/>
      <c r="BK152" s="1320"/>
      <c r="BL152" s="1320"/>
      <c r="BM152" s="1320"/>
      <c r="BN152" s="1320"/>
      <c r="BO152" s="1320"/>
      <c r="BP152" s="1320"/>
      <c r="BQ152" s="1320"/>
      <c r="BR152" s="1320"/>
      <c r="BS152" s="1320"/>
      <c r="BT152" s="1320"/>
      <c r="BU152" s="1320"/>
      <c r="BV152" s="1320"/>
      <c r="BW152" s="1320"/>
      <c r="BX152" s="1320"/>
      <c r="BY152" s="1320"/>
      <c r="BZ152" s="1320"/>
      <c r="CA152" s="1320"/>
      <c r="CB152" s="1320"/>
      <c r="CC152" s="1320"/>
      <c r="CD152" s="1320"/>
      <c r="CE152" s="1320"/>
      <c r="CF152" s="1320"/>
      <c r="CG152" s="1320"/>
      <c r="CH152" s="1378">
        <f t="shared" si="2"/>
        <v>0</v>
      </c>
    </row>
    <row r="153" spans="1:86" ht="39.75" customHeight="1">
      <c r="A153" s="1678"/>
      <c r="B153" s="2321"/>
      <c r="C153" s="1649"/>
      <c r="D153" s="1649"/>
      <c r="E153" s="2322"/>
      <c r="F153" s="1649"/>
      <c r="G153" s="708"/>
      <c r="H153" s="2141"/>
      <c r="I153" s="1584"/>
      <c r="J153" s="2137"/>
      <c r="K153" s="3301" t="s">
        <v>769</v>
      </c>
      <c r="L153" s="2161"/>
      <c r="M153" s="2178"/>
      <c r="N153" s="169"/>
      <c r="O153" s="252"/>
      <c r="P153" s="253"/>
      <c r="Q153" s="254"/>
      <c r="R153" s="252"/>
      <c r="S153" s="255"/>
      <c r="T153" s="254"/>
      <c r="U153" s="252"/>
      <c r="V153" s="255"/>
      <c r="W153" s="254"/>
      <c r="X153" s="252"/>
      <c r="Y153" s="171"/>
      <c r="Z153" s="2194"/>
      <c r="AA153" s="2392"/>
      <c r="AB153" s="421"/>
      <c r="AC153" s="2074"/>
      <c r="AD153" s="2393"/>
      <c r="AE153" s="1319"/>
      <c r="AF153" s="1484"/>
      <c r="AG153" s="1320"/>
      <c r="AH153" s="1320"/>
      <c r="AI153" s="1320"/>
      <c r="AJ153" s="1320"/>
      <c r="AK153" s="1320"/>
      <c r="AL153" s="1320"/>
      <c r="AM153" s="1320"/>
      <c r="AN153" s="1320"/>
      <c r="AO153" s="1320"/>
      <c r="AP153" s="1320"/>
      <c r="AQ153" s="1320"/>
      <c r="AR153" s="1320"/>
      <c r="AS153" s="1320"/>
      <c r="AT153" s="1320"/>
      <c r="AU153" s="1320"/>
      <c r="AV153" s="1320"/>
      <c r="AW153" s="1320"/>
      <c r="AX153" s="1320"/>
      <c r="AY153" s="1320"/>
      <c r="AZ153" s="1320"/>
      <c r="BA153" s="1320"/>
      <c r="BB153" s="1320"/>
      <c r="BC153" s="1320"/>
      <c r="BD153" s="1320"/>
      <c r="BE153" s="1320"/>
      <c r="BF153" s="1320"/>
      <c r="BG153" s="1320"/>
      <c r="BH153" s="1320"/>
      <c r="BI153" s="1320"/>
      <c r="BJ153" s="1320"/>
      <c r="BK153" s="1320"/>
      <c r="BL153" s="1320"/>
      <c r="BM153" s="1320"/>
      <c r="BN153" s="1320"/>
      <c r="BO153" s="1320"/>
      <c r="BP153" s="1320"/>
      <c r="BQ153" s="1320"/>
      <c r="BR153" s="1320"/>
      <c r="BS153" s="1320"/>
      <c r="BT153" s="1320"/>
      <c r="BU153" s="1320"/>
      <c r="BV153" s="1320"/>
      <c r="BW153" s="1320"/>
      <c r="BX153" s="1320"/>
      <c r="BY153" s="1320"/>
      <c r="BZ153" s="1320"/>
      <c r="CA153" s="1320"/>
      <c r="CB153" s="1320"/>
      <c r="CC153" s="1320"/>
      <c r="CD153" s="1320"/>
      <c r="CE153" s="1320"/>
      <c r="CF153" s="1320"/>
      <c r="CG153" s="1320"/>
      <c r="CH153" s="1378">
        <f t="shared" si="2"/>
        <v>0</v>
      </c>
    </row>
    <row r="154" spans="1:86" ht="39.75" customHeight="1">
      <c r="A154" s="1678"/>
      <c r="B154" s="2321"/>
      <c r="C154" s="1649"/>
      <c r="D154" s="1649"/>
      <c r="E154" s="2322"/>
      <c r="F154" s="1649"/>
      <c r="G154" s="708"/>
      <c r="H154" s="2141"/>
      <c r="I154" s="1584"/>
      <c r="J154" s="2226"/>
      <c r="K154" s="3193"/>
      <c r="L154" s="2153"/>
      <c r="M154" s="2305"/>
      <c r="N154" s="138"/>
      <c r="O154" s="200"/>
      <c r="P154" s="250"/>
      <c r="Q154" s="202"/>
      <c r="R154" s="200"/>
      <c r="S154" s="201"/>
      <c r="T154" s="202"/>
      <c r="U154" s="200"/>
      <c r="V154" s="201"/>
      <c r="W154" s="202"/>
      <c r="X154" s="200"/>
      <c r="Y154" s="140"/>
      <c r="Z154" s="2160"/>
      <c r="AA154" s="265"/>
      <c r="AB154" s="367"/>
      <c r="AC154" s="898"/>
      <c r="AD154" s="1795"/>
      <c r="AE154" s="1319"/>
      <c r="AF154" s="1484"/>
      <c r="AG154" s="1320"/>
      <c r="AH154" s="1320"/>
      <c r="AI154" s="1320"/>
      <c r="AJ154" s="1320"/>
      <c r="AK154" s="1320"/>
      <c r="AL154" s="1320"/>
      <c r="AM154" s="1320"/>
      <c r="AN154" s="1320"/>
      <c r="AO154" s="1320"/>
      <c r="AP154" s="1320"/>
      <c r="AQ154" s="1320"/>
      <c r="AR154" s="1320"/>
      <c r="AS154" s="1320"/>
      <c r="AT154" s="1320"/>
      <c r="AU154" s="1320"/>
      <c r="AV154" s="1320"/>
      <c r="AW154" s="1320"/>
      <c r="AX154" s="1320"/>
      <c r="AY154" s="1320"/>
      <c r="AZ154" s="1320"/>
      <c r="BA154" s="1320"/>
      <c r="BB154" s="1320"/>
      <c r="BC154" s="1320"/>
      <c r="BD154" s="1320"/>
      <c r="BE154" s="1320"/>
      <c r="BF154" s="1320"/>
      <c r="BG154" s="1320"/>
      <c r="BH154" s="1320"/>
      <c r="BI154" s="1320"/>
      <c r="BJ154" s="1320"/>
      <c r="BK154" s="1320"/>
      <c r="BL154" s="1320"/>
      <c r="BM154" s="1320"/>
      <c r="BN154" s="1320"/>
      <c r="BO154" s="1320"/>
      <c r="BP154" s="1320"/>
      <c r="BQ154" s="1320"/>
      <c r="BR154" s="1320"/>
      <c r="BS154" s="1320"/>
      <c r="BT154" s="1320"/>
      <c r="BU154" s="1320"/>
      <c r="BV154" s="1320"/>
      <c r="BW154" s="1320"/>
      <c r="BX154" s="1320"/>
      <c r="BY154" s="1320"/>
      <c r="BZ154" s="1320"/>
      <c r="CA154" s="1320"/>
      <c r="CB154" s="1320"/>
      <c r="CC154" s="1320"/>
      <c r="CD154" s="1320"/>
      <c r="CE154" s="1320"/>
      <c r="CF154" s="1320"/>
      <c r="CG154" s="1320"/>
      <c r="CH154" s="1378">
        <f t="shared" si="2"/>
        <v>0</v>
      </c>
    </row>
    <row r="155" spans="1:86" ht="72" customHeight="1">
      <c r="A155" s="1678"/>
      <c r="B155" s="2321"/>
      <c r="C155" s="1649"/>
      <c r="D155" s="1649"/>
      <c r="E155" s="2322"/>
      <c r="F155" s="1649"/>
      <c r="G155" s="708"/>
      <c r="H155" s="2141"/>
      <c r="I155" s="1584">
        <v>33</v>
      </c>
      <c r="J155" s="2226">
        <v>33</v>
      </c>
      <c r="K155" s="3104" t="s">
        <v>770</v>
      </c>
      <c r="L155" s="3105" t="s">
        <v>771</v>
      </c>
      <c r="M155" s="2305" t="s">
        <v>772</v>
      </c>
      <c r="N155" s="290"/>
      <c r="O155" s="284"/>
      <c r="P155" s="2006"/>
      <c r="Q155" s="202"/>
      <c r="R155" s="200"/>
      <c r="S155" s="201"/>
      <c r="T155" s="202"/>
      <c r="U155" s="200"/>
      <c r="V155" s="201"/>
      <c r="W155" s="202"/>
      <c r="X155" s="200"/>
      <c r="Y155" s="140"/>
      <c r="Z155" s="2160"/>
      <c r="AA155" s="265"/>
      <c r="AB155" s="367"/>
      <c r="AC155" s="898"/>
      <c r="AD155" s="1795"/>
      <c r="AE155" s="1319"/>
      <c r="AF155" s="1484"/>
      <c r="AG155" s="1320"/>
      <c r="AH155" s="1320"/>
      <c r="AI155" s="1320"/>
      <c r="AJ155" s="1320"/>
      <c r="AK155" s="1320"/>
      <c r="AL155" s="1320"/>
      <c r="AM155" s="1320"/>
      <c r="AN155" s="1320"/>
      <c r="AO155" s="1320"/>
      <c r="AP155" s="1320"/>
      <c r="AQ155" s="1320"/>
      <c r="AR155" s="1320"/>
      <c r="AS155" s="1320"/>
      <c r="AT155" s="1320"/>
      <c r="AU155" s="1320"/>
      <c r="AV155" s="1320"/>
      <c r="AW155" s="1320"/>
      <c r="AX155" s="1320"/>
      <c r="AY155" s="1320"/>
      <c r="AZ155" s="1320"/>
      <c r="BA155" s="1320"/>
      <c r="BB155" s="1320"/>
      <c r="BC155" s="1320"/>
      <c r="BD155" s="1320"/>
      <c r="BE155" s="1320"/>
      <c r="BF155" s="1320"/>
      <c r="BG155" s="1320"/>
      <c r="BH155" s="1320"/>
      <c r="BI155" s="1320"/>
      <c r="BJ155" s="1320"/>
      <c r="BK155" s="1320"/>
      <c r="BL155" s="1320"/>
      <c r="BM155" s="1320"/>
      <c r="BN155" s="1320"/>
      <c r="BO155" s="1320"/>
      <c r="BP155" s="1320"/>
      <c r="BQ155" s="1320"/>
      <c r="BR155" s="1320"/>
      <c r="BS155" s="1320"/>
      <c r="BT155" s="1320"/>
      <c r="BU155" s="1320"/>
      <c r="BV155" s="1320"/>
      <c r="BW155" s="1320"/>
      <c r="BX155" s="1320"/>
      <c r="BY155" s="1320"/>
      <c r="BZ155" s="1320"/>
      <c r="CA155" s="1320"/>
      <c r="CB155" s="1320"/>
      <c r="CC155" s="1320"/>
      <c r="CD155" s="1320"/>
      <c r="CE155" s="1320"/>
      <c r="CF155" s="1320"/>
      <c r="CG155" s="1320"/>
      <c r="CH155" s="1378">
        <f t="shared" si="2"/>
        <v>0</v>
      </c>
    </row>
    <row r="156" spans="1:86" ht="77.25" customHeight="1">
      <c r="A156" s="1678"/>
      <c r="B156" s="2321"/>
      <c r="C156" s="1649"/>
      <c r="D156" s="1649"/>
      <c r="E156" s="2322"/>
      <c r="F156" s="1649"/>
      <c r="G156" s="708"/>
      <c r="H156" s="2141"/>
      <c r="I156" s="1584"/>
      <c r="J156" s="2226"/>
      <c r="K156" s="3104"/>
      <c r="L156" s="3105"/>
      <c r="M156" s="2305"/>
      <c r="N156" s="290"/>
      <c r="O156" s="284"/>
      <c r="P156" s="2006"/>
      <c r="Q156" s="202"/>
      <c r="R156" s="200"/>
      <c r="S156" s="201"/>
      <c r="T156" s="202"/>
      <c r="U156" s="200"/>
      <c r="V156" s="201"/>
      <c r="W156" s="202"/>
      <c r="X156" s="200"/>
      <c r="Y156" s="140"/>
      <c r="Z156" s="2160"/>
      <c r="AA156" s="265"/>
      <c r="AB156" s="367"/>
      <c r="AC156" s="898"/>
      <c r="AD156" s="1795"/>
      <c r="AE156" s="1319"/>
      <c r="AF156" s="1484"/>
      <c r="AG156" s="1320"/>
      <c r="AH156" s="1320"/>
      <c r="AI156" s="1320"/>
      <c r="AJ156" s="1320"/>
      <c r="AK156" s="1320"/>
      <c r="AL156" s="1320"/>
      <c r="AM156" s="1320"/>
      <c r="AN156" s="1320"/>
      <c r="AO156" s="1320"/>
      <c r="AP156" s="1320"/>
      <c r="AQ156" s="1320"/>
      <c r="AR156" s="1320"/>
      <c r="AS156" s="1320"/>
      <c r="AT156" s="1320"/>
      <c r="AU156" s="1320"/>
      <c r="AV156" s="1320"/>
      <c r="AW156" s="1320"/>
      <c r="AX156" s="1320"/>
      <c r="AY156" s="1320"/>
      <c r="AZ156" s="1320"/>
      <c r="BA156" s="1320"/>
      <c r="BB156" s="1320"/>
      <c r="BC156" s="1320"/>
      <c r="BD156" s="1320"/>
      <c r="BE156" s="1320"/>
      <c r="BF156" s="1320"/>
      <c r="BG156" s="1320"/>
      <c r="BH156" s="1320"/>
      <c r="BI156" s="1320"/>
      <c r="BJ156" s="1320"/>
      <c r="BK156" s="1320"/>
      <c r="BL156" s="1320"/>
      <c r="BM156" s="1320"/>
      <c r="BN156" s="1320"/>
      <c r="BO156" s="1320"/>
      <c r="BP156" s="1320"/>
      <c r="BQ156" s="1320"/>
      <c r="BR156" s="1320"/>
      <c r="BS156" s="1320"/>
      <c r="BT156" s="1320"/>
      <c r="BU156" s="1320"/>
      <c r="BV156" s="1320"/>
      <c r="BW156" s="1320"/>
      <c r="BX156" s="1320"/>
      <c r="BY156" s="1320"/>
      <c r="BZ156" s="1320"/>
      <c r="CA156" s="1320"/>
      <c r="CB156" s="1320"/>
      <c r="CC156" s="1320"/>
      <c r="CD156" s="1320"/>
      <c r="CE156" s="1320"/>
      <c r="CF156" s="1320"/>
      <c r="CG156" s="1320"/>
      <c r="CH156" s="1378">
        <f t="shared" si="2"/>
        <v>0</v>
      </c>
    </row>
    <row r="157" spans="1:86" ht="39.75" customHeight="1">
      <c r="A157" s="1686"/>
      <c r="B157" s="1687"/>
      <c r="C157" s="274"/>
      <c r="D157" s="274"/>
      <c r="E157" s="273"/>
      <c r="F157" s="274"/>
      <c r="G157" s="1210"/>
      <c r="H157" s="1165"/>
      <c r="I157" s="1585"/>
      <c r="J157" s="2138"/>
      <c r="K157" s="2176"/>
      <c r="L157" s="2174"/>
      <c r="M157" s="141"/>
      <c r="N157" s="294"/>
      <c r="O157" s="299"/>
      <c r="P157" s="2010"/>
      <c r="Q157" s="195"/>
      <c r="R157" s="193"/>
      <c r="S157" s="194"/>
      <c r="T157" s="195"/>
      <c r="U157" s="193"/>
      <c r="V157" s="194"/>
      <c r="W157" s="195"/>
      <c r="X157" s="193"/>
      <c r="Y157" s="144"/>
      <c r="Z157" s="2193"/>
      <c r="AA157" s="269"/>
      <c r="AB157" s="401"/>
      <c r="AC157" s="1662"/>
      <c r="AD157" s="1789"/>
      <c r="AE157" s="1319"/>
      <c r="AF157" s="1484"/>
      <c r="AG157" s="1320"/>
      <c r="AH157" s="1320"/>
      <c r="AI157" s="1320"/>
      <c r="AJ157" s="1320"/>
      <c r="AK157" s="1320"/>
      <c r="AL157" s="1320"/>
      <c r="AM157" s="1320"/>
      <c r="AN157" s="1320"/>
      <c r="AO157" s="1320"/>
      <c r="AP157" s="1320"/>
      <c r="AQ157" s="1320"/>
      <c r="AR157" s="1320"/>
      <c r="AS157" s="1320"/>
      <c r="AT157" s="1320"/>
      <c r="AU157" s="1320"/>
      <c r="AV157" s="1320"/>
      <c r="AW157" s="1320"/>
      <c r="AX157" s="1320"/>
      <c r="AY157" s="1320"/>
      <c r="AZ157" s="1320"/>
      <c r="BA157" s="1320"/>
      <c r="BB157" s="1320"/>
      <c r="BC157" s="1320"/>
      <c r="BD157" s="1320"/>
      <c r="BE157" s="1320"/>
      <c r="BF157" s="1320"/>
      <c r="BG157" s="1320"/>
      <c r="BH157" s="1320"/>
      <c r="BI157" s="1320"/>
      <c r="BJ157" s="1320"/>
      <c r="BK157" s="1320"/>
      <c r="BL157" s="1320"/>
      <c r="BM157" s="1320"/>
      <c r="BN157" s="1320"/>
      <c r="BO157" s="1320"/>
      <c r="BP157" s="1320"/>
      <c r="BQ157" s="1320"/>
      <c r="BR157" s="1320"/>
      <c r="BS157" s="1320"/>
      <c r="BT157" s="1320"/>
      <c r="BU157" s="1320"/>
      <c r="BV157" s="1320"/>
      <c r="BW157" s="1320"/>
      <c r="BX157" s="1320"/>
      <c r="BY157" s="1320"/>
      <c r="BZ157" s="1320"/>
      <c r="CA157" s="1320"/>
      <c r="CB157" s="1320"/>
      <c r="CC157" s="1320"/>
      <c r="CD157" s="1320"/>
      <c r="CE157" s="1320"/>
      <c r="CF157" s="1320"/>
      <c r="CG157" s="1320"/>
      <c r="CH157" s="1378">
        <f t="shared" si="2"/>
        <v>0</v>
      </c>
    </row>
    <row r="158" spans="1:86" ht="39.75" customHeight="1">
      <c r="A158" s="1678"/>
      <c r="B158" s="2321"/>
      <c r="C158" s="1649"/>
      <c r="D158" s="1649"/>
      <c r="E158" s="2322"/>
      <c r="F158" s="1649"/>
      <c r="G158" s="708"/>
      <c r="H158" s="2141"/>
      <c r="I158" s="1584">
        <v>34</v>
      </c>
      <c r="J158" s="2226">
        <v>34</v>
      </c>
      <c r="K158" s="3104" t="s">
        <v>773</v>
      </c>
      <c r="L158" s="3105" t="s">
        <v>774</v>
      </c>
      <c r="M158" s="3106" t="s">
        <v>775</v>
      </c>
      <c r="N158" s="138"/>
      <c r="O158" s="200"/>
      <c r="P158" s="250"/>
      <c r="Q158" s="202"/>
      <c r="R158" s="200"/>
      <c r="S158" s="285"/>
      <c r="T158" s="202"/>
      <c r="U158" s="200"/>
      <c r="V158" s="201"/>
      <c r="W158" s="202"/>
      <c r="X158" s="200"/>
      <c r="Y158" s="140"/>
      <c r="Z158" s="2160"/>
      <c r="AA158" s="265"/>
      <c r="AB158" s="367"/>
      <c r="AC158" s="898"/>
      <c r="AD158" s="1795"/>
      <c r="AE158" s="1319"/>
      <c r="AF158" s="1484"/>
      <c r="AG158" s="1320"/>
      <c r="AH158" s="1320"/>
      <c r="AI158" s="1320"/>
      <c r="AJ158" s="1320"/>
      <c r="AK158" s="1320"/>
      <c r="AL158" s="1320"/>
      <c r="AM158" s="1320"/>
      <c r="AN158" s="1320"/>
      <c r="AO158" s="1320"/>
      <c r="AP158" s="1320"/>
      <c r="AQ158" s="1320"/>
      <c r="AR158" s="1320"/>
      <c r="AS158" s="1320"/>
      <c r="AT158" s="1320"/>
      <c r="AU158" s="1320"/>
      <c r="AV158" s="1320"/>
      <c r="AW158" s="1320"/>
      <c r="AX158" s="1320"/>
      <c r="AY158" s="1320"/>
      <c r="AZ158" s="1320"/>
      <c r="BA158" s="1320"/>
      <c r="BB158" s="1320"/>
      <c r="BC158" s="1320"/>
      <c r="BD158" s="1320"/>
      <c r="BE158" s="1320"/>
      <c r="BF158" s="1320"/>
      <c r="BG158" s="1320"/>
      <c r="BH158" s="1320"/>
      <c r="BI158" s="1320"/>
      <c r="BJ158" s="1320"/>
      <c r="BK158" s="1320"/>
      <c r="BL158" s="1320"/>
      <c r="BM158" s="1320"/>
      <c r="BN158" s="1320"/>
      <c r="BO158" s="1320"/>
      <c r="BP158" s="1320"/>
      <c r="BQ158" s="1320"/>
      <c r="BR158" s="1320"/>
      <c r="BS158" s="1320"/>
      <c r="BT158" s="1320"/>
      <c r="BU158" s="1320"/>
      <c r="BV158" s="1320"/>
      <c r="BW158" s="1320"/>
      <c r="BX158" s="1320"/>
      <c r="BY158" s="1320"/>
      <c r="BZ158" s="1320"/>
      <c r="CA158" s="1320"/>
      <c r="CB158" s="1320"/>
      <c r="CC158" s="1320"/>
      <c r="CD158" s="1320"/>
      <c r="CE158" s="1320"/>
      <c r="CF158" s="1320"/>
      <c r="CG158" s="1320"/>
      <c r="CH158" s="1378">
        <f t="shared" si="2"/>
        <v>0</v>
      </c>
    </row>
    <row r="159" spans="1:86" ht="132.75" customHeight="1">
      <c r="A159" s="1678"/>
      <c r="B159" s="2321"/>
      <c r="C159" s="1649"/>
      <c r="D159" s="1649"/>
      <c r="E159" s="2322"/>
      <c r="F159" s="1649"/>
      <c r="G159" s="708"/>
      <c r="H159" s="2141"/>
      <c r="I159" s="1584"/>
      <c r="J159" s="2226"/>
      <c r="K159" s="3104"/>
      <c r="L159" s="3105"/>
      <c r="M159" s="3106"/>
      <c r="N159" s="138"/>
      <c r="O159" s="200"/>
      <c r="P159" s="250"/>
      <c r="Q159" s="202"/>
      <c r="R159" s="200"/>
      <c r="S159" s="285"/>
      <c r="T159" s="202"/>
      <c r="U159" s="200"/>
      <c r="V159" s="201"/>
      <c r="W159" s="202"/>
      <c r="X159" s="200"/>
      <c r="Y159" s="140"/>
      <c r="Z159" s="2160"/>
      <c r="AA159" s="265"/>
      <c r="AB159" s="367"/>
      <c r="AC159" s="898"/>
      <c r="AD159" s="1795"/>
      <c r="AE159" s="1319"/>
      <c r="AF159" s="1484"/>
      <c r="AG159" s="1320"/>
      <c r="AH159" s="1320"/>
      <c r="AI159" s="1320"/>
      <c r="AJ159" s="1320"/>
      <c r="AK159" s="1320"/>
      <c r="AL159" s="1320"/>
      <c r="AM159" s="1320"/>
      <c r="AN159" s="1320"/>
      <c r="AO159" s="1320"/>
      <c r="AP159" s="1320"/>
      <c r="AQ159" s="1320"/>
      <c r="AR159" s="1320"/>
      <c r="AS159" s="1320"/>
      <c r="AT159" s="1320"/>
      <c r="AU159" s="1320"/>
      <c r="AV159" s="1320"/>
      <c r="AW159" s="1320"/>
      <c r="AX159" s="1320"/>
      <c r="AY159" s="1320"/>
      <c r="AZ159" s="1320"/>
      <c r="BA159" s="1320"/>
      <c r="BB159" s="1320"/>
      <c r="BC159" s="1320"/>
      <c r="BD159" s="1320"/>
      <c r="BE159" s="1320"/>
      <c r="BF159" s="1320"/>
      <c r="BG159" s="1320"/>
      <c r="BH159" s="1320"/>
      <c r="BI159" s="1320"/>
      <c r="BJ159" s="1320"/>
      <c r="BK159" s="1320"/>
      <c r="BL159" s="1320"/>
      <c r="BM159" s="1320"/>
      <c r="BN159" s="1320"/>
      <c r="BO159" s="1320"/>
      <c r="BP159" s="1320"/>
      <c r="BQ159" s="1320"/>
      <c r="BR159" s="1320"/>
      <c r="BS159" s="1320"/>
      <c r="BT159" s="1320"/>
      <c r="BU159" s="1320"/>
      <c r="BV159" s="1320"/>
      <c r="BW159" s="1320"/>
      <c r="BX159" s="1320"/>
      <c r="BY159" s="1320"/>
      <c r="BZ159" s="1320"/>
      <c r="CA159" s="1320"/>
      <c r="CB159" s="1320"/>
      <c r="CC159" s="1320"/>
      <c r="CD159" s="1320"/>
      <c r="CE159" s="1320"/>
      <c r="CF159" s="1320"/>
      <c r="CG159" s="1320"/>
      <c r="CH159" s="1378">
        <f t="shared" si="2"/>
        <v>0</v>
      </c>
    </row>
    <row r="160" spans="1:86" ht="129.75" customHeight="1">
      <c r="A160" s="1678"/>
      <c r="B160" s="2321"/>
      <c r="C160" s="1649"/>
      <c r="D160" s="1649"/>
      <c r="E160" s="2322"/>
      <c r="F160" s="1649"/>
      <c r="G160" s="708"/>
      <c r="H160" s="2141"/>
      <c r="I160" s="1584"/>
      <c r="J160" s="2226"/>
      <c r="K160" s="2145"/>
      <c r="L160" s="2153" t="s">
        <v>776</v>
      </c>
      <c r="M160" s="2305"/>
      <c r="N160" s="138"/>
      <c r="O160" s="200"/>
      <c r="P160" s="250"/>
      <c r="Q160" s="202"/>
      <c r="R160" s="200"/>
      <c r="S160" s="285"/>
      <c r="T160" s="202"/>
      <c r="U160" s="200"/>
      <c r="V160" s="201"/>
      <c r="W160" s="202"/>
      <c r="X160" s="200"/>
      <c r="Y160" s="140"/>
      <c r="Z160" s="2160"/>
      <c r="AA160" s="265"/>
      <c r="AB160" s="367"/>
      <c r="AC160" s="898"/>
      <c r="AD160" s="1795"/>
      <c r="AE160" s="1319"/>
      <c r="AF160" s="1484"/>
      <c r="AG160" s="1320"/>
      <c r="AH160" s="1320"/>
      <c r="AI160" s="1320"/>
      <c r="AJ160" s="1320"/>
      <c r="AK160" s="1320"/>
      <c r="AL160" s="1320"/>
      <c r="AM160" s="1320"/>
      <c r="AN160" s="1320"/>
      <c r="AO160" s="1320"/>
      <c r="AP160" s="1320"/>
      <c r="AQ160" s="1320"/>
      <c r="AR160" s="1320"/>
      <c r="AS160" s="1320"/>
      <c r="AT160" s="1320"/>
      <c r="AU160" s="1320"/>
      <c r="AV160" s="1320"/>
      <c r="AW160" s="1320"/>
      <c r="AX160" s="1320"/>
      <c r="AY160" s="1320"/>
      <c r="AZ160" s="1320"/>
      <c r="BA160" s="1320"/>
      <c r="BB160" s="1320"/>
      <c r="BC160" s="1320"/>
      <c r="BD160" s="1320"/>
      <c r="BE160" s="1320"/>
      <c r="BF160" s="1320"/>
      <c r="BG160" s="1320"/>
      <c r="BH160" s="1320"/>
      <c r="BI160" s="1320"/>
      <c r="BJ160" s="1320"/>
      <c r="BK160" s="1320"/>
      <c r="BL160" s="1320"/>
      <c r="BM160" s="1320"/>
      <c r="BN160" s="1320"/>
      <c r="BO160" s="1320"/>
      <c r="BP160" s="1320"/>
      <c r="BQ160" s="1320"/>
      <c r="BR160" s="1320"/>
      <c r="BS160" s="1320"/>
      <c r="BT160" s="1320"/>
      <c r="BU160" s="1320"/>
      <c r="BV160" s="1320"/>
      <c r="BW160" s="1320"/>
      <c r="BX160" s="1320"/>
      <c r="BY160" s="1320"/>
      <c r="BZ160" s="1320"/>
      <c r="CA160" s="1320"/>
      <c r="CB160" s="1320"/>
      <c r="CC160" s="1320"/>
      <c r="CD160" s="1320"/>
      <c r="CE160" s="1320"/>
      <c r="CF160" s="1320"/>
      <c r="CG160" s="1320"/>
      <c r="CH160" s="1378">
        <f t="shared" si="2"/>
        <v>0</v>
      </c>
    </row>
    <row r="161" spans="1:86" ht="23.25" customHeight="1">
      <c r="A161" s="1678"/>
      <c r="B161" s="2321"/>
      <c r="C161" s="1649"/>
      <c r="D161" s="1649"/>
      <c r="E161" s="2322"/>
      <c r="F161" s="1649"/>
      <c r="G161" s="708"/>
      <c r="H161" s="2141"/>
      <c r="I161" s="1585"/>
      <c r="J161" s="2138"/>
      <c r="K161" s="2176"/>
      <c r="L161" s="2174"/>
      <c r="M161" s="141"/>
      <c r="N161" s="142"/>
      <c r="O161" s="193"/>
      <c r="P161" s="251"/>
      <c r="Q161" s="195"/>
      <c r="R161" s="193"/>
      <c r="S161" s="2009"/>
      <c r="T161" s="195"/>
      <c r="U161" s="193"/>
      <c r="V161" s="194"/>
      <c r="W161" s="195"/>
      <c r="X161" s="193"/>
      <c r="Y161" s="144"/>
      <c r="Z161" s="2193"/>
      <c r="AA161" s="269"/>
      <c r="AB161" s="401"/>
      <c r="AC161" s="1662"/>
      <c r="AD161" s="1789"/>
      <c r="AE161" s="1319"/>
      <c r="AF161" s="1484"/>
      <c r="AG161" s="1320"/>
      <c r="AH161" s="1320"/>
      <c r="AI161" s="1320"/>
      <c r="AJ161" s="1320"/>
      <c r="AK161" s="1320"/>
      <c r="AL161" s="1320"/>
      <c r="AM161" s="1320"/>
      <c r="AN161" s="1320"/>
      <c r="AO161" s="1320"/>
      <c r="AP161" s="1320"/>
      <c r="AQ161" s="1320"/>
      <c r="AR161" s="1320"/>
      <c r="AS161" s="1320"/>
      <c r="AT161" s="1320"/>
      <c r="AU161" s="1320"/>
      <c r="AV161" s="1320"/>
      <c r="AW161" s="1320"/>
      <c r="AX161" s="1320"/>
      <c r="AY161" s="1320"/>
      <c r="AZ161" s="1320"/>
      <c r="BA161" s="1320"/>
      <c r="BB161" s="1320"/>
      <c r="BC161" s="1320"/>
      <c r="BD161" s="1320"/>
      <c r="BE161" s="1320"/>
      <c r="BF161" s="1320"/>
      <c r="BG161" s="1320"/>
      <c r="BH161" s="1320"/>
      <c r="BI161" s="1320"/>
      <c r="BJ161" s="1320"/>
      <c r="BK161" s="1320"/>
      <c r="BL161" s="1320"/>
      <c r="BM161" s="1320"/>
      <c r="BN161" s="1320"/>
      <c r="BO161" s="1320"/>
      <c r="BP161" s="1320"/>
      <c r="BQ161" s="1320"/>
      <c r="BR161" s="1320"/>
      <c r="BS161" s="1320"/>
      <c r="BT161" s="1320"/>
      <c r="BU161" s="1320"/>
      <c r="BV161" s="1320"/>
      <c r="BW161" s="1320"/>
      <c r="BX161" s="1320"/>
      <c r="BY161" s="1320"/>
      <c r="BZ161" s="1320"/>
      <c r="CA161" s="1320"/>
      <c r="CB161" s="1320"/>
      <c r="CC161" s="1320"/>
      <c r="CD161" s="1320"/>
      <c r="CE161" s="1320"/>
      <c r="CF161" s="1320"/>
      <c r="CG161" s="1320"/>
      <c r="CH161" s="1378">
        <f t="shared" si="2"/>
        <v>0</v>
      </c>
    </row>
    <row r="162" spans="1:86" ht="81.75" customHeight="1">
      <c r="A162" s="1678"/>
      <c r="B162" s="2321"/>
      <c r="C162" s="1649"/>
      <c r="D162" s="1649"/>
      <c r="E162" s="2322"/>
      <c r="F162" s="1649"/>
      <c r="G162" s="708"/>
      <c r="H162" s="2141"/>
      <c r="I162" s="1584">
        <v>35</v>
      </c>
      <c r="J162" s="2226">
        <v>35</v>
      </c>
      <c r="K162" s="3103" t="s">
        <v>777</v>
      </c>
      <c r="L162" s="2153" t="s">
        <v>778</v>
      </c>
      <c r="M162" s="2305" t="s">
        <v>779</v>
      </c>
      <c r="N162" s="138"/>
      <c r="O162" s="200"/>
      <c r="P162" s="250"/>
      <c r="Q162" s="202"/>
      <c r="R162" s="200"/>
      <c r="S162" s="285"/>
      <c r="T162" s="202"/>
      <c r="U162" s="200"/>
      <c r="V162" s="201"/>
      <c r="W162" s="202"/>
      <c r="X162" s="200"/>
      <c r="Y162" s="140"/>
      <c r="Z162" s="2160" t="s">
        <v>780</v>
      </c>
      <c r="AA162" s="268">
        <v>311</v>
      </c>
      <c r="AB162" s="2210">
        <v>3111</v>
      </c>
      <c r="AC162" s="485" t="s">
        <v>124</v>
      </c>
      <c r="AD162" s="1788">
        <f>100*250</f>
        <v>25000</v>
      </c>
      <c r="AE162" s="1319"/>
      <c r="AF162" s="1484"/>
      <c r="AG162" s="1320"/>
      <c r="AH162" s="1320"/>
      <c r="AI162" s="1320"/>
      <c r="AJ162" s="1320"/>
      <c r="AK162" s="1320"/>
      <c r="AL162" s="1320"/>
      <c r="AM162" s="1320"/>
      <c r="AN162" s="1320"/>
      <c r="AO162" s="1320"/>
      <c r="AP162" s="1320"/>
      <c r="AQ162" s="1320"/>
      <c r="AR162" s="1320"/>
      <c r="AS162" s="1320"/>
      <c r="AT162" s="1320"/>
      <c r="AU162" s="1320"/>
      <c r="AV162" s="1320"/>
      <c r="AW162" s="1320"/>
      <c r="AX162" s="1320"/>
      <c r="AY162" s="1320"/>
      <c r="AZ162" s="1320"/>
      <c r="BA162" s="1320">
        <f>+AD162</f>
        <v>25000</v>
      </c>
      <c r="BB162" s="1320"/>
      <c r="BC162" s="1320"/>
      <c r="BD162" s="1320"/>
      <c r="BE162" s="1320"/>
      <c r="BF162" s="1320"/>
      <c r="BG162" s="1320"/>
      <c r="BH162" s="1320"/>
      <c r="BI162" s="1320"/>
      <c r="BJ162" s="1320"/>
      <c r="BK162" s="1320"/>
      <c r="BL162" s="1320"/>
      <c r="BM162" s="1320"/>
      <c r="BN162" s="1320"/>
      <c r="BO162" s="1320"/>
      <c r="BP162" s="1320"/>
      <c r="BQ162" s="1320"/>
      <c r="BR162" s="1320"/>
      <c r="BS162" s="1320"/>
      <c r="BT162" s="1320"/>
      <c r="BU162" s="1320"/>
      <c r="BV162" s="1320"/>
      <c r="BW162" s="1320"/>
      <c r="BX162" s="1320"/>
      <c r="BY162" s="1320"/>
      <c r="BZ162" s="1320"/>
      <c r="CA162" s="1320"/>
      <c r="CB162" s="1320"/>
      <c r="CC162" s="1320"/>
      <c r="CD162" s="1320"/>
      <c r="CE162" s="1320"/>
      <c r="CF162" s="1320"/>
      <c r="CG162" s="1320"/>
      <c r="CH162" s="1378">
        <f t="shared" si="2"/>
        <v>25000</v>
      </c>
    </row>
    <row r="163" spans="1:86" ht="51" customHeight="1">
      <c r="A163" s="1678"/>
      <c r="B163" s="2321"/>
      <c r="C163" s="1649"/>
      <c r="D163" s="1649"/>
      <c r="E163" s="2322"/>
      <c r="F163" s="1649"/>
      <c r="G163" s="708"/>
      <c r="H163" s="2141"/>
      <c r="I163" s="1584"/>
      <c r="J163" s="2226"/>
      <c r="K163" s="3104"/>
      <c r="L163" s="2153" t="s">
        <v>667</v>
      </c>
      <c r="M163" s="2305"/>
      <c r="N163" s="138"/>
      <c r="O163" s="200"/>
      <c r="P163" s="250"/>
      <c r="Q163" s="202"/>
      <c r="R163" s="200"/>
      <c r="S163" s="285"/>
      <c r="T163" s="202"/>
      <c r="U163" s="200"/>
      <c r="V163" s="201"/>
      <c r="W163" s="202"/>
      <c r="X163" s="200"/>
      <c r="Y163" s="140"/>
      <c r="Z163" s="2160" t="s">
        <v>781</v>
      </c>
      <c r="AA163" s="261">
        <v>251</v>
      </c>
      <c r="AB163" s="367"/>
      <c r="AC163" s="1173" t="s">
        <v>215</v>
      </c>
      <c r="AD163" s="1795">
        <v>10000</v>
      </c>
      <c r="AE163" s="1319"/>
      <c r="AF163" s="1484"/>
      <c r="AG163" s="1320"/>
      <c r="AH163" s="1320"/>
      <c r="AI163" s="1320"/>
      <c r="AJ163" s="1320"/>
      <c r="AK163" s="1320"/>
      <c r="AL163" s="1320"/>
      <c r="AM163" s="1320"/>
      <c r="AN163" s="1320"/>
      <c r="AO163" s="1320"/>
      <c r="AP163" s="1320">
        <f>+AD163</f>
        <v>10000</v>
      </c>
      <c r="AQ163" s="1320"/>
      <c r="AR163" s="1320"/>
      <c r="AS163" s="1320"/>
      <c r="AT163" s="1320"/>
      <c r="AU163" s="1320"/>
      <c r="AV163" s="1320"/>
      <c r="AW163" s="1320"/>
      <c r="AX163" s="1320"/>
      <c r="AY163" s="1320"/>
      <c r="AZ163" s="1320"/>
      <c r="BA163" s="1320"/>
      <c r="BB163" s="1320"/>
      <c r="BC163" s="1320"/>
      <c r="BD163" s="1320"/>
      <c r="BE163" s="1320"/>
      <c r="BF163" s="1320"/>
      <c r="BG163" s="1320"/>
      <c r="BH163" s="1320"/>
      <c r="BI163" s="1320"/>
      <c r="BJ163" s="1320"/>
      <c r="BK163" s="1320"/>
      <c r="BL163" s="1320"/>
      <c r="BM163" s="1320"/>
      <c r="BN163" s="1320"/>
      <c r="BO163" s="1320"/>
      <c r="BP163" s="1320"/>
      <c r="BQ163" s="1320"/>
      <c r="BR163" s="1320"/>
      <c r="BS163" s="1320"/>
      <c r="BT163" s="1320"/>
      <c r="BU163" s="1320"/>
      <c r="BV163" s="1320"/>
      <c r="BW163" s="1320"/>
      <c r="BX163" s="1320"/>
      <c r="BY163" s="1320"/>
      <c r="BZ163" s="1320"/>
      <c r="CA163" s="1320"/>
      <c r="CB163" s="1320"/>
      <c r="CC163" s="1320"/>
      <c r="CD163" s="1320"/>
      <c r="CE163" s="1320"/>
      <c r="CF163" s="1320"/>
      <c r="CG163" s="1320"/>
      <c r="CH163" s="1378">
        <f t="shared" si="2"/>
        <v>10000</v>
      </c>
    </row>
    <row r="164" spans="1:86" ht="54.75" customHeight="1">
      <c r="A164" s="1678"/>
      <c r="B164" s="2321"/>
      <c r="C164" s="1649"/>
      <c r="D164" s="1649"/>
      <c r="E164" s="2322"/>
      <c r="F164" s="1649"/>
      <c r="G164" s="708"/>
      <c r="H164" s="2141"/>
      <c r="I164" s="1584"/>
      <c r="J164" s="2226"/>
      <c r="K164" s="3104"/>
      <c r="L164" s="2153"/>
      <c r="M164" s="2305"/>
      <c r="N164" s="138"/>
      <c r="O164" s="200"/>
      <c r="P164" s="250"/>
      <c r="Q164" s="202"/>
      <c r="R164" s="200"/>
      <c r="S164" s="285"/>
      <c r="T164" s="202"/>
      <c r="U164" s="200"/>
      <c r="V164" s="201"/>
      <c r="W164" s="202"/>
      <c r="X164" s="200"/>
      <c r="Y164" s="140"/>
      <c r="Z164" s="2160"/>
      <c r="AA164" s="265"/>
      <c r="AB164" s="367"/>
      <c r="AC164" s="898"/>
      <c r="AD164" s="1795"/>
      <c r="AE164" s="1319"/>
      <c r="AF164" s="1484"/>
      <c r="AG164" s="1320"/>
      <c r="AH164" s="1320"/>
      <c r="AI164" s="1320"/>
      <c r="AJ164" s="1320"/>
      <c r="AK164" s="1320"/>
      <c r="AL164" s="1320"/>
      <c r="AM164" s="1320"/>
      <c r="AN164" s="1320"/>
      <c r="AO164" s="1320"/>
      <c r="AP164" s="1320"/>
      <c r="AQ164" s="1320"/>
      <c r="AR164" s="1320"/>
      <c r="AS164" s="1320"/>
      <c r="AT164" s="1320"/>
      <c r="AU164" s="1320"/>
      <c r="AV164" s="1320"/>
      <c r="AW164" s="1320"/>
      <c r="AX164" s="1320"/>
      <c r="AY164" s="1320"/>
      <c r="AZ164" s="1320"/>
      <c r="BA164" s="1320"/>
      <c r="BB164" s="1320"/>
      <c r="BC164" s="1320"/>
      <c r="BD164" s="1320"/>
      <c r="BE164" s="1320"/>
      <c r="BF164" s="1320"/>
      <c r="BG164" s="1320"/>
      <c r="BH164" s="1320"/>
      <c r="BI164" s="1320"/>
      <c r="BJ164" s="1320"/>
      <c r="BK164" s="1320"/>
      <c r="BL164" s="1320"/>
      <c r="BM164" s="1320"/>
      <c r="BN164" s="1320"/>
      <c r="BO164" s="1320"/>
      <c r="BP164" s="1320"/>
      <c r="BQ164" s="1320"/>
      <c r="BR164" s="1320"/>
      <c r="BS164" s="1320"/>
      <c r="BT164" s="1320"/>
      <c r="BU164" s="1320"/>
      <c r="BV164" s="1320"/>
      <c r="BW164" s="1320"/>
      <c r="BX164" s="1320"/>
      <c r="BY164" s="1320"/>
      <c r="BZ164" s="1320"/>
      <c r="CA164" s="1320"/>
      <c r="CB164" s="1320"/>
      <c r="CC164" s="1320"/>
      <c r="CD164" s="1320"/>
      <c r="CE164" s="1320"/>
      <c r="CF164" s="1320"/>
      <c r="CG164" s="1320"/>
      <c r="CH164" s="1378">
        <f t="shared" si="2"/>
        <v>0</v>
      </c>
    </row>
    <row r="165" spans="1:86" ht="39.75" customHeight="1">
      <c r="A165" s="1678"/>
      <c r="B165" s="2321"/>
      <c r="C165" s="1649"/>
      <c r="D165" s="1649"/>
      <c r="E165" s="2322"/>
      <c r="F165" s="1649"/>
      <c r="G165" s="708"/>
      <c r="H165" s="2141"/>
      <c r="I165" s="1584"/>
      <c r="J165" s="2138"/>
      <c r="K165" s="287"/>
      <c r="L165" s="2174"/>
      <c r="M165" s="141"/>
      <c r="N165" s="142"/>
      <c r="O165" s="193"/>
      <c r="P165" s="251"/>
      <c r="Q165" s="195"/>
      <c r="R165" s="193"/>
      <c r="S165" s="194"/>
      <c r="T165" s="195"/>
      <c r="U165" s="193"/>
      <c r="V165" s="194"/>
      <c r="W165" s="195"/>
      <c r="X165" s="193"/>
      <c r="Y165" s="144"/>
      <c r="Z165" s="2193"/>
      <c r="AA165" s="269"/>
      <c r="AB165" s="401"/>
      <c r="AC165" s="1662"/>
      <c r="AD165" s="1789"/>
      <c r="AE165" s="1319"/>
      <c r="AF165" s="1484"/>
      <c r="AG165" s="1320"/>
      <c r="AH165" s="1320"/>
      <c r="AI165" s="1320"/>
      <c r="AJ165" s="1320"/>
      <c r="AK165" s="1320"/>
      <c r="AL165" s="1320"/>
      <c r="AM165" s="1320"/>
      <c r="AN165" s="1320"/>
      <c r="AO165" s="1320"/>
      <c r="AP165" s="1320"/>
      <c r="AQ165" s="1320"/>
      <c r="AR165" s="1320"/>
      <c r="AS165" s="1320"/>
      <c r="AT165" s="1320"/>
      <c r="AU165" s="1320"/>
      <c r="AV165" s="1320"/>
      <c r="AW165" s="1320"/>
      <c r="AX165" s="1320"/>
      <c r="AY165" s="1320"/>
      <c r="AZ165" s="1320"/>
      <c r="BA165" s="1320"/>
      <c r="BB165" s="1320"/>
      <c r="BC165" s="1320"/>
      <c r="BD165" s="1320"/>
      <c r="BE165" s="1320"/>
      <c r="BF165" s="1320"/>
      <c r="BG165" s="1320"/>
      <c r="BH165" s="1320"/>
      <c r="BI165" s="1320"/>
      <c r="BJ165" s="1320"/>
      <c r="BK165" s="1320"/>
      <c r="BL165" s="1320"/>
      <c r="BM165" s="1320"/>
      <c r="BN165" s="1320"/>
      <c r="BO165" s="1320"/>
      <c r="BP165" s="1320"/>
      <c r="BQ165" s="1320"/>
      <c r="BR165" s="1320"/>
      <c r="BS165" s="1320"/>
      <c r="BT165" s="1320"/>
      <c r="BU165" s="1320"/>
      <c r="BV165" s="1320"/>
      <c r="BW165" s="1320"/>
      <c r="BX165" s="1320"/>
      <c r="BY165" s="1320"/>
      <c r="BZ165" s="1320"/>
      <c r="CA165" s="1320"/>
      <c r="CB165" s="1320"/>
      <c r="CC165" s="1320"/>
      <c r="CD165" s="1320"/>
      <c r="CE165" s="1320"/>
      <c r="CF165" s="1320"/>
      <c r="CG165" s="1320"/>
      <c r="CH165" s="1378">
        <f t="shared" si="2"/>
        <v>0</v>
      </c>
    </row>
    <row r="166" spans="1:86" ht="79.5" customHeight="1">
      <c r="A166" s="1678"/>
      <c r="B166" s="2321"/>
      <c r="C166" s="1649"/>
      <c r="D166" s="1649"/>
      <c r="E166" s="2322"/>
      <c r="F166" s="1649"/>
      <c r="G166" s="708"/>
      <c r="H166" s="2141"/>
      <c r="I166" s="1586">
        <v>36</v>
      </c>
      <c r="J166" s="2226">
        <v>36</v>
      </c>
      <c r="K166" s="3292" t="s">
        <v>782</v>
      </c>
      <c r="L166" s="3152" t="s">
        <v>783</v>
      </c>
      <c r="M166" s="2178" t="s">
        <v>784</v>
      </c>
      <c r="N166" s="138"/>
      <c r="O166" s="139"/>
      <c r="P166" s="140"/>
      <c r="Q166" s="138"/>
      <c r="R166" s="139"/>
      <c r="S166" s="168"/>
      <c r="T166" s="138"/>
      <c r="U166" s="139"/>
      <c r="V166" s="168"/>
      <c r="W166" s="283"/>
      <c r="X166" s="284"/>
      <c r="Y166" s="140"/>
      <c r="Z166" s="176"/>
      <c r="AA166" s="261">
        <v>311</v>
      </c>
      <c r="AB166" s="262">
        <v>3111</v>
      </c>
      <c r="AC166" s="1173" t="s">
        <v>124</v>
      </c>
      <c r="AD166" s="1773">
        <f>200*250*1</f>
        <v>50000</v>
      </c>
      <c r="AE166" s="1319"/>
      <c r="AF166" s="1484"/>
      <c r="AG166" s="1320"/>
      <c r="AH166" s="1320"/>
      <c r="AI166" s="1320"/>
      <c r="AJ166" s="1320"/>
      <c r="AK166" s="1320"/>
      <c r="AL166" s="1320"/>
      <c r="AM166" s="1320"/>
      <c r="AN166" s="1320"/>
      <c r="AO166" s="1320"/>
      <c r="AP166" s="1320"/>
      <c r="AQ166" s="1320"/>
      <c r="AR166" s="1320"/>
      <c r="AS166" s="1320"/>
      <c r="AT166" s="1320"/>
      <c r="AU166" s="1320"/>
      <c r="AV166" s="1320"/>
      <c r="AW166" s="1320"/>
      <c r="AX166" s="1320"/>
      <c r="AY166" s="1320"/>
      <c r="AZ166" s="1320"/>
      <c r="BA166" s="1320">
        <f>+AD166</f>
        <v>50000</v>
      </c>
      <c r="BB166" s="1320"/>
      <c r="BC166" s="1320"/>
      <c r="BD166" s="1320"/>
      <c r="BE166" s="1320"/>
      <c r="BF166" s="1320"/>
      <c r="BG166" s="1320"/>
      <c r="BH166" s="1320"/>
      <c r="BI166" s="1320"/>
      <c r="BJ166" s="1320"/>
      <c r="BK166" s="1320"/>
      <c r="BL166" s="1320"/>
      <c r="BM166" s="1320"/>
      <c r="BN166" s="1320"/>
      <c r="BO166" s="1320"/>
      <c r="BP166" s="1320"/>
      <c r="BQ166" s="1320"/>
      <c r="BR166" s="1320"/>
      <c r="BS166" s="1320"/>
      <c r="BT166" s="1320"/>
      <c r="BU166" s="1320"/>
      <c r="BV166" s="1320"/>
      <c r="BW166" s="1320"/>
      <c r="BX166" s="1320"/>
      <c r="BY166" s="1320"/>
      <c r="BZ166" s="1320"/>
      <c r="CA166" s="1320"/>
      <c r="CB166" s="1320"/>
      <c r="CC166" s="1320"/>
      <c r="CD166" s="1320"/>
      <c r="CE166" s="1320"/>
      <c r="CF166" s="1320"/>
      <c r="CG166" s="1320"/>
      <c r="CH166" s="1378">
        <f t="shared" si="2"/>
        <v>50000</v>
      </c>
    </row>
    <row r="167" spans="1:86" ht="147.75" customHeight="1">
      <c r="A167" s="1678"/>
      <c r="B167" s="2321"/>
      <c r="C167" s="1649"/>
      <c r="D167" s="1649"/>
      <c r="E167" s="2322"/>
      <c r="F167" s="1649"/>
      <c r="G167" s="708"/>
      <c r="H167" s="2141"/>
      <c r="I167" s="1584"/>
      <c r="J167" s="2226"/>
      <c r="K167" s="3293"/>
      <c r="L167" s="3153"/>
      <c r="M167" s="2305"/>
      <c r="N167" s="138"/>
      <c r="O167" s="139"/>
      <c r="P167" s="140"/>
      <c r="Q167" s="138"/>
      <c r="R167" s="139"/>
      <c r="S167" s="168"/>
      <c r="T167" s="138"/>
      <c r="U167" s="139"/>
      <c r="V167" s="168"/>
      <c r="W167" s="283"/>
      <c r="X167" s="284"/>
      <c r="Y167" s="140"/>
      <c r="Z167" s="176"/>
      <c r="AA167" s="261"/>
      <c r="AB167" s="262"/>
      <c r="AC167" s="1173"/>
      <c r="AD167" s="1774"/>
      <c r="AE167" s="1319"/>
      <c r="AF167" s="1484"/>
      <c r="AG167" s="1320"/>
      <c r="AH167" s="1320"/>
      <c r="AI167" s="1320"/>
      <c r="AJ167" s="1320"/>
      <c r="AK167" s="1320"/>
      <c r="AL167" s="1320"/>
      <c r="AM167" s="1320"/>
      <c r="AN167" s="1320"/>
      <c r="AO167" s="1320"/>
      <c r="AP167" s="1320"/>
      <c r="AQ167" s="1320"/>
      <c r="AR167" s="1320"/>
      <c r="AS167" s="1320"/>
      <c r="AT167" s="1320"/>
      <c r="AU167" s="1320"/>
      <c r="AV167" s="1320"/>
      <c r="AW167" s="1320"/>
      <c r="AX167" s="1320"/>
      <c r="AY167" s="1320"/>
      <c r="AZ167" s="1320"/>
      <c r="BA167" s="1320"/>
      <c r="BB167" s="1320"/>
      <c r="BC167" s="1320"/>
      <c r="BD167" s="1320"/>
      <c r="BE167" s="1320"/>
      <c r="BF167" s="1320"/>
      <c r="BG167" s="1320"/>
      <c r="BH167" s="1320"/>
      <c r="BI167" s="1320"/>
      <c r="BJ167" s="1320"/>
      <c r="BK167" s="1320"/>
      <c r="BL167" s="1320"/>
      <c r="BM167" s="1320"/>
      <c r="BN167" s="1320"/>
      <c r="BO167" s="1320"/>
      <c r="BP167" s="1320"/>
      <c r="BQ167" s="1320"/>
      <c r="BR167" s="1320"/>
      <c r="BS167" s="1320"/>
      <c r="BT167" s="1320"/>
      <c r="BU167" s="1320"/>
      <c r="BV167" s="1320"/>
      <c r="BW167" s="1320"/>
      <c r="BX167" s="1320"/>
      <c r="BY167" s="1320"/>
      <c r="BZ167" s="1320"/>
      <c r="CA167" s="1320"/>
      <c r="CB167" s="1320"/>
      <c r="CC167" s="1320"/>
      <c r="CD167" s="1320"/>
      <c r="CE167" s="1320"/>
      <c r="CF167" s="1320"/>
      <c r="CG167" s="1320"/>
      <c r="CH167" s="1378">
        <f t="shared" si="2"/>
        <v>0</v>
      </c>
    </row>
    <row r="168" spans="1:86" ht="19.5" customHeight="1">
      <c r="A168" s="1686"/>
      <c r="B168" s="1687"/>
      <c r="C168" s="274"/>
      <c r="D168" s="274"/>
      <c r="E168" s="273"/>
      <c r="F168" s="274"/>
      <c r="G168" s="1210"/>
      <c r="H168" s="1165"/>
      <c r="I168" s="1585"/>
      <c r="J168" s="2138"/>
      <c r="K168" s="2313"/>
      <c r="L168" s="288"/>
      <c r="M168" s="141"/>
      <c r="N168" s="142"/>
      <c r="O168" s="143"/>
      <c r="P168" s="144"/>
      <c r="Q168" s="142"/>
      <c r="R168" s="143"/>
      <c r="S168" s="146"/>
      <c r="T168" s="142"/>
      <c r="U168" s="143"/>
      <c r="V168" s="146"/>
      <c r="W168" s="298"/>
      <c r="X168" s="299"/>
      <c r="Y168" s="144"/>
      <c r="Z168" s="178"/>
      <c r="AA168" s="269"/>
      <c r="AB168" s="401"/>
      <c r="AC168" s="1662"/>
      <c r="AD168" s="1789"/>
      <c r="AE168" s="1319"/>
      <c r="AF168" s="1484"/>
      <c r="AG168" s="1320"/>
      <c r="AH168" s="1320"/>
      <c r="AI168" s="1320"/>
      <c r="AJ168" s="1320"/>
      <c r="AK168" s="1320"/>
      <c r="AL168" s="1320"/>
      <c r="AM168" s="1320"/>
      <c r="AN168" s="1320"/>
      <c r="AO168" s="1320"/>
      <c r="AP168" s="1320"/>
      <c r="AQ168" s="1320"/>
      <c r="AR168" s="1320"/>
      <c r="AS168" s="1320"/>
      <c r="AT168" s="1320"/>
      <c r="AU168" s="1320"/>
      <c r="AV168" s="1320"/>
      <c r="AW168" s="1320"/>
      <c r="AX168" s="1320"/>
      <c r="AY168" s="1320"/>
      <c r="AZ168" s="1320"/>
      <c r="BA168" s="1320"/>
      <c r="BB168" s="1320"/>
      <c r="BC168" s="1320"/>
      <c r="BD168" s="1320"/>
      <c r="BE168" s="1320"/>
      <c r="BF168" s="1320"/>
      <c r="BG168" s="1320"/>
      <c r="BH168" s="1320"/>
      <c r="BI168" s="1320"/>
      <c r="BJ168" s="1320"/>
      <c r="BK168" s="1320"/>
      <c r="BL168" s="1320"/>
      <c r="BM168" s="1320"/>
      <c r="BN168" s="1320"/>
      <c r="BO168" s="1320"/>
      <c r="BP168" s="1320"/>
      <c r="BQ168" s="1320"/>
      <c r="BR168" s="1320"/>
      <c r="BS168" s="1320"/>
      <c r="BT168" s="1320"/>
      <c r="BU168" s="1320"/>
      <c r="BV168" s="1320"/>
      <c r="BW168" s="1320"/>
      <c r="BX168" s="1320"/>
      <c r="BY168" s="1320"/>
      <c r="BZ168" s="1320"/>
      <c r="CA168" s="1320"/>
      <c r="CB168" s="1320"/>
      <c r="CC168" s="1320"/>
      <c r="CD168" s="1320"/>
      <c r="CE168" s="1320"/>
      <c r="CF168" s="1320"/>
      <c r="CG168" s="1320"/>
      <c r="CH168" s="1378">
        <f t="shared" si="2"/>
        <v>0</v>
      </c>
    </row>
    <row r="169" spans="1:86" ht="129" customHeight="1">
      <c r="A169" s="1678"/>
      <c r="B169" s="2321"/>
      <c r="C169" s="1649"/>
      <c r="D169" s="1649"/>
      <c r="E169" s="2322"/>
      <c r="F169" s="1649"/>
      <c r="G169" s="708"/>
      <c r="H169" s="2141" t="s">
        <v>2519</v>
      </c>
      <c r="I169" s="1586">
        <v>37</v>
      </c>
      <c r="J169" s="2226">
        <v>37</v>
      </c>
      <c r="K169" s="3292" t="s">
        <v>785</v>
      </c>
      <c r="L169" s="289" t="s">
        <v>786</v>
      </c>
      <c r="M169" s="2178" t="s">
        <v>787</v>
      </c>
      <c r="N169" s="290"/>
      <c r="O169" s="291"/>
      <c r="P169" s="292"/>
      <c r="Q169" s="290"/>
      <c r="R169" s="291"/>
      <c r="S169" s="293"/>
      <c r="T169" s="290"/>
      <c r="U169" s="291"/>
      <c r="V169" s="293"/>
      <c r="W169" s="283"/>
      <c r="X169" s="284"/>
      <c r="Y169" s="292"/>
      <c r="Z169" s="176"/>
      <c r="AA169" s="265"/>
      <c r="AB169" s="367"/>
      <c r="AC169" s="898"/>
      <c r="AD169" s="1795"/>
      <c r="AE169" s="1319"/>
      <c r="AF169" s="1484"/>
      <c r="AG169" s="1320"/>
      <c r="AH169" s="1320"/>
      <c r="AI169" s="1320"/>
      <c r="AJ169" s="1320"/>
      <c r="AK169" s="1320"/>
      <c r="AL169" s="1320"/>
      <c r="AM169" s="1320"/>
      <c r="AN169" s="1320"/>
      <c r="AO169" s="1320"/>
      <c r="AP169" s="1320"/>
      <c r="AQ169" s="1320"/>
      <c r="AR169" s="1320"/>
      <c r="AS169" s="1320"/>
      <c r="AT169" s="1320"/>
      <c r="AU169" s="1320"/>
      <c r="AV169" s="1320"/>
      <c r="AW169" s="1320"/>
      <c r="AX169" s="1320"/>
      <c r="AY169" s="1320"/>
      <c r="AZ169" s="1320"/>
      <c r="BA169" s="1320"/>
      <c r="BB169" s="1320"/>
      <c r="BC169" s="1320"/>
      <c r="BD169" s="1320"/>
      <c r="BE169" s="1320"/>
      <c r="BF169" s="1320"/>
      <c r="BG169" s="1320"/>
      <c r="BH169" s="1320"/>
      <c r="BI169" s="1320"/>
      <c r="BJ169" s="1320"/>
      <c r="BK169" s="1320"/>
      <c r="BL169" s="1320"/>
      <c r="BM169" s="1320"/>
      <c r="BN169" s="1320"/>
      <c r="BO169" s="1320"/>
      <c r="BP169" s="1320"/>
      <c r="BQ169" s="1320"/>
      <c r="BR169" s="1320"/>
      <c r="BS169" s="1320"/>
      <c r="BT169" s="1320"/>
      <c r="BU169" s="1320"/>
      <c r="BV169" s="1320"/>
      <c r="BW169" s="1320"/>
      <c r="BX169" s="1320"/>
      <c r="BY169" s="1320"/>
      <c r="BZ169" s="1320"/>
      <c r="CA169" s="1320"/>
      <c r="CB169" s="1320"/>
      <c r="CC169" s="1320"/>
      <c r="CD169" s="1320"/>
      <c r="CE169" s="1320"/>
      <c r="CF169" s="1320"/>
      <c r="CG169" s="1320"/>
      <c r="CH169" s="1378">
        <f t="shared" si="2"/>
        <v>0</v>
      </c>
    </row>
    <row r="170" spans="1:86" ht="126.75" customHeight="1">
      <c r="A170" s="1678"/>
      <c r="B170" s="2321"/>
      <c r="C170" s="1649"/>
      <c r="D170" s="1649"/>
      <c r="E170" s="2322"/>
      <c r="F170" s="1649"/>
      <c r="G170" s="708"/>
      <c r="H170" s="2141"/>
      <c r="I170" s="1584"/>
      <c r="J170" s="2226"/>
      <c r="K170" s="3293"/>
      <c r="L170" s="289"/>
      <c r="M170" s="2305"/>
      <c r="N170" s="290"/>
      <c r="O170" s="291"/>
      <c r="P170" s="292"/>
      <c r="Q170" s="290"/>
      <c r="R170" s="291"/>
      <c r="S170" s="293"/>
      <c r="T170" s="290"/>
      <c r="U170" s="291"/>
      <c r="V170" s="293"/>
      <c r="W170" s="283"/>
      <c r="X170" s="284"/>
      <c r="Y170" s="292"/>
      <c r="Z170" s="176"/>
      <c r="AA170" s="265"/>
      <c r="AB170" s="367"/>
      <c r="AC170" s="898"/>
      <c r="AD170" s="1795"/>
      <c r="AE170" s="1319"/>
      <c r="AF170" s="1484"/>
      <c r="AG170" s="1320"/>
      <c r="AH170" s="1320"/>
      <c r="AI170" s="1320"/>
      <c r="AJ170" s="1320"/>
      <c r="AK170" s="1320"/>
      <c r="AL170" s="1320"/>
      <c r="AM170" s="1320"/>
      <c r="AN170" s="1320"/>
      <c r="AO170" s="1320"/>
      <c r="AP170" s="1320"/>
      <c r="AQ170" s="1320"/>
      <c r="AR170" s="1320"/>
      <c r="AS170" s="1320"/>
      <c r="AT170" s="1320"/>
      <c r="AU170" s="1320"/>
      <c r="AV170" s="1320"/>
      <c r="AW170" s="1320"/>
      <c r="AX170" s="1320"/>
      <c r="AY170" s="1320"/>
      <c r="AZ170" s="1320"/>
      <c r="BA170" s="1320"/>
      <c r="BB170" s="1320"/>
      <c r="BC170" s="1320"/>
      <c r="BD170" s="1320"/>
      <c r="BE170" s="1320"/>
      <c r="BF170" s="1320"/>
      <c r="BG170" s="1320"/>
      <c r="BH170" s="1320"/>
      <c r="BI170" s="1320"/>
      <c r="BJ170" s="1320"/>
      <c r="BK170" s="1320"/>
      <c r="BL170" s="1320"/>
      <c r="BM170" s="1320"/>
      <c r="BN170" s="1320"/>
      <c r="BO170" s="1320"/>
      <c r="BP170" s="1320"/>
      <c r="BQ170" s="1320"/>
      <c r="BR170" s="1320"/>
      <c r="BS170" s="1320"/>
      <c r="BT170" s="1320"/>
      <c r="BU170" s="1320"/>
      <c r="BV170" s="1320"/>
      <c r="BW170" s="1320"/>
      <c r="BX170" s="1320"/>
      <c r="BY170" s="1320"/>
      <c r="BZ170" s="1320"/>
      <c r="CA170" s="1320"/>
      <c r="CB170" s="1320"/>
      <c r="CC170" s="1320"/>
      <c r="CD170" s="1320"/>
      <c r="CE170" s="1320"/>
      <c r="CF170" s="1320"/>
      <c r="CG170" s="1320"/>
      <c r="CH170" s="1378">
        <f t="shared" si="2"/>
        <v>0</v>
      </c>
    </row>
    <row r="171" spans="1:86" ht="54" customHeight="1">
      <c r="A171" s="1678"/>
      <c r="B171" s="2321"/>
      <c r="C171" s="1649"/>
      <c r="D171" s="1649"/>
      <c r="E171" s="2322"/>
      <c r="F171" s="1649"/>
      <c r="G171" s="708"/>
      <c r="H171" s="2141"/>
      <c r="I171" s="1585"/>
      <c r="J171" s="2138"/>
      <c r="K171" s="2313"/>
      <c r="L171" s="288"/>
      <c r="M171" s="141"/>
      <c r="N171" s="294"/>
      <c r="O171" s="295"/>
      <c r="P171" s="296"/>
      <c r="Q171" s="294"/>
      <c r="R171" s="295"/>
      <c r="S171" s="297"/>
      <c r="T171" s="294"/>
      <c r="U171" s="295"/>
      <c r="V171" s="297"/>
      <c r="W171" s="298"/>
      <c r="X171" s="299"/>
      <c r="Y171" s="296"/>
      <c r="Z171" s="178"/>
      <c r="AA171" s="269"/>
      <c r="AB171" s="401"/>
      <c r="AC171" s="1662"/>
      <c r="AD171" s="1789"/>
      <c r="AE171" s="1319"/>
      <c r="AF171" s="1484"/>
      <c r="AG171" s="1320"/>
      <c r="AH171" s="1320"/>
      <c r="AI171" s="1320"/>
      <c r="AJ171" s="1320"/>
      <c r="AK171" s="1320"/>
      <c r="AL171" s="1320"/>
      <c r="AM171" s="1320"/>
      <c r="AN171" s="1320"/>
      <c r="AO171" s="1320"/>
      <c r="AP171" s="1320"/>
      <c r="AQ171" s="1320"/>
      <c r="AR171" s="1320"/>
      <c r="AS171" s="1320"/>
      <c r="AT171" s="1320"/>
      <c r="AU171" s="1320"/>
      <c r="AV171" s="1320"/>
      <c r="AW171" s="1320"/>
      <c r="AX171" s="1320"/>
      <c r="AY171" s="1320"/>
      <c r="AZ171" s="1320"/>
      <c r="BA171" s="1320"/>
      <c r="BB171" s="1320"/>
      <c r="BC171" s="1320"/>
      <c r="BD171" s="1320"/>
      <c r="BE171" s="1320"/>
      <c r="BF171" s="1320"/>
      <c r="BG171" s="1320"/>
      <c r="BH171" s="1320"/>
      <c r="BI171" s="1320"/>
      <c r="BJ171" s="1320"/>
      <c r="BK171" s="1320"/>
      <c r="BL171" s="1320"/>
      <c r="BM171" s="1320"/>
      <c r="BN171" s="1320"/>
      <c r="BO171" s="1320"/>
      <c r="BP171" s="1320"/>
      <c r="BQ171" s="1320"/>
      <c r="BR171" s="1320"/>
      <c r="BS171" s="1320"/>
      <c r="BT171" s="1320"/>
      <c r="BU171" s="1320"/>
      <c r="BV171" s="1320"/>
      <c r="BW171" s="1320"/>
      <c r="BX171" s="1320"/>
      <c r="BY171" s="1320"/>
      <c r="BZ171" s="1320"/>
      <c r="CA171" s="1320"/>
      <c r="CB171" s="1320"/>
      <c r="CC171" s="1320"/>
      <c r="CD171" s="1320"/>
      <c r="CE171" s="1320"/>
      <c r="CF171" s="1320"/>
      <c r="CG171" s="1320"/>
      <c r="CH171" s="1378">
        <f t="shared" si="2"/>
        <v>0</v>
      </c>
    </row>
    <row r="172" spans="1:86" ht="62.25" customHeight="1">
      <c r="A172" s="1678"/>
      <c r="B172" s="2321"/>
      <c r="C172" s="1649"/>
      <c r="D172" s="1649"/>
      <c r="E172" s="2322"/>
      <c r="F172" s="1649"/>
      <c r="G172" s="708"/>
      <c r="H172" s="2141"/>
      <c r="I172" s="1586">
        <v>38</v>
      </c>
      <c r="J172" s="2137">
        <v>38</v>
      </c>
      <c r="K172" s="3292" t="s">
        <v>788</v>
      </c>
      <c r="L172" s="3152" t="s">
        <v>789</v>
      </c>
      <c r="M172" s="3179" t="s">
        <v>790</v>
      </c>
      <c r="N172" s="169"/>
      <c r="O172" s="172"/>
      <c r="P172" s="171"/>
      <c r="Q172" s="169"/>
      <c r="R172" s="172"/>
      <c r="S172" s="173"/>
      <c r="T172" s="300"/>
      <c r="U172" s="301"/>
      <c r="V172" s="302"/>
      <c r="W172" s="254"/>
      <c r="X172" s="252"/>
      <c r="Y172" s="171"/>
      <c r="Z172" s="179"/>
      <c r="AA172" s="2392"/>
      <c r="AB172" s="421"/>
      <c r="AC172" s="2074"/>
      <c r="AD172" s="2393"/>
      <c r="AE172" s="1319"/>
      <c r="AF172" s="1484"/>
      <c r="AG172" s="1320"/>
      <c r="AH172" s="1320"/>
      <c r="AI172" s="1320"/>
      <c r="AJ172" s="1320"/>
      <c r="AK172" s="1320"/>
      <c r="AL172" s="1320"/>
      <c r="AM172" s="1320"/>
      <c r="AN172" s="1320"/>
      <c r="AO172" s="1320"/>
      <c r="AP172" s="1320"/>
      <c r="AQ172" s="1320"/>
      <c r="AR172" s="1320"/>
      <c r="AS172" s="1320"/>
      <c r="AT172" s="1320"/>
      <c r="AU172" s="1320"/>
      <c r="AV172" s="1320"/>
      <c r="AW172" s="1320"/>
      <c r="AX172" s="1320"/>
      <c r="AY172" s="1320"/>
      <c r="AZ172" s="1320"/>
      <c r="BA172" s="1320"/>
      <c r="BB172" s="1320"/>
      <c r="BC172" s="1320"/>
      <c r="BD172" s="1320"/>
      <c r="BE172" s="1320"/>
      <c r="BF172" s="1320"/>
      <c r="BG172" s="1320"/>
      <c r="BH172" s="1320"/>
      <c r="BI172" s="1320"/>
      <c r="BJ172" s="1320"/>
      <c r="BK172" s="1320"/>
      <c r="BL172" s="1320"/>
      <c r="BM172" s="1320"/>
      <c r="BN172" s="1320"/>
      <c r="BO172" s="1320"/>
      <c r="BP172" s="1320"/>
      <c r="BQ172" s="1320"/>
      <c r="BR172" s="1320"/>
      <c r="BS172" s="1320"/>
      <c r="BT172" s="1320"/>
      <c r="BU172" s="1320"/>
      <c r="BV172" s="1320"/>
      <c r="BW172" s="1320"/>
      <c r="BX172" s="1320"/>
      <c r="BY172" s="1320"/>
      <c r="BZ172" s="1320"/>
      <c r="CA172" s="1320"/>
      <c r="CB172" s="1320"/>
      <c r="CC172" s="1320"/>
      <c r="CD172" s="1320"/>
      <c r="CE172" s="1320"/>
      <c r="CF172" s="1320"/>
      <c r="CG172" s="1320"/>
      <c r="CH172" s="1378">
        <f t="shared" si="2"/>
        <v>0</v>
      </c>
    </row>
    <row r="173" spans="1:86" ht="66" customHeight="1">
      <c r="A173" s="1678"/>
      <c r="B173" s="2321"/>
      <c r="C173" s="1649"/>
      <c r="D173" s="1649"/>
      <c r="E173" s="2322"/>
      <c r="F173" s="1649"/>
      <c r="G173" s="708"/>
      <c r="H173" s="2141"/>
      <c r="I173" s="1584"/>
      <c r="J173" s="2226"/>
      <c r="K173" s="3293"/>
      <c r="L173" s="3153"/>
      <c r="M173" s="3106"/>
      <c r="N173" s="138"/>
      <c r="O173" s="139"/>
      <c r="P173" s="140"/>
      <c r="Q173" s="138"/>
      <c r="R173" s="139"/>
      <c r="S173" s="168"/>
      <c r="T173" s="290"/>
      <c r="U173" s="291"/>
      <c r="V173" s="293"/>
      <c r="W173" s="202"/>
      <c r="X173" s="200"/>
      <c r="Y173" s="140"/>
      <c r="Z173" s="176"/>
      <c r="AA173" s="265"/>
      <c r="AB173" s="367"/>
      <c r="AC173" s="898"/>
      <c r="AD173" s="1795"/>
      <c r="AE173" s="1319"/>
      <c r="AF173" s="1484"/>
      <c r="AG173" s="1320"/>
      <c r="AH173" s="1320"/>
      <c r="AI173" s="1320"/>
      <c r="AJ173" s="1320"/>
      <c r="AK173" s="1320"/>
      <c r="AL173" s="1320"/>
      <c r="AM173" s="1320"/>
      <c r="AN173" s="1320"/>
      <c r="AO173" s="1320"/>
      <c r="AP173" s="1320"/>
      <c r="AQ173" s="1320"/>
      <c r="AR173" s="1320"/>
      <c r="AS173" s="1320"/>
      <c r="AT173" s="1320"/>
      <c r="AU173" s="1320"/>
      <c r="AV173" s="1320"/>
      <c r="AW173" s="1320"/>
      <c r="AX173" s="1320"/>
      <c r="AY173" s="1320"/>
      <c r="AZ173" s="1320"/>
      <c r="BA173" s="1320"/>
      <c r="BB173" s="1320"/>
      <c r="BC173" s="1320"/>
      <c r="BD173" s="1320"/>
      <c r="BE173" s="1320"/>
      <c r="BF173" s="1320"/>
      <c r="BG173" s="1320"/>
      <c r="BH173" s="1320"/>
      <c r="BI173" s="1320"/>
      <c r="BJ173" s="1320"/>
      <c r="BK173" s="1320"/>
      <c r="BL173" s="1320"/>
      <c r="BM173" s="1320"/>
      <c r="BN173" s="1320"/>
      <c r="BO173" s="1320"/>
      <c r="BP173" s="1320"/>
      <c r="BQ173" s="1320"/>
      <c r="BR173" s="1320"/>
      <c r="BS173" s="1320"/>
      <c r="BT173" s="1320"/>
      <c r="BU173" s="1320"/>
      <c r="BV173" s="1320"/>
      <c r="BW173" s="1320"/>
      <c r="BX173" s="1320"/>
      <c r="BY173" s="1320"/>
      <c r="BZ173" s="1320"/>
      <c r="CA173" s="1320"/>
      <c r="CB173" s="1320"/>
      <c r="CC173" s="1320"/>
      <c r="CD173" s="1320"/>
      <c r="CE173" s="1320"/>
      <c r="CF173" s="1320"/>
      <c r="CG173" s="1320"/>
      <c r="CH173" s="1378">
        <f t="shared" si="2"/>
        <v>0</v>
      </c>
    </row>
    <row r="174" spans="1:86" ht="18" customHeight="1">
      <c r="A174" s="1678"/>
      <c r="B174" s="2321"/>
      <c r="C174" s="1649"/>
      <c r="D174" s="1649"/>
      <c r="E174" s="2322"/>
      <c r="F174" s="1649"/>
      <c r="G174" s="708"/>
      <c r="H174" s="2141"/>
      <c r="I174" s="1585"/>
      <c r="J174" s="2138"/>
      <c r="K174" s="2313"/>
      <c r="L174" s="288"/>
      <c r="M174" s="141"/>
      <c r="N174" s="142"/>
      <c r="O174" s="143"/>
      <c r="P174" s="144"/>
      <c r="Q174" s="142"/>
      <c r="R174" s="143"/>
      <c r="S174" s="146"/>
      <c r="T174" s="294"/>
      <c r="U174" s="295"/>
      <c r="V174" s="297"/>
      <c r="W174" s="195"/>
      <c r="X174" s="193"/>
      <c r="Y174" s="144"/>
      <c r="Z174" s="178"/>
      <c r="AA174" s="269"/>
      <c r="AB174" s="401"/>
      <c r="AC174" s="1662"/>
      <c r="AD174" s="1789"/>
      <c r="AE174" s="1319"/>
      <c r="AF174" s="1484"/>
      <c r="AG174" s="1320"/>
      <c r="AH174" s="1320"/>
      <c r="AI174" s="1320"/>
      <c r="AJ174" s="1320"/>
      <c r="AK174" s="1320"/>
      <c r="AL174" s="1320"/>
      <c r="AM174" s="1320"/>
      <c r="AN174" s="1320"/>
      <c r="AO174" s="1320"/>
      <c r="AP174" s="1320"/>
      <c r="AQ174" s="1320"/>
      <c r="AR174" s="1320"/>
      <c r="AS174" s="1320"/>
      <c r="AT174" s="1320"/>
      <c r="AU174" s="1320"/>
      <c r="AV174" s="1320"/>
      <c r="AW174" s="1320"/>
      <c r="AX174" s="1320"/>
      <c r="AY174" s="1320"/>
      <c r="AZ174" s="1320"/>
      <c r="BA174" s="1320"/>
      <c r="BB174" s="1320"/>
      <c r="BC174" s="1320"/>
      <c r="BD174" s="1320"/>
      <c r="BE174" s="1320"/>
      <c r="BF174" s="1320"/>
      <c r="BG174" s="1320"/>
      <c r="BH174" s="1320"/>
      <c r="BI174" s="1320"/>
      <c r="BJ174" s="1320"/>
      <c r="BK174" s="1320"/>
      <c r="BL174" s="1320"/>
      <c r="BM174" s="1320"/>
      <c r="BN174" s="1320"/>
      <c r="BO174" s="1320"/>
      <c r="BP174" s="1320"/>
      <c r="BQ174" s="1320"/>
      <c r="BR174" s="1320"/>
      <c r="BS174" s="1320"/>
      <c r="BT174" s="1320"/>
      <c r="BU174" s="1320"/>
      <c r="BV174" s="1320"/>
      <c r="BW174" s="1320"/>
      <c r="BX174" s="1320"/>
      <c r="BY174" s="1320"/>
      <c r="BZ174" s="1320"/>
      <c r="CA174" s="1320"/>
      <c r="CB174" s="1320"/>
      <c r="CC174" s="1320"/>
      <c r="CD174" s="1320"/>
      <c r="CE174" s="1320"/>
      <c r="CF174" s="1320"/>
      <c r="CG174" s="1320"/>
      <c r="CH174" s="1378">
        <f t="shared" si="2"/>
        <v>0</v>
      </c>
    </row>
    <row r="175" spans="1:86" ht="90" customHeight="1">
      <c r="A175" s="1688"/>
      <c r="B175" s="2314"/>
      <c r="C175" s="2184"/>
      <c r="D175" s="2266"/>
      <c r="E175" s="304"/>
      <c r="F175" s="2266"/>
      <c r="G175" s="1750"/>
      <c r="H175" s="2319"/>
      <c r="I175" s="1591">
        <v>39</v>
      </c>
      <c r="J175" s="175">
        <v>39</v>
      </c>
      <c r="K175" s="2316" t="s">
        <v>791</v>
      </c>
      <c r="L175" s="2318" t="s">
        <v>792</v>
      </c>
      <c r="M175" s="2317" t="s">
        <v>793</v>
      </c>
      <c r="N175" s="305"/>
      <c r="O175" s="266"/>
      <c r="P175" s="267"/>
      <c r="Q175" s="306"/>
      <c r="R175" s="266"/>
      <c r="S175" s="307"/>
      <c r="T175" s="290"/>
      <c r="U175" s="291"/>
      <c r="V175" s="292"/>
      <c r="W175" s="290"/>
      <c r="X175" s="291"/>
      <c r="Y175" s="292"/>
      <c r="Z175" s="308"/>
      <c r="AA175" s="261"/>
      <c r="AB175" s="262"/>
      <c r="AC175" s="1173"/>
      <c r="AD175" s="1773"/>
      <c r="AE175" s="1319"/>
      <c r="AF175" s="1484"/>
      <c r="AG175" s="1320"/>
      <c r="AH175" s="1320"/>
      <c r="AI175" s="1320"/>
      <c r="AJ175" s="1320"/>
      <c r="AK175" s="1320"/>
      <c r="AL175" s="1320"/>
      <c r="AM175" s="1320"/>
      <c r="AN175" s="1320"/>
      <c r="AO175" s="1320"/>
      <c r="AP175" s="1320"/>
      <c r="AQ175" s="1320"/>
      <c r="AR175" s="1320"/>
      <c r="AS175" s="1320"/>
      <c r="AT175" s="1320"/>
      <c r="AU175" s="1320"/>
      <c r="AV175" s="1320"/>
      <c r="AW175" s="1320"/>
      <c r="AX175" s="1320"/>
      <c r="AY175" s="1320"/>
      <c r="AZ175" s="1320"/>
      <c r="BA175" s="1320"/>
      <c r="BB175" s="1320"/>
      <c r="BC175" s="1320"/>
      <c r="BD175" s="1320"/>
      <c r="BE175" s="1320"/>
      <c r="BF175" s="1320"/>
      <c r="BG175" s="1320"/>
      <c r="BH175" s="1320"/>
      <c r="BI175" s="1320"/>
      <c r="BJ175" s="1320"/>
      <c r="BK175" s="1320"/>
      <c r="BL175" s="1320"/>
      <c r="BM175" s="1320"/>
      <c r="BN175" s="1320"/>
      <c r="BO175" s="1320"/>
      <c r="BP175" s="1320"/>
      <c r="BQ175" s="1320"/>
      <c r="BR175" s="1320"/>
      <c r="BS175" s="1320"/>
      <c r="BT175" s="1320"/>
      <c r="BU175" s="1320"/>
      <c r="BV175" s="1320"/>
      <c r="BW175" s="1320"/>
      <c r="BX175" s="1320"/>
      <c r="BY175" s="1320"/>
      <c r="BZ175" s="1320"/>
      <c r="CA175" s="1320"/>
      <c r="CB175" s="1320"/>
      <c r="CC175" s="1320"/>
      <c r="CD175" s="1320"/>
      <c r="CE175" s="1320"/>
      <c r="CF175" s="1320"/>
      <c r="CG175" s="1320"/>
      <c r="CH175" s="1378">
        <f t="shared" si="2"/>
        <v>0</v>
      </c>
    </row>
    <row r="176" spans="1:86" ht="31.5" customHeight="1">
      <c r="A176" s="1680"/>
      <c r="B176" s="1681"/>
      <c r="C176" s="2204"/>
      <c r="D176" s="2204"/>
      <c r="E176" s="1550"/>
      <c r="F176" s="2204"/>
      <c r="G176" s="1748"/>
      <c r="H176" s="2159"/>
      <c r="I176" s="1587"/>
      <c r="J176" s="197"/>
      <c r="K176" s="2177"/>
      <c r="L176" s="2269"/>
      <c r="M176" s="2305"/>
      <c r="N176" s="138"/>
      <c r="O176" s="139"/>
      <c r="P176" s="140"/>
      <c r="Q176" s="138"/>
      <c r="R176" s="139"/>
      <c r="S176" s="168"/>
      <c r="T176" s="138"/>
      <c r="U176" s="139"/>
      <c r="V176" s="168"/>
      <c r="W176" s="202"/>
      <c r="X176" s="200"/>
      <c r="Y176" s="140"/>
      <c r="Z176" s="176"/>
      <c r="AA176" s="265"/>
      <c r="AB176" s="367"/>
      <c r="AC176" s="898"/>
      <c r="AD176" s="1795"/>
      <c r="AE176" s="1319"/>
      <c r="AF176" s="1484"/>
      <c r="AG176" s="1320"/>
      <c r="AH176" s="1320"/>
      <c r="AI176" s="1320"/>
      <c r="AJ176" s="1320"/>
      <c r="AK176" s="1320"/>
      <c r="AL176" s="1320"/>
      <c r="AM176" s="1320"/>
      <c r="AN176" s="1320"/>
      <c r="AO176" s="1320"/>
      <c r="AP176" s="1320"/>
      <c r="AQ176" s="1320"/>
      <c r="AR176" s="1320"/>
      <c r="AS176" s="1320"/>
      <c r="AT176" s="1320"/>
      <c r="AU176" s="1320"/>
      <c r="AV176" s="1320"/>
      <c r="AW176" s="1320"/>
      <c r="AX176" s="1320"/>
      <c r="AY176" s="1320"/>
      <c r="AZ176" s="1320"/>
      <c r="BA176" s="1320"/>
      <c r="BB176" s="1320"/>
      <c r="BC176" s="1320"/>
      <c r="BD176" s="1320"/>
      <c r="BE176" s="1320"/>
      <c r="BF176" s="1320"/>
      <c r="BG176" s="1320"/>
      <c r="BH176" s="1320"/>
      <c r="BI176" s="1320"/>
      <c r="BJ176" s="1320"/>
      <c r="BK176" s="1320"/>
      <c r="BL176" s="1320"/>
      <c r="BM176" s="1320"/>
      <c r="BN176" s="1320"/>
      <c r="BO176" s="1320"/>
      <c r="BP176" s="1320"/>
      <c r="BQ176" s="1320"/>
      <c r="BR176" s="1320"/>
      <c r="BS176" s="1320"/>
      <c r="BT176" s="1320"/>
      <c r="BU176" s="1320"/>
      <c r="BV176" s="1320"/>
      <c r="BW176" s="1320"/>
      <c r="BX176" s="1320"/>
      <c r="BY176" s="1320"/>
      <c r="BZ176" s="1320"/>
      <c r="CA176" s="1320"/>
      <c r="CB176" s="1320"/>
      <c r="CC176" s="1320"/>
      <c r="CD176" s="1320"/>
      <c r="CE176" s="1320"/>
      <c r="CF176" s="1320"/>
      <c r="CG176" s="1320"/>
      <c r="CH176" s="1378">
        <f t="shared" si="2"/>
        <v>0</v>
      </c>
    </row>
    <row r="177" spans="1:86" ht="25.5" customHeight="1" thickBot="1">
      <c r="A177" s="2323"/>
      <c r="B177" s="3117" t="s">
        <v>794</v>
      </c>
      <c r="C177" s="3318"/>
      <c r="D177" s="3318"/>
      <c r="E177" s="3318"/>
      <c r="F177" s="3318"/>
      <c r="G177" s="3318"/>
      <c r="H177" s="3318"/>
      <c r="I177" s="3318"/>
      <c r="J177" s="3318"/>
      <c r="K177" s="3318"/>
      <c r="L177" s="3318"/>
      <c r="M177" s="3318"/>
      <c r="N177" s="3318"/>
      <c r="O177" s="3318"/>
      <c r="P177" s="3318"/>
      <c r="Q177" s="3318"/>
      <c r="R177" s="3318"/>
      <c r="S177" s="3318"/>
      <c r="T177" s="3318"/>
      <c r="U177" s="3318"/>
      <c r="V177" s="3318"/>
      <c r="W177" s="3318"/>
      <c r="X177" s="3318"/>
      <c r="Y177" s="3318"/>
      <c r="Z177" s="204"/>
      <c r="AA177" s="2388"/>
      <c r="AB177" s="2389"/>
      <c r="AC177" s="2390"/>
      <c r="AD177" s="2394">
        <f>SUM(AD104:AD176)</f>
        <v>1224700</v>
      </c>
      <c r="AE177" s="1319"/>
      <c r="AF177" s="1484"/>
      <c r="AG177" s="1320"/>
      <c r="AH177" s="1320"/>
      <c r="AI177" s="1320"/>
      <c r="AJ177" s="1320"/>
      <c r="AK177" s="1320"/>
      <c r="AL177" s="1320"/>
      <c r="AM177" s="1320"/>
      <c r="AN177" s="1320"/>
      <c r="AO177" s="1320"/>
      <c r="AP177" s="1320"/>
      <c r="AQ177" s="1320"/>
      <c r="AR177" s="1320"/>
      <c r="AS177" s="1320"/>
      <c r="AT177" s="1320"/>
      <c r="AU177" s="1320"/>
      <c r="AV177" s="1320"/>
      <c r="AW177" s="1320"/>
      <c r="AX177" s="1320"/>
      <c r="AY177" s="1320"/>
      <c r="AZ177" s="1320"/>
      <c r="BA177" s="1320"/>
      <c r="BB177" s="1320"/>
      <c r="BC177" s="1320"/>
      <c r="BD177" s="1320"/>
      <c r="BE177" s="1320"/>
      <c r="BF177" s="1320"/>
      <c r="BG177" s="1320"/>
      <c r="BH177" s="1320"/>
      <c r="BI177" s="1320"/>
      <c r="BJ177" s="1320"/>
      <c r="BK177" s="1320"/>
      <c r="BL177" s="1320"/>
      <c r="BM177" s="1320"/>
      <c r="BN177" s="1320"/>
      <c r="BO177" s="1320"/>
      <c r="BP177" s="1320"/>
      <c r="BQ177" s="1320"/>
      <c r="BR177" s="1320"/>
      <c r="BS177" s="1320"/>
      <c r="BT177" s="1320"/>
      <c r="BU177" s="1320"/>
      <c r="BV177" s="1320"/>
      <c r="BW177" s="1320"/>
      <c r="BX177" s="1320"/>
      <c r="BY177" s="1320"/>
      <c r="BZ177" s="1320"/>
      <c r="CA177" s="1320"/>
      <c r="CB177" s="1320"/>
      <c r="CC177" s="1320"/>
      <c r="CD177" s="1320"/>
      <c r="CE177" s="1320"/>
      <c r="CF177" s="1320"/>
      <c r="CG177" s="1320"/>
      <c r="CH177" s="1378">
        <f t="shared" si="2"/>
        <v>0</v>
      </c>
    </row>
    <row r="178" spans="1:86" ht="33" customHeight="1">
      <c r="A178" s="1689">
        <v>4</v>
      </c>
      <c r="B178" s="1690">
        <v>4</v>
      </c>
      <c r="C178" s="3204" t="s">
        <v>795</v>
      </c>
      <c r="D178" s="309" t="s">
        <v>2463</v>
      </c>
      <c r="E178" s="3204" t="s">
        <v>796</v>
      </c>
      <c r="F178" s="3319" t="s">
        <v>797</v>
      </c>
      <c r="G178" s="3327" t="s">
        <v>798</v>
      </c>
      <c r="H178" s="3329" t="s">
        <v>799</v>
      </c>
      <c r="I178" s="1593">
        <v>40</v>
      </c>
      <c r="J178" s="310">
        <v>40</v>
      </c>
      <c r="K178" s="3307" t="s">
        <v>800</v>
      </c>
      <c r="L178" s="3331" t="s">
        <v>801</v>
      </c>
      <c r="M178" s="3332" t="s">
        <v>802</v>
      </c>
      <c r="N178" s="311"/>
      <c r="O178" s="312"/>
      <c r="P178" s="313"/>
      <c r="Q178" s="314"/>
      <c r="R178" s="312"/>
      <c r="S178" s="315"/>
      <c r="T178" s="134"/>
      <c r="U178" s="135"/>
      <c r="V178" s="136"/>
      <c r="W178" s="134"/>
      <c r="X178" s="135"/>
      <c r="Y178" s="136"/>
      <c r="Z178" s="316"/>
      <c r="AA178" s="2376"/>
      <c r="AB178" s="2377"/>
      <c r="AC178" s="544"/>
      <c r="AD178" s="1792"/>
      <c r="AE178" s="1319"/>
      <c r="AF178" s="1484"/>
      <c r="AG178" s="1320"/>
      <c r="AH178" s="1320"/>
      <c r="AI178" s="1320"/>
      <c r="AJ178" s="1320"/>
      <c r="AK178" s="1320"/>
      <c r="AL178" s="1320"/>
      <c r="AM178" s="1320"/>
      <c r="AN178" s="1320"/>
      <c r="AO178" s="1320"/>
      <c r="AP178" s="1320"/>
      <c r="AQ178" s="1320"/>
      <c r="AR178" s="1320"/>
      <c r="AS178" s="1320"/>
      <c r="AT178" s="1320"/>
      <c r="AU178" s="1320"/>
      <c r="AV178" s="1320"/>
      <c r="AW178" s="1320"/>
      <c r="AX178" s="1320"/>
      <c r="AY178" s="1320"/>
      <c r="AZ178" s="1320"/>
      <c r="BA178" s="1320"/>
      <c r="BB178" s="1320"/>
      <c r="BC178" s="1320"/>
      <c r="BD178" s="1320"/>
      <c r="BE178" s="1320"/>
      <c r="BF178" s="1320"/>
      <c r="BG178" s="1320"/>
      <c r="BH178" s="1320"/>
      <c r="BI178" s="1320"/>
      <c r="BJ178" s="1320"/>
      <c r="BK178" s="1320"/>
      <c r="BL178" s="1320"/>
      <c r="BM178" s="1320"/>
      <c r="BN178" s="1320"/>
      <c r="BO178" s="1320"/>
      <c r="BP178" s="1320"/>
      <c r="BQ178" s="1320"/>
      <c r="BR178" s="1320"/>
      <c r="BS178" s="1320"/>
      <c r="BT178" s="1320"/>
      <c r="BU178" s="1320"/>
      <c r="BV178" s="1320"/>
      <c r="BW178" s="1320"/>
      <c r="BX178" s="1320"/>
      <c r="BY178" s="1320"/>
      <c r="BZ178" s="1320"/>
      <c r="CA178" s="1320"/>
      <c r="CB178" s="1320"/>
      <c r="CC178" s="1320"/>
      <c r="CD178" s="1320"/>
      <c r="CE178" s="1320"/>
      <c r="CF178" s="1320"/>
      <c r="CG178" s="1320"/>
      <c r="CH178" s="1378">
        <f t="shared" si="2"/>
        <v>0</v>
      </c>
    </row>
    <row r="179" spans="1:86" ht="33" customHeight="1">
      <c r="A179" s="1688"/>
      <c r="B179" s="2314"/>
      <c r="C179" s="3205"/>
      <c r="D179" s="3172" t="s">
        <v>803</v>
      </c>
      <c r="E179" s="3205"/>
      <c r="F179" s="3172"/>
      <c r="G179" s="3328"/>
      <c r="H179" s="3330"/>
      <c r="I179" s="1590"/>
      <c r="J179" s="317"/>
      <c r="K179" s="3293"/>
      <c r="L179" s="3325"/>
      <c r="M179" s="3209"/>
      <c r="N179" s="305"/>
      <c r="O179" s="266"/>
      <c r="P179" s="267"/>
      <c r="Q179" s="306"/>
      <c r="R179" s="266"/>
      <c r="S179" s="307"/>
      <c r="T179" s="138"/>
      <c r="U179" s="139"/>
      <c r="V179" s="140"/>
      <c r="W179" s="138"/>
      <c r="X179" s="139"/>
      <c r="Y179" s="140"/>
      <c r="Z179" s="318"/>
      <c r="AA179" s="261"/>
      <c r="AB179" s="262"/>
      <c r="AC179" s="1173"/>
      <c r="AD179" s="1773"/>
      <c r="AE179" s="1319"/>
      <c r="AF179" s="1484"/>
      <c r="AG179" s="1320"/>
      <c r="AH179" s="1320"/>
      <c r="AI179" s="1320"/>
      <c r="AJ179" s="1320"/>
      <c r="AK179" s="1320"/>
      <c r="AL179" s="1320"/>
      <c r="AM179" s="1320"/>
      <c r="AN179" s="1320"/>
      <c r="AO179" s="1320"/>
      <c r="AP179" s="1320"/>
      <c r="AQ179" s="1320"/>
      <c r="AR179" s="1320"/>
      <c r="AS179" s="1320"/>
      <c r="AT179" s="1320"/>
      <c r="AU179" s="1320"/>
      <c r="AV179" s="1320"/>
      <c r="AW179" s="1320"/>
      <c r="AX179" s="1320"/>
      <c r="AY179" s="1320"/>
      <c r="AZ179" s="1320"/>
      <c r="BA179" s="1320"/>
      <c r="BB179" s="1320"/>
      <c r="BC179" s="1320"/>
      <c r="BD179" s="1320"/>
      <c r="BE179" s="1320"/>
      <c r="BF179" s="1320"/>
      <c r="BG179" s="1320"/>
      <c r="BH179" s="1320"/>
      <c r="BI179" s="1320"/>
      <c r="BJ179" s="1320"/>
      <c r="BK179" s="1320"/>
      <c r="BL179" s="1320"/>
      <c r="BM179" s="1320"/>
      <c r="BN179" s="1320"/>
      <c r="BO179" s="1320"/>
      <c r="BP179" s="1320"/>
      <c r="BQ179" s="1320"/>
      <c r="BR179" s="1320"/>
      <c r="BS179" s="1320"/>
      <c r="BT179" s="1320"/>
      <c r="BU179" s="1320"/>
      <c r="BV179" s="1320"/>
      <c r="BW179" s="1320"/>
      <c r="BX179" s="1320"/>
      <c r="BY179" s="1320"/>
      <c r="BZ179" s="1320"/>
      <c r="CA179" s="1320"/>
      <c r="CB179" s="1320"/>
      <c r="CC179" s="1320"/>
      <c r="CD179" s="1320"/>
      <c r="CE179" s="1320"/>
      <c r="CF179" s="1320"/>
      <c r="CG179" s="1320"/>
      <c r="CH179" s="1378">
        <f t="shared" si="2"/>
        <v>0</v>
      </c>
    </row>
    <row r="180" spans="1:86" ht="89.25" customHeight="1">
      <c r="A180" s="1688"/>
      <c r="B180" s="2314"/>
      <c r="C180" s="3205"/>
      <c r="D180" s="3172"/>
      <c r="E180" s="3205"/>
      <c r="F180" s="3172"/>
      <c r="G180" s="3328"/>
      <c r="H180" s="3330"/>
      <c r="I180" s="1590"/>
      <c r="J180" s="317"/>
      <c r="K180" s="3293"/>
      <c r="L180" s="3325"/>
      <c r="M180" s="2317"/>
      <c r="N180" s="305"/>
      <c r="O180" s="266"/>
      <c r="P180" s="267"/>
      <c r="Q180" s="306"/>
      <c r="R180" s="266"/>
      <c r="S180" s="307"/>
      <c r="T180" s="138"/>
      <c r="U180" s="139"/>
      <c r="V180" s="140"/>
      <c r="W180" s="138"/>
      <c r="X180" s="139"/>
      <c r="Y180" s="140"/>
      <c r="Z180" s="318"/>
      <c r="AA180" s="261"/>
      <c r="AB180" s="262"/>
      <c r="AC180" s="1173"/>
      <c r="AD180" s="1773"/>
      <c r="AE180" s="1319"/>
      <c r="AF180" s="1484"/>
      <c r="AG180" s="1320"/>
      <c r="AH180" s="1320"/>
      <c r="AI180" s="1320"/>
      <c r="AJ180" s="1320"/>
      <c r="AK180" s="1320"/>
      <c r="AL180" s="1320"/>
      <c r="AM180" s="1320"/>
      <c r="AN180" s="1320"/>
      <c r="AO180" s="1320"/>
      <c r="AP180" s="1320"/>
      <c r="AQ180" s="1320"/>
      <c r="AR180" s="1320"/>
      <c r="AS180" s="1320"/>
      <c r="AT180" s="1320"/>
      <c r="AU180" s="1320"/>
      <c r="AV180" s="1320"/>
      <c r="AW180" s="1320"/>
      <c r="AX180" s="1320"/>
      <c r="AY180" s="1320"/>
      <c r="AZ180" s="1320"/>
      <c r="BA180" s="1320"/>
      <c r="BB180" s="1320"/>
      <c r="BC180" s="1320"/>
      <c r="BD180" s="1320"/>
      <c r="BE180" s="1320"/>
      <c r="BF180" s="1320"/>
      <c r="BG180" s="1320"/>
      <c r="BH180" s="1320"/>
      <c r="BI180" s="1320"/>
      <c r="BJ180" s="1320"/>
      <c r="BK180" s="1320"/>
      <c r="BL180" s="1320"/>
      <c r="BM180" s="1320"/>
      <c r="BN180" s="1320"/>
      <c r="BO180" s="1320"/>
      <c r="BP180" s="1320"/>
      <c r="BQ180" s="1320"/>
      <c r="BR180" s="1320"/>
      <c r="BS180" s="1320"/>
      <c r="BT180" s="1320"/>
      <c r="BU180" s="1320"/>
      <c r="BV180" s="1320"/>
      <c r="BW180" s="1320"/>
      <c r="BX180" s="1320"/>
      <c r="BY180" s="1320"/>
      <c r="BZ180" s="1320"/>
      <c r="CA180" s="1320"/>
      <c r="CB180" s="1320"/>
      <c r="CC180" s="1320"/>
      <c r="CD180" s="1320"/>
      <c r="CE180" s="1320"/>
      <c r="CF180" s="1320"/>
      <c r="CG180" s="1320"/>
      <c r="CH180" s="1378">
        <f t="shared" si="2"/>
        <v>0</v>
      </c>
    </row>
    <row r="181" spans="1:86" ht="33" customHeight="1">
      <c r="A181" s="1688"/>
      <c r="B181" s="2314"/>
      <c r="C181" s="3205"/>
      <c r="D181" s="3172"/>
      <c r="E181" s="3205"/>
      <c r="F181" s="3172"/>
      <c r="G181" s="3328"/>
      <c r="H181" s="2319"/>
      <c r="I181" s="1590"/>
      <c r="J181" s="317"/>
      <c r="K181" s="3293"/>
      <c r="L181" s="3325"/>
      <c r="M181" s="2317"/>
      <c r="N181" s="154"/>
      <c r="O181" s="2163"/>
      <c r="P181" s="1549"/>
      <c r="Q181" s="167"/>
      <c r="R181" s="2163"/>
      <c r="S181" s="158"/>
      <c r="T181" s="138"/>
      <c r="U181" s="139"/>
      <c r="V181" s="140"/>
      <c r="W181" s="138"/>
      <c r="X181" s="139"/>
      <c r="Y181" s="140"/>
      <c r="Z181" s="318"/>
      <c r="AA181" s="261"/>
      <c r="AB181" s="262"/>
      <c r="AC181" s="1173"/>
      <c r="AD181" s="1773"/>
      <c r="AE181" s="1319"/>
      <c r="AF181" s="1484"/>
      <c r="AG181" s="1320"/>
      <c r="AH181" s="1320"/>
      <c r="AI181" s="1320"/>
      <c r="AJ181" s="1320"/>
      <c r="AK181" s="1320"/>
      <c r="AL181" s="1320"/>
      <c r="AM181" s="1320"/>
      <c r="AN181" s="1320"/>
      <c r="AO181" s="1320"/>
      <c r="AP181" s="1320"/>
      <c r="AQ181" s="1320"/>
      <c r="AR181" s="1320"/>
      <c r="AS181" s="1320"/>
      <c r="AT181" s="1320"/>
      <c r="AU181" s="1320"/>
      <c r="AV181" s="1320"/>
      <c r="AW181" s="1320"/>
      <c r="AX181" s="1320"/>
      <c r="AY181" s="1320"/>
      <c r="AZ181" s="1320"/>
      <c r="BA181" s="1320"/>
      <c r="BB181" s="1320"/>
      <c r="BC181" s="1320"/>
      <c r="BD181" s="1320"/>
      <c r="BE181" s="1320"/>
      <c r="BF181" s="1320"/>
      <c r="BG181" s="1320"/>
      <c r="BH181" s="1320"/>
      <c r="BI181" s="1320"/>
      <c r="BJ181" s="1320"/>
      <c r="BK181" s="1320"/>
      <c r="BL181" s="1320"/>
      <c r="BM181" s="1320"/>
      <c r="BN181" s="1320"/>
      <c r="BO181" s="1320"/>
      <c r="BP181" s="1320"/>
      <c r="BQ181" s="1320"/>
      <c r="BR181" s="1320"/>
      <c r="BS181" s="1320"/>
      <c r="BT181" s="1320"/>
      <c r="BU181" s="1320"/>
      <c r="BV181" s="1320"/>
      <c r="BW181" s="1320"/>
      <c r="BX181" s="1320"/>
      <c r="BY181" s="1320"/>
      <c r="BZ181" s="1320"/>
      <c r="CA181" s="1320"/>
      <c r="CB181" s="1320"/>
      <c r="CC181" s="1320"/>
      <c r="CD181" s="1320"/>
      <c r="CE181" s="1320"/>
      <c r="CF181" s="1320"/>
      <c r="CG181" s="1320"/>
      <c r="CH181" s="1378">
        <f t="shared" si="2"/>
        <v>0</v>
      </c>
    </row>
    <row r="182" spans="1:86" ht="33" customHeight="1">
      <c r="A182" s="1688"/>
      <c r="B182" s="2314"/>
      <c r="C182" s="3205"/>
      <c r="D182" s="3172"/>
      <c r="E182" s="3205"/>
      <c r="F182" s="3172"/>
      <c r="G182" s="3328"/>
      <c r="H182" s="2319"/>
      <c r="I182" s="1590"/>
      <c r="J182" s="319"/>
      <c r="K182" s="2313"/>
      <c r="L182" s="324"/>
      <c r="M182" s="320"/>
      <c r="N182" s="161"/>
      <c r="O182" s="1542"/>
      <c r="P182" s="165"/>
      <c r="Q182" s="181"/>
      <c r="R182" s="1542"/>
      <c r="S182" s="164"/>
      <c r="T182" s="142"/>
      <c r="U182" s="143"/>
      <c r="V182" s="144"/>
      <c r="W182" s="142"/>
      <c r="X182" s="143"/>
      <c r="Y182" s="144"/>
      <c r="Z182" s="321"/>
      <c r="AA182" s="798"/>
      <c r="AB182" s="799"/>
      <c r="AC182" s="561"/>
      <c r="AD182" s="1793"/>
      <c r="AE182" s="1319"/>
      <c r="AF182" s="1484"/>
      <c r="AG182" s="1320"/>
      <c r="AH182" s="1320"/>
      <c r="AI182" s="1320"/>
      <c r="AJ182" s="1320"/>
      <c r="AK182" s="1320"/>
      <c r="AL182" s="1320"/>
      <c r="AM182" s="1320"/>
      <c r="AN182" s="1320"/>
      <c r="AO182" s="1320"/>
      <c r="AP182" s="1320"/>
      <c r="AQ182" s="1320"/>
      <c r="AR182" s="1320"/>
      <c r="AS182" s="1320"/>
      <c r="AT182" s="1320"/>
      <c r="AU182" s="1320"/>
      <c r="AV182" s="1320"/>
      <c r="AW182" s="1320"/>
      <c r="AX182" s="1320"/>
      <c r="AY182" s="1320"/>
      <c r="AZ182" s="1320"/>
      <c r="BA182" s="1320"/>
      <c r="BB182" s="1320"/>
      <c r="BC182" s="1320"/>
      <c r="BD182" s="1320"/>
      <c r="BE182" s="1320"/>
      <c r="BF182" s="1320"/>
      <c r="BG182" s="1320"/>
      <c r="BH182" s="1320"/>
      <c r="BI182" s="1320"/>
      <c r="BJ182" s="1320"/>
      <c r="BK182" s="1320"/>
      <c r="BL182" s="1320"/>
      <c r="BM182" s="1320"/>
      <c r="BN182" s="1320"/>
      <c r="BO182" s="1320"/>
      <c r="BP182" s="1320"/>
      <c r="BQ182" s="1320"/>
      <c r="BR182" s="1320"/>
      <c r="BS182" s="1320"/>
      <c r="BT182" s="1320"/>
      <c r="BU182" s="1320"/>
      <c r="BV182" s="1320"/>
      <c r="BW182" s="1320"/>
      <c r="BX182" s="1320"/>
      <c r="BY182" s="1320"/>
      <c r="BZ182" s="1320"/>
      <c r="CA182" s="1320"/>
      <c r="CB182" s="1320"/>
      <c r="CC182" s="1320"/>
      <c r="CD182" s="1320"/>
      <c r="CE182" s="1320"/>
      <c r="CF182" s="1320"/>
      <c r="CG182" s="1320"/>
      <c r="CH182" s="1378">
        <f t="shared" si="2"/>
        <v>0</v>
      </c>
    </row>
    <row r="183" spans="1:86" ht="139.5" customHeight="1">
      <c r="A183" s="1688"/>
      <c r="B183" s="2314"/>
      <c r="C183" s="3205"/>
      <c r="D183" s="3172"/>
      <c r="E183" s="2266"/>
      <c r="F183" s="3172"/>
      <c r="G183" s="1750"/>
      <c r="H183" s="2319"/>
      <c r="I183" s="1592">
        <v>41</v>
      </c>
      <c r="J183" s="317">
        <v>41</v>
      </c>
      <c r="K183" s="3322" t="s">
        <v>804</v>
      </c>
      <c r="L183" s="2318" t="s">
        <v>805</v>
      </c>
      <c r="M183" s="3324" t="s">
        <v>806</v>
      </c>
      <c r="N183" s="305"/>
      <c r="O183" s="266"/>
      <c r="P183" s="267"/>
      <c r="Q183" s="306"/>
      <c r="R183" s="266"/>
      <c r="S183" s="307"/>
      <c r="T183" s="290"/>
      <c r="U183" s="291"/>
      <c r="V183" s="292"/>
      <c r="W183" s="290"/>
      <c r="X183" s="291"/>
      <c r="Y183" s="292"/>
      <c r="Z183" s="318"/>
      <c r="AA183" s="261"/>
      <c r="AB183" s="262"/>
      <c r="AC183" s="1173"/>
      <c r="AD183" s="1773"/>
      <c r="AE183" s="1319"/>
      <c r="AF183" s="1484"/>
      <c r="AG183" s="1320"/>
      <c r="AH183" s="1320"/>
      <c r="AI183" s="1320"/>
      <c r="AJ183" s="1320"/>
      <c r="AK183" s="1320"/>
      <c r="AL183" s="1320"/>
      <c r="AM183" s="1320"/>
      <c r="AN183" s="1320"/>
      <c r="AO183" s="1320"/>
      <c r="AP183" s="1320"/>
      <c r="AQ183" s="1320"/>
      <c r="AR183" s="1320"/>
      <c r="AS183" s="1320"/>
      <c r="AT183" s="1320"/>
      <c r="AU183" s="1320"/>
      <c r="AV183" s="1320"/>
      <c r="AW183" s="1320"/>
      <c r="AX183" s="1320"/>
      <c r="AY183" s="1320"/>
      <c r="AZ183" s="1320"/>
      <c r="BA183" s="1320"/>
      <c r="BB183" s="1320"/>
      <c r="BC183" s="1320"/>
      <c r="BD183" s="1320"/>
      <c r="BE183" s="1320"/>
      <c r="BF183" s="1320"/>
      <c r="BG183" s="1320"/>
      <c r="BH183" s="1320"/>
      <c r="BI183" s="1320"/>
      <c r="BJ183" s="1320"/>
      <c r="BK183" s="1320"/>
      <c r="BL183" s="1320"/>
      <c r="BM183" s="1320"/>
      <c r="BN183" s="1320"/>
      <c r="BO183" s="1320"/>
      <c r="BP183" s="1320"/>
      <c r="BQ183" s="1320"/>
      <c r="BR183" s="1320"/>
      <c r="BS183" s="1320"/>
      <c r="BT183" s="1320"/>
      <c r="BU183" s="1320"/>
      <c r="BV183" s="1320"/>
      <c r="BW183" s="1320"/>
      <c r="BX183" s="1320"/>
      <c r="BY183" s="1320"/>
      <c r="BZ183" s="1320"/>
      <c r="CA183" s="1320"/>
      <c r="CB183" s="1320"/>
      <c r="CC183" s="1320"/>
      <c r="CD183" s="1320"/>
      <c r="CE183" s="1320"/>
      <c r="CF183" s="1320"/>
      <c r="CG183" s="1320"/>
      <c r="CH183" s="1378">
        <f t="shared" si="2"/>
        <v>0</v>
      </c>
    </row>
    <row r="184" spans="1:86" ht="39.75" customHeight="1">
      <c r="A184" s="1688"/>
      <c r="B184" s="2314"/>
      <c r="C184" s="3205"/>
      <c r="D184" s="322" t="s">
        <v>631</v>
      </c>
      <c r="E184" s="323"/>
      <c r="F184" s="3172"/>
      <c r="G184" s="1750"/>
      <c r="H184" s="2319"/>
      <c r="I184" s="1590"/>
      <c r="J184" s="317"/>
      <c r="K184" s="3323"/>
      <c r="L184" s="3325" t="s">
        <v>807</v>
      </c>
      <c r="M184" s="3209"/>
      <c r="N184" s="305"/>
      <c r="O184" s="266"/>
      <c r="P184" s="267"/>
      <c r="Q184" s="306"/>
      <c r="R184" s="266"/>
      <c r="S184" s="307"/>
      <c r="T184" s="290"/>
      <c r="U184" s="291"/>
      <c r="V184" s="292"/>
      <c r="W184" s="290"/>
      <c r="X184" s="291"/>
      <c r="Y184" s="292"/>
      <c r="Z184" s="318"/>
      <c r="AA184" s="261"/>
      <c r="AB184" s="262"/>
      <c r="AC184" s="1173"/>
      <c r="AD184" s="1773"/>
      <c r="AE184" s="1319"/>
      <c r="AF184" s="1484"/>
      <c r="AG184" s="1320"/>
      <c r="AH184" s="1320"/>
      <c r="AI184" s="1320"/>
      <c r="AJ184" s="1320"/>
      <c r="AK184" s="1320"/>
      <c r="AL184" s="1320"/>
      <c r="AM184" s="1320"/>
      <c r="AN184" s="1320"/>
      <c r="AO184" s="1320"/>
      <c r="AP184" s="1320"/>
      <c r="AQ184" s="1320"/>
      <c r="AR184" s="1320"/>
      <c r="AS184" s="1320"/>
      <c r="AT184" s="1320"/>
      <c r="AU184" s="1320"/>
      <c r="AV184" s="1320"/>
      <c r="AW184" s="1320"/>
      <c r="AX184" s="1320"/>
      <c r="AY184" s="1320"/>
      <c r="AZ184" s="1320"/>
      <c r="BA184" s="1320"/>
      <c r="BB184" s="1320"/>
      <c r="BC184" s="1320"/>
      <c r="BD184" s="1320"/>
      <c r="BE184" s="1320"/>
      <c r="BF184" s="1320"/>
      <c r="BG184" s="1320"/>
      <c r="BH184" s="1320"/>
      <c r="BI184" s="1320"/>
      <c r="BJ184" s="1320"/>
      <c r="BK184" s="1320"/>
      <c r="BL184" s="1320"/>
      <c r="BM184" s="1320"/>
      <c r="BN184" s="1320"/>
      <c r="BO184" s="1320"/>
      <c r="BP184" s="1320"/>
      <c r="BQ184" s="1320"/>
      <c r="BR184" s="1320"/>
      <c r="BS184" s="1320"/>
      <c r="BT184" s="1320"/>
      <c r="BU184" s="1320"/>
      <c r="BV184" s="1320"/>
      <c r="BW184" s="1320"/>
      <c r="BX184" s="1320"/>
      <c r="BY184" s="1320"/>
      <c r="BZ184" s="1320"/>
      <c r="CA184" s="1320"/>
      <c r="CB184" s="1320"/>
      <c r="CC184" s="1320"/>
      <c r="CD184" s="1320"/>
      <c r="CE184" s="1320"/>
      <c r="CF184" s="1320"/>
      <c r="CG184" s="1320"/>
      <c r="CH184" s="1378">
        <f t="shared" si="2"/>
        <v>0</v>
      </c>
    </row>
    <row r="185" spans="1:86" ht="33" customHeight="1">
      <c r="A185" s="1688"/>
      <c r="B185" s="2314"/>
      <c r="C185" s="2184"/>
      <c r="D185" s="3172" t="s">
        <v>808</v>
      </c>
      <c r="E185" s="2266"/>
      <c r="F185" s="3172"/>
      <c r="G185" s="1750"/>
      <c r="H185" s="2319"/>
      <c r="I185" s="1590"/>
      <c r="J185" s="317"/>
      <c r="K185" s="3323"/>
      <c r="L185" s="3325"/>
      <c r="M185" s="3209"/>
      <c r="N185" s="305"/>
      <c r="O185" s="266"/>
      <c r="P185" s="267"/>
      <c r="Q185" s="306"/>
      <c r="R185" s="266"/>
      <c r="S185" s="307"/>
      <c r="T185" s="290"/>
      <c r="U185" s="291"/>
      <c r="V185" s="292"/>
      <c r="W185" s="290"/>
      <c r="X185" s="291"/>
      <c r="Y185" s="292"/>
      <c r="Z185" s="318"/>
      <c r="AA185" s="261"/>
      <c r="AB185" s="262"/>
      <c r="AC185" s="1173"/>
      <c r="AD185" s="1773"/>
      <c r="AE185" s="1319"/>
      <c r="AF185" s="1484"/>
      <c r="AG185" s="1320"/>
      <c r="AH185" s="1320"/>
      <c r="AI185" s="1320"/>
      <c r="AJ185" s="1320"/>
      <c r="AK185" s="1320"/>
      <c r="AL185" s="1320"/>
      <c r="AM185" s="1320"/>
      <c r="AN185" s="1320"/>
      <c r="AO185" s="1320"/>
      <c r="AP185" s="1320"/>
      <c r="AQ185" s="1320"/>
      <c r="AR185" s="1320"/>
      <c r="AS185" s="1320"/>
      <c r="AT185" s="1320"/>
      <c r="AU185" s="1320"/>
      <c r="AV185" s="1320"/>
      <c r="AW185" s="1320"/>
      <c r="AX185" s="1320"/>
      <c r="AY185" s="1320"/>
      <c r="AZ185" s="1320"/>
      <c r="BA185" s="1320"/>
      <c r="BB185" s="1320"/>
      <c r="BC185" s="1320"/>
      <c r="BD185" s="1320"/>
      <c r="BE185" s="1320"/>
      <c r="BF185" s="1320"/>
      <c r="BG185" s="1320"/>
      <c r="BH185" s="1320"/>
      <c r="BI185" s="1320"/>
      <c r="BJ185" s="1320"/>
      <c r="BK185" s="1320"/>
      <c r="BL185" s="1320"/>
      <c r="BM185" s="1320"/>
      <c r="BN185" s="1320"/>
      <c r="BO185" s="1320"/>
      <c r="BP185" s="1320"/>
      <c r="BQ185" s="1320"/>
      <c r="BR185" s="1320"/>
      <c r="BS185" s="1320"/>
      <c r="BT185" s="1320"/>
      <c r="BU185" s="1320"/>
      <c r="BV185" s="1320"/>
      <c r="BW185" s="1320"/>
      <c r="BX185" s="1320"/>
      <c r="BY185" s="1320"/>
      <c r="BZ185" s="1320"/>
      <c r="CA185" s="1320"/>
      <c r="CB185" s="1320"/>
      <c r="CC185" s="1320"/>
      <c r="CD185" s="1320"/>
      <c r="CE185" s="1320"/>
      <c r="CF185" s="1320"/>
      <c r="CG185" s="1320"/>
      <c r="CH185" s="1378">
        <f t="shared" si="2"/>
        <v>0</v>
      </c>
    </row>
    <row r="186" spans="1:86" ht="33" customHeight="1">
      <c r="A186" s="1688"/>
      <c r="B186" s="2314"/>
      <c r="C186" s="2184"/>
      <c r="D186" s="3172"/>
      <c r="E186" s="2266"/>
      <c r="F186" s="3172"/>
      <c r="G186" s="1750"/>
      <c r="H186" s="2319"/>
      <c r="I186" s="1590"/>
      <c r="J186" s="317"/>
      <c r="K186" s="3323"/>
      <c r="L186" s="3325"/>
      <c r="M186" s="3209"/>
      <c r="N186" s="305"/>
      <c r="O186" s="266"/>
      <c r="P186" s="267"/>
      <c r="Q186" s="306"/>
      <c r="R186" s="266"/>
      <c r="S186" s="307"/>
      <c r="T186" s="290"/>
      <c r="U186" s="291"/>
      <c r="V186" s="292"/>
      <c r="W186" s="290"/>
      <c r="X186" s="291"/>
      <c r="Y186" s="292"/>
      <c r="Z186" s="318"/>
      <c r="AA186" s="261"/>
      <c r="AB186" s="262"/>
      <c r="AC186" s="1173"/>
      <c r="AD186" s="1773"/>
      <c r="AE186" s="1319"/>
      <c r="AF186" s="1484"/>
      <c r="AG186" s="1320"/>
      <c r="AH186" s="1320"/>
      <c r="AI186" s="1320"/>
      <c r="AJ186" s="1320"/>
      <c r="AK186" s="1320"/>
      <c r="AL186" s="1320"/>
      <c r="AM186" s="1320"/>
      <c r="AN186" s="1320"/>
      <c r="AO186" s="1320"/>
      <c r="AP186" s="1320"/>
      <c r="AQ186" s="1320"/>
      <c r="AR186" s="1320"/>
      <c r="AS186" s="1320"/>
      <c r="AT186" s="1320"/>
      <c r="AU186" s="1320"/>
      <c r="AV186" s="1320"/>
      <c r="AW186" s="1320"/>
      <c r="AX186" s="1320"/>
      <c r="AY186" s="1320"/>
      <c r="AZ186" s="1320"/>
      <c r="BA186" s="1320"/>
      <c r="BB186" s="1320"/>
      <c r="BC186" s="1320"/>
      <c r="BD186" s="1320"/>
      <c r="BE186" s="1320"/>
      <c r="BF186" s="1320"/>
      <c r="BG186" s="1320"/>
      <c r="BH186" s="1320"/>
      <c r="BI186" s="1320"/>
      <c r="BJ186" s="1320"/>
      <c r="BK186" s="1320"/>
      <c r="BL186" s="1320"/>
      <c r="BM186" s="1320"/>
      <c r="BN186" s="1320"/>
      <c r="BO186" s="1320"/>
      <c r="BP186" s="1320"/>
      <c r="BQ186" s="1320"/>
      <c r="BR186" s="1320"/>
      <c r="BS186" s="1320"/>
      <c r="BT186" s="1320"/>
      <c r="BU186" s="1320"/>
      <c r="BV186" s="1320"/>
      <c r="BW186" s="1320"/>
      <c r="BX186" s="1320"/>
      <c r="BY186" s="1320"/>
      <c r="BZ186" s="1320"/>
      <c r="CA186" s="1320"/>
      <c r="CB186" s="1320"/>
      <c r="CC186" s="1320"/>
      <c r="CD186" s="1320"/>
      <c r="CE186" s="1320"/>
      <c r="CF186" s="1320"/>
      <c r="CG186" s="1320"/>
      <c r="CH186" s="1378">
        <f t="shared" si="2"/>
        <v>0</v>
      </c>
    </row>
    <row r="187" spans="1:86" ht="138" customHeight="1">
      <c r="A187" s="1688"/>
      <c r="B187" s="2314"/>
      <c r="C187" s="2184"/>
      <c r="D187" s="3172"/>
      <c r="E187" s="2266"/>
      <c r="F187" s="3172"/>
      <c r="G187" s="1750"/>
      <c r="H187" s="2319"/>
      <c r="I187" s="1590"/>
      <c r="J187" s="317"/>
      <c r="K187" s="2316"/>
      <c r="L187" s="2317" t="s">
        <v>809</v>
      </c>
      <c r="M187" s="2317"/>
      <c r="N187" s="305"/>
      <c r="O187" s="266"/>
      <c r="P187" s="267"/>
      <c r="Q187" s="306"/>
      <c r="R187" s="266"/>
      <c r="S187" s="307"/>
      <c r="T187" s="290"/>
      <c r="U187" s="291"/>
      <c r="V187" s="292"/>
      <c r="W187" s="290"/>
      <c r="X187" s="291"/>
      <c r="Y187" s="292"/>
      <c r="Z187" s="318"/>
      <c r="AA187" s="261"/>
      <c r="AB187" s="262"/>
      <c r="AC187" s="1173"/>
      <c r="AD187" s="1773"/>
      <c r="AE187" s="1319"/>
      <c r="AF187" s="1484"/>
      <c r="AG187" s="1320"/>
      <c r="AH187" s="1320"/>
      <c r="AI187" s="1320"/>
      <c r="AJ187" s="1320"/>
      <c r="AK187" s="1320"/>
      <c r="AL187" s="1320"/>
      <c r="AM187" s="1320"/>
      <c r="AN187" s="1320"/>
      <c r="AO187" s="1320"/>
      <c r="AP187" s="1320"/>
      <c r="AQ187" s="1320"/>
      <c r="AR187" s="1320"/>
      <c r="AS187" s="1320"/>
      <c r="AT187" s="1320"/>
      <c r="AU187" s="1320"/>
      <c r="AV187" s="1320"/>
      <c r="AW187" s="1320"/>
      <c r="AX187" s="1320"/>
      <c r="AY187" s="1320"/>
      <c r="AZ187" s="1320"/>
      <c r="BA187" s="1320"/>
      <c r="BB187" s="1320"/>
      <c r="BC187" s="1320"/>
      <c r="BD187" s="1320"/>
      <c r="BE187" s="1320"/>
      <c r="BF187" s="1320"/>
      <c r="BG187" s="1320"/>
      <c r="BH187" s="1320"/>
      <c r="BI187" s="1320"/>
      <c r="BJ187" s="1320"/>
      <c r="BK187" s="1320"/>
      <c r="BL187" s="1320"/>
      <c r="BM187" s="1320"/>
      <c r="BN187" s="1320"/>
      <c r="BO187" s="1320"/>
      <c r="BP187" s="1320"/>
      <c r="BQ187" s="1320"/>
      <c r="BR187" s="1320"/>
      <c r="BS187" s="1320"/>
      <c r="BT187" s="1320"/>
      <c r="BU187" s="1320"/>
      <c r="BV187" s="1320"/>
      <c r="BW187" s="1320"/>
      <c r="BX187" s="1320"/>
      <c r="BY187" s="1320"/>
      <c r="BZ187" s="1320"/>
      <c r="CA187" s="1320"/>
      <c r="CB187" s="1320"/>
      <c r="CC187" s="1320"/>
      <c r="CD187" s="1320"/>
      <c r="CE187" s="1320"/>
      <c r="CF187" s="1320"/>
      <c r="CG187" s="1320"/>
      <c r="CH187" s="1378">
        <f t="shared" si="2"/>
        <v>0</v>
      </c>
    </row>
    <row r="188" spans="1:86" ht="33" customHeight="1">
      <c r="A188" s="1688"/>
      <c r="B188" s="2314"/>
      <c r="C188" s="2184"/>
      <c r="D188" s="3172" t="s">
        <v>810</v>
      </c>
      <c r="E188" s="2266"/>
      <c r="F188" s="2266"/>
      <c r="G188" s="1750"/>
      <c r="H188" s="2319"/>
      <c r="I188" s="1637"/>
      <c r="J188" s="319"/>
      <c r="K188" s="2313"/>
      <c r="L188" s="324"/>
      <c r="M188" s="320"/>
      <c r="N188" s="161"/>
      <c r="O188" s="1542"/>
      <c r="P188" s="165"/>
      <c r="Q188" s="181"/>
      <c r="R188" s="1542"/>
      <c r="S188" s="164"/>
      <c r="T188" s="142"/>
      <c r="U188" s="143"/>
      <c r="V188" s="144"/>
      <c r="W188" s="142"/>
      <c r="X188" s="143"/>
      <c r="Y188" s="144"/>
      <c r="Z188" s="321"/>
      <c r="AA188" s="798"/>
      <c r="AB188" s="799"/>
      <c r="AC188" s="561"/>
      <c r="AD188" s="1793"/>
      <c r="AE188" s="1319"/>
      <c r="AF188" s="1484"/>
      <c r="AG188" s="1320"/>
      <c r="AH188" s="1320"/>
      <c r="AI188" s="1320"/>
      <c r="AJ188" s="1320"/>
      <c r="AK188" s="1320"/>
      <c r="AL188" s="1320"/>
      <c r="AM188" s="1320"/>
      <c r="AN188" s="1320"/>
      <c r="AO188" s="1320"/>
      <c r="AP188" s="1320"/>
      <c r="AQ188" s="1320"/>
      <c r="AR188" s="1320"/>
      <c r="AS188" s="1320"/>
      <c r="AT188" s="1320"/>
      <c r="AU188" s="1320"/>
      <c r="AV188" s="1320"/>
      <c r="AW188" s="1320"/>
      <c r="AX188" s="1320"/>
      <c r="AY188" s="1320"/>
      <c r="AZ188" s="1320"/>
      <c r="BA188" s="1320"/>
      <c r="BB188" s="1320"/>
      <c r="BC188" s="1320"/>
      <c r="BD188" s="1320"/>
      <c r="BE188" s="1320"/>
      <c r="BF188" s="1320"/>
      <c r="BG188" s="1320"/>
      <c r="BH188" s="1320"/>
      <c r="BI188" s="1320"/>
      <c r="BJ188" s="1320"/>
      <c r="BK188" s="1320"/>
      <c r="BL188" s="1320"/>
      <c r="BM188" s="1320"/>
      <c r="BN188" s="1320"/>
      <c r="BO188" s="1320"/>
      <c r="BP188" s="1320"/>
      <c r="BQ188" s="1320"/>
      <c r="BR188" s="1320"/>
      <c r="BS188" s="1320"/>
      <c r="BT188" s="1320"/>
      <c r="BU188" s="1320"/>
      <c r="BV188" s="1320"/>
      <c r="BW188" s="1320"/>
      <c r="BX188" s="1320"/>
      <c r="BY188" s="1320"/>
      <c r="BZ188" s="1320"/>
      <c r="CA188" s="1320"/>
      <c r="CB188" s="1320"/>
      <c r="CC188" s="1320"/>
      <c r="CD188" s="1320"/>
      <c r="CE188" s="1320"/>
      <c r="CF188" s="1320"/>
      <c r="CG188" s="1320"/>
      <c r="CH188" s="1378">
        <f t="shared" si="2"/>
        <v>0</v>
      </c>
    </row>
    <row r="189" spans="1:86" ht="33" customHeight="1">
      <c r="A189" s="1688"/>
      <c r="B189" s="2314"/>
      <c r="C189" s="2184"/>
      <c r="D189" s="3172"/>
      <c r="E189" s="2266"/>
      <c r="F189" s="2266"/>
      <c r="G189" s="1750"/>
      <c r="H189" s="2319"/>
      <c r="I189" s="1591">
        <v>42</v>
      </c>
      <c r="J189" s="325">
        <v>42</v>
      </c>
      <c r="K189" s="3294" t="s">
        <v>811</v>
      </c>
      <c r="L189" s="3326" t="s">
        <v>812</v>
      </c>
      <c r="M189" s="3324" t="s">
        <v>813</v>
      </c>
      <c r="N189" s="326"/>
      <c r="O189" s="327"/>
      <c r="P189" s="328"/>
      <c r="Q189" s="329"/>
      <c r="R189" s="327"/>
      <c r="S189" s="330"/>
      <c r="T189" s="300"/>
      <c r="U189" s="301"/>
      <c r="V189" s="331"/>
      <c r="W189" s="300"/>
      <c r="X189" s="301"/>
      <c r="Y189" s="331"/>
      <c r="Z189" s="332"/>
      <c r="AA189" s="2127"/>
      <c r="AB189" s="2128"/>
      <c r="AC189" s="2129"/>
      <c r="AD189" s="1785"/>
      <c r="AE189" s="1319"/>
      <c r="AF189" s="1484"/>
      <c r="AG189" s="1320"/>
      <c r="AH189" s="1320"/>
      <c r="AI189" s="1320"/>
      <c r="AJ189" s="1320"/>
      <c r="AK189" s="1320"/>
      <c r="AL189" s="1320"/>
      <c r="AM189" s="1320"/>
      <c r="AN189" s="1320"/>
      <c r="AO189" s="1320"/>
      <c r="AP189" s="1320"/>
      <c r="AQ189" s="1320"/>
      <c r="AR189" s="1320"/>
      <c r="AS189" s="1320"/>
      <c r="AT189" s="1320"/>
      <c r="AU189" s="1320"/>
      <c r="AV189" s="1320"/>
      <c r="AW189" s="1320"/>
      <c r="AX189" s="1320"/>
      <c r="AY189" s="1320"/>
      <c r="AZ189" s="1320"/>
      <c r="BA189" s="1320"/>
      <c r="BB189" s="1320"/>
      <c r="BC189" s="1320"/>
      <c r="BD189" s="1320"/>
      <c r="BE189" s="1320"/>
      <c r="BF189" s="1320"/>
      <c r="BG189" s="1320"/>
      <c r="BH189" s="1320"/>
      <c r="BI189" s="1320"/>
      <c r="BJ189" s="1320"/>
      <c r="BK189" s="1320"/>
      <c r="BL189" s="1320"/>
      <c r="BM189" s="1320"/>
      <c r="BN189" s="1320"/>
      <c r="BO189" s="1320"/>
      <c r="BP189" s="1320"/>
      <c r="BQ189" s="1320"/>
      <c r="BR189" s="1320"/>
      <c r="BS189" s="1320"/>
      <c r="BT189" s="1320"/>
      <c r="BU189" s="1320"/>
      <c r="BV189" s="1320"/>
      <c r="BW189" s="1320"/>
      <c r="BX189" s="1320"/>
      <c r="BY189" s="1320"/>
      <c r="BZ189" s="1320"/>
      <c r="CA189" s="1320"/>
      <c r="CB189" s="1320"/>
      <c r="CC189" s="1320"/>
      <c r="CD189" s="1320"/>
      <c r="CE189" s="1320"/>
      <c r="CF189" s="1320"/>
      <c r="CG189" s="1320"/>
      <c r="CH189" s="1378">
        <f t="shared" si="2"/>
        <v>0</v>
      </c>
    </row>
    <row r="190" spans="1:86" ht="117.75" customHeight="1">
      <c r="A190" s="1688"/>
      <c r="B190" s="2314"/>
      <c r="C190" s="2184"/>
      <c r="D190" s="3172"/>
      <c r="E190" s="2266"/>
      <c r="F190" s="2266"/>
      <c r="G190" s="1750"/>
      <c r="H190" s="2319"/>
      <c r="I190" s="1590"/>
      <c r="J190" s="197"/>
      <c r="K190" s="3295"/>
      <c r="L190" s="3325"/>
      <c r="M190" s="3209"/>
      <c r="N190" s="305"/>
      <c r="O190" s="266"/>
      <c r="P190" s="267"/>
      <c r="Q190" s="306"/>
      <c r="R190" s="266"/>
      <c r="S190" s="307"/>
      <c r="T190" s="290"/>
      <c r="U190" s="291"/>
      <c r="V190" s="292"/>
      <c r="W190" s="290"/>
      <c r="X190" s="291"/>
      <c r="Y190" s="292"/>
      <c r="Z190" s="308"/>
      <c r="AA190" s="261"/>
      <c r="AB190" s="262"/>
      <c r="AC190" s="1173"/>
      <c r="AD190" s="1773"/>
      <c r="AE190" s="1319"/>
      <c r="AF190" s="1484"/>
      <c r="AG190" s="1320"/>
      <c r="AH190" s="1320"/>
      <c r="AI190" s="1320"/>
      <c r="AJ190" s="1320"/>
      <c r="AK190" s="1320"/>
      <c r="AL190" s="1320"/>
      <c r="AM190" s="1320"/>
      <c r="AN190" s="1320"/>
      <c r="AO190" s="1320"/>
      <c r="AP190" s="1320"/>
      <c r="AQ190" s="1320"/>
      <c r="AR190" s="1320"/>
      <c r="AS190" s="1320"/>
      <c r="AT190" s="1320"/>
      <c r="AU190" s="1320"/>
      <c r="AV190" s="1320"/>
      <c r="AW190" s="1320"/>
      <c r="AX190" s="1320"/>
      <c r="AY190" s="1320"/>
      <c r="AZ190" s="1320"/>
      <c r="BA190" s="1320"/>
      <c r="BB190" s="1320"/>
      <c r="BC190" s="1320"/>
      <c r="BD190" s="1320"/>
      <c r="BE190" s="1320"/>
      <c r="BF190" s="1320"/>
      <c r="BG190" s="1320"/>
      <c r="BH190" s="1320"/>
      <c r="BI190" s="1320"/>
      <c r="BJ190" s="1320"/>
      <c r="BK190" s="1320"/>
      <c r="BL190" s="1320"/>
      <c r="BM190" s="1320"/>
      <c r="BN190" s="1320"/>
      <c r="BO190" s="1320"/>
      <c r="BP190" s="1320"/>
      <c r="BQ190" s="1320"/>
      <c r="BR190" s="1320"/>
      <c r="BS190" s="1320"/>
      <c r="BT190" s="1320"/>
      <c r="BU190" s="1320"/>
      <c r="BV190" s="1320"/>
      <c r="BW190" s="1320"/>
      <c r="BX190" s="1320"/>
      <c r="BY190" s="1320"/>
      <c r="BZ190" s="1320"/>
      <c r="CA190" s="1320"/>
      <c r="CB190" s="1320"/>
      <c r="CC190" s="1320"/>
      <c r="CD190" s="1320"/>
      <c r="CE190" s="1320"/>
      <c r="CF190" s="1320"/>
      <c r="CG190" s="1320"/>
      <c r="CH190" s="1378">
        <f t="shared" si="2"/>
        <v>0</v>
      </c>
    </row>
    <row r="191" spans="1:86" ht="33" customHeight="1">
      <c r="A191" s="1688"/>
      <c r="B191" s="2314"/>
      <c r="C191" s="2184"/>
      <c r="D191" s="2266"/>
      <c r="E191" s="304"/>
      <c r="F191" s="2266"/>
      <c r="G191" s="1750"/>
      <c r="H191" s="2319"/>
      <c r="I191" s="1590"/>
      <c r="J191" s="175"/>
      <c r="K191" s="2197"/>
      <c r="L191" s="2317"/>
      <c r="M191" s="2317"/>
      <c r="N191" s="305"/>
      <c r="O191" s="266"/>
      <c r="P191" s="267"/>
      <c r="Q191" s="306"/>
      <c r="R191" s="266"/>
      <c r="S191" s="307"/>
      <c r="T191" s="290"/>
      <c r="U191" s="291"/>
      <c r="V191" s="292"/>
      <c r="W191" s="290"/>
      <c r="X191" s="291"/>
      <c r="Y191" s="292"/>
      <c r="Z191" s="308"/>
      <c r="AA191" s="261"/>
      <c r="AB191" s="262"/>
      <c r="AC191" s="1173"/>
      <c r="AD191" s="1773"/>
      <c r="AE191" s="1319"/>
      <c r="AF191" s="1484"/>
      <c r="AG191" s="1320"/>
      <c r="AH191" s="1320"/>
      <c r="AI191" s="1320"/>
      <c r="AJ191" s="1320"/>
      <c r="AK191" s="1320"/>
      <c r="AL191" s="1320"/>
      <c r="AM191" s="1320"/>
      <c r="AN191" s="1320"/>
      <c r="AO191" s="1320"/>
      <c r="AP191" s="1320"/>
      <c r="AQ191" s="1320"/>
      <c r="AR191" s="1320"/>
      <c r="AS191" s="1320"/>
      <c r="AT191" s="1320"/>
      <c r="AU191" s="1320"/>
      <c r="AV191" s="1320"/>
      <c r="AW191" s="1320"/>
      <c r="AX191" s="1320"/>
      <c r="AY191" s="1320"/>
      <c r="AZ191" s="1320"/>
      <c r="BA191" s="1320"/>
      <c r="BB191" s="1320"/>
      <c r="BC191" s="1320"/>
      <c r="BD191" s="1320"/>
      <c r="BE191" s="1320"/>
      <c r="BF191" s="1320"/>
      <c r="BG191" s="1320"/>
      <c r="BH191" s="1320"/>
      <c r="BI191" s="1320"/>
      <c r="BJ191" s="1320"/>
      <c r="BK191" s="1320"/>
      <c r="BL191" s="1320"/>
      <c r="BM191" s="1320"/>
      <c r="BN191" s="1320"/>
      <c r="BO191" s="1320"/>
      <c r="BP191" s="1320"/>
      <c r="BQ191" s="1320"/>
      <c r="BR191" s="1320"/>
      <c r="BS191" s="1320"/>
      <c r="BT191" s="1320"/>
      <c r="BU191" s="1320"/>
      <c r="BV191" s="1320"/>
      <c r="BW191" s="1320"/>
      <c r="BX191" s="1320"/>
      <c r="BY191" s="1320"/>
      <c r="BZ191" s="1320"/>
      <c r="CA191" s="1320"/>
      <c r="CB191" s="1320"/>
      <c r="CC191" s="1320"/>
      <c r="CD191" s="1320"/>
      <c r="CE191" s="1320"/>
      <c r="CF191" s="1320"/>
      <c r="CG191" s="1320"/>
      <c r="CH191" s="1378">
        <f t="shared" si="2"/>
        <v>0</v>
      </c>
    </row>
    <row r="192" spans="1:86" ht="30" customHeight="1" thickBot="1">
      <c r="A192" s="2323"/>
      <c r="B192" s="3117" t="s">
        <v>814</v>
      </c>
      <c r="C192" s="3318"/>
      <c r="D192" s="3318"/>
      <c r="E192" s="3318"/>
      <c r="F192" s="3318"/>
      <c r="G192" s="3318"/>
      <c r="H192" s="3318"/>
      <c r="I192" s="3318"/>
      <c r="J192" s="3318"/>
      <c r="K192" s="3318"/>
      <c r="L192" s="3318"/>
      <c r="M192" s="3318"/>
      <c r="N192" s="3318"/>
      <c r="O192" s="3318"/>
      <c r="P192" s="3318"/>
      <c r="Q192" s="3318"/>
      <c r="R192" s="3318"/>
      <c r="S192" s="3318"/>
      <c r="T192" s="3318"/>
      <c r="U192" s="3318"/>
      <c r="V192" s="3318"/>
      <c r="W192" s="3318"/>
      <c r="X192" s="3318"/>
      <c r="Y192" s="3318"/>
      <c r="Z192" s="333"/>
      <c r="AA192" s="2388"/>
      <c r="AB192" s="2389"/>
      <c r="AC192" s="2390"/>
      <c r="AD192" s="2394">
        <f>+SUM(AD178:AD191)</f>
        <v>0</v>
      </c>
      <c r="AE192" s="1319"/>
      <c r="AF192" s="1484"/>
      <c r="AG192" s="1320"/>
      <c r="AH192" s="1320"/>
      <c r="AI192" s="1320"/>
      <c r="AJ192" s="1320"/>
      <c r="AK192" s="1320"/>
      <c r="AL192" s="1320"/>
      <c r="AM192" s="1320"/>
      <c r="AN192" s="1320"/>
      <c r="AO192" s="1320"/>
      <c r="AP192" s="1320"/>
      <c r="AQ192" s="1320"/>
      <c r="AR192" s="1320"/>
      <c r="AS192" s="1320"/>
      <c r="AT192" s="1320"/>
      <c r="AU192" s="1320"/>
      <c r="AV192" s="1320"/>
      <c r="AW192" s="1320"/>
      <c r="AX192" s="1320"/>
      <c r="AY192" s="1320"/>
      <c r="AZ192" s="1320"/>
      <c r="BA192" s="1320"/>
      <c r="BB192" s="1320"/>
      <c r="BC192" s="1320"/>
      <c r="BD192" s="1320"/>
      <c r="BE192" s="1320"/>
      <c r="BF192" s="1320"/>
      <c r="BG192" s="1320"/>
      <c r="BH192" s="1320"/>
      <c r="BI192" s="1320"/>
      <c r="BJ192" s="1320"/>
      <c r="BK192" s="1320"/>
      <c r="BL192" s="1320"/>
      <c r="BM192" s="1320"/>
      <c r="BN192" s="1320"/>
      <c r="BO192" s="1320"/>
      <c r="BP192" s="1320"/>
      <c r="BQ192" s="1320"/>
      <c r="BR192" s="1320"/>
      <c r="BS192" s="1320"/>
      <c r="BT192" s="1320"/>
      <c r="BU192" s="1320"/>
      <c r="BV192" s="1320"/>
      <c r="BW192" s="1320"/>
      <c r="BX192" s="1320"/>
      <c r="BY192" s="1320"/>
      <c r="BZ192" s="1320"/>
      <c r="CA192" s="1320"/>
      <c r="CB192" s="1320"/>
      <c r="CC192" s="1320"/>
      <c r="CD192" s="1320"/>
      <c r="CE192" s="1320"/>
      <c r="CF192" s="1320"/>
      <c r="CG192" s="1320"/>
      <c r="CH192" s="1378">
        <f t="shared" si="2"/>
        <v>0</v>
      </c>
    </row>
    <row r="193" spans="1:86" ht="60" customHeight="1">
      <c r="A193" s="1677">
        <v>5</v>
      </c>
      <c r="B193" s="1685">
        <v>5</v>
      </c>
      <c r="C193" s="3088" t="s">
        <v>815</v>
      </c>
      <c r="D193" s="132" t="s">
        <v>622</v>
      </c>
      <c r="E193" s="3088" t="s">
        <v>816</v>
      </c>
      <c r="F193" s="3088" t="s">
        <v>817</v>
      </c>
      <c r="G193" s="3129" t="s">
        <v>818</v>
      </c>
      <c r="H193" s="3289" t="s">
        <v>2520</v>
      </c>
      <c r="I193" s="1583">
        <v>43</v>
      </c>
      <c r="J193" s="133">
        <v>43</v>
      </c>
      <c r="K193" s="3290" t="s">
        <v>819</v>
      </c>
      <c r="L193" s="3206" t="s">
        <v>820</v>
      </c>
      <c r="M193" s="245" t="s">
        <v>821</v>
      </c>
      <c r="N193" s="311"/>
      <c r="O193" s="312"/>
      <c r="P193" s="313"/>
      <c r="Q193" s="334"/>
      <c r="R193" s="2191"/>
      <c r="S193" s="335"/>
      <c r="T193" s="134"/>
      <c r="U193" s="135"/>
      <c r="V193" s="136"/>
      <c r="W193" s="134"/>
      <c r="X193" s="135"/>
      <c r="Y193" s="136"/>
      <c r="Z193" s="2208"/>
      <c r="AA193" s="2396"/>
      <c r="AB193" s="2397"/>
      <c r="AC193" s="544"/>
      <c r="AD193" s="2378"/>
      <c r="AE193" s="1319"/>
      <c r="AF193" s="1484"/>
      <c r="AG193" s="1320"/>
      <c r="AH193" s="1320"/>
      <c r="AI193" s="1320"/>
      <c r="AJ193" s="1320"/>
      <c r="AK193" s="1320"/>
      <c r="AL193" s="1320"/>
      <c r="AM193" s="1320"/>
      <c r="AN193" s="1320"/>
      <c r="AO193" s="1320"/>
      <c r="AP193" s="1320"/>
      <c r="AQ193" s="1320"/>
      <c r="AR193" s="1320"/>
      <c r="AS193" s="1320"/>
      <c r="AT193" s="1320"/>
      <c r="AU193" s="1320"/>
      <c r="AV193" s="1320"/>
      <c r="AW193" s="1320"/>
      <c r="AX193" s="1320"/>
      <c r="AY193" s="1320"/>
      <c r="AZ193" s="1320"/>
      <c r="BA193" s="1320"/>
      <c r="BB193" s="1320"/>
      <c r="BC193" s="1320"/>
      <c r="BD193" s="1320"/>
      <c r="BE193" s="1320"/>
      <c r="BF193" s="1320"/>
      <c r="BG193" s="1320"/>
      <c r="BH193" s="1320"/>
      <c r="BI193" s="1320"/>
      <c r="BJ193" s="1320"/>
      <c r="BK193" s="1320"/>
      <c r="BL193" s="1320"/>
      <c r="BM193" s="1320"/>
      <c r="BN193" s="1320"/>
      <c r="BO193" s="1320"/>
      <c r="BP193" s="1320"/>
      <c r="BQ193" s="1320"/>
      <c r="BR193" s="1320"/>
      <c r="BS193" s="1320"/>
      <c r="BT193" s="1320"/>
      <c r="BU193" s="1320"/>
      <c r="BV193" s="1320"/>
      <c r="BW193" s="1320"/>
      <c r="BX193" s="1320"/>
      <c r="BY193" s="1320"/>
      <c r="BZ193" s="1320"/>
      <c r="CA193" s="1320"/>
      <c r="CB193" s="1320"/>
      <c r="CC193" s="1320"/>
      <c r="CD193" s="1320"/>
      <c r="CE193" s="1320"/>
      <c r="CF193" s="1320"/>
      <c r="CG193" s="1320"/>
      <c r="CH193" s="1378">
        <f t="shared" si="2"/>
        <v>0</v>
      </c>
    </row>
    <row r="194" spans="1:86" ht="213" customHeight="1">
      <c r="A194" s="1678"/>
      <c r="B194" s="2321"/>
      <c r="C194" s="3085"/>
      <c r="D194" s="1649" t="s">
        <v>822</v>
      </c>
      <c r="E194" s="3085"/>
      <c r="F194" s="3085"/>
      <c r="G194" s="3130"/>
      <c r="H194" s="3097"/>
      <c r="I194" s="1584"/>
      <c r="J194" s="2226"/>
      <c r="K194" s="3104"/>
      <c r="L194" s="3105"/>
      <c r="M194" s="2305"/>
      <c r="N194" s="305"/>
      <c r="O194" s="266"/>
      <c r="P194" s="267"/>
      <c r="Q194" s="167"/>
      <c r="R194" s="2163"/>
      <c r="S194" s="158"/>
      <c r="T194" s="138"/>
      <c r="U194" s="139"/>
      <c r="V194" s="140"/>
      <c r="W194" s="138"/>
      <c r="X194" s="139"/>
      <c r="Y194" s="140"/>
      <c r="Z194" s="336"/>
      <c r="AA194" s="734"/>
      <c r="AB194" s="728"/>
      <c r="AC194" s="1173"/>
      <c r="AD194" s="1781"/>
      <c r="AE194" s="1319"/>
      <c r="AF194" s="1484"/>
      <c r="AG194" s="1320"/>
      <c r="AH194" s="1320"/>
      <c r="AI194" s="1320"/>
      <c r="AJ194" s="1320"/>
      <c r="AK194" s="1320"/>
      <c r="AL194" s="1320"/>
      <c r="AM194" s="1320"/>
      <c r="AN194" s="1320"/>
      <c r="AO194" s="1320"/>
      <c r="AP194" s="1320"/>
      <c r="AQ194" s="1320"/>
      <c r="AR194" s="1320"/>
      <c r="AS194" s="1320"/>
      <c r="AT194" s="1320"/>
      <c r="AU194" s="1320"/>
      <c r="AV194" s="1320"/>
      <c r="AW194" s="1320"/>
      <c r="AX194" s="1320"/>
      <c r="AY194" s="1320"/>
      <c r="AZ194" s="1320"/>
      <c r="BA194" s="1320"/>
      <c r="BB194" s="1320"/>
      <c r="BC194" s="1320"/>
      <c r="BD194" s="1320"/>
      <c r="BE194" s="1320"/>
      <c r="BF194" s="1320"/>
      <c r="BG194" s="1320"/>
      <c r="BH194" s="1320"/>
      <c r="BI194" s="1320"/>
      <c r="BJ194" s="1320"/>
      <c r="BK194" s="1320"/>
      <c r="BL194" s="1320"/>
      <c r="BM194" s="1320"/>
      <c r="BN194" s="1320"/>
      <c r="BO194" s="1320"/>
      <c r="BP194" s="1320"/>
      <c r="BQ194" s="1320"/>
      <c r="BR194" s="1320"/>
      <c r="BS194" s="1320"/>
      <c r="BT194" s="1320"/>
      <c r="BU194" s="1320"/>
      <c r="BV194" s="1320"/>
      <c r="BW194" s="1320"/>
      <c r="BX194" s="1320"/>
      <c r="BY194" s="1320"/>
      <c r="BZ194" s="1320"/>
      <c r="CA194" s="1320"/>
      <c r="CB194" s="1320"/>
      <c r="CC194" s="1320"/>
      <c r="CD194" s="1320"/>
      <c r="CE194" s="1320"/>
      <c r="CF194" s="1320"/>
      <c r="CG194" s="1320"/>
      <c r="CH194" s="1378">
        <f t="shared" si="2"/>
        <v>0</v>
      </c>
    </row>
    <row r="195" spans="1:86" ht="28.5" customHeight="1">
      <c r="A195" s="1678"/>
      <c r="B195" s="2321"/>
      <c r="C195" s="3085"/>
      <c r="D195" s="2201" t="s">
        <v>631</v>
      </c>
      <c r="E195" s="337"/>
      <c r="F195" s="3085"/>
      <c r="G195" s="2157"/>
      <c r="H195" s="2141"/>
      <c r="I195" s="1584"/>
      <c r="J195" s="2138"/>
      <c r="K195" s="2176"/>
      <c r="L195" s="2174"/>
      <c r="M195" s="141"/>
      <c r="N195" s="161"/>
      <c r="O195" s="1542"/>
      <c r="P195" s="165"/>
      <c r="Q195" s="181"/>
      <c r="R195" s="1542"/>
      <c r="S195" s="164"/>
      <c r="T195" s="142"/>
      <c r="U195" s="143"/>
      <c r="V195" s="144"/>
      <c r="W195" s="142"/>
      <c r="X195" s="143"/>
      <c r="Y195" s="144"/>
      <c r="Z195" s="241"/>
      <c r="AA195" s="736"/>
      <c r="AB195" s="732"/>
      <c r="AC195" s="561"/>
      <c r="AD195" s="2379"/>
      <c r="AE195" s="1319"/>
      <c r="AF195" s="1484"/>
      <c r="AG195" s="1320"/>
      <c r="AH195" s="1320"/>
      <c r="AI195" s="1320"/>
      <c r="AJ195" s="1320"/>
      <c r="AK195" s="1320"/>
      <c r="AL195" s="1320"/>
      <c r="AM195" s="1320"/>
      <c r="AN195" s="1320"/>
      <c r="AO195" s="1320"/>
      <c r="AP195" s="1320"/>
      <c r="AQ195" s="1320"/>
      <c r="AR195" s="1320"/>
      <c r="AS195" s="1320"/>
      <c r="AT195" s="1320"/>
      <c r="AU195" s="1320"/>
      <c r="AV195" s="1320"/>
      <c r="AW195" s="1320"/>
      <c r="AX195" s="1320"/>
      <c r="AY195" s="1320"/>
      <c r="AZ195" s="1320"/>
      <c r="BA195" s="1320"/>
      <c r="BB195" s="1320"/>
      <c r="BC195" s="1320"/>
      <c r="BD195" s="1320"/>
      <c r="BE195" s="1320"/>
      <c r="BF195" s="1320"/>
      <c r="BG195" s="1320"/>
      <c r="BH195" s="1320"/>
      <c r="BI195" s="1320"/>
      <c r="BJ195" s="1320"/>
      <c r="BK195" s="1320"/>
      <c r="BL195" s="1320"/>
      <c r="BM195" s="1320"/>
      <c r="BN195" s="1320"/>
      <c r="BO195" s="1320"/>
      <c r="BP195" s="1320"/>
      <c r="BQ195" s="1320"/>
      <c r="BR195" s="1320"/>
      <c r="BS195" s="1320"/>
      <c r="BT195" s="1320"/>
      <c r="BU195" s="1320"/>
      <c r="BV195" s="1320"/>
      <c r="BW195" s="1320"/>
      <c r="BX195" s="1320"/>
      <c r="BY195" s="1320"/>
      <c r="BZ195" s="1320"/>
      <c r="CA195" s="1320"/>
      <c r="CB195" s="1320"/>
      <c r="CC195" s="1320"/>
      <c r="CD195" s="1320"/>
      <c r="CE195" s="1320"/>
      <c r="CF195" s="1320"/>
      <c r="CG195" s="1320"/>
      <c r="CH195" s="1378">
        <f t="shared" si="2"/>
        <v>0</v>
      </c>
    </row>
    <row r="196" spans="1:86" ht="184.5" customHeight="1">
      <c r="A196" s="1678"/>
      <c r="B196" s="2321"/>
      <c r="C196" s="3085"/>
      <c r="D196" s="1649" t="s">
        <v>823</v>
      </c>
      <c r="E196" s="1649"/>
      <c r="F196" s="3085"/>
      <c r="G196" s="2157"/>
      <c r="H196" s="2141"/>
      <c r="I196" s="1586"/>
      <c r="J196" s="2137"/>
      <c r="K196" s="2150" t="s">
        <v>824</v>
      </c>
      <c r="L196" s="2161"/>
      <c r="M196" s="2305"/>
      <c r="N196" s="154"/>
      <c r="O196" s="2163"/>
      <c r="P196" s="1549"/>
      <c r="Q196" s="167"/>
      <c r="R196" s="2163"/>
      <c r="S196" s="158"/>
      <c r="T196" s="138"/>
      <c r="U196" s="139"/>
      <c r="V196" s="140"/>
      <c r="W196" s="138"/>
      <c r="X196" s="139"/>
      <c r="Y196" s="140"/>
      <c r="Z196" s="336"/>
      <c r="AA196" s="734"/>
      <c r="AB196" s="728"/>
      <c r="AC196" s="1173"/>
      <c r="AD196" s="1781"/>
      <c r="AE196" s="1319"/>
      <c r="AF196" s="1484"/>
      <c r="AG196" s="1320"/>
      <c r="AH196" s="1320"/>
      <c r="AI196" s="1320"/>
      <c r="AJ196" s="1320"/>
      <c r="AK196" s="1320"/>
      <c r="AL196" s="1320"/>
      <c r="AM196" s="1320"/>
      <c r="AN196" s="1320"/>
      <c r="AO196" s="1320"/>
      <c r="AP196" s="1320"/>
      <c r="AQ196" s="1320"/>
      <c r="AR196" s="1320"/>
      <c r="AS196" s="1320"/>
      <c r="AT196" s="1320"/>
      <c r="AU196" s="1320"/>
      <c r="AV196" s="1320"/>
      <c r="AW196" s="1320"/>
      <c r="AX196" s="1320"/>
      <c r="AY196" s="1320"/>
      <c r="AZ196" s="1320"/>
      <c r="BA196" s="1320"/>
      <c r="BB196" s="1320"/>
      <c r="BC196" s="1320"/>
      <c r="BD196" s="1320"/>
      <c r="BE196" s="1320"/>
      <c r="BF196" s="1320"/>
      <c r="BG196" s="1320"/>
      <c r="BH196" s="1320"/>
      <c r="BI196" s="1320"/>
      <c r="BJ196" s="1320"/>
      <c r="BK196" s="1320"/>
      <c r="BL196" s="1320"/>
      <c r="BM196" s="1320"/>
      <c r="BN196" s="1320"/>
      <c r="BO196" s="1320"/>
      <c r="BP196" s="1320"/>
      <c r="BQ196" s="1320"/>
      <c r="BR196" s="1320"/>
      <c r="BS196" s="1320"/>
      <c r="BT196" s="1320"/>
      <c r="BU196" s="1320"/>
      <c r="BV196" s="1320"/>
      <c r="BW196" s="1320"/>
      <c r="BX196" s="1320"/>
      <c r="BY196" s="1320"/>
      <c r="BZ196" s="1320"/>
      <c r="CA196" s="1320"/>
      <c r="CB196" s="1320"/>
      <c r="CC196" s="1320"/>
      <c r="CD196" s="1320"/>
      <c r="CE196" s="1320"/>
      <c r="CF196" s="1320"/>
      <c r="CG196" s="1320"/>
      <c r="CH196" s="1378">
        <f t="shared" si="2"/>
        <v>0</v>
      </c>
    </row>
    <row r="197" spans="1:86" ht="150" customHeight="1">
      <c r="A197" s="1678"/>
      <c r="B197" s="2321"/>
      <c r="C197" s="1649"/>
      <c r="D197" s="1649" t="s">
        <v>825</v>
      </c>
      <c r="E197" s="1649"/>
      <c r="F197" s="1649"/>
      <c r="G197" s="708"/>
      <c r="H197" s="2141"/>
      <c r="I197" s="1584">
        <v>44</v>
      </c>
      <c r="J197" s="2226">
        <v>44</v>
      </c>
      <c r="K197" s="2145" t="s">
        <v>826</v>
      </c>
      <c r="L197" s="2153" t="s">
        <v>827</v>
      </c>
      <c r="M197" s="2305" t="s">
        <v>828</v>
      </c>
      <c r="N197" s="305"/>
      <c r="O197" s="266"/>
      <c r="P197" s="267"/>
      <c r="Q197" s="306"/>
      <c r="R197" s="266"/>
      <c r="S197" s="307"/>
      <c r="T197" s="290"/>
      <c r="U197" s="291"/>
      <c r="V197" s="292"/>
      <c r="W197" s="290"/>
      <c r="X197" s="291"/>
      <c r="Y197" s="292"/>
      <c r="Z197" s="336"/>
      <c r="AA197" s="734"/>
      <c r="AB197" s="728"/>
      <c r="AC197" s="1173"/>
      <c r="AD197" s="1781"/>
      <c r="AE197" s="1319"/>
      <c r="AF197" s="1484"/>
      <c r="AG197" s="1320"/>
      <c r="AH197" s="1320"/>
      <c r="AI197" s="1320"/>
      <c r="AJ197" s="1320"/>
      <c r="AK197" s="1320"/>
      <c r="AL197" s="1320"/>
      <c r="AM197" s="1320"/>
      <c r="AN197" s="1320"/>
      <c r="AO197" s="1320"/>
      <c r="AP197" s="1320"/>
      <c r="AQ197" s="1320"/>
      <c r="AR197" s="1320"/>
      <c r="AS197" s="1320"/>
      <c r="AT197" s="1320"/>
      <c r="AU197" s="1320"/>
      <c r="AV197" s="1320"/>
      <c r="AW197" s="1320"/>
      <c r="AX197" s="1320"/>
      <c r="AY197" s="1320"/>
      <c r="AZ197" s="1320"/>
      <c r="BA197" s="1320"/>
      <c r="BB197" s="1320"/>
      <c r="BC197" s="1320"/>
      <c r="BD197" s="1320"/>
      <c r="BE197" s="1320"/>
      <c r="BF197" s="1320"/>
      <c r="BG197" s="1320"/>
      <c r="BH197" s="1320"/>
      <c r="BI197" s="1320"/>
      <c r="BJ197" s="1320"/>
      <c r="BK197" s="1320"/>
      <c r="BL197" s="1320"/>
      <c r="BM197" s="1320"/>
      <c r="BN197" s="1320"/>
      <c r="BO197" s="1320"/>
      <c r="BP197" s="1320"/>
      <c r="BQ197" s="1320"/>
      <c r="BR197" s="1320"/>
      <c r="BS197" s="1320"/>
      <c r="BT197" s="1320"/>
      <c r="BU197" s="1320"/>
      <c r="BV197" s="1320"/>
      <c r="BW197" s="1320"/>
      <c r="BX197" s="1320"/>
      <c r="BY197" s="1320"/>
      <c r="BZ197" s="1320"/>
      <c r="CA197" s="1320"/>
      <c r="CB197" s="1320"/>
      <c r="CC197" s="1320"/>
      <c r="CD197" s="1320"/>
      <c r="CE197" s="1320"/>
      <c r="CF197" s="1320"/>
      <c r="CG197" s="1320"/>
      <c r="CH197" s="1378">
        <f t="shared" si="2"/>
        <v>0</v>
      </c>
    </row>
    <row r="198" spans="1:86" ht="22.5" customHeight="1">
      <c r="A198" s="1678"/>
      <c r="B198" s="2321"/>
      <c r="C198" s="1649"/>
      <c r="D198" s="3085" t="s">
        <v>829</v>
      </c>
      <c r="E198" s="1649"/>
      <c r="F198" s="1649"/>
      <c r="G198" s="708"/>
      <c r="H198" s="2141"/>
      <c r="I198" s="1585"/>
      <c r="J198" s="2138"/>
      <c r="K198" s="2176"/>
      <c r="L198" s="2174"/>
      <c r="M198" s="141"/>
      <c r="N198" s="338"/>
      <c r="O198" s="339"/>
      <c r="P198" s="340"/>
      <c r="Q198" s="341"/>
      <c r="R198" s="339"/>
      <c r="S198" s="342"/>
      <c r="T198" s="294"/>
      <c r="U198" s="295"/>
      <c r="V198" s="296"/>
      <c r="W198" s="294"/>
      <c r="X198" s="295"/>
      <c r="Y198" s="296"/>
      <c r="Z198" s="241"/>
      <c r="AA198" s="736"/>
      <c r="AB198" s="732"/>
      <c r="AC198" s="561"/>
      <c r="AD198" s="2379"/>
      <c r="AE198" s="1319"/>
      <c r="AF198" s="1484"/>
      <c r="AG198" s="1320"/>
      <c r="AH198" s="1320"/>
      <c r="AI198" s="1320"/>
      <c r="AJ198" s="1320"/>
      <c r="AK198" s="1320"/>
      <c r="AL198" s="1320"/>
      <c r="AM198" s="1320"/>
      <c r="AN198" s="1320"/>
      <c r="AO198" s="1320"/>
      <c r="AP198" s="1320"/>
      <c r="AQ198" s="1320"/>
      <c r="AR198" s="1320"/>
      <c r="AS198" s="1320"/>
      <c r="AT198" s="1320"/>
      <c r="AU198" s="1320"/>
      <c r="AV198" s="1320"/>
      <c r="AW198" s="1320"/>
      <c r="AX198" s="1320"/>
      <c r="AY198" s="1320"/>
      <c r="AZ198" s="1320"/>
      <c r="BA198" s="1320"/>
      <c r="BB198" s="1320"/>
      <c r="BC198" s="1320"/>
      <c r="BD198" s="1320"/>
      <c r="BE198" s="1320"/>
      <c r="BF198" s="1320"/>
      <c r="BG198" s="1320"/>
      <c r="BH198" s="1320"/>
      <c r="BI198" s="1320"/>
      <c r="BJ198" s="1320"/>
      <c r="BK198" s="1320"/>
      <c r="BL198" s="1320"/>
      <c r="BM198" s="1320"/>
      <c r="BN198" s="1320"/>
      <c r="BO198" s="1320"/>
      <c r="BP198" s="1320"/>
      <c r="BQ198" s="1320"/>
      <c r="BR198" s="1320"/>
      <c r="BS198" s="1320"/>
      <c r="BT198" s="1320"/>
      <c r="BU198" s="1320"/>
      <c r="BV198" s="1320"/>
      <c r="BW198" s="1320"/>
      <c r="BX198" s="1320"/>
      <c r="BY198" s="1320"/>
      <c r="BZ198" s="1320"/>
      <c r="CA198" s="1320"/>
      <c r="CB198" s="1320"/>
      <c r="CC198" s="1320"/>
      <c r="CD198" s="1320"/>
      <c r="CE198" s="1320"/>
      <c r="CF198" s="1320"/>
      <c r="CG198" s="1320"/>
      <c r="CH198" s="1378">
        <f t="shared" si="2"/>
        <v>0</v>
      </c>
    </row>
    <row r="199" spans="1:86" ht="89.25" customHeight="1">
      <c r="A199" s="1678"/>
      <c r="B199" s="2321"/>
      <c r="C199" s="1649"/>
      <c r="D199" s="3085"/>
      <c r="E199" s="1649"/>
      <c r="F199" s="1649"/>
      <c r="G199" s="708"/>
      <c r="H199" s="2141"/>
      <c r="I199" s="1584">
        <v>45</v>
      </c>
      <c r="J199" s="2226">
        <v>45</v>
      </c>
      <c r="K199" s="2144" t="s">
        <v>830</v>
      </c>
      <c r="L199" s="2153" t="s">
        <v>831</v>
      </c>
      <c r="M199" s="2178" t="s">
        <v>650</v>
      </c>
      <c r="N199" s="148"/>
      <c r="O199" s="2326"/>
      <c r="P199" s="153"/>
      <c r="Q199" s="329"/>
      <c r="R199" s="327"/>
      <c r="S199" s="330"/>
      <c r="T199" s="343"/>
      <c r="U199" s="170"/>
      <c r="V199" s="344"/>
      <c r="W199" s="343"/>
      <c r="X199" s="170"/>
      <c r="Y199" s="344"/>
      <c r="Z199" s="277" t="s">
        <v>755</v>
      </c>
      <c r="AA199" s="275">
        <v>231</v>
      </c>
      <c r="AB199" s="276"/>
      <c r="AC199" s="2071" t="s">
        <v>5</v>
      </c>
      <c r="AD199" s="1790">
        <f>(520*2+360)*2</f>
        <v>2800</v>
      </c>
      <c r="AE199" s="1319"/>
      <c r="AF199" s="1484"/>
      <c r="AG199" s="1320"/>
      <c r="AH199" s="1320"/>
      <c r="AI199" s="1320">
        <f>+AD199</f>
        <v>2800</v>
      </c>
      <c r="AJ199" s="1320"/>
      <c r="AK199" s="1320"/>
      <c r="AL199" s="1320"/>
      <c r="AM199" s="1320"/>
      <c r="AN199" s="1320"/>
      <c r="AO199" s="1320"/>
      <c r="AP199" s="1320"/>
      <c r="AQ199" s="1320"/>
      <c r="AR199" s="1320"/>
      <c r="AS199" s="1320"/>
      <c r="AT199" s="1320"/>
      <c r="AU199" s="1320"/>
      <c r="AV199" s="1320"/>
      <c r="AW199" s="1320"/>
      <c r="AX199" s="1320"/>
      <c r="AY199" s="1320"/>
      <c r="AZ199" s="1320"/>
      <c r="BA199" s="1320"/>
      <c r="BB199" s="1320"/>
      <c r="BC199" s="1320"/>
      <c r="BD199" s="1320"/>
      <c r="BE199" s="1320"/>
      <c r="BF199" s="1320"/>
      <c r="BG199" s="1320"/>
      <c r="BH199" s="1320"/>
      <c r="BI199" s="1320"/>
      <c r="BJ199" s="1320"/>
      <c r="BK199" s="1320"/>
      <c r="BL199" s="1320"/>
      <c r="BM199" s="1320"/>
      <c r="BN199" s="1320"/>
      <c r="BO199" s="1320"/>
      <c r="BP199" s="1320"/>
      <c r="BQ199" s="1320"/>
      <c r="BR199" s="1320"/>
      <c r="BS199" s="1320"/>
      <c r="BT199" s="1320"/>
      <c r="BU199" s="1320"/>
      <c r="BV199" s="1320"/>
      <c r="BW199" s="1320"/>
      <c r="BX199" s="1320"/>
      <c r="BY199" s="1320"/>
      <c r="BZ199" s="1320"/>
      <c r="CA199" s="1320"/>
      <c r="CB199" s="1320"/>
      <c r="CC199" s="1320"/>
      <c r="CD199" s="1320"/>
      <c r="CE199" s="1320"/>
      <c r="CF199" s="1320"/>
      <c r="CG199" s="1320"/>
      <c r="CH199" s="1378">
        <f t="shared" si="2"/>
        <v>2800</v>
      </c>
    </row>
    <row r="200" spans="1:86" ht="58.5" customHeight="1">
      <c r="A200" s="1678"/>
      <c r="B200" s="2321"/>
      <c r="C200" s="1649"/>
      <c r="D200" s="3085"/>
      <c r="E200" s="1649"/>
      <c r="F200" s="1649"/>
      <c r="G200" s="708"/>
      <c r="H200" s="2141"/>
      <c r="I200" s="1584"/>
      <c r="J200" s="2226"/>
      <c r="K200" s="2145"/>
      <c r="L200" s="2153"/>
      <c r="M200" s="2305"/>
      <c r="N200" s="154"/>
      <c r="O200" s="2163"/>
      <c r="P200" s="1549"/>
      <c r="Q200" s="306"/>
      <c r="R200" s="266"/>
      <c r="S200" s="307"/>
      <c r="T200" s="345"/>
      <c r="U200" s="147"/>
      <c r="V200" s="346"/>
      <c r="W200" s="345"/>
      <c r="X200" s="147"/>
      <c r="Y200" s="346"/>
      <c r="Z200" s="277" t="s">
        <v>756</v>
      </c>
      <c r="AA200" s="275">
        <v>371</v>
      </c>
      <c r="AB200" s="276">
        <v>3711</v>
      </c>
      <c r="AC200" s="357" t="s">
        <v>299</v>
      </c>
      <c r="AD200" s="1790">
        <f>4000*2</f>
        <v>8000</v>
      </c>
      <c r="AE200" s="1319"/>
      <c r="AF200" s="1484"/>
      <c r="AG200" s="1320"/>
      <c r="AH200" s="1320"/>
      <c r="AI200" s="1320"/>
      <c r="AJ200" s="1320"/>
      <c r="AK200" s="1320"/>
      <c r="AL200" s="1320"/>
      <c r="AM200" s="1320"/>
      <c r="AN200" s="1320"/>
      <c r="AO200" s="1320"/>
      <c r="AP200" s="1320"/>
      <c r="AQ200" s="1320"/>
      <c r="AR200" s="1320"/>
      <c r="AS200" s="1320"/>
      <c r="AT200" s="1320"/>
      <c r="AU200" s="1320"/>
      <c r="AV200" s="1320"/>
      <c r="AW200" s="1320"/>
      <c r="AX200" s="1320"/>
      <c r="AY200" s="1320"/>
      <c r="AZ200" s="1320"/>
      <c r="BA200" s="1320"/>
      <c r="BB200" s="1320"/>
      <c r="BC200" s="1320"/>
      <c r="BD200" s="1320"/>
      <c r="BE200" s="1320"/>
      <c r="BF200" s="1320"/>
      <c r="BG200" s="1320"/>
      <c r="BH200" s="1320"/>
      <c r="BI200" s="1320"/>
      <c r="BJ200" s="1320"/>
      <c r="BK200" s="1320"/>
      <c r="BL200" s="1320"/>
      <c r="BM200" s="1320">
        <f>+AD200</f>
        <v>8000</v>
      </c>
      <c r="BN200" s="1320"/>
      <c r="BO200" s="1320"/>
      <c r="BP200" s="1320"/>
      <c r="BQ200" s="1320"/>
      <c r="BR200" s="1320"/>
      <c r="BS200" s="1320"/>
      <c r="BT200" s="1320"/>
      <c r="BU200" s="1320"/>
      <c r="BV200" s="1320"/>
      <c r="BW200" s="1320"/>
      <c r="BX200" s="1320"/>
      <c r="BY200" s="1320"/>
      <c r="BZ200" s="1320"/>
      <c r="CA200" s="1320"/>
      <c r="CB200" s="1320"/>
      <c r="CC200" s="1320"/>
      <c r="CD200" s="1320"/>
      <c r="CE200" s="1320"/>
      <c r="CF200" s="1320"/>
      <c r="CG200" s="1320"/>
      <c r="CH200" s="1378">
        <f t="shared" si="2"/>
        <v>8000</v>
      </c>
    </row>
    <row r="201" spans="1:86" ht="66" customHeight="1">
      <c r="A201" s="1678"/>
      <c r="B201" s="2321"/>
      <c r="C201" s="1649"/>
      <c r="D201" s="3085"/>
      <c r="E201" s="1649"/>
      <c r="F201" s="1649"/>
      <c r="G201" s="708"/>
      <c r="H201" s="2141"/>
      <c r="I201" s="1584"/>
      <c r="J201" s="2226"/>
      <c r="K201" s="2145"/>
      <c r="L201" s="2153"/>
      <c r="M201" s="2305"/>
      <c r="N201" s="154"/>
      <c r="O201" s="2163"/>
      <c r="P201" s="1549"/>
      <c r="Q201" s="306"/>
      <c r="R201" s="266"/>
      <c r="S201" s="307"/>
      <c r="T201" s="345"/>
      <c r="U201" s="147"/>
      <c r="V201" s="346"/>
      <c r="W201" s="345"/>
      <c r="X201" s="147"/>
      <c r="Y201" s="346"/>
      <c r="Z201" s="277" t="s">
        <v>832</v>
      </c>
      <c r="AA201" s="275">
        <v>241</v>
      </c>
      <c r="AB201" s="276"/>
      <c r="AC201" s="357" t="s">
        <v>7</v>
      </c>
      <c r="AD201" s="1790">
        <f>400*3*2</f>
        <v>2400</v>
      </c>
      <c r="AE201" s="1319"/>
      <c r="AF201" s="1484"/>
      <c r="AG201" s="1320"/>
      <c r="AH201" s="1320"/>
      <c r="AI201" s="1320"/>
      <c r="AJ201" s="1320"/>
      <c r="AK201" s="1320"/>
      <c r="AL201" s="1320">
        <f>+AD201</f>
        <v>2400</v>
      </c>
      <c r="AM201" s="1320"/>
      <c r="AN201" s="1320"/>
      <c r="AO201" s="1320"/>
      <c r="AP201" s="1320"/>
      <c r="AQ201" s="1320"/>
      <c r="AR201" s="1320"/>
      <c r="AS201" s="1320"/>
      <c r="AT201" s="1320"/>
      <c r="AU201" s="1320"/>
      <c r="AV201" s="1320"/>
      <c r="AW201" s="1320"/>
      <c r="AX201" s="1320"/>
      <c r="AY201" s="1320"/>
      <c r="AZ201" s="1320"/>
      <c r="BA201" s="1320"/>
      <c r="BB201" s="1320"/>
      <c r="BC201" s="1320"/>
      <c r="BD201" s="1320"/>
      <c r="BE201" s="1320"/>
      <c r="BF201" s="1320"/>
      <c r="BG201" s="1320"/>
      <c r="BH201" s="1320"/>
      <c r="BI201" s="1320"/>
      <c r="BJ201" s="1320"/>
      <c r="BK201" s="1320"/>
      <c r="BL201" s="1320"/>
      <c r="BM201" s="1320"/>
      <c r="BN201" s="1320"/>
      <c r="BO201" s="1320"/>
      <c r="BP201" s="1320"/>
      <c r="BQ201" s="1320"/>
      <c r="BR201" s="1320"/>
      <c r="BS201" s="1320"/>
      <c r="BT201" s="1320"/>
      <c r="BU201" s="1320"/>
      <c r="BV201" s="1320"/>
      <c r="BW201" s="1320"/>
      <c r="BX201" s="1320"/>
      <c r="BY201" s="1320"/>
      <c r="BZ201" s="1320"/>
      <c r="CA201" s="1320"/>
      <c r="CB201" s="1320"/>
      <c r="CC201" s="1320"/>
      <c r="CD201" s="1320"/>
      <c r="CE201" s="1320"/>
      <c r="CF201" s="1320"/>
      <c r="CG201" s="1320"/>
      <c r="CH201" s="1378">
        <f t="shared" si="2"/>
        <v>2400</v>
      </c>
    </row>
    <row r="202" spans="1:86" ht="109.5" customHeight="1">
      <c r="A202" s="1678"/>
      <c r="B202" s="2321"/>
      <c r="C202" s="1649"/>
      <c r="D202" s="3085"/>
      <c r="E202" s="1649"/>
      <c r="F202" s="1649"/>
      <c r="G202" s="708"/>
      <c r="H202" s="2141"/>
      <c r="I202" s="1584"/>
      <c r="J202" s="2226"/>
      <c r="K202" s="2145"/>
      <c r="L202" s="2153"/>
      <c r="M202" s="2305"/>
      <c r="N202" s="154"/>
      <c r="O202" s="2163"/>
      <c r="P202" s="1549"/>
      <c r="Q202" s="306"/>
      <c r="R202" s="266"/>
      <c r="S202" s="307"/>
      <c r="T202" s="345"/>
      <c r="U202" s="147"/>
      <c r="V202" s="346"/>
      <c r="W202" s="345"/>
      <c r="X202" s="147"/>
      <c r="Y202" s="346"/>
      <c r="Z202" s="277" t="s">
        <v>833</v>
      </c>
      <c r="AA202" s="275"/>
      <c r="AB202" s="276"/>
      <c r="AC202" s="357"/>
      <c r="AD202" s="1790"/>
      <c r="AE202" s="1319"/>
      <c r="AF202" s="1484"/>
      <c r="AG202" s="1320"/>
      <c r="AH202" s="1320"/>
      <c r="AI202" s="1320"/>
      <c r="AJ202" s="1320"/>
      <c r="AK202" s="1320"/>
      <c r="AL202" s="1320"/>
      <c r="AM202" s="1320"/>
      <c r="AN202" s="1320"/>
      <c r="AO202" s="1320"/>
      <c r="AP202" s="1320"/>
      <c r="AQ202" s="1320"/>
      <c r="AR202" s="1320"/>
      <c r="AS202" s="1320"/>
      <c r="AT202" s="1320"/>
      <c r="AU202" s="1320"/>
      <c r="AV202" s="1320"/>
      <c r="AW202" s="1320"/>
      <c r="AX202" s="1320"/>
      <c r="AY202" s="1320"/>
      <c r="AZ202" s="1320"/>
      <c r="BA202" s="1320"/>
      <c r="BB202" s="1320"/>
      <c r="BC202" s="1320"/>
      <c r="BD202" s="1320"/>
      <c r="BE202" s="1320"/>
      <c r="BF202" s="1320"/>
      <c r="BG202" s="1320"/>
      <c r="BH202" s="1320"/>
      <c r="BI202" s="1320"/>
      <c r="BJ202" s="1320"/>
      <c r="BK202" s="1320"/>
      <c r="BL202" s="1320"/>
      <c r="BM202" s="1320"/>
      <c r="BN202" s="1320"/>
      <c r="BO202" s="1320"/>
      <c r="BP202" s="1320"/>
      <c r="BQ202" s="1320"/>
      <c r="BR202" s="1320"/>
      <c r="BS202" s="1320"/>
      <c r="BT202" s="1320"/>
      <c r="BU202" s="1320"/>
      <c r="BV202" s="1320"/>
      <c r="BW202" s="1320"/>
      <c r="BX202" s="1320"/>
      <c r="BY202" s="1320"/>
      <c r="BZ202" s="1320"/>
      <c r="CA202" s="1320"/>
      <c r="CB202" s="1320"/>
      <c r="CC202" s="1320"/>
      <c r="CD202" s="1320"/>
      <c r="CE202" s="1320"/>
      <c r="CF202" s="1320"/>
      <c r="CG202" s="1320"/>
      <c r="CH202" s="1378">
        <f t="shared" si="2"/>
        <v>0</v>
      </c>
    </row>
    <row r="203" spans="1:86" ht="42" customHeight="1">
      <c r="A203" s="1678"/>
      <c r="B203" s="2321"/>
      <c r="C203" s="1649"/>
      <c r="D203" s="3085" t="s">
        <v>2498</v>
      </c>
      <c r="E203" s="2322"/>
      <c r="F203" s="1649"/>
      <c r="G203" s="708"/>
      <c r="H203" s="2141"/>
      <c r="I203" s="1584"/>
      <c r="J203" s="2138"/>
      <c r="K203" s="2176"/>
      <c r="L203" s="2174"/>
      <c r="M203" s="141"/>
      <c r="N203" s="161"/>
      <c r="O203" s="1542"/>
      <c r="P203" s="165"/>
      <c r="Q203" s="181"/>
      <c r="R203" s="1542"/>
      <c r="S203" s="164"/>
      <c r="T203" s="347"/>
      <c r="U203" s="174"/>
      <c r="V203" s="348"/>
      <c r="W203" s="347"/>
      <c r="X203" s="174"/>
      <c r="Y203" s="348"/>
      <c r="Z203" s="2193"/>
      <c r="AA203" s="280"/>
      <c r="AB203" s="281"/>
      <c r="AC203" s="2072"/>
      <c r="AD203" s="1782"/>
      <c r="AE203" s="1319"/>
      <c r="AF203" s="1484"/>
      <c r="AG203" s="1320"/>
      <c r="AH203" s="1320"/>
      <c r="AI203" s="1320"/>
      <c r="AJ203" s="1320"/>
      <c r="AK203" s="1320"/>
      <c r="AL203" s="1320"/>
      <c r="AM203" s="1320"/>
      <c r="AN203" s="1320"/>
      <c r="AO203" s="1320"/>
      <c r="AP203" s="1320"/>
      <c r="AQ203" s="1320"/>
      <c r="AR203" s="1320"/>
      <c r="AS203" s="1320"/>
      <c r="AT203" s="1320"/>
      <c r="AU203" s="1320"/>
      <c r="AV203" s="1320"/>
      <c r="AW203" s="1320"/>
      <c r="AX203" s="1320"/>
      <c r="AY203" s="1320"/>
      <c r="AZ203" s="1320"/>
      <c r="BA203" s="1320"/>
      <c r="BB203" s="1320"/>
      <c r="BC203" s="1320"/>
      <c r="BD203" s="1320"/>
      <c r="BE203" s="1320"/>
      <c r="BF203" s="1320"/>
      <c r="BG203" s="1320"/>
      <c r="BH203" s="1320"/>
      <c r="BI203" s="1320"/>
      <c r="BJ203" s="1320"/>
      <c r="BK203" s="1320"/>
      <c r="BL203" s="1320"/>
      <c r="BM203" s="1320"/>
      <c r="BN203" s="1320"/>
      <c r="BO203" s="1320"/>
      <c r="BP203" s="1320"/>
      <c r="BQ203" s="1320"/>
      <c r="BR203" s="1320"/>
      <c r="BS203" s="1320"/>
      <c r="BT203" s="1320"/>
      <c r="BU203" s="1320"/>
      <c r="BV203" s="1320"/>
      <c r="BW203" s="1320"/>
      <c r="BX203" s="1320"/>
      <c r="BY203" s="1320"/>
      <c r="BZ203" s="1320"/>
      <c r="CA203" s="1320"/>
      <c r="CB203" s="1320"/>
      <c r="CC203" s="1320"/>
      <c r="CD203" s="1320"/>
      <c r="CE203" s="1320"/>
      <c r="CF203" s="1320"/>
      <c r="CG203" s="1320"/>
      <c r="CH203" s="1378">
        <f t="shared" si="2"/>
        <v>0</v>
      </c>
    </row>
    <row r="204" spans="1:86" ht="96" customHeight="1">
      <c r="A204" s="1678"/>
      <c r="B204" s="2321"/>
      <c r="C204" s="1649"/>
      <c r="D204" s="3085"/>
      <c r="E204" s="2322"/>
      <c r="F204" s="1649"/>
      <c r="G204" s="708"/>
      <c r="H204" s="2141"/>
      <c r="I204" s="1586">
        <v>46</v>
      </c>
      <c r="J204" s="2137">
        <v>46</v>
      </c>
      <c r="K204" s="2144" t="s">
        <v>834</v>
      </c>
      <c r="L204" s="2153" t="s">
        <v>831</v>
      </c>
      <c r="M204" s="2178" t="s">
        <v>650</v>
      </c>
      <c r="N204" s="349"/>
      <c r="O204" s="149"/>
      <c r="P204" s="150"/>
      <c r="Q204" s="151"/>
      <c r="R204" s="149"/>
      <c r="S204" s="350"/>
      <c r="T204" s="300"/>
      <c r="U204" s="301"/>
      <c r="V204" s="331"/>
      <c r="W204" s="169"/>
      <c r="X204" s="172"/>
      <c r="Y204" s="140"/>
      <c r="Z204" s="277" t="s">
        <v>755</v>
      </c>
      <c r="AA204" s="275">
        <v>231</v>
      </c>
      <c r="AB204" s="276"/>
      <c r="AC204" s="2071" t="s">
        <v>5</v>
      </c>
      <c r="AD204" s="1790">
        <f>(520*2+360)*2</f>
        <v>2800</v>
      </c>
      <c r="AE204" s="1319"/>
      <c r="AF204" s="1484"/>
      <c r="AG204" s="1320"/>
      <c r="AH204" s="1320"/>
      <c r="AI204" s="1320"/>
      <c r="AJ204" s="1320">
        <f>+AD204</f>
        <v>2800</v>
      </c>
      <c r="AK204" s="1320"/>
      <c r="AL204" s="1320"/>
      <c r="AM204" s="1320"/>
      <c r="AN204" s="1320"/>
      <c r="AO204" s="1320"/>
      <c r="AP204" s="1320"/>
      <c r="AQ204" s="1320"/>
      <c r="AR204" s="1320"/>
      <c r="AS204" s="1320"/>
      <c r="AT204" s="1320"/>
      <c r="AU204" s="1320"/>
      <c r="AV204" s="1320"/>
      <c r="AW204" s="1320"/>
      <c r="AX204" s="1320"/>
      <c r="AY204" s="1320"/>
      <c r="AZ204" s="1320"/>
      <c r="BA204" s="1320"/>
      <c r="BB204" s="1320"/>
      <c r="BC204" s="1320"/>
      <c r="BD204" s="1320"/>
      <c r="BE204" s="1320"/>
      <c r="BF204" s="1320"/>
      <c r="BG204" s="1320"/>
      <c r="BH204" s="1320"/>
      <c r="BI204" s="1320"/>
      <c r="BJ204" s="1320"/>
      <c r="BK204" s="1320"/>
      <c r="BL204" s="1320"/>
      <c r="BM204" s="1320"/>
      <c r="BN204" s="1320"/>
      <c r="BO204" s="1320"/>
      <c r="BP204" s="1320"/>
      <c r="BQ204" s="1320"/>
      <c r="BR204" s="1320"/>
      <c r="BS204" s="1320"/>
      <c r="BT204" s="1320"/>
      <c r="BU204" s="1320"/>
      <c r="BV204" s="1320"/>
      <c r="BW204" s="1320"/>
      <c r="BX204" s="1320"/>
      <c r="BY204" s="1320"/>
      <c r="BZ204" s="1320"/>
      <c r="CA204" s="1320"/>
      <c r="CB204" s="1320"/>
      <c r="CC204" s="1320"/>
      <c r="CD204" s="1320"/>
      <c r="CE204" s="1320"/>
      <c r="CF204" s="1320"/>
      <c r="CG204" s="1320"/>
      <c r="CH204" s="1378">
        <f t="shared" si="2"/>
        <v>2800</v>
      </c>
    </row>
    <row r="205" spans="1:86" ht="85.5" customHeight="1">
      <c r="A205" s="1678"/>
      <c r="B205" s="2321"/>
      <c r="C205" s="1649"/>
      <c r="D205" s="1649"/>
      <c r="E205" s="2322"/>
      <c r="F205" s="1649"/>
      <c r="G205" s="708"/>
      <c r="H205" s="2141"/>
      <c r="I205" s="1584"/>
      <c r="J205" s="2226"/>
      <c r="K205" s="2145"/>
      <c r="L205" s="2153"/>
      <c r="M205" s="2305"/>
      <c r="N205" s="351"/>
      <c r="O205" s="155"/>
      <c r="P205" s="156"/>
      <c r="Q205" s="157"/>
      <c r="R205" s="155"/>
      <c r="S205" s="352"/>
      <c r="T205" s="290"/>
      <c r="U205" s="291"/>
      <c r="V205" s="292"/>
      <c r="W205" s="138"/>
      <c r="X205" s="139"/>
      <c r="Y205" s="140"/>
      <c r="Z205" s="277" t="s">
        <v>756</v>
      </c>
      <c r="AA205" s="275">
        <v>371</v>
      </c>
      <c r="AB205" s="276">
        <v>3711</v>
      </c>
      <c r="AC205" s="357" t="s">
        <v>299</v>
      </c>
      <c r="AD205" s="1790">
        <f>4000*2</f>
        <v>8000</v>
      </c>
      <c r="AE205" s="1319"/>
      <c r="AF205" s="1484"/>
      <c r="AG205" s="1320"/>
      <c r="AH205" s="1320"/>
      <c r="AI205" s="1320"/>
      <c r="AJ205" s="1320"/>
      <c r="AK205" s="1320"/>
      <c r="AL205" s="1320"/>
      <c r="AM205" s="1320"/>
      <c r="AN205" s="1320"/>
      <c r="AO205" s="1320"/>
      <c r="AP205" s="1320"/>
      <c r="AQ205" s="1320"/>
      <c r="AR205" s="1320"/>
      <c r="AS205" s="1320"/>
      <c r="AT205" s="1320"/>
      <c r="AU205" s="1320"/>
      <c r="AV205" s="1320"/>
      <c r="AW205" s="1320"/>
      <c r="AX205" s="1320"/>
      <c r="AY205" s="1320"/>
      <c r="AZ205" s="1320"/>
      <c r="BA205" s="1320"/>
      <c r="BB205" s="1320"/>
      <c r="BC205" s="1320"/>
      <c r="BD205" s="1320"/>
      <c r="BE205" s="1320"/>
      <c r="BF205" s="1320"/>
      <c r="BG205" s="1320"/>
      <c r="BH205" s="1320"/>
      <c r="BI205" s="1320"/>
      <c r="BJ205" s="1320"/>
      <c r="BK205" s="1320"/>
      <c r="BL205" s="1320"/>
      <c r="BM205" s="1320">
        <f>+AD205</f>
        <v>8000</v>
      </c>
      <c r="BN205" s="1320"/>
      <c r="BO205" s="1320"/>
      <c r="BP205" s="1320"/>
      <c r="BQ205" s="1320"/>
      <c r="BR205" s="1320"/>
      <c r="BS205" s="1320"/>
      <c r="BT205" s="1320"/>
      <c r="BU205" s="1320"/>
      <c r="BV205" s="1320"/>
      <c r="BW205" s="1320"/>
      <c r="BX205" s="1320"/>
      <c r="BY205" s="1320"/>
      <c r="BZ205" s="1320"/>
      <c r="CA205" s="1320"/>
      <c r="CB205" s="1320"/>
      <c r="CC205" s="1320"/>
      <c r="CD205" s="1320"/>
      <c r="CE205" s="1320"/>
      <c r="CF205" s="1320"/>
      <c r="CG205" s="1320"/>
      <c r="CH205" s="1378">
        <f t="shared" si="2"/>
        <v>8000</v>
      </c>
    </row>
    <row r="206" spans="1:86" ht="85.5" customHeight="1">
      <c r="A206" s="1678"/>
      <c r="B206" s="2321"/>
      <c r="C206" s="1649"/>
      <c r="D206" s="1649"/>
      <c r="E206" s="2322"/>
      <c r="F206" s="1649"/>
      <c r="G206" s="708"/>
      <c r="H206" s="2141"/>
      <c r="I206" s="1584"/>
      <c r="J206" s="2226"/>
      <c r="K206" s="2145"/>
      <c r="L206" s="2153"/>
      <c r="M206" s="2305"/>
      <c r="N206" s="351"/>
      <c r="O206" s="155"/>
      <c r="P206" s="156"/>
      <c r="Q206" s="157"/>
      <c r="R206" s="155"/>
      <c r="S206" s="352"/>
      <c r="T206" s="138"/>
      <c r="U206" s="139"/>
      <c r="V206" s="140"/>
      <c r="W206" s="138"/>
      <c r="X206" s="139"/>
      <c r="Y206" s="140"/>
      <c r="Z206" s="277" t="s">
        <v>832</v>
      </c>
      <c r="AA206" s="275">
        <v>241</v>
      </c>
      <c r="AB206" s="276"/>
      <c r="AC206" s="357" t="s">
        <v>7</v>
      </c>
      <c r="AD206" s="1790">
        <f>400*3*2</f>
        <v>2400</v>
      </c>
      <c r="AE206" s="1319"/>
      <c r="AF206" s="1484"/>
      <c r="AG206" s="1320"/>
      <c r="AH206" s="1320"/>
      <c r="AI206" s="1320"/>
      <c r="AJ206" s="1320"/>
      <c r="AK206" s="1320"/>
      <c r="AL206" s="1320">
        <f>+AD206</f>
        <v>2400</v>
      </c>
      <c r="AM206" s="1320"/>
      <c r="AN206" s="1320"/>
      <c r="AO206" s="1320"/>
      <c r="AP206" s="1320"/>
      <c r="AQ206" s="1320"/>
      <c r="AR206" s="1320"/>
      <c r="AS206" s="1320"/>
      <c r="AT206" s="1320"/>
      <c r="AU206" s="1320"/>
      <c r="AV206" s="1320"/>
      <c r="AW206" s="1320"/>
      <c r="AX206" s="1320"/>
      <c r="AY206" s="1320"/>
      <c r="AZ206" s="1320"/>
      <c r="BA206" s="1320"/>
      <c r="BB206" s="1320"/>
      <c r="BC206" s="1320"/>
      <c r="BD206" s="1320"/>
      <c r="BE206" s="1320"/>
      <c r="BF206" s="1320"/>
      <c r="BG206" s="1320"/>
      <c r="BH206" s="1320"/>
      <c r="BI206" s="1320"/>
      <c r="BJ206" s="1320"/>
      <c r="BK206" s="1320"/>
      <c r="BL206" s="1320"/>
      <c r="BM206" s="1320"/>
      <c r="BN206" s="1320"/>
      <c r="BO206" s="1320"/>
      <c r="BP206" s="1320"/>
      <c r="BQ206" s="1320"/>
      <c r="BR206" s="1320"/>
      <c r="BS206" s="1320"/>
      <c r="BT206" s="1320"/>
      <c r="BU206" s="1320"/>
      <c r="BV206" s="1320"/>
      <c r="BW206" s="1320"/>
      <c r="BX206" s="1320"/>
      <c r="BY206" s="1320"/>
      <c r="BZ206" s="1320"/>
      <c r="CA206" s="1320"/>
      <c r="CB206" s="1320"/>
      <c r="CC206" s="1320"/>
      <c r="CD206" s="1320"/>
      <c r="CE206" s="1320"/>
      <c r="CF206" s="1320"/>
      <c r="CG206" s="1320"/>
      <c r="CH206" s="1378">
        <f t="shared" si="2"/>
        <v>2400</v>
      </c>
    </row>
    <row r="207" spans="1:86" ht="21" customHeight="1">
      <c r="A207" s="1678"/>
      <c r="B207" s="2321"/>
      <c r="C207" s="1649"/>
      <c r="D207" s="1649"/>
      <c r="E207" s="2322"/>
      <c r="F207" s="1649"/>
      <c r="G207" s="708"/>
      <c r="H207" s="2141"/>
      <c r="I207" s="1585"/>
      <c r="J207" s="2138"/>
      <c r="K207" s="2176"/>
      <c r="L207" s="2174"/>
      <c r="M207" s="141"/>
      <c r="N207" s="353"/>
      <c r="O207" s="162"/>
      <c r="P207" s="166"/>
      <c r="Q207" s="163"/>
      <c r="R207" s="162"/>
      <c r="S207" s="354"/>
      <c r="T207" s="142"/>
      <c r="U207" s="143"/>
      <c r="V207" s="144"/>
      <c r="W207" s="142"/>
      <c r="X207" s="143"/>
      <c r="Y207" s="144"/>
      <c r="Z207" s="241"/>
      <c r="AA207" s="280"/>
      <c r="AB207" s="281"/>
      <c r="AC207" s="2072"/>
      <c r="AD207" s="1782"/>
      <c r="AE207" s="1319"/>
      <c r="AF207" s="1484"/>
      <c r="AG207" s="1320"/>
      <c r="AH207" s="1320"/>
      <c r="AI207" s="1320"/>
      <c r="AJ207" s="1320"/>
      <c r="AK207" s="1320"/>
      <c r="AL207" s="1320"/>
      <c r="AM207" s="1320"/>
      <c r="AN207" s="1320"/>
      <c r="AO207" s="1320"/>
      <c r="AP207" s="1320"/>
      <c r="AQ207" s="1320"/>
      <c r="AR207" s="1320"/>
      <c r="AS207" s="1320"/>
      <c r="AT207" s="1320"/>
      <c r="AU207" s="1320"/>
      <c r="AV207" s="1320"/>
      <c r="AW207" s="1320"/>
      <c r="AX207" s="1320"/>
      <c r="AY207" s="1320"/>
      <c r="AZ207" s="1320"/>
      <c r="BA207" s="1320"/>
      <c r="BB207" s="1320"/>
      <c r="BC207" s="1320"/>
      <c r="BD207" s="1320"/>
      <c r="BE207" s="1320"/>
      <c r="BF207" s="1320"/>
      <c r="BG207" s="1320"/>
      <c r="BH207" s="1320"/>
      <c r="BI207" s="1320"/>
      <c r="BJ207" s="1320"/>
      <c r="BK207" s="1320"/>
      <c r="BL207" s="1320"/>
      <c r="BM207" s="1320"/>
      <c r="BN207" s="1320"/>
      <c r="BO207" s="1320"/>
      <c r="BP207" s="1320"/>
      <c r="BQ207" s="1320"/>
      <c r="BR207" s="1320"/>
      <c r="BS207" s="1320"/>
      <c r="BT207" s="1320"/>
      <c r="BU207" s="1320"/>
      <c r="BV207" s="1320"/>
      <c r="BW207" s="1320"/>
      <c r="BX207" s="1320"/>
      <c r="BY207" s="1320"/>
      <c r="BZ207" s="1320"/>
      <c r="CA207" s="1320"/>
      <c r="CB207" s="1320"/>
      <c r="CC207" s="1320"/>
      <c r="CD207" s="1320"/>
      <c r="CE207" s="1320"/>
      <c r="CF207" s="1320"/>
      <c r="CG207" s="1320"/>
      <c r="CH207" s="1378">
        <f t="shared" si="2"/>
        <v>0</v>
      </c>
    </row>
    <row r="208" spans="1:86" ht="96.75" customHeight="1">
      <c r="A208" s="1678"/>
      <c r="B208" s="2321"/>
      <c r="C208" s="1649"/>
      <c r="D208" s="1649"/>
      <c r="E208" s="2322"/>
      <c r="F208" s="1649"/>
      <c r="G208" s="708"/>
      <c r="H208" s="2141"/>
      <c r="I208" s="1584">
        <v>47</v>
      </c>
      <c r="J208" s="2137">
        <v>47</v>
      </c>
      <c r="K208" s="3103" t="s">
        <v>835</v>
      </c>
      <c r="L208" s="2161" t="s">
        <v>667</v>
      </c>
      <c r="M208" s="3179" t="s">
        <v>637</v>
      </c>
      <c r="N208" s="349"/>
      <c r="O208" s="149"/>
      <c r="P208" s="150"/>
      <c r="Q208" s="151"/>
      <c r="R208" s="149"/>
      <c r="S208" s="350"/>
      <c r="T208" s="169"/>
      <c r="U208" s="172"/>
      <c r="V208" s="171"/>
      <c r="W208" s="290"/>
      <c r="X208" s="291"/>
      <c r="Y208" s="346"/>
      <c r="Z208" s="3159" t="s">
        <v>836</v>
      </c>
      <c r="AA208" s="261">
        <v>311</v>
      </c>
      <c r="AB208" s="262">
        <v>3111</v>
      </c>
      <c r="AC208" s="1173" t="s">
        <v>124</v>
      </c>
      <c r="AD208" s="1781">
        <f>200*50</f>
        <v>10000</v>
      </c>
      <c r="AE208" s="1319"/>
      <c r="AF208" s="1484"/>
      <c r="AG208" s="1320"/>
      <c r="AH208" s="1320"/>
      <c r="AI208" s="1320"/>
      <c r="AJ208" s="1320"/>
      <c r="AK208" s="1320"/>
      <c r="AL208" s="1320"/>
      <c r="AM208" s="1320"/>
      <c r="AN208" s="1320"/>
      <c r="AO208" s="1320"/>
      <c r="AP208" s="1320"/>
      <c r="AQ208" s="1320"/>
      <c r="AR208" s="1320"/>
      <c r="AS208" s="1320"/>
      <c r="AT208" s="1320"/>
      <c r="AU208" s="1320"/>
      <c r="AV208" s="1320"/>
      <c r="AW208" s="1320"/>
      <c r="AX208" s="1320"/>
      <c r="AY208" s="1320"/>
      <c r="AZ208" s="1320"/>
      <c r="BA208" s="1320">
        <f>+AD208</f>
        <v>10000</v>
      </c>
      <c r="BB208" s="1320"/>
      <c r="BC208" s="1320"/>
      <c r="BD208" s="1320"/>
      <c r="BE208" s="1320"/>
      <c r="BF208" s="1320"/>
      <c r="BG208" s="1320"/>
      <c r="BH208" s="1320"/>
      <c r="BI208" s="1320"/>
      <c r="BJ208" s="1320"/>
      <c r="BK208" s="1320"/>
      <c r="BL208" s="1320"/>
      <c r="BM208" s="1320"/>
      <c r="BN208" s="1320"/>
      <c r="BO208" s="1320"/>
      <c r="BP208" s="1320"/>
      <c r="BQ208" s="1320"/>
      <c r="BR208" s="1320"/>
      <c r="BS208" s="1320"/>
      <c r="BT208" s="1320"/>
      <c r="BU208" s="1320"/>
      <c r="BV208" s="1320"/>
      <c r="BW208" s="1320"/>
      <c r="BX208" s="1320"/>
      <c r="BY208" s="1320"/>
      <c r="BZ208" s="1320"/>
      <c r="CA208" s="1320"/>
      <c r="CB208" s="1320"/>
      <c r="CC208" s="1320"/>
      <c r="CD208" s="1320"/>
      <c r="CE208" s="1320"/>
      <c r="CF208" s="1320"/>
      <c r="CG208" s="1320"/>
      <c r="CH208" s="1378">
        <f t="shared" si="2"/>
        <v>10000</v>
      </c>
    </row>
    <row r="209" spans="1:86" ht="93.75" customHeight="1">
      <c r="A209" s="1678"/>
      <c r="B209" s="2321"/>
      <c r="C209" s="1649"/>
      <c r="D209" s="1649"/>
      <c r="E209" s="2322"/>
      <c r="F209" s="1649"/>
      <c r="G209" s="708"/>
      <c r="H209" s="2141"/>
      <c r="I209" s="1584"/>
      <c r="J209" s="2226"/>
      <c r="K209" s="3104"/>
      <c r="L209" s="2153" t="s">
        <v>837</v>
      </c>
      <c r="M209" s="3106"/>
      <c r="N209" s="351"/>
      <c r="O209" s="155"/>
      <c r="P209" s="156"/>
      <c r="Q209" s="157"/>
      <c r="R209" s="155"/>
      <c r="S209" s="352"/>
      <c r="T209" s="138"/>
      <c r="U209" s="139"/>
      <c r="V209" s="140"/>
      <c r="W209" s="290"/>
      <c r="X209" s="291"/>
      <c r="Y209" s="346"/>
      <c r="Z209" s="3119"/>
      <c r="AA209" s="261"/>
      <c r="AB209" s="262"/>
      <c r="AC209" s="1173"/>
      <c r="AD209" s="1781"/>
      <c r="AE209" s="1319"/>
      <c r="AF209" s="1484"/>
      <c r="AG209" s="1320"/>
      <c r="AH209" s="1320"/>
      <c r="AI209" s="1320"/>
      <c r="AJ209" s="1320"/>
      <c r="AK209" s="1320"/>
      <c r="AL209" s="1320"/>
      <c r="AM209" s="1320"/>
      <c r="AN209" s="1320"/>
      <c r="AO209" s="1320"/>
      <c r="AP209" s="1320"/>
      <c r="AQ209" s="1320"/>
      <c r="AR209" s="1320"/>
      <c r="AS209" s="1320"/>
      <c r="AT209" s="1320"/>
      <c r="AU209" s="1320"/>
      <c r="AV209" s="1320"/>
      <c r="AW209" s="1320"/>
      <c r="AX209" s="1320"/>
      <c r="AY209" s="1320"/>
      <c r="AZ209" s="1320"/>
      <c r="BA209" s="1320"/>
      <c r="BB209" s="1320"/>
      <c r="BC209" s="1320"/>
      <c r="BD209" s="1320"/>
      <c r="BE209" s="1320"/>
      <c r="BF209" s="1320"/>
      <c r="BG209" s="1320"/>
      <c r="BH209" s="1320"/>
      <c r="BI209" s="1320"/>
      <c r="BJ209" s="1320"/>
      <c r="BK209" s="1320"/>
      <c r="BL209" s="1320"/>
      <c r="BM209" s="1320"/>
      <c r="BN209" s="1320"/>
      <c r="BO209" s="1320"/>
      <c r="BP209" s="1320"/>
      <c r="BQ209" s="1320"/>
      <c r="BR209" s="1320"/>
      <c r="BS209" s="1320"/>
      <c r="BT209" s="1320"/>
      <c r="BU209" s="1320"/>
      <c r="BV209" s="1320"/>
      <c r="BW209" s="1320"/>
      <c r="BX209" s="1320"/>
      <c r="BY209" s="1320"/>
      <c r="BZ209" s="1320"/>
      <c r="CA209" s="1320"/>
      <c r="CB209" s="1320"/>
      <c r="CC209" s="1320"/>
      <c r="CD209" s="1320"/>
      <c r="CE209" s="1320"/>
      <c r="CF209" s="1320"/>
      <c r="CG209" s="1320"/>
      <c r="CH209" s="1378">
        <f t="shared" si="2"/>
        <v>0</v>
      </c>
    </row>
    <row r="210" spans="1:86" ht="35.25" customHeight="1">
      <c r="A210" s="1686"/>
      <c r="B210" s="1691"/>
      <c r="C210" s="274"/>
      <c r="D210" s="274"/>
      <c r="E210" s="274"/>
      <c r="F210" s="274"/>
      <c r="G210" s="868"/>
      <c r="H210" s="1165"/>
      <c r="I210" s="1585"/>
      <c r="J210" s="2138"/>
      <c r="K210" s="2176"/>
      <c r="L210" s="2174"/>
      <c r="M210" s="141"/>
      <c r="N210" s="161"/>
      <c r="O210" s="1542"/>
      <c r="P210" s="165"/>
      <c r="Q210" s="181"/>
      <c r="R210" s="1542"/>
      <c r="S210" s="164"/>
      <c r="T210" s="142"/>
      <c r="U210" s="174"/>
      <c r="V210" s="348"/>
      <c r="W210" s="347"/>
      <c r="X210" s="174"/>
      <c r="Y210" s="348"/>
      <c r="Z210" s="186"/>
      <c r="AA210" s="269"/>
      <c r="AB210" s="401"/>
      <c r="AC210" s="1662"/>
      <c r="AD210" s="1789"/>
      <c r="AE210" s="1319"/>
      <c r="AF210" s="1484"/>
      <c r="AG210" s="1320"/>
      <c r="AH210" s="1320"/>
      <c r="AI210" s="1320"/>
      <c r="AJ210" s="1320"/>
      <c r="AK210" s="1320"/>
      <c r="AL210" s="1320"/>
      <c r="AM210" s="1320"/>
      <c r="AN210" s="1320"/>
      <c r="AO210" s="1320"/>
      <c r="AP210" s="1320"/>
      <c r="AQ210" s="1320"/>
      <c r="AR210" s="1320"/>
      <c r="AS210" s="1320"/>
      <c r="AT210" s="1320"/>
      <c r="AU210" s="1320"/>
      <c r="AV210" s="1320"/>
      <c r="AW210" s="1320"/>
      <c r="AX210" s="1320"/>
      <c r="AY210" s="1320"/>
      <c r="AZ210" s="1320"/>
      <c r="BA210" s="1320"/>
      <c r="BB210" s="1320"/>
      <c r="BC210" s="1320"/>
      <c r="BD210" s="1320"/>
      <c r="BE210" s="1320"/>
      <c r="BF210" s="1320"/>
      <c r="BG210" s="1320"/>
      <c r="BH210" s="1320"/>
      <c r="BI210" s="1320"/>
      <c r="BJ210" s="1320"/>
      <c r="BK210" s="1320"/>
      <c r="BL210" s="1320"/>
      <c r="BM210" s="1320"/>
      <c r="BN210" s="1320"/>
      <c r="BO210" s="1320"/>
      <c r="BP210" s="1320"/>
      <c r="BQ210" s="1320"/>
      <c r="BR210" s="1320"/>
      <c r="BS210" s="1320"/>
      <c r="BT210" s="1320"/>
      <c r="BU210" s="1320"/>
      <c r="BV210" s="1320"/>
      <c r="BW210" s="1320"/>
      <c r="BX210" s="1320"/>
      <c r="BY210" s="1320"/>
      <c r="BZ210" s="1320"/>
      <c r="CA210" s="1320"/>
      <c r="CB210" s="1320"/>
      <c r="CC210" s="1320"/>
      <c r="CD210" s="1320"/>
      <c r="CE210" s="1320"/>
      <c r="CF210" s="1320"/>
      <c r="CG210" s="1320"/>
      <c r="CH210" s="1378">
        <f t="shared" si="2"/>
        <v>0</v>
      </c>
    </row>
    <row r="211" spans="1:86" ht="42" customHeight="1">
      <c r="A211" s="1678"/>
      <c r="B211" s="1679"/>
      <c r="C211" s="1649"/>
      <c r="D211" s="1649"/>
      <c r="E211" s="1649"/>
      <c r="F211" s="1649"/>
      <c r="G211" s="1558"/>
      <c r="H211" s="2141"/>
      <c r="I211" s="1584">
        <v>48</v>
      </c>
      <c r="J211" s="218">
        <v>48</v>
      </c>
      <c r="K211" s="3293" t="s">
        <v>838</v>
      </c>
      <c r="L211" s="3105" t="s">
        <v>839</v>
      </c>
      <c r="M211" s="3106" t="s">
        <v>840</v>
      </c>
      <c r="N211" s="154"/>
      <c r="O211" s="2163"/>
      <c r="P211" s="1549"/>
      <c r="Q211" s="167"/>
      <c r="R211" s="2163"/>
      <c r="S211" s="158"/>
      <c r="T211" s="290"/>
      <c r="U211" s="291"/>
      <c r="V211" s="292"/>
      <c r="W211" s="345"/>
      <c r="X211" s="147"/>
      <c r="Y211" s="346"/>
      <c r="Z211" s="2246"/>
      <c r="AA211" s="265"/>
      <c r="AB211" s="367"/>
      <c r="AC211" s="898"/>
      <c r="AD211" s="1795"/>
      <c r="AE211" s="1319"/>
      <c r="AF211" s="1484"/>
      <c r="AG211" s="1320"/>
      <c r="AH211" s="1320"/>
      <c r="AI211" s="1320"/>
      <c r="AJ211" s="1320"/>
      <c r="AK211" s="1320"/>
      <c r="AL211" s="1320"/>
      <c r="AM211" s="1320"/>
      <c r="AN211" s="1320"/>
      <c r="AO211" s="1320"/>
      <c r="AP211" s="1320"/>
      <c r="AQ211" s="1320"/>
      <c r="AR211" s="1320"/>
      <c r="AS211" s="1320"/>
      <c r="AT211" s="1320"/>
      <c r="AU211" s="1320"/>
      <c r="AV211" s="1320"/>
      <c r="AW211" s="1320"/>
      <c r="AX211" s="1320"/>
      <c r="AY211" s="1320"/>
      <c r="AZ211" s="1320"/>
      <c r="BA211" s="1320"/>
      <c r="BB211" s="1320"/>
      <c r="BC211" s="1320"/>
      <c r="BD211" s="1320"/>
      <c r="BE211" s="1320"/>
      <c r="BF211" s="1320"/>
      <c r="BG211" s="1320"/>
      <c r="BH211" s="1320"/>
      <c r="BI211" s="1320"/>
      <c r="BJ211" s="1320"/>
      <c r="BK211" s="1320"/>
      <c r="BL211" s="1320"/>
      <c r="BM211" s="1320"/>
      <c r="BN211" s="1320"/>
      <c r="BO211" s="1320"/>
      <c r="BP211" s="1320"/>
      <c r="BQ211" s="1320"/>
      <c r="BR211" s="1320"/>
      <c r="BS211" s="1320"/>
      <c r="BT211" s="1320"/>
      <c r="BU211" s="1320"/>
      <c r="BV211" s="1320"/>
      <c r="BW211" s="1320"/>
      <c r="BX211" s="1320"/>
      <c r="BY211" s="1320"/>
      <c r="BZ211" s="1320"/>
      <c r="CA211" s="1320"/>
      <c r="CB211" s="1320"/>
      <c r="CC211" s="1320"/>
      <c r="CD211" s="1320"/>
      <c r="CE211" s="1320"/>
      <c r="CF211" s="1320"/>
      <c r="CG211" s="1320"/>
      <c r="CH211" s="1378">
        <f t="shared" ref="CH211:CH274" si="3">SUM(AE211:CG211)</f>
        <v>0</v>
      </c>
    </row>
    <row r="212" spans="1:86" ht="51" customHeight="1">
      <c r="A212" s="1678"/>
      <c r="B212" s="1679"/>
      <c r="C212" s="1649"/>
      <c r="D212" s="1649"/>
      <c r="E212" s="1649"/>
      <c r="F212" s="1649"/>
      <c r="G212" s="1558"/>
      <c r="H212" s="2141"/>
      <c r="I212" s="1584"/>
      <c r="J212" s="218"/>
      <c r="K212" s="3293"/>
      <c r="L212" s="3105"/>
      <c r="M212" s="3106"/>
      <c r="N212" s="154"/>
      <c r="O212" s="2163"/>
      <c r="P212" s="1549"/>
      <c r="Q212" s="167"/>
      <c r="R212" s="2163"/>
      <c r="S212" s="158"/>
      <c r="T212" s="290"/>
      <c r="U212" s="291"/>
      <c r="V212" s="292"/>
      <c r="W212" s="345"/>
      <c r="X212" s="147"/>
      <c r="Y212" s="346"/>
      <c r="Z212" s="2246"/>
      <c r="AA212" s="265"/>
      <c r="AB212" s="367"/>
      <c r="AC212" s="898"/>
      <c r="AD212" s="1795"/>
      <c r="AE212" s="1319"/>
      <c r="AF212" s="1484"/>
      <c r="AG212" s="1320"/>
      <c r="AH212" s="1320"/>
      <c r="AI212" s="1320"/>
      <c r="AJ212" s="1320"/>
      <c r="AK212" s="1320"/>
      <c r="AL212" s="1320"/>
      <c r="AM212" s="1320"/>
      <c r="AN212" s="1320"/>
      <c r="AO212" s="1320"/>
      <c r="AP212" s="1320"/>
      <c r="AQ212" s="1320"/>
      <c r="AR212" s="1320"/>
      <c r="AS212" s="1320"/>
      <c r="AT212" s="1320"/>
      <c r="AU212" s="1320"/>
      <c r="AV212" s="1320"/>
      <c r="AW212" s="1320"/>
      <c r="AX212" s="1320"/>
      <c r="AY212" s="1320"/>
      <c r="AZ212" s="1320"/>
      <c r="BA212" s="1320"/>
      <c r="BB212" s="1320"/>
      <c r="BC212" s="1320"/>
      <c r="BD212" s="1320"/>
      <c r="BE212" s="1320"/>
      <c r="BF212" s="1320"/>
      <c r="BG212" s="1320"/>
      <c r="BH212" s="1320"/>
      <c r="BI212" s="1320"/>
      <c r="BJ212" s="1320"/>
      <c r="BK212" s="1320"/>
      <c r="BL212" s="1320"/>
      <c r="BM212" s="1320"/>
      <c r="BN212" s="1320"/>
      <c r="BO212" s="1320"/>
      <c r="BP212" s="1320"/>
      <c r="BQ212" s="1320"/>
      <c r="BR212" s="1320"/>
      <c r="BS212" s="1320"/>
      <c r="BT212" s="1320"/>
      <c r="BU212" s="1320"/>
      <c r="BV212" s="1320"/>
      <c r="BW212" s="1320"/>
      <c r="BX212" s="1320"/>
      <c r="BY212" s="1320"/>
      <c r="BZ212" s="1320"/>
      <c r="CA212" s="1320"/>
      <c r="CB212" s="1320"/>
      <c r="CC212" s="1320"/>
      <c r="CD212" s="1320"/>
      <c r="CE212" s="1320"/>
      <c r="CF212" s="1320"/>
      <c r="CG212" s="1320"/>
      <c r="CH212" s="1378">
        <f t="shared" si="3"/>
        <v>0</v>
      </c>
    </row>
    <row r="213" spans="1:86" ht="68.25" customHeight="1">
      <c r="A213" s="1678"/>
      <c r="B213" s="1679"/>
      <c r="C213" s="1649"/>
      <c r="D213" s="1649"/>
      <c r="E213" s="1649"/>
      <c r="F213" s="1649"/>
      <c r="G213" s="1558"/>
      <c r="H213" s="2141"/>
      <c r="I213" s="1584"/>
      <c r="J213" s="218"/>
      <c r="K213" s="3293"/>
      <c r="L213" s="3105"/>
      <c r="M213" s="2305"/>
      <c r="N213" s="154"/>
      <c r="O213" s="2163"/>
      <c r="P213" s="1549"/>
      <c r="Q213" s="167"/>
      <c r="R213" s="2163"/>
      <c r="S213" s="158"/>
      <c r="T213" s="290"/>
      <c r="U213" s="291"/>
      <c r="V213" s="292"/>
      <c r="W213" s="345"/>
      <c r="X213" s="147"/>
      <c r="Y213" s="346"/>
      <c r="Z213" s="2246"/>
      <c r="AA213" s="265"/>
      <c r="AB213" s="367"/>
      <c r="AC213" s="898"/>
      <c r="AD213" s="1795"/>
      <c r="AE213" s="1319"/>
      <c r="AF213" s="1484"/>
      <c r="AG213" s="1320"/>
      <c r="AH213" s="1320"/>
      <c r="AI213" s="1320"/>
      <c r="AJ213" s="1320"/>
      <c r="AK213" s="1320"/>
      <c r="AL213" s="1320"/>
      <c r="AM213" s="1320"/>
      <c r="AN213" s="1320"/>
      <c r="AO213" s="1320"/>
      <c r="AP213" s="1320"/>
      <c r="AQ213" s="1320"/>
      <c r="AR213" s="1320"/>
      <c r="AS213" s="1320"/>
      <c r="AT213" s="1320"/>
      <c r="AU213" s="1320"/>
      <c r="AV213" s="1320"/>
      <c r="AW213" s="1320"/>
      <c r="AX213" s="1320"/>
      <c r="AY213" s="1320"/>
      <c r="AZ213" s="1320"/>
      <c r="BA213" s="1320"/>
      <c r="BB213" s="1320"/>
      <c r="BC213" s="1320"/>
      <c r="BD213" s="1320"/>
      <c r="BE213" s="1320"/>
      <c r="BF213" s="1320"/>
      <c r="BG213" s="1320"/>
      <c r="BH213" s="1320"/>
      <c r="BI213" s="1320"/>
      <c r="BJ213" s="1320"/>
      <c r="BK213" s="1320"/>
      <c r="BL213" s="1320"/>
      <c r="BM213" s="1320"/>
      <c r="BN213" s="1320"/>
      <c r="BO213" s="1320"/>
      <c r="BP213" s="1320"/>
      <c r="BQ213" s="1320"/>
      <c r="BR213" s="1320"/>
      <c r="BS213" s="1320"/>
      <c r="BT213" s="1320"/>
      <c r="BU213" s="1320"/>
      <c r="BV213" s="1320"/>
      <c r="BW213" s="1320"/>
      <c r="BX213" s="1320"/>
      <c r="BY213" s="1320"/>
      <c r="BZ213" s="1320"/>
      <c r="CA213" s="1320"/>
      <c r="CB213" s="1320"/>
      <c r="CC213" s="1320"/>
      <c r="CD213" s="1320"/>
      <c r="CE213" s="1320"/>
      <c r="CF213" s="1320"/>
      <c r="CG213" s="1320"/>
      <c r="CH213" s="1378">
        <f t="shared" si="3"/>
        <v>0</v>
      </c>
    </row>
    <row r="214" spans="1:86" ht="27" customHeight="1">
      <c r="A214" s="1678"/>
      <c r="B214" s="1679"/>
      <c r="C214" s="1649"/>
      <c r="D214" s="1649"/>
      <c r="E214" s="1649"/>
      <c r="F214" s="1649"/>
      <c r="G214" s="1558"/>
      <c r="H214" s="2141"/>
      <c r="I214" s="1585"/>
      <c r="J214" s="222"/>
      <c r="K214" s="2313"/>
      <c r="L214" s="224"/>
      <c r="M214" s="141"/>
      <c r="N214" s="161"/>
      <c r="O214" s="1542"/>
      <c r="P214" s="165"/>
      <c r="Q214" s="181"/>
      <c r="R214" s="1542"/>
      <c r="S214" s="164"/>
      <c r="T214" s="142"/>
      <c r="U214" s="174"/>
      <c r="V214" s="348"/>
      <c r="W214" s="347"/>
      <c r="X214" s="174"/>
      <c r="Y214" s="348"/>
      <c r="Z214" s="186"/>
      <c r="AA214" s="269"/>
      <c r="AB214" s="401"/>
      <c r="AC214" s="1662"/>
      <c r="AD214" s="1789"/>
      <c r="AE214" s="1319"/>
      <c r="AF214" s="1484"/>
      <c r="AG214" s="1320"/>
      <c r="AH214" s="1320"/>
      <c r="AI214" s="1320"/>
      <c r="AJ214" s="1320"/>
      <c r="AK214" s="1320"/>
      <c r="AL214" s="1320"/>
      <c r="AM214" s="1320"/>
      <c r="AN214" s="1320"/>
      <c r="AO214" s="1320"/>
      <c r="AP214" s="1320"/>
      <c r="AQ214" s="1320"/>
      <c r="AR214" s="1320"/>
      <c r="AS214" s="1320"/>
      <c r="AT214" s="1320"/>
      <c r="AU214" s="1320"/>
      <c r="AV214" s="1320"/>
      <c r="AW214" s="1320"/>
      <c r="AX214" s="1320"/>
      <c r="AY214" s="1320"/>
      <c r="AZ214" s="1320"/>
      <c r="BA214" s="1320"/>
      <c r="BB214" s="1320"/>
      <c r="BC214" s="1320"/>
      <c r="BD214" s="1320"/>
      <c r="BE214" s="1320"/>
      <c r="BF214" s="1320"/>
      <c r="BG214" s="1320"/>
      <c r="BH214" s="1320"/>
      <c r="BI214" s="1320"/>
      <c r="BJ214" s="1320"/>
      <c r="BK214" s="1320"/>
      <c r="BL214" s="1320"/>
      <c r="BM214" s="1320"/>
      <c r="BN214" s="1320"/>
      <c r="BO214" s="1320"/>
      <c r="BP214" s="1320"/>
      <c r="BQ214" s="1320"/>
      <c r="BR214" s="1320"/>
      <c r="BS214" s="1320"/>
      <c r="BT214" s="1320"/>
      <c r="BU214" s="1320"/>
      <c r="BV214" s="1320"/>
      <c r="BW214" s="1320"/>
      <c r="BX214" s="1320"/>
      <c r="BY214" s="1320"/>
      <c r="BZ214" s="1320"/>
      <c r="CA214" s="1320"/>
      <c r="CB214" s="1320"/>
      <c r="CC214" s="1320"/>
      <c r="CD214" s="1320"/>
      <c r="CE214" s="1320"/>
      <c r="CF214" s="1320"/>
      <c r="CG214" s="1320"/>
      <c r="CH214" s="1378">
        <f t="shared" si="3"/>
        <v>0</v>
      </c>
    </row>
    <row r="215" spans="1:86" ht="27" customHeight="1">
      <c r="A215" s="1678"/>
      <c r="B215" s="1679"/>
      <c r="C215" s="1649"/>
      <c r="D215" s="1649"/>
      <c r="E215" s="1649"/>
      <c r="F215" s="1649"/>
      <c r="G215" s="1558"/>
      <c r="H215" s="2141"/>
      <c r="I215" s="1584">
        <v>49</v>
      </c>
      <c r="J215" s="355">
        <v>49</v>
      </c>
      <c r="K215" s="3292" t="s">
        <v>841</v>
      </c>
      <c r="L215" s="3123" t="s">
        <v>839</v>
      </c>
      <c r="M215" s="3179" t="s">
        <v>840</v>
      </c>
      <c r="N215" s="326"/>
      <c r="O215" s="327"/>
      <c r="P215" s="328"/>
      <c r="Q215" s="329"/>
      <c r="R215" s="327"/>
      <c r="S215" s="330"/>
      <c r="T215" s="169"/>
      <c r="U215" s="170"/>
      <c r="V215" s="344"/>
      <c r="W215" s="343"/>
      <c r="X215" s="170"/>
      <c r="Y215" s="344"/>
      <c r="Z215" s="2279"/>
      <c r="AA215" s="2392"/>
      <c r="AB215" s="421"/>
      <c r="AC215" s="2074"/>
      <c r="AD215" s="2393"/>
      <c r="AE215" s="1319"/>
      <c r="AF215" s="1484"/>
      <c r="AG215" s="1320"/>
      <c r="AH215" s="1320"/>
      <c r="AI215" s="1320"/>
      <c r="AJ215" s="1320"/>
      <c r="AK215" s="1320"/>
      <c r="AL215" s="1320"/>
      <c r="AM215" s="1320"/>
      <c r="AN215" s="1320"/>
      <c r="AO215" s="1320"/>
      <c r="AP215" s="1320"/>
      <c r="AQ215" s="1320"/>
      <c r="AR215" s="1320"/>
      <c r="AS215" s="1320"/>
      <c r="AT215" s="1320"/>
      <c r="AU215" s="1320"/>
      <c r="AV215" s="1320"/>
      <c r="AW215" s="1320"/>
      <c r="AX215" s="1320"/>
      <c r="AY215" s="1320"/>
      <c r="AZ215" s="1320"/>
      <c r="BA215" s="1320"/>
      <c r="BB215" s="1320"/>
      <c r="BC215" s="1320"/>
      <c r="BD215" s="1320"/>
      <c r="BE215" s="1320"/>
      <c r="BF215" s="1320"/>
      <c r="BG215" s="1320"/>
      <c r="BH215" s="1320"/>
      <c r="BI215" s="1320"/>
      <c r="BJ215" s="1320"/>
      <c r="BK215" s="1320"/>
      <c r="BL215" s="1320"/>
      <c r="BM215" s="1320"/>
      <c r="BN215" s="1320"/>
      <c r="BO215" s="1320"/>
      <c r="BP215" s="1320"/>
      <c r="BQ215" s="1320"/>
      <c r="BR215" s="1320"/>
      <c r="BS215" s="1320"/>
      <c r="BT215" s="1320"/>
      <c r="BU215" s="1320"/>
      <c r="BV215" s="1320"/>
      <c r="BW215" s="1320"/>
      <c r="BX215" s="1320"/>
      <c r="BY215" s="1320"/>
      <c r="BZ215" s="1320"/>
      <c r="CA215" s="1320"/>
      <c r="CB215" s="1320"/>
      <c r="CC215" s="1320"/>
      <c r="CD215" s="1320"/>
      <c r="CE215" s="1320"/>
      <c r="CF215" s="1320"/>
      <c r="CG215" s="1320"/>
      <c r="CH215" s="1378">
        <f t="shared" si="3"/>
        <v>0</v>
      </c>
    </row>
    <row r="216" spans="1:86" ht="27" customHeight="1">
      <c r="A216" s="1678"/>
      <c r="B216" s="1679"/>
      <c r="C216" s="1649"/>
      <c r="D216" s="1649"/>
      <c r="E216" s="1649"/>
      <c r="F216" s="1649"/>
      <c r="G216" s="1558"/>
      <c r="H216" s="2141"/>
      <c r="I216" s="1584"/>
      <c r="J216" s="218"/>
      <c r="K216" s="3293"/>
      <c r="L216" s="3105"/>
      <c r="M216" s="3106"/>
      <c r="N216" s="305"/>
      <c r="O216" s="266"/>
      <c r="P216" s="267"/>
      <c r="Q216" s="306"/>
      <c r="R216" s="266"/>
      <c r="S216" s="307"/>
      <c r="T216" s="138"/>
      <c r="U216" s="147"/>
      <c r="V216" s="346"/>
      <c r="W216" s="345"/>
      <c r="X216" s="147"/>
      <c r="Y216" s="346"/>
      <c r="Z216" s="2246"/>
      <c r="AA216" s="265"/>
      <c r="AB216" s="367"/>
      <c r="AC216" s="898"/>
      <c r="AD216" s="1795"/>
      <c r="AE216" s="1319"/>
      <c r="AF216" s="1484"/>
      <c r="AG216" s="1320"/>
      <c r="AH216" s="1320"/>
      <c r="AI216" s="1320"/>
      <c r="AJ216" s="1320"/>
      <c r="AK216" s="1320"/>
      <c r="AL216" s="1320"/>
      <c r="AM216" s="1320"/>
      <c r="AN216" s="1320"/>
      <c r="AO216" s="1320"/>
      <c r="AP216" s="1320"/>
      <c r="AQ216" s="1320"/>
      <c r="AR216" s="1320"/>
      <c r="AS216" s="1320"/>
      <c r="AT216" s="1320"/>
      <c r="AU216" s="1320"/>
      <c r="AV216" s="1320"/>
      <c r="AW216" s="1320"/>
      <c r="AX216" s="1320"/>
      <c r="AY216" s="1320"/>
      <c r="AZ216" s="1320"/>
      <c r="BA216" s="1320"/>
      <c r="BB216" s="1320"/>
      <c r="BC216" s="1320"/>
      <c r="BD216" s="1320"/>
      <c r="BE216" s="1320"/>
      <c r="BF216" s="1320"/>
      <c r="BG216" s="1320"/>
      <c r="BH216" s="1320"/>
      <c r="BI216" s="1320"/>
      <c r="BJ216" s="1320"/>
      <c r="BK216" s="1320"/>
      <c r="BL216" s="1320"/>
      <c r="BM216" s="1320"/>
      <c r="BN216" s="1320"/>
      <c r="BO216" s="1320"/>
      <c r="BP216" s="1320"/>
      <c r="BQ216" s="1320"/>
      <c r="BR216" s="1320"/>
      <c r="BS216" s="1320"/>
      <c r="BT216" s="1320"/>
      <c r="BU216" s="1320"/>
      <c r="BV216" s="1320"/>
      <c r="BW216" s="1320"/>
      <c r="BX216" s="1320"/>
      <c r="BY216" s="1320"/>
      <c r="BZ216" s="1320"/>
      <c r="CA216" s="1320"/>
      <c r="CB216" s="1320"/>
      <c r="CC216" s="1320"/>
      <c r="CD216" s="1320"/>
      <c r="CE216" s="1320"/>
      <c r="CF216" s="1320"/>
      <c r="CG216" s="1320"/>
      <c r="CH216" s="1378">
        <f t="shared" si="3"/>
        <v>0</v>
      </c>
    </row>
    <row r="217" spans="1:86" ht="27" customHeight="1">
      <c r="A217" s="1678"/>
      <c r="B217" s="1679"/>
      <c r="C217" s="1649"/>
      <c r="D217" s="1649"/>
      <c r="E217" s="1649"/>
      <c r="F217" s="1649"/>
      <c r="G217" s="1558"/>
      <c r="H217" s="2141"/>
      <c r="I217" s="1584"/>
      <c r="J217" s="218"/>
      <c r="K217" s="3293"/>
      <c r="L217" s="3105"/>
      <c r="M217" s="3106"/>
      <c r="N217" s="305"/>
      <c r="O217" s="266"/>
      <c r="P217" s="267"/>
      <c r="Q217" s="306"/>
      <c r="R217" s="266"/>
      <c r="S217" s="307"/>
      <c r="T217" s="138"/>
      <c r="U217" s="147"/>
      <c r="V217" s="346"/>
      <c r="W217" s="345"/>
      <c r="X217" s="147"/>
      <c r="Y217" s="346"/>
      <c r="Z217" s="2246"/>
      <c r="AA217" s="265"/>
      <c r="AB217" s="367"/>
      <c r="AC217" s="898"/>
      <c r="AD217" s="1795"/>
      <c r="AE217" s="1319"/>
      <c r="AF217" s="1484"/>
      <c r="AG217" s="1320"/>
      <c r="AH217" s="1320"/>
      <c r="AI217" s="1320"/>
      <c r="AJ217" s="1320"/>
      <c r="AK217" s="1320"/>
      <c r="AL217" s="1320"/>
      <c r="AM217" s="1320"/>
      <c r="AN217" s="1320"/>
      <c r="AO217" s="1320"/>
      <c r="AP217" s="1320"/>
      <c r="AQ217" s="1320"/>
      <c r="AR217" s="1320"/>
      <c r="AS217" s="1320"/>
      <c r="AT217" s="1320"/>
      <c r="AU217" s="1320"/>
      <c r="AV217" s="1320"/>
      <c r="AW217" s="1320"/>
      <c r="AX217" s="1320"/>
      <c r="AY217" s="1320"/>
      <c r="AZ217" s="1320"/>
      <c r="BA217" s="1320"/>
      <c r="BB217" s="1320"/>
      <c r="BC217" s="1320"/>
      <c r="BD217" s="1320"/>
      <c r="BE217" s="1320"/>
      <c r="BF217" s="1320"/>
      <c r="BG217" s="1320"/>
      <c r="BH217" s="1320"/>
      <c r="BI217" s="1320"/>
      <c r="BJ217" s="1320"/>
      <c r="BK217" s="1320"/>
      <c r="BL217" s="1320"/>
      <c r="BM217" s="1320"/>
      <c r="BN217" s="1320"/>
      <c r="BO217" s="1320"/>
      <c r="BP217" s="1320"/>
      <c r="BQ217" s="1320"/>
      <c r="BR217" s="1320"/>
      <c r="BS217" s="1320"/>
      <c r="BT217" s="1320"/>
      <c r="BU217" s="1320"/>
      <c r="BV217" s="1320"/>
      <c r="BW217" s="1320"/>
      <c r="BX217" s="1320"/>
      <c r="BY217" s="1320"/>
      <c r="BZ217" s="1320"/>
      <c r="CA217" s="1320"/>
      <c r="CB217" s="1320"/>
      <c r="CC217" s="1320"/>
      <c r="CD217" s="1320"/>
      <c r="CE217" s="1320"/>
      <c r="CF217" s="1320"/>
      <c r="CG217" s="1320"/>
      <c r="CH217" s="1378">
        <f t="shared" si="3"/>
        <v>0</v>
      </c>
    </row>
    <row r="218" spans="1:86" ht="27" customHeight="1">
      <c r="A218" s="1678"/>
      <c r="B218" s="1679"/>
      <c r="C218" s="1649"/>
      <c r="D218" s="1649"/>
      <c r="E218" s="1649"/>
      <c r="F218" s="1649"/>
      <c r="G218" s="1558"/>
      <c r="H218" s="2141"/>
      <c r="I218" s="1584"/>
      <c r="J218" s="218"/>
      <c r="K218" s="3293"/>
      <c r="L218" s="215"/>
      <c r="M218" s="2305"/>
      <c r="N218" s="305"/>
      <c r="O218" s="266"/>
      <c r="P218" s="267"/>
      <c r="Q218" s="306"/>
      <c r="R218" s="266"/>
      <c r="S218" s="307"/>
      <c r="T218" s="138"/>
      <c r="U218" s="147"/>
      <c r="V218" s="346"/>
      <c r="W218" s="345"/>
      <c r="X218" s="147"/>
      <c r="Y218" s="346"/>
      <c r="Z218" s="2246"/>
      <c r="AA218" s="265"/>
      <c r="AB218" s="367"/>
      <c r="AC218" s="898"/>
      <c r="AD218" s="1795"/>
      <c r="AE218" s="1319"/>
      <c r="AF218" s="1484"/>
      <c r="AG218" s="1320"/>
      <c r="AH218" s="1320"/>
      <c r="AI218" s="1320"/>
      <c r="AJ218" s="1320"/>
      <c r="AK218" s="1320"/>
      <c r="AL218" s="1320"/>
      <c r="AM218" s="1320"/>
      <c r="AN218" s="1320"/>
      <c r="AO218" s="1320"/>
      <c r="AP218" s="1320"/>
      <c r="AQ218" s="1320"/>
      <c r="AR218" s="1320"/>
      <c r="AS218" s="1320"/>
      <c r="AT218" s="1320"/>
      <c r="AU218" s="1320"/>
      <c r="AV218" s="1320"/>
      <c r="AW218" s="1320"/>
      <c r="AX218" s="1320"/>
      <c r="AY218" s="1320"/>
      <c r="AZ218" s="1320"/>
      <c r="BA218" s="1320"/>
      <c r="BB218" s="1320"/>
      <c r="BC218" s="1320"/>
      <c r="BD218" s="1320"/>
      <c r="BE218" s="1320"/>
      <c r="BF218" s="1320"/>
      <c r="BG218" s="1320"/>
      <c r="BH218" s="1320"/>
      <c r="BI218" s="1320"/>
      <c r="BJ218" s="1320"/>
      <c r="BK218" s="1320"/>
      <c r="BL218" s="1320"/>
      <c r="BM218" s="1320"/>
      <c r="BN218" s="1320"/>
      <c r="BO218" s="1320"/>
      <c r="BP218" s="1320"/>
      <c r="BQ218" s="1320"/>
      <c r="BR218" s="1320"/>
      <c r="BS218" s="1320"/>
      <c r="BT218" s="1320"/>
      <c r="BU218" s="1320"/>
      <c r="BV218" s="1320"/>
      <c r="BW218" s="1320"/>
      <c r="BX218" s="1320"/>
      <c r="BY218" s="1320"/>
      <c r="BZ218" s="1320"/>
      <c r="CA218" s="1320"/>
      <c r="CB218" s="1320"/>
      <c r="CC218" s="1320"/>
      <c r="CD218" s="1320"/>
      <c r="CE218" s="1320"/>
      <c r="CF218" s="1320"/>
      <c r="CG218" s="1320"/>
      <c r="CH218" s="1378">
        <f t="shared" si="3"/>
        <v>0</v>
      </c>
    </row>
    <row r="219" spans="1:86" ht="27" customHeight="1">
      <c r="A219" s="1678"/>
      <c r="B219" s="1679"/>
      <c r="C219" s="1649"/>
      <c r="D219" s="1649"/>
      <c r="E219" s="1649"/>
      <c r="F219" s="1649"/>
      <c r="G219" s="1558"/>
      <c r="H219" s="2141"/>
      <c r="I219" s="1584"/>
      <c r="J219" s="218"/>
      <c r="K219" s="3293"/>
      <c r="L219" s="215"/>
      <c r="M219" s="2305"/>
      <c r="N219" s="305"/>
      <c r="O219" s="266"/>
      <c r="P219" s="267"/>
      <c r="Q219" s="306"/>
      <c r="R219" s="266"/>
      <c r="S219" s="307"/>
      <c r="T219" s="138"/>
      <c r="U219" s="147"/>
      <c r="V219" s="346"/>
      <c r="W219" s="345"/>
      <c r="X219" s="147"/>
      <c r="Y219" s="346"/>
      <c r="Z219" s="2246"/>
      <c r="AA219" s="265"/>
      <c r="AB219" s="367"/>
      <c r="AC219" s="898"/>
      <c r="AD219" s="1795"/>
      <c r="AE219" s="1319"/>
      <c r="AF219" s="1484"/>
      <c r="AG219" s="1320"/>
      <c r="AH219" s="1320"/>
      <c r="AI219" s="1320"/>
      <c r="AJ219" s="1320"/>
      <c r="AK219" s="1320"/>
      <c r="AL219" s="1320"/>
      <c r="AM219" s="1320"/>
      <c r="AN219" s="1320"/>
      <c r="AO219" s="1320"/>
      <c r="AP219" s="1320"/>
      <c r="AQ219" s="1320"/>
      <c r="AR219" s="1320"/>
      <c r="AS219" s="1320"/>
      <c r="AT219" s="1320"/>
      <c r="AU219" s="1320"/>
      <c r="AV219" s="1320"/>
      <c r="AW219" s="1320"/>
      <c r="AX219" s="1320"/>
      <c r="AY219" s="1320"/>
      <c r="AZ219" s="1320"/>
      <c r="BA219" s="1320"/>
      <c r="BB219" s="1320"/>
      <c r="BC219" s="1320"/>
      <c r="BD219" s="1320"/>
      <c r="BE219" s="1320"/>
      <c r="BF219" s="1320"/>
      <c r="BG219" s="1320"/>
      <c r="BH219" s="1320"/>
      <c r="BI219" s="1320"/>
      <c r="BJ219" s="1320"/>
      <c r="BK219" s="1320"/>
      <c r="BL219" s="1320"/>
      <c r="BM219" s="1320"/>
      <c r="BN219" s="1320"/>
      <c r="BO219" s="1320"/>
      <c r="BP219" s="1320"/>
      <c r="BQ219" s="1320"/>
      <c r="BR219" s="1320"/>
      <c r="BS219" s="1320"/>
      <c r="BT219" s="1320"/>
      <c r="BU219" s="1320"/>
      <c r="BV219" s="1320"/>
      <c r="BW219" s="1320"/>
      <c r="BX219" s="1320"/>
      <c r="BY219" s="1320"/>
      <c r="BZ219" s="1320"/>
      <c r="CA219" s="1320"/>
      <c r="CB219" s="1320"/>
      <c r="CC219" s="1320"/>
      <c r="CD219" s="1320"/>
      <c r="CE219" s="1320"/>
      <c r="CF219" s="1320"/>
      <c r="CG219" s="1320"/>
      <c r="CH219" s="1378">
        <f t="shared" si="3"/>
        <v>0</v>
      </c>
    </row>
    <row r="220" spans="1:86" ht="27" customHeight="1">
      <c r="A220" s="1678"/>
      <c r="B220" s="1679"/>
      <c r="C220" s="1649"/>
      <c r="D220" s="1649"/>
      <c r="E220" s="1649"/>
      <c r="F220" s="1649"/>
      <c r="G220" s="1558"/>
      <c r="H220" s="2141"/>
      <c r="I220" s="1584"/>
      <c r="J220" s="218"/>
      <c r="K220" s="3293"/>
      <c r="L220" s="215"/>
      <c r="M220" s="2305"/>
      <c r="N220" s="305"/>
      <c r="O220" s="266"/>
      <c r="P220" s="267"/>
      <c r="Q220" s="306"/>
      <c r="R220" s="266"/>
      <c r="S220" s="307"/>
      <c r="T220" s="138"/>
      <c r="U220" s="147"/>
      <c r="V220" s="346"/>
      <c r="W220" s="345"/>
      <c r="X220" s="147"/>
      <c r="Y220" s="346"/>
      <c r="Z220" s="2246"/>
      <c r="AA220" s="265"/>
      <c r="AB220" s="367"/>
      <c r="AC220" s="898"/>
      <c r="AD220" s="1795"/>
      <c r="AE220" s="1319"/>
      <c r="AF220" s="1484"/>
      <c r="AG220" s="1320"/>
      <c r="AH220" s="1320"/>
      <c r="AI220" s="1320"/>
      <c r="AJ220" s="1320"/>
      <c r="AK220" s="1320"/>
      <c r="AL220" s="1320"/>
      <c r="AM220" s="1320"/>
      <c r="AN220" s="1320"/>
      <c r="AO220" s="1320"/>
      <c r="AP220" s="1320"/>
      <c r="AQ220" s="1320"/>
      <c r="AR220" s="1320"/>
      <c r="AS220" s="1320"/>
      <c r="AT220" s="1320"/>
      <c r="AU220" s="1320"/>
      <c r="AV220" s="1320"/>
      <c r="AW220" s="1320"/>
      <c r="AX220" s="1320"/>
      <c r="AY220" s="1320"/>
      <c r="AZ220" s="1320"/>
      <c r="BA220" s="1320"/>
      <c r="BB220" s="1320"/>
      <c r="BC220" s="1320"/>
      <c r="BD220" s="1320"/>
      <c r="BE220" s="1320"/>
      <c r="BF220" s="1320"/>
      <c r="BG220" s="1320"/>
      <c r="BH220" s="1320"/>
      <c r="BI220" s="1320"/>
      <c r="BJ220" s="1320"/>
      <c r="BK220" s="1320"/>
      <c r="BL220" s="1320"/>
      <c r="BM220" s="1320"/>
      <c r="BN220" s="1320"/>
      <c r="BO220" s="1320"/>
      <c r="BP220" s="1320"/>
      <c r="BQ220" s="1320"/>
      <c r="BR220" s="1320"/>
      <c r="BS220" s="1320"/>
      <c r="BT220" s="1320"/>
      <c r="BU220" s="1320"/>
      <c r="BV220" s="1320"/>
      <c r="BW220" s="1320"/>
      <c r="BX220" s="1320"/>
      <c r="BY220" s="1320"/>
      <c r="BZ220" s="1320"/>
      <c r="CA220" s="1320"/>
      <c r="CB220" s="1320"/>
      <c r="CC220" s="1320"/>
      <c r="CD220" s="1320"/>
      <c r="CE220" s="1320"/>
      <c r="CF220" s="1320"/>
      <c r="CG220" s="1320"/>
      <c r="CH220" s="1378">
        <f t="shared" si="3"/>
        <v>0</v>
      </c>
    </row>
    <row r="221" spans="1:86" ht="27" customHeight="1">
      <c r="A221" s="1678"/>
      <c r="B221" s="1679"/>
      <c r="C221" s="1649"/>
      <c r="D221" s="1649"/>
      <c r="E221" s="1649"/>
      <c r="F221" s="1649"/>
      <c r="G221" s="1558"/>
      <c r="H221" s="2141"/>
      <c r="I221" s="1584"/>
      <c r="J221" s="218"/>
      <c r="K221" s="2189"/>
      <c r="L221" s="215"/>
      <c r="M221" s="2305"/>
      <c r="N221" s="305"/>
      <c r="O221" s="266"/>
      <c r="P221" s="267"/>
      <c r="Q221" s="306"/>
      <c r="R221" s="266"/>
      <c r="S221" s="307"/>
      <c r="T221" s="138"/>
      <c r="U221" s="147"/>
      <c r="V221" s="346"/>
      <c r="W221" s="345"/>
      <c r="X221" s="147"/>
      <c r="Y221" s="346"/>
      <c r="Z221" s="2246"/>
      <c r="AA221" s="265"/>
      <c r="AB221" s="367"/>
      <c r="AC221" s="898"/>
      <c r="AD221" s="1795"/>
      <c r="AE221" s="1319"/>
      <c r="AF221" s="1484"/>
      <c r="AG221" s="1320"/>
      <c r="AH221" s="1320"/>
      <c r="AI221" s="1320"/>
      <c r="AJ221" s="1320"/>
      <c r="AK221" s="1320"/>
      <c r="AL221" s="1320"/>
      <c r="AM221" s="1320"/>
      <c r="AN221" s="1320"/>
      <c r="AO221" s="1320"/>
      <c r="AP221" s="1320"/>
      <c r="AQ221" s="1320"/>
      <c r="AR221" s="1320"/>
      <c r="AS221" s="1320"/>
      <c r="AT221" s="1320"/>
      <c r="AU221" s="1320"/>
      <c r="AV221" s="1320"/>
      <c r="AW221" s="1320"/>
      <c r="AX221" s="1320"/>
      <c r="AY221" s="1320"/>
      <c r="AZ221" s="1320"/>
      <c r="BA221" s="1320"/>
      <c r="BB221" s="1320"/>
      <c r="BC221" s="1320"/>
      <c r="BD221" s="1320"/>
      <c r="BE221" s="1320"/>
      <c r="BF221" s="1320"/>
      <c r="BG221" s="1320"/>
      <c r="BH221" s="1320"/>
      <c r="BI221" s="1320"/>
      <c r="BJ221" s="1320"/>
      <c r="BK221" s="1320"/>
      <c r="BL221" s="1320"/>
      <c r="BM221" s="1320"/>
      <c r="BN221" s="1320"/>
      <c r="BO221" s="1320"/>
      <c r="BP221" s="1320"/>
      <c r="BQ221" s="1320"/>
      <c r="BR221" s="1320"/>
      <c r="BS221" s="1320"/>
      <c r="BT221" s="1320"/>
      <c r="BU221" s="1320"/>
      <c r="BV221" s="1320"/>
      <c r="BW221" s="1320"/>
      <c r="BX221" s="1320"/>
      <c r="BY221" s="1320"/>
      <c r="BZ221" s="1320"/>
      <c r="CA221" s="1320"/>
      <c r="CB221" s="1320"/>
      <c r="CC221" s="1320"/>
      <c r="CD221" s="1320"/>
      <c r="CE221" s="1320"/>
      <c r="CF221" s="1320"/>
      <c r="CG221" s="1320"/>
      <c r="CH221" s="1378">
        <f t="shared" si="3"/>
        <v>0</v>
      </c>
    </row>
    <row r="222" spans="1:86" ht="27" customHeight="1">
      <c r="A222" s="1678"/>
      <c r="B222" s="1679"/>
      <c r="C222" s="1649"/>
      <c r="D222" s="1649"/>
      <c r="E222" s="1649"/>
      <c r="F222" s="1649"/>
      <c r="G222" s="1558"/>
      <c r="H222" s="1165"/>
      <c r="I222" s="1584"/>
      <c r="J222" s="222"/>
      <c r="K222" s="2313"/>
      <c r="L222" s="224"/>
      <c r="M222" s="141"/>
      <c r="N222" s="338"/>
      <c r="O222" s="339"/>
      <c r="P222" s="340"/>
      <c r="Q222" s="341"/>
      <c r="R222" s="339"/>
      <c r="S222" s="342"/>
      <c r="T222" s="142"/>
      <c r="U222" s="174"/>
      <c r="V222" s="348"/>
      <c r="W222" s="347"/>
      <c r="X222" s="174"/>
      <c r="Y222" s="348"/>
      <c r="Z222" s="186"/>
      <c r="AA222" s="269"/>
      <c r="AB222" s="401"/>
      <c r="AC222" s="1662"/>
      <c r="AD222" s="1789"/>
      <c r="AE222" s="1319"/>
      <c r="AF222" s="1484"/>
      <c r="AG222" s="1320"/>
      <c r="AH222" s="1320"/>
      <c r="AI222" s="1320"/>
      <c r="AJ222" s="1320"/>
      <c r="AK222" s="1320"/>
      <c r="AL222" s="1320"/>
      <c r="AM222" s="1320"/>
      <c r="AN222" s="1320"/>
      <c r="AO222" s="1320"/>
      <c r="AP222" s="1320"/>
      <c r="AQ222" s="1320"/>
      <c r="AR222" s="1320"/>
      <c r="AS222" s="1320"/>
      <c r="AT222" s="1320"/>
      <c r="AU222" s="1320"/>
      <c r="AV222" s="1320"/>
      <c r="AW222" s="1320"/>
      <c r="AX222" s="1320"/>
      <c r="AY222" s="1320"/>
      <c r="AZ222" s="1320"/>
      <c r="BA222" s="1320"/>
      <c r="BB222" s="1320"/>
      <c r="BC222" s="1320"/>
      <c r="BD222" s="1320"/>
      <c r="BE222" s="1320"/>
      <c r="BF222" s="1320"/>
      <c r="BG222" s="1320"/>
      <c r="BH222" s="1320"/>
      <c r="BI222" s="1320"/>
      <c r="BJ222" s="1320"/>
      <c r="BK222" s="1320"/>
      <c r="BL222" s="1320"/>
      <c r="BM222" s="1320"/>
      <c r="BN222" s="1320"/>
      <c r="BO222" s="1320"/>
      <c r="BP222" s="1320"/>
      <c r="BQ222" s="1320"/>
      <c r="BR222" s="1320"/>
      <c r="BS222" s="1320"/>
      <c r="BT222" s="1320"/>
      <c r="BU222" s="1320"/>
      <c r="BV222" s="1320"/>
      <c r="BW222" s="1320"/>
      <c r="BX222" s="1320"/>
      <c r="BY222" s="1320"/>
      <c r="BZ222" s="1320"/>
      <c r="CA222" s="1320"/>
      <c r="CB222" s="1320"/>
      <c r="CC222" s="1320"/>
      <c r="CD222" s="1320"/>
      <c r="CE222" s="1320"/>
      <c r="CF222" s="1320"/>
      <c r="CG222" s="1320"/>
      <c r="CH222" s="1378">
        <f t="shared" si="3"/>
        <v>0</v>
      </c>
    </row>
    <row r="223" spans="1:86" ht="27" customHeight="1">
      <c r="A223" s="1678"/>
      <c r="B223" s="1679"/>
      <c r="C223" s="1649"/>
      <c r="D223" s="1649"/>
      <c r="E223" s="1649"/>
      <c r="F223" s="1649"/>
      <c r="G223" s="1558"/>
      <c r="H223" s="1594" t="s">
        <v>2521</v>
      </c>
      <c r="I223" s="1586"/>
      <c r="J223" s="218"/>
      <c r="K223" s="3333" t="s">
        <v>842</v>
      </c>
      <c r="L223" s="356"/>
      <c r="M223" s="2142"/>
      <c r="N223" s="154"/>
      <c r="O223" s="2163"/>
      <c r="P223" s="1549"/>
      <c r="Q223" s="167"/>
      <c r="R223" s="2163"/>
      <c r="S223" s="158"/>
      <c r="T223" s="138"/>
      <c r="U223" s="147"/>
      <c r="V223" s="346"/>
      <c r="W223" s="345"/>
      <c r="X223" s="147"/>
      <c r="Y223" s="346"/>
      <c r="Z223" s="2246"/>
      <c r="AA223" s="265"/>
      <c r="AB223" s="367"/>
      <c r="AC223" s="898"/>
      <c r="AD223" s="1795"/>
      <c r="AE223" s="1319"/>
      <c r="AF223" s="1484"/>
      <c r="AG223" s="1320"/>
      <c r="AH223" s="1320"/>
      <c r="AI223" s="1320"/>
      <c r="AJ223" s="1320"/>
      <c r="AK223" s="1320"/>
      <c r="AL223" s="1320"/>
      <c r="AM223" s="1320"/>
      <c r="AN223" s="1320"/>
      <c r="AO223" s="1320"/>
      <c r="AP223" s="1320"/>
      <c r="AQ223" s="1320"/>
      <c r="AR223" s="1320"/>
      <c r="AS223" s="1320"/>
      <c r="AT223" s="1320"/>
      <c r="AU223" s="1320"/>
      <c r="AV223" s="1320"/>
      <c r="AW223" s="1320"/>
      <c r="AX223" s="1320"/>
      <c r="AY223" s="1320"/>
      <c r="AZ223" s="1320"/>
      <c r="BA223" s="1320"/>
      <c r="BB223" s="1320"/>
      <c r="BC223" s="1320"/>
      <c r="BD223" s="1320"/>
      <c r="BE223" s="1320"/>
      <c r="BF223" s="1320"/>
      <c r="BG223" s="1320"/>
      <c r="BH223" s="1320"/>
      <c r="BI223" s="1320"/>
      <c r="BJ223" s="1320"/>
      <c r="BK223" s="1320"/>
      <c r="BL223" s="1320"/>
      <c r="BM223" s="1320"/>
      <c r="BN223" s="1320"/>
      <c r="BO223" s="1320"/>
      <c r="BP223" s="1320"/>
      <c r="BQ223" s="1320"/>
      <c r="BR223" s="1320"/>
      <c r="BS223" s="1320"/>
      <c r="BT223" s="1320"/>
      <c r="BU223" s="1320"/>
      <c r="BV223" s="1320"/>
      <c r="BW223" s="1320"/>
      <c r="BX223" s="1320"/>
      <c r="BY223" s="1320"/>
      <c r="BZ223" s="1320"/>
      <c r="CA223" s="1320"/>
      <c r="CB223" s="1320"/>
      <c r="CC223" s="1320"/>
      <c r="CD223" s="1320"/>
      <c r="CE223" s="1320"/>
      <c r="CF223" s="1320"/>
      <c r="CG223" s="1320"/>
      <c r="CH223" s="1378">
        <f t="shared" si="3"/>
        <v>0</v>
      </c>
    </row>
    <row r="224" spans="1:86" ht="27" customHeight="1">
      <c r="A224" s="1678"/>
      <c r="B224" s="1679"/>
      <c r="C224" s="1649"/>
      <c r="D224" s="1649"/>
      <c r="E224" s="1649"/>
      <c r="F224" s="1649"/>
      <c r="G224" s="1558"/>
      <c r="H224" s="2141" t="s">
        <v>2528</v>
      </c>
      <c r="I224" s="1584"/>
      <c r="J224" s="218"/>
      <c r="K224" s="3334"/>
      <c r="L224" s="215"/>
      <c r="M224" s="2143"/>
      <c r="N224" s="154"/>
      <c r="O224" s="2163"/>
      <c r="P224" s="1549"/>
      <c r="Q224" s="167"/>
      <c r="R224" s="2163"/>
      <c r="S224" s="158"/>
      <c r="T224" s="138"/>
      <c r="U224" s="147"/>
      <c r="V224" s="346"/>
      <c r="W224" s="345"/>
      <c r="X224" s="147"/>
      <c r="Y224" s="346"/>
      <c r="Z224" s="2246"/>
      <c r="AA224" s="265"/>
      <c r="AB224" s="367"/>
      <c r="AC224" s="898"/>
      <c r="AD224" s="1795"/>
      <c r="AE224" s="1319"/>
      <c r="AF224" s="1484"/>
      <c r="AG224" s="1320"/>
      <c r="AH224" s="1320"/>
      <c r="AI224" s="1320"/>
      <c r="AJ224" s="1320"/>
      <c r="AK224" s="1320"/>
      <c r="AL224" s="1320"/>
      <c r="AM224" s="1320"/>
      <c r="AN224" s="1320"/>
      <c r="AO224" s="1320"/>
      <c r="AP224" s="1320"/>
      <c r="AQ224" s="1320"/>
      <c r="AR224" s="1320"/>
      <c r="AS224" s="1320"/>
      <c r="AT224" s="1320"/>
      <c r="AU224" s="1320"/>
      <c r="AV224" s="1320"/>
      <c r="AW224" s="1320"/>
      <c r="AX224" s="1320"/>
      <c r="AY224" s="1320"/>
      <c r="AZ224" s="1320"/>
      <c r="BA224" s="1320"/>
      <c r="BB224" s="1320"/>
      <c r="BC224" s="1320"/>
      <c r="BD224" s="1320"/>
      <c r="BE224" s="1320"/>
      <c r="BF224" s="1320"/>
      <c r="BG224" s="1320"/>
      <c r="BH224" s="1320"/>
      <c r="BI224" s="1320"/>
      <c r="BJ224" s="1320"/>
      <c r="BK224" s="1320"/>
      <c r="BL224" s="1320"/>
      <c r="BM224" s="1320"/>
      <c r="BN224" s="1320"/>
      <c r="BO224" s="1320"/>
      <c r="BP224" s="1320"/>
      <c r="BQ224" s="1320"/>
      <c r="BR224" s="1320"/>
      <c r="BS224" s="1320"/>
      <c r="BT224" s="1320"/>
      <c r="BU224" s="1320"/>
      <c r="BV224" s="1320"/>
      <c r="BW224" s="1320"/>
      <c r="BX224" s="1320"/>
      <c r="BY224" s="1320"/>
      <c r="BZ224" s="1320"/>
      <c r="CA224" s="1320"/>
      <c r="CB224" s="1320"/>
      <c r="CC224" s="1320"/>
      <c r="CD224" s="1320"/>
      <c r="CE224" s="1320"/>
      <c r="CF224" s="1320"/>
      <c r="CG224" s="1320"/>
      <c r="CH224" s="1378">
        <f t="shared" si="3"/>
        <v>0</v>
      </c>
    </row>
    <row r="225" spans="1:86" ht="59.25" customHeight="1">
      <c r="A225" s="1678"/>
      <c r="B225" s="1679"/>
      <c r="C225" s="1649"/>
      <c r="D225" s="1649"/>
      <c r="E225" s="1649"/>
      <c r="F225" s="1649"/>
      <c r="G225" s="1558"/>
      <c r="H225" s="2141" t="s">
        <v>2529</v>
      </c>
      <c r="I225" s="1584"/>
      <c r="J225" s="218"/>
      <c r="K225" s="3334"/>
      <c r="L225" s="215"/>
      <c r="M225" s="2143"/>
      <c r="N225" s="154"/>
      <c r="O225" s="2163"/>
      <c r="P225" s="1549"/>
      <c r="Q225" s="167"/>
      <c r="R225" s="2163"/>
      <c r="S225" s="158"/>
      <c r="T225" s="138"/>
      <c r="U225" s="147"/>
      <c r="V225" s="346"/>
      <c r="W225" s="345"/>
      <c r="X225" s="147"/>
      <c r="Y225" s="346"/>
      <c r="Z225" s="2246"/>
      <c r="AA225" s="265"/>
      <c r="AB225" s="367"/>
      <c r="AC225" s="898"/>
      <c r="AD225" s="1795"/>
      <c r="AE225" s="1319"/>
      <c r="AF225" s="1484"/>
      <c r="AG225" s="1320"/>
      <c r="AH225" s="1320"/>
      <c r="AI225" s="1320"/>
      <c r="AJ225" s="1320"/>
      <c r="AK225" s="1320"/>
      <c r="AL225" s="1320"/>
      <c r="AM225" s="1320"/>
      <c r="AN225" s="1320"/>
      <c r="AO225" s="1320"/>
      <c r="AP225" s="1320"/>
      <c r="AQ225" s="1320"/>
      <c r="AR225" s="1320"/>
      <c r="AS225" s="1320"/>
      <c r="AT225" s="1320"/>
      <c r="AU225" s="1320"/>
      <c r="AV225" s="1320"/>
      <c r="AW225" s="1320"/>
      <c r="AX225" s="1320"/>
      <c r="AY225" s="1320"/>
      <c r="AZ225" s="1320"/>
      <c r="BA225" s="1320"/>
      <c r="BB225" s="1320"/>
      <c r="BC225" s="1320"/>
      <c r="BD225" s="1320"/>
      <c r="BE225" s="1320"/>
      <c r="BF225" s="1320"/>
      <c r="BG225" s="1320"/>
      <c r="BH225" s="1320"/>
      <c r="BI225" s="1320"/>
      <c r="BJ225" s="1320"/>
      <c r="BK225" s="1320"/>
      <c r="BL225" s="1320"/>
      <c r="BM225" s="1320"/>
      <c r="BN225" s="1320"/>
      <c r="BO225" s="1320"/>
      <c r="BP225" s="1320"/>
      <c r="BQ225" s="1320"/>
      <c r="BR225" s="1320"/>
      <c r="BS225" s="1320"/>
      <c r="BT225" s="1320"/>
      <c r="BU225" s="1320"/>
      <c r="BV225" s="1320"/>
      <c r="BW225" s="1320"/>
      <c r="BX225" s="1320"/>
      <c r="BY225" s="1320"/>
      <c r="BZ225" s="1320"/>
      <c r="CA225" s="1320"/>
      <c r="CB225" s="1320"/>
      <c r="CC225" s="1320"/>
      <c r="CD225" s="1320"/>
      <c r="CE225" s="1320"/>
      <c r="CF225" s="1320"/>
      <c r="CG225" s="1320"/>
      <c r="CH225" s="1378">
        <f t="shared" si="3"/>
        <v>0</v>
      </c>
    </row>
    <row r="226" spans="1:86" ht="60.75" customHeight="1">
      <c r="A226" s="1678"/>
      <c r="B226" s="1679"/>
      <c r="C226" s="1649"/>
      <c r="D226" s="1649"/>
      <c r="E226" s="1649"/>
      <c r="F226" s="1649"/>
      <c r="G226" s="1558"/>
      <c r="H226" s="1594" t="s">
        <v>2522</v>
      </c>
      <c r="I226" s="1584"/>
      <c r="J226" s="218"/>
      <c r="K226" s="3334"/>
      <c r="L226" s="215"/>
      <c r="M226" s="2143"/>
      <c r="N226" s="154"/>
      <c r="O226" s="2163"/>
      <c r="P226" s="1549"/>
      <c r="Q226" s="167"/>
      <c r="R226" s="2163"/>
      <c r="S226" s="158"/>
      <c r="T226" s="138"/>
      <c r="U226" s="147"/>
      <c r="V226" s="346"/>
      <c r="W226" s="345"/>
      <c r="X226" s="147"/>
      <c r="Y226" s="346"/>
      <c r="Z226" s="2160"/>
      <c r="AA226" s="265"/>
      <c r="AB226" s="367"/>
      <c r="AC226" s="898"/>
      <c r="AD226" s="1795"/>
      <c r="AE226" s="1319"/>
      <c r="AF226" s="1484"/>
      <c r="AG226" s="1320"/>
      <c r="AH226" s="1320"/>
      <c r="AI226" s="1320"/>
      <c r="AJ226" s="1320"/>
      <c r="AK226" s="1320"/>
      <c r="AL226" s="1320"/>
      <c r="AM226" s="1320"/>
      <c r="AN226" s="1320"/>
      <c r="AO226" s="1320"/>
      <c r="AP226" s="1320"/>
      <c r="AQ226" s="1320"/>
      <c r="AR226" s="1320"/>
      <c r="AS226" s="1320"/>
      <c r="AT226" s="1320"/>
      <c r="AU226" s="1320"/>
      <c r="AV226" s="1320"/>
      <c r="AW226" s="1320"/>
      <c r="AX226" s="1320"/>
      <c r="AY226" s="1320"/>
      <c r="AZ226" s="1320"/>
      <c r="BA226" s="1320"/>
      <c r="BB226" s="1320"/>
      <c r="BC226" s="1320"/>
      <c r="BD226" s="1320"/>
      <c r="BE226" s="1320"/>
      <c r="BF226" s="1320"/>
      <c r="BG226" s="1320"/>
      <c r="BH226" s="1320"/>
      <c r="BI226" s="1320"/>
      <c r="BJ226" s="1320"/>
      <c r="BK226" s="1320"/>
      <c r="BL226" s="1320"/>
      <c r="BM226" s="1320"/>
      <c r="BN226" s="1320"/>
      <c r="BO226" s="1320"/>
      <c r="BP226" s="1320"/>
      <c r="BQ226" s="1320"/>
      <c r="BR226" s="1320"/>
      <c r="BS226" s="1320"/>
      <c r="BT226" s="1320"/>
      <c r="BU226" s="1320"/>
      <c r="BV226" s="1320"/>
      <c r="BW226" s="1320"/>
      <c r="BX226" s="1320"/>
      <c r="BY226" s="1320"/>
      <c r="BZ226" s="1320"/>
      <c r="CA226" s="1320"/>
      <c r="CB226" s="1320"/>
      <c r="CC226" s="1320"/>
      <c r="CD226" s="1320"/>
      <c r="CE226" s="1320"/>
      <c r="CF226" s="1320"/>
      <c r="CG226" s="1320"/>
      <c r="CH226" s="1378">
        <f t="shared" si="3"/>
        <v>0</v>
      </c>
    </row>
    <row r="227" spans="1:86" ht="158.25" customHeight="1">
      <c r="A227" s="1678"/>
      <c r="B227" s="1679"/>
      <c r="C227" s="1649"/>
      <c r="D227" s="1649"/>
      <c r="E227" s="1649"/>
      <c r="F227" s="1649"/>
      <c r="G227" s="1558"/>
      <c r="H227" s="2141" t="s">
        <v>2530</v>
      </c>
      <c r="I227" s="1584">
        <v>50</v>
      </c>
      <c r="J227" s="361">
        <v>50</v>
      </c>
      <c r="K227" s="1222" t="s">
        <v>843</v>
      </c>
      <c r="L227" s="2307" t="s">
        <v>2500</v>
      </c>
      <c r="M227" s="2305" t="s">
        <v>2499</v>
      </c>
      <c r="N227" s="154"/>
      <c r="O227" s="2163"/>
      <c r="P227" s="1549"/>
      <c r="Q227" s="306"/>
      <c r="R227" s="2163"/>
      <c r="S227" s="158"/>
      <c r="T227" s="138"/>
      <c r="U227" s="147"/>
      <c r="V227" s="346"/>
      <c r="W227" s="345"/>
      <c r="X227" s="147"/>
      <c r="Y227" s="346"/>
      <c r="Z227" s="277"/>
      <c r="AA227" s="275"/>
      <c r="AB227" s="276"/>
      <c r="AC227" s="357"/>
      <c r="AD227" s="1774"/>
      <c r="AE227" s="1319"/>
      <c r="AF227" s="1484"/>
      <c r="AG227" s="1320"/>
      <c r="AH227" s="1320"/>
      <c r="AI227" s="1320"/>
      <c r="AJ227" s="1320"/>
      <c r="AK227" s="1320"/>
      <c r="AL227" s="1320"/>
      <c r="AM227" s="1320"/>
      <c r="AN227" s="1320"/>
      <c r="AO227" s="1320"/>
      <c r="AP227" s="1320"/>
      <c r="AQ227" s="1320"/>
      <c r="AR227" s="1320"/>
      <c r="AS227" s="1320"/>
      <c r="AT227" s="1320"/>
      <c r="AU227" s="1320"/>
      <c r="AV227" s="1320"/>
      <c r="AW227" s="1320"/>
      <c r="AX227" s="1320"/>
      <c r="AY227" s="1320"/>
      <c r="AZ227" s="1320"/>
      <c r="BA227" s="1320"/>
      <c r="BB227" s="1320"/>
      <c r="BC227" s="1320"/>
      <c r="BD227" s="1320"/>
      <c r="BE227" s="1320"/>
      <c r="BF227" s="1320"/>
      <c r="BG227" s="1320"/>
      <c r="BH227" s="1320"/>
      <c r="BI227" s="1320"/>
      <c r="BJ227" s="1320"/>
      <c r="BK227" s="1320"/>
      <c r="BL227" s="1320"/>
      <c r="BM227" s="1320"/>
      <c r="BN227" s="1320"/>
      <c r="BO227" s="1320"/>
      <c r="BP227" s="1320"/>
      <c r="BQ227" s="1320"/>
      <c r="BR227" s="1320"/>
      <c r="BS227" s="1320"/>
      <c r="BT227" s="1320"/>
      <c r="BU227" s="1320"/>
      <c r="BV227" s="1320"/>
      <c r="BW227" s="1320"/>
      <c r="BX227" s="1320"/>
      <c r="BY227" s="1320"/>
      <c r="BZ227" s="1320"/>
      <c r="CA227" s="1320"/>
      <c r="CB227" s="1320"/>
      <c r="CC227" s="1320"/>
      <c r="CD227" s="1320"/>
      <c r="CE227" s="1320"/>
      <c r="CF227" s="1320"/>
      <c r="CG227" s="1320"/>
      <c r="CH227" s="1378">
        <f t="shared" si="3"/>
        <v>0</v>
      </c>
    </row>
    <row r="228" spans="1:86" ht="72.75" customHeight="1">
      <c r="A228" s="1678"/>
      <c r="B228" s="1679"/>
      <c r="C228" s="1649"/>
      <c r="D228" s="1649"/>
      <c r="E228" s="1649"/>
      <c r="F228" s="1649"/>
      <c r="G228" s="1558"/>
      <c r="H228" s="2141"/>
      <c r="I228" s="1584"/>
      <c r="J228" s="361"/>
      <c r="K228" s="1222" t="s">
        <v>844</v>
      </c>
      <c r="L228" s="1878"/>
      <c r="M228" s="2305"/>
      <c r="N228" s="154"/>
      <c r="O228" s="2163"/>
      <c r="P228" s="1549"/>
      <c r="Q228" s="306"/>
      <c r="R228" s="2163"/>
      <c r="S228" s="158"/>
      <c r="T228" s="138"/>
      <c r="U228" s="147"/>
      <c r="V228" s="346"/>
      <c r="W228" s="345"/>
      <c r="X228" s="147"/>
      <c r="Y228" s="346"/>
      <c r="Z228" s="277" t="s">
        <v>845</v>
      </c>
      <c r="AA228" s="275">
        <v>313</v>
      </c>
      <c r="AB228" s="276">
        <v>3133</v>
      </c>
      <c r="AC228" s="357" t="s">
        <v>293</v>
      </c>
      <c r="AD228" s="1774">
        <v>15000</v>
      </c>
      <c r="AE228" s="1319"/>
      <c r="AF228" s="1484"/>
      <c r="AG228" s="1320"/>
      <c r="AH228" s="1320"/>
      <c r="AI228" s="1320"/>
      <c r="AJ228" s="1320"/>
      <c r="AK228" s="1320"/>
      <c r="AL228" s="1320"/>
      <c r="AM228" s="1320"/>
      <c r="AN228" s="1320"/>
      <c r="AO228" s="1320"/>
      <c r="AP228" s="1320"/>
      <c r="AQ228" s="1320"/>
      <c r="AR228" s="1320"/>
      <c r="AS228" s="1320"/>
      <c r="AT228" s="1320"/>
      <c r="AU228" s="1320"/>
      <c r="AV228" s="1320"/>
      <c r="AW228" s="1320"/>
      <c r="AX228" s="1320"/>
      <c r="AY228" s="1320"/>
      <c r="AZ228" s="1320"/>
      <c r="BA228" s="1320"/>
      <c r="BB228" s="1320">
        <f>+AD228</f>
        <v>15000</v>
      </c>
      <c r="BC228" s="1320"/>
      <c r="BD228" s="1320"/>
      <c r="BE228" s="1320"/>
      <c r="BF228" s="1320"/>
      <c r="BG228" s="1320"/>
      <c r="BH228" s="1320"/>
      <c r="BI228" s="1320"/>
      <c r="BJ228" s="1320"/>
      <c r="BK228" s="1320"/>
      <c r="BL228" s="1320"/>
      <c r="BM228" s="1320"/>
      <c r="BN228" s="1320"/>
      <c r="BO228" s="1320"/>
      <c r="BP228" s="1320"/>
      <c r="BQ228" s="1320"/>
      <c r="BR228" s="1320"/>
      <c r="BS228" s="1320"/>
      <c r="BT228" s="1320"/>
      <c r="BU228" s="1320"/>
      <c r="BV228" s="1320"/>
      <c r="BW228" s="1320"/>
      <c r="BX228" s="1320"/>
      <c r="BY228" s="1320"/>
      <c r="BZ228" s="1320"/>
      <c r="CA228" s="1320"/>
      <c r="CB228" s="1320"/>
      <c r="CC228" s="1320"/>
      <c r="CD228" s="1320"/>
      <c r="CE228" s="1320"/>
      <c r="CF228" s="1320"/>
      <c r="CG228" s="1320"/>
      <c r="CH228" s="1378">
        <f t="shared" si="3"/>
        <v>15000</v>
      </c>
    </row>
    <row r="229" spans="1:86" ht="82.5" customHeight="1">
      <c r="A229" s="1678"/>
      <c r="B229" s="1679"/>
      <c r="C229" s="1649"/>
      <c r="D229" s="1649"/>
      <c r="E229" s="1649"/>
      <c r="F229" s="1649"/>
      <c r="G229" s="1558"/>
      <c r="H229" s="2141"/>
      <c r="I229" s="1584"/>
      <c r="J229" s="361"/>
      <c r="K229" s="1222" t="s">
        <v>846</v>
      </c>
      <c r="L229" s="1878"/>
      <c r="M229" s="2305"/>
      <c r="N229" s="154"/>
      <c r="O229" s="2163"/>
      <c r="P229" s="1549"/>
      <c r="Q229" s="306"/>
      <c r="R229" s="2163"/>
      <c r="S229" s="158"/>
      <c r="T229" s="138"/>
      <c r="U229" s="147"/>
      <c r="V229" s="346"/>
      <c r="W229" s="345"/>
      <c r="X229" s="147"/>
      <c r="Y229" s="346"/>
      <c r="Z229" s="277" t="s">
        <v>847</v>
      </c>
      <c r="AA229" s="275">
        <v>311</v>
      </c>
      <c r="AB229" s="276">
        <v>3111</v>
      </c>
      <c r="AC229" s="357" t="s">
        <v>124</v>
      </c>
      <c r="AD229" s="1774">
        <f>200*250</f>
        <v>50000</v>
      </c>
      <c r="AE229" s="1319"/>
      <c r="AF229" s="1484"/>
      <c r="AG229" s="1320"/>
      <c r="AH229" s="1320"/>
      <c r="AI229" s="1320"/>
      <c r="AJ229" s="1320"/>
      <c r="AK229" s="1320"/>
      <c r="AL229" s="1320"/>
      <c r="AM229" s="1320"/>
      <c r="AN229" s="1320"/>
      <c r="AO229" s="1320"/>
      <c r="AP229" s="1320"/>
      <c r="AQ229" s="1320"/>
      <c r="AR229" s="1320"/>
      <c r="AS229" s="1320"/>
      <c r="AT229" s="1320"/>
      <c r="AU229" s="1320"/>
      <c r="AV229" s="1320"/>
      <c r="AW229" s="1320"/>
      <c r="AX229" s="1320"/>
      <c r="AY229" s="1320"/>
      <c r="AZ229" s="1320"/>
      <c r="BA229" s="1320"/>
      <c r="BB229" s="1320">
        <f>+AD229</f>
        <v>50000</v>
      </c>
      <c r="BC229" s="1320"/>
      <c r="BD229" s="1320"/>
      <c r="BE229" s="1320"/>
      <c r="BF229" s="1320"/>
      <c r="BG229" s="1320"/>
      <c r="BH229" s="1320"/>
      <c r="BI229" s="1320"/>
      <c r="BJ229" s="1320"/>
      <c r="BK229" s="1320"/>
      <c r="BL229" s="1320"/>
      <c r="BM229" s="1320"/>
      <c r="BN229" s="1320"/>
      <c r="BO229" s="1320"/>
      <c r="BP229" s="1320"/>
      <c r="BQ229" s="1320"/>
      <c r="BR229" s="1320"/>
      <c r="BS229" s="1320"/>
      <c r="BT229" s="1320"/>
      <c r="BU229" s="1320"/>
      <c r="BV229" s="1320"/>
      <c r="BW229" s="1320"/>
      <c r="BX229" s="1320"/>
      <c r="BY229" s="1320"/>
      <c r="BZ229" s="1320"/>
      <c r="CA229" s="1320"/>
      <c r="CB229" s="1320"/>
      <c r="CC229" s="1320"/>
      <c r="CD229" s="1320"/>
      <c r="CE229" s="1320"/>
      <c r="CF229" s="1320"/>
      <c r="CG229" s="1320"/>
      <c r="CH229" s="1378">
        <f t="shared" si="3"/>
        <v>50000</v>
      </c>
    </row>
    <row r="230" spans="1:86" ht="36.75" customHeight="1">
      <c r="A230" s="1678"/>
      <c r="B230" s="1679"/>
      <c r="C230" s="1649"/>
      <c r="D230" s="1649"/>
      <c r="E230" s="1649"/>
      <c r="F230" s="1649"/>
      <c r="G230" s="1558"/>
      <c r="H230" s="2141"/>
      <c r="I230" s="1584"/>
      <c r="J230" s="218"/>
      <c r="K230" s="2316"/>
      <c r="L230" s="358"/>
      <c r="M230" s="359"/>
      <c r="N230" s="154"/>
      <c r="O230" s="2163"/>
      <c r="P230" s="1549"/>
      <c r="Q230" s="167"/>
      <c r="R230" s="2163"/>
      <c r="S230" s="158"/>
      <c r="T230" s="138"/>
      <c r="U230" s="147"/>
      <c r="V230" s="346"/>
      <c r="W230" s="345"/>
      <c r="X230" s="147"/>
      <c r="Y230" s="346"/>
      <c r="Z230" s="259"/>
      <c r="AA230" s="217"/>
      <c r="AB230" s="1563"/>
      <c r="AC230" s="2200"/>
      <c r="AD230" s="2398"/>
      <c r="AE230" s="1319"/>
      <c r="AF230" s="1484"/>
      <c r="AG230" s="1320"/>
      <c r="AH230" s="1320"/>
      <c r="AI230" s="1320"/>
      <c r="AJ230" s="1320"/>
      <c r="AK230" s="1320"/>
      <c r="AL230" s="1320"/>
      <c r="AM230" s="1320"/>
      <c r="AN230" s="1320"/>
      <c r="AO230" s="1320"/>
      <c r="AP230" s="1320"/>
      <c r="AQ230" s="1320"/>
      <c r="AR230" s="1320"/>
      <c r="AS230" s="1320"/>
      <c r="AT230" s="1320"/>
      <c r="AU230" s="1320"/>
      <c r="AV230" s="1320"/>
      <c r="AW230" s="1320"/>
      <c r="AX230" s="1320"/>
      <c r="AY230" s="1320"/>
      <c r="AZ230" s="1320"/>
      <c r="BA230" s="1320"/>
      <c r="BB230" s="1320"/>
      <c r="BC230" s="1320"/>
      <c r="BD230" s="1320"/>
      <c r="BE230" s="1320"/>
      <c r="BF230" s="1320"/>
      <c r="BG230" s="1320"/>
      <c r="BH230" s="1320"/>
      <c r="BI230" s="1320"/>
      <c r="BJ230" s="1320"/>
      <c r="BK230" s="1320"/>
      <c r="BL230" s="1320"/>
      <c r="BM230" s="1320"/>
      <c r="BN230" s="1320"/>
      <c r="BO230" s="1320"/>
      <c r="BP230" s="1320"/>
      <c r="BQ230" s="1320"/>
      <c r="BR230" s="1320"/>
      <c r="BS230" s="1320"/>
      <c r="BT230" s="1320"/>
      <c r="BU230" s="1320"/>
      <c r="BV230" s="1320"/>
      <c r="BW230" s="1320"/>
      <c r="BX230" s="1320"/>
      <c r="BY230" s="1320"/>
      <c r="BZ230" s="1320"/>
      <c r="CA230" s="1320"/>
      <c r="CB230" s="1320"/>
      <c r="CC230" s="1320"/>
      <c r="CD230" s="1320"/>
      <c r="CE230" s="1320"/>
      <c r="CF230" s="1320"/>
      <c r="CG230" s="1320"/>
      <c r="CH230" s="1378">
        <f t="shared" si="3"/>
        <v>0</v>
      </c>
    </row>
    <row r="231" spans="1:86" ht="27" customHeight="1">
      <c r="A231" s="1678"/>
      <c r="B231" s="1679"/>
      <c r="C231" s="1649"/>
      <c r="D231" s="1649"/>
      <c r="E231" s="1649"/>
      <c r="F231" s="1649"/>
      <c r="G231" s="1558"/>
      <c r="H231" s="2141"/>
      <c r="I231" s="1585"/>
      <c r="J231" s="222"/>
      <c r="K231" s="360"/>
      <c r="L231" s="224"/>
      <c r="M231" s="141"/>
      <c r="N231" s="161"/>
      <c r="O231" s="1542"/>
      <c r="P231" s="165"/>
      <c r="Q231" s="181"/>
      <c r="R231" s="1542"/>
      <c r="S231" s="164"/>
      <c r="T231" s="142"/>
      <c r="U231" s="174"/>
      <c r="V231" s="348"/>
      <c r="W231" s="347"/>
      <c r="X231" s="174"/>
      <c r="Y231" s="348"/>
      <c r="Z231" s="178"/>
      <c r="AA231" s="269"/>
      <c r="AB231" s="401"/>
      <c r="AC231" s="1662"/>
      <c r="AD231" s="1789"/>
      <c r="AE231" s="1319"/>
      <c r="AF231" s="1484"/>
      <c r="AG231" s="1320"/>
      <c r="AH231" s="1320"/>
      <c r="AI231" s="1320"/>
      <c r="AJ231" s="1320"/>
      <c r="AK231" s="1320"/>
      <c r="AL231" s="1320"/>
      <c r="AM231" s="1320"/>
      <c r="AN231" s="1320"/>
      <c r="AO231" s="1320"/>
      <c r="AP231" s="1320"/>
      <c r="AQ231" s="1320"/>
      <c r="AR231" s="1320"/>
      <c r="AS231" s="1320"/>
      <c r="AT231" s="1320"/>
      <c r="AU231" s="1320"/>
      <c r="AV231" s="1320"/>
      <c r="AW231" s="1320"/>
      <c r="AX231" s="1320"/>
      <c r="AY231" s="1320"/>
      <c r="AZ231" s="1320"/>
      <c r="BA231" s="1320"/>
      <c r="BB231" s="1320"/>
      <c r="BC231" s="1320"/>
      <c r="BD231" s="1320"/>
      <c r="BE231" s="1320"/>
      <c r="BF231" s="1320"/>
      <c r="BG231" s="1320"/>
      <c r="BH231" s="1320"/>
      <c r="BI231" s="1320"/>
      <c r="BJ231" s="1320"/>
      <c r="BK231" s="1320"/>
      <c r="BL231" s="1320"/>
      <c r="BM231" s="1320"/>
      <c r="BN231" s="1320"/>
      <c r="BO231" s="1320"/>
      <c r="BP231" s="1320"/>
      <c r="BQ231" s="1320"/>
      <c r="BR231" s="1320"/>
      <c r="BS231" s="1320"/>
      <c r="BT231" s="1320"/>
      <c r="BU231" s="1320"/>
      <c r="BV231" s="1320"/>
      <c r="BW231" s="1320"/>
      <c r="BX231" s="1320"/>
      <c r="BY231" s="1320"/>
      <c r="BZ231" s="1320"/>
      <c r="CA231" s="1320"/>
      <c r="CB231" s="1320"/>
      <c r="CC231" s="1320"/>
      <c r="CD231" s="1320"/>
      <c r="CE231" s="1320"/>
      <c r="CF231" s="1320"/>
      <c r="CG231" s="1320"/>
      <c r="CH231" s="1378">
        <f t="shared" si="3"/>
        <v>0</v>
      </c>
    </row>
    <row r="232" spans="1:86" ht="27" customHeight="1">
      <c r="A232" s="1678"/>
      <c r="B232" s="1679"/>
      <c r="C232" s="1649"/>
      <c r="D232" s="1649"/>
      <c r="E232" s="1649"/>
      <c r="F232" s="1649"/>
      <c r="G232" s="1558"/>
      <c r="H232" s="2141"/>
      <c r="I232" s="1584">
        <v>51</v>
      </c>
      <c r="J232" s="325">
        <v>51</v>
      </c>
      <c r="K232" s="3335" t="s">
        <v>848</v>
      </c>
      <c r="L232" s="3123" t="s">
        <v>849</v>
      </c>
      <c r="M232" s="3179" t="s">
        <v>850</v>
      </c>
      <c r="N232" s="148"/>
      <c r="O232" s="2326"/>
      <c r="P232" s="153"/>
      <c r="Q232" s="180"/>
      <c r="R232" s="2326"/>
      <c r="S232" s="152"/>
      <c r="T232" s="169"/>
      <c r="U232" s="170"/>
      <c r="V232" s="344"/>
      <c r="W232" s="343"/>
      <c r="X232" s="170"/>
      <c r="Y232" s="331"/>
      <c r="Z232" s="3338"/>
      <c r="AA232" s="2127"/>
      <c r="AB232" s="2128"/>
      <c r="AC232" s="2129"/>
      <c r="AD232" s="1785"/>
      <c r="AE232" s="1319"/>
      <c r="AF232" s="1484"/>
      <c r="AG232" s="1320"/>
      <c r="AH232" s="1320"/>
      <c r="AI232" s="1320"/>
      <c r="AJ232" s="1320"/>
      <c r="AK232" s="1320"/>
      <c r="AL232" s="1320"/>
      <c r="AM232" s="1320"/>
      <c r="AN232" s="1320"/>
      <c r="AO232" s="1320"/>
      <c r="AP232" s="1320"/>
      <c r="AQ232" s="1320"/>
      <c r="AR232" s="1320"/>
      <c r="AS232" s="1320"/>
      <c r="AT232" s="1320"/>
      <c r="AU232" s="1320"/>
      <c r="AV232" s="1320"/>
      <c r="AW232" s="1320"/>
      <c r="AX232" s="1320"/>
      <c r="AY232" s="1320"/>
      <c r="AZ232" s="1320"/>
      <c r="BA232" s="1320"/>
      <c r="BB232" s="1320"/>
      <c r="BC232" s="1320"/>
      <c r="BD232" s="1320"/>
      <c r="BE232" s="1320"/>
      <c r="BF232" s="1320"/>
      <c r="BG232" s="1320"/>
      <c r="BH232" s="1320"/>
      <c r="BI232" s="1320"/>
      <c r="BJ232" s="1320"/>
      <c r="BK232" s="1320"/>
      <c r="BL232" s="1320"/>
      <c r="BM232" s="1320"/>
      <c r="BN232" s="1320"/>
      <c r="BO232" s="1320"/>
      <c r="BP232" s="1320"/>
      <c r="BQ232" s="1320"/>
      <c r="BR232" s="1320"/>
      <c r="BS232" s="1320"/>
      <c r="BT232" s="1320"/>
      <c r="BU232" s="1320"/>
      <c r="BV232" s="1320"/>
      <c r="BW232" s="1320"/>
      <c r="BX232" s="1320"/>
      <c r="BY232" s="1320"/>
      <c r="BZ232" s="1320"/>
      <c r="CA232" s="1320"/>
      <c r="CB232" s="1320"/>
      <c r="CC232" s="1320"/>
      <c r="CD232" s="1320"/>
      <c r="CE232" s="1320"/>
      <c r="CF232" s="1320"/>
      <c r="CG232" s="1320"/>
      <c r="CH232" s="1378">
        <f t="shared" si="3"/>
        <v>0</v>
      </c>
    </row>
    <row r="233" spans="1:86" ht="69" customHeight="1">
      <c r="A233" s="1678"/>
      <c r="B233" s="1679"/>
      <c r="C233" s="1649"/>
      <c r="D233" s="1649"/>
      <c r="E233" s="1649"/>
      <c r="F233" s="1649"/>
      <c r="G233" s="1558"/>
      <c r="H233" s="2141"/>
      <c r="I233" s="1584"/>
      <c r="J233" s="361"/>
      <c r="K233" s="3336"/>
      <c r="L233" s="3105"/>
      <c r="M233" s="3106"/>
      <c r="N233" s="154"/>
      <c r="O233" s="2163"/>
      <c r="P233" s="1549"/>
      <c r="Q233" s="167"/>
      <c r="R233" s="2163"/>
      <c r="S233" s="158"/>
      <c r="T233" s="138"/>
      <c r="U233" s="147"/>
      <c r="V233" s="346"/>
      <c r="W233" s="345"/>
      <c r="X233" s="147"/>
      <c r="Y233" s="292"/>
      <c r="Z233" s="3147"/>
      <c r="AA233" s="261"/>
      <c r="AB233" s="262"/>
      <c r="AC233" s="1173"/>
      <c r="AD233" s="1774"/>
      <c r="AE233" s="1319"/>
      <c r="AF233" s="1484"/>
      <c r="AG233" s="1320"/>
      <c r="AH233" s="1320"/>
      <c r="AI233" s="1320"/>
      <c r="AJ233" s="1320"/>
      <c r="AK233" s="1320"/>
      <c r="AL233" s="1320"/>
      <c r="AM233" s="1320"/>
      <c r="AN233" s="1320"/>
      <c r="AO233" s="1320"/>
      <c r="AP233" s="1320"/>
      <c r="AQ233" s="1320"/>
      <c r="AR233" s="1320"/>
      <c r="AS233" s="1320"/>
      <c r="AT233" s="1320"/>
      <c r="AU233" s="1320"/>
      <c r="AV233" s="1320"/>
      <c r="AW233" s="1320"/>
      <c r="AX233" s="1320"/>
      <c r="AY233" s="1320"/>
      <c r="AZ233" s="1320"/>
      <c r="BA233" s="1320"/>
      <c r="BB233" s="1320"/>
      <c r="BC233" s="1320"/>
      <c r="BD233" s="1320"/>
      <c r="BE233" s="1320"/>
      <c r="BF233" s="1320"/>
      <c r="BG233" s="1320"/>
      <c r="BH233" s="1320"/>
      <c r="BI233" s="1320"/>
      <c r="BJ233" s="1320"/>
      <c r="BK233" s="1320"/>
      <c r="BL233" s="1320"/>
      <c r="BM233" s="1320"/>
      <c r="BN233" s="1320"/>
      <c r="BO233" s="1320"/>
      <c r="BP233" s="1320"/>
      <c r="BQ233" s="1320"/>
      <c r="BR233" s="1320"/>
      <c r="BS233" s="1320"/>
      <c r="BT233" s="1320"/>
      <c r="BU233" s="1320"/>
      <c r="BV233" s="1320"/>
      <c r="BW233" s="1320"/>
      <c r="BX233" s="1320"/>
      <c r="BY233" s="1320"/>
      <c r="BZ233" s="1320"/>
      <c r="CA233" s="1320"/>
      <c r="CB233" s="1320"/>
      <c r="CC233" s="1320"/>
      <c r="CD233" s="1320"/>
      <c r="CE233" s="1320"/>
      <c r="CF233" s="1320"/>
      <c r="CG233" s="1320"/>
      <c r="CH233" s="1378">
        <f t="shared" si="3"/>
        <v>0</v>
      </c>
    </row>
    <row r="234" spans="1:86" ht="27" customHeight="1">
      <c r="A234" s="1678"/>
      <c r="B234" s="1679"/>
      <c r="C234" s="1649"/>
      <c r="D234" s="1649"/>
      <c r="E234" s="1649"/>
      <c r="F234" s="1649"/>
      <c r="G234" s="1558"/>
      <c r="H234" s="2141"/>
      <c r="I234" s="1584"/>
      <c r="J234" s="361"/>
      <c r="K234" s="3336"/>
      <c r="L234" s="215"/>
      <c r="M234" s="2305"/>
      <c r="N234" s="154"/>
      <c r="O234" s="2163"/>
      <c r="P234" s="1549"/>
      <c r="Q234" s="167"/>
      <c r="R234" s="2163"/>
      <c r="S234" s="158"/>
      <c r="T234" s="138"/>
      <c r="U234" s="147"/>
      <c r="V234" s="346"/>
      <c r="W234" s="345"/>
      <c r="X234" s="147"/>
      <c r="Y234" s="292"/>
      <c r="Z234" s="3147"/>
      <c r="AA234" s="265"/>
      <c r="AB234" s="367"/>
      <c r="AC234" s="898"/>
      <c r="AD234" s="1795"/>
      <c r="AE234" s="1319"/>
      <c r="AF234" s="1484"/>
      <c r="AG234" s="1320"/>
      <c r="AH234" s="1320"/>
      <c r="AI234" s="1320"/>
      <c r="AJ234" s="1320"/>
      <c r="AK234" s="1320"/>
      <c r="AL234" s="1320"/>
      <c r="AM234" s="1320"/>
      <c r="AN234" s="1320"/>
      <c r="AO234" s="1320"/>
      <c r="AP234" s="1320"/>
      <c r="AQ234" s="1320"/>
      <c r="AR234" s="1320"/>
      <c r="AS234" s="1320"/>
      <c r="AT234" s="1320"/>
      <c r="AU234" s="1320"/>
      <c r="AV234" s="1320"/>
      <c r="AW234" s="1320"/>
      <c r="AX234" s="1320"/>
      <c r="AY234" s="1320"/>
      <c r="AZ234" s="1320"/>
      <c r="BA234" s="1320"/>
      <c r="BB234" s="1320"/>
      <c r="BC234" s="1320"/>
      <c r="BD234" s="1320"/>
      <c r="BE234" s="1320"/>
      <c r="BF234" s="1320"/>
      <c r="BG234" s="1320"/>
      <c r="BH234" s="1320"/>
      <c r="BI234" s="1320"/>
      <c r="BJ234" s="1320"/>
      <c r="BK234" s="1320"/>
      <c r="BL234" s="1320"/>
      <c r="BM234" s="1320"/>
      <c r="BN234" s="1320"/>
      <c r="BO234" s="1320"/>
      <c r="BP234" s="1320"/>
      <c r="BQ234" s="1320"/>
      <c r="BR234" s="1320"/>
      <c r="BS234" s="1320"/>
      <c r="BT234" s="1320"/>
      <c r="BU234" s="1320"/>
      <c r="BV234" s="1320"/>
      <c r="BW234" s="1320"/>
      <c r="BX234" s="1320"/>
      <c r="BY234" s="1320"/>
      <c r="BZ234" s="1320"/>
      <c r="CA234" s="1320"/>
      <c r="CB234" s="1320"/>
      <c r="CC234" s="1320"/>
      <c r="CD234" s="1320"/>
      <c r="CE234" s="1320"/>
      <c r="CF234" s="1320"/>
      <c r="CG234" s="1320"/>
      <c r="CH234" s="1378">
        <f t="shared" si="3"/>
        <v>0</v>
      </c>
    </row>
    <row r="235" spans="1:86" ht="27" customHeight="1">
      <c r="A235" s="1678"/>
      <c r="B235" s="1679"/>
      <c r="C235" s="1649"/>
      <c r="D235" s="1649"/>
      <c r="E235" s="1649"/>
      <c r="F235" s="1649"/>
      <c r="G235" s="1558"/>
      <c r="H235" s="2141"/>
      <c r="I235" s="1584"/>
      <c r="J235" s="362"/>
      <c r="K235" s="2302"/>
      <c r="L235" s="224"/>
      <c r="M235" s="141"/>
      <c r="N235" s="161"/>
      <c r="O235" s="1542"/>
      <c r="P235" s="165"/>
      <c r="Q235" s="181"/>
      <c r="R235" s="1542"/>
      <c r="S235" s="164"/>
      <c r="T235" s="142"/>
      <c r="U235" s="174"/>
      <c r="V235" s="348"/>
      <c r="W235" s="347"/>
      <c r="X235" s="174"/>
      <c r="Y235" s="348"/>
      <c r="Z235" s="363"/>
      <c r="AA235" s="269"/>
      <c r="AB235" s="401"/>
      <c r="AC235" s="1662"/>
      <c r="AD235" s="1789"/>
      <c r="AE235" s="1319"/>
      <c r="AF235" s="1484"/>
      <c r="AG235" s="1320"/>
      <c r="AH235" s="1320"/>
      <c r="AI235" s="1320"/>
      <c r="AJ235" s="1320"/>
      <c r="AK235" s="1320"/>
      <c r="AL235" s="1320"/>
      <c r="AM235" s="1320"/>
      <c r="AN235" s="1320"/>
      <c r="AO235" s="1320"/>
      <c r="AP235" s="1320"/>
      <c r="AQ235" s="1320"/>
      <c r="AR235" s="1320"/>
      <c r="AS235" s="1320"/>
      <c r="AT235" s="1320"/>
      <c r="AU235" s="1320"/>
      <c r="AV235" s="1320"/>
      <c r="AW235" s="1320"/>
      <c r="AX235" s="1320"/>
      <c r="AY235" s="1320"/>
      <c r="AZ235" s="1320"/>
      <c r="BA235" s="1320"/>
      <c r="BB235" s="1320"/>
      <c r="BC235" s="1320"/>
      <c r="BD235" s="1320"/>
      <c r="BE235" s="1320"/>
      <c r="BF235" s="1320"/>
      <c r="BG235" s="1320"/>
      <c r="BH235" s="1320"/>
      <c r="BI235" s="1320"/>
      <c r="BJ235" s="1320"/>
      <c r="BK235" s="1320"/>
      <c r="BL235" s="1320"/>
      <c r="BM235" s="1320"/>
      <c r="BN235" s="1320"/>
      <c r="BO235" s="1320"/>
      <c r="BP235" s="1320"/>
      <c r="BQ235" s="1320"/>
      <c r="BR235" s="1320"/>
      <c r="BS235" s="1320"/>
      <c r="BT235" s="1320"/>
      <c r="BU235" s="1320"/>
      <c r="BV235" s="1320"/>
      <c r="BW235" s="1320"/>
      <c r="BX235" s="1320"/>
      <c r="BY235" s="1320"/>
      <c r="BZ235" s="1320"/>
      <c r="CA235" s="1320"/>
      <c r="CB235" s="1320"/>
      <c r="CC235" s="1320"/>
      <c r="CD235" s="1320"/>
      <c r="CE235" s="1320"/>
      <c r="CF235" s="1320"/>
      <c r="CG235" s="1320"/>
      <c r="CH235" s="1378">
        <f t="shared" si="3"/>
        <v>0</v>
      </c>
    </row>
    <row r="236" spans="1:86" ht="27" customHeight="1">
      <c r="A236" s="1678"/>
      <c r="B236" s="1679"/>
      <c r="C236" s="1649"/>
      <c r="D236" s="1649"/>
      <c r="E236" s="1649"/>
      <c r="F236" s="1649"/>
      <c r="G236" s="1558"/>
      <c r="H236" s="2141"/>
      <c r="I236" s="1586">
        <v>52</v>
      </c>
      <c r="J236" s="361">
        <v>52</v>
      </c>
      <c r="K236" s="3294" t="s">
        <v>851</v>
      </c>
      <c r="L236" s="3123" t="s">
        <v>852</v>
      </c>
      <c r="M236" s="3179" t="s">
        <v>853</v>
      </c>
      <c r="N236" s="154"/>
      <c r="O236" s="2163"/>
      <c r="P236" s="1549"/>
      <c r="Q236" s="167"/>
      <c r="R236" s="2163"/>
      <c r="S236" s="158"/>
      <c r="T236" s="138"/>
      <c r="U236" s="147"/>
      <c r="V236" s="346"/>
      <c r="W236" s="290"/>
      <c r="X236" s="291"/>
      <c r="Y236" s="292"/>
      <c r="Z236" s="364"/>
      <c r="AA236" s="265"/>
      <c r="AB236" s="367"/>
      <c r="AC236" s="898"/>
      <c r="AD236" s="1795"/>
      <c r="AE236" s="1319"/>
      <c r="AF236" s="1484"/>
      <c r="AG236" s="1320"/>
      <c r="AH236" s="1320"/>
      <c r="AI236" s="1320"/>
      <c r="AJ236" s="1320"/>
      <c r="AK236" s="1320"/>
      <c r="AL236" s="1320"/>
      <c r="AM236" s="1320"/>
      <c r="AN236" s="1320"/>
      <c r="AO236" s="1320"/>
      <c r="AP236" s="1320"/>
      <c r="AQ236" s="1320"/>
      <c r="AR236" s="1320"/>
      <c r="AS236" s="1320"/>
      <c r="AT236" s="1320"/>
      <c r="AU236" s="1320"/>
      <c r="AV236" s="1320"/>
      <c r="AW236" s="1320"/>
      <c r="AX236" s="1320"/>
      <c r="AY236" s="1320"/>
      <c r="AZ236" s="1320"/>
      <c r="BA236" s="1320"/>
      <c r="BB236" s="1320"/>
      <c r="BC236" s="1320"/>
      <c r="BD236" s="1320"/>
      <c r="BE236" s="1320"/>
      <c r="BF236" s="1320"/>
      <c r="BG236" s="1320"/>
      <c r="BH236" s="1320"/>
      <c r="BI236" s="1320"/>
      <c r="BJ236" s="1320"/>
      <c r="BK236" s="1320"/>
      <c r="BL236" s="1320"/>
      <c r="BM236" s="1320"/>
      <c r="BN236" s="1320"/>
      <c r="BO236" s="1320"/>
      <c r="BP236" s="1320"/>
      <c r="BQ236" s="1320"/>
      <c r="BR236" s="1320"/>
      <c r="BS236" s="1320"/>
      <c r="BT236" s="1320"/>
      <c r="BU236" s="1320"/>
      <c r="BV236" s="1320"/>
      <c r="BW236" s="1320"/>
      <c r="BX236" s="1320"/>
      <c r="BY236" s="1320"/>
      <c r="BZ236" s="1320"/>
      <c r="CA236" s="1320"/>
      <c r="CB236" s="1320"/>
      <c r="CC236" s="1320"/>
      <c r="CD236" s="1320"/>
      <c r="CE236" s="1320"/>
      <c r="CF236" s="1320"/>
      <c r="CG236" s="1320"/>
      <c r="CH236" s="1378">
        <f t="shared" si="3"/>
        <v>0</v>
      </c>
    </row>
    <row r="237" spans="1:86" ht="27" customHeight="1">
      <c r="A237" s="1678"/>
      <c r="B237" s="1679"/>
      <c r="C237" s="1649"/>
      <c r="D237" s="1649"/>
      <c r="E237" s="1649"/>
      <c r="F237" s="1649"/>
      <c r="G237" s="1558"/>
      <c r="H237" s="2141"/>
      <c r="I237" s="1584"/>
      <c r="J237" s="361"/>
      <c r="K237" s="3295"/>
      <c r="L237" s="3105"/>
      <c r="M237" s="3106"/>
      <c r="N237" s="154"/>
      <c r="O237" s="2163"/>
      <c r="P237" s="1549"/>
      <c r="Q237" s="167"/>
      <c r="R237" s="2163"/>
      <c r="S237" s="158"/>
      <c r="T237" s="138"/>
      <c r="U237" s="147"/>
      <c r="V237" s="346"/>
      <c r="W237" s="290"/>
      <c r="X237" s="291"/>
      <c r="Y237" s="292"/>
      <c r="Z237" s="364"/>
      <c r="AA237" s="265"/>
      <c r="AB237" s="367"/>
      <c r="AC237" s="898"/>
      <c r="AD237" s="1795"/>
      <c r="AE237" s="1319"/>
      <c r="AF237" s="1484"/>
      <c r="AG237" s="1320"/>
      <c r="AH237" s="1320"/>
      <c r="AI237" s="1320"/>
      <c r="AJ237" s="1320"/>
      <c r="AK237" s="1320"/>
      <c r="AL237" s="1320"/>
      <c r="AM237" s="1320"/>
      <c r="AN237" s="1320"/>
      <c r="AO237" s="1320"/>
      <c r="AP237" s="1320"/>
      <c r="AQ237" s="1320"/>
      <c r="AR237" s="1320"/>
      <c r="AS237" s="1320"/>
      <c r="AT237" s="1320"/>
      <c r="AU237" s="1320"/>
      <c r="AV237" s="1320"/>
      <c r="AW237" s="1320"/>
      <c r="AX237" s="1320"/>
      <c r="AY237" s="1320"/>
      <c r="AZ237" s="1320"/>
      <c r="BA237" s="1320"/>
      <c r="BB237" s="1320"/>
      <c r="BC237" s="1320"/>
      <c r="BD237" s="1320"/>
      <c r="BE237" s="1320"/>
      <c r="BF237" s="1320"/>
      <c r="BG237" s="1320"/>
      <c r="BH237" s="1320"/>
      <c r="BI237" s="1320"/>
      <c r="BJ237" s="1320"/>
      <c r="BK237" s="1320"/>
      <c r="BL237" s="1320"/>
      <c r="BM237" s="1320"/>
      <c r="BN237" s="1320"/>
      <c r="BO237" s="1320"/>
      <c r="BP237" s="1320"/>
      <c r="BQ237" s="1320"/>
      <c r="BR237" s="1320"/>
      <c r="BS237" s="1320"/>
      <c r="BT237" s="1320"/>
      <c r="BU237" s="1320"/>
      <c r="BV237" s="1320"/>
      <c r="BW237" s="1320"/>
      <c r="BX237" s="1320"/>
      <c r="BY237" s="1320"/>
      <c r="BZ237" s="1320"/>
      <c r="CA237" s="1320"/>
      <c r="CB237" s="1320"/>
      <c r="CC237" s="1320"/>
      <c r="CD237" s="1320"/>
      <c r="CE237" s="1320"/>
      <c r="CF237" s="1320"/>
      <c r="CG237" s="1320"/>
      <c r="CH237" s="1378">
        <f t="shared" si="3"/>
        <v>0</v>
      </c>
    </row>
    <row r="238" spans="1:86" ht="96.75" customHeight="1">
      <c r="A238" s="1678"/>
      <c r="B238" s="1679"/>
      <c r="C238" s="1649"/>
      <c r="D238" s="1649"/>
      <c r="E238" s="1649"/>
      <c r="F238" s="1649"/>
      <c r="G238" s="1558"/>
      <c r="H238" s="2141"/>
      <c r="I238" s="1584"/>
      <c r="J238" s="361"/>
      <c r="K238" s="3295"/>
      <c r="L238" s="215"/>
      <c r="M238" s="3106"/>
      <c r="N238" s="154"/>
      <c r="O238" s="2163"/>
      <c r="P238" s="1549"/>
      <c r="Q238" s="167"/>
      <c r="R238" s="2163"/>
      <c r="S238" s="158"/>
      <c r="T238" s="138"/>
      <c r="U238" s="147"/>
      <c r="V238" s="346"/>
      <c r="W238" s="290"/>
      <c r="X238" s="291"/>
      <c r="Y238" s="292"/>
      <c r="Z238" s="364"/>
      <c r="AA238" s="265"/>
      <c r="AB238" s="367"/>
      <c r="AC238" s="898"/>
      <c r="AD238" s="1795"/>
      <c r="AE238" s="1319"/>
      <c r="AF238" s="1484"/>
      <c r="AG238" s="1320"/>
      <c r="AH238" s="1320"/>
      <c r="AI238" s="1320"/>
      <c r="AJ238" s="1320"/>
      <c r="AK238" s="1320"/>
      <c r="AL238" s="1320"/>
      <c r="AM238" s="1320"/>
      <c r="AN238" s="1320"/>
      <c r="AO238" s="1320"/>
      <c r="AP238" s="1320"/>
      <c r="AQ238" s="1320"/>
      <c r="AR238" s="1320"/>
      <c r="AS238" s="1320"/>
      <c r="AT238" s="1320"/>
      <c r="AU238" s="1320"/>
      <c r="AV238" s="1320"/>
      <c r="AW238" s="1320"/>
      <c r="AX238" s="1320"/>
      <c r="AY238" s="1320"/>
      <c r="AZ238" s="1320"/>
      <c r="BA238" s="1320"/>
      <c r="BB238" s="1320"/>
      <c r="BC238" s="1320"/>
      <c r="BD238" s="1320"/>
      <c r="BE238" s="1320"/>
      <c r="BF238" s="1320"/>
      <c r="BG238" s="1320"/>
      <c r="BH238" s="1320"/>
      <c r="BI238" s="1320"/>
      <c r="BJ238" s="1320"/>
      <c r="BK238" s="1320"/>
      <c r="BL238" s="1320"/>
      <c r="BM238" s="1320"/>
      <c r="BN238" s="1320"/>
      <c r="BO238" s="1320"/>
      <c r="BP238" s="1320"/>
      <c r="BQ238" s="1320"/>
      <c r="BR238" s="1320"/>
      <c r="BS238" s="1320"/>
      <c r="BT238" s="1320"/>
      <c r="BU238" s="1320"/>
      <c r="BV238" s="1320"/>
      <c r="BW238" s="1320"/>
      <c r="BX238" s="1320"/>
      <c r="BY238" s="1320"/>
      <c r="BZ238" s="1320"/>
      <c r="CA238" s="1320"/>
      <c r="CB238" s="1320"/>
      <c r="CC238" s="1320"/>
      <c r="CD238" s="1320"/>
      <c r="CE238" s="1320"/>
      <c r="CF238" s="1320"/>
      <c r="CG238" s="1320"/>
      <c r="CH238" s="1378">
        <f t="shared" si="3"/>
        <v>0</v>
      </c>
    </row>
    <row r="239" spans="1:86" ht="27" customHeight="1">
      <c r="A239" s="1678"/>
      <c r="B239" s="1679"/>
      <c r="C239" s="1649"/>
      <c r="D239" s="1649"/>
      <c r="E239" s="1649"/>
      <c r="F239" s="1649"/>
      <c r="G239" s="1558"/>
      <c r="H239" s="2141"/>
      <c r="I239" s="1584"/>
      <c r="J239" s="197"/>
      <c r="K239" s="3295"/>
      <c r="L239" s="215"/>
      <c r="M239" s="2305"/>
      <c r="N239" s="154"/>
      <c r="O239" s="2163"/>
      <c r="P239" s="1549"/>
      <c r="Q239" s="167"/>
      <c r="R239" s="2163"/>
      <c r="S239" s="158"/>
      <c r="T239" s="138"/>
      <c r="U239" s="147"/>
      <c r="V239" s="346"/>
      <c r="W239" s="290"/>
      <c r="X239" s="291"/>
      <c r="Y239" s="292"/>
      <c r="Z239" s="364"/>
      <c r="AA239" s="265"/>
      <c r="AB239" s="367"/>
      <c r="AC239" s="898"/>
      <c r="AD239" s="1795"/>
      <c r="AE239" s="1319"/>
      <c r="AF239" s="1484"/>
      <c r="AG239" s="1320"/>
      <c r="AH239" s="1320"/>
      <c r="AI239" s="1320"/>
      <c r="AJ239" s="1320"/>
      <c r="AK239" s="1320"/>
      <c r="AL239" s="1320"/>
      <c r="AM239" s="1320"/>
      <c r="AN239" s="1320"/>
      <c r="AO239" s="1320"/>
      <c r="AP239" s="1320"/>
      <c r="AQ239" s="1320"/>
      <c r="AR239" s="1320"/>
      <c r="AS239" s="1320"/>
      <c r="AT239" s="1320"/>
      <c r="AU239" s="1320"/>
      <c r="AV239" s="1320"/>
      <c r="AW239" s="1320"/>
      <c r="AX239" s="1320"/>
      <c r="AY239" s="1320"/>
      <c r="AZ239" s="1320"/>
      <c r="BA239" s="1320"/>
      <c r="BB239" s="1320"/>
      <c r="BC239" s="1320"/>
      <c r="BD239" s="1320"/>
      <c r="BE239" s="1320"/>
      <c r="BF239" s="1320"/>
      <c r="BG239" s="1320"/>
      <c r="BH239" s="1320"/>
      <c r="BI239" s="1320"/>
      <c r="BJ239" s="1320"/>
      <c r="BK239" s="1320"/>
      <c r="BL239" s="1320"/>
      <c r="BM239" s="1320"/>
      <c r="BN239" s="1320"/>
      <c r="BO239" s="1320"/>
      <c r="BP239" s="1320"/>
      <c r="BQ239" s="1320"/>
      <c r="BR239" s="1320"/>
      <c r="BS239" s="1320"/>
      <c r="BT239" s="1320"/>
      <c r="BU239" s="1320"/>
      <c r="BV239" s="1320"/>
      <c r="BW239" s="1320"/>
      <c r="BX239" s="1320"/>
      <c r="BY239" s="1320"/>
      <c r="BZ239" s="1320"/>
      <c r="CA239" s="1320"/>
      <c r="CB239" s="1320"/>
      <c r="CC239" s="1320"/>
      <c r="CD239" s="1320"/>
      <c r="CE239" s="1320"/>
      <c r="CF239" s="1320"/>
      <c r="CG239" s="1320"/>
      <c r="CH239" s="1378">
        <f t="shared" si="3"/>
        <v>0</v>
      </c>
    </row>
    <row r="240" spans="1:86" ht="27" customHeight="1">
      <c r="A240" s="1686"/>
      <c r="B240" s="1691"/>
      <c r="C240" s="274"/>
      <c r="D240" s="274"/>
      <c r="E240" s="274"/>
      <c r="F240" s="274"/>
      <c r="G240" s="868"/>
      <c r="H240" s="1165"/>
      <c r="I240" s="1585"/>
      <c r="J240" s="191"/>
      <c r="K240" s="223"/>
      <c r="L240" s="224"/>
      <c r="M240" s="141"/>
      <c r="N240" s="161"/>
      <c r="O240" s="1542"/>
      <c r="P240" s="165"/>
      <c r="Q240" s="181"/>
      <c r="R240" s="1542"/>
      <c r="S240" s="164"/>
      <c r="T240" s="142"/>
      <c r="U240" s="174"/>
      <c r="V240" s="348"/>
      <c r="W240" s="142"/>
      <c r="X240" s="143"/>
      <c r="Y240" s="144"/>
      <c r="Z240" s="363"/>
      <c r="AA240" s="269"/>
      <c r="AB240" s="401"/>
      <c r="AC240" s="1662"/>
      <c r="AD240" s="1789"/>
      <c r="AE240" s="1319"/>
      <c r="AF240" s="1484"/>
      <c r="AG240" s="1320"/>
      <c r="AH240" s="1320"/>
      <c r="AI240" s="1320"/>
      <c r="AJ240" s="1320"/>
      <c r="AK240" s="1320"/>
      <c r="AL240" s="1320"/>
      <c r="AM240" s="1320"/>
      <c r="AN240" s="1320"/>
      <c r="AO240" s="1320"/>
      <c r="AP240" s="1320"/>
      <c r="AQ240" s="1320"/>
      <c r="AR240" s="1320"/>
      <c r="AS240" s="1320"/>
      <c r="AT240" s="1320"/>
      <c r="AU240" s="1320"/>
      <c r="AV240" s="1320"/>
      <c r="AW240" s="1320"/>
      <c r="AX240" s="1320"/>
      <c r="AY240" s="1320"/>
      <c r="AZ240" s="1320"/>
      <c r="BA240" s="1320"/>
      <c r="BB240" s="1320"/>
      <c r="BC240" s="1320"/>
      <c r="BD240" s="1320"/>
      <c r="BE240" s="1320"/>
      <c r="BF240" s="1320"/>
      <c r="BG240" s="1320"/>
      <c r="BH240" s="1320"/>
      <c r="BI240" s="1320"/>
      <c r="BJ240" s="1320"/>
      <c r="BK240" s="1320"/>
      <c r="BL240" s="1320"/>
      <c r="BM240" s="1320"/>
      <c r="BN240" s="1320"/>
      <c r="BO240" s="1320"/>
      <c r="BP240" s="1320"/>
      <c r="BQ240" s="1320"/>
      <c r="BR240" s="1320"/>
      <c r="BS240" s="1320"/>
      <c r="BT240" s="1320"/>
      <c r="BU240" s="1320"/>
      <c r="BV240" s="1320"/>
      <c r="BW240" s="1320"/>
      <c r="BX240" s="1320"/>
      <c r="BY240" s="1320"/>
      <c r="BZ240" s="1320"/>
      <c r="CA240" s="1320"/>
      <c r="CB240" s="1320"/>
      <c r="CC240" s="1320"/>
      <c r="CD240" s="1320"/>
      <c r="CE240" s="1320"/>
      <c r="CF240" s="1320"/>
      <c r="CG240" s="1320"/>
      <c r="CH240" s="1378">
        <f t="shared" si="3"/>
        <v>0</v>
      </c>
    </row>
    <row r="241" spans="1:86" ht="27" customHeight="1">
      <c r="A241" s="1678"/>
      <c r="B241" s="1679"/>
      <c r="C241" s="1649"/>
      <c r="D241" s="1649"/>
      <c r="E241" s="1649"/>
      <c r="F241" s="1649"/>
      <c r="G241" s="3339" t="s">
        <v>854</v>
      </c>
      <c r="H241" s="3340" t="s">
        <v>2523</v>
      </c>
      <c r="I241" s="1584">
        <v>53</v>
      </c>
      <c r="J241" s="361">
        <v>53</v>
      </c>
      <c r="K241" s="3333" t="s">
        <v>855</v>
      </c>
      <c r="L241" s="3123" t="s">
        <v>856</v>
      </c>
      <c r="M241" s="3179" t="s">
        <v>857</v>
      </c>
      <c r="N241" s="154"/>
      <c r="O241" s="266"/>
      <c r="P241" s="267"/>
      <c r="Q241" s="306"/>
      <c r="R241" s="266"/>
      <c r="S241" s="307"/>
      <c r="T241" s="290"/>
      <c r="U241" s="291"/>
      <c r="V241" s="292"/>
      <c r="W241" s="290"/>
      <c r="X241" s="291"/>
      <c r="Y241" s="292"/>
      <c r="Z241" s="364"/>
      <c r="AA241" s="265"/>
      <c r="AB241" s="367"/>
      <c r="AC241" s="898"/>
      <c r="AD241" s="1795"/>
      <c r="AE241" s="1319"/>
      <c r="AF241" s="1484"/>
      <c r="AG241" s="1320"/>
      <c r="AH241" s="1320"/>
      <c r="AI241" s="1320"/>
      <c r="AJ241" s="1320"/>
      <c r="AK241" s="1320"/>
      <c r="AL241" s="1320"/>
      <c r="AM241" s="1320"/>
      <c r="AN241" s="1320"/>
      <c r="AO241" s="1320"/>
      <c r="AP241" s="1320"/>
      <c r="AQ241" s="1320"/>
      <c r="AR241" s="1320"/>
      <c r="AS241" s="1320"/>
      <c r="AT241" s="1320"/>
      <c r="AU241" s="1320"/>
      <c r="AV241" s="1320"/>
      <c r="AW241" s="1320"/>
      <c r="AX241" s="1320"/>
      <c r="AY241" s="1320"/>
      <c r="AZ241" s="1320"/>
      <c r="BA241" s="1320"/>
      <c r="BB241" s="1320"/>
      <c r="BC241" s="1320"/>
      <c r="BD241" s="1320"/>
      <c r="BE241" s="1320"/>
      <c r="BF241" s="1320"/>
      <c r="BG241" s="1320"/>
      <c r="BH241" s="1320"/>
      <c r="BI241" s="1320"/>
      <c r="BJ241" s="1320"/>
      <c r="BK241" s="1320"/>
      <c r="BL241" s="1320"/>
      <c r="BM241" s="1320"/>
      <c r="BN241" s="1320"/>
      <c r="BO241" s="1320"/>
      <c r="BP241" s="1320"/>
      <c r="BQ241" s="1320"/>
      <c r="BR241" s="1320"/>
      <c r="BS241" s="1320"/>
      <c r="BT241" s="1320"/>
      <c r="BU241" s="1320"/>
      <c r="BV241" s="1320"/>
      <c r="BW241" s="1320"/>
      <c r="BX241" s="1320"/>
      <c r="BY241" s="1320"/>
      <c r="BZ241" s="1320"/>
      <c r="CA241" s="1320"/>
      <c r="CB241" s="1320"/>
      <c r="CC241" s="1320"/>
      <c r="CD241" s="1320"/>
      <c r="CE241" s="1320"/>
      <c r="CF241" s="1320"/>
      <c r="CG241" s="1320"/>
      <c r="CH241" s="1378">
        <f t="shared" si="3"/>
        <v>0</v>
      </c>
    </row>
    <row r="242" spans="1:86" ht="27" customHeight="1">
      <c r="A242" s="1678"/>
      <c r="B242" s="1679"/>
      <c r="C242" s="1649"/>
      <c r="D242" s="1649"/>
      <c r="E242" s="1649"/>
      <c r="F242" s="1649"/>
      <c r="G242" s="3328"/>
      <c r="H242" s="3330"/>
      <c r="I242" s="1584"/>
      <c r="J242" s="361"/>
      <c r="K242" s="3334"/>
      <c r="L242" s="3105"/>
      <c r="M242" s="3106"/>
      <c r="N242" s="154"/>
      <c r="O242" s="266"/>
      <c r="P242" s="267"/>
      <c r="Q242" s="306"/>
      <c r="R242" s="266"/>
      <c r="S242" s="307"/>
      <c r="T242" s="290"/>
      <c r="U242" s="291"/>
      <c r="V242" s="292"/>
      <c r="W242" s="290"/>
      <c r="X242" s="291"/>
      <c r="Y242" s="292"/>
      <c r="Z242" s="364"/>
      <c r="AA242" s="265"/>
      <c r="AB242" s="367"/>
      <c r="AC242" s="898"/>
      <c r="AD242" s="1795"/>
      <c r="AE242" s="1319"/>
      <c r="AF242" s="1484"/>
      <c r="AG242" s="1320"/>
      <c r="AH242" s="1320"/>
      <c r="AI242" s="1320"/>
      <c r="AJ242" s="1320"/>
      <c r="AK242" s="1320"/>
      <c r="AL242" s="1320"/>
      <c r="AM242" s="1320"/>
      <c r="AN242" s="1320"/>
      <c r="AO242" s="1320"/>
      <c r="AP242" s="1320"/>
      <c r="AQ242" s="1320"/>
      <c r="AR242" s="1320"/>
      <c r="AS242" s="1320"/>
      <c r="AT242" s="1320"/>
      <c r="AU242" s="1320"/>
      <c r="AV242" s="1320"/>
      <c r="AW242" s="1320"/>
      <c r="AX242" s="1320"/>
      <c r="AY242" s="1320"/>
      <c r="AZ242" s="1320"/>
      <c r="BA242" s="1320"/>
      <c r="BB242" s="1320"/>
      <c r="BC242" s="1320"/>
      <c r="BD242" s="1320"/>
      <c r="BE242" s="1320"/>
      <c r="BF242" s="1320"/>
      <c r="BG242" s="1320"/>
      <c r="BH242" s="1320"/>
      <c r="BI242" s="1320"/>
      <c r="BJ242" s="1320"/>
      <c r="BK242" s="1320"/>
      <c r="BL242" s="1320"/>
      <c r="BM242" s="1320"/>
      <c r="BN242" s="1320"/>
      <c r="BO242" s="1320"/>
      <c r="BP242" s="1320"/>
      <c r="BQ242" s="1320"/>
      <c r="BR242" s="1320"/>
      <c r="BS242" s="1320"/>
      <c r="BT242" s="1320"/>
      <c r="BU242" s="1320"/>
      <c r="BV242" s="1320"/>
      <c r="BW242" s="1320"/>
      <c r="BX242" s="1320"/>
      <c r="BY242" s="1320"/>
      <c r="BZ242" s="1320"/>
      <c r="CA242" s="1320"/>
      <c r="CB242" s="1320"/>
      <c r="CC242" s="1320"/>
      <c r="CD242" s="1320"/>
      <c r="CE242" s="1320"/>
      <c r="CF242" s="1320"/>
      <c r="CG242" s="1320"/>
      <c r="CH242" s="1378">
        <f t="shared" si="3"/>
        <v>0</v>
      </c>
    </row>
    <row r="243" spans="1:86" ht="27" customHeight="1">
      <c r="A243" s="1678"/>
      <c r="B243" s="1679"/>
      <c r="C243" s="1649"/>
      <c r="D243" s="1649"/>
      <c r="E243" s="1649"/>
      <c r="F243" s="1649"/>
      <c r="G243" s="2157" t="s">
        <v>858</v>
      </c>
      <c r="H243" s="3330"/>
      <c r="I243" s="1584"/>
      <c r="J243" s="361"/>
      <c r="K243" s="3334"/>
      <c r="L243" s="3105"/>
      <c r="M243" s="3106"/>
      <c r="N243" s="154"/>
      <c r="O243" s="266"/>
      <c r="P243" s="267"/>
      <c r="Q243" s="306"/>
      <c r="R243" s="266"/>
      <c r="S243" s="307"/>
      <c r="T243" s="290"/>
      <c r="U243" s="291"/>
      <c r="V243" s="292"/>
      <c r="W243" s="290"/>
      <c r="X243" s="291"/>
      <c r="Y243" s="292"/>
      <c r="Z243" s="364"/>
      <c r="AA243" s="265"/>
      <c r="AB243" s="367"/>
      <c r="AC243" s="898"/>
      <c r="AD243" s="1795"/>
      <c r="AE243" s="1319"/>
      <c r="AF243" s="1484"/>
      <c r="AG243" s="1320"/>
      <c r="AH243" s="1320"/>
      <c r="AI243" s="1320"/>
      <c r="AJ243" s="1320"/>
      <c r="AK243" s="1320"/>
      <c r="AL243" s="1320"/>
      <c r="AM243" s="1320"/>
      <c r="AN243" s="1320"/>
      <c r="AO243" s="1320"/>
      <c r="AP243" s="1320"/>
      <c r="AQ243" s="1320"/>
      <c r="AR243" s="1320"/>
      <c r="AS243" s="1320"/>
      <c r="AT243" s="1320"/>
      <c r="AU243" s="1320"/>
      <c r="AV243" s="1320"/>
      <c r="AW243" s="1320"/>
      <c r="AX243" s="1320"/>
      <c r="AY243" s="1320"/>
      <c r="AZ243" s="1320"/>
      <c r="BA243" s="1320"/>
      <c r="BB243" s="1320"/>
      <c r="BC243" s="1320"/>
      <c r="BD243" s="1320"/>
      <c r="BE243" s="1320"/>
      <c r="BF243" s="1320"/>
      <c r="BG243" s="1320"/>
      <c r="BH243" s="1320"/>
      <c r="BI243" s="1320"/>
      <c r="BJ243" s="1320"/>
      <c r="BK243" s="1320"/>
      <c r="BL243" s="1320"/>
      <c r="BM243" s="1320"/>
      <c r="BN243" s="1320"/>
      <c r="BO243" s="1320"/>
      <c r="BP243" s="1320"/>
      <c r="BQ243" s="1320"/>
      <c r="BR243" s="1320"/>
      <c r="BS243" s="1320"/>
      <c r="BT243" s="1320"/>
      <c r="BU243" s="1320"/>
      <c r="BV243" s="1320"/>
      <c r="BW243" s="1320"/>
      <c r="BX243" s="1320"/>
      <c r="BY243" s="1320"/>
      <c r="BZ243" s="1320"/>
      <c r="CA243" s="1320"/>
      <c r="CB243" s="1320"/>
      <c r="CC243" s="1320"/>
      <c r="CD243" s="1320"/>
      <c r="CE243" s="1320"/>
      <c r="CF243" s="1320"/>
      <c r="CG243" s="1320"/>
      <c r="CH243" s="1378">
        <f t="shared" si="3"/>
        <v>0</v>
      </c>
    </row>
    <row r="244" spans="1:86" ht="27" customHeight="1">
      <c r="A244" s="1678"/>
      <c r="B244" s="1679"/>
      <c r="C244" s="1649"/>
      <c r="D244" s="1649"/>
      <c r="E244" s="1649"/>
      <c r="F244" s="1649"/>
      <c r="G244" s="1558"/>
      <c r="H244" s="3330"/>
      <c r="I244" s="1584"/>
      <c r="J244" s="361"/>
      <c r="K244" s="3334"/>
      <c r="L244" s="3105"/>
      <c r="M244" s="2305"/>
      <c r="N244" s="154"/>
      <c r="O244" s="266"/>
      <c r="P244" s="267"/>
      <c r="Q244" s="306"/>
      <c r="R244" s="266"/>
      <c r="S244" s="307"/>
      <c r="T244" s="290"/>
      <c r="U244" s="291"/>
      <c r="V244" s="292"/>
      <c r="W244" s="290"/>
      <c r="X244" s="291"/>
      <c r="Y244" s="292"/>
      <c r="Z244" s="364"/>
      <c r="AA244" s="265"/>
      <c r="AB244" s="367"/>
      <c r="AC244" s="898"/>
      <c r="AD244" s="1795"/>
      <c r="AE244" s="1319"/>
      <c r="AF244" s="1484"/>
      <c r="AG244" s="1320"/>
      <c r="AH244" s="1320"/>
      <c r="AI244" s="1320"/>
      <c r="AJ244" s="1320"/>
      <c r="AK244" s="1320"/>
      <c r="AL244" s="1320"/>
      <c r="AM244" s="1320"/>
      <c r="AN244" s="1320"/>
      <c r="AO244" s="1320"/>
      <c r="AP244" s="1320"/>
      <c r="AQ244" s="1320"/>
      <c r="AR244" s="1320"/>
      <c r="AS244" s="1320"/>
      <c r="AT244" s="1320"/>
      <c r="AU244" s="1320"/>
      <c r="AV244" s="1320"/>
      <c r="AW244" s="1320"/>
      <c r="AX244" s="1320"/>
      <c r="AY244" s="1320"/>
      <c r="AZ244" s="1320"/>
      <c r="BA244" s="1320"/>
      <c r="BB244" s="1320"/>
      <c r="BC244" s="1320"/>
      <c r="BD244" s="1320"/>
      <c r="BE244" s="1320"/>
      <c r="BF244" s="1320"/>
      <c r="BG244" s="1320"/>
      <c r="BH244" s="1320"/>
      <c r="BI244" s="1320"/>
      <c r="BJ244" s="1320"/>
      <c r="BK244" s="1320"/>
      <c r="BL244" s="1320"/>
      <c r="BM244" s="1320"/>
      <c r="BN244" s="1320"/>
      <c r="BO244" s="1320"/>
      <c r="BP244" s="1320"/>
      <c r="BQ244" s="1320"/>
      <c r="BR244" s="1320"/>
      <c r="BS244" s="1320"/>
      <c r="BT244" s="1320"/>
      <c r="BU244" s="1320"/>
      <c r="BV244" s="1320"/>
      <c r="BW244" s="1320"/>
      <c r="BX244" s="1320"/>
      <c r="BY244" s="1320"/>
      <c r="BZ244" s="1320"/>
      <c r="CA244" s="1320"/>
      <c r="CB244" s="1320"/>
      <c r="CC244" s="1320"/>
      <c r="CD244" s="1320"/>
      <c r="CE244" s="1320"/>
      <c r="CF244" s="1320"/>
      <c r="CG244" s="1320"/>
      <c r="CH244" s="1378">
        <f t="shared" si="3"/>
        <v>0</v>
      </c>
    </row>
    <row r="245" spans="1:86" ht="66" customHeight="1">
      <c r="A245" s="1678"/>
      <c r="B245" s="1679"/>
      <c r="C245" s="1649"/>
      <c r="D245" s="1649"/>
      <c r="E245" s="1649"/>
      <c r="F245" s="1649"/>
      <c r="G245" s="1558"/>
      <c r="H245" s="3330"/>
      <c r="I245" s="1584"/>
      <c r="J245" s="361"/>
      <c r="K245" s="3334"/>
      <c r="L245" s="3105"/>
      <c r="M245" s="2305"/>
      <c r="N245" s="154"/>
      <c r="O245" s="2163"/>
      <c r="P245" s="1549"/>
      <c r="Q245" s="167"/>
      <c r="R245" s="2163"/>
      <c r="S245" s="158"/>
      <c r="T245" s="138"/>
      <c r="U245" s="147"/>
      <c r="V245" s="346"/>
      <c r="W245" s="138"/>
      <c r="X245" s="139"/>
      <c r="Y245" s="140"/>
      <c r="Z245" s="364"/>
      <c r="AA245" s="265"/>
      <c r="AB245" s="367"/>
      <c r="AC245" s="898"/>
      <c r="AD245" s="1795"/>
      <c r="AE245" s="1319"/>
      <c r="AF245" s="1484"/>
      <c r="AG245" s="1320"/>
      <c r="AH245" s="1320"/>
      <c r="AI245" s="1320"/>
      <c r="AJ245" s="1320"/>
      <c r="AK245" s="1320"/>
      <c r="AL245" s="1320"/>
      <c r="AM245" s="1320"/>
      <c r="AN245" s="1320"/>
      <c r="AO245" s="1320"/>
      <c r="AP245" s="1320"/>
      <c r="AQ245" s="1320"/>
      <c r="AR245" s="1320"/>
      <c r="AS245" s="1320"/>
      <c r="AT245" s="1320"/>
      <c r="AU245" s="1320"/>
      <c r="AV245" s="1320"/>
      <c r="AW245" s="1320"/>
      <c r="AX245" s="1320"/>
      <c r="AY245" s="1320"/>
      <c r="AZ245" s="1320"/>
      <c r="BA245" s="1320"/>
      <c r="BB245" s="1320"/>
      <c r="BC245" s="1320"/>
      <c r="BD245" s="1320"/>
      <c r="BE245" s="1320"/>
      <c r="BF245" s="1320"/>
      <c r="BG245" s="1320"/>
      <c r="BH245" s="1320"/>
      <c r="BI245" s="1320"/>
      <c r="BJ245" s="1320"/>
      <c r="BK245" s="1320"/>
      <c r="BL245" s="1320"/>
      <c r="BM245" s="1320"/>
      <c r="BN245" s="1320"/>
      <c r="BO245" s="1320"/>
      <c r="BP245" s="1320"/>
      <c r="BQ245" s="1320"/>
      <c r="BR245" s="1320"/>
      <c r="BS245" s="1320"/>
      <c r="BT245" s="1320"/>
      <c r="BU245" s="1320"/>
      <c r="BV245" s="1320"/>
      <c r="BW245" s="1320"/>
      <c r="BX245" s="1320"/>
      <c r="BY245" s="1320"/>
      <c r="BZ245" s="1320"/>
      <c r="CA245" s="1320"/>
      <c r="CB245" s="1320"/>
      <c r="CC245" s="1320"/>
      <c r="CD245" s="1320"/>
      <c r="CE245" s="1320"/>
      <c r="CF245" s="1320"/>
      <c r="CG245" s="1320"/>
      <c r="CH245" s="1378">
        <f t="shared" si="3"/>
        <v>0</v>
      </c>
    </row>
    <row r="246" spans="1:86" ht="147" customHeight="1">
      <c r="A246" s="1688"/>
      <c r="B246" s="3337"/>
      <c r="C246" s="3172"/>
      <c r="D246" s="3172"/>
      <c r="E246" s="2266"/>
      <c r="F246" s="3172"/>
      <c r="G246" s="1750"/>
      <c r="H246" s="2319"/>
      <c r="I246" s="1590"/>
      <c r="J246" s="175"/>
      <c r="K246" s="2316" t="s">
        <v>859</v>
      </c>
      <c r="L246" s="2317"/>
      <c r="M246" s="2294"/>
      <c r="N246" s="202"/>
      <c r="O246" s="200"/>
      <c r="P246" s="250"/>
      <c r="Q246" s="202"/>
      <c r="R246" s="200"/>
      <c r="S246" s="250"/>
      <c r="T246" s="202"/>
      <c r="U246" s="200"/>
      <c r="V246" s="250"/>
      <c r="W246" s="202"/>
      <c r="X246" s="200"/>
      <c r="Y246" s="250"/>
      <c r="Z246" s="260" t="s">
        <v>2655</v>
      </c>
      <c r="AA246" s="734">
        <v>222</v>
      </c>
      <c r="AB246" s="453"/>
      <c r="AC246" s="2200" t="s">
        <v>115</v>
      </c>
      <c r="AD246" s="1801">
        <f>2000*100</f>
        <v>200000</v>
      </c>
      <c r="AE246" s="1319"/>
      <c r="AF246" s="1484"/>
      <c r="AG246" s="1320"/>
      <c r="AH246" s="1320"/>
      <c r="AI246" s="1320">
        <f>+AD246</f>
        <v>200000</v>
      </c>
      <c r="AJ246" s="1320"/>
      <c r="AK246" s="1320"/>
      <c r="AL246" s="1320"/>
      <c r="AM246" s="1320"/>
      <c r="AN246" s="1320"/>
      <c r="AO246" s="1320"/>
      <c r="AP246" s="1320"/>
      <c r="AQ246" s="1320"/>
      <c r="AR246" s="1320"/>
      <c r="AS246" s="1320"/>
      <c r="AT246" s="1320"/>
      <c r="AU246" s="1320"/>
      <c r="AV246" s="1320"/>
      <c r="AW246" s="1320"/>
      <c r="AX246" s="1320"/>
      <c r="AY246" s="1320"/>
      <c r="AZ246" s="1320"/>
      <c r="BA246" s="1320"/>
      <c r="BB246" s="1320"/>
      <c r="BC246" s="1320"/>
      <c r="BD246" s="1320"/>
      <c r="BE246" s="1320"/>
      <c r="BF246" s="1320"/>
      <c r="BG246" s="1320"/>
      <c r="BH246" s="1320"/>
      <c r="BI246" s="1320"/>
      <c r="BJ246" s="1320"/>
      <c r="BK246" s="1320"/>
      <c r="BL246" s="1320"/>
      <c r="BM246" s="1320"/>
      <c r="BN246" s="1320"/>
      <c r="BO246" s="1320"/>
      <c r="BP246" s="1320"/>
      <c r="BQ246" s="1320"/>
      <c r="BR246" s="1320"/>
      <c r="BS246" s="1320"/>
      <c r="BT246" s="1320"/>
      <c r="BU246" s="1320"/>
      <c r="BV246" s="1320"/>
      <c r="BW246" s="1320"/>
      <c r="BX246" s="1320"/>
      <c r="BY246" s="1320"/>
      <c r="BZ246" s="1320"/>
      <c r="CA246" s="1320"/>
      <c r="CB246" s="1320"/>
      <c r="CC246" s="1320"/>
      <c r="CD246" s="1320"/>
      <c r="CE246" s="1320"/>
      <c r="CF246" s="1320"/>
      <c r="CG246" s="1320"/>
      <c r="CH246" s="1378">
        <f t="shared" si="3"/>
        <v>200000</v>
      </c>
    </row>
    <row r="247" spans="1:86" ht="221.25" customHeight="1">
      <c r="A247" s="1688"/>
      <c r="B247" s="3337"/>
      <c r="C247" s="3172"/>
      <c r="D247" s="3172"/>
      <c r="E247" s="2266"/>
      <c r="F247" s="3172"/>
      <c r="G247" s="1750"/>
      <c r="H247" s="2319"/>
      <c r="I247" s="1590"/>
      <c r="J247" s="175"/>
      <c r="K247" s="2316" t="s">
        <v>860</v>
      </c>
      <c r="L247" s="2317"/>
      <c r="M247" s="2294"/>
      <c r="N247" s="202"/>
      <c r="O247" s="200"/>
      <c r="P247" s="250"/>
      <c r="Q247" s="202"/>
      <c r="R247" s="200"/>
      <c r="S247" s="250"/>
      <c r="T247" s="202"/>
      <c r="U247" s="200"/>
      <c r="V247" s="250"/>
      <c r="W247" s="202"/>
      <c r="X247" s="200"/>
      <c r="Y247" s="250"/>
      <c r="Z247" s="366" t="s">
        <v>861</v>
      </c>
      <c r="AA247" s="442">
        <v>392</v>
      </c>
      <c r="AB247" s="441"/>
      <c r="AC247" s="1173" t="s">
        <v>331</v>
      </c>
      <c r="AD247" s="1794">
        <f>500*5</f>
        <v>2500</v>
      </c>
      <c r="AE247" s="1319"/>
      <c r="AF247" s="1484"/>
      <c r="AG247" s="1320"/>
      <c r="AH247" s="1320"/>
      <c r="AI247" s="1320"/>
      <c r="AJ247" s="1320"/>
      <c r="AK247" s="1320"/>
      <c r="AL247" s="1320"/>
      <c r="AM247" s="1320"/>
      <c r="AN247" s="1320"/>
      <c r="AO247" s="1320"/>
      <c r="AP247" s="1320"/>
      <c r="AQ247" s="1320"/>
      <c r="AR247" s="1320"/>
      <c r="AS247" s="1320"/>
      <c r="AT247" s="1320"/>
      <c r="AU247" s="1320"/>
      <c r="AV247" s="1320"/>
      <c r="AW247" s="1320"/>
      <c r="AX247" s="1320"/>
      <c r="AY247" s="1320"/>
      <c r="AZ247" s="1320"/>
      <c r="BA247" s="1320"/>
      <c r="BB247" s="1320"/>
      <c r="BC247" s="1320"/>
      <c r="BD247" s="1320"/>
      <c r="BE247" s="1320"/>
      <c r="BF247" s="1320"/>
      <c r="BG247" s="1320"/>
      <c r="BH247" s="1320"/>
      <c r="BI247" s="1320"/>
      <c r="BJ247" s="1320"/>
      <c r="BK247" s="1320"/>
      <c r="BL247" s="1320"/>
      <c r="BM247" s="1320"/>
      <c r="BN247" s="1320"/>
      <c r="BO247" s="1320"/>
      <c r="BP247" s="1320"/>
      <c r="BQ247" s="1320">
        <f>+AD247</f>
        <v>2500</v>
      </c>
      <c r="BR247" s="1320"/>
      <c r="BS247" s="1320"/>
      <c r="BT247" s="1320"/>
      <c r="BU247" s="1320"/>
      <c r="BV247" s="1320"/>
      <c r="BW247" s="1320"/>
      <c r="BX247" s="1320"/>
      <c r="BY247" s="1320"/>
      <c r="BZ247" s="1320"/>
      <c r="CA247" s="1320"/>
      <c r="CB247" s="1320"/>
      <c r="CC247" s="1320"/>
      <c r="CD247" s="1320"/>
      <c r="CE247" s="1320"/>
      <c r="CF247" s="1320"/>
      <c r="CG247" s="1320"/>
      <c r="CH247" s="1378">
        <f t="shared" si="3"/>
        <v>2500</v>
      </c>
    </row>
    <row r="248" spans="1:86" ht="130.5" customHeight="1">
      <c r="A248" s="1688"/>
      <c r="B248" s="3337"/>
      <c r="C248" s="3172"/>
      <c r="D248" s="3172"/>
      <c r="E248" s="2266"/>
      <c r="F248" s="3172"/>
      <c r="G248" s="1750"/>
      <c r="H248" s="2319"/>
      <c r="I248" s="1590"/>
      <c r="J248" s="175"/>
      <c r="K248" s="2316" t="s">
        <v>862</v>
      </c>
      <c r="L248" s="2317"/>
      <c r="M248" s="2294"/>
      <c r="N248" s="202"/>
      <c r="O248" s="200"/>
      <c r="P248" s="250"/>
      <c r="Q248" s="202"/>
      <c r="R248" s="200"/>
      <c r="S248" s="250"/>
      <c r="T248" s="202"/>
      <c r="U248" s="200"/>
      <c r="V248" s="250"/>
      <c r="W248" s="202"/>
      <c r="X248" s="200"/>
      <c r="Y248" s="250"/>
      <c r="Z248" s="2890" t="s">
        <v>2661</v>
      </c>
      <c r="AA248" s="2563">
        <v>222</v>
      </c>
      <c r="AB248" s="2891"/>
      <c r="AC248" s="2889" t="s">
        <v>115</v>
      </c>
      <c r="AD248" s="2892">
        <f>1000*100</f>
        <v>100000</v>
      </c>
      <c r="AE248" s="1319"/>
      <c r="AF248" s="1484"/>
      <c r="AG248" s="1320"/>
      <c r="AH248" s="1320"/>
      <c r="AI248" s="1320">
        <f>+AD248</f>
        <v>100000</v>
      </c>
      <c r="AJ248" s="1320"/>
      <c r="AK248" s="1320"/>
      <c r="AL248" s="1320"/>
      <c r="AM248" s="1320"/>
      <c r="AN248" s="1320"/>
      <c r="AO248" s="1320"/>
      <c r="AP248" s="1320"/>
      <c r="AQ248" s="1320"/>
      <c r="AR248" s="1320"/>
      <c r="AS248" s="1320"/>
      <c r="AT248" s="1320"/>
      <c r="AU248" s="1320"/>
      <c r="AV248" s="1320"/>
      <c r="AW248" s="1320"/>
      <c r="AX248" s="1320"/>
      <c r="AY248" s="1320"/>
      <c r="AZ248" s="1320"/>
      <c r="BA248" s="1320"/>
      <c r="BB248" s="1320"/>
      <c r="BC248" s="1320"/>
      <c r="BD248" s="1320"/>
      <c r="BE248" s="1320"/>
      <c r="BF248" s="1320"/>
      <c r="BG248" s="1320"/>
      <c r="BH248" s="1320"/>
      <c r="BI248" s="1320"/>
      <c r="BJ248" s="1320"/>
      <c r="BK248" s="1320"/>
      <c r="BL248" s="1320"/>
      <c r="BM248" s="1320"/>
      <c r="BN248" s="1320"/>
      <c r="BO248" s="1320"/>
      <c r="BP248" s="1320"/>
      <c r="BQ248" s="1320"/>
      <c r="BR248" s="1320"/>
      <c r="BS248" s="1320"/>
      <c r="BT248" s="1320"/>
      <c r="BU248" s="1320"/>
      <c r="BV248" s="1320"/>
      <c r="BW248" s="1320"/>
      <c r="BX248" s="1320"/>
      <c r="BY248" s="1320"/>
      <c r="BZ248" s="1320"/>
      <c r="CA248" s="1320"/>
      <c r="CB248" s="1320"/>
      <c r="CC248" s="1320"/>
      <c r="CD248" s="1320"/>
      <c r="CE248" s="1320"/>
      <c r="CF248" s="1320"/>
      <c r="CG248" s="1320"/>
      <c r="CH248" s="1378">
        <f t="shared" si="3"/>
        <v>100000</v>
      </c>
    </row>
    <row r="249" spans="1:86" ht="52.5" customHeight="1">
      <c r="A249" s="1688"/>
      <c r="B249" s="3337"/>
      <c r="C249" s="3172"/>
      <c r="D249" s="3172"/>
      <c r="E249" s="2266"/>
      <c r="F249" s="3172"/>
      <c r="G249" s="1750"/>
      <c r="H249" s="2319"/>
      <c r="I249" s="1590"/>
      <c r="J249" s="175"/>
      <c r="K249" s="2316" t="s">
        <v>863</v>
      </c>
      <c r="L249" s="2317"/>
      <c r="M249" s="2294"/>
      <c r="N249" s="202"/>
      <c r="O249" s="200"/>
      <c r="P249" s="250"/>
      <c r="Q249" s="202"/>
      <c r="R249" s="200"/>
      <c r="S249" s="250"/>
      <c r="T249" s="202"/>
      <c r="U249" s="200"/>
      <c r="V249" s="250"/>
      <c r="W249" s="202"/>
      <c r="X249" s="200"/>
      <c r="Y249" s="250"/>
      <c r="Z249" s="2980" t="s">
        <v>2662</v>
      </c>
      <c r="AA249" s="2563">
        <v>222</v>
      </c>
      <c r="AB249" s="2891"/>
      <c r="AC249" s="2889" t="s">
        <v>115</v>
      </c>
      <c r="AD249" s="2892">
        <f>1000*50</f>
        <v>50000</v>
      </c>
      <c r="AE249" s="1319"/>
      <c r="AF249" s="1484"/>
      <c r="AG249" s="1320"/>
      <c r="AH249" s="1320"/>
      <c r="AI249" s="1320">
        <f>+AD249</f>
        <v>50000</v>
      </c>
      <c r="AJ249" s="1320"/>
      <c r="AK249" s="1320"/>
      <c r="AL249" s="1320"/>
      <c r="AM249" s="1320"/>
      <c r="AN249" s="1320"/>
      <c r="AO249" s="1320"/>
      <c r="AP249" s="1320"/>
      <c r="AQ249" s="1320"/>
      <c r="AR249" s="1320"/>
      <c r="AS249" s="1320"/>
      <c r="AT249" s="1320"/>
      <c r="AU249" s="1320"/>
      <c r="AV249" s="1320"/>
      <c r="AW249" s="1320"/>
      <c r="AX249" s="1320"/>
      <c r="AY249" s="1320"/>
      <c r="AZ249" s="1320"/>
      <c r="BA249" s="1320"/>
      <c r="BB249" s="1320"/>
      <c r="BC249" s="1320"/>
      <c r="BD249" s="1320"/>
      <c r="BE249" s="1320"/>
      <c r="BF249" s="1320"/>
      <c r="BG249" s="1320"/>
      <c r="BH249" s="1320"/>
      <c r="BI249" s="1320"/>
      <c r="BJ249" s="1320"/>
      <c r="BK249" s="1320"/>
      <c r="BL249" s="1320"/>
      <c r="BM249" s="1320"/>
      <c r="BN249" s="1320"/>
      <c r="BO249" s="1320"/>
      <c r="BP249" s="1320"/>
      <c r="BQ249" s="1320"/>
      <c r="BR249" s="1320"/>
      <c r="BS249" s="1320"/>
      <c r="BT249" s="1320"/>
      <c r="BU249" s="1320"/>
      <c r="BV249" s="1320"/>
      <c r="BW249" s="1320"/>
      <c r="BX249" s="1320"/>
      <c r="BY249" s="1320"/>
      <c r="BZ249" s="1320"/>
      <c r="CA249" s="1320"/>
      <c r="CB249" s="1320"/>
      <c r="CC249" s="1320"/>
      <c r="CD249" s="1320"/>
      <c r="CE249" s="1320"/>
      <c r="CF249" s="1320"/>
      <c r="CG249" s="1320"/>
      <c r="CH249" s="1378">
        <f t="shared" si="3"/>
        <v>50000</v>
      </c>
    </row>
    <row r="250" spans="1:86" ht="136.5" customHeight="1">
      <c r="A250" s="1688"/>
      <c r="B250" s="3337"/>
      <c r="C250" s="3172"/>
      <c r="D250" s="3172"/>
      <c r="E250" s="2266"/>
      <c r="F250" s="3172"/>
      <c r="G250" s="1750"/>
      <c r="H250" s="2319"/>
      <c r="I250" s="1590"/>
      <c r="J250" s="175"/>
      <c r="K250" s="2316" t="s">
        <v>864</v>
      </c>
      <c r="L250" s="2317"/>
      <c r="M250" s="2294"/>
      <c r="N250" s="202"/>
      <c r="O250" s="200"/>
      <c r="P250" s="250"/>
      <c r="Q250" s="202"/>
      <c r="R250" s="200"/>
      <c r="S250" s="250"/>
      <c r="T250" s="202"/>
      <c r="U250" s="200"/>
      <c r="V250" s="250"/>
      <c r="W250" s="202"/>
      <c r="X250" s="200"/>
      <c r="Y250" s="250"/>
      <c r="Z250" s="365"/>
      <c r="AA250" s="261"/>
      <c r="AB250" s="367"/>
      <c r="AC250" s="1173"/>
      <c r="AD250" s="1781"/>
      <c r="AE250" s="1319"/>
      <c r="AF250" s="1484"/>
      <c r="AG250" s="1320"/>
      <c r="AH250" s="1320"/>
      <c r="AI250" s="1320"/>
      <c r="AJ250" s="1320"/>
      <c r="AK250" s="1320"/>
      <c r="AL250" s="1320"/>
      <c r="AM250" s="1320"/>
      <c r="AN250" s="1320"/>
      <c r="AO250" s="1320"/>
      <c r="AP250" s="1320"/>
      <c r="AQ250" s="1320"/>
      <c r="AR250" s="1320"/>
      <c r="AS250" s="1320"/>
      <c r="AT250" s="1320"/>
      <c r="AU250" s="1320"/>
      <c r="AV250" s="1320"/>
      <c r="AW250" s="1320"/>
      <c r="AX250" s="1320"/>
      <c r="AY250" s="1320"/>
      <c r="AZ250" s="1320"/>
      <c r="BA250" s="1320"/>
      <c r="BB250" s="1320"/>
      <c r="BC250" s="1320"/>
      <c r="BD250" s="1320"/>
      <c r="BE250" s="1320"/>
      <c r="BF250" s="1320"/>
      <c r="BG250" s="1320"/>
      <c r="BH250" s="1320"/>
      <c r="BI250" s="1320"/>
      <c r="BJ250" s="1320"/>
      <c r="BK250" s="1320"/>
      <c r="BL250" s="1320"/>
      <c r="BM250" s="1320"/>
      <c r="BN250" s="1320"/>
      <c r="BO250" s="1320"/>
      <c r="BP250" s="1320"/>
      <c r="BQ250" s="1320"/>
      <c r="BR250" s="1320"/>
      <c r="BS250" s="1320"/>
      <c r="BT250" s="1320"/>
      <c r="BU250" s="1320"/>
      <c r="BV250" s="1320"/>
      <c r="BW250" s="1320"/>
      <c r="BX250" s="1320"/>
      <c r="BY250" s="1320"/>
      <c r="BZ250" s="1320"/>
      <c r="CA250" s="1320"/>
      <c r="CB250" s="1320"/>
      <c r="CC250" s="1320"/>
      <c r="CD250" s="1320"/>
      <c r="CE250" s="1320"/>
      <c r="CF250" s="1320"/>
      <c r="CG250" s="1320"/>
      <c r="CH250" s="1378">
        <f t="shared" si="3"/>
        <v>0</v>
      </c>
    </row>
    <row r="251" spans="1:86" ht="81" customHeight="1">
      <c r="A251" s="1688"/>
      <c r="B251" s="1692"/>
      <c r="C251" s="2266"/>
      <c r="D251" s="2266"/>
      <c r="E251" s="2266"/>
      <c r="F251" s="2266"/>
      <c r="G251" s="1071"/>
      <c r="H251" s="2319"/>
      <c r="I251" s="1590"/>
      <c r="J251" s="175"/>
      <c r="K251" s="2316" t="s">
        <v>865</v>
      </c>
      <c r="L251" s="2317"/>
      <c r="M251" s="2294"/>
      <c r="N251" s="202"/>
      <c r="O251" s="200"/>
      <c r="P251" s="250"/>
      <c r="Q251" s="202"/>
      <c r="R251" s="200"/>
      <c r="S251" s="250"/>
      <c r="T251" s="202"/>
      <c r="U251" s="200"/>
      <c r="V251" s="250"/>
      <c r="W251" s="202"/>
      <c r="X251" s="200"/>
      <c r="Y251" s="250"/>
      <c r="Z251" s="366" t="s">
        <v>866</v>
      </c>
      <c r="AA251" s="261">
        <v>222</v>
      </c>
      <c r="AB251" s="367"/>
      <c r="AC251" s="1173" t="s">
        <v>115</v>
      </c>
      <c r="AD251" s="1781">
        <f>500*20</f>
        <v>10000</v>
      </c>
      <c r="AE251" s="1319"/>
      <c r="AF251" s="1484"/>
      <c r="AG251" s="1320"/>
      <c r="AH251" s="1320"/>
      <c r="AI251" s="1320">
        <f>+AD251</f>
        <v>10000</v>
      </c>
      <c r="AJ251" s="1320"/>
      <c r="AK251" s="1320"/>
      <c r="AL251" s="1320"/>
      <c r="AM251" s="1320"/>
      <c r="AN251" s="1320"/>
      <c r="AO251" s="1320"/>
      <c r="AP251" s="1320"/>
      <c r="AQ251" s="1320"/>
      <c r="AR251" s="1320"/>
      <c r="AS251" s="1320"/>
      <c r="AT251" s="1320"/>
      <c r="AU251" s="1320"/>
      <c r="AV251" s="1320"/>
      <c r="AW251" s="1320"/>
      <c r="AX251" s="1320"/>
      <c r="AY251" s="1320"/>
      <c r="AZ251" s="1320"/>
      <c r="BA251" s="1320"/>
      <c r="BB251" s="1320"/>
      <c r="BC251" s="1320"/>
      <c r="BD251" s="1320"/>
      <c r="BE251" s="1320"/>
      <c r="BF251" s="1320"/>
      <c r="BG251" s="1320"/>
      <c r="BH251" s="1320"/>
      <c r="BI251" s="1320"/>
      <c r="BJ251" s="1320"/>
      <c r="BK251" s="1320"/>
      <c r="BL251" s="1320"/>
      <c r="BM251" s="1320"/>
      <c r="BN251" s="1320"/>
      <c r="BO251" s="1320"/>
      <c r="BP251" s="1320"/>
      <c r="BQ251" s="1320"/>
      <c r="BR251" s="1320"/>
      <c r="BS251" s="1320"/>
      <c r="BT251" s="1320"/>
      <c r="BU251" s="1320"/>
      <c r="BV251" s="1320"/>
      <c r="BW251" s="1320"/>
      <c r="BX251" s="1320"/>
      <c r="BY251" s="1320"/>
      <c r="BZ251" s="1320"/>
      <c r="CA251" s="1320"/>
      <c r="CB251" s="1320"/>
      <c r="CC251" s="1320"/>
      <c r="CD251" s="1320"/>
      <c r="CE251" s="1320"/>
      <c r="CF251" s="1320"/>
      <c r="CG251" s="1320"/>
      <c r="CH251" s="1378">
        <f t="shared" si="3"/>
        <v>10000</v>
      </c>
    </row>
    <row r="252" spans="1:86" ht="100.5" customHeight="1">
      <c r="A252" s="1688"/>
      <c r="B252" s="1692"/>
      <c r="C252" s="2266"/>
      <c r="D252" s="2266"/>
      <c r="E252" s="2266"/>
      <c r="F252" s="2266"/>
      <c r="G252" s="1071"/>
      <c r="H252" s="2319"/>
      <c r="I252" s="1590"/>
      <c r="J252" s="175"/>
      <c r="K252" s="2316" t="s">
        <v>867</v>
      </c>
      <c r="L252" s="2317"/>
      <c r="M252" s="2294"/>
      <c r="N252" s="202"/>
      <c r="O252" s="200"/>
      <c r="P252" s="250"/>
      <c r="Q252" s="202"/>
      <c r="R252" s="200"/>
      <c r="S252" s="250"/>
      <c r="T252" s="202"/>
      <c r="U252" s="200"/>
      <c r="V252" s="250"/>
      <c r="W252" s="202"/>
      <c r="X252" s="200"/>
      <c r="Y252" s="250"/>
      <c r="Z252" s="366" t="s">
        <v>868</v>
      </c>
      <c r="AA252" s="261">
        <v>222</v>
      </c>
      <c r="AB252" s="367"/>
      <c r="AC252" s="1173" t="s">
        <v>115</v>
      </c>
      <c r="AD252" s="1781">
        <f>500*20</f>
        <v>10000</v>
      </c>
      <c r="AE252" s="1319"/>
      <c r="AF252" s="1484"/>
      <c r="AG252" s="1320"/>
      <c r="AH252" s="1320"/>
      <c r="AI252" s="1320">
        <f>+AD252</f>
        <v>10000</v>
      </c>
      <c r="AJ252" s="1320"/>
      <c r="AK252" s="1320"/>
      <c r="AL252" s="1320"/>
      <c r="AM252" s="1320"/>
      <c r="AN252" s="1320"/>
      <c r="AO252" s="1320"/>
      <c r="AP252" s="1320"/>
      <c r="AQ252" s="1320"/>
      <c r="AR252" s="1320"/>
      <c r="AS252" s="1320"/>
      <c r="AT252" s="1320"/>
      <c r="AU252" s="1320"/>
      <c r="AV252" s="1320"/>
      <c r="AW252" s="1320"/>
      <c r="AX252" s="1320"/>
      <c r="AY252" s="1320"/>
      <c r="AZ252" s="1320"/>
      <c r="BA252" s="1320"/>
      <c r="BB252" s="1320"/>
      <c r="BC252" s="1320"/>
      <c r="BD252" s="1320"/>
      <c r="BE252" s="1320"/>
      <c r="BF252" s="1320"/>
      <c r="BG252" s="1320"/>
      <c r="BH252" s="1320"/>
      <c r="BI252" s="1320"/>
      <c r="BJ252" s="1320"/>
      <c r="BK252" s="1320"/>
      <c r="BL252" s="1320"/>
      <c r="BM252" s="1320"/>
      <c r="BN252" s="1320"/>
      <c r="BO252" s="1320"/>
      <c r="BP252" s="1320"/>
      <c r="BQ252" s="1320"/>
      <c r="BR252" s="1320"/>
      <c r="BS252" s="1320"/>
      <c r="BT252" s="1320"/>
      <c r="BU252" s="1320"/>
      <c r="BV252" s="1320"/>
      <c r="BW252" s="1320"/>
      <c r="BX252" s="1320"/>
      <c r="BY252" s="1320"/>
      <c r="BZ252" s="1320"/>
      <c r="CA252" s="1320"/>
      <c r="CB252" s="1320"/>
      <c r="CC252" s="1320"/>
      <c r="CD252" s="1320"/>
      <c r="CE252" s="1320"/>
      <c r="CF252" s="1320"/>
      <c r="CG252" s="1320"/>
      <c r="CH252" s="1378">
        <f t="shared" si="3"/>
        <v>10000</v>
      </c>
    </row>
    <row r="253" spans="1:86" ht="93.75" customHeight="1">
      <c r="A253" s="1688"/>
      <c r="B253" s="1692"/>
      <c r="C253" s="2266"/>
      <c r="D253" s="2266"/>
      <c r="E253" s="2266"/>
      <c r="F253" s="2266"/>
      <c r="G253" s="1071"/>
      <c r="H253" s="2319"/>
      <c r="I253" s="1590"/>
      <c r="J253" s="175"/>
      <c r="K253" s="2316" t="s">
        <v>869</v>
      </c>
      <c r="L253" s="2317"/>
      <c r="M253" s="2294"/>
      <c r="N253" s="202"/>
      <c r="O253" s="200"/>
      <c r="P253" s="250"/>
      <c r="Q253" s="202"/>
      <c r="R253" s="200"/>
      <c r="S253" s="250"/>
      <c r="T253" s="202"/>
      <c r="U253" s="200"/>
      <c r="V253" s="250"/>
      <c r="W253" s="202"/>
      <c r="X253" s="200"/>
      <c r="Y253" s="250"/>
      <c r="Z253" s="366" t="s">
        <v>870</v>
      </c>
      <c r="AA253" s="442">
        <v>392</v>
      </c>
      <c r="AB253" s="441"/>
      <c r="AC253" s="1173" t="s">
        <v>331</v>
      </c>
      <c r="AD253" s="1781">
        <f>1000*20</f>
        <v>20000</v>
      </c>
      <c r="AE253" s="1319"/>
      <c r="AF253" s="1484"/>
      <c r="AG253" s="1320"/>
      <c r="AH253" s="1320"/>
      <c r="AI253" s="1320"/>
      <c r="AJ253" s="1320"/>
      <c r="AK253" s="1320"/>
      <c r="AL253" s="1320"/>
      <c r="AM253" s="1320"/>
      <c r="AN253" s="1320"/>
      <c r="AO253" s="1320"/>
      <c r="AP253" s="1320"/>
      <c r="AQ253" s="1320"/>
      <c r="AR253" s="1320"/>
      <c r="AS253" s="1320"/>
      <c r="AT253" s="1320"/>
      <c r="AU253" s="1320"/>
      <c r="AV253" s="1320"/>
      <c r="AW253" s="1320"/>
      <c r="AX253" s="1320"/>
      <c r="AY253" s="1320"/>
      <c r="AZ253" s="1320"/>
      <c r="BA253" s="1320"/>
      <c r="BB253" s="1320"/>
      <c r="BC253" s="1320"/>
      <c r="BD253" s="1320"/>
      <c r="BE253" s="1320"/>
      <c r="BF253" s="1320"/>
      <c r="BG253" s="1320"/>
      <c r="BH253" s="1320"/>
      <c r="BI253" s="1320"/>
      <c r="BJ253" s="1320"/>
      <c r="BK253" s="1320"/>
      <c r="BL253" s="1320"/>
      <c r="BM253" s="1320"/>
      <c r="BN253" s="1320"/>
      <c r="BO253" s="1320"/>
      <c r="BP253" s="1320"/>
      <c r="BQ253" s="1320">
        <f>+AD253</f>
        <v>20000</v>
      </c>
      <c r="BR253" s="1320"/>
      <c r="BS253" s="1320"/>
      <c r="BT253" s="1320"/>
      <c r="BU253" s="1320"/>
      <c r="BV253" s="1320"/>
      <c r="BW253" s="1320"/>
      <c r="BX253" s="1320"/>
      <c r="BY253" s="1320"/>
      <c r="BZ253" s="1320"/>
      <c r="CA253" s="1320"/>
      <c r="CB253" s="1320"/>
      <c r="CC253" s="1320"/>
      <c r="CD253" s="1320"/>
      <c r="CE253" s="1320"/>
      <c r="CF253" s="1320"/>
      <c r="CG253" s="1320"/>
      <c r="CH253" s="1378">
        <f t="shared" si="3"/>
        <v>20000</v>
      </c>
    </row>
    <row r="254" spans="1:86" ht="78" customHeight="1">
      <c r="A254" s="1688"/>
      <c r="B254" s="1692"/>
      <c r="C254" s="2266"/>
      <c r="D254" s="2266"/>
      <c r="E254" s="2266"/>
      <c r="F254" s="2266"/>
      <c r="G254" s="1071"/>
      <c r="H254" s="2319"/>
      <c r="I254" s="1590"/>
      <c r="J254" s="175"/>
      <c r="K254" s="2316" t="s">
        <v>871</v>
      </c>
      <c r="L254" s="2317"/>
      <c r="M254" s="2294"/>
      <c r="N254" s="202"/>
      <c r="O254" s="200"/>
      <c r="P254" s="250"/>
      <c r="Q254" s="202"/>
      <c r="R254" s="200"/>
      <c r="S254" s="250"/>
      <c r="T254" s="202"/>
      <c r="U254" s="200"/>
      <c r="V254" s="250"/>
      <c r="W254" s="202"/>
      <c r="X254" s="200"/>
      <c r="Y254" s="250"/>
      <c r="Z254" s="259" t="s">
        <v>872</v>
      </c>
      <c r="AA254" s="734">
        <v>222</v>
      </c>
      <c r="AB254" s="453"/>
      <c r="AC254" s="2200" t="s">
        <v>115</v>
      </c>
      <c r="AD254" s="1801">
        <f>30000*5</f>
        <v>150000</v>
      </c>
      <c r="AE254" s="1319"/>
      <c r="AF254" s="1484"/>
      <c r="AG254" s="1320"/>
      <c r="AH254" s="1320"/>
      <c r="AI254" s="1320">
        <f t="shared" ref="AI254:AI263" si="4">+AD254</f>
        <v>150000</v>
      </c>
      <c r="AJ254" s="1320"/>
      <c r="AK254" s="1320"/>
      <c r="AL254" s="1320"/>
      <c r="AM254" s="1320"/>
      <c r="AN254" s="1320"/>
      <c r="AO254" s="1320"/>
      <c r="AP254" s="1320"/>
      <c r="AQ254" s="1320"/>
      <c r="AR254" s="1320"/>
      <c r="AS254" s="1320"/>
      <c r="AT254" s="1320"/>
      <c r="AU254" s="1320"/>
      <c r="AV254" s="1320"/>
      <c r="AW254" s="1320"/>
      <c r="AX254" s="1320"/>
      <c r="AY254" s="1320"/>
      <c r="AZ254" s="1320"/>
      <c r="BA254" s="1320"/>
      <c r="BB254" s="1320"/>
      <c r="BC254" s="1320"/>
      <c r="BD254" s="1320"/>
      <c r="BE254" s="1320"/>
      <c r="BF254" s="1320"/>
      <c r="BG254" s="1320"/>
      <c r="BH254" s="1320"/>
      <c r="BI254" s="1320"/>
      <c r="BJ254" s="1320"/>
      <c r="BK254" s="1320"/>
      <c r="BL254" s="1320"/>
      <c r="BM254" s="1320"/>
      <c r="BN254" s="1320"/>
      <c r="BO254" s="1320"/>
      <c r="BP254" s="1320"/>
      <c r="BQ254" s="1320"/>
      <c r="BR254" s="1320"/>
      <c r="BS254" s="1320"/>
      <c r="BT254" s="1320"/>
      <c r="BU254" s="1320"/>
      <c r="BV254" s="1320"/>
      <c r="BW254" s="1320"/>
      <c r="BX254" s="1320"/>
      <c r="BY254" s="1320"/>
      <c r="BZ254" s="1320"/>
      <c r="CA254" s="1320"/>
      <c r="CB254" s="1320"/>
      <c r="CC254" s="1320"/>
      <c r="CD254" s="1320"/>
      <c r="CE254" s="1320"/>
      <c r="CF254" s="1320"/>
      <c r="CG254" s="1320"/>
      <c r="CH254" s="1378">
        <f t="shared" si="3"/>
        <v>150000</v>
      </c>
    </row>
    <row r="255" spans="1:86" ht="96.75" customHeight="1">
      <c r="A255" s="1688"/>
      <c r="B255" s="1692"/>
      <c r="C255" s="2266"/>
      <c r="D255" s="2266"/>
      <c r="E255" s="2266"/>
      <c r="F255" s="2266"/>
      <c r="G255" s="1071"/>
      <c r="H255" s="2319"/>
      <c r="I255" s="1590"/>
      <c r="J255" s="175"/>
      <c r="K255" s="2316" t="s">
        <v>873</v>
      </c>
      <c r="L255" s="2317"/>
      <c r="M255" s="2294"/>
      <c r="N255" s="202"/>
      <c r="O255" s="200"/>
      <c r="P255" s="250"/>
      <c r="Q255" s="202"/>
      <c r="R255" s="200"/>
      <c r="S255" s="250"/>
      <c r="T255" s="202"/>
      <c r="U255" s="200"/>
      <c r="V255" s="250"/>
      <c r="W255" s="202"/>
      <c r="X255" s="200"/>
      <c r="Y255" s="250"/>
      <c r="Z255" s="259" t="s">
        <v>874</v>
      </c>
      <c r="AA255" s="734">
        <v>222</v>
      </c>
      <c r="AB255" s="453"/>
      <c r="AC255" s="2200" t="s">
        <v>115</v>
      </c>
      <c r="AD255" s="1801">
        <f>5000*10</f>
        <v>50000</v>
      </c>
      <c r="AE255" s="1319"/>
      <c r="AF255" s="1484"/>
      <c r="AG255" s="1320"/>
      <c r="AH255" s="1320"/>
      <c r="AI255" s="1320">
        <f t="shared" si="4"/>
        <v>50000</v>
      </c>
      <c r="AJ255" s="1320"/>
      <c r="AK255" s="1320"/>
      <c r="AL255" s="1320"/>
      <c r="AM255" s="1320"/>
      <c r="AN255" s="1320"/>
      <c r="AO255" s="1320"/>
      <c r="AP255" s="1320"/>
      <c r="AQ255" s="1320"/>
      <c r="AR255" s="1320"/>
      <c r="AS255" s="1320"/>
      <c r="AT255" s="1320"/>
      <c r="AU255" s="1320"/>
      <c r="AV255" s="1320"/>
      <c r="AW255" s="1320"/>
      <c r="AX255" s="1320"/>
      <c r="AY255" s="1320"/>
      <c r="AZ255" s="1320"/>
      <c r="BA255" s="1320"/>
      <c r="BB255" s="1320"/>
      <c r="BC255" s="1320"/>
      <c r="BD255" s="1320"/>
      <c r="BE255" s="1320"/>
      <c r="BF255" s="1320"/>
      <c r="BG255" s="1320"/>
      <c r="BH255" s="1320"/>
      <c r="BI255" s="1320"/>
      <c r="BJ255" s="1320"/>
      <c r="BK255" s="1320"/>
      <c r="BL255" s="1320"/>
      <c r="BM255" s="1320"/>
      <c r="BN255" s="1320"/>
      <c r="BO255" s="1320"/>
      <c r="BP255" s="1320"/>
      <c r="BQ255" s="1320"/>
      <c r="BR255" s="1320"/>
      <c r="BS255" s="1320"/>
      <c r="BT255" s="1320"/>
      <c r="BU255" s="1320"/>
      <c r="BV255" s="1320"/>
      <c r="BW255" s="1320"/>
      <c r="BX255" s="1320"/>
      <c r="BY255" s="1320"/>
      <c r="BZ255" s="1320"/>
      <c r="CA255" s="1320"/>
      <c r="CB255" s="1320"/>
      <c r="CC255" s="1320"/>
      <c r="CD255" s="1320"/>
      <c r="CE255" s="1320"/>
      <c r="CF255" s="1320"/>
      <c r="CG255" s="1320"/>
      <c r="CH255" s="1378">
        <f t="shared" si="3"/>
        <v>50000</v>
      </c>
    </row>
    <row r="256" spans="1:86" ht="90" customHeight="1">
      <c r="A256" s="1688"/>
      <c r="B256" s="1692"/>
      <c r="C256" s="2266"/>
      <c r="D256" s="2266"/>
      <c r="E256" s="2266"/>
      <c r="F256" s="2266"/>
      <c r="G256" s="1071"/>
      <c r="H256" s="2319"/>
      <c r="I256" s="1590"/>
      <c r="J256" s="175"/>
      <c r="K256" s="2316" t="s">
        <v>875</v>
      </c>
      <c r="L256" s="2317"/>
      <c r="M256" s="2294"/>
      <c r="N256" s="202"/>
      <c r="O256" s="200"/>
      <c r="P256" s="250"/>
      <c r="Q256" s="202"/>
      <c r="R256" s="200"/>
      <c r="S256" s="250"/>
      <c r="T256" s="202"/>
      <c r="U256" s="200"/>
      <c r="V256" s="250"/>
      <c r="W256" s="202"/>
      <c r="X256" s="200"/>
      <c r="Y256" s="250"/>
      <c r="Z256" s="259" t="s">
        <v>876</v>
      </c>
      <c r="AA256" s="734">
        <v>222</v>
      </c>
      <c r="AB256" s="453"/>
      <c r="AC256" s="2200" t="s">
        <v>115</v>
      </c>
      <c r="AD256" s="1801">
        <f>5000*10</f>
        <v>50000</v>
      </c>
      <c r="AE256" s="1319"/>
      <c r="AF256" s="1484"/>
      <c r="AG256" s="1320"/>
      <c r="AH256" s="1320"/>
      <c r="AI256" s="1320">
        <f t="shared" si="4"/>
        <v>50000</v>
      </c>
      <c r="AJ256" s="1320"/>
      <c r="AK256" s="1320"/>
      <c r="AL256" s="1320"/>
      <c r="AM256" s="1320"/>
      <c r="AN256" s="1320"/>
      <c r="AO256" s="1320"/>
      <c r="AP256" s="1320"/>
      <c r="AQ256" s="1320"/>
      <c r="AR256" s="1320"/>
      <c r="AS256" s="1320"/>
      <c r="AT256" s="1320"/>
      <c r="AU256" s="1320"/>
      <c r="AV256" s="1320"/>
      <c r="AW256" s="1320"/>
      <c r="AX256" s="1320"/>
      <c r="AY256" s="1320"/>
      <c r="AZ256" s="1320"/>
      <c r="BA256" s="1320"/>
      <c r="BB256" s="1320"/>
      <c r="BC256" s="1320"/>
      <c r="BD256" s="1320"/>
      <c r="BE256" s="1320"/>
      <c r="BF256" s="1320"/>
      <c r="BG256" s="1320"/>
      <c r="BH256" s="1320"/>
      <c r="BI256" s="1320"/>
      <c r="BJ256" s="1320"/>
      <c r="BK256" s="1320"/>
      <c r="BL256" s="1320"/>
      <c r="BM256" s="1320"/>
      <c r="BN256" s="1320"/>
      <c r="BO256" s="1320"/>
      <c r="BP256" s="1320"/>
      <c r="BQ256" s="1320"/>
      <c r="BR256" s="1320"/>
      <c r="BS256" s="1320"/>
      <c r="BT256" s="1320"/>
      <c r="BU256" s="1320"/>
      <c r="BV256" s="1320"/>
      <c r="BW256" s="1320"/>
      <c r="BX256" s="1320"/>
      <c r="BY256" s="1320"/>
      <c r="BZ256" s="1320"/>
      <c r="CA256" s="1320"/>
      <c r="CB256" s="1320"/>
      <c r="CC256" s="1320"/>
      <c r="CD256" s="1320"/>
      <c r="CE256" s="1320"/>
      <c r="CF256" s="1320"/>
      <c r="CG256" s="1320"/>
      <c r="CH256" s="1378">
        <f t="shared" si="3"/>
        <v>50000</v>
      </c>
    </row>
    <row r="257" spans="1:86" ht="69.75" customHeight="1">
      <c r="A257" s="1688"/>
      <c r="B257" s="1692"/>
      <c r="C257" s="2266"/>
      <c r="D257" s="2266"/>
      <c r="E257" s="2266"/>
      <c r="F257" s="2266"/>
      <c r="G257" s="1071"/>
      <c r="H257" s="2319"/>
      <c r="I257" s="1590"/>
      <c r="J257" s="175"/>
      <c r="K257" s="2981" t="s">
        <v>877</v>
      </c>
      <c r="L257" s="1930"/>
      <c r="M257" s="2982"/>
      <c r="N257" s="2983"/>
      <c r="O257" s="2984"/>
      <c r="P257" s="2985"/>
      <c r="Q257" s="2983"/>
      <c r="R257" s="2984"/>
      <c r="S257" s="2985"/>
      <c r="T257" s="2983"/>
      <c r="U257" s="2984"/>
      <c r="V257" s="2985"/>
      <c r="W257" s="2983"/>
      <c r="X257" s="2984"/>
      <c r="Y257" s="2985"/>
      <c r="Z257" s="2986" t="s">
        <v>878</v>
      </c>
      <c r="AA257" s="2987">
        <v>222</v>
      </c>
      <c r="AB257" s="2988"/>
      <c r="AC257" s="2989" t="s">
        <v>115</v>
      </c>
      <c r="AD257" s="2892"/>
      <c r="AE257" s="1319"/>
      <c r="AF257" s="1484"/>
      <c r="AG257" s="1320"/>
      <c r="AH257" s="1320"/>
      <c r="AI257" s="1320">
        <f t="shared" si="4"/>
        <v>0</v>
      </c>
      <c r="AJ257" s="1320"/>
      <c r="AK257" s="1320"/>
      <c r="AL257" s="1320"/>
      <c r="AM257" s="1320"/>
      <c r="AN257" s="1320"/>
      <c r="AO257" s="1320"/>
      <c r="AP257" s="1320"/>
      <c r="AQ257" s="1320"/>
      <c r="AR257" s="1320"/>
      <c r="AS257" s="1320"/>
      <c r="AT257" s="1320"/>
      <c r="AU257" s="1320"/>
      <c r="AV257" s="1320"/>
      <c r="AW257" s="1320"/>
      <c r="AX257" s="1320"/>
      <c r="AY257" s="1320"/>
      <c r="AZ257" s="1320"/>
      <c r="BA257" s="1320"/>
      <c r="BB257" s="1320"/>
      <c r="BC257" s="1320"/>
      <c r="BD257" s="1320"/>
      <c r="BE257" s="1320"/>
      <c r="BF257" s="1320"/>
      <c r="BG257" s="1320"/>
      <c r="BH257" s="1320"/>
      <c r="BI257" s="1320"/>
      <c r="BJ257" s="1320"/>
      <c r="BK257" s="1320"/>
      <c r="BL257" s="1320"/>
      <c r="BM257" s="1320"/>
      <c r="BN257" s="1320"/>
      <c r="BO257" s="1320"/>
      <c r="BP257" s="1320"/>
      <c r="BQ257" s="1320"/>
      <c r="BR257" s="1320"/>
      <c r="BS257" s="1320"/>
      <c r="BT257" s="1320"/>
      <c r="BU257" s="1320"/>
      <c r="BV257" s="1320"/>
      <c r="BW257" s="1320"/>
      <c r="BX257" s="1320"/>
      <c r="BY257" s="1320"/>
      <c r="BZ257" s="1320"/>
      <c r="CA257" s="1320"/>
      <c r="CB257" s="1320"/>
      <c r="CC257" s="1320"/>
      <c r="CD257" s="1320"/>
      <c r="CE257" s="1320"/>
      <c r="CF257" s="1320"/>
      <c r="CG257" s="1320"/>
      <c r="CH257" s="1378">
        <f t="shared" si="3"/>
        <v>0</v>
      </c>
    </row>
    <row r="258" spans="1:86" ht="83.25" customHeight="1">
      <c r="A258" s="1688"/>
      <c r="B258" s="1692"/>
      <c r="C258" s="2266"/>
      <c r="D258" s="2266"/>
      <c r="E258" s="2266"/>
      <c r="F258" s="2266"/>
      <c r="G258" s="1071"/>
      <c r="H258" s="2319"/>
      <c r="I258" s="1590"/>
      <c r="J258" s="175"/>
      <c r="K258" s="2316" t="s">
        <v>879</v>
      </c>
      <c r="L258" s="2317"/>
      <c r="M258" s="2294"/>
      <c r="N258" s="202"/>
      <c r="O258" s="200"/>
      <c r="P258" s="250"/>
      <c r="Q258" s="202"/>
      <c r="R258" s="200"/>
      <c r="S258" s="250"/>
      <c r="T258" s="202"/>
      <c r="U258" s="200"/>
      <c r="V258" s="250"/>
      <c r="W258" s="202"/>
      <c r="X258" s="200"/>
      <c r="Y258" s="250"/>
      <c r="Z258" s="259" t="s">
        <v>880</v>
      </c>
      <c r="AA258" s="734">
        <v>222</v>
      </c>
      <c r="AB258" s="453"/>
      <c r="AC258" s="2200" t="s">
        <v>115</v>
      </c>
      <c r="AD258" s="1801">
        <f>30000*10</f>
        <v>300000</v>
      </c>
      <c r="AE258" s="1319"/>
      <c r="AF258" s="1484"/>
      <c r="AG258" s="1320"/>
      <c r="AH258" s="1320"/>
      <c r="AI258" s="1320">
        <f t="shared" si="4"/>
        <v>300000</v>
      </c>
      <c r="AJ258" s="1320"/>
      <c r="AK258" s="1320"/>
      <c r="AL258" s="1320"/>
      <c r="AM258" s="1320"/>
      <c r="AN258" s="1320"/>
      <c r="AO258" s="1320"/>
      <c r="AP258" s="1320"/>
      <c r="AQ258" s="1320"/>
      <c r="AR258" s="1320"/>
      <c r="AS258" s="1320"/>
      <c r="AT258" s="1320"/>
      <c r="AU258" s="1320"/>
      <c r="AV258" s="1320"/>
      <c r="AW258" s="1320"/>
      <c r="AX258" s="1320"/>
      <c r="AY258" s="1320"/>
      <c r="AZ258" s="1320"/>
      <c r="BA258" s="1320"/>
      <c r="BB258" s="1320"/>
      <c r="BC258" s="1320"/>
      <c r="BD258" s="1320"/>
      <c r="BE258" s="1320"/>
      <c r="BF258" s="1320"/>
      <c r="BG258" s="1320"/>
      <c r="BH258" s="1320"/>
      <c r="BI258" s="1320"/>
      <c r="BJ258" s="1320"/>
      <c r="BK258" s="1320"/>
      <c r="BL258" s="1320"/>
      <c r="BM258" s="1320"/>
      <c r="BN258" s="1320"/>
      <c r="BO258" s="1320"/>
      <c r="BP258" s="1320"/>
      <c r="BQ258" s="1320"/>
      <c r="BR258" s="1320"/>
      <c r="BS258" s="1320"/>
      <c r="BT258" s="1320"/>
      <c r="BU258" s="1320"/>
      <c r="BV258" s="1320"/>
      <c r="BW258" s="1320"/>
      <c r="BX258" s="1320"/>
      <c r="BY258" s="1320"/>
      <c r="BZ258" s="1320"/>
      <c r="CA258" s="1320"/>
      <c r="CB258" s="1320"/>
      <c r="CC258" s="1320"/>
      <c r="CD258" s="1320"/>
      <c r="CE258" s="1320"/>
      <c r="CF258" s="1320"/>
      <c r="CG258" s="1320"/>
      <c r="CH258" s="1378">
        <f t="shared" si="3"/>
        <v>300000</v>
      </c>
    </row>
    <row r="259" spans="1:86" ht="90.75" customHeight="1">
      <c r="A259" s="1688"/>
      <c r="B259" s="1692"/>
      <c r="C259" s="2266"/>
      <c r="D259" s="2266"/>
      <c r="E259" s="2266"/>
      <c r="F259" s="2266"/>
      <c r="G259" s="1071"/>
      <c r="H259" s="2319"/>
      <c r="I259" s="1590"/>
      <c r="J259" s="175"/>
      <c r="K259" s="2316" t="s">
        <v>881</v>
      </c>
      <c r="L259" s="2317"/>
      <c r="M259" s="2294"/>
      <c r="N259" s="202"/>
      <c r="O259" s="200"/>
      <c r="P259" s="250"/>
      <c r="Q259" s="202"/>
      <c r="R259" s="200"/>
      <c r="S259" s="250"/>
      <c r="T259" s="202"/>
      <c r="U259" s="200"/>
      <c r="V259" s="250"/>
      <c r="W259" s="202"/>
      <c r="X259" s="200"/>
      <c r="Y259" s="250"/>
      <c r="Z259" s="259" t="s">
        <v>882</v>
      </c>
      <c r="AA259" s="734">
        <v>222</v>
      </c>
      <c r="AB259" s="453"/>
      <c r="AC259" s="2200" t="s">
        <v>115</v>
      </c>
      <c r="AD259" s="1801">
        <f>5000*10</f>
        <v>50000</v>
      </c>
      <c r="AE259" s="1319"/>
      <c r="AF259" s="1484"/>
      <c r="AG259" s="1320"/>
      <c r="AH259" s="1320"/>
      <c r="AI259" s="1320">
        <f t="shared" si="4"/>
        <v>50000</v>
      </c>
      <c r="AJ259" s="1320"/>
      <c r="AK259" s="1320"/>
      <c r="AL259" s="1320"/>
      <c r="AM259" s="1320"/>
      <c r="AN259" s="1320"/>
      <c r="AO259" s="1320"/>
      <c r="AP259" s="1320"/>
      <c r="AQ259" s="1320"/>
      <c r="AR259" s="1320"/>
      <c r="AS259" s="1320"/>
      <c r="AT259" s="1320"/>
      <c r="AU259" s="1320"/>
      <c r="AV259" s="1320"/>
      <c r="AW259" s="1320"/>
      <c r="AX259" s="1320"/>
      <c r="AY259" s="1320"/>
      <c r="AZ259" s="1320"/>
      <c r="BA259" s="1320"/>
      <c r="BB259" s="1320"/>
      <c r="BC259" s="1320"/>
      <c r="BD259" s="1320"/>
      <c r="BE259" s="1320"/>
      <c r="BF259" s="1320"/>
      <c r="BG259" s="1320"/>
      <c r="BH259" s="1320"/>
      <c r="BI259" s="1320"/>
      <c r="BJ259" s="1320"/>
      <c r="BK259" s="1320"/>
      <c r="BL259" s="1320"/>
      <c r="BM259" s="1320"/>
      <c r="BN259" s="1320"/>
      <c r="BO259" s="1320"/>
      <c r="BP259" s="1320"/>
      <c r="BQ259" s="1320"/>
      <c r="BR259" s="1320"/>
      <c r="BS259" s="1320"/>
      <c r="BT259" s="1320"/>
      <c r="BU259" s="1320"/>
      <c r="BV259" s="1320"/>
      <c r="BW259" s="1320"/>
      <c r="BX259" s="1320"/>
      <c r="BY259" s="1320"/>
      <c r="BZ259" s="1320"/>
      <c r="CA259" s="1320"/>
      <c r="CB259" s="1320"/>
      <c r="CC259" s="1320"/>
      <c r="CD259" s="1320"/>
      <c r="CE259" s="1320"/>
      <c r="CF259" s="1320"/>
      <c r="CG259" s="1320"/>
      <c r="CH259" s="1378">
        <f t="shared" si="3"/>
        <v>50000</v>
      </c>
    </row>
    <row r="260" spans="1:86" ht="78.75" customHeight="1">
      <c r="A260" s="1688"/>
      <c r="B260" s="1692"/>
      <c r="C260" s="2266"/>
      <c r="D260" s="2266"/>
      <c r="E260" s="2266"/>
      <c r="F260" s="2266"/>
      <c r="G260" s="1071"/>
      <c r="H260" s="2319"/>
      <c r="I260" s="1590"/>
      <c r="J260" s="175"/>
      <c r="K260" s="2316" t="s">
        <v>883</v>
      </c>
      <c r="L260" s="2317"/>
      <c r="M260" s="2294"/>
      <c r="N260" s="202"/>
      <c r="O260" s="200"/>
      <c r="P260" s="250"/>
      <c r="Q260" s="202"/>
      <c r="R260" s="200"/>
      <c r="S260" s="250"/>
      <c r="T260" s="202"/>
      <c r="U260" s="200"/>
      <c r="V260" s="250"/>
      <c r="W260" s="202"/>
      <c r="X260" s="200"/>
      <c r="Y260" s="250"/>
      <c r="Z260" s="259" t="s">
        <v>884</v>
      </c>
      <c r="AA260" s="734">
        <v>222</v>
      </c>
      <c r="AB260" s="453"/>
      <c r="AC260" s="2200" t="s">
        <v>115</v>
      </c>
      <c r="AD260" s="1801">
        <f>500*30</f>
        <v>15000</v>
      </c>
      <c r="AE260" s="1319"/>
      <c r="AF260" s="1484"/>
      <c r="AG260" s="1320"/>
      <c r="AH260" s="1320"/>
      <c r="AI260" s="1320">
        <f t="shared" si="4"/>
        <v>15000</v>
      </c>
      <c r="AJ260" s="1320"/>
      <c r="AK260" s="1320"/>
      <c r="AL260" s="1320"/>
      <c r="AM260" s="1320"/>
      <c r="AN260" s="1320"/>
      <c r="AO260" s="1320"/>
      <c r="AP260" s="1320"/>
      <c r="AQ260" s="1320"/>
      <c r="AR260" s="1320"/>
      <c r="AS260" s="1320"/>
      <c r="AT260" s="1320"/>
      <c r="AU260" s="1320"/>
      <c r="AV260" s="1320"/>
      <c r="AW260" s="1320"/>
      <c r="AX260" s="1320"/>
      <c r="AY260" s="1320"/>
      <c r="AZ260" s="1320"/>
      <c r="BA260" s="1320"/>
      <c r="BB260" s="1320"/>
      <c r="BC260" s="1320"/>
      <c r="BD260" s="1320"/>
      <c r="BE260" s="1320"/>
      <c r="BF260" s="1320"/>
      <c r="BG260" s="1320"/>
      <c r="BH260" s="1320"/>
      <c r="BI260" s="1320"/>
      <c r="BJ260" s="1320"/>
      <c r="BK260" s="1320"/>
      <c r="BL260" s="1320"/>
      <c r="BM260" s="1320"/>
      <c r="BN260" s="1320"/>
      <c r="BO260" s="1320"/>
      <c r="BP260" s="1320"/>
      <c r="BQ260" s="1320"/>
      <c r="BR260" s="1320"/>
      <c r="BS260" s="1320"/>
      <c r="BT260" s="1320"/>
      <c r="BU260" s="1320"/>
      <c r="BV260" s="1320"/>
      <c r="BW260" s="1320"/>
      <c r="BX260" s="1320"/>
      <c r="BY260" s="1320"/>
      <c r="BZ260" s="1320"/>
      <c r="CA260" s="1320"/>
      <c r="CB260" s="1320"/>
      <c r="CC260" s="1320"/>
      <c r="CD260" s="1320"/>
      <c r="CE260" s="1320"/>
      <c r="CF260" s="1320"/>
      <c r="CG260" s="1320"/>
      <c r="CH260" s="1378">
        <f t="shared" si="3"/>
        <v>15000</v>
      </c>
    </row>
    <row r="261" spans="1:86" ht="111" customHeight="1">
      <c r="A261" s="2336"/>
      <c r="B261" s="2337"/>
      <c r="C261" s="1652"/>
      <c r="D261" s="1652"/>
      <c r="E261" s="1652"/>
      <c r="F261" s="1652"/>
      <c r="G261" s="2338"/>
      <c r="H261" s="2339"/>
      <c r="I261" s="1637"/>
      <c r="J261" s="2340"/>
      <c r="K261" s="2302" t="s">
        <v>885</v>
      </c>
      <c r="L261" s="320"/>
      <c r="M261" s="2341"/>
      <c r="N261" s="195"/>
      <c r="O261" s="193"/>
      <c r="P261" s="251"/>
      <c r="Q261" s="195"/>
      <c r="R261" s="193"/>
      <c r="S261" s="251"/>
      <c r="T261" s="195"/>
      <c r="U261" s="193"/>
      <c r="V261" s="251"/>
      <c r="W261" s="195"/>
      <c r="X261" s="193"/>
      <c r="Y261" s="251"/>
      <c r="Z261" s="2342" t="s">
        <v>886</v>
      </c>
      <c r="AA261" s="798">
        <v>222</v>
      </c>
      <c r="AB261" s="401"/>
      <c r="AC261" s="561" t="s">
        <v>115</v>
      </c>
      <c r="AD261" s="2379">
        <f>500*30</f>
        <v>15000</v>
      </c>
      <c r="AE261" s="1319"/>
      <c r="AF261" s="1484"/>
      <c r="AG261" s="1320"/>
      <c r="AH261" s="1320"/>
      <c r="AI261" s="1320">
        <f t="shared" si="4"/>
        <v>15000</v>
      </c>
      <c r="AJ261" s="1320"/>
      <c r="AK261" s="1320"/>
      <c r="AL261" s="1320"/>
      <c r="AM261" s="1320"/>
      <c r="AN261" s="1320"/>
      <c r="AO261" s="1320"/>
      <c r="AP261" s="1320"/>
      <c r="AQ261" s="1320"/>
      <c r="AR261" s="1320"/>
      <c r="AS261" s="1320"/>
      <c r="AT261" s="1320"/>
      <c r="AU261" s="1320"/>
      <c r="AV261" s="1320"/>
      <c r="AW261" s="1320"/>
      <c r="AX261" s="1320"/>
      <c r="AY261" s="1320"/>
      <c r="AZ261" s="1320"/>
      <c r="BA261" s="1320"/>
      <c r="BB261" s="1320"/>
      <c r="BC261" s="1320"/>
      <c r="BD261" s="1320"/>
      <c r="BE261" s="1320"/>
      <c r="BF261" s="1320"/>
      <c r="BG261" s="1320"/>
      <c r="BH261" s="1320"/>
      <c r="BI261" s="1320"/>
      <c r="BJ261" s="1320"/>
      <c r="BK261" s="1320"/>
      <c r="BL261" s="1320"/>
      <c r="BM261" s="1320"/>
      <c r="BN261" s="1320"/>
      <c r="BO261" s="1320"/>
      <c r="BP261" s="1320"/>
      <c r="BQ261" s="1320"/>
      <c r="BR261" s="1320"/>
      <c r="BS261" s="1320"/>
      <c r="BT261" s="1320"/>
      <c r="BU261" s="1320"/>
      <c r="BV261" s="1320"/>
      <c r="BW261" s="1320"/>
      <c r="BX261" s="1320"/>
      <c r="BY261" s="1320"/>
      <c r="BZ261" s="1320"/>
      <c r="CA261" s="1320"/>
      <c r="CB261" s="1320"/>
      <c r="CC261" s="1320"/>
      <c r="CD261" s="1320"/>
      <c r="CE261" s="1320"/>
      <c r="CF261" s="1320"/>
      <c r="CG261" s="1320"/>
      <c r="CH261" s="1378">
        <f t="shared" si="3"/>
        <v>15000</v>
      </c>
    </row>
    <row r="262" spans="1:86" ht="159.75" customHeight="1">
      <c r="A262" s="1678"/>
      <c r="B262" s="2321"/>
      <c r="C262" s="1649"/>
      <c r="D262" s="1649"/>
      <c r="E262" s="2322"/>
      <c r="F262" s="1649"/>
      <c r="G262" s="708"/>
      <c r="H262" s="2141"/>
      <c r="I262" s="1584"/>
      <c r="J262" s="2226"/>
      <c r="K262" s="2145" t="s">
        <v>887</v>
      </c>
      <c r="L262" s="2153"/>
      <c r="M262" s="2305"/>
      <c r="N262" s="154"/>
      <c r="O262" s="2163"/>
      <c r="P262" s="1549"/>
      <c r="Q262" s="167"/>
      <c r="R262" s="2163"/>
      <c r="S262" s="158"/>
      <c r="T262" s="138"/>
      <c r="U262" s="139"/>
      <c r="V262" s="140"/>
      <c r="W262" s="138"/>
      <c r="X262" s="139"/>
      <c r="Y262" s="140"/>
      <c r="Z262" s="368" t="s">
        <v>888</v>
      </c>
      <c r="AA262" s="261">
        <v>222</v>
      </c>
      <c r="AB262" s="367"/>
      <c r="AC262" s="1173" t="s">
        <v>115</v>
      </c>
      <c r="AD262" s="1781">
        <v>3000</v>
      </c>
      <c r="AE262" s="1319"/>
      <c r="AF262" s="1484"/>
      <c r="AG262" s="1320"/>
      <c r="AH262" s="1320"/>
      <c r="AI262" s="1320">
        <f t="shared" si="4"/>
        <v>3000</v>
      </c>
      <c r="AJ262" s="1320"/>
      <c r="AK262" s="1320"/>
      <c r="AL262" s="1320"/>
      <c r="AM262" s="1320"/>
      <c r="AN262" s="1320"/>
      <c r="AO262" s="1320"/>
      <c r="AP262" s="1320"/>
      <c r="AQ262" s="1320"/>
      <c r="AR262" s="1320"/>
      <c r="AS262" s="1320"/>
      <c r="AT262" s="1320"/>
      <c r="AU262" s="1320"/>
      <c r="AV262" s="1320"/>
      <c r="AW262" s="1320"/>
      <c r="AX262" s="1320"/>
      <c r="AY262" s="1320"/>
      <c r="AZ262" s="1320"/>
      <c r="BA262" s="1320"/>
      <c r="BB262" s="1320"/>
      <c r="BC262" s="1320"/>
      <c r="BD262" s="1320"/>
      <c r="BE262" s="1320"/>
      <c r="BF262" s="1320"/>
      <c r="BG262" s="1320"/>
      <c r="BH262" s="1320"/>
      <c r="BI262" s="1320"/>
      <c r="BJ262" s="1320"/>
      <c r="BK262" s="1320"/>
      <c r="BL262" s="1320"/>
      <c r="BM262" s="1320"/>
      <c r="BN262" s="1320"/>
      <c r="BO262" s="1320"/>
      <c r="BP262" s="1320"/>
      <c r="BQ262" s="1320"/>
      <c r="BR262" s="1320"/>
      <c r="BS262" s="1320"/>
      <c r="BT262" s="1320"/>
      <c r="BU262" s="1320"/>
      <c r="BV262" s="1320"/>
      <c r="BW262" s="1320"/>
      <c r="BX262" s="1320"/>
      <c r="BY262" s="1320"/>
      <c r="BZ262" s="1320"/>
      <c r="CA262" s="1320"/>
      <c r="CB262" s="1320"/>
      <c r="CC262" s="1320"/>
      <c r="CD262" s="1320"/>
      <c r="CE262" s="1320"/>
      <c r="CF262" s="1320"/>
      <c r="CG262" s="1320"/>
      <c r="CH262" s="1378">
        <f t="shared" si="3"/>
        <v>3000</v>
      </c>
    </row>
    <row r="263" spans="1:86" ht="136.5" customHeight="1">
      <c r="A263" s="1678"/>
      <c r="B263" s="2321"/>
      <c r="C263" s="1649"/>
      <c r="D263" s="1649"/>
      <c r="E263" s="2322"/>
      <c r="F263" s="1649"/>
      <c r="G263" s="708"/>
      <c r="H263" s="2141"/>
      <c r="I263" s="1584"/>
      <c r="J263" s="2226"/>
      <c r="K263" s="2145" t="s">
        <v>889</v>
      </c>
      <c r="L263" s="2153"/>
      <c r="M263" s="2305"/>
      <c r="N263" s="154"/>
      <c r="O263" s="2163"/>
      <c r="P263" s="1549"/>
      <c r="Q263" s="167"/>
      <c r="R263" s="2163"/>
      <c r="S263" s="158"/>
      <c r="T263" s="138"/>
      <c r="U263" s="139"/>
      <c r="V263" s="140"/>
      <c r="W263" s="138"/>
      <c r="X263" s="139"/>
      <c r="Y263" s="140"/>
      <c r="Z263" s="368" t="s">
        <v>888</v>
      </c>
      <c r="AA263" s="261">
        <v>222</v>
      </c>
      <c r="AB263" s="367"/>
      <c r="AC263" s="1173" t="s">
        <v>115</v>
      </c>
      <c r="AD263" s="1781">
        <v>3000</v>
      </c>
      <c r="AE263" s="1319"/>
      <c r="AF263" s="1484"/>
      <c r="AG263" s="1320"/>
      <c r="AH263" s="1320"/>
      <c r="AI263" s="1320">
        <f t="shared" si="4"/>
        <v>3000</v>
      </c>
      <c r="AJ263" s="1320"/>
      <c r="AK263" s="1320"/>
      <c r="AL263" s="1320"/>
      <c r="AM263" s="1320"/>
      <c r="AN263" s="1320"/>
      <c r="AO263" s="1320"/>
      <c r="AP263" s="1320"/>
      <c r="AQ263" s="1320"/>
      <c r="AR263" s="1320"/>
      <c r="AS263" s="1320"/>
      <c r="AT263" s="1320"/>
      <c r="AU263" s="1320"/>
      <c r="AV263" s="1320"/>
      <c r="AW263" s="1320"/>
      <c r="AX263" s="1320"/>
      <c r="AY263" s="1320"/>
      <c r="AZ263" s="1320"/>
      <c r="BA263" s="1320"/>
      <c r="BB263" s="1320"/>
      <c r="BC263" s="1320"/>
      <c r="BD263" s="1320"/>
      <c r="BE263" s="1320"/>
      <c r="BF263" s="1320"/>
      <c r="BG263" s="1320"/>
      <c r="BH263" s="1320"/>
      <c r="BI263" s="1320"/>
      <c r="BJ263" s="1320"/>
      <c r="BK263" s="1320"/>
      <c r="BL263" s="1320"/>
      <c r="BM263" s="1320"/>
      <c r="BN263" s="1320"/>
      <c r="BO263" s="1320"/>
      <c r="BP263" s="1320"/>
      <c r="BQ263" s="1320"/>
      <c r="BR263" s="1320"/>
      <c r="BS263" s="1320"/>
      <c r="BT263" s="1320"/>
      <c r="BU263" s="1320"/>
      <c r="BV263" s="1320"/>
      <c r="BW263" s="1320"/>
      <c r="BX263" s="1320"/>
      <c r="BY263" s="1320"/>
      <c r="BZ263" s="1320"/>
      <c r="CA263" s="1320"/>
      <c r="CB263" s="1320"/>
      <c r="CC263" s="1320"/>
      <c r="CD263" s="1320"/>
      <c r="CE263" s="1320"/>
      <c r="CF263" s="1320"/>
      <c r="CG263" s="1320"/>
      <c r="CH263" s="1378">
        <f t="shared" si="3"/>
        <v>3000</v>
      </c>
    </row>
    <row r="264" spans="1:86" ht="24.75" customHeight="1">
      <c r="A264" s="1678"/>
      <c r="B264" s="2321"/>
      <c r="C264" s="1649"/>
      <c r="D264" s="1649"/>
      <c r="E264" s="2322"/>
      <c r="F264" s="1649"/>
      <c r="G264" s="708"/>
      <c r="H264" s="1165"/>
      <c r="I264" s="1585"/>
      <c r="J264" s="2138"/>
      <c r="K264" s="2176"/>
      <c r="L264" s="2153"/>
      <c r="M264" s="141"/>
      <c r="N264" s="161"/>
      <c r="O264" s="1542"/>
      <c r="P264" s="165"/>
      <c r="Q264" s="181"/>
      <c r="R264" s="1542"/>
      <c r="S264" s="164"/>
      <c r="T264" s="142"/>
      <c r="U264" s="143"/>
      <c r="V264" s="144"/>
      <c r="W264" s="142"/>
      <c r="X264" s="143"/>
      <c r="Y264" s="144"/>
      <c r="Z264" s="369"/>
      <c r="AA264" s="798"/>
      <c r="AB264" s="401"/>
      <c r="AC264" s="561"/>
      <c r="AD264" s="2379"/>
      <c r="AE264" s="1319"/>
      <c r="AF264" s="1484"/>
      <c r="AG264" s="1320"/>
      <c r="AH264" s="1320"/>
      <c r="AI264" s="1320"/>
      <c r="AJ264" s="1320"/>
      <c r="AK264" s="1320"/>
      <c r="AL264" s="1320"/>
      <c r="AM264" s="1320"/>
      <c r="AN264" s="1320"/>
      <c r="AO264" s="1320"/>
      <c r="AP264" s="1320"/>
      <c r="AQ264" s="1320"/>
      <c r="AR264" s="1320"/>
      <c r="AS264" s="1320"/>
      <c r="AT264" s="1320"/>
      <c r="AU264" s="1320"/>
      <c r="AV264" s="1320"/>
      <c r="AW264" s="1320"/>
      <c r="AX264" s="1320"/>
      <c r="AY264" s="1320"/>
      <c r="AZ264" s="1320"/>
      <c r="BA264" s="1320"/>
      <c r="BB264" s="1320"/>
      <c r="BC264" s="1320"/>
      <c r="BD264" s="1320"/>
      <c r="BE264" s="1320"/>
      <c r="BF264" s="1320"/>
      <c r="BG264" s="1320"/>
      <c r="BH264" s="1320"/>
      <c r="BI264" s="1320"/>
      <c r="BJ264" s="1320"/>
      <c r="BK264" s="1320"/>
      <c r="BL264" s="1320"/>
      <c r="BM264" s="1320"/>
      <c r="BN264" s="1320"/>
      <c r="BO264" s="1320"/>
      <c r="BP264" s="1320"/>
      <c r="BQ264" s="1320"/>
      <c r="BR264" s="1320"/>
      <c r="BS264" s="1320"/>
      <c r="BT264" s="1320"/>
      <c r="BU264" s="1320"/>
      <c r="BV264" s="1320"/>
      <c r="BW264" s="1320"/>
      <c r="BX264" s="1320"/>
      <c r="BY264" s="1320"/>
      <c r="BZ264" s="1320"/>
      <c r="CA264" s="1320"/>
      <c r="CB264" s="1320"/>
      <c r="CC264" s="1320"/>
      <c r="CD264" s="1320"/>
      <c r="CE264" s="1320"/>
      <c r="CF264" s="1320"/>
      <c r="CG264" s="1320"/>
      <c r="CH264" s="1378">
        <f t="shared" si="3"/>
        <v>0</v>
      </c>
    </row>
    <row r="265" spans="1:86" ht="112.5" customHeight="1">
      <c r="A265" s="1678"/>
      <c r="B265" s="2321"/>
      <c r="C265" s="1649"/>
      <c r="D265" s="1649"/>
      <c r="E265" s="2322"/>
      <c r="F265" s="1649"/>
      <c r="G265" s="708"/>
      <c r="H265" s="2141"/>
      <c r="I265" s="1584">
        <v>54</v>
      </c>
      <c r="J265" s="2137">
        <v>54</v>
      </c>
      <c r="K265" s="2144" t="s">
        <v>890</v>
      </c>
      <c r="L265" s="2161" t="s">
        <v>891</v>
      </c>
      <c r="M265" s="2178" t="s">
        <v>892</v>
      </c>
      <c r="N265" s="148"/>
      <c r="O265" s="2326"/>
      <c r="P265" s="153"/>
      <c r="Q265" s="329"/>
      <c r="R265" s="327"/>
      <c r="S265" s="330"/>
      <c r="T265" s="169"/>
      <c r="U265" s="170"/>
      <c r="V265" s="344"/>
      <c r="W265" s="343"/>
      <c r="X265" s="170"/>
      <c r="Y265" s="344"/>
      <c r="Z265" s="370"/>
      <c r="AA265" s="2392"/>
      <c r="AB265" s="421"/>
      <c r="AC265" s="2074"/>
      <c r="AD265" s="2393"/>
      <c r="AE265" s="1319"/>
      <c r="AF265" s="1484"/>
      <c r="AG265" s="1320"/>
      <c r="AH265" s="1320"/>
      <c r="AI265" s="1320"/>
      <c r="AJ265" s="1320"/>
      <c r="AK265" s="1320"/>
      <c r="AL265" s="1320"/>
      <c r="AM265" s="1320"/>
      <c r="AN265" s="1320"/>
      <c r="AO265" s="1320"/>
      <c r="AP265" s="1320"/>
      <c r="AQ265" s="1320"/>
      <c r="AR265" s="1320"/>
      <c r="AS265" s="1320"/>
      <c r="AT265" s="1320"/>
      <c r="AU265" s="1320"/>
      <c r="AV265" s="1320"/>
      <c r="AW265" s="1320"/>
      <c r="AX265" s="1320"/>
      <c r="AY265" s="1320"/>
      <c r="AZ265" s="1320"/>
      <c r="BA265" s="1320"/>
      <c r="BB265" s="1320"/>
      <c r="BC265" s="1320"/>
      <c r="BD265" s="1320"/>
      <c r="BE265" s="1320"/>
      <c r="BF265" s="1320"/>
      <c r="BG265" s="1320"/>
      <c r="BH265" s="1320"/>
      <c r="BI265" s="1320"/>
      <c r="BJ265" s="1320"/>
      <c r="BK265" s="1320"/>
      <c r="BL265" s="1320"/>
      <c r="BM265" s="1320"/>
      <c r="BN265" s="1320"/>
      <c r="BO265" s="1320"/>
      <c r="BP265" s="1320"/>
      <c r="BQ265" s="1320"/>
      <c r="BR265" s="1320"/>
      <c r="BS265" s="1320"/>
      <c r="BT265" s="1320"/>
      <c r="BU265" s="1320"/>
      <c r="BV265" s="1320"/>
      <c r="BW265" s="1320"/>
      <c r="BX265" s="1320"/>
      <c r="BY265" s="1320"/>
      <c r="BZ265" s="1320"/>
      <c r="CA265" s="1320"/>
      <c r="CB265" s="1320"/>
      <c r="CC265" s="1320"/>
      <c r="CD265" s="1320"/>
      <c r="CE265" s="1320"/>
      <c r="CF265" s="1320"/>
      <c r="CG265" s="1320"/>
      <c r="CH265" s="1378">
        <f t="shared" si="3"/>
        <v>0</v>
      </c>
    </row>
    <row r="266" spans="1:86" ht="27" customHeight="1">
      <c r="A266" s="1678"/>
      <c r="B266" s="1679"/>
      <c r="C266" s="1649"/>
      <c r="D266" s="1649"/>
      <c r="E266" s="1649"/>
      <c r="F266" s="1649"/>
      <c r="G266" s="1558"/>
      <c r="H266" s="2141"/>
      <c r="I266" s="1584"/>
      <c r="J266" s="361"/>
      <c r="K266" s="2197"/>
      <c r="L266" s="215"/>
      <c r="M266" s="2305"/>
      <c r="N266" s="154"/>
      <c r="O266" s="2163"/>
      <c r="P266" s="1549"/>
      <c r="Q266" s="167"/>
      <c r="R266" s="2163"/>
      <c r="S266" s="158"/>
      <c r="T266" s="138"/>
      <c r="U266" s="147"/>
      <c r="V266" s="346"/>
      <c r="W266" s="345"/>
      <c r="X266" s="147"/>
      <c r="Y266" s="346"/>
      <c r="Z266" s="368"/>
      <c r="AA266" s="265"/>
      <c r="AB266" s="367"/>
      <c r="AC266" s="898"/>
      <c r="AD266" s="1795"/>
      <c r="AE266" s="1319"/>
      <c r="AF266" s="1484"/>
      <c r="AG266" s="1320"/>
      <c r="AH266" s="1320"/>
      <c r="AI266" s="1320"/>
      <c r="AJ266" s="1320"/>
      <c r="AK266" s="1320"/>
      <c r="AL266" s="1320"/>
      <c r="AM266" s="1320"/>
      <c r="AN266" s="1320"/>
      <c r="AO266" s="1320"/>
      <c r="AP266" s="1320"/>
      <c r="AQ266" s="1320"/>
      <c r="AR266" s="1320"/>
      <c r="AS266" s="1320"/>
      <c r="AT266" s="1320"/>
      <c r="AU266" s="1320"/>
      <c r="AV266" s="1320"/>
      <c r="AW266" s="1320"/>
      <c r="AX266" s="1320"/>
      <c r="AY266" s="1320"/>
      <c r="AZ266" s="1320"/>
      <c r="BA266" s="1320"/>
      <c r="BB266" s="1320"/>
      <c r="BC266" s="1320"/>
      <c r="BD266" s="1320"/>
      <c r="BE266" s="1320"/>
      <c r="BF266" s="1320"/>
      <c r="BG266" s="1320"/>
      <c r="BH266" s="1320"/>
      <c r="BI266" s="1320"/>
      <c r="BJ266" s="1320"/>
      <c r="BK266" s="1320"/>
      <c r="BL266" s="1320"/>
      <c r="BM266" s="1320"/>
      <c r="BN266" s="1320"/>
      <c r="BO266" s="1320"/>
      <c r="BP266" s="1320"/>
      <c r="BQ266" s="1320"/>
      <c r="BR266" s="1320"/>
      <c r="BS266" s="1320"/>
      <c r="BT266" s="1320"/>
      <c r="BU266" s="1320"/>
      <c r="BV266" s="1320"/>
      <c r="BW266" s="1320"/>
      <c r="BX266" s="1320"/>
      <c r="BY266" s="1320"/>
      <c r="BZ266" s="1320"/>
      <c r="CA266" s="1320"/>
      <c r="CB266" s="1320"/>
      <c r="CC266" s="1320"/>
      <c r="CD266" s="1320"/>
      <c r="CE266" s="1320"/>
      <c r="CF266" s="1320"/>
      <c r="CG266" s="1320"/>
      <c r="CH266" s="1378">
        <f t="shared" si="3"/>
        <v>0</v>
      </c>
    </row>
    <row r="267" spans="1:86" ht="26.25" customHeight="1" thickBot="1">
      <c r="A267" s="2323"/>
      <c r="B267" s="3117" t="s">
        <v>893</v>
      </c>
      <c r="C267" s="3318"/>
      <c r="D267" s="3318"/>
      <c r="E267" s="3318"/>
      <c r="F267" s="3318"/>
      <c r="G267" s="3318"/>
      <c r="H267" s="3318"/>
      <c r="I267" s="3318"/>
      <c r="J267" s="3318"/>
      <c r="K267" s="3318"/>
      <c r="L267" s="3318"/>
      <c r="M267" s="3318"/>
      <c r="N267" s="3318"/>
      <c r="O267" s="3318"/>
      <c r="P267" s="3318"/>
      <c r="Q267" s="3318"/>
      <c r="R267" s="3318"/>
      <c r="S267" s="3318"/>
      <c r="T267" s="3318"/>
      <c r="U267" s="3318"/>
      <c r="V267" s="3318"/>
      <c r="W267" s="3318"/>
      <c r="X267" s="3318"/>
      <c r="Y267" s="3318"/>
      <c r="Z267" s="204"/>
      <c r="AA267" s="2388"/>
      <c r="AB267" s="2389"/>
      <c r="AC267" s="2390"/>
      <c r="AD267" s="2513">
        <f>+SUM(AD193:AD266)</f>
        <v>1129900</v>
      </c>
      <c r="AE267" s="1319"/>
      <c r="AF267" s="1484"/>
      <c r="AG267" s="1320"/>
      <c r="AH267" s="1320"/>
      <c r="AI267" s="1320"/>
      <c r="AJ267" s="1320"/>
      <c r="AK267" s="1320"/>
      <c r="AL267" s="1320"/>
      <c r="AM267" s="1320"/>
      <c r="AN267" s="1320"/>
      <c r="AO267" s="1320"/>
      <c r="AP267" s="1320"/>
      <c r="AQ267" s="1320"/>
      <c r="AR267" s="1320"/>
      <c r="AS267" s="1320"/>
      <c r="AT267" s="1320"/>
      <c r="AU267" s="1320"/>
      <c r="AV267" s="1320"/>
      <c r="AW267" s="1320"/>
      <c r="AX267" s="1320"/>
      <c r="AY267" s="1320"/>
      <c r="AZ267" s="1320"/>
      <c r="BA267" s="1320"/>
      <c r="BB267" s="1320"/>
      <c r="BC267" s="1320"/>
      <c r="BD267" s="1320"/>
      <c r="BE267" s="1320"/>
      <c r="BF267" s="1320"/>
      <c r="BG267" s="1320"/>
      <c r="BH267" s="1320"/>
      <c r="BI267" s="1320"/>
      <c r="BJ267" s="1320"/>
      <c r="BK267" s="1320"/>
      <c r="BL267" s="1320"/>
      <c r="BM267" s="1320"/>
      <c r="BN267" s="1320"/>
      <c r="BO267" s="1320"/>
      <c r="BP267" s="1320"/>
      <c r="BQ267" s="1320"/>
      <c r="BR267" s="1320"/>
      <c r="BS267" s="1320"/>
      <c r="BT267" s="1320"/>
      <c r="BU267" s="1320"/>
      <c r="BV267" s="1320"/>
      <c r="BW267" s="1320"/>
      <c r="BX267" s="1320"/>
      <c r="BY267" s="1320"/>
      <c r="BZ267" s="1320"/>
      <c r="CA267" s="1320"/>
      <c r="CB267" s="1320"/>
      <c r="CC267" s="1320"/>
      <c r="CD267" s="1320"/>
      <c r="CE267" s="1320"/>
      <c r="CF267" s="1320"/>
      <c r="CG267" s="1320"/>
      <c r="CH267" s="1378">
        <f t="shared" si="3"/>
        <v>0</v>
      </c>
    </row>
    <row r="268" spans="1:86" ht="45.75" customHeight="1">
      <c r="A268" s="1677">
        <v>6</v>
      </c>
      <c r="B268" s="1679">
        <v>6</v>
      </c>
      <c r="C268" s="3088" t="s">
        <v>894</v>
      </c>
      <c r="D268" s="2201" t="s">
        <v>622</v>
      </c>
      <c r="E268" s="3088" t="s">
        <v>895</v>
      </c>
      <c r="F268" s="3088" t="s">
        <v>896</v>
      </c>
      <c r="G268" s="3129" t="s">
        <v>897</v>
      </c>
      <c r="H268" s="3289" t="s">
        <v>2524</v>
      </c>
      <c r="I268" s="1583">
        <v>55</v>
      </c>
      <c r="J268" s="218">
        <v>55</v>
      </c>
      <c r="K268" s="3307" t="s">
        <v>898</v>
      </c>
      <c r="L268" s="3206" t="s">
        <v>899</v>
      </c>
      <c r="M268" s="3207" t="s">
        <v>900</v>
      </c>
      <c r="N268" s="305"/>
      <c r="O268" s="266"/>
      <c r="P268" s="267"/>
      <c r="Q268" s="167"/>
      <c r="R268" s="2163"/>
      <c r="S268" s="158"/>
      <c r="T268" s="138"/>
      <c r="U268" s="139"/>
      <c r="V268" s="140"/>
      <c r="W268" s="138"/>
      <c r="X268" s="139"/>
      <c r="Y268" s="140"/>
      <c r="Z268" s="2208"/>
      <c r="AA268" s="265"/>
      <c r="AB268" s="367"/>
      <c r="AC268" s="898"/>
      <c r="AD268" s="1795"/>
      <c r="AE268" s="1319"/>
      <c r="AF268" s="1484"/>
      <c r="AG268" s="1320"/>
      <c r="AH268" s="1320"/>
      <c r="AI268" s="1320"/>
      <c r="AJ268" s="1320"/>
      <c r="AK268" s="1320"/>
      <c r="AL268" s="1320"/>
      <c r="AM268" s="1320"/>
      <c r="AN268" s="1320"/>
      <c r="AO268" s="1320"/>
      <c r="AP268" s="1320"/>
      <c r="AQ268" s="1320"/>
      <c r="AR268" s="1320"/>
      <c r="AS268" s="1320"/>
      <c r="AT268" s="1320"/>
      <c r="AU268" s="1320"/>
      <c r="AV268" s="1320"/>
      <c r="AW268" s="1320"/>
      <c r="AX268" s="1320"/>
      <c r="AY268" s="1320"/>
      <c r="AZ268" s="1320"/>
      <c r="BA268" s="1320"/>
      <c r="BB268" s="1320"/>
      <c r="BC268" s="1320"/>
      <c r="BD268" s="1320"/>
      <c r="BE268" s="1320"/>
      <c r="BF268" s="1320"/>
      <c r="BG268" s="1320"/>
      <c r="BH268" s="1320"/>
      <c r="BI268" s="1320"/>
      <c r="BJ268" s="1320"/>
      <c r="BK268" s="1320"/>
      <c r="BL268" s="1320"/>
      <c r="BM268" s="1320"/>
      <c r="BN268" s="1320"/>
      <c r="BO268" s="1320"/>
      <c r="BP268" s="1320"/>
      <c r="BQ268" s="1320"/>
      <c r="BR268" s="1320"/>
      <c r="BS268" s="1320"/>
      <c r="BT268" s="1320"/>
      <c r="BU268" s="1320"/>
      <c r="BV268" s="1320"/>
      <c r="BW268" s="1320"/>
      <c r="BX268" s="1320"/>
      <c r="BY268" s="1320"/>
      <c r="BZ268" s="1320"/>
      <c r="CA268" s="1320"/>
      <c r="CB268" s="1320"/>
      <c r="CC268" s="1320"/>
      <c r="CD268" s="1320"/>
      <c r="CE268" s="1320"/>
      <c r="CF268" s="1320"/>
      <c r="CG268" s="1320"/>
      <c r="CH268" s="1378">
        <f t="shared" si="3"/>
        <v>0</v>
      </c>
    </row>
    <row r="269" spans="1:86" ht="72.75" customHeight="1">
      <c r="A269" s="1678"/>
      <c r="B269" s="1679"/>
      <c r="C269" s="3085"/>
      <c r="D269" s="3085" t="s">
        <v>901</v>
      </c>
      <c r="E269" s="3085"/>
      <c r="F269" s="3085"/>
      <c r="G269" s="3130"/>
      <c r="H269" s="3097"/>
      <c r="I269" s="1584"/>
      <c r="J269" s="218"/>
      <c r="K269" s="3293"/>
      <c r="L269" s="3105"/>
      <c r="M269" s="3106"/>
      <c r="N269" s="305"/>
      <c r="O269" s="266"/>
      <c r="P269" s="267"/>
      <c r="Q269" s="167"/>
      <c r="R269" s="2163"/>
      <c r="S269" s="158"/>
      <c r="T269" s="138"/>
      <c r="U269" s="139"/>
      <c r="V269" s="140"/>
      <c r="W269" s="138"/>
      <c r="X269" s="139"/>
      <c r="Y269" s="140"/>
      <c r="Z269" s="2160"/>
      <c r="AA269" s="265"/>
      <c r="AB269" s="367"/>
      <c r="AC269" s="898"/>
      <c r="AD269" s="1795"/>
      <c r="AE269" s="1319"/>
      <c r="AF269" s="1484"/>
      <c r="AG269" s="1320"/>
      <c r="AH269" s="1320"/>
      <c r="AI269" s="1320"/>
      <c r="AJ269" s="1320"/>
      <c r="AK269" s="1320"/>
      <c r="AL269" s="1320"/>
      <c r="AM269" s="1320"/>
      <c r="AN269" s="1320"/>
      <c r="AO269" s="1320"/>
      <c r="AP269" s="1320"/>
      <c r="AQ269" s="1320"/>
      <c r="AR269" s="1320"/>
      <c r="AS269" s="1320"/>
      <c r="AT269" s="1320"/>
      <c r="AU269" s="1320"/>
      <c r="AV269" s="1320"/>
      <c r="AW269" s="1320"/>
      <c r="AX269" s="1320"/>
      <c r="AY269" s="1320"/>
      <c r="AZ269" s="1320"/>
      <c r="BA269" s="1320"/>
      <c r="BB269" s="1320"/>
      <c r="BC269" s="1320"/>
      <c r="BD269" s="1320"/>
      <c r="BE269" s="1320"/>
      <c r="BF269" s="1320"/>
      <c r="BG269" s="1320"/>
      <c r="BH269" s="1320"/>
      <c r="BI269" s="1320"/>
      <c r="BJ269" s="1320"/>
      <c r="BK269" s="1320"/>
      <c r="BL269" s="1320"/>
      <c r="BM269" s="1320"/>
      <c r="BN269" s="1320"/>
      <c r="BO269" s="1320"/>
      <c r="BP269" s="1320"/>
      <c r="BQ269" s="1320"/>
      <c r="BR269" s="1320"/>
      <c r="BS269" s="1320"/>
      <c r="BT269" s="1320"/>
      <c r="BU269" s="1320"/>
      <c r="BV269" s="1320"/>
      <c r="BW269" s="1320"/>
      <c r="BX269" s="1320"/>
      <c r="BY269" s="1320"/>
      <c r="BZ269" s="1320"/>
      <c r="CA269" s="1320"/>
      <c r="CB269" s="1320"/>
      <c r="CC269" s="1320"/>
      <c r="CD269" s="1320"/>
      <c r="CE269" s="1320"/>
      <c r="CF269" s="1320"/>
      <c r="CG269" s="1320"/>
      <c r="CH269" s="1378">
        <f t="shared" si="3"/>
        <v>0</v>
      </c>
    </row>
    <row r="270" spans="1:86" ht="28.5" customHeight="1">
      <c r="A270" s="1678"/>
      <c r="B270" s="1679"/>
      <c r="C270" s="3085"/>
      <c r="D270" s="3085"/>
      <c r="E270" s="3085" t="s">
        <v>902</v>
      </c>
      <c r="F270" s="3085"/>
      <c r="G270" s="1558"/>
      <c r="H270" s="3097" t="s">
        <v>2525</v>
      </c>
      <c r="I270" s="1584"/>
      <c r="J270" s="218"/>
      <c r="K270" s="3293"/>
      <c r="L270" s="215"/>
      <c r="M270" s="2305"/>
      <c r="N270" s="305"/>
      <c r="O270" s="266"/>
      <c r="P270" s="267"/>
      <c r="Q270" s="167"/>
      <c r="R270" s="2163"/>
      <c r="S270" s="158"/>
      <c r="T270" s="138"/>
      <c r="U270" s="139"/>
      <c r="V270" s="140"/>
      <c r="W270" s="138"/>
      <c r="X270" s="139"/>
      <c r="Y270" s="140"/>
      <c r="Z270" s="2160"/>
      <c r="AA270" s="265"/>
      <c r="AB270" s="367"/>
      <c r="AC270" s="898"/>
      <c r="AD270" s="1795"/>
      <c r="AE270" s="1319"/>
      <c r="AF270" s="1484"/>
      <c r="AG270" s="1320"/>
      <c r="AH270" s="1320"/>
      <c r="AI270" s="1320"/>
      <c r="AJ270" s="1320"/>
      <c r="AK270" s="1320"/>
      <c r="AL270" s="1320"/>
      <c r="AM270" s="1320"/>
      <c r="AN270" s="1320"/>
      <c r="AO270" s="1320"/>
      <c r="AP270" s="1320"/>
      <c r="AQ270" s="1320"/>
      <c r="AR270" s="1320"/>
      <c r="AS270" s="1320"/>
      <c r="AT270" s="1320"/>
      <c r="AU270" s="1320"/>
      <c r="AV270" s="1320"/>
      <c r="AW270" s="1320"/>
      <c r="AX270" s="1320"/>
      <c r="AY270" s="1320"/>
      <c r="AZ270" s="1320"/>
      <c r="BA270" s="1320"/>
      <c r="BB270" s="1320"/>
      <c r="BC270" s="1320"/>
      <c r="BD270" s="1320"/>
      <c r="BE270" s="1320"/>
      <c r="BF270" s="1320"/>
      <c r="BG270" s="1320"/>
      <c r="BH270" s="1320"/>
      <c r="BI270" s="1320"/>
      <c r="BJ270" s="1320"/>
      <c r="BK270" s="1320"/>
      <c r="BL270" s="1320"/>
      <c r="BM270" s="1320"/>
      <c r="BN270" s="1320"/>
      <c r="BO270" s="1320"/>
      <c r="BP270" s="1320"/>
      <c r="BQ270" s="1320"/>
      <c r="BR270" s="1320"/>
      <c r="BS270" s="1320"/>
      <c r="BT270" s="1320"/>
      <c r="BU270" s="1320"/>
      <c r="BV270" s="1320"/>
      <c r="BW270" s="1320"/>
      <c r="BX270" s="1320"/>
      <c r="BY270" s="1320"/>
      <c r="BZ270" s="1320"/>
      <c r="CA270" s="1320"/>
      <c r="CB270" s="1320"/>
      <c r="CC270" s="1320"/>
      <c r="CD270" s="1320"/>
      <c r="CE270" s="1320"/>
      <c r="CF270" s="1320"/>
      <c r="CG270" s="1320"/>
      <c r="CH270" s="1378">
        <f t="shared" si="3"/>
        <v>0</v>
      </c>
    </row>
    <row r="271" spans="1:86" ht="28.5" customHeight="1">
      <c r="A271" s="1678"/>
      <c r="B271" s="1679"/>
      <c r="C271" s="3085"/>
      <c r="D271" s="3085"/>
      <c r="E271" s="3085"/>
      <c r="F271" s="3085"/>
      <c r="G271" s="1558"/>
      <c r="H271" s="3097"/>
      <c r="I271" s="1584"/>
      <c r="J271" s="218"/>
      <c r="K271" s="3293"/>
      <c r="L271" s="215"/>
      <c r="M271" s="2305"/>
      <c r="N271" s="154"/>
      <c r="O271" s="2163"/>
      <c r="P271" s="1549"/>
      <c r="Q271" s="167"/>
      <c r="R271" s="2163"/>
      <c r="S271" s="158"/>
      <c r="T271" s="138"/>
      <c r="U271" s="139"/>
      <c r="V271" s="140"/>
      <c r="W271" s="138"/>
      <c r="X271" s="139"/>
      <c r="Y271" s="140"/>
      <c r="Z271" s="2160"/>
      <c r="AA271" s="265"/>
      <c r="AB271" s="367"/>
      <c r="AC271" s="898"/>
      <c r="AD271" s="1795"/>
      <c r="AE271" s="1319"/>
      <c r="AF271" s="1484"/>
      <c r="AG271" s="1320"/>
      <c r="AH271" s="1320"/>
      <c r="AI271" s="1320"/>
      <c r="AJ271" s="1320"/>
      <c r="AK271" s="1320"/>
      <c r="AL271" s="1320"/>
      <c r="AM271" s="1320"/>
      <c r="AN271" s="1320"/>
      <c r="AO271" s="1320"/>
      <c r="AP271" s="1320"/>
      <c r="AQ271" s="1320"/>
      <c r="AR271" s="1320"/>
      <c r="AS271" s="1320"/>
      <c r="AT271" s="1320"/>
      <c r="AU271" s="1320"/>
      <c r="AV271" s="1320"/>
      <c r="AW271" s="1320"/>
      <c r="AX271" s="1320"/>
      <c r="AY271" s="1320"/>
      <c r="AZ271" s="1320"/>
      <c r="BA271" s="1320"/>
      <c r="BB271" s="1320"/>
      <c r="BC271" s="1320"/>
      <c r="BD271" s="1320"/>
      <c r="BE271" s="1320"/>
      <c r="BF271" s="1320"/>
      <c r="BG271" s="1320"/>
      <c r="BH271" s="1320"/>
      <c r="BI271" s="1320"/>
      <c r="BJ271" s="1320"/>
      <c r="BK271" s="1320"/>
      <c r="BL271" s="1320"/>
      <c r="BM271" s="1320"/>
      <c r="BN271" s="1320"/>
      <c r="BO271" s="1320"/>
      <c r="BP271" s="1320"/>
      <c r="BQ271" s="1320"/>
      <c r="BR271" s="1320"/>
      <c r="BS271" s="1320"/>
      <c r="BT271" s="1320"/>
      <c r="BU271" s="1320"/>
      <c r="BV271" s="1320"/>
      <c r="BW271" s="1320"/>
      <c r="BX271" s="1320"/>
      <c r="BY271" s="1320"/>
      <c r="BZ271" s="1320"/>
      <c r="CA271" s="1320"/>
      <c r="CB271" s="1320"/>
      <c r="CC271" s="1320"/>
      <c r="CD271" s="1320"/>
      <c r="CE271" s="1320"/>
      <c r="CF271" s="1320"/>
      <c r="CG271" s="1320"/>
      <c r="CH271" s="1378">
        <f t="shared" si="3"/>
        <v>0</v>
      </c>
    </row>
    <row r="272" spans="1:86" ht="28.5" customHeight="1">
      <c r="A272" s="1678"/>
      <c r="B272" s="1679"/>
      <c r="C272" s="3085"/>
      <c r="D272" s="3085"/>
      <c r="E272" s="3085"/>
      <c r="F272" s="1649"/>
      <c r="G272" s="1558"/>
      <c r="H272" s="3097"/>
      <c r="I272" s="1584"/>
      <c r="J272" s="222"/>
      <c r="K272" s="2313"/>
      <c r="L272" s="224"/>
      <c r="M272" s="141"/>
      <c r="N272" s="161"/>
      <c r="O272" s="1542"/>
      <c r="P272" s="165"/>
      <c r="Q272" s="181"/>
      <c r="R272" s="1542"/>
      <c r="S272" s="164"/>
      <c r="T272" s="142"/>
      <c r="U272" s="143"/>
      <c r="V272" s="144"/>
      <c r="W272" s="142"/>
      <c r="X272" s="143"/>
      <c r="Y272" s="144"/>
      <c r="Z272" s="2193"/>
      <c r="AA272" s="269"/>
      <c r="AB272" s="401"/>
      <c r="AC272" s="1662"/>
      <c r="AD272" s="1789"/>
      <c r="AE272" s="1319"/>
      <c r="AF272" s="1484"/>
      <c r="AG272" s="1320"/>
      <c r="AH272" s="1320"/>
      <c r="AI272" s="1320"/>
      <c r="AJ272" s="1320"/>
      <c r="AK272" s="1320"/>
      <c r="AL272" s="1320"/>
      <c r="AM272" s="1320"/>
      <c r="AN272" s="1320"/>
      <c r="AO272" s="1320"/>
      <c r="AP272" s="1320"/>
      <c r="AQ272" s="1320"/>
      <c r="AR272" s="1320"/>
      <c r="AS272" s="1320"/>
      <c r="AT272" s="1320"/>
      <c r="AU272" s="1320"/>
      <c r="AV272" s="1320"/>
      <c r="AW272" s="1320"/>
      <c r="AX272" s="1320"/>
      <c r="AY272" s="1320"/>
      <c r="AZ272" s="1320"/>
      <c r="BA272" s="1320"/>
      <c r="BB272" s="1320"/>
      <c r="BC272" s="1320"/>
      <c r="BD272" s="1320"/>
      <c r="BE272" s="1320"/>
      <c r="BF272" s="1320"/>
      <c r="BG272" s="1320"/>
      <c r="BH272" s="1320"/>
      <c r="BI272" s="1320"/>
      <c r="BJ272" s="1320"/>
      <c r="BK272" s="1320"/>
      <c r="BL272" s="1320"/>
      <c r="BM272" s="1320"/>
      <c r="BN272" s="1320"/>
      <c r="BO272" s="1320"/>
      <c r="BP272" s="1320"/>
      <c r="BQ272" s="1320"/>
      <c r="BR272" s="1320"/>
      <c r="BS272" s="1320"/>
      <c r="BT272" s="1320"/>
      <c r="BU272" s="1320"/>
      <c r="BV272" s="1320"/>
      <c r="BW272" s="1320"/>
      <c r="BX272" s="1320"/>
      <c r="BY272" s="1320"/>
      <c r="BZ272" s="1320"/>
      <c r="CA272" s="1320"/>
      <c r="CB272" s="1320"/>
      <c r="CC272" s="1320"/>
      <c r="CD272" s="1320"/>
      <c r="CE272" s="1320"/>
      <c r="CF272" s="1320"/>
      <c r="CG272" s="1320"/>
      <c r="CH272" s="1378">
        <f t="shared" si="3"/>
        <v>0</v>
      </c>
    </row>
    <row r="273" spans="1:86" ht="65.25" customHeight="1">
      <c r="A273" s="1678"/>
      <c r="B273" s="1679"/>
      <c r="C273" s="3085"/>
      <c r="D273" s="3085"/>
      <c r="E273" s="3085"/>
      <c r="F273" s="1649"/>
      <c r="G273" s="1558"/>
      <c r="H273" s="3097"/>
      <c r="I273" s="1586">
        <v>56</v>
      </c>
      <c r="J273" s="355">
        <v>56</v>
      </c>
      <c r="K273" s="3292" t="s">
        <v>903</v>
      </c>
      <c r="L273" s="3123" t="s">
        <v>904</v>
      </c>
      <c r="M273" s="2178" t="s">
        <v>905</v>
      </c>
      <c r="N273" s="326"/>
      <c r="O273" s="327"/>
      <c r="P273" s="328"/>
      <c r="Q273" s="329"/>
      <c r="R273" s="327"/>
      <c r="S273" s="330"/>
      <c r="T273" s="300"/>
      <c r="U273" s="301"/>
      <c r="V273" s="331"/>
      <c r="W273" s="169"/>
      <c r="X273" s="172"/>
      <c r="Y273" s="171"/>
      <c r="Z273" s="2194"/>
      <c r="AA273" s="2392"/>
      <c r="AB273" s="421"/>
      <c r="AC273" s="2074"/>
      <c r="AD273" s="2393"/>
      <c r="AE273" s="1319"/>
      <c r="AF273" s="1484"/>
      <c r="AG273" s="1320"/>
      <c r="AH273" s="1320"/>
      <c r="AI273" s="1320"/>
      <c r="AJ273" s="1320"/>
      <c r="AK273" s="1320"/>
      <c r="AL273" s="1320"/>
      <c r="AM273" s="1320"/>
      <c r="AN273" s="1320"/>
      <c r="AO273" s="1320"/>
      <c r="AP273" s="1320"/>
      <c r="AQ273" s="1320"/>
      <c r="AR273" s="1320"/>
      <c r="AS273" s="1320"/>
      <c r="AT273" s="1320"/>
      <c r="AU273" s="1320"/>
      <c r="AV273" s="1320"/>
      <c r="AW273" s="1320"/>
      <c r="AX273" s="1320"/>
      <c r="AY273" s="1320"/>
      <c r="AZ273" s="1320"/>
      <c r="BA273" s="1320"/>
      <c r="BB273" s="1320"/>
      <c r="BC273" s="1320"/>
      <c r="BD273" s="1320"/>
      <c r="BE273" s="1320"/>
      <c r="BF273" s="1320"/>
      <c r="BG273" s="1320"/>
      <c r="BH273" s="1320"/>
      <c r="BI273" s="1320"/>
      <c r="BJ273" s="1320"/>
      <c r="BK273" s="1320"/>
      <c r="BL273" s="1320"/>
      <c r="BM273" s="1320"/>
      <c r="BN273" s="1320"/>
      <c r="BO273" s="1320"/>
      <c r="BP273" s="1320"/>
      <c r="BQ273" s="1320"/>
      <c r="BR273" s="1320"/>
      <c r="BS273" s="1320"/>
      <c r="BT273" s="1320"/>
      <c r="BU273" s="1320"/>
      <c r="BV273" s="1320"/>
      <c r="BW273" s="1320"/>
      <c r="BX273" s="1320"/>
      <c r="BY273" s="1320"/>
      <c r="BZ273" s="1320"/>
      <c r="CA273" s="1320"/>
      <c r="CB273" s="1320"/>
      <c r="CC273" s="1320"/>
      <c r="CD273" s="1320"/>
      <c r="CE273" s="1320"/>
      <c r="CF273" s="1320"/>
      <c r="CG273" s="1320"/>
      <c r="CH273" s="1378">
        <f t="shared" si="3"/>
        <v>0</v>
      </c>
    </row>
    <row r="274" spans="1:86" ht="28.5" customHeight="1">
      <c r="A274" s="1678"/>
      <c r="B274" s="1679"/>
      <c r="C274" s="3085"/>
      <c r="D274" s="2201" t="s">
        <v>631</v>
      </c>
      <c r="E274" s="2201"/>
      <c r="F274" s="1649"/>
      <c r="G274" s="1558"/>
      <c r="H274" s="3097"/>
      <c r="I274" s="1584"/>
      <c r="J274" s="218"/>
      <c r="K274" s="3293"/>
      <c r="L274" s="3105"/>
      <c r="M274" s="2305"/>
      <c r="N274" s="305"/>
      <c r="O274" s="266"/>
      <c r="P274" s="267"/>
      <c r="Q274" s="306"/>
      <c r="R274" s="266"/>
      <c r="S274" s="307"/>
      <c r="T274" s="290"/>
      <c r="U274" s="291"/>
      <c r="V274" s="292"/>
      <c r="W274" s="138"/>
      <c r="X274" s="139"/>
      <c r="Y274" s="140"/>
      <c r="Z274" s="2160"/>
      <c r="AA274" s="265"/>
      <c r="AB274" s="367"/>
      <c r="AC274" s="898"/>
      <c r="AD274" s="1795"/>
      <c r="AE274" s="1319"/>
      <c r="AF274" s="1484"/>
      <c r="AG274" s="1320"/>
      <c r="AH274" s="1320"/>
      <c r="AI274" s="1320"/>
      <c r="AJ274" s="1320"/>
      <c r="AK274" s="1320"/>
      <c r="AL274" s="1320"/>
      <c r="AM274" s="1320"/>
      <c r="AN274" s="1320"/>
      <c r="AO274" s="1320"/>
      <c r="AP274" s="1320"/>
      <c r="AQ274" s="1320"/>
      <c r="AR274" s="1320"/>
      <c r="AS274" s="1320"/>
      <c r="AT274" s="1320"/>
      <c r="AU274" s="1320"/>
      <c r="AV274" s="1320"/>
      <c r="AW274" s="1320"/>
      <c r="AX274" s="1320"/>
      <c r="AY274" s="1320"/>
      <c r="AZ274" s="1320"/>
      <c r="BA274" s="1320"/>
      <c r="BB274" s="1320"/>
      <c r="BC274" s="1320"/>
      <c r="BD274" s="1320"/>
      <c r="BE274" s="1320"/>
      <c r="BF274" s="1320"/>
      <c r="BG274" s="1320"/>
      <c r="BH274" s="1320"/>
      <c r="BI274" s="1320"/>
      <c r="BJ274" s="1320"/>
      <c r="BK274" s="1320"/>
      <c r="BL274" s="1320"/>
      <c r="BM274" s="1320"/>
      <c r="BN274" s="1320"/>
      <c r="BO274" s="1320"/>
      <c r="BP274" s="1320"/>
      <c r="BQ274" s="1320"/>
      <c r="BR274" s="1320"/>
      <c r="BS274" s="1320"/>
      <c r="BT274" s="1320"/>
      <c r="BU274" s="1320"/>
      <c r="BV274" s="1320"/>
      <c r="BW274" s="1320"/>
      <c r="BX274" s="1320"/>
      <c r="BY274" s="1320"/>
      <c r="BZ274" s="1320"/>
      <c r="CA274" s="1320"/>
      <c r="CB274" s="1320"/>
      <c r="CC274" s="1320"/>
      <c r="CD274" s="1320"/>
      <c r="CE274" s="1320"/>
      <c r="CF274" s="1320"/>
      <c r="CG274" s="1320"/>
      <c r="CH274" s="1378">
        <f t="shared" si="3"/>
        <v>0</v>
      </c>
    </row>
    <row r="275" spans="1:86" ht="28.5" customHeight="1">
      <c r="A275" s="1678"/>
      <c r="B275" s="1679"/>
      <c r="C275" s="3085"/>
      <c r="D275" s="3085" t="s">
        <v>906</v>
      </c>
      <c r="E275" s="1649"/>
      <c r="F275" s="1649"/>
      <c r="G275" s="1558"/>
      <c r="H275" s="2141"/>
      <c r="I275" s="1584"/>
      <c r="J275" s="218"/>
      <c r="K275" s="3293"/>
      <c r="L275" s="3105"/>
      <c r="M275" s="2305"/>
      <c r="N275" s="305"/>
      <c r="O275" s="266"/>
      <c r="P275" s="267"/>
      <c r="Q275" s="306"/>
      <c r="R275" s="266"/>
      <c r="S275" s="307"/>
      <c r="T275" s="290"/>
      <c r="U275" s="291"/>
      <c r="V275" s="292"/>
      <c r="W275" s="138"/>
      <c r="X275" s="139"/>
      <c r="Y275" s="140"/>
      <c r="Z275" s="2160"/>
      <c r="AA275" s="265"/>
      <c r="AB275" s="367"/>
      <c r="AC275" s="898"/>
      <c r="AD275" s="1795"/>
      <c r="AE275" s="1319"/>
      <c r="AF275" s="1484"/>
      <c r="AG275" s="1320"/>
      <c r="AH275" s="1320"/>
      <c r="AI275" s="1320"/>
      <c r="AJ275" s="1320"/>
      <c r="AK275" s="1320"/>
      <c r="AL275" s="1320"/>
      <c r="AM275" s="1320"/>
      <c r="AN275" s="1320"/>
      <c r="AO275" s="1320"/>
      <c r="AP275" s="1320"/>
      <c r="AQ275" s="1320"/>
      <c r="AR275" s="1320"/>
      <c r="AS275" s="1320"/>
      <c r="AT275" s="1320"/>
      <c r="AU275" s="1320"/>
      <c r="AV275" s="1320"/>
      <c r="AW275" s="1320"/>
      <c r="AX275" s="1320"/>
      <c r="AY275" s="1320"/>
      <c r="AZ275" s="1320"/>
      <c r="BA275" s="1320"/>
      <c r="BB275" s="1320"/>
      <c r="BC275" s="1320"/>
      <c r="BD275" s="1320"/>
      <c r="BE275" s="1320"/>
      <c r="BF275" s="1320"/>
      <c r="BG275" s="1320"/>
      <c r="BH275" s="1320"/>
      <c r="BI275" s="1320"/>
      <c r="BJ275" s="1320"/>
      <c r="BK275" s="1320"/>
      <c r="BL275" s="1320"/>
      <c r="BM275" s="1320"/>
      <c r="BN275" s="1320"/>
      <c r="BO275" s="1320"/>
      <c r="BP275" s="1320"/>
      <c r="BQ275" s="1320"/>
      <c r="BR275" s="1320"/>
      <c r="BS275" s="1320"/>
      <c r="BT275" s="1320"/>
      <c r="BU275" s="1320"/>
      <c r="BV275" s="1320"/>
      <c r="BW275" s="1320"/>
      <c r="BX275" s="1320"/>
      <c r="BY275" s="1320"/>
      <c r="BZ275" s="1320"/>
      <c r="CA275" s="1320"/>
      <c r="CB275" s="1320"/>
      <c r="CC275" s="1320"/>
      <c r="CD275" s="1320"/>
      <c r="CE275" s="1320"/>
      <c r="CF275" s="1320"/>
      <c r="CG275" s="1320"/>
      <c r="CH275" s="1378">
        <f t="shared" ref="CH275:CH338" si="5">SUM(AE275:CG275)</f>
        <v>0</v>
      </c>
    </row>
    <row r="276" spans="1:86" ht="68.25" customHeight="1">
      <c r="A276" s="1678"/>
      <c r="B276" s="1679"/>
      <c r="C276" s="3085"/>
      <c r="D276" s="3085"/>
      <c r="E276" s="1649"/>
      <c r="F276" s="1649"/>
      <c r="G276" s="1558"/>
      <c r="H276" s="2141"/>
      <c r="I276" s="1584"/>
      <c r="J276" s="218"/>
      <c r="K276" s="3293"/>
      <c r="L276" s="215"/>
      <c r="M276" s="2305"/>
      <c r="N276" s="305"/>
      <c r="O276" s="266"/>
      <c r="P276" s="267"/>
      <c r="Q276" s="306"/>
      <c r="R276" s="266"/>
      <c r="S276" s="307"/>
      <c r="T276" s="290"/>
      <c r="U276" s="291"/>
      <c r="V276" s="292"/>
      <c r="W276" s="138"/>
      <c r="X276" s="139"/>
      <c r="Y276" s="140"/>
      <c r="Z276" s="2160"/>
      <c r="AA276" s="265"/>
      <c r="AB276" s="367"/>
      <c r="AC276" s="898"/>
      <c r="AD276" s="1795"/>
      <c r="AE276" s="1319"/>
      <c r="AF276" s="1484"/>
      <c r="AG276" s="1320"/>
      <c r="AH276" s="1320"/>
      <c r="AI276" s="1320"/>
      <c r="AJ276" s="1320"/>
      <c r="AK276" s="1320"/>
      <c r="AL276" s="1320"/>
      <c r="AM276" s="1320"/>
      <c r="AN276" s="1320"/>
      <c r="AO276" s="1320"/>
      <c r="AP276" s="1320"/>
      <c r="AQ276" s="1320"/>
      <c r="AR276" s="1320"/>
      <c r="AS276" s="1320"/>
      <c r="AT276" s="1320"/>
      <c r="AU276" s="1320"/>
      <c r="AV276" s="1320"/>
      <c r="AW276" s="1320"/>
      <c r="AX276" s="1320"/>
      <c r="AY276" s="1320"/>
      <c r="AZ276" s="1320"/>
      <c r="BA276" s="1320"/>
      <c r="BB276" s="1320"/>
      <c r="BC276" s="1320"/>
      <c r="BD276" s="1320"/>
      <c r="BE276" s="1320"/>
      <c r="BF276" s="1320"/>
      <c r="BG276" s="1320"/>
      <c r="BH276" s="1320"/>
      <c r="BI276" s="1320"/>
      <c r="BJ276" s="1320"/>
      <c r="BK276" s="1320"/>
      <c r="BL276" s="1320"/>
      <c r="BM276" s="1320"/>
      <c r="BN276" s="1320"/>
      <c r="BO276" s="1320"/>
      <c r="BP276" s="1320"/>
      <c r="BQ276" s="1320"/>
      <c r="BR276" s="1320"/>
      <c r="BS276" s="1320"/>
      <c r="BT276" s="1320"/>
      <c r="BU276" s="1320"/>
      <c r="BV276" s="1320"/>
      <c r="BW276" s="1320"/>
      <c r="BX276" s="1320"/>
      <c r="BY276" s="1320"/>
      <c r="BZ276" s="1320"/>
      <c r="CA276" s="1320"/>
      <c r="CB276" s="1320"/>
      <c r="CC276" s="1320"/>
      <c r="CD276" s="1320"/>
      <c r="CE276" s="1320"/>
      <c r="CF276" s="1320"/>
      <c r="CG276" s="1320"/>
      <c r="CH276" s="1378">
        <f t="shared" si="5"/>
        <v>0</v>
      </c>
    </row>
    <row r="277" spans="1:86" ht="18.75" customHeight="1">
      <c r="A277" s="1678"/>
      <c r="B277" s="1679"/>
      <c r="C277" s="1649"/>
      <c r="D277" s="3085"/>
      <c r="E277" s="1649"/>
      <c r="F277" s="1649"/>
      <c r="G277" s="1558"/>
      <c r="H277" s="2141"/>
      <c r="I277" s="1585"/>
      <c r="J277" s="222"/>
      <c r="K277" s="2313"/>
      <c r="L277" s="224"/>
      <c r="M277" s="141"/>
      <c r="N277" s="338"/>
      <c r="O277" s="339"/>
      <c r="P277" s="340"/>
      <c r="Q277" s="341"/>
      <c r="R277" s="339"/>
      <c r="S277" s="342"/>
      <c r="T277" s="294"/>
      <c r="U277" s="295"/>
      <c r="V277" s="296"/>
      <c r="W277" s="142"/>
      <c r="X277" s="143"/>
      <c r="Y277" s="144"/>
      <c r="Z277" s="2193"/>
      <c r="AA277" s="269"/>
      <c r="AB277" s="401"/>
      <c r="AC277" s="1662"/>
      <c r="AD277" s="1789"/>
      <c r="AE277" s="1319"/>
      <c r="AF277" s="1484"/>
      <c r="AG277" s="1320"/>
      <c r="AH277" s="1320"/>
      <c r="AI277" s="1320"/>
      <c r="AJ277" s="1320"/>
      <c r="AK277" s="1320"/>
      <c r="AL277" s="1320"/>
      <c r="AM277" s="1320"/>
      <c r="AN277" s="1320"/>
      <c r="AO277" s="1320"/>
      <c r="AP277" s="1320"/>
      <c r="AQ277" s="1320"/>
      <c r="AR277" s="1320"/>
      <c r="AS277" s="1320"/>
      <c r="AT277" s="1320"/>
      <c r="AU277" s="1320"/>
      <c r="AV277" s="1320"/>
      <c r="AW277" s="1320"/>
      <c r="AX277" s="1320"/>
      <c r="AY277" s="1320"/>
      <c r="AZ277" s="1320"/>
      <c r="BA277" s="1320"/>
      <c r="BB277" s="1320"/>
      <c r="BC277" s="1320"/>
      <c r="BD277" s="1320"/>
      <c r="BE277" s="1320"/>
      <c r="BF277" s="1320"/>
      <c r="BG277" s="1320"/>
      <c r="BH277" s="1320"/>
      <c r="BI277" s="1320"/>
      <c r="BJ277" s="1320"/>
      <c r="BK277" s="1320"/>
      <c r="BL277" s="1320"/>
      <c r="BM277" s="1320"/>
      <c r="BN277" s="1320"/>
      <c r="BO277" s="1320"/>
      <c r="BP277" s="1320"/>
      <c r="BQ277" s="1320"/>
      <c r="BR277" s="1320"/>
      <c r="BS277" s="1320"/>
      <c r="BT277" s="1320"/>
      <c r="BU277" s="1320"/>
      <c r="BV277" s="1320"/>
      <c r="BW277" s="1320"/>
      <c r="BX277" s="1320"/>
      <c r="BY277" s="1320"/>
      <c r="BZ277" s="1320"/>
      <c r="CA277" s="1320"/>
      <c r="CB277" s="1320"/>
      <c r="CC277" s="1320"/>
      <c r="CD277" s="1320"/>
      <c r="CE277" s="1320"/>
      <c r="CF277" s="1320"/>
      <c r="CG277" s="1320"/>
      <c r="CH277" s="1378">
        <f t="shared" si="5"/>
        <v>0</v>
      </c>
    </row>
    <row r="278" spans="1:86" ht="73.5" customHeight="1">
      <c r="A278" s="1678"/>
      <c r="B278" s="1679"/>
      <c r="C278" s="1649"/>
      <c r="D278" s="3085"/>
      <c r="E278" s="1649"/>
      <c r="F278" s="1649"/>
      <c r="G278" s="1558"/>
      <c r="H278" s="2141"/>
      <c r="I278" s="1584">
        <v>57</v>
      </c>
      <c r="J278" s="218">
        <v>57</v>
      </c>
      <c r="K278" s="3292" t="s">
        <v>907</v>
      </c>
      <c r="L278" s="215" t="s">
        <v>908</v>
      </c>
      <c r="M278" s="2305" t="s">
        <v>909</v>
      </c>
      <c r="N278" s="154"/>
      <c r="O278" s="2163"/>
      <c r="P278" s="1549"/>
      <c r="Q278" s="306"/>
      <c r="R278" s="266"/>
      <c r="S278" s="307"/>
      <c r="T278" s="290"/>
      <c r="U278" s="291"/>
      <c r="V278" s="292"/>
      <c r="W278" s="138"/>
      <c r="X278" s="139"/>
      <c r="Y278" s="140"/>
      <c r="Z278" s="2160"/>
      <c r="AA278" s="265"/>
      <c r="AB278" s="367"/>
      <c r="AC278" s="898"/>
      <c r="AD278" s="1795"/>
      <c r="AE278" s="1319"/>
      <c r="AF278" s="1484"/>
      <c r="AG278" s="1320"/>
      <c r="AH278" s="1320"/>
      <c r="AI278" s="1320"/>
      <c r="AJ278" s="1320"/>
      <c r="AK278" s="1320"/>
      <c r="AL278" s="1320"/>
      <c r="AM278" s="1320"/>
      <c r="AN278" s="1320"/>
      <c r="AO278" s="1320"/>
      <c r="AP278" s="1320"/>
      <c r="AQ278" s="1320"/>
      <c r="AR278" s="1320"/>
      <c r="AS278" s="1320"/>
      <c r="AT278" s="1320"/>
      <c r="AU278" s="1320"/>
      <c r="AV278" s="1320"/>
      <c r="AW278" s="1320"/>
      <c r="AX278" s="1320"/>
      <c r="AY278" s="1320"/>
      <c r="AZ278" s="1320"/>
      <c r="BA278" s="1320"/>
      <c r="BB278" s="1320"/>
      <c r="BC278" s="1320"/>
      <c r="BD278" s="1320"/>
      <c r="BE278" s="1320"/>
      <c r="BF278" s="1320"/>
      <c r="BG278" s="1320"/>
      <c r="BH278" s="1320"/>
      <c r="BI278" s="1320"/>
      <c r="BJ278" s="1320"/>
      <c r="BK278" s="1320"/>
      <c r="BL278" s="1320"/>
      <c r="BM278" s="1320"/>
      <c r="BN278" s="1320"/>
      <c r="BO278" s="1320"/>
      <c r="BP278" s="1320"/>
      <c r="BQ278" s="1320"/>
      <c r="BR278" s="1320"/>
      <c r="BS278" s="1320"/>
      <c r="BT278" s="1320"/>
      <c r="BU278" s="1320"/>
      <c r="BV278" s="1320"/>
      <c r="BW278" s="1320"/>
      <c r="BX278" s="1320"/>
      <c r="BY278" s="1320"/>
      <c r="BZ278" s="1320"/>
      <c r="CA278" s="1320"/>
      <c r="CB278" s="1320"/>
      <c r="CC278" s="1320"/>
      <c r="CD278" s="1320"/>
      <c r="CE278" s="1320"/>
      <c r="CF278" s="1320"/>
      <c r="CG278" s="1320"/>
      <c r="CH278" s="1378">
        <f t="shared" si="5"/>
        <v>0</v>
      </c>
    </row>
    <row r="279" spans="1:86" ht="81.75" customHeight="1">
      <c r="A279" s="1678"/>
      <c r="B279" s="1679"/>
      <c r="C279" s="1649"/>
      <c r="D279" s="3085" t="s">
        <v>910</v>
      </c>
      <c r="E279" s="1649"/>
      <c r="F279" s="1649"/>
      <c r="G279" s="1558"/>
      <c r="H279" s="2141"/>
      <c r="I279" s="1584"/>
      <c r="J279" s="218"/>
      <c r="K279" s="3293"/>
      <c r="L279" s="215"/>
      <c r="M279" s="2305"/>
      <c r="N279" s="154"/>
      <c r="O279" s="2163"/>
      <c r="P279" s="1549"/>
      <c r="Q279" s="306"/>
      <c r="R279" s="266"/>
      <c r="S279" s="307"/>
      <c r="T279" s="290"/>
      <c r="U279" s="291"/>
      <c r="V279" s="292"/>
      <c r="W279" s="138"/>
      <c r="X279" s="139"/>
      <c r="Y279" s="140"/>
      <c r="Z279" s="2160"/>
      <c r="AA279" s="265"/>
      <c r="AB279" s="367"/>
      <c r="AC279" s="898"/>
      <c r="AD279" s="1795"/>
      <c r="AE279" s="1319"/>
      <c r="AF279" s="1484"/>
      <c r="AG279" s="1320"/>
      <c r="AH279" s="1320"/>
      <c r="AI279" s="1320"/>
      <c r="AJ279" s="1320"/>
      <c r="AK279" s="1320"/>
      <c r="AL279" s="1320"/>
      <c r="AM279" s="1320"/>
      <c r="AN279" s="1320"/>
      <c r="AO279" s="1320"/>
      <c r="AP279" s="1320"/>
      <c r="AQ279" s="1320"/>
      <c r="AR279" s="1320"/>
      <c r="AS279" s="1320"/>
      <c r="AT279" s="1320"/>
      <c r="AU279" s="1320"/>
      <c r="AV279" s="1320"/>
      <c r="AW279" s="1320"/>
      <c r="AX279" s="1320"/>
      <c r="AY279" s="1320"/>
      <c r="AZ279" s="1320"/>
      <c r="BA279" s="1320"/>
      <c r="BB279" s="1320"/>
      <c r="BC279" s="1320"/>
      <c r="BD279" s="1320"/>
      <c r="BE279" s="1320"/>
      <c r="BF279" s="1320"/>
      <c r="BG279" s="1320"/>
      <c r="BH279" s="1320"/>
      <c r="BI279" s="1320"/>
      <c r="BJ279" s="1320"/>
      <c r="BK279" s="1320"/>
      <c r="BL279" s="1320"/>
      <c r="BM279" s="1320"/>
      <c r="BN279" s="1320"/>
      <c r="BO279" s="1320"/>
      <c r="BP279" s="1320"/>
      <c r="BQ279" s="1320"/>
      <c r="BR279" s="1320"/>
      <c r="BS279" s="1320"/>
      <c r="BT279" s="1320"/>
      <c r="BU279" s="1320"/>
      <c r="BV279" s="1320"/>
      <c r="BW279" s="1320"/>
      <c r="BX279" s="1320"/>
      <c r="BY279" s="1320"/>
      <c r="BZ279" s="1320"/>
      <c r="CA279" s="1320"/>
      <c r="CB279" s="1320"/>
      <c r="CC279" s="1320"/>
      <c r="CD279" s="1320"/>
      <c r="CE279" s="1320"/>
      <c r="CF279" s="1320"/>
      <c r="CG279" s="1320"/>
      <c r="CH279" s="1378">
        <f t="shared" si="5"/>
        <v>0</v>
      </c>
    </row>
    <row r="280" spans="1:86" ht="28.5" customHeight="1">
      <c r="A280" s="1678"/>
      <c r="B280" s="1679"/>
      <c r="C280" s="1649"/>
      <c r="D280" s="3085"/>
      <c r="E280" s="1649"/>
      <c r="F280" s="1649"/>
      <c r="G280" s="1558"/>
      <c r="H280" s="2141"/>
      <c r="I280" s="1584"/>
      <c r="J280" s="218"/>
      <c r="K280" s="3293"/>
      <c r="L280" s="215"/>
      <c r="M280" s="2305"/>
      <c r="N280" s="154"/>
      <c r="O280" s="2163"/>
      <c r="P280" s="1549"/>
      <c r="Q280" s="306"/>
      <c r="R280" s="266"/>
      <c r="S280" s="307"/>
      <c r="T280" s="290"/>
      <c r="U280" s="291"/>
      <c r="V280" s="292"/>
      <c r="W280" s="138"/>
      <c r="X280" s="139"/>
      <c r="Y280" s="140"/>
      <c r="Z280" s="2160"/>
      <c r="AA280" s="265"/>
      <c r="AB280" s="367"/>
      <c r="AC280" s="898"/>
      <c r="AD280" s="1795"/>
      <c r="AE280" s="1319"/>
      <c r="AF280" s="1484"/>
      <c r="AG280" s="1320"/>
      <c r="AH280" s="1320"/>
      <c r="AI280" s="1320"/>
      <c r="AJ280" s="1320"/>
      <c r="AK280" s="1320"/>
      <c r="AL280" s="1320"/>
      <c r="AM280" s="1320"/>
      <c r="AN280" s="1320"/>
      <c r="AO280" s="1320"/>
      <c r="AP280" s="1320"/>
      <c r="AQ280" s="1320"/>
      <c r="AR280" s="1320"/>
      <c r="AS280" s="1320"/>
      <c r="AT280" s="1320"/>
      <c r="AU280" s="1320"/>
      <c r="AV280" s="1320"/>
      <c r="AW280" s="1320"/>
      <c r="AX280" s="1320"/>
      <c r="AY280" s="1320"/>
      <c r="AZ280" s="1320"/>
      <c r="BA280" s="1320"/>
      <c r="BB280" s="1320"/>
      <c r="BC280" s="1320"/>
      <c r="BD280" s="1320"/>
      <c r="BE280" s="1320"/>
      <c r="BF280" s="1320"/>
      <c r="BG280" s="1320"/>
      <c r="BH280" s="1320"/>
      <c r="BI280" s="1320"/>
      <c r="BJ280" s="1320"/>
      <c r="BK280" s="1320"/>
      <c r="BL280" s="1320"/>
      <c r="BM280" s="1320"/>
      <c r="BN280" s="1320"/>
      <c r="BO280" s="1320"/>
      <c r="BP280" s="1320"/>
      <c r="BQ280" s="1320"/>
      <c r="BR280" s="1320"/>
      <c r="BS280" s="1320"/>
      <c r="BT280" s="1320"/>
      <c r="BU280" s="1320"/>
      <c r="BV280" s="1320"/>
      <c r="BW280" s="1320"/>
      <c r="BX280" s="1320"/>
      <c r="BY280" s="1320"/>
      <c r="BZ280" s="1320"/>
      <c r="CA280" s="1320"/>
      <c r="CB280" s="1320"/>
      <c r="CC280" s="1320"/>
      <c r="CD280" s="1320"/>
      <c r="CE280" s="1320"/>
      <c r="CF280" s="1320"/>
      <c r="CG280" s="1320"/>
      <c r="CH280" s="1378">
        <f t="shared" si="5"/>
        <v>0</v>
      </c>
    </row>
    <row r="281" spans="1:86" ht="28.5" customHeight="1">
      <c r="A281" s="1678"/>
      <c r="B281" s="1679"/>
      <c r="C281" s="1649"/>
      <c r="D281" s="3085"/>
      <c r="E281" s="1649"/>
      <c r="F281" s="1649"/>
      <c r="G281" s="1558"/>
      <c r="H281" s="2141"/>
      <c r="I281" s="1584"/>
      <c r="J281" s="218"/>
      <c r="K281" s="2189"/>
      <c r="L281" s="2174"/>
      <c r="M281" s="2305"/>
      <c r="N281" s="154"/>
      <c r="O281" s="2163"/>
      <c r="P281" s="1549"/>
      <c r="Q281" s="167"/>
      <c r="R281" s="2163"/>
      <c r="S281" s="158"/>
      <c r="T281" s="138"/>
      <c r="U281" s="139"/>
      <c r="V281" s="140"/>
      <c r="W281" s="138"/>
      <c r="X281" s="139"/>
      <c r="Y281" s="140"/>
      <c r="Z281" s="2160"/>
      <c r="AA281" s="265"/>
      <c r="AB281" s="367"/>
      <c r="AC281" s="898"/>
      <c r="AD281" s="1795"/>
      <c r="AE281" s="1319"/>
      <c r="AF281" s="1484"/>
      <c r="AG281" s="1320"/>
      <c r="AH281" s="1320"/>
      <c r="AI281" s="1320"/>
      <c r="AJ281" s="1320"/>
      <c r="AK281" s="1320"/>
      <c r="AL281" s="1320"/>
      <c r="AM281" s="1320"/>
      <c r="AN281" s="1320"/>
      <c r="AO281" s="1320"/>
      <c r="AP281" s="1320"/>
      <c r="AQ281" s="1320"/>
      <c r="AR281" s="1320"/>
      <c r="AS281" s="1320"/>
      <c r="AT281" s="1320"/>
      <c r="AU281" s="1320"/>
      <c r="AV281" s="1320"/>
      <c r="AW281" s="1320"/>
      <c r="AX281" s="1320"/>
      <c r="AY281" s="1320"/>
      <c r="AZ281" s="1320"/>
      <c r="BA281" s="1320"/>
      <c r="BB281" s="1320"/>
      <c r="BC281" s="1320"/>
      <c r="BD281" s="1320"/>
      <c r="BE281" s="1320"/>
      <c r="BF281" s="1320"/>
      <c r="BG281" s="1320"/>
      <c r="BH281" s="1320"/>
      <c r="BI281" s="1320"/>
      <c r="BJ281" s="1320"/>
      <c r="BK281" s="1320"/>
      <c r="BL281" s="1320"/>
      <c r="BM281" s="1320"/>
      <c r="BN281" s="1320"/>
      <c r="BO281" s="1320"/>
      <c r="BP281" s="1320"/>
      <c r="BQ281" s="1320"/>
      <c r="BR281" s="1320"/>
      <c r="BS281" s="1320"/>
      <c r="BT281" s="1320"/>
      <c r="BU281" s="1320"/>
      <c r="BV281" s="1320"/>
      <c r="BW281" s="1320"/>
      <c r="BX281" s="1320"/>
      <c r="BY281" s="1320"/>
      <c r="BZ281" s="1320"/>
      <c r="CA281" s="1320"/>
      <c r="CB281" s="1320"/>
      <c r="CC281" s="1320"/>
      <c r="CD281" s="1320"/>
      <c r="CE281" s="1320"/>
      <c r="CF281" s="1320"/>
      <c r="CG281" s="1320"/>
      <c r="CH281" s="1378">
        <f t="shared" si="5"/>
        <v>0</v>
      </c>
    </row>
    <row r="282" spans="1:86" ht="28.5" customHeight="1">
      <c r="A282" s="1678"/>
      <c r="B282" s="1679"/>
      <c r="C282" s="1649"/>
      <c r="D282" s="3085"/>
      <c r="E282" s="1649"/>
      <c r="F282" s="1649"/>
      <c r="G282" s="1558"/>
      <c r="H282" s="2141"/>
      <c r="I282" s="1586">
        <v>58</v>
      </c>
      <c r="J282" s="355">
        <v>58</v>
      </c>
      <c r="K282" s="3292" t="s">
        <v>911</v>
      </c>
      <c r="L282" s="3123" t="s">
        <v>912</v>
      </c>
      <c r="M282" s="3179" t="s">
        <v>913</v>
      </c>
      <c r="N282" s="148"/>
      <c r="O282" s="2326"/>
      <c r="P282" s="153"/>
      <c r="Q282" s="329"/>
      <c r="R282" s="327"/>
      <c r="S282" s="330"/>
      <c r="T282" s="169"/>
      <c r="U282" s="172"/>
      <c r="V282" s="171"/>
      <c r="W282" s="169"/>
      <c r="X282" s="172"/>
      <c r="Y282" s="171"/>
      <c r="Z282" s="2194"/>
      <c r="AA282" s="2392"/>
      <c r="AB282" s="421"/>
      <c r="AC282" s="2074"/>
      <c r="AD282" s="2393"/>
      <c r="AE282" s="1319"/>
      <c r="AF282" s="1484"/>
      <c r="AG282" s="1320"/>
      <c r="AH282" s="1320"/>
      <c r="AI282" s="1320"/>
      <c r="AJ282" s="1320"/>
      <c r="AK282" s="1320"/>
      <c r="AL282" s="1320"/>
      <c r="AM282" s="1320"/>
      <c r="AN282" s="1320"/>
      <c r="AO282" s="1320"/>
      <c r="AP282" s="1320"/>
      <c r="AQ282" s="1320"/>
      <c r="AR282" s="1320"/>
      <c r="AS282" s="1320"/>
      <c r="AT282" s="1320"/>
      <c r="AU282" s="1320"/>
      <c r="AV282" s="1320"/>
      <c r="AW282" s="1320"/>
      <c r="AX282" s="1320"/>
      <c r="AY282" s="1320"/>
      <c r="AZ282" s="1320"/>
      <c r="BA282" s="1320"/>
      <c r="BB282" s="1320"/>
      <c r="BC282" s="1320"/>
      <c r="BD282" s="1320"/>
      <c r="BE282" s="1320"/>
      <c r="BF282" s="1320"/>
      <c r="BG282" s="1320"/>
      <c r="BH282" s="1320"/>
      <c r="BI282" s="1320"/>
      <c r="BJ282" s="1320"/>
      <c r="BK282" s="1320"/>
      <c r="BL282" s="1320"/>
      <c r="BM282" s="1320"/>
      <c r="BN282" s="1320"/>
      <c r="BO282" s="1320"/>
      <c r="BP282" s="1320"/>
      <c r="BQ282" s="1320"/>
      <c r="BR282" s="1320"/>
      <c r="BS282" s="1320"/>
      <c r="BT282" s="1320"/>
      <c r="BU282" s="1320"/>
      <c r="BV282" s="1320"/>
      <c r="BW282" s="1320"/>
      <c r="BX282" s="1320"/>
      <c r="BY282" s="1320"/>
      <c r="BZ282" s="1320"/>
      <c r="CA282" s="1320"/>
      <c r="CB282" s="1320"/>
      <c r="CC282" s="1320"/>
      <c r="CD282" s="1320"/>
      <c r="CE282" s="1320"/>
      <c r="CF282" s="1320"/>
      <c r="CG282" s="1320"/>
      <c r="CH282" s="1378">
        <f t="shared" si="5"/>
        <v>0</v>
      </c>
    </row>
    <row r="283" spans="1:86" ht="64.5" customHeight="1">
      <c r="A283" s="1678"/>
      <c r="B283" s="1679"/>
      <c r="C283" s="1649"/>
      <c r="D283" s="3085"/>
      <c r="E283" s="1649"/>
      <c r="F283" s="1649"/>
      <c r="G283" s="1558"/>
      <c r="H283" s="2141"/>
      <c r="I283" s="1584"/>
      <c r="J283" s="218"/>
      <c r="K283" s="3293"/>
      <c r="L283" s="3105"/>
      <c r="M283" s="3106"/>
      <c r="N283" s="154"/>
      <c r="O283" s="2163"/>
      <c r="P283" s="1549"/>
      <c r="Q283" s="306"/>
      <c r="R283" s="266"/>
      <c r="S283" s="307"/>
      <c r="T283" s="138"/>
      <c r="U283" s="139"/>
      <c r="V283" s="140"/>
      <c r="W283" s="138"/>
      <c r="X283" s="139"/>
      <c r="Y283" s="140"/>
      <c r="Z283" s="2160"/>
      <c r="AA283" s="265"/>
      <c r="AB283" s="367"/>
      <c r="AC283" s="898"/>
      <c r="AD283" s="1795"/>
      <c r="AE283" s="1319"/>
      <c r="AF283" s="1484"/>
      <c r="AG283" s="1320"/>
      <c r="AH283" s="1320"/>
      <c r="AI283" s="1320"/>
      <c r="AJ283" s="1320"/>
      <c r="AK283" s="1320"/>
      <c r="AL283" s="1320"/>
      <c r="AM283" s="1320"/>
      <c r="AN283" s="1320"/>
      <c r="AO283" s="1320"/>
      <c r="AP283" s="1320"/>
      <c r="AQ283" s="1320"/>
      <c r="AR283" s="1320"/>
      <c r="AS283" s="1320"/>
      <c r="AT283" s="1320"/>
      <c r="AU283" s="1320"/>
      <c r="AV283" s="1320"/>
      <c r="AW283" s="1320"/>
      <c r="AX283" s="1320"/>
      <c r="AY283" s="1320"/>
      <c r="AZ283" s="1320"/>
      <c r="BA283" s="1320"/>
      <c r="BB283" s="1320"/>
      <c r="BC283" s="1320"/>
      <c r="BD283" s="1320"/>
      <c r="BE283" s="1320"/>
      <c r="BF283" s="1320"/>
      <c r="BG283" s="1320"/>
      <c r="BH283" s="1320"/>
      <c r="BI283" s="1320"/>
      <c r="BJ283" s="1320"/>
      <c r="BK283" s="1320"/>
      <c r="BL283" s="1320"/>
      <c r="BM283" s="1320"/>
      <c r="BN283" s="1320"/>
      <c r="BO283" s="1320"/>
      <c r="BP283" s="1320"/>
      <c r="BQ283" s="1320"/>
      <c r="BR283" s="1320"/>
      <c r="BS283" s="1320"/>
      <c r="BT283" s="1320"/>
      <c r="BU283" s="1320"/>
      <c r="BV283" s="1320"/>
      <c r="BW283" s="1320"/>
      <c r="BX283" s="1320"/>
      <c r="BY283" s="1320"/>
      <c r="BZ283" s="1320"/>
      <c r="CA283" s="1320"/>
      <c r="CB283" s="1320"/>
      <c r="CC283" s="1320"/>
      <c r="CD283" s="1320"/>
      <c r="CE283" s="1320"/>
      <c r="CF283" s="1320"/>
      <c r="CG283" s="1320"/>
      <c r="CH283" s="1378">
        <f t="shared" si="5"/>
        <v>0</v>
      </c>
    </row>
    <row r="284" spans="1:86" ht="99.75" customHeight="1">
      <c r="A284" s="1678"/>
      <c r="B284" s="1679"/>
      <c r="C284" s="1649"/>
      <c r="D284" s="3085" t="s">
        <v>914</v>
      </c>
      <c r="E284" s="1649"/>
      <c r="F284" s="1649"/>
      <c r="G284" s="1558"/>
      <c r="H284" s="2141"/>
      <c r="I284" s="1584"/>
      <c r="J284" s="218"/>
      <c r="K284" s="3293"/>
      <c r="L284" s="215"/>
      <c r="M284" s="2305"/>
      <c r="N284" s="154"/>
      <c r="O284" s="2163"/>
      <c r="P284" s="1549"/>
      <c r="Q284" s="306"/>
      <c r="R284" s="266"/>
      <c r="S284" s="307"/>
      <c r="T284" s="138"/>
      <c r="U284" s="139"/>
      <c r="V284" s="140"/>
      <c r="W284" s="138"/>
      <c r="X284" s="139"/>
      <c r="Y284" s="140"/>
      <c r="Z284" s="2160"/>
      <c r="AA284" s="265"/>
      <c r="AB284" s="367"/>
      <c r="AC284" s="898"/>
      <c r="AD284" s="1795"/>
      <c r="AE284" s="1319"/>
      <c r="AF284" s="1484"/>
      <c r="AG284" s="1320"/>
      <c r="AH284" s="1320"/>
      <c r="AI284" s="1320"/>
      <c r="AJ284" s="1320"/>
      <c r="AK284" s="1320"/>
      <c r="AL284" s="1320"/>
      <c r="AM284" s="1320"/>
      <c r="AN284" s="1320"/>
      <c r="AO284" s="1320"/>
      <c r="AP284" s="1320"/>
      <c r="AQ284" s="1320"/>
      <c r="AR284" s="1320"/>
      <c r="AS284" s="1320"/>
      <c r="AT284" s="1320"/>
      <c r="AU284" s="1320"/>
      <c r="AV284" s="1320"/>
      <c r="AW284" s="1320"/>
      <c r="AX284" s="1320"/>
      <c r="AY284" s="1320"/>
      <c r="AZ284" s="1320"/>
      <c r="BA284" s="1320"/>
      <c r="BB284" s="1320"/>
      <c r="BC284" s="1320"/>
      <c r="BD284" s="1320"/>
      <c r="BE284" s="1320"/>
      <c r="BF284" s="1320"/>
      <c r="BG284" s="1320"/>
      <c r="BH284" s="1320"/>
      <c r="BI284" s="1320"/>
      <c r="BJ284" s="1320"/>
      <c r="BK284" s="1320"/>
      <c r="BL284" s="1320"/>
      <c r="BM284" s="1320"/>
      <c r="BN284" s="1320"/>
      <c r="BO284" s="1320"/>
      <c r="BP284" s="1320"/>
      <c r="BQ284" s="1320"/>
      <c r="BR284" s="1320"/>
      <c r="BS284" s="1320"/>
      <c r="BT284" s="1320"/>
      <c r="BU284" s="1320"/>
      <c r="BV284" s="1320"/>
      <c r="BW284" s="1320"/>
      <c r="BX284" s="1320"/>
      <c r="BY284" s="1320"/>
      <c r="BZ284" s="1320"/>
      <c r="CA284" s="1320"/>
      <c r="CB284" s="1320"/>
      <c r="CC284" s="1320"/>
      <c r="CD284" s="1320"/>
      <c r="CE284" s="1320"/>
      <c r="CF284" s="1320"/>
      <c r="CG284" s="1320"/>
      <c r="CH284" s="1378">
        <f t="shared" si="5"/>
        <v>0</v>
      </c>
    </row>
    <row r="285" spans="1:86" ht="18.75" customHeight="1">
      <c r="A285" s="1678"/>
      <c r="B285" s="1679"/>
      <c r="C285" s="1649"/>
      <c r="D285" s="3085"/>
      <c r="E285" s="1649"/>
      <c r="F285" s="1649"/>
      <c r="G285" s="1558"/>
      <c r="H285" s="2141"/>
      <c r="I285" s="1585"/>
      <c r="J285" s="222"/>
      <c r="K285" s="2313"/>
      <c r="L285" s="224"/>
      <c r="M285" s="141"/>
      <c r="N285" s="161"/>
      <c r="O285" s="1542"/>
      <c r="P285" s="165"/>
      <c r="Q285" s="181"/>
      <c r="R285" s="1542"/>
      <c r="S285" s="164"/>
      <c r="T285" s="142"/>
      <c r="U285" s="143"/>
      <c r="V285" s="144"/>
      <c r="W285" s="142"/>
      <c r="X285" s="143"/>
      <c r="Y285" s="144"/>
      <c r="Z285" s="2193"/>
      <c r="AA285" s="269"/>
      <c r="AB285" s="401"/>
      <c r="AC285" s="1662"/>
      <c r="AD285" s="1789"/>
      <c r="AE285" s="1319"/>
      <c r="AF285" s="1484"/>
      <c r="AG285" s="1320"/>
      <c r="AH285" s="1320"/>
      <c r="AI285" s="1320"/>
      <c r="AJ285" s="1320"/>
      <c r="AK285" s="1320"/>
      <c r="AL285" s="1320"/>
      <c r="AM285" s="1320"/>
      <c r="AN285" s="1320"/>
      <c r="AO285" s="1320"/>
      <c r="AP285" s="1320"/>
      <c r="AQ285" s="1320"/>
      <c r="AR285" s="1320"/>
      <c r="AS285" s="1320"/>
      <c r="AT285" s="1320"/>
      <c r="AU285" s="1320"/>
      <c r="AV285" s="1320"/>
      <c r="AW285" s="1320"/>
      <c r="AX285" s="1320"/>
      <c r="AY285" s="1320"/>
      <c r="AZ285" s="1320"/>
      <c r="BA285" s="1320"/>
      <c r="BB285" s="1320"/>
      <c r="BC285" s="1320"/>
      <c r="BD285" s="1320"/>
      <c r="BE285" s="1320"/>
      <c r="BF285" s="1320"/>
      <c r="BG285" s="1320"/>
      <c r="BH285" s="1320"/>
      <c r="BI285" s="1320"/>
      <c r="BJ285" s="1320"/>
      <c r="BK285" s="1320"/>
      <c r="BL285" s="1320"/>
      <c r="BM285" s="1320"/>
      <c r="BN285" s="1320"/>
      <c r="BO285" s="1320"/>
      <c r="BP285" s="1320"/>
      <c r="BQ285" s="1320"/>
      <c r="BR285" s="1320"/>
      <c r="BS285" s="1320"/>
      <c r="BT285" s="1320"/>
      <c r="BU285" s="1320"/>
      <c r="BV285" s="1320"/>
      <c r="BW285" s="1320"/>
      <c r="BX285" s="1320"/>
      <c r="BY285" s="1320"/>
      <c r="BZ285" s="1320"/>
      <c r="CA285" s="1320"/>
      <c r="CB285" s="1320"/>
      <c r="CC285" s="1320"/>
      <c r="CD285" s="1320"/>
      <c r="CE285" s="1320"/>
      <c r="CF285" s="1320"/>
      <c r="CG285" s="1320"/>
      <c r="CH285" s="1378">
        <f t="shared" si="5"/>
        <v>0</v>
      </c>
    </row>
    <row r="286" spans="1:86" ht="28.5" customHeight="1">
      <c r="A286" s="1678"/>
      <c r="B286" s="1679"/>
      <c r="C286" s="1649"/>
      <c r="D286" s="3085"/>
      <c r="E286" s="1649"/>
      <c r="F286" s="1649"/>
      <c r="G286" s="1558"/>
      <c r="H286" s="2141"/>
      <c r="I286" s="1584">
        <v>59</v>
      </c>
      <c r="J286" s="355">
        <v>59</v>
      </c>
      <c r="K286" s="3292" t="s">
        <v>915</v>
      </c>
      <c r="L286" s="3123" t="s">
        <v>916</v>
      </c>
      <c r="M286" s="3179" t="s">
        <v>917</v>
      </c>
      <c r="N286" s="148"/>
      <c r="O286" s="2326"/>
      <c r="P286" s="153"/>
      <c r="Q286" s="180"/>
      <c r="R286" s="2326"/>
      <c r="S286" s="152"/>
      <c r="T286" s="169"/>
      <c r="U286" s="172"/>
      <c r="V286" s="171"/>
      <c r="W286" s="300"/>
      <c r="X286" s="301"/>
      <c r="Y286" s="331"/>
      <c r="Z286" s="2194"/>
      <c r="AA286" s="2392"/>
      <c r="AB286" s="421"/>
      <c r="AC286" s="2074"/>
      <c r="AD286" s="2393"/>
      <c r="AE286" s="1319"/>
      <c r="AF286" s="1484"/>
      <c r="AG286" s="1320"/>
      <c r="AH286" s="1320"/>
      <c r="AI286" s="1320"/>
      <c r="AJ286" s="1320"/>
      <c r="AK286" s="1320"/>
      <c r="AL286" s="1320"/>
      <c r="AM286" s="1320"/>
      <c r="AN286" s="1320"/>
      <c r="AO286" s="1320"/>
      <c r="AP286" s="1320"/>
      <c r="AQ286" s="1320"/>
      <c r="AR286" s="1320"/>
      <c r="AS286" s="1320"/>
      <c r="AT286" s="1320"/>
      <c r="AU286" s="1320"/>
      <c r="AV286" s="1320"/>
      <c r="AW286" s="1320"/>
      <c r="AX286" s="1320"/>
      <c r="AY286" s="1320"/>
      <c r="AZ286" s="1320"/>
      <c r="BA286" s="1320"/>
      <c r="BB286" s="1320"/>
      <c r="BC286" s="1320"/>
      <c r="BD286" s="1320"/>
      <c r="BE286" s="1320"/>
      <c r="BF286" s="1320"/>
      <c r="BG286" s="1320"/>
      <c r="BH286" s="1320"/>
      <c r="BI286" s="1320"/>
      <c r="BJ286" s="1320"/>
      <c r="BK286" s="1320"/>
      <c r="BL286" s="1320"/>
      <c r="BM286" s="1320"/>
      <c r="BN286" s="1320"/>
      <c r="BO286" s="1320"/>
      <c r="BP286" s="1320"/>
      <c r="BQ286" s="1320"/>
      <c r="BR286" s="1320"/>
      <c r="BS286" s="1320"/>
      <c r="BT286" s="1320"/>
      <c r="BU286" s="1320"/>
      <c r="BV286" s="1320"/>
      <c r="BW286" s="1320"/>
      <c r="BX286" s="1320"/>
      <c r="BY286" s="1320"/>
      <c r="BZ286" s="1320"/>
      <c r="CA286" s="1320"/>
      <c r="CB286" s="1320"/>
      <c r="CC286" s="1320"/>
      <c r="CD286" s="1320"/>
      <c r="CE286" s="1320"/>
      <c r="CF286" s="1320"/>
      <c r="CG286" s="1320"/>
      <c r="CH286" s="1378">
        <f t="shared" si="5"/>
        <v>0</v>
      </c>
    </row>
    <row r="287" spans="1:86" ht="81.75" customHeight="1">
      <c r="A287" s="1678"/>
      <c r="B287" s="1679"/>
      <c r="C287" s="1649"/>
      <c r="D287" s="3085"/>
      <c r="E287" s="1649"/>
      <c r="F287" s="1649"/>
      <c r="G287" s="1558"/>
      <c r="H287" s="2141"/>
      <c r="I287" s="1584"/>
      <c r="J287" s="218"/>
      <c r="K287" s="3293"/>
      <c r="L287" s="3105"/>
      <c r="M287" s="3106"/>
      <c r="N287" s="154"/>
      <c r="O287" s="2163"/>
      <c r="P287" s="1549"/>
      <c r="Q287" s="167"/>
      <c r="R287" s="2163"/>
      <c r="S287" s="158"/>
      <c r="T287" s="138"/>
      <c r="U287" s="139"/>
      <c r="V287" s="140"/>
      <c r="W287" s="290"/>
      <c r="X287" s="291"/>
      <c r="Y287" s="292"/>
      <c r="Z287" s="2160"/>
      <c r="AA287" s="265"/>
      <c r="AB287" s="367"/>
      <c r="AC287" s="898"/>
      <c r="AD287" s="1795"/>
      <c r="AE287" s="1319"/>
      <c r="AF287" s="1484"/>
      <c r="AG287" s="1320"/>
      <c r="AH287" s="1320"/>
      <c r="AI287" s="1320"/>
      <c r="AJ287" s="1320"/>
      <c r="AK287" s="1320"/>
      <c r="AL287" s="1320"/>
      <c r="AM287" s="1320"/>
      <c r="AN287" s="1320"/>
      <c r="AO287" s="1320"/>
      <c r="AP287" s="1320"/>
      <c r="AQ287" s="1320"/>
      <c r="AR287" s="1320"/>
      <c r="AS287" s="1320"/>
      <c r="AT287" s="1320"/>
      <c r="AU287" s="1320"/>
      <c r="AV287" s="1320"/>
      <c r="AW287" s="1320"/>
      <c r="AX287" s="1320"/>
      <c r="AY287" s="1320"/>
      <c r="AZ287" s="1320"/>
      <c r="BA287" s="1320"/>
      <c r="BB287" s="1320"/>
      <c r="BC287" s="1320"/>
      <c r="BD287" s="1320"/>
      <c r="BE287" s="1320"/>
      <c r="BF287" s="1320"/>
      <c r="BG287" s="1320"/>
      <c r="BH287" s="1320"/>
      <c r="BI287" s="1320"/>
      <c r="BJ287" s="1320"/>
      <c r="BK287" s="1320"/>
      <c r="BL287" s="1320"/>
      <c r="BM287" s="1320"/>
      <c r="BN287" s="1320"/>
      <c r="BO287" s="1320"/>
      <c r="BP287" s="1320"/>
      <c r="BQ287" s="1320"/>
      <c r="BR287" s="1320"/>
      <c r="BS287" s="1320"/>
      <c r="BT287" s="1320"/>
      <c r="BU287" s="1320"/>
      <c r="BV287" s="1320"/>
      <c r="BW287" s="1320"/>
      <c r="BX287" s="1320"/>
      <c r="BY287" s="1320"/>
      <c r="BZ287" s="1320"/>
      <c r="CA287" s="1320"/>
      <c r="CB287" s="1320"/>
      <c r="CC287" s="1320"/>
      <c r="CD287" s="1320"/>
      <c r="CE287" s="1320"/>
      <c r="CF287" s="1320"/>
      <c r="CG287" s="1320"/>
      <c r="CH287" s="1378">
        <f t="shared" si="5"/>
        <v>0</v>
      </c>
    </row>
    <row r="288" spans="1:86" ht="28.5" customHeight="1">
      <c r="A288" s="1678"/>
      <c r="B288" s="1679"/>
      <c r="C288" s="1649"/>
      <c r="D288" s="1649"/>
      <c r="E288" s="1649"/>
      <c r="F288" s="1649"/>
      <c r="G288" s="1558"/>
      <c r="H288" s="2141"/>
      <c r="I288" s="1584"/>
      <c r="J288" s="222"/>
      <c r="K288" s="3341"/>
      <c r="L288" s="224"/>
      <c r="M288" s="141"/>
      <c r="N288" s="161"/>
      <c r="O288" s="1542"/>
      <c r="P288" s="165"/>
      <c r="Q288" s="181"/>
      <c r="R288" s="1542"/>
      <c r="S288" s="164"/>
      <c r="T288" s="142"/>
      <c r="U288" s="143"/>
      <c r="V288" s="144"/>
      <c r="W288" s="294"/>
      <c r="X288" s="295"/>
      <c r="Y288" s="296"/>
      <c r="Z288" s="2193"/>
      <c r="AA288" s="269"/>
      <c r="AB288" s="401"/>
      <c r="AC288" s="1662"/>
      <c r="AD288" s="1789"/>
      <c r="AE288" s="1319"/>
      <c r="AF288" s="1484"/>
      <c r="AG288" s="1320"/>
      <c r="AH288" s="1320"/>
      <c r="AI288" s="1320"/>
      <c r="AJ288" s="1320"/>
      <c r="AK288" s="1320"/>
      <c r="AL288" s="1320"/>
      <c r="AM288" s="1320"/>
      <c r="AN288" s="1320"/>
      <c r="AO288" s="1320"/>
      <c r="AP288" s="1320"/>
      <c r="AQ288" s="1320"/>
      <c r="AR288" s="1320"/>
      <c r="AS288" s="1320"/>
      <c r="AT288" s="1320"/>
      <c r="AU288" s="1320"/>
      <c r="AV288" s="1320"/>
      <c r="AW288" s="1320"/>
      <c r="AX288" s="1320"/>
      <c r="AY288" s="1320"/>
      <c r="AZ288" s="1320"/>
      <c r="BA288" s="1320"/>
      <c r="BB288" s="1320"/>
      <c r="BC288" s="1320"/>
      <c r="BD288" s="1320"/>
      <c r="BE288" s="1320"/>
      <c r="BF288" s="1320"/>
      <c r="BG288" s="1320"/>
      <c r="BH288" s="1320"/>
      <c r="BI288" s="1320"/>
      <c r="BJ288" s="1320"/>
      <c r="BK288" s="1320"/>
      <c r="BL288" s="1320"/>
      <c r="BM288" s="1320"/>
      <c r="BN288" s="1320"/>
      <c r="BO288" s="1320"/>
      <c r="BP288" s="1320"/>
      <c r="BQ288" s="1320"/>
      <c r="BR288" s="1320"/>
      <c r="BS288" s="1320"/>
      <c r="BT288" s="1320"/>
      <c r="BU288" s="1320"/>
      <c r="BV288" s="1320"/>
      <c r="BW288" s="1320"/>
      <c r="BX288" s="1320"/>
      <c r="BY288" s="1320"/>
      <c r="BZ288" s="1320"/>
      <c r="CA288" s="1320"/>
      <c r="CB288" s="1320"/>
      <c r="CC288" s="1320"/>
      <c r="CD288" s="1320"/>
      <c r="CE288" s="1320"/>
      <c r="CF288" s="1320"/>
      <c r="CG288" s="1320"/>
      <c r="CH288" s="1378">
        <f t="shared" si="5"/>
        <v>0</v>
      </c>
    </row>
    <row r="289" spans="1:90" ht="28.5" customHeight="1">
      <c r="A289" s="1678"/>
      <c r="B289" s="1679"/>
      <c r="C289" s="1649"/>
      <c r="D289" s="1649"/>
      <c r="E289" s="1649"/>
      <c r="F289" s="1649"/>
      <c r="G289" s="1558"/>
      <c r="H289" s="2141"/>
      <c r="I289" s="1586">
        <v>60</v>
      </c>
      <c r="J289" s="218">
        <v>60</v>
      </c>
      <c r="K289" s="3292" t="s">
        <v>918</v>
      </c>
      <c r="L289" s="3123" t="s">
        <v>919</v>
      </c>
      <c r="M289" s="3179" t="s">
        <v>920</v>
      </c>
      <c r="N289" s="154"/>
      <c r="O289" s="2163"/>
      <c r="P289" s="1549"/>
      <c r="Q289" s="167"/>
      <c r="R289" s="2163"/>
      <c r="S289" s="158"/>
      <c r="T289" s="290"/>
      <c r="U289" s="291"/>
      <c r="V289" s="292"/>
      <c r="W289" s="290"/>
      <c r="X289" s="291"/>
      <c r="Y289" s="292"/>
      <c r="Z289" s="2160"/>
      <c r="AA289" s="265"/>
      <c r="AB289" s="367"/>
      <c r="AC289" s="898"/>
      <c r="AD289" s="1795"/>
      <c r="AE289" s="1319"/>
      <c r="AF289" s="1484"/>
      <c r="AG289" s="1320"/>
      <c r="AH289" s="1320"/>
      <c r="AI289" s="1320"/>
      <c r="AJ289" s="1320"/>
      <c r="AK289" s="1320"/>
      <c r="AL289" s="1320"/>
      <c r="AM289" s="1320"/>
      <c r="AN289" s="1320"/>
      <c r="AO289" s="1320"/>
      <c r="AP289" s="1320"/>
      <c r="AQ289" s="1320"/>
      <c r="AR289" s="1320"/>
      <c r="AS289" s="1320"/>
      <c r="AT289" s="1320"/>
      <c r="AU289" s="1320"/>
      <c r="AV289" s="1320"/>
      <c r="AW289" s="1320"/>
      <c r="AX289" s="1320"/>
      <c r="AY289" s="1320"/>
      <c r="AZ289" s="1320"/>
      <c r="BA289" s="1320"/>
      <c r="BB289" s="1320"/>
      <c r="BC289" s="1320"/>
      <c r="BD289" s="1320"/>
      <c r="BE289" s="1320"/>
      <c r="BF289" s="1320"/>
      <c r="BG289" s="1320"/>
      <c r="BH289" s="1320"/>
      <c r="BI289" s="1320"/>
      <c r="BJ289" s="1320"/>
      <c r="BK289" s="1320"/>
      <c r="BL289" s="1320"/>
      <c r="BM289" s="1320"/>
      <c r="BN289" s="1320"/>
      <c r="BO289" s="1320"/>
      <c r="BP289" s="1320"/>
      <c r="BQ289" s="1320"/>
      <c r="BR289" s="1320"/>
      <c r="BS289" s="1320"/>
      <c r="BT289" s="1320"/>
      <c r="BU289" s="1320"/>
      <c r="BV289" s="1320"/>
      <c r="BW289" s="1320"/>
      <c r="BX289" s="1320"/>
      <c r="BY289" s="1320"/>
      <c r="BZ289" s="1320"/>
      <c r="CA289" s="1320"/>
      <c r="CB289" s="1320"/>
      <c r="CC289" s="1320"/>
      <c r="CD289" s="1320"/>
      <c r="CE289" s="1320"/>
      <c r="CF289" s="1320"/>
      <c r="CG289" s="1320"/>
      <c r="CH289" s="1378">
        <f t="shared" si="5"/>
        <v>0</v>
      </c>
    </row>
    <row r="290" spans="1:90" ht="66" customHeight="1">
      <c r="A290" s="1678"/>
      <c r="B290" s="1679"/>
      <c r="C290" s="1649"/>
      <c r="D290" s="1649"/>
      <c r="E290" s="1649"/>
      <c r="F290" s="1649"/>
      <c r="G290" s="1558"/>
      <c r="H290" s="2141"/>
      <c r="I290" s="1584"/>
      <c r="J290" s="218"/>
      <c r="K290" s="3293"/>
      <c r="L290" s="3105"/>
      <c r="M290" s="3106"/>
      <c r="N290" s="154"/>
      <c r="O290" s="2163"/>
      <c r="P290" s="1549"/>
      <c r="Q290" s="167"/>
      <c r="R290" s="2163"/>
      <c r="S290" s="158"/>
      <c r="T290" s="290"/>
      <c r="U290" s="291"/>
      <c r="V290" s="292"/>
      <c r="W290" s="290"/>
      <c r="X290" s="291"/>
      <c r="Y290" s="292"/>
      <c r="Z290" s="2160"/>
      <c r="AA290" s="265"/>
      <c r="AB290" s="367"/>
      <c r="AC290" s="898"/>
      <c r="AD290" s="1795"/>
      <c r="AE290" s="1319"/>
      <c r="AF290" s="1484"/>
      <c r="AG290" s="1320"/>
      <c r="AH290" s="1320"/>
      <c r="AI290" s="1320"/>
      <c r="AJ290" s="1320"/>
      <c r="AK290" s="1320"/>
      <c r="AL290" s="1320"/>
      <c r="AM290" s="1320"/>
      <c r="AN290" s="1320"/>
      <c r="AO290" s="1320"/>
      <c r="AP290" s="1320"/>
      <c r="AQ290" s="1320"/>
      <c r="AR290" s="1320"/>
      <c r="AS290" s="1320"/>
      <c r="AT290" s="1320"/>
      <c r="AU290" s="1320"/>
      <c r="AV290" s="1320"/>
      <c r="AW290" s="1320"/>
      <c r="AX290" s="1320"/>
      <c r="AY290" s="1320"/>
      <c r="AZ290" s="1320"/>
      <c r="BA290" s="1320"/>
      <c r="BB290" s="1320"/>
      <c r="BC290" s="1320"/>
      <c r="BD290" s="1320"/>
      <c r="BE290" s="1320"/>
      <c r="BF290" s="1320"/>
      <c r="BG290" s="1320"/>
      <c r="BH290" s="1320"/>
      <c r="BI290" s="1320"/>
      <c r="BJ290" s="1320"/>
      <c r="BK290" s="1320"/>
      <c r="BL290" s="1320"/>
      <c r="BM290" s="1320"/>
      <c r="BN290" s="1320"/>
      <c r="BO290" s="1320"/>
      <c r="BP290" s="1320"/>
      <c r="BQ290" s="1320"/>
      <c r="BR290" s="1320"/>
      <c r="BS290" s="1320"/>
      <c r="BT290" s="1320"/>
      <c r="BU290" s="1320"/>
      <c r="BV290" s="1320"/>
      <c r="BW290" s="1320"/>
      <c r="BX290" s="1320"/>
      <c r="BY290" s="1320"/>
      <c r="BZ290" s="1320"/>
      <c r="CA290" s="1320"/>
      <c r="CB290" s="1320"/>
      <c r="CC290" s="1320"/>
      <c r="CD290" s="1320"/>
      <c r="CE290" s="1320"/>
      <c r="CF290" s="1320"/>
      <c r="CG290" s="1320"/>
      <c r="CH290" s="1378">
        <f t="shared" si="5"/>
        <v>0</v>
      </c>
    </row>
    <row r="291" spans="1:90" ht="47.25" customHeight="1">
      <c r="A291" s="1678"/>
      <c r="B291" s="1679"/>
      <c r="C291" s="1649"/>
      <c r="D291" s="1649"/>
      <c r="E291" s="1649"/>
      <c r="F291" s="1649"/>
      <c r="G291" s="1558"/>
      <c r="H291" s="2141"/>
      <c r="I291" s="1584"/>
      <c r="J291" s="218"/>
      <c r="K291" s="3293"/>
      <c r="L291" s="215"/>
      <c r="M291" s="2305"/>
      <c r="N291" s="154"/>
      <c r="O291" s="2163"/>
      <c r="P291" s="1549"/>
      <c r="Q291" s="167"/>
      <c r="R291" s="2163"/>
      <c r="S291" s="158"/>
      <c r="T291" s="290"/>
      <c r="U291" s="291"/>
      <c r="V291" s="292"/>
      <c r="W291" s="290"/>
      <c r="X291" s="291"/>
      <c r="Y291" s="292"/>
      <c r="Z291" s="2160"/>
      <c r="AA291" s="265"/>
      <c r="AB291" s="367"/>
      <c r="AC291" s="898"/>
      <c r="AD291" s="1795"/>
      <c r="AE291" s="1319"/>
      <c r="AF291" s="1484"/>
      <c r="AG291" s="1320"/>
      <c r="AH291" s="1320"/>
      <c r="AI291" s="1320"/>
      <c r="AJ291" s="1320"/>
      <c r="AK291" s="1320"/>
      <c r="AL291" s="1320"/>
      <c r="AM291" s="1320"/>
      <c r="AN291" s="1320"/>
      <c r="AO291" s="1320"/>
      <c r="AP291" s="1320"/>
      <c r="AQ291" s="1320"/>
      <c r="AR291" s="1320"/>
      <c r="AS291" s="1320"/>
      <c r="AT291" s="1320"/>
      <c r="AU291" s="1320"/>
      <c r="AV291" s="1320"/>
      <c r="AW291" s="1320"/>
      <c r="AX291" s="1320"/>
      <c r="AY291" s="1320"/>
      <c r="AZ291" s="1320"/>
      <c r="BA291" s="1320"/>
      <c r="BB291" s="1320"/>
      <c r="BC291" s="1320"/>
      <c r="BD291" s="1320"/>
      <c r="BE291" s="1320"/>
      <c r="BF291" s="1320"/>
      <c r="BG291" s="1320"/>
      <c r="BH291" s="1320"/>
      <c r="BI291" s="1320"/>
      <c r="BJ291" s="1320"/>
      <c r="BK291" s="1320"/>
      <c r="BL291" s="1320"/>
      <c r="BM291" s="1320"/>
      <c r="BN291" s="1320"/>
      <c r="BO291" s="1320"/>
      <c r="BP291" s="1320"/>
      <c r="BQ291" s="1320"/>
      <c r="BR291" s="1320"/>
      <c r="BS291" s="1320"/>
      <c r="BT291" s="1320"/>
      <c r="BU291" s="1320"/>
      <c r="BV291" s="1320"/>
      <c r="BW291" s="1320"/>
      <c r="BX291" s="1320"/>
      <c r="BY291" s="1320"/>
      <c r="BZ291" s="1320"/>
      <c r="CA291" s="1320"/>
      <c r="CB291" s="1320"/>
      <c r="CC291" s="1320"/>
      <c r="CD291" s="1320"/>
      <c r="CE291" s="1320"/>
      <c r="CF291" s="1320"/>
      <c r="CG291" s="1320"/>
      <c r="CH291" s="1378">
        <f t="shared" si="5"/>
        <v>0</v>
      </c>
    </row>
    <row r="292" spans="1:90" ht="13.5" customHeight="1">
      <c r="A292" s="1678"/>
      <c r="B292" s="1679"/>
      <c r="C292" s="1649"/>
      <c r="D292" s="1649"/>
      <c r="E292" s="1649"/>
      <c r="F292" s="1649"/>
      <c r="G292" s="1558"/>
      <c r="H292" s="2141"/>
      <c r="I292" s="1585"/>
      <c r="J292" s="218"/>
      <c r="K292" s="2313"/>
      <c r="L292" s="215"/>
      <c r="M292" s="2305"/>
      <c r="N292" s="154"/>
      <c r="O292" s="2163"/>
      <c r="P292" s="1549"/>
      <c r="Q292" s="167"/>
      <c r="R292" s="2163"/>
      <c r="S292" s="158"/>
      <c r="T292" s="290"/>
      <c r="U292" s="291"/>
      <c r="V292" s="292"/>
      <c r="W292" s="290"/>
      <c r="X292" s="291"/>
      <c r="Y292" s="292"/>
      <c r="Z292" s="2160"/>
      <c r="AA292" s="265"/>
      <c r="AB292" s="367"/>
      <c r="AC292" s="898"/>
      <c r="AD292" s="1795"/>
      <c r="AE292" s="1319"/>
      <c r="AF292" s="1484"/>
      <c r="AG292" s="1320"/>
      <c r="AH292" s="1320"/>
      <c r="AI292" s="1320"/>
      <c r="AJ292" s="1320"/>
      <c r="AK292" s="1320"/>
      <c r="AL292" s="1320"/>
      <c r="AM292" s="1320"/>
      <c r="AN292" s="1320"/>
      <c r="AO292" s="1320"/>
      <c r="AP292" s="1320"/>
      <c r="AQ292" s="1320"/>
      <c r="AR292" s="1320"/>
      <c r="AS292" s="1320"/>
      <c r="AT292" s="1320"/>
      <c r="AU292" s="1320"/>
      <c r="AV292" s="1320"/>
      <c r="AW292" s="1320"/>
      <c r="AX292" s="1320"/>
      <c r="AY292" s="1320"/>
      <c r="AZ292" s="1320"/>
      <c r="BA292" s="1320"/>
      <c r="BB292" s="1320"/>
      <c r="BC292" s="1320"/>
      <c r="BD292" s="1320"/>
      <c r="BE292" s="1320"/>
      <c r="BF292" s="1320"/>
      <c r="BG292" s="1320"/>
      <c r="BH292" s="1320"/>
      <c r="BI292" s="1320"/>
      <c r="BJ292" s="1320"/>
      <c r="BK292" s="1320"/>
      <c r="BL292" s="1320"/>
      <c r="BM292" s="1320"/>
      <c r="BN292" s="1320"/>
      <c r="BO292" s="1320"/>
      <c r="BP292" s="1320"/>
      <c r="BQ292" s="1320"/>
      <c r="BR292" s="1320"/>
      <c r="BS292" s="1320"/>
      <c r="BT292" s="1320"/>
      <c r="BU292" s="1320"/>
      <c r="BV292" s="1320"/>
      <c r="BW292" s="1320"/>
      <c r="BX292" s="1320"/>
      <c r="BY292" s="1320"/>
      <c r="BZ292" s="1320"/>
      <c r="CA292" s="1320"/>
      <c r="CB292" s="1320"/>
      <c r="CC292" s="1320"/>
      <c r="CD292" s="1320"/>
      <c r="CE292" s="1320"/>
      <c r="CF292" s="1320"/>
      <c r="CG292" s="1320"/>
      <c r="CH292" s="1378">
        <f t="shared" si="5"/>
        <v>0</v>
      </c>
    </row>
    <row r="293" spans="1:90" ht="28.5" customHeight="1">
      <c r="A293" s="1678"/>
      <c r="B293" s="1679"/>
      <c r="C293" s="1649"/>
      <c r="D293" s="1649"/>
      <c r="E293" s="1649"/>
      <c r="F293" s="1649"/>
      <c r="G293" s="1558"/>
      <c r="H293" s="2141"/>
      <c r="I293" s="1584">
        <v>61</v>
      </c>
      <c r="J293" s="355">
        <v>61</v>
      </c>
      <c r="K293" s="3292" t="s">
        <v>921</v>
      </c>
      <c r="L293" s="3123" t="s">
        <v>922</v>
      </c>
      <c r="M293" s="3179" t="s">
        <v>923</v>
      </c>
      <c r="N293" s="148"/>
      <c r="O293" s="2326"/>
      <c r="P293" s="153"/>
      <c r="Q293" s="180"/>
      <c r="R293" s="2326"/>
      <c r="S293" s="152"/>
      <c r="T293" s="169"/>
      <c r="U293" s="172"/>
      <c r="V293" s="171"/>
      <c r="W293" s="300"/>
      <c r="X293" s="301"/>
      <c r="Y293" s="331"/>
      <c r="Z293" s="2194"/>
      <c r="AA293" s="2392"/>
      <c r="AB293" s="421"/>
      <c r="AC293" s="2074"/>
      <c r="AD293" s="2393"/>
      <c r="AE293" s="1319"/>
      <c r="AF293" s="1484"/>
      <c r="AG293" s="1320"/>
      <c r="AH293" s="1320"/>
      <c r="AI293" s="1320"/>
      <c r="AJ293" s="1320"/>
      <c r="AK293" s="1320"/>
      <c r="AL293" s="1320"/>
      <c r="AM293" s="1320"/>
      <c r="AN293" s="1320"/>
      <c r="AO293" s="1320"/>
      <c r="AP293" s="1320"/>
      <c r="AQ293" s="1320"/>
      <c r="AR293" s="1320"/>
      <c r="AS293" s="1320"/>
      <c r="AT293" s="1320"/>
      <c r="AU293" s="1320"/>
      <c r="AV293" s="1320"/>
      <c r="AW293" s="1320"/>
      <c r="AX293" s="1320"/>
      <c r="AY293" s="1320"/>
      <c r="AZ293" s="1320"/>
      <c r="BA293" s="1320"/>
      <c r="BB293" s="1320"/>
      <c r="BC293" s="1320"/>
      <c r="BD293" s="1320"/>
      <c r="BE293" s="1320"/>
      <c r="BF293" s="1320"/>
      <c r="BG293" s="1320"/>
      <c r="BH293" s="1320"/>
      <c r="BI293" s="1320"/>
      <c r="BJ293" s="1320"/>
      <c r="BK293" s="1320"/>
      <c r="BL293" s="1320"/>
      <c r="BM293" s="1320"/>
      <c r="BN293" s="1320"/>
      <c r="BO293" s="1320"/>
      <c r="BP293" s="1320"/>
      <c r="BQ293" s="1320"/>
      <c r="BR293" s="1320"/>
      <c r="BS293" s="1320"/>
      <c r="BT293" s="1320"/>
      <c r="BU293" s="1320"/>
      <c r="BV293" s="1320"/>
      <c r="BW293" s="1320"/>
      <c r="BX293" s="1320"/>
      <c r="BY293" s="1320"/>
      <c r="BZ293" s="1320"/>
      <c r="CA293" s="1320"/>
      <c r="CB293" s="1320"/>
      <c r="CC293" s="1320"/>
      <c r="CD293" s="1320"/>
      <c r="CE293" s="1320"/>
      <c r="CF293" s="1320"/>
      <c r="CG293" s="1320"/>
      <c r="CH293" s="1378">
        <f t="shared" si="5"/>
        <v>0</v>
      </c>
    </row>
    <row r="294" spans="1:90" ht="63" customHeight="1">
      <c r="A294" s="1678"/>
      <c r="B294" s="1679"/>
      <c r="C294" s="1649"/>
      <c r="D294" s="1649"/>
      <c r="E294" s="1649"/>
      <c r="F294" s="1649"/>
      <c r="G294" s="1558"/>
      <c r="H294" s="2141"/>
      <c r="I294" s="1584"/>
      <c r="J294" s="218"/>
      <c r="K294" s="3293"/>
      <c r="L294" s="3105"/>
      <c r="M294" s="3106"/>
      <c r="N294" s="154"/>
      <c r="O294" s="2163"/>
      <c r="P294" s="1549"/>
      <c r="Q294" s="167"/>
      <c r="R294" s="2163"/>
      <c r="S294" s="158"/>
      <c r="T294" s="138"/>
      <c r="U294" s="139"/>
      <c r="V294" s="140"/>
      <c r="W294" s="290"/>
      <c r="X294" s="291"/>
      <c r="Y294" s="292"/>
      <c r="Z294" s="2160"/>
      <c r="AA294" s="265"/>
      <c r="AB294" s="367"/>
      <c r="AC294" s="898"/>
      <c r="AD294" s="1795"/>
      <c r="AE294" s="1319"/>
      <c r="AF294" s="1484"/>
      <c r="AG294" s="1320"/>
      <c r="AH294" s="1320"/>
      <c r="AI294" s="1320"/>
      <c r="AJ294" s="1320"/>
      <c r="AK294" s="1320"/>
      <c r="AL294" s="1320"/>
      <c r="AM294" s="1320"/>
      <c r="AN294" s="1320"/>
      <c r="AO294" s="1320"/>
      <c r="AP294" s="1320"/>
      <c r="AQ294" s="1320"/>
      <c r="AR294" s="1320"/>
      <c r="AS294" s="1320"/>
      <c r="AT294" s="1320"/>
      <c r="AU294" s="1320"/>
      <c r="AV294" s="1320"/>
      <c r="AW294" s="1320"/>
      <c r="AX294" s="1320"/>
      <c r="AY294" s="1320"/>
      <c r="AZ294" s="1320"/>
      <c r="BA294" s="1320"/>
      <c r="BB294" s="1320"/>
      <c r="BC294" s="1320"/>
      <c r="BD294" s="1320"/>
      <c r="BE294" s="1320"/>
      <c r="BF294" s="1320"/>
      <c r="BG294" s="1320"/>
      <c r="BH294" s="1320"/>
      <c r="BI294" s="1320"/>
      <c r="BJ294" s="1320"/>
      <c r="BK294" s="1320"/>
      <c r="BL294" s="1320"/>
      <c r="BM294" s="1320"/>
      <c r="BN294" s="1320"/>
      <c r="BO294" s="1320"/>
      <c r="BP294" s="1320"/>
      <c r="BQ294" s="1320"/>
      <c r="BR294" s="1320"/>
      <c r="BS294" s="1320"/>
      <c r="BT294" s="1320"/>
      <c r="BU294" s="1320"/>
      <c r="BV294" s="1320"/>
      <c r="BW294" s="1320"/>
      <c r="BX294" s="1320"/>
      <c r="BY294" s="1320"/>
      <c r="BZ294" s="1320"/>
      <c r="CA294" s="1320"/>
      <c r="CB294" s="1320"/>
      <c r="CC294" s="1320"/>
      <c r="CD294" s="1320"/>
      <c r="CE294" s="1320"/>
      <c r="CF294" s="1320"/>
      <c r="CG294" s="1320"/>
      <c r="CH294" s="1378">
        <f t="shared" si="5"/>
        <v>0</v>
      </c>
    </row>
    <row r="295" spans="1:90" ht="55.5" customHeight="1">
      <c r="A295" s="1678"/>
      <c r="B295" s="1679"/>
      <c r="C295" s="1649"/>
      <c r="D295" s="1649"/>
      <c r="E295" s="1649"/>
      <c r="F295" s="1649"/>
      <c r="G295" s="1558"/>
      <c r="H295" s="2141"/>
      <c r="I295" s="1584"/>
      <c r="J295" s="218"/>
      <c r="K295" s="3293"/>
      <c r="L295" s="3105" t="s">
        <v>924</v>
      </c>
      <c r="M295" s="2305"/>
      <c r="N295" s="154"/>
      <c r="O295" s="2163"/>
      <c r="P295" s="1549"/>
      <c r="Q295" s="167"/>
      <c r="R295" s="2163"/>
      <c r="S295" s="158"/>
      <c r="T295" s="138"/>
      <c r="U295" s="139"/>
      <c r="V295" s="140"/>
      <c r="W295" s="290"/>
      <c r="X295" s="291"/>
      <c r="Y295" s="292"/>
      <c r="Z295" s="2160"/>
      <c r="AA295" s="265"/>
      <c r="AB295" s="367"/>
      <c r="AC295" s="898"/>
      <c r="AD295" s="1795"/>
      <c r="AE295" s="1319"/>
      <c r="AF295" s="1484"/>
      <c r="AG295" s="1320"/>
      <c r="AH295" s="1320"/>
      <c r="AI295" s="1320"/>
      <c r="AJ295" s="1320"/>
      <c r="AK295" s="1320"/>
      <c r="AL295" s="1320"/>
      <c r="AM295" s="1320"/>
      <c r="AN295" s="1320"/>
      <c r="AO295" s="1320"/>
      <c r="AP295" s="1320"/>
      <c r="AQ295" s="1320"/>
      <c r="AR295" s="1320"/>
      <c r="AS295" s="1320"/>
      <c r="AT295" s="1320"/>
      <c r="AU295" s="1320"/>
      <c r="AV295" s="1320"/>
      <c r="AW295" s="1320"/>
      <c r="AX295" s="1320"/>
      <c r="AY295" s="1320"/>
      <c r="AZ295" s="1320"/>
      <c r="BA295" s="1320"/>
      <c r="BB295" s="1320"/>
      <c r="BC295" s="1320"/>
      <c r="BD295" s="1320"/>
      <c r="BE295" s="1320"/>
      <c r="BF295" s="1320"/>
      <c r="BG295" s="1320"/>
      <c r="BH295" s="1320"/>
      <c r="BI295" s="1320"/>
      <c r="BJ295" s="1320"/>
      <c r="BK295" s="1320"/>
      <c r="BL295" s="1320"/>
      <c r="BM295" s="1320"/>
      <c r="BN295" s="1320"/>
      <c r="BO295" s="1320"/>
      <c r="BP295" s="1320"/>
      <c r="BQ295" s="1320"/>
      <c r="BR295" s="1320"/>
      <c r="BS295" s="1320"/>
      <c r="BT295" s="1320"/>
      <c r="BU295" s="1320"/>
      <c r="BV295" s="1320"/>
      <c r="BW295" s="1320"/>
      <c r="BX295" s="1320"/>
      <c r="BY295" s="1320"/>
      <c r="BZ295" s="1320"/>
      <c r="CA295" s="1320"/>
      <c r="CB295" s="1320"/>
      <c r="CC295" s="1320"/>
      <c r="CD295" s="1320"/>
      <c r="CE295" s="1320"/>
      <c r="CF295" s="1320"/>
      <c r="CG295" s="1320"/>
      <c r="CH295" s="1378">
        <f t="shared" si="5"/>
        <v>0</v>
      </c>
    </row>
    <row r="296" spans="1:90" ht="70.5" customHeight="1">
      <c r="A296" s="1678"/>
      <c r="B296" s="1679"/>
      <c r="C296" s="1649"/>
      <c r="D296" s="1649"/>
      <c r="E296" s="1649"/>
      <c r="F296" s="1649"/>
      <c r="G296" s="1558"/>
      <c r="H296" s="2155"/>
      <c r="I296" s="1584"/>
      <c r="J296" s="2226"/>
      <c r="K296" s="3293"/>
      <c r="L296" s="3105"/>
      <c r="M296" s="2305"/>
      <c r="N296" s="154"/>
      <c r="O296" s="2163"/>
      <c r="P296" s="1549"/>
      <c r="Q296" s="167"/>
      <c r="R296" s="2163"/>
      <c r="S296" s="158"/>
      <c r="T296" s="138"/>
      <c r="U296" s="139"/>
      <c r="V296" s="140"/>
      <c r="W296" s="290"/>
      <c r="X296" s="291"/>
      <c r="Y296" s="292"/>
      <c r="Z296" s="2160"/>
      <c r="AA296" s="265"/>
      <c r="AB296" s="367"/>
      <c r="AC296" s="898"/>
      <c r="AD296" s="1795"/>
      <c r="AE296" s="1319"/>
      <c r="AF296" s="1484"/>
      <c r="AG296" s="1320"/>
      <c r="AH296" s="1320"/>
      <c r="AI296" s="1320"/>
      <c r="AJ296" s="1320"/>
      <c r="AK296" s="1320"/>
      <c r="AL296" s="1320"/>
      <c r="AM296" s="1320"/>
      <c r="AN296" s="1320"/>
      <c r="AO296" s="1320"/>
      <c r="AP296" s="1320"/>
      <c r="AQ296" s="1320"/>
      <c r="AR296" s="1320"/>
      <c r="AS296" s="1320"/>
      <c r="AT296" s="1320"/>
      <c r="AU296" s="1320"/>
      <c r="AV296" s="1320"/>
      <c r="AW296" s="1320"/>
      <c r="AX296" s="1320"/>
      <c r="AY296" s="1320"/>
      <c r="AZ296" s="1320"/>
      <c r="BA296" s="1320"/>
      <c r="BB296" s="1320"/>
      <c r="BC296" s="1320"/>
      <c r="BD296" s="1320"/>
      <c r="BE296" s="1320"/>
      <c r="BF296" s="1320"/>
      <c r="BG296" s="1320"/>
      <c r="BH296" s="1320"/>
      <c r="BI296" s="1320"/>
      <c r="BJ296" s="1320"/>
      <c r="BK296" s="1320"/>
      <c r="BL296" s="1320"/>
      <c r="BM296" s="1320"/>
      <c r="BN296" s="1320"/>
      <c r="BO296" s="1320"/>
      <c r="BP296" s="1320"/>
      <c r="BQ296" s="1320"/>
      <c r="BR296" s="1320"/>
      <c r="BS296" s="1320"/>
      <c r="BT296" s="1320"/>
      <c r="BU296" s="1320"/>
      <c r="BV296" s="1320"/>
      <c r="BW296" s="1320"/>
      <c r="BX296" s="1320"/>
      <c r="BY296" s="1320"/>
      <c r="BZ296" s="1320"/>
      <c r="CA296" s="1320"/>
      <c r="CB296" s="1320"/>
      <c r="CC296" s="1320"/>
      <c r="CD296" s="1320"/>
      <c r="CE296" s="1320"/>
      <c r="CF296" s="1320"/>
      <c r="CG296" s="1320"/>
      <c r="CH296" s="1378">
        <f t="shared" si="5"/>
        <v>0</v>
      </c>
    </row>
    <row r="297" spans="1:90" ht="28.5" customHeight="1">
      <c r="A297" s="1678"/>
      <c r="B297" s="1679"/>
      <c r="C297" s="1649"/>
      <c r="D297" s="1649"/>
      <c r="E297" s="1649"/>
      <c r="F297" s="1649"/>
      <c r="G297" s="1558"/>
      <c r="H297" s="2155"/>
      <c r="I297" s="1585"/>
      <c r="J297" s="222"/>
      <c r="K297" s="2313"/>
      <c r="L297" s="224"/>
      <c r="M297" s="141"/>
      <c r="N297" s="161"/>
      <c r="O297" s="1542"/>
      <c r="P297" s="165"/>
      <c r="Q297" s="181"/>
      <c r="R297" s="1542"/>
      <c r="S297" s="164"/>
      <c r="T297" s="142"/>
      <c r="U297" s="143"/>
      <c r="V297" s="144"/>
      <c r="W297" s="142"/>
      <c r="X297" s="143"/>
      <c r="Y297" s="144"/>
      <c r="Z297" s="2193"/>
      <c r="AA297" s="269"/>
      <c r="AB297" s="401"/>
      <c r="AC297" s="1662"/>
      <c r="AD297" s="1789"/>
      <c r="AE297" s="1319"/>
      <c r="AF297" s="1484"/>
      <c r="AG297" s="1320"/>
      <c r="AH297" s="1320"/>
      <c r="AI297" s="1320"/>
      <c r="AJ297" s="1320"/>
      <c r="AK297" s="1320"/>
      <c r="AL297" s="1320"/>
      <c r="AM297" s="1320"/>
      <c r="AN297" s="1320"/>
      <c r="AO297" s="1320"/>
      <c r="AP297" s="1320"/>
      <c r="AQ297" s="1320"/>
      <c r="AR297" s="1320"/>
      <c r="AS297" s="1320"/>
      <c r="AT297" s="1320"/>
      <c r="AU297" s="1320"/>
      <c r="AV297" s="1320"/>
      <c r="AW297" s="1320"/>
      <c r="AX297" s="1320"/>
      <c r="AY297" s="1320"/>
      <c r="AZ297" s="1320"/>
      <c r="BA297" s="1320"/>
      <c r="BB297" s="1320"/>
      <c r="BC297" s="1320"/>
      <c r="BD297" s="1320"/>
      <c r="BE297" s="1320"/>
      <c r="BF297" s="1320"/>
      <c r="BG297" s="1320"/>
      <c r="BH297" s="1320"/>
      <c r="BI297" s="1320"/>
      <c r="BJ297" s="1320"/>
      <c r="BK297" s="1320"/>
      <c r="BL297" s="1320"/>
      <c r="BM297" s="1320"/>
      <c r="BN297" s="1320"/>
      <c r="BO297" s="1320"/>
      <c r="BP297" s="1320"/>
      <c r="BQ297" s="1320"/>
      <c r="BR297" s="1320"/>
      <c r="BS297" s="1320"/>
      <c r="BT297" s="1320"/>
      <c r="BU297" s="1320"/>
      <c r="BV297" s="1320"/>
      <c r="BW297" s="1320"/>
      <c r="BX297" s="1320"/>
      <c r="BY297" s="1320"/>
      <c r="BZ297" s="1320"/>
      <c r="CA297" s="1320"/>
      <c r="CB297" s="1320"/>
      <c r="CC297" s="1320"/>
      <c r="CD297" s="1320"/>
      <c r="CE297" s="1320"/>
      <c r="CF297" s="1320"/>
      <c r="CG297" s="1320"/>
      <c r="CH297" s="1378">
        <f t="shared" si="5"/>
        <v>0</v>
      </c>
    </row>
    <row r="298" spans="1:90" ht="28.5" customHeight="1">
      <c r="A298" s="1678"/>
      <c r="B298" s="1679"/>
      <c r="C298" s="1649"/>
      <c r="D298" s="1649"/>
      <c r="E298" s="1649"/>
      <c r="F298" s="1649"/>
      <c r="G298" s="1558"/>
      <c r="H298" s="2141"/>
      <c r="I298" s="1584">
        <v>62</v>
      </c>
      <c r="J298" s="218">
        <v>62</v>
      </c>
      <c r="K298" s="3293" t="s">
        <v>925</v>
      </c>
      <c r="L298" s="3105" t="s">
        <v>926</v>
      </c>
      <c r="M298" s="3106" t="s">
        <v>923</v>
      </c>
      <c r="N298" s="154"/>
      <c r="O298" s="2163"/>
      <c r="P298" s="1549"/>
      <c r="Q298" s="167"/>
      <c r="R298" s="2163"/>
      <c r="S298" s="158"/>
      <c r="T298" s="138"/>
      <c r="U298" s="139"/>
      <c r="V298" s="140"/>
      <c r="W298" s="290"/>
      <c r="X298" s="291"/>
      <c r="Y298" s="292"/>
      <c r="Z298" s="2160"/>
      <c r="AA298" s="265"/>
      <c r="AB298" s="367"/>
      <c r="AC298" s="898"/>
      <c r="AD298" s="1795"/>
      <c r="AE298" s="1319"/>
      <c r="AF298" s="1484"/>
      <c r="AG298" s="1320"/>
      <c r="AH298" s="1320"/>
      <c r="AI298" s="1320"/>
      <c r="AJ298" s="1320"/>
      <c r="AK298" s="1320"/>
      <c r="AL298" s="1320"/>
      <c r="AM298" s="1320"/>
      <c r="AN298" s="1320"/>
      <c r="AO298" s="1320"/>
      <c r="AP298" s="1320"/>
      <c r="AQ298" s="1320"/>
      <c r="AR298" s="1320"/>
      <c r="AS298" s="1320"/>
      <c r="AT298" s="1320"/>
      <c r="AU298" s="1320"/>
      <c r="AV298" s="1320"/>
      <c r="AW298" s="1320"/>
      <c r="AX298" s="1320"/>
      <c r="AY298" s="1320"/>
      <c r="AZ298" s="1320"/>
      <c r="BA298" s="1320"/>
      <c r="BB298" s="1320"/>
      <c r="BC298" s="1320"/>
      <c r="BD298" s="1320"/>
      <c r="BE298" s="1320"/>
      <c r="BF298" s="1320"/>
      <c r="BG298" s="1320"/>
      <c r="BH298" s="1320"/>
      <c r="BI298" s="1320"/>
      <c r="BJ298" s="1320"/>
      <c r="BK298" s="1320"/>
      <c r="BL298" s="1320"/>
      <c r="BM298" s="1320"/>
      <c r="BN298" s="1320"/>
      <c r="BO298" s="1320"/>
      <c r="BP298" s="1320"/>
      <c r="BQ298" s="1320"/>
      <c r="BR298" s="1320"/>
      <c r="BS298" s="1320"/>
      <c r="BT298" s="1320"/>
      <c r="BU298" s="1320"/>
      <c r="BV298" s="1320"/>
      <c r="BW298" s="1320"/>
      <c r="BX298" s="1320"/>
      <c r="BY298" s="1320"/>
      <c r="BZ298" s="1320"/>
      <c r="CA298" s="1320"/>
      <c r="CB298" s="1320"/>
      <c r="CC298" s="1320"/>
      <c r="CD298" s="1320"/>
      <c r="CE298" s="1320"/>
      <c r="CF298" s="1320"/>
      <c r="CG298" s="1320"/>
      <c r="CH298" s="1378">
        <f t="shared" si="5"/>
        <v>0</v>
      </c>
    </row>
    <row r="299" spans="1:90" ht="60.75" customHeight="1">
      <c r="A299" s="1678"/>
      <c r="B299" s="1679"/>
      <c r="C299" s="1649"/>
      <c r="D299" s="1649"/>
      <c r="E299" s="1649"/>
      <c r="F299" s="1649"/>
      <c r="G299" s="1558"/>
      <c r="H299" s="2141"/>
      <c r="I299" s="1584"/>
      <c r="J299" s="218"/>
      <c r="K299" s="3293"/>
      <c r="L299" s="3105"/>
      <c r="M299" s="3106"/>
      <c r="N299" s="154"/>
      <c r="O299" s="2163"/>
      <c r="P299" s="1549"/>
      <c r="Q299" s="167"/>
      <c r="R299" s="2163"/>
      <c r="S299" s="158"/>
      <c r="T299" s="138"/>
      <c r="U299" s="139"/>
      <c r="V299" s="140"/>
      <c r="W299" s="290"/>
      <c r="X299" s="291"/>
      <c r="Y299" s="292"/>
      <c r="Z299" s="2160"/>
      <c r="AA299" s="265"/>
      <c r="AB299" s="367"/>
      <c r="AC299" s="898"/>
      <c r="AD299" s="1795"/>
      <c r="AE299" s="1319"/>
      <c r="AF299" s="1484"/>
      <c r="AG299" s="1320"/>
      <c r="AH299" s="1320"/>
      <c r="AI299" s="1320"/>
      <c r="AJ299" s="1320"/>
      <c r="AK299" s="1320"/>
      <c r="AL299" s="1320"/>
      <c r="AM299" s="1320"/>
      <c r="AN299" s="1320"/>
      <c r="AO299" s="1320"/>
      <c r="AP299" s="1320"/>
      <c r="AQ299" s="1320"/>
      <c r="AR299" s="1320"/>
      <c r="AS299" s="1320"/>
      <c r="AT299" s="1320"/>
      <c r="AU299" s="1320"/>
      <c r="AV299" s="1320"/>
      <c r="AW299" s="1320"/>
      <c r="AX299" s="1320"/>
      <c r="AY299" s="1320"/>
      <c r="AZ299" s="1320"/>
      <c r="BA299" s="1320"/>
      <c r="BB299" s="1320"/>
      <c r="BC299" s="1320"/>
      <c r="BD299" s="1320"/>
      <c r="BE299" s="1320"/>
      <c r="BF299" s="1320"/>
      <c r="BG299" s="1320"/>
      <c r="BH299" s="1320"/>
      <c r="BI299" s="1320"/>
      <c r="BJ299" s="1320"/>
      <c r="BK299" s="1320"/>
      <c r="BL299" s="1320"/>
      <c r="BM299" s="1320"/>
      <c r="BN299" s="1320"/>
      <c r="BO299" s="1320"/>
      <c r="BP299" s="1320"/>
      <c r="BQ299" s="1320"/>
      <c r="BR299" s="1320"/>
      <c r="BS299" s="1320"/>
      <c r="BT299" s="1320"/>
      <c r="BU299" s="1320"/>
      <c r="BV299" s="1320"/>
      <c r="BW299" s="1320"/>
      <c r="BX299" s="1320"/>
      <c r="BY299" s="1320"/>
      <c r="BZ299" s="1320"/>
      <c r="CA299" s="1320"/>
      <c r="CB299" s="1320"/>
      <c r="CC299" s="1320"/>
      <c r="CD299" s="1320"/>
      <c r="CE299" s="1320"/>
      <c r="CF299" s="1320"/>
      <c r="CG299" s="1320"/>
      <c r="CH299" s="1378">
        <f t="shared" si="5"/>
        <v>0</v>
      </c>
    </row>
    <row r="300" spans="1:90" ht="38.25" customHeight="1">
      <c r="A300" s="1678"/>
      <c r="B300" s="1679"/>
      <c r="C300" s="1649"/>
      <c r="D300" s="1649"/>
      <c r="E300" s="1649"/>
      <c r="F300" s="1649"/>
      <c r="G300" s="1558"/>
      <c r="H300" s="2141"/>
      <c r="I300" s="1585"/>
      <c r="J300" s="2138"/>
      <c r="K300" s="2313"/>
      <c r="L300" s="2174"/>
      <c r="M300" s="141"/>
      <c r="N300" s="161"/>
      <c r="O300" s="1542"/>
      <c r="P300" s="165"/>
      <c r="Q300" s="181"/>
      <c r="R300" s="1542"/>
      <c r="S300" s="164"/>
      <c r="T300" s="142"/>
      <c r="U300" s="143"/>
      <c r="V300" s="144"/>
      <c r="W300" s="294"/>
      <c r="X300" s="295"/>
      <c r="Y300" s="296"/>
      <c r="Z300" s="2193"/>
      <c r="AA300" s="269"/>
      <c r="AB300" s="401"/>
      <c r="AC300" s="1662"/>
      <c r="AD300" s="1789"/>
      <c r="AE300" s="1319"/>
      <c r="AF300" s="1484"/>
      <c r="AG300" s="1320"/>
      <c r="AH300" s="1320"/>
      <c r="AI300" s="1320"/>
      <c r="AJ300" s="1320"/>
      <c r="AK300" s="1320"/>
      <c r="AL300" s="1320"/>
      <c r="AM300" s="1320"/>
      <c r="AN300" s="1320"/>
      <c r="AO300" s="1320"/>
      <c r="AP300" s="1320"/>
      <c r="AQ300" s="1320"/>
      <c r="AR300" s="1320"/>
      <c r="AS300" s="1320"/>
      <c r="AT300" s="1320"/>
      <c r="AU300" s="1320"/>
      <c r="AV300" s="1320"/>
      <c r="AW300" s="1320"/>
      <c r="AX300" s="1320"/>
      <c r="AY300" s="1320"/>
      <c r="AZ300" s="1320"/>
      <c r="BA300" s="1320"/>
      <c r="BB300" s="1320"/>
      <c r="BC300" s="1320"/>
      <c r="BD300" s="1320"/>
      <c r="BE300" s="1320"/>
      <c r="BF300" s="1320"/>
      <c r="BG300" s="1320"/>
      <c r="BH300" s="1320"/>
      <c r="BI300" s="1320"/>
      <c r="BJ300" s="1320"/>
      <c r="BK300" s="1320"/>
      <c r="BL300" s="1320"/>
      <c r="BM300" s="1320"/>
      <c r="BN300" s="1320"/>
      <c r="BO300" s="1320"/>
      <c r="BP300" s="1320"/>
      <c r="BQ300" s="1320"/>
      <c r="BR300" s="1320"/>
      <c r="BS300" s="1320"/>
      <c r="BT300" s="1320"/>
      <c r="BU300" s="1320"/>
      <c r="BV300" s="1320"/>
      <c r="BW300" s="1320"/>
      <c r="BX300" s="1320"/>
      <c r="BY300" s="1320"/>
      <c r="BZ300" s="1320"/>
      <c r="CA300" s="1320"/>
      <c r="CB300" s="1320"/>
      <c r="CC300" s="1320"/>
      <c r="CD300" s="1320"/>
      <c r="CE300" s="1320"/>
      <c r="CF300" s="1320"/>
      <c r="CG300" s="1320"/>
      <c r="CH300" s="1378">
        <f t="shared" si="5"/>
        <v>0</v>
      </c>
    </row>
    <row r="301" spans="1:90" ht="211.5" customHeight="1">
      <c r="A301" s="1678"/>
      <c r="B301" s="1679"/>
      <c r="C301" s="1649"/>
      <c r="D301" s="1649"/>
      <c r="E301" s="1649"/>
      <c r="F301" s="1649"/>
      <c r="G301" s="1558"/>
      <c r="H301" s="2141"/>
      <c r="I301" s="1584">
        <v>63</v>
      </c>
      <c r="J301" s="2137">
        <v>63</v>
      </c>
      <c r="K301" s="2144" t="s">
        <v>927</v>
      </c>
      <c r="L301" s="2190" t="s">
        <v>928</v>
      </c>
      <c r="M301" s="2161" t="s">
        <v>929</v>
      </c>
      <c r="N301" s="154"/>
      <c r="O301" s="2163"/>
      <c r="P301" s="1549"/>
      <c r="Q301" s="167"/>
      <c r="R301" s="2163"/>
      <c r="S301" s="158"/>
      <c r="T301" s="138"/>
      <c r="U301" s="139"/>
      <c r="V301" s="140"/>
      <c r="W301" s="290"/>
      <c r="X301" s="291"/>
      <c r="Y301" s="292"/>
      <c r="Z301" s="2160"/>
      <c r="AA301" s="265"/>
      <c r="AB301" s="367"/>
      <c r="AC301" s="898"/>
      <c r="AD301" s="1795"/>
      <c r="AF301" s="1873"/>
      <c r="AG301" s="1320"/>
      <c r="AH301" s="1320"/>
      <c r="AI301" s="1320"/>
      <c r="AJ301" s="1320"/>
      <c r="AK301" s="1320"/>
      <c r="AL301" s="1320"/>
      <c r="AM301" s="1320"/>
      <c r="AN301" s="1320"/>
      <c r="AO301" s="1320"/>
      <c r="AP301" s="1320"/>
      <c r="AQ301" s="1320"/>
      <c r="AR301" s="1320"/>
      <c r="AS301" s="1320"/>
      <c r="AT301" s="1320"/>
      <c r="AU301" s="1320"/>
      <c r="AV301" s="1320"/>
      <c r="AW301" s="1320"/>
      <c r="AX301" s="1320"/>
      <c r="AY301" s="1320"/>
      <c r="AZ301" s="1320"/>
      <c r="BA301" s="1320"/>
      <c r="BB301" s="1320"/>
      <c r="BC301" s="1320"/>
      <c r="BD301" s="1320"/>
      <c r="BE301" s="1320"/>
      <c r="BF301" s="1320"/>
      <c r="BG301" s="1320"/>
      <c r="BH301" s="1320"/>
      <c r="BI301" s="1320"/>
      <c r="BJ301" s="1320"/>
      <c r="BK301" s="1320"/>
      <c r="BL301" s="1320"/>
      <c r="BM301" s="1320"/>
      <c r="BN301" s="1320"/>
      <c r="BO301" s="1320"/>
      <c r="BP301" s="1320"/>
      <c r="BQ301" s="1320"/>
      <c r="BR301" s="1320"/>
      <c r="BS301" s="1320"/>
      <c r="BT301" s="1320"/>
      <c r="BU301" s="1320"/>
      <c r="BV301" s="1320"/>
      <c r="BW301" s="1320"/>
      <c r="BX301" s="1320"/>
      <c r="BY301" s="1320"/>
      <c r="BZ301" s="1320"/>
      <c r="CA301" s="1320"/>
      <c r="CB301" s="1320"/>
      <c r="CC301" s="1320"/>
      <c r="CD301" s="1320"/>
      <c r="CE301" s="1320"/>
      <c r="CF301" s="1320"/>
      <c r="CG301" s="1320"/>
      <c r="CH301" s="1378">
        <f t="shared" si="5"/>
        <v>0</v>
      </c>
      <c r="CI301" s="1369"/>
    </row>
    <row r="302" spans="1:90" ht="18" customHeight="1">
      <c r="A302" s="1678"/>
      <c r="B302" s="1679"/>
      <c r="C302" s="1649"/>
      <c r="D302" s="1649"/>
      <c r="E302" s="2232"/>
      <c r="F302" s="1649"/>
      <c r="G302" s="1551"/>
      <c r="H302" s="1578"/>
      <c r="I302" s="1584"/>
      <c r="J302" s="175"/>
      <c r="K302" s="2145"/>
      <c r="L302" s="2153"/>
      <c r="M302" s="2305"/>
      <c r="N302" s="154"/>
      <c r="O302" s="2163"/>
      <c r="P302" s="1549"/>
      <c r="Q302" s="167"/>
      <c r="R302" s="2163"/>
      <c r="S302" s="158"/>
      <c r="T302" s="138"/>
      <c r="U302" s="139"/>
      <c r="V302" s="140"/>
      <c r="W302" s="138"/>
      <c r="X302" s="139"/>
      <c r="Y302" s="140"/>
      <c r="Z302" s="2160"/>
      <c r="AA302" s="265"/>
      <c r="AB302" s="367"/>
      <c r="AC302" s="898"/>
      <c r="AD302" s="1795"/>
      <c r="AE302" s="1319"/>
      <c r="AF302" s="1484"/>
      <c r="AG302" s="1320"/>
      <c r="AH302" s="1320"/>
      <c r="AI302" s="1320"/>
      <c r="AJ302" s="1320"/>
      <c r="AK302" s="1320"/>
      <c r="AL302" s="1320"/>
      <c r="AM302" s="1320"/>
      <c r="AN302" s="1320"/>
      <c r="AO302" s="1320"/>
      <c r="AP302" s="1320"/>
      <c r="AQ302" s="1320"/>
      <c r="AR302" s="1320"/>
      <c r="AS302" s="1320"/>
      <c r="AT302" s="1320"/>
      <c r="AU302" s="1320"/>
      <c r="AV302" s="1320"/>
      <c r="AW302" s="1320"/>
      <c r="AX302" s="1320"/>
      <c r="AY302" s="1320"/>
      <c r="AZ302" s="1320"/>
      <c r="BA302" s="1320"/>
      <c r="BB302" s="1320"/>
      <c r="BC302" s="1320"/>
      <c r="BD302" s="1320"/>
      <c r="BE302" s="1320"/>
      <c r="BF302" s="1320"/>
      <c r="BG302" s="1320"/>
      <c r="BH302" s="1320"/>
      <c r="BI302" s="1320"/>
      <c r="BJ302" s="1320"/>
      <c r="BK302" s="1320"/>
      <c r="BL302" s="1320"/>
      <c r="BM302" s="1320"/>
      <c r="BN302" s="1320"/>
      <c r="BO302" s="1320"/>
      <c r="BP302" s="1320"/>
      <c r="BQ302" s="1320"/>
      <c r="BR302" s="1320"/>
      <c r="BS302" s="1320"/>
      <c r="BT302" s="1320"/>
      <c r="BU302" s="1320"/>
      <c r="BV302" s="1320"/>
      <c r="BW302" s="1320"/>
      <c r="BX302" s="1320"/>
      <c r="BY302" s="1320"/>
      <c r="BZ302" s="1320"/>
      <c r="CA302" s="1320"/>
      <c r="CB302" s="1320"/>
      <c r="CC302" s="1320"/>
      <c r="CD302" s="1320"/>
      <c r="CE302" s="1320"/>
      <c r="CF302" s="1320"/>
      <c r="CG302" s="1320"/>
      <c r="CH302" s="1378">
        <f t="shared" si="5"/>
        <v>0</v>
      </c>
      <c r="CI302" s="1366" t="s">
        <v>2344</v>
      </c>
    </row>
    <row r="303" spans="1:90" ht="48" customHeight="1" thickBot="1">
      <c r="A303" s="2323"/>
      <c r="B303" s="3117" t="s">
        <v>930</v>
      </c>
      <c r="C303" s="3348"/>
      <c r="D303" s="3348"/>
      <c r="E303" s="3348"/>
      <c r="F303" s="3348"/>
      <c r="G303" s="3348"/>
      <c r="H303" s="3348"/>
      <c r="I303" s="3348"/>
      <c r="J303" s="3348"/>
      <c r="K303" s="3348"/>
      <c r="L303" s="3348"/>
      <c r="M303" s="3348"/>
      <c r="N303" s="3348"/>
      <c r="O303" s="3348"/>
      <c r="P303" s="3348"/>
      <c r="Q303" s="3348"/>
      <c r="R303" s="3348"/>
      <c r="S303" s="3348"/>
      <c r="T303" s="3348"/>
      <c r="U303" s="3348"/>
      <c r="V303" s="3348"/>
      <c r="W303" s="3348"/>
      <c r="X303" s="3348"/>
      <c r="Y303" s="3349"/>
      <c r="Z303" s="371"/>
      <c r="AA303" s="2388"/>
      <c r="AB303" s="2389"/>
      <c r="AC303" s="2390"/>
      <c r="AD303" s="2394">
        <f>+SUM(AD268:AD302)</f>
        <v>0</v>
      </c>
      <c r="AE303" s="1324">
        <f>SUM(AE19:AE301)</f>
        <v>0</v>
      </c>
      <c r="AF303" s="1487"/>
      <c r="AG303" s="1325">
        <f t="shared" ref="AG303:AN303" si="6">SUM(AG19:AG302)</f>
        <v>0</v>
      </c>
      <c r="AH303" s="1325">
        <f t="shared" si="6"/>
        <v>0</v>
      </c>
      <c r="AI303" s="1325">
        <f t="shared" si="6"/>
        <v>1008800</v>
      </c>
      <c r="AJ303" s="1325">
        <f t="shared" si="6"/>
        <v>5600</v>
      </c>
      <c r="AK303" s="1325">
        <f t="shared" si="6"/>
        <v>0</v>
      </c>
      <c r="AL303" s="1325">
        <f t="shared" si="6"/>
        <v>57200</v>
      </c>
      <c r="AM303" s="1325">
        <f t="shared" si="6"/>
        <v>4500</v>
      </c>
      <c r="AN303" s="1325">
        <f t="shared" si="6"/>
        <v>0</v>
      </c>
      <c r="AO303" s="1325"/>
      <c r="AP303" s="1325">
        <f t="shared" ref="AP303:CG303" si="7">SUM(AP19:AP302)</f>
        <v>50000</v>
      </c>
      <c r="AQ303" s="1325">
        <f t="shared" si="7"/>
        <v>0</v>
      </c>
      <c r="AR303" s="1325">
        <f t="shared" si="7"/>
        <v>0</v>
      </c>
      <c r="AS303" s="1325">
        <f t="shared" si="7"/>
        <v>0</v>
      </c>
      <c r="AT303" s="1325">
        <f t="shared" si="7"/>
        <v>0</v>
      </c>
      <c r="AU303" s="1325">
        <f t="shared" si="7"/>
        <v>0</v>
      </c>
      <c r="AV303" s="1325">
        <f t="shared" si="7"/>
        <v>0</v>
      </c>
      <c r="AW303" s="1325">
        <f t="shared" si="7"/>
        <v>0</v>
      </c>
      <c r="AX303" s="1325">
        <f t="shared" si="7"/>
        <v>100000</v>
      </c>
      <c r="AY303" s="1325">
        <f t="shared" si="7"/>
        <v>0</v>
      </c>
      <c r="AZ303" s="1325">
        <f t="shared" si="7"/>
        <v>0</v>
      </c>
      <c r="BA303" s="1325">
        <f t="shared" si="7"/>
        <v>1388500</v>
      </c>
      <c r="BB303" s="1325">
        <f t="shared" si="7"/>
        <v>69000</v>
      </c>
      <c r="BC303" s="1325">
        <f t="shared" si="7"/>
        <v>0</v>
      </c>
      <c r="BD303" s="1325">
        <f t="shared" si="7"/>
        <v>0</v>
      </c>
      <c r="BE303" s="1325">
        <f t="shared" si="7"/>
        <v>0</v>
      </c>
      <c r="BF303" s="1325">
        <f t="shared" si="7"/>
        <v>0</v>
      </c>
      <c r="BG303" s="1325">
        <f t="shared" si="7"/>
        <v>0</v>
      </c>
      <c r="BH303" s="1325">
        <f t="shared" si="7"/>
        <v>0</v>
      </c>
      <c r="BI303" s="1325">
        <f t="shared" si="7"/>
        <v>0</v>
      </c>
      <c r="BJ303" s="1325">
        <f t="shared" si="7"/>
        <v>0</v>
      </c>
      <c r="BK303" s="1325">
        <f t="shared" si="7"/>
        <v>0</v>
      </c>
      <c r="BL303" s="1325">
        <f t="shared" si="7"/>
        <v>0</v>
      </c>
      <c r="BM303" s="1325">
        <f t="shared" si="7"/>
        <v>24000</v>
      </c>
      <c r="BN303" s="1325">
        <f t="shared" si="7"/>
        <v>0</v>
      </c>
      <c r="BO303" s="1325">
        <f t="shared" si="7"/>
        <v>0</v>
      </c>
      <c r="BP303" s="1325">
        <f t="shared" si="7"/>
        <v>0</v>
      </c>
      <c r="BQ303" s="1325">
        <f t="shared" si="7"/>
        <v>22500</v>
      </c>
      <c r="BR303" s="1325">
        <f t="shared" si="7"/>
        <v>0</v>
      </c>
      <c r="BS303" s="1325">
        <f t="shared" si="7"/>
        <v>0</v>
      </c>
      <c r="BT303" s="1325"/>
      <c r="BU303" s="1325">
        <f t="shared" si="7"/>
        <v>0</v>
      </c>
      <c r="BV303" s="1325">
        <f t="shared" si="7"/>
        <v>0</v>
      </c>
      <c r="BW303" s="1325">
        <f t="shared" si="7"/>
        <v>0</v>
      </c>
      <c r="BX303" s="1325">
        <f t="shared" si="7"/>
        <v>0</v>
      </c>
      <c r="BY303" s="1325">
        <f t="shared" si="7"/>
        <v>0</v>
      </c>
      <c r="BZ303" s="1325">
        <f t="shared" si="7"/>
        <v>0</v>
      </c>
      <c r="CA303" s="1325">
        <f t="shared" si="7"/>
        <v>0</v>
      </c>
      <c r="CB303" s="1325">
        <f t="shared" si="7"/>
        <v>0</v>
      </c>
      <c r="CC303" s="1325">
        <f t="shared" si="7"/>
        <v>0</v>
      </c>
      <c r="CD303" s="1325">
        <f t="shared" si="7"/>
        <v>0</v>
      </c>
      <c r="CE303" s="1325">
        <f t="shared" si="7"/>
        <v>0</v>
      </c>
      <c r="CF303" s="1325">
        <f t="shared" si="7"/>
        <v>0</v>
      </c>
      <c r="CG303" s="1325">
        <f t="shared" si="7"/>
        <v>0</v>
      </c>
      <c r="CH303" s="1379">
        <f t="shared" si="5"/>
        <v>2730100</v>
      </c>
      <c r="CI303" s="1374">
        <f>+AD303+AD267+AD192+AD177+AD103+AD68</f>
        <v>2730100</v>
      </c>
      <c r="CL303" s="1383"/>
    </row>
    <row r="304" spans="1:90" s="386" customFormat="1" ht="45.75" customHeight="1">
      <c r="A304" s="1677">
        <v>7</v>
      </c>
      <c r="B304" s="1679">
        <v>1</v>
      </c>
      <c r="C304" s="3204" t="s">
        <v>931</v>
      </c>
      <c r="D304" s="2241" t="s">
        <v>932</v>
      </c>
      <c r="E304" s="3351" t="s">
        <v>933</v>
      </c>
      <c r="F304" s="3353" t="s">
        <v>934</v>
      </c>
      <c r="G304" s="3355" t="s">
        <v>935</v>
      </c>
      <c r="H304" s="3357" t="s">
        <v>2678</v>
      </c>
      <c r="I304" s="1595">
        <v>64</v>
      </c>
      <c r="J304" s="372">
        <v>1</v>
      </c>
      <c r="K304" s="3359" t="s">
        <v>936</v>
      </c>
      <c r="L304" s="3342" t="s">
        <v>937</v>
      </c>
      <c r="M304" s="3343" t="s">
        <v>938</v>
      </c>
      <c r="N304" s="373"/>
      <c r="O304" s="2399"/>
      <c r="P304" s="374"/>
      <c r="Q304" s="375"/>
      <c r="R304" s="376"/>
      <c r="S304" s="377"/>
      <c r="T304" s="375"/>
      <c r="U304" s="378"/>
      <c r="V304" s="379"/>
      <c r="W304" s="380"/>
      <c r="X304" s="381"/>
      <c r="Y304" s="382"/>
      <c r="Z304" s="383"/>
      <c r="AA304" s="384"/>
      <c r="AB304" s="385"/>
      <c r="AC304" s="2073"/>
      <c r="AD304" s="2614"/>
      <c r="AE304" s="1384"/>
      <c r="AF304" s="1488"/>
      <c r="AG304" s="1385"/>
      <c r="AH304" s="1385"/>
      <c r="AI304" s="1385"/>
      <c r="AJ304" s="1386"/>
      <c r="AK304" s="1386"/>
      <c r="AL304" s="1386"/>
      <c r="AM304" s="1386"/>
      <c r="AN304" s="1316"/>
      <c r="AO304" s="1316"/>
      <c r="AP304" s="1316"/>
      <c r="AQ304" s="1316"/>
      <c r="AR304" s="1316"/>
      <c r="AS304" s="1316"/>
      <c r="AT304" s="1316"/>
      <c r="AU304" s="1316"/>
      <c r="AV304" s="1316"/>
      <c r="AW304" s="1316"/>
      <c r="AX304" s="1316"/>
      <c r="AY304" s="1316"/>
      <c r="AZ304" s="1316"/>
      <c r="BA304" s="1318"/>
      <c r="BB304" s="1318"/>
      <c r="BC304" s="1318"/>
      <c r="BD304" s="1318"/>
      <c r="BE304" s="1318"/>
      <c r="BF304" s="1318"/>
      <c r="BG304" s="1318"/>
      <c r="BH304" s="1318"/>
      <c r="BI304" s="1318"/>
      <c r="BJ304" s="1318"/>
      <c r="BK304" s="1318"/>
      <c r="BL304" s="1318"/>
      <c r="BM304" s="1318"/>
      <c r="BN304" s="1318"/>
      <c r="BO304" s="1318"/>
      <c r="BP304" s="1318"/>
      <c r="BQ304" s="1318"/>
      <c r="BR304" s="1318"/>
      <c r="BS304" s="1318"/>
      <c r="BT304" s="1318"/>
      <c r="BU304" s="1318"/>
      <c r="BV304" s="1318"/>
      <c r="BW304" s="1318"/>
      <c r="BX304" s="1318"/>
      <c r="BY304" s="1318"/>
      <c r="BZ304" s="1318"/>
      <c r="CA304" s="1318"/>
      <c r="CB304" s="1318"/>
      <c r="CC304" s="1318"/>
      <c r="CD304" s="1318"/>
      <c r="CE304" s="1318"/>
      <c r="CF304" s="1318"/>
      <c r="CG304" s="1318"/>
      <c r="CH304" s="1378">
        <f t="shared" si="5"/>
        <v>0</v>
      </c>
      <c r="CI304" s="1366"/>
    </row>
    <row r="305" spans="1:87" s="386" customFormat="1" ht="89.25" customHeight="1">
      <c r="A305" s="1678"/>
      <c r="B305" s="1693"/>
      <c r="C305" s="3350"/>
      <c r="D305" s="3203" t="s">
        <v>939</v>
      </c>
      <c r="E305" s="3352"/>
      <c r="F305" s="3354"/>
      <c r="G305" s="3356"/>
      <c r="H305" s="3358"/>
      <c r="I305" s="1596"/>
      <c r="J305" s="387"/>
      <c r="K305" s="3360"/>
      <c r="L305" s="3208"/>
      <c r="M305" s="3344"/>
      <c r="N305" s="388"/>
      <c r="O305" s="381"/>
      <c r="P305" s="389"/>
      <c r="Q305" s="388"/>
      <c r="R305" s="381"/>
      <c r="S305" s="382"/>
      <c r="T305" s="388"/>
      <c r="U305" s="381"/>
      <c r="V305" s="382"/>
      <c r="W305" s="380"/>
      <c r="X305" s="381"/>
      <c r="Y305" s="382"/>
      <c r="Z305" s="390"/>
      <c r="AA305" s="391"/>
      <c r="AB305" s="367"/>
      <c r="AC305" s="898"/>
      <c r="AD305" s="1795"/>
      <c r="AE305" s="1330"/>
      <c r="AF305" s="1489"/>
      <c r="AG305" s="1331"/>
      <c r="AH305" s="1331"/>
      <c r="AI305" s="1331"/>
      <c r="AJ305" s="1332"/>
      <c r="AK305" s="1332"/>
      <c r="AL305" s="1332"/>
      <c r="AM305" s="1332"/>
      <c r="AN305" s="1318"/>
      <c r="AO305" s="1318"/>
      <c r="AP305" s="1318"/>
      <c r="AQ305" s="1318"/>
      <c r="AR305" s="1318"/>
      <c r="AS305" s="1318"/>
      <c r="AT305" s="1318"/>
      <c r="AU305" s="1318"/>
      <c r="AV305" s="1318"/>
      <c r="AW305" s="1318"/>
      <c r="AX305" s="1318"/>
      <c r="AY305" s="1318"/>
      <c r="AZ305" s="1318"/>
      <c r="BA305" s="1318"/>
      <c r="BB305" s="1318"/>
      <c r="BC305" s="1318"/>
      <c r="BD305" s="1318"/>
      <c r="BE305" s="1318"/>
      <c r="BF305" s="1318"/>
      <c r="BG305" s="1318"/>
      <c r="BH305" s="1318"/>
      <c r="BI305" s="1318"/>
      <c r="BJ305" s="1318"/>
      <c r="BK305" s="1318"/>
      <c r="BL305" s="1318"/>
      <c r="BM305" s="1318"/>
      <c r="BN305" s="1318"/>
      <c r="BO305" s="1318"/>
      <c r="BP305" s="1318"/>
      <c r="BQ305" s="1318"/>
      <c r="BR305" s="1318"/>
      <c r="BS305" s="1318"/>
      <c r="BT305" s="1318"/>
      <c r="BU305" s="1318"/>
      <c r="BV305" s="1318"/>
      <c r="BW305" s="1318"/>
      <c r="BX305" s="1318"/>
      <c r="BY305" s="1318"/>
      <c r="BZ305" s="1318"/>
      <c r="CA305" s="1318"/>
      <c r="CB305" s="1318"/>
      <c r="CC305" s="1318"/>
      <c r="CD305" s="1318"/>
      <c r="CE305" s="1318"/>
      <c r="CF305" s="1318"/>
      <c r="CG305" s="1318"/>
      <c r="CH305" s="1378">
        <f t="shared" si="5"/>
        <v>0</v>
      </c>
      <c r="CI305" s="1366"/>
    </row>
    <row r="306" spans="1:87" s="386" customFormat="1" ht="30.75" customHeight="1">
      <c r="A306" s="1678"/>
      <c r="B306" s="1693"/>
      <c r="C306" s="3350"/>
      <c r="D306" s="3203"/>
      <c r="E306" s="3352"/>
      <c r="F306" s="3354"/>
      <c r="G306" s="392"/>
      <c r="H306" s="3358"/>
      <c r="I306" s="1596"/>
      <c r="J306" s="387"/>
      <c r="K306" s="2280"/>
      <c r="L306" s="2153"/>
      <c r="M306" s="2305"/>
      <c r="N306" s="393"/>
      <c r="O306" s="394"/>
      <c r="P306" s="395"/>
      <c r="Q306" s="393"/>
      <c r="R306" s="396"/>
      <c r="S306" s="397"/>
      <c r="T306" s="398"/>
      <c r="U306" s="396"/>
      <c r="V306" s="397"/>
      <c r="W306" s="399"/>
      <c r="X306" s="396"/>
      <c r="Y306" s="397"/>
      <c r="Z306" s="400"/>
      <c r="AA306" s="269"/>
      <c r="AB306" s="401"/>
      <c r="AC306" s="1662"/>
      <c r="AD306" s="1789"/>
      <c r="AE306" s="1330"/>
      <c r="AF306" s="1489"/>
      <c r="AG306" s="1331"/>
      <c r="AH306" s="1331"/>
      <c r="AI306" s="1331"/>
      <c r="AJ306" s="1332"/>
      <c r="AK306" s="1332"/>
      <c r="AL306" s="1332"/>
      <c r="AM306" s="1332"/>
      <c r="AN306" s="1318"/>
      <c r="AO306" s="1318"/>
      <c r="AP306" s="1318"/>
      <c r="AQ306" s="1318"/>
      <c r="AR306" s="1318"/>
      <c r="AS306" s="1318"/>
      <c r="AT306" s="1318"/>
      <c r="AU306" s="1318"/>
      <c r="AV306" s="1318"/>
      <c r="AW306" s="1318"/>
      <c r="AX306" s="1318"/>
      <c r="AY306" s="1318"/>
      <c r="AZ306" s="1318"/>
      <c r="BA306" s="1318"/>
      <c r="BB306" s="1318"/>
      <c r="BC306" s="1318"/>
      <c r="BD306" s="1318"/>
      <c r="BE306" s="1318"/>
      <c r="BF306" s="1318"/>
      <c r="BG306" s="1318"/>
      <c r="BH306" s="1318"/>
      <c r="BI306" s="1318"/>
      <c r="BJ306" s="1318"/>
      <c r="BK306" s="1318"/>
      <c r="BL306" s="1318"/>
      <c r="BM306" s="1318"/>
      <c r="BN306" s="1318"/>
      <c r="BO306" s="1318"/>
      <c r="BP306" s="1318"/>
      <c r="BQ306" s="1318"/>
      <c r="BR306" s="1318"/>
      <c r="BS306" s="1318"/>
      <c r="BT306" s="1318"/>
      <c r="BU306" s="1318"/>
      <c r="BV306" s="1318"/>
      <c r="BW306" s="1318"/>
      <c r="BX306" s="1318"/>
      <c r="BY306" s="1318"/>
      <c r="BZ306" s="1318"/>
      <c r="CA306" s="1318"/>
      <c r="CB306" s="1318"/>
      <c r="CC306" s="1318"/>
      <c r="CD306" s="1318"/>
      <c r="CE306" s="1318"/>
      <c r="CF306" s="1318"/>
      <c r="CG306" s="1318"/>
      <c r="CH306" s="1378">
        <f t="shared" si="5"/>
        <v>0</v>
      </c>
      <c r="CI306" s="1366"/>
    </row>
    <row r="307" spans="1:87" s="386" customFormat="1" ht="77.25" customHeight="1">
      <c r="A307" s="1678"/>
      <c r="B307" s="1693"/>
      <c r="C307" s="3350"/>
      <c r="D307" s="3203"/>
      <c r="E307" s="137"/>
      <c r="F307" s="3354"/>
      <c r="G307" s="392"/>
      <c r="H307" s="3358"/>
      <c r="I307" s="1597">
        <v>65</v>
      </c>
      <c r="J307" s="402">
        <v>2</v>
      </c>
      <c r="K307" s="3345" t="s">
        <v>940</v>
      </c>
      <c r="L307" s="2161" t="s">
        <v>941</v>
      </c>
      <c r="M307" s="2178" t="s">
        <v>942</v>
      </c>
      <c r="N307" s="403"/>
      <c r="O307" s="404"/>
      <c r="P307" s="405"/>
      <c r="Q307" s="406"/>
      <c r="R307" s="381"/>
      <c r="S307" s="382"/>
      <c r="T307" s="393"/>
      <c r="U307" s="394"/>
      <c r="V307" s="407"/>
      <c r="W307" s="408"/>
      <c r="X307" s="394"/>
      <c r="Y307" s="407"/>
      <c r="Z307" s="390"/>
      <c r="AA307" s="391"/>
      <c r="AB307" s="367"/>
      <c r="AC307" s="898"/>
      <c r="AD307" s="1795"/>
      <c r="AE307" s="1330"/>
      <c r="AF307" s="1489"/>
      <c r="AG307" s="1331"/>
      <c r="AH307" s="1331"/>
      <c r="AI307" s="1331"/>
      <c r="AJ307" s="1332"/>
      <c r="AK307" s="1332"/>
      <c r="AL307" s="1332"/>
      <c r="AM307" s="1332"/>
      <c r="AN307" s="1318"/>
      <c r="AO307" s="1318"/>
      <c r="AP307" s="1318"/>
      <c r="AQ307" s="1318"/>
      <c r="AR307" s="1318"/>
      <c r="AS307" s="1318"/>
      <c r="AT307" s="1318"/>
      <c r="AU307" s="1318"/>
      <c r="AV307" s="1318"/>
      <c r="AW307" s="1318"/>
      <c r="AX307" s="1318"/>
      <c r="AY307" s="1318"/>
      <c r="AZ307" s="1318"/>
      <c r="BA307" s="1318"/>
      <c r="BB307" s="1318"/>
      <c r="BC307" s="1318"/>
      <c r="BD307" s="1318"/>
      <c r="BE307" s="1318"/>
      <c r="BF307" s="1318"/>
      <c r="BG307" s="1318"/>
      <c r="BH307" s="1318"/>
      <c r="BI307" s="1318"/>
      <c r="BJ307" s="1318"/>
      <c r="BK307" s="1318"/>
      <c r="BL307" s="1318"/>
      <c r="BM307" s="1318"/>
      <c r="BN307" s="1318"/>
      <c r="BO307" s="1318"/>
      <c r="BP307" s="1318"/>
      <c r="BQ307" s="1318"/>
      <c r="BR307" s="1318"/>
      <c r="BS307" s="1318"/>
      <c r="BT307" s="1318"/>
      <c r="BU307" s="1318"/>
      <c r="BV307" s="1318"/>
      <c r="BW307" s="1318"/>
      <c r="BX307" s="1318"/>
      <c r="BY307" s="1318"/>
      <c r="BZ307" s="1318"/>
      <c r="CA307" s="1318"/>
      <c r="CB307" s="1318"/>
      <c r="CC307" s="1318"/>
      <c r="CD307" s="1318"/>
      <c r="CE307" s="1318"/>
      <c r="CF307" s="1318"/>
      <c r="CG307" s="1318"/>
      <c r="CH307" s="1378">
        <f t="shared" si="5"/>
        <v>0</v>
      </c>
      <c r="CI307" s="1366"/>
    </row>
    <row r="308" spans="1:87" s="386" customFormat="1" ht="102" customHeight="1">
      <c r="A308" s="1678"/>
      <c r="B308" s="1693"/>
      <c r="C308" s="3350"/>
      <c r="D308" s="3203"/>
      <c r="E308" s="137"/>
      <c r="F308" s="3354"/>
      <c r="G308" s="392"/>
      <c r="H308" s="3358"/>
      <c r="I308" s="1596"/>
      <c r="J308" s="387"/>
      <c r="K308" s="3345"/>
      <c r="L308" s="2153"/>
      <c r="M308" s="2305"/>
      <c r="N308" s="393"/>
      <c r="O308" s="394"/>
      <c r="P308" s="395"/>
      <c r="Q308" s="388"/>
      <c r="R308" s="381"/>
      <c r="S308" s="382"/>
      <c r="T308" s="393"/>
      <c r="U308" s="394"/>
      <c r="V308" s="407"/>
      <c r="W308" s="408"/>
      <c r="X308" s="394"/>
      <c r="Y308" s="407"/>
      <c r="Z308" s="390"/>
      <c r="AA308" s="391"/>
      <c r="AB308" s="367"/>
      <c r="AC308" s="898"/>
      <c r="AD308" s="1795"/>
      <c r="AE308" s="1330"/>
      <c r="AF308" s="1489"/>
      <c r="AG308" s="1331"/>
      <c r="AH308" s="1331"/>
      <c r="AI308" s="1331"/>
      <c r="AJ308" s="1332"/>
      <c r="AK308" s="1332"/>
      <c r="AL308" s="1332"/>
      <c r="AM308" s="1332"/>
      <c r="AN308" s="1318"/>
      <c r="AO308" s="1318"/>
      <c r="AP308" s="1318"/>
      <c r="AQ308" s="1318"/>
      <c r="AR308" s="1318"/>
      <c r="AS308" s="1318"/>
      <c r="AT308" s="1318"/>
      <c r="AU308" s="1318"/>
      <c r="AV308" s="1318"/>
      <c r="AW308" s="1318"/>
      <c r="AX308" s="1318"/>
      <c r="AY308" s="1318"/>
      <c r="AZ308" s="1318"/>
      <c r="BA308" s="1318"/>
      <c r="BB308" s="1318"/>
      <c r="BC308" s="1318"/>
      <c r="BD308" s="1318"/>
      <c r="BE308" s="1318"/>
      <c r="BF308" s="1318"/>
      <c r="BG308" s="1318"/>
      <c r="BH308" s="1318"/>
      <c r="BI308" s="1318"/>
      <c r="BJ308" s="1318"/>
      <c r="BK308" s="1318"/>
      <c r="BL308" s="1318"/>
      <c r="BM308" s="1318"/>
      <c r="BN308" s="1318"/>
      <c r="BO308" s="1318"/>
      <c r="BP308" s="1318"/>
      <c r="BQ308" s="1318"/>
      <c r="BR308" s="1318"/>
      <c r="BS308" s="1318"/>
      <c r="BT308" s="1318"/>
      <c r="BU308" s="1318"/>
      <c r="BV308" s="1318"/>
      <c r="BW308" s="1318"/>
      <c r="BX308" s="1318"/>
      <c r="BY308" s="1318"/>
      <c r="BZ308" s="1318"/>
      <c r="CA308" s="1318"/>
      <c r="CB308" s="1318"/>
      <c r="CC308" s="1318"/>
      <c r="CD308" s="1318"/>
      <c r="CE308" s="1318"/>
      <c r="CF308" s="1318"/>
      <c r="CG308" s="1318"/>
      <c r="CH308" s="1378">
        <f t="shared" si="5"/>
        <v>0</v>
      </c>
      <c r="CI308" s="1366"/>
    </row>
    <row r="309" spans="1:87" s="386" customFormat="1" ht="25.5" customHeight="1">
      <c r="A309" s="1678"/>
      <c r="B309" s="1693"/>
      <c r="C309" s="3350"/>
      <c r="D309" s="409" t="s">
        <v>631</v>
      </c>
      <c r="E309" s="137"/>
      <c r="F309" s="3354"/>
      <c r="G309" s="392"/>
      <c r="H309" s="3358"/>
      <c r="I309" s="1598"/>
      <c r="J309" s="410"/>
      <c r="K309" s="2280"/>
      <c r="L309" s="2174"/>
      <c r="M309" s="141"/>
      <c r="N309" s="398"/>
      <c r="O309" s="396"/>
      <c r="P309" s="411"/>
      <c r="Q309" s="398"/>
      <c r="R309" s="396"/>
      <c r="S309" s="397"/>
      <c r="T309" s="398"/>
      <c r="U309" s="396"/>
      <c r="V309" s="397"/>
      <c r="W309" s="399"/>
      <c r="X309" s="396"/>
      <c r="Y309" s="397"/>
      <c r="Z309" s="400"/>
      <c r="AA309" s="412"/>
      <c r="AB309" s="401"/>
      <c r="AC309" s="1662"/>
      <c r="AD309" s="1789"/>
      <c r="AE309" s="1326"/>
      <c r="AF309" s="1490"/>
      <c r="AG309" s="1327"/>
      <c r="AH309" s="1327"/>
      <c r="AI309" s="1327"/>
      <c r="AJ309" s="1318"/>
      <c r="AK309" s="1318"/>
      <c r="AL309" s="1318"/>
      <c r="AM309" s="1318"/>
      <c r="AN309" s="1318"/>
      <c r="AO309" s="1318"/>
      <c r="AP309" s="1318"/>
      <c r="AQ309" s="1318"/>
      <c r="AR309" s="1318"/>
      <c r="AS309" s="1318"/>
      <c r="AT309" s="1318"/>
      <c r="AU309" s="1318"/>
      <c r="AV309" s="1318"/>
      <c r="AW309" s="1318"/>
      <c r="AX309" s="1318"/>
      <c r="AY309" s="1318"/>
      <c r="AZ309" s="1318"/>
      <c r="BA309" s="1318"/>
      <c r="BB309" s="1318"/>
      <c r="BC309" s="1318"/>
      <c r="BD309" s="1318"/>
      <c r="BE309" s="1318"/>
      <c r="BF309" s="1318"/>
      <c r="BG309" s="1318"/>
      <c r="BH309" s="1318"/>
      <c r="BI309" s="1318"/>
      <c r="BJ309" s="1318"/>
      <c r="BK309" s="1318"/>
      <c r="BL309" s="1318"/>
      <c r="BM309" s="1318"/>
      <c r="BN309" s="1318"/>
      <c r="BO309" s="1318"/>
      <c r="BP309" s="1318"/>
      <c r="BQ309" s="1318"/>
      <c r="BR309" s="1318"/>
      <c r="BS309" s="1318"/>
      <c r="BT309" s="1318"/>
      <c r="BU309" s="1318"/>
      <c r="BV309" s="1318"/>
      <c r="BW309" s="1318"/>
      <c r="BX309" s="1318"/>
      <c r="BY309" s="1318"/>
      <c r="BZ309" s="1318"/>
      <c r="CA309" s="1318"/>
      <c r="CB309" s="1318"/>
      <c r="CC309" s="1318"/>
      <c r="CD309" s="1318"/>
      <c r="CE309" s="1318"/>
      <c r="CF309" s="1318"/>
      <c r="CG309" s="1318"/>
      <c r="CH309" s="1378">
        <f t="shared" si="5"/>
        <v>0</v>
      </c>
      <c r="CI309" s="1366"/>
    </row>
    <row r="310" spans="1:87" s="386" customFormat="1" ht="66.75" customHeight="1">
      <c r="A310" s="1678"/>
      <c r="B310" s="1693"/>
      <c r="C310" s="2227"/>
      <c r="D310" s="2227"/>
      <c r="E310" s="137"/>
      <c r="F310" s="3354"/>
      <c r="G310" s="392"/>
      <c r="H310" s="2304"/>
      <c r="I310" s="1596">
        <v>66</v>
      </c>
      <c r="J310" s="387">
        <v>3</v>
      </c>
      <c r="K310" s="3346" t="s">
        <v>2584</v>
      </c>
      <c r="L310" s="1879"/>
      <c r="M310" s="2278"/>
      <c r="N310" s="393"/>
      <c r="O310" s="394"/>
      <c r="P310" s="395"/>
      <c r="Q310" s="393"/>
      <c r="R310" s="394"/>
      <c r="S310" s="407"/>
      <c r="T310" s="393"/>
      <c r="U310" s="394"/>
      <c r="V310" s="407"/>
      <c r="W310" s="408"/>
      <c r="X310" s="394"/>
      <c r="Y310" s="407"/>
      <c r="Z310" s="413" t="s">
        <v>943</v>
      </c>
      <c r="AA310" s="391"/>
      <c r="AB310" s="367"/>
      <c r="AC310" s="898"/>
      <c r="AD310" s="1795"/>
      <c r="AE310" s="1326"/>
      <c r="AF310" s="1490"/>
      <c r="AG310" s="1327"/>
      <c r="AH310" s="1327"/>
      <c r="AI310" s="1327"/>
      <c r="AJ310" s="1318"/>
      <c r="AK310" s="1318"/>
      <c r="AL310" s="1318"/>
      <c r="AM310" s="1318"/>
      <c r="AN310" s="1318"/>
      <c r="AO310" s="1318"/>
      <c r="AP310" s="1318"/>
      <c r="AQ310" s="1318"/>
      <c r="AR310" s="1318"/>
      <c r="AS310" s="1318"/>
      <c r="AT310" s="1318"/>
      <c r="AU310" s="1318"/>
      <c r="AV310" s="1318"/>
      <c r="AW310" s="1318"/>
      <c r="AX310" s="1318"/>
      <c r="AY310" s="1318"/>
      <c r="AZ310" s="1318"/>
      <c r="BA310" s="1318"/>
      <c r="BB310" s="1318"/>
      <c r="BC310" s="1318"/>
      <c r="BD310" s="1318"/>
      <c r="BE310" s="1318"/>
      <c r="BF310" s="1318"/>
      <c r="BG310" s="1318"/>
      <c r="BH310" s="1318"/>
      <c r="BI310" s="1318"/>
      <c r="BJ310" s="1318"/>
      <c r="BK310" s="1318"/>
      <c r="BL310" s="1318"/>
      <c r="BM310" s="1318"/>
      <c r="BN310" s="1318"/>
      <c r="BO310" s="1318"/>
      <c r="BP310" s="1318"/>
      <c r="BQ310" s="1318"/>
      <c r="BR310" s="1318"/>
      <c r="BS310" s="1318"/>
      <c r="BT310" s="1318"/>
      <c r="BU310" s="1318"/>
      <c r="BV310" s="1318"/>
      <c r="BW310" s="1318"/>
      <c r="BX310" s="1318"/>
      <c r="BY310" s="1318"/>
      <c r="BZ310" s="1318"/>
      <c r="CA310" s="1318"/>
      <c r="CB310" s="1318"/>
      <c r="CC310" s="1318"/>
      <c r="CD310" s="1318"/>
      <c r="CE310" s="1318"/>
      <c r="CF310" s="1318"/>
      <c r="CG310" s="1318"/>
      <c r="CH310" s="1378">
        <f t="shared" si="5"/>
        <v>0</v>
      </c>
      <c r="CI310" s="1366"/>
    </row>
    <row r="311" spans="1:87" s="386" customFormat="1" ht="125.25" customHeight="1">
      <c r="A311" s="1678"/>
      <c r="B311" s="1693"/>
      <c r="C311" s="2227"/>
      <c r="D311" s="3203" t="s">
        <v>944</v>
      </c>
      <c r="E311" s="137"/>
      <c r="F311" s="2312"/>
      <c r="G311" s="392"/>
      <c r="H311" s="2304"/>
      <c r="I311" s="1596"/>
      <c r="J311" s="387"/>
      <c r="K311" s="3347"/>
      <c r="L311" s="1880"/>
      <c r="M311" s="2278"/>
      <c r="N311" s="393"/>
      <c r="O311" s="394"/>
      <c r="P311" s="395"/>
      <c r="Q311" s="393"/>
      <c r="R311" s="394"/>
      <c r="S311" s="407"/>
      <c r="T311" s="393"/>
      <c r="U311" s="394"/>
      <c r="V311" s="407"/>
      <c r="W311" s="408"/>
      <c r="X311" s="394"/>
      <c r="Y311" s="407"/>
      <c r="Z311" s="413"/>
      <c r="AA311" s="391"/>
      <c r="AB311" s="367"/>
      <c r="AC311" s="898"/>
      <c r="AD311" s="1795"/>
      <c r="AE311" s="1326"/>
      <c r="AF311" s="1490"/>
      <c r="AG311" s="1327"/>
      <c r="AH311" s="1327"/>
      <c r="AI311" s="1327"/>
      <c r="AJ311" s="1318"/>
      <c r="AK311" s="1318"/>
      <c r="AL311" s="1318"/>
      <c r="AM311" s="1318"/>
      <c r="AN311" s="1318"/>
      <c r="AO311" s="1318"/>
      <c r="AP311" s="1318"/>
      <c r="AQ311" s="1318"/>
      <c r="AR311" s="1318"/>
      <c r="AS311" s="1318"/>
      <c r="AT311" s="1318"/>
      <c r="AU311" s="1318"/>
      <c r="AV311" s="1318"/>
      <c r="AW311" s="1318"/>
      <c r="AX311" s="1318"/>
      <c r="AY311" s="1318"/>
      <c r="AZ311" s="1318"/>
      <c r="BA311" s="1318"/>
      <c r="BB311" s="1318"/>
      <c r="BC311" s="1318"/>
      <c r="BD311" s="1318"/>
      <c r="BE311" s="1318"/>
      <c r="BF311" s="1318"/>
      <c r="BG311" s="1318"/>
      <c r="BH311" s="1318"/>
      <c r="BI311" s="1318"/>
      <c r="BJ311" s="1318"/>
      <c r="BK311" s="1318"/>
      <c r="BL311" s="1318"/>
      <c r="BM311" s="1318"/>
      <c r="BN311" s="1318"/>
      <c r="BO311" s="1318"/>
      <c r="BP311" s="1318"/>
      <c r="BQ311" s="1318"/>
      <c r="BR311" s="1318"/>
      <c r="BS311" s="1318"/>
      <c r="BT311" s="1318"/>
      <c r="BU311" s="1318"/>
      <c r="BV311" s="1318"/>
      <c r="BW311" s="1318"/>
      <c r="BX311" s="1318"/>
      <c r="BY311" s="1318"/>
      <c r="BZ311" s="1318"/>
      <c r="CA311" s="1318"/>
      <c r="CB311" s="1318"/>
      <c r="CC311" s="1318"/>
      <c r="CD311" s="1318"/>
      <c r="CE311" s="1318"/>
      <c r="CF311" s="1318"/>
      <c r="CG311" s="1318"/>
      <c r="CH311" s="1378">
        <f t="shared" si="5"/>
        <v>0</v>
      </c>
      <c r="CI311" s="1366"/>
    </row>
    <row r="312" spans="1:87" s="386" customFormat="1" ht="78.75" customHeight="1">
      <c r="A312" s="1678"/>
      <c r="B312" s="1693"/>
      <c r="C312" s="2227"/>
      <c r="D312" s="3203"/>
      <c r="E312" s="137"/>
      <c r="F312" s="2312"/>
      <c r="G312" s="392"/>
      <c r="H312" s="2304"/>
      <c r="I312" s="1596"/>
      <c r="J312" s="387"/>
      <c r="K312" s="2147" t="s">
        <v>945</v>
      </c>
      <c r="L312" s="2276" t="s">
        <v>946</v>
      </c>
      <c r="M312" s="2278" t="s">
        <v>802</v>
      </c>
      <c r="N312" s="393"/>
      <c r="O312" s="394"/>
      <c r="P312" s="395"/>
      <c r="Q312" s="393"/>
      <c r="R312" s="394"/>
      <c r="S312" s="407"/>
      <c r="T312" s="388"/>
      <c r="U312" s="381"/>
      <c r="V312" s="382"/>
      <c r="W312" s="408"/>
      <c r="X312" s="394"/>
      <c r="Y312" s="407"/>
      <c r="Z312" s="390"/>
      <c r="AA312" s="391"/>
      <c r="AB312" s="367"/>
      <c r="AC312" s="898"/>
      <c r="AD312" s="1795"/>
      <c r="AE312" s="1326"/>
      <c r="AF312" s="1490"/>
      <c r="AG312" s="1327"/>
      <c r="AH312" s="1327"/>
      <c r="AI312" s="1327"/>
      <c r="AJ312" s="1318"/>
      <c r="AK312" s="1318"/>
      <c r="AL312" s="1318"/>
      <c r="AM312" s="1318"/>
      <c r="AN312" s="1318"/>
      <c r="AO312" s="1318"/>
      <c r="AP312" s="1318"/>
      <c r="AQ312" s="1318"/>
      <c r="AR312" s="1318"/>
      <c r="AS312" s="1318"/>
      <c r="AT312" s="1318"/>
      <c r="AU312" s="1318"/>
      <c r="AV312" s="1318"/>
      <c r="AW312" s="1318"/>
      <c r="AX312" s="1318"/>
      <c r="AY312" s="1318"/>
      <c r="AZ312" s="1318"/>
      <c r="BA312" s="1318"/>
      <c r="BB312" s="1318"/>
      <c r="BC312" s="1318"/>
      <c r="BD312" s="1318"/>
      <c r="BE312" s="1318"/>
      <c r="BF312" s="1318"/>
      <c r="BG312" s="1318"/>
      <c r="BH312" s="1318"/>
      <c r="BI312" s="1318"/>
      <c r="BJ312" s="1318"/>
      <c r="BK312" s="1318"/>
      <c r="BL312" s="1318"/>
      <c r="BM312" s="1318"/>
      <c r="BN312" s="1318"/>
      <c r="BO312" s="1318"/>
      <c r="BP312" s="1318"/>
      <c r="BQ312" s="1318"/>
      <c r="BR312" s="1318"/>
      <c r="BS312" s="1318"/>
      <c r="BT312" s="1318"/>
      <c r="BU312" s="1318"/>
      <c r="BV312" s="1318"/>
      <c r="BW312" s="1318"/>
      <c r="BX312" s="1318"/>
      <c r="BY312" s="1318"/>
      <c r="BZ312" s="1318"/>
      <c r="CA312" s="1318"/>
      <c r="CB312" s="1318"/>
      <c r="CC312" s="1318"/>
      <c r="CD312" s="1318"/>
      <c r="CE312" s="1318"/>
      <c r="CF312" s="1318"/>
      <c r="CG312" s="1318"/>
      <c r="CH312" s="1378">
        <f t="shared" si="5"/>
        <v>0</v>
      </c>
      <c r="CI312" s="1366"/>
    </row>
    <row r="313" spans="1:87" s="386" customFormat="1" ht="144" customHeight="1">
      <c r="A313" s="1678"/>
      <c r="B313" s="1693"/>
      <c r="C313" s="2227"/>
      <c r="D313" s="2227" t="s">
        <v>947</v>
      </c>
      <c r="E313" s="137"/>
      <c r="F313" s="2312"/>
      <c r="G313" s="392"/>
      <c r="H313" s="2304"/>
      <c r="I313" s="1596"/>
      <c r="J313" s="387"/>
      <c r="K313" s="2147" t="s">
        <v>948</v>
      </c>
      <c r="L313" s="2276" t="s">
        <v>949</v>
      </c>
      <c r="M313" s="2278" t="s">
        <v>950</v>
      </c>
      <c r="N313" s="388"/>
      <c r="O313" s="381"/>
      <c r="P313" s="389"/>
      <c r="Q313" s="388"/>
      <c r="R313" s="381"/>
      <c r="S313" s="407"/>
      <c r="T313" s="393"/>
      <c r="U313" s="394"/>
      <c r="V313" s="407"/>
      <c r="W313" s="408"/>
      <c r="X313" s="394"/>
      <c r="Y313" s="407"/>
      <c r="Z313" s="390"/>
      <c r="AA313" s="391"/>
      <c r="AB313" s="367"/>
      <c r="AC313" s="898"/>
      <c r="AD313" s="1795"/>
      <c r="AE313" s="1326"/>
      <c r="AF313" s="1490"/>
      <c r="AG313" s="1327"/>
      <c r="AH313" s="1327"/>
      <c r="AI313" s="1327"/>
      <c r="AJ313" s="1318"/>
      <c r="AK313" s="1318"/>
      <c r="AL313" s="1318"/>
      <c r="AM313" s="1318"/>
      <c r="AN313" s="1318"/>
      <c r="AO313" s="1318"/>
      <c r="AP313" s="1318"/>
      <c r="AQ313" s="1318"/>
      <c r="AR313" s="1318"/>
      <c r="AS313" s="1318"/>
      <c r="AT313" s="1318"/>
      <c r="AU313" s="1318"/>
      <c r="AV313" s="1318"/>
      <c r="AW313" s="1318"/>
      <c r="AX313" s="1318"/>
      <c r="AY313" s="1318"/>
      <c r="AZ313" s="1318"/>
      <c r="BA313" s="1318"/>
      <c r="BB313" s="1318"/>
      <c r="BC313" s="1318"/>
      <c r="BD313" s="1318"/>
      <c r="BE313" s="1318"/>
      <c r="BF313" s="1318"/>
      <c r="BG313" s="1318"/>
      <c r="BH313" s="1318"/>
      <c r="BI313" s="1318"/>
      <c r="BJ313" s="1318"/>
      <c r="BK313" s="1318"/>
      <c r="BL313" s="1318"/>
      <c r="BM313" s="1318"/>
      <c r="BN313" s="1318"/>
      <c r="BO313" s="1318"/>
      <c r="BP313" s="1318"/>
      <c r="BQ313" s="1318"/>
      <c r="BR313" s="1318"/>
      <c r="BS313" s="1318"/>
      <c r="BT313" s="1318"/>
      <c r="BU313" s="1318"/>
      <c r="BV313" s="1318"/>
      <c r="BW313" s="1318"/>
      <c r="BX313" s="1318"/>
      <c r="BY313" s="1318"/>
      <c r="BZ313" s="1318"/>
      <c r="CA313" s="1318"/>
      <c r="CB313" s="1318"/>
      <c r="CC313" s="1318"/>
      <c r="CD313" s="1318"/>
      <c r="CE313" s="1318"/>
      <c r="CF313" s="1318"/>
      <c r="CG313" s="1318"/>
      <c r="CH313" s="1378">
        <f t="shared" si="5"/>
        <v>0</v>
      </c>
      <c r="CI313" s="1366"/>
    </row>
    <row r="314" spans="1:87" s="386" customFormat="1" ht="136.5" customHeight="1">
      <c r="A314" s="1678"/>
      <c r="B314" s="1693"/>
      <c r="C314" s="2227"/>
      <c r="D314" s="2227"/>
      <c r="E314" s="137"/>
      <c r="F314" s="2312"/>
      <c r="G314" s="392"/>
      <c r="H314" s="2304"/>
      <c r="I314" s="1596"/>
      <c r="J314" s="387"/>
      <c r="K314" s="2147" t="s">
        <v>2585</v>
      </c>
      <c r="L314" s="2276" t="s">
        <v>951</v>
      </c>
      <c r="M314" s="2278" t="s">
        <v>952</v>
      </c>
      <c r="N314" s="393"/>
      <c r="O314" s="394"/>
      <c r="P314" s="389"/>
      <c r="Q314" s="388"/>
      <c r="R314" s="381"/>
      <c r="S314" s="407"/>
      <c r="T314" s="393"/>
      <c r="U314" s="394"/>
      <c r="V314" s="407"/>
      <c r="W314" s="408"/>
      <c r="X314" s="394"/>
      <c r="Y314" s="407"/>
      <c r="Z314" s="390"/>
      <c r="AA314" s="391"/>
      <c r="AB314" s="367"/>
      <c r="AC314" s="898"/>
      <c r="AD314" s="1795"/>
      <c r="AE314" s="1326"/>
      <c r="AF314" s="1490"/>
      <c r="AG314" s="1327"/>
      <c r="AH314" s="1327"/>
      <c r="AI314" s="1327"/>
      <c r="AJ314" s="1318"/>
      <c r="AK314" s="1318"/>
      <c r="AL314" s="1318"/>
      <c r="AM314" s="1318"/>
      <c r="AN314" s="1318"/>
      <c r="AO314" s="1318"/>
      <c r="AP314" s="1318"/>
      <c r="AQ314" s="1318"/>
      <c r="AR314" s="1318"/>
      <c r="AS314" s="1318"/>
      <c r="AT314" s="1318"/>
      <c r="AU314" s="1318"/>
      <c r="AV314" s="1318"/>
      <c r="AW314" s="1318"/>
      <c r="AX314" s="1318"/>
      <c r="AY314" s="1318"/>
      <c r="AZ314" s="1318"/>
      <c r="BA314" s="1318"/>
      <c r="BB314" s="1318"/>
      <c r="BC314" s="1318"/>
      <c r="BD314" s="1318"/>
      <c r="BE314" s="1318"/>
      <c r="BF314" s="1318"/>
      <c r="BG314" s="1318"/>
      <c r="BH314" s="1318"/>
      <c r="BI314" s="1318"/>
      <c r="BJ314" s="1318"/>
      <c r="BK314" s="1318"/>
      <c r="BL314" s="1318"/>
      <c r="BM314" s="1318"/>
      <c r="BN314" s="1318"/>
      <c r="BO314" s="1318"/>
      <c r="BP314" s="1318"/>
      <c r="BQ314" s="1318"/>
      <c r="BR314" s="1318"/>
      <c r="BS314" s="1318"/>
      <c r="BT314" s="1318"/>
      <c r="BU314" s="1318"/>
      <c r="BV314" s="1318"/>
      <c r="BW314" s="1318"/>
      <c r="BX314" s="1318"/>
      <c r="BY314" s="1318"/>
      <c r="BZ314" s="1318"/>
      <c r="CA314" s="1318"/>
      <c r="CB314" s="1318"/>
      <c r="CC314" s="1318"/>
      <c r="CD314" s="1318"/>
      <c r="CE314" s="1318"/>
      <c r="CF314" s="1318"/>
      <c r="CG314" s="1318"/>
      <c r="CH314" s="1378">
        <f t="shared" si="5"/>
        <v>0</v>
      </c>
      <c r="CI314" s="1366"/>
    </row>
    <row r="315" spans="1:87" s="386" customFormat="1" ht="36" customHeight="1">
      <c r="A315" s="1686"/>
      <c r="B315" s="2094"/>
      <c r="C315" s="482"/>
      <c r="D315" s="482"/>
      <c r="E315" s="2095"/>
      <c r="F315" s="2096"/>
      <c r="G315" s="2097"/>
      <c r="H315" s="1568"/>
      <c r="I315" s="1596"/>
      <c r="J315" s="410"/>
      <c r="K315" s="2280"/>
      <c r="L315" s="602"/>
      <c r="M315" s="638"/>
      <c r="N315" s="398"/>
      <c r="O315" s="396"/>
      <c r="P315" s="411"/>
      <c r="Q315" s="398"/>
      <c r="R315" s="396"/>
      <c r="S315" s="397"/>
      <c r="T315" s="398"/>
      <c r="U315" s="396"/>
      <c r="V315" s="397"/>
      <c r="W315" s="399"/>
      <c r="X315" s="396"/>
      <c r="Y315" s="397"/>
      <c r="Z315" s="400"/>
      <c r="AA315" s="412"/>
      <c r="AB315" s="401"/>
      <c r="AC315" s="1662"/>
      <c r="AD315" s="1789"/>
      <c r="AE315" s="1326"/>
      <c r="AF315" s="1490"/>
      <c r="AG315" s="1327"/>
      <c r="AH315" s="1327"/>
      <c r="AI315" s="1327"/>
      <c r="AJ315" s="1318"/>
      <c r="AK315" s="1318"/>
      <c r="AL315" s="1318"/>
      <c r="AM315" s="1318"/>
      <c r="AN315" s="1318"/>
      <c r="AO315" s="1318"/>
      <c r="AP315" s="1318"/>
      <c r="AQ315" s="1318"/>
      <c r="AR315" s="1318"/>
      <c r="AS315" s="1318"/>
      <c r="AT315" s="1318"/>
      <c r="AU315" s="1318"/>
      <c r="AV315" s="1318"/>
      <c r="AW315" s="1318"/>
      <c r="AX315" s="1318"/>
      <c r="AY315" s="1318"/>
      <c r="AZ315" s="1318"/>
      <c r="BA315" s="1318"/>
      <c r="BB315" s="1318"/>
      <c r="BC315" s="1318"/>
      <c r="BD315" s="1318"/>
      <c r="BE315" s="1318"/>
      <c r="BF315" s="1318"/>
      <c r="BG315" s="1318"/>
      <c r="BH315" s="1318"/>
      <c r="BI315" s="1318"/>
      <c r="BJ315" s="1318"/>
      <c r="BK315" s="1318"/>
      <c r="BL315" s="1318"/>
      <c r="BM315" s="1318"/>
      <c r="BN315" s="1318"/>
      <c r="BO315" s="1318"/>
      <c r="BP315" s="1318"/>
      <c r="BQ315" s="1318"/>
      <c r="BR315" s="1318"/>
      <c r="BS315" s="1318"/>
      <c r="BT315" s="1318"/>
      <c r="BU315" s="1318"/>
      <c r="BV315" s="1318"/>
      <c r="BW315" s="1318"/>
      <c r="BX315" s="1318"/>
      <c r="BY315" s="1318"/>
      <c r="BZ315" s="1318"/>
      <c r="CA315" s="1318"/>
      <c r="CB315" s="1318"/>
      <c r="CC315" s="1318"/>
      <c r="CD315" s="1318"/>
      <c r="CE315" s="1318"/>
      <c r="CF315" s="1318"/>
      <c r="CG315" s="1318"/>
      <c r="CH315" s="1378">
        <f t="shared" si="5"/>
        <v>0</v>
      </c>
      <c r="CI315" s="1366"/>
    </row>
    <row r="316" spans="1:87" s="386" customFormat="1" ht="106.5" customHeight="1">
      <c r="A316" s="1678"/>
      <c r="B316" s="1693"/>
      <c r="C316" s="2227"/>
      <c r="D316" s="2227"/>
      <c r="E316" s="137"/>
      <c r="F316" s="2312"/>
      <c r="G316" s="392"/>
      <c r="H316" s="3358" t="s">
        <v>2527</v>
      </c>
      <c r="I316" s="1597">
        <v>67</v>
      </c>
      <c r="J316" s="402">
        <v>4</v>
      </c>
      <c r="K316" s="3370" t="s">
        <v>953</v>
      </c>
      <c r="L316" s="2275" t="s">
        <v>954</v>
      </c>
      <c r="M316" s="2277" t="s">
        <v>955</v>
      </c>
      <c r="N316" s="406"/>
      <c r="O316" s="415"/>
      <c r="P316" s="416"/>
      <c r="Q316" s="406"/>
      <c r="R316" s="415"/>
      <c r="S316" s="417"/>
      <c r="T316" s="406"/>
      <c r="U316" s="415"/>
      <c r="V316" s="417"/>
      <c r="W316" s="418"/>
      <c r="X316" s="415"/>
      <c r="Y316" s="417"/>
      <c r="Z316" s="419" t="s">
        <v>943</v>
      </c>
      <c r="AA316" s="420"/>
      <c r="AB316" s="421"/>
      <c r="AC316" s="2074"/>
      <c r="AD316" s="2393"/>
      <c r="AE316" s="1326"/>
      <c r="AF316" s="1490"/>
      <c r="AG316" s="1327"/>
      <c r="AH316" s="1327"/>
      <c r="AI316" s="1327"/>
      <c r="AJ316" s="1318"/>
      <c r="AK316" s="1318"/>
      <c r="AL316" s="1318"/>
      <c r="AM316" s="1318"/>
      <c r="AN316" s="1318"/>
      <c r="AO316" s="1318"/>
      <c r="AP316" s="1318"/>
      <c r="AQ316" s="1318"/>
      <c r="AR316" s="1318"/>
      <c r="AS316" s="1318"/>
      <c r="AT316" s="1318"/>
      <c r="AU316" s="1318"/>
      <c r="AV316" s="1318"/>
      <c r="AW316" s="1318"/>
      <c r="AX316" s="1318"/>
      <c r="AY316" s="1318"/>
      <c r="AZ316" s="1318"/>
      <c r="BA316" s="1318"/>
      <c r="BB316" s="1318"/>
      <c r="BC316" s="1318"/>
      <c r="BD316" s="1318"/>
      <c r="BE316" s="1318"/>
      <c r="BF316" s="1318"/>
      <c r="BG316" s="1318"/>
      <c r="BH316" s="1318"/>
      <c r="BI316" s="1318"/>
      <c r="BJ316" s="1318"/>
      <c r="BK316" s="1318"/>
      <c r="BL316" s="1318"/>
      <c r="BM316" s="1318"/>
      <c r="BN316" s="1318"/>
      <c r="BO316" s="1318"/>
      <c r="BP316" s="1318"/>
      <c r="BQ316" s="1318"/>
      <c r="BR316" s="1318"/>
      <c r="BS316" s="1318"/>
      <c r="BT316" s="1318"/>
      <c r="BU316" s="1318"/>
      <c r="BV316" s="1318"/>
      <c r="BW316" s="1318"/>
      <c r="BX316" s="1318"/>
      <c r="BY316" s="1318"/>
      <c r="BZ316" s="1318"/>
      <c r="CA316" s="1318"/>
      <c r="CB316" s="1318"/>
      <c r="CC316" s="1318"/>
      <c r="CD316" s="1318"/>
      <c r="CE316" s="1318"/>
      <c r="CF316" s="1318"/>
      <c r="CG316" s="1318"/>
      <c r="CH316" s="1378">
        <f t="shared" si="5"/>
        <v>0</v>
      </c>
      <c r="CI316" s="1366"/>
    </row>
    <row r="317" spans="1:87" s="386" customFormat="1" ht="88.5" customHeight="1">
      <c r="A317" s="1678"/>
      <c r="B317" s="1693"/>
      <c r="C317" s="2227"/>
      <c r="D317" s="2227"/>
      <c r="E317" s="137"/>
      <c r="F317" s="2312"/>
      <c r="G317" s="392"/>
      <c r="H317" s="3358"/>
      <c r="I317" s="1596"/>
      <c r="J317" s="387"/>
      <c r="K317" s="3345"/>
      <c r="L317" s="2276"/>
      <c r="M317" s="2278"/>
      <c r="N317" s="388"/>
      <c r="O317" s="381"/>
      <c r="P317" s="389"/>
      <c r="Q317" s="388"/>
      <c r="R317" s="381"/>
      <c r="S317" s="382"/>
      <c r="T317" s="388"/>
      <c r="U317" s="381"/>
      <c r="V317" s="382"/>
      <c r="W317" s="380"/>
      <c r="X317" s="381"/>
      <c r="Y317" s="382"/>
      <c r="Z317" s="390"/>
      <c r="AA317" s="391"/>
      <c r="AB317" s="367"/>
      <c r="AC317" s="898"/>
      <c r="AD317" s="1795"/>
      <c r="AE317" s="1326"/>
      <c r="AF317" s="1490"/>
      <c r="AG317" s="1327"/>
      <c r="AH317" s="1327"/>
      <c r="AI317" s="1327"/>
      <c r="AJ317" s="1318"/>
      <c r="AK317" s="1318"/>
      <c r="AL317" s="1318"/>
      <c r="AM317" s="1318"/>
      <c r="AN317" s="1318"/>
      <c r="AO317" s="1318"/>
      <c r="AP317" s="1318"/>
      <c r="AQ317" s="1318"/>
      <c r="AR317" s="1318"/>
      <c r="AS317" s="1318"/>
      <c r="AT317" s="1318"/>
      <c r="AU317" s="1318"/>
      <c r="AV317" s="1318"/>
      <c r="AW317" s="1318"/>
      <c r="AX317" s="1318"/>
      <c r="AY317" s="1318"/>
      <c r="AZ317" s="1318"/>
      <c r="BA317" s="1318"/>
      <c r="BB317" s="1318"/>
      <c r="BC317" s="1318"/>
      <c r="BD317" s="1318"/>
      <c r="BE317" s="1318"/>
      <c r="BF317" s="1318"/>
      <c r="BG317" s="1318"/>
      <c r="BH317" s="1318"/>
      <c r="BI317" s="1318"/>
      <c r="BJ317" s="1318"/>
      <c r="BK317" s="1318"/>
      <c r="BL317" s="1318"/>
      <c r="BM317" s="1318"/>
      <c r="BN317" s="1318"/>
      <c r="BO317" s="1318"/>
      <c r="BP317" s="1318"/>
      <c r="BQ317" s="1318"/>
      <c r="BR317" s="1318"/>
      <c r="BS317" s="1318"/>
      <c r="BT317" s="1318"/>
      <c r="BU317" s="1318"/>
      <c r="BV317" s="1318"/>
      <c r="BW317" s="1318"/>
      <c r="BX317" s="1318"/>
      <c r="BY317" s="1318"/>
      <c r="BZ317" s="1318"/>
      <c r="CA317" s="1318"/>
      <c r="CB317" s="1318"/>
      <c r="CC317" s="1318"/>
      <c r="CD317" s="1318"/>
      <c r="CE317" s="1318"/>
      <c r="CF317" s="1318"/>
      <c r="CG317" s="1318"/>
      <c r="CH317" s="1378">
        <f t="shared" si="5"/>
        <v>0</v>
      </c>
      <c r="CI317" s="1366"/>
    </row>
    <row r="318" spans="1:87" s="386" customFormat="1" ht="23.25" customHeight="1">
      <c r="A318" s="1678"/>
      <c r="B318" s="1694"/>
      <c r="C318" s="2227"/>
      <c r="D318" s="2227"/>
      <c r="E318" s="137"/>
      <c r="F318" s="2312"/>
      <c r="G318" s="392"/>
      <c r="H318" s="3358"/>
      <c r="I318" s="1598"/>
      <c r="J318" s="410"/>
      <c r="K318" s="2280"/>
      <c r="L318" s="602"/>
      <c r="M318" s="638"/>
      <c r="N318" s="422"/>
      <c r="O318" s="423"/>
      <c r="P318" s="424"/>
      <c r="Q318" s="422"/>
      <c r="R318" s="423"/>
      <c r="S318" s="425"/>
      <c r="T318" s="422"/>
      <c r="U318" s="423"/>
      <c r="V318" s="425"/>
      <c r="W318" s="426"/>
      <c r="X318" s="423"/>
      <c r="Y318" s="425"/>
      <c r="Z318" s="400"/>
      <c r="AA318" s="412"/>
      <c r="AB318" s="401"/>
      <c r="AC318" s="1662"/>
      <c r="AD318" s="1789"/>
      <c r="AE318" s="1326"/>
      <c r="AF318" s="1490"/>
      <c r="AG318" s="1327"/>
      <c r="AH318" s="1327"/>
      <c r="AI318" s="1327"/>
      <c r="AJ318" s="1318"/>
      <c r="AK318" s="1318"/>
      <c r="AL318" s="1318"/>
      <c r="AM318" s="1318"/>
      <c r="AN318" s="1318"/>
      <c r="AO318" s="1318"/>
      <c r="AP318" s="1318"/>
      <c r="AQ318" s="1318"/>
      <c r="AR318" s="1318"/>
      <c r="AS318" s="1318"/>
      <c r="AT318" s="1318"/>
      <c r="AU318" s="1318"/>
      <c r="AV318" s="1318"/>
      <c r="AW318" s="1318"/>
      <c r="AX318" s="1318"/>
      <c r="AY318" s="1318"/>
      <c r="AZ318" s="1318"/>
      <c r="BA318" s="1318"/>
      <c r="BB318" s="1318"/>
      <c r="BC318" s="1318"/>
      <c r="BD318" s="1318"/>
      <c r="BE318" s="1318"/>
      <c r="BF318" s="1318"/>
      <c r="BG318" s="1318"/>
      <c r="BH318" s="1318"/>
      <c r="BI318" s="1318"/>
      <c r="BJ318" s="1318"/>
      <c r="BK318" s="1318"/>
      <c r="BL318" s="1318"/>
      <c r="BM318" s="1318"/>
      <c r="BN318" s="1318"/>
      <c r="BO318" s="1318"/>
      <c r="BP318" s="1318"/>
      <c r="BQ318" s="1318"/>
      <c r="BR318" s="1318"/>
      <c r="BS318" s="1318"/>
      <c r="BT318" s="1318"/>
      <c r="BU318" s="1318"/>
      <c r="BV318" s="1318"/>
      <c r="BW318" s="1318"/>
      <c r="BX318" s="1318"/>
      <c r="BY318" s="1318"/>
      <c r="BZ318" s="1318"/>
      <c r="CA318" s="1318"/>
      <c r="CB318" s="1318"/>
      <c r="CC318" s="1318"/>
      <c r="CD318" s="1318"/>
      <c r="CE318" s="1318"/>
      <c r="CF318" s="1318"/>
      <c r="CG318" s="1318"/>
      <c r="CH318" s="1378">
        <f t="shared" si="5"/>
        <v>0</v>
      </c>
      <c r="CI318" s="1366"/>
    </row>
    <row r="319" spans="1:87" s="386" customFormat="1" ht="23.25" customHeight="1">
      <c r="A319" s="1678"/>
      <c r="B319" s="1694"/>
      <c r="C319" s="2227"/>
      <c r="D319" s="2227"/>
      <c r="E319" s="137"/>
      <c r="F319" s="2312"/>
      <c r="G319" s="392"/>
      <c r="H319" s="3358"/>
      <c r="I319" s="1596">
        <v>68</v>
      </c>
      <c r="J319" s="402">
        <v>5</v>
      </c>
      <c r="K319" s="3370" t="s">
        <v>956</v>
      </c>
      <c r="L319" s="3371" t="s">
        <v>957</v>
      </c>
      <c r="M319" s="3373" t="s">
        <v>958</v>
      </c>
      <c r="N319" s="406"/>
      <c r="O319" s="415"/>
      <c r="P319" s="416"/>
      <c r="Q319" s="406"/>
      <c r="R319" s="415"/>
      <c r="S319" s="417"/>
      <c r="T319" s="406"/>
      <c r="U319" s="404"/>
      <c r="V319" s="428"/>
      <c r="W319" s="429"/>
      <c r="X319" s="404"/>
      <c r="Y319" s="428"/>
      <c r="Z319" s="430"/>
      <c r="AA319" s="420"/>
      <c r="AB319" s="421"/>
      <c r="AC319" s="2074"/>
      <c r="AD319" s="2393"/>
      <c r="AE319" s="1326"/>
      <c r="AF319" s="1490"/>
      <c r="AG319" s="1327"/>
      <c r="AH319" s="1327"/>
      <c r="AI319" s="1327"/>
      <c r="AJ319" s="1318"/>
      <c r="AK319" s="1318"/>
      <c r="AL319" s="1318"/>
      <c r="AM319" s="1318"/>
      <c r="AN319" s="1318"/>
      <c r="AO319" s="1318"/>
      <c r="AP319" s="1318"/>
      <c r="AQ319" s="1318"/>
      <c r="AR319" s="1318"/>
      <c r="AS319" s="1318"/>
      <c r="AT319" s="1318"/>
      <c r="AU319" s="1318"/>
      <c r="AV319" s="1318"/>
      <c r="AW319" s="1318"/>
      <c r="AX319" s="1318"/>
      <c r="AY319" s="1318"/>
      <c r="AZ319" s="1318"/>
      <c r="BA319" s="1318"/>
      <c r="BB319" s="1318"/>
      <c r="BC319" s="1318"/>
      <c r="BD319" s="1318"/>
      <c r="BE319" s="1318"/>
      <c r="BF319" s="1318"/>
      <c r="BG319" s="1318"/>
      <c r="BH319" s="1318"/>
      <c r="BI319" s="1318"/>
      <c r="BJ319" s="1318"/>
      <c r="BK319" s="1318"/>
      <c r="BL319" s="1318"/>
      <c r="BM319" s="1318"/>
      <c r="BN319" s="1318"/>
      <c r="BO319" s="1318"/>
      <c r="BP319" s="1318"/>
      <c r="BQ319" s="1318"/>
      <c r="BR319" s="1318"/>
      <c r="BS319" s="1318"/>
      <c r="BT319" s="1318"/>
      <c r="BU319" s="1318"/>
      <c r="BV319" s="1318"/>
      <c r="BW319" s="1318"/>
      <c r="BX319" s="1318"/>
      <c r="BY319" s="1318"/>
      <c r="BZ319" s="1318"/>
      <c r="CA319" s="1318"/>
      <c r="CB319" s="1318"/>
      <c r="CC319" s="1318"/>
      <c r="CD319" s="1318"/>
      <c r="CE319" s="1318"/>
      <c r="CF319" s="1318"/>
      <c r="CG319" s="1318"/>
      <c r="CH319" s="1378">
        <f t="shared" si="5"/>
        <v>0</v>
      </c>
      <c r="CI319" s="1366"/>
    </row>
    <row r="320" spans="1:87" s="386" customFormat="1" ht="23.25" customHeight="1">
      <c r="A320" s="1678"/>
      <c r="B320" s="1694"/>
      <c r="C320" s="2227"/>
      <c r="D320" s="2227"/>
      <c r="E320" s="137"/>
      <c r="F320" s="2312"/>
      <c r="G320" s="392"/>
      <c r="H320" s="2304"/>
      <c r="I320" s="1596"/>
      <c r="J320" s="387"/>
      <c r="K320" s="3345"/>
      <c r="L320" s="3372"/>
      <c r="M320" s="3374"/>
      <c r="N320" s="388"/>
      <c r="O320" s="381"/>
      <c r="P320" s="389"/>
      <c r="Q320" s="388"/>
      <c r="R320" s="381"/>
      <c r="S320" s="382"/>
      <c r="T320" s="388"/>
      <c r="U320" s="394"/>
      <c r="V320" s="407"/>
      <c r="W320" s="408"/>
      <c r="X320" s="394"/>
      <c r="Y320" s="407"/>
      <c r="Z320" s="390"/>
      <c r="AA320" s="391"/>
      <c r="AB320" s="367"/>
      <c r="AC320" s="898"/>
      <c r="AD320" s="1795"/>
      <c r="AE320" s="1326"/>
      <c r="AF320" s="1490"/>
      <c r="AG320" s="1327"/>
      <c r="AH320" s="1327"/>
      <c r="AI320" s="1327"/>
      <c r="AJ320" s="1318"/>
      <c r="AK320" s="1318"/>
      <c r="AL320" s="1318"/>
      <c r="AM320" s="1318"/>
      <c r="AN320" s="1318"/>
      <c r="AO320" s="1318"/>
      <c r="AP320" s="1318"/>
      <c r="AQ320" s="1318"/>
      <c r="AR320" s="1318"/>
      <c r="AS320" s="1318"/>
      <c r="AT320" s="1318"/>
      <c r="AU320" s="1318"/>
      <c r="AV320" s="1318"/>
      <c r="AW320" s="1318"/>
      <c r="AX320" s="1318"/>
      <c r="AY320" s="1318"/>
      <c r="AZ320" s="1318"/>
      <c r="BA320" s="1318"/>
      <c r="BB320" s="1318"/>
      <c r="BC320" s="1318"/>
      <c r="BD320" s="1318"/>
      <c r="BE320" s="1318"/>
      <c r="BF320" s="1318"/>
      <c r="BG320" s="1318"/>
      <c r="BH320" s="1318"/>
      <c r="BI320" s="1318"/>
      <c r="BJ320" s="1318"/>
      <c r="BK320" s="1318"/>
      <c r="BL320" s="1318"/>
      <c r="BM320" s="1318"/>
      <c r="BN320" s="1318"/>
      <c r="BO320" s="1318"/>
      <c r="BP320" s="1318"/>
      <c r="BQ320" s="1318"/>
      <c r="BR320" s="1318"/>
      <c r="BS320" s="1318"/>
      <c r="BT320" s="1318"/>
      <c r="BU320" s="1318"/>
      <c r="BV320" s="1318"/>
      <c r="BW320" s="1318"/>
      <c r="BX320" s="1318"/>
      <c r="BY320" s="1318"/>
      <c r="BZ320" s="1318"/>
      <c r="CA320" s="1318"/>
      <c r="CB320" s="1318"/>
      <c r="CC320" s="1318"/>
      <c r="CD320" s="1318"/>
      <c r="CE320" s="1318"/>
      <c r="CF320" s="1318"/>
      <c r="CG320" s="1318"/>
      <c r="CH320" s="1378">
        <f t="shared" si="5"/>
        <v>0</v>
      </c>
      <c r="CI320" s="1366"/>
    </row>
    <row r="321" spans="1:87" s="386" customFormat="1" ht="23.25" customHeight="1">
      <c r="A321" s="1678"/>
      <c r="B321" s="1694"/>
      <c r="C321" s="2227"/>
      <c r="D321" s="2227"/>
      <c r="E321" s="137"/>
      <c r="F321" s="2312"/>
      <c r="G321" s="392"/>
      <c r="H321" s="2304"/>
      <c r="I321" s="1596"/>
      <c r="J321" s="387"/>
      <c r="K321" s="3345"/>
      <c r="L321" s="3372"/>
      <c r="M321" s="2309"/>
      <c r="N321" s="388"/>
      <c r="O321" s="381"/>
      <c r="P321" s="389"/>
      <c r="Q321" s="388"/>
      <c r="R321" s="381"/>
      <c r="S321" s="382"/>
      <c r="T321" s="388"/>
      <c r="U321" s="394"/>
      <c r="V321" s="407"/>
      <c r="W321" s="408"/>
      <c r="X321" s="394"/>
      <c r="Y321" s="407"/>
      <c r="Z321" s="390"/>
      <c r="AA321" s="391"/>
      <c r="AB321" s="367"/>
      <c r="AC321" s="898"/>
      <c r="AD321" s="1795"/>
      <c r="AE321" s="1326"/>
      <c r="AF321" s="1490"/>
      <c r="AG321" s="1327"/>
      <c r="AH321" s="1327"/>
      <c r="AI321" s="1327"/>
      <c r="AJ321" s="1318"/>
      <c r="AK321" s="1318"/>
      <c r="AL321" s="1318"/>
      <c r="AM321" s="1318"/>
      <c r="AN321" s="1318"/>
      <c r="AO321" s="1318"/>
      <c r="AP321" s="1318"/>
      <c r="AQ321" s="1318"/>
      <c r="AR321" s="1318"/>
      <c r="AS321" s="1318"/>
      <c r="AT321" s="1318"/>
      <c r="AU321" s="1318"/>
      <c r="AV321" s="1318"/>
      <c r="AW321" s="1318"/>
      <c r="AX321" s="1318"/>
      <c r="AY321" s="1318"/>
      <c r="AZ321" s="1318"/>
      <c r="BA321" s="1318"/>
      <c r="BB321" s="1318"/>
      <c r="BC321" s="1318"/>
      <c r="BD321" s="1318"/>
      <c r="BE321" s="1318"/>
      <c r="BF321" s="1318"/>
      <c r="BG321" s="1318"/>
      <c r="BH321" s="1318"/>
      <c r="BI321" s="1318"/>
      <c r="BJ321" s="1318"/>
      <c r="BK321" s="1318"/>
      <c r="BL321" s="1318"/>
      <c r="BM321" s="1318"/>
      <c r="BN321" s="1318"/>
      <c r="BO321" s="1318"/>
      <c r="BP321" s="1318"/>
      <c r="BQ321" s="1318"/>
      <c r="BR321" s="1318"/>
      <c r="BS321" s="1318"/>
      <c r="BT321" s="1318"/>
      <c r="BU321" s="1318"/>
      <c r="BV321" s="1318"/>
      <c r="BW321" s="1318"/>
      <c r="BX321" s="1318"/>
      <c r="BY321" s="1318"/>
      <c r="BZ321" s="1318"/>
      <c r="CA321" s="1318"/>
      <c r="CB321" s="1318"/>
      <c r="CC321" s="1318"/>
      <c r="CD321" s="1318"/>
      <c r="CE321" s="1318"/>
      <c r="CF321" s="1318"/>
      <c r="CG321" s="1318"/>
      <c r="CH321" s="1378">
        <f t="shared" si="5"/>
        <v>0</v>
      </c>
      <c r="CI321" s="1366"/>
    </row>
    <row r="322" spans="1:87" s="386" customFormat="1" ht="23.25" customHeight="1">
      <c r="A322" s="1678"/>
      <c r="B322" s="1694"/>
      <c r="C322" s="2227"/>
      <c r="D322" s="2227"/>
      <c r="E322" s="137"/>
      <c r="F322" s="2312"/>
      <c r="G322" s="392"/>
      <c r="H322" s="2304"/>
      <c r="I322" s="1596"/>
      <c r="J322" s="387"/>
      <c r="K322" s="3345"/>
      <c r="L322" s="3372"/>
      <c r="M322" s="2309"/>
      <c r="N322" s="388"/>
      <c r="O322" s="381"/>
      <c r="P322" s="389"/>
      <c r="Q322" s="388"/>
      <c r="R322" s="381"/>
      <c r="S322" s="382"/>
      <c r="T322" s="388"/>
      <c r="U322" s="394"/>
      <c r="V322" s="407"/>
      <c r="W322" s="408"/>
      <c r="X322" s="394"/>
      <c r="Y322" s="407"/>
      <c r="Z322" s="390"/>
      <c r="AA322" s="391"/>
      <c r="AB322" s="367"/>
      <c r="AC322" s="898"/>
      <c r="AD322" s="1795"/>
      <c r="AE322" s="1326"/>
      <c r="AF322" s="1490"/>
      <c r="AG322" s="1327"/>
      <c r="AH322" s="1327"/>
      <c r="AI322" s="1327"/>
      <c r="AJ322" s="1318"/>
      <c r="AK322" s="1318"/>
      <c r="AL322" s="1318"/>
      <c r="AM322" s="1318"/>
      <c r="AN322" s="1318"/>
      <c r="AO322" s="1318"/>
      <c r="AP322" s="1318"/>
      <c r="AQ322" s="1318"/>
      <c r="AR322" s="1318"/>
      <c r="AS322" s="1318"/>
      <c r="AT322" s="1318"/>
      <c r="AU322" s="1318"/>
      <c r="AV322" s="1318"/>
      <c r="AW322" s="1318"/>
      <c r="AX322" s="1318"/>
      <c r="AY322" s="1318"/>
      <c r="AZ322" s="1318"/>
      <c r="BA322" s="1318"/>
      <c r="BB322" s="1318"/>
      <c r="BC322" s="1318"/>
      <c r="BD322" s="1318"/>
      <c r="BE322" s="1318"/>
      <c r="BF322" s="1318"/>
      <c r="BG322" s="1318"/>
      <c r="BH322" s="1318"/>
      <c r="BI322" s="1318"/>
      <c r="BJ322" s="1318"/>
      <c r="BK322" s="1318"/>
      <c r="BL322" s="1318"/>
      <c r="BM322" s="1318"/>
      <c r="BN322" s="1318"/>
      <c r="BO322" s="1318"/>
      <c r="BP322" s="1318"/>
      <c r="BQ322" s="1318"/>
      <c r="BR322" s="1318"/>
      <c r="BS322" s="1318"/>
      <c r="BT322" s="1318"/>
      <c r="BU322" s="1318"/>
      <c r="BV322" s="1318"/>
      <c r="BW322" s="1318"/>
      <c r="BX322" s="1318"/>
      <c r="BY322" s="1318"/>
      <c r="BZ322" s="1318"/>
      <c r="CA322" s="1318"/>
      <c r="CB322" s="1318"/>
      <c r="CC322" s="1318"/>
      <c r="CD322" s="1318"/>
      <c r="CE322" s="1318"/>
      <c r="CF322" s="1318"/>
      <c r="CG322" s="1318"/>
      <c r="CH322" s="1378">
        <f t="shared" si="5"/>
        <v>0</v>
      </c>
      <c r="CI322" s="1366"/>
    </row>
    <row r="323" spans="1:87" s="386" customFormat="1" ht="23.25" customHeight="1">
      <c r="A323" s="1678"/>
      <c r="B323" s="1694"/>
      <c r="C323" s="2227"/>
      <c r="D323" s="2227"/>
      <c r="E323" s="137"/>
      <c r="F323" s="2312"/>
      <c r="G323" s="392"/>
      <c r="H323" s="2304"/>
      <c r="I323" s="1596"/>
      <c r="J323" s="387"/>
      <c r="K323" s="3345"/>
      <c r="L323" s="2276"/>
      <c r="M323" s="2309"/>
      <c r="N323" s="388"/>
      <c r="O323" s="381"/>
      <c r="P323" s="389"/>
      <c r="Q323" s="388"/>
      <c r="R323" s="381"/>
      <c r="S323" s="382"/>
      <c r="T323" s="388"/>
      <c r="U323" s="394"/>
      <c r="V323" s="407"/>
      <c r="W323" s="408"/>
      <c r="X323" s="394"/>
      <c r="Y323" s="407"/>
      <c r="Z323" s="390"/>
      <c r="AA323" s="391"/>
      <c r="AB323" s="367"/>
      <c r="AC323" s="898"/>
      <c r="AD323" s="1795"/>
      <c r="AE323" s="1326"/>
      <c r="AF323" s="1490"/>
      <c r="AG323" s="1327"/>
      <c r="AH323" s="1327"/>
      <c r="AI323" s="1327"/>
      <c r="AJ323" s="1318"/>
      <c r="AK323" s="1318"/>
      <c r="AL323" s="1318"/>
      <c r="AM323" s="1318"/>
      <c r="AN323" s="1318"/>
      <c r="AO323" s="1318"/>
      <c r="AP323" s="1318"/>
      <c r="AQ323" s="1318"/>
      <c r="AR323" s="1318"/>
      <c r="AS323" s="1318"/>
      <c r="AT323" s="1318"/>
      <c r="AU323" s="1318"/>
      <c r="AV323" s="1318"/>
      <c r="AW323" s="1318"/>
      <c r="AX323" s="1318"/>
      <c r="AY323" s="1318"/>
      <c r="AZ323" s="1318"/>
      <c r="BA323" s="1318"/>
      <c r="BB323" s="1318"/>
      <c r="BC323" s="1318"/>
      <c r="BD323" s="1318"/>
      <c r="BE323" s="1318"/>
      <c r="BF323" s="1318"/>
      <c r="BG323" s="1318"/>
      <c r="BH323" s="1318"/>
      <c r="BI323" s="1318"/>
      <c r="BJ323" s="1318"/>
      <c r="BK323" s="1318"/>
      <c r="BL323" s="1318"/>
      <c r="BM323" s="1318"/>
      <c r="BN323" s="1318"/>
      <c r="BO323" s="1318"/>
      <c r="BP323" s="1318"/>
      <c r="BQ323" s="1318"/>
      <c r="BR323" s="1318"/>
      <c r="BS323" s="1318"/>
      <c r="BT323" s="1318"/>
      <c r="BU323" s="1318"/>
      <c r="BV323" s="1318"/>
      <c r="BW323" s="1318"/>
      <c r="BX323" s="1318"/>
      <c r="BY323" s="1318"/>
      <c r="BZ323" s="1318"/>
      <c r="CA323" s="1318"/>
      <c r="CB323" s="1318"/>
      <c r="CC323" s="1318"/>
      <c r="CD323" s="1318"/>
      <c r="CE323" s="1318"/>
      <c r="CF323" s="1318"/>
      <c r="CG323" s="1318"/>
      <c r="CH323" s="1378">
        <f t="shared" si="5"/>
        <v>0</v>
      </c>
      <c r="CI323" s="1366"/>
    </row>
    <row r="324" spans="1:87" s="386" customFormat="1" ht="23.25" customHeight="1">
      <c r="A324" s="1678"/>
      <c r="B324" s="1694"/>
      <c r="C324" s="2227"/>
      <c r="D324" s="2227"/>
      <c r="E324" s="137"/>
      <c r="F324" s="2312"/>
      <c r="G324" s="392"/>
      <c r="H324" s="2304"/>
      <c r="I324" s="1596"/>
      <c r="J324" s="410"/>
      <c r="K324" s="2280"/>
      <c r="L324" s="602"/>
      <c r="M324" s="1881"/>
      <c r="N324" s="422"/>
      <c r="O324" s="423"/>
      <c r="P324" s="424"/>
      <c r="Q324" s="422"/>
      <c r="R324" s="423"/>
      <c r="S324" s="425"/>
      <c r="T324" s="422"/>
      <c r="U324" s="396"/>
      <c r="V324" s="397"/>
      <c r="W324" s="399"/>
      <c r="X324" s="396"/>
      <c r="Y324" s="397"/>
      <c r="Z324" s="400"/>
      <c r="AA324" s="412"/>
      <c r="AB324" s="401"/>
      <c r="AC324" s="1662"/>
      <c r="AD324" s="1789"/>
      <c r="AE324" s="1326"/>
      <c r="AF324" s="1490"/>
      <c r="AG324" s="1327"/>
      <c r="AH324" s="1327"/>
      <c r="AI324" s="1327"/>
      <c r="AJ324" s="1318"/>
      <c r="AK324" s="1318"/>
      <c r="AL324" s="1318"/>
      <c r="AM324" s="1318"/>
      <c r="AN324" s="1318"/>
      <c r="AO324" s="1318"/>
      <c r="AP324" s="1318"/>
      <c r="AQ324" s="1318"/>
      <c r="AR324" s="1318"/>
      <c r="AS324" s="1318"/>
      <c r="AT324" s="1318"/>
      <c r="AU324" s="1318"/>
      <c r="AV324" s="1318"/>
      <c r="AW324" s="1318"/>
      <c r="AX324" s="1318"/>
      <c r="AY324" s="1318"/>
      <c r="AZ324" s="1318"/>
      <c r="BA324" s="1318"/>
      <c r="BB324" s="1318"/>
      <c r="BC324" s="1318"/>
      <c r="BD324" s="1318"/>
      <c r="BE324" s="1318"/>
      <c r="BF324" s="1318"/>
      <c r="BG324" s="1318"/>
      <c r="BH324" s="1318"/>
      <c r="BI324" s="1318"/>
      <c r="BJ324" s="1318"/>
      <c r="BK324" s="1318"/>
      <c r="BL324" s="1318"/>
      <c r="BM324" s="1318"/>
      <c r="BN324" s="1318"/>
      <c r="BO324" s="1318"/>
      <c r="BP324" s="1318"/>
      <c r="BQ324" s="1318"/>
      <c r="BR324" s="1318"/>
      <c r="BS324" s="1318"/>
      <c r="BT324" s="1318"/>
      <c r="BU324" s="1318"/>
      <c r="BV324" s="1318"/>
      <c r="BW324" s="1318"/>
      <c r="BX324" s="1318"/>
      <c r="BY324" s="1318"/>
      <c r="BZ324" s="1318"/>
      <c r="CA324" s="1318"/>
      <c r="CB324" s="1318"/>
      <c r="CC324" s="1318"/>
      <c r="CD324" s="1318"/>
      <c r="CE324" s="1318"/>
      <c r="CF324" s="1318"/>
      <c r="CG324" s="1318"/>
      <c r="CH324" s="1378">
        <f t="shared" si="5"/>
        <v>0</v>
      </c>
      <c r="CI324" s="1366"/>
    </row>
    <row r="325" spans="1:87" s="386" customFormat="1" ht="72" customHeight="1">
      <c r="A325" s="1678"/>
      <c r="B325" s="1693"/>
      <c r="C325" s="2227"/>
      <c r="D325" s="2227"/>
      <c r="E325" s="137"/>
      <c r="F325" s="2312"/>
      <c r="G325" s="392"/>
      <c r="H325" s="2304"/>
      <c r="I325" s="1597">
        <v>69</v>
      </c>
      <c r="J325" s="402">
        <v>6</v>
      </c>
      <c r="K325" s="3370" t="s">
        <v>959</v>
      </c>
      <c r="L325" s="3371" t="s">
        <v>960</v>
      </c>
      <c r="M325" s="2277" t="s">
        <v>961</v>
      </c>
      <c r="N325" s="403"/>
      <c r="O325" s="404"/>
      <c r="P325" s="405"/>
      <c r="Q325" s="403"/>
      <c r="R325" s="404"/>
      <c r="S325" s="428"/>
      <c r="T325" s="403"/>
      <c r="U325" s="404"/>
      <c r="V325" s="428"/>
      <c r="W325" s="429"/>
      <c r="X325" s="404"/>
      <c r="Y325" s="417"/>
      <c r="Z325" s="430"/>
      <c r="AA325" s="420"/>
      <c r="AB325" s="421"/>
      <c r="AC325" s="2074"/>
      <c r="AD325" s="2393"/>
      <c r="AE325" s="1326"/>
      <c r="AF325" s="1490"/>
      <c r="AG325" s="1327"/>
      <c r="AH325" s="1327"/>
      <c r="AI325" s="1327"/>
      <c r="AJ325" s="1318"/>
      <c r="AK325" s="1318"/>
      <c r="AL325" s="1318"/>
      <c r="AM325" s="1318"/>
      <c r="AN325" s="1318"/>
      <c r="AO325" s="1318"/>
      <c r="AP325" s="1318"/>
      <c r="AQ325" s="1318"/>
      <c r="AR325" s="1318"/>
      <c r="AS325" s="1318"/>
      <c r="AT325" s="1318"/>
      <c r="AU325" s="1318"/>
      <c r="AV325" s="1318"/>
      <c r="AW325" s="1318"/>
      <c r="AX325" s="1318"/>
      <c r="AY325" s="1318"/>
      <c r="AZ325" s="1318"/>
      <c r="BA325" s="1318"/>
      <c r="BB325" s="1318"/>
      <c r="BC325" s="1318"/>
      <c r="BD325" s="1318"/>
      <c r="BE325" s="1318"/>
      <c r="BF325" s="1318"/>
      <c r="BG325" s="1318"/>
      <c r="BH325" s="1318"/>
      <c r="BI325" s="1318"/>
      <c r="BJ325" s="1318"/>
      <c r="BK325" s="1318"/>
      <c r="BL325" s="1318"/>
      <c r="BM325" s="1318"/>
      <c r="BN325" s="1318"/>
      <c r="BO325" s="1318"/>
      <c r="BP325" s="1318"/>
      <c r="BQ325" s="1318"/>
      <c r="BR325" s="1318"/>
      <c r="BS325" s="1318"/>
      <c r="BT325" s="1318"/>
      <c r="BU325" s="1318"/>
      <c r="BV325" s="1318"/>
      <c r="BW325" s="1318"/>
      <c r="BX325" s="1318"/>
      <c r="BY325" s="1318"/>
      <c r="BZ325" s="1318"/>
      <c r="CA325" s="1318"/>
      <c r="CB325" s="1318"/>
      <c r="CC325" s="1318"/>
      <c r="CD325" s="1318"/>
      <c r="CE325" s="1318"/>
      <c r="CF325" s="1318"/>
      <c r="CG325" s="1318"/>
      <c r="CH325" s="1378">
        <f t="shared" si="5"/>
        <v>0</v>
      </c>
      <c r="CI325" s="1366"/>
    </row>
    <row r="326" spans="1:87" s="386" customFormat="1" ht="54" customHeight="1">
      <c r="A326" s="1678"/>
      <c r="B326" s="1693"/>
      <c r="C326" s="2227"/>
      <c r="D326" s="2227"/>
      <c r="E326" s="137"/>
      <c r="F326" s="2312"/>
      <c r="G326" s="392"/>
      <c r="H326" s="2304"/>
      <c r="I326" s="1596"/>
      <c r="J326" s="387"/>
      <c r="K326" s="3345"/>
      <c r="L326" s="3372"/>
      <c r="M326" s="2278"/>
      <c r="N326" s="393"/>
      <c r="O326" s="394"/>
      <c r="P326" s="395"/>
      <c r="Q326" s="393"/>
      <c r="R326" s="394"/>
      <c r="S326" s="407"/>
      <c r="T326" s="393"/>
      <c r="U326" s="394"/>
      <c r="V326" s="407"/>
      <c r="W326" s="408"/>
      <c r="X326" s="394"/>
      <c r="Y326" s="382"/>
      <c r="Z326" s="390"/>
      <c r="AA326" s="391"/>
      <c r="AB326" s="367"/>
      <c r="AC326" s="898"/>
      <c r="AD326" s="1795"/>
      <c r="AE326" s="1326"/>
      <c r="AF326" s="1490"/>
      <c r="AG326" s="1327"/>
      <c r="AH326" s="1327"/>
      <c r="AI326" s="1327"/>
      <c r="AJ326" s="1318"/>
      <c r="AK326" s="1318"/>
      <c r="AL326" s="1318"/>
      <c r="AM326" s="1318"/>
      <c r="AN326" s="1318"/>
      <c r="AO326" s="1318"/>
      <c r="AP326" s="1318"/>
      <c r="AQ326" s="1318"/>
      <c r="AR326" s="1318"/>
      <c r="AS326" s="1318"/>
      <c r="AT326" s="1318"/>
      <c r="AU326" s="1318"/>
      <c r="AV326" s="1318"/>
      <c r="AW326" s="1318"/>
      <c r="AX326" s="1318"/>
      <c r="AY326" s="1318"/>
      <c r="AZ326" s="1318"/>
      <c r="BA326" s="1318"/>
      <c r="BB326" s="1318"/>
      <c r="BC326" s="1318"/>
      <c r="BD326" s="1318"/>
      <c r="BE326" s="1318"/>
      <c r="BF326" s="1318"/>
      <c r="BG326" s="1318"/>
      <c r="BH326" s="1318"/>
      <c r="BI326" s="1318"/>
      <c r="BJ326" s="1318"/>
      <c r="BK326" s="1318"/>
      <c r="BL326" s="1318"/>
      <c r="BM326" s="1318"/>
      <c r="BN326" s="1318"/>
      <c r="BO326" s="1318"/>
      <c r="BP326" s="1318"/>
      <c r="BQ326" s="1318"/>
      <c r="BR326" s="1318"/>
      <c r="BS326" s="1318"/>
      <c r="BT326" s="1318"/>
      <c r="BU326" s="1318"/>
      <c r="BV326" s="1318"/>
      <c r="BW326" s="1318"/>
      <c r="BX326" s="1318"/>
      <c r="BY326" s="1318"/>
      <c r="BZ326" s="1318"/>
      <c r="CA326" s="1318"/>
      <c r="CB326" s="1318"/>
      <c r="CC326" s="1318"/>
      <c r="CD326" s="1318"/>
      <c r="CE326" s="1318"/>
      <c r="CF326" s="1318"/>
      <c r="CG326" s="1318"/>
      <c r="CH326" s="1378">
        <f t="shared" si="5"/>
        <v>0</v>
      </c>
      <c r="CI326" s="1366"/>
    </row>
    <row r="327" spans="1:87" s="386" customFormat="1" ht="21.75" customHeight="1">
      <c r="A327" s="1678"/>
      <c r="B327" s="1693"/>
      <c r="C327" s="2227"/>
      <c r="D327" s="2227"/>
      <c r="E327" s="137"/>
      <c r="F327" s="2312"/>
      <c r="G327" s="392"/>
      <c r="H327" s="2304"/>
      <c r="I327" s="1598"/>
      <c r="J327" s="410"/>
      <c r="K327" s="2280"/>
      <c r="L327" s="602"/>
      <c r="M327" s="638"/>
      <c r="N327" s="398"/>
      <c r="O327" s="396"/>
      <c r="P327" s="411"/>
      <c r="Q327" s="398"/>
      <c r="R327" s="396"/>
      <c r="S327" s="397"/>
      <c r="T327" s="398"/>
      <c r="U327" s="396"/>
      <c r="V327" s="397"/>
      <c r="W327" s="399"/>
      <c r="X327" s="396"/>
      <c r="Y327" s="425"/>
      <c r="Z327" s="400"/>
      <c r="AA327" s="412"/>
      <c r="AB327" s="401"/>
      <c r="AC327" s="1662"/>
      <c r="AD327" s="1789"/>
      <c r="AE327" s="1326"/>
      <c r="AF327" s="1490"/>
      <c r="AG327" s="1327"/>
      <c r="AH327" s="1327"/>
      <c r="AI327" s="1327"/>
      <c r="AJ327" s="1318"/>
      <c r="AK327" s="1318"/>
      <c r="AL327" s="1318"/>
      <c r="AM327" s="1318"/>
      <c r="AN327" s="1318"/>
      <c r="AO327" s="1318"/>
      <c r="AP327" s="1318"/>
      <c r="AQ327" s="1318"/>
      <c r="AR327" s="1318"/>
      <c r="AS327" s="1318"/>
      <c r="AT327" s="1318"/>
      <c r="AU327" s="1318"/>
      <c r="AV327" s="1318"/>
      <c r="AW327" s="1318"/>
      <c r="AX327" s="1318"/>
      <c r="AY327" s="1318"/>
      <c r="AZ327" s="1318"/>
      <c r="BA327" s="1318"/>
      <c r="BB327" s="1318"/>
      <c r="BC327" s="1318"/>
      <c r="BD327" s="1318"/>
      <c r="BE327" s="1318"/>
      <c r="BF327" s="1318"/>
      <c r="BG327" s="1318"/>
      <c r="BH327" s="1318"/>
      <c r="BI327" s="1318"/>
      <c r="BJ327" s="1318"/>
      <c r="BK327" s="1318"/>
      <c r="BL327" s="1318"/>
      <c r="BM327" s="1318"/>
      <c r="BN327" s="1318"/>
      <c r="BO327" s="1318"/>
      <c r="BP327" s="1318"/>
      <c r="BQ327" s="1318"/>
      <c r="BR327" s="1318"/>
      <c r="BS327" s="1318"/>
      <c r="BT327" s="1318"/>
      <c r="BU327" s="1318"/>
      <c r="BV327" s="1318"/>
      <c r="BW327" s="1318"/>
      <c r="BX327" s="1318"/>
      <c r="BY327" s="1318"/>
      <c r="BZ327" s="1318"/>
      <c r="CA327" s="1318"/>
      <c r="CB327" s="1318"/>
      <c r="CC327" s="1318"/>
      <c r="CD327" s="1318"/>
      <c r="CE327" s="1318"/>
      <c r="CF327" s="1318"/>
      <c r="CG327" s="1318"/>
      <c r="CH327" s="1378">
        <f t="shared" si="5"/>
        <v>0</v>
      </c>
      <c r="CI327" s="1366"/>
    </row>
    <row r="328" spans="1:87" s="386" customFormat="1" ht="41.25" customHeight="1">
      <c r="A328" s="1678"/>
      <c r="B328" s="1693"/>
      <c r="C328" s="2227"/>
      <c r="D328" s="2227"/>
      <c r="E328" s="137"/>
      <c r="F328" s="2312"/>
      <c r="G328" s="392"/>
      <c r="H328" s="2304"/>
      <c r="I328" s="1597">
        <v>70</v>
      </c>
      <c r="J328" s="387">
        <v>7</v>
      </c>
      <c r="K328" s="3367" t="s">
        <v>962</v>
      </c>
      <c r="L328" s="3152" t="s">
        <v>963</v>
      </c>
      <c r="M328" s="3368" t="s">
        <v>964</v>
      </c>
      <c r="N328" s="388"/>
      <c r="O328" s="381"/>
      <c r="P328" s="389"/>
      <c r="Q328" s="393"/>
      <c r="R328" s="394"/>
      <c r="S328" s="407"/>
      <c r="T328" s="393"/>
      <c r="U328" s="394"/>
      <c r="V328" s="407"/>
      <c r="W328" s="408"/>
      <c r="X328" s="394"/>
      <c r="Y328" s="407"/>
      <c r="Z328" s="390"/>
      <c r="AA328" s="391"/>
      <c r="AB328" s="367"/>
      <c r="AC328" s="898"/>
      <c r="AD328" s="1795"/>
      <c r="AE328" s="1326"/>
      <c r="AF328" s="1490"/>
      <c r="AG328" s="1327"/>
      <c r="AH328" s="1327"/>
      <c r="AI328" s="1327"/>
      <c r="AJ328" s="1318"/>
      <c r="AK328" s="1318"/>
      <c r="AL328" s="1318"/>
      <c r="AM328" s="1318"/>
      <c r="AN328" s="1318"/>
      <c r="AO328" s="1318"/>
      <c r="AP328" s="1318"/>
      <c r="AQ328" s="1318"/>
      <c r="AR328" s="1318"/>
      <c r="AS328" s="1318"/>
      <c r="AT328" s="1318"/>
      <c r="AU328" s="1318"/>
      <c r="AV328" s="1318"/>
      <c r="AW328" s="1318"/>
      <c r="AX328" s="1318"/>
      <c r="AY328" s="1318"/>
      <c r="AZ328" s="1318"/>
      <c r="BA328" s="1318"/>
      <c r="BB328" s="1318"/>
      <c r="BC328" s="1318"/>
      <c r="BD328" s="1318"/>
      <c r="BE328" s="1318"/>
      <c r="BF328" s="1318"/>
      <c r="BG328" s="1318"/>
      <c r="BH328" s="1318"/>
      <c r="BI328" s="1318"/>
      <c r="BJ328" s="1318"/>
      <c r="BK328" s="1318"/>
      <c r="BL328" s="1318"/>
      <c r="BM328" s="1318"/>
      <c r="BN328" s="1318"/>
      <c r="BO328" s="1318"/>
      <c r="BP328" s="1318"/>
      <c r="BQ328" s="1318"/>
      <c r="BR328" s="1318"/>
      <c r="BS328" s="1318"/>
      <c r="BT328" s="1318"/>
      <c r="BU328" s="1318"/>
      <c r="BV328" s="1318"/>
      <c r="BW328" s="1318"/>
      <c r="BX328" s="1318"/>
      <c r="BY328" s="1318"/>
      <c r="BZ328" s="1318"/>
      <c r="CA328" s="1318"/>
      <c r="CB328" s="1318"/>
      <c r="CC328" s="1318"/>
      <c r="CD328" s="1318"/>
      <c r="CE328" s="1318"/>
      <c r="CF328" s="1318"/>
      <c r="CG328" s="1318"/>
      <c r="CH328" s="1378">
        <f t="shared" si="5"/>
        <v>0</v>
      </c>
      <c r="CI328" s="1366"/>
    </row>
    <row r="329" spans="1:87" s="386" customFormat="1" ht="84.75" customHeight="1">
      <c r="A329" s="1678"/>
      <c r="B329" s="1693"/>
      <c r="C329" s="2227"/>
      <c r="D329" s="2227"/>
      <c r="E329" s="137"/>
      <c r="F329" s="2312"/>
      <c r="G329" s="392"/>
      <c r="H329" s="2304"/>
      <c r="I329" s="1596"/>
      <c r="J329" s="387"/>
      <c r="K329" s="3365"/>
      <c r="L329" s="3153"/>
      <c r="M329" s="3369"/>
      <c r="N329" s="388"/>
      <c r="O329" s="381"/>
      <c r="P329" s="389"/>
      <c r="Q329" s="393"/>
      <c r="R329" s="394"/>
      <c r="S329" s="407"/>
      <c r="T329" s="393"/>
      <c r="U329" s="394"/>
      <c r="V329" s="407"/>
      <c r="W329" s="408"/>
      <c r="X329" s="394"/>
      <c r="Y329" s="407"/>
      <c r="Z329" s="390"/>
      <c r="AA329" s="391"/>
      <c r="AB329" s="367"/>
      <c r="AC329" s="898"/>
      <c r="AD329" s="1795"/>
      <c r="AE329" s="1326"/>
      <c r="AF329" s="1490"/>
      <c r="AG329" s="1327"/>
      <c r="AH329" s="1327"/>
      <c r="AI329" s="1327"/>
      <c r="AJ329" s="1318"/>
      <c r="AK329" s="1318"/>
      <c r="AL329" s="1318"/>
      <c r="AM329" s="1318"/>
      <c r="AN329" s="1318"/>
      <c r="AO329" s="1318"/>
      <c r="AP329" s="1318"/>
      <c r="AQ329" s="1318"/>
      <c r="AR329" s="1318"/>
      <c r="AS329" s="1318"/>
      <c r="AT329" s="1318"/>
      <c r="AU329" s="1318"/>
      <c r="AV329" s="1318"/>
      <c r="AW329" s="1318"/>
      <c r="AX329" s="1318"/>
      <c r="AY329" s="1318"/>
      <c r="AZ329" s="1318"/>
      <c r="BA329" s="1318"/>
      <c r="BB329" s="1318"/>
      <c r="BC329" s="1318"/>
      <c r="BD329" s="1318"/>
      <c r="BE329" s="1318"/>
      <c r="BF329" s="1318"/>
      <c r="BG329" s="1318"/>
      <c r="BH329" s="1318"/>
      <c r="BI329" s="1318"/>
      <c r="BJ329" s="1318"/>
      <c r="BK329" s="1318"/>
      <c r="BL329" s="1318"/>
      <c r="BM329" s="1318"/>
      <c r="BN329" s="1318"/>
      <c r="BO329" s="1318"/>
      <c r="BP329" s="1318"/>
      <c r="BQ329" s="1318"/>
      <c r="BR329" s="1318"/>
      <c r="BS329" s="1318"/>
      <c r="BT329" s="1318"/>
      <c r="BU329" s="1318"/>
      <c r="BV329" s="1318"/>
      <c r="BW329" s="1318"/>
      <c r="BX329" s="1318"/>
      <c r="BY329" s="1318"/>
      <c r="BZ329" s="1318"/>
      <c r="CA329" s="1318"/>
      <c r="CB329" s="1318"/>
      <c r="CC329" s="1318"/>
      <c r="CD329" s="1318"/>
      <c r="CE329" s="1318"/>
      <c r="CF329" s="1318"/>
      <c r="CG329" s="1318"/>
      <c r="CH329" s="1378">
        <f t="shared" si="5"/>
        <v>0</v>
      </c>
      <c r="CI329" s="1366"/>
    </row>
    <row r="330" spans="1:87" s="386" customFormat="1" ht="41.25" customHeight="1">
      <c r="A330" s="1678"/>
      <c r="B330" s="1693"/>
      <c r="C330" s="2227"/>
      <c r="D330" s="2227"/>
      <c r="E330" s="137"/>
      <c r="F330" s="2312"/>
      <c r="G330" s="392"/>
      <c r="H330" s="2304"/>
      <c r="I330" s="1598"/>
      <c r="J330" s="387"/>
      <c r="K330" s="434"/>
      <c r="L330" s="1952"/>
      <c r="M330" s="435"/>
      <c r="N330" s="388"/>
      <c r="O330" s="381"/>
      <c r="P330" s="389"/>
      <c r="Q330" s="393"/>
      <c r="R330" s="394"/>
      <c r="S330" s="407"/>
      <c r="T330" s="393"/>
      <c r="U330" s="394"/>
      <c r="V330" s="407"/>
      <c r="W330" s="408"/>
      <c r="X330" s="394"/>
      <c r="Y330" s="407"/>
      <c r="Z330" s="390"/>
      <c r="AA330" s="391"/>
      <c r="AB330" s="367"/>
      <c r="AC330" s="898"/>
      <c r="AD330" s="1795"/>
      <c r="AE330" s="1326"/>
      <c r="AF330" s="1490"/>
      <c r="AG330" s="1327"/>
      <c r="AH330" s="1327"/>
      <c r="AI330" s="1327"/>
      <c r="AJ330" s="1318"/>
      <c r="AK330" s="1318"/>
      <c r="AL330" s="1318"/>
      <c r="AM330" s="1318"/>
      <c r="AN330" s="1318"/>
      <c r="AO330" s="1318"/>
      <c r="AP330" s="1318"/>
      <c r="AQ330" s="1318"/>
      <c r="AR330" s="1318"/>
      <c r="AS330" s="1318"/>
      <c r="AT330" s="1318"/>
      <c r="AU330" s="1318"/>
      <c r="AV330" s="1318"/>
      <c r="AW330" s="1318"/>
      <c r="AX330" s="1318"/>
      <c r="AY330" s="1318"/>
      <c r="AZ330" s="1318"/>
      <c r="BA330" s="1318"/>
      <c r="BB330" s="1318"/>
      <c r="BC330" s="1318"/>
      <c r="BD330" s="1318"/>
      <c r="BE330" s="1318"/>
      <c r="BF330" s="1318"/>
      <c r="BG330" s="1318"/>
      <c r="BH330" s="1318"/>
      <c r="BI330" s="1318"/>
      <c r="BJ330" s="1318"/>
      <c r="BK330" s="1318"/>
      <c r="BL330" s="1318"/>
      <c r="BM330" s="1318"/>
      <c r="BN330" s="1318"/>
      <c r="BO330" s="1318"/>
      <c r="BP330" s="1318"/>
      <c r="BQ330" s="1318"/>
      <c r="BR330" s="1318"/>
      <c r="BS330" s="1318"/>
      <c r="BT330" s="1318"/>
      <c r="BU330" s="1318"/>
      <c r="BV330" s="1318"/>
      <c r="BW330" s="1318"/>
      <c r="BX330" s="1318"/>
      <c r="BY330" s="1318"/>
      <c r="BZ330" s="1318"/>
      <c r="CA330" s="1318"/>
      <c r="CB330" s="1318"/>
      <c r="CC330" s="1318"/>
      <c r="CD330" s="1318"/>
      <c r="CE330" s="1318"/>
      <c r="CF330" s="1318"/>
      <c r="CG330" s="1318"/>
      <c r="CH330" s="1378">
        <f t="shared" si="5"/>
        <v>0</v>
      </c>
      <c r="CI330" s="1366"/>
    </row>
    <row r="331" spans="1:87" s="386" customFormat="1" ht="45" customHeight="1">
      <c r="A331" s="1678"/>
      <c r="B331" s="1693"/>
      <c r="C331" s="2227"/>
      <c r="D331" s="2227"/>
      <c r="E331" s="137"/>
      <c r="F331" s="2312"/>
      <c r="G331" s="392"/>
      <c r="H331" s="2304"/>
      <c r="I331" s="1596">
        <v>71</v>
      </c>
      <c r="J331" s="402">
        <v>8</v>
      </c>
      <c r="K331" s="3367" t="s">
        <v>965</v>
      </c>
      <c r="L331" s="3123" t="s">
        <v>966</v>
      </c>
      <c r="M331" s="3368" t="s">
        <v>967</v>
      </c>
      <c r="N331" s="403"/>
      <c r="O331" s="404"/>
      <c r="P331" s="405"/>
      <c r="Q331" s="403"/>
      <c r="R331" s="404"/>
      <c r="S331" s="428"/>
      <c r="T331" s="403"/>
      <c r="U331" s="415"/>
      <c r="V331" s="417"/>
      <c r="W331" s="418"/>
      <c r="X331" s="415"/>
      <c r="Y331" s="417"/>
      <c r="Z331" s="430"/>
      <c r="AA331" s="420"/>
      <c r="AB331" s="421"/>
      <c r="AC331" s="2074"/>
      <c r="AD331" s="2393"/>
      <c r="AE331" s="1326"/>
      <c r="AF331" s="1490"/>
      <c r="AG331" s="1327"/>
      <c r="AH331" s="1327"/>
      <c r="AI331" s="1327"/>
      <c r="AJ331" s="1318"/>
      <c r="AK331" s="1318"/>
      <c r="AL331" s="1318"/>
      <c r="AM331" s="1318"/>
      <c r="AN331" s="1318"/>
      <c r="AO331" s="1318"/>
      <c r="AP331" s="1318"/>
      <c r="AQ331" s="1318"/>
      <c r="AR331" s="1318"/>
      <c r="AS331" s="1318"/>
      <c r="AT331" s="1318"/>
      <c r="AU331" s="1318"/>
      <c r="AV331" s="1318"/>
      <c r="AW331" s="1318"/>
      <c r="AX331" s="1318"/>
      <c r="AY331" s="1318"/>
      <c r="AZ331" s="1318"/>
      <c r="BA331" s="1318"/>
      <c r="BB331" s="1318"/>
      <c r="BC331" s="1318"/>
      <c r="BD331" s="1318"/>
      <c r="BE331" s="1318"/>
      <c r="BF331" s="1318"/>
      <c r="BG331" s="1318"/>
      <c r="BH331" s="1318"/>
      <c r="BI331" s="1318"/>
      <c r="BJ331" s="1318"/>
      <c r="BK331" s="1318"/>
      <c r="BL331" s="1318"/>
      <c r="BM331" s="1318"/>
      <c r="BN331" s="1318"/>
      <c r="BO331" s="1318"/>
      <c r="BP331" s="1318"/>
      <c r="BQ331" s="1318"/>
      <c r="BR331" s="1318"/>
      <c r="BS331" s="1318"/>
      <c r="BT331" s="1318"/>
      <c r="BU331" s="1318"/>
      <c r="BV331" s="1318"/>
      <c r="BW331" s="1318"/>
      <c r="BX331" s="1318"/>
      <c r="BY331" s="1318"/>
      <c r="BZ331" s="1318"/>
      <c r="CA331" s="1318"/>
      <c r="CB331" s="1318"/>
      <c r="CC331" s="1318"/>
      <c r="CD331" s="1318"/>
      <c r="CE331" s="1318"/>
      <c r="CF331" s="1318"/>
      <c r="CG331" s="1318"/>
      <c r="CH331" s="1378">
        <f t="shared" si="5"/>
        <v>0</v>
      </c>
      <c r="CI331" s="1366"/>
    </row>
    <row r="332" spans="1:87" s="386" customFormat="1" ht="45" customHeight="1">
      <c r="A332" s="1678"/>
      <c r="B332" s="1693"/>
      <c r="C332" s="2227"/>
      <c r="D332" s="2227"/>
      <c r="E332" s="137"/>
      <c r="F332" s="2312"/>
      <c r="G332" s="392"/>
      <c r="H332" s="2304"/>
      <c r="I332" s="1596"/>
      <c r="J332" s="387"/>
      <c r="K332" s="3365"/>
      <c r="L332" s="3105"/>
      <c r="M332" s="3369"/>
      <c r="N332" s="393"/>
      <c r="O332" s="394"/>
      <c r="P332" s="395"/>
      <c r="Q332" s="393"/>
      <c r="R332" s="394"/>
      <c r="S332" s="407"/>
      <c r="T332" s="393"/>
      <c r="U332" s="381"/>
      <c r="V332" s="382"/>
      <c r="W332" s="380"/>
      <c r="X332" s="381"/>
      <c r="Y332" s="382"/>
      <c r="Z332" s="390"/>
      <c r="AA332" s="391"/>
      <c r="AB332" s="367"/>
      <c r="AC332" s="898"/>
      <c r="AD332" s="1795"/>
      <c r="AE332" s="1326"/>
      <c r="AF332" s="1490"/>
      <c r="AG332" s="1327"/>
      <c r="AH332" s="1327"/>
      <c r="AI332" s="1327"/>
      <c r="AJ332" s="1318"/>
      <c r="AK332" s="1318"/>
      <c r="AL332" s="1318"/>
      <c r="AM332" s="1318"/>
      <c r="AN332" s="1318"/>
      <c r="AO332" s="1318"/>
      <c r="AP332" s="1318"/>
      <c r="AQ332" s="1318"/>
      <c r="AR332" s="1318"/>
      <c r="AS332" s="1318"/>
      <c r="AT332" s="1318"/>
      <c r="AU332" s="1318"/>
      <c r="AV332" s="1318"/>
      <c r="AW332" s="1318"/>
      <c r="AX332" s="1318"/>
      <c r="AY332" s="1318"/>
      <c r="AZ332" s="1318"/>
      <c r="BA332" s="1318"/>
      <c r="BB332" s="1318"/>
      <c r="BC332" s="1318"/>
      <c r="BD332" s="1318"/>
      <c r="BE332" s="1318"/>
      <c r="BF332" s="1318"/>
      <c r="BG332" s="1318"/>
      <c r="BH332" s="1318"/>
      <c r="BI332" s="1318"/>
      <c r="BJ332" s="1318"/>
      <c r="BK332" s="1318"/>
      <c r="BL332" s="1318"/>
      <c r="BM332" s="1318"/>
      <c r="BN332" s="1318"/>
      <c r="BO332" s="1318"/>
      <c r="BP332" s="1318"/>
      <c r="BQ332" s="1318"/>
      <c r="BR332" s="1318"/>
      <c r="BS332" s="1318"/>
      <c r="BT332" s="1318"/>
      <c r="BU332" s="1318"/>
      <c r="BV332" s="1318"/>
      <c r="BW332" s="1318"/>
      <c r="BX332" s="1318"/>
      <c r="BY332" s="1318"/>
      <c r="BZ332" s="1318"/>
      <c r="CA332" s="1318"/>
      <c r="CB332" s="1318"/>
      <c r="CC332" s="1318"/>
      <c r="CD332" s="1318"/>
      <c r="CE332" s="1318"/>
      <c r="CF332" s="1318"/>
      <c r="CG332" s="1318"/>
      <c r="CH332" s="1378">
        <f t="shared" si="5"/>
        <v>0</v>
      </c>
      <c r="CI332" s="1366"/>
    </row>
    <row r="333" spans="1:87" s="386" customFormat="1" ht="45" customHeight="1">
      <c r="A333" s="1678"/>
      <c r="B333" s="1693"/>
      <c r="C333" s="2227"/>
      <c r="D333" s="2227"/>
      <c r="E333" s="137"/>
      <c r="F333" s="2312"/>
      <c r="G333" s="392"/>
      <c r="H333" s="2304"/>
      <c r="I333" s="1596"/>
      <c r="J333" s="387"/>
      <c r="K333" s="2288"/>
      <c r="L333" s="2153"/>
      <c r="M333" s="435"/>
      <c r="N333" s="393"/>
      <c r="O333" s="394"/>
      <c r="P333" s="395"/>
      <c r="Q333" s="393"/>
      <c r="R333" s="394"/>
      <c r="S333" s="407"/>
      <c r="T333" s="393"/>
      <c r="U333" s="381"/>
      <c r="V333" s="382"/>
      <c r="W333" s="380"/>
      <c r="X333" s="381"/>
      <c r="Y333" s="382"/>
      <c r="Z333" s="390"/>
      <c r="AA333" s="391"/>
      <c r="AB333" s="367"/>
      <c r="AC333" s="898"/>
      <c r="AD333" s="1795"/>
      <c r="AE333" s="1326"/>
      <c r="AF333" s="1490"/>
      <c r="AG333" s="1327"/>
      <c r="AH333" s="1327"/>
      <c r="AI333" s="1327"/>
      <c r="AJ333" s="1318"/>
      <c r="AK333" s="1318"/>
      <c r="AL333" s="1318"/>
      <c r="AM333" s="1318"/>
      <c r="AN333" s="1318"/>
      <c r="AO333" s="1318"/>
      <c r="AP333" s="1318"/>
      <c r="AQ333" s="1318"/>
      <c r="AR333" s="1318"/>
      <c r="AS333" s="1318"/>
      <c r="AT333" s="1318"/>
      <c r="AU333" s="1318"/>
      <c r="AV333" s="1318"/>
      <c r="AW333" s="1318"/>
      <c r="AX333" s="1318"/>
      <c r="AY333" s="1318"/>
      <c r="AZ333" s="1318"/>
      <c r="BA333" s="1318"/>
      <c r="BB333" s="1318"/>
      <c r="BC333" s="1318"/>
      <c r="BD333" s="1318"/>
      <c r="BE333" s="1318"/>
      <c r="BF333" s="1318"/>
      <c r="BG333" s="1318"/>
      <c r="BH333" s="1318"/>
      <c r="BI333" s="1318"/>
      <c r="BJ333" s="1318"/>
      <c r="BK333" s="1318"/>
      <c r="BL333" s="1318"/>
      <c r="BM333" s="1318"/>
      <c r="BN333" s="1318"/>
      <c r="BO333" s="1318"/>
      <c r="BP333" s="1318"/>
      <c r="BQ333" s="1318"/>
      <c r="BR333" s="1318"/>
      <c r="BS333" s="1318"/>
      <c r="BT333" s="1318"/>
      <c r="BU333" s="1318"/>
      <c r="BV333" s="1318"/>
      <c r="BW333" s="1318"/>
      <c r="BX333" s="1318"/>
      <c r="BY333" s="1318"/>
      <c r="BZ333" s="1318"/>
      <c r="CA333" s="1318"/>
      <c r="CB333" s="1318"/>
      <c r="CC333" s="1318"/>
      <c r="CD333" s="1318"/>
      <c r="CE333" s="1318"/>
      <c r="CF333" s="1318"/>
      <c r="CG333" s="1318"/>
      <c r="CH333" s="1378">
        <f t="shared" si="5"/>
        <v>0</v>
      </c>
      <c r="CI333" s="1366"/>
    </row>
    <row r="334" spans="1:87" s="386" customFormat="1" ht="28.5" customHeight="1" thickBot="1">
      <c r="A334" s="2400"/>
      <c r="B334" s="3117" t="s">
        <v>1196</v>
      </c>
      <c r="C334" s="3117"/>
      <c r="D334" s="3117"/>
      <c r="E334" s="3117"/>
      <c r="F334" s="3117"/>
      <c r="G334" s="3117"/>
      <c r="H334" s="3117"/>
      <c r="I334" s="3117"/>
      <c r="J334" s="3117"/>
      <c r="K334" s="3117"/>
      <c r="L334" s="3117"/>
      <c r="M334" s="3117"/>
      <c r="N334" s="3117"/>
      <c r="O334" s="3117"/>
      <c r="P334" s="3117"/>
      <c r="Q334" s="3117"/>
      <c r="R334" s="3117"/>
      <c r="S334" s="3117"/>
      <c r="T334" s="3117"/>
      <c r="U334" s="3117"/>
      <c r="V334" s="3117"/>
      <c r="W334" s="3117"/>
      <c r="X334" s="3117"/>
      <c r="Y334" s="3117"/>
      <c r="Z334" s="3117"/>
      <c r="AA334" s="1546"/>
      <c r="AB334" s="1546"/>
      <c r="AC334" s="204"/>
      <c r="AD334" s="2615">
        <f>SUM(AD304:AD333)</f>
        <v>0</v>
      </c>
      <c r="AE334" s="1326"/>
      <c r="AF334" s="1490"/>
      <c r="AG334" s="1327"/>
      <c r="AH334" s="1327"/>
      <c r="AI334" s="1327"/>
      <c r="AJ334" s="1318"/>
      <c r="AK334" s="1318"/>
      <c r="AL334" s="1318"/>
      <c r="AM334" s="1318"/>
      <c r="AN334" s="1318"/>
      <c r="AO334" s="1318"/>
      <c r="AP334" s="1318"/>
      <c r="AQ334" s="1318"/>
      <c r="AR334" s="1318"/>
      <c r="AS334" s="1318"/>
      <c r="AT334" s="1318"/>
      <c r="AU334" s="1318"/>
      <c r="AV334" s="1318"/>
      <c r="AW334" s="1318"/>
      <c r="AX334" s="1318"/>
      <c r="AY334" s="1318"/>
      <c r="AZ334" s="1318"/>
      <c r="BA334" s="1318"/>
      <c r="BB334" s="1318"/>
      <c r="BC334" s="1318"/>
      <c r="BD334" s="1318"/>
      <c r="BE334" s="1318"/>
      <c r="BF334" s="1318"/>
      <c r="BG334" s="1318"/>
      <c r="BH334" s="1318"/>
      <c r="BI334" s="1318"/>
      <c r="BJ334" s="1318"/>
      <c r="BK334" s="1318"/>
      <c r="BL334" s="1318"/>
      <c r="BM334" s="1318"/>
      <c r="BN334" s="1318"/>
      <c r="BO334" s="1318"/>
      <c r="BP334" s="1318"/>
      <c r="BQ334" s="1318"/>
      <c r="BR334" s="1318"/>
      <c r="BS334" s="1318"/>
      <c r="BT334" s="1318"/>
      <c r="BU334" s="1318"/>
      <c r="BV334" s="1318"/>
      <c r="BW334" s="1318"/>
      <c r="BX334" s="1318"/>
      <c r="BY334" s="1318"/>
      <c r="BZ334" s="1318"/>
      <c r="CA334" s="1318"/>
      <c r="CB334" s="1318"/>
      <c r="CC334" s="1318"/>
      <c r="CD334" s="1318"/>
      <c r="CE334" s="1318"/>
      <c r="CF334" s="1318"/>
      <c r="CG334" s="1318"/>
      <c r="CH334" s="1378">
        <f t="shared" si="5"/>
        <v>0</v>
      </c>
      <c r="CI334" s="1366"/>
    </row>
    <row r="335" spans="1:87" s="386" customFormat="1" ht="83.25" customHeight="1">
      <c r="A335" s="2401">
        <v>8</v>
      </c>
      <c r="B335" s="1695">
        <v>2</v>
      </c>
      <c r="C335" s="3204" t="s">
        <v>968</v>
      </c>
      <c r="D335" s="436" t="s">
        <v>622</v>
      </c>
      <c r="E335" s="3204" t="s">
        <v>969</v>
      </c>
      <c r="F335" s="3361" t="s">
        <v>970</v>
      </c>
      <c r="G335" s="2306" t="s">
        <v>971</v>
      </c>
      <c r="H335" s="2303" t="s">
        <v>2515</v>
      </c>
      <c r="I335" s="1595"/>
      <c r="J335" s="372"/>
      <c r="K335" s="3363" t="s">
        <v>972</v>
      </c>
      <c r="L335" s="2161"/>
      <c r="M335" s="2178"/>
      <c r="N335" s="437"/>
      <c r="O335" s="438"/>
      <c r="P335" s="439"/>
      <c r="Q335" s="429"/>
      <c r="R335" s="404"/>
      <c r="S335" s="405"/>
      <c r="T335" s="437"/>
      <c r="U335" s="438"/>
      <c r="V335" s="439"/>
      <c r="W335" s="437"/>
      <c r="X335" s="438"/>
      <c r="Y335" s="439"/>
      <c r="Z335" s="176"/>
      <c r="AA335" s="440"/>
      <c r="AB335" s="441"/>
      <c r="AC335" s="898"/>
      <c r="AD335" s="1795"/>
      <c r="AE335" s="1326"/>
      <c r="AF335" s="1490"/>
      <c r="AG335" s="1327"/>
      <c r="AH335" s="1327"/>
      <c r="AI335" s="1327"/>
      <c r="AJ335" s="1318"/>
      <c r="AK335" s="1318"/>
      <c r="AL335" s="1318"/>
      <c r="AM335" s="1318"/>
      <c r="AN335" s="1318"/>
      <c r="AO335" s="1318"/>
      <c r="AP335" s="1318"/>
      <c r="AQ335" s="1318"/>
      <c r="AR335" s="1318"/>
      <c r="AS335" s="1318"/>
      <c r="AT335" s="1318"/>
      <c r="AU335" s="1318"/>
      <c r="AV335" s="1318"/>
      <c r="AW335" s="1318"/>
      <c r="AX335" s="1318"/>
      <c r="AY335" s="1318"/>
      <c r="AZ335" s="1318"/>
      <c r="BA335" s="1318"/>
      <c r="BB335" s="1318"/>
      <c r="BC335" s="1318"/>
      <c r="BD335" s="1318"/>
      <c r="BE335" s="1318"/>
      <c r="BF335" s="1318"/>
      <c r="BG335" s="1318"/>
      <c r="BH335" s="1318"/>
      <c r="BI335" s="1318"/>
      <c r="BJ335" s="1318"/>
      <c r="BK335" s="1318"/>
      <c r="BL335" s="1318"/>
      <c r="BM335" s="1318"/>
      <c r="BN335" s="1318"/>
      <c r="BO335" s="1318"/>
      <c r="BP335" s="1318"/>
      <c r="BQ335" s="1318"/>
      <c r="BR335" s="1318"/>
      <c r="BS335" s="1318"/>
      <c r="BT335" s="1318"/>
      <c r="BU335" s="1318"/>
      <c r="BV335" s="1318"/>
      <c r="BW335" s="1318"/>
      <c r="BX335" s="1318"/>
      <c r="BY335" s="1318"/>
      <c r="BZ335" s="1318"/>
      <c r="CA335" s="1318"/>
      <c r="CB335" s="1318"/>
      <c r="CC335" s="1318"/>
      <c r="CD335" s="1318"/>
      <c r="CE335" s="1318"/>
      <c r="CF335" s="1318"/>
      <c r="CG335" s="1318"/>
      <c r="CH335" s="1378">
        <f t="shared" si="5"/>
        <v>0</v>
      </c>
      <c r="CI335" s="1366"/>
    </row>
    <row r="336" spans="1:87" s="386" customFormat="1" ht="104.25" customHeight="1">
      <c r="A336" s="2402"/>
      <c r="B336" s="1693"/>
      <c r="C336" s="3205"/>
      <c r="D336" s="3205" t="s">
        <v>973</v>
      </c>
      <c r="E336" s="3205"/>
      <c r="F336" s="3362"/>
      <c r="G336" s="2306" t="s">
        <v>974</v>
      </c>
      <c r="H336" s="2304" t="s">
        <v>2531</v>
      </c>
      <c r="I336" s="1596"/>
      <c r="J336" s="387"/>
      <c r="K336" s="3364"/>
      <c r="L336" s="2153"/>
      <c r="M336" s="2305"/>
      <c r="N336" s="393"/>
      <c r="O336" s="394"/>
      <c r="P336" s="407"/>
      <c r="Q336" s="408"/>
      <c r="R336" s="394"/>
      <c r="S336" s="395"/>
      <c r="T336" s="393"/>
      <c r="U336" s="394"/>
      <c r="V336" s="407"/>
      <c r="W336" s="393"/>
      <c r="X336" s="394"/>
      <c r="Y336" s="407"/>
      <c r="Z336" s="176"/>
      <c r="AA336" s="442"/>
      <c r="AB336" s="441"/>
      <c r="AC336" s="898"/>
      <c r="AD336" s="1795"/>
      <c r="AE336" s="1326"/>
      <c r="AF336" s="1490"/>
      <c r="AG336" s="1327"/>
      <c r="AH336" s="1327"/>
      <c r="AI336" s="1327"/>
      <c r="AJ336" s="1318"/>
      <c r="AK336" s="1318"/>
      <c r="AL336" s="1318"/>
      <c r="AM336" s="1318"/>
      <c r="AN336" s="1318"/>
      <c r="AO336" s="1318"/>
      <c r="AP336" s="1318"/>
      <c r="AQ336" s="1318"/>
      <c r="AR336" s="1318"/>
      <c r="AS336" s="1318"/>
      <c r="AT336" s="1318"/>
      <c r="AU336" s="1318"/>
      <c r="AV336" s="1318"/>
      <c r="AW336" s="1318"/>
      <c r="AX336" s="1318"/>
      <c r="AY336" s="1318"/>
      <c r="AZ336" s="1318"/>
      <c r="BA336" s="1318"/>
      <c r="BB336" s="1318"/>
      <c r="BC336" s="1318"/>
      <c r="BD336" s="1318"/>
      <c r="BE336" s="1318"/>
      <c r="BF336" s="1318"/>
      <c r="BG336" s="1318"/>
      <c r="BH336" s="1318"/>
      <c r="BI336" s="1318"/>
      <c r="BJ336" s="1318"/>
      <c r="BK336" s="1318"/>
      <c r="BL336" s="1318"/>
      <c r="BM336" s="1318"/>
      <c r="BN336" s="1318"/>
      <c r="BO336" s="1318"/>
      <c r="BP336" s="1318"/>
      <c r="BQ336" s="1318"/>
      <c r="BR336" s="1318"/>
      <c r="BS336" s="1318"/>
      <c r="BT336" s="1318"/>
      <c r="BU336" s="1318"/>
      <c r="BV336" s="1318"/>
      <c r="BW336" s="1318"/>
      <c r="BX336" s="1318"/>
      <c r="BY336" s="1318"/>
      <c r="BZ336" s="1318"/>
      <c r="CA336" s="1318"/>
      <c r="CB336" s="1318"/>
      <c r="CC336" s="1318"/>
      <c r="CD336" s="1318"/>
      <c r="CE336" s="1318"/>
      <c r="CF336" s="1318"/>
      <c r="CG336" s="1318"/>
      <c r="CH336" s="1378">
        <f t="shared" si="5"/>
        <v>0</v>
      </c>
      <c r="CI336" s="1366"/>
    </row>
    <row r="337" spans="1:87" s="386" customFormat="1" ht="67.5" customHeight="1">
      <c r="A337" s="2402"/>
      <c r="B337" s="1693"/>
      <c r="C337" s="2184"/>
      <c r="D337" s="3205"/>
      <c r="E337" s="3205"/>
      <c r="F337" s="3362"/>
      <c r="G337" s="392"/>
      <c r="H337" s="2304"/>
      <c r="I337" s="1596">
        <v>72</v>
      </c>
      <c r="J337" s="387">
        <v>9</v>
      </c>
      <c r="K337" s="3365" t="s">
        <v>975</v>
      </c>
      <c r="L337" s="3105" t="s">
        <v>976</v>
      </c>
      <c r="M337" s="3366" t="s">
        <v>977</v>
      </c>
      <c r="N337" s="388"/>
      <c r="O337" s="394"/>
      <c r="P337" s="407"/>
      <c r="Q337" s="380"/>
      <c r="R337" s="394"/>
      <c r="S337" s="395"/>
      <c r="T337" s="393"/>
      <c r="U337" s="394"/>
      <c r="V337" s="407"/>
      <c r="W337" s="393"/>
      <c r="X337" s="394"/>
      <c r="Y337" s="407"/>
      <c r="Z337" s="2252" t="s">
        <v>978</v>
      </c>
      <c r="AA337" s="441">
        <v>311</v>
      </c>
      <c r="AB337" s="441">
        <v>3111</v>
      </c>
      <c r="AC337" s="1173" t="s">
        <v>124</v>
      </c>
      <c r="AD337" s="1794">
        <f>(50*250)*2</f>
        <v>25000</v>
      </c>
      <c r="AE337" s="1326"/>
      <c r="AF337" s="1490"/>
      <c r="AG337" s="1327"/>
      <c r="AH337" s="1327"/>
      <c r="AI337" s="1327"/>
      <c r="AJ337" s="1318"/>
      <c r="AK337" s="1318"/>
      <c r="AL337" s="1318"/>
      <c r="AM337" s="1318"/>
      <c r="AN337" s="1318"/>
      <c r="AO337" s="1318"/>
      <c r="AP337" s="1318"/>
      <c r="AQ337" s="1328"/>
      <c r="AR337" s="1328"/>
      <c r="AS337" s="1318"/>
      <c r="AT337" s="1318"/>
      <c r="AU337" s="1318"/>
      <c r="AV337" s="1318"/>
      <c r="AW337" s="1318"/>
      <c r="AX337" s="1318"/>
      <c r="AY337" s="1318"/>
      <c r="AZ337" s="1318"/>
      <c r="BA337" s="1328">
        <f>+AD337</f>
        <v>25000</v>
      </c>
      <c r="BB337" s="1318"/>
      <c r="BC337" s="1318"/>
      <c r="BD337" s="1318"/>
      <c r="BE337" s="1318"/>
      <c r="BF337" s="1318"/>
      <c r="BG337" s="1318"/>
      <c r="BH337" s="1318"/>
      <c r="BI337" s="1318"/>
      <c r="BJ337" s="1318"/>
      <c r="BK337" s="1318"/>
      <c r="BL337" s="1318"/>
      <c r="BM337" s="1318"/>
      <c r="BN337" s="1318"/>
      <c r="BO337" s="1318"/>
      <c r="BP337" s="1318"/>
      <c r="BQ337" s="1318"/>
      <c r="BR337" s="1318"/>
      <c r="BS337" s="1318"/>
      <c r="BT337" s="1318"/>
      <c r="BU337" s="1318"/>
      <c r="BV337" s="1318"/>
      <c r="BW337" s="1318"/>
      <c r="BX337" s="1318"/>
      <c r="BY337" s="1318"/>
      <c r="BZ337" s="1318"/>
      <c r="CA337" s="1318"/>
      <c r="CB337" s="1318"/>
      <c r="CC337" s="1318"/>
      <c r="CD337" s="1318"/>
      <c r="CE337" s="1318"/>
      <c r="CF337" s="1318"/>
      <c r="CG337" s="1318"/>
      <c r="CH337" s="1378">
        <f t="shared" si="5"/>
        <v>25000</v>
      </c>
      <c r="CI337" s="1366"/>
    </row>
    <row r="338" spans="1:87" s="386" customFormat="1" ht="62.25" customHeight="1">
      <c r="A338" s="2402"/>
      <c r="B338" s="1693"/>
      <c r="C338" s="3205"/>
      <c r="D338" s="443" t="s">
        <v>631</v>
      </c>
      <c r="E338" s="3205"/>
      <c r="F338" s="2282"/>
      <c r="G338" s="392"/>
      <c r="H338" s="2304"/>
      <c r="I338" s="1596"/>
      <c r="J338" s="387"/>
      <c r="K338" s="3365"/>
      <c r="L338" s="3105"/>
      <c r="M338" s="3366"/>
      <c r="N338" s="388"/>
      <c r="O338" s="394"/>
      <c r="P338" s="407"/>
      <c r="Q338" s="380"/>
      <c r="R338" s="394"/>
      <c r="S338" s="395"/>
      <c r="T338" s="393"/>
      <c r="U338" s="394"/>
      <c r="V338" s="407"/>
      <c r="W338" s="393"/>
      <c r="X338" s="394"/>
      <c r="Y338" s="407"/>
      <c r="Z338" s="2252"/>
      <c r="AA338" s="444"/>
      <c r="AB338" s="752"/>
      <c r="AC338" s="1173"/>
      <c r="AD338" s="1781"/>
      <c r="AE338" s="1326"/>
      <c r="AF338" s="1490"/>
      <c r="AG338" s="1327"/>
      <c r="AH338" s="1327"/>
      <c r="AI338" s="1327"/>
      <c r="AJ338" s="1318"/>
      <c r="AK338" s="1318"/>
      <c r="AL338" s="1318"/>
      <c r="AM338" s="1318"/>
      <c r="AN338" s="1318"/>
      <c r="AO338" s="1318"/>
      <c r="AP338" s="1318"/>
      <c r="AQ338" s="1318"/>
      <c r="AR338" s="1318"/>
      <c r="AS338" s="1318"/>
      <c r="AT338" s="1318"/>
      <c r="AU338" s="1318"/>
      <c r="AV338" s="1318"/>
      <c r="AW338" s="1318"/>
      <c r="AX338" s="1318"/>
      <c r="AY338" s="1318"/>
      <c r="AZ338" s="1318"/>
      <c r="BA338" s="1318"/>
      <c r="BB338" s="1318"/>
      <c r="BC338" s="1318"/>
      <c r="BD338" s="1318"/>
      <c r="BE338" s="1318"/>
      <c r="BF338" s="1318"/>
      <c r="BG338" s="1318"/>
      <c r="BH338" s="1318"/>
      <c r="BI338" s="1318"/>
      <c r="BJ338" s="1318"/>
      <c r="BK338" s="1318"/>
      <c r="BL338" s="1318"/>
      <c r="BM338" s="1318"/>
      <c r="BN338" s="1318"/>
      <c r="BO338" s="1318"/>
      <c r="BP338" s="1318"/>
      <c r="BQ338" s="1318"/>
      <c r="BR338" s="1318"/>
      <c r="BS338" s="1318"/>
      <c r="BT338" s="1318"/>
      <c r="BU338" s="1318"/>
      <c r="BV338" s="1318"/>
      <c r="BW338" s="1318"/>
      <c r="BX338" s="1318"/>
      <c r="BY338" s="1318"/>
      <c r="BZ338" s="1318"/>
      <c r="CA338" s="1318"/>
      <c r="CB338" s="1318"/>
      <c r="CC338" s="1318"/>
      <c r="CD338" s="1318"/>
      <c r="CE338" s="1318"/>
      <c r="CF338" s="1318"/>
      <c r="CG338" s="1318"/>
      <c r="CH338" s="1378">
        <f t="shared" si="5"/>
        <v>0</v>
      </c>
      <c r="CI338" s="1366"/>
    </row>
    <row r="339" spans="1:87" s="386" customFormat="1" ht="37.5" customHeight="1">
      <c r="A339" s="2402"/>
      <c r="B339" s="1693"/>
      <c r="C339" s="3205"/>
      <c r="D339" s="3205" t="s">
        <v>979</v>
      </c>
      <c r="E339" s="3205"/>
      <c r="F339" s="2282"/>
      <c r="G339" s="392"/>
      <c r="H339" s="2304"/>
      <c r="I339" s="1596"/>
      <c r="J339" s="410"/>
      <c r="K339" s="445"/>
      <c r="L339" s="2174"/>
      <c r="M339" s="141"/>
      <c r="N339" s="422"/>
      <c r="O339" s="396"/>
      <c r="P339" s="397"/>
      <c r="Q339" s="426"/>
      <c r="R339" s="396"/>
      <c r="S339" s="411"/>
      <c r="T339" s="398"/>
      <c r="U339" s="396"/>
      <c r="V339" s="397"/>
      <c r="W339" s="398"/>
      <c r="X339" s="396"/>
      <c r="Y339" s="397"/>
      <c r="Z339" s="446"/>
      <c r="AA339" s="412"/>
      <c r="AB339" s="401"/>
      <c r="AC339" s="1662"/>
      <c r="AD339" s="1789"/>
      <c r="AE339" s="1326"/>
      <c r="AF339" s="1490"/>
      <c r="AG339" s="1327"/>
      <c r="AH339" s="1327"/>
      <c r="AI339" s="1327"/>
      <c r="AJ339" s="1318"/>
      <c r="AK339" s="1318"/>
      <c r="AL339" s="1318"/>
      <c r="AM339" s="1318"/>
      <c r="AN339" s="1318"/>
      <c r="AO339" s="1318"/>
      <c r="AP339" s="1318"/>
      <c r="AQ339" s="1318"/>
      <c r="AR339" s="1318"/>
      <c r="AS339" s="1318"/>
      <c r="AT339" s="1318"/>
      <c r="AU339" s="1318"/>
      <c r="AV339" s="1318"/>
      <c r="AW339" s="1318"/>
      <c r="AX339" s="1318"/>
      <c r="AY339" s="1318"/>
      <c r="AZ339" s="1318"/>
      <c r="BA339" s="1318"/>
      <c r="BB339" s="1318"/>
      <c r="BC339" s="1318"/>
      <c r="BD339" s="1318"/>
      <c r="BE339" s="1318"/>
      <c r="BF339" s="1318"/>
      <c r="BG339" s="1318"/>
      <c r="BH339" s="1318"/>
      <c r="BI339" s="1318"/>
      <c r="BJ339" s="1318"/>
      <c r="BK339" s="1318"/>
      <c r="BL339" s="1318"/>
      <c r="BM339" s="1318"/>
      <c r="BN339" s="1318"/>
      <c r="BO339" s="1318"/>
      <c r="BP339" s="1318"/>
      <c r="BQ339" s="1318"/>
      <c r="BR339" s="1318"/>
      <c r="BS339" s="1318"/>
      <c r="BT339" s="1318"/>
      <c r="BU339" s="1318"/>
      <c r="BV339" s="1318"/>
      <c r="BW339" s="1318"/>
      <c r="BX339" s="1318"/>
      <c r="BY339" s="1318"/>
      <c r="BZ339" s="1318"/>
      <c r="CA339" s="1318"/>
      <c r="CB339" s="1318"/>
      <c r="CC339" s="1318"/>
      <c r="CD339" s="1318"/>
      <c r="CE339" s="1318"/>
      <c r="CF339" s="1318"/>
      <c r="CG339" s="1318"/>
      <c r="CH339" s="1378">
        <f t="shared" ref="CH339:CH402" si="8">SUM(AE339:CG339)</f>
        <v>0</v>
      </c>
      <c r="CI339" s="1366"/>
    </row>
    <row r="340" spans="1:87" s="386" customFormat="1" ht="43.5" customHeight="1">
      <c r="A340" s="2402"/>
      <c r="B340" s="1693"/>
      <c r="C340" s="2184"/>
      <c r="D340" s="3205"/>
      <c r="E340" s="3205"/>
      <c r="F340" s="2282"/>
      <c r="G340" s="392"/>
      <c r="H340" s="2304"/>
      <c r="I340" s="1597">
        <v>73</v>
      </c>
      <c r="J340" s="387">
        <v>10</v>
      </c>
      <c r="K340" s="3365" t="s">
        <v>980</v>
      </c>
      <c r="L340" s="3105" t="s">
        <v>976</v>
      </c>
      <c r="M340" s="3378" t="s">
        <v>977</v>
      </c>
      <c r="N340" s="393"/>
      <c r="O340" s="394"/>
      <c r="P340" s="407"/>
      <c r="Q340" s="408"/>
      <c r="R340" s="394"/>
      <c r="S340" s="395"/>
      <c r="T340" s="388"/>
      <c r="U340" s="394"/>
      <c r="V340" s="407"/>
      <c r="W340" s="388"/>
      <c r="X340" s="394"/>
      <c r="Y340" s="407"/>
      <c r="Z340" s="3377" t="s">
        <v>978</v>
      </c>
      <c r="AA340" s="441">
        <v>311</v>
      </c>
      <c r="AB340" s="441">
        <v>3111</v>
      </c>
      <c r="AC340" s="1173" t="s">
        <v>124</v>
      </c>
      <c r="AD340" s="1794">
        <f>(50*250)*2</f>
        <v>25000</v>
      </c>
      <c r="AE340" s="1326"/>
      <c r="AF340" s="1490"/>
      <c r="AG340" s="1327"/>
      <c r="AH340" s="1327"/>
      <c r="AI340" s="1327"/>
      <c r="AJ340" s="1318"/>
      <c r="AK340" s="1318"/>
      <c r="AL340" s="1318"/>
      <c r="AM340" s="1318"/>
      <c r="AN340" s="1318"/>
      <c r="AO340" s="1318"/>
      <c r="AP340" s="1318"/>
      <c r="AQ340" s="1328"/>
      <c r="AR340" s="1328"/>
      <c r="AS340" s="1318"/>
      <c r="AT340" s="1318"/>
      <c r="AU340" s="1318"/>
      <c r="AV340" s="1318"/>
      <c r="AW340" s="1318"/>
      <c r="AX340" s="1318"/>
      <c r="AY340" s="1318"/>
      <c r="AZ340" s="1318"/>
      <c r="BA340" s="1328">
        <f>+AD340</f>
        <v>25000</v>
      </c>
      <c r="BB340" s="1318"/>
      <c r="BC340" s="1318"/>
      <c r="BD340" s="1318"/>
      <c r="BE340" s="1318"/>
      <c r="BF340" s="1318"/>
      <c r="BG340" s="1318"/>
      <c r="BH340" s="1318"/>
      <c r="BI340" s="1318"/>
      <c r="BJ340" s="1318"/>
      <c r="BK340" s="1318"/>
      <c r="BL340" s="1318"/>
      <c r="BM340" s="1318"/>
      <c r="BN340" s="1318"/>
      <c r="BO340" s="1318"/>
      <c r="BP340" s="1318"/>
      <c r="BQ340" s="1318"/>
      <c r="BR340" s="1318"/>
      <c r="BS340" s="1318"/>
      <c r="BT340" s="1318"/>
      <c r="BU340" s="1318"/>
      <c r="BV340" s="1318"/>
      <c r="BW340" s="1318"/>
      <c r="BX340" s="1318"/>
      <c r="BY340" s="1318"/>
      <c r="BZ340" s="1318"/>
      <c r="CA340" s="1318"/>
      <c r="CB340" s="1318"/>
      <c r="CC340" s="1318"/>
      <c r="CD340" s="1318"/>
      <c r="CE340" s="1318"/>
      <c r="CF340" s="1318"/>
      <c r="CG340" s="1318"/>
      <c r="CH340" s="1378">
        <f t="shared" si="8"/>
        <v>25000</v>
      </c>
      <c r="CI340" s="1366"/>
    </row>
    <row r="341" spans="1:87" s="386" customFormat="1" ht="50.25" customHeight="1">
      <c r="A341" s="2402"/>
      <c r="B341" s="1693"/>
      <c r="C341" s="2184"/>
      <c r="D341" s="3205"/>
      <c r="E341" s="2184"/>
      <c r="F341" s="2282"/>
      <c r="G341" s="392"/>
      <c r="H341" s="2304"/>
      <c r="I341" s="1596"/>
      <c r="J341" s="387"/>
      <c r="K341" s="3365"/>
      <c r="L341" s="3105"/>
      <c r="M341" s="3366"/>
      <c r="N341" s="393"/>
      <c r="O341" s="394"/>
      <c r="P341" s="407"/>
      <c r="Q341" s="408"/>
      <c r="R341" s="394"/>
      <c r="S341" s="395"/>
      <c r="T341" s="388"/>
      <c r="U341" s="394"/>
      <c r="V341" s="407"/>
      <c r="W341" s="388"/>
      <c r="X341" s="394"/>
      <c r="Y341" s="407"/>
      <c r="Z341" s="3377"/>
      <c r="AA341" s="447"/>
      <c r="AB341" s="447"/>
      <c r="AC341" s="2200"/>
      <c r="AD341" s="1794"/>
      <c r="AE341" s="1326"/>
      <c r="AF341" s="1490"/>
      <c r="AG341" s="1327"/>
      <c r="AH341" s="1327"/>
      <c r="AI341" s="1327"/>
      <c r="AJ341" s="1318"/>
      <c r="AK341" s="1318"/>
      <c r="AL341" s="1318"/>
      <c r="AM341" s="1318"/>
      <c r="AN341" s="1318"/>
      <c r="AO341" s="1318"/>
      <c r="AP341" s="1318"/>
      <c r="AQ341" s="1318"/>
      <c r="AR341" s="1318"/>
      <c r="AS341" s="1318"/>
      <c r="AT341" s="1318"/>
      <c r="AU341" s="1318"/>
      <c r="AV341" s="1318"/>
      <c r="AW341" s="1318"/>
      <c r="AX341" s="1318"/>
      <c r="AY341" s="1318"/>
      <c r="AZ341" s="1318"/>
      <c r="BA341" s="1318"/>
      <c r="BB341" s="1318"/>
      <c r="BC341" s="1318"/>
      <c r="BD341" s="1318"/>
      <c r="BE341" s="1318"/>
      <c r="BF341" s="1318"/>
      <c r="BG341" s="1318"/>
      <c r="BH341" s="1318"/>
      <c r="BI341" s="1318"/>
      <c r="BJ341" s="1318"/>
      <c r="BK341" s="1318"/>
      <c r="BL341" s="1318"/>
      <c r="BM341" s="1318"/>
      <c r="BN341" s="1318"/>
      <c r="BO341" s="1318"/>
      <c r="BP341" s="1318"/>
      <c r="BQ341" s="1318"/>
      <c r="BR341" s="1318"/>
      <c r="BS341" s="1318"/>
      <c r="BT341" s="1318"/>
      <c r="BU341" s="1318"/>
      <c r="BV341" s="1318"/>
      <c r="BW341" s="1318"/>
      <c r="BX341" s="1318"/>
      <c r="BY341" s="1318"/>
      <c r="BZ341" s="1318"/>
      <c r="CA341" s="1318"/>
      <c r="CB341" s="1318"/>
      <c r="CC341" s="1318"/>
      <c r="CD341" s="1318"/>
      <c r="CE341" s="1318"/>
      <c r="CF341" s="1318"/>
      <c r="CG341" s="1318"/>
      <c r="CH341" s="1378">
        <f t="shared" si="8"/>
        <v>0</v>
      </c>
      <c r="CI341" s="1366"/>
    </row>
    <row r="342" spans="1:87" s="386" customFormat="1" ht="62.25" customHeight="1">
      <c r="A342" s="2402"/>
      <c r="B342" s="1693"/>
      <c r="C342" s="2227"/>
      <c r="D342" s="2184" t="s">
        <v>981</v>
      </c>
      <c r="E342" s="2227"/>
      <c r="F342" s="2312"/>
      <c r="G342" s="392"/>
      <c r="H342" s="2304"/>
      <c r="I342" s="1596"/>
      <c r="J342" s="387"/>
      <c r="K342" s="2288"/>
      <c r="L342" s="2153"/>
      <c r="M342" s="2305"/>
      <c r="N342" s="393"/>
      <c r="O342" s="394"/>
      <c r="P342" s="407"/>
      <c r="Q342" s="408"/>
      <c r="R342" s="394"/>
      <c r="S342" s="395"/>
      <c r="T342" s="388"/>
      <c r="U342" s="394"/>
      <c r="V342" s="407"/>
      <c r="W342" s="388"/>
      <c r="X342" s="394"/>
      <c r="Y342" s="407"/>
      <c r="Z342" s="2252"/>
      <c r="AA342" s="448"/>
      <c r="AB342" s="1563"/>
      <c r="AC342" s="2200"/>
      <c r="AD342" s="1781"/>
      <c r="AE342" s="1326"/>
      <c r="AF342" s="1490"/>
      <c r="AG342" s="1327"/>
      <c r="AH342" s="1327"/>
      <c r="AI342" s="1327"/>
      <c r="AJ342" s="1318"/>
      <c r="AK342" s="1318"/>
      <c r="AL342" s="1318"/>
      <c r="AM342" s="1318"/>
      <c r="AN342" s="1318"/>
      <c r="AO342" s="1318"/>
      <c r="AP342" s="1318"/>
      <c r="AQ342" s="1318"/>
      <c r="AR342" s="1318"/>
      <c r="AS342" s="1318"/>
      <c r="AT342" s="1318"/>
      <c r="AU342" s="1318"/>
      <c r="AV342" s="1318"/>
      <c r="AW342" s="1318"/>
      <c r="AX342" s="1318"/>
      <c r="AY342" s="1318"/>
      <c r="AZ342" s="1318"/>
      <c r="BA342" s="1318"/>
      <c r="BB342" s="1318"/>
      <c r="BC342" s="1318"/>
      <c r="BD342" s="1318"/>
      <c r="BE342" s="1318"/>
      <c r="BF342" s="1318"/>
      <c r="BG342" s="1318"/>
      <c r="BH342" s="1318"/>
      <c r="BI342" s="1318"/>
      <c r="BJ342" s="1318"/>
      <c r="BK342" s="1318"/>
      <c r="BL342" s="1318"/>
      <c r="BM342" s="1318"/>
      <c r="BN342" s="1318"/>
      <c r="BO342" s="1318"/>
      <c r="BP342" s="1318"/>
      <c r="BQ342" s="1318"/>
      <c r="BR342" s="1318"/>
      <c r="BS342" s="1318"/>
      <c r="BT342" s="1318"/>
      <c r="BU342" s="1318"/>
      <c r="BV342" s="1318"/>
      <c r="BW342" s="1318"/>
      <c r="BX342" s="1318"/>
      <c r="BY342" s="1318"/>
      <c r="BZ342" s="1318"/>
      <c r="CA342" s="1318"/>
      <c r="CB342" s="1318"/>
      <c r="CC342" s="1318"/>
      <c r="CD342" s="1318"/>
      <c r="CE342" s="1318"/>
      <c r="CF342" s="1318"/>
      <c r="CG342" s="1318"/>
      <c r="CH342" s="1378">
        <f t="shared" si="8"/>
        <v>0</v>
      </c>
      <c r="CI342" s="1366"/>
    </row>
    <row r="343" spans="1:87" s="386" customFormat="1" ht="16.5" customHeight="1">
      <c r="A343" s="2402"/>
      <c r="B343" s="1693"/>
      <c r="C343" s="2227"/>
      <c r="D343" s="3205" t="s">
        <v>982</v>
      </c>
      <c r="E343" s="2227"/>
      <c r="F343" s="2312"/>
      <c r="G343" s="392"/>
      <c r="H343" s="2304"/>
      <c r="I343" s="1598"/>
      <c r="J343" s="410"/>
      <c r="K343" s="445"/>
      <c r="L343" s="2174"/>
      <c r="M343" s="141"/>
      <c r="N343" s="398"/>
      <c r="O343" s="396"/>
      <c r="P343" s="397"/>
      <c r="Q343" s="399"/>
      <c r="R343" s="396"/>
      <c r="S343" s="411"/>
      <c r="T343" s="422"/>
      <c r="U343" s="396"/>
      <c r="V343" s="397"/>
      <c r="W343" s="422"/>
      <c r="X343" s="396"/>
      <c r="Y343" s="397"/>
      <c r="Z343" s="2295"/>
      <c r="AA343" s="449"/>
      <c r="AB343" s="231"/>
      <c r="AC343" s="450"/>
      <c r="AD343" s="2379"/>
      <c r="AE343" s="1326"/>
      <c r="AF343" s="1490"/>
      <c r="AG343" s="1327"/>
      <c r="AH343" s="1327"/>
      <c r="AI343" s="1327"/>
      <c r="AJ343" s="1318"/>
      <c r="AK343" s="1318"/>
      <c r="AL343" s="1318"/>
      <c r="AM343" s="1318"/>
      <c r="AN343" s="1318"/>
      <c r="AO343" s="1318"/>
      <c r="AP343" s="1318"/>
      <c r="AQ343" s="1318"/>
      <c r="AR343" s="1318"/>
      <c r="AS343" s="1318"/>
      <c r="AT343" s="1318"/>
      <c r="AU343" s="1318"/>
      <c r="AV343" s="1318"/>
      <c r="AW343" s="1318"/>
      <c r="AX343" s="1318"/>
      <c r="AY343" s="1318"/>
      <c r="AZ343" s="1318"/>
      <c r="BA343" s="1318"/>
      <c r="BB343" s="1318"/>
      <c r="BC343" s="1318"/>
      <c r="BD343" s="1318"/>
      <c r="BE343" s="1318"/>
      <c r="BF343" s="1318"/>
      <c r="BG343" s="1318"/>
      <c r="BH343" s="1318"/>
      <c r="BI343" s="1318"/>
      <c r="BJ343" s="1318"/>
      <c r="BK343" s="1318"/>
      <c r="BL343" s="1318"/>
      <c r="BM343" s="1318"/>
      <c r="BN343" s="1318"/>
      <c r="BO343" s="1318"/>
      <c r="BP343" s="1318"/>
      <c r="BQ343" s="1318"/>
      <c r="BR343" s="1318"/>
      <c r="BS343" s="1318"/>
      <c r="BT343" s="1318"/>
      <c r="BU343" s="1318"/>
      <c r="BV343" s="1318"/>
      <c r="BW343" s="1318"/>
      <c r="BX343" s="1318"/>
      <c r="BY343" s="1318"/>
      <c r="BZ343" s="1318"/>
      <c r="CA343" s="1318"/>
      <c r="CB343" s="1318"/>
      <c r="CC343" s="1318"/>
      <c r="CD343" s="1318"/>
      <c r="CE343" s="1318"/>
      <c r="CF343" s="1318"/>
      <c r="CG343" s="1318"/>
      <c r="CH343" s="1378">
        <f t="shared" si="8"/>
        <v>0</v>
      </c>
      <c r="CI343" s="1366"/>
    </row>
    <row r="344" spans="1:87" s="386" customFormat="1" ht="113.25" customHeight="1">
      <c r="A344" s="2402"/>
      <c r="B344" s="1693"/>
      <c r="C344" s="2227"/>
      <c r="D344" s="3205"/>
      <c r="E344" s="2227"/>
      <c r="F344" s="2312"/>
      <c r="G344" s="392"/>
      <c r="H344" s="2304"/>
      <c r="I344" s="1596"/>
      <c r="J344" s="402"/>
      <c r="K344" s="3379" t="s">
        <v>983</v>
      </c>
      <c r="L344" s="2161"/>
      <c r="M344" s="2178"/>
      <c r="N344" s="403"/>
      <c r="O344" s="404"/>
      <c r="P344" s="428"/>
      <c r="Q344" s="429"/>
      <c r="R344" s="404"/>
      <c r="S344" s="405"/>
      <c r="T344" s="403"/>
      <c r="U344" s="404"/>
      <c r="V344" s="428"/>
      <c r="W344" s="403"/>
      <c r="X344" s="404"/>
      <c r="Y344" s="428"/>
      <c r="Z344" s="2252"/>
      <c r="AA344" s="448"/>
      <c r="AB344" s="1563"/>
      <c r="AC344" s="2200"/>
      <c r="AD344" s="1781"/>
      <c r="AE344" s="1326"/>
      <c r="AF344" s="1490"/>
      <c r="AG344" s="1327"/>
      <c r="AH344" s="1327"/>
      <c r="AI344" s="1327"/>
      <c r="AJ344" s="1318"/>
      <c r="AK344" s="1318"/>
      <c r="AL344" s="1318"/>
      <c r="AM344" s="1318"/>
      <c r="AN344" s="1318"/>
      <c r="AO344" s="1318"/>
      <c r="AP344" s="1318"/>
      <c r="AQ344" s="1318"/>
      <c r="AR344" s="1318"/>
      <c r="AS344" s="1318"/>
      <c r="AT344" s="1318"/>
      <c r="AU344" s="1318"/>
      <c r="AV344" s="1318"/>
      <c r="AW344" s="1318"/>
      <c r="AX344" s="1318"/>
      <c r="AY344" s="1318"/>
      <c r="AZ344" s="1318"/>
      <c r="BA344" s="1318"/>
      <c r="BB344" s="1318"/>
      <c r="BC344" s="1318"/>
      <c r="BD344" s="1318"/>
      <c r="BE344" s="1318"/>
      <c r="BF344" s="1318"/>
      <c r="BG344" s="1318"/>
      <c r="BH344" s="1318"/>
      <c r="BI344" s="1318"/>
      <c r="BJ344" s="1318"/>
      <c r="BK344" s="1318"/>
      <c r="BL344" s="1318"/>
      <c r="BM344" s="1318"/>
      <c r="BN344" s="1318"/>
      <c r="BO344" s="1318"/>
      <c r="BP344" s="1318"/>
      <c r="BQ344" s="1318"/>
      <c r="BR344" s="1318"/>
      <c r="BS344" s="1318"/>
      <c r="BT344" s="1318"/>
      <c r="BU344" s="1318"/>
      <c r="BV344" s="1318"/>
      <c r="BW344" s="1318"/>
      <c r="BX344" s="1318"/>
      <c r="BY344" s="1318"/>
      <c r="BZ344" s="1318"/>
      <c r="CA344" s="1318"/>
      <c r="CB344" s="1318"/>
      <c r="CC344" s="1318"/>
      <c r="CD344" s="1318"/>
      <c r="CE344" s="1318"/>
      <c r="CF344" s="1318"/>
      <c r="CG344" s="1318"/>
      <c r="CH344" s="1378">
        <f t="shared" si="8"/>
        <v>0</v>
      </c>
      <c r="CI344" s="1366"/>
    </row>
    <row r="345" spans="1:87" s="386" customFormat="1" ht="24" customHeight="1">
      <c r="A345" s="2402"/>
      <c r="B345" s="1693"/>
      <c r="C345" s="2227"/>
      <c r="D345" s="2227"/>
      <c r="E345" s="2227"/>
      <c r="F345" s="2312"/>
      <c r="G345" s="392"/>
      <c r="H345" s="2304"/>
      <c r="I345" s="1596"/>
      <c r="J345" s="387"/>
      <c r="K345" s="3375"/>
      <c r="L345" s="2153"/>
      <c r="M345" s="2305"/>
      <c r="N345" s="393"/>
      <c r="O345" s="394"/>
      <c r="P345" s="407"/>
      <c r="Q345" s="408"/>
      <c r="R345" s="394"/>
      <c r="S345" s="395"/>
      <c r="T345" s="393"/>
      <c r="U345" s="394"/>
      <c r="V345" s="407"/>
      <c r="W345" s="393"/>
      <c r="X345" s="394"/>
      <c r="Y345" s="407"/>
      <c r="Z345" s="451"/>
      <c r="AA345" s="452"/>
      <c r="AB345" s="453"/>
      <c r="AC345" s="2070"/>
      <c r="AD345" s="1795"/>
      <c r="AE345" s="1326"/>
      <c r="AF345" s="1490"/>
      <c r="AG345" s="1327"/>
      <c r="AH345" s="1327"/>
      <c r="AI345" s="1327"/>
      <c r="AJ345" s="1318"/>
      <c r="AK345" s="1318"/>
      <c r="AL345" s="1318"/>
      <c r="AM345" s="1318"/>
      <c r="AN345" s="1318"/>
      <c r="AO345" s="1318"/>
      <c r="AP345" s="1318"/>
      <c r="AQ345" s="1318"/>
      <c r="AR345" s="1318"/>
      <c r="AS345" s="1318"/>
      <c r="AT345" s="1318"/>
      <c r="AU345" s="1318"/>
      <c r="AV345" s="1318"/>
      <c r="AW345" s="1318"/>
      <c r="AX345" s="1318"/>
      <c r="AY345" s="1318"/>
      <c r="AZ345" s="1318"/>
      <c r="BA345" s="1318"/>
      <c r="BB345" s="1318"/>
      <c r="BC345" s="1318"/>
      <c r="BD345" s="1318"/>
      <c r="BE345" s="1318"/>
      <c r="BF345" s="1318"/>
      <c r="BG345" s="1318"/>
      <c r="BH345" s="1318"/>
      <c r="BI345" s="1318"/>
      <c r="BJ345" s="1318"/>
      <c r="BK345" s="1318"/>
      <c r="BL345" s="1318"/>
      <c r="BM345" s="1318"/>
      <c r="BN345" s="1318"/>
      <c r="BO345" s="1318"/>
      <c r="BP345" s="1318"/>
      <c r="BQ345" s="1318"/>
      <c r="BR345" s="1318"/>
      <c r="BS345" s="1318"/>
      <c r="BT345" s="1318"/>
      <c r="BU345" s="1318"/>
      <c r="BV345" s="1318"/>
      <c r="BW345" s="1318"/>
      <c r="BX345" s="1318"/>
      <c r="BY345" s="1318"/>
      <c r="BZ345" s="1318"/>
      <c r="CA345" s="1318"/>
      <c r="CB345" s="1318"/>
      <c r="CC345" s="1318"/>
      <c r="CD345" s="1318"/>
      <c r="CE345" s="1318"/>
      <c r="CF345" s="1318"/>
      <c r="CG345" s="1318"/>
      <c r="CH345" s="1378">
        <f t="shared" si="8"/>
        <v>0</v>
      </c>
      <c r="CI345" s="1366"/>
    </row>
    <row r="346" spans="1:87" s="386" customFormat="1" ht="93.75" customHeight="1">
      <c r="A346" s="2402"/>
      <c r="B346" s="1693"/>
      <c r="C346" s="2227"/>
      <c r="D346" s="2227"/>
      <c r="E346" s="2227"/>
      <c r="F346" s="2312"/>
      <c r="G346" s="392"/>
      <c r="H346" s="2304"/>
      <c r="I346" s="1596">
        <v>74</v>
      </c>
      <c r="J346" s="387">
        <v>11</v>
      </c>
      <c r="K346" s="3365" t="s">
        <v>984</v>
      </c>
      <c r="L346" s="3105" t="s">
        <v>985</v>
      </c>
      <c r="M346" s="3366" t="s">
        <v>986</v>
      </c>
      <c r="N346" s="393"/>
      <c r="O346" s="381"/>
      <c r="P346" s="407"/>
      <c r="Q346" s="380"/>
      <c r="R346" s="394"/>
      <c r="S346" s="395"/>
      <c r="T346" s="393"/>
      <c r="U346" s="394"/>
      <c r="V346" s="407"/>
      <c r="W346" s="393"/>
      <c r="X346" s="394"/>
      <c r="Y346" s="407"/>
      <c r="Z346" s="2252" t="s">
        <v>987</v>
      </c>
      <c r="AA346" s="441">
        <v>311</v>
      </c>
      <c r="AB346" s="441">
        <v>3111</v>
      </c>
      <c r="AC346" s="1173" t="s">
        <v>124</v>
      </c>
      <c r="AD346" s="1794">
        <f>50*350*1</f>
        <v>17500</v>
      </c>
      <c r="AE346" s="1326"/>
      <c r="AF346" s="1490"/>
      <c r="AG346" s="1327"/>
      <c r="AH346" s="1327"/>
      <c r="AI346" s="1327"/>
      <c r="AJ346" s="1318"/>
      <c r="AK346" s="1318"/>
      <c r="AL346" s="1318"/>
      <c r="AM346" s="1318"/>
      <c r="AN346" s="1318"/>
      <c r="AO346" s="1318"/>
      <c r="AP346" s="1318"/>
      <c r="AQ346" s="1328"/>
      <c r="AR346" s="1328"/>
      <c r="AS346" s="1318"/>
      <c r="AT346" s="1318"/>
      <c r="AU346" s="1318"/>
      <c r="AV346" s="1318"/>
      <c r="AW346" s="1318"/>
      <c r="AX346" s="1318"/>
      <c r="AY346" s="1318"/>
      <c r="AZ346" s="1318"/>
      <c r="BA346" s="1328">
        <f>+AD346</f>
        <v>17500</v>
      </c>
      <c r="BB346" s="1318"/>
      <c r="BC346" s="1318"/>
      <c r="BD346" s="1318"/>
      <c r="BE346" s="1318"/>
      <c r="BF346" s="1318"/>
      <c r="BG346" s="1318"/>
      <c r="BH346" s="1318"/>
      <c r="BI346" s="1318"/>
      <c r="BJ346" s="1318"/>
      <c r="BK346" s="1318"/>
      <c r="BL346" s="1318"/>
      <c r="BM346" s="1318"/>
      <c r="BN346" s="1318"/>
      <c r="BO346" s="1318"/>
      <c r="BP346" s="1318"/>
      <c r="BQ346" s="1318"/>
      <c r="BR346" s="1318"/>
      <c r="BS346" s="1318"/>
      <c r="BT346" s="1318"/>
      <c r="BU346" s="1318"/>
      <c r="BV346" s="1318"/>
      <c r="BW346" s="1318"/>
      <c r="BX346" s="1318"/>
      <c r="BY346" s="1318"/>
      <c r="BZ346" s="1318"/>
      <c r="CA346" s="1318"/>
      <c r="CB346" s="1318"/>
      <c r="CC346" s="1318"/>
      <c r="CD346" s="1318"/>
      <c r="CE346" s="1318"/>
      <c r="CF346" s="1318"/>
      <c r="CG346" s="1318"/>
      <c r="CH346" s="1378">
        <f t="shared" si="8"/>
        <v>17500</v>
      </c>
      <c r="CI346" s="1366"/>
    </row>
    <row r="347" spans="1:87" s="386" customFormat="1" ht="89.25" customHeight="1">
      <c r="A347" s="2402"/>
      <c r="B347" s="1693"/>
      <c r="C347" s="2227"/>
      <c r="D347" s="2227"/>
      <c r="E347" s="2227"/>
      <c r="F347" s="2312"/>
      <c r="G347" s="392"/>
      <c r="H347" s="2304"/>
      <c r="I347" s="1596"/>
      <c r="J347" s="387"/>
      <c r="K347" s="3365"/>
      <c r="L347" s="3105"/>
      <c r="M347" s="3366"/>
      <c r="N347" s="393"/>
      <c r="O347" s="381"/>
      <c r="P347" s="407"/>
      <c r="Q347" s="380"/>
      <c r="R347" s="394"/>
      <c r="S347" s="395"/>
      <c r="T347" s="393"/>
      <c r="U347" s="394"/>
      <c r="V347" s="407"/>
      <c r="W347" s="393"/>
      <c r="X347" s="394"/>
      <c r="Y347" s="407"/>
      <c r="Z347" s="2252" t="s">
        <v>988</v>
      </c>
      <c r="AA347" s="441">
        <v>311</v>
      </c>
      <c r="AB347" s="441">
        <v>3111</v>
      </c>
      <c r="AC347" s="1173" t="s">
        <v>124</v>
      </c>
      <c r="AD347" s="1794">
        <f>70*350*1</f>
        <v>24500</v>
      </c>
      <c r="AE347" s="1326"/>
      <c r="AF347" s="1490"/>
      <c r="AG347" s="1327"/>
      <c r="AH347" s="1327"/>
      <c r="AI347" s="1327"/>
      <c r="AJ347" s="1318"/>
      <c r="AK347" s="1318"/>
      <c r="AL347" s="1318"/>
      <c r="AM347" s="1318"/>
      <c r="AN347" s="1318"/>
      <c r="AO347" s="1318"/>
      <c r="AP347" s="1318"/>
      <c r="AQ347" s="1328"/>
      <c r="AR347" s="1328"/>
      <c r="AS347" s="1318"/>
      <c r="AT347" s="1318"/>
      <c r="AU347" s="1318"/>
      <c r="AV347" s="1318"/>
      <c r="AW347" s="1318"/>
      <c r="AX347" s="1318"/>
      <c r="AY347" s="1318"/>
      <c r="AZ347" s="1318"/>
      <c r="BA347" s="1328">
        <f>+AD347</f>
        <v>24500</v>
      </c>
      <c r="BB347" s="1318"/>
      <c r="BC347" s="1318"/>
      <c r="BD347" s="1318"/>
      <c r="BE347" s="1318"/>
      <c r="BF347" s="1318"/>
      <c r="BG347" s="1318"/>
      <c r="BH347" s="1318"/>
      <c r="BI347" s="1318"/>
      <c r="BJ347" s="1318"/>
      <c r="BK347" s="1318"/>
      <c r="BL347" s="1318"/>
      <c r="BM347" s="1318"/>
      <c r="BN347" s="1318"/>
      <c r="BO347" s="1318"/>
      <c r="BP347" s="1318"/>
      <c r="BQ347" s="1318"/>
      <c r="BR347" s="1318"/>
      <c r="BS347" s="1318"/>
      <c r="BT347" s="1318"/>
      <c r="BU347" s="1318"/>
      <c r="BV347" s="1318"/>
      <c r="BW347" s="1318"/>
      <c r="BX347" s="1318"/>
      <c r="BY347" s="1318"/>
      <c r="BZ347" s="1318"/>
      <c r="CA347" s="1318"/>
      <c r="CB347" s="1318"/>
      <c r="CC347" s="1318"/>
      <c r="CD347" s="1318"/>
      <c r="CE347" s="1318"/>
      <c r="CF347" s="1318"/>
      <c r="CG347" s="1318"/>
      <c r="CH347" s="1378">
        <f t="shared" si="8"/>
        <v>24500</v>
      </c>
      <c r="CI347" s="1366"/>
    </row>
    <row r="348" spans="1:87" s="386" customFormat="1" ht="45.75" customHeight="1">
      <c r="A348" s="2402"/>
      <c r="B348" s="1693"/>
      <c r="C348" s="2227"/>
      <c r="D348" s="2227"/>
      <c r="E348" s="2227"/>
      <c r="F348" s="2312"/>
      <c r="G348" s="392"/>
      <c r="H348" s="2304"/>
      <c r="I348" s="1596"/>
      <c r="J348" s="387"/>
      <c r="K348" s="2288"/>
      <c r="L348" s="2153"/>
      <c r="M348" s="2305"/>
      <c r="N348" s="393"/>
      <c r="O348" s="381"/>
      <c r="P348" s="407"/>
      <c r="Q348" s="380"/>
      <c r="R348" s="394"/>
      <c r="S348" s="395"/>
      <c r="T348" s="393"/>
      <c r="U348" s="394"/>
      <c r="V348" s="407"/>
      <c r="W348" s="393"/>
      <c r="X348" s="394"/>
      <c r="Y348" s="407"/>
      <c r="Z348" s="3377" t="s">
        <v>989</v>
      </c>
      <c r="AA348" s="444">
        <v>231</v>
      </c>
      <c r="AB348" s="752"/>
      <c r="AC348" s="1173" t="s">
        <v>5</v>
      </c>
      <c r="AD348" s="1796">
        <f>(520*4+360)*1</f>
        <v>2440</v>
      </c>
      <c r="AE348" s="1326"/>
      <c r="AF348" s="1490"/>
      <c r="AG348" s="1327"/>
      <c r="AH348" s="1327"/>
      <c r="AI348" s="1327"/>
      <c r="AJ348" s="1329">
        <f>+AD348</f>
        <v>2440</v>
      </c>
      <c r="AK348" s="1329"/>
      <c r="AL348" s="1318"/>
      <c r="AM348" s="1318"/>
      <c r="AN348" s="1318"/>
      <c r="AO348" s="1318"/>
      <c r="AP348" s="1318"/>
      <c r="AQ348" s="1318"/>
      <c r="AR348" s="1318"/>
      <c r="AS348" s="1318"/>
      <c r="AT348" s="1318"/>
      <c r="AU348" s="1318"/>
      <c r="AV348" s="1318"/>
      <c r="AW348" s="1318"/>
      <c r="AX348" s="1318"/>
      <c r="AY348" s="1318"/>
      <c r="AZ348" s="1318"/>
      <c r="BA348" s="1318"/>
      <c r="BB348" s="1318"/>
      <c r="BC348" s="1318"/>
      <c r="BD348" s="1318"/>
      <c r="BE348" s="1318"/>
      <c r="BF348" s="1318"/>
      <c r="BG348" s="1318"/>
      <c r="BH348" s="1318"/>
      <c r="BI348" s="1318"/>
      <c r="BJ348" s="1318"/>
      <c r="BK348" s="1318"/>
      <c r="BL348" s="1318"/>
      <c r="BM348" s="1318"/>
      <c r="BN348" s="1318"/>
      <c r="BO348" s="1318"/>
      <c r="BP348" s="1318"/>
      <c r="BQ348" s="1318"/>
      <c r="BR348" s="1318"/>
      <c r="BS348" s="1318"/>
      <c r="BT348" s="1318"/>
      <c r="BU348" s="1318"/>
      <c r="BV348" s="1318"/>
      <c r="BW348" s="1318"/>
      <c r="BX348" s="1318"/>
      <c r="BY348" s="1318"/>
      <c r="BZ348" s="1318"/>
      <c r="CA348" s="1318"/>
      <c r="CB348" s="1318"/>
      <c r="CC348" s="1318"/>
      <c r="CD348" s="1318"/>
      <c r="CE348" s="1318"/>
      <c r="CF348" s="1318"/>
      <c r="CG348" s="1318"/>
      <c r="CH348" s="1378">
        <f t="shared" si="8"/>
        <v>2440</v>
      </c>
      <c r="CI348" s="1366"/>
    </row>
    <row r="349" spans="1:87" s="386" customFormat="1" ht="57" customHeight="1">
      <c r="A349" s="2402"/>
      <c r="B349" s="1693"/>
      <c r="C349" s="2227"/>
      <c r="D349" s="2227"/>
      <c r="E349" s="2227"/>
      <c r="F349" s="2312"/>
      <c r="G349" s="392"/>
      <c r="H349" s="2304"/>
      <c r="I349" s="1596"/>
      <c r="J349" s="387"/>
      <c r="K349" s="2288"/>
      <c r="L349" s="2153"/>
      <c r="M349" s="2305"/>
      <c r="N349" s="393"/>
      <c r="O349" s="381"/>
      <c r="P349" s="407"/>
      <c r="Q349" s="380"/>
      <c r="R349" s="394"/>
      <c r="S349" s="395"/>
      <c r="T349" s="393"/>
      <c r="U349" s="394"/>
      <c r="V349" s="407"/>
      <c r="W349" s="393"/>
      <c r="X349" s="394"/>
      <c r="Y349" s="407"/>
      <c r="Z349" s="3377"/>
      <c r="AA349" s="444"/>
      <c r="AB349" s="752"/>
      <c r="AC349" s="1173"/>
      <c r="AD349" s="1796"/>
      <c r="AE349" s="1326"/>
      <c r="AF349" s="1490"/>
      <c r="AG349" s="1327"/>
      <c r="AH349" s="1327"/>
      <c r="AI349" s="1327"/>
      <c r="AJ349" s="1318"/>
      <c r="AK349" s="1318"/>
      <c r="AL349" s="1318"/>
      <c r="AM349" s="1318"/>
      <c r="AN349" s="1318"/>
      <c r="AO349" s="1318"/>
      <c r="AP349" s="1318"/>
      <c r="AQ349" s="1318"/>
      <c r="AR349" s="1318"/>
      <c r="AS349" s="1318"/>
      <c r="AT349" s="1318"/>
      <c r="AU349" s="1318"/>
      <c r="AV349" s="1318"/>
      <c r="AW349" s="1318"/>
      <c r="AX349" s="1318"/>
      <c r="AY349" s="1318"/>
      <c r="AZ349" s="1318"/>
      <c r="BA349" s="1318"/>
      <c r="BB349" s="1318"/>
      <c r="BC349" s="1318"/>
      <c r="BD349" s="1318"/>
      <c r="BE349" s="1318"/>
      <c r="BF349" s="1318"/>
      <c r="BG349" s="1318"/>
      <c r="BH349" s="1318"/>
      <c r="BI349" s="1318"/>
      <c r="BJ349" s="1318"/>
      <c r="BK349" s="1318"/>
      <c r="BL349" s="1318"/>
      <c r="BM349" s="1318"/>
      <c r="BN349" s="1318"/>
      <c r="BO349" s="1318"/>
      <c r="BP349" s="1318"/>
      <c r="BQ349" s="1318"/>
      <c r="BR349" s="1318"/>
      <c r="BS349" s="1318"/>
      <c r="BT349" s="1318"/>
      <c r="BU349" s="1318"/>
      <c r="BV349" s="1318"/>
      <c r="BW349" s="1318"/>
      <c r="BX349" s="1318"/>
      <c r="BY349" s="1318"/>
      <c r="BZ349" s="1318"/>
      <c r="CA349" s="1318"/>
      <c r="CB349" s="1318"/>
      <c r="CC349" s="1318"/>
      <c r="CD349" s="1318"/>
      <c r="CE349" s="1318"/>
      <c r="CF349" s="1318"/>
      <c r="CG349" s="1318"/>
      <c r="CH349" s="1378">
        <f t="shared" si="8"/>
        <v>0</v>
      </c>
      <c r="CI349" s="1366"/>
    </row>
    <row r="350" spans="1:87" s="386" customFormat="1" ht="45.75" customHeight="1">
      <c r="A350" s="2402"/>
      <c r="B350" s="1693"/>
      <c r="C350" s="2227"/>
      <c r="D350" s="2227"/>
      <c r="E350" s="2227"/>
      <c r="F350" s="2312"/>
      <c r="G350" s="392"/>
      <c r="H350" s="2304"/>
      <c r="I350" s="1596"/>
      <c r="J350" s="387"/>
      <c r="K350" s="2288"/>
      <c r="L350" s="2153"/>
      <c r="M350" s="2305"/>
      <c r="N350" s="393"/>
      <c r="O350" s="381"/>
      <c r="P350" s="407"/>
      <c r="Q350" s="380"/>
      <c r="R350" s="394"/>
      <c r="S350" s="395"/>
      <c r="T350" s="393"/>
      <c r="U350" s="394"/>
      <c r="V350" s="407"/>
      <c r="W350" s="393"/>
      <c r="X350" s="394"/>
      <c r="Y350" s="407"/>
      <c r="Z350" s="2252" t="s">
        <v>990</v>
      </c>
      <c r="AA350" s="444">
        <v>371</v>
      </c>
      <c r="AB350" s="752">
        <v>3711</v>
      </c>
      <c r="AC350" s="1173" t="s">
        <v>299</v>
      </c>
      <c r="AD350" s="1796">
        <f>3000*1</f>
        <v>3000</v>
      </c>
      <c r="AE350" s="1326"/>
      <c r="AF350" s="1490"/>
      <c r="AG350" s="1327"/>
      <c r="AH350" s="1327"/>
      <c r="AI350" s="1327"/>
      <c r="AJ350" s="1318"/>
      <c r="AK350" s="1318"/>
      <c r="AL350" s="1318"/>
      <c r="AM350" s="1318"/>
      <c r="AN350" s="1318"/>
      <c r="AO350" s="1318"/>
      <c r="AP350" s="1318"/>
      <c r="AQ350" s="1318"/>
      <c r="AR350" s="1318"/>
      <c r="AS350" s="1329"/>
      <c r="AT350" s="1329"/>
      <c r="AU350" s="1329"/>
      <c r="AV350" s="1329"/>
      <c r="AW350" s="1329"/>
      <c r="AX350" s="1329"/>
      <c r="AY350" s="1318"/>
      <c r="AZ350" s="1318"/>
      <c r="BA350" s="1318"/>
      <c r="BB350" s="1318"/>
      <c r="BC350" s="1318"/>
      <c r="BD350" s="1318"/>
      <c r="BE350" s="1318"/>
      <c r="BF350" s="1318"/>
      <c r="BG350" s="1318"/>
      <c r="BH350" s="1318"/>
      <c r="BI350" s="1318"/>
      <c r="BJ350" s="1318"/>
      <c r="BK350" s="1318"/>
      <c r="BL350" s="1318"/>
      <c r="BM350" s="1329">
        <f>+AD350</f>
        <v>3000</v>
      </c>
      <c r="BN350" s="1318"/>
      <c r="BO350" s="1318"/>
      <c r="BP350" s="1318"/>
      <c r="BQ350" s="1318"/>
      <c r="BR350" s="1318"/>
      <c r="BS350" s="1318"/>
      <c r="BT350" s="1318"/>
      <c r="BU350" s="1318"/>
      <c r="BV350" s="1318"/>
      <c r="BW350" s="1318"/>
      <c r="BX350" s="1318"/>
      <c r="BY350" s="1318"/>
      <c r="BZ350" s="1318"/>
      <c r="CA350" s="1318"/>
      <c r="CB350" s="1318"/>
      <c r="CC350" s="1318"/>
      <c r="CD350" s="1318"/>
      <c r="CE350" s="1318"/>
      <c r="CF350" s="1318"/>
      <c r="CG350" s="1318"/>
      <c r="CH350" s="1378">
        <f t="shared" si="8"/>
        <v>3000</v>
      </c>
      <c r="CI350" s="1366"/>
    </row>
    <row r="351" spans="1:87" s="386" customFormat="1" ht="45.75" customHeight="1">
      <c r="A351" s="2402"/>
      <c r="B351" s="1693"/>
      <c r="C351" s="2227"/>
      <c r="D351" s="2227"/>
      <c r="E351" s="2227"/>
      <c r="F351" s="2312"/>
      <c r="G351" s="392"/>
      <c r="H351" s="2304"/>
      <c r="I351" s="1596"/>
      <c r="J351" s="387"/>
      <c r="K351" s="2288"/>
      <c r="L351" s="2153"/>
      <c r="M351" s="2305"/>
      <c r="N351" s="393"/>
      <c r="O351" s="381"/>
      <c r="P351" s="407"/>
      <c r="Q351" s="380"/>
      <c r="R351" s="394"/>
      <c r="S351" s="395"/>
      <c r="T351" s="393"/>
      <c r="U351" s="394"/>
      <c r="V351" s="407"/>
      <c r="W351" s="393"/>
      <c r="X351" s="394"/>
      <c r="Y351" s="407"/>
      <c r="Z351" s="2252" t="s">
        <v>991</v>
      </c>
      <c r="AA351" s="444">
        <v>241</v>
      </c>
      <c r="AB351" s="752"/>
      <c r="AC351" s="1173" t="s">
        <v>7</v>
      </c>
      <c r="AD351" s="1796">
        <f>400*4</f>
        <v>1600</v>
      </c>
      <c r="AE351" s="1326"/>
      <c r="AF351" s="1490"/>
      <c r="AG351" s="1327"/>
      <c r="AH351" s="1327"/>
      <c r="AI351" s="1327"/>
      <c r="AJ351" s="1318"/>
      <c r="AK351" s="1318"/>
      <c r="AL351" s="1329">
        <f>+AD351</f>
        <v>1600</v>
      </c>
      <c r="AM351" s="1318"/>
      <c r="AN351" s="1318"/>
      <c r="AO351" s="1318"/>
      <c r="AP351" s="1318"/>
      <c r="AQ351" s="1318"/>
      <c r="AR351" s="1318"/>
      <c r="AS351" s="1318"/>
      <c r="AT351" s="1318"/>
      <c r="AU351" s="1318"/>
      <c r="AV351" s="1318"/>
      <c r="AW351" s="1318"/>
      <c r="AX351" s="1318"/>
      <c r="AY351" s="1318"/>
      <c r="AZ351" s="1318"/>
      <c r="BA351" s="1318"/>
      <c r="BB351" s="1318"/>
      <c r="BC351" s="1318"/>
      <c r="BD351" s="1318"/>
      <c r="BE351" s="1318"/>
      <c r="BF351" s="1318"/>
      <c r="BG351" s="1318"/>
      <c r="BH351" s="1318"/>
      <c r="BI351" s="1318"/>
      <c r="BJ351" s="1318"/>
      <c r="BK351" s="1318"/>
      <c r="BL351" s="1318"/>
      <c r="BM351" s="1318"/>
      <c r="BN351" s="1318"/>
      <c r="BO351" s="1318"/>
      <c r="BP351" s="1318"/>
      <c r="BQ351" s="1318"/>
      <c r="BR351" s="1318"/>
      <c r="BS351" s="1318"/>
      <c r="BT351" s="1318"/>
      <c r="BU351" s="1318"/>
      <c r="BV351" s="1318"/>
      <c r="BW351" s="1318"/>
      <c r="BX351" s="1318"/>
      <c r="BY351" s="1318"/>
      <c r="BZ351" s="1318"/>
      <c r="CA351" s="1318"/>
      <c r="CB351" s="1318"/>
      <c r="CC351" s="1318"/>
      <c r="CD351" s="1318"/>
      <c r="CE351" s="1318"/>
      <c r="CF351" s="1318"/>
      <c r="CG351" s="1318"/>
      <c r="CH351" s="1378">
        <f t="shared" si="8"/>
        <v>1600</v>
      </c>
      <c r="CI351" s="1366"/>
    </row>
    <row r="352" spans="1:87" s="386" customFormat="1" ht="27" customHeight="1">
      <c r="A352" s="2402"/>
      <c r="B352" s="1693"/>
      <c r="C352" s="2227"/>
      <c r="D352" s="2227"/>
      <c r="E352" s="2227"/>
      <c r="F352" s="2312"/>
      <c r="G352" s="392"/>
      <c r="H352" s="2304"/>
      <c r="I352" s="1596"/>
      <c r="J352" s="387"/>
      <c r="K352" s="2285"/>
      <c r="L352" s="2153"/>
      <c r="M352" s="2305"/>
      <c r="N352" s="393"/>
      <c r="O352" s="381"/>
      <c r="P352" s="407"/>
      <c r="Q352" s="380"/>
      <c r="R352" s="394"/>
      <c r="S352" s="395"/>
      <c r="T352" s="393"/>
      <c r="U352" s="394"/>
      <c r="V352" s="407"/>
      <c r="W352" s="393"/>
      <c r="X352" s="394"/>
      <c r="Y352" s="407"/>
      <c r="Z352" s="2252"/>
      <c r="AA352" s="444">
        <v>244</v>
      </c>
      <c r="AB352" s="752"/>
      <c r="AC352" s="1173" t="s">
        <v>127</v>
      </c>
      <c r="AD352" s="1796">
        <f>30</f>
        <v>30</v>
      </c>
      <c r="AE352" s="1326"/>
      <c r="AF352" s="1490"/>
      <c r="AG352" s="1327"/>
      <c r="AH352" s="1327"/>
      <c r="AI352" s="1327"/>
      <c r="AJ352" s="1318"/>
      <c r="AK352" s="1318"/>
      <c r="AL352" s="1318"/>
      <c r="AM352" s="1329"/>
      <c r="AN352" s="1329">
        <f>+AD352</f>
        <v>30</v>
      </c>
      <c r="AO352" s="1329"/>
      <c r="AP352" s="1318"/>
      <c r="AQ352" s="1318"/>
      <c r="AR352" s="1318"/>
      <c r="AS352" s="1318"/>
      <c r="AT352" s="1318"/>
      <c r="AU352" s="1318"/>
      <c r="AV352" s="1318"/>
      <c r="AW352" s="1318"/>
      <c r="AX352" s="1318"/>
      <c r="AY352" s="1318"/>
      <c r="AZ352" s="1318"/>
      <c r="BA352" s="1318"/>
      <c r="BB352" s="1318"/>
      <c r="BC352" s="1318"/>
      <c r="BD352" s="1318"/>
      <c r="BE352" s="1318"/>
      <c r="BF352" s="1318"/>
      <c r="BG352" s="1318"/>
      <c r="BH352" s="1318"/>
      <c r="BI352" s="1318"/>
      <c r="BJ352" s="1318"/>
      <c r="BK352" s="1318"/>
      <c r="BL352" s="1318"/>
      <c r="BM352" s="1318"/>
      <c r="BN352" s="1318"/>
      <c r="BO352" s="1318"/>
      <c r="BP352" s="1318"/>
      <c r="BQ352" s="1318"/>
      <c r="BR352" s="1318"/>
      <c r="BS352" s="1318"/>
      <c r="BT352" s="1318"/>
      <c r="BU352" s="1318"/>
      <c r="BV352" s="1318"/>
      <c r="BW352" s="1318"/>
      <c r="BX352" s="1318"/>
      <c r="BY352" s="1318"/>
      <c r="BZ352" s="1318"/>
      <c r="CA352" s="1318"/>
      <c r="CB352" s="1318"/>
      <c r="CC352" s="1318"/>
      <c r="CD352" s="1318"/>
      <c r="CE352" s="1318"/>
      <c r="CF352" s="1318"/>
      <c r="CG352" s="1318"/>
      <c r="CH352" s="1378">
        <f t="shared" si="8"/>
        <v>30</v>
      </c>
      <c r="CI352" s="1366"/>
    </row>
    <row r="353" spans="1:87" s="386" customFormat="1" ht="27" customHeight="1">
      <c r="A353" s="2402"/>
      <c r="B353" s="1693"/>
      <c r="C353" s="2227"/>
      <c r="D353" s="2227"/>
      <c r="E353" s="2227"/>
      <c r="F353" s="2312"/>
      <c r="G353" s="392"/>
      <c r="H353" s="2304"/>
      <c r="I353" s="1596"/>
      <c r="J353" s="410"/>
      <c r="K353" s="454"/>
      <c r="L353" s="2174"/>
      <c r="M353" s="141"/>
      <c r="N353" s="398"/>
      <c r="O353" s="423"/>
      <c r="P353" s="397"/>
      <c r="Q353" s="426"/>
      <c r="R353" s="396"/>
      <c r="S353" s="411"/>
      <c r="T353" s="398"/>
      <c r="U353" s="396"/>
      <c r="V353" s="397"/>
      <c r="W353" s="398"/>
      <c r="X353" s="396"/>
      <c r="Y353" s="397"/>
      <c r="Z353" s="2295"/>
      <c r="AA353" s="455"/>
      <c r="AB353" s="456"/>
      <c r="AC353" s="561"/>
      <c r="AD353" s="1797"/>
      <c r="AE353" s="1326"/>
      <c r="AF353" s="1490"/>
      <c r="AG353" s="1327"/>
      <c r="AH353" s="1327"/>
      <c r="AI353" s="1327"/>
      <c r="AJ353" s="1318"/>
      <c r="AK353" s="1318"/>
      <c r="AL353" s="1318"/>
      <c r="AM353" s="1318"/>
      <c r="AN353" s="1318"/>
      <c r="AO353" s="1318"/>
      <c r="AP353" s="1318"/>
      <c r="AQ353" s="1318"/>
      <c r="AR353" s="1318"/>
      <c r="AS353" s="1318"/>
      <c r="AT353" s="1318"/>
      <c r="AU353" s="1318"/>
      <c r="AV353" s="1318"/>
      <c r="AW353" s="1318"/>
      <c r="AX353" s="1318"/>
      <c r="AY353" s="1318"/>
      <c r="AZ353" s="1318"/>
      <c r="BA353" s="1318"/>
      <c r="BB353" s="1318"/>
      <c r="BC353" s="1318"/>
      <c r="BD353" s="1318"/>
      <c r="BE353" s="1318"/>
      <c r="BF353" s="1318"/>
      <c r="BG353" s="1318"/>
      <c r="BH353" s="1318"/>
      <c r="BI353" s="1318"/>
      <c r="BJ353" s="1318"/>
      <c r="BK353" s="1318"/>
      <c r="BL353" s="1318"/>
      <c r="BM353" s="1318"/>
      <c r="BN353" s="1318"/>
      <c r="BO353" s="1318"/>
      <c r="BP353" s="1318"/>
      <c r="BQ353" s="1318"/>
      <c r="BR353" s="1318"/>
      <c r="BS353" s="1318"/>
      <c r="BT353" s="1318"/>
      <c r="BU353" s="1318"/>
      <c r="BV353" s="1318"/>
      <c r="BW353" s="1318"/>
      <c r="BX353" s="1318"/>
      <c r="BY353" s="1318"/>
      <c r="BZ353" s="1318"/>
      <c r="CA353" s="1318"/>
      <c r="CB353" s="1318"/>
      <c r="CC353" s="1318"/>
      <c r="CD353" s="1318"/>
      <c r="CE353" s="1318"/>
      <c r="CF353" s="1318"/>
      <c r="CG353" s="1318"/>
      <c r="CH353" s="1378">
        <f t="shared" si="8"/>
        <v>0</v>
      </c>
      <c r="CI353" s="1366"/>
    </row>
    <row r="354" spans="1:87" s="386" customFormat="1" ht="45.75" customHeight="1">
      <c r="A354" s="2402"/>
      <c r="B354" s="1693"/>
      <c r="C354" s="2227"/>
      <c r="D354" s="2227"/>
      <c r="E354" s="2227"/>
      <c r="F354" s="2312"/>
      <c r="G354" s="392"/>
      <c r="H354" s="2304"/>
      <c r="I354" s="1597">
        <v>75</v>
      </c>
      <c r="J354" s="387">
        <v>12</v>
      </c>
      <c r="K354" s="2288" t="s">
        <v>992</v>
      </c>
      <c r="L354" s="3105" t="s">
        <v>985</v>
      </c>
      <c r="M354" s="3366" t="s">
        <v>986</v>
      </c>
      <c r="N354" s="393"/>
      <c r="O354" s="394"/>
      <c r="P354" s="407"/>
      <c r="Q354" s="408"/>
      <c r="R354" s="394"/>
      <c r="S354" s="395"/>
      <c r="T354" s="388"/>
      <c r="U354" s="394"/>
      <c r="V354" s="407"/>
      <c r="W354" s="393"/>
      <c r="X354" s="381"/>
      <c r="Y354" s="407"/>
      <c r="Z354" s="3377" t="s">
        <v>978</v>
      </c>
      <c r="AA354" s="441">
        <v>311</v>
      </c>
      <c r="AB354" s="441">
        <v>3111</v>
      </c>
      <c r="AC354" s="1173" t="s">
        <v>124</v>
      </c>
      <c r="AD354" s="1794">
        <f>50*250*2</f>
        <v>25000</v>
      </c>
      <c r="AE354" s="1326"/>
      <c r="AF354" s="1490"/>
      <c r="AG354" s="1327"/>
      <c r="AH354" s="1327"/>
      <c r="AI354" s="1327"/>
      <c r="AJ354" s="1318"/>
      <c r="AK354" s="1318"/>
      <c r="AL354" s="1318"/>
      <c r="AM354" s="1318"/>
      <c r="AN354" s="1318"/>
      <c r="AO354" s="1318"/>
      <c r="AP354" s="1318"/>
      <c r="AQ354" s="1328"/>
      <c r="AR354" s="1328"/>
      <c r="AS354" s="1318"/>
      <c r="AT354" s="1318"/>
      <c r="AU354" s="1318"/>
      <c r="AV354" s="1318"/>
      <c r="AW354" s="1318"/>
      <c r="AX354" s="1318"/>
      <c r="AY354" s="1318"/>
      <c r="AZ354" s="1318"/>
      <c r="BA354" s="1328">
        <f>+AD354</f>
        <v>25000</v>
      </c>
      <c r="BB354" s="1318"/>
      <c r="BC354" s="1318"/>
      <c r="BD354" s="1318"/>
      <c r="BE354" s="1318"/>
      <c r="BF354" s="1318"/>
      <c r="BG354" s="1318"/>
      <c r="BH354" s="1318"/>
      <c r="BI354" s="1318"/>
      <c r="BJ354" s="1318"/>
      <c r="BK354" s="1318"/>
      <c r="BL354" s="1318"/>
      <c r="BM354" s="1318"/>
      <c r="BN354" s="1318"/>
      <c r="BO354" s="1318"/>
      <c r="BP354" s="1318"/>
      <c r="BQ354" s="1318"/>
      <c r="BR354" s="1318"/>
      <c r="BS354" s="1318"/>
      <c r="BT354" s="1318"/>
      <c r="BU354" s="1318"/>
      <c r="BV354" s="1318"/>
      <c r="BW354" s="1318"/>
      <c r="BX354" s="1318"/>
      <c r="BY354" s="1318"/>
      <c r="BZ354" s="1318"/>
      <c r="CA354" s="1318"/>
      <c r="CB354" s="1318"/>
      <c r="CC354" s="1318"/>
      <c r="CD354" s="1318"/>
      <c r="CE354" s="1318"/>
      <c r="CF354" s="1318"/>
      <c r="CG354" s="1318"/>
      <c r="CH354" s="1378">
        <f t="shared" si="8"/>
        <v>25000</v>
      </c>
      <c r="CI354" s="1366"/>
    </row>
    <row r="355" spans="1:87" s="386" customFormat="1" ht="45.75" customHeight="1">
      <c r="A355" s="2402"/>
      <c r="B355" s="1693"/>
      <c r="C355" s="2227"/>
      <c r="D355" s="2227"/>
      <c r="E355" s="2227"/>
      <c r="F355" s="2312"/>
      <c r="G355" s="392"/>
      <c r="H355" s="2304"/>
      <c r="I355" s="1596"/>
      <c r="J355" s="387"/>
      <c r="K355" s="2285"/>
      <c r="L355" s="3105"/>
      <c r="M355" s="3366"/>
      <c r="N355" s="393"/>
      <c r="O355" s="394"/>
      <c r="P355" s="407"/>
      <c r="Q355" s="408"/>
      <c r="R355" s="394"/>
      <c r="S355" s="395"/>
      <c r="T355" s="388"/>
      <c r="U355" s="394"/>
      <c r="V355" s="407"/>
      <c r="W355" s="393"/>
      <c r="X355" s="381"/>
      <c r="Y355" s="407"/>
      <c r="Z355" s="3377"/>
      <c r="AA355" s="441"/>
      <c r="AB355" s="441"/>
      <c r="AC355" s="1173"/>
      <c r="AD355" s="1794"/>
      <c r="AE355" s="1326"/>
      <c r="AF355" s="1490"/>
      <c r="AG355" s="1327"/>
      <c r="AH355" s="1327"/>
      <c r="AI355" s="1327"/>
      <c r="AJ355" s="1318"/>
      <c r="AK355" s="1318"/>
      <c r="AL355" s="1318"/>
      <c r="AM355" s="1318"/>
      <c r="AN355" s="1318"/>
      <c r="AO355" s="1318"/>
      <c r="AP355" s="1318"/>
      <c r="AQ355" s="1318"/>
      <c r="AR355" s="1318"/>
      <c r="AS355" s="1318"/>
      <c r="AT355" s="1318"/>
      <c r="AU355" s="1318"/>
      <c r="AV355" s="1318"/>
      <c r="AW355" s="1318"/>
      <c r="AX355" s="1318"/>
      <c r="AY355" s="1318"/>
      <c r="AZ355" s="1318"/>
      <c r="BA355" s="1318"/>
      <c r="BB355" s="1318"/>
      <c r="BC355" s="1318"/>
      <c r="BD355" s="1318"/>
      <c r="BE355" s="1318"/>
      <c r="BF355" s="1318"/>
      <c r="BG355" s="1318"/>
      <c r="BH355" s="1318"/>
      <c r="BI355" s="1318"/>
      <c r="BJ355" s="1318"/>
      <c r="BK355" s="1318"/>
      <c r="BL355" s="1318"/>
      <c r="BM355" s="1318"/>
      <c r="BN355" s="1318"/>
      <c r="BO355" s="1318"/>
      <c r="BP355" s="1318"/>
      <c r="BQ355" s="1318"/>
      <c r="BR355" s="1318"/>
      <c r="BS355" s="1318"/>
      <c r="BT355" s="1318"/>
      <c r="BU355" s="1318"/>
      <c r="BV355" s="1318"/>
      <c r="BW355" s="1318"/>
      <c r="BX355" s="1318"/>
      <c r="BY355" s="1318"/>
      <c r="BZ355" s="1318"/>
      <c r="CA355" s="1318"/>
      <c r="CB355" s="1318"/>
      <c r="CC355" s="1318"/>
      <c r="CD355" s="1318"/>
      <c r="CE355" s="1318"/>
      <c r="CF355" s="1318"/>
      <c r="CG355" s="1318"/>
      <c r="CH355" s="1378">
        <f t="shared" si="8"/>
        <v>0</v>
      </c>
      <c r="CI355" s="1366"/>
    </row>
    <row r="356" spans="1:87" s="386" customFormat="1" ht="45.75" customHeight="1">
      <c r="A356" s="2402"/>
      <c r="B356" s="1693"/>
      <c r="C356" s="2227"/>
      <c r="D356" s="2227"/>
      <c r="E356" s="2227"/>
      <c r="F356" s="2312"/>
      <c r="G356" s="392"/>
      <c r="H356" s="2304"/>
      <c r="I356" s="1598"/>
      <c r="J356" s="410"/>
      <c r="K356" s="454"/>
      <c r="L356" s="2174"/>
      <c r="M356" s="141"/>
      <c r="N356" s="398"/>
      <c r="O356" s="396"/>
      <c r="P356" s="397"/>
      <c r="Q356" s="399"/>
      <c r="R356" s="396"/>
      <c r="S356" s="411"/>
      <c r="T356" s="422"/>
      <c r="U356" s="396"/>
      <c r="V356" s="397"/>
      <c r="W356" s="398"/>
      <c r="X356" s="423"/>
      <c r="Y356" s="397"/>
      <c r="Z356" s="446"/>
      <c r="AA356" s="412"/>
      <c r="AB356" s="401"/>
      <c r="AC356" s="1662"/>
      <c r="AD356" s="1789"/>
      <c r="AE356" s="1326"/>
      <c r="AF356" s="1490"/>
      <c r="AG356" s="1327"/>
      <c r="AH356" s="1327"/>
      <c r="AI356" s="1327"/>
      <c r="AJ356" s="1318"/>
      <c r="AK356" s="1318"/>
      <c r="AL356" s="1318"/>
      <c r="AM356" s="1318"/>
      <c r="AN356" s="1318"/>
      <c r="AO356" s="1318"/>
      <c r="AP356" s="1318"/>
      <c r="AQ356" s="1318"/>
      <c r="AR356" s="1318"/>
      <c r="AS356" s="1318"/>
      <c r="AT356" s="1318"/>
      <c r="AU356" s="1318"/>
      <c r="AV356" s="1318"/>
      <c r="AW356" s="1318"/>
      <c r="AX356" s="1318"/>
      <c r="AY356" s="1318"/>
      <c r="AZ356" s="1318"/>
      <c r="BA356" s="1318"/>
      <c r="BB356" s="1318"/>
      <c r="BC356" s="1318"/>
      <c r="BD356" s="1318"/>
      <c r="BE356" s="1318"/>
      <c r="BF356" s="1318"/>
      <c r="BG356" s="1318"/>
      <c r="BH356" s="1318"/>
      <c r="BI356" s="1318"/>
      <c r="BJ356" s="1318"/>
      <c r="BK356" s="1318"/>
      <c r="BL356" s="1318"/>
      <c r="BM356" s="1318"/>
      <c r="BN356" s="1318"/>
      <c r="BO356" s="1318"/>
      <c r="BP356" s="1318"/>
      <c r="BQ356" s="1318"/>
      <c r="BR356" s="1318"/>
      <c r="BS356" s="1318"/>
      <c r="BT356" s="1318"/>
      <c r="BU356" s="1318"/>
      <c r="BV356" s="1318"/>
      <c r="BW356" s="1318"/>
      <c r="BX356" s="1318"/>
      <c r="BY356" s="1318"/>
      <c r="BZ356" s="1318"/>
      <c r="CA356" s="1318"/>
      <c r="CB356" s="1318"/>
      <c r="CC356" s="1318"/>
      <c r="CD356" s="1318"/>
      <c r="CE356" s="1318"/>
      <c r="CF356" s="1318"/>
      <c r="CG356" s="1318"/>
      <c r="CH356" s="1378">
        <f t="shared" si="8"/>
        <v>0</v>
      </c>
      <c r="CI356" s="1366"/>
    </row>
    <row r="357" spans="1:87" s="386" customFormat="1" ht="45.75" customHeight="1">
      <c r="A357" s="2402"/>
      <c r="B357" s="1693"/>
      <c r="C357" s="2227"/>
      <c r="D357" s="2227"/>
      <c r="E357" s="2227"/>
      <c r="F357" s="2312"/>
      <c r="G357" s="2343"/>
      <c r="H357" s="2304"/>
      <c r="I357" s="1596">
        <v>76</v>
      </c>
      <c r="J357" s="402">
        <v>13</v>
      </c>
      <c r="K357" s="3367" t="s">
        <v>993</v>
      </c>
      <c r="L357" s="3123" t="s">
        <v>994</v>
      </c>
      <c r="M357" s="2178" t="s">
        <v>995</v>
      </c>
      <c r="N357" s="406"/>
      <c r="O357" s="415"/>
      <c r="P357" s="417"/>
      <c r="Q357" s="418"/>
      <c r="R357" s="415"/>
      <c r="S357" s="416"/>
      <c r="T357" s="406"/>
      <c r="U357" s="415"/>
      <c r="V357" s="417"/>
      <c r="W357" s="406"/>
      <c r="X357" s="415"/>
      <c r="Y357" s="417"/>
      <c r="Z357" s="457"/>
      <c r="AA357" s="420"/>
      <c r="AB357" s="421"/>
      <c r="AC357" s="2074"/>
      <c r="AD357" s="2393"/>
      <c r="AE357" s="1326"/>
      <c r="AF357" s="1490"/>
      <c r="AG357" s="1327"/>
      <c r="AH357" s="1327"/>
      <c r="AI357" s="1327"/>
      <c r="AJ357" s="1318"/>
      <c r="AK357" s="1318"/>
      <c r="AL357" s="1318"/>
      <c r="AM357" s="1318"/>
      <c r="AN357" s="1318"/>
      <c r="AO357" s="1318"/>
      <c r="AP357" s="1318"/>
      <c r="AQ357" s="1318"/>
      <c r="AR357" s="1318"/>
      <c r="AS357" s="1318"/>
      <c r="AT357" s="1318"/>
      <c r="AU357" s="1318"/>
      <c r="AV357" s="1318"/>
      <c r="AW357" s="1318"/>
      <c r="AX357" s="1318"/>
      <c r="AY357" s="1318"/>
      <c r="AZ357" s="1318"/>
      <c r="BA357" s="1318"/>
      <c r="BB357" s="1318"/>
      <c r="BC357" s="1318"/>
      <c r="BD357" s="1318"/>
      <c r="BE357" s="1318"/>
      <c r="BF357" s="1318"/>
      <c r="BG357" s="1318"/>
      <c r="BH357" s="1318"/>
      <c r="BI357" s="1318"/>
      <c r="BJ357" s="1318"/>
      <c r="BK357" s="1318"/>
      <c r="BL357" s="1318"/>
      <c r="BM357" s="1318"/>
      <c r="BN357" s="1318"/>
      <c r="BO357" s="1318"/>
      <c r="BP357" s="1318"/>
      <c r="BQ357" s="1318"/>
      <c r="BR357" s="1318"/>
      <c r="BS357" s="1318"/>
      <c r="BT357" s="1318"/>
      <c r="BU357" s="1318"/>
      <c r="BV357" s="1318"/>
      <c r="BW357" s="1318"/>
      <c r="BX357" s="1318"/>
      <c r="BY357" s="1318"/>
      <c r="BZ357" s="1318"/>
      <c r="CA357" s="1318"/>
      <c r="CB357" s="1318"/>
      <c r="CC357" s="1318"/>
      <c r="CD357" s="1318"/>
      <c r="CE357" s="1318"/>
      <c r="CF357" s="1318"/>
      <c r="CG357" s="1318"/>
      <c r="CH357" s="1378">
        <f t="shared" si="8"/>
        <v>0</v>
      </c>
      <c r="CI357" s="1366"/>
    </row>
    <row r="358" spans="1:87" s="386" customFormat="1" ht="113.25" customHeight="1">
      <c r="A358" s="2402"/>
      <c r="B358" s="1693"/>
      <c r="C358" s="2227"/>
      <c r="D358" s="2227"/>
      <c r="E358" s="2227"/>
      <c r="F358" s="2312"/>
      <c r="G358" s="2343"/>
      <c r="H358" s="2304"/>
      <c r="I358" s="1596"/>
      <c r="J358" s="387"/>
      <c r="K358" s="3365"/>
      <c r="L358" s="3105"/>
      <c r="M358" s="2305"/>
      <c r="N358" s="388"/>
      <c r="O358" s="381"/>
      <c r="P358" s="382"/>
      <c r="Q358" s="380"/>
      <c r="R358" s="381"/>
      <c r="S358" s="389"/>
      <c r="T358" s="388"/>
      <c r="U358" s="381"/>
      <c r="V358" s="382"/>
      <c r="W358" s="388"/>
      <c r="X358" s="381"/>
      <c r="Y358" s="382"/>
      <c r="Z358" s="451"/>
      <c r="AA358" s="391"/>
      <c r="AB358" s="367"/>
      <c r="AC358" s="898"/>
      <c r="AD358" s="1795"/>
      <c r="AE358" s="1326"/>
      <c r="AF358" s="1490"/>
      <c r="AG358" s="1327"/>
      <c r="AH358" s="1327"/>
      <c r="AI358" s="1327"/>
      <c r="AJ358" s="1318"/>
      <c r="AK358" s="1318"/>
      <c r="AL358" s="1318"/>
      <c r="AM358" s="1318"/>
      <c r="AN358" s="1318"/>
      <c r="AO358" s="1318"/>
      <c r="AP358" s="1318"/>
      <c r="AQ358" s="1318"/>
      <c r="AR358" s="1318"/>
      <c r="AS358" s="1318"/>
      <c r="AT358" s="1318"/>
      <c r="AU358" s="1318"/>
      <c r="AV358" s="1318"/>
      <c r="AW358" s="1318"/>
      <c r="AX358" s="1318"/>
      <c r="AY358" s="1318"/>
      <c r="AZ358" s="1318"/>
      <c r="BA358" s="1318"/>
      <c r="BB358" s="1318"/>
      <c r="BC358" s="1318"/>
      <c r="BD358" s="1318"/>
      <c r="BE358" s="1318"/>
      <c r="BF358" s="1318"/>
      <c r="BG358" s="1318"/>
      <c r="BH358" s="1318"/>
      <c r="BI358" s="1318"/>
      <c r="BJ358" s="1318"/>
      <c r="BK358" s="1318"/>
      <c r="BL358" s="1318"/>
      <c r="BM358" s="1318"/>
      <c r="BN358" s="1318"/>
      <c r="BO358" s="1318"/>
      <c r="BP358" s="1318"/>
      <c r="BQ358" s="1318"/>
      <c r="BR358" s="1318"/>
      <c r="BS358" s="1318"/>
      <c r="BT358" s="1318"/>
      <c r="BU358" s="1318"/>
      <c r="BV358" s="1318"/>
      <c r="BW358" s="1318"/>
      <c r="BX358" s="1318"/>
      <c r="BY358" s="1318"/>
      <c r="BZ358" s="1318"/>
      <c r="CA358" s="1318"/>
      <c r="CB358" s="1318"/>
      <c r="CC358" s="1318"/>
      <c r="CD358" s="1318"/>
      <c r="CE358" s="1318"/>
      <c r="CF358" s="1318"/>
      <c r="CG358" s="1318"/>
      <c r="CH358" s="1378">
        <f t="shared" si="8"/>
        <v>0</v>
      </c>
      <c r="CI358" s="1366"/>
    </row>
    <row r="359" spans="1:87" s="386" customFormat="1" ht="19.5" customHeight="1">
      <c r="A359" s="2403"/>
      <c r="B359" s="2094"/>
      <c r="C359" s="482"/>
      <c r="D359" s="482"/>
      <c r="E359" s="482"/>
      <c r="F359" s="2096"/>
      <c r="G359" s="2344"/>
      <c r="H359" s="1568"/>
      <c r="I359" s="1598"/>
      <c r="J359" s="410"/>
      <c r="K359" s="445"/>
      <c r="L359" s="2174"/>
      <c r="M359" s="141"/>
      <c r="N359" s="422"/>
      <c r="O359" s="423"/>
      <c r="P359" s="425"/>
      <c r="Q359" s="426"/>
      <c r="R359" s="423"/>
      <c r="S359" s="424"/>
      <c r="T359" s="422"/>
      <c r="U359" s="423"/>
      <c r="V359" s="425"/>
      <c r="W359" s="422"/>
      <c r="X359" s="423"/>
      <c r="Y359" s="425"/>
      <c r="Z359" s="458"/>
      <c r="AA359" s="459"/>
      <c r="AB359" s="460"/>
      <c r="AC359" s="1662"/>
      <c r="AD359" s="1789"/>
      <c r="AE359" s="1326"/>
      <c r="AF359" s="1490"/>
      <c r="AG359" s="1327"/>
      <c r="AH359" s="1327"/>
      <c r="AI359" s="1327"/>
      <c r="AJ359" s="1318"/>
      <c r="AK359" s="1318"/>
      <c r="AL359" s="1318"/>
      <c r="AM359" s="1318"/>
      <c r="AN359" s="1318"/>
      <c r="AO359" s="1318"/>
      <c r="AP359" s="1318"/>
      <c r="AQ359" s="1318"/>
      <c r="AR359" s="1318"/>
      <c r="AS359" s="1318"/>
      <c r="AT359" s="1318"/>
      <c r="AU359" s="1318"/>
      <c r="AV359" s="1318"/>
      <c r="AW359" s="1318"/>
      <c r="AX359" s="1318"/>
      <c r="AY359" s="1318"/>
      <c r="AZ359" s="1318"/>
      <c r="BA359" s="1318"/>
      <c r="BB359" s="1318"/>
      <c r="BC359" s="1318"/>
      <c r="BD359" s="1318"/>
      <c r="BE359" s="1318"/>
      <c r="BF359" s="1318"/>
      <c r="BG359" s="1318"/>
      <c r="BH359" s="1318"/>
      <c r="BI359" s="1318"/>
      <c r="BJ359" s="1318"/>
      <c r="BK359" s="1318"/>
      <c r="BL359" s="1318"/>
      <c r="BM359" s="1318"/>
      <c r="BN359" s="1318"/>
      <c r="BO359" s="1318"/>
      <c r="BP359" s="1318"/>
      <c r="BQ359" s="1318"/>
      <c r="BR359" s="1318"/>
      <c r="BS359" s="1318"/>
      <c r="BT359" s="1318"/>
      <c r="BU359" s="1318"/>
      <c r="BV359" s="1318"/>
      <c r="BW359" s="1318"/>
      <c r="BX359" s="1318"/>
      <c r="BY359" s="1318"/>
      <c r="BZ359" s="1318"/>
      <c r="CA359" s="1318"/>
      <c r="CB359" s="1318"/>
      <c r="CC359" s="1318"/>
      <c r="CD359" s="1318"/>
      <c r="CE359" s="1318"/>
      <c r="CF359" s="1318"/>
      <c r="CG359" s="1318"/>
      <c r="CH359" s="1378">
        <f t="shared" si="8"/>
        <v>0</v>
      </c>
      <c r="CI359" s="1366"/>
    </row>
    <row r="360" spans="1:87" s="386" customFormat="1" ht="45.75" customHeight="1">
      <c r="A360" s="2402"/>
      <c r="B360" s="1693"/>
      <c r="C360" s="2227"/>
      <c r="D360" s="2227"/>
      <c r="E360" s="2227"/>
      <c r="F360" s="2312"/>
      <c r="G360" s="2343"/>
      <c r="H360" s="2304"/>
      <c r="I360" s="1596"/>
      <c r="J360" s="387"/>
      <c r="K360" s="3375" t="s">
        <v>996</v>
      </c>
      <c r="L360" s="2153"/>
      <c r="M360" s="2305"/>
      <c r="N360" s="393"/>
      <c r="O360" s="394"/>
      <c r="P360" s="407"/>
      <c r="Q360" s="408"/>
      <c r="R360" s="394"/>
      <c r="S360" s="395"/>
      <c r="T360" s="393"/>
      <c r="U360" s="394"/>
      <c r="V360" s="407"/>
      <c r="W360" s="393"/>
      <c r="X360" s="394"/>
      <c r="Y360" s="407"/>
      <c r="Z360" s="461"/>
      <c r="AA360" s="391"/>
      <c r="AB360" s="367"/>
      <c r="AC360" s="898"/>
      <c r="AD360" s="1795"/>
      <c r="AE360" s="1326"/>
      <c r="AF360" s="1490"/>
      <c r="AG360" s="1327"/>
      <c r="AH360" s="1327"/>
      <c r="AI360" s="1327"/>
      <c r="AJ360" s="1318"/>
      <c r="AK360" s="1318"/>
      <c r="AL360" s="1318"/>
      <c r="AM360" s="1318"/>
      <c r="AN360" s="1318"/>
      <c r="AO360" s="1318"/>
      <c r="AP360" s="1318"/>
      <c r="AQ360" s="1318"/>
      <c r="AR360" s="1318"/>
      <c r="AS360" s="1318"/>
      <c r="AT360" s="1318"/>
      <c r="AU360" s="1318"/>
      <c r="AV360" s="1318"/>
      <c r="AW360" s="1318"/>
      <c r="AX360" s="1318"/>
      <c r="AY360" s="1318"/>
      <c r="AZ360" s="1318"/>
      <c r="BA360" s="1318"/>
      <c r="BB360" s="1318"/>
      <c r="BC360" s="1318"/>
      <c r="BD360" s="1318"/>
      <c r="BE360" s="1318"/>
      <c r="BF360" s="1318"/>
      <c r="BG360" s="1318"/>
      <c r="BH360" s="1318"/>
      <c r="BI360" s="1318"/>
      <c r="BJ360" s="1318"/>
      <c r="BK360" s="1318"/>
      <c r="BL360" s="1318"/>
      <c r="BM360" s="1318"/>
      <c r="BN360" s="1318"/>
      <c r="BO360" s="1318"/>
      <c r="BP360" s="1318"/>
      <c r="BQ360" s="1318"/>
      <c r="BR360" s="1318"/>
      <c r="BS360" s="1318"/>
      <c r="BT360" s="1318"/>
      <c r="BU360" s="1318"/>
      <c r="BV360" s="1318"/>
      <c r="BW360" s="1318"/>
      <c r="BX360" s="1318"/>
      <c r="BY360" s="1318"/>
      <c r="BZ360" s="1318"/>
      <c r="CA360" s="1318"/>
      <c r="CB360" s="1318"/>
      <c r="CC360" s="1318"/>
      <c r="CD360" s="1318"/>
      <c r="CE360" s="1318"/>
      <c r="CF360" s="1318"/>
      <c r="CG360" s="1318"/>
      <c r="CH360" s="1378">
        <f t="shared" si="8"/>
        <v>0</v>
      </c>
      <c r="CI360" s="1366"/>
    </row>
    <row r="361" spans="1:87" s="386" customFormat="1" ht="87" customHeight="1">
      <c r="A361" s="2402"/>
      <c r="B361" s="1693"/>
      <c r="C361" s="2227"/>
      <c r="D361" s="2227"/>
      <c r="E361" s="2227"/>
      <c r="F361" s="2312"/>
      <c r="G361" s="392"/>
      <c r="H361" s="2304"/>
      <c r="I361" s="1596"/>
      <c r="J361" s="387"/>
      <c r="K361" s="3375"/>
      <c r="L361" s="2153"/>
      <c r="M361" s="2305"/>
      <c r="N361" s="393"/>
      <c r="O361" s="394"/>
      <c r="P361" s="407"/>
      <c r="Q361" s="408"/>
      <c r="R361" s="394"/>
      <c r="S361" s="395"/>
      <c r="T361" s="393"/>
      <c r="U361" s="394"/>
      <c r="V361" s="407"/>
      <c r="W361" s="393"/>
      <c r="X361" s="394"/>
      <c r="Y361" s="407"/>
      <c r="Z361" s="461"/>
      <c r="AA361" s="391"/>
      <c r="AB361" s="367"/>
      <c r="AC361" s="898"/>
      <c r="AD361" s="1795"/>
      <c r="AE361" s="1326"/>
      <c r="AF361" s="1490"/>
      <c r="AG361" s="1327"/>
      <c r="AH361" s="1327"/>
      <c r="AI361" s="1327"/>
      <c r="AJ361" s="1318"/>
      <c r="AK361" s="1318"/>
      <c r="AL361" s="1318"/>
      <c r="AM361" s="1318"/>
      <c r="AN361" s="1318"/>
      <c r="AO361" s="1318"/>
      <c r="AP361" s="1318"/>
      <c r="AQ361" s="1318"/>
      <c r="AR361" s="1318"/>
      <c r="AS361" s="1318"/>
      <c r="AT361" s="1318"/>
      <c r="AU361" s="1318"/>
      <c r="AV361" s="1318"/>
      <c r="AW361" s="1318"/>
      <c r="AX361" s="1318"/>
      <c r="AY361" s="1318"/>
      <c r="AZ361" s="1318"/>
      <c r="BA361" s="1318"/>
      <c r="BB361" s="1318"/>
      <c r="BC361" s="1318"/>
      <c r="BD361" s="1318"/>
      <c r="BE361" s="1318"/>
      <c r="BF361" s="1318"/>
      <c r="BG361" s="1318"/>
      <c r="BH361" s="1318"/>
      <c r="BI361" s="1318"/>
      <c r="BJ361" s="1318"/>
      <c r="BK361" s="1318"/>
      <c r="BL361" s="1318"/>
      <c r="BM361" s="1318"/>
      <c r="BN361" s="1318"/>
      <c r="BO361" s="1318"/>
      <c r="BP361" s="1318"/>
      <c r="BQ361" s="1318"/>
      <c r="BR361" s="1318"/>
      <c r="BS361" s="1318"/>
      <c r="BT361" s="1318"/>
      <c r="BU361" s="1318"/>
      <c r="BV361" s="1318"/>
      <c r="BW361" s="1318"/>
      <c r="BX361" s="1318"/>
      <c r="BY361" s="1318"/>
      <c r="BZ361" s="1318"/>
      <c r="CA361" s="1318"/>
      <c r="CB361" s="1318"/>
      <c r="CC361" s="1318"/>
      <c r="CD361" s="1318"/>
      <c r="CE361" s="1318"/>
      <c r="CF361" s="1318"/>
      <c r="CG361" s="1318"/>
      <c r="CH361" s="1378">
        <f t="shared" si="8"/>
        <v>0</v>
      </c>
      <c r="CI361" s="1366"/>
    </row>
    <row r="362" spans="1:87" s="386" customFormat="1" ht="130.5" customHeight="1">
      <c r="A362" s="2402"/>
      <c r="B362" s="1693"/>
      <c r="C362" s="2227"/>
      <c r="D362" s="2227"/>
      <c r="E362" s="2227"/>
      <c r="F362" s="2312"/>
      <c r="G362" s="392"/>
      <c r="H362" s="2304"/>
      <c r="I362" s="1596">
        <v>77</v>
      </c>
      <c r="J362" s="387">
        <v>14</v>
      </c>
      <c r="K362" s="2288" t="s">
        <v>997</v>
      </c>
      <c r="L362" s="2153" t="s">
        <v>998</v>
      </c>
      <c r="M362" s="2305" t="s">
        <v>999</v>
      </c>
      <c r="N362" s="393"/>
      <c r="O362" s="394"/>
      <c r="P362" s="382"/>
      <c r="Q362" s="408"/>
      <c r="R362" s="394"/>
      <c r="S362" s="389"/>
      <c r="T362" s="393"/>
      <c r="U362" s="394"/>
      <c r="V362" s="407"/>
      <c r="W362" s="393"/>
      <c r="X362" s="394"/>
      <c r="Y362" s="407"/>
      <c r="Z362" s="461"/>
      <c r="AA362" s="391"/>
      <c r="AB362" s="367"/>
      <c r="AC362" s="898"/>
      <c r="AD362" s="1795"/>
      <c r="AE362" s="1326"/>
      <c r="AF362" s="1490"/>
      <c r="AG362" s="1327"/>
      <c r="AH362" s="1327"/>
      <c r="AI362" s="1327"/>
      <c r="AJ362" s="1318"/>
      <c r="AK362" s="1318"/>
      <c r="AL362" s="1318"/>
      <c r="AM362" s="1318"/>
      <c r="AN362" s="1318"/>
      <c r="AO362" s="1318"/>
      <c r="AP362" s="1318"/>
      <c r="AQ362" s="1318"/>
      <c r="AR362" s="1318"/>
      <c r="AS362" s="1318"/>
      <c r="AT362" s="1318"/>
      <c r="AU362" s="1318"/>
      <c r="AV362" s="1318"/>
      <c r="AW362" s="1318"/>
      <c r="AX362" s="1318"/>
      <c r="AY362" s="1318"/>
      <c r="AZ362" s="1318"/>
      <c r="BA362" s="1318"/>
      <c r="BB362" s="1318"/>
      <c r="BC362" s="1318"/>
      <c r="BD362" s="1318"/>
      <c r="BE362" s="1318"/>
      <c r="BF362" s="1318"/>
      <c r="BG362" s="1318"/>
      <c r="BH362" s="1318"/>
      <c r="BI362" s="1318"/>
      <c r="BJ362" s="1318"/>
      <c r="BK362" s="1318"/>
      <c r="BL362" s="1318"/>
      <c r="BM362" s="1318"/>
      <c r="BN362" s="1318"/>
      <c r="BO362" s="1318"/>
      <c r="BP362" s="1318"/>
      <c r="BQ362" s="1318"/>
      <c r="BR362" s="1318"/>
      <c r="BS362" s="1318"/>
      <c r="BT362" s="1318"/>
      <c r="BU362" s="1318"/>
      <c r="BV362" s="1318"/>
      <c r="BW362" s="1318"/>
      <c r="BX362" s="1318"/>
      <c r="BY362" s="1318"/>
      <c r="BZ362" s="1318"/>
      <c r="CA362" s="1318"/>
      <c r="CB362" s="1318"/>
      <c r="CC362" s="1318"/>
      <c r="CD362" s="1318"/>
      <c r="CE362" s="1318"/>
      <c r="CF362" s="1318"/>
      <c r="CG362" s="1318"/>
      <c r="CH362" s="1378">
        <f t="shared" si="8"/>
        <v>0</v>
      </c>
      <c r="CI362" s="1366"/>
    </row>
    <row r="363" spans="1:87" s="386" customFormat="1" ht="121.5" customHeight="1">
      <c r="A363" s="2402"/>
      <c r="B363" s="1693"/>
      <c r="C363" s="2227"/>
      <c r="D363" s="2227"/>
      <c r="E363" s="2227"/>
      <c r="F363" s="2312"/>
      <c r="G363" s="392"/>
      <c r="H363" s="2304"/>
      <c r="I363" s="1596"/>
      <c r="J363" s="387"/>
      <c r="K363" s="2288"/>
      <c r="L363" s="2153" t="s">
        <v>1000</v>
      </c>
      <c r="M363" s="2305"/>
      <c r="N363" s="393"/>
      <c r="O363" s="394"/>
      <c r="P363" s="382"/>
      <c r="Q363" s="408"/>
      <c r="R363" s="394"/>
      <c r="S363" s="389"/>
      <c r="T363" s="393"/>
      <c r="U363" s="394"/>
      <c r="V363" s="407"/>
      <c r="W363" s="393"/>
      <c r="X363" s="394"/>
      <c r="Y363" s="407"/>
      <c r="Z363" s="461"/>
      <c r="AA363" s="391"/>
      <c r="AB363" s="367"/>
      <c r="AC363" s="898"/>
      <c r="AD363" s="1795"/>
      <c r="AE363" s="1326"/>
      <c r="AF363" s="1490"/>
      <c r="AG363" s="1327"/>
      <c r="AH363" s="1327"/>
      <c r="AI363" s="1327"/>
      <c r="AJ363" s="1318"/>
      <c r="AK363" s="1318"/>
      <c r="AL363" s="1318"/>
      <c r="AM363" s="1318"/>
      <c r="AN363" s="1318"/>
      <c r="AO363" s="1318"/>
      <c r="AP363" s="1318"/>
      <c r="AQ363" s="1318"/>
      <c r="AR363" s="1318"/>
      <c r="AS363" s="1318"/>
      <c r="AT363" s="1318"/>
      <c r="AU363" s="1318"/>
      <c r="AV363" s="1318"/>
      <c r="AW363" s="1318"/>
      <c r="AX363" s="1318"/>
      <c r="AY363" s="1318"/>
      <c r="AZ363" s="1318"/>
      <c r="BA363" s="1318"/>
      <c r="BB363" s="1318"/>
      <c r="BC363" s="1318"/>
      <c r="BD363" s="1318"/>
      <c r="BE363" s="1318"/>
      <c r="BF363" s="1318"/>
      <c r="BG363" s="1318"/>
      <c r="BH363" s="1318"/>
      <c r="BI363" s="1318"/>
      <c r="BJ363" s="1318"/>
      <c r="BK363" s="1318"/>
      <c r="BL363" s="1318"/>
      <c r="BM363" s="1318"/>
      <c r="BN363" s="1318"/>
      <c r="BO363" s="1318"/>
      <c r="BP363" s="1318"/>
      <c r="BQ363" s="1318"/>
      <c r="BR363" s="1318"/>
      <c r="BS363" s="1318"/>
      <c r="BT363" s="1318"/>
      <c r="BU363" s="1318"/>
      <c r="BV363" s="1318"/>
      <c r="BW363" s="1318"/>
      <c r="BX363" s="1318"/>
      <c r="BY363" s="1318"/>
      <c r="BZ363" s="1318"/>
      <c r="CA363" s="1318"/>
      <c r="CB363" s="1318"/>
      <c r="CC363" s="1318"/>
      <c r="CD363" s="1318"/>
      <c r="CE363" s="1318"/>
      <c r="CF363" s="1318"/>
      <c r="CG363" s="1318"/>
      <c r="CH363" s="1378">
        <f t="shared" si="8"/>
        <v>0</v>
      </c>
      <c r="CI363" s="1366"/>
    </row>
    <row r="364" spans="1:87" s="386" customFormat="1" ht="87" customHeight="1">
      <c r="A364" s="2402"/>
      <c r="B364" s="1693"/>
      <c r="C364" s="2227"/>
      <c r="D364" s="2227"/>
      <c r="E364" s="2227"/>
      <c r="F364" s="2312"/>
      <c r="G364" s="392"/>
      <c r="H364" s="2304"/>
      <c r="I364" s="1598"/>
      <c r="J364" s="410"/>
      <c r="K364" s="445"/>
      <c r="L364" s="2174"/>
      <c r="M364" s="141"/>
      <c r="N364" s="398"/>
      <c r="O364" s="396"/>
      <c r="P364" s="425"/>
      <c r="Q364" s="399"/>
      <c r="R364" s="396"/>
      <c r="S364" s="424"/>
      <c r="T364" s="398"/>
      <c r="U364" s="396"/>
      <c r="V364" s="397"/>
      <c r="W364" s="398"/>
      <c r="X364" s="396"/>
      <c r="Y364" s="397"/>
      <c r="Z364" s="458"/>
      <c r="AA364" s="412"/>
      <c r="AB364" s="401"/>
      <c r="AC364" s="1662"/>
      <c r="AD364" s="1789"/>
      <c r="AE364" s="1326"/>
      <c r="AF364" s="1490"/>
      <c r="AG364" s="1327"/>
      <c r="AH364" s="1327"/>
      <c r="AI364" s="1327"/>
      <c r="AJ364" s="1318"/>
      <c r="AK364" s="1318"/>
      <c r="AL364" s="1318"/>
      <c r="AM364" s="1318"/>
      <c r="AN364" s="1318"/>
      <c r="AO364" s="1318"/>
      <c r="AP364" s="1318"/>
      <c r="AQ364" s="1318"/>
      <c r="AR364" s="1318"/>
      <c r="AS364" s="1318"/>
      <c r="AT364" s="1318"/>
      <c r="AU364" s="1318"/>
      <c r="AV364" s="1318"/>
      <c r="AW364" s="1318"/>
      <c r="AX364" s="1318"/>
      <c r="AY364" s="1318"/>
      <c r="AZ364" s="1318"/>
      <c r="BA364" s="1318"/>
      <c r="BB364" s="1318"/>
      <c r="BC364" s="1318"/>
      <c r="BD364" s="1318"/>
      <c r="BE364" s="1318"/>
      <c r="BF364" s="1318"/>
      <c r="BG364" s="1318"/>
      <c r="BH364" s="1318"/>
      <c r="BI364" s="1318"/>
      <c r="BJ364" s="1318"/>
      <c r="BK364" s="1318"/>
      <c r="BL364" s="1318"/>
      <c r="BM364" s="1318"/>
      <c r="BN364" s="1318"/>
      <c r="BO364" s="1318"/>
      <c r="BP364" s="1318"/>
      <c r="BQ364" s="1318"/>
      <c r="BR364" s="1318"/>
      <c r="BS364" s="1318"/>
      <c r="BT364" s="1318"/>
      <c r="BU364" s="1318"/>
      <c r="BV364" s="1318"/>
      <c r="BW364" s="1318"/>
      <c r="BX364" s="1318"/>
      <c r="BY364" s="1318"/>
      <c r="BZ364" s="1318"/>
      <c r="CA364" s="1318"/>
      <c r="CB364" s="1318"/>
      <c r="CC364" s="1318"/>
      <c r="CD364" s="1318"/>
      <c r="CE364" s="1318"/>
      <c r="CF364" s="1318"/>
      <c r="CG364" s="1318"/>
      <c r="CH364" s="1378">
        <f t="shared" si="8"/>
        <v>0</v>
      </c>
      <c r="CI364" s="1366"/>
    </row>
    <row r="365" spans="1:87" s="386" customFormat="1" ht="136.5" customHeight="1">
      <c r="A365" s="2402"/>
      <c r="B365" s="1693"/>
      <c r="C365" s="2227"/>
      <c r="D365" s="2227"/>
      <c r="E365" s="2227"/>
      <c r="F365" s="2312"/>
      <c r="G365" s="392"/>
      <c r="H365" s="2304"/>
      <c r="I365" s="1596">
        <v>78</v>
      </c>
      <c r="J365" s="387">
        <v>15</v>
      </c>
      <c r="K365" s="2288" t="s">
        <v>1001</v>
      </c>
      <c r="L365" s="2153" t="s">
        <v>1000</v>
      </c>
      <c r="M365" s="2305" t="s">
        <v>999</v>
      </c>
      <c r="N365" s="393"/>
      <c r="O365" s="394"/>
      <c r="P365" s="407"/>
      <c r="Q365" s="408"/>
      <c r="R365" s="394"/>
      <c r="S365" s="395"/>
      <c r="T365" s="393"/>
      <c r="U365" s="394"/>
      <c r="V365" s="382"/>
      <c r="W365" s="393"/>
      <c r="X365" s="394"/>
      <c r="Y365" s="382"/>
      <c r="Z365" s="451"/>
      <c r="AA365" s="391"/>
      <c r="AB365" s="367"/>
      <c r="AC365" s="898"/>
      <c r="AD365" s="1795"/>
      <c r="AE365" s="1326"/>
      <c r="AF365" s="1490"/>
      <c r="AG365" s="1327"/>
      <c r="AH365" s="1327"/>
      <c r="AI365" s="1327"/>
      <c r="AJ365" s="1318"/>
      <c r="AK365" s="1318"/>
      <c r="AL365" s="1318"/>
      <c r="AM365" s="1318"/>
      <c r="AN365" s="1318"/>
      <c r="AO365" s="1318"/>
      <c r="AP365" s="1318"/>
      <c r="AQ365" s="1318"/>
      <c r="AR365" s="1318"/>
      <c r="AS365" s="1318"/>
      <c r="AT365" s="1318"/>
      <c r="AU365" s="1318"/>
      <c r="AV365" s="1318"/>
      <c r="AW365" s="1318"/>
      <c r="AX365" s="1318"/>
      <c r="AY365" s="1318"/>
      <c r="AZ365" s="1318"/>
      <c r="BA365" s="1318"/>
      <c r="BB365" s="1318"/>
      <c r="BC365" s="1318"/>
      <c r="BD365" s="1318"/>
      <c r="BE365" s="1318"/>
      <c r="BF365" s="1318"/>
      <c r="BG365" s="1318"/>
      <c r="BH365" s="1318"/>
      <c r="BI365" s="1318"/>
      <c r="BJ365" s="1318"/>
      <c r="BK365" s="1318"/>
      <c r="BL365" s="1318"/>
      <c r="BM365" s="1318"/>
      <c r="BN365" s="1318"/>
      <c r="BO365" s="1318"/>
      <c r="BP365" s="1318"/>
      <c r="BQ365" s="1318"/>
      <c r="BR365" s="1318"/>
      <c r="BS365" s="1318"/>
      <c r="BT365" s="1318"/>
      <c r="BU365" s="1318"/>
      <c r="BV365" s="1318"/>
      <c r="BW365" s="1318"/>
      <c r="BX365" s="1318"/>
      <c r="BY365" s="1318"/>
      <c r="BZ365" s="1318"/>
      <c r="CA365" s="1318"/>
      <c r="CB365" s="1318"/>
      <c r="CC365" s="1318"/>
      <c r="CD365" s="1318"/>
      <c r="CE365" s="1318"/>
      <c r="CF365" s="1318"/>
      <c r="CG365" s="1318"/>
      <c r="CH365" s="1378">
        <f t="shared" si="8"/>
        <v>0</v>
      </c>
      <c r="CI365" s="1366"/>
    </row>
    <row r="366" spans="1:87" s="386" customFormat="1" ht="133.5" customHeight="1">
      <c r="A366" s="2402"/>
      <c r="B366" s="1693"/>
      <c r="C366" s="2227"/>
      <c r="D366" s="2227"/>
      <c r="E366" s="2227"/>
      <c r="F366" s="2312"/>
      <c r="G366" s="392"/>
      <c r="H366" s="2304"/>
      <c r="I366" s="1596"/>
      <c r="J366" s="387"/>
      <c r="K366" s="2288"/>
      <c r="L366" s="2153" t="s">
        <v>1002</v>
      </c>
      <c r="M366" s="2305"/>
      <c r="N366" s="393"/>
      <c r="O366" s="394"/>
      <c r="P366" s="407"/>
      <c r="Q366" s="408"/>
      <c r="R366" s="394"/>
      <c r="S366" s="395"/>
      <c r="T366" s="393"/>
      <c r="U366" s="394"/>
      <c r="V366" s="382"/>
      <c r="W366" s="393"/>
      <c r="X366" s="394"/>
      <c r="Y366" s="382"/>
      <c r="Z366" s="451"/>
      <c r="AA366" s="391"/>
      <c r="AB366" s="367"/>
      <c r="AC366" s="898"/>
      <c r="AD366" s="1795"/>
      <c r="AE366" s="1326"/>
      <c r="AF366" s="1490"/>
      <c r="AG366" s="1327"/>
      <c r="AH366" s="1327"/>
      <c r="AI366" s="1327"/>
      <c r="AJ366" s="1318"/>
      <c r="AK366" s="1318"/>
      <c r="AL366" s="1318"/>
      <c r="AM366" s="1318"/>
      <c r="AN366" s="1318"/>
      <c r="AO366" s="1318"/>
      <c r="AP366" s="1318"/>
      <c r="AQ366" s="1318"/>
      <c r="AR366" s="1318"/>
      <c r="AS366" s="1318"/>
      <c r="AT366" s="1318"/>
      <c r="AU366" s="1318"/>
      <c r="AV366" s="1318"/>
      <c r="AW366" s="1318"/>
      <c r="AX366" s="1318"/>
      <c r="AY366" s="1318"/>
      <c r="AZ366" s="1318"/>
      <c r="BA366" s="1318"/>
      <c r="BB366" s="1318"/>
      <c r="BC366" s="1318"/>
      <c r="BD366" s="1318"/>
      <c r="BE366" s="1318"/>
      <c r="BF366" s="1318"/>
      <c r="BG366" s="1318"/>
      <c r="BH366" s="1318"/>
      <c r="BI366" s="1318"/>
      <c r="BJ366" s="1318"/>
      <c r="BK366" s="1318"/>
      <c r="BL366" s="1318"/>
      <c r="BM366" s="1318"/>
      <c r="BN366" s="1318"/>
      <c r="BO366" s="1318"/>
      <c r="BP366" s="1318"/>
      <c r="BQ366" s="1318"/>
      <c r="BR366" s="1318"/>
      <c r="BS366" s="1318"/>
      <c r="BT366" s="1318"/>
      <c r="BU366" s="1318"/>
      <c r="BV366" s="1318"/>
      <c r="BW366" s="1318"/>
      <c r="BX366" s="1318"/>
      <c r="BY366" s="1318"/>
      <c r="BZ366" s="1318"/>
      <c r="CA366" s="1318"/>
      <c r="CB366" s="1318"/>
      <c r="CC366" s="1318"/>
      <c r="CD366" s="1318"/>
      <c r="CE366" s="1318"/>
      <c r="CF366" s="1318"/>
      <c r="CG366" s="1318"/>
      <c r="CH366" s="1378">
        <f t="shared" si="8"/>
        <v>0</v>
      </c>
      <c r="CI366" s="1366"/>
    </row>
    <row r="367" spans="1:87" s="386" customFormat="1" ht="56.25" customHeight="1">
      <c r="A367" s="2402"/>
      <c r="B367" s="1693"/>
      <c r="C367" s="2227"/>
      <c r="D367" s="2227"/>
      <c r="E367" s="2227"/>
      <c r="F367" s="2312"/>
      <c r="G367" s="392"/>
      <c r="H367" s="2304"/>
      <c r="I367" s="1598"/>
      <c r="J367" s="410"/>
      <c r="K367" s="445"/>
      <c r="L367" s="2174"/>
      <c r="M367" s="141"/>
      <c r="N367" s="398"/>
      <c r="O367" s="396"/>
      <c r="P367" s="397"/>
      <c r="Q367" s="399"/>
      <c r="R367" s="396"/>
      <c r="S367" s="411"/>
      <c r="T367" s="398"/>
      <c r="U367" s="396"/>
      <c r="V367" s="424"/>
      <c r="W367" s="398"/>
      <c r="X367" s="396"/>
      <c r="Y367" s="425"/>
      <c r="Z367" s="446"/>
      <c r="AA367" s="412"/>
      <c r="AB367" s="401"/>
      <c r="AC367" s="1662"/>
      <c r="AD367" s="1789"/>
      <c r="AE367" s="1326"/>
      <c r="AF367" s="1490"/>
      <c r="AG367" s="1327"/>
      <c r="AH367" s="1327"/>
      <c r="AI367" s="1327"/>
      <c r="AJ367" s="1318"/>
      <c r="AK367" s="1318"/>
      <c r="AL367" s="1318"/>
      <c r="AM367" s="1318"/>
      <c r="AN367" s="1318"/>
      <c r="AO367" s="1318"/>
      <c r="AP367" s="1318"/>
      <c r="AQ367" s="1318"/>
      <c r="AR367" s="1318"/>
      <c r="AS367" s="1318"/>
      <c r="AT367" s="1318"/>
      <c r="AU367" s="1318"/>
      <c r="AV367" s="1318"/>
      <c r="AW367" s="1318"/>
      <c r="AX367" s="1318"/>
      <c r="AY367" s="1318"/>
      <c r="AZ367" s="1318"/>
      <c r="BA367" s="1318"/>
      <c r="BB367" s="1318"/>
      <c r="BC367" s="1318"/>
      <c r="BD367" s="1318"/>
      <c r="BE367" s="1318"/>
      <c r="BF367" s="1318"/>
      <c r="BG367" s="1318"/>
      <c r="BH367" s="1318"/>
      <c r="BI367" s="1318"/>
      <c r="BJ367" s="1318"/>
      <c r="BK367" s="1318"/>
      <c r="BL367" s="1318"/>
      <c r="BM367" s="1318"/>
      <c r="BN367" s="1318"/>
      <c r="BO367" s="1318"/>
      <c r="BP367" s="1318"/>
      <c r="BQ367" s="1318"/>
      <c r="BR367" s="1318"/>
      <c r="BS367" s="1318"/>
      <c r="BT367" s="1318"/>
      <c r="BU367" s="1318"/>
      <c r="BV367" s="1318"/>
      <c r="BW367" s="1318"/>
      <c r="BX367" s="1318"/>
      <c r="BY367" s="1318"/>
      <c r="BZ367" s="1318"/>
      <c r="CA367" s="1318"/>
      <c r="CB367" s="1318"/>
      <c r="CC367" s="1318"/>
      <c r="CD367" s="1318"/>
      <c r="CE367" s="1318"/>
      <c r="CF367" s="1318"/>
      <c r="CG367" s="1318"/>
      <c r="CH367" s="1378">
        <f t="shared" si="8"/>
        <v>0</v>
      </c>
      <c r="CI367" s="1366"/>
    </row>
    <row r="368" spans="1:87" s="196" customFormat="1" ht="43.5" customHeight="1">
      <c r="A368" s="1680"/>
      <c r="B368" s="1681"/>
      <c r="C368" s="2204"/>
      <c r="D368" s="2204"/>
      <c r="E368" s="2187"/>
      <c r="F368" s="2204"/>
      <c r="G368" s="1748"/>
      <c r="H368" s="2159"/>
      <c r="I368" s="1587">
        <v>79</v>
      </c>
      <c r="J368" s="197">
        <v>16</v>
      </c>
      <c r="K368" s="3376" t="s">
        <v>1003</v>
      </c>
      <c r="L368" s="3321" t="s">
        <v>1004</v>
      </c>
      <c r="M368" s="2305" t="s">
        <v>1005</v>
      </c>
      <c r="N368" s="290"/>
      <c r="O368" s="291"/>
      <c r="P368" s="292"/>
      <c r="Q368" s="290"/>
      <c r="R368" s="291"/>
      <c r="S368" s="293"/>
      <c r="T368" s="283"/>
      <c r="U368" s="284"/>
      <c r="V368" s="285"/>
      <c r="W368" s="283"/>
      <c r="X368" s="291"/>
      <c r="Y368" s="292"/>
      <c r="Z368" s="2252"/>
      <c r="AA368" s="726"/>
      <c r="AB368" s="453"/>
      <c r="AC368" s="2070"/>
      <c r="AD368" s="1787"/>
      <c r="AE368" s="1319"/>
      <c r="AF368" s="1484"/>
      <c r="AG368" s="1320"/>
      <c r="AH368" s="1320"/>
      <c r="AI368" s="1320"/>
      <c r="AJ368" s="1320"/>
      <c r="AK368" s="1320"/>
      <c r="AL368" s="1320"/>
      <c r="AM368" s="1320"/>
      <c r="AN368" s="1320"/>
      <c r="AO368" s="1320"/>
      <c r="AP368" s="1320"/>
      <c r="AQ368" s="1320"/>
      <c r="AR368" s="1320"/>
      <c r="AS368" s="1320"/>
      <c r="AT368" s="1320"/>
      <c r="AU368" s="1320"/>
      <c r="AV368" s="1320"/>
      <c r="AW368" s="1320"/>
      <c r="AX368" s="1320"/>
      <c r="AY368" s="1320"/>
      <c r="AZ368" s="1320"/>
      <c r="BA368" s="1320"/>
      <c r="BB368" s="1320"/>
      <c r="BC368" s="1320"/>
      <c r="BD368" s="1320"/>
      <c r="BE368" s="1320"/>
      <c r="BF368" s="1320"/>
      <c r="BG368" s="1320"/>
      <c r="BH368" s="1320"/>
      <c r="BI368" s="1320"/>
      <c r="BJ368" s="1320"/>
      <c r="BK368" s="1320"/>
      <c r="BL368" s="1320"/>
      <c r="BM368" s="1320"/>
      <c r="BN368" s="1320"/>
      <c r="BO368" s="1320"/>
      <c r="BP368" s="1320"/>
      <c r="BQ368" s="1320"/>
      <c r="BR368" s="1320"/>
      <c r="BS368" s="1320"/>
      <c r="BT368" s="1320"/>
      <c r="BU368" s="1320"/>
      <c r="BV368" s="1320"/>
      <c r="BW368" s="1320"/>
      <c r="BX368" s="1320"/>
      <c r="BY368" s="1320"/>
      <c r="BZ368" s="1320"/>
      <c r="CA368" s="1320"/>
      <c r="CB368" s="1320"/>
      <c r="CC368" s="1320"/>
      <c r="CD368" s="1320"/>
      <c r="CE368" s="1320"/>
      <c r="CF368" s="1320"/>
      <c r="CG368" s="1320"/>
      <c r="CH368" s="1378">
        <f t="shared" si="8"/>
        <v>0</v>
      </c>
      <c r="CI368" s="1368"/>
    </row>
    <row r="369" spans="1:87" s="196" customFormat="1" ht="43.5" customHeight="1">
      <c r="A369" s="1680"/>
      <c r="B369" s="1681"/>
      <c r="C369" s="2204"/>
      <c r="D369" s="2204"/>
      <c r="E369" s="2187"/>
      <c r="F369" s="2204"/>
      <c r="G369" s="1748"/>
      <c r="H369" s="2159"/>
      <c r="I369" s="1587"/>
      <c r="J369" s="197"/>
      <c r="K369" s="3376"/>
      <c r="L369" s="3321"/>
      <c r="M369" s="2305"/>
      <c r="N369" s="290"/>
      <c r="O369" s="291"/>
      <c r="P369" s="292"/>
      <c r="Q369" s="290"/>
      <c r="R369" s="291"/>
      <c r="S369" s="293"/>
      <c r="T369" s="283"/>
      <c r="U369" s="284"/>
      <c r="V369" s="285"/>
      <c r="W369" s="283"/>
      <c r="X369" s="291"/>
      <c r="Y369" s="292"/>
      <c r="Z369" s="2252"/>
      <c r="AA369" s="726"/>
      <c r="AB369" s="453"/>
      <c r="AC369" s="2070"/>
      <c r="AD369" s="1787"/>
      <c r="AE369" s="1319"/>
      <c r="AF369" s="1484"/>
      <c r="AG369" s="1320"/>
      <c r="AH369" s="1320"/>
      <c r="AI369" s="1320"/>
      <c r="AJ369" s="1320"/>
      <c r="AK369" s="1320"/>
      <c r="AL369" s="1320"/>
      <c r="AM369" s="1320"/>
      <c r="AN369" s="1320"/>
      <c r="AO369" s="1320"/>
      <c r="AP369" s="1320"/>
      <c r="AQ369" s="1320"/>
      <c r="AR369" s="1320"/>
      <c r="AS369" s="1320"/>
      <c r="AT369" s="1320"/>
      <c r="AU369" s="1320"/>
      <c r="AV369" s="1320"/>
      <c r="AW369" s="1320"/>
      <c r="AX369" s="1320"/>
      <c r="AY369" s="1320"/>
      <c r="AZ369" s="1320"/>
      <c r="BA369" s="1320"/>
      <c r="BB369" s="1320"/>
      <c r="BC369" s="1320"/>
      <c r="BD369" s="1320"/>
      <c r="BE369" s="1320"/>
      <c r="BF369" s="1320"/>
      <c r="BG369" s="1320"/>
      <c r="BH369" s="1320"/>
      <c r="BI369" s="1320"/>
      <c r="BJ369" s="1320"/>
      <c r="BK369" s="1320"/>
      <c r="BL369" s="1320"/>
      <c r="BM369" s="1320"/>
      <c r="BN369" s="1320"/>
      <c r="BO369" s="1320"/>
      <c r="BP369" s="1320"/>
      <c r="BQ369" s="1320"/>
      <c r="BR369" s="1320"/>
      <c r="BS369" s="1320"/>
      <c r="BT369" s="1320"/>
      <c r="BU369" s="1320"/>
      <c r="BV369" s="1320"/>
      <c r="BW369" s="1320"/>
      <c r="BX369" s="1320"/>
      <c r="BY369" s="1320"/>
      <c r="BZ369" s="1320"/>
      <c r="CA369" s="1320"/>
      <c r="CB369" s="1320"/>
      <c r="CC369" s="1320"/>
      <c r="CD369" s="1320"/>
      <c r="CE369" s="1320"/>
      <c r="CF369" s="1320"/>
      <c r="CG369" s="1320"/>
      <c r="CH369" s="1378">
        <f t="shared" si="8"/>
        <v>0</v>
      </c>
      <c r="CI369" s="1368"/>
    </row>
    <row r="370" spans="1:87" s="196" customFormat="1" ht="43.5" customHeight="1">
      <c r="A370" s="1680"/>
      <c r="B370" s="1681"/>
      <c r="C370" s="2204"/>
      <c r="D370" s="2204"/>
      <c r="E370" s="2187"/>
      <c r="F370" s="2204"/>
      <c r="G370" s="1748"/>
      <c r="H370" s="2159"/>
      <c r="I370" s="1587"/>
      <c r="J370" s="197"/>
      <c r="K370" s="3376"/>
      <c r="L370" s="3321"/>
      <c r="M370" s="2305"/>
      <c r="N370" s="138"/>
      <c r="O370" s="139"/>
      <c r="P370" s="140"/>
      <c r="Q370" s="138"/>
      <c r="R370" s="139"/>
      <c r="S370" s="168"/>
      <c r="T370" s="202"/>
      <c r="U370" s="200"/>
      <c r="V370" s="201"/>
      <c r="W370" s="202"/>
      <c r="X370" s="139"/>
      <c r="Y370" s="140"/>
      <c r="Z370" s="2252"/>
      <c r="AA370" s="726"/>
      <c r="AB370" s="453"/>
      <c r="AC370" s="2070"/>
      <c r="AD370" s="1787"/>
      <c r="AE370" s="1319"/>
      <c r="AF370" s="1484"/>
      <c r="AG370" s="1320"/>
      <c r="AH370" s="1320"/>
      <c r="AI370" s="1320"/>
      <c r="AJ370" s="1320"/>
      <c r="AK370" s="1320"/>
      <c r="AL370" s="1320"/>
      <c r="AM370" s="1320"/>
      <c r="AN370" s="1320"/>
      <c r="AO370" s="1320"/>
      <c r="AP370" s="1320"/>
      <c r="AQ370" s="1320"/>
      <c r="AR370" s="1320"/>
      <c r="AS370" s="1320"/>
      <c r="AT370" s="1320"/>
      <c r="AU370" s="1320"/>
      <c r="AV370" s="1320"/>
      <c r="AW370" s="1320"/>
      <c r="AX370" s="1320"/>
      <c r="AY370" s="1320"/>
      <c r="AZ370" s="1320"/>
      <c r="BA370" s="1320"/>
      <c r="BB370" s="1320"/>
      <c r="BC370" s="1320"/>
      <c r="BD370" s="1320"/>
      <c r="BE370" s="1320"/>
      <c r="BF370" s="1320"/>
      <c r="BG370" s="1320"/>
      <c r="BH370" s="1320"/>
      <c r="BI370" s="1320"/>
      <c r="BJ370" s="1320"/>
      <c r="BK370" s="1320"/>
      <c r="BL370" s="1320"/>
      <c r="BM370" s="1320"/>
      <c r="BN370" s="1320"/>
      <c r="BO370" s="1320"/>
      <c r="BP370" s="1320"/>
      <c r="BQ370" s="1320"/>
      <c r="BR370" s="1320"/>
      <c r="BS370" s="1320"/>
      <c r="BT370" s="1320"/>
      <c r="BU370" s="1320"/>
      <c r="BV370" s="1320"/>
      <c r="BW370" s="1320"/>
      <c r="BX370" s="1320"/>
      <c r="BY370" s="1320"/>
      <c r="BZ370" s="1320"/>
      <c r="CA370" s="1320"/>
      <c r="CB370" s="1320"/>
      <c r="CC370" s="1320"/>
      <c r="CD370" s="1320"/>
      <c r="CE370" s="1320"/>
      <c r="CF370" s="1320"/>
      <c r="CG370" s="1320"/>
      <c r="CH370" s="1378">
        <f t="shared" si="8"/>
        <v>0</v>
      </c>
      <c r="CI370" s="1368"/>
    </row>
    <row r="371" spans="1:87" s="196" customFormat="1" ht="30" customHeight="1">
      <c r="A371" s="1680"/>
      <c r="B371" s="1681"/>
      <c r="C371" s="2204"/>
      <c r="D371" s="2204"/>
      <c r="E371" s="2204"/>
      <c r="F371" s="2204"/>
      <c r="G371" s="485"/>
      <c r="H371" s="2159"/>
      <c r="I371" s="1587"/>
      <c r="J371" s="197"/>
      <c r="K371" s="2163"/>
      <c r="L371" s="198"/>
      <c r="M371" s="203"/>
      <c r="N371" s="154"/>
      <c r="O371" s="2163"/>
      <c r="P371" s="1549"/>
      <c r="Q371" s="154"/>
      <c r="R371" s="2163"/>
      <c r="S371" s="158"/>
      <c r="T371" s="138"/>
      <c r="U371" s="139"/>
      <c r="V371" s="140"/>
      <c r="W371" s="138"/>
      <c r="X371" s="139"/>
      <c r="Y371" s="140"/>
      <c r="Z371" s="2252"/>
      <c r="AA371" s="726"/>
      <c r="AB371" s="453"/>
      <c r="AC371" s="2070"/>
      <c r="AD371" s="1787"/>
      <c r="AE371" s="1319"/>
      <c r="AF371" s="1484"/>
      <c r="AG371" s="1320"/>
      <c r="AH371" s="1320"/>
      <c r="AI371" s="1320"/>
      <c r="AJ371" s="1320"/>
      <c r="AK371" s="1320"/>
      <c r="AL371" s="1320"/>
      <c r="AM371" s="1320"/>
      <c r="AN371" s="1320"/>
      <c r="AO371" s="1320"/>
      <c r="AP371" s="1320"/>
      <c r="AQ371" s="1320"/>
      <c r="AR371" s="1320"/>
      <c r="AS371" s="1320"/>
      <c r="AT371" s="1320"/>
      <c r="AU371" s="1320"/>
      <c r="AV371" s="1320"/>
      <c r="AW371" s="1320"/>
      <c r="AX371" s="1320"/>
      <c r="AY371" s="1320"/>
      <c r="AZ371" s="1320"/>
      <c r="BA371" s="1320"/>
      <c r="BB371" s="1320"/>
      <c r="BC371" s="1320"/>
      <c r="BD371" s="1320"/>
      <c r="BE371" s="1320"/>
      <c r="BF371" s="1320"/>
      <c r="BG371" s="1320"/>
      <c r="BH371" s="1320"/>
      <c r="BI371" s="1320"/>
      <c r="BJ371" s="1320"/>
      <c r="BK371" s="1320"/>
      <c r="BL371" s="1320"/>
      <c r="BM371" s="1320"/>
      <c r="BN371" s="1320"/>
      <c r="BO371" s="1320"/>
      <c r="BP371" s="1320"/>
      <c r="BQ371" s="1320"/>
      <c r="BR371" s="1320"/>
      <c r="BS371" s="1320"/>
      <c r="BT371" s="1320"/>
      <c r="BU371" s="1320"/>
      <c r="BV371" s="1320"/>
      <c r="BW371" s="1320"/>
      <c r="BX371" s="1320"/>
      <c r="BY371" s="1320"/>
      <c r="BZ371" s="1320"/>
      <c r="CA371" s="1320"/>
      <c r="CB371" s="1320"/>
      <c r="CC371" s="1320"/>
      <c r="CD371" s="1320"/>
      <c r="CE371" s="1320"/>
      <c r="CF371" s="1320"/>
      <c r="CG371" s="1320"/>
      <c r="CH371" s="1378">
        <f t="shared" si="8"/>
        <v>0</v>
      </c>
      <c r="CI371" s="1368"/>
    </row>
    <row r="372" spans="1:87" s="196" customFormat="1" ht="30" customHeight="1">
      <c r="A372" s="1680"/>
      <c r="B372" s="1681"/>
      <c r="C372" s="2204"/>
      <c r="D372" s="2204"/>
      <c r="E372" s="2204"/>
      <c r="F372" s="2204"/>
      <c r="G372" s="485"/>
      <c r="H372" s="2159"/>
      <c r="I372" s="1587"/>
      <c r="J372" s="197"/>
      <c r="K372" s="2163"/>
      <c r="L372" s="198"/>
      <c r="M372" s="203"/>
      <c r="N372" s="154"/>
      <c r="O372" s="2163"/>
      <c r="P372" s="1549"/>
      <c r="Q372" s="154"/>
      <c r="R372" s="2163"/>
      <c r="S372" s="158"/>
      <c r="T372" s="138"/>
      <c r="U372" s="139"/>
      <c r="V372" s="140"/>
      <c r="W372" s="138"/>
      <c r="X372" s="139"/>
      <c r="Y372" s="140"/>
      <c r="Z372" s="2252"/>
      <c r="AA372" s="726"/>
      <c r="AB372" s="453"/>
      <c r="AC372" s="2070"/>
      <c r="AD372" s="1787"/>
      <c r="AE372" s="1319"/>
      <c r="AF372" s="1484"/>
      <c r="AG372" s="1320"/>
      <c r="AH372" s="1320"/>
      <c r="AI372" s="1320"/>
      <c r="AJ372" s="1320"/>
      <c r="AK372" s="1320"/>
      <c r="AL372" s="1320"/>
      <c r="AM372" s="1320"/>
      <c r="AN372" s="1320"/>
      <c r="AO372" s="1320"/>
      <c r="AP372" s="1320"/>
      <c r="AQ372" s="1320"/>
      <c r="AR372" s="1320"/>
      <c r="AS372" s="1320"/>
      <c r="AT372" s="1320"/>
      <c r="AU372" s="1320"/>
      <c r="AV372" s="1320"/>
      <c r="AW372" s="1320"/>
      <c r="AX372" s="1320"/>
      <c r="AY372" s="1320"/>
      <c r="AZ372" s="1320"/>
      <c r="BA372" s="1320"/>
      <c r="BB372" s="1320"/>
      <c r="BC372" s="1320"/>
      <c r="BD372" s="1320"/>
      <c r="BE372" s="1320"/>
      <c r="BF372" s="1320"/>
      <c r="BG372" s="1320"/>
      <c r="BH372" s="1320"/>
      <c r="BI372" s="1320"/>
      <c r="BJ372" s="1320"/>
      <c r="BK372" s="1320"/>
      <c r="BL372" s="1320"/>
      <c r="BM372" s="1320"/>
      <c r="BN372" s="1320"/>
      <c r="BO372" s="1320"/>
      <c r="BP372" s="1320"/>
      <c r="BQ372" s="1320"/>
      <c r="BR372" s="1320"/>
      <c r="BS372" s="1320"/>
      <c r="BT372" s="1320"/>
      <c r="BU372" s="1320"/>
      <c r="BV372" s="1320"/>
      <c r="BW372" s="1320"/>
      <c r="BX372" s="1320"/>
      <c r="BY372" s="1320"/>
      <c r="BZ372" s="1320"/>
      <c r="CA372" s="1320"/>
      <c r="CB372" s="1320"/>
      <c r="CC372" s="1320"/>
      <c r="CD372" s="1320"/>
      <c r="CE372" s="1320"/>
      <c r="CF372" s="1320"/>
      <c r="CG372" s="1320"/>
      <c r="CH372" s="1378">
        <f t="shared" si="8"/>
        <v>0</v>
      </c>
      <c r="CI372" s="1368"/>
    </row>
    <row r="373" spans="1:87" s="386" customFormat="1" ht="34.5" customHeight="1" thickBot="1">
      <c r="A373" s="2400"/>
      <c r="B373" s="3117" t="s">
        <v>1238</v>
      </c>
      <c r="C373" s="3117"/>
      <c r="D373" s="3117"/>
      <c r="E373" s="3117"/>
      <c r="F373" s="3117"/>
      <c r="G373" s="3117"/>
      <c r="H373" s="3117"/>
      <c r="I373" s="3117"/>
      <c r="J373" s="3117"/>
      <c r="K373" s="3117"/>
      <c r="L373" s="3117"/>
      <c r="M373" s="3117"/>
      <c r="N373" s="3117"/>
      <c r="O373" s="3117"/>
      <c r="P373" s="3117"/>
      <c r="Q373" s="3117"/>
      <c r="R373" s="3117"/>
      <c r="S373" s="3117"/>
      <c r="T373" s="3117"/>
      <c r="U373" s="3117"/>
      <c r="V373" s="3117"/>
      <c r="W373" s="3117"/>
      <c r="X373" s="3117"/>
      <c r="Y373" s="3117"/>
      <c r="Z373" s="3117"/>
      <c r="AA373" s="1546"/>
      <c r="AB373" s="1546"/>
      <c r="AC373" s="204"/>
      <c r="AD373" s="2615">
        <f>SUM(AD335:AD372)</f>
        <v>124070</v>
      </c>
      <c r="AE373" s="1326"/>
      <c r="AF373" s="1490"/>
      <c r="AG373" s="1327"/>
      <c r="AH373" s="1327"/>
      <c r="AI373" s="1327"/>
      <c r="AJ373" s="1318"/>
      <c r="AK373" s="1318"/>
      <c r="AL373" s="1318"/>
      <c r="AM373" s="1318"/>
      <c r="AN373" s="1318"/>
      <c r="AO373" s="1318"/>
      <c r="AP373" s="1318"/>
      <c r="AQ373" s="1318"/>
      <c r="AR373" s="1318"/>
      <c r="AS373" s="1318"/>
      <c r="AT373" s="1318"/>
      <c r="AU373" s="1318"/>
      <c r="AV373" s="1318"/>
      <c r="AW373" s="1318"/>
      <c r="AX373" s="1318"/>
      <c r="AY373" s="1318"/>
      <c r="AZ373" s="1318"/>
      <c r="BA373" s="1318"/>
      <c r="BB373" s="1318"/>
      <c r="BC373" s="1318"/>
      <c r="BD373" s="1318"/>
      <c r="BE373" s="1318"/>
      <c r="BF373" s="1318"/>
      <c r="BG373" s="1318"/>
      <c r="BH373" s="1318"/>
      <c r="BI373" s="1318"/>
      <c r="BJ373" s="1318"/>
      <c r="BK373" s="1318"/>
      <c r="BL373" s="1318"/>
      <c r="BM373" s="1318"/>
      <c r="BN373" s="1318"/>
      <c r="BO373" s="1318"/>
      <c r="BP373" s="1318"/>
      <c r="BQ373" s="1318"/>
      <c r="BR373" s="1318"/>
      <c r="BS373" s="1318"/>
      <c r="BT373" s="1318"/>
      <c r="BU373" s="1318"/>
      <c r="BV373" s="1318"/>
      <c r="BW373" s="1318"/>
      <c r="BX373" s="1318"/>
      <c r="BY373" s="1318"/>
      <c r="BZ373" s="1318"/>
      <c r="CA373" s="1318"/>
      <c r="CB373" s="1318"/>
      <c r="CC373" s="1318"/>
      <c r="CD373" s="1318"/>
      <c r="CE373" s="1318"/>
      <c r="CF373" s="1318"/>
      <c r="CG373" s="1318"/>
      <c r="CH373" s="1378">
        <f t="shared" si="8"/>
        <v>0</v>
      </c>
      <c r="CI373" s="1366"/>
    </row>
    <row r="374" spans="1:87" s="386" customFormat="1" ht="80.25" customHeight="1">
      <c r="A374" s="1677">
        <v>9</v>
      </c>
      <c r="B374" s="1679">
        <v>3</v>
      </c>
      <c r="C374" s="3204" t="s">
        <v>1006</v>
      </c>
      <c r="D374" s="462" t="s">
        <v>622</v>
      </c>
      <c r="E374" s="3204" t="s">
        <v>1007</v>
      </c>
      <c r="F374" s="3361" t="s">
        <v>1008</v>
      </c>
      <c r="G374" s="2283" t="s">
        <v>1009</v>
      </c>
      <c r="H374" s="2303" t="s">
        <v>2515</v>
      </c>
      <c r="I374" s="1599"/>
      <c r="J374" s="463"/>
      <c r="K374" s="3379" t="s">
        <v>1010</v>
      </c>
      <c r="L374" s="2161"/>
      <c r="M374" s="2178"/>
      <c r="N374" s="437"/>
      <c r="O374" s="438"/>
      <c r="P374" s="439"/>
      <c r="Q374" s="408"/>
      <c r="R374" s="394"/>
      <c r="S374" s="395"/>
      <c r="T374" s="437"/>
      <c r="U374" s="438"/>
      <c r="V374" s="439"/>
      <c r="W374" s="408"/>
      <c r="X374" s="394"/>
      <c r="Y374" s="394"/>
      <c r="Z374" s="390"/>
      <c r="AA374" s="391"/>
      <c r="AB374" s="367"/>
      <c r="AC374" s="898"/>
      <c r="AD374" s="1795"/>
      <c r="AE374" s="1326"/>
      <c r="AF374" s="1490"/>
      <c r="AG374" s="1327"/>
      <c r="AH374" s="1327"/>
      <c r="AI374" s="1327"/>
      <c r="AJ374" s="1318"/>
      <c r="AK374" s="1318"/>
      <c r="AL374" s="1318"/>
      <c r="AM374" s="1318"/>
      <c r="AN374" s="1318"/>
      <c r="AO374" s="1318"/>
      <c r="AP374" s="1318"/>
      <c r="AQ374" s="1318"/>
      <c r="AR374" s="1318"/>
      <c r="AS374" s="1318"/>
      <c r="AT374" s="1318"/>
      <c r="AU374" s="1318"/>
      <c r="AV374" s="1318"/>
      <c r="AW374" s="1318"/>
      <c r="AX374" s="1318"/>
      <c r="AY374" s="1318"/>
      <c r="AZ374" s="1318"/>
      <c r="BA374" s="1318"/>
      <c r="BB374" s="1318"/>
      <c r="BC374" s="1318"/>
      <c r="BD374" s="1318"/>
      <c r="BE374" s="1318"/>
      <c r="BF374" s="1318"/>
      <c r="BG374" s="1318"/>
      <c r="BH374" s="1318"/>
      <c r="BI374" s="1318"/>
      <c r="BJ374" s="1318"/>
      <c r="BK374" s="1318"/>
      <c r="BL374" s="1318"/>
      <c r="BM374" s="1318"/>
      <c r="BN374" s="1318"/>
      <c r="BO374" s="1318"/>
      <c r="BP374" s="1318"/>
      <c r="BQ374" s="1318"/>
      <c r="BR374" s="1318"/>
      <c r="BS374" s="1318"/>
      <c r="BT374" s="1318"/>
      <c r="BU374" s="1318"/>
      <c r="BV374" s="1318"/>
      <c r="BW374" s="1318"/>
      <c r="BX374" s="1318"/>
      <c r="BY374" s="1318"/>
      <c r="BZ374" s="1318"/>
      <c r="CA374" s="1318"/>
      <c r="CB374" s="1318"/>
      <c r="CC374" s="1318"/>
      <c r="CD374" s="1318"/>
      <c r="CE374" s="1318"/>
      <c r="CF374" s="1318"/>
      <c r="CG374" s="1318"/>
      <c r="CH374" s="1378">
        <f t="shared" si="8"/>
        <v>0</v>
      </c>
      <c r="CI374" s="1366"/>
    </row>
    <row r="375" spans="1:87" s="386" customFormat="1" ht="141" customHeight="1">
      <c r="A375" s="2402"/>
      <c r="B375" s="1693"/>
      <c r="C375" s="3205"/>
      <c r="D375" s="2184" t="s">
        <v>1011</v>
      </c>
      <c r="E375" s="3205"/>
      <c r="F375" s="3362"/>
      <c r="G375" s="464"/>
      <c r="H375" s="2304" t="s">
        <v>2531</v>
      </c>
      <c r="I375" s="1600"/>
      <c r="J375" s="465"/>
      <c r="K375" s="3375"/>
      <c r="L375" s="2153"/>
      <c r="M375" s="2305"/>
      <c r="N375" s="393"/>
      <c r="O375" s="394"/>
      <c r="P375" s="407"/>
      <c r="Q375" s="408"/>
      <c r="R375" s="394"/>
      <c r="S375" s="395"/>
      <c r="T375" s="393"/>
      <c r="U375" s="394"/>
      <c r="V375" s="407"/>
      <c r="W375" s="408"/>
      <c r="X375" s="394"/>
      <c r="Y375" s="394"/>
      <c r="Z375" s="466"/>
      <c r="AA375" s="448"/>
      <c r="AB375" s="1563"/>
      <c r="AC375" s="2200"/>
      <c r="AD375" s="1801"/>
      <c r="AE375" s="1326"/>
      <c r="AF375" s="1490"/>
      <c r="AG375" s="1327"/>
      <c r="AH375" s="1327"/>
      <c r="AI375" s="1327"/>
      <c r="AJ375" s="1318"/>
      <c r="AK375" s="1318"/>
      <c r="AL375" s="1318"/>
      <c r="AM375" s="1318"/>
      <c r="AN375" s="1318"/>
      <c r="AO375" s="1318"/>
      <c r="AP375" s="1318"/>
      <c r="AQ375" s="1318"/>
      <c r="AR375" s="1318"/>
      <c r="AS375" s="1318"/>
      <c r="AT375" s="1318"/>
      <c r="AU375" s="1318"/>
      <c r="AV375" s="1318"/>
      <c r="AW375" s="1318"/>
      <c r="AX375" s="1318"/>
      <c r="AY375" s="1318"/>
      <c r="AZ375" s="1318"/>
      <c r="BA375" s="1318"/>
      <c r="BB375" s="1318"/>
      <c r="BC375" s="1318"/>
      <c r="BD375" s="1318"/>
      <c r="BE375" s="1318"/>
      <c r="BF375" s="1318"/>
      <c r="BG375" s="1318"/>
      <c r="BH375" s="1318"/>
      <c r="BI375" s="1318"/>
      <c r="BJ375" s="1318"/>
      <c r="BK375" s="1318"/>
      <c r="BL375" s="1318"/>
      <c r="BM375" s="1318"/>
      <c r="BN375" s="1318"/>
      <c r="BO375" s="1318"/>
      <c r="BP375" s="1318"/>
      <c r="BQ375" s="1318"/>
      <c r="BR375" s="1318"/>
      <c r="BS375" s="1318"/>
      <c r="BT375" s="1318"/>
      <c r="BU375" s="1318"/>
      <c r="BV375" s="1318"/>
      <c r="BW375" s="1318"/>
      <c r="BX375" s="1318"/>
      <c r="BY375" s="1318"/>
      <c r="BZ375" s="1318"/>
      <c r="CA375" s="1318"/>
      <c r="CB375" s="1318"/>
      <c r="CC375" s="1318"/>
      <c r="CD375" s="1318"/>
      <c r="CE375" s="1318"/>
      <c r="CF375" s="1318"/>
      <c r="CG375" s="1318"/>
      <c r="CH375" s="1378">
        <f t="shared" si="8"/>
        <v>0</v>
      </c>
      <c r="CI375" s="1366"/>
    </row>
    <row r="376" spans="1:87" s="386" customFormat="1" ht="98.25" customHeight="1">
      <c r="A376" s="2402"/>
      <c r="B376" s="1693"/>
      <c r="C376" s="3205"/>
      <c r="D376" s="443" t="s">
        <v>631</v>
      </c>
      <c r="E376" s="2184"/>
      <c r="F376" s="3362"/>
      <c r="G376" s="464"/>
      <c r="H376" s="2301"/>
      <c r="I376" s="1600">
        <v>80</v>
      </c>
      <c r="J376" s="465">
        <v>16</v>
      </c>
      <c r="K376" s="3365" t="s">
        <v>1012</v>
      </c>
      <c r="L376" s="3105" t="s">
        <v>985</v>
      </c>
      <c r="M376" s="3366" t="s">
        <v>986</v>
      </c>
      <c r="N376" s="393"/>
      <c r="O376" s="394"/>
      <c r="P376" s="382"/>
      <c r="Q376" s="408"/>
      <c r="R376" s="394"/>
      <c r="S376" s="395"/>
      <c r="T376" s="393"/>
      <c r="U376" s="394"/>
      <c r="V376" s="407"/>
      <c r="W376" s="408"/>
      <c r="X376" s="394"/>
      <c r="Y376" s="394"/>
      <c r="Z376" s="1215" t="s">
        <v>2679</v>
      </c>
      <c r="AA376" s="2888">
        <v>311</v>
      </c>
      <c r="AB376" s="2888">
        <v>3111</v>
      </c>
      <c r="AC376" s="2889" t="s">
        <v>124</v>
      </c>
      <c r="AD376" s="2899">
        <f>100*350</f>
        <v>35000</v>
      </c>
      <c r="AE376" s="1326"/>
      <c r="AF376" s="1490"/>
      <c r="AG376" s="1327"/>
      <c r="AH376" s="1327"/>
      <c r="AI376" s="1327"/>
      <c r="AJ376" s="1318"/>
      <c r="AK376" s="1318"/>
      <c r="AL376" s="1318"/>
      <c r="AM376" s="1318"/>
      <c r="AN376" s="1318"/>
      <c r="AO376" s="1318"/>
      <c r="AP376" s="1318"/>
      <c r="AQ376" s="1328"/>
      <c r="AR376" s="1328"/>
      <c r="AS376" s="1318"/>
      <c r="AT376" s="1318"/>
      <c r="AU376" s="1318"/>
      <c r="AV376" s="1318"/>
      <c r="AW376" s="1318"/>
      <c r="AX376" s="1318"/>
      <c r="AY376" s="1318"/>
      <c r="AZ376" s="1318"/>
      <c r="BA376" s="1328">
        <f>+AD376</f>
        <v>35000</v>
      </c>
      <c r="BB376" s="1318"/>
      <c r="BC376" s="1318"/>
      <c r="BD376" s="1318"/>
      <c r="BE376" s="1318"/>
      <c r="BF376" s="1318"/>
      <c r="BG376" s="1318"/>
      <c r="BH376" s="1318"/>
      <c r="BI376" s="1318"/>
      <c r="BJ376" s="1318"/>
      <c r="BK376" s="1318"/>
      <c r="BL376" s="1318"/>
      <c r="BM376" s="1318"/>
      <c r="BN376" s="1318"/>
      <c r="BO376" s="1318"/>
      <c r="BP376" s="1318"/>
      <c r="BQ376" s="1318"/>
      <c r="BR376" s="1318"/>
      <c r="BS376" s="1318"/>
      <c r="BT376" s="1318"/>
      <c r="BU376" s="1318"/>
      <c r="BV376" s="1318"/>
      <c r="BW376" s="1318"/>
      <c r="BX376" s="1318"/>
      <c r="BY376" s="1318"/>
      <c r="BZ376" s="1318"/>
      <c r="CA376" s="1318"/>
      <c r="CB376" s="1318"/>
      <c r="CC376" s="1318"/>
      <c r="CD376" s="1318"/>
      <c r="CE376" s="1318"/>
      <c r="CF376" s="1318"/>
      <c r="CG376" s="1318"/>
      <c r="CH376" s="1378">
        <f t="shared" si="8"/>
        <v>35000</v>
      </c>
      <c r="CI376" s="1366"/>
    </row>
    <row r="377" spans="1:87" s="386" customFormat="1" ht="64.5" customHeight="1">
      <c r="A377" s="2402"/>
      <c r="B377" s="1693"/>
      <c r="C377" s="2184"/>
      <c r="D377" s="3205" t="s">
        <v>1013</v>
      </c>
      <c r="E377" s="2184"/>
      <c r="F377" s="2282"/>
      <c r="G377" s="464"/>
      <c r="H377" s="2301"/>
      <c r="I377" s="1600"/>
      <c r="J377" s="465"/>
      <c r="K377" s="3365"/>
      <c r="L377" s="3105"/>
      <c r="M377" s="3366"/>
      <c r="N377" s="393"/>
      <c r="O377" s="394"/>
      <c r="P377" s="382"/>
      <c r="Q377" s="408"/>
      <c r="R377" s="394"/>
      <c r="S377" s="395"/>
      <c r="T377" s="393"/>
      <c r="U377" s="394"/>
      <c r="V377" s="407"/>
      <c r="W377" s="408"/>
      <c r="X377" s="394"/>
      <c r="Y377" s="394"/>
      <c r="Z377" s="2160" t="s">
        <v>1014</v>
      </c>
      <c r="AA377" s="442">
        <v>251</v>
      </c>
      <c r="AB377" s="441"/>
      <c r="AC377" s="1173" t="s">
        <v>1015</v>
      </c>
      <c r="AD377" s="2616">
        <v>10000</v>
      </c>
      <c r="AE377" s="1326"/>
      <c r="AF377" s="1490"/>
      <c r="AG377" s="1327"/>
      <c r="AH377" s="1327"/>
      <c r="AI377" s="1327"/>
      <c r="AJ377" s="1318"/>
      <c r="AK377" s="1318"/>
      <c r="AL377" s="1318"/>
      <c r="AM377" s="1318"/>
      <c r="AN377" s="1318"/>
      <c r="AO377" s="1318"/>
      <c r="AP377" s="1328">
        <f>+AD377</f>
        <v>10000</v>
      </c>
      <c r="AQ377" s="1318"/>
      <c r="AR377" s="1318"/>
      <c r="AS377" s="1318"/>
      <c r="AT377" s="1318"/>
      <c r="AU377" s="1318"/>
      <c r="AV377" s="1318"/>
      <c r="AW377" s="1318"/>
      <c r="AX377" s="1318"/>
      <c r="AY377" s="1318"/>
      <c r="AZ377" s="1318"/>
      <c r="BA377" s="1318"/>
      <c r="BB377" s="1318"/>
      <c r="BC377" s="1318"/>
      <c r="BD377" s="1318"/>
      <c r="BE377" s="1318"/>
      <c r="BF377" s="1318"/>
      <c r="BG377" s="1318"/>
      <c r="BH377" s="1318"/>
      <c r="BI377" s="1318"/>
      <c r="BJ377" s="1318"/>
      <c r="BK377" s="1318"/>
      <c r="BL377" s="1318"/>
      <c r="BM377" s="1318"/>
      <c r="BN377" s="1318"/>
      <c r="BO377" s="1318"/>
      <c r="BP377" s="1318"/>
      <c r="BQ377" s="1318"/>
      <c r="BR377" s="1318"/>
      <c r="BS377" s="1318"/>
      <c r="BT377" s="1318"/>
      <c r="BU377" s="1318"/>
      <c r="BV377" s="1318"/>
      <c r="BW377" s="1318"/>
      <c r="BX377" s="1318"/>
      <c r="BY377" s="1318"/>
      <c r="BZ377" s="1318"/>
      <c r="CA377" s="1318"/>
      <c r="CB377" s="1318"/>
      <c r="CC377" s="1318"/>
      <c r="CD377" s="1318"/>
      <c r="CE377" s="1318"/>
      <c r="CF377" s="1318"/>
      <c r="CG377" s="1318"/>
      <c r="CH377" s="1378">
        <f t="shared" si="8"/>
        <v>10000</v>
      </c>
      <c r="CI377" s="1366"/>
    </row>
    <row r="378" spans="1:87" s="386" customFormat="1" ht="33.75" customHeight="1">
      <c r="A378" s="2402"/>
      <c r="B378" s="1693"/>
      <c r="C378" s="2184"/>
      <c r="D378" s="3205"/>
      <c r="E378" s="2184"/>
      <c r="F378" s="2282"/>
      <c r="G378" s="464"/>
      <c r="H378" s="2301"/>
      <c r="I378" s="1600"/>
      <c r="J378" s="465"/>
      <c r="K378" s="2285"/>
      <c r="L378" s="3105"/>
      <c r="M378" s="3366"/>
      <c r="N378" s="393"/>
      <c r="O378" s="394"/>
      <c r="P378" s="382"/>
      <c r="Q378" s="408"/>
      <c r="R378" s="394"/>
      <c r="S378" s="395"/>
      <c r="T378" s="393"/>
      <c r="U378" s="394"/>
      <c r="V378" s="407"/>
      <c r="W378" s="408"/>
      <c r="X378" s="394"/>
      <c r="Y378" s="394"/>
      <c r="Z378" s="2160"/>
      <c r="AA378" s="444"/>
      <c r="AB378" s="752"/>
      <c r="AC378" s="1173"/>
      <c r="AD378" s="1781"/>
      <c r="AE378" s="1326"/>
      <c r="AF378" s="1490"/>
      <c r="AG378" s="1327"/>
      <c r="AH378" s="1327"/>
      <c r="AI378" s="1327"/>
      <c r="AJ378" s="1318"/>
      <c r="AK378" s="1318"/>
      <c r="AL378" s="1318"/>
      <c r="AM378" s="1318"/>
      <c r="AN378" s="1318"/>
      <c r="AO378" s="1318"/>
      <c r="AP378" s="1318"/>
      <c r="AQ378" s="1318"/>
      <c r="AR378" s="1318"/>
      <c r="AS378" s="1318"/>
      <c r="AT378" s="1318"/>
      <c r="AU378" s="1318"/>
      <c r="AV378" s="1318"/>
      <c r="AW378" s="1318"/>
      <c r="AX378" s="1318"/>
      <c r="AY378" s="1318"/>
      <c r="AZ378" s="1318"/>
      <c r="BA378" s="1318"/>
      <c r="BB378" s="1318"/>
      <c r="BC378" s="1318"/>
      <c r="BD378" s="1318"/>
      <c r="BE378" s="1318"/>
      <c r="BF378" s="1318"/>
      <c r="BG378" s="1318"/>
      <c r="BH378" s="1318"/>
      <c r="BI378" s="1318"/>
      <c r="BJ378" s="1318"/>
      <c r="BK378" s="1318"/>
      <c r="BL378" s="1318"/>
      <c r="BM378" s="1318"/>
      <c r="BN378" s="1318"/>
      <c r="BO378" s="1318"/>
      <c r="BP378" s="1318"/>
      <c r="BQ378" s="1318"/>
      <c r="BR378" s="1318"/>
      <c r="BS378" s="1318"/>
      <c r="BT378" s="1318"/>
      <c r="BU378" s="1318"/>
      <c r="BV378" s="1318"/>
      <c r="BW378" s="1318"/>
      <c r="BX378" s="1318"/>
      <c r="BY378" s="1318"/>
      <c r="BZ378" s="1318"/>
      <c r="CA378" s="1318"/>
      <c r="CB378" s="1318"/>
      <c r="CC378" s="1318"/>
      <c r="CD378" s="1318"/>
      <c r="CE378" s="1318"/>
      <c r="CF378" s="1318"/>
      <c r="CG378" s="1318"/>
      <c r="CH378" s="1378">
        <f t="shared" si="8"/>
        <v>0</v>
      </c>
      <c r="CI378" s="1366"/>
    </row>
    <row r="379" spans="1:87" s="386" customFormat="1" ht="27" customHeight="1">
      <c r="A379" s="2402"/>
      <c r="B379" s="1693"/>
      <c r="C379" s="2184"/>
      <c r="D379" s="3205" t="s">
        <v>1016</v>
      </c>
      <c r="E379" s="2184"/>
      <c r="F379" s="2282"/>
      <c r="G379" s="464"/>
      <c r="H379" s="2301"/>
      <c r="I379" s="1600"/>
      <c r="J379" s="467"/>
      <c r="K379" s="454"/>
      <c r="L379" s="2174"/>
      <c r="M379" s="141"/>
      <c r="N379" s="398"/>
      <c r="O379" s="396"/>
      <c r="P379" s="425"/>
      <c r="Q379" s="399"/>
      <c r="R379" s="396"/>
      <c r="S379" s="411"/>
      <c r="T379" s="398"/>
      <c r="U379" s="396"/>
      <c r="V379" s="397"/>
      <c r="W379" s="399"/>
      <c r="X379" s="396"/>
      <c r="Y379" s="396"/>
      <c r="Z379" s="400"/>
      <c r="AA379" s="412"/>
      <c r="AB379" s="401"/>
      <c r="AC379" s="1662"/>
      <c r="AD379" s="1789"/>
      <c r="AE379" s="1326"/>
      <c r="AF379" s="1490"/>
      <c r="AG379" s="1327"/>
      <c r="AH379" s="1327"/>
      <c r="AI379" s="1327"/>
      <c r="AJ379" s="1318"/>
      <c r="AK379" s="1318"/>
      <c r="AL379" s="1318"/>
      <c r="AM379" s="1318"/>
      <c r="AN379" s="1318"/>
      <c r="AO379" s="1318"/>
      <c r="AP379" s="1318"/>
      <c r="AQ379" s="1318"/>
      <c r="AR379" s="1318"/>
      <c r="AS379" s="1318"/>
      <c r="AT379" s="1318"/>
      <c r="AU379" s="1318"/>
      <c r="AV379" s="1318"/>
      <c r="AW379" s="1318"/>
      <c r="AX379" s="1318"/>
      <c r="AY379" s="1318"/>
      <c r="AZ379" s="1318"/>
      <c r="BA379" s="1318"/>
      <c r="BB379" s="1318"/>
      <c r="BC379" s="1318"/>
      <c r="BD379" s="1318"/>
      <c r="BE379" s="1318"/>
      <c r="BF379" s="1318"/>
      <c r="BG379" s="1318"/>
      <c r="BH379" s="1318"/>
      <c r="BI379" s="1318"/>
      <c r="BJ379" s="1318"/>
      <c r="BK379" s="1318"/>
      <c r="BL379" s="1318"/>
      <c r="BM379" s="1318"/>
      <c r="BN379" s="1318"/>
      <c r="BO379" s="1318"/>
      <c r="BP379" s="1318"/>
      <c r="BQ379" s="1318"/>
      <c r="BR379" s="1318"/>
      <c r="BS379" s="1318"/>
      <c r="BT379" s="1318"/>
      <c r="BU379" s="1318"/>
      <c r="BV379" s="1318"/>
      <c r="BW379" s="1318"/>
      <c r="BX379" s="1318"/>
      <c r="BY379" s="1318"/>
      <c r="BZ379" s="1318"/>
      <c r="CA379" s="1318"/>
      <c r="CB379" s="1318"/>
      <c r="CC379" s="1318"/>
      <c r="CD379" s="1318"/>
      <c r="CE379" s="1318"/>
      <c r="CF379" s="1318"/>
      <c r="CG379" s="1318"/>
      <c r="CH379" s="1378">
        <f t="shared" si="8"/>
        <v>0</v>
      </c>
      <c r="CI379" s="1366"/>
    </row>
    <row r="380" spans="1:87" s="386" customFormat="1" ht="49.5" customHeight="1">
      <c r="A380" s="2402"/>
      <c r="B380" s="1693"/>
      <c r="C380" s="2184"/>
      <c r="D380" s="3205"/>
      <c r="E380" s="2184"/>
      <c r="F380" s="2282"/>
      <c r="G380" s="464"/>
      <c r="H380" s="2301"/>
      <c r="I380" s="1601">
        <v>81</v>
      </c>
      <c r="J380" s="465">
        <v>17</v>
      </c>
      <c r="K380" s="3367" t="s">
        <v>1017</v>
      </c>
      <c r="L380" s="3123" t="s">
        <v>985</v>
      </c>
      <c r="M380" s="3366" t="s">
        <v>986</v>
      </c>
      <c r="N380" s="393"/>
      <c r="O380" s="394"/>
      <c r="P380" s="407"/>
      <c r="Q380" s="408"/>
      <c r="R380" s="394"/>
      <c r="S380" s="395"/>
      <c r="T380" s="393"/>
      <c r="U380" s="394"/>
      <c r="V380" s="382"/>
      <c r="W380" s="408"/>
      <c r="X380" s="394"/>
      <c r="Y380" s="394"/>
      <c r="Z380" s="3159" t="s">
        <v>1018</v>
      </c>
      <c r="AA380" s="441">
        <v>311</v>
      </c>
      <c r="AB380" s="441">
        <v>3111</v>
      </c>
      <c r="AC380" s="1173" t="s">
        <v>124</v>
      </c>
      <c r="AD380" s="1794">
        <f>60*350</f>
        <v>21000</v>
      </c>
      <c r="AE380" s="1326"/>
      <c r="AF380" s="1490"/>
      <c r="AG380" s="1327"/>
      <c r="AH380" s="1327"/>
      <c r="AI380" s="1327"/>
      <c r="AJ380" s="1318"/>
      <c r="AK380" s="1318"/>
      <c r="AL380" s="1318"/>
      <c r="AM380" s="1318"/>
      <c r="AN380" s="1318"/>
      <c r="AO380" s="1318"/>
      <c r="AP380" s="1318"/>
      <c r="AQ380" s="1328"/>
      <c r="AR380" s="1328"/>
      <c r="AS380" s="1318"/>
      <c r="AT380" s="1318"/>
      <c r="AU380" s="1318"/>
      <c r="AV380" s="1318"/>
      <c r="AW380" s="1318"/>
      <c r="AX380" s="1318"/>
      <c r="AY380" s="1318"/>
      <c r="AZ380" s="1318"/>
      <c r="BA380" s="1328">
        <f>+AD380</f>
        <v>21000</v>
      </c>
      <c r="BB380" s="1318"/>
      <c r="BC380" s="1318"/>
      <c r="BD380" s="1318"/>
      <c r="BE380" s="1318"/>
      <c r="BF380" s="1318"/>
      <c r="BG380" s="1318"/>
      <c r="BH380" s="1318"/>
      <c r="BI380" s="1318"/>
      <c r="BJ380" s="1318"/>
      <c r="BK380" s="1318"/>
      <c r="BL380" s="1318"/>
      <c r="BM380" s="1318"/>
      <c r="BN380" s="1318"/>
      <c r="BO380" s="1318"/>
      <c r="BP380" s="1318"/>
      <c r="BQ380" s="1318"/>
      <c r="BR380" s="1318"/>
      <c r="BS380" s="1318"/>
      <c r="BT380" s="1318"/>
      <c r="BU380" s="1318"/>
      <c r="BV380" s="1318"/>
      <c r="BW380" s="1318"/>
      <c r="BX380" s="1318"/>
      <c r="BY380" s="1318"/>
      <c r="BZ380" s="1318"/>
      <c r="CA380" s="1318"/>
      <c r="CB380" s="1318"/>
      <c r="CC380" s="1318"/>
      <c r="CD380" s="1318"/>
      <c r="CE380" s="1318"/>
      <c r="CF380" s="1318"/>
      <c r="CG380" s="1318"/>
      <c r="CH380" s="1378">
        <f t="shared" si="8"/>
        <v>21000</v>
      </c>
      <c r="CI380" s="1366"/>
    </row>
    <row r="381" spans="1:87" s="386" customFormat="1" ht="74.25" customHeight="1">
      <c r="A381" s="2402"/>
      <c r="B381" s="1693"/>
      <c r="C381" s="2184"/>
      <c r="D381" s="2184" t="s">
        <v>1019</v>
      </c>
      <c r="E381" s="2184"/>
      <c r="F381" s="2282"/>
      <c r="G381" s="464"/>
      <c r="H381" s="2301"/>
      <c r="I381" s="1600"/>
      <c r="J381" s="465"/>
      <c r="K381" s="3365"/>
      <c r="L381" s="3105"/>
      <c r="M381" s="3366"/>
      <c r="N381" s="393"/>
      <c r="O381" s="394"/>
      <c r="P381" s="407"/>
      <c r="Q381" s="408"/>
      <c r="R381" s="394"/>
      <c r="S381" s="395"/>
      <c r="T381" s="393"/>
      <c r="U381" s="394"/>
      <c r="V381" s="382"/>
      <c r="W381" s="408"/>
      <c r="X381" s="394"/>
      <c r="Y381" s="394"/>
      <c r="Z381" s="3119"/>
      <c r="AA381" s="444"/>
      <c r="AB381" s="752"/>
      <c r="AC381" s="1173"/>
      <c r="AD381" s="1781"/>
      <c r="AE381" s="1326"/>
      <c r="AF381" s="1490"/>
      <c r="AG381" s="1327"/>
      <c r="AH381" s="1327"/>
      <c r="AI381" s="1327"/>
      <c r="AJ381" s="1318"/>
      <c r="AK381" s="1318"/>
      <c r="AL381" s="1318"/>
      <c r="AM381" s="1318"/>
      <c r="AN381" s="1318"/>
      <c r="AO381" s="1318"/>
      <c r="AP381" s="1318"/>
      <c r="AQ381" s="1318"/>
      <c r="AR381" s="1318"/>
      <c r="AS381" s="1318"/>
      <c r="AT381" s="1318"/>
      <c r="AU381" s="1318"/>
      <c r="AV381" s="1318"/>
      <c r="AW381" s="1318"/>
      <c r="AX381" s="1318"/>
      <c r="AY381" s="1318"/>
      <c r="AZ381" s="1318"/>
      <c r="BA381" s="1318"/>
      <c r="BB381" s="1318"/>
      <c r="BC381" s="1318"/>
      <c r="BD381" s="1318"/>
      <c r="BE381" s="1318"/>
      <c r="BF381" s="1318"/>
      <c r="BG381" s="1318"/>
      <c r="BH381" s="1318"/>
      <c r="BI381" s="1318"/>
      <c r="BJ381" s="1318"/>
      <c r="BK381" s="1318"/>
      <c r="BL381" s="1318"/>
      <c r="BM381" s="1318"/>
      <c r="BN381" s="1318"/>
      <c r="BO381" s="1318"/>
      <c r="BP381" s="1318"/>
      <c r="BQ381" s="1318"/>
      <c r="BR381" s="1318"/>
      <c r="BS381" s="1318"/>
      <c r="BT381" s="1318"/>
      <c r="BU381" s="1318"/>
      <c r="BV381" s="1318"/>
      <c r="BW381" s="1318"/>
      <c r="BX381" s="1318"/>
      <c r="BY381" s="1318"/>
      <c r="BZ381" s="1318"/>
      <c r="CA381" s="1318"/>
      <c r="CB381" s="1318"/>
      <c r="CC381" s="1318"/>
      <c r="CD381" s="1318"/>
      <c r="CE381" s="1318"/>
      <c r="CF381" s="1318"/>
      <c r="CG381" s="1318"/>
      <c r="CH381" s="1378">
        <f t="shared" si="8"/>
        <v>0</v>
      </c>
      <c r="CI381" s="1366"/>
    </row>
    <row r="382" spans="1:87" s="386" customFormat="1" ht="45.75" customHeight="1">
      <c r="A382" s="2402"/>
      <c r="B382" s="1693"/>
      <c r="C382" s="2184"/>
      <c r="D382" s="3205" t="s">
        <v>1020</v>
      </c>
      <c r="E382" s="2184"/>
      <c r="F382" s="2282"/>
      <c r="G382" s="464"/>
      <c r="H382" s="2301"/>
      <c r="I382" s="1602"/>
      <c r="J382" s="467"/>
      <c r="K382" s="454"/>
      <c r="L382" s="2174"/>
      <c r="M382" s="141"/>
      <c r="N382" s="398"/>
      <c r="O382" s="396"/>
      <c r="P382" s="397"/>
      <c r="Q382" s="399"/>
      <c r="R382" s="396"/>
      <c r="S382" s="411"/>
      <c r="T382" s="398"/>
      <c r="U382" s="396"/>
      <c r="V382" s="425"/>
      <c r="W382" s="399"/>
      <c r="X382" s="396"/>
      <c r="Y382" s="396"/>
      <c r="Z382" s="400"/>
      <c r="AA382" s="412"/>
      <c r="AB382" s="401"/>
      <c r="AC382" s="1662"/>
      <c r="AD382" s="1789"/>
      <c r="AE382" s="1326"/>
      <c r="AF382" s="1490"/>
      <c r="AG382" s="1327"/>
      <c r="AH382" s="1327"/>
      <c r="AI382" s="1327"/>
      <c r="AJ382" s="1318"/>
      <c r="AK382" s="1318"/>
      <c r="AL382" s="1318"/>
      <c r="AM382" s="1318"/>
      <c r="AN382" s="1318"/>
      <c r="AO382" s="1318"/>
      <c r="AP382" s="1318"/>
      <c r="AQ382" s="1318"/>
      <c r="AR382" s="1318"/>
      <c r="AS382" s="1318"/>
      <c r="AT382" s="1318"/>
      <c r="AU382" s="1318"/>
      <c r="AV382" s="1318"/>
      <c r="AW382" s="1318"/>
      <c r="AX382" s="1318"/>
      <c r="AY382" s="1318"/>
      <c r="AZ382" s="1318"/>
      <c r="BA382" s="1318"/>
      <c r="BB382" s="1318"/>
      <c r="BC382" s="1318"/>
      <c r="BD382" s="1318"/>
      <c r="BE382" s="1318"/>
      <c r="BF382" s="1318"/>
      <c r="BG382" s="1318"/>
      <c r="BH382" s="1318"/>
      <c r="BI382" s="1318"/>
      <c r="BJ382" s="1318"/>
      <c r="BK382" s="1318"/>
      <c r="BL382" s="1318"/>
      <c r="BM382" s="1318"/>
      <c r="BN382" s="1318"/>
      <c r="BO382" s="1318"/>
      <c r="BP382" s="1318"/>
      <c r="BQ382" s="1318"/>
      <c r="BR382" s="1318"/>
      <c r="BS382" s="1318"/>
      <c r="BT382" s="1318"/>
      <c r="BU382" s="1318"/>
      <c r="BV382" s="1318"/>
      <c r="BW382" s="1318"/>
      <c r="BX382" s="1318"/>
      <c r="BY382" s="1318"/>
      <c r="BZ382" s="1318"/>
      <c r="CA382" s="1318"/>
      <c r="CB382" s="1318"/>
      <c r="CC382" s="1318"/>
      <c r="CD382" s="1318"/>
      <c r="CE382" s="1318"/>
      <c r="CF382" s="1318"/>
      <c r="CG382" s="1318"/>
      <c r="CH382" s="1378">
        <f t="shared" si="8"/>
        <v>0</v>
      </c>
      <c r="CI382" s="1366"/>
    </row>
    <row r="383" spans="1:87" s="386" customFormat="1" ht="99.75" customHeight="1">
      <c r="A383" s="2402"/>
      <c r="B383" s="1693"/>
      <c r="C383" s="2184"/>
      <c r="D383" s="3205"/>
      <c r="E383" s="2184"/>
      <c r="F383" s="2282"/>
      <c r="G383" s="464"/>
      <c r="H383" s="2301"/>
      <c r="I383" s="1601">
        <v>82</v>
      </c>
      <c r="J383" s="465">
        <v>18</v>
      </c>
      <c r="K383" s="2287" t="s">
        <v>1021</v>
      </c>
      <c r="L383" s="2161" t="s">
        <v>1022</v>
      </c>
      <c r="M383" s="2178" t="s">
        <v>1023</v>
      </c>
      <c r="N383" s="406"/>
      <c r="O383" s="415"/>
      <c r="P383" s="417"/>
      <c r="Q383" s="418"/>
      <c r="R383" s="415"/>
      <c r="S383" s="416"/>
      <c r="T383" s="406"/>
      <c r="U383" s="415"/>
      <c r="V383" s="417"/>
      <c r="W383" s="418"/>
      <c r="X383" s="415"/>
      <c r="Y383" s="415"/>
      <c r="Z383" s="430"/>
      <c r="AA383" s="391"/>
      <c r="AB383" s="367"/>
      <c r="AC383" s="898"/>
      <c r="AD383" s="1795"/>
      <c r="AE383" s="1326"/>
      <c r="AF383" s="1490"/>
      <c r="AG383" s="1327"/>
      <c r="AH383" s="1327"/>
      <c r="AI383" s="1327"/>
      <c r="AJ383" s="1318"/>
      <c r="AK383" s="1318"/>
      <c r="AL383" s="1318"/>
      <c r="AM383" s="1318"/>
      <c r="AN383" s="1318"/>
      <c r="AO383" s="1318"/>
      <c r="AP383" s="1318"/>
      <c r="AQ383" s="1318"/>
      <c r="AR383" s="1318"/>
      <c r="AS383" s="1318"/>
      <c r="AT383" s="1318"/>
      <c r="AU383" s="1318"/>
      <c r="AV383" s="1318"/>
      <c r="AW383" s="1318"/>
      <c r="AX383" s="1318"/>
      <c r="AY383" s="1318"/>
      <c r="AZ383" s="1318"/>
      <c r="BA383" s="1318"/>
      <c r="BB383" s="1318"/>
      <c r="BC383" s="1318"/>
      <c r="BD383" s="1318"/>
      <c r="BE383" s="1318"/>
      <c r="BF383" s="1318"/>
      <c r="BG383" s="1318"/>
      <c r="BH383" s="1318"/>
      <c r="BI383" s="1318"/>
      <c r="BJ383" s="1318"/>
      <c r="BK383" s="1318"/>
      <c r="BL383" s="1318"/>
      <c r="BM383" s="1318"/>
      <c r="BN383" s="1318"/>
      <c r="BO383" s="1318"/>
      <c r="BP383" s="1318"/>
      <c r="BQ383" s="1318"/>
      <c r="BR383" s="1318"/>
      <c r="BS383" s="1318"/>
      <c r="BT383" s="1318"/>
      <c r="BU383" s="1318"/>
      <c r="BV383" s="1318"/>
      <c r="BW383" s="1318"/>
      <c r="BX383" s="1318"/>
      <c r="BY383" s="1318"/>
      <c r="BZ383" s="1318"/>
      <c r="CA383" s="1318"/>
      <c r="CB383" s="1318"/>
      <c r="CC383" s="1318"/>
      <c r="CD383" s="1318"/>
      <c r="CE383" s="1318"/>
      <c r="CF383" s="1318"/>
      <c r="CG383" s="1318"/>
      <c r="CH383" s="1378">
        <f t="shared" si="8"/>
        <v>0</v>
      </c>
      <c r="CI383" s="1366"/>
    </row>
    <row r="384" spans="1:87" s="386" customFormat="1" ht="49.5" customHeight="1">
      <c r="A384" s="2402"/>
      <c r="B384" s="1693"/>
      <c r="C384" s="2184"/>
      <c r="D384" s="2184"/>
      <c r="E384" s="2184"/>
      <c r="F384" s="2282"/>
      <c r="G384" s="464"/>
      <c r="H384" s="2301"/>
      <c r="I384" s="1602"/>
      <c r="J384" s="467"/>
      <c r="K384" s="445"/>
      <c r="L384" s="2174"/>
      <c r="M384" s="141"/>
      <c r="N384" s="422"/>
      <c r="O384" s="423"/>
      <c r="P384" s="425"/>
      <c r="Q384" s="426"/>
      <c r="R384" s="423"/>
      <c r="S384" s="424"/>
      <c r="T384" s="422"/>
      <c r="U384" s="423"/>
      <c r="V384" s="425"/>
      <c r="W384" s="426"/>
      <c r="X384" s="423"/>
      <c r="Y384" s="423"/>
      <c r="Z384" s="400"/>
      <c r="AA384" s="412"/>
      <c r="AB384" s="401"/>
      <c r="AC384" s="1662"/>
      <c r="AD384" s="1789"/>
      <c r="AE384" s="1326"/>
      <c r="AF384" s="1490"/>
      <c r="AG384" s="1327"/>
      <c r="AH384" s="1327"/>
      <c r="AI384" s="1327"/>
      <c r="AJ384" s="1318"/>
      <c r="AK384" s="1318"/>
      <c r="AL384" s="1318"/>
      <c r="AM384" s="1318"/>
      <c r="AN384" s="1318"/>
      <c r="AO384" s="1318"/>
      <c r="AP384" s="1318"/>
      <c r="AQ384" s="1318"/>
      <c r="AR384" s="1318"/>
      <c r="AS384" s="1318"/>
      <c r="AT384" s="1318"/>
      <c r="AU384" s="1318"/>
      <c r="AV384" s="1318"/>
      <c r="AW384" s="1318"/>
      <c r="AX384" s="1318"/>
      <c r="AY384" s="1318"/>
      <c r="AZ384" s="1318"/>
      <c r="BA384" s="1318"/>
      <c r="BB384" s="1318"/>
      <c r="BC384" s="1318"/>
      <c r="BD384" s="1318"/>
      <c r="BE384" s="1318"/>
      <c r="BF384" s="1318"/>
      <c r="BG384" s="1318"/>
      <c r="BH384" s="1318"/>
      <c r="BI384" s="1318"/>
      <c r="BJ384" s="1318"/>
      <c r="BK384" s="1318"/>
      <c r="BL384" s="1318"/>
      <c r="BM384" s="1318"/>
      <c r="BN384" s="1318"/>
      <c r="BO384" s="1318"/>
      <c r="BP384" s="1318"/>
      <c r="BQ384" s="1318"/>
      <c r="BR384" s="1318"/>
      <c r="BS384" s="1318"/>
      <c r="BT384" s="1318"/>
      <c r="BU384" s="1318"/>
      <c r="BV384" s="1318"/>
      <c r="BW384" s="1318"/>
      <c r="BX384" s="1318"/>
      <c r="BY384" s="1318"/>
      <c r="BZ384" s="1318"/>
      <c r="CA384" s="1318"/>
      <c r="CB384" s="1318"/>
      <c r="CC384" s="1318"/>
      <c r="CD384" s="1318"/>
      <c r="CE384" s="1318"/>
      <c r="CF384" s="1318"/>
      <c r="CG384" s="1318"/>
      <c r="CH384" s="1378">
        <f t="shared" si="8"/>
        <v>0</v>
      </c>
      <c r="CI384" s="1366"/>
    </row>
    <row r="385" spans="1:87" s="386" customFormat="1" ht="49.5" customHeight="1">
      <c r="A385" s="2402"/>
      <c r="B385" s="1693"/>
      <c r="C385" s="2184"/>
      <c r="D385" s="2184"/>
      <c r="E385" s="2184"/>
      <c r="F385" s="2282"/>
      <c r="G385" s="464"/>
      <c r="H385" s="2301"/>
      <c r="I385" s="1600">
        <v>83</v>
      </c>
      <c r="J385" s="465">
        <v>19</v>
      </c>
      <c r="K385" s="3367" t="s">
        <v>1024</v>
      </c>
      <c r="L385" s="3123" t="s">
        <v>1025</v>
      </c>
      <c r="M385" s="3378" t="s">
        <v>1026</v>
      </c>
      <c r="N385" s="393"/>
      <c r="O385" s="381"/>
      <c r="P385" s="382"/>
      <c r="Q385" s="380"/>
      <c r="R385" s="394"/>
      <c r="S385" s="395"/>
      <c r="T385" s="393"/>
      <c r="U385" s="394"/>
      <c r="V385" s="407"/>
      <c r="W385" s="408"/>
      <c r="X385" s="394"/>
      <c r="Y385" s="394"/>
      <c r="Z385" s="468"/>
      <c r="AA385" s="391"/>
      <c r="AB385" s="367"/>
      <c r="AC385" s="898"/>
      <c r="AD385" s="1795"/>
      <c r="AE385" s="1326"/>
      <c r="AF385" s="1490"/>
      <c r="AG385" s="1327"/>
      <c r="AH385" s="1327"/>
      <c r="AI385" s="1327"/>
      <c r="AJ385" s="1318"/>
      <c r="AK385" s="1318"/>
      <c r="AL385" s="1318"/>
      <c r="AM385" s="1318"/>
      <c r="AN385" s="1318"/>
      <c r="AO385" s="1318"/>
      <c r="AP385" s="1318"/>
      <c r="AQ385" s="1318"/>
      <c r="AR385" s="1318"/>
      <c r="AS385" s="1318"/>
      <c r="AT385" s="1318"/>
      <c r="AU385" s="1318"/>
      <c r="AV385" s="1318"/>
      <c r="AW385" s="1318"/>
      <c r="AX385" s="1318"/>
      <c r="AY385" s="1318"/>
      <c r="AZ385" s="1318"/>
      <c r="BA385" s="1318"/>
      <c r="BB385" s="1318"/>
      <c r="BC385" s="1318"/>
      <c r="BD385" s="1318"/>
      <c r="BE385" s="1318"/>
      <c r="BF385" s="1318"/>
      <c r="BG385" s="1318"/>
      <c r="BH385" s="1318"/>
      <c r="BI385" s="1318"/>
      <c r="BJ385" s="1318"/>
      <c r="BK385" s="1318"/>
      <c r="BL385" s="1318"/>
      <c r="BM385" s="1318"/>
      <c r="BN385" s="1318"/>
      <c r="BO385" s="1318"/>
      <c r="BP385" s="1318"/>
      <c r="BQ385" s="1318"/>
      <c r="BR385" s="1318"/>
      <c r="BS385" s="1318"/>
      <c r="BT385" s="1318"/>
      <c r="BU385" s="1318"/>
      <c r="BV385" s="1318"/>
      <c r="BW385" s="1318"/>
      <c r="BX385" s="1318"/>
      <c r="BY385" s="1318"/>
      <c r="BZ385" s="1318"/>
      <c r="CA385" s="1318"/>
      <c r="CB385" s="1318"/>
      <c r="CC385" s="1318"/>
      <c r="CD385" s="1318"/>
      <c r="CE385" s="1318"/>
      <c r="CF385" s="1318"/>
      <c r="CG385" s="1318"/>
      <c r="CH385" s="1378">
        <f t="shared" si="8"/>
        <v>0</v>
      </c>
      <c r="CI385" s="1366"/>
    </row>
    <row r="386" spans="1:87" s="386" customFormat="1" ht="50.25" customHeight="1">
      <c r="A386" s="2402"/>
      <c r="B386" s="1693"/>
      <c r="C386" s="2184"/>
      <c r="D386" s="2184"/>
      <c r="E386" s="2184"/>
      <c r="F386" s="2282"/>
      <c r="G386" s="464"/>
      <c r="H386" s="2301"/>
      <c r="I386" s="1600"/>
      <c r="J386" s="465"/>
      <c r="K386" s="3365"/>
      <c r="L386" s="3105"/>
      <c r="M386" s="3366"/>
      <c r="N386" s="393"/>
      <c r="O386" s="381"/>
      <c r="P386" s="382"/>
      <c r="Q386" s="380"/>
      <c r="R386" s="394"/>
      <c r="S386" s="395"/>
      <c r="T386" s="393"/>
      <c r="U386" s="394"/>
      <c r="V386" s="407"/>
      <c r="W386" s="408"/>
      <c r="X386" s="394"/>
      <c r="Y386" s="394"/>
      <c r="Z386" s="468"/>
      <c r="AA386" s="391"/>
      <c r="AB386" s="367"/>
      <c r="AC386" s="898"/>
      <c r="AD386" s="1795"/>
      <c r="AE386" s="1326"/>
      <c r="AF386" s="1490"/>
      <c r="AG386" s="1327"/>
      <c r="AH386" s="1327"/>
      <c r="AI386" s="1327"/>
      <c r="AJ386" s="1318"/>
      <c r="AK386" s="1318"/>
      <c r="AL386" s="1318"/>
      <c r="AM386" s="1318"/>
      <c r="AN386" s="1318"/>
      <c r="AO386" s="1318"/>
      <c r="AP386" s="1318"/>
      <c r="AQ386" s="1318"/>
      <c r="AR386" s="1318"/>
      <c r="AS386" s="1318"/>
      <c r="AT386" s="1318"/>
      <c r="AU386" s="1318"/>
      <c r="AV386" s="1318"/>
      <c r="AW386" s="1318"/>
      <c r="AX386" s="1318"/>
      <c r="AY386" s="1318"/>
      <c r="AZ386" s="1318"/>
      <c r="BA386" s="1318"/>
      <c r="BB386" s="1318"/>
      <c r="BC386" s="1318"/>
      <c r="BD386" s="1318"/>
      <c r="BE386" s="1318"/>
      <c r="BF386" s="1318"/>
      <c r="BG386" s="1318"/>
      <c r="BH386" s="1318"/>
      <c r="BI386" s="1318"/>
      <c r="BJ386" s="1318"/>
      <c r="BK386" s="1318"/>
      <c r="BL386" s="1318"/>
      <c r="BM386" s="1318"/>
      <c r="BN386" s="1318"/>
      <c r="BO386" s="1318"/>
      <c r="BP386" s="1318"/>
      <c r="BQ386" s="1318"/>
      <c r="BR386" s="1318"/>
      <c r="BS386" s="1318"/>
      <c r="BT386" s="1318"/>
      <c r="BU386" s="1318"/>
      <c r="BV386" s="1318"/>
      <c r="BW386" s="1318"/>
      <c r="BX386" s="1318"/>
      <c r="BY386" s="1318"/>
      <c r="BZ386" s="1318"/>
      <c r="CA386" s="1318"/>
      <c r="CB386" s="1318"/>
      <c r="CC386" s="1318"/>
      <c r="CD386" s="1318"/>
      <c r="CE386" s="1318"/>
      <c r="CF386" s="1318"/>
      <c r="CG386" s="1318"/>
      <c r="CH386" s="1378">
        <f t="shared" si="8"/>
        <v>0</v>
      </c>
      <c r="CI386" s="1366"/>
    </row>
    <row r="387" spans="1:87" s="386" customFormat="1" ht="31.5" customHeight="1">
      <c r="A387" s="2402"/>
      <c r="B387" s="1693"/>
      <c r="C387" s="2227"/>
      <c r="D387" s="2227"/>
      <c r="E387" s="2227"/>
      <c r="F387" s="2312"/>
      <c r="G387" s="392"/>
      <c r="H387" s="2304"/>
      <c r="I387" s="1596"/>
      <c r="J387" s="387"/>
      <c r="K387" s="2292"/>
      <c r="L387" s="2153"/>
      <c r="M387" s="2305"/>
      <c r="N387" s="393"/>
      <c r="O387" s="394"/>
      <c r="P387" s="407"/>
      <c r="Q387" s="408"/>
      <c r="R387" s="394"/>
      <c r="S387" s="395"/>
      <c r="T387" s="393"/>
      <c r="U387" s="394"/>
      <c r="V387" s="407"/>
      <c r="W387" s="408"/>
      <c r="X387" s="394"/>
      <c r="Y387" s="394"/>
      <c r="Z387" s="468"/>
      <c r="AA387" s="391"/>
      <c r="AB387" s="367"/>
      <c r="AC387" s="898"/>
      <c r="AD387" s="1795"/>
      <c r="AE387" s="1326"/>
      <c r="AF387" s="1490"/>
      <c r="AG387" s="1327"/>
      <c r="AH387" s="1327"/>
      <c r="AI387" s="1327"/>
      <c r="AJ387" s="1318"/>
      <c r="AK387" s="1318"/>
      <c r="AL387" s="1318"/>
      <c r="AM387" s="1318"/>
      <c r="AN387" s="1318"/>
      <c r="AO387" s="1318"/>
      <c r="AP387" s="1318"/>
      <c r="AQ387" s="1318"/>
      <c r="AR387" s="1318"/>
      <c r="AS387" s="1318"/>
      <c r="AT387" s="1318"/>
      <c r="AU387" s="1318"/>
      <c r="AV387" s="1318"/>
      <c r="AW387" s="1318"/>
      <c r="AX387" s="1318"/>
      <c r="AY387" s="1318"/>
      <c r="AZ387" s="1318"/>
      <c r="BA387" s="1318"/>
      <c r="BB387" s="1318"/>
      <c r="BC387" s="1318"/>
      <c r="BD387" s="1318"/>
      <c r="BE387" s="1318"/>
      <c r="BF387" s="1318"/>
      <c r="BG387" s="1318"/>
      <c r="BH387" s="1318"/>
      <c r="BI387" s="1318"/>
      <c r="BJ387" s="1318"/>
      <c r="BK387" s="1318"/>
      <c r="BL387" s="1318"/>
      <c r="BM387" s="1318"/>
      <c r="BN387" s="1318"/>
      <c r="BO387" s="1318"/>
      <c r="BP387" s="1318"/>
      <c r="BQ387" s="1318"/>
      <c r="BR387" s="1318"/>
      <c r="BS387" s="1318"/>
      <c r="BT387" s="1318"/>
      <c r="BU387" s="1318"/>
      <c r="BV387" s="1318"/>
      <c r="BW387" s="1318"/>
      <c r="BX387" s="1318"/>
      <c r="BY387" s="1318"/>
      <c r="BZ387" s="1318"/>
      <c r="CA387" s="1318"/>
      <c r="CB387" s="1318"/>
      <c r="CC387" s="1318"/>
      <c r="CD387" s="1318"/>
      <c r="CE387" s="1318"/>
      <c r="CF387" s="1318"/>
      <c r="CG387" s="1318"/>
      <c r="CH387" s="1378">
        <f t="shared" si="8"/>
        <v>0</v>
      </c>
      <c r="CI387" s="1366"/>
    </row>
    <row r="388" spans="1:87" s="386" customFormat="1" ht="45.75" customHeight="1" thickBot="1">
      <c r="A388" s="2400"/>
      <c r="B388" s="3117" t="s">
        <v>2465</v>
      </c>
      <c r="C388" s="3117"/>
      <c r="D388" s="3117"/>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1546"/>
      <c r="AB388" s="1546"/>
      <c r="AC388" s="204"/>
      <c r="AD388" s="2615">
        <f>SUM(AD374:AD387)</f>
        <v>66000</v>
      </c>
      <c r="AE388" s="1326"/>
      <c r="AF388" s="1490"/>
      <c r="AG388" s="1327"/>
      <c r="AH388" s="1327"/>
      <c r="AI388" s="1327"/>
      <c r="AJ388" s="1318"/>
      <c r="AK388" s="1318"/>
      <c r="AL388" s="1318"/>
      <c r="AM388" s="1318"/>
      <c r="AN388" s="1318"/>
      <c r="AO388" s="1318"/>
      <c r="AP388" s="1318"/>
      <c r="AQ388" s="1318"/>
      <c r="AR388" s="1318"/>
      <c r="AS388" s="1318"/>
      <c r="AT388" s="1318"/>
      <c r="AU388" s="1318"/>
      <c r="AV388" s="1318"/>
      <c r="AW388" s="1318"/>
      <c r="AX388" s="1318"/>
      <c r="AY388" s="1318"/>
      <c r="AZ388" s="1318"/>
      <c r="BA388" s="1318"/>
      <c r="BB388" s="1318"/>
      <c r="BC388" s="1318"/>
      <c r="BD388" s="1318"/>
      <c r="BE388" s="1318"/>
      <c r="BF388" s="1318"/>
      <c r="BG388" s="1318"/>
      <c r="BH388" s="1318"/>
      <c r="BI388" s="1318"/>
      <c r="BJ388" s="1318"/>
      <c r="BK388" s="1318"/>
      <c r="BL388" s="1318"/>
      <c r="BM388" s="1318"/>
      <c r="BN388" s="1318"/>
      <c r="BO388" s="1318"/>
      <c r="BP388" s="1318"/>
      <c r="BQ388" s="1318"/>
      <c r="BR388" s="1318"/>
      <c r="BS388" s="1318"/>
      <c r="BT388" s="1318"/>
      <c r="BU388" s="1318"/>
      <c r="BV388" s="1318"/>
      <c r="BW388" s="1318"/>
      <c r="BX388" s="1318"/>
      <c r="BY388" s="1318"/>
      <c r="BZ388" s="1318"/>
      <c r="CA388" s="1318"/>
      <c r="CB388" s="1318"/>
      <c r="CC388" s="1318"/>
      <c r="CD388" s="1318"/>
      <c r="CE388" s="1318"/>
      <c r="CF388" s="1318"/>
      <c r="CG388" s="1318"/>
      <c r="CH388" s="1378">
        <f t="shared" si="8"/>
        <v>0</v>
      </c>
      <c r="CI388" s="1366"/>
    </row>
    <row r="389" spans="1:87" s="386" customFormat="1" ht="35.25" customHeight="1">
      <c r="A389" s="2404">
        <v>10</v>
      </c>
      <c r="B389" s="1697">
        <v>4</v>
      </c>
      <c r="C389" s="3202" t="s">
        <v>1027</v>
      </c>
      <c r="D389" s="409" t="s">
        <v>622</v>
      </c>
      <c r="E389" s="3202" t="s">
        <v>1028</v>
      </c>
      <c r="F389" s="3202" t="s">
        <v>1029</v>
      </c>
      <c r="G389" s="3385" t="s">
        <v>1030</v>
      </c>
      <c r="H389" s="3387" t="s">
        <v>2532</v>
      </c>
      <c r="I389" s="1583"/>
      <c r="J389" s="1579"/>
      <c r="K389" s="3389" t="s">
        <v>1031</v>
      </c>
      <c r="L389" s="3391"/>
      <c r="M389" s="3393"/>
      <c r="N389" s="469"/>
      <c r="O389" s="470"/>
      <c r="P389" s="471"/>
      <c r="Q389" s="472"/>
      <c r="R389" s="470"/>
      <c r="S389" s="473"/>
      <c r="T389" s="469"/>
      <c r="U389" s="438"/>
      <c r="V389" s="439"/>
      <c r="W389" s="474"/>
      <c r="X389" s="438"/>
      <c r="Y389" s="438"/>
      <c r="Z389" s="383"/>
      <c r="AA389" s="384"/>
      <c r="AB389" s="385"/>
      <c r="AC389" s="2073"/>
      <c r="AD389" s="2614"/>
      <c r="AE389" s="1326"/>
      <c r="AF389" s="1490"/>
      <c r="AG389" s="1327"/>
      <c r="AH389" s="1327"/>
      <c r="AI389" s="1327"/>
      <c r="AJ389" s="1318"/>
      <c r="AK389" s="1318"/>
      <c r="AL389" s="1318"/>
      <c r="AM389" s="1318"/>
      <c r="AN389" s="1318"/>
      <c r="AO389" s="1318"/>
      <c r="AP389" s="1318"/>
      <c r="AQ389" s="1318"/>
      <c r="AR389" s="1318"/>
      <c r="AS389" s="1318"/>
      <c r="AT389" s="1318"/>
      <c r="AU389" s="1318"/>
      <c r="AV389" s="1318"/>
      <c r="AW389" s="1318"/>
      <c r="AX389" s="1318"/>
      <c r="AY389" s="1318"/>
      <c r="AZ389" s="1318"/>
      <c r="BA389" s="1318"/>
      <c r="BB389" s="1318"/>
      <c r="BC389" s="1318"/>
      <c r="BD389" s="1318"/>
      <c r="BE389" s="1318"/>
      <c r="BF389" s="1318"/>
      <c r="BG389" s="1318"/>
      <c r="BH389" s="1318"/>
      <c r="BI389" s="1318"/>
      <c r="BJ389" s="1318"/>
      <c r="BK389" s="1318"/>
      <c r="BL389" s="1318"/>
      <c r="BM389" s="1318"/>
      <c r="BN389" s="1318"/>
      <c r="BO389" s="1318"/>
      <c r="BP389" s="1318"/>
      <c r="BQ389" s="1318"/>
      <c r="BR389" s="1318"/>
      <c r="BS389" s="1318"/>
      <c r="BT389" s="1318"/>
      <c r="BU389" s="1318"/>
      <c r="BV389" s="1318"/>
      <c r="BW389" s="1318"/>
      <c r="BX389" s="1318"/>
      <c r="BY389" s="1318"/>
      <c r="BZ389" s="1318"/>
      <c r="CA389" s="1318"/>
      <c r="CB389" s="1318"/>
      <c r="CC389" s="1318"/>
      <c r="CD389" s="1318"/>
      <c r="CE389" s="1318"/>
      <c r="CF389" s="1318"/>
      <c r="CG389" s="1318"/>
      <c r="CH389" s="1378">
        <f t="shared" si="8"/>
        <v>0</v>
      </c>
      <c r="CI389" s="1366"/>
    </row>
    <row r="390" spans="1:87" s="386" customFormat="1" ht="78" customHeight="1">
      <c r="A390" s="2405"/>
      <c r="B390" s="1697"/>
      <c r="C390" s="3203"/>
      <c r="D390" s="3203" t="s">
        <v>1032</v>
      </c>
      <c r="E390" s="3203"/>
      <c r="F390" s="3203"/>
      <c r="G390" s="3386"/>
      <c r="H390" s="3388"/>
      <c r="I390" s="1584"/>
      <c r="J390" s="480"/>
      <c r="K390" s="3390"/>
      <c r="L390" s="3392"/>
      <c r="M390" s="3394"/>
      <c r="N390" s="475"/>
      <c r="O390" s="1565"/>
      <c r="P390" s="188"/>
      <c r="Q390" s="476"/>
      <c r="R390" s="1565"/>
      <c r="S390" s="477"/>
      <c r="T390" s="475"/>
      <c r="U390" s="394"/>
      <c r="V390" s="407"/>
      <c r="W390" s="408"/>
      <c r="X390" s="394"/>
      <c r="Y390" s="394"/>
      <c r="Z390" s="390"/>
      <c r="AA390" s="391"/>
      <c r="AB390" s="367"/>
      <c r="AC390" s="898"/>
      <c r="AD390" s="1795"/>
      <c r="AE390" s="1326"/>
      <c r="AF390" s="1490"/>
      <c r="AG390" s="1327"/>
      <c r="AH390" s="1327"/>
      <c r="AI390" s="1327"/>
      <c r="AJ390" s="1318"/>
      <c r="AK390" s="1318"/>
      <c r="AL390" s="1318"/>
      <c r="AM390" s="1318"/>
      <c r="AN390" s="1318"/>
      <c r="AO390" s="1318"/>
      <c r="AP390" s="1318"/>
      <c r="AQ390" s="1318"/>
      <c r="AR390" s="1318"/>
      <c r="AS390" s="1318"/>
      <c r="AT390" s="1318"/>
      <c r="AU390" s="1318"/>
      <c r="AV390" s="1318"/>
      <c r="AW390" s="1318"/>
      <c r="AX390" s="1318"/>
      <c r="AY390" s="1318"/>
      <c r="AZ390" s="1318"/>
      <c r="BA390" s="1318"/>
      <c r="BB390" s="1318"/>
      <c r="BC390" s="1318"/>
      <c r="BD390" s="1318"/>
      <c r="BE390" s="1318"/>
      <c r="BF390" s="1318"/>
      <c r="BG390" s="1318"/>
      <c r="BH390" s="1318"/>
      <c r="BI390" s="1318"/>
      <c r="BJ390" s="1318"/>
      <c r="BK390" s="1318"/>
      <c r="BL390" s="1318"/>
      <c r="BM390" s="1318"/>
      <c r="BN390" s="1318"/>
      <c r="BO390" s="1318"/>
      <c r="BP390" s="1318"/>
      <c r="BQ390" s="1318"/>
      <c r="BR390" s="1318"/>
      <c r="BS390" s="1318"/>
      <c r="BT390" s="1318"/>
      <c r="BU390" s="1318"/>
      <c r="BV390" s="1318"/>
      <c r="BW390" s="1318"/>
      <c r="BX390" s="1318"/>
      <c r="BY390" s="1318"/>
      <c r="BZ390" s="1318"/>
      <c r="CA390" s="1318"/>
      <c r="CB390" s="1318"/>
      <c r="CC390" s="1318"/>
      <c r="CD390" s="1318"/>
      <c r="CE390" s="1318"/>
      <c r="CF390" s="1318"/>
      <c r="CG390" s="1318"/>
      <c r="CH390" s="1378">
        <f t="shared" si="8"/>
        <v>0</v>
      </c>
      <c r="CI390" s="1366"/>
    </row>
    <row r="391" spans="1:87" s="386" customFormat="1" ht="54" customHeight="1">
      <c r="A391" s="2405"/>
      <c r="B391" s="1697"/>
      <c r="C391" s="3203"/>
      <c r="D391" s="3203"/>
      <c r="E391" s="3203" t="s">
        <v>1033</v>
      </c>
      <c r="F391" s="3203"/>
      <c r="G391" s="3386"/>
      <c r="H391" s="3097" t="s">
        <v>2533</v>
      </c>
      <c r="I391" s="1584"/>
      <c r="J391" s="480"/>
      <c r="K391" s="3390"/>
      <c r="L391" s="3392"/>
      <c r="M391" s="3394"/>
      <c r="N391" s="475"/>
      <c r="O391" s="1565"/>
      <c r="P391" s="188"/>
      <c r="Q391" s="476"/>
      <c r="R391" s="1565"/>
      <c r="S391" s="477"/>
      <c r="T391" s="475"/>
      <c r="U391" s="394"/>
      <c r="V391" s="407"/>
      <c r="W391" s="408"/>
      <c r="X391" s="394"/>
      <c r="Y391" s="394"/>
      <c r="Z391" s="390"/>
      <c r="AA391" s="391"/>
      <c r="AB391" s="367"/>
      <c r="AC391" s="898"/>
      <c r="AD391" s="1795"/>
      <c r="AE391" s="1326"/>
      <c r="AF391" s="1490"/>
      <c r="AG391" s="1327"/>
      <c r="AH391" s="1327"/>
      <c r="AI391" s="1327"/>
      <c r="AJ391" s="1318"/>
      <c r="AK391" s="1318"/>
      <c r="AL391" s="1318"/>
      <c r="AM391" s="1318"/>
      <c r="AN391" s="1318"/>
      <c r="AO391" s="1318"/>
      <c r="AP391" s="1318"/>
      <c r="AQ391" s="1318"/>
      <c r="AR391" s="1318"/>
      <c r="AS391" s="1318"/>
      <c r="AT391" s="1318"/>
      <c r="AU391" s="1318"/>
      <c r="AV391" s="1318"/>
      <c r="AW391" s="1318"/>
      <c r="AX391" s="1318"/>
      <c r="AY391" s="1318"/>
      <c r="AZ391" s="1318"/>
      <c r="BA391" s="1318"/>
      <c r="BB391" s="1318"/>
      <c r="BC391" s="1318"/>
      <c r="BD391" s="1318"/>
      <c r="BE391" s="1318"/>
      <c r="BF391" s="1318"/>
      <c r="BG391" s="1318"/>
      <c r="BH391" s="1318"/>
      <c r="BI391" s="1318"/>
      <c r="BJ391" s="1318"/>
      <c r="BK391" s="1318"/>
      <c r="BL391" s="1318"/>
      <c r="BM391" s="1318"/>
      <c r="BN391" s="1318"/>
      <c r="BO391" s="1318"/>
      <c r="BP391" s="1318"/>
      <c r="BQ391" s="1318"/>
      <c r="BR391" s="1318"/>
      <c r="BS391" s="1318"/>
      <c r="BT391" s="1318"/>
      <c r="BU391" s="1318"/>
      <c r="BV391" s="1318"/>
      <c r="BW391" s="1318"/>
      <c r="BX391" s="1318"/>
      <c r="BY391" s="1318"/>
      <c r="BZ391" s="1318"/>
      <c r="CA391" s="1318"/>
      <c r="CB391" s="1318"/>
      <c r="CC391" s="1318"/>
      <c r="CD391" s="1318"/>
      <c r="CE391" s="1318"/>
      <c r="CF391" s="1318"/>
      <c r="CG391" s="1318"/>
      <c r="CH391" s="1378">
        <f t="shared" si="8"/>
        <v>0</v>
      </c>
      <c r="CI391" s="1366"/>
    </row>
    <row r="392" spans="1:87" s="386" customFormat="1" ht="16.5" customHeight="1">
      <c r="A392" s="2405"/>
      <c r="B392" s="1697"/>
      <c r="C392" s="2227"/>
      <c r="D392" s="3203"/>
      <c r="E392" s="3203"/>
      <c r="F392" s="3203"/>
      <c r="G392" s="2238"/>
      <c r="H392" s="3097"/>
      <c r="I392" s="1584"/>
      <c r="J392" s="480"/>
      <c r="K392" s="2197"/>
      <c r="L392" s="2290"/>
      <c r="M392" s="2297"/>
      <c r="N392" s="478"/>
      <c r="O392" s="394"/>
      <c r="P392" s="407"/>
      <c r="Q392" s="408"/>
      <c r="R392" s="394"/>
      <c r="S392" s="395"/>
      <c r="T392" s="393"/>
      <c r="U392" s="394"/>
      <c r="V392" s="407"/>
      <c r="W392" s="408"/>
      <c r="X392" s="394"/>
      <c r="Y392" s="394"/>
      <c r="Z392" s="390"/>
      <c r="AA392" s="391"/>
      <c r="AB392" s="367"/>
      <c r="AC392" s="898"/>
      <c r="AD392" s="1795"/>
      <c r="AE392" s="1326"/>
      <c r="AF392" s="1490"/>
      <c r="AG392" s="1327"/>
      <c r="AH392" s="1327"/>
      <c r="AI392" s="1327"/>
      <c r="AJ392" s="1318"/>
      <c r="AK392" s="1318"/>
      <c r="AL392" s="1318"/>
      <c r="AM392" s="1318"/>
      <c r="AN392" s="1318"/>
      <c r="AO392" s="1318"/>
      <c r="AP392" s="1318"/>
      <c r="AQ392" s="1318"/>
      <c r="AR392" s="1318"/>
      <c r="AS392" s="1318"/>
      <c r="AT392" s="1318"/>
      <c r="AU392" s="1318"/>
      <c r="AV392" s="1318"/>
      <c r="AW392" s="1318"/>
      <c r="AX392" s="1318"/>
      <c r="AY392" s="1318"/>
      <c r="AZ392" s="1318"/>
      <c r="BA392" s="1318"/>
      <c r="BB392" s="1318"/>
      <c r="BC392" s="1318"/>
      <c r="BD392" s="1318"/>
      <c r="BE392" s="1318"/>
      <c r="BF392" s="1318"/>
      <c r="BG392" s="1318"/>
      <c r="BH392" s="1318"/>
      <c r="BI392" s="1318"/>
      <c r="BJ392" s="1318"/>
      <c r="BK392" s="1318"/>
      <c r="BL392" s="1318"/>
      <c r="BM392" s="1318"/>
      <c r="BN392" s="1318"/>
      <c r="BO392" s="1318"/>
      <c r="BP392" s="1318"/>
      <c r="BQ392" s="1318"/>
      <c r="BR392" s="1318"/>
      <c r="BS392" s="1318"/>
      <c r="BT392" s="1318"/>
      <c r="BU392" s="1318"/>
      <c r="BV392" s="1318"/>
      <c r="BW392" s="1318"/>
      <c r="BX392" s="1318"/>
      <c r="BY392" s="1318"/>
      <c r="BZ392" s="1318"/>
      <c r="CA392" s="1318"/>
      <c r="CB392" s="1318"/>
      <c r="CC392" s="1318"/>
      <c r="CD392" s="1318"/>
      <c r="CE392" s="1318"/>
      <c r="CF392" s="1318"/>
      <c r="CG392" s="1318"/>
      <c r="CH392" s="1378">
        <f t="shared" si="8"/>
        <v>0</v>
      </c>
      <c r="CI392" s="1366"/>
    </row>
    <row r="393" spans="1:87" s="386" customFormat="1" ht="115.5" customHeight="1">
      <c r="A393" s="2405"/>
      <c r="B393" s="1697"/>
      <c r="C393" s="2227"/>
      <c r="D393" s="3203"/>
      <c r="E393" s="3203"/>
      <c r="F393" s="3203"/>
      <c r="G393" s="2238"/>
      <c r="H393" s="2141"/>
      <c r="I393" s="1584">
        <v>84</v>
      </c>
      <c r="J393" s="480">
        <v>20</v>
      </c>
      <c r="K393" s="3336" t="s">
        <v>1034</v>
      </c>
      <c r="L393" s="3309" t="s">
        <v>1035</v>
      </c>
      <c r="M393" s="3381" t="s">
        <v>1036</v>
      </c>
      <c r="N393" s="2406"/>
      <c r="O393" s="394"/>
      <c r="P393" s="407"/>
      <c r="Q393" s="479"/>
      <c r="R393" s="381"/>
      <c r="S393" s="395"/>
      <c r="T393" s="393"/>
      <c r="U393" s="394"/>
      <c r="V393" s="407"/>
      <c r="W393" s="408"/>
      <c r="X393" s="394"/>
      <c r="Y393" s="394"/>
      <c r="Z393" s="2160" t="s">
        <v>1037</v>
      </c>
      <c r="AA393" s="441">
        <v>311</v>
      </c>
      <c r="AB393" s="441">
        <v>3111</v>
      </c>
      <c r="AC393" s="1173" t="s">
        <v>124</v>
      </c>
      <c r="AD393" s="1794">
        <f>50*250</f>
        <v>12500</v>
      </c>
      <c r="AE393" s="1326"/>
      <c r="AF393" s="1490"/>
      <c r="AG393" s="1327"/>
      <c r="AH393" s="1327"/>
      <c r="AI393" s="1327"/>
      <c r="AJ393" s="1318"/>
      <c r="AK393" s="1318"/>
      <c r="AL393" s="1318"/>
      <c r="AM393" s="1318"/>
      <c r="AN393" s="1318"/>
      <c r="AO393" s="1318"/>
      <c r="AP393" s="1318"/>
      <c r="AQ393" s="1328"/>
      <c r="AR393" s="1328"/>
      <c r="AS393" s="1318"/>
      <c r="AT393" s="1318"/>
      <c r="AU393" s="1318"/>
      <c r="AV393" s="1318"/>
      <c r="AW393" s="1318"/>
      <c r="AX393" s="1318"/>
      <c r="AY393" s="1318"/>
      <c r="AZ393" s="1318"/>
      <c r="BA393" s="1328">
        <f>+AD393</f>
        <v>12500</v>
      </c>
      <c r="BB393" s="1318"/>
      <c r="BC393" s="1318"/>
      <c r="BD393" s="1318"/>
      <c r="BE393" s="1318"/>
      <c r="BF393" s="1318"/>
      <c r="BG393" s="1318"/>
      <c r="BH393" s="1318"/>
      <c r="BI393" s="1318"/>
      <c r="BJ393" s="1318"/>
      <c r="BK393" s="1318"/>
      <c r="BL393" s="1318"/>
      <c r="BM393" s="1318"/>
      <c r="BN393" s="1318"/>
      <c r="BO393" s="1318"/>
      <c r="BP393" s="1318"/>
      <c r="BQ393" s="1318"/>
      <c r="BR393" s="1318"/>
      <c r="BS393" s="1318"/>
      <c r="BT393" s="1318"/>
      <c r="BU393" s="1318"/>
      <c r="BV393" s="1318"/>
      <c r="BW393" s="1318"/>
      <c r="BX393" s="1318"/>
      <c r="BY393" s="1318"/>
      <c r="BZ393" s="1318"/>
      <c r="CA393" s="1318"/>
      <c r="CB393" s="1318"/>
      <c r="CC393" s="1318"/>
      <c r="CD393" s="1318"/>
      <c r="CE393" s="1318"/>
      <c r="CF393" s="1318"/>
      <c r="CG393" s="1318"/>
      <c r="CH393" s="1378">
        <f t="shared" si="8"/>
        <v>12500</v>
      </c>
      <c r="CI393" s="1366"/>
    </row>
    <row r="394" spans="1:87" s="386" customFormat="1" ht="33.75" customHeight="1">
      <c r="A394" s="2405"/>
      <c r="B394" s="1697"/>
      <c r="C394" s="2227"/>
      <c r="D394" s="409" t="s">
        <v>631</v>
      </c>
      <c r="E394" s="3203"/>
      <c r="F394" s="3203"/>
      <c r="G394" s="2238"/>
      <c r="H394" s="2141"/>
      <c r="I394" s="1584"/>
      <c r="J394" s="480"/>
      <c r="K394" s="3336"/>
      <c r="L394" s="3309"/>
      <c r="M394" s="3381"/>
      <c r="N394" s="478"/>
      <c r="O394" s="394"/>
      <c r="P394" s="407"/>
      <c r="Q394" s="380"/>
      <c r="R394" s="381"/>
      <c r="S394" s="395"/>
      <c r="T394" s="393"/>
      <c r="U394" s="394"/>
      <c r="V394" s="407"/>
      <c r="W394" s="408"/>
      <c r="X394" s="394"/>
      <c r="Y394" s="394"/>
      <c r="Z394" s="390"/>
      <c r="AA394" s="391"/>
      <c r="AB394" s="367"/>
      <c r="AC394" s="898"/>
      <c r="AD394" s="1795"/>
      <c r="AE394" s="1326"/>
      <c r="AF394" s="1490"/>
      <c r="AG394" s="1327"/>
      <c r="AH394" s="1327"/>
      <c r="AI394" s="1327"/>
      <c r="AJ394" s="1318"/>
      <c r="AK394" s="1318"/>
      <c r="AL394" s="1318"/>
      <c r="AM394" s="1318"/>
      <c r="AN394" s="1318"/>
      <c r="AO394" s="1318"/>
      <c r="AP394" s="1318"/>
      <c r="AQ394" s="1318"/>
      <c r="AR394" s="1318"/>
      <c r="AS394" s="1318"/>
      <c r="AT394" s="1318"/>
      <c r="AU394" s="1318"/>
      <c r="AV394" s="1318"/>
      <c r="AW394" s="1318"/>
      <c r="AX394" s="1318"/>
      <c r="AY394" s="1318"/>
      <c r="AZ394" s="1318"/>
      <c r="BA394" s="1318"/>
      <c r="BB394" s="1318"/>
      <c r="BC394" s="1318"/>
      <c r="BD394" s="1318"/>
      <c r="BE394" s="1318"/>
      <c r="BF394" s="1318"/>
      <c r="BG394" s="1318"/>
      <c r="BH394" s="1318"/>
      <c r="BI394" s="1318"/>
      <c r="BJ394" s="1318"/>
      <c r="BK394" s="1318"/>
      <c r="BL394" s="1318"/>
      <c r="BM394" s="1318"/>
      <c r="BN394" s="1318"/>
      <c r="BO394" s="1318"/>
      <c r="BP394" s="1318"/>
      <c r="BQ394" s="1318"/>
      <c r="BR394" s="1318"/>
      <c r="BS394" s="1318"/>
      <c r="BT394" s="1318"/>
      <c r="BU394" s="1318"/>
      <c r="BV394" s="1318"/>
      <c r="BW394" s="1318"/>
      <c r="BX394" s="1318"/>
      <c r="BY394" s="1318"/>
      <c r="BZ394" s="1318"/>
      <c r="CA394" s="1318"/>
      <c r="CB394" s="1318"/>
      <c r="CC394" s="1318"/>
      <c r="CD394" s="1318"/>
      <c r="CE394" s="1318"/>
      <c r="CF394" s="1318"/>
      <c r="CG394" s="1318"/>
      <c r="CH394" s="1378">
        <f t="shared" si="8"/>
        <v>0</v>
      </c>
      <c r="CI394" s="1366"/>
    </row>
    <row r="395" spans="1:87" s="386" customFormat="1" ht="135.75" customHeight="1">
      <c r="A395" s="2405"/>
      <c r="B395" s="1697"/>
      <c r="C395" s="2227"/>
      <c r="D395" s="2227" t="s">
        <v>1038</v>
      </c>
      <c r="E395" s="3203"/>
      <c r="F395" s="3203"/>
      <c r="G395" s="2238"/>
      <c r="H395" s="2141"/>
      <c r="I395" s="1584"/>
      <c r="J395" s="481"/>
      <c r="K395" s="3380"/>
      <c r="L395" s="487"/>
      <c r="M395" s="1882"/>
      <c r="N395" s="483"/>
      <c r="O395" s="396"/>
      <c r="P395" s="397"/>
      <c r="Q395" s="399"/>
      <c r="R395" s="396"/>
      <c r="S395" s="411"/>
      <c r="T395" s="398"/>
      <c r="U395" s="396"/>
      <c r="V395" s="397"/>
      <c r="W395" s="399"/>
      <c r="X395" s="396"/>
      <c r="Y395" s="396"/>
      <c r="Z395" s="400"/>
      <c r="AA395" s="412"/>
      <c r="AB395" s="401"/>
      <c r="AC395" s="1662"/>
      <c r="AD395" s="1789"/>
      <c r="AE395" s="1326"/>
      <c r="AF395" s="1490"/>
      <c r="AG395" s="1327"/>
      <c r="AH395" s="1327"/>
      <c r="AI395" s="1327"/>
      <c r="AJ395" s="1318"/>
      <c r="AK395" s="1318"/>
      <c r="AL395" s="1318"/>
      <c r="AM395" s="1318"/>
      <c r="AN395" s="1318"/>
      <c r="AO395" s="1318"/>
      <c r="AP395" s="1318"/>
      <c r="AQ395" s="1318"/>
      <c r="AR395" s="1318"/>
      <c r="AS395" s="1318"/>
      <c r="AT395" s="1318"/>
      <c r="AU395" s="1318"/>
      <c r="AV395" s="1318"/>
      <c r="AW395" s="1318"/>
      <c r="AX395" s="1318"/>
      <c r="AY395" s="1318"/>
      <c r="AZ395" s="1318"/>
      <c r="BA395" s="1318"/>
      <c r="BB395" s="1318"/>
      <c r="BC395" s="1318"/>
      <c r="BD395" s="1318"/>
      <c r="BE395" s="1318"/>
      <c r="BF395" s="1318"/>
      <c r="BG395" s="1318"/>
      <c r="BH395" s="1318"/>
      <c r="BI395" s="1318"/>
      <c r="BJ395" s="1318"/>
      <c r="BK395" s="1318"/>
      <c r="BL395" s="1318"/>
      <c r="BM395" s="1318"/>
      <c r="BN395" s="1318"/>
      <c r="BO395" s="1318"/>
      <c r="BP395" s="1318"/>
      <c r="BQ395" s="1318"/>
      <c r="BR395" s="1318"/>
      <c r="BS395" s="1318"/>
      <c r="BT395" s="1318"/>
      <c r="BU395" s="1318"/>
      <c r="BV395" s="1318"/>
      <c r="BW395" s="1318"/>
      <c r="BX395" s="1318"/>
      <c r="BY395" s="1318"/>
      <c r="BZ395" s="1318"/>
      <c r="CA395" s="1318"/>
      <c r="CB395" s="1318"/>
      <c r="CC395" s="1318"/>
      <c r="CD395" s="1318"/>
      <c r="CE395" s="1318"/>
      <c r="CF395" s="1318"/>
      <c r="CG395" s="1318"/>
      <c r="CH395" s="1378">
        <f t="shared" si="8"/>
        <v>0</v>
      </c>
      <c r="CI395" s="1366"/>
    </row>
    <row r="396" spans="1:87" s="386" customFormat="1" ht="145.5" customHeight="1">
      <c r="A396" s="2405"/>
      <c r="B396" s="1697"/>
      <c r="C396" s="2227"/>
      <c r="D396" s="2227" t="s">
        <v>1039</v>
      </c>
      <c r="E396" s="2227"/>
      <c r="F396" s="2311"/>
      <c r="G396" s="414"/>
      <c r="H396" s="2141"/>
      <c r="I396" s="1623">
        <v>85</v>
      </c>
      <c r="J396" s="1603">
        <v>21</v>
      </c>
      <c r="K396" s="2196" t="s">
        <v>1040</v>
      </c>
      <c r="L396" s="2289" t="s">
        <v>1041</v>
      </c>
      <c r="M396" s="2296" t="s">
        <v>1042</v>
      </c>
      <c r="N396" s="403"/>
      <c r="O396" s="404"/>
      <c r="P396" s="428"/>
      <c r="Q396" s="429"/>
      <c r="R396" s="404"/>
      <c r="S396" s="416"/>
      <c r="T396" s="406"/>
      <c r="U396" s="415"/>
      <c r="V396" s="417"/>
      <c r="W396" s="418"/>
      <c r="X396" s="404"/>
      <c r="Y396" s="404"/>
      <c r="Z396" s="2160"/>
      <c r="AA396" s="420"/>
      <c r="AB396" s="421"/>
      <c r="AC396" s="2074"/>
      <c r="AD396" s="2393"/>
      <c r="AE396" s="1326"/>
      <c r="AF396" s="1490"/>
      <c r="AG396" s="1327"/>
      <c r="AH396" s="1327"/>
      <c r="AI396" s="1327"/>
      <c r="AJ396" s="1318"/>
      <c r="AK396" s="1318"/>
      <c r="AL396" s="1318"/>
      <c r="AM396" s="1318"/>
      <c r="AN396" s="1318"/>
      <c r="AO396" s="1318"/>
      <c r="AP396" s="1318"/>
      <c r="AQ396" s="1318"/>
      <c r="AR396" s="1318"/>
      <c r="AS396" s="1318"/>
      <c r="AT396" s="1318"/>
      <c r="AU396" s="1318"/>
      <c r="AV396" s="1318"/>
      <c r="AW396" s="1318"/>
      <c r="AX396" s="1318"/>
      <c r="AY396" s="1318"/>
      <c r="AZ396" s="1318"/>
      <c r="BA396" s="1318"/>
      <c r="BB396" s="1318"/>
      <c r="BC396" s="1318"/>
      <c r="BD396" s="1318"/>
      <c r="BE396" s="1318"/>
      <c r="BF396" s="1318"/>
      <c r="BG396" s="1318"/>
      <c r="BH396" s="1318"/>
      <c r="BI396" s="1318"/>
      <c r="BJ396" s="1318"/>
      <c r="BK396" s="1318"/>
      <c r="BL396" s="1318"/>
      <c r="BM396" s="1318"/>
      <c r="BN396" s="1318"/>
      <c r="BO396" s="1318"/>
      <c r="BP396" s="1318"/>
      <c r="BQ396" s="1318"/>
      <c r="BR396" s="1318"/>
      <c r="BS396" s="1318"/>
      <c r="BT396" s="1318"/>
      <c r="BU396" s="1318"/>
      <c r="BV396" s="1318"/>
      <c r="BW396" s="1318"/>
      <c r="BX396" s="1318"/>
      <c r="BY396" s="1318"/>
      <c r="BZ396" s="1318"/>
      <c r="CA396" s="1318"/>
      <c r="CB396" s="1318"/>
      <c r="CC396" s="1318"/>
      <c r="CD396" s="1318"/>
      <c r="CE396" s="1318"/>
      <c r="CF396" s="1318"/>
      <c r="CG396" s="1318"/>
      <c r="CH396" s="1378">
        <f t="shared" si="8"/>
        <v>0</v>
      </c>
      <c r="CI396" s="1366"/>
    </row>
    <row r="397" spans="1:87" s="386" customFormat="1" ht="39" customHeight="1">
      <c r="A397" s="2405"/>
      <c r="B397" s="1697"/>
      <c r="C397" s="2227"/>
      <c r="D397" s="3203" t="s">
        <v>1043</v>
      </c>
      <c r="E397" s="2227"/>
      <c r="F397" s="2311"/>
      <c r="G397" s="414"/>
      <c r="H397" s="2141"/>
      <c r="I397" s="1624"/>
      <c r="J397" s="910"/>
      <c r="K397" s="2302"/>
      <c r="L397" s="487"/>
      <c r="M397" s="1882"/>
      <c r="N397" s="398"/>
      <c r="O397" s="396"/>
      <c r="P397" s="397"/>
      <c r="Q397" s="399"/>
      <c r="R397" s="396"/>
      <c r="S397" s="411"/>
      <c r="T397" s="398"/>
      <c r="U397" s="396"/>
      <c r="V397" s="397"/>
      <c r="W397" s="399"/>
      <c r="X397" s="396"/>
      <c r="Y397" s="396"/>
      <c r="Z397" s="2193"/>
      <c r="AA397" s="401"/>
      <c r="AB397" s="401"/>
      <c r="AC397" s="1662"/>
      <c r="AD397" s="1789"/>
      <c r="AE397" s="1326"/>
      <c r="AF397" s="1490"/>
      <c r="AG397" s="1327"/>
      <c r="AH397" s="1327"/>
      <c r="AI397" s="1327"/>
      <c r="AJ397" s="1318"/>
      <c r="AK397" s="1318"/>
      <c r="AL397" s="1318"/>
      <c r="AM397" s="1318"/>
      <c r="AN397" s="1318"/>
      <c r="AO397" s="1318"/>
      <c r="AP397" s="1318"/>
      <c r="AQ397" s="1318"/>
      <c r="AR397" s="1318"/>
      <c r="AS397" s="1318"/>
      <c r="AT397" s="1318"/>
      <c r="AU397" s="1318"/>
      <c r="AV397" s="1318"/>
      <c r="AW397" s="1318"/>
      <c r="AX397" s="1318"/>
      <c r="AY397" s="1318"/>
      <c r="AZ397" s="1318"/>
      <c r="BA397" s="1318"/>
      <c r="BB397" s="1318"/>
      <c r="BC397" s="1318"/>
      <c r="BD397" s="1318"/>
      <c r="BE397" s="1318"/>
      <c r="BF397" s="1318"/>
      <c r="BG397" s="1318"/>
      <c r="BH397" s="1318"/>
      <c r="BI397" s="1318"/>
      <c r="BJ397" s="1318"/>
      <c r="BK397" s="1318"/>
      <c r="BL397" s="1318"/>
      <c r="BM397" s="1318"/>
      <c r="BN397" s="1318"/>
      <c r="BO397" s="1318"/>
      <c r="BP397" s="1318"/>
      <c r="BQ397" s="1318"/>
      <c r="BR397" s="1318"/>
      <c r="BS397" s="1318"/>
      <c r="BT397" s="1318"/>
      <c r="BU397" s="1318"/>
      <c r="BV397" s="1318"/>
      <c r="BW397" s="1318"/>
      <c r="BX397" s="1318"/>
      <c r="BY397" s="1318"/>
      <c r="BZ397" s="1318"/>
      <c r="CA397" s="1318"/>
      <c r="CB397" s="1318"/>
      <c r="CC397" s="1318"/>
      <c r="CD397" s="1318"/>
      <c r="CE397" s="1318"/>
      <c r="CF397" s="1318"/>
      <c r="CG397" s="1318"/>
      <c r="CH397" s="1378">
        <f t="shared" si="8"/>
        <v>0</v>
      </c>
      <c r="CI397" s="1366"/>
    </row>
    <row r="398" spans="1:87" s="386" customFormat="1" ht="33.75" customHeight="1">
      <c r="A398" s="2405"/>
      <c r="B398" s="1697"/>
      <c r="C398" s="2227"/>
      <c r="D398" s="3203"/>
      <c r="E398" s="2227"/>
      <c r="F398" s="2311"/>
      <c r="G398" s="414"/>
      <c r="H398" s="2141"/>
      <c r="I398" s="1586">
        <v>86</v>
      </c>
      <c r="J398" s="1573">
        <v>22</v>
      </c>
      <c r="K398" s="3382" t="s">
        <v>1044</v>
      </c>
      <c r="L398" s="3383" t="s">
        <v>1045</v>
      </c>
      <c r="M398" s="3384" t="s">
        <v>1046</v>
      </c>
      <c r="N398" s="475"/>
      <c r="O398" s="1565"/>
      <c r="P398" s="188"/>
      <c r="Q398" s="476"/>
      <c r="R398" s="1565"/>
      <c r="S398" s="477"/>
      <c r="T398" s="475"/>
      <c r="U398" s="394"/>
      <c r="V398" s="407"/>
      <c r="W398" s="429"/>
      <c r="X398" s="415"/>
      <c r="Y398" s="3406"/>
      <c r="Z398" s="468"/>
      <c r="AA398" s="391"/>
      <c r="AB398" s="367"/>
      <c r="AC398" s="898"/>
      <c r="AD398" s="1795"/>
      <c r="AE398" s="1326"/>
      <c r="AF398" s="1490"/>
      <c r="AG398" s="1327"/>
      <c r="AH398" s="1327"/>
      <c r="AI398" s="1327"/>
      <c r="AJ398" s="1318"/>
      <c r="AK398" s="1318"/>
      <c r="AL398" s="1318"/>
      <c r="AM398" s="1318"/>
      <c r="AN398" s="1318"/>
      <c r="AO398" s="1318"/>
      <c r="AP398" s="1318"/>
      <c r="AQ398" s="1318"/>
      <c r="AR398" s="1318"/>
      <c r="AS398" s="1318"/>
      <c r="AT398" s="1318"/>
      <c r="AU398" s="1318"/>
      <c r="AV398" s="1318"/>
      <c r="AW398" s="1318"/>
      <c r="AX398" s="1318"/>
      <c r="AY398" s="1318"/>
      <c r="AZ398" s="1318"/>
      <c r="BA398" s="1318"/>
      <c r="BB398" s="1318"/>
      <c r="BC398" s="1318"/>
      <c r="BD398" s="1318"/>
      <c r="BE398" s="1318"/>
      <c r="BF398" s="1318"/>
      <c r="BG398" s="1318"/>
      <c r="BH398" s="1318"/>
      <c r="BI398" s="1318"/>
      <c r="BJ398" s="1318"/>
      <c r="BK398" s="1318"/>
      <c r="BL398" s="1318"/>
      <c r="BM398" s="1318"/>
      <c r="BN398" s="1318"/>
      <c r="BO398" s="1318"/>
      <c r="BP398" s="1318"/>
      <c r="BQ398" s="1318"/>
      <c r="BR398" s="1318"/>
      <c r="BS398" s="1318"/>
      <c r="BT398" s="1318"/>
      <c r="BU398" s="1318"/>
      <c r="BV398" s="1318"/>
      <c r="BW398" s="1318"/>
      <c r="BX398" s="1318"/>
      <c r="BY398" s="1318"/>
      <c r="BZ398" s="1318"/>
      <c r="CA398" s="1318"/>
      <c r="CB398" s="1318"/>
      <c r="CC398" s="1318"/>
      <c r="CD398" s="1318"/>
      <c r="CE398" s="1318"/>
      <c r="CF398" s="1318"/>
      <c r="CG398" s="1318"/>
      <c r="CH398" s="1378">
        <f t="shared" si="8"/>
        <v>0</v>
      </c>
      <c r="CI398" s="1366"/>
    </row>
    <row r="399" spans="1:87" s="386" customFormat="1" ht="33.75" customHeight="1">
      <c r="A399" s="2405"/>
      <c r="B399" s="1697"/>
      <c r="C399" s="2227"/>
      <c r="D399" s="2227"/>
      <c r="E399" s="2227"/>
      <c r="F399" s="2311"/>
      <c r="G399" s="414"/>
      <c r="H399" s="2141"/>
      <c r="I399" s="1584"/>
      <c r="J399" s="480"/>
      <c r="K399" s="3382"/>
      <c r="L399" s="3309"/>
      <c r="M399" s="3381"/>
      <c r="N399" s="475"/>
      <c r="O399" s="1565"/>
      <c r="P399" s="188"/>
      <c r="Q399" s="476"/>
      <c r="R399" s="1565"/>
      <c r="S399" s="477"/>
      <c r="T399" s="475"/>
      <c r="U399" s="394"/>
      <c r="V399" s="407"/>
      <c r="W399" s="408"/>
      <c r="X399" s="381"/>
      <c r="Y399" s="3406"/>
      <c r="Z399" s="468"/>
      <c r="AA399" s="391"/>
      <c r="AB399" s="367"/>
      <c r="AC399" s="898"/>
      <c r="AD399" s="1795"/>
      <c r="AE399" s="1326"/>
      <c r="AF399" s="1490"/>
      <c r="AG399" s="1327"/>
      <c r="AH399" s="1327"/>
      <c r="AI399" s="1327"/>
      <c r="AJ399" s="1318"/>
      <c r="AK399" s="1318"/>
      <c r="AL399" s="1318"/>
      <c r="AM399" s="1318"/>
      <c r="AN399" s="1318"/>
      <c r="AO399" s="1318"/>
      <c r="AP399" s="1318"/>
      <c r="AQ399" s="1318"/>
      <c r="AR399" s="1318"/>
      <c r="AS399" s="1318"/>
      <c r="AT399" s="1318"/>
      <c r="AU399" s="1318"/>
      <c r="AV399" s="1318"/>
      <c r="AW399" s="1318"/>
      <c r="AX399" s="1318"/>
      <c r="AY399" s="1318"/>
      <c r="AZ399" s="1318"/>
      <c r="BA399" s="1318"/>
      <c r="BB399" s="1318"/>
      <c r="BC399" s="1318"/>
      <c r="BD399" s="1318"/>
      <c r="BE399" s="1318"/>
      <c r="BF399" s="1318"/>
      <c r="BG399" s="1318"/>
      <c r="BH399" s="1318"/>
      <c r="BI399" s="1318"/>
      <c r="BJ399" s="1318"/>
      <c r="BK399" s="1318"/>
      <c r="BL399" s="1318"/>
      <c r="BM399" s="1318"/>
      <c r="BN399" s="1318"/>
      <c r="BO399" s="1318"/>
      <c r="BP399" s="1318"/>
      <c r="BQ399" s="1318"/>
      <c r="BR399" s="1318"/>
      <c r="BS399" s="1318"/>
      <c r="BT399" s="1318"/>
      <c r="BU399" s="1318"/>
      <c r="BV399" s="1318"/>
      <c r="BW399" s="1318"/>
      <c r="BX399" s="1318"/>
      <c r="BY399" s="1318"/>
      <c r="BZ399" s="1318"/>
      <c r="CA399" s="1318"/>
      <c r="CB399" s="1318"/>
      <c r="CC399" s="1318"/>
      <c r="CD399" s="1318"/>
      <c r="CE399" s="1318"/>
      <c r="CF399" s="1318"/>
      <c r="CG399" s="1318"/>
      <c r="CH399" s="1378">
        <f t="shared" si="8"/>
        <v>0</v>
      </c>
      <c r="CI399" s="1366"/>
    </row>
    <row r="400" spans="1:87" s="386" customFormat="1" ht="33.75" customHeight="1">
      <c r="A400" s="2405"/>
      <c r="B400" s="1697"/>
      <c r="C400" s="2227"/>
      <c r="D400" s="2227"/>
      <c r="E400" s="2227"/>
      <c r="F400" s="2311"/>
      <c r="G400" s="414"/>
      <c r="H400" s="2141"/>
      <c r="I400" s="1584"/>
      <c r="J400" s="480"/>
      <c r="K400" s="3382"/>
      <c r="L400" s="3309"/>
      <c r="M400" s="3381"/>
      <c r="N400" s="475"/>
      <c r="O400" s="1565"/>
      <c r="P400" s="188"/>
      <c r="Q400" s="476"/>
      <c r="R400" s="1565"/>
      <c r="S400" s="477"/>
      <c r="T400" s="475"/>
      <c r="U400" s="394"/>
      <c r="V400" s="407"/>
      <c r="W400" s="408"/>
      <c r="X400" s="381"/>
      <c r="Y400" s="3406"/>
      <c r="Z400" s="468"/>
      <c r="AA400" s="391"/>
      <c r="AB400" s="367"/>
      <c r="AC400" s="898"/>
      <c r="AD400" s="1795"/>
      <c r="AE400" s="1326"/>
      <c r="AF400" s="1490"/>
      <c r="AG400" s="1327"/>
      <c r="AH400" s="1327"/>
      <c r="AI400" s="1327"/>
      <c r="AJ400" s="1318"/>
      <c r="AK400" s="1318"/>
      <c r="AL400" s="1318"/>
      <c r="AM400" s="1318"/>
      <c r="AN400" s="1318"/>
      <c r="AO400" s="1318"/>
      <c r="AP400" s="1318"/>
      <c r="AQ400" s="1318"/>
      <c r="AR400" s="1318"/>
      <c r="AS400" s="1318"/>
      <c r="AT400" s="1318"/>
      <c r="AU400" s="1318"/>
      <c r="AV400" s="1318"/>
      <c r="AW400" s="1318"/>
      <c r="AX400" s="1318"/>
      <c r="AY400" s="1318"/>
      <c r="AZ400" s="1318"/>
      <c r="BA400" s="1318"/>
      <c r="BB400" s="1318"/>
      <c r="BC400" s="1318"/>
      <c r="BD400" s="1318"/>
      <c r="BE400" s="1318"/>
      <c r="BF400" s="1318"/>
      <c r="BG400" s="1318"/>
      <c r="BH400" s="1318"/>
      <c r="BI400" s="1318"/>
      <c r="BJ400" s="1318"/>
      <c r="BK400" s="1318"/>
      <c r="BL400" s="1318"/>
      <c r="BM400" s="1318"/>
      <c r="BN400" s="1318"/>
      <c r="BO400" s="1318"/>
      <c r="BP400" s="1318"/>
      <c r="BQ400" s="1318"/>
      <c r="BR400" s="1318"/>
      <c r="BS400" s="1318"/>
      <c r="BT400" s="1318"/>
      <c r="BU400" s="1318"/>
      <c r="BV400" s="1318"/>
      <c r="BW400" s="1318"/>
      <c r="BX400" s="1318"/>
      <c r="BY400" s="1318"/>
      <c r="BZ400" s="1318"/>
      <c r="CA400" s="1318"/>
      <c r="CB400" s="1318"/>
      <c r="CC400" s="1318"/>
      <c r="CD400" s="1318"/>
      <c r="CE400" s="1318"/>
      <c r="CF400" s="1318"/>
      <c r="CG400" s="1318"/>
      <c r="CH400" s="1378">
        <f t="shared" si="8"/>
        <v>0</v>
      </c>
      <c r="CI400" s="1366"/>
    </row>
    <row r="401" spans="1:87" s="386" customFormat="1" ht="33.75" customHeight="1">
      <c r="A401" s="2405"/>
      <c r="B401" s="1697"/>
      <c r="C401" s="2227"/>
      <c r="D401" s="2227"/>
      <c r="E401" s="2227"/>
      <c r="F401" s="2311"/>
      <c r="G401" s="414"/>
      <c r="H401" s="2155"/>
      <c r="I401" s="1585"/>
      <c r="J401" s="481"/>
      <c r="K401" s="568"/>
      <c r="L401" s="487"/>
      <c r="M401" s="488"/>
      <c r="N401" s="489"/>
      <c r="O401" s="264"/>
      <c r="P401" s="490"/>
      <c r="Q401" s="491"/>
      <c r="R401" s="264"/>
      <c r="S401" s="492"/>
      <c r="T401" s="489"/>
      <c r="U401" s="396"/>
      <c r="V401" s="397"/>
      <c r="W401" s="399"/>
      <c r="X401" s="396"/>
      <c r="Y401" s="3407"/>
      <c r="Z401" s="493"/>
      <c r="AA401" s="412"/>
      <c r="AB401" s="401"/>
      <c r="AC401" s="1662"/>
      <c r="AD401" s="1789"/>
      <c r="AE401" s="1326"/>
      <c r="AF401" s="1490"/>
      <c r="AG401" s="1327"/>
      <c r="AH401" s="1327"/>
      <c r="AI401" s="1327"/>
      <c r="AJ401" s="1318"/>
      <c r="AK401" s="1318"/>
      <c r="AL401" s="1318"/>
      <c r="AM401" s="1318"/>
      <c r="AN401" s="1318"/>
      <c r="AO401" s="1318"/>
      <c r="AP401" s="1318"/>
      <c r="AQ401" s="1318"/>
      <c r="AR401" s="1318"/>
      <c r="AS401" s="1318"/>
      <c r="AT401" s="1318"/>
      <c r="AU401" s="1318"/>
      <c r="AV401" s="1318"/>
      <c r="AW401" s="1318"/>
      <c r="AX401" s="1318"/>
      <c r="AY401" s="1318"/>
      <c r="AZ401" s="1318"/>
      <c r="BA401" s="1318"/>
      <c r="BB401" s="1318"/>
      <c r="BC401" s="1318"/>
      <c r="BD401" s="1318"/>
      <c r="BE401" s="1318"/>
      <c r="BF401" s="1318"/>
      <c r="BG401" s="1318"/>
      <c r="BH401" s="1318"/>
      <c r="BI401" s="1318"/>
      <c r="BJ401" s="1318"/>
      <c r="BK401" s="1318"/>
      <c r="BL401" s="1318"/>
      <c r="BM401" s="1318"/>
      <c r="BN401" s="1318"/>
      <c r="BO401" s="1318"/>
      <c r="BP401" s="1318"/>
      <c r="BQ401" s="1318"/>
      <c r="BR401" s="1318"/>
      <c r="BS401" s="1318"/>
      <c r="BT401" s="1318"/>
      <c r="BU401" s="1318"/>
      <c r="BV401" s="1318"/>
      <c r="BW401" s="1318"/>
      <c r="BX401" s="1318"/>
      <c r="BY401" s="1318"/>
      <c r="BZ401" s="1318"/>
      <c r="CA401" s="1318"/>
      <c r="CB401" s="1318"/>
      <c r="CC401" s="1318"/>
      <c r="CD401" s="1318"/>
      <c r="CE401" s="1318"/>
      <c r="CF401" s="1318"/>
      <c r="CG401" s="1318"/>
      <c r="CH401" s="1378">
        <f t="shared" si="8"/>
        <v>0</v>
      </c>
      <c r="CI401" s="1366"/>
    </row>
    <row r="402" spans="1:87" s="386" customFormat="1" ht="33.75" customHeight="1">
      <c r="A402" s="2405"/>
      <c r="B402" s="1697"/>
      <c r="C402" s="2227"/>
      <c r="D402" s="2227"/>
      <c r="E402" s="2227"/>
      <c r="F402" s="2311"/>
      <c r="G402" s="414"/>
      <c r="H402" s="2141"/>
      <c r="I402" s="1584"/>
      <c r="J402" s="1570"/>
      <c r="K402" s="3408" t="s">
        <v>1047</v>
      </c>
      <c r="L402" s="3383"/>
      <c r="M402" s="3384"/>
      <c r="N402" s="494"/>
      <c r="O402" s="495"/>
      <c r="P402" s="496"/>
      <c r="Q402" s="497"/>
      <c r="R402" s="495"/>
      <c r="S402" s="498"/>
      <c r="T402" s="494"/>
      <c r="U402" s="404"/>
      <c r="V402" s="428"/>
      <c r="W402" s="429"/>
      <c r="X402" s="404"/>
      <c r="Y402" s="404"/>
      <c r="Z402" s="430"/>
      <c r="AA402" s="420"/>
      <c r="AB402" s="421"/>
      <c r="AC402" s="2074"/>
      <c r="AD402" s="2393"/>
      <c r="AE402" s="1326"/>
      <c r="AF402" s="1490"/>
      <c r="AG402" s="1327"/>
      <c r="AH402" s="1327"/>
      <c r="AI402" s="1327"/>
      <c r="AJ402" s="1318"/>
      <c r="AK402" s="1318"/>
      <c r="AL402" s="1318"/>
      <c r="AM402" s="1318"/>
      <c r="AN402" s="1318"/>
      <c r="AO402" s="1318"/>
      <c r="AP402" s="1318"/>
      <c r="AQ402" s="1318"/>
      <c r="AR402" s="1318"/>
      <c r="AS402" s="1318"/>
      <c r="AT402" s="1318"/>
      <c r="AU402" s="1318"/>
      <c r="AV402" s="1318"/>
      <c r="AW402" s="1318"/>
      <c r="AX402" s="1318"/>
      <c r="AY402" s="1318"/>
      <c r="AZ402" s="1318"/>
      <c r="BA402" s="1318"/>
      <c r="BB402" s="1318"/>
      <c r="BC402" s="1318"/>
      <c r="BD402" s="1318"/>
      <c r="BE402" s="1318"/>
      <c r="BF402" s="1318"/>
      <c r="BG402" s="1318"/>
      <c r="BH402" s="1318"/>
      <c r="BI402" s="1318"/>
      <c r="BJ402" s="1318"/>
      <c r="BK402" s="1318"/>
      <c r="BL402" s="1318"/>
      <c r="BM402" s="1318"/>
      <c r="BN402" s="1318"/>
      <c r="BO402" s="1318"/>
      <c r="BP402" s="1318"/>
      <c r="BQ402" s="1318"/>
      <c r="BR402" s="1318"/>
      <c r="BS402" s="1318"/>
      <c r="BT402" s="1318"/>
      <c r="BU402" s="1318"/>
      <c r="BV402" s="1318"/>
      <c r="BW402" s="1318"/>
      <c r="BX402" s="1318"/>
      <c r="BY402" s="1318"/>
      <c r="BZ402" s="1318"/>
      <c r="CA402" s="1318"/>
      <c r="CB402" s="1318"/>
      <c r="CC402" s="1318"/>
      <c r="CD402" s="1318"/>
      <c r="CE402" s="1318"/>
      <c r="CF402" s="1318"/>
      <c r="CG402" s="1318"/>
      <c r="CH402" s="1378">
        <f t="shared" si="8"/>
        <v>0</v>
      </c>
      <c r="CI402" s="1366"/>
    </row>
    <row r="403" spans="1:87" s="386" customFormat="1" ht="90.75" customHeight="1">
      <c r="A403" s="2405"/>
      <c r="B403" s="1697"/>
      <c r="C403" s="2227"/>
      <c r="D403" s="2227"/>
      <c r="E403" s="2227"/>
      <c r="F403" s="2311"/>
      <c r="G403" s="414"/>
      <c r="H403" s="2141"/>
      <c r="I403" s="1584"/>
      <c r="J403" s="480"/>
      <c r="K403" s="3390"/>
      <c r="L403" s="3309"/>
      <c r="M403" s="3381"/>
      <c r="N403" s="475"/>
      <c r="O403" s="1565"/>
      <c r="P403" s="188"/>
      <c r="Q403" s="476"/>
      <c r="R403" s="1565"/>
      <c r="S403" s="477"/>
      <c r="T403" s="475"/>
      <c r="U403" s="394"/>
      <c r="V403" s="407"/>
      <c r="W403" s="408"/>
      <c r="X403" s="394"/>
      <c r="Y403" s="394"/>
      <c r="Z403" s="390"/>
      <c r="AA403" s="391"/>
      <c r="AB403" s="367"/>
      <c r="AC403" s="898"/>
      <c r="AD403" s="1795"/>
      <c r="AE403" s="1326"/>
      <c r="AF403" s="1490"/>
      <c r="AG403" s="1327"/>
      <c r="AH403" s="1327"/>
      <c r="AI403" s="1327"/>
      <c r="AJ403" s="1318"/>
      <c r="AK403" s="1318"/>
      <c r="AL403" s="1318"/>
      <c r="AM403" s="1318"/>
      <c r="AN403" s="1318"/>
      <c r="AO403" s="1318"/>
      <c r="AP403" s="1318"/>
      <c r="AQ403" s="1318"/>
      <c r="AR403" s="1318"/>
      <c r="AS403" s="1318"/>
      <c r="AT403" s="1318"/>
      <c r="AU403" s="1318"/>
      <c r="AV403" s="1318"/>
      <c r="AW403" s="1318"/>
      <c r="AX403" s="1318"/>
      <c r="AY403" s="1318"/>
      <c r="AZ403" s="1318"/>
      <c r="BA403" s="1318"/>
      <c r="BB403" s="1318"/>
      <c r="BC403" s="1318"/>
      <c r="BD403" s="1318"/>
      <c r="BE403" s="1318"/>
      <c r="BF403" s="1318"/>
      <c r="BG403" s="1318"/>
      <c r="BH403" s="1318"/>
      <c r="BI403" s="1318"/>
      <c r="BJ403" s="1318"/>
      <c r="BK403" s="1318"/>
      <c r="BL403" s="1318"/>
      <c r="BM403" s="1318"/>
      <c r="BN403" s="1318"/>
      <c r="BO403" s="1318"/>
      <c r="BP403" s="1318"/>
      <c r="BQ403" s="1318"/>
      <c r="BR403" s="1318"/>
      <c r="BS403" s="1318"/>
      <c r="BT403" s="1318"/>
      <c r="BU403" s="1318"/>
      <c r="BV403" s="1318"/>
      <c r="BW403" s="1318"/>
      <c r="BX403" s="1318"/>
      <c r="BY403" s="1318"/>
      <c r="BZ403" s="1318"/>
      <c r="CA403" s="1318"/>
      <c r="CB403" s="1318"/>
      <c r="CC403" s="1318"/>
      <c r="CD403" s="1318"/>
      <c r="CE403" s="1318"/>
      <c r="CF403" s="1318"/>
      <c r="CG403" s="1318"/>
      <c r="CH403" s="1378">
        <f t="shared" ref="CH403:CH466" si="9">SUM(AE403:CG403)</f>
        <v>0</v>
      </c>
      <c r="CI403" s="1366"/>
    </row>
    <row r="404" spans="1:87" s="386" customFormat="1" ht="23.25" customHeight="1">
      <c r="A404" s="2405"/>
      <c r="B404" s="1697"/>
      <c r="C404" s="2227"/>
      <c r="D404" s="2227"/>
      <c r="E404" s="2227"/>
      <c r="F404" s="2311"/>
      <c r="G404" s="414"/>
      <c r="H404" s="2141"/>
      <c r="I404" s="1584"/>
      <c r="J404" s="480"/>
      <c r="K404" s="3390"/>
      <c r="L404" s="3309"/>
      <c r="M404" s="3381"/>
      <c r="N404" s="475"/>
      <c r="O404" s="1565"/>
      <c r="P404" s="188"/>
      <c r="Q404" s="476"/>
      <c r="R404" s="1565"/>
      <c r="S404" s="477"/>
      <c r="T404" s="475"/>
      <c r="U404" s="394"/>
      <c r="V404" s="407"/>
      <c r="W404" s="408"/>
      <c r="X404" s="394"/>
      <c r="Y404" s="394"/>
      <c r="Z404" s="390"/>
      <c r="AA404" s="391"/>
      <c r="AB404" s="367"/>
      <c r="AC404" s="898"/>
      <c r="AD404" s="1795"/>
      <c r="AE404" s="1326"/>
      <c r="AF404" s="1490"/>
      <c r="AG404" s="1327"/>
      <c r="AH404" s="1327"/>
      <c r="AI404" s="1327"/>
      <c r="AJ404" s="1318"/>
      <c r="AK404" s="1318"/>
      <c r="AL404" s="1318"/>
      <c r="AM404" s="1318"/>
      <c r="AN404" s="1318"/>
      <c r="AO404" s="1318"/>
      <c r="AP404" s="1318"/>
      <c r="AQ404" s="1318"/>
      <c r="AR404" s="1318"/>
      <c r="AS404" s="1318"/>
      <c r="AT404" s="1318"/>
      <c r="AU404" s="1318"/>
      <c r="AV404" s="1318"/>
      <c r="AW404" s="1318"/>
      <c r="AX404" s="1318"/>
      <c r="AY404" s="1318"/>
      <c r="AZ404" s="1318"/>
      <c r="BA404" s="1318"/>
      <c r="BB404" s="1318"/>
      <c r="BC404" s="1318"/>
      <c r="BD404" s="1318"/>
      <c r="BE404" s="1318"/>
      <c r="BF404" s="1318"/>
      <c r="BG404" s="1318"/>
      <c r="BH404" s="1318"/>
      <c r="BI404" s="1318"/>
      <c r="BJ404" s="1318"/>
      <c r="BK404" s="1318"/>
      <c r="BL404" s="1318"/>
      <c r="BM404" s="1318"/>
      <c r="BN404" s="1318"/>
      <c r="BO404" s="1318"/>
      <c r="BP404" s="1318"/>
      <c r="BQ404" s="1318"/>
      <c r="BR404" s="1318"/>
      <c r="BS404" s="1318"/>
      <c r="BT404" s="1318"/>
      <c r="BU404" s="1318"/>
      <c r="BV404" s="1318"/>
      <c r="BW404" s="1318"/>
      <c r="BX404" s="1318"/>
      <c r="BY404" s="1318"/>
      <c r="BZ404" s="1318"/>
      <c r="CA404" s="1318"/>
      <c r="CB404" s="1318"/>
      <c r="CC404" s="1318"/>
      <c r="CD404" s="1318"/>
      <c r="CE404" s="1318"/>
      <c r="CF404" s="1318"/>
      <c r="CG404" s="1318"/>
      <c r="CH404" s="1378">
        <f t="shared" si="9"/>
        <v>0</v>
      </c>
      <c r="CI404" s="1366"/>
    </row>
    <row r="405" spans="1:87" s="386" customFormat="1" ht="69" customHeight="1">
      <c r="A405" s="2405"/>
      <c r="B405" s="1694"/>
      <c r="C405" s="2227"/>
      <c r="D405" s="2227"/>
      <c r="E405" s="2227"/>
      <c r="F405" s="1657"/>
      <c r="G405" s="549"/>
      <c r="H405" s="2141"/>
      <c r="I405" s="1609">
        <v>87</v>
      </c>
      <c r="J405" s="499">
        <v>23</v>
      </c>
      <c r="K405" s="3336" t="s">
        <v>1048</v>
      </c>
      <c r="L405" s="2290" t="s">
        <v>1049</v>
      </c>
      <c r="M405" s="2297" t="s">
        <v>1050</v>
      </c>
      <c r="N405" s="373"/>
      <c r="O405" s="506"/>
      <c r="P405" s="507"/>
      <c r="Q405" s="476"/>
      <c r="R405" s="1565"/>
      <c r="S405" s="477"/>
      <c r="T405" s="475"/>
      <c r="U405" s="394"/>
      <c r="V405" s="407"/>
      <c r="W405" s="408"/>
      <c r="X405" s="394"/>
      <c r="Y405" s="394"/>
      <c r="Z405" s="390"/>
      <c r="AA405" s="391"/>
      <c r="AB405" s="367"/>
      <c r="AC405" s="898"/>
      <c r="AD405" s="1795"/>
      <c r="AE405" s="1326"/>
      <c r="AF405" s="1490"/>
      <c r="AG405" s="1327"/>
      <c r="AH405" s="1327"/>
      <c r="AI405" s="1327"/>
      <c r="AJ405" s="1318"/>
      <c r="AK405" s="1318"/>
      <c r="AL405" s="1318"/>
      <c r="AM405" s="1318"/>
      <c r="AN405" s="1318"/>
      <c r="AO405" s="1318"/>
      <c r="AP405" s="1318"/>
      <c r="AQ405" s="1318"/>
      <c r="AR405" s="1318"/>
      <c r="AS405" s="1318"/>
      <c r="AT405" s="1318"/>
      <c r="AU405" s="1318"/>
      <c r="AV405" s="1318"/>
      <c r="AW405" s="1318"/>
      <c r="AX405" s="1318"/>
      <c r="AY405" s="1318"/>
      <c r="AZ405" s="1318"/>
      <c r="BA405" s="1318"/>
      <c r="BB405" s="1318"/>
      <c r="BC405" s="1318"/>
      <c r="BD405" s="1318"/>
      <c r="BE405" s="1318"/>
      <c r="BF405" s="1318"/>
      <c r="BG405" s="1318"/>
      <c r="BH405" s="1318"/>
      <c r="BI405" s="1318"/>
      <c r="BJ405" s="1318"/>
      <c r="BK405" s="1318"/>
      <c r="BL405" s="1318"/>
      <c r="BM405" s="1318"/>
      <c r="BN405" s="1318"/>
      <c r="BO405" s="1318"/>
      <c r="BP405" s="1318"/>
      <c r="BQ405" s="1318"/>
      <c r="BR405" s="1318"/>
      <c r="BS405" s="1318"/>
      <c r="BT405" s="1318"/>
      <c r="BU405" s="1318"/>
      <c r="BV405" s="1318"/>
      <c r="BW405" s="1318"/>
      <c r="BX405" s="1318"/>
      <c r="BY405" s="1318"/>
      <c r="BZ405" s="1318"/>
      <c r="CA405" s="1318"/>
      <c r="CB405" s="1318"/>
      <c r="CC405" s="1318"/>
      <c r="CD405" s="1318"/>
      <c r="CE405" s="1318"/>
      <c r="CF405" s="1318"/>
      <c r="CG405" s="1318"/>
      <c r="CH405" s="1378">
        <f t="shared" si="9"/>
        <v>0</v>
      </c>
      <c r="CI405" s="1366"/>
    </row>
    <row r="406" spans="1:87" s="386" customFormat="1" ht="94.5" customHeight="1">
      <c r="A406" s="2405"/>
      <c r="B406" s="1694"/>
      <c r="C406" s="2227"/>
      <c r="D406" s="2227"/>
      <c r="E406" s="2227"/>
      <c r="F406" s="1657"/>
      <c r="G406" s="549"/>
      <c r="H406" s="2141"/>
      <c r="I406" s="1609"/>
      <c r="J406" s="499"/>
      <c r="K406" s="3336"/>
      <c r="L406" s="2290" t="s">
        <v>1051</v>
      </c>
      <c r="M406" s="2297"/>
      <c r="N406" s="373"/>
      <c r="O406" s="506"/>
      <c r="P406" s="507"/>
      <c r="Q406" s="476"/>
      <c r="R406" s="1565"/>
      <c r="S406" s="477"/>
      <c r="T406" s="475"/>
      <c r="U406" s="394"/>
      <c r="V406" s="407"/>
      <c r="W406" s="408"/>
      <c r="X406" s="394"/>
      <c r="Y406" s="394"/>
      <c r="Z406" s="390"/>
      <c r="AA406" s="391"/>
      <c r="AB406" s="367"/>
      <c r="AC406" s="898"/>
      <c r="AD406" s="1795"/>
      <c r="AE406" s="1326"/>
      <c r="AF406" s="1490"/>
      <c r="AG406" s="1327"/>
      <c r="AH406" s="1327"/>
      <c r="AI406" s="1327"/>
      <c r="AJ406" s="1318"/>
      <c r="AK406" s="1318"/>
      <c r="AL406" s="1318"/>
      <c r="AM406" s="1318"/>
      <c r="AN406" s="1318"/>
      <c r="AO406" s="1318"/>
      <c r="AP406" s="1318"/>
      <c r="AQ406" s="1318"/>
      <c r="AR406" s="1318"/>
      <c r="AS406" s="1318"/>
      <c r="AT406" s="1318"/>
      <c r="AU406" s="1318"/>
      <c r="AV406" s="1318"/>
      <c r="AW406" s="1318"/>
      <c r="AX406" s="1318"/>
      <c r="AY406" s="1318"/>
      <c r="AZ406" s="1318"/>
      <c r="BA406" s="1318"/>
      <c r="BB406" s="1318"/>
      <c r="BC406" s="1318"/>
      <c r="BD406" s="1318"/>
      <c r="BE406" s="1318"/>
      <c r="BF406" s="1318"/>
      <c r="BG406" s="1318"/>
      <c r="BH406" s="1318"/>
      <c r="BI406" s="1318"/>
      <c r="BJ406" s="1318"/>
      <c r="BK406" s="1318"/>
      <c r="BL406" s="1318"/>
      <c r="BM406" s="1318"/>
      <c r="BN406" s="1318"/>
      <c r="BO406" s="1318"/>
      <c r="BP406" s="1318"/>
      <c r="BQ406" s="1318"/>
      <c r="BR406" s="1318"/>
      <c r="BS406" s="1318"/>
      <c r="BT406" s="1318"/>
      <c r="BU406" s="1318"/>
      <c r="BV406" s="1318"/>
      <c r="BW406" s="1318"/>
      <c r="BX406" s="1318"/>
      <c r="BY406" s="1318"/>
      <c r="BZ406" s="1318"/>
      <c r="CA406" s="1318"/>
      <c r="CB406" s="1318"/>
      <c r="CC406" s="1318"/>
      <c r="CD406" s="1318"/>
      <c r="CE406" s="1318"/>
      <c r="CF406" s="1318"/>
      <c r="CG406" s="1318"/>
      <c r="CH406" s="1378">
        <f t="shared" si="9"/>
        <v>0</v>
      </c>
      <c r="CI406" s="1366"/>
    </row>
    <row r="407" spans="1:87" s="386" customFormat="1" ht="57" customHeight="1">
      <c r="A407" s="2405"/>
      <c r="B407" s="1694"/>
      <c r="C407" s="2227"/>
      <c r="D407" s="2227"/>
      <c r="E407" s="2227"/>
      <c r="F407" s="1657"/>
      <c r="G407" s="549"/>
      <c r="H407" s="2141"/>
      <c r="I407" s="1609"/>
      <c r="J407" s="500"/>
      <c r="K407" s="3380"/>
      <c r="L407" s="487"/>
      <c r="M407" s="488"/>
      <c r="N407" s="489"/>
      <c r="O407" s="264"/>
      <c r="P407" s="490"/>
      <c r="Q407" s="491"/>
      <c r="R407" s="264"/>
      <c r="S407" s="492"/>
      <c r="T407" s="489"/>
      <c r="U407" s="396"/>
      <c r="V407" s="397"/>
      <c r="W407" s="399"/>
      <c r="X407" s="396"/>
      <c r="Y407" s="396"/>
      <c r="Z407" s="400"/>
      <c r="AA407" s="412"/>
      <c r="AB407" s="401"/>
      <c r="AC407" s="1662"/>
      <c r="AD407" s="1789"/>
      <c r="AE407" s="1326"/>
      <c r="AF407" s="1490"/>
      <c r="AG407" s="1327"/>
      <c r="AH407" s="1327"/>
      <c r="AI407" s="1327"/>
      <c r="AJ407" s="1318"/>
      <c r="AK407" s="1318"/>
      <c r="AL407" s="1318"/>
      <c r="AM407" s="1318"/>
      <c r="AN407" s="1318"/>
      <c r="AO407" s="1318"/>
      <c r="AP407" s="1318"/>
      <c r="AQ407" s="1318"/>
      <c r="AR407" s="1318"/>
      <c r="AS407" s="1318"/>
      <c r="AT407" s="1318"/>
      <c r="AU407" s="1318"/>
      <c r="AV407" s="1318"/>
      <c r="AW407" s="1318"/>
      <c r="AX407" s="1318"/>
      <c r="AY407" s="1318"/>
      <c r="AZ407" s="1318"/>
      <c r="BA407" s="1318"/>
      <c r="BB407" s="1318"/>
      <c r="BC407" s="1318"/>
      <c r="BD407" s="1318"/>
      <c r="BE407" s="1318"/>
      <c r="BF407" s="1318"/>
      <c r="BG407" s="1318"/>
      <c r="BH407" s="1318"/>
      <c r="BI407" s="1318"/>
      <c r="BJ407" s="1318"/>
      <c r="BK407" s="1318"/>
      <c r="BL407" s="1318"/>
      <c r="BM407" s="1318"/>
      <c r="BN407" s="1318"/>
      <c r="BO407" s="1318"/>
      <c r="BP407" s="1318"/>
      <c r="BQ407" s="1318"/>
      <c r="BR407" s="1318"/>
      <c r="BS407" s="1318"/>
      <c r="BT407" s="1318"/>
      <c r="BU407" s="1318"/>
      <c r="BV407" s="1318"/>
      <c r="BW407" s="1318"/>
      <c r="BX407" s="1318"/>
      <c r="BY407" s="1318"/>
      <c r="BZ407" s="1318"/>
      <c r="CA407" s="1318"/>
      <c r="CB407" s="1318"/>
      <c r="CC407" s="1318"/>
      <c r="CD407" s="1318"/>
      <c r="CE407" s="1318"/>
      <c r="CF407" s="1318"/>
      <c r="CG407" s="1318"/>
      <c r="CH407" s="1378">
        <f t="shared" si="9"/>
        <v>0</v>
      </c>
      <c r="CI407" s="1366"/>
    </row>
    <row r="408" spans="1:87" s="386" customFormat="1" ht="112.5" customHeight="1">
      <c r="A408" s="2405"/>
      <c r="B408" s="1694"/>
      <c r="C408" s="2227"/>
      <c r="D408" s="2227"/>
      <c r="E408" s="2227"/>
      <c r="F408" s="1657"/>
      <c r="G408" s="549"/>
      <c r="H408" s="2141"/>
      <c r="I408" s="1623">
        <v>88</v>
      </c>
      <c r="J408" s="499">
        <v>24</v>
      </c>
      <c r="K408" s="3335" t="s">
        <v>1052</v>
      </c>
      <c r="L408" s="2290" t="s">
        <v>1053</v>
      </c>
      <c r="M408" s="2297" t="s">
        <v>1054</v>
      </c>
      <c r="N408" s="475"/>
      <c r="O408" s="1565"/>
      <c r="P408" s="188"/>
      <c r="Q408" s="519"/>
      <c r="R408" s="506"/>
      <c r="S408" s="374"/>
      <c r="T408" s="373"/>
      <c r="U408" s="381"/>
      <c r="V408" s="382"/>
      <c r="W408" s="380"/>
      <c r="X408" s="381"/>
      <c r="Y408" s="381"/>
      <c r="Z408" s="2160" t="s">
        <v>1055</v>
      </c>
      <c r="AA408" s="441">
        <v>231</v>
      </c>
      <c r="AB408" s="441"/>
      <c r="AC408" s="1173" t="s">
        <v>5</v>
      </c>
      <c r="AD408" s="1794">
        <f>(2*520+360)*24</f>
        <v>33600</v>
      </c>
      <c r="AE408" s="1326"/>
      <c r="AF408" s="1490"/>
      <c r="AG408" s="1327"/>
      <c r="AH408" s="1327"/>
      <c r="AI408" s="1327"/>
      <c r="AJ408" s="1328">
        <f>+AD408</f>
        <v>33600</v>
      </c>
      <c r="AK408" s="1328"/>
      <c r="AL408" s="1318"/>
      <c r="AM408" s="1318"/>
      <c r="AN408" s="1318"/>
      <c r="AO408" s="1318"/>
      <c r="AP408" s="1318"/>
      <c r="AQ408" s="1318"/>
      <c r="AR408" s="1318"/>
      <c r="AS408" s="1318"/>
      <c r="AT408" s="1318"/>
      <c r="AU408" s="1318"/>
      <c r="AV408" s="1318"/>
      <c r="AW408" s="1318"/>
      <c r="AX408" s="1318"/>
      <c r="AY408" s="1318"/>
      <c r="AZ408" s="1318"/>
      <c r="BA408" s="1318"/>
      <c r="BB408" s="1318"/>
      <c r="BC408" s="1318"/>
      <c r="BD408" s="1318"/>
      <c r="BE408" s="1318"/>
      <c r="BF408" s="1318"/>
      <c r="BG408" s="1318"/>
      <c r="BH408" s="1318"/>
      <c r="BI408" s="1318"/>
      <c r="BJ408" s="1318"/>
      <c r="BK408" s="1318"/>
      <c r="BL408" s="1318"/>
      <c r="BM408" s="1318"/>
      <c r="BN408" s="1318"/>
      <c r="BO408" s="1318"/>
      <c r="BP408" s="1318"/>
      <c r="BQ408" s="1318"/>
      <c r="BR408" s="1318"/>
      <c r="BS408" s="1318"/>
      <c r="BT408" s="1318"/>
      <c r="BU408" s="1318"/>
      <c r="BV408" s="1318"/>
      <c r="BW408" s="1318"/>
      <c r="BX408" s="1318"/>
      <c r="BY408" s="1318"/>
      <c r="BZ408" s="1318"/>
      <c r="CA408" s="1318"/>
      <c r="CB408" s="1318"/>
      <c r="CC408" s="1318"/>
      <c r="CD408" s="1318"/>
      <c r="CE408" s="1318"/>
      <c r="CF408" s="1318"/>
      <c r="CG408" s="1318"/>
      <c r="CH408" s="1378">
        <f t="shared" si="9"/>
        <v>33600</v>
      </c>
      <c r="CI408" s="1366"/>
    </row>
    <row r="409" spans="1:87" s="386" customFormat="1" ht="34.5" customHeight="1">
      <c r="A409" s="2405"/>
      <c r="B409" s="1694"/>
      <c r="C409" s="2227"/>
      <c r="D409" s="2227"/>
      <c r="E409" s="2227"/>
      <c r="F409" s="1657"/>
      <c r="G409" s="549"/>
      <c r="H409" s="2141"/>
      <c r="I409" s="1609"/>
      <c r="J409" s="499"/>
      <c r="K409" s="3336"/>
      <c r="L409" s="3309" t="s">
        <v>1056</v>
      </c>
      <c r="M409" s="2297"/>
      <c r="N409" s="475"/>
      <c r="O409" s="1565"/>
      <c r="P409" s="188"/>
      <c r="Q409" s="519"/>
      <c r="R409" s="506"/>
      <c r="S409" s="374"/>
      <c r="T409" s="373"/>
      <c r="U409" s="381"/>
      <c r="V409" s="382"/>
      <c r="W409" s="380"/>
      <c r="X409" s="381"/>
      <c r="Y409" s="381"/>
      <c r="Z409" s="2160" t="s">
        <v>990</v>
      </c>
      <c r="AA409" s="441">
        <v>371</v>
      </c>
      <c r="AB409" s="441">
        <v>3711</v>
      </c>
      <c r="AC409" s="1173" t="s">
        <v>299</v>
      </c>
      <c r="AD409" s="1794">
        <f>3000*24</f>
        <v>72000</v>
      </c>
      <c r="AE409" s="1326"/>
      <c r="AF409" s="1490"/>
      <c r="AG409" s="1327"/>
      <c r="AH409" s="1327"/>
      <c r="AI409" s="1327"/>
      <c r="AJ409" s="1318"/>
      <c r="AK409" s="1318"/>
      <c r="AL409" s="1318"/>
      <c r="AM409" s="1318"/>
      <c r="AN409" s="1318"/>
      <c r="AO409" s="1318"/>
      <c r="AP409" s="1318"/>
      <c r="AQ409" s="1318"/>
      <c r="AR409" s="1318"/>
      <c r="AS409" s="1328"/>
      <c r="AT409" s="1328"/>
      <c r="AU409" s="1328"/>
      <c r="AV409" s="1328"/>
      <c r="AW409" s="1328"/>
      <c r="AX409" s="1328"/>
      <c r="AY409" s="1318"/>
      <c r="AZ409" s="1318"/>
      <c r="BA409" s="1318"/>
      <c r="BB409" s="1318"/>
      <c r="BC409" s="1318"/>
      <c r="BD409" s="1318"/>
      <c r="BE409" s="1318"/>
      <c r="BF409" s="1318"/>
      <c r="BG409" s="1318"/>
      <c r="BH409" s="1318"/>
      <c r="BI409" s="1318"/>
      <c r="BJ409" s="1318"/>
      <c r="BK409" s="1318"/>
      <c r="BL409" s="1318"/>
      <c r="BM409" s="1328">
        <f>+AD409</f>
        <v>72000</v>
      </c>
      <c r="BN409" s="1318"/>
      <c r="BO409" s="1318"/>
      <c r="BP409" s="1318"/>
      <c r="BQ409" s="1318"/>
      <c r="BR409" s="1318"/>
      <c r="BS409" s="1318"/>
      <c r="BT409" s="1318"/>
      <c r="BU409" s="1318"/>
      <c r="BV409" s="1318"/>
      <c r="BW409" s="1318"/>
      <c r="BX409" s="1318"/>
      <c r="BY409" s="1318"/>
      <c r="BZ409" s="1318"/>
      <c r="CA409" s="1318"/>
      <c r="CB409" s="1318"/>
      <c r="CC409" s="1318"/>
      <c r="CD409" s="1318"/>
      <c r="CE409" s="1318"/>
      <c r="CF409" s="1318"/>
      <c r="CG409" s="1318"/>
      <c r="CH409" s="1378">
        <f t="shared" si="9"/>
        <v>72000</v>
      </c>
      <c r="CI409" s="1366"/>
    </row>
    <row r="410" spans="1:87" s="386" customFormat="1" ht="57.75" customHeight="1">
      <c r="A410" s="2405"/>
      <c r="B410" s="1694"/>
      <c r="C410" s="2227"/>
      <c r="D410" s="2227"/>
      <c r="E410" s="2227"/>
      <c r="F410" s="1657"/>
      <c r="G410" s="549"/>
      <c r="H410" s="2141"/>
      <c r="I410" s="1609"/>
      <c r="J410" s="499"/>
      <c r="K410" s="3336"/>
      <c r="L410" s="3309"/>
      <c r="M410" s="2297"/>
      <c r="N410" s="475"/>
      <c r="O410" s="1565"/>
      <c r="P410" s="188"/>
      <c r="Q410" s="519"/>
      <c r="R410" s="506"/>
      <c r="S410" s="374"/>
      <c r="T410" s="373"/>
      <c r="U410" s="381"/>
      <c r="V410" s="382"/>
      <c r="W410" s="380"/>
      <c r="X410" s="381"/>
      <c r="Y410" s="381"/>
      <c r="Z410" s="2160"/>
      <c r="AA410" s="441">
        <v>241</v>
      </c>
      <c r="AB410" s="441"/>
      <c r="AC410" s="1173" t="s">
        <v>7</v>
      </c>
      <c r="AD410" s="1794">
        <f>400*24</f>
        <v>9600</v>
      </c>
      <c r="AE410" s="1326"/>
      <c r="AF410" s="1490"/>
      <c r="AG410" s="1327"/>
      <c r="AH410" s="1327"/>
      <c r="AI410" s="1327"/>
      <c r="AJ410" s="1318"/>
      <c r="AK410" s="1318"/>
      <c r="AL410" s="1328">
        <f>+AD410</f>
        <v>9600</v>
      </c>
      <c r="AM410" s="1318"/>
      <c r="AN410" s="1318"/>
      <c r="AO410" s="1318"/>
      <c r="AP410" s="1318"/>
      <c r="AQ410" s="1318"/>
      <c r="AR410" s="1318"/>
      <c r="AS410" s="1318"/>
      <c r="AT410" s="1318"/>
      <c r="AU410" s="1318"/>
      <c r="AV410" s="1318"/>
      <c r="AW410" s="1318"/>
      <c r="AX410" s="1318"/>
      <c r="AY410" s="1318"/>
      <c r="AZ410" s="1318"/>
      <c r="BA410" s="1318"/>
      <c r="BB410" s="1318"/>
      <c r="BC410" s="1318"/>
      <c r="BD410" s="1318"/>
      <c r="BE410" s="1318"/>
      <c r="BF410" s="1318"/>
      <c r="BG410" s="1318"/>
      <c r="BH410" s="1318"/>
      <c r="BI410" s="1318"/>
      <c r="BJ410" s="1318"/>
      <c r="BK410" s="1318"/>
      <c r="BL410" s="1318"/>
      <c r="BM410" s="1318"/>
      <c r="BN410" s="1318"/>
      <c r="BO410" s="1318"/>
      <c r="BP410" s="1318"/>
      <c r="BQ410" s="1318"/>
      <c r="BR410" s="1318"/>
      <c r="BS410" s="1318"/>
      <c r="BT410" s="1318"/>
      <c r="BU410" s="1318"/>
      <c r="BV410" s="1318"/>
      <c r="BW410" s="1318"/>
      <c r="BX410" s="1318"/>
      <c r="BY410" s="1318"/>
      <c r="BZ410" s="1318"/>
      <c r="CA410" s="1318"/>
      <c r="CB410" s="1318"/>
      <c r="CC410" s="1318"/>
      <c r="CD410" s="1318"/>
      <c r="CE410" s="1318"/>
      <c r="CF410" s="1318"/>
      <c r="CG410" s="1318"/>
      <c r="CH410" s="1378">
        <f t="shared" si="9"/>
        <v>9600</v>
      </c>
      <c r="CI410" s="1366"/>
    </row>
    <row r="411" spans="1:87" s="386" customFormat="1" ht="65.25" customHeight="1">
      <c r="A411" s="2405"/>
      <c r="B411" s="1694"/>
      <c r="C411" s="2227"/>
      <c r="D411" s="2227"/>
      <c r="E411" s="2227"/>
      <c r="F411" s="1657"/>
      <c r="G411" s="549"/>
      <c r="H411" s="2141"/>
      <c r="I411" s="1609"/>
      <c r="J411" s="499"/>
      <c r="K411" s="3336"/>
      <c r="L411" s="2290" t="s">
        <v>1057</v>
      </c>
      <c r="M411" s="2297"/>
      <c r="N411" s="475"/>
      <c r="O411" s="1565"/>
      <c r="P411" s="188"/>
      <c r="Q411" s="519"/>
      <c r="R411" s="506"/>
      <c r="S411" s="374"/>
      <c r="T411" s="373"/>
      <c r="U411" s="381"/>
      <c r="V411" s="382"/>
      <c r="W411" s="380"/>
      <c r="X411" s="381"/>
      <c r="Y411" s="381"/>
      <c r="Z411" s="2160"/>
      <c r="AA411" s="441">
        <v>244</v>
      </c>
      <c r="AB411" s="441"/>
      <c r="AC411" s="1173" t="s">
        <v>127</v>
      </c>
      <c r="AD411" s="1794">
        <f>30*24</f>
        <v>720</v>
      </c>
      <c r="AE411" s="1326"/>
      <c r="AF411" s="1490"/>
      <c r="AG411" s="1327"/>
      <c r="AH411" s="1327"/>
      <c r="AI411" s="1327"/>
      <c r="AJ411" s="1318"/>
      <c r="AK411" s="1318"/>
      <c r="AL411" s="1318"/>
      <c r="AM411" s="1328"/>
      <c r="AN411" s="1328">
        <f>+AD411</f>
        <v>720</v>
      </c>
      <c r="AO411" s="1328"/>
      <c r="AP411" s="1318"/>
      <c r="AQ411" s="1318"/>
      <c r="AR411" s="1318"/>
      <c r="AS411" s="1318"/>
      <c r="AT411" s="1318"/>
      <c r="AU411" s="1318"/>
      <c r="AV411" s="1318"/>
      <c r="AW411" s="1318"/>
      <c r="AX411" s="1318"/>
      <c r="AY411" s="1318"/>
      <c r="AZ411" s="1318"/>
      <c r="BA411" s="1318"/>
      <c r="BB411" s="1318"/>
      <c r="BC411" s="1318"/>
      <c r="BD411" s="1318"/>
      <c r="BE411" s="1318"/>
      <c r="BF411" s="1318"/>
      <c r="BG411" s="1318"/>
      <c r="BH411" s="1318"/>
      <c r="BI411" s="1318"/>
      <c r="BJ411" s="1318"/>
      <c r="BK411" s="1318"/>
      <c r="BL411" s="1318"/>
      <c r="BM411" s="1318"/>
      <c r="BN411" s="1318"/>
      <c r="BO411" s="1318"/>
      <c r="BP411" s="1318"/>
      <c r="BQ411" s="1318"/>
      <c r="BR411" s="1318"/>
      <c r="BS411" s="1318"/>
      <c r="BT411" s="1318"/>
      <c r="BU411" s="1318"/>
      <c r="BV411" s="1318"/>
      <c r="BW411" s="1318"/>
      <c r="BX411" s="1318"/>
      <c r="BY411" s="1318"/>
      <c r="BZ411" s="1318"/>
      <c r="CA411" s="1318"/>
      <c r="CB411" s="1318"/>
      <c r="CC411" s="1318"/>
      <c r="CD411" s="1318"/>
      <c r="CE411" s="1318"/>
      <c r="CF411" s="1318"/>
      <c r="CG411" s="1318"/>
      <c r="CH411" s="1378">
        <f t="shared" si="9"/>
        <v>720</v>
      </c>
      <c r="CI411" s="1366"/>
    </row>
    <row r="412" spans="1:87" s="386" customFormat="1" ht="37.5" customHeight="1">
      <c r="A412" s="2407"/>
      <c r="B412" s="2098"/>
      <c r="C412" s="482"/>
      <c r="D412" s="482"/>
      <c r="E412" s="482"/>
      <c r="F412" s="1658"/>
      <c r="G412" s="794"/>
      <c r="H412" s="2140"/>
      <c r="I412" s="1624"/>
      <c r="J412" s="500"/>
      <c r="K412" s="2302"/>
      <c r="L412" s="487"/>
      <c r="M412" s="488"/>
      <c r="N412" s="489"/>
      <c r="O412" s="264"/>
      <c r="P412" s="490"/>
      <c r="Q412" s="491"/>
      <c r="R412" s="264"/>
      <c r="S412" s="492"/>
      <c r="T412" s="489"/>
      <c r="U412" s="396"/>
      <c r="V412" s="397"/>
      <c r="W412" s="399"/>
      <c r="X412" s="396"/>
      <c r="Y412" s="396"/>
      <c r="Z412" s="493"/>
      <c r="AA412" s="459"/>
      <c r="AB412" s="460"/>
      <c r="AC412" s="2075"/>
      <c r="AD412" s="1789"/>
      <c r="AE412" s="1326"/>
      <c r="AF412" s="1490"/>
      <c r="AG412" s="1327"/>
      <c r="AH412" s="1327"/>
      <c r="AI412" s="1327"/>
      <c r="AJ412" s="1318"/>
      <c r="AK412" s="1318"/>
      <c r="AL412" s="1318"/>
      <c r="AM412" s="1318"/>
      <c r="AN412" s="1318"/>
      <c r="AO412" s="1318"/>
      <c r="AP412" s="1318"/>
      <c r="AQ412" s="1318"/>
      <c r="AR412" s="1318"/>
      <c r="AS412" s="1318"/>
      <c r="AT412" s="1318"/>
      <c r="AU412" s="1318"/>
      <c r="AV412" s="1318"/>
      <c r="AW412" s="1318"/>
      <c r="AX412" s="1318"/>
      <c r="AY412" s="1318"/>
      <c r="AZ412" s="1318"/>
      <c r="BA412" s="1318"/>
      <c r="BB412" s="1318"/>
      <c r="BC412" s="1318"/>
      <c r="BD412" s="1318"/>
      <c r="BE412" s="1318"/>
      <c r="BF412" s="1318"/>
      <c r="BG412" s="1318"/>
      <c r="BH412" s="1318"/>
      <c r="BI412" s="1318"/>
      <c r="BJ412" s="1318"/>
      <c r="BK412" s="1318"/>
      <c r="BL412" s="1318"/>
      <c r="BM412" s="1318"/>
      <c r="BN412" s="1318"/>
      <c r="BO412" s="1318"/>
      <c r="BP412" s="1318"/>
      <c r="BQ412" s="1318"/>
      <c r="BR412" s="1318"/>
      <c r="BS412" s="1318"/>
      <c r="BT412" s="1318"/>
      <c r="BU412" s="1318"/>
      <c r="BV412" s="1318"/>
      <c r="BW412" s="1318"/>
      <c r="BX412" s="1318"/>
      <c r="BY412" s="1318"/>
      <c r="BZ412" s="1318"/>
      <c r="CA412" s="1318"/>
      <c r="CB412" s="1318"/>
      <c r="CC412" s="1318"/>
      <c r="CD412" s="1318"/>
      <c r="CE412" s="1318"/>
      <c r="CF412" s="1318"/>
      <c r="CG412" s="1318"/>
      <c r="CH412" s="1378">
        <f t="shared" si="9"/>
        <v>0</v>
      </c>
      <c r="CI412" s="1366"/>
    </row>
    <row r="413" spans="1:87" s="386" customFormat="1" ht="103.5" customHeight="1">
      <c r="A413" s="2405"/>
      <c r="B413" s="1694"/>
      <c r="C413" s="2227"/>
      <c r="D413" s="2227"/>
      <c r="E413" s="2227"/>
      <c r="F413" s="1657"/>
      <c r="G413" s="549"/>
      <c r="H413" s="2159"/>
      <c r="I413" s="1625">
        <v>89</v>
      </c>
      <c r="J413" s="499">
        <v>25</v>
      </c>
      <c r="K413" s="3395" t="s">
        <v>1058</v>
      </c>
      <c r="L413" s="3006" t="s">
        <v>1059</v>
      </c>
      <c r="M413" s="3397" t="s">
        <v>1060</v>
      </c>
      <c r="N413" s="3007"/>
      <c r="O413" s="3008"/>
      <c r="P413" s="3009"/>
      <c r="Q413" s="3010"/>
      <c r="R413" s="3008"/>
      <c r="S413" s="3011"/>
      <c r="T413" s="3007"/>
      <c r="U413" s="2934"/>
      <c r="V413" s="2936"/>
      <c r="W413" s="2937"/>
      <c r="X413" s="2934"/>
      <c r="Y413" s="2934"/>
      <c r="Z413" s="3012"/>
      <c r="AA413" s="3013"/>
      <c r="AB413" s="2891"/>
      <c r="AC413" s="3014"/>
      <c r="AD413" s="3015"/>
      <c r="AE413" s="1326"/>
      <c r="AF413" s="1490"/>
      <c r="AG413" s="1327"/>
      <c r="AH413" s="1327"/>
      <c r="AI413" s="1327"/>
      <c r="AJ413" s="1318"/>
      <c r="AK413" s="1318"/>
      <c r="AL413" s="1318"/>
      <c r="AM413" s="1318"/>
      <c r="AN413" s="1318"/>
      <c r="AO413" s="1318"/>
      <c r="AP413" s="1318"/>
      <c r="AQ413" s="1318"/>
      <c r="AR413" s="1318"/>
      <c r="AS413" s="1318"/>
      <c r="AT413" s="1318"/>
      <c r="AU413" s="1318"/>
      <c r="AV413" s="1318"/>
      <c r="AW413" s="1318"/>
      <c r="AX413" s="1318"/>
      <c r="AY413" s="1318"/>
      <c r="AZ413" s="1318"/>
      <c r="BA413" s="1318"/>
      <c r="BB413" s="1318"/>
      <c r="BC413" s="1318"/>
      <c r="BD413" s="1318"/>
      <c r="BE413" s="1318"/>
      <c r="BF413" s="1318"/>
      <c r="BG413" s="1318"/>
      <c r="BH413" s="1318"/>
      <c r="BI413" s="1318"/>
      <c r="BJ413" s="1318"/>
      <c r="BK413" s="1318"/>
      <c r="BL413" s="1318"/>
      <c r="BM413" s="1318"/>
      <c r="BN413" s="1318"/>
      <c r="BO413" s="1318"/>
      <c r="BP413" s="1318"/>
      <c r="BQ413" s="1318"/>
      <c r="BR413" s="1318"/>
      <c r="BS413" s="1318"/>
      <c r="BT413" s="1318"/>
      <c r="BU413" s="1318"/>
      <c r="BV413" s="1318"/>
      <c r="BW413" s="1318"/>
      <c r="BX413" s="1318"/>
      <c r="BY413" s="1318"/>
      <c r="BZ413" s="1318"/>
      <c r="CA413" s="1318"/>
      <c r="CB413" s="1318"/>
      <c r="CC413" s="1318"/>
      <c r="CD413" s="1318"/>
      <c r="CE413" s="1318"/>
      <c r="CF413" s="1318"/>
      <c r="CG413" s="1318"/>
      <c r="CH413" s="1378">
        <f t="shared" si="9"/>
        <v>0</v>
      </c>
      <c r="CI413" s="1366"/>
    </row>
    <row r="414" spans="1:87" s="386" customFormat="1" ht="71.25" customHeight="1">
      <c r="A414" s="2405"/>
      <c r="B414" s="1694"/>
      <c r="C414" s="2227"/>
      <c r="D414" s="2227"/>
      <c r="E414" s="2227"/>
      <c r="F414" s="1657"/>
      <c r="G414" s="549"/>
      <c r="H414" s="2159"/>
      <c r="I414" s="1625"/>
      <c r="J414" s="499"/>
      <c r="K414" s="3396"/>
      <c r="L414" s="3016" t="s">
        <v>1061</v>
      </c>
      <c r="M414" s="3398"/>
      <c r="N414" s="3007"/>
      <c r="O414" s="3008"/>
      <c r="P414" s="3009"/>
      <c r="Q414" s="3010"/>
      <c r="R414" s="3008"/>
      <c r="S414" s="3011"/>
      <c r="T414" s="3007"/>
      <c r="U414" s="2934"/>
      <c r="V414" s="2936"/>
      <c r="W414" s="2937"/>
      <c r="X414" s="2934"/>
      <c r="Y414" s="2934"/>
      <c r="Z414" s="3012"/>
      <c r="AA414" s="3013"/>
      <c r="AB414" s="2891"/>
      <c r="AC414" s="3014"/>
      <c r="AD414" s="3015"/>
      <c r="AE414" s="1326"/>
      <c r="AF414" s="1490"/>
      <c r="AG414" s="1327"/>
      <c r="AH414" s="1327"/>
      <c r="AI414" s="1327"/>
      <c r="AJ414" s="1318"/>
      <c r="AK414" s="1318"/>
      <c r="AL414" s="1318"/>
      <c r="AM414" s="1318"/>
      <c r="AN414" s="1318"/>
      <c r="AO414" s="1318"/>
      <c r="AP414" s="1318"/>
      <c r="AQ414" s="1318"/>
      <c r="AR414" s="1318"/>
      <c r="AS414" s="1318"/>
      <c r="AT414" s="1318"/>
      <c r="AU414" s="1318"/>
      <c r="AV414" s="1318"/>
      <c r="AW414" s="1318"/>
      <c r="AX414" s="1318"/>
      <c r="AY414" s="1318"/>
      <c r="AZ414" s="1318"/>
      <c r="BA414" s="1318"/>
      <c r="BB414" s="1318"/>
      <c r="BC414" s="1318"/>
      <c r="BD414" s="1318"/>
      <c r="BE414" s="1318"/>
      <c r="BF414" s="1318"/>
      <c r="BG414" s="1318"/>
      <c r="BH414" s="1318"/>
      <c r="BI414" s="1318"/>
      <c r="BJ414" s="1318"/>
      <c r="BK414" s="1318"/>
      <c r="BL414" s="1318"/>
      <c r="BM414" s="1318"/>
      <c r="BN414" s="1318"/>
      <c r="BO414" s="1318"/>
      <c r="BP414" s="1318"/>
      <c r="BQ414" s="1318"/>
      <c r="BR414" s="1318"/>
      <c r="BS414" s="1318"/>
      <c r="BT414" s="1318"/>
      <c r="BU414" s="1318"/>
      <c r="BV414" s="1318"/>
      <c r="BW414" s="1318"/>
      <c r="BX414" s="1318"/>
      <c r="BY414" s="1318"/>
      <c r="BZ414" s="1318"/>
      <c r="CA414" s="1318"/>
      <c r="CB414" s="1318"/>
      <c r="CC414" s="1318"/>
      <c r="CD414" s="1318"/>
      <c r="CE414" s="1318"/>
      <c r="CF414" s="1318"/>
      <c r="CG414" s="1318"/>
      <c r="CH414" s="1378">
        <f t="shared" si="9"/>
        <v>0</v>
      </c>
      <c r="CI414" s="1366"/>
    </row>
    <row r="415" spans="1:87" s="386" customFormat="1" ht="105" customHeight="1">
      <c r="A415" s="2405"/>
      <c r="B415" s="1694"/>
      <c r="C415" s="2227"/>
      <c r="D415" s="2227"/>
      <c r="E415" s="2227"/>
      <c r="F415" s="1657"/>
      <c r="G415" s="549"/>
      <c r="H415" s="2141"/>
      <c r="I415" s="1609"/>
      <c r="J415" s="499"/>
      <c r="K415" s="3017" t="s">
        <v>1062</v>
      </c>
      <c r="L415" s="3016"/>
      <c r="M415" s="3398"/>
      <c r="N415" s="3007"/>
      <c r="O415" s="3008"/>
      <c r="P415" s="3009"/>
      <c r="Q415" s="3010"/>
      <c r="R415" s="3008"/>
      <c r="S415" s="3011"/>
      <c r="T415" s="3007"/>
      <c r="U415" s="2934"/>
      <c r="V415" s="2936"/>
      <c r="W415" s="2937"/>
      <c r="X415" s="2934"/>
      <c r="Y415" s="2934"/>
      <c r="Z415" s="1215" t="s">
        <v>2681</v>
      </c>
      <c r="AA415" s="3018">
        <v>311</v>
      </c>
      <c r="AB415" s="2938">
        <v>3111</v>
      </c>
      <c r="AC415" s="2889" t="s">
        <v>124</v>
      </c>
      <c r="AD415" s="2899">
        <f>150*250</f>
        <v>37500</v>
      </c>
      <c r="AE415" s="1326"/>
      <c r="AF415" s="1490"/>
      <c r="AG415" s="1327"/>
      <c r="AH415" s="1327"/>
      <c r="AI415" s="1327"/>
      <c r="AJ415" s="1318"/>
      <c r="AK415" s="1318"/>
      <c r="AL415" s="1318"/>
      <c r="AM415" s="1318"/>
      <c r="AN415" s="1318"/>
      <c r="AO415" s="1318"/>
      <c r="AP415" s="1318"/>
      <c r="AQ415" s="1328"/>
      <c r="AR415" s="1328"/>
      <c r="AS415" s="1318"/>
      <c r="AT415" s="1318"/>
      <c r="AU415" s="1318"/>
      <c r="AV415" s="1318"/>
      <c r="AW415" s="1318"/>
      <c r="AX415" s="1318"/>
      <c r="AY415" s="1318"/>
      <c r="AZ415" s="1318"/>
      <c r="BA415" s="1328">
        <f>+AD415</f>
        <v>37500</v>
      </c>
      <c r="BB415" s="1318"/>
      <c r="BC415" s="1318"/>
      <c r="BD415" s="1318"/>
      <c r="BE415" s="1318"/>
      <c r="BF415" s="1318"/>
      <c r="BG415" s="1318"/>
      <c r="BH415" s="1318"/>
      <c r="BI415" s="1318"/>
      <c r="BJ415" s="1318"/>
      <c r="BK415" s="1318"/>
      <c r="BL415" s="1318"/>
      <c r="BM415" s="1318"/>
      <c r="BN415" s="1318"/>
      <c r="BO415" s="1318"/>
      <c r="BP415" s="1318"/>
      <c r="BQ415" s="1318"/>
      <c r="BR415" s="1318"/>
      <c r="BS415" s="1318"/>
      <c r="BT415" s="1318"/>
      <c r="BU415" s="1318"/>
      <c r="BV415" s="1318"/>
      <c r="BW415" s="1318"/>
      <c r="BX415" s="1318"/>
      <c r="BY415" s="1318"/>
      <c r="BZ415" s="1318"/>
      <c r="CA415" s="1318"/>
      <c r="CB415" s="1318"/>
      <c r="CC415" s="1318"/>
      <c r="CD415" s="1318"/>
      <c r="CE415" s="1318"/>
      <c r="CF415" s="1318"/>
      <c r="CG415" s="1318"/>
      <c r="CH415" s="1378">
        <f t="shared" si="9"/>
        <v>37500</v>
      </c>
      <c r="CI415" s="1366"/>
    </row>
    <row r="416" spans="1:87" s="386" customFormat="1" ht="90" customHeight="1">
      <c r="A416" s="2405"/>
      <c r="B416" s="1694"/>
      <c r="C416" s="2227"/>
      <c r="D416" s="2227"/>
      <c r="E416" s="2227"/>
      <c r="F416" s="1657"/>
      <c r="G416" s="549"/>
      <c r="H416" s="2141"/>
      <c r="I416" s="1609"/>
      <c r="J416" s="499"/>
      <c r="K416" s="2197" t="s">
        <v>1063</v>
      </c>
      <c r="L416" s="2290"/>
      <c r="M416" s="2297"/>
      <c r="N416" s="475"/>
      <c r="O416" s="1565"/>
      <c r="P416" s="188"/>
      <c r="Q416" s="476"/>
      <c r="R416" s="1565"/>
      <c r="S416" s="477"/>
      <c r="T416" s="475"/>
      <c r="U416" s="394"/>
      <c r="V416" s="407"/>
      <c r="W416" s="380"/>
      <c r="X416" s="381"/>
      <c r="Y416" s="381"/>
      <c r="Z416" s="2160" t="s">
        <v>1064</v>
      </c>
      <c r="AA416" s="444">
        <v>251</v>
      </c>
      <c r="AB416" s="752"/>
      <c r="AC416" s="1173" t="s">
        <v>1065</v>
      </c>
      <c r="AD416" s="2616">
        <v>10000</v>
      </c>
      <c r="AE416" s="1326"/>
      <c r="AF416" s="1490"/>
      <c r="AG416" s="1327"/>
      <c r="AH416" s="1327"/>
      <c r="AI416" s="1327"/>
      <c r="AJ416" s="1318"/>
      <c r="AK416" s="1318"/>
      <c r="AL416" s="1318"/>
      <c r="AM416" s="1318"/>
      <c r="AN416" s="1318"/>
      <c r="AO416" s="1318"/>
      <c r="AP416" s="1328">
        <f>+AD416</f>
        <v>10000</v>
      </c>
      <c r="AQ416" s="1318"/>
      <c r="AR416" s="1318"/>
      <c r="AS416" s="1318"/>
      <c r="AT416" s="1318"/>
      <c r="AU416" s="1318"/>
      <c r="AV416" s="1318"/>
      <c r="AW416" s="1318"/>
      <c r="AX416" s="1318"/>
      <c r="AY416" s="1318"/>
      <c r="AZ416" s="1318"/>
      <c r="BA416" s="1318"/>
      <c r="BB416" s="1318"/>
      <c r="BC416" s="1318"/>
      <c r="BD416" s="1318"/>
      <c r="BE416" s="1318"/>
      <c r="BF416" s="1318"/>
      <c r="BG416" s="1318"/>
      <c r="BH416" s="1318"/>
      <c r="BI416" s="1318"/>
      <c r="BJ416" s="1318"/>
      <c r="BK416" s="1318"/>
      <c r="BL416" s="1318"/>
      <c r="BM416" s="1318"/>
      <c r="BN416" s="1318"/>
      <c r="BO416" s="1318"/>
      <c r="BP416" s="1318"/>
      <c r="BQ416" s="1318"/>
      <c r="BR416" s="1318"/>
      <c r="BS416" s="1318"/>
      <c r="BT416" s="1318"/>
      <c r="BU416" s="1318"/>
      <c r="BV416" s="1318"/>
      <c r="BW416" s="1318"/>
      <c r="BX416" s="1318"/>
      <c r="BY416" s="1318"/>
      <c r="BZ416" s="1318"/>
      <c r="CA416" s="1318"/>
      <c r="CB416" s="1318"/>
      <c r="CC416" s="1318"/>
      <c r="CD416" s="1318"/>
      <c r="CE416" s="1318"/>
      <c r="CF416" s="1318"/>
      <c r="CG416" s="1318"/>
      <c r="CH416" s="1378">
        <f t="shared" si="9"/>
        <v>10000</v>
      </c>
      <c r="CI416" s="1366"/>
    </row>
    <row r="417" spans="1:87" s="386" customFormat="1" ht="90" customHeight="1">
      <c r="A417" s="2405"/>
      <c r="B417" s="1694"/>
      <c r="C417" s="2227"/>
      <c r="D417" s="2227"/>
      <c r="E417" s="2227"/>
      <c r="F417" s="1657"/>
      <c r="G417" s="549"/>
      <c r="H417" s="2141"/>
      <c r="I417" s="1609"/>
      <c r="J417" s="499"/>
      <c r="K417" s="2197" t="s">
        <v>1066</v>
      </c>
      <c r="L417" s="2290"/>
      <c r="M417" s="2297"/>
      <c r="N417" s="373"/>
      <c r="O417" s="506"/>
      <c r="P417" s="507"/>
      <c r="Q417" s="519"/>
      <c r="R417" s="506"/>
      <c r="S417" s="374"/>
      <c r="T417" s="475"/>
      <c r="U417" s="394"/>
      <c r="V417" s="407"/>
      <c r="W417" s="408"/>
      <c r="X417" s="394"/>
      <c r="Y417" s="394"/>
      <c r="Z417" s="2160"/>
      <c r="AA417" s="444"/>
      <c r="AB417" s="752"/>
      <c r="AC417" s="1173"/>
      <c r="AD417" s="2616"/>
      <c r="AE417" s="1326"/>
      <c r="AF417" s="1490"/>
      <c r="AG417" s="1327"/>
      <c r="AH417" s="1327"/>
      <c r="AI417" s="1327"/>
      <c r="AJ417" s="1318"/>
      <c r="AK417" s="1318"/>
      <c r="AL417" s="1318"/>
      <c r="AM417" s="1318"/>
      <c r="AN417" s="1318"/>
      <c r="AO417" s="1318"/>
      <c r="AP417" s="1318"/>
      <c r="AQ417" s="1318"/>
      <c r="AR417" s="1318"/>
      <c r="AS417" s="1318"/>
      <c r="AT417" s="1318"/>
      <c r="AU417" s="1318"/>
      <c r="AV417" s="1318"/>
      <c r="AW417" s="1318"/>
      <c r="AX417" s="1318"/>
      <c r="AY417" s="1318"/>
      <c r="AZ417" s="1318"/>
      <c r="BA417" s="1318"/>
      <c r="BB417" s="1318"/>
      <c r="BC417" s="1318"/>
      <c r="BD417" s="1318"/>
      <c r="BE417" s="1318"/>
      <c r="BF417" s="1318"/>
      <c r="BG417" s="1318"/>
      <c r="BH417" s="1318"/>
      <c r="BI417" s="1318"/>
      <c r="BJ417" s="1318"/>
      <c r="BK417" s="1318"/>
      <c r="BL417" s="1318"/>
      <c r="BM417" s="1318"/>
      <c r="BN417" s="1318"/>
      <c r="BO417" s="1318"/>
      <c r="BP417" s="1318"/>
      <c r="BQ417" s="1318"/>
      <c r="BR417" s="1318"/>
      <c r="BS417" s="1318"/>
      <c r="BT417" s="1318"/>
      <c r="BU417" s="1318"/>
      <c r="BV417" s="1318"/>
      <c r="BW417" s="1318"/>
      <c r="BX417" s="1318"/>
      <c r="BY417" s="1318"/>
      <c r="BZ417" s="1318"/>
      <c r="CA417" s="1318"/>
      <c r="CB417" s="1318"/>
      <c r="CC417" s="1318"/>
      <c r="CD417" s="1318"/>
      <c r="CE417" s="1318"/>
      <c r="CF417" s="1318"/>
      <c r="CG417" s="1318"/>
      <c r="CH417" s="1378">
        <f t="shared" si="9"/>
        <v>0</v>
      </c>
      <c r="CI417" s="1366"/>
    </row>
    <row r="418" spans="1:87" s="386" customFormat="1" ht="91.5" customHeight="1">
      <c r="A418" s="2405"/>
      <c r="B418" s="1694"/>
      <c r="C418" s="2227"/>
      <c r="D418" s="2227"/>
      <c r="E418" s="2227"/>
      <c r="F418" s="1657"/>
      <c r="G418" s="549"/>
      <c r="H418" s="2141"/>
      <c r="I418" s="1609"/>
      <c r="J418" s="499"/>
      <c r="K418" s="2197" t="s">
        <v>1067</v>
      </c>
      <c r="L418" s="2290"/>
      <c r="M418" s="2297"/>
      <c r="N418" s="475"/>
      <c r="O418" s="1565"/>
      <c r="P418" s="188"/>
      <c r="Q418" s="519"/>
      <c r="R418" s="1565"/>
      <c r="S418" s="477"/>
      <c r="T418" s="475"/>
      <c r="U418" s="506"/>
      <c r="V418" s="407"/>
      <c r="W418" s="408"/>
      <c r="X418" s="394"/>
      <c r="Y418" s="506"/>
      <c r="Z418" s="2160" t="s">
        <v>2680</v>
      </c>
      <c r="AA418" s="444">
        <v>311</v>
      </c>
      <c r="AB418" s="752">
        <v>3111</v>
      </c>
      <c r="AC418" s="1173" t="s">
        <v>124</v>
      </c>
      <c r="AD418" s="1794">
        <f>60*250*3</f>
        <v>45000</v>
      </c>
      <c r="AE418" s="1326"/>
      <c r="AF418" s="1490"/>
      <c r="AG418" s="1327"/>
      <c r="AH418" s="1327"/>
      <c r="AI418" s="1327"/>
      <c r="AJ418" s="1318"/>
      <c r="AK418" s="1318"/>
      <c r="AL418" s="1318"/>
      <c r="AM418" s="1318"/>
      <c r="AN418" s="1318"/>
      <c r="AO418" s="1318"/>
      <c r="AP418" s="1318"/>
      <c r="AQ418" s="1328"/>
      <c r="AR418" s="1328"/>
      <c r="AS418" s="1318"/>
      <c r="AT418" s="1318"/>
      <c r="AU418" s="1318"/>
      <c r="AV418" s="1318"/>
      <c r="AW418" s="1318"/>
      <c r="AX418" s="1318"/>
      <c r="AY418" s="1318"/>
      <c r="AZ418" s="1318"/>
      <c r="BA418" s="1328">
        <f>+AD418</f>
        <v>45000</v>
      </c>
      <c r="BB418" s="1318"/>
      <c r="BC418" s="1318"/>
      <c r="BD418" s="1318"/>
      <c r="BE418" s="1318"/>
      <c r="BF418" s="1318"/>
      <c r="BG418" s="1318"/>
      <c r="BH418" s="1318"/>
      <c r="BI418" s="1318"/>
      <c r="BJ418" s="1318"/>
      <c r="BK418" s="1318"/>
      <c r="BL418" s="1318"/>
      <c r="BM418" s="1318"/>
      <c r="BN418" s="1318"/>
      <c r="BO418" s="1318"/>
      <c r="BP418" s="1318"/>
      <c r="BQ418" s="1318"/>
      <c r="BR418" s="1318"/>
      <c r="BS418" s="1318"/>
      <c r="BT418" s="1318"/>
      <c r="BU418" s="1318"/>
      <c r="BV418" s="1318"/>
      <c r="BW418" s="1318"/>
      <c r="BX418" s="1318"/>
      <c r="BY418" s="1318"/>
      <c r="BZ418" s="1318"/>
      <c r="CA418" s="1318"/>
      <c r="CB418" s="1318"/>
      <c r="CC418" s="1318"/>
      <c r="CD418" s="1318"/>
      <c r="CE418" s="1318"/>
      <c r="CF418" s="1318"/>
      <c r="CG418" s="1318"/>
      <c r="CH418" s="1378">
        <f t="shared" si="9"/>
        <v>45000</v>
      </c>
      <c r="CI418" s="1366"/>
    </row>
    <row r="419" spans="1:87" s="386" customFormat="1" ht="9" customHeight="1">
      <c r="A419" s="2405"/>
      <c r="B419" s="1694"/>
      <c r="C419" s="2227"/>
      <c r="D419" s="2227"/>
      <c r="E419" s="2227"/>
      <c r="F419" s="1657"/>
      <c r="G419" s="549"/>
      <c r="H419" s="1165"/>
      <c r="I419" s="1609"/>
      <c r="J419" s="500"/>
      <c r="K419" s="2302"/>
      <c r="L419" s="487"/>
      <c r="M419" s="488"/>
      <c r="N419" s="489"/>
      <c r="O419" s="264"/>
      <c r="P419" s="490"/>
      <c r="Q419" s="2011"/>
      <c r="R419" s="264"/>
      <c r="S419" s="492"/>
      <c r="T419" s="501"/>
      <c r="U419" s="423"/>
      <c r="V419" s="502"/>
      <c r="W419" s="503"/>
      <c r="X419" s="504"/>
      <c r="Y419" s="423"/>
      <c r="Z419" s="400"/>
      <c r="AA419" s="412"/>
      <c r="AB419" s="401"/>
      <c r="AC419" s="1662"/>
      <c r="AD419" s="1789"/>
      <c r="AE419" s="1326"/>
      <c r="AF419" s="1490"/>
      <c r="AG419" s="1327"/>
      <c r="AH419" s="1327"/>
      <c r="AI419" s="1327"/>
      <c r="AJ419" s="1318"/>
      <c r="AK419" s="1318"/>
      <c r="AL419" s="1318"/>
      <c r="AM419" s="1318"/>
      <c r="AN419" s="1318"/>
      <c r="AO419" s="1318"/>
      <c r="AP419" s="1318"/>
      <c r="AQ419" s="1318"/>
      <c r="AR419" s="1318"/>
      <c r="AS419" s="1318"/>
      <c r="AT419" s="1318"/>
      <c r="AU419" s="1318"/>
      <c r="AV419" s="1318"/>
      <c r="AW419" s="1318"/>
      <c r="AX419" s="1318"/>
      <c r="AY419" s="1318"/>
      <c r="AZ419" s="1318"/>
      <c r="BA419" s="1318"/>
      <c r="BB419" s="1318"/>
      <c r="BC419" s="1318"/>
      <c r="BD419" s="1318"/>
      <c r="BE419" s="1318"/>
      <c r="BF419" s="1318"/>
      <c r="BG419" s="1318"/>
      <c r="BH419" s="1318"/>
      <c r="BI419" s="1318"/>
      <c r="BJ419" s="1318"/>
      <c r="BK419" s="1318"/>
      <c r="BL419" s="1318"/>
      <c r="BM419" s="1318"/>
      <c r="BN419" s="1318"/>
      <c r="BO419" s="1318"/>
      <c r="BP419" s="1318"/>
      <c r="BQ419" s="1318"/>
      <c r="BR419" s="1318"/>
      <c r="BS419" s="1318"/>
      <c r="BT419" s="1318"/>
      <c r="BU419" s="1318"/>
      <c r="BV419" s="1318"/>
      <c r="BW419" s="1318"/>
      <c r="BX419" s="1318"/>
      <c r="BY419" s="1318"/>
      <c r="BZ419" s="1318"/>
      <c r="CA419" s="1318"/>
      <c r="CB419" s="1318"/>
      <c r="CC419" s="1318"/>
      <c r="CD419" s="1318"/>
      <c r="CE419" s="1318"/>
      <c r="CF419" s="1318"/>
      <c r="CG419" s="1318"/>
      <c r="CH419" s="1378">
        <f t="shared" si="9"/>
        <v>0</v>
      </c>
      <c r="CI419" s="1366"/>
    </row>
    <row r="420" spans="1:87" s="386" customFormat="1" ht="203.25" customHeight="1">
      <c r="A420" s="2405"/>
      <c r="B420" s="1694"/>
      <c r="C420" s="2227"/>
      <c r="D420" s="2227"/>
      <c r="E420" s="2227"/>
      <c r="F420" s="1657"/>
      <c r="G420" s="549"/>
      <c r="H420" s="2141"/>
      <c r="I420" s="1623"/>
      <c r="J420" s="505"/>
      <c r="K420" s="2218" t="s">
        <v>1068</v>
      </c>
      <c r="L420" s="2289"/>
      <c r="M420" s="2296"/>
      <c r="N420" s="494"/>
      <c r="O420" s="495"/>
      <c r="P420" s="496"/>
      <c r="Q420" s="497"/>
      <c r="R420" s="495"/>
      <c r="S420" s="498"/>
      <c r="T420" s="494"/>
      <c r="U420" s="404"/>
      <c r="V420" s="428"/>
      <c r="W420" s="429"/>
      <c r="X420" s="404"/>
      <c r="Y420" s="404"/>
      <c r="Z420" s="390"/>
      <c r="AA420" s="391"/>
      <c r="AB420" s="367"/>
      <c r="AC420" s="898"/>
      <c r="AD420" s="1795"/>
      <c r="AE420" s="1326"/>
      <c r="AF420" s="1490"/>
      <c r="AG420" s="1327"/>
      <c r="AH420" s="1327"/>
      <c r="AI420" s="1327"/>
      <c r="AJ420" s="1318"/>
      <c r="AK420" s="1318"/>
      <c r="AL420" s="1318"/>
      <c r="AM420" s="1318"/>
      <c r="AN420" s="1318"/>
      <c r="AO420" s="1318"/>
      <c r="AP420" s="1318"/>
      <c r="AQ420" s="1318"/>
      <c r="AR420" s="1318"/>
      <c r="AS420" s="1318"/>
      <c r="AT420" s="1318"/>
      <c r="AU420" s="1318"/>
      <c r="AV420" s="1318"/>
      <c r="AW420" s="1318"/>
      <c r="AX420" s="1318"/>
      <c r="AY420" s="1318"/>
      <c r="AZ420" s="1318"/>
      <c r="BA420" s="1318"/>
      <c r="BB420" s="1318"/>
      <c r="BC420" s="1318"/>
      <c r="BD420" s="1318"/>
      <c r="BE420" s="1318"/>
      <c r="BF420" s="1318"/>
      <c r="BG420" s="1318"/>
      <c r="BH420" s="1318"/>
      <c r="BI420" s="1318"/>
      <c r="BJ420" s="1318"/>
      <c r="BK420" s="1318"/>
      <c r="BL420" s="1318"/>
      <c r="BM420" s="1318"/>
      <c r="BN420" s="1318"/>
      <c r="BO420" s="1318"/>
      <c r="BP420" s="1318"/>
      <c r="BQ420" s="1318"/>
      <c r="BR420" s="1318"/>
      <c r="BS420" s="1318"/>
      <c r="BT420" s="1318"/>
      <c r="BU420" s="1318"/>
      <c r="BV420" s="1318"/>
      <c r="BW420" s="1318"/>
      <c r="BX420" s="1318"/>
      <c r="BY420" s="1318"/>
      <c r="BZ420" s="1318"/>
      <c r="CA420" s="1318"/>
      <c r="CB420" s="1318"/>
      <c r="CC420" s="1318"/>
      <c r="CD420" s="1318"/>
      <c r="CE420" s="1318"/>
      <c r="CF420" s="1318"/>
      <c r="CG420" s="1318"/>
      <c r="CH420" s="1378">
        <f t="shared" si="9"/>
        <v>0</v>
      </c>
      <c r="CI420" s="1366"/>
    </row>
    <row r="421" spans="1:87" s="386" customFormat="1" ht="76.5" customHeight="1">
      <c r="A421" s="2405"/>
      <c r="B421" s="1697"/>
      <c r="C421" s="1649"/>
      <c r="D421" s="1649"/>
      <c r="E421" s="1649"/>
      <c r="F421" s="1657"/>
      <c r="G421" s="549"/>
      <c r="H421" s="2141" t="s">
        <v>2534</v>
      </c>
      <c r="I421" s="1609">
        <v>90</v>
      </c>
      <c r="J421" s="499">
        <v>26</v>
      </c>
      <c r="K421" s="2197" t="s">
        <v>1069</v>
      </c>
      <c r="L421" s="2290" t="s">
        <v>1070</v>
      </c>
      <c r="M421" s="2297" t="s">
        <v>1071</v>
      </c>
      <c r="N421" s="373"/>
      <c r="O421" s="506"/>
      <c r="P421" s="507"/>
      <c r="Q421" s="486"/>
      <c r="R421" s="2238"/>
      <c r="S421" s="508"/>
      <c r="T421" s="509"/>
      <c r="U421" s="394"/>
      <c r="V421" s="407"/>
      <c r="W421" s="408"/>
      <c r="X421" s="394"/>
      <c r="Y421" s="394"/>
      <c r="Z421" s="2160" t="s">
        <v>1072</v>
      </c>
      <c r="AA421" s="441">
        <v>311</v>
      </c>
      <c r="AB421" s="441">
        <v>3111</v>
      </c>
      <c r="AC421" s="1173" t="s">
        <v>1073</v>
      </c>
      <c r="AD421" s="1794">
        <f>350*75</f>
        <v>26250</v>
      </c>
      <c r="AE421" s="1326"/>
      <c r="AF421" s="1490"/>
      <c r="AG421" s="1327"/>
      <c r="AH421" s="1327"/>
      <c r="AI421" s="1327"/>
      <c r="AJ421" s="1318"/>
      <c r="AK421" s="1318"/>
      <c r="AL421" s="1318"/>
      <c r="AM421" s="1318"/>
      <c r="AN421" s="1318"/>
      <c r="AO421" s="1318"/>
      <c r="AP421" s="1318"/>
      <c r="AQ421" s="1328"/>
      <c r="AR421" s="1328"/>
      <c r="AS421" s="1318"/>
      <c r="AT421" s="1318"/>
      <c r="AU421" s="1318"/>
      <c r="AV421" s="1318"/>
      <c r="AW421" s="1318"/>
      <c r="AX421" s="1318"/>
      <c r="AY421" s="1318"/>
      <c r="AZ421" s="1318"/>
      <c r="BA421" s="1328">
        <f>+AD421</f>
        <v>26250</v>
      </c>
      <c r="BB421" s="1318"/>
      <c r="BC421" s="1318"/>
      <c r="BD421" s="1318"/>
      <c r="BE421" s="1318"/>
      <c r="BF421" s="1318"/>
      <c r="BG421" s="1318"/>
      <c r="BH421" s="1318"/>
      <c r="BI421" s="1318"/>
      <c r="BJ421" s="1318"/>
      <c r="BK421" s="1318"/>
      <c r="BL421" s="1318"/>
      <c r="BM421" s="1318"/>
      <c r="BN421" s="1318"/>
      <c r="BO421" s="1318"/>
      <c r="BP421" s="1318"/>
      <c r="BQ421" s="1318"/>
      <c r="BR421" s="1318"/>
      <c r="BS421" s="1318"/>
      <c r="BT421" s="1318"/>
      <c r="BU421" s="1318"/>
      <c r="BV421" s="1318"/>
      <c r="BW421" s="1318"/>
      <c r="BX421" s="1318"/>
      <c r="BY421" s="1318"/>
      <c r="BZ421" s="1318"/>
      <c r="CA421" s="1318"/>
      <c r="CB421" s="1318"/>
      <c r="CC421" s="1318"/>
      <c r="CD421" s="1318"/>
      <c r="CE421" s="1318"/>
      <c r="CF421" s="1318"/>
      <c r="CG421" s="1318"/>
      <c r="CH421" s="1378">
        <f t="shared" si="9"/>
        <v>26250</v>
      </c>
      <c r="CI421" s="1366"/>
    </row>
    <row r="422" spans="1:87" s="386" customFormat="1" ht="81">
      <c r="A422" s="2405"/>
      <c r="B422" s="1697"/>
      <c r="C422" s="1649"/>
      <c r="D422" s="1649"/>
      <c r="E422" s="1649"/>
      <c r="F422" s="1657"/>
      <c r="G422" s="549"/>
      <c r="H422" s="2141"/>
      <c r="I422" s="1609"/>
      <c r="J422" s="499"/>
      <c r="K422" s="2197"/>
      <c r="L422" s="2290"/>
      <c r="M422" s="2297"/>
      <c r="N422" s="373"/>
      <c r="O422" s="510"/>
      <c r="P422" s="507"/>
      <c r="Q422" s="486"/>
      <c r="R422" s="2238"/>
      <c r="S422" s="508"/>
      <c r="T422" s="509"/>
      <c r="U422" s="394"/>
      <c r="V422" s="407"/>
      <c r="W422" s="408"/>
      <c r="X422" s="394"/>
      <c r="Y422" s="394"/>
      <c r="Z422" s="2160" t="s">
        <v>989</v>
      </c>
      <c r="AA422" s="441">
        <v>231</v>
      </c>
      <c r="AB422" s="441"/>
      <c r="AC422" s="1173" t="s">
        <v>5</v>
      </c>
      <c r="AD422" s="1794">
        <f>4*520+360</f>
        <v>2440</v>
      </c>
      <c r="AE422" s="1326"/>
      <c r="AF422" s="1490"/>
      <c r="AG422" s="1327"/>
      <c r="AH422" s="1327"/>
      <c r="AI422" s="1327"/>
      <c r="AJ422" s="1328">
        <f>+AD422</f>
        <v>2440</v>
      </c>
      <c r="AK422" s="1328"/>
      <c r="AL422" s="1318"/>
      <c r="AM422" s="1318"/>
      <c r="AN422" s="1318"/>
      <c r="AO422" s="1318"/>
      <c r="AP422" s="1318"/>
      <c r="AQ422" s="1318"/>
      <c r="AR422" s="1318"/>
      <c r="AS422" s="1318"/>
      <c r="AT422" s="1318"/>
      <c r="AU422" s="1318"/>
      <c r="AV422" s="1318"/>
      <c r="AW422" s="1318"/>
      <c r="AX422" s="1318"/>
      <c r="AY422" s="1318"/>
      <c r="AZ422" s="1318"/>
      <c r="BA422" s="1318"/>
      <c r="BB422" s="1318"/>
      <c r="BC422" s="1318"/>
      <c r="BD422" s="1318"/>
      <c r="BE422" s="1318"/>
      <c r="BF422" s="1318"/>
      <c r="BG422" s="1318"/>
      <c r="BH422" s="1318"/>
      <c r="BI422" s="1318"/>
      <c r="BJ422" s="1318"/>
      <c r="BK422" s="1318"/>
      <c r="BL422" s="1318"/>
      <c r="BM422" s="1318"/>
      <c r="BN422" s="1318"/>
      <c r="BO422" s="1318"/>
      <c r="BP422" s="1318"/>
      <c r="BQ422" s="1318"/>
      <c r="BR422" s="1318"/>
      <c r="BS422" s="1318"/>
      <c r="BT422" s="1318"/>
      <c r="BU422" s="1318"/>
      <c r="BV422" s="1318"/>
      <c r="BW422" s="1318"/>
      <c r="BX422" s="1318"/>
      <c r="BY422" s="1318"/>
      <c r="BZ422" s="1318"/>
      <c r="CA422" s="1318"/>
      <c r="CB422" s="1318"/>
      <c r="CC422" s="1318"/>
      <c r="CD422" s="1318"/>
      <c r="CE422" s="1318"/>
      <c r="CF422" s="1318"/>
      <c r="CG422" s="1318"/>
      <c r="CH422" s="1378">
        <f t="shared" si="9"/>
        <v>2440</v>
      </c>
      <c r="CI422" s="1366"/>
    </row>
    <row r="423" spans="1:87" s="386" customFormat="1" ht="27.75">
      <c r="A423" s="2405"/>
      <c r="B423" s="1697"/>
      <c r="C423" s="1649"/>
      <c r="D423" s="1649"/>
      <c r="E423" s="1649"/>
      <c r="F423" s="1657"/>
      <c r="G423" s="549"/>
      <c r="H423" s="2141"/>
      <c r="I423" s="1609"/>
      <c r="J423" s="499"/>
      <c r="K423" s="2197"/>
      <c r="L423" s="2290"/>
      <c r="M423" s="2297"/>
      <c r="N423" s="373"/>
      <c r="O423" s="510"/>
      <c r="P423" s="507"/>
      <c r="Q423" s="486"/>
      <c r="R423" s="2238"/>
      <c r="S423" s="508"/>
      <c r="T423" s="509"/>
      <c r="U423" s="394"/>
      <c r="V423" s="407"/>
      <c r="W423" s="408"/>
      <c r="X423" s="394"/>
      <c r="Y423" s="394"/>
      <c r="Z423" s="2160" t="s">
        <v>990</v>
      </c>
      <c r="AA423" s="441">
        <v>371</v>
      </c>
      <c r="AB423" s="441">
        <v>3711</v>
      </c>
      <c r="AC423" s="1173" t="s">
        <v>299</v>
      </c>
      <c r="AD423" s="1794">
        <f>3000</f>
        <v>3000</v>
      </c>
      <c r="AE423" s="1326"/>
      <c r="AF423" s="1490"/>
      <c r="AG423" s="1327"/>
      <c r="AH423" s="1327"/>
      <c r="AI423" s="1327"/>
      <c r="AJ423" s="1318"/>
      <c r="AK423" s="1318"/>
      <c r="AL423" s="1318"/>
      <c r="AM423" s="1318"/>
      <c r="AN423" s="1318"/>
      <c r="AO423" s="1318"/>
      <c r="AP423" s="1318"/>
      <c r="AQ423" s="1318"/>
      <c r="AR423" s="1318"/>
      <c r="AS423" s="1328"/>
      <c r="AT423" s="1328"/>
      <c r="AU423" s="1328"/>
      <c r="AV423" s="1328"/>
      <c r="AW423" s="1328"/>
      <c r="AX423" s="1328"/>
      <c r="AY423" s="1318"/>
      <c r="AZ423" s="1318"/>
      <c r="BA423" s="1318"/>
      <c r="BB423" s="1318"/>
      <c r="BC423" s="1318"/>
      <c r="BD423" s="1318"/>
      <c r="BE423" s="1318"/>
      <c r="BF423" s="1318"/>
      <c r="BG423" s="1318"/>
      <c r="BH423" s="1318"/>
      <c r="BI423" s="1318"/>
      <c r="BJ423" s="1318"/>
      <c r="BK423" s="1318"/>
      <c r="BL423" s="1318"/>
      <c r="BM423" s="1328">
        <f>+AD423</f>
        <v>3000</v>
      </c>
      <c r="BN423" s="1318"/>
      <c r="BO423" s="1318"/>
      <c r="BP423" s="1318"/>
      <c r="BQ423" s="1318"/>
      <c r="BR423" s="1318"/>
      <c r="BS423" s="1318"/>
      <c r="BT423" s="1318"/>
      <c r="BU423" s="1318"/>
      <c r="BV423" s="1318"/>
      <c r="BW423" s="1318"/>
      <c r="BX423" s="1318"/>
      <c r="BY423" s="1318"/>
      <c r="BZ423" s="1318"/>
      <c r="CA423" s="1318"/>
      <c r="CB423" s="1318"/>
      <c r="CC423" s="1318"/>
      <c r="CD423" s="1318"/>
      <c r="CE423" s="1318"/>
      <c r="CF423" s="1318"/>
      <c r="CG423" s="1318"/>
      <c r="CH423" s="1378">
        <f t="shared" si="9"/>
        <v>3000</v>
      </c>
      <c r="CI423" s="1366"/>
    </row>
    <row r="424" spans="1:87" s="386" customFormat="1" ht="27.75">
      <c r="A424" s="2405"/>
      <c r="B424" s="1697"/>
      <c r="C424" s="1649"/>
      <c r="D424" s="1649"/>
      <c r="E424" s="1649"/>
      <c r="F424" s="1657"/>
      <c r="G424" s="549"/>
      <c r="H424" s="2141"/>
      <c r="I424" s="1609"/>
      <c r="J424" s="499"/>
      <c r="K424" s="2197"/>
      <c r="L424" s="2290"/>
      <c r="M424" s="2297"/>
      <c r="N424" s="373"/>
      <c r="O424" s="510"/>
      <c r="P424" s="507"/>
      <c r="Q424" s="486"/>
      <c r="R424" s="2238"/>
      <c r="S424" s="508"/>
      <c r="T424" s="509"/>
      <c r="U424" s="394"/>
      <c r="V424" s="407"/>
      <c r="W424" s="408"/>
      <c r="X424" s="394"/>
      <c r="Y424" s="394"/>
      <c r="Z424" s="2160"/>
      <c r="AA424" s="441">
        <v>241</v>
      </c>
      <c r="AB424" s="441"/>
      <c r="AC424" s="1173" t="s">
        <v>7</v>
      </c>
      <c r="AD424" s="1794">
        <f>400</f>
        <v>400</v>
      </c>
      <c r="AE424" s="1326"/>
      <c r="AF424" s="1490"/>
      <c r="AG424" s="1327"/>
      <c r="AH424" s="1327"/>
      <c r="AI424" s="1327"/>
      <c r="AJ424" s="1318"/>
      <c r="AK424" s="1318"/>
      <c r="AL424" s="1328">
        <f>+AD424</f>
        <v>400</v>
      </c>
      <c r="AM424" s="1318"/>
      <c r="AN424" s="1318"/>
      <c r="AO424" s="1318"/>
      <c r="AP424" s="1318"/>
      <c r="AQ424" s="1318"/>
      <c r="AR424" s="1318"/>
      <c r="AS424" s="1318"/>
      <c r="AT424" s="1318"/>
      <c r="AU424" s="1318"/>
      <c r="AV424" s="1318"/>
      <c r="AW424" s="1318"/>
      <c r="AX424" s="1318"/>
      <c r="AY424" s="1318"/>
      <c r="AZ424" s="1318"/>
      <c r="BA424" s="1318"/>
      <c r="BB424" s="1318"/>
      <c r="BC424" s="1318"/>
      <c r="BD424" s="1318"/>
      <c r="BE424" s="1318"/>
      <c r="BF424" s="1318"/>
      <c r="BG424" s="1318"/>
      <c r="BH424" s="1318"/>
      <c r="BI424" s="1318"/>
      <c r="BJ424" s="1318"/>
      <c r="BK424" s="1318"/>
      <c r="BL424" s="1318"/>
      <c r="BM424" s="1318"/>
      <c r="BN424" s="1318"/>
      <c r="BO424" s="1318"/>
      <c r="BP424" s="1318"/>
      <c r="BQ424" s="1318"/>
      <c r="BR424" s="1318"/>
      <c r="BS424" s="1318"/>
      <c r="BT424" s="1318"/>
      <c r="BU424" s="1318"/>
      <c r="BV424" s="1318"/>
      <c r="BW424" s="1318"/>
      <c r="BX424" s="1318"/>
      <c r="BY424" s="1318"/>
      <c r="BZ424" s="1318"/>
      <c r="CA424" s="1318"/>
      <c r="CB424" s="1318"/>
      <c r="CC424" s="1318"/>
      <c r="CD424" s="1318"/>
      <c r="CE424" s="1318"/>
      <c r="CF424" s="1318"/>
      <c r="CG424" s="1318"/>
      <c r="CH424" s="1378">
        <f t="shared" si="9"/>
        <v>400</v>
      </c>
      <c r="CI424" s="1366"/>
    </row>
    <row r="425" spans="1:87" s="386" customFormat="1" ht="27.75">
      <c r="A425" s="2405"/>
      <c r="B425" s="1697"/>
      <c r="C425" s="1649"/>
      <c r="D425" s="1649"/>
      <c r="E425" s="1649"/>
      <c r="F425" s="1657"/>
      <c r="G425" s="549"/>
      <c r="H425" s="2141"/>
      <c r="I425" s="1609"/>
      <c r="J425" s="499"/>
      <c r="K425" s="2197"/>
      <c r="L425" s="2290"/>
      <c r="M425" s="2297"/>
      <c r="N425" s="373"/>
      <c r="O425" s="510"/>
      <c r="P425" s="507"/>
      <c r="Q425" s="486"/>
      <c r="R425" s="2238"/>
      <c r="S425" s="508"/>
      <c r="T425" s="509"/>
      <c r="U425" s="394"/>
      <c r="V425" s="407"/>
      <c r="W425" s="408"/>
      <c r="X425" s="394"/>
      <c r="Y425" s="394"/>
      <c r="Z425" s="2160"/>
      <c r="AA425" s="441">
        <v>244</v>
      </c>
      <c r="AB425" s="441"/>
      <c r="AC425" s="1173" t="s">
        <v>127</v>
      </c>
      <c r="AD425" s="1794">
        <v>30</v>
      </c>
      <c r="AE425" s="1326"/>
      <c r="AF425" s="1490"/>
      <c r="AG425" s="1327"/>
      <c r="AH425" s="1327"/>
      <c r="AI425" s="1327"/>
      <c r="AJ425" s="1318"/>
      <c r="AK425" s="1318"/>
      <c r="AL425" s="1318"/>
      <c r="AM425" s="1328"/>
      <c r="AN425" s="1328">
        <f>+AD425</f>
        <v>30</v>
      </c>
      <c r="AO425" s="1328"/>
      <c r="AP425" s="1318"/>
      <c r="AQ425" s="1318"/>
      <c r="AR425" s="1318"/>
      <c r="AS425" s="1318"/>
      <c r="AT425" s="1318"/>
      <c r="AU425" s="1318"/>
      <c r="AV425" s="1318"/>
      <c r="AW425" s="1318"/>
      <c r="AX425" s="1318"/>
      <c r="AY425" s="1318"/>
      <c r="AZ425" s="1318"/>
      <c r="BA425" s="1318"/>
      <c r="BB425" s="1318"/>
      <c r="BC425" s="1318"/>
      <c r="BD425" s="1318"/>
      <c r="BE425" s="1318"/>
      <c r="BF425" s="1318"/>
      <c r="BG425" s="1318"/>
      <c r="BH425" s="1318"/>
      <c r="BI425" s="1318"/>
      <c r="BJ425" s="1318"/>
      <c r="BK425" s="1318"/>
      <c r="BL425" s="1318"/>
      <c r="BM425" s="1318"/>
      <c r="BN425" s="1318"/>
      <c r="BO425" s="1318"/>
      <c r="BP425" s="1318"/>
      <c r="BQ425" s="1318"/>
      <c r="BR425" s="1318"/>
      <c r="BS425" s="1318"/>
      <c r="BT425" s="1318"/>
      <c r="BU425" s="1318"/>
      <c r="BV425" s="1318"/>
      <c r="BW425" s="1318"/>
      <c r="BX425" s="1318"/>
      <c r="BY425" s="1318"/>
      <c r="BZ425" s="1318"/>
      <c r="CA425" s="1318"/>
      <c r="CB425" s="1318"/>
      <c r="CC425" s="1318"/>
      <c r="CD425" s="1318"/>
      <c r="CE425" s="1318"/>
      <c r="CF425" s="1318"/>
      <c r="CG425" s="1318"/>
      <c r="CH425" s="1378">
        <f t="shared" si="9"/>
        <v>30</v>
      </c>
      <c r="CI425" s="1366"/>
    </row>
    <row r="426" spans="1:87" s="386" customFormat="1" ht="27.75">
      <c r="A426" s="2405"/>
      <c r="B426" s="1697"/>
      <c r="C426" s="1649"/>
      <c r="D426" s="1649"/>
      <c r="E426" s="1649"/>
      <c r="F426" s="1657"/>
      <c r="G426" s="549"/>
      <c r="H426" s="2141"/>
      <c r="I426" s="1624"/>
      <c r="J426" s="500"/>
      <c r="K426" s="2302"/>
      <c r="L426" s="487"/>
      <c r="M426" s="488"/>
      <c r="N426" s="511"/>
      <c r="O426" s="512"/>
      <c r="P426" s="513"/>
      <c r="Q426" s="514"/>
      <c r="R426" s="515"/>
      <c r="S426" s="516"/>
      <c r="T426" s="517"/>
      <c r="U426" s="396"/>
      <c r="V426" s="397"/>
      <c r="W426" s="399"/>
      <c r="X426" s="396"/>
      <c r="Y426" s="396"/>
      <c r="Z426" s="400"/>
      <c r="AA426" s="412"/>
      <c r="AB426" s="401"/>
      <c r="AC426" s="1662"/>
      <c r="AD426" s="1789"/>
      <c r="AE426" s="1326"/>
      <c r="AF426" s="1490"/>
      <c r="AG426" s="1327"/>
      <c r="AH426" s="1327"/>
      <c r="AI426" s="1327"/>
      <c r="AJ426" s="1318"/>
      <c r="AK426" s="1318"/>
      <c r="AL426" s="1318"/>
      <c r="AM426" s="1318"/>
      <c r="AN426" s="1318"/>
      <c r="AO426" s="1318"/>
      <c r="AP426" s="1318"/>
      <c r="AQ426" s="1318"/>
      <c r="AR426" s="1318"/>
      <c r="AS426" s="1318"/>
      <c r="AT426" s="1318"/>
      <c r="AU426" s="1318"/>
      <c r="AV426" s="1318"/>
      <c r="AW426" s="1318"/>
      <c r="AX426" s="1318"/>
      <c r="AY426" s="1318"/>
      <c r="AZ426" s="1318"/>
      <c r="BA426" s="1318"/>
      <c r="BB426" s="1318"/>
      <c r="BC426" s="1318"/>
      <c r="BD426" s="1318"/>
      <c r="BE426" s="1318"/>
      <c r="BF426" s="1318"/>
      <c r="BG426" s="1318"/>
      <c r="BH426" s="1318"/>
      <c r="BI426" s="1318"/>
      <c r="BJ426" s="1318"/>
      <c r="BK426" s="1318"/>
      <c r="BL426" s="1318"/>
      <c r="BM426" s="1318"/>
      <c r="BN426" s="1318"/>
      <c r="BO426" s="1318"/>
      <c r="BP426" s="1318"/>
      <c r="BQ426" s="1318"/>
      <c r="BR426" s="1318"/>
      <c r="BS426" s="1318"/>
      <c r="BT426" s="1318"/>
      <c r="BU426" s="1318"/>
      <c r="BV426" s="1318"/>
      <c r="BW426" s="1318"/>
      <c r="BX426" s="1318"/>
      <c r="BY426" s="1318"/>
      <c r="BZ426" s="1318"/>
      <c r="CA426" s="1318"/>
      <c r="CB426" s="1318"/>
      <c r="CC426" s="1318"/>
      <c r="CD426" s="1318"/>
      <c r="CE426" s="1318"/>
      <c r="CF426" s="1318"/>
      <c r="CG426" s="1318"/>
      <c r="CH426" s="1378">
        <f t="shared" si="9"/>
        <v>0</v>
      </c>
      <c r="CI426" s="1366"/>
    </row>
    <row r="427" spans="1:87" s="386" customFormat="1" ht="74.25" customHeight="1">
      <c r="A427" s="2402"/>
      <c r="B427" s="1693"/>
      <c r="C427" s="1649"/>
      <c r="D427" s="1649"/>
      <c r="E427" s="1649"/>
      <c r="F427" s="1657"/>
      <c r="G427" s="549"/>
      <c r="H427" s="2141"/>
      <c r="I427" s="1609">
        <v>91</v>
      </c>
      <c r="J427" s="499">
        <v>27</v>
      </c>
      <c r="K427" s="2197" t="s">
        <v>1074</v>
      </c>
      <c r="L427" s="2290" t="s">
        <v>1070</v>
      </c>
      <c r="M427" s="2297" t="s">
        <v>1071</v>
      </c>
      <c r="N427" s="509"/>
      <c r="O427" s="3399"/>
      <c r="P427" s="518"/>
      <c r="Q427" s="519"/>
      <c r="R427" s="506"/>
      <c r="S427" s="374"/>
      <c r="T427" s="509"/>
      <c r="U427" s="394"/>
      <c r="V427" s="407"/>
      <c r="W427" s="408"/>
      <c r="X427" s="394"/>
      <c r="Y427" s="394"/>
      <c r="Z427" s="2160" t="s">
        <v>1072</v>
      </c>
      <c r="AA427" s="441">
        <v>311</v>
      </c>
      <c r="AB427" s="441">
        <v>3111</v>
      </c>
      <c r="AC427" s="1173" t="s">
        <v>1073</v>
      </c>
      <c r="AD427" s="1794">
        <f>350*75</f>
        <v>26250</v>
      </c>
      <c r="AE427" s="1326"/>
      <c r="AF427" s="1490"/>
      <c r="AG427" s="1327"/>
      <c r="AH427" s="1327"/>
      <c r="AI427" s="1327"/>
      <c r="AJ427" s="1318"/>
      <c r="AK427" s="1318"/>
      <c r="AL427" s="1318"/>
      <c r="AM427" s="1318"/>
      <c r="AN427" s="1318"/>
      <c r="AO427" s="1318"/>
      <c r="AP427" s="1318"/>
      <c r="AQ427" s="1328"/>
      <c r="AR427" s="1328"/>
      <c r="AS427" s="1318"/>
      <c r="AT427" s="1318"/>
      <c r="AU427" s="1318"/>
      <c r="AV427" s="1318"/>
      <c r="AW427" s="1318"/>
      <c r="AX427" s="1318"/>
      <c r="AY427" s="1318"/>
      <c r="AZ427" s="1318"/>
      <c r="BA427" s="1328">
        <f>+AD427</f>
        <v>26250</v>
      </c>
      <c r="BB427" s="1318"/>
      <c r="BC427" s="1318"/>
      <c r="BD427" s="1318"/>
      <c r="BE427" s="1318"/>
      <c r="BF427" s="1318"/>
      <c r="BG427" s="1318"/>
      <c r="BH427" s="1318"/>
      <c r="BI427" s="1318"/>
      <c r="BJ427" s="1318"/>
      <c r="BK427" s="1318"/>
      <c r="BL427" s="1318"/>
      <c r="BM427" s="1318"/>
      <c r="BN427" s="1318"/>
      <c r="BO427" s="1318"/>
      <c r="BP427" s="1318"/>
      <c r="BQ427" s="1318"/>
      <c r="BR427" s="1318"/>
      <c r="BS427" s="1318"/>
      <c r="BT427" s="1318"/>
      <c r="BU427" s="1318"/>
      <c r="BV427" s="1318"/>
      <c r="BW427" s="1318"/>
      <c r="BX427" s="1318"/>
      <c r="BY427" s="1318"/>
      <c r="BZ427" s="1318"/>
      <c r="CA427" s="1318"/>
      <c r="CB427" s="1318"/>
      <c r="CC427" s="1318"/>
      <c r="CD427" s="1318"/>
      <c r="CE427" s="1318"/>
      <c r="CF427" s="1318"/>
      <c r="CG427" s="1318"/>
      <c r="CH427" s="1378">
        <f t="shared" si="9"/>
        <v>26250</v>
      </c>
      <c r="CI427" s="1366"/>
    </row>
    <row r="428" spans="1:87" s="386" customFormat="1" ht="81">
      <c r="A428" s="2402"/>
      <c r="B428" s="1693"/>
      <c r="C428" s="1649"/>
      <c r="D428" s="1649"/>
      <c r="E428" s="1649"/>
      <c r="F428" s="1657"/>
      <c r="G428" s="549"/>
      <c r="H428" s="2141"/>
      <c r="I428" s="1609"/>
      <c r="J428" s="499"/>
      <c r="K428" s="2197"/>
      <c r="L428" s="2290"/>
      <c r="M428" s="2297"/>
      <c r="N428" s="509"/>
      <c r="O428" s="3400"/>
      <c r="P428" s="518"/>
      <c r="Q428" s="519"/>
      <c r="R428" s="506"/>
      <c r="S428" s="374"/>
      <c r="T428" s="509"/>
      <c r="U428" s="394"/>
      <c r="V428" s="407"/>
      <c r="W428" s="408"/>
      <c r="X428" s="394"/>
      <c r="Y428" s="394"/>
      <c r="Z428" s="2160" t="s">
        <v>989</v>
      </c>
      <c r="AA428" s="441">
        <v>231</v>
      </c>
      <c r="AB428" s="441"/>
      <c r="AC428" s="1173" t="s">
        <v>5</v>
      </c>
      <c r="AD428" s="1794">
        <f>4*520+360</f>
        <v>2440</v>
      </c>
      <c r="AE428" s="1326"/>
      <c r="AF428" s="1490"/>
      <c r="AG428" s="1327"/>
      <c r="AH428" s="1327"/>
      <c r="AI428" s="1327"/>
      <c r="AJ428" s="1328">
        <f>+AD428</f>
        <v>2440</v>
      </c>
      <c r="AK428" s="1328"/>
      <c r="AL428" s="1318"/>
      <c r="AM428" s="1318"/>
      <c r="AN428" s="1318"/>
      <c r="AO428" s="1318"/>
      <c r="AP428" s="1318"/>
      <c r="AQ428" s="1318"/>
      <c r="AR428" s="1318"/>
      <c r="AS428" s="1318"/>
      <c r="AT428" s="1318"/>
      <c r="AU428" s="1318"/>
      <c r="AV428" s="1318"/>
      <c r="AW428" s="1318"/>
      <c r="AX428" s="1318"/>
      <c r="AY428" s="1318"/>
      <c r="AZ428" s="1318"/>
      <c r="BA428" s="1318"/>
      <c r="BB428" s="1318"/>
      <c r="BC428" s="1318"/>
      <c r="BD428" s="1318"/>
      <c r="BE428" s="1318"/>
      <c r="BF428" s="1318"/>
      <c r="BG428" s="1318"/>
      <c r="BH428" s="1318"/>
      <c r="BI428" s="1318"/>
      <c r="BJ428" s="1318"/>
      <c r="BK428" s="1318"/>
      <c r="BL428" s="1318"/>
      <c r="BM428" s="1318"/>
      <c r="BN428" s="1318"/>
      <c r="BO428" s="1318"/>
      <c r="BP428" s="1318"/>
      <c r="BQ428" s="1318"/>
      <c r="BR428" s="1318"/>
      <c r="BS428" s="1318"/>
      <c r="BT428" s="1318"/>
      <c r="BU428" s="1318"/>
      <c r="BV428" s="1318"/>
      <c r="BW428" s="1318"/>
      <c r="BX428" s="1318"/>
      <c r="BY428" s="1318"/>
      <c r="BZ428" s="1318"/>
      <c r="CA428" s="1318"/>
      <c r="CB428" s="1318"/>
      <c r="CC428" s="1318"/>
      <c r="CD428" s="1318"/>
      <c r="CE428" s="1318"/>
      <c r="CF428" s="1318"/>
      <c r="CG428" s="1318"/>
      <c r="CH428" s="1378">
        <f t="shared" si="9"/>
        <v>2440</v>
      </c>
      <c r="CI428" s="1366"/>
    </row>
    <row r="429" spans="1:87" s="386" customFormat="1">
      <c r="A429" s="2402"/>
      <c r="B429" s="1693"/>
      <c r="C429" s="1649"/>
      <c r="D429" s="1649"/>
      <c r="E429" s="1649"/>
      <c r="F429" s="1657"/>
      <c r="G429" s="549"/>
      <c r="H429" s="2141"/>
      <c r="I429" s="1609"/>
      <c r="J429" s="499"/>
      <c r="K429" s="2197"/>
      <c r="L429" s="2290"/>
      <c r="M429" s="2297"/>
      <c r="N429" s="509"/>
      <c r="O429" s="3400"/>
      <c r="P429" s="518"/>
      <c r="Q429" s="519"/>
      <c r="R429" s="506"/>
      <c r="S429" s="374"/>
      <c r="T429" s="509"/>
      <c r="U429" s="394"/>
      <c r="V429" s="407"/>
      <c r="W429" s="408"/>
      <c r="X429" s="394"/>
      <c r="Y429" s="394"/>
      <c r="Z429" s="2160" t="s">
        <v>990</v>
      </c>
      <c r="AA429" s="441">
        <v>371</v>
      </c>
      <c r="AB429" s="441">
        <v>3711</v>
      </c>
      <c r="AC429" s="1173" t="s">
        <v>299</v>
      </c>
      <c r="AD429" s="1794">
        <f>3000</f>
        <v>3000</v>
      </c>
      <c r="AE429" s="1326"/>
      <c r="AF429" s="1490"/>
      <c r="AG429" s="1327"/>
      <c r="AH429" s="1327"/>
      <c r="AI429" s="1327"/>
      <c r="AJ429" s="1318"/>
      <c r="AK429" s="1318"/>
      <c r="AL429" s="1318"/>
      <c r="AM429" s="1318"/>
      <c r="AN429" s="1318"/>
      <c r="AO429" s="1318"/>
      <c r="AP429" s="1318"/>
      <c r="AQ429" s="1318"/>
      <c r="AR429" s="1318"/>
      <c r="AS429" s="1328"/>
      <c r="AT429" s="1328"/>
      <c r="AU429" s="1328"/>
      <c r="AV429" s="1328"/>
      <c r="AW429" s="1328"/>
      <c r="AX429" s="1328"/>
      <c r="AY429" s="1318"/>
      <c r="AZ429" s="1318"/>
      <c r="BA429" s="1318"/>
      <c r="BB429" s="1318"/>
      <c r="BC429" s="1318"/>
      <c r="BD429" s="1318"/>
      <c r="BE429" s="1318"/>
      <c r="BF429" s="1318"/>
      <c r="BG429" s="1318"/>
      <c r="BH429" s="1318"/>
      <c r="BI429" s="1318"/>
      <c r="BJ429" s="1318"/>
      <c r="BK429" s="1318"/>
      <c r="BL429" s="1318"/>
      <c r="BM429" s="1328">
        <f>+AD429</f>
        <v>3000</v>
      </c>
      <c r="BN429" s="1318"/>
      <c r="BO429" s="1318"/>
      <c r="BP429" s="1318"/>
      <c r="BQ429" s="1318"/>
      <c r="BR429" s="1318"/>
      <c r="BS429" s="1318"/>
      <c r="BT429" s="1318"/>
      <c r="BU429" s="1318"/>
      <c r="BV429" s="1318"/>
      <c r="BW429" s="1318"/>
      <c r="BX429" s="1318"/>
      <c r="BY429" s="1318"/>
      <c r="BZ429" s="1318"/>
      <c r="CA429" s="1318"/>
      <c r="CB429" s="1318"/>
      <c r="CC429" s="1318"/>
      <c r="CD429" s="1318"/>
      <c r="CE429" s="1318"/>
      <c r="CF429" s="1318"/>
      <c r="CG429" s="1318"/>
      <c r="CH429" s="1378">
        <f t="shared" si="9"/>
        <v>3000</v>
      </c>
      <c r="CI429" s="1366"/>
    </row>
    <row r="430" spans="1:87" s="386" customFormat="1">
      <c r="A430" s="2408"/>
      <c r="B430" s="1693"/>
      <c r="C430" s="1649"/>
      <c r="D430" s="1649"/>
      <c r="E430" s="1649"/>
      <c r="F430" s="1657"/>
      <c r="G430" s="549"/>
      <c r="H430" s="2141"/>
      <c r="I430" s="1609"/>
      <c r="J430" s="499"/>
      <c r="K430" s="2197"/>
      <c r="L430" s="2290"/>
      <c r="M430" s="2297"/>
      <c r="N430" s="509"/>
      <c r="O430" s="3400"/>
      <c r="P430" s="518"/>
      <c r="Q430" s="519"/>
      <c r="R430" s="506"/>
      <c r="S430" s="374"/>
      <c r="T430" s="509"/>
      <c r="U430" s="394"/>
      <c r="V430" s="407"/>
      <c r="W430" s="408"/>
      <c r="X430" s="394"/>
      <c r="Y430" s="394"/>
      <c r="Z430" s="2160"/>
      <c r="AA430" s="441">
        <v>241</v>
      </c>
      <c r="AB430" s="441"/>
      <c r="AC430" s="1173" t="s">
        <v>7</v>
      </c>
      <c r="AD430" s="1794">
        <f>400</f>
        <v>400</v>
      </c>
      <c r="AE430" s="1326"/>
      <c r="AF430" s="1490"/>
      <c r="AG430" s="1327"/>
      <c r="AH430" s="1327"/>
      <c r="AI430" s="1327"/>
      <c r="AJ430" s="1318"/>
      <c r="AK430" s="1318"/>
      <c r="AL430" s="1328">
        <f>+AD430</f>
        <v>400</v>
      </c>
      <c r="AM430" s="1318"/>
      <c r="AN430" s="1318"/>
      <c r="AO430" s="1318"/>
      <c r="AP430" s="1318"/>
      <c r="AQ430" s="1318"/>
      <c r="AR430" s="1318"/>
      <c r="AS430" s="1318"/>
      <c r="AT430" s="1318"/>
      <c r="AU430" s="1318"/>
      <c r="AV430" s="1318"/>
      <c r="AW430" s="1318"/>
      <c r="AX430" s="1318"/>
      <c r="AY430" s="1318"/>
      <c r="AZ430" s="1318"/>
      <c r="BA430" s="1318"/>
      <c r="BB430" s="1318"/>
      <c r="BC430" s="1318"/>
      <c r="BD430" s="1318"/>
      <c r="BE430" s="1318"/>
      <c r="BF430" s="1318"/>
      <c r="BG430" s="1318"/>
      <c r="BH430" s="1318"/>
      <c r="BI430" s="1318"/>
      <c r="BJ430" s="1318"/>
      <c r="BK430" s="1318"/>
      <c r="BL430" s="1318"/>
      <c r="BM430" s="1318"/>
      <c r="BN430" s="1318"/>
      <c r="BO430" s="1318"/>
      <c r="BP430" s="1318"/>
      <c r="BQ430" s="1318"/>
      <c r="BR430" s="1318"/>
      <c r="BS430" s="1318"/>
      <c r="BT430" s="1318"/>
      <c r="BU430" s="1318"/>
      <c r="BV430" s="1318"/>
      <c r="BW430" s="1318"/>
      <c r="BX430" s="1318"/>
      <c r="BY430" s="1318"/>
      <c r="BZ430" s="1318"/>
      <c r="CA430" s="1318"/>
      <c r="CB430" s="1318"/>
      <c r="CC430" s="1318"/>
      <c r="CD430" s="1318"/>
      <c r="CE430" s="1318"/>
      <c r="CF430" s="1318"/>
      <c r="CG430" s="1318"/>
      <c r="CH430" s="1378">
        <f t="shared" si="9"/>
        <v>400</v>
      </c>
      <c r="CI430" s="1366"/>
    </row>
    <row r="431" spans="1:87" s="386" customFormat="1">
      <c r="A431" s="2408"/>
      <c r="B431" s="1693"/>
      <c r="C431" s="1649"/>
      <c r="D431" s="1649"/>
      <c r="E431" s="1649"/>
      <c r="F431" s="1657"/>
      <c r="G431" s="549"/>
      <c r="H431" s="2141"/>
      <c r="I431" s="1609"/>
      <c r="J431" s="499"/>
      <c r="K431" s="2197"/>
      <c r="L431" s="2290"/>
      <c r="M431" s="2297"/>
      <c r="N431" s="509"/>
      <c r="O431" s="3400"/>
      <c r="P431" s="518"/>
      <c r="Q431" s="519"/>
      <c r="R431" s="506"/>
      <c r="S431" s="374"/>
      <c r="T431" s="509"/>
      <c r="U431" s="394"/>
      <c r="V431" s="407"/>
      <c r="W431" s="408"/>
      <c r="X431" s="394"/>
      <c r="Y431" s="394"/>
      <c r="Z431" s="2160"/>
      <c r="AA431" s="441">
        <v>244</v>
      </c>
      <c r="AB431" s="441"/>
      <c r="AC431" s="1173" t="s">
        <v>127</v>
      </c>
      <c r="AD431" s="1794">
        <v>30</v>
      </c>
      <c r="AE431" s="1326"/>
      <c r="AF431" s="1490"/>
      <c r="AG431" s="1327"/>
      <c r="AH431" s="1327"/>
      <c r="AI431" s="1327"/>
      <c r="AJ431" s="1318"/>
      <c r="AK431" s="1318"/>
      <c r="AL431" s="1318"/>
      <c r="AM431" s="1328"/>
      <c r="AN431" s="1328">
        <f>+AD431</f>
        <v>30</v>
      </c>
      <c r="AO431" s="1328"/>
      <c r="AP431" s="1318"/>
      <c r="AQ431" s="1318"/>
      <c r="AR431" s="1318"/>
      <c r="AS431" s="1318"/>
      <c r="AT431" s="1318"/>
      <c r="AU431" s="1318"/>
      <c r="AV431" s="1318"/>
      <c r="AW431" s="1318"/>
      <c r="AX431" s="1318"/>
      <c r="AY431" s="1318"/>
      <c r="AZ431" s="1318"/>
      <c r="BA431" s="1318"/>
      <c r="BB431" s="1318"/>
      <c r="BC431" s="1318"/>
      <c r="BD431" s="1318"/>
      <c r="BE431" s="1318"/>
      <c r="BF431" s="1318"/>
      <c r="BG431" s="1318"/>
      <c r="BH431" s="1318"/>
      <c r="BI431" s="1318"/>
      <c r="BJ431" s="1318"/>
      <c r="BK431" s="1318"/>
      <c r="BL431" s="1318"/>
      <c r="BM431" s="1318"/>
      <c r="BN431" s="1318"/>
      <c r="BO431" s="1318"/>
      <c r="BP431" s="1318"/>
      <c r="BQ431" s="1318"/>
      <c r="BR431" s="1318"/>
      <c r="BS431" s="1318"/>
      <c r="BT431" s="1318"/>
      <c r="BU431" s="1318"/>
      <c r="BV431" s="1318"/>
      <c r="BW431" s="1318"/>
      <c r="BX431" s="1318"/>
      <c r="BY431" s="1318"/>
      <c r="BZ431" s="1318"/>
      <c r="CA431" s="1318"/>
      <c r="CB431" s="1318"/>
      <c r="CC431" s="1318"/>
      <c r="CD431" s="1318"/>
      <c r="CE431" s="1318"/>
      <c r="CF431" s="1318"/>
      <c r="CG431" s="1318"/>
      <c r="CH431" s="1378">
        <f t="shared" si="9"/>
        <v>30</v>
      </c>
      <c r="CI431" s="1366"/>
    </row>
    <row r="432" spans="1:87" s="386" customFormat="1">
      <c r="A432" s="2408"/>
      <c r="B432" s="1693"/>
      <c r="C432" s="1649"/>
      <c r="D432" s="1649"/>
      <c r="E432" s="1649"/>
      <c r="F432" s="1657"/>
      <c r="G432" s="549"/>
      <c r="H432" s="2141"/>
      <c r="I432" s="1609"/>
      <c r="J432" s="499"/>
      <c r="K432" s="2197"/>
      <c r="L432" s="2290"/>
      <c r="M432" s="2297"/>
      <c r="N432" s="509"/>
      <c r="O432" s="3400"/>
      <c r="P432" s="518"/>
      <c r="Q432" s="519"/>
      <c r="R432" s="506"/>
      <c r="S432" s="374"/>
      <c r="T432" s="509"/>
      <c r="U432" s="394"/>
      <c r="V432" s="407"/>
      <c r="W432" s="408"/>
      <c r="X432" s="394"/>
      <c r="Y432" s="394"/>
      <c r="Z432" s="2160"/>
      <c r="AA432" s="441"/>
      <c r="AB432" s="441"/>
      <c r="AC432" s="1173"/>
      <c r="AD432" s="1794"/>
      <c r="AE432" s="1326"/>
      <c r="AF432" s="1490"/>
      <c r="AG432" s="1327"/>
      <c r="AH432" s="1327"/>
      <c r="AI432" s="1327"/>
      <c r="AJ432" s="1318"/>
      <c r="AK432" s="1318"/>
      <c r="AL432" s="1318"/>
      <c r="AM432" s="1318"/>
      <c r="AN432" s="1318"/>
      <c r="AO432" s="1318"/>
      <c r="AP432" s="1318"/>
      <c r="AQ432" s="1318"/>
      <c r="AR432" s="1318"/>
      <c r="AS432" s="1318"/>
      <c r="AT432" s="1318"/>
      <c r="AU432" s="1318"/>
      <c r="AV432" s="1318"/>
      <c r="AW432" s="1318"/>
      <c r="AX432" s="1318"/>
      <c r="AY432" s="1318"/>
      <c r="AZ432" s="1318"/>
      <c r="BA432" s="1318"/>
      <c r="BB432" s="1318"/>
      <c r="BC432" s="1318"/>
      <c r="BD432" s="1318"/>
      <c r="BE432" s="1318"/>
      <c r="BF432" s="1318"/>
      <c r="BG432" s="1318"/>
      <c r="BH432" s="1318"/>
      <c r="BI432" s="1318"/>
      <c r="BJ432" s="1318"/>
      <c r="BK432" s="1318"/>
      <c r="BL432" s="1318"/>
      <c r="BM432" s="1318"/>
      <c r="BN432" s="1318"/>
      <c r="BO432" s="1318"/>
      <c r="BP432" s="1318"/>
      <c r="BQ432" s="1318"/>
      <c r="BR432" s="1318"/>
      <c r="BS432" s="1318"/>
      <c r="BT432" s="1318"/>
      <c r="BU432" s="1318"/>
      <c r="BV432" s="1318"/>
      <c r="BW432" s="1318"/>
      <c r="BX432" s="1318"/>
      <c r="BY432" s="1318"/>
      <c r="BZ432" s="1318"/>
      <c r="CA432" s="1318"/>
      <c r="CB432" s="1318"/>
      <c r="CC432" s="1318"/>
      <c r="CD432" s="1318"/>
      <c r="CE432" s="1318"/>
      <c r="CF432" s="1318"/>
      <c r="CG432" s="1318"/>
      <c r="CH432" s="1378">
        <f t="shared" si="9"/>
        <v>0</v>
      </c>
      <c r="CI432" s="1366"/>
    </row>
    <row r="433" spans="1:87" s="386" customFormat="1">
      <c r="A433" s="2408"/>
      <c r="B433" s="1693"/>
      <c r="C433" s="1649"/>
      <c r="D433" s="1649"/>
      <c r="E433" s="1649"/>
      <c r="F433" s="1657"/>
      <c r="G433" s="549"/>
      <c r="H433" s="2141"/>
      <c r="I433" s="1609"/>
      <c r="J433" s="499"/>
      <c r="K433" s="2197"/>
      <c r="L433" s="2290"/>
      <c r="M433" s="2297"/>
      <c r="N433" s="509"/>
      <c r="O433" s="3400"/>
      <c r="P433" s="518"/>
      <c r="Q433" s="519"/>
      <c r="R433" s="506"/>
      <c r="S433" s="374"/>
      <c r="T433" s="509"/>
      <c r="U433" s="394"/>
      <c r="V433" s="407"/>
      <c r="W433" s="408"/>
      <c r="X433" s="394"/>
      <c r="Y433" s="394"/>
      <c r="Z433" s="2160"/>
      <c r="AA433" s="441"/>
      <c r="AB433" s="441"/>
      <c r="AC433" s="1173"/>
      <c r="AD433" s="1794"/>
      <c r="AE433" s="1326"/>
      <c r="AF433" s="1490"/>
      <c r="AG433" s="1327"/>
      <c r="AH433" s="1327"/>
      <c r="AI433" s="1327"/>
      <c r="AJ433" s="1318"/>
      <c r="AK433" s="1318"/>
      <c r="AL433" s="1318"/>
      <c r="AM433" s="1318"/>
      <c r="AN433" s="1318"/>
      <c r="AO433" s="1318"/>
      <c r="AP433" s="1318"/>
      <c r="AQ433" s="1318"/>
      <c r="AR433" s="1318"/>
      <c r="AS433" s="1318"/>
      <c r="AT433" s="1318"/>
      <c r="AU433" s="1318"/>
      <c r="AV433" s="1318"/>
      <c r="AW433" s="1318"/>
      <c r="AX433" s="1318"/>
      <c r="AY433" s="1318"/>
      <c r="AZ433" s="1318"/>
      <c r="BA433" s="1318"/>
      <c r="BB433" s="1318"/>
      <c r="BC433" s="1318"/>
      <c r="BD433" s="1318"/>
      <c r="BE433" s="1318"/>
      <c r="BF433" s="1318"/>
      <c r="BG433" s="1318"/>
      <c r="BH433" s="1318"/>
      <c r="BI433" s="1318"/>
      <c r="BJ433" s="1318"/>
      <c r="BK433" s="1318"/>
      <c r="BL433" s="1318"/>
      <c r="BM433" s="1318"/>
      <c r="BN433" s="1318"/>
      <c r="BO433" s="1318"/>
      <c r="BP433" s="1318"/>
      <c r="BQ433" s="1318"/>
      <c r="BR433" s="1318"/>
      <c r="BS433" s="1318"/>
      <c r="BT433" s="1318"/>
      <c r="BU433" s="1318"/>
      <c r="BV433" s="1318"/>
      <c r="BW433" s="1318"/>
      <c r="BX433" s="1318"/>
      <c r="BY433" s="1318"/>
      <c r="BZ433" s="1318"/>
      <c r="CA433" s="1318"/>
      <c r="CB433" s="1318"/>
      <c r="CC433" s="1318"/>
      <c r="CD433" s="1318"/>
      <c r="CE433" s="1318"/>
      <c r="CF433" s="1318"/>
      <c r="CG433" s="1318"/>
      <c r="CH433" s="1378">
        <f t="shared" si="9"/>
        <v>0</v>
      </c>
      <c r="CI433" s="1366"/>
    </row>
    <row r="434" spans="1:87" s="386" customFormat="1">
      <c r="A434" s="2408"/>
      <c r="B434" s="1693"/>
      <c r="C434" s="1649"/>
      <c r="D434" s="1649"/>
      <c r="E434" s="1649"/>
      <c r="F434" s="1657"/>
      <c r="G434" s="549"/>
      <c r="H434" s="2141"/>
      <c r="I434" s="1609"/>
      <c r="J434" s="499"/>
      <c r="K434" s="2197"/>
      <c r="L434" s="2290"/>
      <c r="M434" s="2297"/>
      <c r="N434" s="509"/>
      <c r="O434" s="3400"/>
      <c r="P434" s="518"/>
      <c r="Q434" s="519"/>
      <c r="R434" s="506"/>
      <c r="S434" s="374"/>
      <c r="T434" s="509"/>
      <c r="U434" s="394"/>
      <c r="V434" s="407"/>
      <c r="W434" s="408"/>
      <c r="X434" s="394"/>
      <c r="Y434" s="394"/>
      <c r="Z434" s="390"/>
      <c r="AA434" s="391"/>
      <c r="AB434" s="367"/>
      <c r="AC434" s="898"/>
      <c r="AD434" s="1795"/>
      <c r="AE434" s="1326"/>
      <c r="AF434" s="1490"/>
      <c r="AG434" s="1327"/>
      <c r="AH434" s="1327"/>
      <c r="AI434" s="1327"/>
      <c r="AJ434" s="1318"/>
      <c r="AK434" s="1318"/>
      <c r="AL434" s="1318"/>
      <c r="AM434" s="1318"/>
      <c r="AN434" s="1318"/>
      <c r="AO434" s="1318"/>
      <c r="AP434" s="1318"/>
      <c r="AQ434" s="1318"/>
      <c r="AR434" s="1318"/>
      <c r="AS434" s="1318"/>
      <c r="AT434" s="1318"/>
      <c r="AU434" s="1318"/>
      <c r="AV434" s="1318"/>
      <c r="AW434" s="1318"/>
      <c r="AX434" s="1318"/>
      <c r="AY434" s="1318"/>
      <c r="AZ434" s="1318"/>
      <c r="BA434" s="1318"/>
      <c r="BB434" s="1318"/>
      <c r="BC434" s="1318"/>
      <c r="BD434" s="1318"/>
      <c r="BE434" s="1318"/>
      <c r="BF434" s="1318"/>
      <c r="BG434" s="1318"/>
      <c r="BH434" s="1318"/>
      <c r="BI434" s="1318"/>
      <c r="BJ434" s="1318"/>
      <c r="BK434" s="1318"/>
      <c r="BL434" s="1318"/>
      <c r="BM434" s="1318"/>
      <c r="BN434" s="1318"/>
      <c r="BO434" s="1318"/>
      <c r="BP434" s="1318"/>
      <c r="BQ434" s="1318"/>
      <c r="BR434" s="1318"/>
      <c r="BS434" s="1318"/>
      <c r="BT434" s="1318"/>
      <c r="BU434" s="1318"/>
      <c r="BV434" s="1318"/>
      <c r="BW434" s="1318"/>
      <c r="BX434" s="1318"/>
      <c r="BY434" s="1318"/>
      <c r="BZ434" s="1318"/>
      <c r="CA434" s="1318"/>
      <c r="CB434" s="1318"/>
      <c r="CC434" s="1318"/>
      <c r="CD434" s="1318"/>
      <c r="CE434" s="1318"/>
      <c r="CF434" s="1318"/>
      <c r="CG434" s="1318"/>
      <c r="CH434" s="1378">
        <f t="shared" si="9"/>
        <v>0</v>
      </c>
      <c r="CI434" s="1366"/>
    </row>
    <row r="435" spans="1:87" s="386" customFormat="1">
      <c r="A435" s="2408"/>
      <c r="B435" s="1693"/>
      <c r="C435" s="1649"/>
      <c r="D435" s="1649"/>
      <c r="E435" s="1649"/>
      <c r="F435" s="1657"/>
      <c r="G435" s="549"/>
      <c r="H435" s="2141"/>
      <c r="I435" s="1609"/>
      <c r="J435" s="500"/>
      <c r="K435" s="2197"/>
      <c r="L435" s="487"/>
      <c r="M435" s="1883"/>
      <c r="N435" s="509"/>
      <c r="O435" s="3401"/>
      <c r="P435" s="518"/>
      <c r="Q435" s="519"/>
      <c r="R435" s="506"/>
      <c r="S435" s="374"/>
      <c r="T435" s="509"/>
      <c r="U435" s="394"/>
      <c r="V435" s="407"/>
      <c r="W435" s="408"/>
      <c r="X435" s="394"/>
      <c r="Y435" s="394"/>
      <c r="Z435" s="400"/>
      <c r="AA435" s="412"/>
      <c r="AB435" s="401"/>
      <c r="AC435" s="1662"/>
      <c r="AD435" s="1789"/>
      <c r="AE435" s="1326"/>
      <c r="AF435" s="1490"/>
      <c r="AG435" s="1327"/>
      <c r="AH435" s="1327"/>
      <c r="AI435" s="1327"/>
      <c r="AJ435" s="1318"/>
      <c r="AK435" s="1318"/>
      <c r="AL435" s="1318"/>
      <c r="AM435" s="1318"/>
      <c r="AN435" s="1318"/>
      <c r="AO435" s="1318"/>
      <c r="AP435" s="1318"/>
      <c r="AQ435" s="1318"/>
      <c r="AR435" s="1318"/>
      <c r="AS435" s="1318"/>
      <c r="AT435" s="1318"/>
      <c r="AU435" s="1318"/>
      <c r="AV435" s="1318"/>
      <c r="AW435" s="1318"/>
      <c r="AX435" s="1318"/>
      <c r="AY435" s="1318"/>
      <c r="AZ435" s="1318"/>
      <c r="BA435" s="1318"/>
      <c r="BB435" s="1318"/>
      <c r="BC435" s="1318"/>
      <c r="BD435" s="1318"/>
      <c r="BE435" s="1318"/>
      <c r="BF435" s="1318"/>
      <c r="BG435" s="1318"/>
      <c r="BH435" s="1318"/>
      <c r="BI435" s="1318"/>
      <c r="BJ435" s="1318"/>
      <c r="BK435" s="1318"/>
      <c r="BL435" s="1318"/>
      <c r="BM435" s="1318"/>
      <c r="BN435" s="1318"/>
      <c r="BO435" s="1318"/>
      <c r="BP435" s="1318"/>
      <c r="BQ435" s="1318"/>
      <c r="BR435" s="1318"/>
      <c r="BS435" s="1318"/>
      <c r="BT435" s="1318"/>
      <c r="BU435" s="1318"/>
      <c r="BV435" s="1318"/>
      <c r="BW435" s="1318"/>
      <c r="BX435" s="1318"/>
      <c r="BY435" s="1318"/>
      <c r="BZ435" s="1318"/>
      <c r="CA435" s="1318"/>
      <c r="CB435" s="1318"/>
      <c r="CC435" s="1318"/>
      <c r="CD435" s="1318"/>
      <c r="CE435" s="1318"/>
      <c r="CF435" s="1318"/>
      <c r="CG435" s="1318"/>
      <c r="CH435" s="1378">
        <f t="shared" si="9"/>
        <v>0</v>
      </c>
      <c r="CI435" s="1366"/>
    </row>
    <row r="436" spans="1:87" s="386" customFormat="1" ht="69.75">
      <c r="A436" s="2408"/>
      <c r="B436" s="1693"/>
      <c r="C436" s="1649"/>
      <c r="D436" s="1649"/>
      <c r="E436" s="1649"/>
      <c r="F436" s="1657"/>
      <c r="G436" s="549"/>
      <c r="H436" s="2141"/>
      <c r="I436" s="1623">
        <v>92</v>
      </c>
      <c r="J436" s="499">
        <v>28</v>
      </c>
      <c r="K436" s="2196" t="s">
        <v>1075</v>
      </c>
      <c r="L436" s="2290" t="s">
        <v>1070</v>
      </c>
      <c r="M436" s="2297" t="s">
        <v>1071</v>
      </c>
      <c r="N436" s="520"/>
      <c r="O436" s="2240"/>
      <c r="P436" s="521"/>
      <c r="Q436" s="522"/>
      <c r="R436" s="2240"/>
      <c r="S436" s="523"/>
      <c r="T436" s="520"/>
      <c r="U436" s="415"/>
      <c r="V436" s="417"/>
      <c r="W436" s="429"/>
      <c r="X436" s="404"/>
      <c r="Y436" s="404"/>
      <c r="Z436" s="2160" t="s">
        <v>1072</v>
      </c>
      <c r="AA436" s="441">
        <v>311</v>
      </c>
      <c r="AB436" s="441">
        <v>3111</v>
      </c>
      <c r="AC436" s="1173" t="s">
        <v>1073</v>
      </c>
      <c r="AD436" s="1794">
        <f>350*75</f>
        <v>26250</v>
      </c>
      <c r="AE436" s="1326"/>
      <c r="AF436" s="1490"/>
      <c r="AG436" s="1327"/>
      <c r="AH436" s="1327"/>
      <c r="AI436" s="1327"/>
      <c r="AJ436" s="1318"/>
      <c r="AK436" s="1318"/>
      <c r="AL436" s="1318"/>
      <c r="AM436" s="1318"/>
      <c r="AN436" s="1318"/>
      <c r="AO436" s="1318"/>
      <c r="AP436" s="1318"/>
      <c r="AQ436" s="1328"/>
      <c r="AR436" s="1328"/>
      <c r="AS436" s="1318"/>
      <c r="AT436" s="1318"/>
      <c r="AU436" s="1318"/>
      <c r="AV436" s="1318"/>
      <c r="AW436" s="1318"/>
      <c r="AX436" s="1318"/>
      <c r="AY436" s="1318"/>
      <c r="AZ436" s="1318"/>
      <c r="BA436" s="1328">
        <f>+AD436</f>
        <v>26250</v>
      </c>
      <c r="BB436" s="1318"/>
      <c r="BC436" s="1318"/>
      <c r="BD436" s="1318"/>
      <c r="BE436" s="1318"/>
      <c r="BF436" s="1318"/>
      <c r="BG436" s="1318"/>
      <c r="BH436" s="1318"/>
      <c r="BI436" s="1318"/>
      <c r="BJ436" s="1318"/>
      <c r="BK436" s="1318"/>
      <c r="BL436" s="1318"/>
      <c r="BM436" s="1318"/>
      <c r="BN436" s="1318"/>
      <c r="BO436" s="1318"/>
      <c r="BP436" s="1318"/>
      <c r="BQ436" s="1318"/>
      <c r="BR436" s="1318"/>
      <c r="BS436" s="1318"/>
      <c r="BT436" s="1318"/>
      <c r="BU436" s="1318"/>
      <c r="BV436" s="1318"/>
      <c r="BW436" s="1318"/>
      <c r="BX436" s="1318"/>
      <c r="BY436" s="1318"/>
      <c r="BZ436" s="1318"/>
      <c r="CA436" s="1318"/>
      <c r="CB436" s="1318"/>
      <c r="CC436" s="1318"/>
      <c r="CD436" s="1318"/>
      <c r="CE436" s="1318"/>
      <c r="CF436" s="1318"/>
      <c r="CG436" s="1318"/>
      <c r="CH436" s="1378">
        <f t="shared" si="9"/>
        <v>26250</v>
      </c>
      <c r="CI436" s="1366"/>
    </row>
    <row r="437" spans="1:87" s="386" customFormat="1" ht="105.75" customHeight="1">
      <c r="A437" s="2408"/>
      <c r="B437" s="1693"/>
      <c r="C437" s="1649"/>
      <c r="D437" s="1649"/>
      <c r="E437" s="1649"/>
      <c r="F437" s="1657"/>
      <c r="G437" s="549"/>
      <c r="H437" s="2141"/>
      <c r="I437" s="1609"/>
      <c r="J437" s="499"/>
      <c r="K437" s="2197"/>
      <c r="L437" s="2290"/>
      <c r="M437" s="2297"/>
      <c r="N437" s="509"/>
      <c r="O437" s="414"/>
      <c r="P437" s="518"/>
      <c r="Q437" s="486"/>
      <c r="R437" s="2238"/>
      <c r="S437" s="508"/>
      <c r="T437" s="509"/>
      <c r="U437" s="381"/>
      <c r="V437" s="382"/>
      <c r="W437" s="408"/>
      <c r="X437" s="394"/>
      <c r="Y437" s="394"/>
      <c r="Z437" s="2160" t="s">
        <v>989</v>
      </c>
      <c r="AA437" s="441">
        <v>231</v>
      </c>
      <c r="AB437" s="441"/>
      <c r="AC437" s="1173" t="s">
        <v>5</v>
      </c>
      <c r="AD437" s="1794">
        <f>4*520+360</f>
        <v>2440</v>
      </c>
      <c r="AE437" s="1326"/>
      <c r="AF437" s="1490"/>
      <c r="AG437" s="1327"/>
      <c r="AH437" s="1327"/>
      <c r="AI437" s="1327"/>
      <c r="AJ437" s="1328">
        <f>+AD437</f>
        <v>2440</v>
      </c>
      <c r="AK437" s="1328"/>
      <c r="AL437" s="1318"/>
      <c r="AM437" s="1318"/>
      <c r="AN437" s="1318"/>
      <c r="AO437" s="1318"/>
      <c r="AP437" s="1318"/>
      <c r="AQ437" s="1318"/>
      <c r="AR437" s="1318"/>
      <c r="AS437" s="1318"/>
      <c r="AT437" s="1318"/>
      <c r="AU437" s="1318"/>
      <c r="AV437" s="1318"/>
      <c r="AW437" s="1318"/>
      <c r="AX437" s="1318"/>
      <c r="AY437" s="1318"/>
      <c r="AZ437" s="1318"/>
      <c r="BA437" s="1318"/>
      <c r="BB437" s="1318"/>
      <c r="BC437" s="1318"/>
      <c r="BD437" s="1318"/>
      <c r="BE437" s="1318"/>
      <c r="BF437" s="1318"/>
      <c r="BG437" s="1318"/>
      <c r="BH437" s="1318"/>
      <c r="BI437" s="1318"/>
      <c r="BJ437" s="1318"/>
      <c r="BK437" s="1318"/>
      <c r="BL437" s="1318"/>
      <c r="BM437" s="1318"/>
      <c r="BN437" s="1318"/>
      <c r="BO437" s="1318"/>
      <c r="BP437" s="1318"/>
      <c r="BQ437" s="1318"/>
      <c r="BR437" s="1318"/>
      <c r="BS437" s="1318"/>
      <c r="BT437" s="1318"/>
      <c r="BU437" s="1318"/>
      <c r="BV437" s="1318"/>
      <c r="BW437" s="1318"/>
      <c r="BX437" s="1318"/>
      <c r="BY437" s="1318"/>
      <c r="BZ437" s="1318"/>
      <c r="CA437" s="1318"/>
      <c r="CB437" s="1318"/>
      <c r="CC437" s="1318"/>
      <c r="CD437" s="1318"/>
      <c r="CE437" s="1318"/>
      <c r="CF437" s="1318"/>
      <c r="CG437" s="1318"/>
      <c r="CH437" s="1378">
        <f t="shared" si="9"/>
        <v>2440</v>
      </c>
      <c r="CI437" s="1366"/>
    </row>
    <row r="438" spans="1:87" s="386" customFormat="1">
      <c r="A438" s="2408"/>
      <c r="B438" s="1693"/>
      <c r="C438" s="1649"/>
      <c r="D438" s="1649"/>
      <c r="E438" s="1649"/>
      <c r="F438" s="1657"/>
      <c r="G438" s="549"/>
      <c r="H438" s="2141"/>
      <c r="I438" s="1609"/>
      <c r="J438" s="499"/>
      <c r="K438" s="2197"/>
      <c r="L438" s="2290"/>
      <c r="M438" s="2297"/>
      <c r="N438" s="509"/>
      <c r="O438" s="414"/>
      <c r="P438" s="518"/>
      <c r="Q438" s="486"/>
      <c r="R438" s="2238"/>
      <c r="S438" s="508"/>
      <c r="T438" s="509"/>
      <c r="U438" s="381"/>
      <c r="V438" s="382"/>
      <c r="W438" s="408"/>
      <c r="X438" s="394"/>
      <c r="Y438" s="394"/>
      <c r="Z438" s="2160" t="s">
        <v>990</v>
      </c>
      <c r="AA438" s="441">
        <v>371</v>
      </c>
      <c r="AB438" s="441">
        <v>3711</v>
      </c>
      <c r="AC438" s="1173" t="s">
        <v>299</v>
      </c>
      <c r="AD438" s="1794">
        <f>3000</f>
        <v>3000</v>
      </c>
      <c r="AE438" s="1326"/>
      <c r="AF438" s="1490"/>
      <c r="AG438" s="1327"/>
      <c r="AH438" s="1327"/>
      <c r="AI438" s="1327"/>
      <c r="AJ438" s="1318"/>
      <c r="AK438" s="1318"/>
      <c r="AL438" s="1318"/>
      <c r="AM438" s="1318"/>
      <c r="AN438" s="1318"/>
      <c r="AO438" s="1318"/>
      <c r="AP438" s="1318"/>
      <c r="AQ438" s="1318"/>
      <c r="AR438" s="1318"/>
      <c r="AS438" s="1328"/>
      <c r="AT438" s="1328"/>
      <c r="AU438" s="1328"/>
      <c r="AV438" s="1328"/>
      <c r="AW438" s="1328"/>
      <c r="AX438" s="1328"/>
      <c r="AY438" s="1318"/>
      <c r="AZ438" s="1318"/>
      <c r="BA438" s="1318"/>
      <c r="BB438" s="1318"/>
      <c r="BC438" s="1318"/>
      <c r="BD438" s="1318"/>
      <c r="BE438" s="1318"/>
      <c r="BF438" s="1318"/>
      <c r="BG438" s="1318"/>
      <c r="BH438" s="1318"/>
      <c r="BI438" s="1318"/>
      <c r="BJ438" s="1318"/>
      <c r="BK438" s="1318"/>
      <c r="BL438" s="1318"/>
      <c r="BM438" s="1328">
        <f>+AD438</f>
        <v>3000</v>
      </c>
      <c r="BN438" s="1318"/>
      <c r="BO438" s="1318"/>
      <c r="BP438" s="1318"/>
      <c r="BQ438" s="1318"/>
      <c r="BR438" s="1318"/>
      <c r="BS438" s="1318"/>
      <c r="BT438" s="1318"/>
      <c r="BU438" s="1318"/>
      <c r="BV438" s="1318"/>
      <c r="BW438" s="1318"/>
      <c r="BX438" s="1318"/>
      <c r="BY438" s="1318"/>
      <c r="BZ438" s="1318"/>
      <c r="CA438" s="1318"/>
      <c r="CB438" s="1318"/>
      <c r="CC438" s="1318"/>
      <c r="CD438" s="1318"/>
      <c r="CE438" s="1318"/>
      <c r="CF438" s="1318"/>
      <c r="CG438" s="1318"/>
      <c r="CH438" s="1378">
        <f t="shared" si="9"/>
        <v>3000</v>
      </c>
      <c r="CI438" s="1366"/>
    </row>
    <row r="439" spans="1:87" s="386" customFormat="1">
      <c r="A439" s="2408"/>
      <c r="B439" s="1693"/>
      <c r="C439" s="1649"/>
      <c r="D439" s="1649"/>
      <c r="E439" s="1649"/>
      <c r="F439" s="1657"/>
      <c r="G439" s="549"/>
      <c r="H439" s="2141"/>
      <c r="I439" s="1609"/>
      <c r="J439" s="499"/>
      <c r="K439" s="2197"/>
      <c r="L439" s="2290"/>
      <c r="M439" s="2297"/>
      <c r="N439" s="509"/>
      <c r="O439" s="414"/>
      <c r="P439" s="518"/>
      <c r="Q439" s="486"/>
      <c r="R439" s="2238"/>
      <c r="S439" s="508"/>
      <c r="T439" s="509"/>
      <c r="U439" s="381"/>
      <c r="V439" s="382"/>
      <c r="W439" s="408"/>
      <c r="X439" s="394"/>
      <c r="Y439" s="394"/>
      <c r="Z439" s="2160"/>
      <c r="AA439" s="441">
        <v>241</v>
      </c>
      <c r="AB439" s="441"/>
      <c r="AC439" s="1173" t="s">
        <v>7</v>
      </c>
      <c r="AD439" s="1794">
        <f>400</f>
        <v>400</v>
      </c>
      <c r="AE439" s="1326"/>
      <c r="AF439" s="1490"/>
      <c r="AG439" s="1327"/>
      <c r="AH439" s="1327"/>
      <c r="AI439" s="1327"/>
      <c r="AJ439" s="1318"/>
      <c r="AK439" s="1318"/>
      <c r="AL439" s="1328">
        <f>+AD439</f>
        <v>400</v>
      </c>
      <c r="AM439" s="1318"/>
      <c r="AN439" s="1318"/>
      <c r="AO439" s="1318"/>
      <c r="AP439" s="1318"/>
      <c r="AQ439" s="1318"/>
      <c r="AR439" s="1318"/>
      <c r="AS439" s="1318"/>
      <c r="AT439" s="1318"/>
      <c r="AU439" s="1318"/>
      <c r="AV439" s="1318"/>
      <c r="AW439" s="1318"/>
      <c r="AX439" s="1318"/>
      <c r="AY439" s="1318"/>
      <c r="AZ439" s="1318"/>
      <c r="BA439" s="1318"/>
      <c r="BB439" s="1318"/>
      <c r="BC439" s="1318"/>
      <c r="BD439" s="1318"/>
      <c r="BE439" s="1318"/>
      <c r="BF439" s="1318"/>
      <c r="BG439" s="1318"/>
      <c r="BH439" s="1318"/>
      <c r="BI439" s="1318"/>
      <c r="BJ439" s="1318"/>
      <c r="BK439" s="1318"/>
      <c r="BL439" s="1318"/>
      <c r="BM439" s="1318"/>
      <c r="BN439" s="1318"/>
      <c r="BO439" s="1318"/>
      <c r="BP439" s="1318"/>
      <c r="BQ439" s="1318"/>
      <c r="BR439" s="1318"/>
      <c r="BS439" s="1318"/>
      <c r="BT439" s="1318"/>
      <c r="BU439" s="1318"/>
      <c r="BV439" s="1318"/>
      <c r="BW439" s="1318"/>
      <c r="BX439" s="1318"/>
      <c r="BY439" s="1318"/>
      <c r="BZ439" s="1318"/>
      <c r="CA439" s="1318"/>
      <c r="CB439" s="1318"/>
      <c r="CC439" s="1318"/>
      <c r="CD439" s="1318"/>
      <c r="CE439" s="1318"/>
      <c r="CF439" s="1318"/>
      <c r="CG439" s="1318"/>
      <c r="CH439" s="1378">
        <f t="shared" si="9"/>
        <v>400</v>
      </c>
      <c r="CI439" s="1366"/>
    </row>
    <row r="440" spans="1:87" s="386" customFormat="1">
      <c r="A440" s="2408"/>
      <c r="B440" s="1693"/>
      <c r="C440" s="1649"/>
      <c r="D440" s="1649"/>
      <c r="E440" s="1649"/>
      <c r="F440" s="1657"/>
      <c r="G440" s="549"/>
      <c r="H440" s="2141"/>
      <c r="I440" s="1609"/>
      <c r="J440" s="499"/>
      <c r="K440" s="2197"/>
      <c r="L440" s="2290"/>
      <c r="M440" s="2297"/>
      <c r="N440" s="509"/>
      <c r="O440" s="414"/>
      <c r="P440" s="518"/>
      <c r="Q440" s="486"/>
      <c r="R440" s="2238"/>
      <c r="S440" s="508"/>
      <c r="T440" s="509"/>
      <c r="U440" s="381"/>
      <c r="V440" s="382"/>
      <c r="W440" s="408"/>
      <c r="X440" s="394"/>
      <c r="Y440" s="394"/>
      <c r="Z440" s="2160"/>
      <c r="AA440" s="441">
        <v>244</v>
      </c>
      <c r="AB440" s="441"/>
      <c r="AC440" s="1173" t="s">
        <v>127</v>
      </c>
      <c r="AD440" s="1794">
        <v>30</v>
      </c>
      <c r="AE440" s="1326"/>
      <c r="AF440" s="1490"/>
      <c r="AG440" s="1327"/>
      <c r="AH440" s="1327"/>
      <c r="AI440" s="1327"/>
      <c r="AJ440" s="1318"/>
      <c r="AK440" s="1318"/>
      <c r="AL440" s="1318"/>
      <c r="AM440" s="1328"/>
      <c r="AN440" s="1328">
        <f>+AD440</f>
        <v>30</v>
      </c>
      <c r="AO440" s="1328"/>
      <c r="AP440" s="1318"/>
      <c r="AQ440" s="1318"/>
      <c r="AR440" s="1318"/>
      <c r="AS440" s="1318"/>
      <c r="AT440" s="1318"/>
      <c r="AU440" s="1318"/>
      <c r="AV440" s="1318"/>
      <c r="AW440" s="1318"/>
      <c r="AX440" s="1318"/>
      <c r="AY440" s="1318"/>
      <c r="AZ440" s="1318"/>
      <c r="BA440" s="1318"/>
      <c r="BB440" s="1318"/>
      <c r="BC440" s="1318"/>
      <c r="BD440" s="1318"/>
      <c r="BE440" s="1318"/>
      <c r="BF440" s="1318"/>
      <c r="BG440" s="1318"/>
      <c r="BH440" s="1318"/>
      <c r="BI440" s="1318"/>
      <c r="BJ440" s="1318"/>
      <c r="BK440" s="1318"/>
      <c r="BL440" s="1318"/>
      <c r="BM440" s="1318"/>
      <c r="BN440" s="1318"/>
      <c r="BO440" s="1318"/>
      <c r="BP440" s="1318"/>
      <c r="BQ440" s="1318"/>
      <c r="BR440" s="1318"/>
      <c r="BS440" s="1318"/>
      <c r="BT440" s="1318"/>
      <c r="BU440" s="1318"/>
      <c r="BV440" s="1318"/>
      <c r="BW440" s="1318"/>
      <c r="BX440" s="1318"/>
      <c r="BY440" s="1318"/>
      <c r="BZ440" s="1318"/>
      <c r="CA440" s="1318"/>
      <c r="CB440" s="1318"/>
      <c r="CC440" s="1318"/>
      <c r="CD440" s="1318"/>
      <c r="CE440" s="1318"/>
      <c r="CF440" s="1318"/>
      <c r="CG440" s="1318"/>
      <c r="CH440" s="1378">
        <f t="shared" si="9"/>
        <v>30</v>
      </c>
      <c r="CI440" s="1366"/>
    </row>
    <row r="441" spans="1:87" s="386" customFormat="1">
      <c r="A441" s="2408"/>
      <c r="B441" s="1693"/>
      <c r="C441" s="1649"/>
      <c r="D441" s="1649"/>
      <c r="E441" s="1649"/>
      <c r="F441" s="1657"/>
      <c r="G441" s="549"/>
      <c r="H441" s="2141"/>
      <c r="I441" s="1609"/>
      <c r="J441" s="499"/>
      <c r="K441" s="2197"/>
      <c r="L441" s="2290"/>
      <c r="M441" s="2297"/>
      <c r="N441" s="509"/>
      <c r="O441" s="414"/>
      <c r="P441" s="518"/>
      <c r="Q441" s="486"/>
      <c r="R441" s="2238"/>
      <c r="S441" s="508"/>
      <c r="T441" s="509"/>
      <c r="U441" s="381"/>
      <c r="V441" s="382"/>
      <c r="W441" s="408"/>
      <c r="X441" s="394"/>
      <c r="Y441" s="394"/>
      <c r="Z441" s="2160"/>
      <c r="AA441" s="441"/>
      <c r="AB441" s="441"/>
      <c r="AC441" s="1173"/>
      <c r="AD441" s="1794"/>
      <c r="AE441" s="1326"/>
      <c r="AF441" s="1490"/>
      <c r="AG441" s="1327"/>
      <c r="AH441" s="1327"/>
      <c r="AI441" s="1327"/>
      <c r="AJ441" s="1318"/>
      <c r="AK441" s="1318"/>
      <c r="AL441" s="1318"/>
      <c r="AM441" s="1318"/>
      <c r="AN441" s="1318"/>
      <c r="AO441" s="1318"/>
      <c r="AP441" s="1318"/>
      <c r="AQ441" s="1318"/>
      <c r="AR441" s="1318"/>
      <c r="AS441" s="1318"/>
      <c r="AT441" s="1318"/>
      <c r="AU441" s="1318"/>
      <c r="AV441" s="1318"/>
      <c r="AW441" s="1318"/>
      <c r="AX441" s="1318"/>
      <c r="AY441" s="1318"/>
      <c r="AZ441" s="1318"/>
      <c r="BA441" s="1318"/>
      <c r="BB441" s="1318"/>
      <c r="BC441" s="1318"/>
      <c r="BD441" s="1318"/>
      <c r="BE441" s="1318"/>
      <c r="BF441" s="1318"/>
      <c r="BG441" s="1318"/>
      <c r="BH441" s="1318"/>
      <c r="BI441" s="1318"/>
      <c r="BJ441" s="1318"/>
      <c r="BK441" s="1318"/>
      <c r="BL441" s="1318"/>
      <c r="BM441" s="1318"/>
      <c r="BN441" s="1318"/>
      <c r="BO441" s="1318"/>
      <c r="BP441" s="1318"/>
      <c r="BQ441" s="1318"/>
      <c r="BR441" s="1318"/>
      <c r="BS441" s="1318"/>
      <c r="BT441" s="1318"/>
      <c r="BU441" s="1318"/>
      <c r="BV441" s="1318"/>
      <c r="BW441" s="1318"/>
      <c r="BX441" s="1318"/>
      <c r="BY441" s="1318"/>
      <c r="BZ441" s="1318"/>
      <c r="CA441" s="1318"/>
      <c r="CB441" s="1318"/>
      <c r="CC441" s="1318"/>
      <c r="CD441" s="1318"/>
      <c r="CE441" s="1318"/>
      <c r="CF441" s="1318"/>
      <c r="CG441" s="1318"/>
      <c r="CH441" s="1378">
        <f t="shared" si="9"/>
        <v>0</v>
      </c>
      <c r="CI441" s="1366"/>
    </row>
    <row r="442" spans="1:87" s="386" customFormat="1">
      <c r="A442" s="2408"/>
      <c r="B442" s="1693"/>
      <c r="C442" s="1649"/>
      <c r="D442" s="1649"/>
      <c r="E442" s="1649"/>
      <c r="F442" s="1657"/>
      <c r="G442" s="549"/>
      <c r="H442" s="2141"/>
      <c r="I442" s="1609"/>
      <c r="J442" s="499"/>
      <c r="K442" s="2197"/>
      <c r="L442" s="2290"/>
      <c r="M442" s="2297"/>
      <c r="N442" s="509"/>
      <c r="O442" s="414"/>
      <c r="P442" s="518"/>
      <c r="Q442" s="486"/>
      <c r="R442" s="2238"/>
      <c r="S442" s="508"/>
      <c r="T442" s="509"/>
      <c r="U442" s="381"/>
      <c r="V442" s="382"/>
      <c r="W442" s="408"/>
      <c r="X442" s="394"/>
      <c r="Y442" s="394"/>
      <c r="Z442" s="2160"/>
      <c r="AA442" s="441"/>
      <c r="AB442" s="441"/>
      <c r="AC442" s="1173"/>
      <c r="AD442" s="1794"/>
      <c r="AE442" s="1326"/>
      <c r="AF442" s="1490"/>
      <c r="AG442" s="1327"/>
      <c r="AH442" s="1327"/>
      <c r="AI442" s="1327"/>
      <c r="AJ442" s="1318"/>
      <c r="AK442" s="1318"/>
      <c r="AL442" s="1318"/>
      <c r="AM442" s="1318"/>
      <c r="AN442" s="1318"/>
      <c r="AO442" s="1318"/>
      <c r="AP442" s="1318"/>
      <c r="AQ442" s="1318"/>
      <c r="AR442" s="1318"/>
      <c r="AS442" s="1318"/>
      <c r="AT442" s="1318"/>
      <c r="AU442" s="1318"/>
      <c r="AV442" s="1318"/>
      <c r="AW442" s="1318"/>
      <c r="AX442" s="1318"/>
      <c r="AY442" s="1318"/>
      <c r="AZ442" s="1318"/>
      <c r="BA442" s="1318"/>
      <c r="BB442" s="1318"/>
      <c r="BC442" s="1318"/>
      <c r="BD442" s="1318"/>
      <c r="BE442" s="1318"/>
      <c r="BF442" s="1318"/>
      <c r="BG442" s="1318"/>
      <c r="BH442" s="1318"/>
      <c r="BI442" s="1318"/>
      <c r="BJ442" s="1318"/>
      <c r="BK442" s="1318"/>
      <c r="BL442" s="1318"/>
      <c r="BM442" s="1318"/>
      <c r="BN442" s="1318"/>
      <c r="BO442" s="1318"/>
      <c r="BP442" s="1318"/>
      <c r="BQ442" s="1318"/>
      <c r="BR442" s="1318"/>
      <c r="BS442" s="1318"/>
      <c r="BT442" s="1318"/>
      <c r="BU442" s="1318"/>
      <c r="BV442" s="1318"/>
      <c r="BW442" s="1318"/>
      <c r="BX442" s="1318"/>
      <c r="BY442" s="1318"/>
      <c r="BZ442" s="1318"/>
      <c r="CA442" s="1318"/>
      <c r="CB442" s="1318"/>
      <c r="CC442" s="1318"/>
      <c r="CD442" s="1318"/>
      <c r="CE442" s="1318"/>
      <c r="CF442" s="1318"/>
      <c r="CG442" s="1318"/>
      <c r="CH442" s="1378">
        <f t="shared" si="9"/>
        <v>0</v>
      </c>
      <c r="CI442" s="1366"/>
    </row>
    <row r="443" spans="1:87" s="386" customFormat="1">
      <c r="A443" s="2409"/>
      <c r="B443" s="2094"/>
      <c r="C443" s="274"/>
      <c r="D443" s="274"/>
      <c r="E443" s="274"/>
      <c r="F443" s="1658"/>
      <c r="G443" s="794"/>
      <c r="H443" s="1165"/>
      <c r="I443" s="1624"/>
      <c r="J443" s="500"/>
      <c r="K443" s="2302"/>
      <c r="L443" s="487"/>
      <c r="M443" s="488"/>
      <c r="N443" s="517"/>
      <c r="O443" s="524"/>
      <c r="P443" s="525"/>
      <c r="Q443" s="514"/>
      <c r="R443" s="515"/>
      <c r="S443" s="516"/>
      <c r="T443" s="517"/>
      <c r="U443" s="423"/>
      <c r="V443" s="425"/>
      <c r="W443" s="399"/>
      <c r="X443" s="396"/>
      <c r="Y443" s="396"/>
      <c r="Z443" s="400"/>
      <c r="AA443" s="412"/>
      <c r="AB443" s="401"/>
      <c r="AC443" s="1662"/>
      <c r="AD443" s="1789"/>
      <c r="AE443" s="1326"/>
      <c r="AF443" s="1490"/>
      <c r="AG443" s="1327"/>
      <c r="AH443" s="1327"/>
      <c r="AI443" s="1327"/>
      <c r="AJ443" s="1318"/>
      <c r="AK443" s="1318"/>
      <c r="AL443" s="1318"/>
      <c r="AM443" s="1318"/>
      <c r="AN443" s="1318"/>
      <c r="AO443" s="1318"/>
      <c r="AP443" s="1318"/>
      <c r="AQ443" s="1318"/>
      <c r="AR443" s="1318"/>
      <c r="AS443" s="1318"/>
      <c r="AT443" s="1318"/>
      <c r="AU443" s="1318"/>
      <c r="AV443" s="1318"/>
      <c r="AW443" s="1318"/>
      <c r="AX443" s="1318"/>
      <c r="AY443" s="1318"/>
      <c r="AZ443" s="1318"/>
      <c r="BA443" s="1318"/>
      <c r="BB443" s="1318"/>
      <c r="BC443" s="1318"/>
      <c r="BD443" s="1318"/>
      <c r="BE443" s="1318"/>
      <c r="BF443" s="1318"/>
      <c r="BG443" s="1318"/>
      <c r="BH443" s="1318"/>
      <c r="BI443" s="1318"/>
      <c r="BJ443" s="1318"/>
      <c r="BK443" s="1318"/>
      <c r="BL443" s="1318"/>
      <c r="BM443" s="1318"/>
      <c r="BN443" s="1318"/>
      <c r="BO443" s="1318"/>
      <c r="BP443" s="1318"/>
      <c r="BQ443" s="1318"/>
      <c r="BR443" s="1318"/>
      <c r="BS443" s="1318"/>
      <c r="BT443" s="1318"/>
      <c r="BU443" s="1318"/>
      <c r="BV443" s="1318"/>
      <c r="BW443" s="1318"/>
      <c r="BX443" s="1318"/>
      <c r="BY443" s="1318"/>
      <c r="BZ443" s="1318"/>
      <c r="CA443" s="1318"/>
      <c r="CB443" s="1318"/>
      <c r="CC443" s="1318"/>
      <c r="CD443" s="1318"/>
      <c r="CE443" s="1318"/>
      <c r="CF443" s="1318"/>
      <c r="CG443" s="1318"/>
      <c r="CH443" s="1378">
        <f t="shared" si="9"/>
        <v>0</v>
      </c>
      <c r="CI443" s="1366"/>
    </row>
    <row r="444" spans="1:87" s="386" customFormat="1" ht="275.25" customHeight="1">
      <c r="A444" s="2402"/>
      <c r="B444" s="1693"/>
      <c r="C444" s="2225"/>
      <c r="D444" s="2225"/>
      <c r="E444" s="2225"/>
      <c r="F444" s="2311"/>
      <c r="G444" s="2238"/>
      <c r="H444" s="665"/>
      <c r="I444" s="1584"/>
      <c r="J444" s="1571"/>
      <c r="K444" s="2219" t="s">
        <v>1076</v>
      </c>
      <c r="L444" s="1952"/>
      <c r="M444" s="2305"/>
      <c r="N444" s="509"/>
      <c r="O444" s="2238"/>
      <c r="P444" s="518"/>
      <c r="Q444" s="486"/>
      <c r="R444" s="2238"/>
      <c r="S444" s="508"/>
      <c r="T444" s="509"/>
      <c r="U444" s="394"/>
      <c r="V444" s="407"/>
      <c r="W444" s="408"/>
      <c r="X444" s="394"/>
      <c r="Y444" s="394"/>
      <c r="Z444" s="390"/>
      <c r="AA444" s="391"/>
      <c r="AB444" s="367"/>
      <c r="AC444" s="898"/>
      <c r="AD444" s="1795"/>
      <c r="AE444" s="1326"/>
      <c r="AF444" s="1490"/>
      <c r="AG444" s="1327"/>
      <c r="AH444" s="1327"/>
      <c r="AI444" s="1327"/>
      <c r="AJ444" s="1318"/>
      <c r="AK444" s="1318"/>
      <c r="AL444" s="1318"/>
      <c r="AM444" s="1318"/>
      <c r="AN444" s="1318"/>
      <c r="AO444" s="1318"/>
      <c r="AP444" s="1318"/>
      <c r="AQ444" s="1318"/>
      <c r="AR444" s="1318"/>
      <c r="AS444" s="1318"/>
      <c r="AT444" s="1318"/>
      <c r="AU444" s="1318"/>
      <c r="AV444" s="1318"/>
      <c r="AW444" s="1318"/>
      <c r="AX444" s="1318"/>
      <c r="AY444" s="1318"/>
      <c r="AZ444" s="1318"/>
      <c r="BA444" s="1318"/>
      <c r="BB444" s="1318"/>
      <c r="BC444" s="1318"/>
      <c r="BD444" s="1318"/>
      <c r="BE444" s="1318"/>
      <c r="BF444" s="1318"/>
      <c r="BG444" s="1318"/>
      <c r="BH444" s="1318"/>
      <c r="BI444" s="1318"/>
      <c r="BJ444" s="1318"/>
      <c r="BK444" s="1318"/>
      <c r="BL444" s="1318"/>
      <c r="BM444" s="1318"/>
      <c r="BN444" s="1318"/>
      <c r="BO444" s="1318"/>
      <c r="BP444" s="1318"/>
      <c r="BQ444" s="1318"/>
      <c r="BR444" s="1318"/>
      <c r="BS444" s="1318"/>
      <c r="BT444" s="1318"/>
      <c r="BU444" s="1318"/>
      <c r="BV444" s="1318"/>
      <c r="BW444" s="1318"/>
      <c r="BX444" s="1318"/>
      <c r="BY444" s="1318"/>
      <c r="BZ444" s="1318"/>
      <c r="CA444" s="1318"/>
      <c r="CB444" s="1318"/>
      <c r="CC444" s="1318"/>
      <c r="CD444" s="1318"/>
      <c r="CE444" s="1318"/>
      <c r="CF444" s="1318"/>
      <c r="CG444" s="1318"/>
      <c r="CH444" s="1378">
        <f t="shared" si="9"/>
        <v>0</v>
      </c>
      <c r="CI444" s="1366"/>
    </row>
    <row r="445" spans="1:87" s="386" customFormat="1" ht="94.5" customHeight="1">
      <c r="A445" s="2402"/>
      <c r="B445" s="1693"/>
      <c r="C445" s="2225"/>
      <c r="D445" s="2225"/>
      <c r="E445" s="2225"/>
      <c r="F445" s="2311"/>
      <c r="G445" s="2238"/>
      <c r="H445" s="665"/>
      <c r="I445" s="1584">
        <v>93</v>
      </c>
      <c r="J445" s="1604">
        <v>29</v>
      </c>
      <c r="K445" s="2197" t="s">
        <v>1077</v>
      </c>
      <c r="L445" s="2290" t="s">
        <v>1078</v>
      </c>
      <c r="M445" s="2297" t="s">
        <v>1079</v>
      </c>
      <c r="N445" s="475"/>
      <c r="O445" s="1565"/>
      <c r="P445" s="526"/>
      <c r="Q445" s="527"/>
      <c r="R445" s="528"/>
      <c r="S445" s="529"/>
      <c r="T445" s="509"/>
      <c r="U445" s="394"/>
      <c r="V445" s="407"/>
      <c r="W445" s="408"/>
      <c r="X445" s="394"/>
      <c r="Y445" s="394"/>
      <c r="Z445" s="390"/>
      <c r="AA445" s="391"/>
      <c r="AB445" s="367"/>
      <c r="AC445" s="898"/>
      <c r="AD445" s="1795"/>
      <c r="AE445" s="1326"/>
      <c r="AF445" s="1490"/>
      <c r="AG445" s="1327"/>
      <c r="AH445" s="1327"/>
      <c r="AI445" s="1327"/>
      <c r="AJ445" s="1318"/>
      <c r="AK445" s="1318"/>
      <c r="AL445" s="1318"/>
      <c r="AM445" s="1318"/>
      <c r="AN445" s="1318"/>
      <c r="AO445" s="1318"/>
      <c r="AP445" s="1318"/>
      <c r="AQ445" s="1318"/>
      <c r="AR445" s="1318"/>
      <c r="AS445" s="1318"/>
      <c r="AT445" s="1318"/>
      <c r="AU445" s="1318"/>
      <c r="AV445" s="1318"/>
      <c r="AW445" s="1318"/>
      <c r="AX445" s="1318"/>
      <c r="AY445" s="1318"/>
      <c r="AZ445" s="1318"/>
      <c r="BA445" s="1318"/>
      <c r="BB445" s="1318"/>
      <c r="BC445" s="1318"/>
      <c r="BD445" s="1318"/>
      <c r="BE445" s="1318"/>
      <c r="BF445" s="1318"/>
      <c r="BG445" s="1318"/>
      <c r="BH445" s="1318"/>
      <c r="BI445" s="1318"/>
      <c r="BJ445" s="1318"/>
      <c r="BK445" s="1318"/>
      <c r="BL445" s="1318"/>
      <c r="BM445" s="1318"/>
      <c r="BN445" s="1318"/>
      <c r="BO445" s="1318"/>
      <c r="BP445" s="1318"/>
      <c r="BQ445" s="1318"/>
      <c r="BR445" s="1318"/>
      <c r="BS445" s="1318"/>
      <c r="BT445" s="1318"/>
      <c r="BU445" s="1318"/>
      <c r="BV445" s="1318"/>
      <c r="BW445" s="1318"/>
      <c r="BX445" s="1318"/>
      <c r="BY445" s="1318"/>
      <c r="BZ445" s="1318"/>
      <c r="CA445" s="1318"/>
      <c r="CB445" s="1318"/>
      <c r="CC445" s="1318"/>
      <c r="CD445" s="1318"/>
      <c r="CE445" s="1318"/>
      <c r="CF445" s="1318"/>
      <c r="CG445" s="1318"/>
      <c r="CH445" s="1378">
        <f t="shared" si="9"/>
        <v>0</v>
      </c>
      <c r="CI445" s="1366"/>
    </row>
    <row r="446" spans="1:87" s="386" customFormat="1" ht="33.75" customHeight="1">
      <c r="A446" s="2402"/>
      <c r="B446" s="1693"/>
      <c r="C446" s="2242"/>
      <c r="D446" s="2227"/>
      <c r="E446" s="2227"/>
      <c r="F446" s="1657"/>
      <c r="G446" s="485"/>
      <c r="H446" s="563"/>
      <c r="I446" s="1625"/>
      <c r="J446" s="1605"/>
      <c r="K446" s="2302"/>
      <c r="L446" s="1884"/>
      <c r="M446" s="1882"/>
      <c r="N446" s="489"/>
      <c r="O446" s="264"/>
      <c r="P446" s="531"/>
      <c r="Q446" s="532"/>
      <c r="R446" s="533"/>
      <c r="S446" s="534"/>
      <c r="T446" s="489"/>
      <c r="U446" s="396"/>
      <c r="V446" s="397"/>
      <c r="W446" s="399"/>
      <c r="X446" s="396"/>
      <c r="Y446" s="396"/>
      <c r="Z446" s="400"/>
      <c r="AA446" s="412"/>
      <c r="AB446" s="401"/>
      <c r="AC446" s="1662"/>
      <c r="AD446" s="1789"/>
      <c r="AE446" s="1326"/>
      <c r="AF446" s="1490"/>
      <c r="AG446" s="1327"/>
      <c r="AH446" s="1327"/>
      <c r="AI446" s="1327"/>
      <c r="AJ446" s="1318"/>
      <c r="AK446" s="1318"/>
      <c r="AL446" s="1318"/>
      <c r="AM446" s="1318"/>
      <c r="AN446" s="1318"/>
      <c r="AO446" s="1318"/>
      <c r="AP446" s="1318"/>
      <c r="AQ446" s="1318"/>
      <c r="AR446" s="1318"/>
      <c r="AS446" s="1318"/>
      <c r="AT446" s="1318"/>
      <c r="AU446" s="1318"/>
      <c r="AV446" s="1318"/>
      <c r="AW446" s="1318"/>
      <c r="AX446" s="1318"/>
      <c r="AY446" s="1318"/>
      <c r="AZ446" s="1318"/>
      <c r="BA446" s="1318"/>
      <c r="BB446" s="1318"/>
      <c r="BC446" s="1318"/>
      <c r="BD446" s="1318"/>
      <c r="BE446" s="1318"/>
      <c r="BF446" s="1318"/>
      <c r="BG446" s="1318"/>
      <c r="BH446" s="1318"/>
      <c r="BI446" s="1318"/>
      <c r="BJ446" s="1318"/>
      <c r="BK446" s="1318"/>
      <c r="BL446" s="1318"/>
      <c r="BM446" s="1318"/>
      <c r="BN446" s="1318"/>
      <c r="BO446" s="1318"/>
      <c r="BP446" s="1318"/>
      <c r="BQ446" s="1318"/>
      <c r="BR446" s="1318"/>
      <c r="BS446" s="1318"/>
      <c r="BT446" s="1318"/>
      <c r="BU446" s="1318"/>
      <c r="BV446" s="1318"/>
      <c r="BW446" s="1318"/>
      <c r="BX446" s="1318"/>
      <c r="BY446" s="1318"/>
      <c r="BZ446" s="1318"/>
      <c r="CA446" s="1318"/>
      <c r="CB446" s="1318"/>
      <c r="CC446" s="1318"/>
      <c r="CD446" s="1318"/>
      <c r="CE446" s="1318"/>
      <c r="CF446" s="1318"/>
      <c r="CG446" s="1318"/>
      <c r="CH446" s="1378">
        <f t="shared" si="9"/>
        <v>0</v>
      </c>
      <c r="CI446" s="1366"/>
    </row>
    <row r="447" spans="1:87" s="386" customFormat="1" ht="102">
      <c r="A447" s="2402"/>
      <c r="B447" s="1693"/>
      <c r="C447" s="2227"/>
      <c r="D447" s="2227"/>
      <c r="E447" s="2227"/>
      <c r="F447" s="1657"/>
      <c r="G447" s="485"/>
      <c r="H447" s="2159"/>
      <c r="I447" s="1626">
        <v>94</v>
      </c>
      <c r="J447" s="1604">
        <v>30</v>
      </c>
      <c r="K447" s="2197" t="s">
        <v>1080</v>
      </c>
      <c r="L447" s="2290" t="s">
        <v>1078</v>
      </c>
      <c r="M447" s="2297" t="s">
        <v>1079</v>
      </c>
      <c r="N447" s="535"/>
      <c r="O447" s="528"/>
      <c r="P447" s="536"/>
      <c r="Q447" s="527"/>
      <c r="R447" s="528"/>
      <c r="S447" s="537"/>
      <c r="T447" s="535"/>
      <c r="U447" s="528"/>
      <c r="V447" s="526"/>
      <c r="W447" s="527"/>
      <c r="X447" s="528"/>
      <c r="Y447" s="538"/>
      <c r="Z447" s="413" t="s">
        <v>1081</v>
      </c>
      <c r="AA447" s="441">
        <v>371</v>
      </c>
      <c r="AB447" s="441">
        <v>3711</v>
      </c>
      <c r="AC447" s="1173" t="s">
        <v>299</v>
      </c>
      <c r="AD447" s="1794">
        <f>2000*12</f>
        <v>24000</v>
      </c>
      <c r="AE447" s="1326"/>
      <c r="AF447" s="1490"/>
      <c r="AG447" s="1327"/>
      <c r="AH447" s="1327"/>
      <c r="AI447" s="1327"/>
      <c r="AJ447" s="1318"/>
      <c r="AK447" s="1318"/>
      <c r="AL447" s="1318"/>
      <c r="AM447" s="1318"/>
      <c r="AN447" s="1318"/>
      <c r="AO447" s="1318"/>
      <c r="AP447" s="1318"/>
      <c r="AQ447" s="1318"/>
      <c r="AR447" s="1318"/>
      <c r="AS447" s="1328"/>
      <c r="AT447" s="1328"/>
      <c r="AU447" s="1328"/>
      <c r="AV447" s="1328"/>
      <c r="AW447" s="1328"/>
      <c r="AX447" s="1328"/>
      <c r="AY447" s="1318"/>
      <c r="AZ447" s="1318"/>
      <c r="BA447" s="1318"/>
      <c r="BB447" s="1318"/>
      <c r="BC447" s="1318"/>
      <c r="BD447" s="1318"/>
      <c r="BE447" s="1318"/>
      <c r="BF447" s="1318"/>
      <c r="BG447" s="1318"/>
      <c r="BH447" s="1318"/>
      <c r="BI447" s="1318"/>
      <c r="BJ447" s="1318"/>
      <c r="BK447" s="1318"/>
      <c r="BL447" s="1318"/>
      <c r="BM447" s="1328">
        <f>+AD447</f>
        <v>24000</v>
      </c>
      <c r="BN447" s="1318"/>
      <c r="BO447" s="1318"/>
      <c r="BP447" s="1318"/>
      <c r="BQ447" s="1318"/>
      <c r="BR447" s="1318"/>
      <c r="BS447" s="1318"/>
      <c r="BT447" s="1318"/>
      <c r="BU447" s="1318"/>
      <c r="BV447" s="1318"/>
      <c r="BW447" s="1318"/>
      <c r="BX447" s="1318"/>
      <c r="BY447" s="1318"/>
      <c r="BZ447" s="1318"/>
      <c r="CA447" s="1318"/>
      <c r="CB447" s="1318"/>
      <c r="CC447" s="1318"/>
      <c r="CD447" s="1318"/>
      <c r="CE447" s="1318"/>
      <c r="CF447" s="1318"/>
      <c r="CG447" s="1318"/>
      <c r="CH447" s="1378">
        <f t="shared" si="9"/>
        <v>24000</v>
      </c>
      <c r="CI447" s="1366"/>
    </row>
    <row r="448" spans="1:87" s="386" customFormat="1">
      <c r="A448" s="2402"/>
      <c r="B448" s="1693"/>
      <c r="C448" s="2227"/>
      <c r="D448" s="2227"/>
      <c r="E448" s="2227"/>
      <c r="F448" s="1657"/>
      <c r="G448" s="485"/>
      <c r="H448" s="2159"/>
      <c r="I448" s="1625"/>
      <c r="J448" s="1604"/>
      <c r="K448" s="2197"/>
      <c r="L448" s="2290"/>
      <c r="M448" s="2297"/>
      <c r="N448" s="535"/>
      <c r="O448" s="528"/>
      <c r="P448" s="536"/>
      <c r="Q448" s="527"/>
      <c r="R448" s="528"/>
      <c r="S448" s="537"/>
      <c r="T448" s="535"/>
      <c r="U448" s="528"/>
      <c r="V448" s="526"/>
      <c r="W448" s="527"/>
      <c r="X448" s="528"/>
      <c r="Y448" s="538"/>
      <c r="Z448" s="390"/>
      <c r="AA448" s="391"/>
      <c r="AB448" s="367"/>
      <c r="AC448" s="898"/>
      <c r="AD448" s="1795"/>
      <c r="AE448" s="1326"/>
      <c r="AF448" s="1490"/>
      <c r="AG448" s="1327"/>
      <c r="AH448" s="1327"/>
      <c r="AI448" s="1327"/>
      <c r="AJ448" s="1318"/>
      <c r="AK448" s="1318"/>
      <c r="AL448" s="1318"/>
      <c r="AM448" s="1318"/>
      <c r="AN448" s="1318"/>
      <c r="AO448" s="1318"/>
      <c r="AP448" s="1318"/>
      <c r="AQ448" s="1318"/>
      <c r="AR448" s="1318"/>
      <c r="AS448" s="1318"/>
      <c r="AT448" s="1318"/>
      <c r="AU448" s="1318"/>
      <c r="AV448" s="1318"/>
      <c r="AW448" s="1318"/>
      <c r="AX448" s="1318"/>
      <c r="AY448" s="1318"/>
      <c r="AZ448" s="1318"/>
      <c r="BA448" s="1318"/>
      <c r="BB448" s="1318"/>
      <c r="BC448" s="1318"/>
      <c r="BD448" s="1318"/>
      <c r="BE448" s="1318"/>
      <c r="BF448" s="1318"/>
      <c r="BG448" s="1318"/>
      <c r="BH448" s="1318"/>
      <c r="BI448" s="1318"/>
      <c r="BJ448" s="1318"/>
      <c r="BK448" s="1318"/>
      <c r="BL448" s="1318"/>
      <c r="BM448" s="1318"/>
      <c r="BN448" s="1318"/>
      <c r="BO448" s="1318"/>
      <c r="BP448" s="1318"/>
      <c r="BQ448" s="1318"/>
      <c r="BR448" s="1318"/>
      <c r="BS448" s="1318"/>
      <c r="BT448" s="1318"/>
      <c r="BU448" s="1318"/>
      <c r="BV448" s="1318"/>
      <c r="BW448" s="1318"/>
      <c r="BX448" s="1318"/>
      <c r="BY448" s="1318"/>
      <c r="BZ448" s="1318"/>
      <c r="CA448" s="1318"/>
      <c r="CB448" s="1318"/>
      <c r="CC448" s="1318"/>
      <c r="CD448" s="1318"/>
      <c r="CE448" s="1318"/>
      <c r="CF448" s="1318"/>
      <c r="CG448" s="1318"/>
      <c r="CH448" s="1378">
        <f t="shared" si="9"/>
        <v>0</v>
      </c>
      <c r="CI448" s="1366"/>
    </row>
    <row r="449" spans="1:87" s="386" customFormat="1">
      <c r="A449" s="2402"/>
      <c r="B449" s="1693"/>
      <c r="C449" s="2227"/>
      <c r="D449" s="2227"/>
      <c r="E449" s="2227"/>
      <c r="F449" s="1657"/>
      <c r="G449" s="485"/>
      <c r="H449" s="2159"/>
      <c r="I449" s="1625"/>
      <c r="J449" s="1604"/>
      <c r="K449" s="2197"/>
      <c r="L449" s="2290"/>
      <c r="M449" s="2297"/>
      <c r="N449" s="535"/>
      <c r="O449" s="528"/>
      <c r="P449" s="536"/>
      <c r="Q449" s="527"/>
      <c r="R449" s="528"/>
      <c r="S449" s="537"/>
      <c r="T449" s="535"/>
      <c r="U449" s="528"/>
      <c r="V449" s="526"/>
      <c r="W449" s="527"/>
      <c r="X449" s="528"/>
      <c r="Y449" s="538"/>
      <c r="Z449" s="390"/>
      <c r="AA449" s="391"/>
      <c r="AB449" s="367"/>
      <c r="AC449" s="898"/>
      <c r="AD449" s="1795"/>
      <c r="AE449" s="1326"/>
      <c r="AF449" s="1490"/>
      <c r="AG449" s="1327"/>
      <c r="AH449" s="1327"/>
      <c r="AI449" s="1327"/>
      <c r="AJ449" s="1318"/>
      <c r="AK449" s="1318"/>
      <c r="AL449" s="1318"/>
      <c r="AM449" s="1318"/>
      <c r="AN449" s="1318"/>
      <c r="AO449" s="1318"/>
      <c r="AP449" s="1318"/>
      <c r="AQ449" s="1318"/>
      <c r="AR449" s="1318"/>
      <c r="AS449" s="1318"/>
      <c r="AT449" s="1318"/>
      <c r="AU449" s="1318"/>
      <c r="AV449" s="1318"/>
      <c r="AW449" s="1318"/>
      <c r="AX449" s="1318"/>
      <c r="AY449" s="1318"/>
      <c r="AZ449" s="1318"/>
      <c r="BA449" s="1318"/>
      <c r="BB449" s="1318"/>
      <c r="BC449" s="1318"/>
      <c r="BD449" s="1318"/>
      <c r="BE449" s="1318"/>
      <c r="BF449" s="1318"/>
      <c r="BG449" s="1318"/>
      <c r="BH449" s="1318"/>
      <c r="BI449" s="1318"/>
      <c r="BJ449" s="1318"/>
      <c r="BK449" s="1318"/>
      <c r="BL449" s="1318"/>
      <c r="BM449" s="1318"/>
      <c r="BN449" s="1318"/>
      <c r="BO449" s="1318"/>
      <c r="BP449" s="1318"/>
      <c r="BQ449" s="1318"/>
      <c r="BR449" s="1318"/>
      <c r="BS449" s="1318"/>
      <c r="BT449" s="1318"/>
      <c r="BU449" s="1318"/>
      <c r="BV449" s="1318"/>
      <c r="BW449" s="1318"/>
      <c r="BX449" s="1318"/>
      <c r="BY449" s="1318"/>
      <c r="BZ449" s="1318"/>
      <c r="CA449" s="1318"/>
      <c r="CB449" s="1318"/>
      <c r="CC449" s="1318"/>
      <c r="CD449" s="1318"/>
      <c r="CE449" s="1318"/>
      <c r="CF449" s="1318"/>
      <c r="CG449" s="1318"/>
      <c r="CH449" s="1378">
        <f t="shared" si="9"/>
        <v>0</v>
      </c>
      <c r="CI449" s="1366"/>
    </row>
    <row r="450" spans="1:87" s="386" customFormat="1">
      <c r="A450" s="2402"/>
      <c r="B450" s="1693"/>
      <c r="C450" s="2227"/>
      <c r="D450" s="2227"/>
      <c r="E450" s="2227"/>
      <c r="F450" s="1657"/>
      <c r="G450" s="485"/>
      <c r="H450" s="2159"/>
      <c r="I450" s="1625"/>
      <c r="J450" s="1604"/>
      <c r="K450" s="2197"/>
      <c r="L450" s="2290"/>
      <c r="M450" s="2297"/>
      <c r="N450" s="535"/>
      <c r="O450" s="528"/>
      <c r="P450" s="536"/>
      <c r="Q450" s="527"/>
      <c r="R450" s="528"/>
      <c r="S450" s="537"/>
      <c r="T450" s="535"/>
      <c r="U450" s="528"/>
      <c r="V450" s="526"/>
      <c r="W450" s="527"/>
      <c r="X450" s="528"/>
      <c r="Y450" s="538"/>
      <c r="Z450" s="390"/>
      <c r="AA450" s="391"/>
      <c r="AB450" s="367"/>
      <c r="AC450" s="898"/>
      <c r="AD450" s="1795"/>
      <c r="AE450" s="1326"/>
      <c r="AF450" s="1490"/>
      <c r="AG450" s="1327"/>
      <c r="AH450" s="1327"/>
      <c r="AI450" s="1327"/>
      <c r="AJ450" s="1318"/>
      <c r="AK450" s="1318"/>
      <c r="AL450" s="1318"/>
      <c r="AM450" s="1318"/>
      <c r="AN450" s="1318"/>
      <c r="AO450" s="1318"/>
      <c r="AP450" s="1318"/>
      <c r="AQ450" s="1318"/>
      <c r="AR450" s="1318"/>
      <c r="AS450" s="1318"/>
      <c r="AT450" s="1318"/>
      <c r="AU450" s="1318"/>
      <c r="AV450" s="1318"/>
      <c r="AW450" s="1318"/>
      <c r="AX450" s="1318"/>
      <c r="AY450" s="1318"/>
      <c r="AZ450" s="1318"/>
      <c r="BA450" s="1318"/>
      <c r="BB450" s="1318"/>
      <c r="BC450" s="1318"/>
      <c r="BD450" s="1318"/>
      <c r="BE450" s="1318"/>
      <c r="BF450" s="1318"/>
      <c r="BG450" s="1318"/>
      <c r="BH450" s="1318"/>
      <c r="BI450" s="1318"/>
      <c r="BJ450" s="1318"/>
      <c r="BK450" s="1318"/>
      <c r="BL450" s="1318"/>
      <c r="BM450" s="1318"/>
      <c r="BN450" s="1318"/>
      <c r="BO450" s="1318"/>
      <c r="BP450" s="1318"/>
      <c r="BQ450" s="1318"/>
      <c r="BR450" s="1318"/>
      <c r="BS450" s="1318"/>
      <c r="BT450" s="1318"/>
      <c r="BU450" s="1318"/>
      <c r="BV450" s="1318"/>
      <c r="BW450" s="1318"/>
      <c r="BX450" s="1318"/>
      <c r="BY450" s="1318"/>
      <c r="BZ450" s="1318"/>
      <c r="CA450" s="1318"/>
      <c r="CB450" s="1318"/>
      <c r="CC450" s="1318"/>
      <c r="CD450" s="1318"/>
      <c r="CE450" s="1318"/>
      <c r="CF450" s="1318"/>
      <c r="CG450" s="1318"/>
      <c r="CH450" s="1378">
        <f t="shared" si="9"/>
        <v>0</v>
      </c>
      <c r="CI450" s="1366"/>
    </row>
    <row r="451" spans="1:87" s="386" customFormat="1" ht="47.25" customHeight="1" thickBot="1">
      <c r="A451" s="2400"/>
      <c r="B451" s="3117" t="s">
        <v>2466</v>
      </c>
      <c r="C451" s="3117"/>
      <c r="D451" s="3117"/>
      <c r="E451" s="3117"/>
      <c r="F451" s="3117"/>
      <c r="G451" s="3117"/>
      <c r="H451" s="3117"/>
      <c r="I451" s="3117"/>
      <c r="J451" s="3117"/>
      <c r="K451" s="3117"/>
      <c r="L451" s="3117"/>
      <c r="M451" s="3117"/>
      <c r="N451" s="3117"/>
      <c r="O451" s="3117"/>
      <c r="P451" s="3117"/>
      <c r="Q451" s="3117"/>
      <c r="R451" s="3117"/>
      <c r="S451" s="3117"/>
      <c r="T451" s="3117"/>
      <c r="U451" s="3117"/>
      <c r="V451" s="3117"/>
      <c r="W451" s="3117"/>
      <c r="X451" s="3117"/>
      <c r="Y451" s="3117"/>
      <c r="Z451" s="3117"/>
      <c r="AA451" s="1546"/>
      <c r="AB451" s="1546"/>
      <c r="AC451" s="204"/>
      <c r="AD451" s="2615">
        <f>SUM(AD389:AD450)</f>
        <v>341280</v>
      </c>
      <c r="AE451" s="1326"/>
      <c r="AF451" s="1490"/>
      <c r="AG451" s="1327"/>
      <c r="AH451" s="1327"/>
      <c r="AI451" s="1327"/>
      <c r="AJ451" s="1318"/>
      <c r="AK451" s="1318"/>
      <c r="AL451" s="1318"/>
      <c r="AM451" s="1318"/>
      <c r="AN451" s="1318"/>
      <c r="AO451" s="1318"/>
      <c r="AP451" s="1318"/>
      <c r="AQ451" s="1318"/>
      <c r="AR451" s="1318"/>
      <c r="AS451" s="1318"/>
      <c r="AT451" s="1318"/>
      <c r="AU451" s="1318"/>
      <c r="AV451" s="1318"/>
      <c r="AW451" s="1318"/>
      <c r="AX451" s="1318"/>
      <c r="AY451" s="1318"/>
      <c r="AZ451" s="1318"/>
      <c r="BA451" s="1318"/>
      <c r="BB451" s="1318"/>
      <c r="BC451" s="1318"/>
      <c r="BD451" s="1318"/>
      <c r="BE451" s="1318"/>
      <c r="BF451" s="1318"/>
      <c r="BG451" s="1318"/>
      <c r="BH451" s="1318"/>
      <c r="BI451" s="1318"/>
      <c r="BJ451" s="1318"/>
      <c r="BK451" s="1318"/>
      <c r="BL451" s="1318"/>
      <c r="BM451" s="1318"/>
      <c r="BN451" s="1318"/>
      <c r="BO451" s="1318"/>
      <c r="BP451" s="1318"/>
      <c r="BQ451" s="1318"/>
      <c r="BR451" s="1318"/>
      <c r="BS451" s="1318"/>
      <c r="BT451" s="1318"/>
      <c r="BU451" s="1318"/>
      <c r="BV451" s="1318"/>
      <c r="BW451" s="1318"/>
      <c r="BX451" s="1318"/>
      <c r="BY451" s="1318"/>
      <c r="BZ451" s="1318"/>
      <c r="CA451" s="1318"/>
      <c r="CB451" s="1318"/>
      <c r="CC451" s="1318"/>
      <c r="CD451" s="1318"/>
      <c r="CE451" s="1318"/>
      <c r="CF451" s="1318"/>
      <c r="CG451" s="1318"/>
      <c r="CH451" s="1378">
        <f t="shared" si="9"/>
        <v>0</v>
      </c>
      <c r="CI451" s="1366"/>
    </row>
    <row r="452" spans="1:87" s="386" customFormat="1" ht="37.5" customHeight="1">
      <c r="A452" s="2401">
        <v>11</v>
      </c>
      <c r="B452" s="1679">
        <v>5</v>
      </c>
      <c r="C452" s="3202" t="s">
        <v>1082</v>
      </c>
      <c r="D452" s="539" t="s">
        <v>622</v>
      </c>
      <c r="E452" s="3088" t="s">
        <v>1083</v>
      </c>
      <c r="F452" s="3161" t="s">
        <v>1084</v>
      </c>
      <c r="G452" s="3083" t="s">
        <v>1085</v>
      </c>
      <c r="H452" s="3402" t="s">
        <v>2532</v>
      </c>
      <c r="I452" s="1629"/>
      <c r="J452" s="1627"/>
      <c r="K452" s="3404" t="s">
        <v>1086</v>
      </c>
      <c r="L452" s="2310"/>
      <c r="M452" s="1885"/>
      <c r="N452" s="437"/>
      <c r="O452" s="438"/>
      <c r="P452" s="439"/>
      <c r="Q452" s="437"/>
      <c r="R452" s="438"/>
      <c r="S452" s="439"/>
      <c r="T452" s="474"/>
      <c r="U452" s="438"/>
      <c r="V452" s="540"/>
      <c r="W452" s="437"/>
      <c r="X452" s="438"/>
      <c r="Y452" s="439"/>
      <c r="Z452" s="541"/>
      <c r="AA452" s="542"/>
      <c r="AB452" s="543"/>
      <c r="AC452" s="544"/>
      <c r="AD452" s="2617"/>
      <c r="AE452" s="1326"/>
      <c r="AF452" s="1490"/>
      <c r="AG452" s="1327"/>
      <c r="AH452" s="1327"/>
      <c r="AI452" s="1327"/>
      <c r="AJ452" s="1318"/>
      <c r="AK452" s="1318"/>
      <c r="AL452" s="1318"/>
      <c r="AM452" s="1318"/>
      <c r="AN452" s="1318"/>
      <c r="AO452" s="1318"/>
      <c r="AP452" s="1318"/>
      <c r="AQ452" s="1318"/>
      <c r="AR452" s="1318"/>
      <c r="AS452" s="1318"/>
      <c r="AT452" s="1318"/>
      <c r="AU452" s="1318"/>
      <c r="AV452" s="1318"/>
      <c r="AW452" s="1318"/>
      <c r="AX452" s="1318"/>
      <c r="AY452" s="1318"/>
      <c r="AZ452" s="1318"/>
      <c r="BA452" s="1318"/>
      <c r="BB452" s="1318"/>
      <c r="BC452" s="1318"/>
      <c r="BD452" s="1318"/>
      <c r="BE452" s="1318"/>
      <c r="BF452" s="1318"/>
      <c r="BG452" s="1318"/>
      <c r="BH452" s="1318"/>
      <c r="BI452" s="1318"/>
      <c r="BJ452" s="1318"/>
      <c r="BK452" s="1318"/>
      <c r="BL452" s="1318"/>
      <c r="BM452" s="1318"/>
      <c r="BN452" s="1318"/>
      <c r="BO452" s="1318"/>
      <c r="BP452" s="1318"/>
      <c r="BQ452" s="1318"/>
      <c r="BR452" s="1318"/>
      <c r="BS452" s="1318"/>
      <c r="BT452" s="1318"/>
      <c r="BU452" s="1318"/>
      <c r="BV452" s="1318"/>
      <c r="BW452" s="1318"/>
      <c r="BX452" s="1318"/>
      <c r="BY452" s="1318"/>
      <c r="BZ452" s="1318"/>
      <c r="CA452" s="1318"/>
      <c r="CB452" s="1318"/>
      <c r="CC452" s="1318"/>
      <c r="CD452" s="1318"/>
      <c r="CE452" s="1318"/>
      <c r="CF452" s="1318"/>
      <c r="CG452" s="1318"/>
      <c r="CH452" s="1378">
        <f t="shared" si="9"/>
        <v>0</v>
      </c>
      <c r="CI452" s="1366"/>
    </row>
    <row r="453" spans="1:87" s="386" customFormat="1" ht="54" customHeight="1">
      <c r="A453" s="2408"/>
      <c r="B453" s="1693"/>
      <c r="C453" s="3203"/>
      <c r="D453" s="3203" t="s">
        <v>1087</v>
      </c>
      <c r="E453" s="3085"/>
      <c r="F453" s="3140"/>
      <c r="G453" s="3084"/>
      <c r="H453" s="3403"/>
      <c r="I453" s="1587"/>
      <c r="J453" s="1577"/>
      <c r="K453" s="3405"/>
      <c r="L453" s="2221"/>
      <c r="M453" s="2297"/>
      <c r="N453" s="393"/>
      <c r="O453" s="394"/>
      <c r="P453" s="407"/>
      <c r="Q453" s="393"/>
      <c r="R453" s="394"/>
      <c r="S453" s="407"/>
      <c r="T453" s="408"/>
      <c r="U453" s="394"/>
      <c r="V453" s="395"/>
      <c r="W453" s="393"/>
      <c r="X453" s="394"/>
      <c r="Y453" s="407"/>
      <c r="Z453" s="2252"/>
      <c r="AA453" s="444"/>
      <c r="AB453" s="752"/>
      <c r="AC453" s="1173"/>
      <c r="AD453" s="2616"/>
      <c r="AE453" s="1326"/>
      <c r="AF453" s="1490"/>
      <c r="AG453" s="1327"/>
      <c r="AH453" s="1327"/>
      <c r="AI453" s="1327"/>
      <c r="AJ453" s="1318"/>
      <c r="AK453" s="1318"/>
      <c r="AL453" s="1318"/>
      <c r="AM453" s="1318"/>
      <c r="AN453" s="1318"/>
      <c r="AO453" s="1318"/>
      <c r="AP453" s="1318"/>
      <c r="AQ453" s="1318"/>
      <c r="AR453" s="1318"/>
      <c r="AS453" s="1318"/>
      <c r="AT453" s="1318"/>
      <c r="AU453" s="1318"/>
      <c r="AV453" s="1318"/>
      <c r="AW453" s="1318"/>
      <c r="AX453" s="1318"/>
      <c r="AY453" s="1318"/>
      <c r="AZ453" s="1318"/>
      <c r="BA453" s="1318"/>
      <c r="BB453" s="1318"/>
      <c r="BC453" s="1318"/>
      <c r="BD453" s="1318"/>
      <c r="BE453" s="1318"/>
      <c r="BF453" s="1318"/>
      <c r="BG453" s="1318"/>
      <c r="BH453" s="1318"/>
      <c r="BI453" s="1318"/>
      <c r="BJ453" s="1318"/>
      <c r="BK453" s="1318"/>
      <c r="BL453" s="1318"/>
      <c r="BM453" s="1318"/>
      <c r="BN453" s="1318"/>
      <c r="BO453" s="1318"/>
      <c r="BP453" s="1318"/>
      <c r="BQ453" s="1318"/>
      <c r="BR453" s="1318"/>
      <c r="BS453" s="1318"/>
      <c r="BT453" s="1318"/>
      <c r="BU453" s="1318"/>
      <c r="BV453" s="1318"/>
      <c r="BW453" s="1318"/>
      <c r="BX453" s="1318"/>
      <c r="BY453" s="1318"/>
      <c r="BZ453" s="1318"/>
      <c r="CA453" s="1318"/>
      <c r="CB453" s="1318"/>
      <c r="CC453" s="1318"/>
      <c r="CD453" s="1318"/>
      <c r="CE453" s="1318"/>
      <c r="CF453" s="1318"/>
      <c r="CG453" s="1318"/>
      <c r="CH453" s="1378">
        <f t="shared" si="9"/>
        <v>0</v>
      </c>
      <c r="CI453" s="1366"/>
    </row>
    <row r="454" spans="1:87" s="386" customFormat="1" ht="115.5" customHeight="1">
      <c r="A454" s="2408"/>
      <c r="B454" s="1693"/>
      <c r="C454" s="3203"/>
      <c r="D454" s="3203"/>
      <c r="E454" s="3085"/>
      <c r="F454" s="3140"/>
      <c r="G454" s="3084"/>
      <c r="H454" s="2159"/>
      <c r="I454" s="1587"/>
      <c r="J454" s="1577"/>
      <c r="K454" s="3405"/>
      <c r="L454" s="2221"/>
      <c r="M454" s="2297"/>
      <c r="N454" s="393"/>
      <c r="O454" s="394"/>
      <c r="P454" s="407"/>
      <c r="Q454" s="393"/>
      <c r="R454" s="394"/>
      <c r="S454" s="407"/>
      <c r="T454" s="408"/>
      <c r="U454" s="394"/>
      <c r="V454" s="395"/>
      <c r="W454" s="393"/>
      <c r="X454" s="394"/>
      <c r="Y454" s="407"/>
      <c r="Z454" s="2252"/>
      <c r="AA454" s="444"/>
      <c r="AB454" s="752"/>
      <c r="AC454" s="1173"/>
      <c r="AD454" s="2616"/>
      <c r="AE454" s="1326"/>
      <c r="AF454" s="1490"/>
      <c r="AG454" s="1327"/>
      <c r="AH454" s="1327"/>
      <c r="AI454" s="1327"/>
      <c r="AJ454" s="1318"/>
      <c r="AK454" s="1318"/>
      <c r="AL454" s="1318"/>
      <c r="AM454" s="1318"/>
      <c r="AN454" s="1318"/>
      <c r="AO454" s="1318"/>
      <c r="AP454" s="1318"/>
      <c r="AQ454" s="1318"/>
      <c r="AR454" s="1318"/>
      <c r="AS454" s="1318"/>
      <c r="AT454" s="1318"/>
      <c r="AU454" s="1318"/>
      <c r="AV454" s="1318"/>
      <c r="AW454" s="1318"/>
      <c r="AX454" s="1318"/>
      <c r="AY454" s="1318"/>
      <c r="AZ454" s="1318"/>
      <c r="BA454" s="1318"/>
      <c r="BB454" s="1318"/>
      <c r="BC454" s="1318"/>
      <c r="BD454" s="1318"/>
      <c r="BE454" s="1318"/>
      <c r="BF454" s="1318"/>
      <c r="BG454" s="1318"/>
      <c r="BH454" s="1318"/>
      <c r="BI454" s="1318"/>
      <c r="BJ454" s="1318"/>
      <c r="BK454" s="1318"/>
      <c r="BL454" s="1318"/>
      <c r="BM454" s="1318"/>
      <c r="BN454" s="1318"/>
      <c r="BO454" s="1318"/>
      <c r="BP454" s="1318"/>
      <c r="BQ454" s="1318"/>
      <c r="BR454" s="1318"/>
      <c r="BS454" s="1318"/>
      <c r="BT454" s="1318"/>
      <c r="BU454" s="1318"/>
      <c r="BV454" s="1318"/>
      <c r="BW454" s="1318"/>
      <c r="BX454" s="1318"/>
      <c r="BY454" s="1318"/>
      <c r="BZ454" s="1318"/>
      <c r="CA454" s="1318"/>
      <c r="CB454" s="1318"/>
      <c r="CC454" s="1318"/>
      <c r="CD454" s="1318"/>
      <c r="CE454" s="1318"/>
      <c r="CF454" s="1318"/>
      <c r="CG454" s="1318"/>
      <c r="CH454" s="1378">
        <f t="shared" si="9"/>
        <v>0</v>
      </c>
      <c r="CI454" s="1366"/>
    </row>
    <row r="455" spans="1:87" s="386" customFormat="1" ht="154.5" customHeight="1">
      <c r="A455" s="2408"/>
      <c r="B455" s="1693"/>
      <c r="C455" s="2227"/>
      <c r="D455" s="3203"/>
      <c r="E455" s="2311"/>
      <c r="F455" s="3140"/>
      <c r="G455" s="176"/>
      <c r="H455" s="2159"/>
      <c r="I455" s="1625">
        <v>95</v>
      </c>
      <c r="J455" s="499">
        <v>31</v>
      </c>
      <c r="K455" s="3336" t="s">
        <v>1088</v>
      </c>
      <c r="L455" s="2221" t="s">
        <v>1089</v>
      </c>
      <c r="M455" s="2297" t="s">
        <v>1090</v>
      </c>
      <c r="N455" s="388"/>
      <c r="O455" s="381"/>
      <c r="P455" s="382"/>
      <c r="Q455" s="393"/>
      <c r="R455" s="394"/>
      <c r="S455" s="407"/>
      <c r="T455" s="408"/>
      <c r="U455" s="394"/>
      <c r="V455" s="395"/>
      <c r="W455" s="393"/>
      <c r="X455" s="394"/>
      <c r="Y455" s="407"/>
      <c r="Z455" s="545"/>
      <c r="AA455" s="546"/>
      <c r="AB455" s="547"/>
      <c r="AC455" s="2076"/>
      <c r="AD455" s="2520"/>
      <c r="AE455" s="1326"/>
      <c r="AF455" s="1490"/>
      <c r="AG455" s="1327"/>
      <c r="AH455" s="1327"/>
      <c r="AI455" s="1327"/>
      <c r="AJ455" s="1318"/>
      <c r="AK455" s="1318"/>
      <c r="AL455" s="1318"/>
      <c r="AM455" s="1318"/>
      <c r="AN455" s="1318"/>
      <c r="AO455" s="1318"/>
      <c r="AP455" s="1318"/>
      <c r="AQ455" s="1318"/>
      <c r="AR455" s="1318"/>
      <c r="AS455" s="1318"/>
      <c r="AT455" s="1318"/>
      <c r="AU455" s="1318"/>
      <c r="AV455" s="1318"/>
      <c r="AW455" s="1318"/>
      <c r="AX455" s="1318"/>
      <c r="AY455" s="1318"/>
      <c r="AZ455" s="1318"/>
      <c r="BA455" s="1318"/>
      <c r="BB455" s="1318"/>
      <c r="BC455" s="1318"/>
      <c r="BD455" s="1318"/>
      <c r="BE455" s="1318"/>
      <c r="BF455" s="1318"/>
      <c r="BG455" s="1318"/>
      <c r="BH455" s="1318"/>
      <c r="BI455" s="1318"/>
      <c r="BJ455" s="1318"/>
      <c r="BK455" s="1318"/>
      <c r="BL455" s="1318"/>
      <c r="BM455" s="1318"/>
      <c r="BN455" s="1318"/>
      <c r="BO455" s="1318"/>
      <c r="BP455" s="1318"/>
      <c r="BQ455" s="1318"/>
      <c r="BR455" s="1318"/>
      <c r="BS455" s="1318"/>
      <c r="BT455" s="1318"/>
      <c r="BU455" s="1318"/>
      <c r="BV455" s="1318"/>
      <c r="BW455" s="1318"/>
      <c r="BX455" s="1318"/>
      <c r="BY455" s="1318"/>
      <c r="BZ455" s="1318"/>
      <c r="CA455" s="1318"/>
      <c r="CB455" s="1318"/>
      <c r="CC455" s="1318"/>
      <c r="CD455" s="1318"/>
      <c r="CE455" s="1318"/>
      <c r="CF455" s="1318"/>
      <c r="CG455" s="1318"/>
      <c r="CH455" s="1378">
        <f t="shared" si="9"/>
        <v>0</v>
      </c>
      <c r="CI455" s="1366"/>
    </row>
    <row r="456" spans="1:87" s="386" customFormat="1" ht="54" customHeight="1">
      <c r="A456" s="2408"/>
      <c r="B456" s="1693"/>
      <c r="C456" s="2227"/>
      <c r="D456" s="409" t="s">
        <v>631</v>
      </c>
      <c r="E456" s="2311"/>
      <c r="F456" s="2204"/>
      <c r="G456" s="176"/>
      <c r="H456" s="2159"/>
      <c r="I456" s="1625"/>
      <c r="J456" s="499"/>
      <c r="K456" s="3336"/>
      <c r="L456" s="2221"/>
      <c r="M456" s="2297"/>
      <c r="N456" s="388"/>
      <c r="O456" s="381"/>
      <c r="P456" s="382"/>
      <c r="Q456" s="393"/>
      <c r="R456" s="394"/>
      <c r="S456" s="407"/>
      <c r="T456" s="408"/>
      <c r="U456" s="394"/>
      <c r="V456" s="395"/>
      <c r="W456" s="393"/>
      <c r="X456" s="394"/>
      <c r="Y456" s="407"/>
      <c r="Z456" s="548"/>
      <c r="AA456" s="452"/>
      <c r="AB456" s="453"/>
      <c r="AC456" s="2070"/>
      <c r="AD456" s="1787"/>
      <c r="AE456" s="1326"/>
      <c r="AF456" s="1490"/>
      <c r="AG456" s="1327"/>
      <c r="AH456" s="1327"/>
      <c r="AI456" s="1327"/>
      <c r="AJ456" s="1318"/>
      <c r="AK456" s="1318"/>
      <c r="AL456" s="1318"/>
      <c r="AM456" s="1318"/>
      <c r="AN456" s="1318"/>
      <c r="AO456" s="1318"/>
      <c r="AP456" s="1318"/>
      <c r="AQ456" s="1318"/>
      <c r="AR456" s="1318"/>
      <c r="AS456" s="1318"/>
      <c r="AT456" s="1318"/>
      <c r="AU456" s="1318"/>
      <c r="AV456" s="1318"/>
      <c r="AW456" s="1318"/>
      <c r="AX456" s="1318"/>
      <c r="AY456" s="1318"/>
      <c r="AZ456" s="1318"/>
      <c r="BA456" s="1318"/>
      <c r="BB456" s="1318"/>
      <c r="BC456" s="1318"/>
      <c r="BD456" s="1318"/>
      <c r="BE456" s="1318"/>
      <c r="BF456" s="1318"/>
      <c r="BG456" s="1318"/>
      <c r="BH456" s="1318"/>
      <c r="BI456" s="1318"/>
      <c r="BJ456" s="1318"/>
      <c r="BK456" s="1318"/>
      <c r="BL456" s="1318"/>
      <c r="BM456" s="1318"/>
      <c r="BN456" s="1318"/>
      <c r="BO456" s="1318"/>
      <c r="BP456" s="1318"/>
      <c r="BQ456" s="1318"/>
      <c r="BR456" s="1318"/>
      <c r="BS456" s="1318"/>
      <c r="BT456" s="1318"/>
      <c r="BU456" s="1318"/>
      <c r="BV456" s="1318"/>
      <c r="BW456" s="1318"/>
      <c r="BX456" s="1318"/>
      <c r="BY456" s="1318"/>
      <c r="BZ456" s="1318"/>
      <c r="CA456" s="1318"/>
      <c r="CB456" s="1318"/>
      <c r="CC456" s="1318"/>
      <c r="CD456" s="1318"/>
      <c r="CE456" s="1318"/>
      <c r="CF456" s="1318"/>
      <c r="CG456" s="1318"/>
      <c r="CH456" s="1378">
        <f t="shared" si="9"/>
        <v>0</v>
      </c>
      <c r="CI456" s="1366"/>
    </row>
    <row r="457" spans="1:87" s="386" customFormat="1" ht="31.5" customHeight="1">
      <c r="A457" s="2408"/>
      <c r="B457" s="1693"/>
      <c r="C457" s="2227"/>
      <c r="D457" s="3203" t="s">
        <v>1091</v>
      </c>
      <c r="E457" s="2311"/>
      <c r="F457" s="1649"/>
      <c r="G457" s="549"/>
      <c r="H457" s="2159"/>
      <c r="I457" s="1625"/>
      <c r="J457" s="500"/>
      <c r="K457" s="2302"/>
      <c r="L457" s="1884"/>
      <c r="M457" s="1882"/>
      <c r="N457" s="398"/>
      <c r="O457" s="396"/>
      <c r="P457" s="397"/>
      <c r="Q457" s="398"/>
      <c r="R457" s="396"/>
      <c r="S457" s="397"/>
      <c r="T457" s="399"/>
      <c r="U457" s="396"/>
      <c r="V457" s="411"/>
      <c r="W457" s="398"/>
      <c r="X457" s="396"/>
      <c r="Y457" s="397"/>
      <c r="Z457" s="446"/>
      <c r="AA457" s="412"/>
      <c r="AB457" s="401"/>
      <c r="AC457" s="1662"/>
      <c r="AD457" s="1789"/>
      <c r="AE457" s="1326"/>
      <c r="AF457" s="1490"/>
      <c r="AG457" s="1327"/>
      <c r="AH457" s="1327"/>
      <c r="AI457" s="1327"/>
      <c r="AJ457" s="1318"/>
      <c r="AK457" s="1318"/>
      <c r="AL457" s="1318"/>
      <c r="AM457" s="1318"/>
      <c r="AN457" s="1318"/>
      <c r="AO457" s="1318"/>
      <c r="AP457" s="1318"/>
      <c r="AQ457" s="1318"/>
      <c r="AR457" s="1318"/>
      <c r="AS457" s="1318"/>
      <c r="AT457" s="1318"/>
      <c r="AU457" s="1318"/>
      <c r="AV457" s="1318"/>
      <c r="AW457" s="1318"/>
      <c r="AX457" s="1318"/>
      <c r="AY457" s="1318"/>
      <c r="AZ457" s="1318"/>
      <c r="BA457" s="1318"/>
      <c r="BB457" s="1318"/>
      <c r="BC457" s="1318"/>
      <c r="BD457" s="1318"/>
      <c r="BE457" s="1318"/>
      <c r="BF457" s="1318"/>
      <c r="BG457" s="1318"/>
      <c r="BH457" s="1318"/>
      <c r="BI457" s="1318"/>
      <c r="BJ457" s="1318"/>
      <c r="BK457" s="1318"/>
      <c r="BL457" s="1318"/>
      <c r="BM457" s="1318"/>
      <c r="BN457" s="1318"/>
      <c r="BO457" s="1318"/>
      <c r="BP457" s="1318"/>
      <c r="BQ457" s="1318"/>
      <c r="BR457" s="1318"/>
      <c r="BS457" s="1318"/>
      <c r="BT457" s="1318"/>
      <c r="BU457" s="1318"/>
      <c r="BV457" s="1318"/>
      <c r="BW457" s="1318"/>
      <c r="BX457" s="1318"/>
      <c r="BY457" s="1318"/>
      <c r="BZ457" s="1318"/>
      <c r="CA457" s="1318"/>
      <c r="CB457" s="1318"/>
      <c r="CC457" s="1318"/>
      <c r="CD457" s="1318"/>
      <c r="CE457" s="1318"/>
      <c r="CF457" s="1318"/>
      <c r="CG457" s="1318"/>
      <c r="CH457" s="1378">
        <f t="shared" si="9"/>
        <v>0</v>
      </c>
      <c r="CI457" s="1366"/>
    </row>
    <row r="458" spans="1:87" s="386" customFormat="1" ht="31.5" customHeight="1">
      <c r="A458" s="2408"/>
      <c r="B458" s="1693"/>
      <c r="C458" s="2227"/>
      <c r="D458" s="3203"/>
      <c r="E458" s="2311"/>
      <c r="F458" s="1649"/>
      <c r="G458" s="549"/>
      <c r="H458" s="2159"/>
      <c r="I458" s="1626">
        <v>96</v>
      </c>
      <c r="J458" s="505">
        <v>32</v>
      </c>
      <c r="K458" s="3335" t="s">
        <v>1092</v>
      </c>
      <c r="L458" s="3411" t="s">
        <v>1093</v>
      </c>
      <c r="M458" s="3384" t="s">
        <v>1094</v>
      </c>
      <c r="N458" s="403"/>
      <c r="O458" s="404"/>
      <c r="P458" s="428"/>
      <c r="Q458" s="406"/>
      <c r="R458" s="415"/>
      <c r="S458" s="417"/>
      <c r="T458" s="418"/>
      <c r="U458" s="415"/>
      <c r="V458" s="416"/>
      <c r="W458" s="406"/>
      <c r="X458" s="415"/>
      <c r="Y458" s="417"/>
      <c r="Z458" s="3414"/>
      <c r="AA458" s="734"/>
      <c r="AB458" s="728"/>
      <c r="AC458" s="2200"/>
      <c r="AD458" s="2398"/>
      <c r="AE458" s="1326"/>
      <c r="AF458" s="1490"/>
      <c r="AG458" s="1327"/>
      <c r="AH458" s="1327"/>
      <c r="AI458" s="1327"/>
      <c r="AJ458" s="1318"/>
      <c r="AK458" s="1318"/>
      <c r="AL458" s="1318"/>
      <c r="AM458" s="1318"/>
      <c r="AN458" s="1318"/>
      <c r="AO458" s="1318"/>
      <c r="AP458" s="1318"/>
      <c r="AQ458" s="1318"/>
      <c r="AR458" s="1318"/>
      <c r="AS458" s="1318"/>
      <c r="AT458" s="1318"/>
      <c r="AU458" s="1318"/>
      <c r="AV458" s="1318"/>
      <c r="AW458" s="1318"/>
      <c r="AX458" s="1318"/>
      <c r="AY458" s="1318"/>
      <c r="AZ458" s="1318"/>
      <c r="BA458" s="1318"/>
      <c r="BB458" s="1318"/>
      <c r="BC458" s="1318"/>
      <c r="BD458" s="1318"/>
      <c r="BE458" s="1318"/>
      <c r="BF458" s="1318"/>
      <c r="BG458" s="1318"/>
      <c r="BH458" s="1318"/>
      <c r="BI458" s="1318"/>
      <c r="BJ458" s="1318"/>
      <c r="BK458" s="1318"/>
      <c r="BL458" s="1318"/>
      <c r="BM458" s="1318"/>
      <c r="BN458" s="1318"/>
      <c r="BO458" s="1318"/>
      <c r="BP458" s="1318"/>
      <c r="BQ458" s="1318"/>
      <c r="BR458" s="1318"/>
      <c r="BS458" s="1318"/>
      <c r="BT458" s="1318"/>
      <c r="BU458" s="1318"/>
      <c r="BV458" s="1318"/>
      <c r="BW458" s="1318"/>
      <c r="BX458" s="1318"/>
      <c r="BY458" s="1318"/>
      <c r="BZ458" s="1318"/>
      <c r="CA458" s="1318"/>
      <c r="CB458" s="1318"/>
      <c r="CC458" s="1318"/>
      <c r="CD458" s="1318"/>
      <c r="CE458" s="1318"/>
      <c r="CF458" s="1318"/>
      <c r="CG458" s="1318"/>
      <c r="CH458" s="1378">
        <f t="shared" si="9"/>
        <v>0</v>
      </c>
      <c r="CI458" s="1366"/>
    </row>
    <row r="459" spans="1:87" s="386" customFormat="1" ht="33" customHeight="1">
      <c r="A459" s="2408"/>
      <c r="B459" s="1693"/>
      <c r="C459" s="2227"/>
      <c r="D459" s="3203"/>
      <c r="E459" s="2311"/>
      <c r="F459" s="1649"/>
      <c r="G459" s="549"/>
      <c r="H459" s="2159"/>
      <c r="I459" s="1625"/>
      <c r="J459" s="499"/>
      <c r="K459" s="3336"/>
      <c r="L459" s="3208"/>
      <c r="M459" s="3381"/>
      <c r="N459" s="393"/>
      <c r="O459" s="394"/>
      <c r="P459" s="407"/>
      <c r="Q459" s="388"/>
      <c r="R459" s="381"/>
      <c r="S459" s="382"/>
      <c r="T459" s="380"/>
      <c r="U459" s="381"/>
      <c r="V459" s="389"/>
      <c r="W459" s="388"/>
      <c r="X459" s="381"/>
      <c r="Y459" s="382"/>
      <c r="Z459" s="3377"/>
      <c r="AA459" s="726"/>
      <c r="AB459" s="453"/>
      <c r="AC459" s="2070"/>
      <c r="AD459" s="1787"/>
      <c r="AE459" s="1326"/>
      <c r="AF459" s="1490"/>
      <c r="AG459" s="1327"/>
      <c r="AH459" s="1327"/>
      <c r="AI459" s="1327"/>
      <c r="AJ459" s="1318"/>
      <c r="AK459" s="1318"/>
      <c r="AL459" s="1318"/>
      <c r="AM459" s="1318"/>
      <c r="AN459" s="1318"/>
      <c r="AO459" s="1318"/>
      <c r="AP459" s="1318"/>
      <c r="AQ459" s="1318"/>
      <c r="AR459" s="1318"/>
      <c r="AS459" s="1318"/>
      <c r="AT459" s="1318"/>
      <c r="AU459" s="1318"/>
      <c r="AV459" s="1318"/>
      <c r="AW459" s="1318"/>
      <c r="AX459" s="1318"/>
      <c r="AY459" s="1318"/>
      <c r="AZ459" s="1318"/>
      <c r="BA459" s="1318"/>
      <c r="BB459" s="1318"/>
      <c r="BC459" s="1318"/>
      <c r="BD459" s="1318"/>
      <c r="BE459" s="1318"/>
      <c r="BF459" s="1318"/>
      <c r="BG459" s="1318"/>
      <c r="BH459" s="1318"/>
      <c r="BI459" s="1318"/>
      <c r="BJ459" s="1318"/>
      <c r="BK459" s="1318"/>
      <c r="BL459" s="1318"/>
      <c r="BM459" s="1318"/>
      <c r="BN459" s="1318"/>
      <c r="BO459" s="1318"/>
      <c r="BP459" s="1318"/>
      <c r="BQ459" s="1318"/>
      <c r="BR459" s="1318"/>
      <c r="BS459" s="1318"/>
      <c r="BT459" s="1318"/>
      <c r="BU459" s="1318"/>
      <c r="BV459" s="1318"/>
      <c r="BW459" s="1318"/>
      <c r="BX459" s="1318"/>
      <c r="BY459" s="1318"/>
      <c r="BZ459" s="1318"/>
      <c r="CA459" s="1318"/>
      <c r="CB459" s="1318"/>
      <c r="CC459" s="1318"/>
      <c r="CD459" s="1318"/>
      <c r="CE459" s="1318"/>
      <c r="CF459" s="1318"/>
      <c r="CG459" s="1318"/>
      <c r="CH459" s="1378">
        <f t="shared" si="9"/>
        <v>0</v>
      </c>
      <c r="CI459" s="1366"/>
    </row>
    <row r="460" spans="1:87" s="386" customFormat="1" ht="67.5" customHeight="1">
      <c r="A460" s="2408"/>
      <c r="B460" s="1693"/>
      <c r="C460" s="2227"/>
      <c r="D460" s="3203"/>
      <c r="E460" s="2311"/>
      <c r="F460" s="1649"/>
      <c r="G460" s="549"/>
      <c r="H460" s="2159"/>
      <c r="I460" s="1625"/>
      <c r="J460" s="499"/>
      <c r="K460" s="3336"/>
      <c r="L460" s="3208"/>
      <c r="M460" s="2297"/>
      <c r="N460" s="393"/>
      <c r="O460" s="394"/>
      <c r="P460" s="407"/>
      <c r="Q460" s="388"/>
      <c r="R460" s="381"/>
      <c r="S460" s="382"/>
      <c r="T460" s="380"/>
      <c r="U460" s="381"/>
      <c r="V460" s="389"/>
      <c r="W460" s="388"/>
      <c r="X460" s="381"/>
      <c r="Y460" s="382"/>
      <c r="Z460" s="3377"/>
      <c r="AA460" s="550"/>
      <c r="AB460" s="453"/>
      <c r="AC460" s="2070"/>
      <c r="AD460" s="1787"/>
      <c r="AE460" s="1326"/>
      <c r="AF460" s="1490"/>
      <c r="AG460" s="1327"/>
      <c r="AH460" s="1327"/>
      <c r="AI460" s="1327"/>
      <c r="AJ460" s="1318"/>
      <c r="AK460" s="1318"/>
      <c r="AL460" s="1318"/>
      <c r="AM460" s="1318"/>
      <c r="AN460" s="1318"/>
      <c r="AO460" s="1318"/>
      <c r="AP460" s="1318"/>
      <c r="AQ460" s="1318"/>
      <c r="AR460" s="1318"/>
      <c r="AS460" s="1318"/>
      <c r="AT460" s="1318"/>
      <c r="AU460" s="1318"/>
      <c r="AV460" s="1318"/>
      <c r="AW460" s="1318"/>
      <c r="AX460" s="1318"/>
      <c r="AY460" s="1318"/>
      <c r="AZ460" s="1318"/>
      <c r="BA460" s="1318"/>
      <c r="BB460" s="1318"/>
      <c r="BC460" s="1318"/>
      <c r="BD460" s="1318"/>
      <c r="BE460" s="1318"/>
      <c r="BF460" s="1318"/>
      <c r="BG460" s="1318"/>
      <c r="BH460" s="1318"/>
      <c r="BI460" s="1318"/>
      <c r="BJ460" s="1318"/>
      <c r="BK460" s="1318"/>
      <c r="BL460" s="1318"/>
      <c r="BM460" s="1318"/>
      <c r="BN460" s="1318"/>
      <c r="BO460" s="1318"/>
      <c r="BP460" s="1318"/>
      <c r="BQ460" s="1318"/>
      <c r="BR460" s="1318"/>
      <c r="BS460" s="1318"/>
      <c r="BT460" s="1318"/>
      <c r="BU460" s="1318"/>
      <c r="BV460" s="1318"/>
      <c r="BW460" s="1318"/>
      <c r="BX460" s="1318"/>
      <c r="BY460" s="1318"/>
      <c r="BZ460" s="1318"/>
      <c r="CA460" s="1318"/>
      <c r="CB460" s="1318"/>
      <c r="CC460" s="1318"/>
      <c r="CD460" s="1318"/>
      <c r="CE460" s="1318"/>
      <c r="CF460" s="1318"/>
      <c r="CG460" s="1318"/>
      <c r="CH460" s="1378">
        <f t="shared" si="9"/>
        <v>0</v>
      </c>
      <c r="CI460" s="1366"/>
    </row>
    <row r="461" spans="1:87" s="386" customFormat="1" ht="31.5" customHeight="1">
      <c r="A461" s="2408"/>
      <c r="B461" s="1693"/>
      <c r="C461" s="2227"/>
      <c r="D461" s="3203" t="s">
        <v>1095</v>
      </c>
      <c r="E461" s="2311"/>
      <c r="F461" s="1649"/>
      <c r="G461" s="549"/>
      <c r="H461" s="2159"/>
      <c r="I461" s="1625"/>
      <c r="J461" s="499"/>
      <c r="K461" s="2197"/>
      <c r="L461" s="2221"/>
      <c r="M461" s="2297"/>
      <c r="N461" s="393"/>
      <c r="O461" s="394"/>
      <c r="P461" s="407"/>
      <c r="Q461" s="388"/>
      <c r="R461" s="381"/>
      <c r="S461" s="382"/>
      <c r="T461" s="380"/>
      <c r="U461" s="381"/>
      <c r="V461" s="389"/>
      <c r="W461" s="388"/>
      <c r="X461" s="381"/>
      <c r="Y461" s="382"/>
      <c r="Z461" s="3377"/>
      <c r="AA461" s="550"/>
      <c r="AB461" s="453"/>
      <c r="AC461" s="2070"/>
      <c r="AD461" s="1787"/>
      <c r="AE461" s="1326"/>
      <c r="AF461" s="1490"/>
      <c r="AG461" s="1327"/>
      <c r="AH461" s="1327"/>
      <c r="AI461" s="1327"/>
      <c r="AJ461" s="1318"/>
      <c r="AK461" s="1318"/>
      <c r="AL461" s="1318"/>
      <c r="AM461" s="1318"/>
      <c r="AN461" s="1318"/>
      <c r="AO461" s="1318"/>
      <c r="AP461" s="1318"/>
      <c r="AQ461" s="1318"/>
      <c r="AR461" s="1318"/>
      <c r="AS461" s="1318"/>
      <c r="AT461" s="1318"/>
      <c r="AU461" s="1318"/>
      <c r="AV461" s="1318"/>
      <c r="AW461" s="1318"/>
      <c r="AX461" s="1318"/>
      <c r="AY461" s="1318"/>
      <c r="AZ461" s="1318"/>
      <c r="BA461" s="1318"/>
      <c r="BB461" s="1318"/>
      <c r="BC461" s="1318"/>
      <c r="BD461" s="1318"/>
      <c r="BE461" s="1318"/>
      <c r="BF461" s="1318"/>
      <c r="BG461" s="1318"/>
      <c r="BH461" s="1318"/>
      <c r="BI461" s="1318"/>
      <c r="BJ461" s="1318"/>
      <c r="BK461" s="1318"/>
      <c r="BL461" s="1318"/>
      <c r="BM461" s="1318"/>
      <c r="BN461" s="1318"/>
      <c r="BO461" s="1318"/>
      <c r="BP461" s="1318"/>
      <c r="BQ461" s="1318"/>
      <c r="BR461" s="1318"/>
      <c r="BS461" s="1318"/>
      <c r="BT461" s="1318"/>
      <c r="BU461" s="1318"/>
      <c r="BV461" s="1318"/>
      <c r="BW461" s="1318"/>
      <c r="BX461" s="1318"/>
      <c r="BY461" s="1318"/>
      <c r="BZ461" s="1318"/>
      <c r="CA461" s="1318"/>
      <c r="CB461" s="1318"/>
      <c r="CC461" s="1318"/>
      <c r="CD461" s="1318"/>
      <c r="CE461" s="1318"/>
      <c r="CF461" s="1318"/>
      <c r="CG461" s="1318"/>
      <c r="CH461" s="1378">
        <f t="shared" si="9"/>
        <v>0</v>
      </c>
      <c r="CI461" s="1366"/>
    </row>
    <row r="462" spans="1:87" s="386" customFormat="1" ht="48" customHeight="1">
      <c r="A462" s="2408"/>
      <c r="B462" s="1693"/>
      <c r="C462" s="2227"/>
      <c r="D462" s="3203"/>
      <c r="E462" s="2311"/>
      <c r="F462" s="1649"/>
      <c r="G462" s="549"/>
      <c r="H462" s="2141"/>
      <c r="I462" s="1624"/>
      <c r="J462" s="551"/>
      <c r="K462" s="2302"/>
      <c r="L462" s="487"/>
      <c r="M462" s="1886"/>
      <c r="N462" s="398"/>
      <c r="O462" s="396"/>
      <c r="P462" s="397"/>
      <c r="Q462" s="422"/>
      <c r="R462" s="423"/>
      <c r="S462" s="425"/>
      <c r="T462" s="426"/>
      <c r="U462" s="423"/>
      <c r="V462" s="424"/>
      <c r="W462" s="422"/>
      <c r="X462" s="423"/>
      <c r="Y462" s="425"/>
      <c r="Z462" s="3416"/>
      <c r="AA462" s="552"/>
      <c r="AB462" s="460"/>
      <c r="AC462" s="2075"/>
      <c r="AD462" s="2385"/>
      <c r="AE462" s="1326"/>
      <c r="AF462" s="1490"/>
      <c r="AG462" s="1327"/>
      <c r="AH462" s="1327"/>
      <c r="AI462" s="1327"/>
      <c r="AJ462" s="1318"/>
      <c r="AK462" s="1318"/>
      <c r="AL462" s="1318"/>
      <c r="AM462" s="1318"/>
      <c r="AN462" s="1318"/>
      <c r="AO462" s="1318"/>
      <c r="AP462" s="1318"/>
      <c r="AQ462" s="1318"/>
      <c r="AR462" s="1318"/>
      <c r="AS462" s="1318"/>
      <c r="AT462" s="1318"/>
      <c r="AU462" s="1318"/>
      <c r="AV462" s="1318"/>
      <c r="AW462" s="1318"/>
      <c r="AX462" s="1318"/>
      <c r="AY462" s="1318"/>
      <c r="AZ462" s="1318"/>
      <c r="BA462" s="1318"/>
      <c r="BB462" s="1318"/>
      <c r="BC462" s="1318"/>
      <c r="BD462" s="1318"/>
      <c r="BE462" s="1318"/>
      <c r="BF462" s="1318"/>
      <c r="BG462" s="1318"/>
      <c r="BH462" s="1318"/>
      <c r="BI462" s="1318"/>
      <c r="BJ462" s="1318"/>
      <c r="BK462" s="1318"/>
      <c r="BL462" s="1318"/>
      <c r="BM462" s="1318"/>
      <c r="BN462" s="1318"/>
      <c r="BO462" s="1318"/>
      <c r="BP462" s="1318"/>
      <c r="BQ462" s="1318"/>
      <c r="BR462" s="1318"/>
      <c r="BS462" s="1318"/>
      <c r="BT462" s="1318"/>
      <c r="BU462" s="1318"/>
      <c r="BV462" s="1318"/>
      <c r="BW462" s="1318"/>
      <c r="BX462" s="1318"/>
      <c r="BY462" s="1318"/>
      <c r="BZ462" s="1318"/>
      <c r="CA462" s="1318"/>
      <c r="CB462" s="1318"/>
      <c r="CC462" s="1318"/>
      <c r="CD462" s="1318"/>
      <c r="CE462" s="1318"/>
      <c r="CF462" s="1318"/>
      <c r="CG462" s="1318"/>
      <c r="CH462" s="1378">
        <f t="shared" si="9"/>
        <v>0</v>
      </c>
      <c r="CI462" s="1366"/>
    </row>
    <row r="463" spans="1:87" s="386" customFormat="1" ht="64.5" customHeight="1">
      <c r="A463" s="2408"/>
      <c r="B463" s="1693"/>
      <c r="C463" s="2227"/>
      <c r="D463" s="2227"/>
      <c r="E463" s="2311"/>
      <c r="F463" s="1649"/>
      <c r="G463" s="549"/>
      <c r="H463" s="2141"/>
      <c r="I463" s="1609">
        <v>97</v>
      </c>
      <c r="J463" s="553">
        <v>33</v>
      </c>
      <c r="K463" s="3336" t="s">
        <v>1096</v>
      </c>
      <c r="L463" s="2290" t="s">
        <v>1097</v>
      </c>
      <c r="M463" s="3384" t="s">
        <v>1098</v>
      </c>
      <c r="N463" s="393"/>
      <c r="O463" s="394"/>
      <c r="P463" s="407"/>
      <c r="Q463" s="393"/>
      <c r="R463" s="394"/>
      <c r="S463" s="407"/>
      <c r="T463" s="408"/>
      <c r="U463" s="394"/>
      <c r="V463" s="389"/>
      <c r="W463" s="388"/>
      <c r="X463" s="394"/>
      <c r="Y463" s="407"/>
      <c r="Z463" s="461"/>
      <c r="AA463" s="391"/>
      <c r="AB463" s="367"/>
      <c r="AC463" s="898"/>
      <c r="AD463" s="1795"/>
      <c r="AE463" s="1326"/>
      <c r="AF463" s="1490"/>
      <c r="AG463" s="1327"/>
      <c r="AH463" s="1327"/>
      <c r="AI463" s="1327"/>
      <c r="AJ463" s="1318"/>
      <c r="AK463" s="1318"/>
      <c r="AL463" s="1318"/>
      <c r="AM463" s="1318"/>
      <c r="AN463" s="1318"/>
      <c r="AO463" s="1318"/>
      <c r="AP463" s="1318"/>
      <c r="AQ463" s="1318"/>
      <c r="AR463" s="1318"/>
      <c r="AS463" s="1318"/>
      <c r="AT463" s="1318"/>
      <c r="AU463" s="1318"/>
      <c r="AV463" s="1318"/>
      <c r="AW463" s="1318"/>
      <c r="AX463" s="1318"/>
      <c r="AY463" s="1318"/>
      <c r="AZ463" s="1318"/>
      <c r="BA463" s="1318"/>
      <c r="BB463" s="1318"/>
      <c r="BC463" s="1318"/>
      <c r="BD463" s="1318"/>
      <c r="BE463" s="1318"/>
      <c r="BF463" s="1318"/>
      <c r="BG463" s="1318"/>
      <c r="BH463" s="1318"/>
      <c r="BI463" s="1318"/>
      <c r="BJ463" s="1318"/>
      <c r="BK463" s="1318"/>
      <c r="BL463" s="1318"/>
      <c r="BM463" s="1318"/>
      <c r="BN463" s="1318"/>
      <c r="BO463" s="1318"/>
      <c r="BP463" s="1318"/>
      <c r="BQ463" s="1318"/>
      <c r="BR463" s="1318"/>
      <c r="BS463" s="1318"/>
      <c r="BT463" s="1318"/>
      <c r="BU463" s="1318"/>
      <c r="BV463" s="1318"/>
      <c r="BW463" s="1318"/>
      <c r="BX463" s="1318"/>
      <c r="BY463" s="1318"/>
      <c r="BZ463" s="1318"/>
      <c r="CA463" s="1318"/>
      <c r="CB463" s="1318"/>
      <c r="CC463" s="1318"/>
      <c r="CD463" s="1318"/>
      <c r="CE463" s="1318"/>
      <c r="CF463" s="1318"/>
      <c r="CG463" s="1318"/>
      <c r="CH463" s="1378">
        <f t="shared" si="9"/>
        <v>0</v>
      </c>
      <c r="CI463" s="1366"/>
    </row>
    <row r="464" spans="1:87" s="386" customFormat="1" ht="35.25" customHeight="1">
      <c r="A464" s="2408"/>
      <c r="B464" s="1693"/>
      <c r="C464" s="2227"/>
      <c r="D464" s="2227"/>
      <c r="E464" s="2311"/>
      <c r="F464" s="1649"/>
      <c r="G464" s="549"/>
      <c r="H464" s="2141"/>
      <c r="I464" s="1609"/>
      <c r="J464" s="553"/>
      <c r="K464" s="3336"/>
      <c r="L464" s="2290"/>
      <c r="M464" s="3381"/>
      <c r="N464" s="393"/>
      <c r="O464" s="394"/>
      <c r="P464" s="407"/>
      <c r="Q464" s="393"/>
      <c r="R464" s="394"/>
      <c r="S464" s="407"/>
      <c r="T464" s="408"/>
      <c r="U464" s="394"/>
      <c r="V464" s="389"/>
      <c r="W464" s="388"/>
      <c r="X464" s="394"/>
      <c r="Y464" s="407"/>
      <c r="Z464" s="461"/>
      <c r="AA464" s="391"/>
      <c r="AB464" s="367"/>
      <c r="AC464" s="898"/>
      <c r="AD464" s="1795"/>
      <c r="AE464" s="1326"/>
      <c r="AF464" s="1490"/>
      <c r="AG464" s="1327"/>
      <c r="AH464" s="1327"/>
      <c r="AI464" s="1327"/>
      <c r="AJ464" s="1318"/>
      <c r="AK464" s="1318"/>
      <c r="AL464" s="1318"/>
      <c r="AM464" s="1318"/>
      <c r="AN464" s="1318"/>
      <c r="AO464" s="1318"/>
      <c r="AP464" s="1318"/>
      <c r="AQ464" s="1318"/>
      <c r="AR464" s="1318"/>
      <c r="AS464" s="1318"/>
      <c r="AT464" s="1318"/>
      <c r="AU464" s="1318"/>
      <c r="AV464" s="1318"/>
      <c r="AW464" s="1318"/>
      <c r="AX464" s="1318"/>
      <c r="AY464" s="1318"/>
      <c r="AZ464" s="1318"/>
      <c r="BA464" s="1318"/>
      <c r="BB464" s="1318"/>
      <c r="BC464" s="1318"/>
      <c r="BD464" s="1318"/>
      <c r="BE464" s="1318"/>
      <c r="BF464" s="1318"/>
      <c r="BG464" s="1318"/>
      <c r="BH464" s="1318"/>
      <c r="BI464" s="1318"/>
      <c r="BJ464" s="1318"/>
      <c r="BK464" s="1318"/>
      <c r="BL464" s="1318"/>
      <c r="BM464" s="1318"/>
      <c r="BN464" s="1318"/>
      <c r="BO464" s="1318"/>
      <c r="BP464" s="1318"/>
      <c r="BQ464" s="1318"/>
      <c r="BR464" s="1318"/>
      <c r="BS464" s="1318"/>
      <c r="BT464" s="1318"/>
      <c r="BU464" s="1318"/>
      <c r="BV464" s="1318"/>
      <c r="BW464" s="1318"/>
      <c r="BX464" s="1318"/>
      <c r="BY464" s="1318"/>
      <c r="BZ464" s="1318"/>
      <c r="CA464" s="1318"/>
      <c r="CB464" s="1318"/>
      <c r="CC464" s="1318"/>
      <c r="CD464" s="1318"/>
      <c r="CE464" s="1318"/>
      <c r="CF464" s="1318"/>
      <c r="CG464" s="1318"/>
      <c r="CH464" s="1378">
        <f t="shared" si="9"/>
        <v>0</v>
      </c>
      <c r="CI464" s="1366"/>
    </row>
    <row r="465" spans="1:87" s="386" customFormat="1" ht="15" customHeight="1">
      <c r="A465" s="2408"/>
      <c r="B465" s="1693"/>
      <c r="C465" s="2227"/>
      <c r="D465" s="2227"/>
      <c r="E465" s="2311"/>
      <c r="F465" s="1649"/>
      <c r="G465" s="549"/>
      <c r="H465" s="2141"/>
      <c r="I465" s="1609"/>
      <c r="J465" s="551"/>
      <c r="K465" s="2302"/>
      <c r="L465" s="487"/>
      <c r="M465" s="1886"/>
      <c r="N465" s="398"/>
      <c r="O465" s="396"/>
      <c r="P465" s="397"/>
      <c r="Q465" s="398"/>
      <c r="R465" s="396"/>
      <c r="S465" s="397"/>
      <c r="T465" s="399"/>
      <c r="U465" s="396"/>
      <c r="V465" s="424"/>
      <c r="W465" s="422"/>
      <c r="X465" s="396"/>
      <c r="Y465" s="397"/>
      <c r="Z465" s="458"/>
      <c r="AA465" s="412"/>
      <c r="AB465" s="401"/>
      <c r="AC465" s="1662"/>
      <c r="AD465" s="1789"/>
      <c r="AE465" s="1326"/>
      <c r="AF465" s="1490"/>
      <c r="AG465" s="1327"/>
      <c r="AH465" s="1327"/>
      <c r="AI465" s="1327"/>
      <c r="AJ465" s="1318"/>
      <c r="AK465" s="1318"/>
      <c r="AL465" s="1318"/>
      <c r="AM465" s="1318"/>
      <c r="AN465" s="1318"/>
      <c r="AO465" s="1318"/>
      <c r="AP465" s="1318"/>
      <c r="AQ465" s="1318"/>
      <c r="AR465" s="1318"/>
      <c r="AS465" s="1318"/>
      <c r="AT465" s="1318"/>
      <c r="AU465" s="1318"/>
      <c r="AV465" s="1318"/>
      <c r="AW465" s="1318"/>
      <c r="AX465" s="1318"/>
      <c r="AY465" s="1318"/>
      <c r="AZ465" s="1318"/>
      <c r="BA465" s="1318"/>
      <c r="BB465" s="1318"/>
      <c r="BC465" s="1318"/>
      <c r="BD465" s="1318"/>
      <c r="BE465" s="1318"/>
      <c r="BF465" s="1318"/>
      <c r="BG465" s="1318"/>
      <c r="BH465" s="1318"/>
      <c r="BI465" s="1318"/>
      <c r="BJ465" s="1318"/>
      <c r="BK465" s="1318"/>
      <c r="BL465" s="1318"/>
      <c r="BM465" s="1318"/>
      <c r="BN465" s="1318"/>
      <c r="BO465" s="1318"/>
      <c r="BP465" s="1318"/>
      <c r="BQ465" s="1318"/>
      <c r="BR465" s="1318"/>
      <c r="BS465" s="1318"/>
      <c r="BT465" s="1318"/>
      <c r="BU465" s="1318"/>
      <c r="BV465" s="1318"/>
      <c r="BW465" s="1318"/>
      <c r="BX465" s="1318"/>
      <c r="BY465" s="1318"/>
      <c r="BZ465" s="1318"/>
      <c r="CA465" s="1318"/>
      <c r="CB465" s="1318"/>
      <c r="CC465" s="1318"/>
      <c r="CD465" s="1318"/>
      <c r="CE465" s="1318"/>
      <c r="CF465" s="1318"/>
      <c r="CG465" s="1318"/>
      <c r="CH465" s="1378">
        <f t="shared" si="9"/>
        <v>0</v>
      </c>
      <c r="CI465" s="1366"/>
    </row>
    <row r="466" spans="1:87" s="386" customFormat="1" ht="77.25" customHeight="1">
      <c r="A466" s="2408"/>
      <c r="B466" s="1693"/>
      <c r="C466" s="2227"/>
      <c r="D466" s="2227"/>
      <c r="E466" s="2311"/>
      <c r="F466" s="1649"/>
      <c r="G466" s="549"/>
      <c r="H466" s="2141"/>
      <c r="I466" s="1623">
        <v>98</v>
      </c>
      <c r="J466" s="554">
        <v>34</v>
      </c>
      <c r="K466" s="3335" t="s">
        <v>1099</v>
      </c>
      <c r="L466" s="2289" t="s">
        <v>1100</v>
      </c>
      <c r="M466" s="2296" t="s">
        <v>1101</v>
      </c>
      <c r="N466" s="403"/>
      <c r="O466" s="404"/>
      <c r="P466" s="428"/>
      <c r="Q466" s="403"/>
      <c r="R466" s="404"/>
      <c r="S466" s="428"/>
      <c r="T466" s="429"/>
      <c r="U466" s="404"/>
      <c r="V466" s="405"/>
      <c r="W466" s="403"/>
      <c r="X466" s="415"/>
      <c r="Y466" s="428"/>
      <c r="Z466" s="457"/>
      <c r="AA466" s="420"/>
      <c r="AB466" s="421"/>
      <c r="AC466" s="2074"/>
      <c r="AD466" s="2393"/>
      <c r="AE466" s="1326"/>
      <c r="AF466" s="1490"/>
      <c r="AG466" s="1327"/>
      <c r="AH466" s="1327"/>
      <c r="AI466" s="1327"/>
      <c r="AJ466" s="1318"/>
      <c r="AK466" s="1318"/>
      <c r="AL466" s="1318"/>
      <c r="AM466" s="1318"/>
      <c r="AN466" s="1318"/>
      <c r="AO466" s="1318"/>
      <c r="AP466" s="1318"/>
      <c r="AQ466" s="1318"/>
      <c r="AR466" s="1318"/>
      <c r="AS466" s="1318"/>
      <c r="AT466" s="1318"/>
      <c r="AU466" s="1318"/>
      <c r="AV466" s="1318"/>
      <c r="AW466" s="1318"/>
      <c r="AX466" s="1318"/>
      <c r="AY466" s="1318"/>
      <c r="AZ466" s="1318"/>
      <c r="BA466" s="1318"/>
      <c r="BB466" s="1318"/>
      <c r="BC466" s="1318"/>
      <c r="BD466" s="1318"/>
      <c r="BE466" s="1318"/>
      <c r="BF466" s="1318"/>
      <c r="BG466" s="1318"/>
      <c r="BH466" s="1318"/>
      <c r="BI466" s="1318"/>
      <c r="BJ466" s="1318"/>
      <c r="BK466" s="1318"/>
      <c r="BL466" s="1318"/>
      <c r="BM466" s="1318"/>
      <c r="BN466" s="1318"/>
      <c r="BO466" s="1318"/>
      <c r="BP466" s="1318"/>
      <c r="BQ466" s="1318"/>
      <c r="BR466" s="1318"/>
      <c r="BS466" s="1318"/>
      <c r="BT466" s="1318"/>
      <c r="BU466" s="1318"/>
      <c r="BV466" s="1318"/>
      <c r="BW466" s="1318"/>
      <c r="BX466" s="1318"/>
      <c r="BY466" s="1318"/>
      <c r="BZ466" s="1318"/>
      <c r="CA466" s="1318"/>
      <c r="CB466" s="1318"/>
      <c r="CC466" s="1318"/>
      <c r="CD466" s="1318"/>
      <c r="CE466" s="1318"/>
      <c r="CF466" s="1318"/>
      <c r="CG466" s="1318"/>
      <c r="CH466" s="1378">
        <f t="shared" si="9"/>
        <v>0</v>
      </c>
      <c r="CI466" s="1366"/>
    </row>
    <row r="467" spans="1:87" s="386" customFormat="1" ht="48.75" customHeight="1">
      <c r="A467" s="2408"/>
      <c r="B467" s="1693"/>
      <c r="C467" s="2227"/>
      <c r="D467" s="2227"/>
      <c r="E467" s="2311"/>
      <c r="F467" s="1649"/>
      <c r="G467" s="549"/>
      <c r="H467" s="2141"/>
      <c r="I467" s="1609"/>
      <c r="J467" s="553"/>
      <c r="K467" s="3336"/>
      <c r="L467" s="2290"/>
      <c r="M467" s="2297"/>
      <c r="N467" s="393"/>
      <c r="O467" s="394"/>
      <c r="P467" s="407"/>
      <c r="Q467" s="393"/>
      <c r="R467" s="394"/>
      <c r="S467" s="407"/>
      <c r="T467" s="408"/>
      <c r="U467" s="394"/>
      <c r="V467" s="395"/>
      <c r="W467" s="393"/>
      <c r="X467" s="381"/>
      <c r="Y467" s="407"/>
      <c r="Z467" s="451"/>
      <c r="AA467" s="391"/>
      <c r="AB467" s="367"/>
      <c r="AC467" s="898"/>
      <c r="AD467" s="1795"/>
      <c r="AE467" s="1326"/>
      <c r="AF467" s="1490"/>
      <c r="AG467" s="1327"/>
      <c r="AH467" s="1327"/>
      <c r="AI467" s="1327"/>
      <c r="AJ467" s="1318"/>
      <c r="AK467" s="1318"/>
      <c r="AL467" s="1318"/>
      <c r="AM467" s="1318"/>
      <c r="AN467" s="1318"/>
      <c r="AO467" s="1318"/>
      <c r="AP467" s="1318"/>
      <c r="AQ467" s="1318"/>
      <c r="AR467" s="1318"/>
      <c r="AS467" s="1318"/>
      <c r="AT467" s="1318"/>
      <c r="AU467" s="1318"/>
      <c r="AV467" s="1318"/>
      <c r="AW467" s="1318"/>
      <c r="AX467" s="1318"/>
      <c r="AY467" s="1318"/>
      <c r="AZ467" s="1318"/>
      <c r="BA467" s="1318"/>
      <c r="BB467" s="1318"/>
      <c r="BC467" s="1318"/>
      <c r="BD467" s="1318"/>
      <c r="BE467" s="1318"/>
      <c r="BF467" s="1318"/>
      <c r="BG467" s="1318"/>
      <c r="BH467" s="1318"/>
      <c r="BI467" s="1318"/>
      <c r="BJ467" s="1318"/>
      <c r="BK467" s="1318"/>
      <c r="BL467" s="1318"/>
      <c r="BM467" s="1318"/>
      <c r="BN467" s="1318"/>
      <c r="BO467" s="1318"/>
      <c r="BP467" s="1318"/>
      <c r="BQ467" s="1318"/>
      <c r="BR467" s="1318"/>
      <c r="BS467" s="1318"/>
      <c r="BT467" s="1318"/>
      <c r="BU467" s="1318"/>
      <c r="BV467" s="1318"/>
      <c r="BW467" s="1318"/>
      <c r="BX467" s="1318"/>
      <c r="BY467" s="1318"/>
      <c r="BZ467" s="1318"/>
      <c r="CA467" s="1318"/>
      <c r="CB467" s="1318"/>
      <c r="CC467" s="1318"/>
      <c r="CD467" s="1318"/>
      <c r="CE467" s="1318"/>
      <c r="CF467" s="1318"/>
      <c r="CG467" s="1318"/>
      <c r="CH467" s="1378">
        <f t="shared" ref="CH467:CH530" si="10">SUM(AE467:CG467)</f>
        <v>0</v>
      </c>
      <c r="CI467" s="1366"/>
    </row>
    <row r="468" spans="1:87" s="386" customFormat="1">
      <c r="A468" s="2408"/>
      <c r="B468" s="1693"/>
      <c r="C468" s="2227"/>
      <c r="D468" s="2227"/>
      <c r="E468" s="2311"/>
      <c r="F468" s="1649"/>
      <c r="G468" s="549"/>
      <c r="H468" s="2141"/>
      <c r="I468" s="1609"/>
      <c r="J468" s="553"/>
      <c r="K468" s="3336"/>
      <c r="L468" s="2290"/>
      <c r="M468" s="2297"/>
      <c r="N468" s="393"/>
      <c r="O468" s="394"/>
      <c r="P468" s="407"/>
      <c r="Q468" s="393"/>
      <c r="R468" s="394"/>
      <c r="S468" s="407"/>
      <c r="T468" s="408"/>
      <c r="U468" s="394"/>
      <c r="V468" s="395"/>
      <c r="W468" s="393"/>
      <c r="X468" s="394"/>
      <c r="Y468" s="407"/>
      <c r="Z468" s="451"/>
      <c r="AA468" s="391"/>
      <c r="AB468" s="367"/>
      <c r="AC468" s="898"/>
      <c r="AD468" s="1795"/>
      <c r="AE468" s="1326"/>
      <c r="AF468" s="1490"/>
      <c r="AG468" s="1327"/>
      <c r="AH468" s="1327"/>
      <c r="AI468" s="1327"/>
      <c r="AJ468" s="1318"/>
      <c r="AK468" s="1318"/>
      <c r="AL468" s="1318"/>
      <c r="AM468" s="1318"/>
      <c r="AN468" s="1318"/>
      <c r="AO468" s="1318"/>
      <c r="AP468" s="1318"/>
      <c r="AQ468" s="1318"/>
      <c r="AR468" s="1318"/>
      <c r="AS468" s="1318"/>
      <c r="AT468" s="1318"/>
      <c r="AU468" s="1318"/>
      <c r="AV468" s="1318"/>
      <c r="AW468" s="1318"/>
      <c r="AX468" s="1318"/>
      <c r="AY468" s="1318"/>
      <c r="AZ468" s="1318"/>
      <c r="BA468" s="1318"/>
      <c r="BB468" s="1318"/>
      <c r="BC468" s="1318"/>
      <c r="BD468" s="1318"/>
      <c r="BE468" s="1318"/>
      <c r="BF468" s="1318"/>
      <c r="BG468" s="1318"/>
      <c r="BH468" s="1318"/>
      <c r="BI468" s="1318"/>
      <c r="BJ468" s="1318"/>
      <c r="BK468" s="1318"/>
      <c r="BL468" s="1318"/>
      <c r="BM468" s="1318"/>
      <c r="BN468" s="1318"/>
      <c r="BO468" s="1318"/>
      <c r="BP468" s="1318"/>
      <c r="BQ468" s="1318"/>
      <c r="BR468" s="1318"/>
      <c r="BS468" s="1318"/>
      <c r="BT468" s="1318"/>
      <c r="BU468" s="1318"/>
      <c r="BV468" s="1318"/>
      <c r="BW468" s="1318"/>
      <c r="BX468" s="1318"/>
      <c r="BY468" s="1318"/>
      <c r="BZ468" s="1318"/>
      <c r="CA468" s="1318"/>
      <c r="CB468" s="1318"/>
      <c r="CC468" s="1318"/>
      <c r="CD468" s="1318"/>
      <c r="CE468" s="1318"/>
      <c r="CF468" s="1318"/>
      <c r="CG468" s="1318"/>
      <c r="CH468" s="1378">
        <f t="shared" si="10"/>
        <v>0</v>
      </c>
      <c r="CI468" s="1366"/>
    </row>
    <row r="469" spans="1:87" s="386" customFormat="1">
      <c r="A469" s="2408"/>
      <c r="B469" s="1693"/>
      <c r="C469" s="2227"/>
      <c r="D469" s="2227"/>
      <c r="E469" s="2311"/>
      <c r="F469" s="1649"/>
      <c r="G469" s="549"/>
      <c r="H469" s="2141"/>
      <c r="I469" s="1624"/>
      <c r="J469" s="551"/>
      <c r="K469" s="2302"/>
      <c r="L469" s="487"/>
      <c r="M469" s="488"/>
      <c r="N469" s="398"/>
      <c r="O469" s="396"/>
      <c r="P469" s="397"/>
      <c r="Q469" s="398"/>
      <c r="R469" s="396"/>
      <c r="S469" s="397"/>
      <c r="T469" s="399"/>
      <c r="U469" s="396"/>
      <c r="V469" s="411"/>
      <c r="W469" s="398"/>
      <c r="X469" s="396"/>
      <c r="Y469" s="397"/>
      <c r="Z469" s="446"/>
      <c r="AA469" s="412"/>
      <c r="AB469" s="401"/>
      <c r="AC469" s="1662"/>
      <c r="AD469" s="1789"/>
      <c r="AE469" s="1326"/>
      <c r="AF469" s="1490"/>
      <c r="AG469" s="1327"/>
      <c r="AH469" s="1327"/>
      <c r="AI469" s="1327"/>
      <c r="AJ469" s="1318"/>
      <c r="AK469" s="1318"/>
      <c r="AL469" s="1318"/>
      <c r="AM469" s="1318"/>
      <c r="AN469" s="1318"/>
      <c r="AO469" s="1318"/>
      <c r="AP469" s="1318"/>
      <c r="AQ469" s="1318"/>
      <c r="AR469" s="1318"/>
      <c r="AS469" s="1318"/>
      <c r="AT469" s="1318"/>
      <c r="AU469" s="1318"/>
      <c r="AV469" s="1318"/>
      <c r="AW469" s="1318"/>
      <c r="AX469" s="1318"/>
      <c r="AY469" s="1318"/>
      <c r="AZ469" s="1318"/>
      <c r="BA469" s="1318"/>
      <c r="BB469" s="1318"/>
      <c r="BC469" s="1318"/>
      <c r="BD469" s="1318"/>
      <c r="BE469" s="1318"/>
      <c r="BF469" s="1318"/>
      <c r="BG469" s="1318"/>
      <c r="BH469" s="1318"/>
      <c r="BI469" s="1318"/>
      <c r="BJ469" s="1318"/>
      <c r="BK469" s="1318"/>
      <c r="BL469" s="1318"/>
      <c r="BM469" s="1318"/>
      <c r="BN469" s="1318"/>
      <c r="BO469" s="1318"/>
      <c r="BP469" s="1318"/>
      <c r="BQ469" s="1318"/>
      <c r="BR469" s="1318"/>
      <c r="BS469" s="1318"/>
      <c r="BT469" s="1318"/>
      <c r="BU469" s="1318"/>
      <c r="BV469" s="1318"/>
      <c r="BW469" s="1318"/>
      <c r="BX469" s="1318"/>
      <c r="BY469" s="1318"/>
      <c r="BZ469" s="1318"/>
      <c r="CA469" s="1318"/>
      <c r="CB469" s="1318"/>
      <c r="CC469" s="1318"/>
      <c r="CD469" s="1318"/>
      <c r="CE469" s="1318"/>
      <c r="CF469" s="1318"/>
      <c r="CG469" s="1318"/>
      <c r="CH469" s="1378">
        <f t="shared" si="10"/>
        <v>0</v>
      </c>
      <c r="CI469" s="1366"/>
    </row>
    <row r="470" spans="1:87" s="386" customFormat="1" ht="123" customHeight="1">
      <c r="A470" s="2408"/>
      <c r="B470" s="1693"/>
      <c r="C470" s="2227"/>
      <c r="D470" s="2227"/>
      <c r="E470" s="2311"/>
      <c r="F470" s="1649"/>
      <c r="G470" s="549"/>
      <c r="H470" s="2141"/>
      <c r="I470" s="1609"/>
      <c r="J470" s="499"/>
      <c r="K470" s="2219" t="s">
        <v>1102</v>
      </c>
      <c r="L470" s="2221"/>
      <c r="M470" s="2299"/>
      <c r="N470" s="393"/>
      <c r="O470" s="394"/>
      <c r="P470" s="407"/>
      <c r="Q470" s="393"/>
      <c r="R470" s="394"/>
      <c r="S470" s="407"/>
      <c r="T470" s="408"/>
      <c r="U470" s="394"/>
      <c r="V470" s="395"/>
      <c r="W470" s="393"/>
      <c r="X470" s="394"/>
      <c r="Y470" s="407"/>
      <c r="Z470" s="451"/>
      <c r="AA470" s="391"/>
      <c r="AB470" s="367"/>
      <c r="AC470" s="898"/>
      <c r="AD470" s="1795"/>
      <c r="AE470" s="1326"/>
      <c r="AF470" s="1490"/>
      <c r="AG470" s="1327"/>
      <c r="AH470" s="1327"/>
      <c r="AI470" s="1327"/>
      <c r="AJ470" s="1318"/>
      <c r="AK470" s="1318"/>
      <c r="AL470" s="1318"/>
      <c r="AM470" s="1318"/>
      <c r="AN470" s="1318"/>
      <c r="AO470" s="1318"/>
      <c r="AP470" s="1318"/>
      <c r="AQ470" s="1318"/>
      <c r="AR470" s="1318"/>
      <c r="AS470" s="1318"/>
      <c r="AT470" s="1318"/>
      <c r="AU470" s="1318"/>
      <c r="AV470" s="1318"/>
      <c r="AW470" s="1318"/>
      <c r="AX470" s="1318"/>
      <c r="AY470" s="1318"/>
      <c r="AZ470" s="1318"/>
      <c r="BA470" s="1318"/>
      <c r="BB470" s="1318"/>
      <c r="BC470" s="1318"/>
      <c r="BD470" s="1318"/>
      <c r="BE470" s="1318"/>
      <c r="BF470" s="1318"/>
      <c r="BG470" s="1318"/>
      <c r="BH470" s="1318"/>
      <c r="BI470" s="1318"/>
      <c r="BJ470" s="1318"/>
      <c r="BK470" s="1318"/>
      <c r="BL470" s="1318"/>
      <c r="BM470" s="1318"/>
      <c r="BN470" s="1318"/>
      <c r="BO470" s="1318"/>
      <c r="BP470" s="1318"/>
      <c r="BQ470" s="1318"/>
      <c r="BR470" s="1318"/>
      <c r="BS470" s="1318"/>
      <c r="BT470" s="1318"/>
      <c r="BU470" s="1318"/>
      <c r="BV470" s="1318"/>
      <c r="BW470" s="1318"/>
      <c r="BX470" s="1318"/>
      <c r="BY470" s="1318"/>
      <c r="BZ470" s="1318"/>
      <c r="CA470" s="1318"/>
      <c r="CB470" s="1318"/>
      <c r="CC470" s="1318"/>
      <c r="CD470" s="1318"/>
      <c r="CE470" s="1318"/>
      <c r="CF470" s="1318"/>
      <c r="CG470" s="1318"/>
      <c r="CH470" s="1378">
        <f t="shared" si="10"/>
        <v>0</v>
      </c>
      <c r="CI470" s="1366"/>
    </row>
    <row r="471" spans="1:87" s="386" customFormat="1" ht="71.25" customHeight="1">
      <c r="A471" s="2408"/>
      <c r="B471" s="1693"/>
      <c r="C471" s="2227"/>
      <c r="D471" s="2227"/>
      <c r="E471" s="2311"/>
      <c r="F471" s="1649"/>
      <c r="G471" s="549"/>
      <c r="H471" s="2141"/>
      <c r="I471" s="1609">
        <v>99</v>
      </c>
      <c r="J471" s="499">
        <v>35</v>
      </c>
      <c r="K471" s="3336" t="s">
        <v>1103</v>
      </c>
      <c r="L471" s="2221" t="s">
        <v>1104</v>
      </c>
      <c r="M471" s="2299" t="s">
        <v>1105</v>
      </c>
      <c r="N471" s="388"/>
      <c r="O471" s="381"/>
      <c r="P471" s="382"/>
      <c r="Q471" s="388"/>
      <c r="R471" s="381"/>
      <c r="S471" s="382"/>
      <c r="T471" s="408"/>
      <c r="U471" s="394"/>
      <c r="V471" s="395"/>
      <c r="W471" s="393"/>
      <c r="X471" s="394"/>
      <c r="Y471" s="407"/>
      <c r="Z471" s="451"/>
      <c r="AA471" s="391"/>
      <c r="AB471" s="367"/>
      <c r="AC471" s="898"/>
      <c r="AD471" s="1795"/>
      <c r="AE471" s="1326"/>
      <c r="AF471" s="1490"/>
      <c r="AG471" s="1327"/>
      <c r="AH471" s="1327"/>
      <c r="AI471" s="1327"/>
      <c r="AJ471" s="1318"/>
      <c r="AK471" s="1318"/>
      <c r="AL471" s="1318"/>
      <c r="AM471" s="1318"/>
      <c r="AN471" s="1318"/>
      <c r="AO471" s="1318"/>
      <c r="AP471" s="1318"/>
      <c r="AQ471" s="1318"/>
      <c r="AR471" s="1318"/>
      <c r="AS471" s="1318"/>
      <c r="AT471" s="1318"/>
      <c r="AU471" s="1318"/>
      <c r="AV471" s="1318"/>
      <c r="AW471" s="1318"/>
      <c r="AX471" s="1318"/>
      <c r="AY471" s="1318"/>
      <c r="AZ471" s="1318"/>
      <c r="BA471" s="1318"/>
      <c r="BB471" s="1318"/>
      <c r="BC471" s="1318"/>
      <c r="BD471" s="1318"/>
      <c r="BE471" s="1318"/>
      <c r="BF471" s="1318"/>
      <c r="BG471" s="1318"/>
      <c r="BH471" s="1318"/>
      <c r="BI471" s="1318"/>
      <c r="BJ471" s="1318"/>
      <c r="BK471" s="1318"/>
      <c r="BL471" s="1318"/>
      <c r="BM471" s="1318"/>
      <c r="BN471" s="1318"/>
      <c r="BO471" s="1318"/>
      <c r="BP471" s="1318"/>
      <c r="BQ471" s="1318"/>
      <c r="BR471" s="1318"/>
      <c r="BS471" s="1318"/>
      <c r="BT471" s="1318"/>
      <c r="BU471" s="1318"/>
      <c r="BV471" s="1318"/>
      <c r="BW471" s="1318"/>
      <c r="BX471" s="1318"/>
      <c r="BY471" s="1318"/>
      <c r="BZ471" s="1318"/>
      <c r="CA471" s="1318"/>
      <c r="CB471" s="1318"/>
      <c r="CC471" s="1318"/>
      <c r="CD471" s="1318"/>
      <c r="CE471" s="1318"/>
      <c r="CF471" s="1318"/>
      <c r="CG471" s="1318"/>
      <c r="CH471" s="1378">
        <f t="shared" si="10"/>
        <v>0</v>
      </c>
      <c r="CI471" s="1366"/>
    </row>
    <row r="472" spans="1:87" s="386" customFormat="1" ht="86.25" customHeight="1">
      <c r="A472" s="2408"/>
      <c r="B472" s="1693"/>
      <c r="C472" s="2227"/>
      <c r="D472" s="2227"/>
      <c r="E472" s="2311"/>
      <c r="F472" s="1649"/>
      <c r="G472" s="549"/>
      <c r="H472" s="2141"/>
      <c r="I472" s="1609"/>
      <c r="J472" s="499"/>
      <c r="K472" s="3336"/>
      <c r="L472" s="2221"/>
      <c r="M472" s="2299"/>
      <c r="N472" s="388"/>
      <c r="O472" s="381"/>
      <c r="P472" s="382"/>
      <c r="Q472" s="388"/>
      <c r="R472" s="381"/>
      <c r="S472" s="382"/>
      <c r="T472" s="408"/>
      <c r="U472" s="394"/>
      <c r="V472" s="395"/>
      <c r="W472" s="393"/>
      <c r="X472" s="394"/>
      <c r="Y472" s="407"/>
      <c r="Z472" s="451"/>
      <c r="AA472" s="391"/>
      <c r="AB472" s="367"/>
      <c r="AC472" s="898"/>
      <c r="AD472" s="1795"/>
      <c r="AE472" s="1326"/>
      <c r="AF472" s="1490"/>
      <c r="AG472" s="1327"/>
      <c r="AH472" s="1327"/>
      <c r="AI472" s="1327"/>
      <c r="AJ472" s="1318"/>
      <c r="AK472" s="1318"/>
      <c r="AL472" s="1318"/>
      <c r="AM472" s="1318"/>
      <c r="AN472" s="1318"/>
      <c r="AO472" s="1318"/>
      <c r="AP472" s="1318"/>
      <c r="AQ472" s="1318"/>
      <c r="AR472" s="1318"/>
      <c r="AS472" s="1318"/>
      <c r="AT472" s="1318"/>
      <c r="AU472" s="1318"/>
      <c r="AV472" s="1318"/>
      <c r="AW472" s="1318"/>
      <c r="AX472" s="1318"/>
      <c r="AY472" s="1318"/>
      <c r="AZ472" s="1318"/>
      <c r="BA472" s="1318"/>
      <c r="BB472" s="1318"/>
      <c r="BC472" s="1318"/>
      <c r="BD472" s="1318"/>
      <c r="BE472" s="1318"/>
      <c r="BF472" s="1318"/>
      <c r="BG472" s="1318"/>
      <c r="BH472" s="1318"/>
      <c r="BI472" s="1318"/>
      <c r="BJ472" s="1318"/>
      <c r="BK472" s="1318"/>
      <c r="BL472" s="1318"/>
      <c r="BM472" s="1318"/>
      <c r="BN472" s="1318"/>
      <c r="BO472" s="1318"/>
      <c r="BP472" s="1318"/>
      <c r="BQ472" s="1318"/>
      <c r="BR472" s="1318"/>
      <c r="BS472" s="1318"/>
      <c r="BT472" s="1318"/>
      <c r="BU472" s="1318"/>
      <c r="BV472" s="1318"/>
      <c r="BW472" s="1318"/>
      <c r="BX472" s="1318"/>
      <c r="BY472" s="1318"/>
      <c r="BZ472" s="1318"/>
      <c r="CA472" s="1318"/>
      <c r="CB472" s="1318"/>
      <c r="CC472" s="1318"/>
      <c r="CD472" s="1318"/>
      <c r="CE472" s="1318"/>
      <c r="CF472" s="1318"/>
      <c r="CG472" s="1318"/>
      <c r="CH472" s="1378">
        <f t="shared" si="10"/>
        <v>0</v>
      </c>
      <c r="CI472" s="1366"/>
    </row>
    <row r="473" spans="1:87" s="386" customFormat="1" ht="37.5" customHeight="1">
      <c r="A473" s="2408"/>
      <c r="B473" s="1693"/>
      <c r="C473" s="2227"/>
      <c r="D473" s="2227"/>
      <c r="E473" s="2311"/>
      <c r="F473" s="1649"/>
      <c r="G473" s="549"/>
      <c r="H473" s="2141"/>
      <c r="I473" s="1609"/>
      <c r="J473" s="500"/>
      <c r="K473" s="2302"/>
      <c r="L473" s="1884"/>
      <c r="M473" s="1882"/>
      <c r="N473" s="398"/>
      <c r="O473" s="396"/>
      <c r="P473" s="397"/>
      <c r="Q473" s="398"/>
      <c r="R473" s="396"/>
      <c r="S473" s="397"/>
      <c r="T473" s="399"/>
      <c r="U473" s="396"/>
      <c r="V473" s="411"/>
      <c r="W473" s="398"/>
      <c r="X473" s="396"/>
      <c r="Y473" s="397"/>
      <c r="Z473" s="446"/>
      <c r="AA473" s="412"/>
      <c r="AB473" s="401"/>
      <c r="AC473" s="1662"/>
      <c r="AD473" s="1789"/>
      <c r="AE473" s="1326"/>
      <c r="AF473" s="1490"/>
      <c r="AG473" s="1327"/>
      <c r="AH473" s="1327"/>
      <c r="AI473" s="1327"/>
      <c r="AJ473" s="1318"/>
      <c r="AK473" s="1318"/>
      <c r="AL473" s="1318"/>
      <c r="AM473" s="1318"/>
      <c r="AN473" s="1318"/>
      <c r="AO473" s="1318"/>
      <c r="AP473" s="1318"/>
      <c r="AQ473" s="1318"/>
      <c r="AR473" s="1318"/>
      <c r="AS473" s="1318"/>
      <c r="AT473" s="1318"/>
      <c r="AU473" s="1318"/>
      <c r="AV473" s="1318"/>
      <c r="AW473" s="1318"/>
      <c r="AX473" s="1318"/>
      <c r="AY473" s="1318"/>
      <c r="AZ473" s="1318"/>
      <c r="BA473" s="1318"/>
      <c r="BB473" s="1318"/>
      <c r="BC473" s="1318"/>
      <c r="BD473" s="1318"/>
      <c r="BE473" s="1318"/>
      <c r="BF473" s="1318"/>
      <c r="BG473" s="1318"/>
      <c r="BH473" s="1318"/>
      <c r="BI473" s="1318"/>
      <c r="BJ473" s="1318"/>
      <c r="BK473" s="1318"/>
      <c r="BL473" s="1318"/>
      <c r="BM473" s="1318"/>
      <c r="BN473" s="1318"/>
      <c r="BO473" s="1318"/>
      <c r="BP473" s="1318"/>
      <c r="BQ473" s="1318"/>
      <c r="BR473" s="1318"/>
      <c r="BS473" s="1318"/>
      <c r="BT473" s="1318"/>
      <c r="BU473" s="1318"/>
      <c r="BV473" s="1318"/>
      <c r="BW473" s="1318"/>
      <c r="BX473" s="1318"/>
      <c r="BY473" s="1318"/>
      <c r="BZ473" s="1318"/>
      <c r="CA473" s="1318"/>
      <c r="CB473" s="1318"/>
      <c r="CC473" s="1318"/>
      <c r="CD473" s="1318"/>
      <c r="CE473" s="1318"/>
      <c r="CF473" s="1318"/>
      <c r="CG473" s="1318"/>
      <c r="CH473" s="1378">
        <f t="shared" si="10"/>
        <v>0</v>
      </c>
      <c r="CI473" s="1366"/>
    </row>
    <row r="474" spans="1:87" s="386" customFormat="1" ht="127.5">
      <c r="A474" s="2408"/>
      <c r="B474" s="1693"/>
      <c r="C474" s="2227"/>
      <c r="D474" s="2227"/>
      <c r="E474" s="2311"/>
      <c r="F474" s="1649"/>
      <c r="G474" s="549"/>
      <c r="H474" s="2141"/>
      <c r="I474" s="1623">
        <v>100</v>
      </c>
      <c r="J474" s="499">
        <v>36</v>
      </c>
      <c r="K474" s="2197" t="s">
        <v>1106</v>
      </c>
      <c r="L474" s="2221" t="s">
        <v>1107</v>
      </c>
      <c r="M474" s="2299" t="s">
        <v>1108</v>
      </c>
      <c r="N474" s="393"/>
      <c r="O474" s="394"/>
      <c r="P474" s="407"/>
      <c r="Q474" s="393"/>
      <c r="R474" s="394"/>
      <c r="S474" s="407"/>
      <c r="T474" s="408"/>
      <c r="U474" s="394"/>
      <c r="V474" s="395"/>
      <c r="W474" s="403"/>
      <c r="X474" s="404"/>
      <c r="Y474" s="428"/>
      <c r="Z474" s="2274"/>
      <c r="AA474" s="2386"/>
      <c r="AB474" s="2387"/>
      <c r="AC474" s="2260"/>
      <c r="AD474" s="2618"/>
      <c r="AE474" s="1330"/>
      <c r="AF474" s="1489"/>
      <c r="AG474" s="1331"/>
      <c r="AH474" s="1331"/>
      <c r="AI474" s="1331"/>
      <c r="AJ474" s="1318"/>
      <c r="AK474" s="1318"/>
      <c r="AL474" s="1318"/>
      <c r="AM474" s="1318"/>
      <c r="AN474" s="1318"/>
      <c r="AO474" s="1318"/>
      <c r="AP474" s="1318"/>
      <c r="AQ474" s="1318"/>
      <c r="AR474" s="1318"/>
      <c r="AS474" s="1318"/>
      <c r="AT474" s="1318"/>
      <c r="AU474" s="1318"/>
      <c r="AV474" s="1318"/>
      <c r="AW474" s="1318"/>
      <c r="AX474" s="1318"/>
      <c r="AY474" s="1318"/>
      <c r="AZ474" s="1318"/>
      <c r="BA474" s="1318"/>
      <c r="BB474" s="1318"/>
      <c r="BC474" s="1318"/>
      <c r="BD474" s="1318"/>
      <c r="BE474" s="1318"/>
      <c r="BF474" s="1318"/>
      <c r="BG474" s="1318"/>
      <c r="BH474" s="1318"/>
      <c r="BI474" s="1318"/>
      <c r="BJ474" s="1318"/>
      <c r="BK474" s="1318"/>
      <c r="BL474" s="1318"/>
      <c r="BM474" s="1318"/>
      <c r="BN474" s="1318"/>
      <c r="BO474" s="1318"/>
      <c r="BP474" s="1318"/>
      <c r="BQ474" s="1318"/>
      <c r="BR474" s="1318"/>
      <c r="BS474" s="1318"/>
      <c r="BT474" s="1318"/>
      <c r="BU474" s="1318"/>
      <c r="BV474" s="1318"/>
      <c r="BW474" s="1318"/>
      <c r="BX474" s="1318"/>
      <c r="BY474" s="1318"/>
      <c r="BZ474" s="1318"/>
      <c r="CA474" s="1318"/>
      <c r="CB474" s="1318"/>
      <c r="CC474" s="1318"/>
      <c r="CD474" s="1318"/>
      <c r="CE474" s="1318"/>
      <c r="CF474" s="1318"/>
      <c r="CG474" s="1318"/>
      <c r="CH474" s="1378">
        <f t="shared" si="10"/>
        <v>0</v>
      </c>
      <c r="CI474" s="1366"/>
    </row>
    <row r="475" spans="1:87" s="386" customFormat="1" ht="69" customHeight="1">
      <c r="A475" s="2408"/>
      <c r="B475" s="1693"/>
      <c r="C475" s="2227"/>
      <c r="D475" s="2227"/>
      <c r="E475" s="2311"/>
      <c r="F475" s="1649"/>
      <c r="G475" s="549"/>
      <c r="H475" s="2141"/>
      <c r="I475" s="1609"/>
      <c r="J475" s="499"/>
      <c r="K475" s="2197" t="s">
        <v>1109</v>
      </c>
      <c r="L475" s="2221"/>
      <c r="M475" s="2299"/>
      <c r="N475" s="388"/>
      <c r="O475" s="381"/>
      <c r="P475" s="382"/>
      <c r="Q475" s="393"/>
      <c r="R475" s="394"/>
      <c r="S475" s="407"/>
      <c r="T475" s="408"/>
      <c r="U475" s="394"/>
      <c r="V475" s="395"/>
      <c r="W475" s="393"/>
      <c r="X475" s="394"/>
      <c r="Y475" s="407"/>
      <c r="Z475" s="2252"/>
      <c r="AA475" s="726"/>
      <c r="AB475" s="453"/>
      <c r="AC475" s="2070"/>
      <c r="AD475" s="1787"/>
      <c r="AE475" s="1330"/>
      <c r="AF475" s="1489"/>
      <c r="AG475" s="1331"/>
      <c r="AH475" s="1331"/>
      <c r="AI475" s="1331"/>
      <c r="AJ475" s="1318"/>
      <c r="AK475" s="1318"/>
      <c r="AL475" s="1318"/>
      <c r="AM475" s="1318"/>
      <c r="AN475" s="1318"/>
      <c r="AO475" s="1318"/>
      <c r="AP475" s="1318"/>
      <c r="AQ475" s="1318"/>
      <c r="AR475" s="1318"/>
      <c r="AS475" s="1318"/>
      <c r="AT475" s="1318"/>
      <c r="AU475" s="1318"/>
      <c r="AV475" s="1318"/>
      <c r="AW475" s="1318"/>
      <c r="AX475" s="1318"/>
      <c r="AY475" s="1318"/>
      <c r="AZ475" s="1318"/>
      <c r="BA475" s="1318"/>
      <c r="BB475" s="1318"/>
      <c r="BC475" s="1318"/>
      <c r="BD475" s="1318"/>
      <c r="BE475" s="1318"/>
      <c r="BF475" s="1318"/>
      <c r="BG475" s="1318"/>
      <c r="BH475" s="1318"/>
      <c r="BI475" s="1318"/>
      <c r="BJ475" s="1318"/>
      <c r="BK475" s="1318"/>
      <c r="BL475" s="1318"/>
      <c r="BM475" s="1318"/>
      <c r="BN475" s="1318"/>
      <c r="BO475" s="1318"/>
      <c r="BP475" s="1318"/>
      <c r="BQ475" s="1318"/>
      <c r="BR475" s="1318"/>
      <c r="BS475" s="1318"/>
      <c r="BT475" s="1318"/>
      <c r="BU475" s="1318"/>
      <c r="BV475" s="1318"/>
      <c r="BW475" s="1318"/>
      <c r="BX475" s="1318"/>
      <c r="BY475" s="1318"/>
      <c r="BZ475" s="1318"/>
      <c r="CA475" s="1318"/>
      <c r="CB475" s="1318"/>
      <c r="CC475" s="1318"/>
      <c r="CD475" s="1318"/>
      <c r="CE475" s="1318"/>
      <c r="CF475" s="1318"/>
      <c r="CG475" s="1318"/>
      <c r="CH475" s="1378">
        <f t="shared" si="10"/>
        <v>0</v>
      </c>
      <c r="CI475" s="1366"/>
    </row>
    <row r="476" spans="1:87" s="386" customFormat="1" ht="66.75" customHeight="1">
      <c r="A476" s="2408"/>
      <c r="B476" s="1693"/>
      <c r="C476" s="2227"/>
      <c r="D476" s="2227"/>
      <c r="E476" s="2311"/>
      <c r="F476" s="1649"/>
      <c r="G476" s="549"/>
      <c r="H476" s="2141"/>
      <c r="I476" s="1609"/>
      <c r="J476" s="499"/>
      <c r="K476" s="2197" t="s">
        <v>1110</v>
      </c>
      <c r="L476" s="2221"/>
      <c r="M476" s="2299"/>
      <c r="N476" s="393"/>
      <c r="O476" s="394"/>
      <c r="P476" s="407"/>
      <c r="Q476" s="388"/>
      <c r="R476" s="381"/>
      <c r="S476" s="382"/>
      <c r="T476" s="380"/>
      <c r="U476" s="381"/>
      <c r="V476" s="389"/>
      <c r="W476" s="388"/>
      <c r="X476" s="381"/>
      <c r="Y476" s="407"/>
      <c r="Z476" s="2252"/>
      <c r="AA476" s="726"/>
      <c r="AB476" s="453"/>
      <c r="AC476" s="2070"/>
      <c r="AD476" s="1787"/>
      <c r="AE476" s="1330"/>
      <c r="AF476" s="1489"/>
      <c r="AG476" s="1331"/>
      <c r="AH476" s="1331"/>
      <c r="AI476" s="1331"/>
      <c r="AJ476" s="1318"/>
      <c r="AK476" s="1318"/>
      <c r="AL476" s="1318"/>
      <c r="AM476" s="1318"/>
      <c r="AN476" s="1318"/>
      <c r="AO476" s="1318"/>
      <c r="AP476" s="1318"/>
      <c r="AQ476" s="1318"/>
      <c r="AR476" s="1318"/>
      <c r="AS476" s="1318"/>
      <c r="AT476" s="1318"/>
      <c r="AU476" s="1318"/>
      <c r="AV476" s="1318"/>
      <c r="AW476" s="1318"/>
      <c r="AX476" s="1318"/>
      <c r="AY476" s="1318"/>
      <c r="AZ476" s="1318"/>
      <c r="BA476" s="1318"/>
      <c r="BB476" s="1318"/>
      <c r="BC476" s="1318"/>
      <c r="BD476" s="1318"/>
      <c r="BE476" s="1318"/>
      <c r="BF476" s="1318"/>
      <c r="BG476" s="1318"/>
      <c r="BH476" s="1318"/>
      <c r="BI476" s="1318"/>
      <c r="BJ476" s="1318"/>
      <c r="BK476" s="1318"/>
      <c r="BL476" s="1318"/>
      <c r="BM476" s="1318"/>
      <c r="BN476" s="1318"/>
      <c r="BO476" s="1318"/>
      <c r="BP476" s="1318"/>
      <c r="BQ476" s="1318"/>
      <c r="BR476" s="1318"/>
      <c r="BS476" s="1318"/>
      <c r="BT476" s="1318"/>
      <c r="BU476" s="1318"/>
      <c r="BV476" s="1318"/>
      <c r="BW476" s="1318"/>
      <c r="BX476" s="1318"/>
      <c r="BY476" s="1318"/>
      <c r="BZ476" s="1318"/>
      <c r="CA476" s="1318"/>
      <c r="CB476" s="1318"/>
      <c r="CC476" s="1318"/>
      <c r="CD476" s="1318"/>
      <c r="CE476" s="1318"/>
      <c r="CF476" s="1318"/>
      <c r="CG476" s="1318"/>
      <c r="CH476" s="1378">
        <f t="shared" si="10"/>
        <v>0</v>
      </c>
      <c r="CI476" s="1366"/>
    </row>
    <row r="477" spans="1:87" s="386" customFormat="1">
      <c r="A477" s="2408"/>
      <c r="B477" s="1693"/>
      <c r="C477" s="2227"/>
      <c r="D477" s="2227"/>
      <c r="E477" s="2311"/>
      <c r="F477" s="1649"/>
      <c r="G477" s="549"/>
      <c r="H477" s="2141"/>
      <c r="I477" s="1624"/>
      <c r="J477" s="500"/>
      <c r="K477" s="2302"/>
      <c r="L477" s="1884"/>
      <c r="M477" s="1882"/>
      <c r="N477" s="398"/>
      <c r="O477" s="396"/>
      <c r="P477" s="397"/>
      <c r="Q477" s="398"/>
      <c r="R477" s="396"/>
      <c r="S477" s="397"/>
      <c r="T477" s="399"/>
      <c r="U477" s="396"/>
      <c r="V477" s="411"/>
      <c r="W477" s="398"/>
      <c r="X477" s="396"/>
      <c r="Y477" s="397"/>
      <c r="Z477" s="2295"/>
      <c r="AA477" s="555"/>
      <c r="AB477" s="460"/>
      <c r="AC477" s="2075"/>
      <c r="AD477" s="2385"/>
      <c r="AE477" s="1330"/>
      <c r="AF477" s="1489"/>
      <c r="AG477" s="1331"/>
      <c r="AH477" s="1331"/>
      <c r="AI477" s="1331"/>
      <c r="AJ477" s="1318"/>
      <c r="AK477" s="1318"/>
      <c r="AL477" s="1318"/>
      <c r="AM477" s="1318"/>
      <c r="AN477" s="1318"/>
      <c r="AO477" s="1318"/>
      <c r="AP477" s="1318"/>
      <c r="AQ477" s="1318"/>
      <c r="AR477" s="1318"/>
      <c r="AS477" s="1318"/>
      <c r="AT477" s="1318"/>
      <c r="AU477" s="1318"/>
      <c r="AV477" s="1318"/>
      <c r="AW477" s="1318"/>
      <c r="AX477" s="1318"/>
      <c r="AY477" s="1318"/>
      <c r="AZ477" s="1318"/>
      <c r="BA477" s="1318"/>
      <c r="BB477" s="1318"/>
      <c r="BC477" s="1318"/>
      <c r="BD477" s="1318"/>
      <c r="BE477" s="1318"/>
      <c r="BF477" s="1318"/>
      <c r="BG477" s="1318"/>
      <c r="BH477" s="1318"/>
      <c r="BI477" s="1318"/>
      <c r="BJ477" s="1318"/>
      <c r="BK477" s="1318"/>
      <c r="BL477" s="1318"/>
      <c r="BM477" s="1318"/>
      <c r="BN477" s="1318"/>
      <c r="BO477" s="1318"/>
      <c r="BP477" s="1318"/>
      <c r="BQ477" s="1318"/>
      <c r="BR477" s="1318"/>
      <c r="BS477" s="1318"/>
      <c r="BT477" s="1318"/>
      <c r="BU477" s="1318"/>
      <c r="BV477" s="1318"/>
      <c r="BW477" s="1318"/>
      <c r="BX477" s="1318"/>
      <c r="BY477" s="1318"/>
      <c r="BZ477" s="1318"/>
      <c r="CA477" s="1318"/>
      <c r="CB477" s="1318"/>
      <c r="CC477" s="1318"/>
      <c r="CD477" s="1318"/>
      <c r="CE477" s="1318"/>
      <c r="CF477" s="1318"/>
      <c r="CG477" s="1318"/>
      <c r="CH477" s="1378">
        <f t="shared" si="10"/>
        <v>0</v>
      </c>
      <c r="CI477" s="1366"/>
    </row>
    <row r="478" spans="1:87" s="386" customFormat="1" ht="25.5" customHeight="1">
      <c r="A478" s="2408"/>
      <c r="B478" s="1693"/>
      <c r="C478" s="2227"/>
      <c r="D478" s="2227"/>
      <c r="E478" s="2311"/>
      <c r="F478" s="1649"/>
      <c r="G478" s="549"/>
      <c r="H478" s="2141"/>
      <c r="I478" s="1609"/>
      <c r="J478" s="505"/>
      <c r="K478" s="3409" t="s">
        <v>1111</v>
      </c>
      <c r="L478" s="3411" t="s">
        <v>1112</v>
      </c>
      <c r="M478" s="3412" t="s">
        <v>1113</v>
      </c>
      <c r="N478" s="403"/>
      <c r="O478" s="404"/>
      <c r="P478" s="428"/>
      <c r="Q478" s="403"/>
      <c r="R478" s="404"/>
      <c r="S478" s="428"/>
      <c r="T478" s="429"/>
      <c r="U478" s="404"/>
      <c r="V478" s="405"/>
      <c r="W478" s="403"/>
      <c r="X478" s="404"/>
      <c r="Y478" s="428"/>
      <c r="Z478" s="3414"/>
      <c r="AA478" s="2386"/>
      <c r="AB478" s="2387"/>
      <c r="AC478" s="2260"/>
      <c r="AD478" s="1775"/>
      <c r="AE478" s="1326"/>
      <c r="AF478" s="1490"/>
      <c r="AG478" s="1327"/>
      <c r="AH478" s="1327"/>
      <c r="AI478" s="1327"/>
      <c r="AJ478" s="1318"/>
      <c r="AK478" s="1318"/>
      <c r="AL478" s="1318"/>
      <c r="AM478" s="1318"/>
      <c r="AN478" s="1318"/>
      <c r="AO478" s="1318"/>
      <c r="AP478" s="1318"/>
      <c r="AQ478" s="1318"/>
      <c r="AR478" s="1318"/>
      <c r="AS478" s="1318"/>
      <c r="AT478" s="1318"/>
      <c r="AU478" s="1318"/>
      <c r="AV478" s="1318"/>
      <c r="AW478" s="1318"/>
      <c r="AX478" s="1318"/>
      <c r="AY478" s="1318"/>
      <c r="AZ478" s="1318"/>
      <c r="BA478" s="1318"/>
      <c r="BB478" s="1318"/>
      <c r="BC478" s="1318"/>
      <c r="BD478" s="1318"/>
      <c r="BE478" s="1318"/>
      <c r="BF478" s="1318"/>
      <c r="BG478" s="1318"/>
      <c r="BH478" s="1318"/>
      <c r="BI478" s="1318"/>
      <c r="BJ478" s="1318"/>
      <c r="BK478" s="1318"/>
      <c r="BL478" s="1318"/>
      <c r="BM478" s="1318"/>
      <c r="BN478" s="1318"/>
      <c r="BO478" s="1318"/>
      <c r="BP478" s="1318"/>
      <c r="BQ478" s="1318"/>
      <c r="BR478" s="1318"/>
      <c r="BS478" s="1318"/>
      <c r="BT478" s="1318"/>
      <c r="BU478" s="1318"/>
      <c r="BV478" s="1318"/>
      <c r="BW478" s="1318"/>
      <c r="BX478" s="1318"/>
      <c r="BY478" s="1318"/>
      <c r="BZ478" s="1318"/>
      <c r="CA478" s="1318"/>
      <c r="CB478" s="1318"/>
      <c r="CC478" s="1318"/>
      <c r="CD478" s="1318"/>
      <c r="CE478" s="1318"/>
      <c r="CF478" s="1318"/>
      <c r="CG478" s="1318"/>
      <c r="CH478" s="1378">
        <f t="shared" si="10"/>
        <v>0</v>
      </c>
      <c r="CI478" s="1366"/>
    </row>
    <row r="479" spans="1:87" s="386" customFormat="1" ht="25.5" customHeight="1">
      <c r="A479" s="2408"/>
      <c r="B479" s="1693"/>
      <c r="C479" s="2227"/>
      <c r="D479" s="2227"/>
      <c r="E479" s="2311"/>
      <c r="F479" s="1649"/>
      <c r="G479" s="549"/>
      <c r="H479" s="2141"/>
      <c r="I479" s="1609"/>
      <c r="J479" s="499"/>
      <c r="K479" s="3405"/>
      <c r="L479" s="3208"/>
      <c r="M479" s="3413"/>
      <c r="N479" s="393"/>
      <c r="O479" s="394"/>
      <c r="P479" s="407"/>
      <c r="Q479" s="393"/>
      <c r="R479" s="394"/>
      <c r="S479" s="407"/>
      <c r="T479" s="408"/>
      <c r="U479" s="394"/>
      <c r="V479" s="395"/>
      <c r="W479" s="393"/>
      <c r="X479" s="394"/>
      <c r="Y479" s="407"/>
      <c r="Z479" s="3377"/>
      <c r="AA479" s="734"/>
      <c r="AB479" s="728"/>
      <c r="AC479" s="2200"/>
      <c r="AD479" s="1776"/>
      <c r="AE479" s="1326"/>
      <c r="AF479" s="1490"/>
      <c r="AG479" s="1327"/>
      <c r="AH479" s="1327"/>
      <c r="AI479" s="1327"/>
      <c r="AJ479" s="1318"/>
      <c r="AK479" s="1318"/>
      <c r="AL479" s="1318"/>
      <c r="AM479" s="1318"/>
      <c r="AN479" s="1318"/>
      <c r="AO479" s="1318"/>
      <c r="AP479" s="1318"/>
      <c r="AQ479" s="1318"/>
      <c r="AR479" s="1318"/>
      <c r="AS479" s="1318"/>
      <c r="AT479" s="1318"/>
      <c r="AU479" s="1318"/>
      <c r="AV479" s="1318"/>
      <c r="AW479" s="1318"/>
      <c r="AX479" s="1318"/>
      <c r="AY479" s="1318"/>
      <c r="AZ479" s="1318"/>
      <c r="BA479" s="1318"/>
      <c r="BB479" s="1318"/>
      <c r="BC479" s="1318"/>
      <c r="BD479" s="1318"/>
      <c r="BE479" s="1318"/>
      <c r="BF479" s="1318"/>
      <c r="BG479" s="1318"/>
      <c r="BH479" s="1318"/>
      <c r="BI479" s="1318"/>
      <c r="BJ479" s="1318"/>
      <c r="BK479" s="1318"/>
      <c r="BL479" s="1318"/>
      <c r="BM479" s="1318"/>
      <c r="BN479" s="1318"/>
      <c r="BO479" s="1318"/>
      <c r="BP479" s="1318"/>
      <c r="BQ479" s="1318"/>
      <c r="BR479" s="1318"/>
      <c r="BS479" s="1318"/>
      <c r="BT479" s="1318"/>
      <c r="BU479" s="1318"/>
      <c r="BV479" s="1318"/>
      <c r="BW479" s="1318"/>
      <c r="BX479" s="1318"/>
      <c r="BY479" s="1318"/>
      <c r="BZ479" s="1318"/>
      <c r="CA479" s="1318"/>
      <c r="CB479" s="1318"/>
      <c r="CC479" s="1318"/>
      <c r="CD479" s="1318"/>
      <c r="CE479" s="1318"/>
      <c r="CF479" s="1318"/>
      <c r="CG479" s="1318"/>
      <c r="CH479" s="1378">
        <f t="shared" si="10"/>
        <v>0</v>
      </c>
      <c r="CI479" s="1366"/>
    </row>
    <row r="480" spans="1:87" s="386" customFormat="1" ht="25.5" customHeight="1">
      <c r="A480" s="2408"/>
      <c r="B480" s="1693"/>
      <c r="C480" s="2227"/>
      <c r="D480" s="2227"/>
      <c r="E480" s="2311"/>
      <c r="F480" s="1649"/>
      <c r="G480" s="549"/>
      <c r="H480" s="2141"/>
      <c r="I480" s="1609"/>
      <c r="J480" s="499"/>
      <c r="K480" s="3405"/>
      <c r="L480" s="3208"/>
      <c r="M480" s="3413"/>
      <c r="N480" s="393"/>
      <c r="O480" s="394"/>
      <c r="P480" s="407"/>
      <c r="Q480" s="393"/>
      <c r="R480" s="394"/>
      <c r="S480" s="407"/>
      <c r="T480" s="408"/>
      <c r="U480" s="394"/>
      <c r="V480" s="395"/>
      <c r="W480" s="393"/>
      <c r="X480" s="394"/>
      <c r="Y480" s="407"/>
      <c r="Z480" s="556"/>
      <c r="AA480" s="189"/>
      <c r="AB480" s="1566"/>
      <c r="AC480" s="1565"/>
      <c r="AD480" s="1777"/>
      <c r="AE480" s="1326"/>
      <c r="AF480" s="1490"/>
      <c r="AG480" s="1327"/>
      <c r="AH480" s="1327"/>
      <c r="AI480" s="1327"/>
      <c r="AJ480" s="1318"/>
      <c r="AK480" s="1318"/>
      <c r="AL480" s="1318"/>
      <c r="AM480" s="1318"/>
      <c r="AN480" s="1318"/>
      <c r="AO480" s="1318"/>
      <c r="AP480" s="1318"/>
      <c r="AQ480" s="1318"/>
      <c r="AR480" s="1318"/>
      <c r="AS480" s="1318"/>
      <c r="AT480" s="1318"/>
      <c r="AU480" s="1318"/>
      <c r="AV480" s="1318"/>
      <c r="AW480" s="1318"/>
      <c r="AX480" s="1318"/>
      <c r="AY480" s="1318"/>
      <c r="AZ480" s="1318"/>
      <c r="BA480" s="1318"/>
      <c r="BB480" s="1318"/>
      <c r="BC480" s="1318"/>
      <c r="BD480" s="1318"/>
      <c r="BE480" s="1318"/>
      <c r="BF480" s="1318"/>
      <c r="BG480" s="1318"/>
      <c r="BH480" s="1318"/>
      <c r="BI480" s="1318"/>
      <c r="BJ480" s="1318"/>
      <c r="BK480" s="1318"/>
      <c r="BL480" s="1318"/>
      <c r="BM480" s="1318"/>
      <c r="BN480" s="1318"/>
      <c r="BO480" s="1318"/>
      <c r="BP480" s="1318"/>
      <c r="BQ480" s="1318"/>
      <c r="BR480" s="1318"/>
      <c r="BS480" s="1318"/>
      <c r="BT480" s="1318"/>
      <c r="BU480" s="1318"/>
      <c r="BV480" s="1318"/>
      <c r="BW480" s="1318"/>
      <c r="BX480" s="1318"/>
      <c r="BY480" s="1318"/>
      <c r="BZ480" s="1318"/>
      <c r="CA480" s="1318"/>
      <c r="CB480" s="1318"/>
      <c r="CC480" s="1318"/>
      <c r="CD480" s="1318"/>
      <c r="CE480" s="1318"/>
      <c r="CF480" s="1318"/>
      <c r="CG480" s="1318"/>
      <c r="CH480" s="1378">
        <f t="shared" si="10"/>
        <v>0</v>
      </c>
      <c r="CI480" s="1366"/>
    </row>
    <row r="481" spans="1:87" s="386" customFormat="1" ht="25.5" customHeight="1">
      <c r="A481" s="2408"/>
      <c r="B481" s="1693"/>
      <c r="C481" s="2227"/>
      <c r="D481" s="2227"/>
      <c r="E481" s="2311"/>
      <c r="F481" s="1649"/>
      <c r="G481" s="549"/>
      <c r="H481" s="2141"/>
      <c r="I481" s="1609"/>
      <c r="J481" s="499"/>
      <c r="K481" s="3405"/>
      <c r="L481" s="2221"/>
      <c r="M481" s="2299"/>
      <c r="N481" s="393"/>
      <c r="O481" s="394"/>
      <c r="P481" s="407"/>
      <c r="Q481" s="393"/>
      <c r="R481" s="394"/>
      <c r="S481" s="407"/>
      <c r="T481" s="408"/>
      <c r="U481" s="394"/>
      <c r="V481" s="395"/>
      <c r="W481" s="393"/>
      <c r="X481" s="394"/>
      <c r="Y481" s="407"/>
      <c r="Z481" s="2252"/>
      <c r="AA481" s="261"/>
      <c r="AB481" s="367"/>
      <c r="AC481" s="1173"/>
      <c r="AD481" s="1781"/>
      <c r="AE481" s="1326"/>
      <c r="AF481" s="1490"/>
      <c r="AG481" s="1327"/>
      <c r="AH481" s="1327"/>
      <c r="AI481" s="1327"/>
      <c r="AJ481" s="1318"/>
      <c r="AK481" s="1318"/>
      <c r="AL481" s="1318"/>
      <c r="AM481" s="1318"/>
      <c r="AN481" s="1318"/>
      <c r="AO481" s="1318"/>
      <c r="AP481" s="1318"/>
      <c r="AQ481" s="1318"/>
      <c r="AR481" s="1318"/>
      <c r="AS481" s="1318"/>
      <c r="AT481" s="1318"/>
      <c r="AU481" s="1318"/>
      <c r="AV481" s="1318"/>
      <c r="AW481" s="1318"/>
      <c r="AX481" s="1318"/>
      <c r="AY481" s="1318"/>
      <c r="AZ481" s="1318"/>
      <c r="BA481" s="1318"/>
      <c r="BB481" s="1318"/>
      <c r="BC481" s="1318"/>
      <c r="BD481" s="1318"/>
      <c r="BE481" s="1318"/>
      <c r="BF481" s="1318"/>
      <c r="BG481" s="1318"/>
      <c r="BH481" s="1318"/>
      <c r="BI481" s="1318"/>
      <c r="BJ481" s="1318"/>
      <c r="BK481" s="1318"/>
      <c r="BL481" s="1318"/>
      <c r="BM481" s="1318"/>
      <c r="BN481" s="1318"/>
      <c r="BO481" s="1318"/>
      <c r="BP481" s="1318"/>
      <c r="BQ481" s="1318"/>
      <c r="BR481" s="1318"/>
      <c r="BS481" s="1318"/>
      <c r="BT481" s="1318"/>
      <c r="BU481" s="1318"/>
      <c r="BV481" s="1318"/>
      <c r="BW481" s="1318"/>
      <c r="BX481" s="1318"/>
      <c r="BY481" s="1318"/>
      <c r="BZ481" s="1318"/>
      <c r="CA481" s="1318"/>
      <c r="CB481" s="1318"/>
      <c r="CC481" s="1318"/>
      <c r="CD481" s="1318"/>
      <c r="CE481" s="1318"/>
      <c r="CF481" s="1318"/>
      <c r="CG481" s="1318"/>
      <c r="CH481" s="1378">
        <f t="shared" si="10"/>
        <v>0</v>
      </c>
      <c r="CI481" s="1366"/>
    </row>
    <row r="482" spans="1:87" s="386" customFormat="1" ht="54" customHeight="1">
      <c r="A482" s="2408"/>
      <c r="B482" s="1693"/>
      <c r="C482" s="2227"/>
      <c r="D482" s="2227"/>
      <c r="E482" s="2311"/>
      <c r="F482" s="1649"/>
      <c r="G482" s="549"/>
      <c r="H482" s="2141"/>
      <c r="I482" s="1609"/>
      <c r="J482" s="499"/>
      <c r="K482" s="3405"/>
      <c r="L482" s="2221"/>
      <c r="M482" s="2299"/>
      <c r="N482" s="393"/>
      <c r="O482" s="394"/>
      <c r="P482" s="407"/>
      <c r="Q482" s="393"/>
      <c r="R482" s="394"/>
      <c r="S482" s="407"/>
      <c r="T482" s="408"/>
      <c r="U482" s="394"/>
      <c r="V482" s="395"/>
      <c r="W482" s="393"/>
      <c r="X482" s="394"/>
      <c r="Y482" s="407"/>
      <c r="Z482" s="451"/>
      <c r="AA482" s="391"/>
      <c r="AB482" s="367"/>
      <c r="AC482" s="898"/>
      <c r="AD482" s="1795"/>
      <c r="AE482" s="1326"/>
      <c r="AF482" s="1490"/>
      <c r="AG482" s="1327"/>
      <c r="AH482" s="1327"/>
      <c r="AI482" s="1327"/>
      <c r="AJ482" s="1318"/>
      <c r="AK482" s="1318"/>
      <c r="AL482" s="1318"/>
      <c r="AM482" s="1318"/>
      <c r="AN482" s="1318"/>
      <c r="AO482" s="1318"/>
      <c r="AP482" s="1318"/>
      <c r="AQ482" s="1318"/>
      <c r="AR482" s="1318"/>
      <c r="AS482" s="1318"/>
      <c r="AT482" s="1318"/>
      <c r="AU482" s="1318"/>
      <c r="AV482" s="1318"/>
      <c r="AW482" s="1318"/>
      <c r="AX482" s="1318"/>
      <c r="AY482" s="1318"/>
      <c r="AZ482" s="1318"/>
      <c r="BA482" s="1318"/>
      <c r="BB482" s="1318"/>
      <c r="BC482" s="1318"/>
      <c r="BD482" s="1318"/>
      <c r="BE482" s="1318"/>
      <c r="BF482" s="1318"/>
      <c r="BG482" s="1318"/>
      <c r="BH482" s="1318"/>
      <c r="BI482" s="1318"/>
      <c r="BJ482" s="1318"/>
      <c r="BK482" s="1318"/>
      <c r="BL482" s="1318"/>
      <c r="BM482" s="1318"/>
      <c r="BN482" s="1318"/>
      <c r="BO482" s="1318"/>
      <c r="BP482" s="1318"/>
      <c r="BQ482" s="1318"/>
      <c r="BR482" s="1318"/>
      <c r="BS482" s="1318"/>
      <c r="BT482" s="1318"/>
      <c r="BU482" s="1318"/>
      <c r="BV482" s="1318"/>
      <c r="BW482" s="1318"/>
      <c r="BX482" s="1318"/>
      <c r="BY482" s="1318"/>
      <c r="BZ482" s="1318"/>
      <c r="CA482" s="1318"/>
      <c r="CB482" s="1318"/>
      <c r="CC482" s="1318"/>
      <c r="CD482" s="1318"/>
      <c r="CE482" s="1318"/>
      <c r="CF482" s="1318"/>
      <c r="CG482" s="1318"/>
      <c r="CH482" s="1378">
        <f t="shared" si="10"/>
        <v>0</v>
      </c>
      <c r="CI482" s="1366"/>
    </row>
    <row r="483" spans="1:87" s="386" customFormat="1" ht="140.25" customHeight="1">
      <c r="A483" s="2409"/>
      <c r="B483" s="2094"/>
      <c r="C483" s="482"/>
      <c r="D483" s="482"/>
      <c r="E483" s="2345"/>
      <c r="F483" s="274"/>
      <c r="G483" s="794"/>
      <c r="H483" s="1165"/>
      <c r="I483" s="1624"/>
      <c r="J483" s="500"/>
      <c r="K483" s="3410"/>
      <c r="L483" s="1884"/>
      <c r="M483" s="1882"/>
      <c r="N483" s="398"/>
      <c r="O483" s="396"/>
      <c r="P483" s="397"/>
      <c r="Q483" s="398"/>
      <c r="R483" s="396"/>
      <c r="S483" s="397"/>
      <c r="T483" s="399"/>
      <c r="U483" s="396"/>
      <c r="V483" s="411"/>
      <c r="W483" s="398"/>
      <c r="X483" s="396"/>
      <c r="Y483" s="397"/>
      <c r="Z483" s="2295" t="s">
        <v>1114</v>
      </c>
      <c r="AA483" s="736">
        <v>311</v>
      </c>
      <c r="AB483" s="732">
        <v>3111</v>
      </c>
      <c r="AC483" s="450" t="s">
        <v>124</v>
      </c>
      <c r="AD483" s="2346">
        <f>450*100</f>
        <v>45000</v>
      </c>
      <c r="AE483" s="1326"/>
      <c r="AF483" s="1490"/>
      <c r="AG483" s="1327"/>
      <c r="AH483" s="1327"/>
      <c r="AI483" s="1327"/>
      <c r="AJ483" s="1318"/>
      <c r="AK483" s="1318"/>
      <c r="AL483" s="1318"/>
      <c r="AM483" s="1318"/>
      <c r="AN483" s="1318"/>
      <c r="AO483" s="1318"/>
      <c r="AP483" s="1318"/>
      <c r="AQ483" s="1328"/>
      <c r="AR483" s="1328"/>
      <c r="AS483" s="1318"/>
      <c r="AT483" s="1318"/>
      <c r="AU483" s="1318"/>
      <c r="AV483" s="1318"/>
      <c r="AW483" s="1318"/>
      <c r="AX483" s="1318"/>
      <c r="AY483" s="1318"/>
      <c r="AZ483" s="1318"/>
      <c r="BA483" s="1328">
        <f>+AD483</f>
        <v>45000</v>
      </c>
      <c r="BB483" s="1318"/>
      <c r="BC483" s="1318"/>
      <c r="BD483" s="1318"/>
      <c r="BE483" s="1318"/>
      <c r="BF483" s="1318"/>
      <c r="BG483" s="1318"/>
      <c r="BH483" s="1318"/>
      <c r="BI483" s="1318"/>
      <c r="BJ483" s="1318"/>
      <c r="BK483" s="1318"/>
      <c r="BL483" s="1318"/>
      <c r="BM483" s="1318"/>
      <c r="BN483" s="1318"/>
      <c r="BO483" s="1318"/>
      <c r="BP483" s="1318"/>
      <c r="BQ483" s="1318"/>
      <c r="BR483" s="1318"/>
      <c r="BS483" s="1318"/>
      <c r="BT483" s="1318"/>
      <c r="BU483" s="1318"/>
      <c r="BV483" s="1318"/>
      <c r="BW483" s="1318"/>
      <c r="BX483" s="1318"/>
      <c r="BY483" s="1318"/>
      <c r="BZ483" s="1318"/>
      <c r="CA483" s="1318"/>
      <c r="CB483" s="1318"/>
      <c r="CC483" s="1318"/>
      <c r="CD483" s="1318"/>
      <c r="CE483" s="1318"/>
      <c r="CF483" s="1318"/>
      <c r="CG483" s="1318"/>
      <c r="CH483" s="1378">
        <f t="shared" si="10"/>
        <v>45000</v>
      </c>
      <c r="CI483" s="1366"/>
    </row>
    <row r="484" spans="1:87" s="386" customFormat="1" ht="32.25" customHeight="1">
      <c r="A484" s="2408"/>
      <c r="B484" s="1693"/>
      <c r="C484" s="2227"/>
      <c r="D484" s="2227"/>
      <c r="E484" s="2311"/>
      <c r="F484" s="1649"/>
      <c r="G484" s="549"/>
      <c r="H484" s="2141"/>
      <c r="I484" s="1609">
        <v>101</v>
      </c>
      <c r="J484" s="499">
        <v>37</v>
      </c>
      <c r="K484" s="3336" t="s">
        <v>1115</v>
      </c>
      <c r="L484" s="3208" t="s">
        <v>1116</v>
      </c>
      <c r="M484" s="3415" t="s">
        <v>1117</v>
      </c>
      <c r="N484" s="393"/>
      <c r="O484" s="394"/>
      <c r="P484" s="407"/>
      <c r="Q484" s="393"/>
      <c r="R484" s="432"/>
      <c r="S484" s="407"/>
      <c r="T484" s="408"/>
      <c r="U484" s="394"/>
      <c r="V484" s="395"/>
      <c r="W484" s="393"/>
      <c r="X484" s="394"/>
      <c r="Y484" s="407"/>
      <c r="Z484" s="2252"/>
      <c r="AA484" s="734"/>
      <c r="AB484" s="728"/>
      <c r="AC484" s="2200"/>
      <c r="AD484" s="1776"/>
      <c r="AE484" s="1326"/>
      <c r="AF484" s="1490"/>
      <c r="AG484" s="1327"/>
      <c r="AH484" s="1327"/>
      <c r="AI484" s="1327"/>
      <c r="AJ484" s="1318"/>
      <c r="AK484" s="1318"/>
      <c r="AL484" s="1318"/>
      <c r="AM484" s="1318"/>
      <c r="AN484" s="1318"/>
      <c r="AO484" s="1318"/>
      <c r="AP484" s="1318"/>
      <c r="AQ484" s="1318"/>
      <c r="AR484" s="1318"/>
      <c r="AS484" s="1318"/>
      <c r="AT484" s="1318"/>
      <c r="AU484" s="1318"/>
      <c r="AV484" s="1318"/>
      <c r="AW484" s="1318"/>
      <c r="AX484" s="1318"/>
      <c r="AY484" s="1318"/>
      <c r="AZ484" s="1318"/>
      <c r="BA484" s="1318"/>
      <c r="BB484" s="1318"/>
      <c r="BC484" s="1318"/>
      <c r="BD484" s="1318"/>
      <c r="BE484" s="1318"/>
      <c r="BF484" s="1318"/>
      <c r="BG484" s="1318"/>
      <c r="BH484" s="1318"/>
      <c r="BI484" s="1318"/>
      <c r="BJ484" s="1318"/>
      <c r="BK484" s="1318"/>
      <c r="BL484" s="1318"/>
      <c r="BM484" s="1318"/>
      <c r="BN484" s="1318"/>
      <c r="BO484" s="1318"/>
      <c r="BP484" s="1318"/>
      <c r="BQ484" s="1318"/>
      <c r="BR484" s="1318"/>
      <c r="BS484" s="1318"/>
      <c r="BT484" s="1318"/>
      <c r="BU484" s="1318"/>
      <c r="BV484" s="1318"/>
      <c r="BW484" s="1318"/>
      <c r="BX484" s="1318"/>
      <c r="BY484" s="1318"/>
      <c r="BZ484" s="1318"/>
      <c r="CA484" s="1318"/>
      <c r="CB484" s="1318"/>
      <c r="CC484" s="1318"/>
      <c r="CD484" s="1318"/>
      <c r="CE484" s="1318"/>
      <c r="CF484" s="1318"/>
      <c r="CG484" s="1318"/>
      <c r="CH484" s="1378">
        <f t="shared" si="10"/>
        <v>0</v>
      </c>
      <c r="CI484" s="1366"/>
    </row>
    <row r="485" spans="1:87" s="386" customFormat="1" ht="55.5" customHeight="1">
      <c r="A485" s="2408"/>
      <c r="B485" s="1693"/>
      <c r="C485" s="2227"/>
      <c r="D485" s="2227"/>
      <c r="E485" s="2311"/>
      <c r="F485" s="1649"/>
      <c r="G485" s="549"/>
      <c r="H485" s="2141"/>
      <c r="I485" s="1609"/>
      <c r="J485" s="499"/>
      <c r="K485" s="3336"/>
      <c r="L485" s="3208"/>
      <c r="M485" s="3415"/>
      <c r="N485" s="393"/>
      <c r="O485" s="394"/>
      <c r="P485" s="407"/>
      <c r="Q485" s="393"/>
      <c r="R485" s="432"/>
      <c r="S485" s="407"/>
      <c r="T485" s="408"/>
      <c r="U485" s="394"/>
      <c r="V485" s="395"/>
      <c r="W485" s="393"/>
      <c r="X485" s="394"/>
      <c r="Y485" s="407"/>
      <c r="Z485" s="2252" t="s">
        <v>673</v>
      </c>
      <c r="AA485" s="261">
        <v>251</v>
      </c>
      <c r="AB485" s="367"/>
      <c r="AC485" s="1173" t="s">
        <v>215</v>
      </c>
      <c r="AD485" s="1781">
        <v>10000</v>
      </c>
      <c r="AE485" s="1326"/>
      <c r="AF485" s="1490"/>
      <c r="AG485" s="1327"/>
      <c r="AH485" s="1327"/>
      <c r="AI485" s="1327"/>
      <c r="AJ485" s="1318"/>
      <c r="AK485" s="1318"/>
      <c r="AL485" s="1318"/>
      <c r="AM485" s="1318"/>
      <c r="AN485" s="1318"/>
      <c r="AO485" s="1318"/>
      <c r="AP485" s="1328">
        <f>+AD485</f>
        <v>10000</v>
      </c>
      <c r="AQ485" s="1318"/>
      <c r="AR485" s="1318"/>
      <c r="AS485" s="1318"/>
      <c r="AT485" s="1318"/>
      <c r="AU485" s="1318"/>
      <c r="AV485" s="1318"/>
      <c r="AW485" s="1318"/>
      <c r="AX485" s="1318"/>
      <c r="AY485" s="1318"/>
      <c r="AZ485" s="1318"/>
      <c r="BA485" s="1318"/>
      <c r="BB485" s="1318"/>
      <c r="BC485" s="1318"/>
      <c r="BD485" s="1318"/>
      <c r="BE485" s="1318"/>
      <c r="BF485" s="1318"/>
      <c r="BG485" s="1318"/>
      <c r="BH485" s="1318"/>
      <c r="BI485" s="1318"/>
      <c r="BJ485" s="1318"/>
      <c r="BK485" s="1318"/>
      <c r="BL485" s="1318"/>
      <c r="BM485" s="1318"/>
      <c r="BN485" s="1318"/>
      <c r="BO485" s="1318"/>
      <c r="BP485" s="1318"/>
      <c r="BQ485" s="1318"/>
      <c r="BR485" s="1318"/>
      <c r="BS485" s="1318"/>
      <c r="BT485" s="1318"/>
      <c r="BU485" s="1318"/>
      <c r="BV485" s="1318"/>
      <c r="BW485" s="1318"/>
      <c r="BX485" s="1318"/>
      <c r="BY485" s="1318"/>
      <c r="BZ485" s="1318"/>
      <c r="CA485" s="1318"/>
      <c r="CB485" s="1318"/>
      <c r="CC485" s="1318"/>
      <c r="CD485" s="1318"/>
      <c r="CE485" s="1318"/>
      <c r="CF485" s="1318"/>
      <c r="CG485" s="1318"/>
      <c r="CH485" s="1378">
        <f t="shared" si="10"/>
        <v>10000</v>
      </c>
      <c r="CI485" s="1366"/>
    </row>
    <row r="486" spans="1:87" s="386" customFormat="1" ht="32.25" customHeight="1">
      <c r="A486" s="2408"/>
      <c r="B486" s="1693"/>
      <c r="C486" s="2227"/>
      <c r="D486" s="2227"/>
      <c r="E486" s="2311"/>
      <c r="F486" s="1649"/>
      <c r="G486" s="549"/>
      <c r="H486" s="2141"/>
      <c r="I486" s="1609"/>
      <c r="J486" s="499"/>
      <c r="K486" s="2197"/>
      <c r="L486" s="2221"/>
      <c r="M486" s="3415"/>
      <c r="N486" s="393"/>
      <c r="O486" s="394"/>
      <c r="P486" s="407"/>
      <c r="Q486" s="393"/>
      <c r="R486" s="432"/>
      <c r="S486" s="407"/>
      <c r="T486" s="408"/>
      <c r="U486" s="394"/>
      <c r="V486" s="395"/>
      <c r="W486" s="393"/>
      <c r="X486" s="394"/>
      <c r="Y486" s="407"/>
      <c r="Z486" s="2252"/>
      <c r="AA486" s="261"/>
      <c r="AB486" s="367"/>
      <c r="AC486" s="1173"/>
      <c r="AD486" s="1781"/>
      <c r="AE486" s="1326"/>
      <c r="AF486" s="1490"/>
      <c r="AG486" s="1327"/>
      <c r="AH486" s="1327"/>
      <c r="AI486" s="1327"/>
      <c r="AJ486" s="1318"/>
      <c r="AK486" s="1318"/>
      <c r="AL486" s="1318"/>
      <c r="AM486" s="1318"/>
      <c r="AN486" s="1318"/>
      <c r="AO486" s="1318"/>
      <c r="AP486" s="1318"/>
      <c r="AQ486" s="1318"/>
      <c r="AR486" s="1318"/>
      <c r="AS486" s="1318"/>
      <c r="AT486" s="1318"/>
      <c r="AU486" s="1318"/>
      <c r="AV486" s="1318"/>
      <c r="AW486" s="1318"/>
      <c r="AX486" s="1318"/>
      <c r="AY486" s="1318"/>
      <c r="AZ486" s="1318"/>
      <c r="BA486" s="1318"/>
      <c r="BB486" s="1318"/>
      <c r="BC486" s="1318"/>
      <c r="BD486" s="1318"/>
      <c r="BE486" s="1318"/>
      <c r="BF486" s="1318"/>
      <c r="BG486" s="1318"/>
      <c r="BH486" s="1318"/>
      <c r="BI486" s="1318"/>
      <c r="BJ486" s="1318"/>
      <c r="BK486" s="1318"/>
      <c r="BL486" s="1318"/>
      <c r="BM486" s="1318"/>
      <c r="BN486" s="1318"/>
      <c r="BO486" s="1318"/>
      <c r="BP486" s="1318"/>
      <c r="BQ486" s="1318"/>
      <c r="BR486" s="1318"/>
      <c r="BS486" s="1318"/>
      <c r="BT486" s="1318"/>
      <c r="BU486" s="1318"/>
      <c r="BV486" s="1318"/>
      <c r="BW486" s="1318"/>
      <c r="BX486" s="1318"/>
      <c r="BY486" s="1318"/>
      <c r="BZ486" s="1318"/>
      <c r="CA486" s="1318"/>
      <c r="CB486" s="1318"/>
      <c r="CC486" s="1318"/>
      <c r="CD486" s="1318"/>
      <c r="CE486" s="1318"/>
      <c r="CF486" s="1318"/>
      <c r="CG486" s="1318"/>
      <c r="CH486" s="1378">
        <f t="shared" si="10"/>
        <v>0</v>
      </c>
      <c r="CI486" s="1366"/>
    </row>
    <row r="487" spans="1:87" s="386" customFormat="1" ht="32.25" customHeight="1">
      <c r="A487" s="2408"/>
      <c r="B487" s="1693"/>
      <c r="C487" s="2227"/>
      <c r="D487" s="2227"/>
      <c r="E487" s="2311"/>
      <c r="F487" s="1649"/>
      <c r="G487" s="549"/>
      <c r="H487" s="2141"/>
      <c r="I487" s="1609"/>
      <c r="J487" s="500"/>
      <c r="K487" s="2302"/>
      <c r="L487" s="1884"/>
      <c r="M487" s="1882"/>
      <c r="N487" s="398"/>
      <c r="O487" s="396"/>
      <c r="P487" s="397"/>
      <c r="Q487" s="398"/>
      <c r="R487" s="433"/>
      <c r="S487" s="397"/>
      <c r="T487" s="399"/>
      <c r="U487" s="396"/>
      <c r="V487" s="411"/>
      <c r="W487" s="398"/>
      <c r="X487" s="396"/>
      <c r="Y487" s="397"/>
      <c r="Z487" s="446"/>
      <c r="AA487" s="412"/>
      <c r="AB487" s="401"/>
      <c r="AC487" s="1662"/>
      <c r="AD487" s="1789"/>
      <c r="AE487" s="1326"/>
      <c r="AF487" s="1490"/>
      <c r="AG487" s="1327"/>
      <c r="AH487" s="1327"/>
      <c r="AI487" s="1327"/>
      <c r="AJ487" s="1318"/>
      <c r="AK487" s="1318"/>
      <c r="AL487" s="1318"/>
      <c r="AM487" s="1318"/>
      <c r="AN487" s="1318"/>
      <c r="AO487" s="1318"/>
      <c r="AP487" s="1318"/>
      <c r="AQ487" s="1318"/>
      <c r="AR487" s="1318"/>
      <c r="AS487" s="1318"/>
      <c r="AT487" s="1318"/>
      <c r="AU487" s="1318"/>
      <c r="AV487" s="1318"/>
      <c r="AW487" s="1318"/>
      <c r="AX487" s="1318"/>
      <c r="AY487" s="1318"/>
      <c r="AZ487" s="1318"/>
      <c r="BA487" s="1318"/>
      <c r="BB487" s="1318"/>
      <c r="BC487" s="1318"/>
      <c r="BD487" s="1318"/>
      <c r="BE487" s="1318"/>
      <c r="BF487" s="1318"/>
      <c r="BG487" s="1318"/>
      <c r="BH487" s="1318"/>
      <c r="BI487" s="1318"/>
      <c r="BJ487" s="1318"/>
      <c r="BK487" s="1318"/>
      <c r="BL487" s="1318"/>
      <c r="BM487" s="1318"/>
      <c r="BN487" s="1318"/>
      <c r="BO487" s="1318"/>
      <c r="BP487" s="1318"/>
      <c r="BQ487" s="1318"/>
      <c r="BR487" s="1318"/>
      <c r="BS487" s="1318"/>
      <c r="BT487" s="1318"/>
      <c r="BU487" s="1318"/>
      <c r="BV487" s="1318"/>
      <c r="BW487" s="1318"/>
      <c r="BX487" s="1318"/>
      <c r="BY487" s="1318"/>
      <c r="BZ487" s="1318"/>
      <c r="CA487" s="1318"/>
      <c r="CB487" s="1318"/>
      <c r="CC487" s="1318"/>
      <c r="CD487" s="1318"/>
      <c r="CE487" s="1318"/>
      <c r="CF487" s="1318"/>
      <c r="CG487" s="1318"/>
      <c r="CH487" s="1378">
        <f t="shared" si="10"/>
        <v>0</v>
      </c>
      <c r="CI487" s="1366"/>
    </row>
    <row r="488" spans="1:87" s="386" customFormat="1" ht="32.25" customHeight="1">
      <c r="A488" s="2408"/>
      <c r="B488" s="1693"/>
      <c r="C488" s="2227"/>
      <c r="D488" s="2227"/>
      <c r="E488" s="2311"/>
      <c r="F488" s="1649"/>
      <c r="G488" s="549"/>
      <c r="H488" s="2141"/>
      <c r="I488" s="1623">
        <v>102</v>
      </c>
      <c r="J488" s="505">
        <v>38</v>
      </c>
      <c r="K488" s="3335" t="s">
        <v>1118</v>
      </c>
      <c r="L488" s="3411" t="s">
        <v>1116</v>
      </c>
      <c r="M488" s="3422" t="s">
        <v>1117</v>
      </c>
      <c r="N488" s="403"/>
      <c r="O488" s="404"/>
      <c r="P488" s="428"/>
      <c r="Q488" s="403"/>
      <c r="R488" s="404"/>
      <c r="S488" s="428"/>
      <c r="T488" s="429"/>
      <c r="U488" s="404"/>
      <c r="V488" s="405"/>
      <c r="W488" s="427"/>
      <c r="X488" s="404"/>
      <c r="Y488" s="428"/>
      <c r="Z488" s="3414" t="s">
        <v>1114</v>
      </c>
      <c r="AA488" s="2386">
        <v>311</v>
      </c>
      <c r="AB488" s="2387">
        <v>3111</v>
      </c>
      <c r="AC488" s="2260" t="s">
        <v>124</v>
      </c>
      <c r="AD488" s="1775">
        <f>450*100</f>
        <v>45000</v>
      </c>
      <c r="AE488" s="1326"/>
      <c r="AF488" s="1490"/>
      <c r="AG488" s="1327"/>
      <c r="AH488" s="1327"/>
      <c r="AI488" s="1327"/>
      <c r="AJ488" s="1318"/>
      <c r="AK488" s="1318"/>
      <c r="AL488" s="1318"/>
      <c r="AM488" s="1318"/>
      <c r="AN488" s="1318"/>
      <c r="AO488" s="1318"/>
      <c r="AP488" s="1318"/>
      <c r="AQ488" s="1328"/>
      <c r="AR488" s="1328"/>
      <c r="AS488" s="1318"/>
      <c r="AT488" s="1318"/>
      <c r="AU488" s="1318"/>
      <c r="AV488" s="1318"/>
      <c r="AW488" s="1318"/>
      <c r="AX488" s="1318"/>
      <c r="AY488" s="1318"/>
      <c r="AZ488" s="1318"/>
      <c r="BA488" s="1328">
        <f>+AD488</f>
        <v>45000</v>
      </c>
      <c r="BB488" s="1318"/>
      <c r="BC488" s="1318"/>
      <c r="BD488" s="1318"/>
      <c r="BE488" s="1318"/>
      <c r="BF488" s="1318"/>
      <c r="BG488" s="1318"/>
      <c r="BH488" s="1318"/>
      <c r="BI488" s="1318"/>
      <c r="BJ488" s="1318"/>
      <c r="BK488" s="1318"/>
      <c r="BL488" s="1318"/>
      <c r="BM488" s="1318"/>
      <c r="BN488" s="1318"/>
      <c r="BO488" s="1318"/>
      <c r="BP488" s="1318"/>
      <c r="BQ488" s="1318"/>
      <c r="BR488" s="1318"/>
      <c r="BS488" s="1318"/>
      <c r="BT488" s="1318"/>
      <c r="BU488" s="1318"/>
      <c r="BV488" s="1318"/>
      <c r="BW488" s="1318"/>
      <c r="BX488" s="1318"/>
      <c r="BY488" s="1318"/>
      <c r="BZ488" s="1318"/>
      <c r="CA488" s="1318"/>
      <c r="CB488" s="1318"/>
      <c r="CC488" s="1318"/>
      <c r="CD488" s="1318"/>
      <c r="CE488" s="1318"/>
      <c r="CF488" s="1318"/>
      <c r="CG488" s="1318"/>
      <c r="CH488" s="1378">
        <f t="shared" si="10"/>
        <v>45000</v>
      </c>
      <c r="CI488" s="1366"/>
    </row>
    <row r="489" spans="1:87" s="386" customFormat="1" ht="44.25" customHeight="1">
      <c r="A489" s="2408"/>
      <c r="B489" s="1693"/>
      <c r="C489" s="2227"/>
      <c r="D489" s="2227"/>
      <c r="E489" s="2311"/>
      <c r="F489" s="1649"/>
      <c r="G489" s="549"/>
      <c r="H489" s="2141"/>
      <c r="I489" s="1609"/>
      <c r="J489" s="499"/>
      <c r="K489" s="3336"/>
      <c r="L489" s="3208"/>
      <c r="M489" s="3415"/>
      <c r="N489" s="393"/>
      <c r="O489" s="394"/>
      <c r="P489" s="407"/>
      <c r="Q489" s="393"/>
      <c r="R489" s="394"/>
      <c r="S489" s="407"/>
      <c r="T489" s="408"/>
      <c r="U489" s="394"/>
      <c r="V489" s="395"/>
      <c r="W489" s="431"/>
      <c r="X489" s="394"/>
      <c r="Y489" s="407"/>
      <c r="Z489" s="3377"/>
      <c r="AA489" s="391"/>
      <c r="AB489" s="367"/>
      <c r="AC489" s="898"/>
      <c r="AD489" s="1795"/>
      <c r="AE489" s="1326"/>
      <c r="AF489" s="1490"/>
      <c r="AG489" s="1327"/>
      <c r="AH489" s="1327"/>
      <c r="AI489" s="1327"/>
      <c r="AJ489" s="1318"/>
      <c r="AK489" s="1318"/>
      <c r="AL489" s="1318"/>
      <c r="AM489" s="1318"/>
      <c r="AN489" s="1318"/>
      <c r="AO489" s="1318"/>
      <c r="AP489" s="1318"/>
      <c r="AQ489" s="1318"/>
      <c r="AR489" s="1318"/>
      <c r="AS489" s="1318"/>
      <c r="AT489" s="1318"/>
      <c r="AU489" s="1318"/>
      <c r="AV489" s="1318"/>
      <c r="AW489" s="1318"/>
      <c r="AX489" s="1318"/>
      <c r="AY489" s="1318"/>
      <c r="AZ489" s="1318"/>
      <c r="BA489" s="1318"/>
      <c r="BB489" s="1318"/>
      <c r="BC489" s="1318"/>
      <c r="BD489" s="1318"/>
      <c r="BE489" s="1318"/>
      <c r="BF489" s="1318"/>
      <c r="BG489" s="1318"/>
      <c r="BH489" s="1318"/>
      <c r="BI489" s="1318"/>
      <c r="BJ489" s="1318"/>
      <c r="BK489" s="1318"/>
      <c r="BL489" s="1318"/>
      <c r="BM489" s="1318"/>
      <c r="BN489" s="1318"/>
      <c r="BO489" s="1318"/>
      <c r="BP489" s="1318"/>
      <c r="BQ489" s="1318"/>
      <c r="BR489" s="1318"/>
      <c r="BS489" s="1318"/>
      <c r="BT489" s="1318"/>
      <c r="BU489" s="1318"/>
      <c r="BV489" s="1318"/>
      <c r="BW489" s="1318"/>
      <c r="BX489" s="1318"/>
      <c r="BY489" s="1318"/>
      <c r="BZ489" s="1318"/>
      <c r="CA489" s="1318"/>
      <c r="CB489" s="1318"/>
      <c r="CC489" s="1318"/>
      <c r="CD489" s="1318"/>
      <c r="CE489" s="1318"/>
      <c r="CF489" s="1318"/>
      <c r="CG489" s="1318"/>
      <c r="CH489" s="1378">
        <f t="shared" si="10"/>
        <v>0</v>
      </c>
      <c r="CI489" s="1366"/>
    </row>
    <row r="490" spans="1:87" s="386" customFormat="1" ht="32.25" customHeight="1">
      <c r="A490" s="2408"/>
      <c r="B490" s="1693"/>
      <c r="C490" s="2227"/>
      <c r="D490" s="2227"/>
      <c r="E490" s="2311"/>
      <c r="F490" s="1649"/>
      <c r="G490" s="549"/>
      <c r="H490" s="2141"/>
      <c r="I490" s="1609"/>
      <c r="J490" s="499"/>
      <c r="K490" s="2197"/>
      <c r="L490" s="2221"/>
      <c r="M490" s="3415"/>
      <c r="N490" s="393"/>
      <c r="O490" s="394"/>
      <c r="P490" s="407"/>
      <c r="Q490" s="393"/>
      <c r="R490" s="394"/>
      <c r="S490" s="407"/>
      <c r="T490" s="408"/>
      <c r="U490" s="394"/>
      <c r="V490" s="395"/>
      <c r="W490" s="431"/>
      <c r="X490" s="394"/>
      <c r="Y490" s="407"/>
      <c r="Z490" s="3377" t="s">
        <v>673</v>
      </c>
      <c r="AA490" s="261">
        <v>251</v>
      </c>
      <c r="AB490" s="367"/>
      <c r="AC490" s="1173" t="s">
        <v>215</v>
      </c>
      <c r="AD490" s="1781">
        <v>10000</v>
      </c>
      <c r="AE490" s="1326"/>
      <c r="AF490" s="1490"/>
      <c r="AG490" s="1327"/>
      <c r="AH490" s="1327"/>
      <c r="AI490" s="1327"/>
      <c r="AJ490" s="1318"/>
      <c r="AK490" s="1318"/>
      <c r="AL490" s="1318"/>
      <c r="AM490" s="1318"/>
      <c r="AN490" s="1318"/>
      <c r="AO490" s="1318"/>
      <c r="AP490" s="1328">
        <f>+AD490</f>
        <v>10000</v>
      </c>
      <c r="AQ490" s="1318"/>
      <c r="AR490" s="1318"/>
      <c r="AS490" s="1318"/>
      <c r="AT490" s="1318"/>
      <c r="AU490" s="1318"/>
      <c r="AV490" s="1318"/>
      <c r="AW490" s="1318"/>
      <c r="AX490" s="1318"/>
      <c r="AY490" s="1318"/>
      <c r="AZ490" s="1318"/>
      <c r="BA490" s="1318"/>
      <c r="BB490" s="1318"/>
      <c r="BC490" s="1318"/>
      <c r="BD490" s="1318"/>
      <c r="BE490" s="1318"/>
      <c r="BF490" s="1318"/>
      <c r="BG490" s="1318"/>
      <c r="BH490" s="1318"/>
      <c r="BI490" s="1318"/>
      <c r="BJ490" s="1318"/>
      <c r="BK490" s="1318"/>
      <c r="BL490" s="1318"/>
      <c r="BM490" s="1318"/>
      <c r="BN490" s="1318"/>
      <c r="BO490" s="1318"/>
      <c r="BP490" s="1318"/>
      <c r="BQ490" s="1318"/>
      <c r="BR490" s="1318"/>
      <c r="BS490" s="1318"/>
      <c r="BT490" s="1318"/>
      <c r="BU490" s="1318"/>
      <c r="BV490" s="1318"/>
      <c r="BW490" s="1318"/>
      <c r="BX490" s="1318"/>
      <c r="BY490" s="1318"/>
      <c r="BZ490" s="1318"/>
      <c r="CA490" s="1318"/>
      <c r="CB490" s="1318"/>
      <c r="CC490" s="1318"/>
      <c r="CD490" s="1318"/>
      <c r="CE490" s="1318"/>
      <c r="CF490" s="1318"/>
      <c r="CG490" s="1318"/>
      <c r="CH490" s="1378">
        <f t="shared" si="10"/>
        <v>10000</v>
      </c>
      <c r="CI490" s="1366"/>
    </row>
    <row r="491" spans="1:87" s="386" customFormat="1">
      <c r="A491" s="2408"/>
      <c r="B491" s="1693"/>
      <c r="C491" s="2227"/>
      <c r="D491" s="2227"/>
      <c r="E491" s="2311"/>
      <c r="F491" s="1649"/>
      <c r="G491" s="549"/>
      <c r="H491" s="1165"/>
      <c r="I491" s="1624"/>
      <c r="J491" s="551"/>
      <c r="K491" s="2302"/>
      <c r="L491" s="487"/>
      <c r="M491" s="488"/>
      <c r="N491" s="398"/>
      <c r="O491" s="396"/>
      <c r="P491" s="397"/>
      <c r="Q491" s="398"/>
      <c r="R491" s="396"/>
      <c r="S491" s="397"/>
      <c r="T491" s="399"/>
      <c r="U491" s="396"/>
      <c r="V491" s="411"/>
      <c r="W491" s="398"/>
      <c r="X491" s="396"/>
      <c r="Y491" s="397"/>
      <c r="Z491" s="3416"/>
      <c r="AA491" s="412"/>
      <c r="AB491" s="401"/>
      <c r="AC491" s="1662"/>
      <c r="AD491" s="1789"/>
      <c r="AE491" s="1326"/>
      <c r="AF491" s="1490"/>
      <c r="AG491" s="1327"/>
      <c r="AH491" s="1327"/>
      <c r="AI491" s="1327"/>
      <c r="AJ491" s="1318"/>
      <c r="AK491" s="1318"/>
      <c r="AL491" s="1318"/>
      <c r="AM491" s="1318"/>
      <c r="AN491" s="1318"/>
      <c r="AO491" s="1318"/>
      <c r="AP491" s="1318"/>
      <c r="AQ491" s="1318"/>
      <c r="AR491" s="1318"/>
      <c r="AS491" s="1318"/>
      <c r="AT491" s="1318"/>
      <c r="AU491" s="1318"/>
      <c r="AV491" s="1318"/>
      <c r="AW491" s="1318"/>
      <c r="AX491" s="1318"/>
      <c r="AY491" s="1318"/>
      <c r="AZ491" s="1318"/>
      <c r="BA491" s="1318"/>
      <c r="BB491" s="1318"/>
      <c r="BC491" s="1318"/>
      <c r="BD491" s="1318"/>
      <c r="BE491" s="1318"/>
      <c r="BF491" s="1318"/>
      <c r="BG491" s="1318"/>
      <c r="BH491" s="1318"/>
      <c r="BI491" s="1318"/>
      <c r="BJ491" s="1318"/>
      <c r="BK491" s="1318"/>
      <c r="BL491" s="1318"/>
      <c r="BM491" s="1318"/>
      <c r="BN491" s="1318"/>
      <c r="BO491" s="1318"/>
      <c r="BP491" s="1318"/>
      <c r="BQ491" s="1318"/>
      <c r="BR491" s="1318"/>
      <c r="BS491" s="1318"/>
      <c r="BT491" s="1318"/>
      <c r="BU491" s="1318"/>
      <c r="BV491" s="1318"/>
      <c r="BW491" s="1318"/>
      <c r="BX491" s="1318"/>
      <c r="BY491" s="1318"/>
      <c r="BZ491" s="1318"/>
      <c r="CA491" s="1318"/>
      <c r="CB491" s="1318"/>
      <c r="CC491" s="1318"/>
      <c r="CD491" s="1318"/>
      <c r="CE491" s="1318"/>
      <c r="CF491" s="1318"/>
      <c r="CG491" s="1318"/>
      <c r="CH491" s="1378">
        <f t="shared" si="10"/>
        <v>0</v>
      </c>
      <c r="CI491" s="1366"/>
    </row>
    <row r="492" spans="1:87" s="557" customFormat="1" ht="72" customHeight="1">
      <c r="A492" s="1680"/>
      <c r="B492" s="1696"/>
      <c r="C492" s="2184"/>
      <c r="D492" s="2184"/>
      <c r="E492" s="2184"/>
      <c r="F492" s="2282"/>
      <c r="G492" s="464"/>
      <c r="H492" s="2301" t="s">
        <v>2535</v>
      </c>
      <c r="I492" s="1600">
        <v>103</v>
      </c>
      <c r="J492" s="1628">
        <v>39</v>
      </c>
      <c r="K492" s="3335" t="s">
        <v>1119</v>
      </c>
      <c r="L492" s="3383" t="s">
        <v>1120</v>
      </c>
      <c r="M492" s="3384" t="s">
        <v>1071</v>
      </c>
      <c r="N492" s="403"/>
      <c r="O492" s="404"/>
      <c r="P492" s="428"/>
      <c r="Q492" s="403"/>
      <c r="R492" s="404"/>
      <c r="S492" s="428"/>
      <c r="T492" s="429"/>
      <c r="U492" s="404"/>
      <c r="V492" s="416"/>
      <c r="W492" s="403"/>
      <c r="X492" s="404"/>
      <c r="Y492" s="428"/>
      <c r="Z492" s="2894" t="s">
        <v>2682</v>
      </c>
      <c r="AA492" s="3019">
        <v>311</v>
      </c>
      <c r="AB492" s="3019">
        <v>3111</v>
      </c>
      <c r="AC492" s="2896" t="s">
        <v>1073</v>
      </c>
      <c r="AD492" s="2897">
        <f>100*350</f>
        <v>35000</v>
      </c>
      <c r="AE492" s="1326"/>
      <c r="AF492" s="1490"/>
      <c r="AG492" s="1327"/>
      <c r="AH492" s="1327"/>
      <c r="AI492" s="1327"/>
      <c r="AJ492" s="1332"/>
      <c r="AK492" s="1332"/>
      <c r="AL492" s="1332"/>
      <c r="AM492" s="1332"/>
      <c r="AN492" s="1332"/>
      <c r="AO492" s="1332"/>
      <c r="AP492" s="1332"/>
      <c r="AQ492" s="1333"/>
      <c r="AR492" s="1333"/>
      <c r="AS492" s="1332"/>
      <c r="AT492" s="1332"/>
      <c r="AU492" s="1332"/>
      <c r="AV492" s="1332"/>
      <c r="AW492" s="1332"/>
      <c r="AX492" s="1332"/>
      <c r="AY492" s="1332"/>
      <c r="AZ492" s="1332"/>
      <c r="BA492" s="1328">
        <f>+AD492</f>
        <v>35000</v>
      </c>
      <c r="BB492" s="1332"/>
      <c r="BC492" s="1332"/>
      <c r="BD492" s="1332"/>
      <c r="BE492" s="1332"/>
      <c r="BF492" s="1332"/>
      <c r="BG492" s="1332"/>
      <c r="BH492" s="1332"/>
      <c r="BI492" s="1332"/>
      <c r="BJ492" s="1332"/>
      <c r="BK492" s="1332"/>
      <c r="BL492" s="1332"/>
      <c r="BM492" s="1332"/>
      <c r="BN492" s="1332"/>
      <c r="BO492" s="1332"/>
      <c r="BP492" s="1332"/>
      <c r="BQ492" s="1332"/>
      <c r="BR492" s="1332"/>
      <c r="BS492" s="1332"/>
      <c r="BT492" s="1332"/>
      <c r="BU492" s="1332"/>
      <c r="BV492" s="1332"/>
      <c r="BW492" s="1332"/>
      <c r="BX492" s="1332"/>
      <c r="BY492" s="1332"/>
      <c r="BZ492" s="1332"/>
      <c r="CA492" s="1332"/>
      <c r="CB492" s="1332"/>
      <c r="CC492" s="1332"/>
      <c r="CD492" s="1332"/>
      <c r="CE492" s="1332"/>
      <c r="CF492" s="1332"/>
      <c r="CG492" s="1332"/>
      <c r="CH492" s="1378">
        <f t="shared" si="10"/>
        <v>35000</v>
      </c>
      <c r="CI492" s="1368"/>
    </row>
    <row r="493" spans="1:87" s="557" customFormat="1" ht="66.75" customHeight="1">
      <c r="A493" s="1680"/>
      <c r="B493" s="1696"/>
      <c r="C493" s="2184"/>
      <c r="D493" s="2184"/>
      <c r="E493" s="2184"/>
      <c r="F493" s="2282"/>
      <c r="G493" s="464"/>
      <c r="H493" s="2301" t="s">
        <v>1121</v>
      </c>
      <c r="I493" s="1600"/>
      <c r="J493" s="1604"/>
      <c r="K493" s="3336"/>
      <c r="L493" s="3309"/>
      <c r="M493" s="3381"/>
      <c r="N493" s="393"/>
      <c r="O493" s="394"/>
      <c r="P493" s="407"/>
      <c r="Q493" s="393"/>
      <c r="R493" s="394"/>
      <c r="S493" s="407"/>
      <c r="T493" s="408"/>
      <c r="U493" s="394"/>
      <c r="V493" s="389"/>
      <c r="W493" s="393"/>
      <c r="X493" s="394"/>
      <c r="Y493" s="407"/>
      <c r="Z493" s="2252" t="s">
        <v>1064</v>
      </c>
      <c r="AA493" s="261">
        <v>251</v>
      </c>
      <c r="AB493" s="367"/>
      <c r="AC493" s="1173" t="s">
        <v>215</v>
      </c>
      <c r="AD493" s="1794">
        <v>10000</v>
      </c>
      <c r="AE493" s="1326"/>
      <c r="AF493" s="1490"/>
      <c r="AG493" s="1327"/>
      <c r="AH493" s="1327"/>
      <c r="AI493" s="1327"/>
      <c r="AJ493" s="1332"/>
      <c r="AK493" s="1332"/>
      <c r="AL493" s="1332"/>
      <c r="AM493" s="1332"/>
      <c r="AN493" s="1332"/>
      <c r="AO493" s="1332"/>
      <c r="AP493" s="1328">
        <f>+AD493</f>
        <v>10000</v>
      </c>
      <c r="AQ493" s="1332"/>
      <c r="AR493" s="1332"/>
      <c r="AS493" s="1332"/>
      <c r="AT493" s="1332"/>
      <c r="AU493" s="1332"/>
      <c r="AV493" s="1332"/>
      <c r="AW493" s="1332"/>
      <c r="AX493" s="1332"/>
      <c r="AY493" s="1332"/>
      <c r="AZ493" s="1332"/>
      <c r="BA493" s="1318"/>
      <c r="BB493" s="1332"/>
      <c r="BC493" s="1332"/>
      <c r="BD493" s="1332"/>
      <c r="BE493" s="1332"/>
      <c r="BF493" s="1332"/>
      <c r="BG493" s="1332"/>
      <c r="BH493" s="1332"/>
      <c r="BI493" s="1332"/>
      <c r="BJ493" s="1332"/>
      <c r="BK493" s="1332"/>
      <c r="BL493" s="1332"/>
      <c r="BM493" s="1332"/>
      <c r="BN493" s="1332"/>
      <c r="BO493" s="1332"/>
      <c r="BP493" s="1332"/>
      <c r="BQ493" s="1332"/>
      <c r="BR493" s="1332"/>
      <c r="BS493" s="1332"/>
      <c r="BT493" s="1332"/>
      <c r="BU493" s="1332"/>
      <c r="BV493" s="1332"/>
      <c r="BW493" s="1332"/>
      <c r="BX493" s="1332"/>
      <c r="BY493" s="1332"/>
      <c r="BZ493" s="1332"/>
      <c r="CA493" s="1332"/>
      <c r="CB493" s="1332"/>
      <c r="CC493" s="1332"/>
      <c r="CD493" s="1332"/>
      <c r="CE493" s="1332"/>
      <c r="CF493" s="1332"/>
      <c r="CG493" s="1332"/>
      <c r="CH493" s="1378">
        <f t="shared" si="10"/>
        <v>10000</v>
      </c>
      <c r="CI493" s="1368"/>
    </row>
    <row r="494" spans="1:87" s="557" customFormat="1" ht="39" customHeight="1">
      <c r="A494" s="1680"/>
      <c r="B494" s="1696"/>
      <c r="C494" s="2184"/>
      <c r="D494" s="2184"/>
      <c r="E494" s="2184"/>
      <c r="F494" s="2282"/>
      <c r="G494" s="464"/>
      <c r="H494" s="2301"/>
      <c r="I494" s="1600"/>
      <c r="J494" s="1604"/>
      <c r="K494" s="3336"/>
      <c r="L494" s="3309"/>
      <c r="M494" s="3381"/>
      <c r="N494" s="393"/>
      <c r="O494" s="394"/>
      <c r="P494" s="407"/>
      <c r="Q494" s="393"/>
      <c r="R494" s="394"/>
      <c r="S494" s="407"/>
      <c r="T494" s="408"/>
      <c r="U494" s="394"/>
      <c r="V494" s="389"/>
      <c r="W494" s="393"/>
      <c r="X494" s="394"/>
      <c r="Y494" s="407"/>
      <c r="Z494" s="2252"/>
      <c r="AA494" s="441"/>
      <c r="AB494" s="441"/>
      <c r="AC494" s="1173"/>
      <c r="AD494" s="1794"/>
      <c r="AE494" s="1326"/>
      <c r="AF494" s="1490"/>
      <c r="AG494" s="1327"/>
      <c r="AH494" s="1327"/>
      <c r="AI494" s="1327"/>
      <c r="AJ494" s="1332"/>
      <c r="AK494" s="1332"/>
      <c r="AL494" s="1332"/>
      <c r="AM494" s="1332"/>
      <c r="AN494" s="1332"/>
      <c r="AO494" s="1332"/>
      <c r="AP494" s="1332"/>
      <c r="AQ494" s="1332"/>
      <c r="AR494" s="1332"/>
      <c r="AS494" s="1332"/>
      <c r="AT494" s="1332"/>
      <c r="AU494" s="1332"/>
      <c r="AV494" s="1332"/>
      <c r="AW494" s="1332"/>
      <c r="AX494" s="1332"/>
      <c r="AY494" s="1332"/>
      <c r="AZ494" s="1332"/>
      <c r="BA494" s="1318"/>
      <c r="BB494" s="1332"/>
      <c r="BC494" s="1332"/>
      <c r="BD494" s="1332"/>
      <c r="BE494" s="1332"/>
      <c r="BF494" s="1332"/>
      <c r="BG494" s="1332"/>
      <c r="BH494" s="1332"/>
      <c r="BI494" s="1332"/>
      <c r="BJ494" s="1332"/>
      <c r="BK494" s="1332"/>
      <c r="BL494" s="1332"/>
      <c r="BM494" s="1332"/>
      <c r="BN494" s="1332"/>
      <c r="BO494" s="1332"/>
      <c r="BP494" s="1332"/>
      <c r="BQ494" s="1332"/>
      <c r="BR494" s="1332"/>
      <c r="BS494" s="1332"/>
      <c r="BT494" s="1332"/>
      <c r="BU494" s="1332"/>
      <c r="BV494" s="1332"/>
      <c r="BW494" s="1332"/>
      <c r="BX494" s="1332"/>
      <c r="BY494" s="1332"/>
      <c r="BZ494" s="1332"/>
      <c r="CA494" s="1332"/>
      <c r="CB494" s="1332"/>
      <c r="CC494" s="1332"/>
      <c r="CD494" s="1332"/>
      <c r="CE494" s="1332"/>
      <c r="CF494" s="1332"/>
      <c r="CG494" s="1332"/>
      <c r="CH494" s="1378">
        <f t="shared" si="10"/>
        <v>0</v>
      </c>
      <c r="CI494" s="1368"/>
    </row>
    <row r="495" spans="1:87" s="557" customFormat="1" ht="39" customHeight="1">
      <c r="A495" s="1680"/>
      <c r="B495" s="1694"/>
      <c r="C495" s="2184"/>
      <c r="D495" s="2184"/>
      <c r="E495" s="2184"/>
      <c r="F495" s="2282"/>
      <c r="G495" s="558"/>
      <c r="H495" s="559"/>
      <c r="I495" s="1600"/>
      <c r="J495" s="1605"/>
      <c r="K495" s="2302"/>
      <c r="L495" s="487"/>
      <c r="M495" s="488"/>
      <c r="N495" s="398"/>
      <c r="O495" s="396"/>
      <c r="P495" s="397"/>
      <c r="Q495" s="398"/>
      <c r="R495" s="396"/>
      <c r="S495" s="397"/>
      <c r="T495" s="399"/>
      <c r="U495" s="396"/>
      <c r="V495" s="424"/>
      <c r="W495" s="398"/>
      <c r="X495" s="396"/>
      <c r="Y495" s="397"/>
      <c r="Z495" s="2295"/>
      <c r="AA495" s="560"/>
      <c r="AB495" s="560"/>
      <c r="AC495" s="561"/>
      <c r="AD495" s="2619"/>
      <c r="AE495" s="1326"/>
      <c r="AF495" s="1490"/>
      <c r="AG495" s="1327"/>
      <c r="AH495" s="1327"/>
      <c r="AI495" s="1327"/>
      <c r="AJ495" s="1332"/>
      <c r="AK495" s="1332"/>
      <c r="AL495" s="1332"/>
      <c r="AM495" s="1332"/>
      <c r="AN495" s="1332"/>
      <c r="AO495" s="1332"/>
      <c r="AP495" s="1332"/>
      <c r="AQ495" s="1332"/>
      <c r="AR495" s="1332"/>
      <c r="AS495" s="1332"/>
      <c r="AT495" s="1332"/>
      <c r="AU495" s="1332"/>
      <c r="AV495" s="1332"/>
      <c r="AW495" s="1332"/>
      <c r="AX495" s="1332"/>
      <c r="AY495" s="1332"/>
      <c r="AZ495" s="1332"/>
      <c r="BA495" s="1318"/>
      <c r="BB495" s="1332"/>
      <c r="BC495" s="1332"/>
      <c r="BD495" s="1332"/>
      <c r="BE495" s="1332"/>
      <c r="BF495" s="1332"/>
      <c r="BG495" s="1332"/>
      <c r="BH495" s="1332"/>
      <c r="BI495" s="1332"/>
      <c r="BJ495" s="1332"/>
      <c r="BK495" s="1332"/>
      <c r="BL495" s="1332"/>
      <c r="BM495" s="1332"/>
      <c r="BN495" s="1332"/>
      <c r="BO495" s="1332"/>
      <c r="BP495" s="1332"/>
      <c r="BQ495" s="1332"/>
      <c r="BR495" s="1332"/>
      <c r="BS495" s="1332"/>
      <c r="BT495" s="1332"/>
      <c r="BU495" s="1332"/>
      <c r="BV495" s="1332"/>
      <c r="BW495" s="1332"/>
      <c r="BX495" s="1332"/>
      <c r="BY495" s="1332"/>
      <c r="BZ495" s="1332"/>
      <c r="CA495" s="1332"/>
      <c r="CB495" s="1332"/>
      <c r="CC495" s="1332"/>
      <c r="CD495" s="1332"/>
      <c r="CE495" s="1332"/>
      <c r="CF495" s="1332"/>
      <c r="CG495" s="1332"/>
      <c r="CH495" s="1378">
        <f t="shared" si="10"/>
        <v>0</v>
      </c>
      <c r="CI495" s="1368"/>
    </row>
    <row r="496" spans="1:87" s="386" customFormat="1" ht="102.75" customHeight="1">
      <c r="A496" s="2408"/>
      <c r="B496" s="1693"/>
      <c r="C496" s="2227"/>
      <c r="D496" s="409"/>
      <c r="E496" s="2227"/>
      <c r="F496" s="1649"/>
      <c r="G496" s="549"/>
      <c r="H496" s="2301" t="s">
        <v>1121</v>
      </c>
      <c r="I496" s="1586">
        <v>104</v>
      </c>
      <c r="J496" s="1575">
        <v>40</v>
      </c>
      <c r="K496" s="3335" t="s">
        <v>1122</v>
      </c>
      <c r="L496" s="2289" t="s">
        <v>1123</v>
      </c>
      <c r="M496" s="2296" t="s">
        <v>1124</v>
      </c>
      <c r="N496" s="406"/>
      <c r="O496" s="415"/>
      <c r="P496" s="417"/>
      <c r="Q496" s="406"/>
      <c r="R496" s="415"/>
      <c r="S496" s="417"/>
      <c r="T496" s="429"/>
      <c r="U496" s="404"/>
      <c r="V496" s="405"/>
      <c r="W496" s="403"/>
      <c r="X496" s="404"/>
      <c r="Y496" s="428"/>
      <c r="Z496" s="2894" t="s">
        <v>1125</v>
      </c>
      <c r="AA496" s="2895">
        <v>222</v>
      </c>
      <c r="AB496" s="2895"/>
      <c r="AC496" s="2896" t="s">
        <v>4</v>
      </c>
      <c r="AD496" s="2897">
        <f>1000*100</f>
        <v>100000</v>
      </c>
      <c r="AE496" s="1334"/>
      <c r="AF496" s="1491"/>
      <c r="AG496" s="1335"/>
      <c r="AH496" s="1335"/>
      <c r="AI496" s="1335">
        <f>+AD496</f>
        <v>100000</v>
      </c>
      <c r="AJ496" s="1318"/>
      <c r="AK496" s="1318"/>
      <c r="AL496" s="1318"/>
      <c r="AM496" s="1318"/>
      <c r="AN496" s="1318"/>
      <c r="AO496" s="1318"/>
      <c r="AP496" s="1318"/>
      <c r="AQ496" s="1318"/>
      <c r="AR496" s="1318"/>
      <c r="AS496" s="1318"/>
      <c r="AT496" s="1318"/>
      <c r="AU496" s="1318"/>
      <c r="AV496" s="1318"/>
      <c r="AW496" s="1318"/>
      <c r="AX496" s="1318"/>
      <c r="AY496" s="1318"/>
      <c r="AZ496" s="1318"/>
      <c r="BA496" s="1318"/>
      <c r="BB496" s="1318"/>
      <c r="BC496" s="1318"/>
      <c r="BD496" s="1318"/>
      <c r="BE496" s="1318"/>
      <c r="BF496" s="1318"/>
      <c r="BG496" s="1318"/>
      <c r="BH496" s="1318"/>
      <c r="BI496" s="1318"/>
      <c r="BJ496" s="1318"/>
      <c r="BK496" s="1318"/>
      <c r="BL496" s="1318"/>
      <c r="BM496" s="1318"/>
      <c r="BN496" s="1318"/>
      <c r="BO496" s="1318"/>
      <c r="BP496" s="1318"/>
      <c r="BQ496" s="1318"/>
      <c r="BR496" s="1318"/>
      <c r="BS496" s="1318"/>
      <c r="BT496" s="1318"/>
      <c r="BU496" s="1318"/>
      <c r="BV496" s="1318"/>
      <c r="BW496" s="1318"/>
      <c r="BX496" s="1318"/>
      <c r="BY496" s="1318"/>
      <c r="BZ496" s="1318"/>
      <c r="CA496" s="1318"/>
      <c r="CB496" s="1318"/>
      <c r="CC496" s="1318"/>
      <c r="CD496" s="1318"/>
      <c r="CE496" s="1318"/>
      <c r="CF496" s="1318"/>
      <c r="CG496" s="1318"/>
      <c r="CH496" s="1378">
        <f t="shared" si="10"/>
        <v>100000</v>
      </c>
      <c r="CI496" s="1366"/>
    </row>
    <row r="497" spans="1:87" s="386" customFormat="1" ht="71.25" customHeight="1">
      <c r="A497" s="2408"/>
      <c r="B497" s="1693"/>
      <c r="C497" s="2227"/>
      <c r="D497" s="2227"/>
      <c r="E497" s="2227"/>
      <c r="F497" s="1649"/>
      <c r="G497" s="549"/>
      <c r="H497" s="2141"/>
      <c r="I497" s="1584"/>
      <c r="J497" s="1573"/>
      <c r="K497" s="3336"/>
      <c r="L497" s="2290"/>
      <c r="M497" s="2297"/>
      <c r="N497" s="388"/>
      <c r="O497" s="381"/>
      <c r="P497" s="382"/>
      <c r="Q497" s="388"/>
      <c r="R497" s="381"/>
      <c r="S497" s="382"/>
      <c r="T497" s="408"/>
      <c r="U497" s="394"/>
      <c r="V497" s="395"/>
      <c r="W497" s="393"/>
      <c r="X497" s="394"/>
      <c r="Y497" s="407"/>
      <c r="Z497" s="2898" t="s">
        <v>1126</v>
      </c>
      <c r="AA497" s="2888">
        <v>222</v>
      </c>
      <c r="AB497" s="2888"/>
      <c r="AC497" s="2889" t="s">
        <v>4</v>
      </c>
      <c r="AD497" s="2899">
        <f>3000*10</f>
        <v>30000</v>
      </c>
      <c r="AE497" s="1334"/>
      <c r="AF497" s="1491"/>
      <c r="AG497" s="1335"/>
      <c r="AH497" s="1335"/>
      <c r="AI497" s="1335">
        <f>+AD497</f>
        <v>30000</v>
      </c>
      <c r="AJ497" s="1318"/>
      <c r="AK497" s="1318"/>
      <c r="AL497" s="1318"/>
      <c r="AM497" s="1318"/>
      <c r="AN497" s="1318"/>
      <c r="AO497" s="1318"/>
      <c r="AP497" s="1318"/>
      <c r="AQ497" s="1318"/>
      <c r="AR497" s="1318"/>
      <c r="AS497" s="1318"/>
      <c r="AT497" s="1318"/>
      <c r="AU497" s="1318"/>
      <c r="AV497" s="1318"/>
      <c r="AW497" s="1318"/>
      <c r="AX497" s="1318"/>
      <c r="AY497" s="1318"/>
      <c r="AZ497" s="1318"/>
      <c r="BA497" s="1318"/>
      <c r="BB497" s="1318"/>
      <c r="BC497" s="1318"/>
      <c r="BD497" s="1318"/>
      <c r="BE497" s="1318"/>
      <c r="BF497" s="1318"/>
      <c r="BG497" s="1318"/>
      <c r="BH497" s="1318"/>
      <c r="BI497" s="1318"/>
      <c r="BJ497" s="1318"/>
      <c r="BK497" s="1318"/>
      <c r="BL497" s="1318"/>
      <c r="BM497" s="1318"/>
      <c r="BN497" s="1318"/>
      <c r="BO497" s="1318"/>
      <c r="BP497" s="1318"/>
      <c r="BQ497" s="1318"/>
      <c r="BR497" s="1318"/>
      <c r="BS497" s="1318"/>
      <c r="BT497" s="1318"/>
      <c r="BU497" s="1318"/>
      <c r="BV497" s="1318"/>
      <c r="BW497" s="1318"/>
      <c r="BX497" s="1318"/>
      <c r="BY497" s="1318"/>
      <c r="BZ497" s="1318"/>
      <c r="CA497" s="1318"/>
      <c r="CB497" s="1318"/>
      <c r="CC497" s="1318"/>
      <c r="CD497" s="1318"/>
      <c r="CE497" s="1318"/>
      <c r="CF497" s="1318"/>
      <c r="CG497" s="1318"/>
      <c r="CH497" s="1378">
        <f t="shared" si="10"/>
        <v>30000</v>
      </c>
      <c r="CI497" s="1366"/>
    </row>
    <row r="498" spans="1:87" s="386" customFormat="1" ht="108.75" customHeight="1">
      <c r="A498" s="2408"/>
      <c r="B498" s="1693"/>
      <c r="C498" s="1649"/>
      <c r="D498" s="2185"/>
      <c r="E498" s="2185"/>
      <c r="F498" s="1649"/>
      <c r="G498" s="391"/>
      <c r="H498" s="2141"/>
      <c r="I498" s="1584"/>
      <c r="J498" s="1573"/>
      <c r="K498" s="3336"/>
      <c r="L498" s="2290"/>
      <c r="M498" s="2297"/>
      <c r="N498" s="388"/>
      <c r="O498" s="381"/>
      <c r="P498" s="382"/>
      <c r="Q498" s="388"/>
      <c r="R498" s="381"/>
      <c r="S498" s="382"/>
      <c r="T498" s="408"/>
      <c r="U498" s="394"/>
      <c r="V498" s="395"/>
      <c r="W498" s="393"/>
      <c r="X498" s="394"/>
      <c r="Y498" s="407"/>
      <c r="Z498" s="2252" t="s">
        <v>1127</v>
      </c>
      <c r="AA498" s="444">
        <v>392</v>
      </c>
      <c r="AB498" s="752"/>
      <c r="AC498" s="1173" t="s">
        <v>331</v>
      </c>
      <c r="AD498" s="1794">
        <f>500*10</f>
        <v>5000</v>
      </c>
      <c r="AE498" s="1326"/>
      <c r="AF498" s="1490"/>
      <c r="AG498" s="1327"/>
      <c r="AH498" s="1327"/>
      <c r="AI498" s="1327"/>
      <c r="AJ498" s="1318"/>
      <c r="AK498" s="1318"/>
      <c r="AL498" s="1318"/>
      <c r="AM498" s="1318"/>
      <c r="AN498" s="1318"/>
      <c r="AO498" s="1318"/>
      <c r="AP498" s="1318"/>
      <c r="AQ498" s="1318"/>
      <c r="AR498" s="1318"/>
      <c r="AS498" s="1318"/>
      <c r="AT498" s="1318"/>
      <c r="AU498" s="1318"/>
      <c r="AV498" s="1318"/>
      <c r="AW498" s="1318"/>
      <c r="AX498" s="1318"/>
      <c r="AY498" s="1328"/>
      <c r="AZ498" s="1328"/>
      <c r="BA498" s="1318"/>
      <c r="BB498" s="1318"/>
      <c r="BC498" s="1318"/>
      <c r="BD498" s="1318"/>
      <c r="BE498" s="1318"/>
      <c r="BF498" s="1318"/>
      <c r="BG498" s="1318"/>
      <c r="BH498" s="1318"/>
      <c r="BI498" s="1318"/>
      <c r="BJ498" s="1318"/>
      <c r="BK498" s="1318"/>
      <c r="BL498" s="1318"/>
      <c r="BM498" s="1318"/>
      <c r="BN498" s="1318"/>
      <c r="BO498" s="1318"/>
      <c r="BP498" s="1318"/>
      <c r="BQ498" s="1328">
        <f>+AD498</f>
        <v>5000</v>
      </c>
      <c r="BR498" s="1318"/>
      <c r="BS498" s="1318"/>
      <c r="BT498" s="1318"/>
      <c r="BU498" s="1318"/>
      <c r="BV498" s="1318"/>
      <c r="BW498" s="1318"/>
      <c r="BX498" s="1318"/>
      <c r="BY498" s="1318"/>
      <c r="BZ498" s="1318"/>
      <c r="CA498" s="1318"/>
      <c r="CB498" s="1318"/>
      <c r="CC498" s="1318"/>
      <c r="CD498" s="1318"/>
      <c r="CE498" s="1318"/>
      <c r="CF498" s="1318"/>
      <c r="CG498" s="1318"/>
      <c r="CH498" s="1378">
        <f t="shared" si="10"/>
        <v>5000</v>
      </c>
      <c r="CI498" s="1366"/>
    </row>
    <row r="499" spans="1:87" s="386" customFormat="1">
      <c r="A499" s="2408"/>
      <c r="B499" s="1693"/>
      <c r="C499" s="2227"/>
      <c r="D499" s="2227"/>
      <c r="E499" s="2311"/>
      <c r="F499" s="1649"/>
      <c r="G499" s="549"/>
      <c r="H499" s="2141"/>
      <c r="I499" s="1609"/>
      <c r="J499" s="553"/>
      <c r="K499" s="2197"/>
      <c r="L499" s="2290"/>
      <c r="M499" s="2297"/>
      <c r="N499" s="393"/>
      <c r="O499" s="394"/>
      <c r="P499" s="407"/>
      <c r="Q499" s="393"/>
      <c r="R499" s="394"/>
      <c r="S499" s="407"/>
      <c r="T499" s="408"/>
      <c r="U499" s="394"/>
      <c r="V499" s="395"/>
      <c r="W499" s="393"/>
      <c r="X499" s="394"/>
      <c r="Y499" s="407"/>
      <c r="Z499" s="451"/>
      <c r="AA499" s="391"/>
      <c r="AB499" s="367"/>
      <c r="AC499" s="898"/>
      <c r="AD499" s="1795"/>
      <c r="AE499" s="1326"/>
      <c r="AF499" s="1490"/>
      <c r="AG499" s="1327"/>
      <c r="AH499" s="1327"/>
      <c r="AI499" s="1327"/>
      <c r="AJ499" s="1318"/>
      <c r="AK499" s="1318"/>
      <c r="AL499" s="1318"/>
      <c r="AM499" s="1318"/>
      <c r="AN499" s="1318"/>
      <c r="AO499" s="1318"/>
      <c r="AP499" s="1318"/>
      <c r="AQ499" s="1318"/>
      <c r="AR499" s="1318"/>
      <c r="AS499" s="1318"/>
      <c r="AT499" s="1318"/>
      <c r="AU499" s="1318"/>
      <c r="AV499" s="1318"/>
      <c r="AW499" s="1318"/>
      <c r="AX499" s="1318"/>
      <c r="AY499" s="1318"/>
      <c r="AZ499" s="1318"/>
      <c r="BA499" s="1318"/>
      <c r="BB499" s="1318"/>
      <c r="BC499" s="1318"/>
      <c r="BD499" s="1318"/>
      <c r="BE499" s="1318"/>
      <c r="BF499" s="1318"/>
      <c r="BG499" s="1318"/>
      <c r="BH499" s="1318"/>
      <c r="BI499" s="1318"/>
      <c r="BJ499" s="1318"/>
      <c r="BK499" s="1318"/>
      <c r="BL499" s="1318"/>
      <c r="BM499" s="1318"/>
      <c r="BN499" s="1318"/>
      <c r="BO499" s="1318"/>
      <c r="BP499" s="1318"/>
      <c r="BQ499" s="1318"/>
      <c r="BR499" s="1318"/>
      <c r="BS499" s="1318"/>
      <c r="BT499" s="1318"/>
      <c r="BU499" s="1318"/>
      <c r="BV499" s="1318"/>
      <c r="BW499" s="1318"/>
      <c r="BX499" s="1318"/>
      <c r="BY499" s="1318"/>
      <c r="BZ499" s="1318"/>
      <c r="CA499" s="1318"/>
      <c r="CB499" s="1318"/>
      <c r="CC499" s="1318"/>
      <c r="CD499" s="1318"/>
      <c r="CE499" s="1318"/>
      <c r="CF499" s="1318"/>
      <c r="CG499" s="1318"/>
      <c r="CH499" s="1378">
        <f t="shared" si="10"/>
        <v>0</v>
      </c>
      <c r="CI499" s="1366"/>
    </row>
    <row r="500" spans="1:87" s="386" customFormat="1" ht="34.5" customHeight="1" thickBot="1">
      <c r="A500" s="2400"/>
      <c r="B500" s="3117" t="s">
        <v>2467</v>
      </c>
      <c r="C500" s="3117"/>
      <c r="D500" s="3117"/>
      <c r="E500" s="3117"/>
      <c r="F500" s="3117"/>
      <c r="G500" s="3117"/>
      <c r="H500" s="3117"/>
      <c r="I500" s="3117"/>
      <c r="J500" s="3117"/>
      <c r="K500" s="3117"/>
      <c r="L500" s="3117"/>
      <c r="M500" s="3117"/>
      <c r="N500" s="3117"/>
      <c r="O500" s="3117"/>
      <c r="P500" s="3117"/>
      <c r="Q500" s="3117"/>
      <c r="R500" s="3117"/>
      <c r="S500" s="3117"/>
      <c r="T500" s="3117"/>
      <c r="U500" s="3117"/>
      <c r="V500" s="3117"/>
      <c r="W500" s="3117"/>
      <c r="X500" s="3117"/>
      <c r="Y500" s="3117"/>
      <c r="Z500" s="3117"/>
      <c r="AA500" s="1546"/>
      <c r="AB500" s="1546"/>
      <c r="AC500" s="204"/>
      <c r="AD500" s="2615">
        <f>SUM(AD452:AD499)</f>
        <v>290000</v>
      </c>
      <c r="AE500" s="1326"/>
      <c r="AF500" s="1490"/>
      <c r="AG500" s="1327"/>
      <c r="AH500" s="1327"/>
      <c r="AI500" s="1327"/>
      <c r="AJ500" s="1318"/>
      <c r="AK500" s="1318"/>
      <c r="AL500" s="1318"/>
      <c r="AM500" s="1318"/>
      <c r="AN500" s="1318"/>
      <c r="AO500" s="1318"/>
      <c r="AP500" s="1318"/>
      <c r="AQ500" s="1318"/>
      <c r="AR500" s="1318"/>
      <c r="AS500" s="1318"/>
      <c r="AT500" s="1318"/>
      <c r="AU500" s="1318"/>
      <c r="AV500" s="1318"/>
      <c r="AW500" s="1318"/>
      <c r="AX500" s="1318"/>
      <c r="AY500" s="1318"/>
      <c r="AZ500" s="1318"/>
      <c r="BA500" s="1318"/>
      <c r="BB500" s="1318"/>
      <c r="BC500" s="1318"/>
      <c r="BD500" s="1318"/>
      <c r="BE500" s="1318"/>
      <c r="BF500" s="1318"/>
      <c r="BG500" s="1318"/>
      <c r="BH500" s="1318"/>
      <c r="BI500" s="1318"/>
      <c r="BJ500" s="1318"/>
      <c r="BK500" s="1318"/>
      <c r="BL500" s="1318"/>
      <c r="BM500" s="1318"/>
      <c r="BN500" s="1318"/>
      <c r="BO500" s="1318"/>
      <c r="BP500" s="1318"/>
      <c r="BQ500" s="1318"/>
      <c r="BR500" s="1318"/>
      <c r="BS500" s="1318"/>
      <c r="BT500" s="1318"/>
      <c r="BU500" s="1318"/>
      <c r="BV500" s="1318"/>
      <c r="BW500" s="1318"/>
      <c r="BX500" s="1318"/>
      <c r="BY500" s="1318"/>
      <c r="BZ500" s="1318"/>
      <c r="CA500" s="1318"/>
      <c r="CB500" s="1318"/>
      <c r="CC500" s="1318"/>
      <c r="CD500" s="1318"/>
      <c r="CE500" s="1318"/>
      <c r="CF500" s="1318"/>
      <c r="CG500" s="1318"/>
      <c r="CH500" s="1378">
        <f t="shared" si="10"/>
        <v>0</v>
      </c>
      <c r="CI500" s="1366"/>
    </row>
    <row r="501" spans="1:87" s="386" customFormat="1" ht="66" customHeight="1">
      <c r="A501" s="2404">
        <v>12</v>
      </c>
      <c r="B501" s="1697">
        <v>6</v>
      </c>
      <c r="C501" s="3204" t="s">
        <v>1128</v>
      </c>
      <c r="D501" s="462" t="s">
        <v>622</v>
      </c>
      <c r="E501" s="3419" t="s">
        <v>1129</v>
      </c>
      <c r="F501" s="3421" t="s">
        <v>1130</v>
      </c>
      <c r="G501" s="562" t="s">
        <v>1131</v>
      </c>
      <c r="H501" s="1172" t="s">
        <v>2515</v>
      </c>
      <c r="I501" s="1583"/>
      <c r="J501" s="1579"/>
      <c r="K501" s="3404" t="s">
        <v>1132</v>
      </c>
      <c r="L501" s="2152"/>
      <c r="M501" s="2152"/>
      <c r="N501" s="438"/>
      <c r="O501" s="438"/>
      <c r="P501" s="540"/>
      <c r="Q501" s="437"/>
      <c r="R501" s="438"/>
      <c r="S501" s="439"/>
      <c r="T501" s="437"/>
      <c r="U501" s="438"/>
      <c r="V501" s="439"/>
      <c r="W501" s="474"/>
      <c r="X501" s="438"/>
      <c r="Y501" s="438"/>
      <c r="Z501" s="390" t="s">
        <v>1133</v>
      </c>
      <c r="AA501" s="391"/>
      <c r="AB501" s="367"/>
      <c r="AC501" s="898"/>
      <c r="AD501" s="1795"/>
      <c r="AE501" s="1326"/>
      <c r="AF501" s="1490"/>
      <c r="AG501" s="1327"/>
      <c r="AH501" s="1327"/>
      <c r="AI501" s="1327"/>
      <c r="AJ501" s="1318"/>
      <c r="AK501" s="1318"/>
      <c r="AL501" s="1318"/>
      <c r="AM501" s="1318"/>
      <c r="AN501" s="1318"/>
      <c r="AO501" s="1318"/>
      <c r="AP501" s="1318"/>
      <c r="AQ501" s="1318"/>
      <c r="AR501" s="1318"/>
      <c r="AS501" s="1318"/>
      <c r="AT501" s="1318"/>
      <c r="AU501" s="1318"/>
      <c r="AV501" s="1318"/>
      <c r="AW501" s="1318"/>
      <c r="AX501" s="1318"/>
      <c r="AY501" s="1318"/>
      <c r="AZ501" s="1318"/>
      <c r="BA501" s="1318"/>
      <c r="BB501" s="1318"/>
      <c r="BC501" s="1318"/>
      <c r="BD501" s="1318"/>
      <c r="BE501" s="1318"/>
      <c r="BF501" s="1318"/>
      <c r="BG501" s="1318"/>
      <c r="BH501" s="1318"/>
      <c r="BI501" s="1318"/>
      <c r="BJ501" s="1318"/>
      <c r="BK501" s="1318"/>
      <c r="BL501" s="1318"/>
      <c r="BM501" s="1318"/>
      <c r="BN501" s="1318"/>
      <c r="BO501" s="1318"/>
      <c r="BP501" s="1318"/>
      <c r="BQ501" s="1318"/>
      <c r="BR501" s="1318"/>
      <c r="BS501" s="1318"/>
      <c r="BT501" s="1318"/>
      <c r="BU501" s="1318"/>
      <c r="BV501" s="1318"/>
      <c r="BW501" s="1318"/>
      <c r="BX501" s="1318"/>
      <c r="BY501" s="1318"/>
      <c r="BZ501" s="1318"/>
      <c r="CA501" s="1318"/>
      <c r="CB501" s="1318"/>
      <c r="CC501" s="1318"/>
      <c r="CD501" s="1318"/>
      <c r="CE501" s="1318"/>
      <c r="CF501" s="1318"/>
      <c r="CG501" s="1318"/>
      <c r="CH501" s="1378">
        <f t="shared" si="10"/>
        <v>0</v>
      </c>
      <c r="CI501" s="1366"/>
    </row>
    <row r="502" spans="1:87" s="386" customFormat="1" ht="140.25" customHeight="1">
      <c r="A502" s="2410"/>
      <c r="B502" s="1694"/>
      <c r="C502" s="3205"/>
      <c r="D502" s="3205" t="s">
        <v>1134</v>
      </c>
      <c r="E502" s="3420"/>
      <c r="F502" s="3140"/>
      <c r="G502" s="563" t="s">
        <v>1135</v>
      </c>
      <c r="H502" s="2141" t="s">
        <v>2518</v>
      </c>
      <c r="I502" s="1584"/>
      <c r="J502" s="1618"/>
      <c r="K502" s="3405"/>
      <c r="L502" s="2153"/>
      <c r="M502" s="2153"/>
      <c r="N502" s="394"/>
      <c r="O502" s="394"/>
      <c r="P502" s="395"/>
      <c r="Q502" s="393"/>
      <c r="R502" s="394"/>
      <c r="S502" s="407"/>
      <c r="T502" s="393"/>
      <c r="U502" s="394"/>
      <c r="V502" s="407"/>
      <c r="W502" s="408"/>
      <c r="X502" s="394"/>
      <c r="Y502" s="394"/>
      <c r="Z502" s="390"/>
      <c r="AA502" s="391"/>
      <c r="AB502" s="367"/>
      <c r="AC502" s="898"/>
      <c r="AD502" s="1795"/>
      <c r="AE502" s="1326"/>
      <c r="AF502" s="1490"/>
      <c r="AG502" s="1327"/>
      <c r="AH502" s="1327"/>
      <c r="AI502" s="1327"/>
      <c r="AJ502" s="1318"/>
      <c r="AK502" s="1318"/>
      <c r="AL502" s="1318"/>
      <c r="AM502" s="1318"/>
      <c r="AN502" s="1318"/>
      <c r="AO502" s="1318"/>
      <c r="AP502" s="1318"/>
      <c r="AQ502" s="1318"/>
      <c r="AR502" s="1318"/>
      <c r="AS502" s="1318"/>
      <c r="AT502" s="1318"/>
      <c r="AU502" s="1318"/>
      <c r="AV502" s="1318"/>
      <c r="AW502" s="1318"/>
      <c r="AX502" s="1318"/>
      <c r="AY502" s="1318"/>
      <c r="AZ502" s="1318"/>
      <c r="BA502" s="1318"/>
      <c r="BB502" s="1318"/>
      <c r="BC502" s="1318"/>
      <c r="BD502" s="1318"/>
      <c r="BE502" s="1318"/>
      <c r="BF502" s="1318"/>
      <c r="BG502" s="1318"/>
      <c r="BH502" s="1318"/>
      <c r="BI502" s="1318"/>
      <c r="BJ502" s="1318"/>
      <c r="BK502" s="1318"/>
      <c r="BL502" s="1318"/>
      <c r="BM502" s="1318"/>
      <c r="BN502" s="1318"/>
      <c r="BO502" s="1318"/>
      <c r="BP502" s="1318"/>
      <c r="BQ502" s="1318"/>
      <c r="BR502" s="1318"/>
      <c r="BS502" s="1318"/>
      <c r="BT502" s="1318"/>
      <c r="BU502" s="1318"/>
      <c r="BV502" s="1318"/>
      <c r="BW502" s="1318"/>
      <c r="BX502" s="1318"/>
      <c r="BY502" s="1318"/>
      <c r="BZ502" s="1318"/>
      <c r="CA502" s="1318"/>
      <c r="CB502" s="1318"/>
      <c r="CC502" s="1318"/>
      <c r="CD502" s="1318"/>
      <c r="CE502" s="1318"/>
      <c r="CF502" s="1318"/>
      <c r="CG502" s="1318"/>
      <c r="CH502" s="1378">
        <f t="shared" si="10"/>
        <v>0</v>
      </c>
      <c r="CI502" s="1366"/>
    </row>
    <row r="503" spans="1:87" s="386" customFormat="1" ht="105" customHeight="1">
      <c r="A503" s="2410"/>
      <c r="B503" s="1694"/>
      <c r="C503" s="3205"/>
      <c r="D503" s="3205"/>
      <c r="E503" s="3420"/>
      <c r="F503" s="3140"/>
      <c r="G503" s="176"/>
      <c r="H503" s="2141"/>
      <c r="I503" s="1609">
        <v>105</v>
      </c>
      <c r="J503" s="553">
        <v>41</v>
      </c>
      <c r="K503" s="2197" t="s">
        <v>1136</v>
      </c>
      <c r="L503" s="2221" t="s">
        <v>1137</v>
      </c>
      <c r="M503" s="2290" t="s">
        <v>1138</v>
      </c>
      <c r="N503" s="381"/>
      <c r="O503" s="381"/>
      <c r="P503" s="395"/>
      <c r="Q503" s="393"/>
      <c r="R503" s="394"/>
      <c r="S503" s="407"/>
      <c r="T503" s="393"/>
      <c r="U503" s="394"/>
      <c r="V503" s="407"/>
      <c r="W503" s="408"/>
      <c r="X503" s="394"/>
      <c r="Y503" s="394"/>
      <c r="Z503" s="390"/>
      <c r="AA503" s="391"/>
      <c r="AB503" s="367"/>
      <c r="AC503" s="898"/>
      <c r="AD503" s="1795"/>
      <c r="AE503" s="1326"/>
      <c r="AF503" s="1490"/>
      <c r="AG503" s="1327"/>
      <c r="AH503" s="1327"/>
      <c r="AI503" s="1327"/>
      <c r="AJ503" s="1318"/>
      <c r="AK503" s="1318"/>
      <c r="AL503" s="1318"/>
      <c r="AM503" s="1318"/>
      <c r="AN503" s="1318"/>
      <c r="AO503" s="1318"/>
      <c r="AP503" s="1318"/>
      <c r="AQ503" s="1318"/>
      <c r="AR503" s="1318"/>
      <c r="AS503" s="1318"/>
      <c r="AT503" s="1318"/>
      <c r="AU503" s="1318"/>
      <c r="AV503" s="1318"/>
      <c r="AW503" s="1318"/>
      <c r="AX503" s="1318"/>
      <c r="AY503" s="1318"/>
      <c r="AZ503" s="1318"/>
      <c r="BA503" s="1318"/>
      <c r="BB503" s="1318"/>
      <c r="BC503" s="1318"/>
      <c r="BD503" s="1318"/>
      <c r="BE503" s="1318"/>
      <c r="BF503" s="1318"/>
      <c r="BG503" s="1318"/>
      <c r="BH503" s="1318"/>
      <c r="BI503" s="1318"/>
      <c r="BJ503" s="1318"/>
      <c r="BK503" s="1318"/>
      <c r="BL503" s="1318"/>
      <c r="BM503" s="1318"/>
      <c r="BN503" s="1318"/>
      <c r="BO503" s="1318"/>
      <c r="BP503" s="1318"/>
      <c r="BQ503" s="1318"/>
      <c r="BR503" s="1318"/>
      <c r="BS503" s="1318"/>
      <c r="BT503" s="1318"/>
      <c r="BU503" s="1318"/>
      <c r="BV503" s="1318"/>
      <c r="BW503" s="1318"/>
      <c r="BX503" s="1318"/>
      <c r="BY503" s="1318"/>
      <c r="BZ503" s="1318"/>
      <c r="CA503" s="1318"/>
      <c r="CB503" s="1318"/>
      <c r="CC503" s="1318"/>
      <c r="CD503" s="1318"/>
      <c r="CE503" s="1318"/>
      <c r="CF503" s="1318"/>
      <c r="CG503" s="1318"/>
      <c r="CH503" s="1378">
        <f t="shared" si="10"/>
        <v>0</v>
      </c>
      <c r="CI503" s="1366"/>
    </row>
    <row r="504" spans="1:87" s="386" customFormat="1">
      <c r="A504" s="2410"/>
      <c r="B504" s="1694"/>
      <c r="C504" s="3205"/>
      <c r="D504" s="443" t="s">
        <v>631</v>
      </c>
      <c r="E504" s="565"/>
      <c r="F504" s="2204"/>
      <c r="G504" s="176"/>
      <c r="H504" s="2141"/>
      <c r="I504" s="1609"/>
      <c r="J504" s="551"/>
      <c r="K504" s="2302"/>
      <c r="L504" s="1884"/>
      <c r="M504" s="487"/>
      <c r="N504" s="396"/>
      <c r="O504" s="396"/>
      <c r="P504" s="411"/>
      <c r="Q504" s="398"/>
      <c r="R504" s="396"/>
      <c r="S504" s="397"/>
      <c r="T504" s="398"/>
      <c r="U504" s="396"/>
      <c r="V504" s="397"/>
      <c r="W504" s="399"/>
      <c r="X504" s="396"/>
      <c r="Y504" s="396"/>
      <c r="Z504" s="400"/>
      <c r="AA504" s="412"/>
      <c r="AB504" s="401"/>
      <c r="AC504" s="1662"/>
      <c r="AD504" s="1789"/>
      <c r="AE504" s="1326"/>
      <c r="AF504" s="1490"/>
      <c r="AG504" s="1327"/>
      <c r="AH504" s="1327"/>
      <c r="AI504" s="1327"/>
      <c r="AJ504" s="1318"/>
      <c r="AK504" s="1318"/>
      <c r="AL504" s="1318"/>
      <c r="AM504" s="1318"/>
      <c r="AN504" s="1318"/>
      <c r="AO504" s="1318"/>
      <c r="AP504" s="1318"/>
      <c r="AQ504" s="1318"/>
      <c r="AR504" s="1318"/>
      <c r="AS504" s="1318"/>
      <c r="AT504" s="1318"/>
      <c r="AU504" s="1318"/>
      <c r="AV504" s="1318"/>
      <c r="AW504" s="1318"/>
      <c r="AX504" s="1318"/>
      <c r="AY504" s="1318"/>
      <c r="AZ504" s="1318"/>
      <c r="BA504" s="1318"/>
      <c r="BB504" s="1318"/>
      <c r="BC504" s="1318"/>
      <c r="BD504" s="1318"/>
      <c r="BE504" s="1318"/>
      <c r="BF504" s="1318"/>
      <c r="BG504" s="1318"/>
      <c r="BH504" s="1318"/>
      <c r="BI504" s="1318"/>
      <c r="BJ504" s="1318"/>
      <c r="BK504" s="1318"/>
      <c r="BL504" s="1318"/>
      <c r="BM504" s="1318"/>
      <c r="BN504" s="1318"/>
      <c r="BO504" s="1318"/>
      <c r="BP504" s="1318"/>
      <c r="BQ504" s="1318"/>
      <c r="BR504" s="1318"/>
      <c r="BS504" s="1318"/>
      <c r="BT504" s="1318"/>
      <c r="BU504" s="1318"/>
      <c r="BV504" s="1318"/>
      <c r="BW504" s="1318"/>
      <c r="BX504" s="1318"/>
      <c r="BY504" s="1318"/>
      <c r="BZ504" s="1318"/>
      <c r="CA504" s="1318"/>
      <c r="CB504" s="1318"/>
      <c r="CC504" s="1318"/>
      <c r="CD504" s="1318"/>
      <c r="CE504" s="1318"/>
      <c r="CF504" s="1318"/>
      <c r="CG504" s="1318"/>
      <c r="CH504" s="1378">
        <f t="shared" si="10"/>
        <v>0</v>
      </c>
      <c r="CI504" s="1366"/>
    </row>
    <row r="505" spans="1:87" s="386" customFormat="1" ht="99" customHeight="1">
      <c r="A505" s="2410"/>
      <c r="B505" s="1694"/>
      <c r="C505" s="3205"/>
      <c r="D505" s="2227" t="s">
        <v>1139</v>
      </c>
      <c r="E505" s="565"/>
      <c r="F505" s="2204"/>
      <c r="G505" s="176"/>
      <c r="H505" s="2141"/>
      <c r="I505" s="1623">
        <v>106</v>
      </c>
      <c r="J505" s="553">
        <v>42</v>
      </c>
      <c r="K505" s="3335" t="s">
        <v>1140</v>
      </c>
      <c r="L505" s="2221" t="s">
        <v>1141</v>
      </c>
      <c r="M505" s="2290" t="s">
        <v>1138</v>
      </c>
      <c r="N505" s="394"/>
      <c r="O505" s="394"/>
      <c r="P505" s="389"/>
      <c r="Q505" s="388"/>
      <c r="R505" s="394"/>
      <c r="S505" s="407"/>
      <c r="T505" s="393"/>
      <c r="U505" s="394"/>
      <c r="V505" s="407"/>
      <c r="W505" s="408"/>
      <c r="X505" s="394"/>
      <c r="Y505" s="394"/>
      <c r="Z505" s="2160" t="s">
        <v>1142</v>
      </c>
      <c r="AA505" s="566">
        <v>311</v>
      </c>
      <c r="AB505" s="566">
        <v>3111</v>
      </c>
      <c r="AC505" s="2200" t="s">
        <v>1073</v>
      </c>
      <c r="AD505" s="1794">
        <f>60*350</f>
        <v>21000</v>
      </c>
      <c r="AE505" s="1326"/>
      <c r="AF505" s="1490"/>
      <c r="AG505" s="1327"/>
      <c r="AH505" s="1327"/>
      <c r="AI505" s="1327"/>
      <c r="AJ505" s="1318"/>
      <c r="AK505" s="1318"/>
      <c r="AL505" s="1318"/>
      <c r="AM505" s="1318"/>
      <c r="AN505" s="1318"/>
      <c r="AO505" s="1318"/>
      <c r="AP505" s="1318"/>
      <c r="AQ505" s="1328"/>
      <c r="AR505" s="1328"/>
      <c r="AS505" s="1318"/>
      <c r="AT505" s="1318"/>
      <c r="AU505" s="1318"/>
      <c r="AV505" s="1318"/>
      <c r="AW505" s="1318"/>
      <c r="AX505" s="1318"/>
      <c r="AY505" s="1318"/>
      <c r="AZ505" s="1318"/>
      <c r="BA505" s="1328">
        <f>+AD505</f>
        <v>21000</v>
      </c>
      <c r="BB505" s="1318"/>
      <c r="BC505" s="1318"/>
      <c r="BD505" s="1318"/>
      <c r="BE505" s="1318"/>
      <c r="BF505" s="1318"/>
      <c r="BG505" s="1318"/>
      <c r="BH505" s="1318"/>
      <c r="BI505" s="1318"/>
      <c r="BJ505" s="1318"/>
      <c r="BK505" s="1318"/>
      <c r="BL505" s="1318"/>
      <c r="BM505" s="1318"/>
      <c r="BN505" s="1318"/>
      <c r="BO505" s="1318"/>
      <c r="BP505" s="1318"/>
      <c r="BQ505" s="1318"/>
      <c r="BR505" s="1318"/>
      <c r="BS505" s="1318"/>
      <c r="BT505" s="1318"/>
      <c r="BU505" s="1318"/>
      <c r="BV505" s="1318"/>
      <c r="BW505" s="1318"/>
      <c r="BX505" s="1318"/>
      <c r="BY505" s="1318"/>
      <c r="BZ505" s="1318"/>
      <c r="CA505" s="1318"/>
      <c r="CB505" s="1318"/>
      <c r="CC505" s="1318"/>
      <c r="CD505" s="1318"/>
      <c r="CE505" s="1318"/>
      <c r="CF505" s="1318"/>
      <c r="CG505" s="1318"/>
      <c r="CH505" s="1378">
        <f t="shared" si="10"/>
        <v>21000</v>
      </c>
      <c r="CI505" s="1366"/>
    </row>
    <row r="506" spans="1:87" s="386" customFormat="1" ht="57.75" customHeight="1">
      <c r="A506" s="2410"/>
      <c r="B506" s="1694"/>
      <c r="C506" s="2184"/>
      <c r="D506" s="3203" t="s">
        <v>1143</v>
      </c>
      <c r="E506" s="190"/>
      <c r="F506" s="2204"/>
      <c r="G506" s="176"/>
      <c r="H506" s="2141"/>
      <c r="I506" s="1609"/>
      <c r="J506" s="553"/>
      <c r="K506" s="3336"/>
      <c r="L506" s="2221"/>
      <c r="M506" s="2290"/>
      <c r="N506" s="394"/>
      <c r="O506" s="394"/>
      <c r="P506" s="389"/>
      <c r="Q506" s="388"/>
      <c r="R506" s="394"/>
      <c r="S506" s="407"/>
      <c r="T506" s="393"/>
      <c r="U506" s="394"/>
      <c r="V506" s="407"/>
      <c r="W506" s="408"/>
      <c r="X506" s="394"/>
      <c r="Y506" s="394"/>
      <c r="Z506" s="390"/>
      <c r="AA506" s="391"/>
      <c r="AB506" s="367"/>
      <c r="AC506" s="898"/>
      <c r="AD506" s="1795"/>
      <c r="AE506" s="1326"/>
      <c r="AF506" s="1490"/>
      <c r="AG506" s="1327"/>
      <c r="AH506" s="1327"/>
      <c r="AI506" s="1327"/>
      <c r="AJ506" s="1318"/>
      <c r="AK506" s="1318"/>
      <c r="AL506" s="1318"/>
      <c r="AM506" s="1318"/>
      <c r="AN506" s="1318"/>
      <c r="AO506" s="1318"/>
      <c r="AP506" s="1318"/>
      <c r="AQ506" s="1318"/>
      <c r="AR506" s="1318"/>
      <c r="AS506" s="1318"/>
      <c r="AT506" s="1318"/>
      <c r="AU506" s="1318"/>
      <c r="AV506" s="1318"/>
      <c r="AW506" s="1318"/>
      <c r="AX506" s="1318"/>
      <c r="AY506" s="1318"/>
      <c r="AZ506" s="1318"/>
      <c r="BA506" s="1318"/>
      <c r="BB506" s="1318"/>
      <c r="BC506" s="1318"/>
      <c r="BD506" s="1318"/>
      <c r="BE506" s="1318"/>
      <c r="BF506" s="1318"/>
      <c r="BG506" s="1318"/>
      <c r="BH506" s="1318"/>
      <c r="BI506" s="1318"/>
      <c r="BJ506" s="1318"/>
      <c r="BK506" s="1318"/>
      <c r="BL506" s="1318"/>
      <c r="BM506" s="1318"/>
      <c r="BN506" s="1318"/>
      <c r="BO506" s="1318"/>
      <c r="BP506" s="1318"/>
      <c r="BQ506" s="1318"/>
      <c r="BR506" s="1318"/>
      <c r="BS506" s="1318"/>
      <c r="BT506" s="1318"/>
      <c r="BU506" s="1318"/>
      <c r="BV506" s="1318"/>
      <c r="BW506" s="1318"/>
      <c r="BX506" s="1318"/>
      <c r="BY506" s="1318"/>
      <c r="BZ506" s="1318"/>
      <c r="CA506" s="1318"/>
      <c r="CB506" s="1318"/>
      <c r="CC506" s="1318"/>
      <c r="CD506" s="1318"/>
      <c r="CE506" s="1318"/>
      <c r="CF506" s="1318"/>
      <c r="CG506" s="1318"/>
      <c r="CH506" s="1378">
        <f t="shared" si="10"/>
        <v>0</v>
      </c>
      <c r="CI506" s="1366"/>
    </row>
    <row r="507" spans="1:87" s="386" customFormat="1" ht="108.75" customHeight="1">
      <c r="A507" s="2408"/>
      <c r="B507" s="1694"/>
      <c r="C507" s="2227"/>
      <c r="D507" s="3203"/>
      <c r="E507" s="137"/>
      <c r="F507" s="1649"/>
      <c r="G507" s="549"/>
      <c r="H507" s="2141"/>
      <c r="I507" s="1624"/>
      <c r="J507" s="551"/>
      <c r="K507" s="2302"/>
      <c r="L507" s="1884"/>
      <c r="M507" s="487"/>
      <c r="N507" s="396"/>
      <c r="O507" s="396"/>
      <c r="P507" s="424"/>
      <c r="Q507" s="422"/>
      <c r="R507" s="396"/>
      <c r="S507" s="397"/>
      <c r="T507" s="398"/>
      <c r="U507" s="396"/>
      <c r="V507" s="397"/>
      <c r="W507" s="399"/>
      <c r="X507" s="396"/>
      <c r="Y507" s="396"/>
      <c r="Z507" s="400"/>
      <c r="AA507" s="412"/>
      <c r="AB507" s="401"/>
      <c r="AC507" s="1662"/>
      <c r="AD507" s="1789"/>
      <c r="AE507" s="1326"/>
      <c r="AF507" s="1490"/>
      <c r="AG507" s="1327"/>
      <c r="AH507" s="1327"/>
      <c r="AI507" s="1327"/>
      <c r="AJ507" s="1318"/>
      <c r="AK507" s="1318"/>
      <c r="AL507" s="1318"/>
      <c r="AM507" s="1318"/>
      <c r="AN507" s="1318"/>
      <c r="AO507" s="1318"/>
      <c r="AP507" s="1318"/>
      <c r="AQ507" s="1318"/>
      <c r="AR507" s="1318"/>
      <c r="AS507" s="1318"/>
      <c r="AT507" s="1318"/>
      <c r="AU507" s="1318"/>
      <c r="AV507" s="1318"/>
      <c r="AW507" s="1318"/>
      <c r="AX507" s="1318"/>
      <c r="AY507" s="1318"/>
      <c r="AZ507" s="1318"/>
      <c r="BA507" s="1318"/>
      <c r="BB507" s="1318"/>
      <c r="BC507" s="1318"/>
      <c r="BD507" s="1318"/>
      <c r="BE507" s="1318"/>
      <c r="BF507" s="1318"/>
      <c r="BG507" s="1318"/>
      <c r="BH507" s="1318"/>
      <c r="BI507" s="1318"/>
      <c r="BJ507" s="1318"/>
      <c r="BK507" s="1318"/>
      <c r="BL507" s="1318"/>
      <c r="BM507" s="1318"/>
      <c r="BN507" s="1318"/>
      <c r="BO507" s="1318"/>
      <c r="BP507" s="1318"/>
      <c r="BQ507" s="1318"/>
      <c r="BR507" s="1318"/>
      <c r="BS507" s="1318"/>
      <c r="BT507" s="1318"/>
      <c r="BU507" s="1318"/>
      <c r="BV507" s="1318"/>
      <c r="BW507" s="1318"/>
      <c r="BX507" s="1318"/>
      <c r="BY507" s="1318"/>
      <c r="BZ507" s="1318"/>
      <c r="CA507" s="1318"/>
      <c r="CB507" s="1318"/>
      <c r="CC507" s="1318"/>
      <c r="CD507" s="1318"/>
      <c r="CE507" s="1318"/>
      <c r="CF507" s="1318"/>
      <c r="CG507" s="1318"/>
      <c r="CH507" s="1378">
        <f t="shared" si="10"/>
        <v>0</v>
      </c>
      <c r="CI507" s="1366"/>
    </row>
    <row r="508" spans="1:87" s="386" customFormat="1" ht="145.5" customHeight="1">
      <c r="A508" s="2408"/>
      <c r="B508" s="1694"/>
      <c r="C508" s="1649"/>
      <c r="D508" s="2227"/>
      <c r="E508" s="584"/>
      <c r="F508" s="1649"/>
      <c r="G508" s="549"/>
      <c r="H508" s="2141"/>
      <c r="I508" s="1609"/>
      <c r="J508" s="553"/>
      <c r="K508" s="2219" t="s">
        <v>1144</v>
      </c>
      <c r="L508" s="2290"/>
      <c r="M508" s="2290"/>
      <c r="N508" s="394"/>
      <c r="O508" s="394"/>
      <c r="P508" s="395"/>
      <c r="Q508" s="393"/>
      <c r="R508" s="394"/>
      <c r="S508" s="407"/>
      <c r="T508" s="393"/>
      <c r="U508" s="394"/>
      <c r="V508" s="407"/>
      <c r="W508" s="408"/>
      <c r="X508" s="394"/>
      <c r="Y508" s="394"/>
      <c r="Z508" s="2194" t="s">
        <v>1145</v>
      </c>
      <c r="AA508" s="391"/>
      <c r="AB508" s="367"/>
      <c r="AC508" s="898"/>
      <c r="AD508" s="1795"/>
      <c r="AE508" s="1326"/>
      <c r="AF508" s="1490"/>
      <c r="AG508" s="1327"/>
      <c r="AH508" s="1327"/>
      <c r="AI508" s="1327"/>
      <c r="AJ508" s="1318"/>
      <c r="AK508" s="1318"/>
      <c r="AL508" s="1318"/>
      <c r="AM508" s="1318"/>
      <c r="AN508" s="1318"/>
      <c r="AO508" s="1318"/>
      <c r="AP508" s="1318"/>
      <c r="AQ508" s="1318"/>
      <c r="AR508" s="1318"/>
      <c r="AS508" s="1318"/>
      <c r="AT508" s="1318"/>
      <c r="AU508" s="1318"/>
      <c r="AV508" s="1318"/>
      <c r="AW508" s="1318"/>
      <c r="AX508" s="1318"/>
      <c r="AY508" s="1318"/>
      <c r="AZ508" s="1318"/>
      <c r="BA508" s="1318"/>
      <c r="BB508" s="1318"/>
      <c r="BC508" s="1318"/>
      <c r="BD508" s="1318"/>
      <c r="BE508" s="1318"/>
      <c r="BF508" s="1318"/>
      <c r="BG508" s="1318"/>
      <c r="BH508" s="1318"/>
      <c r="BI508" s="1318"/>
      <c r="BJ508" s="1318"/>
      <c r="BK508" s="1318"/>
      <c r="BL508" s="1318"/>
      <c r="BM508" s="1318"/>
      <c r="BN508" s="1318"/>
      <c r="BO508" s="1318"/>
      <c r="BP508" s="1318"/>
      <c r="BQ508" s="1318"/>
      <c r="BR508" s="1318"/>
      <c r="BS508" s="1318"/>
      <c r="BT508" s="1318"/>
      <c r="BU508" s="1318"/>
      <c r="BV508" s="1318"/>
      <c r="BW508" s="1318"/>
      <c r="BX508" s="1318"/>
      <c r="BY508" s="1318"/>
      <c r="BZ508" s="1318"/>
      <c r="CA508" s="1318"/>
      <c r="CB508" s="1318"/>
      <c r="CC508" s="1318"/>
      <c r="CD508" s="1318"/>
      <c r="CE508" s="1318"/>
      <c r="CF508" s="1318"/>
      <c r="CG508" s="1318"/>
      <c r="CH508" s="1378">
        <f t="shared" si="10"/>
        <v>0</v>
      </c>
      <c r="CI508" s="1366"/>
    </row>
    <row r="509" spans="1:87" s="386" customFormat="1" ht="51.75" customHeight="1">
      <c r="A509" s="2408"/>
      <c r="B509" s="1693"/>
      <c r="C509" s="1649"/>
      <c r="D509" s="1649"/>
      <c r="E509" s="584"/>
      <c r="F509" s="1649"/>
      <c r="G509" s="549"/>
      <c r="H509" s="2141"/>
      <c r="I509" s="1584">
        <v>107</v>
      </c>
      <c r="J509" s="480">
        <v>43</v>
      </c>
      <c r="K509" s="3336" t="s">
        <v>1146</v>
      </c>
      <c r="L509" s="3309" t="s">
        <v>1147</v>
      </c>
      <c r="M509" s="2290" t="s">
        <v>664</v>
      </c>
      <c r="N509" s="394"/>
      <c r="O509" s="394"/>
      <c r="P509" s="3417"/>
      <c r="Q509" s="388"/>
      <c r="R509" s="394"/>
      <c r="S509" s="3418"/>
      <c r="T509" s="388"/>
      <c r="U509" s="394"/>
      <c r="V509" s="407"/>
      <c r="W509" s="408"/>
      <c r="X509" s="394"/>
      <c r="Y509" s="394"/>
      <c r="Z509" s="390"/>
      <c r="AA509" s="391"/>
      <c r="AB509" s="367"/>
      <c r="AC509" s="898"/>
      <c r="AD509" s="1795"/>
      <c r="AE509" s="1326"/>
      <c r="AF509" s="1490"/>
      <c r="AG509" s="1327"/>
      <c r="AH509" s="1327"/>
      <c r="AI509" s="1327"/>
      <c r="AJ509" s="1318"/>
      <c r="AK509" s="1318"/>
      <c r="AL509" s="1318"/>
      <c r="AM509" s="1318"/>
      <c r="AN509" s="1318"/>
      <c r="AO509" s="1318"/>
      <c r="AP509" s="1318"/>
      <c r="AQ509" s="1318"/>
      <c r="AR509" s="1318"/>
      <c r="AS509" s="1318"/>
      <c r="AT509" s="1318"/>
      <c r="AU509" s="1318"/>
      <c r="AV509" s="1318"/>
      <c r="AW509" s="1318"/>
      <c r="AX509" s="1318"/>
      <c r="AY509" s="1318"/>
      <c r="AZ509" s="1318"/>
      <c r="BA509" s="1318"/>
      <c r="BB509" s="1318"/>
      <c r="BC509" s="1318"/>
      <c r="BD509" s="1318"/>
      <c r="BE509" s="1318"/>
      <c r="BF509" s="1318"/>
      <c r="BG509" s="1318"/>
      <c r="BH509" s="1318"/>
      <c r="BI509" s="1318"/>
      <c r="BJ509" s="1318"/>
      <c r="BK509" s="1318"/>
      <c r="BL509" s="1318"/>
      <c r="BM509" s="1318"/>
      <c r="BN509" s="1318"/>
      <c r="BO509" s="1318"/>
      <c r="BP509" s="1318"/>
      <c r="BQ509" s="1318"/>
      <c r="BR509" s="1318"/>
      <c r="BS509" s="1318"/>
      <c r="BT509" s="1318"/>
      <c r="BU509" s="1318"/>
      <c r="BV509" s="1318"/>
      <c r="BW509" s="1318"/>
      <c r="BX509" s="1318"/>
      <c r="BY509" s="1318"/>
      <c r="BZ509" s="1318"/>
      <c r="CA509" s="1318"/>
      <c r="CB509" s="1318"/>
      <c r="CC509" s="1318"/>
      <c r="CD509" s="1318"/>
      <c r="CE509" s="1318"/>
      <c r="CF509" s="1318"/>
      <c r="CG509" s="1318"/>
      <c r="CH509" s="1378">
        <f t="shared" si="10"/>
        <v>0</v>
      </c>
      <c r="CI509" s="1366"/>
    </row>
    <row r="510" spans="1:87" s="386" customFormat="1" ht="51" customHeight="1">
      <c r="A510" s="2402"/>
      <c r="B510" s="1693"/>
      <c r="C510" s="1649"/>
      <c r="D510" s="1649"/>
      <c r="E510" s="584"/>
      <c r="F510" s="1649"/>
      <c r="G510" s="549"/>
      <c r="H510" s="2141"/>
      <c r="I510" s="1584"/>
      <c r="J510" s="480"/>
      <c r="K510" s="3336"/>
      <c r="L510" s="3309"/>
      <c r="M510" s="2290"/>
      <c r="N510" s="394"/>
      <c r="O510" s="394"/>
      <c r="P510" s="3417"/>
      <c r="Q510" s="388"/>
      <c r="R510" s="394"/>
      <c r="S510" s="3418"/>
      <c r="T510" s="388"/>
      <c r="U510" s="394"/>
      <c r="V510" s="407"/>
      <c r="W510" s="408"/>
      <c r="X510" s="394"/>
      <c r="Y510" s="394"/>
      <c r="Z510" s="390"/>
      <c r="AA510" s="391"/>
      <c r="AB510" s="367"/>
      <c r="AC510" s="898"/>
      <c r="AD510" s="1795"/>
      <c r="AE510" s="1326"/>
      <c r="AF510" s="1490"/>
      <c r="AG510" s="1327"/>
      <c r="AH510" s="1327"/>
      <c r="AI510" s="1327"/>
      <c r="AJ510" s="1318"/>
      <c r="AK510" s="1318"/>
      <c r="AL510" s="1318"/>
      <c r="AM510" s="1318"/>
      <c r="AN510" s="1318"/>
      <c r="AO510" s="1318"/>
      <c r="AP510" s="1318"/>
      <c r="AQ510" s="1318"/>
      <c r="AR510" s="1318"/>
      <c r="AS510" s="1318"/>
      <c r="AT510" s="1318"/>
      <c r="AU510" s="1318"/>
      <c r="AV510" s="1318"/>
      <c r="AW510" s="1318"/>
      <c r="AX510" s="1318"/>
      <c r="AY510" s="1318"/>
      <c r="AZ510" s="1318"/>
      <c r="BA510" s="1318"/>
      <c r="BB510" s="1318"/>
      <c r="BC510" s="1318"/>
      <c r="BD510" s="1318"/>
      <c r="BE510" s="1318"/>
      <c r="BF510" s="1318"/>
      <c r="BG510" s="1318"/>
      <c r="BH510" s="1318"/>
      <c r="BI510" s="1318"/>
      <c r="BJ510" s="1318"/>
      <c r="BK510" s="1318"/>
      <c r="BL510" s="1318"/>
      <c r="BM510" s="1318"/>
      <c r="BN510" s="1318"/>
      <c r="BO510" s="1318"/>
      <c r="BP510" s="1318"/>
      <c r="BQ510" s="1318"/>
      <c r="BR510" s="1318"/>
      <c r="BS510" s="1318"/>
      <c r="BT510" s="1318"/>
      <c r="BU510" s="1318"/>
      <c r="BV510" s="1318"/>
      <c r="BW510" s="1318"/>
      <c r="BX510" s="1318"/>
      <c r="BY510" s="1318"/>
      <c r="BZ510" s="1318"/>
      <c r="CA510" s="1318"/>
      <c r="CB510" s="1318"/>
      <c r="CC510" s="1318"/>
      <c r="CD510" s="1318"/>
      <c r="CE510" s="1318"/>
      <c r="CF510" s="1318"/>
      <c r="CG510" s="1318"/>
      <c r="CH510" s="1378">
        <f t="shared" si="10"/>
        <v>0</v>
      </c>
      <c r="CI510" s="1366"/>
    </row>
    <row r="511" spans="1:87" s="386" customFormat="1" ht="21.75" customHeight="1">
      <c r="A511" s="2402"/>
      <c r="B511" s="1693"/>
      <c r="C511" s="1649"/>
      <c r="D511" s="1649"/>
      <c r="E511" s="584"/>
      <c r="F511" s="1649"/>
      <c r="G511" s="549"/>
      <c r="H511" s="2141"/>
      <c r="I511" s="1584"/>
      <c r="J511" s="481"/>
      <c r="K511" s="2302"/>
      <c r="L511" s="487"/>
      <c r="M511" s="487"/>
      <c r="N511" s="396"/>
      <c r="O511" s="396"/>
      <c r="P511" s="411"/>
      <c r="Q511" s="398"/>
      <c r="R511" s="396"/>
      <c r="S511" s="397"/>
      <c r="T511" s="398"/>
      <c r="U511" s="396"/>
      <c r="V511" s="397"/>
      <c r="W511" s="399"/>
      <c r="X511" s="396"/>
      <c r="Y511" s="396"/>
      <c r="Z511" s="400"/>
      <c r="AA511" s="412"/>
      <c r="AB511" s="401"/>
      <c r="AC511" s="1662"/>
      <c r="AD511" s="1789"/>
      <c r="AE511" s="1326"/>
      <c r="AF511" s="1490"/>
      <c r="AG511" s="1327"/>
      <c r="AH511" s="1327"/>
      <c r="AI511" s="1327"/>
      <c r="AJ511" s="1318"/>
      <c r="AK511" s="1318"/>
      <c r="AL511" s="1318"/>
      <c r="AM511" s="1318"/>
      <c r="AN511" s="1318"/>
      <c r="AO511" s="1318"/>
      <c r="AP511" s="1318"/>
      <c r="AQ511" s="1318"/>
      <c r="AR511" s="1318"/>
      <c r="AS511" s="1318"/>
      <c r="AT511" s="1318"/>
      <c r="AU511" s="1318"/>
      <c r="AV511" s="1318"/>
      <c r="AW511" s="1318"/>
      <c r="AX511" s="1318"/>
      <c r="AY511" s="1318"/>
      <c r="AZ511" s="1318"/>
      <c r="BA511" s="1318"/>
      <c r="BB511" s="1318"/>
      <c r="BC511" s="1318"/>
      <c r="BD511" s="1318"/>
      <c r="BE511" s="1318"/>
      <c r="BF511" s="1318"/>
      <c r="BG511" s="1318"/>
      <c r="BH511" s="1318"/>
      <c r="BI511" s="1318"/>
      <c r="BJ511" s="1318"/>
      <c r="BK511" s="1318"/>
      <c r="BL511" s="1318"/>
      <c r="BM511" s="1318"/>
      <c r="BN511" s="1318"/>
      <c r="BO511" s="1318"/>
      <c r="BP511" s="1318"/>
      <c r="BQ511" s="1318"/>
      <c r="BR511" s="1318"/>
      <c r="BS511" s="1318"/>
      <c r="BT511" s="1318"/>
      <c r="BU511" s="1318"/>
      <c r="BV511" s="1318"/>
      <c r="BW511" s="1318"/>
      <c r="BX511" s="1318"/>
      <c r="BY511" s="1318"/>
      <c r="BZ511" s="1318"/>
      <c r="CA511" s="1318"/>
      <c r="CB511" s="1318"/>
      <c r="CC511" s="1318"/>
      <c r="CD511" s="1318"/>
      <c r="CE511" s="1318"/>
      <c r="CF511" s="1318"/>
      <c r="CG511" s="1318"/>
      <c r="CH511" s="1378">
        <f t="shared" si="10"/>
        <v>0</v>
      </c>
      <c r="CI511" s="1366"/>
    </row>
    <row r="512" spans="1:87" s="386" customFormat="1" ht="51.75" customHeight="1">
      <c r="A512" s="2402"/>
      <c r="B512" s="1693"/>
      <c r="C512" s="1649"/>
      <c r="D512" s="1649"/>
      <c r="E512" s="584"/>
      <c r="F512" s="1649"/>
      <c r="G512" s="549"/>
      <c r="H512" s="2141"/>
      <c r="I512" s="1586">
        <v>108</v>
      </c>
      <c r="J512" s="480">
        <v>44</v>
      </c>
      <c r="K512" s="3336" t="s">
        <v>1148</v>
      </c>
      <c r="L512" s="3309" t="s">
        <v>1147</v>
      </c>
      <c r="M512" s="2290" t="s">
        <v>664</v>
      </c>
      <c r="N512" s="394"/>
      <c r="O512" s="394"/>
      <c r="P512" s="395"/>
      <c r="Q512" s="393"/>
      <c r="R512" s="394"/>
      <c r="S512" s="407"/>
      <c r="T512" s="393"/>
      <c r="U512" s="394"/>
      <c r="V512" s="567"/>
      <c r="W512" s="380"/>
      <c r="X512" s="394"/>
      <c r="Y512" s="381"/>
      <c r="Z512" s="390"/>
      <c r="AA512" s="391"/>
      <c r="AB512" s="367"/>
      <c r="AC512" s="898"/>
      <c r="AD512" s="1795"/>
      <c r="AE512" s="1326"/>
      <c r="AF512" s="1490"/>
      <c r="AG512" s="1327"/>
      <c r="AH512" s="1327"/>
      <c r="AI512" s="1327"/>
      <c r="AJ512" s="1318"/>
      <c r="AK512" s="1318"/>
      <c r="AL512" s="1318"/>
      <c r="AM512" s="1318"/>
      <c r="AN512" s="1318"/>
      <c r="AO512" s="1318"/>
      <c r="AP512" s="1318"/>
      <c r="AQ512" s="1318"/>
      <c r="AR512" s="1318"/>
      <c r="AS512" s="1318"/>
      <c r="AT512" s="1318"/>
      <c r="AU512" s="1318"/>
      <c r="AV512" s="1318"/>
      <c r="AW512" s="1318"/>
      <c r="AX512" s="1318"/>
      <c r="AY512" s="1318"/>
      <c r="AZ512" s="1318"/>
      <c r="BA512" s="1318"/>
      <c r="BB512" s="1318"/>
      <c r="BC512" s="1318"/>
      <c r="BD512" s="1318"/>
      <c r="BE512" s="1318"/>
      <c r="BF512" s="1318"/>
      <c r="BG512" s="1318"/>
      <c r="BH512" s="1318"/>
      <c r="BI512" s="1318"/>
      <c r="BJ512" s="1318"/>
      <c r="BK512" s="1318"/>
      <c r="BL512" s="1318"/>
      <c r="BM512" s="1318"/>
      <c r="BN512" s="1318"/>
      <c r="BO512" s="1318"/>
      <c r="BP512" s="1318"/>
      <c r="BQ512" s="1318"/>
      <c r="BR512" s="1318"/>
      <c r="BS512" s="1318"/>
      <c r="BT512" s="1318"/>
      <c r="BU512" s="1318"/>
      <c r="BV512" s="1318"/>
      <c r="BW512" s="1318"/>
      <c r="BX512" s="1318"/>
      <c r="BY512" s="1318"/>
      <c r="BZ512" s="1318"/>
      <c r="CA512" s="1318"/>
      <c r="CB512" s="1318"/>
      <c r="CC512" s="1318"/>
      <c r="CD512" s="1318"/>
      <c r="CE512" s="1318"/>
      <c r="CF512" s="1318"/>
      <c r="CG512" s="1318"/>
      <c r="CH512" s="1378">
        <f t="shared" si="10"/>
        <v>0</v>
      </c>
      <c r="CI512" s="1366"/>
    </row>
    <row r="513" spans="1:87" s="386" customFormat="1" ht="51.75" customHeight="1">
      <c r="A513" s="2402"/>
      <c r="B513" s="1693"/>
      <c r="C513" s="1649"/>
      <c r="D513" s="1649"/>
      <c r="E513" s="584"/>
      <c r="F513" s="1649"/>
      <c r="G513" s="549"/>
      <c r="H513" s="2141"/>
      <c r="I513" s="1584"/>
      <c r="J513" s="480"/>
      <c r="K513" s="3336"/>
      <c r="L513" s="3309"/>
      <c r="M513" s="2290"/>
      <c r="N513" s="394"/>
      <c r="O513" s="394"/>
      <c r="P513" s="395"/>
      <c r="Q513" s="393"/>
      <c r="R513" s="394"/>
      <c r="S513" s="407"/>
      <c r="T513" s="393"/>
      <c r="U513" s="394"/>
      <c r="V513" s="407"/>
      <c r="W513" s="2620"/>
      <c r="X513" s="394"/>
      <c r="Y513" s="394"/>
      <c r="Z513" s="390"/>
      <c r="AA513" s="391"/>
      <c r="AB513" s="367"/>
      <c r="AC513" s="898"/>
      <c r="AD513" s="1795"/>
      <c r="AE513" s="1326"/>
      <c r="AF513" s="1490"/>
      <c r="AG513" s="1327"/>
      <c r="AH513" s="1327"/>
      <c r="AI513" s="1327"/>
      <c r="AJ513" s="1318"/>
      <c r="AK513" s="1318"/>
      <c r="AL513" s="1318"/>
      <c r="AM513" s="1318"/>
      <c r="AN513" s="1318"/>
      <c r="AO513" s="1318"/>
      <c r="AP513" s="1318"/>
      <c r="AQ513" s="1318"/>
      <c r="AR513" s="1318"/>
      <c r="AS513" s="1318"/>
      <c r="AT513" s="1318"/>
      <c r="AU513" s="1318"/>
      <c r="AV513" s="1318"/>
      <c r="AW513" s="1318"/>
      <c r="AX513" s="1318"/>
      <c r="AY513" s="1318"/>
      <c r="AZ513" s="1318"/>
      <c r="BA513" s="1318"/>
      <c r="BB513" s="1318"/>
      <c r="BC513" s="1318"/>
      <c r="BD513" s="1318"/>
      <c r="BE513" s="1318"/>
      <c r="BF513" s="1318"/>
      <c r="BG513" s="1318"/>
      <c r="BH513" s="1318"/>
      <c r="BI513" s="1318"/>
      <c r="BJ513" s="1318"/>
      <c r="BK513" s="1318"/>
      <c r="BL513" s="1318"/>
      <c r="BM513" s="1318"/>
      <c r="BN513" s="1318"/>
      <c r="BO513" s="1318"/>
      <c r="BP513" s="1318"/>
      <c r="BQ513" s="1318"/>
      <c r="BR513" s="1318"/>
      <c r="BS513" s="1318"/>
      <c r="BT513" s="1318"/>
      <c r="BU513" s="1318"/>
      <c r="BV513" s="1318"/>
      <c r="BW513" s="1318"/>
      <c r="BX513" s="1318"/>
      <c r="BY513" s="1318"/>
      <c r="BZ513" s="1318"/>
      <c r="CA513" s="1318"/>
      <c r="CB513" s="1318"/>
      <c r="CC513" s="1318"/>
      <c r="CD513" s="1318"/>
      <c r="CE513" s="1318"/>
      <c r="CF513" s="1318"/>
      <c r="CG513" s="1318"/>
      <c r="CH513" s="1378">
        <f t="shared" si="10"/>
        <v>0</v>
      </c>
      <c r="CI513" s="1366"/>
    </row>
    <row r="514" spans="1:87" s="386" customFormat="1" ht="51.75" customHeight="1">
      <c r="A514" s="2402"/>
      <c r="B514" s="1693"/>
      <c r="C514" s="1649"/>
      <c r="D514" s="1649"/>
      <c r="E514" s="584"/>
      <c r="F514" s="1649"/>
      <c r="G514" s="549"/>
      <c r="H514" s="2141"/>
      <c r="I514" s="1584"/>
      <c r="J514" s="480"/>
      <c r="K514" s="2291"/>
      <c r="L514" s="2290"/>
      <c r="M514" s="2290"/>
      <c r="N514" s="394"/>
      <c r="O514" s="394"/>
      <c r="P514" s="395"/>
      <c r="Q514" s="393"/>
      <c r="R514" s="394"/>
      <c r="S514" s="407"/>
      <c r="T514" s="393"/>
      <c r="U514" s="394"/>
      <c r="V514" s="407"/>
      <c r="W514" s="408"/>
      <c r="X514" s="394"/>
      <c r="Y514" s="394"/>
      <c r="Z514" s="390"/>
      <c r="AA514" s="391"/>
      <c r="AB514" s="367"/>
      <c r="AC514" s="898"/>
      <c r="AD514" s="1795"/>
      <c r="AE514" s="1326"/>
      <c r="AF514" s="1490"/>
      <c r="AG514" s="1327"/>
      <c r="AH514" s="1327"/>
      <c r="AI514" s="1327"/>
      <c r="AJ514" s="1318"/>
      <c r="AK514" s="1318"/>
      <c r="AL514" s="1318"/>
      <c r="AM514" s="1318"/>
      <c r="AN514" s="1318"/>
      <c r="AO514" s="1318"/>
      <c r="AP514" s="1318"/>
      <c r="AQ514" s="1318"/>
      <c r="AR514" s="1318"/>
      <c r="AS514" s="1318"/>
      <c r="AT514" s="1318"/>
      <c r="AU514" s="1318"/>
      <c r="AV514" s="1318"/>
      <c r="AW514" s="1318"/>
      <c r="AX514" s="1318"/>
      <c r="AY514" s="1318"/>
      <c r="AZ514" s="1318"/>
      <c r="BA514" s="1318"/>
      <c r="BB514" s="1318"/>
      <c r="BC514" s="1318"/>
      <c r="BD514" s="1318"/>
      <c r="BE514" s="1318"/>
      <c r="BF514" s="1318"/>
      <c r="BG514" s="1318"/>
      <c r="BH514" s="1318"/>
      <c r="BI514" s="1318"/>
      <c r="BJ514" s="1318"/>
      <c r="BK514" s="1318"/>
      <c r="BL514" s="1318"/>
      <c r="BM514" s="1318"/>
      <c r="BN514" s="1318"/>
      <c r="BO514" s="1318"/>
      <c r="BP514" s="1318"/>
      <c r="BQ514" s="1318"/>
      <c r="BR514" s="1318"/>
      <c r="BS514" s="1318"/>
      <c r="BT514" s="1318"/>
      <c r="BU514" s="1318"/>
      <c r="BV514" s="1318"/>
      <c r="BW514" s="1318"/>
      <c r="BX514" s="1318"/>
      <c r="BY514" s="1318"/>
      <c r="BZ514" s="1318"/>
      <c r="CA514" s="1318"/>
      <c r="CB514" s="1318"/>
      <c r="CC514" s="1318"/>
      <c r="CD514" s="1318"/>
      <c r="CE514" s="1318"/>
      <c r="CF514" s="1318"/>
      <c r="CG514" s="1318"/>
      <c r="CH514" s="1378">
        <f t="shared" si="10"/>
        <v>0</v>
      </c>
      <c r="CI514" s="1366"/>
    </row>
    <row r="515" spans="1:87" s="386" customFormat="1" ht="15.75" customHeight="1">
      <c r="A515" s="2402"/>
      <c r="B515" s="1693"/>
      <c r="C515" s="1649"/>
      <c r="D515" s="1649"/>
      <c r="E515" s="584"/>
      <c r="F515" s="1649"/>
      <c r="G515" s="549"/>
      <c r="H515" s="2141"/>
      <c r="I515" s="1585"/>
      <c r="J515" s="481"/>
      <c r="K515" s="568"/>
      <c r="L515" s="487"/>
      <c r="M515" s="487"/>
      <c r="N515" s="396"/>
      <c r="O515" s="396"/>
      <c r="P515" s="411"/>
      <c r="Q515" s="398"/>
      <c r="R515" s="396"/>
      <c r="S515" s="397"/>
      <c r="T515" s="398"/>
      <c r="U515" s="396"/>
      <c r="V515" s="397"/>
      <c r="W515" s="399"/>
      <c r="X515" s="396"/>
      <c r="Y515" s="396"/>
      <c r="Z515" s="400"/>
      <c r="AA515" s="412"/>
      <c r="AB515" s="401"/>
      <c r="AC515" s="1662"/>
      <c r="AD515" s="1789"/>
      <c r="AE515" s="1326"/>
      <c r="AF515" s="1490"/>
      <c r="AG515" s="1327"/>
      <c r="AH515" s="1327"/>
      <c r="AI515" s="1327"/>
      <c r="AJ515" s="1318"/>
      <c r="AK515" s="1318"/>
      <c r="AL515" s="1318"/>
      <c r="AM515" s="1318"/>
      <c r="AN515" s="1318"/>
      <c r="AO515" s="1318"/>
      <c r="AP515" s="1318"/>
      <c r="AQ515" s="1318"/>
      <c r="AR515" s="1318"/>
      <c r="AS515" s="1318"/>
      <c r="AT515" s="1318"/>
      <c r="AU515" s="1318"/>
      <c r="AV515" s="1318"/>
      <c r="AW515" s="1318"/>
      <c r="AX515" s="1318"/>
      <c r="AY515" s="1318"/>
      <c r="AZ515" s="1318"/>
      <c r="BA515" s="1318"/>
      <c r="BB515" s="1318"/>
      <c r="BC515" s="1318"/>
      <c r="BD515" s="1318"/>
      <c r="BE515" s="1318"/>
      <c r="BF515" s="1318"/>
      <c r="BG515" s="1318"/>
      <c r="BH515" s="1318"/>
      <c r="BI515" s="1318"/>
      <c r="BJ515" s="1318"/>
      <c r="BK515" s="1318"/>
      <c r="BL515" s="1318"/>
      <c r="BM515" s="1318"/>
      <c r="BN515" s="1318"/>
      <c r="BO515" s="1318"/>
      <c r="BP515" s="1318"/>
      <c r="BQ515" s="1318"/>
      <c r="BR515" s="1318"/>
      <c r="BS515" s="1318"/>
      <c r="BT515" s="1318"/>
      <c r="BU515" s="1318"/>
      <c r="BV515" s="1318"/>
      <c r="BW515" s="1318"/>
      <c r="BX515" s="1318"/>
      <c r="BY515" s="1318"/>
      <c r="BZ515" s="1318"/>
      <c r="CA515" s="1318"/>
      <c r="CB515" s="1318"/>
      <c r="CC515" s="1318"/>
      <c r="CD515" s="1318"/>
      <c r="CE515" s="1318"/>
      <c r="CF515" s="1318"/>
      <c r="CG515" s="1318"/>
      <c r="CH515" s="1378">
        <f t="shared" si="10"/>
        <v>0</v>
      </c>
      <c r="CI515" s="1366"/>
    </row>
    <row r="516" spans="1:87" s="386" customFormat="1" ht="72" customHeight="1">
      <c r="A516" s="2402"/>
      <c r="B516" s="1693"/>
      <c r="C516" s="1649"/>
      <c r="D516" s="1649"/>
      <c r="E516" s="584"/>
      <c r="F516" s="1649"/>
      <c r="G516" s="549"/>
      <c r="H516" s="2141"/>
      <c r="I516" s="1584">
        <v>109</v>
      </c>
      <c r="J516" s="480">
        <v>45</v>
      </c>
      <c r="K516" s="3424" t="s">
        <v>1149</v>
      </c>
      <c r="L516" s="2290" t="s">
        <v>1150</v>
      </c>
      <c r="M516" s="2290" t="s">
        <v>1151</v>
      </c>
      <c r="N516" s="381"/>
      <c r="O516" s="381"/>
      <c r="P516" s="389"/>
      <c r="Q516" s="388"/>
      <c r="R516" s="381"/>
      <c r="S516" s="407"/>
      <c r="T516" s="393"/>
      <c r="U516" s="394"/>
      <c r="V516" s="407"/>
      <c r="W516" s="408"/>
      <c r="X516" s="394"/>
      <c r="Y516" s="394"/>
      <c r="Z516" s="390"/>
      <c r="AA516" s="391"/>
      <c r="AB516" s="367"/>
      <c r="AC516" s="898"/>
      <c r="AD516" s="1795"/>
      <c r="AE516" s="1326"/>
      <c r="AF516" s="1490"/>
      <c r="AG516" s="1327"/>
      <c r="AH516" s="1327"/>
      <c r="AI516" s="1327"/>
      <c r="AJ516" s="1318"/>
      <c r="AK516" s="1318"/>
      <c r="AL516" s="1318"/>
      <c r="AM516" s="1318"/>
      <c r="AN516" s="1318"/>
      <c r="AO516" s="1318"/>
      <c r="AP516" s="1318"/>
      <c r="AQ516" s="1318"/>
      <c r="AR516" s="1318"/>
      <c r="AS516" s="1318"/>
      <c r="AT516" s="1318"/>
      <c r="AU516" s="1318"/>
      <c r="AV516" s="1318"/>
      <c r="AW516" s="1318"/>
      <c r="AX516" s="1318"/>
      <c r="AY516" s="1318"/>
      <c r="AZ516" s="1318"/>
      <c r="BA516" s="1318"/>
      <c r="BB516" s="1318"/>
      <c r="BC516" s="1318"/>
      <c r="BD516" s="1318"/>
      <c r="BE516" s="1318"/>
      <c r="BF516" s="1318"/>
      <c r="BG516" s="1318"/>
      <c r="BH516" s="1318"/>
      <c r="BI516" s="1318"/>
      <c r="BJ516" s="1318"/>
      <c r="BK516" s="1318"/>
      <c r="BL516" s="1318"/>
      <c r="BM516" s="1318"/>
      <c r="BN516" s="1318"/>
      <c r="BO516" s="1318"/>
      <c r="BP516" s="1318"/>
      <c r="BQ516" s="1318"/>
      <c r="BR516" s="1318"/>
      <c r="BS516" s="1318"/>
      <c r="BT516" s="1318"/>
      <c r="BU516" s="1318"/>
      <c r="BV516" s="1318"/>
      <c r="BW516" s="1318"/>
      <c r="BX516" s="1318"/>
      <c r="BY516" s="1318"/>
      <c r="BZ516" s="1318"/>
      <c r="CA516" s="1318"/>
      <c r="CB516" s="1318"/>
      <c r="CC516" s="1318"/>
      <c r="CD516" s="1318"/>
      <c r="CE516" s="1318"/>
      <c r="CF516" s="1318"/>
      <c r="CG516" s="1318"/>
      <c r="CH516" s="1378">
        <f t="shared" si="10"/>
        <v>0</v>
      </c>
      <c r="CI516" s="1366"/>
    </row>
    <row r="517" spans="1:87" s="386" customFormat="1" ht="72" customHeight="1">
      <c r="A517" s="2402"/>
      <c r="B517" s="1693"/>
      <c r="C517" s="1649"/>
      <c r="D517" s="1649"/>
      <c r="E517" s="584"/>
      <c r="F517" s="1649"/>
      <c r="G517" s="549"/>
      <c r="H517" s="2141"/>
      <c r="I517" s="1584"/>
      <c r="J517" s="480"/>
      <c r="K517" s="3382"/>
      <c r="L517" s="2290"/>
      <c r="M517" s="2290"/>
      <c r="N517" s="394"/>
      <c r="O517" s="394"/>
      <c r="P517" s="395"/>
      <c r="Q517" s="393"/>
      <c r="R517" s="394"/>
      <c r="S517" s="407"/>
      <c r="T517" s="393"/>
      <c r="U517" s="394"/>
      <c r="V517" s="407"/>
      <c r="W517" s="408"/>
      <c r="X517" s="394"/>
      <c r="Y517" s="394"/>
      <c r="Z517" s="390"/>
      <c r="AA517" s="391"/>
      <c r="AB517" s="367"/>
      <c r="AC517" s="898"/>
      <c r="AD517" s="1795"/>
      <c r="AE517" s="1326"/>
      <c r="AF517" s="1490"/>
      <c r="AG517" s="1327"/>
      <c r="AH517" s="1327"/>
      <c r="AI517" s="1327"/>
      <c r="AJ517" s="1318"/>
      <c r="AK517" s="1318"/>
      <c r="AL517" s="1318"/>
      <c r="AM517" s="1318"/>
      <c r="AN517" s="1318"/>
      <c r="AO517" s="1318"/>
      <c r="AP517" s="1318"/>
      <c r="AQ517" s="1318"/>
      <c r="AR517" s="1318"/>
      <c r="AS517" s="1318"/>
      <c r="AT517" s="1318"/>
      <c r="AU517" s="1318"/>
      <c r="AV517" s="1318"/>
      <c r="AW517" s="1318"/>
      <c r="AX517" s="1318"/>
      <c r="AY517" s="1318"/>
      <c r="AZ517" s="1318"/>
      <c r="BA517" s="1318"/>
      <c r="BB517" s="1318"/>
      <c r="BC517" s="1318"/>
      <c r="BD517" s="1318"/>
      <c r="BE517" s="1318"/>
      <c r="BF517" s="1318"/>
      <c r="BG517" s="1318"/>
      <c r="BH517" s="1318"/>
      <c r="BI517" s="1318"/>
      <c r="BJ517" s="1318"/>
      <c r="BK517" s="1318"/>
      <c r="BL517" s="1318"/>
      <c r="BM517" s="1318"/>
      <c r="BN517" s="1318"/>
      <c r="BO517" s="1318"/>
      <c r="BP517" s="1318"/>
      <c r="BQ517" s="1318"/>
      <c r="BR517" s="1318"/>
      <c r="BS517" s="1318"/>
      <c r="BT517" s="1318"/>
      <c r="BU517" s="1318"/>
      <c r="BV517" s="1318"/>
      <c r="BW517" s="1318"/>
      <c r="BX517" s="1318"/>
      <c r="BY517" s="1318"/>
      <c r="BZ517" s="1318"/>
      <c r="CA517" s="1318"/>
      <c r="CB517" s="1318"/>
      <c r="CC517" s="1318"/>
      <c r="CD517" s="1318"/>
      <c r="CE517" s="1318"/>
      <c r="CF517" s="1318"/>
      <c r="CG517" s="1318"/>
      <c r="CH517" s="1378">
        <f t="shared" si="10"/>
        <v>0</v>
      </c>
      <c r="CI517" s="1366"/>
    </row>
    <row r="518" spans="1:87" s="386" customFormat="1" ht="9.75" customHeight="1">
      <c r="A518" s="2402"/>
      <c r="B518" s="1693"/>
      <c r="C518" s="1649"/>
      <c r="D518" s="1649"/>
      <c r="E518" s="584"/>
      <c r="F518" s="1649"/>
      <c r="G518" s="549"/>
      <c r="H518" s="1165"/>
      <c r="I518" s="1584"/>
      <c r="J518" s="1574"/>
      <c r="K518" s="568"/>
      <c r="L518" s="487"/>
      <c r="M518" s="487"/>
      <c r="N518" s="396"/>
      <c r="O518" s="396"/>
      <c r="P518" s="411"/>
      <c r="Q518" s="398"/>
      <c r="R518" s="396"/>
      <c r="S518" s="397"/>
      <c r="T518" s="398"/>
      <c r="U518" s="396"/>
      <c r="V518" s="397"/>
      <c r="W518" s="399"/>
      <c r="X518" s="396"/>
      <c r="Y518" s="396"/>
      <c r="Z518" s="400"/>
      <c r="AA518" s="412"/>
      <c r="AB518" s="401"/>
      <c r="AC518" s="1662"/>
      <c r="AD518" s="1789"/>
      <c r="AE518" s="1326"/>
      <c r="AF518" s="1490"/>
      <c r="AG518" s="1327"/>
      <c r="AH518" s="1327"/>
      <c r="AI518" s="1327"/>
      <c r="AJ518" s="1318"/>
      <c r="AK518" s="1318"/>
      <c r="AL518" s="1318"/>
      <c r="AM518" s="1318"/>
      <c r="AN518" s="1318"/>
      <c r="AO518" s="1318"/>
      <c r="AP518" s="1318"/>
      <c r="AQ518" s="1318"/>
      <c r="AR518" s="1318"/>
      <c r="AS518" s="1318"/>
      <c r="AT518" s="1318"/>
      <c r="AU518" s="1318"/>
      <c r="AV518" s="1318"/>
      <c r="AW518" s="1318"/>
      <c r="AX518" s="1318"/>
      <c r="AY518" s="1318"/>
      <c r="AZ518" s="1318"/>
      <c r="BA518" s="1318"/>
      <c r="BB518" s="1318"/>
      <c r="BC518" s="1318"/>
      <c r="BD518" s="1318"/>
      <c r="BE518" s="1318"/>
      <c r="BF518" s="1318"/>
      <c r="BG518" s="1318"/>
      <c r="BH518" s="1318"/>
      <c r="BI518" s="1318"/>
      <c r="BJ518" s="1318"/>
      <c r="BK518" s="1318"/>
      <c r="BL518" s="1318"/>
      <c r="BM518" s="1318"/>
      <c r="BN518" s="1318"/>
      <c r="BO518" s="1318"/>
      <c r="BP518" s="1318"/>
      <c r="BQ518" s="1318"/>
      <c r="BR518" s="1318"/>
      <c r="BS518" s="1318"/>
      <c r="BT518" s="1318"/>
      <c r="BU518" s="1318"/>
      <c r="BV518" s="1318"/>
      <c r="BW518" s="1318"/>
      <c r="BX518" s="1318"/>
      <c r="BY518" s="1318"/>
      <c r="BZ518" s="1318"/>
      <c r="CA518" s="1318"/>
      <c r="CB518" s="1318"/>
      <c r="CC518" s="1318"/>
      <c r="CD518" s="1318"/>
      <c r="CE518" s="1318"/>
      <c r="CF518" s="1318"/>
      <c r="CG518" s="1318"/>
      <c r="CH518" s="1378">
        <f t="shared" si="10"/>
        <v>0</v>
      </c>
      <c r="CI518" s="1366"/>
    </row>
    <row r="519" spans="1:87" s="386" customFormat="1" ht="49.5" customHeight="1">
      <c r="A519" s="2402"/>
      <c r="B519" s="1693"/>
      <c r="C519" s="1649"/>
      <c r="D519" s="1649"/>
      <c r="E519" s="584"/>
      <c r="F519" s="1649"/>
      <c r="G519" s="549"/>
      <c r="H519" s="2141"/>
      <c r="I519" s="1586"/>
      <c r="J519" s="1573"/>
      <c r="K519" s="3364" t="s">
        <v>1152</v>
      </c>
      <c r="L519" s="2290"/>
      <c r="M519" s="2297"/>
      <c r="N519" s="394"/>
      <c r="O519" s="394"/>
      <c r="P519" s="395"/>
      <c r="Q519" s="393"/>
      <c r="R519" s="394"/>
      <c r="S519" s="407"/>
      <c r="T519" s="393"/>
      <c r="U519" s="394"/>
      <c r="V519" s="407"/>
      <c r="W519" s="408"/>
      <c r="X519" s="394"/>
      <c r="Y519" s="395"/>
      <c r="Z519" s="390"/>
      <c r="AA519" s="391"/>
      <c r="AB519" s="367"/>
      <c r="AC519" s="898"/>
      <c r="AD519" s="1795"/>
      <c r="AE519" s="1326"/>
      <c r="AF519" s="1490"/>
      <c r="AG519" s="1327"/>
      <c r="AH519" s="1327"/>
      <c r="AI519" s="1327"/>
      <c r="AJ519" s="1318"/>
      <c r="AK519" s="1318"/>
      <c r="AL519" s="1318"/>
      <c r="AM519" s="1318"/>
      <c r="AN519" s="1318"/>
      <c r="AO519" s="1318"/>
      <c r="AP519" s="1318"/>
      <c r="AQ519" s="1318"/>
      <c r="AR519" s="1318"/>
      <c r="AS519" s="1318"/>
      <c r="AT519" s="1318"/>
      <c r="AU519" s="1318"/>
      <c r="AV519" s="1318"/>
      <c r="AW519" s="1318"/>
      <c r="AX519" s="1318"/>
      <c r="AY519" s="1318"/>
      <c r="AZ519" s="1318"/>
      <c r="BA519" s="1318"/>
      <c r="BB519" s="1318"/>
      <c r="BC519" s="1318"/>
      <c r="BD519" s="1318"/>
      <c r="BE519" s="1318"/>
      <c r="BF519" s="1318"/>
      <c r="BG519" s="1318"/>
      <c r="BH519" s="1318"/>
      <c r="BI519" s="1318"/>
      <c r="BJ519" s="1318"/>
      <c r="BK519" s="1318"/>
      <c r="BL519" s="1318"/>
      <c r="BM519" s="1318"/>
      <c r="BN519" s="1318"/>
      <c r="BO519" s="1318"/>
      <c r="BP519" s="1318"/>
      <c r="BQ519" s="1318"/>
      <c r="BR519" s="1318"/>
      <c r="BS519" s="1318"/>
      <c r="BT519" s="1318"/>
      <c r="BU519" s="1318"/>
      <c r="BV519" s="1318"/>
      <c r="BW519" s="1318"/>
      <c r="BX519" s="1318"/>
      <c r="BY519" s="1318"/>
      <c r="BZ519" s="1318"/>
      <c r="CA519" s="1318"/>
      <c r="CB519" s="1318"/>
      <c r="CC519" s="1318"/>
      <c r="CD519" s="1318"/>
      <c r="CE519" s="1318"/>
      <c r="CF519" s="1318"/>
      <c r="CG519" s="1318"/>
      <c r="CH519" s="1378">
        <f t="shared" si="10"/>
        <v>0</v>
      </c>
      <c r="CI519" s="1366"/>
    </row>
    <row r="520" spans="1:87" s="386" customFormat="1" ht="108" customHeight="1">
      <c r="A520" s="2402"/>
      <c r="B520" s="1693"/>
      <c r="C520" s="1649"/>
      <c r="D520" s="1649"/>
      <c r="E520" s="584"/>
      <c r="F520" s="1649"/>
      <c r="G520" s="549"/>
      <c r="H520" s="2141"/>
      <c r="I520" s="1584"/>
      <c r="J520" s="1573"/>
      <c r="K520" s="3364"/>
      <c r="L520" s="2290"/>
      <c r="M520" s="2297"/>
      <c r="N520" s="394"/>
      <c r="O520" s="394"/>
      <c r="P520" s="395"/>
      <c r="Q520" s="393"/>
      <c r="R520" s="394"/>
      <c r="S520" s="407"/>
      <c r="T520" s="393"/>
      <c r="U520" s="394"/>
      <c r="V520" s="407"/>
      <c r="W520" s="408"/>
      <c r="X520" s="394"/>
      <c r="Y520" s="395"/>
      <c r="Z520" s="2160"/>
      <c r="AA520" s="441"/>
      <c r="AB520" s="441"/>
      <c r="AC520" s="1173"/>
      <c r="AD520" s="1794"/>
      <c r="AE520" s="1326"/>
      <c r="AF520" s="1490"/>
      <c r="AG520" s="1327"/>
      <c r="AH520" s="1327"/>
      <c r="AI520" s="1327"/>
      <c r="AJ520" s="1318"/>
      <c r="AK520" s="1318"/>
      <c r="AL520" s="1318"/>
      <c r="AM520" s="1318"/>
      <c r="AN520" s="1318"/>
      <c r="AO520" s="1318"/>
      <c r="AP520" s="1318"/>
      <c r="AQ520" s="1318"/>
      <c r="AR520" s="1318"/>
      <c r="AS520" s="1318"/>
      <c r="AT520" s="1318"/>
      <c r="AU520" s="1318"/>
      <c r="AV520" s="1318"/>
      <c r="AW520" s="1318"/>
      <c r="AX520" s="1318"/>
      <c r="AY520" s="1318"/>
      <c r="AZ520" s="1318"/>
      <c r="BA520" s="1318"/>
      <c r="BB520" s="1318"/>
      <c r="BC520" s="1318"/>
      <c r="BD520" s="1318"/>
      <c r="BE520" s="1318"/>
      <c r="BF520" s="1318"/>
      <c r="BG520" s="1318"/>
      <c r="BH520" s="1318"/>
      <c r="BI520" s="1318"/>
      <c r="BJ520" s="1318"/>
      <c r="BK520" s="1318"/>
      <c r="BL520" s="1318"/>
      <c r="BM520" s="1318"/>
      <c r="BN520" s="1318"/>
      <c r="BO520" s="1318"/>
      <c r="BP520" s="1318"/>
      <c r="BQ520" s="1318"/>
      <c r="BR520" s="1318"/>
      <c r="BS520" s="1318"/>
      <c r="BT520" s="1318"/>
      <c r="BU520" s="1318"/>
      <c r="BV520" s="1318"/>
      <c r="BW520" s="1318"/>
      <c r="BX520" s="1318"/>
      <c r="BY520" s="1318"/>
      <c r="BZ520" s="1318"/>
      <c r="CA520" s="1318"/>
      <c r="CB520" s="1318"/>
      <c r="CC520" s="1318"/>
      <c r="CD520" s="1318"/>
      <c r="CE520" s="1318"/>
      <c r="CF520" s="1318"/>
      <c r="CG520" s="1318"/>
      <c r="CH520" s="1378">
        <f t="shared" si="10"/>
        <v>0</v>
      </c>
      <c r="CI520" s="1366"/>
    </row>
    <row r="521" spans="1:87" s="386" customFormat="1" ht="120" customHeight="1">
      <c r="A521" s="2402"/>
      <c r="B521" s="1693"/>
      <c r="C521" s="1649"/>
      <c r="D521" s="1649"/>
      <c r="E521" s="584"/>
      <c r="F521" s="1649"/>
      <c r="G521" s="549"/>
      <c r="H521" s="3388" t="s">
        <v>2536</v>
      </c>
      <c r="I521" s="2411">
        <v>110</v>
      </c>
      <c r="J521" s="1573">
        <v>46</v>
      </c>
      <c r="K521" s="3360" t="s">
        <v>1153</v>
      </c>
      <c r="L521" s="1887" t="s">
        <v>1154</v>
      </c>
      <c r="M521" s="3426" t="s">
        <v>1155</v>
      </c>
      <c r="N521" s="2412"/>
      <c r="O521" s="2412"/>
      <c r="P521" s="2413"/>
      <c r="Q521" s="2414"/>
      <c r="R521" s="2412"/>
      <c r="S521" s="2415"/>
      <c r="T521" s="2414"/>
      <c r="U521" s="2412"/>
      <c r="V521" s="2415"/>
      <c r="W521" s="2416"/>
      <c r="X521" s="2412"/>
      <c r="Y521" s="2415"/>
      <c r="Z521" s="2160" t="s">
        <v>1156</v>
      </c>
      <c r="AA521" s="441">
        <v>231</v>
      </c>
      <c r="AB521" s="441"/>
      <c r="AC521" s="1173" t="s">
        <v>5</v>
      </c>
      <c r="AD521" s="1794">
        <f>520+3+24+360*24</f>
        <v>9187</v>
      </c>
      <c r="AE521" s="1326"/>
      <c r="AF521" s="1490"/>
      <c r="AG521" s="1327"/>
      <c r="AH521" s="1327"/>
      <c r="AI521" s="1327"/>
      <c r="AJ521" s="1328">
        <f>+AD521</f>
        <v>9187</v>
      </c>
      <c r="AK521" s="1328"/>
      <c r="AL521" s="1318"/>
      <c r="AM521" s="1318"/>
      <c r="AN521" s="1318"/>
      <c r="AO521" s="1318"/>
      <c r="AP521" s="1318"/>
      <c r="AQ521" s="1318"/>
      <c r="AR521" s="1318"/>
      <c r="AS521" s="1318"/>
      <c r="AT521" s="1318"/>
      <c r="AU521" s="1318"/>
      <c r="AV521" s="1318"/>
      <c r="AW521" s="1318"/>
      <c r="AX521" s="1318"/>
      <c r="AY521" s="1318"/>
      <c r="AZ521" s="1318"/>
      <c r="BA521" s="1318"/>
      <c r="BB521" s="1318"/>
      <c r="BC521" s="1318"/>
      <c r="BD521" s="1318"/>
      <c r="BE521" s="1318"/>
      <c r="BF521" s="1318"/>
      <c r="BG521" s="1318"/>
      <c r="BH521" s="1318"/>
      <c r="BI521" s="1318"/>
      <c r="BJ521" s="1318"/>
      <c r="BK521" s="1318"/>
      <c r="BL521" s="1318"/>
      <c r="BM521" s="1318"/>
      <c r="BN521" s="1318"/>
      <c r="BO521" s="1318"/>
      <c r="BP521" s="1318"/>
      <c r="BQ521" s="1318"/>
      <c r="BR521" s="1318"/>
      <c r="BS521" s="1318"/>
      <c r="BT521" s="1318"/>
      <c r="BU521" s="1318"/>
      <c r="BV521" s="1318"/>
      <c r="BW521" s="1318"/>
      <c r="BX521" s="1318"/>
      <c r="BY521" s="1318"/>
      <c r="BZ521" s="1318"/>
      <c r="CA521" s="1318"/>
      <c r="CB521" s="1318"/>
      <c r="CC521" s="1318"/>
      <c r="CD521" s="1318"/>
      <c r="CE521" s="1318"/>
      <c r="CF521" s="1318"/>
      <c r="CG521" s="1318"/>
      <c r="CH521" s="1378">
        <f t="shared" si="10"/>
        <v>9187</v>
      </c>
      <c r="CI521" s="1366"/>
    </row>
    <row r="522" spans="1:87" s="386" customFormat="1" ht="70.5" customHeight="1">
      <c r="A522" s="2402"/>
      <c r="B522" s="1693"/>
      <c r="C522" s="1649"/>
      <c r="D522" s="1649"/>
      <c r="E522" s="584"/>
      <c r="F522" s="1649"/>
      <c r="G522" s="549"/>
      <c r="H522" s="3388"/>
      <c r="I522" s="1584"/>
      <c r="J522" s="1573"/>
      <c r="K522" s="3360"/>
      <c r="L522" s="2290"/>
      <c r="M522" s="3426"/>
      <c r="N522" s="394"/>
      <c r="O522" s="394"/>
      <c r="P522" s="395"/>
      <c r="Q522" s="393"/>
      <c r="R522" s="394"/>
      <c r="S522" s="407"/>
      <c r="T522" s="393"/>
      <c r="U522" s="394"/>
      <c r="V522" s="407"/>
      <c r="W522" s="408"/>
      <c r="X522" s="394"/>
      <c r="Y522" s="394"/>
      <c r="Z522" s="2315" t="s">
        <v>1157</v>
      </c>
      <c r="AA522" s="441">
        <v>371</v>
      </c>
      <c r="AB522" s="441">
        <v>3711</v>
      </c>
      <c r="AC522" s="1173" t="s">
        <v>299</v>
      </c>
      <c r="AD522" s="1794">
        <f>3000*2*12</f>
        <v>72000</v>
      </c>
      <c r="AE522" s="1326"/>
      <c r="AF522" s="1490"/>
      <c r="AG522" s="1327"/>
      <c r="AH522" s="1327"/>
      <c r="AI522" s="1327"/>
      <c r="AJ522" s="1318"/>
      <c r="AK522" s="1318"/>
      <c r="AL522" s="1318"/>
      <c r="AM522" s="1318"/>
      <c r="AN522" s="1318"/>
      <c r="AO522" s="1318"/>
      <c r="AP522" s="1318"/>
      <c r="AQ522" s="1318"/>
      <c r="AR522" s="1318"/>
      <c r="AS522" s="1328"/>
      <c r="AT522" s="1328"/>
      <c r="AU522" s="1328"/>
      <c r="AV522" s="1328"/>
      <c r="AW522" s="1328"/>
      <c r="AX522" s="1328"/>
      <c r="AY522" s="1318"/>
      <c r="AZ522" s="1318"/>
      <c r="BA522" s="1318"/>
      <c r="BB522" s="1318"/>
      <c r="BC522" s="1318"/>
      <c r="BD522" s="1318"/>
      <c r="BE522" s="1318"/>
      <c r="BF522" s="1318"/>
      <c r="BG522" s="1318"/>
      <c r="BH522" s="1318"/>
      <c r="BI522" s="1318"/>
      <c r="BJ522" s="1318"/>
      <c r="BK522" s="1318"/>
      <c r="BL522" s="1318"/>
      <c r="BM522" s="1328">
        <f>+AD522</f>
        <v>72000</v>
      </c>
      <c r="BN522" s="1318"/>
      <c r="BO522" s="1318"/>
      <c r="BP522" s="1318"/>
      <c r="BQ522" s="1318"/>
      <c r="BR522" s="1318"/>
      <c r="BS522" s="1318"/>
      <c r="BT522" s="1318"/>
      <c r="BU522" s="1318"/>
      <c r="BV522" s="1318"/>
      <c r="BW522" s="1318"/>
      <c r="BX522" s="1318"/>
      <c r="BY522" s="1318"/>
      <c r="BZ522" s="1318"/>
      <c r="CA522" s="1318"/>
      <c r="CB522" s="1318"/>
      <c r="CC522" s="1318"/>
      <c r="CD522" s="1318"/>
      <c r="CE522" s="1318"/>
      <c r="CF522" s="1318"/>
      <c r="CG522" s="1318"/>
      <c r="CH522" s="1378">
        <f t="shared" si="10"/>
        <v>72000</v>
      </c>
      <c r="CI522" s="1366"/>
    </row>
    <row r="523" spans="1:87" s="386" customFormat="1" ht="49.5" customHeight="1">
      <c r="A523" s="2402"/>
      <c r="B523" s="1693"/>
      <c r="C523" s="1649"/>
      <c r="D523" s="1649"/>
      <c r="E523" s="584"/>
      <c r="F523" s="1649"/>
      <c r="G523" s="549"/>
      <c r="H523" s="3388"/>
      <c r="I523" s="1585"/>
      <c r="J523" s="1574"/>
      <c r="K523" s="3425"/>
      <c r="L523" s="487"/>
      <c r="M523" s="487"/>
      <c r="N523" s="396"/>
      <c r="O523" s="396"/>
      <c r="P523" s="411"/>
      <c r="Q523" s="398"/>
      <c r="R523" s="396"/>
      <c r="S523" s="397"/>
      <c r="T523" s="398"/>
      <c r="U523" s="396"/>
      <c r="V523" s="397"/>
      <c r="W523" s="399"/>
      <c r="X523" s="396"/>
      <c r="Y523" s="396"/>
      <c r="Z523" s="569" t="s">
        <v>127</v>
      </c>
      <c r="AA523" s="570">
        <v>244</v>
      </c>
      <c r="AB523" s="560"/>
      <c r="AC523" s="561" t="s">
        <v>127</v>
      </c>
      <c r="AD523" s="2619">
        <f>30*2*12</f>
        <v>720</v>
      </c>
      <c r="AE523" s="1326"/>
      <c r="AF523" s="1490"/>
      <c r="AG523" s="1327"/>
      <c r="AH523" s="1327"/>
      <c r="AI523" s="1327"/>
      <c r="AJ523" s="1318"/>
      <c r="AK523" s="1318"/>
      <c r="AL523" s="1318"/>
      <c r="AM523" s="1328"/>
      <c r="AN523" s="1328">
        <f>+AD523</f>
        <v>720</v>
      </c>
      <c r="AO523" s="1328"/>
      <c r="AP523" s="1318"/>
      <c r="AQ523" s="1318"/>
      <c r="AR523" s="1318"/>
      <c r="AS523" s="1318"/>
      <c r="AT523" s="1318"/>
      <c r="AU523" s="1318"/>
      <c r="AV523" s="1318"/>
      <c r="AW523" s="1318"/>
      <c r="AX523" s="1318"/>
      <c r="AY523" s="1318"/>
      <c r="AZ523" s="1318"/>
      <c r="BA523" s="1318"/>
      <c r="BB523" s="1318"/>
      <c r="BC523" s="1318"/>
      <c r="BD523" s="1318"/>
      <c r="BE523" s="1318"/>
      <c r="BF523" s="1318"/>
      <c r="BG523" s="1318"/>
      <c r="BH523" s="1318"/>
      <c r="BI523" s="1318"/>
      <c r="BJ523" s="1318"/>
      <c r="BK523" s="1318"/>
      <c r="BL523" s="1318"/>
      <c r="BM523" s="1318"/>
      <c r="BN523" s="1318"/>
      <c r="BO523" s="1318"/>
      <c r="BP523" s="1318"/>
      <c r="BQ523" s="1318"/>
      <c r="BR523" s="1318"/>
      <c r="BS523" s="1318"/>
      <c r="BT523" s="1318"/>
      <c r="BU523" s="1318"/>
      <c r="BV523" s="1318"/>
      <c r="BW523" s="1318"/>
      <c r="BX523" s="1318"/>
      <c r="BY523" s="1318"/>
      <c r="BZ523" s="1318"/>
      <c r="CA523" s="1318"/>
      <c r="CB523" s="1318"/>
      <c r="CC523" s="1318"/>
      <c r="CD523" s="1318"/>
      <c r="CE523" s="1318"/>
      <c r="CF523" s="1318"/>
      <c r="CG523" s="1318"/>
      <c r="CH523" s="1378">
        <f t="shared" si="10"/>
        <v>720</v>
      </c>
      <c r="CI523" s="1366"/>
    </row>
    <row r="524" spans="1:87" s="386" customFormat="1" ht="102" customHeight="1">
      <c r="A524" s="2402"/>
      <c r="B524" s="1693"/>
      <c r="C524" s="1649"/>
      <c r="D524" s="1649"/>
      <c r="E524" s="584"/>
      <c r="F524" s="1649"/>
      <c r="G524" s="549"/>
      <c r="H524" s="2155"/>
      <c r="I524" s="1584">
        <v>111</v>
      </c>
      <c r="J524" s="1575">
        <v>47</v>
      </c>
      <c r="K524" s="571" t="s">
        <v>1158</v>
      </c>
      <c r="L524" s="2289" t="s">
        <v>1159</v>
      </c>
      <c r="M524" s="3383" t="s">
        <v>1160</v>
      </c>
      <c r="N524" s="415"/>
      <c r="O524" s="415"/>
      <c r="P524" s="416"/>
      <c r="Q524" s="406"/>
      <c r="R524" s="415"/>
      <c r="S524" s="417"/>
      <c r="T524" s="406"/>
      <c r="U524" s="415"/>
      <c r="V524" s="417"/>
      <c r="W524" s="418"/>
      <c r="X524" s="415"/>
      <c r="Y524" s="415"/>
      <c r="Z524" s="2160"/>
      <c r="AA524" s="441"/>
      <c r="AB524" s="441"/>
      <c r="AC524" s="1173"/>
      <c r="AD524" s="1794"/>
      <c r="AE524" s="1326"/>
      <c r="AF524" s="1490"/>
      <c r="AG524" s="1327"/>
      <c r="AH524" s="1327"/>
      <c r="AI524" s="1327"/>
      <c r="AJ524" s="1318"/>
      <c r="AK524" s="1318"/>
      <c r="AL524" s="1318"/>
      <c r="AM524" s="1318"/>
      <c r="AN524" s="1318"/>
      <c r="AO524" s="1318"/>
      <c r="AP524" s="1318"/>
      <c r="AQ524" s="1318"/>
      <c r="AR524" s="1318"/>
      <c r="AS524" s="1318"/>
      <c r="AT524" s="1318"/>
      <c r="AU524" s="1318"/>
      <c r="AV524" s="1318"/>
      <c r="AW524" s="1318"/>
      <c r="AX524" s="1318"/>
      <c r="AY524" s="1318"/>
      <c r="AZ524" s="1318"/>
      <c r="BA524" s="1318"/>
      <c r="BB524" s="1318"/>
      <c r="BC524" s="1318"/>
      <c r="BD524" s="1318"/>
      <c r="BE524" s="1318"/>
      <c r="BF524" s="1318"/>
      <c r="BG524" s="1318"/>
      <c r="BH524" s="1318"/>
      <c r="BI524" s="1318"/>
      <c r="BJ524" s="1318"/>
      <c r="BK524" s="1318"/>
      <c r="BL524" s="1318"/>
      <c r="BM524" s="1318"/>
      <c r="BN524" s="1318"/>
      <c r="BO524" s="1318"/>
      <c r="BP524" s="1318"/>
      <c r="BQ524" s="1318"/>
      <c r="BR524" s="1318"/>
      <c r="BS524" s="1318"/>
      <c r="BT524" s="1318"/>
      <c r="BU524" s="1318"/>
      <c r="BV524" s="1318"/>
      <c r="BW524" s="1318"/>
      <c r="BX524" s="1318"/>
      <c r="BY524" s="1318"/>
      <c r="BZ524" s="1318"/>
      <c r="CA524" s="1318"/>
      <c r="CB524" s="1318"/>
      <c r="CC524" s="1318"/>
      <c r="CD524" s="1318"/>
      <c r="CE524" s="1318"/>
      <c r="CF524" s="1318"/>
      <c r="CG524" s="1318"/>
      <c r="CH524" s="1378">
        <f t="shared" si="10"/>
        <v>0</v>
      </c>
      <c r="CI524" s="1366"/>
    </row>
    <row r="525" spans="1:87" s="386" customFormat="1" ht="76.5" customHeight="1">
      <c r="A525" s="2402"/>
      <c r="B525" s="1693"/>
      <c r="C525" s="1649"/>
      <c r="D525" s="1649"/>
      <c r="E525" s="584"/>
      <c r="F525" s="1649"/>
      <c r="G525" s="549"/>
      <c r="H525" s="2141"/>
      <c r="I525" s="1584"/>
      <c r="J525" s="480"/>
      <c r="K525" s="2292"/>
      <c r="L525" s="2290"/>
      <c r="M525" s="3309"/>
      <c r="N525" s="394"/>
      <c r="O525" s="394"/>
      <c r="P525" s="395"/>
      <c r="Q525" s="393"/>
      <c r="R525" s="394"/>
      <c r="S525" s="407"/>
      <c r="T525" s="393"/>
      <c r="U525" s="394"/>
      <c r="V525" s="407"/>
      <c r="W525" s="408"/>
      <c r="X525" s="394"/>
      <c r="Y525" s="394"/>
      <c r="Z525" s="2160"/>
      <c r="AA525" s="391"/>
      <c r="AB525" s="367"/>
      <c r="AC525" s="898"/>
      <c r="AD525" s="1795"/>
      <c r="AE525" s="1326"/>
      <c r="AF525" s="1490"/>
      <c r="AG525" s="1327"/>
      <c r="AH525" s="1327"/>
      <c r="AI525" s="1327"/>
      <c r="AJ525" s="1318"/>
      <c r="AK525" s="1318"/>
      <c r="AL525" s="1318"/>
      <c r="AM525" s="1318"/>
      <c r="AN525" s="1318"/>
      <c r="AO525" s="1318"/>
      <c r="AP525" s="1318"/>
      <c r="AQ525" s="1318"/>
      <c r="AR525" s="1318"/>
      <c r="AS525" s="1318"/>
      <c r="AT525" s="1318"/>
      <c r="AU525" s="1318"/>
      <c r="AV525" s="1318"/>
      <c r="AW525" s="1318"/>
      <c r="AX525" s="1318"/>
      <c r="AY525" s="1318"/>
      <c r="AZ525" s="1318"/>
      <c r="BA525" s="1318"/>
      <c r="BB525" s="1318"/>
      <c r="BC525" s="1318"/>
      <c r="BD525" s="1318"/>
      <c r="BE525" s="1318"/>
      <c r="BF525" s="1318"/>
      <c r="BG525" s="1318"/>
      <c r="BH525" s="1318"/>
      <c r="BI525" s="1318"/>
      <c r="BJ525" s="1318"/>
      <c r="BK525" s="1318"/>
      <c r="BL525" s="1318"/>
      <c r="BM525" s="1318"/>
      <c r="BN525" s="1318"/>
      <c r="BO525" s="1318"/>
      <c r="BP525" s="1318"/>
      <c r="BQ525" s="1318"/>
      <c r="BR525" s="1318"/>
      <c r="BS525" s="1318"/>
      <c r="BT525" s="1318"/>
      <c r="BU525" s="1318"/>
      <c r="BV525" s="1318"/>
      <c r="BW525" s="1318"/>
      <c r="BX525" s="1318"/>
      <c r="BY525" s="1318"/>
      <c r="BZ525" s="1318"/>
      <c r="CA525" s="1318"/>
      <c r="CB525" s="1318"/>
      <c r="CC525" s="1318"/>
      <c r="CD525" s="1318"/>
      <c r="CE525" s="1318"/>
      <c r="CF525" s="1318"/>
      <c r="CG525" s="1318"/>
      <c r="CH525" s="1378">
        <f t="shared" si="10"/>
        <v>0</v>
      </c>
      <c r="CI525" s="1366"/>
    </row>
    <row r="526" spans="1:87" s="386" customFormat="1" ht="34.5" customHeight="1" thickBot="1">
      <c r="A526" s="2400"/>
      <c r="B526" s="3117" t="s">
        <v>2468</v>
      </c>
      <c r="C526" s="3117"/>
      <c r="D526" s="3117"/>
      <c r="E526" s="3117"/>
      <c r="F526" s="3117"/>
      <c r="G526" s="3117"/>
      <c r="H526" s="3117"/>
      <c r="I526" s="3117"/>
      <c r="J526" s="3117"/>
      <c r="K526" s="3117"/>
      <c r="L526" s="3117"/>
      <c r="M526" s="3117"/>
      <c r="N526" s="3117"/>
      <c r="O526" s="3117"/>
      <c r="P526" s="3117"/>
      <c r="Q526" s="3117"/>
      <c r="R526" s="3117"/>
      <c r="S526" s="3117"/>
      <c r="T526" s="3117"/>
      <c r="U526" s="3117"/>
      <c r="V526" s="3117"/>
      <c r="W526" s="3117"/>
      <c r="X526" s="3117"/>
      <c r="Y526" s="3117"/>
      <c r="Z526" s="3117"/>
      <c r="AA526" s="1546"/>
      <c r="AB526" s="1546"/>
      <c r="AC526" s="204"/>
      <c r="AD526" s="2615">
        <f>SUM(AD501:AD525)</f>
        <v>102907</v>
      </c>
      <c r="AE526" s="1326"/>
      <c r="AF526" s="1490"/>
      <c r="AG526" s="1327"/>
      <c r="AH526" s="1327"/>
      <c r="AI526" s="1327"/>
      <c r="AJ526" s="1318"/>
      <c r="AK526" s="1318"/>
      <c r="AL526" s="1318"/>
      <c r="AM526" s="1318"/>
      <c r="AN526" s="1318"/>
      <c r="AO526" s="1318"/>
      <c r="AP526" s="1318"/>
      <c r="AQ526" s="1318"/>
      <c r="AR526" s="1318"/>
      <c r="AS526" s="1318"/>
      <c r="AT526" s="1318"/>
      <c r="AU526" s="1318"/>
      <c r="AV526" s="1318"/>
      <c r="AW526" s="1318"/>
      <c r="AX526" s="1318"/>
      <c r="AY526" s="1318"/>
      <c r="AZ526" s="1318"/>
      <c r="BA526" s="1318"/>
      <c r="BB526" s="1318"/>
      <c r="BC526" s="1318"/>
      <c r="BD526" s="1318"/>
      <c r="BE526" s="1318"/>
      <c r="BF526" s="1318"/>
      <c r="BG526" s="1318"/>
      <c r="BH526" s="1318"/>
      <c r="BI526" s="1318"/>
      <c r="BJ526" s="1318"/>
      <c r="BK526" s="1318"/>
      <c r="BL526" s="1318"/>
      <c r="BM526" s="1318"/>
      <c r="BN526" s="1318"/>
      <c r="BO526" s="1318"/>
      <c r="BP526" s="1318"/>
      <c r="BQ526" s="1318"/>
      <c r="BR526" s="1318"/>
      <c r="BS526" s="1318"/>
      <c r="BT526" s="1318"/>
      <c r="BU526" s="1318"/>
      <c r="BV526" s="1318"/>
      <c r="BW526" s="1318"/>
      <c r="BX526" s="1318"/>
      <c r="BY526" s="1318"/>
      <c r="BZ526" s="1318"/>
      <c r="CA526" s="1318"/>
      <c r="CB526" s="1318"/>
      <c r="CC526" s="1318"/>
      <c r="CD526" s="1318"/>
      <c r="CE526" s="1318"/>
      <c r="CF526" s="1318"/>
      <c r="CG526" s="1318"/>
      <c r="CH526" s="1378">
        <f t="shared" si="10"/>
        <v>0</v>
      </c>
      <c r="CI526" s="1366"/>
    </row>
    <row r="527" spans="1:87" s="386" customFormat="1" ht="37.5" customHeight="1">
      <c r="A527" s="2401">
        <v>13</v>
      </c>
      <c r="B527" s="2321">
        <v>7</v>
      </c>
      <c r="C527" s="3202" t="s">
        <v>1161</v>
      </c>
      <c r="D527" s="409" t="s">
        <v>622</v>
      </c>
      <c r="E527" s="3202" t="s">
        <v>1162</v>
      </c>
      <c r="F527" s="3202" t="s">
        <v>1163</v>
      </c>
      <c r="G527" s="572" t="s">
        <v>1131</v>
      </c>
      <c r="H527" s="3289" t="s">
        <v>2515</v>
      </c>
      <c r="I527" s="1583">
        <v>112</v>
      </c>
      <c r="J527" s="133">
        <v>48</v>
      </c>
      <c r="K527" s="3423" t="s">
        <v>1164</v>
      </c>
      <c r="L527" s="2320"/>
      <c r="M527" s="3343"/>
      <c r="N527" s="469"/>
      <c r="O527" s="470"/>
      <c r="P527" s="473"/>
      <c r="Q527" s="573"/>
      <c r="R527" s="574"/>
      <c r="S527" s="575"/>
      <c r="T527" s="573"/>
      <c r="U527" s="576"/>
      <c r="V527" s="577"/>
      <c r="W527" s="578"/>
      <c r="X527" s="576"/>
      <c r="Y527" s="577"/>
      <c r="Z527" s="2208"/>
      <c r="AA527" s="542"/>
      <c r="AB527" s="543"/>
      <c r="AC527" s="544"/>
      <c r="AD527" s="2621"/>
      <c r="AE527" s="1326"/>
      <c r="AF527" s="1490"/>
      <c r="AG527" s="1327"/>
      <c r="AH527" s="1327"/>
      <c r="AI527" s="1327"/>
      <c r="AJ527" s="1318"/>
      <c r="AK527" s="1318"/>
      <c r="AL527" s="1318"/>
      <c r="AM527" s="1318"/>
      <c r="AN527" s="1318"/>
      <c r="AO527" s="1318"/>
      <c r="AP527" s="1318"/>
      <c r="AQ527" s="1318"/>
      <c r="AR527" s="1318"/>
      <c r="AS527" s="1318"/>
      <c r="AT527" s="1318"/>
      <c r="AU527" s="1318"/>
      <c r="AV527" s="1318"/>
      <c r="AW527" s="1318"/>
      <c r="AX527" s="1318"/>
      <c r="AY527" s="1318"/>
      <c r="AZ527" s="1318"/>
      <c r="BA527" s="1318"/>
      <c r="BB527" s="1318"/>
      <c r="BC527" s="1318"/>
      <c r="BD527" s="1318"/>
      <c r="BE527" s="1318"/>
      <c r="BF527" s="1318"/>
      <c r="BG527" s="1318"/>
      <c r="BH527" s="1318"/>
      <c r="BI527" s="1318"/>
      <c r="BJ527" s="1318"/>
      <c r="BK527" s="1318"/>
      <c r="BL527" s="1318"/>
      <c r="BM527" s="1318"/>
      <c r="BN527" s="1318"/>
      <c r="BO527" s="1318"/>
      <c r="BP527" s="1318"/>
      <c r="BQ527" s="1318"/>
      <c r="BR527" s="1318"/>
      <c r="BS527" s="1318"/>
      <c r="BT527" s="1318"/>
      <c r="BU527" s="1318"/>
      <c r="BV527" s="1318"/>
      <c r="BW527" s="1318"/>
      <c r="BX527" s="1318"/>
      <c r="BY527" s="1318"/>
      <c r="BZ527" s="1318"/>
      <c r="CA527" s="1318"/>
      <c r="CB527" s="1318"/>
      <c r="CC527" s="1318"/>
      <c r="CD527" s="1318"/>
      <c r="CE527" s="1318"/>
      <c r="CF527" s="1318"/>
      <c r="CG527" s="1318"/>
      <c r="CH527" s="1378">
        <f t="shared" si="10"/>
        <v>0</v>
      </c>
      <c r="CI527" s="1366"/>
    </row>
    <row r="528" spans="1:87" s="386" customFormat="1" ht="58.5" customHeight="1">
      <c r="A528" s="2402"/>
      <c r="B528" s="1698"/>
      <c r="C528" s="3203"/>
      <c r="D528" s="3203" t="s">
        <v>1165</v>
      </c>
      <c r="E528" s="3203"/>
      <c r="F528" s="3203"/>
      <c r="G528" s="1566" t="s">
        <v>1135</v>
      </c>
      <c r="H528" s="3097"/>
      <c r="I528" s="1584"/>
      <c r="J528" s="2226"/>
      <c r="K528" s="3365"/>
      <c r="L528" s="2290"/>
      <c r="M528" s="3344"/>
      <c r="N528" s="475"/>
      <c r="O528" s="1565"/>
      <c r="P528" s="477"/>
      <c r="Q528" s="579"/>
      <c r="R528" s="2245"/>
      <c r="S528" s="580"/>
      <c r="T528" s="579"/>
      <c r="U528" s="581"/>
      <c r="V528" s="567"/>
      <c r="W528" s="582"/>
      <c r="X528" s="581"/>
      <c r="Y528" s="567"/>
      <c r="Z528" s="390"/>
      <c r="AA528" s="391"/>
      <c r="AB528" s="367"/>
      <c r="AC528" s="898"/>
      <c r="AD528" s="2622"/>
      <c r="AE528" s="1326"/>
      <c r="AF528" s="1490"/>
      <c r="AG528" s="1327"/>
      <c r="AH528" s="1327"/>
      <c r="AI528" s="1327"/>
      <c r="AJ528" s="1318"/>
      <c r="AK528" s="1318"/>
      <c r="AL528" s="1318"/>
      <c r="AM528" s="1318"/>
      <c r="AN528" s="1318"/>
      <c r="AO528" s="1318"/>
      <c r="AP528" s="1318"/>
      <c r="AQ528" s="1318"/>
      <c r="AR528" s="1318"/>
      <c r="AS528" s="1318"/>
      <c r="AT528" s="1318"/>
      <c r="AU528" s="1318"/>
      <c r="AV528" s="1318"/>
      <c r="AW528" s="1318"/>
      <c r="AX528" s="1318"/>
      <c r="AY528" s="1318"/>
      <c r="AZ528" s="1318"/>
      <c r="BA528" s="1318"/>
      <c r="BB528" s="1318"/>
      <c r="BC528" s="1318"/>
      <c r="BD528" s="1318"/>
      <c r="BE528" s="1318"/>
      <c r="BF528" s="1318"/>
      <c r="BG528" s="1318"/>
      <c r="BH528" s="1318"/>
      <c r="BI528" s="1318"/>
      <c r="BJ528" s="1318"/>
      <c r="BK528" s="1318"/>
      <c r="BL528" s="1318"/>
      <c r="BM528" s="1318"/>
      <c r="BN528" s="1318"/>
      <c r="BO528" s="1318"/>
      <c r="BP528" s="1318"/>
      <c r="BQ528" s="1318"/>
      <c r="BR528" s="1318"/>
      <c r="BS528" s="1318"/>
      <c r="BT528" s="1318"/>
      <c r="BU528" s="1318"/>
      <c r="BV528" s="1318"/>
      <c r="BW528" s="1318"/>
      <c r="BX528" s="1318"/>
      <c r="BY528" s="1318"/>
      <c r="BZ528" s="1318"/>
      <c r="CA528" s="1318"/>
      <c r="CB528" s="1318"/>
      <c r="CC528" s="1318"/>
      <c r="CD528" s="1318"/>
      <c r="CE528" s="1318"/>
      <c r="CF528" s="1318"/>
      <c r="CG528" s="1318"/>
      <c r="CH528" s="1378">
        <f t="shared" si="10"/>
        <v>0</v>
      </c>
      <c r="CI528" s="1366"/>
    </row>
    <row r="529" spans="1:87" s="386" customFormat="1" ht="109.5" customHeight="1">
      <c r="A529" s="2402"/>
      <c r="B529" s="1698"/>
      <c r="C529" s="3203"/>
      <c r="D529" s="3203"/>
      <c r="E529" s="3203"/>
      <c r="F529" s="3203"/>
      <c r="G529" s="1566"/>
      <c r="H529" s="1751"/>
      <c r="I529" s="1584"/>
      <c r="J529" s="2226"/>
      <c r="K529" s="3365"/>
      <c r="L529" s="2290"/>
      <c r="M529" s="3344"/>
      <c r="N529" s="475"/>
      <c r="O529" s="1565"/>
      <c r="P529" s="477"/>
      <c r="Q529" s="579"/>
      <c r="R529" s="2245"/>
      <c r="S529" s="580"/>
      <c r="T529" s="579"/>
      <c r="U529" s="581"/>
      <c r="V529" s="567"/>
      <c r="W529" s="582"/>
      <c r="X529" s="581"/>
      <c r="Y529" s="567"/>
      <c r="Z529" s="390"/>
      <c r="AA529" s="265"/>
      <c r="AB529" s="367"/>
      <c r="AC529" s="898"/>
      <c r="AD529" s="2622"/>
      <c r="AE529" s="1326"/>
      <c r="AF529" s="1490"/>
      <c r="AG529" s="1327"/>
      <c r="AH529" s="1327"/>
      <c r="AI529" s="1327"/>
      <c r="AJ529" s="1318"/>
      <c r="AK529" s="1318"/>
      <c r="AL529" s="1318"/>
      <c r="AM529" s="1318"/>
      <c r="AN529" s="1318"/>
      <c r="AO529" s="1318"/>
      <c r="AP529" s="1318"/>
      <c r="AQ529" s="1318"/>
      <c r="AR529" s="1318"/>
      <c r="AS529" s="1318"/>
      <c r="AT529" s="1318"/>
      <c r="AU529" s="1318"/>
      <c r="AV529" s="1318"/>
      <c r="AW529" s="1318"/>
      <c r="AX529" s="1318"/>
      <c r="AY529" s="1318"/>
      <c r="AZ529" s="1318"/>
      <c r="BA529" s="1318"/>
      <c r="BB529" s="1318"/>
      <c r="BC529" s="1318"/>
      <c r="BD529" s="1318"/>
      <c r="BE529" s="1318"/>
      <c r="BF529" s="1318"/>
      <c r="BG529" s="1318"/>
      <c r="BH529" s="1318"/>
      <c r="BI529" s="1318"/>
      <c r="BJ529" s="1318"/>
      <c r="BK529" s="1318"/>
      <c r="BL529" s="1318"/>
      <c r="BM529" s="1318"/>
      <c r="BN529" s="1318"/>
      <c r="BO529" s="1318"/>
      <c r="BP529" s="1318"/>
      <c r="BQ529" s="1318"/>
      <c r="BR529" s="1318"/>
      <c r="BS529" s="1318"/>
      <c r="BT529" s="1318"/>
      <c r="BU529" s="1318"/>
      <c r="BV529" s="1318"/>
      <c r="BW529" s="1318"/>
      <c r="BX529" s="1318"/>
      <c r="BY529" s="1318"/>
      <c r="BZ529" s="1318"/>
      <c r="CA529" s="1318"/>
      <c r="CB529" s="1318"/>
      <c r="CC529" s="1318"/>
      <c r="CD529" s="1318"/>
      <c r="CE529" s="1318"/>
      <c r="CF529" s="1318"/>
      <c r="CG529" s="1318"/>
      <c r="CH529" s="1378">
        <f t="shared" si="10"/>
        <v>0</v>
      </c>
      <c r="CI529" s="1366"/>
    </row>
    <row r="530" spans="1:87" s="386" customFormat="1" ht="79.5" customHeight="1">
      <c r="A530" s="2402"/>
      <c r="B530" s="1698"/>
      <c r="C530" s="3203"/>
      <c r="D530" s="409" t="s">
        <v>631</v>
      </c>
      <c r="E530" s="3203"/>
      <c r="F530" s="3203"/>
      <c r="G530" s="2417"/>
      <c r="H530" s="1751"/>
      <c r="I530" s="1584"/>
      <c r="J530" s="2226"/>
      <c r="K530" s="3365" t="s">
        <v>1166</v>
      </c>
      <c r="L530" s="3309" t="s">
        <v>1167</v>
      </c>
      <c r="M530" s="3344" t="s">
        <v>1168</v>
      </c>
      <c r="N530" s="373"/>
      <c r="O530" s="506"/>
      <c r="P530" s="374"/>
      <c r="Q530" s="579"/>
      <c r="R530" s="2245"/>
      <c r="S530" s="580"/>
      <c r="T530" s="579"/>
      <c r="U530" s="581"/>
      <c r="V530" s="567"/>
      <c r="W530" s="582"/>
      <c r="X530" s="581"/>
      <c r="Y530" s="583"/>
      <c r="Z530" s="390"/>
      <c r="AA530" s="391"/>
      <c r="AB530" s="367"/>
      <c r="AC530" s="898"/>
      <c r="AD530" s="2622"/>
      <c r="AE530" s="1326"/>
      <c r="AF530" s="1490"/>
      <c r="AG530" s="1327"/>
      <c r="AH530" s="1327"/>
      <c r="AI530" s="1327"/>
      <c r="AJ530" s="1318"/>
      <c r="AK530" s="1318"/>
      <c r="AL530" s="1318"/>
      <c r="AM530" s="1318"/>
      <c r="AN530" s="1318"/>
      <c r="AO530" s="1318"/>
      <c r="AP530" s="1318"/>
      <c r="AQ530" s="1318"/>
      <c r="AR530" s="1318"/>
      <c r="AS530" s="1318"/>
      <c r="AT530" s="1318"/>
      <c r="AU530" s="1318"/>
      <c r="AV530" s="1318"/>
      <c r="AW530" s="1318"/>
      <c r="AX530" s="1318"/>
      <c r="AY530" s="1318"/>
      <c r="AZ530" s="1318"/>
      <c r="BA530" s="1318"/>
      <c r="BB530" s="1318"/>
      <c r="BC530" s="1318"/>
      <c r="BD530" s="1318"/>
      <c r="BE530" s="1318"/>
      <c r="BF530" s="1318"/>
      <c r="BG530" s="1318"/>
      <c r="BH530" s="1318"/>
      <c r="BI530" s="1318"/>
      <c r="BJ530" s="1318"/>
      <c r="BK530" s="1318"/>
      <c r="BL530" s="1318"/>
      <c r="BM530" s="1318"/>
      <c r="BN530" s="1318"/>
      <c r="BO530" s="1318"/>
      <c r="BP530" s="1318"/>
      <c r="BQ530" s="1318"/>
      <c r="BR530" s="1318"/>
      <c r="BS530" s="1318"/>
      <c r="BT530" s="1318"/>
      <c r="BU530" s="1318"/>
      <c r="BV530" s="1318"/>
      <c r="BW530" s="1318"/>
      <c r="BX530" s="1318"/>
      <c r="BY530" s="1318"/>
      <c r="BZ530" s="1318"/>
      <c r="CA530" s="1318"/>
      <c r="CB530" s="1318"/>
      <c r="CC530" s="1318"/>
      <c r="CD530" s="1318"/>
      <c r="CE530" s="1318"/>
      <c r="CF530" s="1318"/>
      <c r="CG530" s="1318"/>
      <c r="CH530" s="1378">
        <f t="shared" si="10"/>
        <v>0</v>
      </c>
      <c r="CI530" s="1366"/>
    </row>
    <row r="531" spans="1:87" s="386" customFormat="1" ht="96" customHeight="1">
      <c r="A531" s="2402"/>
      <c r="B531" s="1698"/>
      <c r="C531" s="3203"/>
      <c r="D531" s="2227" t="s">
        <v>1169</v>
      </c>
      <c r="E531" s="240"/>
      <c r="F531" s="3203"/>
      <c r="G531" s="2417"/>
      <c r="H531" s="1751"/>
      <c r="I531" s="1584"/>
      <c r="J531" s="2226"/>
      <c r="K531" s="3365"/>
      <c r="L531" s="3309"/>
      <c r="M531" s="3344"/>
      <c r="N531" s="373"/>
      <c r="O531" s="506"/>
      <c r="P531" s="374"/>
      <c r="Q531" s="579"/>
      <c r="R531" s="2245"/>
      <c r="S531" s="580"/>
      <c r="T531" s="579"/>
      <c r="U531" s="581"/>
      <c r="V531" s="567"/>
      <c r="W531" s="582"/>
      <c r="X531" s="581"/>
      <c r="Y531" s="583"/>
      <c r="Z531" s="390"/>
      <c r="AA531" s="391"/>
      <c r="AB531" s="367"/>
      <c r="AC531" s="898"/>
      <c r="AD531" s="2622"/>
      <c r="AE531" s="1326"/>
      <c r="AF531" s="1490"/>
      <c r="AG531" s="1327"/>
      <c r="AH531" s="1327"/>
      <c r="AI531" s="1327"/>
      <c r="AJ531" s="1318"/>
      <c r="AK531" s="1318"/>
      <c r="AL531" s="1318"/>
      <c r="AM531" s="1318"/>
      <c r="AN531" s="1318"/>
      <c r="AO531" s="1318"/>
      <c r="AP531" s="1318"/>
      <c r="AQ531" s="1318"/>
      <c r="AR531" s="1318"/>
      <c r="AS531" s="1318"/>
      <c r="AT531" s="1318"/>
      <c r="AU531" s="1318"/>
      <c r="AV531" s="1318"/>
      <c r="AW531" s="1318"/>
      <c r="AX531" s="1318"/>
      <c r="AY531" s="1318"/>
      <c r="AZ531" s="1318"/>
      <c r="BA531" s="1318"/>
      <c r="BB531" s="1318"/>
      <c r="BC531" s="1318"/>
      <c r="BD531" s="1318"/>
      <c r="BE531" s="1318"/>
      <c r="BF531" s="1318"/>
      <c r="BG531" s="1318"/>
      <c r="BH531" s="1318"/>
      <c r="BI531" s="1318"/>
      <c r="BJ531" s="1318"/>
      <c r="BK531" s="1318"/>
      <c r="BL531" s="1318"/>
      <c r="BM531" s="1318"/>
      <c r="BN531" s="1318"/>
      <c r="BO531" s="1318"/>
      <c r="BP531" s="1318"/>
      <c r="BQ531" s="1318"/>
      <c r="BR531" s="1318"/>
      <c r="BS531" s="1318"/>
      <c r="BT531" s="1318"/>
      <c r="BU531" s="1318"/>
      <c r="BV531" s="1318"/>
      <c r="BW531" s="1318"/>
      <c r="BX531" s="1318"/>
      <c r="BY531" s="1318"/>
      <c r="BZ531" s="1318"/>
      <c r="CA531" s="1318"/>
      <c r="CB531" s="1318"/>
      <c r="CC531" s="1318"/>
      <c r="CD531" s="1318"/>
      <c r="CE531" s="1318"/>
      <c r="CF531" s="1318"/>
      <c r="CG531" s="1318"/>
      <c r="CH531" s="1378">
        <f t="shared" ref="CH531:CH595" si="11">SUM(AE531:CG531)</f>
        <v>0</v>
      </c>
      <c r="CI531" s="1366"/>
    </row>
    <row r="532" spans="1:87" s="386" customFormat="1" ht="135" customHeight="1">
      <c r="A532" s="2402"/>
      <c r="B532" s="1698"/>
      <c r="C532" s="584"/>
      <c r="D532" s="2227" t="s">
        <v>1170</v>
      </c>
      <c r="E532" s="2185"/>
      <c r="F532" s="2371"/>
      <c r="G532" s="508"/>
      <c r="H532" s="2304"/>
      <c r="I532" s="1584"/>
      <c r="J532" s="2226"/>
      <c r="K532" s="2288" t="s">
        <v>1171</v>
      </c>
      <c r="L532" s="2290" t="s">
        <v>1172</v>
      </c>
      <c r="M532" s="3344"/>
      <c r="N532" s="509"/>
      <c r="O532" s="1565"/>
      <c r="P532" s="477"/>
      <c r="Q532" s="373"/>
      <c r="R532" s="1565"/>
      <c r="S532" s="188"/>
      <c r="T532" s="475"/>
      <c r="U532" s="506"/>
      <c r="V532" s="407"/>
      <c r="W532" s="476"/>
      <c r="X532" s="394"/>
      <c r="Y532" s="506"/>
      <c r="Z532" s="2160" t="s">
        <v>1173</v>
      </c>
      <c r="AA532" s="441">
        <v>311</v>
      </c>
      <c r="AB532" s="441">
        <v>3111</v>
      </c>
      <c r="AC532" s="1173" t="s">
        <v>124</v>
      </c>
      <c r="AD532" s="1794">
        <f>30*250*3</f>
        <v>22500</v>
      </c>
      <c r="AE532" s="1326"/>
      <c r="AF532" s="1490"/>
      <c r="AG532" s="1327"/>
      <c r="AH532" s="1327"/>
      <c r="AI532" s="1327"/>
      <c r="AJ532" s="1318"/>
      <c r="AK532" s="1318"/>
      <c r="AL532" s="1318"/>
      <c r="AM532" s="1318"/>
      <c r="AN532" s="1318"/>
      <c r="AO532" s="1318"/>
      <c r="AP532" s="1318"/>
      <c r="AQ532" s="1328"/>
      <c r="AR532" s="1328"/>
      <c r="AS532" s="1318"/>
      <c r="AT532" s="1318"/>
      <c r="AU532" s="1318"/>
      <c r="AV532" s="1318"/>
      <c r="AW532" s="1318"/>
      <c r="AX532" s="1318"/>
      <c r="AY532" s="1318"/>
      <c r="AZ532" s="1318"/>
      <c r="BA532" s="1328">
        <f>+AD532</f>
        <v>22500</v>
      </c>
      <c r="BB532" s="1318"/>
      <c r="BC532" s="1318"/>
      <c r="BD532" s="1318"/>
      <c r="BE532" s="1318"/>
      <c r="BF532" s="1318"/>
      <c r="BG532" s="1318"/>
      <c r="BH532" s="1318"/>
      <c r="BI532" s="1318"/>
      <c r="BJ532" s="1318"/>
      <c r="BK532" s="1318"/>
      <c r="BL532" s="1318"/>
      <c r="BM532" s="1318"/>
      <c r="BN532" s="1318"/>
      <c r="BO532" s="1318"/>
      <c r="BP532" s="1318"/>
      <c r="BQ532" s="1318"/>
      <c r="BR532" s="1318"/>
      <c r="BS532" s="1318"/>
      <c r="BT532" s="1318"/>
      <c r="BU532" s="1318"/>
      <c r="BV532" s="1318"/>
      <c r="BW532" s="1318"/>
      <c r="BX532" s="1318"/>
      <c r="BY532" s="1318"/>
      <c r="BZ532" s="1318"/>
      <c r="CA532" s="1318"/>
      <c r="CB532" s="1318"/>
      <c r="CC532" s="1318"/>
      <c r="CD532" s="1318"/>
      <c r="CE532" s="1318"/>
      <c r="CF532" s="1318"/>
      <c r="CG532" s="1318"/>
      <c r="CH532" s="1378">
        <f t="shared" si="11"/>
        <v>22500</v>
      </c>
      <c r="CI532" s="1366"/>
    </row>
    <row r="533" spans="1:87" s="386" customFormat="1" ht="59.25" customHeight="1">
      <c r="A533" s="2402"/>
      <c r="B533" s="1698"/>
      <c r="C533" s="584"/>
      <c r="D533" s="3203" t="s">
        <v>1174</v>
      </c>
      <c r="E533" s="2185"/>
      <c r="F533" s="2371"/>
      <c r="G533" s="508"/>
      <c r="H533" s="2304"/>
      <c r="I533" s="1584"/>
      <c r="J533" s="2138"/>
      <c r="K533" s="445"/>
      <c r="L533" s="487"/>
      <c r="M533" s="488"/>
      <c r="N533" s="517"/>
      <c r="O533" s="515"/>
      <c r="P533" s="585"/>
      <c r="Q533" s="501"/>
      <c r="R533" s="586"/>
      <c r="S533" s="587"/>
      <c r="T533" s="501"/>
      <c r="U533" s="504"/>
      <c r="V533" s="502"/>
      <c r="W533" s="503"/>
      <c r="X533" s="504"/>
      <c r="Y533" s="502"/>
      <c r="Z533" s="400"/>
      <c r="AA533" s="412"/>
      <c r="AB533" s="401"/>
      <c r="AC533" s="1662"/>
      <c r="AD533" s="2623"/>
      <c r="AE533" s="1326"/>
      <c r="AF533" s="1490"/>
      <c r="AG533" s="1327"/>
      <c r="AH533" s="1327"/>
      <c r="AI533" s="1327"/>
      <c r="AJ533" s="1318"/>
      <c r="AK533" s="1318"/>
      <c r="AL533" s="1318"/>
      <c r="AM533" s="1318"/>
      <c r="AN533" s="1318"/>
      <c r="AO533" s="1318"/>
      <c r="AP533" s="1318"/>
      <c r="AQ533" s="1318"/>
      <c r="AR533" s="1318"/>
      <c r="AS533" s="1318"/>
      <c r="AT533" s="1318"/>
      <c r="AU533" s="1318"/>
      <c r="AV533" s="1318"/>
      <c r="AW533" s="1318"/>
      <c r="AX533" s="1318"/>
      <c r="AY533" s="1318"/>
      <c r="AZ533" s="1318"/>
      <c r="BA533" s="1318"/>
      <c r="BB533" s="1318"/>
      <c r="BC533" s="1318"/>
      <c r="BD533" s="1318"/>
      <c r="BE533" s="1318"/>
      <c r="BF533" s="1318"/>
      <c r="BG533" s="1318"/>
      <c r="BH533" s="1318"/>
      <c r="BI533" s="1318"/>
      <c r="BJ533" s="1318"/>
      <c r="BK533" s="1318"/>
      <c r="BL533" s="1318"/>
      <c r="BM533" s="1318"/>
      <c r="BN533" s="1318"/>
      <c r="BO533" s="1318"/>
      <c r="BP533" s="1318"/>
      <c r="BQ533" s="1318"/>
      <c r="BR533" s="1318"/>
      <c r="BS533" s="1318"/>
      <c r="BT533" s="1318"/>
      <c r="BU533" s="1318"/>
      <c r="BV533" s="1318"/>
      <c r="BW533" s="1318"/>
      <c r="BX533" s="1318"/>
      <c r="BY533" s="1318"/>
      <c r="BZ533" s="1318"/>
      <c r="CA533" s="1318"/>
      <c r="CB533" s="1318"/>
      <c r="CC533" s="1318"/>
      <c r="CD533" s="1318"/>
      <c r="CE533" s="1318"/>
      <c r="CF533" s="1318"/>
      <c r="CG533" s="1318"/>
      <c r="CH533" s="1378">
        <f t="shared" si="11"/>
        <v>0</v>
      </c>
      <c r="CI533" s="1366"/>
    </row>
    <row r="534" spans="1:87" s="386" customFormat="1" ht="80.25" customHeight="1">
      <c r="A534" s="2402"/>
      <c r="B534" s="1698"/>
      <c r="C534" s="584"/>
      <c r="D534" s="3203"/>
      <c r="E534" s="2185"/>
      <c r="F534" s="2371"/>
      <c r="G534" s="508"/>
      <c r="H534" s="2133"/>
      <c r="I534" s="1586">
        <v>113</v>
      </c>
      <c r="J534" s="2226">
        <v>49</v>
      </c>
      <c r="K534" s="3367" t="s">
        <v>1175</v>
      </c>
      <c r="L534" s="3383" t="s">
        <v>1176</v>
      </c>
      <c r="M534" s="2297" t="s">
        <v>1177</v>
      </c>
      <c r="N534" s="509"/>
      <c r="O534" s="2238"/>
      <c r="P534" s="588"/>
      <c r="Q534" s="579"/>
      <c r="R534" s="2245"/>
      <c r="S534" s="580"/>
      <c r="T534" s="579"/>
      <c r="U534" s="581"/>
      <c r="V534" s="567"/>
      <c r="W534" s="582"/>
      <c r="X534" s="381"/>
      <c r="Y534" s="567"/>
      <c r="Z534" s="3159" t="s">
        <v>1178</v>
      </c>
      <c r="AA534" s="441">
        <v>311</v>
      </c>
      <c r="AB534" s="441">
        <v>3111</v>
      </c>
      <c r="AC534" s="1173" t="s">
        <v>124</v>
      </c>
      <c r="AD534" s="1794">
        <f>350*100</f>
        <v>35000</v>
      </c>
      <c r="AE534" s="1326"/>
      <c r="AF534" s="1490"/>
      <c r="AG534" s="1327"/>
      <c r="AH534" s="1327"/>
      <c r="AI534" s="1327"/>
      <c r="AJ534" s="1318"/>
      <c r="AK534" s="1318"/>
      <c r="AL534" s="1318"/>
      <c r="AM534" s="1318"/>
      <c r="AN534" s="1318"/>
      <c r="AO534" s="1318"/>
      <c r="AP534" s="1318"/>
      <c r="AQ534" s="1328"/>
      <c r="AR534" s="1328"/>
      <c r="AS534" s="1318"/>
      <c r="AT534" s="1318"/>
      <c r="AU534" s="1318"/>
      <c r="AV534" s="1318"/>
      <c r="AW534" s="1318"/>
      <c r="AX534" s="1318"/>
      <c r="AY534" s="1318"/>
      <c r="AZ534" s="1318"/>
      <c r="BA534" s="1328">
        <f>+AD534</f>
        <v>35000</v>
      </c>
      <c r="BB534" s="1318"/>
      <c r="BC534" s="1318"/>
      <c r="BD534" s="1318"/>
      <c r="BE534" s="1318"/>
      <c r="BF534" s="1318"/>
      <c r="BG534" s="1318"/>
      <c r="BH534" s="1318"/>
      <c r="BI534" s="1318"/>
      <c r="BJ534" s="1318"/>
      <c r="BK534" s="1318"/>
      <c r="BL534" s="1318"/>
      <c r="BM534" s="1318"/>
      <c r="BN534" s="1318"/>
      <c r="BO534" s="1318"/>
      <c r="BP534" s="1318"/>
      <c r="BQ534" s="1318"/>
      <c r="BR534" s="1318"/>
      <c r="BS534" s="1318"/>
      <c r="BT534" s="1318"/>
      <c r="BU534" s="1318"/>
      <c r="BV534" s="1318"/>
      <c r="BW534" s="1318"/>
      <c r="BX534" s="1318"/>
      <c r="BY534" s="1318"/>
      <c r="BZ534" s="1318"/>
      <c r="CA534" s="1318"/>
      <c r="CB534" s="1318"/>
      <c r="CC534" s="1318"/>
      <c r="CD534" s="1318"/>
      <c r="CE534" s="1318"/>
      <c r="CF534" s="1318"/>
      <c r="CG534" s="1318"/>
      <c r="CH534" s="1378">
        <f t="shared" si="11"/>
        <v>35000</v>
      </c>
      <c r="CI534" s="1366"/>
    </row>
    <row r="535" spans="1:87" s="386" customFormat="1" ht="42.75" customHeight="1">
      <c r="A535" s="2402"/>
      <c r="B535" s="1698"/>
      <c r="C535" s="584"/>
      <c r="D535" s="2185"/>
      <c r="E535" s="2185"/>
      <c r="F535" s="2371"/>
      <c r="G535" s="508"/>
      <c r="H535" s="2304"/>
      <c r="I535" s="1584"/>
      <c r="J535" s="2226"/>
      <c r="K535" s="3365"/>
      <c r="L535" s="3309"/>
      <c r="M535" s="2297"/>
      <c r="N535" s="509"/>
      <c r="O535" s="2238"/>
      <c r="P535" s="588"/>
      <c r="Q535" s="579"/>
      <c r="R535" s="2245"/>
      <c r="S535" s="580"/>
      <c r="T535" s="579"/>
      <c r="U535" s="581"/>
      <c r="V535" s="567"/>
      <c r="W535" s="582"/>
      <c r="X535" s="381"/>
      <c r="Y535" s="567"/>
      <c r="Z535" s="3119"/>
      <c r="AA535" s="391"/>
      <c r="AB535" s="367"/>
      <c r="AC535" s="898"/>
      <c r="AD535" s="2622"/>
      <c r="AE535" s="1326"/>
      <c r="AF535" s="1490"/>
      <c r="AG535" s="1327"/>
      <c r="AH535" s="1327"/>
      <c r="AI535" s="1327"/>
      <c r="AJ535" s="1318"/>
      <c r="AK535" s="1318"/>
      <c r="AL535" s="1318"/>
      <c r="AM535" s="1318"/>
      <c r="AN535" s="1318"/>
      <c r="AO535" s="1318"/>
      <c r="AP535" s="1318"/>
      <c r="AQ535" s="1318"/>
      <c r="AR535" s="1318"/>
      <c r="AS535" s="1318"/>
      <c r="AT535" s="1318"/>
      <c r="AU535" s="1318"/>
      <c r="AV535" s="1318"/>
      <c r="AW535" s="1318"/>
      <c r="AX535" s="1318"/>
      <c r="AY535" s="1318"/>
      <c r="AZ535" s="1318"/>
      <c r="BA535" s="1318"/>
      <c r="BB535" s="1318"/>
      <c r="BC535" s="1318"/>
      <c r="BD535" s="1318"/>
      <c r="BE535" s="1318"/>
      <c r="BF535" s="1318"/>
      <c r="BG535" s="1318"/>
      <c r="BH535" s="1318"/>
      <c r="BI535" s="1318"/>
      <c r="BJ535" s="1318"/>
      <c r="BK535" s="1318"/>
      <c r="BL535" s="1318"/>
      <c r="BM535" s="1318"/>
      <c r="BN535" s="1318"/>
      <c r="BO535" s="1318"/>
      <c r="BP535" s="1318"/>
      <c r="BQ535" s="1318"/>
      <c r="BR535" s="1318"/>
      <c r="BS535" s="1318"/>
      <c r="BT535" s="1318"/>
      <c r="BU535" s="1318"/>
      <c r="BV535" s="1318"/>
      <c r="BW535" s="1318"/>
      <c r="BX535" s="1318"/>
      <c r="BY535" s="1318"/>
      <c r="BZ535" s="1318"/>
      <c r="CA535" s="1318"/>
      <c r="CB535" s="1318"/>
      <c r="CC535" s="1318"/>
      <c r="CD535" s="1318"/>
      <c r="CE535" s="1318"/>
      <c r="CF535" s="1318"/>
      <c r="CG535" s="1318"/>
      <c r="CH535" s="1378">
        <f t="shared" si="11"/>
        <v>0</v>
      </c>
      <c r="CI535" s="1366"/>
    </row>
    <row r="536" spans="1:87" s="386" customFormat="1" ht="42.75" customHeight="1">
      <c r="A536" s="2402"/>
      <c r="B536" s="1698"/>
      <c r="C536" s="584"/>
      <c r="D536" s="2185"/>
      <c r="E536" s="2185"/>
      <c r="F536" s="2371"/>
      <c r="G536" s="508"/>
      <c r="H536" s="2304"/>
      <c r="I536" s="1584"/>
      <c r="J536" s="2226"/>
      <c r="K536" s="3365"/>
      <c r="L536" s="2290"/>
      <c r="M536" s="2297"/>
      <c r="N536" s="509"/>
      <c r="O536" s="2238"/>
      <c r="P536" s="588"/>
      <c r="Q536" s="579"/>
      <c r="R536" s="2245"/>
      <c r="S536" s="580"/>
      <c r="T536" s="579"/>
      <c r="U536" s="581"/>
      <c r="V536" s="567"/>
      <c r="W536" s="582"/>
      <c r="X536" s="381"/>
      <c r="Y536" s="567"/>
      <c r="Z536" s="413" t="s">
        <v>1064</v>
      </c>
      <c r="AA536" s="261">
        <v>251</v>
      </c>
      <c r="AB536" s="367"/>
      <c r="AC536" s="1173" t="s">
        <v>215</v>
      </c>
      <c r="AD536" s="1847">
        <v>10000</v>
      </c>
      <c r="AE536" s="1326"/>
      <c r="AF536" s="1490"/>
      <c r="AG536" s="1327"/>
      <c r="AH536" s="1327"/>
      <c r="AI536" s="1327"/>
      <c r="AJ536" s="1318"/>
      <c r="AK536" s="1318"/>
      <c r="AL536" s="1318"/>
      <c r="AM536" s="1318"/>
      <c r="AN536" s="1318"/>
      <c r="AO536" s="1318"/>
      <c r="AP536" s="1328">
        <f>+AD536</f>
        <v>10000</v>
      </c>
      <c r="AQ536" s="1318"/>
      <c r="AR536" s="1318"/>
      <c r="AS536" s="1318"/>
      <c r="AT536" s="1318"/>
      <c r="AU536" s="1318"/>
      <c r="AV536" s="1318"/>
      <c r="AW536" s="1318"/>
      <c r="AX536" s="1318"/>
      <c r="AY536" s="1318"/>
      <c r="AZ536" s="1318"/>
      <c r="BA536" s="1318"/>
      <c r="BB536" s="1318"/>
      <c r="BC536" s="1318"/>
      <c r="BD536" s="1318"/>
      <c r="BE536" s="1318"/>
      <c r="BF536" s="1318"/>
      <c r="BG536" s="1318"/>
      <c r="BH536" s="1318"/>
      <c r="BI536" s="1318"/>
      <c r="BJ536" s="1318"/>
      <c r="BK536" s="1318"/>
      <c r="BL536" s="1318"/>
      <c r="BM536" s="1318"/>
      <c r="BN536" s="1318"/>
      <c r="BO536" s="1318"/>
      <c r="BP536" s="1318"/>
      <c r="BQ536" s="1318"/>
      <c r="BR536" s="1318"/>
      <c r="BS536" s="1318"/>
      <c r="BT536" s="1318"/>
      <c r="BU536" s="1318"/>
      <c r="BV536" s="1318"/>
      <c r="BW536" s="1318"/>
      <c r="BX536" s="1318"/>
      <c r="BY536" s="1318"/>
      <c r="BZ536" s="1318"/>
      <c r="CA536" s="1318"/>
      <c r="CB536" s="1318"/>
      <c r="CC536" s="1318"/>
      <c r="CD536" s="1318"/>
      <c r="CE536" s="1318"/>
      <c r="CF536" s="1318"/>
      <c r="CG536" s="1318"/>
      <c r="CH536" s="1378">
        <f t="shared" si="11"/>
        <v>10000</v>
      </c>
      <c r="CI536" s="1366"/>
    </row>
    <row r="537" spans="1:87" s="386" customFormat="1" ht="42.75" customHeight="1">
      <c r="A537" s="2402"/>
      <c r="B537" s="1698"/>
      <c r="C537" s="584"/>
      <c r="D537" s="2185"/>
      <c r="E537" s="2185"/>
      <c r="F537" s="2371"/>
      <c r="G537" s="508"/>
      <c r="H537" s="2304"/>
      <c r="I537" s="1585"/>
      <c r="J537" s="2418"/>
      <c r="K537" s="445"/>
      <c r="L537" s="487"/>
      <c r="M537" s="488"/>
      <c r="N537" s="517"/>
      <c r="O537" s="515"/>
      <c r="P537" s="585"/>
      <c r="Q537" s="501"/>
      <c r="R537" s="586"/>
      <c r="S537" s="587"/>
      <c r="T537" s="501"/>
      <c r="U537" s="504"/>
      <c r="V537" s="502"/>
      <c r="W537" s="503"/>
      <c r="X537" s="423"/>
      <c r="Y537" s="502"/>
      <c r="Z537" s="400"/>
      <c r="AA537" s="412"/>
      <c r="AB537" s="401"/>
      <c r="AC537" s="1662"/>
      <c r="AD537" s="2623"/>
      <c r="AE537" s="1326"/>
      <c r="AF537" s="1490"/>
      <c r="AG537" s="1327"/>
      <c r="AH537" s="1327"/>
      <c r="AI537" s="1327"/>
      <c r="AJ537" s="1318"/>
      <c r="AK537" s="1318"/>
      <c r="AL537" s="1318"/>
      <c r="AM537" s="1318"/>
      <c r="AN537" s="1318"/>
      <c r="AO537" s="1318"/>
      <c r="AP537" s="1318"/>
      <c r="AQ537" s="1318"/>
      <c r="AR537" s="1318"/>
      <c r="AS537" s="1318"/>
      <c r="AT537" s="1318"/>
      <c r="AU537" s="1318"/>
      <c r="AV537" s="1318"/>
      <c r="AW537" s="1318"/>
      <c r="AX537" s="1318"/>
      <c r="AY537" s="1318"/>
      <c r="AZ537" s="1318"/>
      <c r="BA537" s="1318"/>
      <c r="BB537" s="1318"/>
      <c r="BC537" s="1318"/>
      <c r="BD537" s="1318"/>
      <c r="BE537" s="1318"/>
      <c r="BF537" s="1318"/>
      <c r="BG537" s="1318"/>
      <c r="BH537" s="1318"/>
      <c r="BI537" s="1318"/>
      <c r="BJ537" s="1318"/>
      <c r="BK537" s="1318"/>
      <c r="BL537" s="1318"/>
      <c r="BM537" s="1318"/>
      <c r="BN537" s="1318"/>
      <c r="BO537" s="1318"/>
      <c r="BP537" s="1318"/>
      <c r="BQ537" s="1318"/>
      <c r="BR537" s="1318"/>
      <c r="BS537" s="1318"/>
      <c r="BT537" s="1318"/>
      <c r="BU537" s="1318"/>
      <c r="BV537" s="1318"/>
      <c r="BW537" s="1318"/>
      <c r="BX537" s="1318"/>
      <c r="BY537" s="1318"/>
      <c r="BZ537" s="1318"/>
      <c r="CA537" s="1318"/>
      <c r="CB537" s="1318"/>
      <c r="CC537" s="1318"/>
      <c r="CD537" s="1318"/>
      <c r="CE537" s="1318"/>
      <c r="CF537" s="1318"/>
      <c r="CG537" s="1318"/>
      <c r="CH537" s="1378">
        <f t="shared" si="11"/>
        <v>0</v>
      </c>
      <c r="CI537" s="1366"/>
    </row>
    <row r="538" spans="1:87" s="386" customFormat="1" ht="96.75" customHeight="1">
      <c r="A538" s="2402"/>
      <c r="B538" s="1698"/>
      <c r="C538" s="584"/>
      <c r="D538" s="2185"/>
      <c r="E538" s="2185"/>
      <c r="F538" s="2371"/>
      <c r="G538" s="508"/>
      <c r="H538" s="2304"/>
      <c r="I538" s="1584">
        <v>114</v>
      </c>
      <c r="J538" s="2137">
        <v>50</v>
      </c>
      <c r="K538" s="3335" t="s">
        <v>1179</v>
      </c>
      <c r="L538" s="2289" t="s">
        <v>1180</v>
      </c>
      <c r="M538" s="2296" t="s">
        <v>1181</v>
      </c>
      <c r="N538" s="494"/>
      <c r="O538" s="495"/>
      <c r="P538" s="498"/>
      <c r="Q538" s="494"/>
      <c r="R538" s="495"/>
      <c r="S538" s="589"/>
      <c r="T538" s="494"/>
      <c r="U538" s="404"/>
      <c r="V538" s="428"/>
      <c r="W538" s="429"/>
      <c r="X538" s="404"/>
      <c r="Y538" s="428"/>
      <c r="Z538" s="2274" t="s">
        <v>1182</v>
      </c>
      <c r="AA538" s="420"/>
      <c r="AB538" s="421"/>
      <c r="AC538" s="2074"/>
      <c r="AD538" s="2624"/>
      <c r="AE538" s="1326"/>
      <c r="AF538" s="1490"/>
      <c r="AG538" s="1327"/>
      <c r="AH538" s="1327"/>
      <c r="AI538" s="1327"/>
      <c r="AJ538" s="1318"/>
      <c r="AK538" s="1318"/>
      <c r="AL538" s="1318"/>
      <c r="AM538" s="1318"/>
      <c r="AN538" s="1318"/>
      <c r="AO538" s="1318"/>
      <c r="AP538" s="1318"/>
      <c r="AQ538" s="1318"/>
      <c r="AR538" s="1318"/>
      <c r="AS538" s="1318"/>
      <c r="AT538" s="1318"/>
      <c r="AU538" s="1318"/>
      <c r="AV538" s="1318"/>
      <c r="AW538" s="1318"/>
      <c r="AX538" s="1318"/>
      <c r="AY538" s="1318"/>
      <c r="AZ538" s="1318"/>
      <c r="BA538" s="1318"/>
      <c r="BB538" s="1318"/>
      <c r="BC538" s="1318"/>
      <c r="BD538" s="1318"/>
      <c r="BE538" s="1318"/>
      <c r="BF538" s="1318"/>
      <c r="BG538" s="1318"/>
      <c r="BH538" s="1318"/>
      <c r="BI538" s="1318"/>
      <c r="BJ538" s="1318"/>
      <c r="BK538" s="1318"/>
      <c r="BL538" s="1318"/>
      <c r="BM538" s="1318"/>
      <c r="BN538" s="1318"/>
      <c r="BO538" s="1318"/>
      <c r="BP538" s="1318"/>
      <c r="BQ538" s="1318"/>
      <c r="BR538" s="1318"/>
      <c r="BS538" s="1318"/>
      <c r="BT538" s="1318"/>
      <c r="BU538" s="1318"/>
      <c r="BV538" s="1318"/>
      <c r="BW538" s="1318"/>
      <c r="BX538" s="1318"/>
      <c r="BY538" s="1318"/>
      <c r="BZ538" s="1318"/>
      <c r="CA538" s="1318"/>
      <c r="CB538" s="1318"/>
      <c r="CC538" s="1318"/>
      <c r="CD538" s="1318"/>
      <c r="CE538" s="1318"/>
      <c r="CF538" s="1318"/>
      <c r="CG538" s="1318"/>
      <c r="CH538" s="1378">
        <f t="shared" si="11"/>
        <v>0</v>
      </c>
      <c r="CI538" s="1366"/>
    </row>
    <row r="539" spans="1:87" s="386" customFormat="1" ht="108.75" customHeight="1">
      <c r="A539" s="2402"/>
      <c r="B539" s="1698"/>
      <c r="C539" s="584"/>
      <c r="D539" s="2185"/>
      <c r="E539" s="2185"/>
      <c r="F539" s="2371"/>
      <c r="G539" s="508"/>
      <c r="H539" s="2304"/>
      <c r="I539" s="1584"/>
      <c r="J539" s="2419"/>
      <c r="K539" s="3336"/>
      <c r="L539" s="2290" t="s">
        <v>1183</v>
      </c>
      <c r="M539" s="2297"/>
      <c r="N539" s="509"/>
      <c r="O539" s="2238"/>
      <c r="P539" s="588"/>
      <c r="Q539" s="579"/>
      <c r="R539" s="2245"/>
      <c r="S539" s="580"/>
      <c r="T539" s="579"/>
      <c r="U539" s="581"/>
      <c r="V539" s="567"/>
      <c r="W539" s="582"/>
      <c r="X539" s="381"/>
      <c r="Y539" s="567"/>
      <c r="Z539" s="390"/>
      <c r="AA539" s="391"/>
      <c r="AB539" s="367"/>
      <c r="AC539" s="898"/>
      <c r="AD539" s="2622"/>
      <c r="AE539" s="1326"/>
      <c r="AF539" s="1490"/>
      <c r="AG539" s="1327"/>
      <c r="AH539" s="1327"/>
      <c r="AI539" s="1327"/>
      <c r="AJ539" s="1318"/>
      <c r="AK539" s="1318"/>
      <c r="AL539" s="1318"/>
      <c r="AM539" s="1318"/>
      <c r="AN539" s="1318"/>
      <c r="AO539" s="1318"/>
      <c r="AP539" s="1318"/>
      <c r="AQ539" s="1318"/>
      <c r="AR539" s="1318"/>
      <c r="AS539" s="1318"/>
      <c r="AT539" s="1318"/>
      <c r="AU539" s="1318"/>
      <c r="AV539" s="1318"/>
      <c r="AW539" s="1318"/>
      <c r="AX539" s="1318"/>
      <c r="AY539" s="1318"/>
      <c r="AZ539" s="1318"/>
      <c r="BA539" s="1318"/>
      <c r="BB539" s="1318"/>
      <c r="BC539" s="1318"/>
      <c r="BD539" s="1318"/>
      <c r="BE539" s="1318"/>
      <c r="BF539" s="1318"/>
      <c r="BG539" s="1318"/>
      <c r="BH539" s="1318"/>
      <c r="BI539" s="1318"/>
      <c r="BJ539" s="1318"/>
      <c r="BK539" s="1318"/>
      <c r="BL539" s="1318"/>
      <c r="BM539" s="1318"/>
      <c r="BN539" s="1318"/>
      <c r="BO539" s="1318"/>
      <c r="BP539" s="1318"/>
      <c r="BQ539" s="1318"/>
      <c r="BR539" s="1318"/>
      <c r="BS539" s="1318"/>
      <c r="BT539" s="1318"/>
      <c r="BU539" s="1318"/>
      <c r="BV539" s="1318"/>
      <c r="BW539" s="1318"/>
      <c r="BX539" s="1318"/>
      <c r="BY539" s="1318"/>
      <c r="BZ539" s="1318"/>
      <c r="CA539" s="1318"/>
      <c r="CB539" s="1318"/>
      <c r="CC539" s="1318"/>
      <c r="CD539" s="1318"/>
      <c r="CE539" s="1318"/>
      <c r="CF539" s="1318"/>
      <c r="CG539" s="1318"/>
      <c r="CH539" s="1378">
        <f t="shared" si="11"/>
        <v>0</v>
      </c>
      <c r="CI539" s="1366"/>
    </row>
    <row r="540" spans="1:87" s="386" customFormat="1" ht="25.5" customHeight="1">
      <c r="A540" s="2402"/>
      <c r="B540" s="1698"/>
      <c r="C540" s="584"/>
      <c r="D540" s="2185"/>
      <c r="E540" s="2185"/>
      <c r="F540" s="2371"/>
      <c r="G540" s="508"/>
      <c r="H540" s="2304"/>
      <c r="I540" s="1584"/>
      <c r="J540" s="2419"/>
      <c r="K540" s="2288"/>
      <c r="L540" s="2290"/>
      <c r="M540" s="2297"/>
      <c r="N540" s="509"/>
      <c r="O540" s="2238"/>
      <c r="P540" s="588"/>
      <c r="Q540" s="579"/>
      <c r="R540" s="2245"/>
      <c r="S540" s="580"/>
      <c r="T540" s="579"/>
      <c r="U540" s="581"/>
      <c r="V540" s="567"/>
      <c r="W540" s="582"/>
      <c r="X540" s="381"/>
      <c r="Y540" s="567"/>
      <c r="Z540" s="390"/>
      <c r="AA540" s="391"/>
      <c r="AB540" s="367"/>
      <c r="AC540" s="898"/>
      <c r="AD540" s="2622"/>
      <c r="AE540" s="1326"/>
      <c r="AF540" s="1490"/>
      <c r="AG540" s="1327"/>
      <c r="AH540" s="1327"/>
      <c r="AI540" s="1327"/>
      <c r="AJ540" s="1318"/>
      <c r="AK540" s="1318"/>
      <c r="AL540" s="1318"/>
      <c r="AM540" s="1318"/>
      <c r="AN540" s="1318"/>
      <c r="AO540" s="1318"/>
      <c r="AP540" s="1318"/>
      <c r="AQ540" s="1318"/>
      <c r="AR540" s="1318"/>
      <c r="AS540" s="1318"/>
      <c r="AT540" s="1318"/>
      <c r="AU540" s="1318"/>
      <c r="AV540" s="1318"/>
      <c r="AW540" s="1318"/>
      <c r="AX540" s="1318"/>
      <c r="AY540" s="1318"/>
      <c r="AZ540" s="1318"/>
      <c r="BA540" s="1318"/>
      <c r="BB540" s="1318"/>
      <c r="BC540" s="1318"/>
      <c r="BD540" s="1318"/>
      <c r="BE540" s="1318"/>
      <c r="BF540" s="1318"/>
      <c r="BG540" s="1318"/>
      <c r="BH540" s="1318"/>
      <c r="BI540" s="1318"/>
      <c r="BJ540" s="1318"/>
      <c r="BK540" s="1318"/>
      <c r="BL540" s="1318"/>
      <c r="BM540" s="1318"/>
      <c r="BN540" s="1318"/>
      <c r="BO540" s="1318"/>
      <c r="BP540" s="1318"/>
      <c r="BQ540" s="1318"/>
      <c r="BR540" s="1318"/>
      <c r="BS540" s="1318"/>
      <c r="BT540" s="1318"/>
      <c r="BU540" s="1318"/>
      <c r="BV540" s="1318"/>
      <c r="BW540" s="1318"/>
      <c r="BX540" s="1318"/>
      <c r="BY540" s="1318"/>
      <c r="BZ540" s="1318"/>
      <c r="CA540" s="1318"/>
      <c r="CB540" s="1318"/>
      <c r="CC540" s="1318"/>
      <c r="CD540" s="1318"/>
      <c r="CE540" s="1318"/>
      <c r="CF540" s="1318"/>
      <c r="CG540" s="1318"/>
      <c r="CH540" s="1378">
        <f t="shared" si="11"/>
        <v>0</v>
      </c>
      <c r="CI540" s="1366"/>
    </row>
    <row r="541" spans="1:87" s="386" customFormat="1" ht="42.75" customHeight="1">
      <c r="A541" s="2402"/>
      <c r="B541" s="1698"/>
      <c r="C541" s="584"/>
      <c r="D541" s="2185"/>
      <c r="E541" s="2185"/>
      <c r="F541" s="2371"/>
      <c r="G541" s="508"/>
      <c r="H541" s="2304"/>
      <c r="I541" s="1586"/>
      <c r="J541" s="2420"/>
      <c r="K541" s="3379" t="s">
        <v>1184</v>
      </c>
      <c r="L541" s="2289"/>
      <c r="M541" s="2300"/>
      <c r="N541" s="522"/>
      <c r="O541" s="2240"/>
      <c r="P541" s="590"/>
      <c r="Q541" s="591"/>
      <c r="R541" s="592"/>
      <c r="S541" s="593"/>
      <c r="T541" s="591"/>
      <c r="U541" s="594"/>
      <c r="V541" s="428"/>
      <c r="W541" s="429"/>
      <c r="X541" s="404"/>
      <c r="Y541" s="428"/>
      <c r="Z541" s="595"/>
      <c r="AA541" s="420"/>
      <c r="AB541" s="421"/>
      <c r="AC541" s="2074"/>
      <c r="AD541" s="2624"/>
      <c r="AE541" s="1326"/>
      <c r="AF541" s="1490"/>
      <c r="AG541" s="1327"/>
      <c r="AH541" s="1327"/>
      <c r="AI541" s="1327"/>
      <c r="AJ541" s="1318"/>
      <c r="AK541" s="1318"/>
      <c r="AL541" s="1318"/>
      <c r="AM541" s="1318"/>
      <c r="AN541" s="1318"/>
      <c r="AO541" s="1318"/>
      <c r="AP541" s="1318"/>
      <c r="AQ541" s="1318"/>
      <c r="AR541" s="1318"/>
      <c r="AS541" s="1318"/>
      <c r="AT541" s="1318"/>
      <c r="AU541" s="1318"/>
      <c r="AV541" s="1318"/>
      <c r="AW541" s="1318"/>
      <c r="AX541" s="1318"/>
      <c r="AY541" s="1318"/>
      <c r="AZ541" s="1318"/>
      <c r="BA541" s="1318"/>
      <c r="BB541" s="1318"/>
      <c r="BC541" s="1318"/>
      <c r="BD541" s="1318"/>
      <c r="BE541" s="1318"/>
      <c r="BF541" s="1318"/>
      <c r="BG541" s="1318"/>
      <c r="BH541" s="1318"/>
      <c r="BI541" s="1318"/>
      <c r="BJ541" s="1318"/>
      <c r="BK541" s="1318"/>
      <c r="BL541" s="1318"/>
      <c r="BM541" s="1318"/>
      <c r="BN541" s="1318"/>
      <c r="BO541" s="1318"/>
      <c r="BP541" s="1318"/>
      <c r="BQ541" s="1318"/>
      <c r="BR541" s="1318"/>
      <c r="BS541" s="1318"/>
      <c r="BT541" s="1318"/>
      <c r="BU541" s="1318"/>
      <c r="BV541" s="1318"/>
      <c r="BW541" s="1318"/>
      <c r="BX541" s="1318"/>
      <c r="BY541" s="1318"/>
      <c r="BZ541" s="1318"/>
      <c r="CA541" s="1318"/>
      <c r="CB541" s="1318"/>
      <c r="CC541" s="1318"/>
      <c r="CD541" s="1318"/>
      <c r="CE541" s="1318"/>
      <c r="CF541" s="1318"/>
      <c r="CG541" s="1318"/>
      <c r="CH541" s="1378">
        <f t="shared" si="11"/>
        <v>0</v>
      </c>
      <c r="CI541" s="1366"/>
    </row>
    <row r="542" spans="1:87" s="386" customFormat="1" ht="42.75" customHeight="1">
      <c r="A542" s="2405"/>
      <c r="B542" s="1696"/>
      <c r="C542" s="663"/>
      <c r="D542" s="1481"/>
      <c r="E542" s="2204"/>
      <c r="F542" s="2371"/>
      <c r="G542" s="508"/>
      <c r="H542" s="2304"/>
      <c r="I542" s="1584"/>
      <c r="J542" s="2419"/>
      <c r="K542" s="3375"/>
      <c r="L542" s="2290"/>
      <c r="M542" s="2286"/>
      <c r="N542" s="486"/>
      <c r="O542" s="2238"/>
      <c r="P542" s="588"/>
      <c r="Q542" s="579"/>
      <c r="R542" s="2245"/>
      <c r="S542" s="580"/>
      <c r="T542" s="579"/>
      <c r="U542" s="581"/>
      <c r="V542" s="407"/>
      <c r="W542" s="408"/>
      <c r="X542" s="394"/>
      <c r="Y542" s="395"/>
      <c r="Z542" s="468"/>
      <c r="AA542" s="391"/>
      <c r="AB542" s="367"/>
      <c r="AC542" s="898"/>
      <c r="AD542" s="1795"/>
      <c r="AE542" s="1326"/>
      <c r="AF542" s="1490"/>
      <c r="AG542" s="1327"/>
      <c r="AH542" s="1327"/>
      <c r="AI542" s="1327"/>
      <c r="AJ542" s="1318"/>
      <c r="AK542" s="1318"/>
      <c r="AL542" s="1318"/>
      <c r="AM542" s="1318"/>
      <c r="AN542" s="1318"/>
      <c r="AO542" s="1318"/>
      <c r="AP542" s="1318"/>
      <c r="AQ542" s="1318"/>
      <c r="AR542" s="1318"/>
      <c r="AS542" s="1318"/>
      <c r="AT542" s="1318"/>
      <c r="AU542" s="1318"/>
      <c r="AV542" s="1318"/>
      <c r="AW542" s="1318"/>
      <c r="AX542" s="1318"/>
      <c r="AY542" s="1318"/>
      <c r="AZ542" s="1318"/>
      <c r="BA542" s="1318"/>
      <c r="BB542" s="1318"/>
      <c r="BC542" s="1318"/>
      <c r="BD542" s="1318"/>
      <c r="BE542" s="1318"/>
      <c r="BF542" s="1318"/>
      <c r="BG542" s="1318"/>
      <c r="BH542" s="1318"/>
      <c r="BI542" s="1318"/>
      <c r="BJ542" s="1318"/>
      <c r="BK542" s="1318"/>
      <c r="BL542" s="1318"/>
      <c r="BM542" s="1318"/>
      <c r="BN542" s="1318"/>
      <c r="BO542" s="1318"/>
      <c r="BP542" s="1318"/>
      <c r="BQ542" s="1318"/>
      <c r="BR542" s="1318"/>
      <c r="BS542" s="1318"/>
      <c r="BT542" s="1318"/>
      <c r="BU542" s="1318"/>
      <c r="BV542" s="1318"/>
      <c r="BW542" s="1318"/>
      <c r="BX542" s="1318"/>
      <c r="BY542" s="1318"/>
      <c r="BZ542" s="1318"/>
      <c r="CA542" s="1318"/>
      <c r="CB542" s="1318"/>
      <c r="CC542" s="1318"/>
      <c r="CD542" s="1318"/>
      <c r="CE542" s="1318"/>
      <c r="CF542" s="1318"/>
      <c r="CG542" s="1318"/>
      <c r="CH542" s="1378">
        <f t="shared" si="11"/>
        <v>0</v>
      </c>
      <c r="CI542" s="1366"/>
    </row>
    <row r="543" spans="1:87" s="386" customFormat="1" ht="77.25" customHeight="1">
      <c r="A543" s="2405"/>
      <c r="B543" s="1696"/>
      <c r="C543" s="663"/>
      <c r="D543" s="1481"/>
      <c r="E543" s="2204"/>
      <c r="F543" s="2371"/>
      <c r="G543" s="508"/>
      <c r="H543" s="2304"/>
      <c r="I543" s="1584"/>
      <c r="J543" s="2419"/>
      <c r="K543" s="3375"/>
      <c r="L543" s="2290"/>
      <c r="M543" s="2286"/>
      <c r="N543" s="486"/>
      <c r="O543" s="2238"/>
      <c r="P543" s="588"/>
      <c r="Q543" s="579"/>
      <c r="R543" s="2245"/>
      <c r="S543" s="580"/>
      <c r="T543" s="579"/>
      <c r="U543" s="581"/>
      <c r="V543" s="407"/>
      <c r="W543" s="408"/>
      <c r="X543" s="394"/>
      <c r="Y543" s="395"/>
      <c r="Z543" s="468"/>
      <c r="AA543" s="391"/>
      <c r="AB543" s="367"/>
      <c r="AC543" s="898"/>
      <c r="AD543" s="1795"/>
      <c r="AE543" s="1326"/>
      <c r="AF543" s="1490"/>
      <c r="AG543" s="1327"/>
      <c r="AH543" s="1327"/>
      <c r="AI543" s="1327"/>
      <c r="AJ543" s="1318"/>
      <c r="AK543" s="1318"/>
      <c r="AL543" s="1318"/>
      <c r="AM543" s="1318"/>
      <c r="AN543" s="1318"/>
      <c r="AO543" s="1318"/>
      <c r="AP543" s="1318"/>
      <c r="AQ543" s="1318"/>
      <c r="AR543" s="1318"/>
      <c r="AS543" s="1318"/>
      <c r="AT543" s="1318"/>
      <c r="AU543" s="1318"/>
      <c r="AV543" s="1318"/>
      <c r="AW543" s="1318"/>
      <c r="AX543" s="1318"/>
      <c r="AY543" s="1318"/>
      <c r="AZ543" s="1318"/>
      <c r="BA543" s="1318"/>
      <c r="BB543" s="1318"/>
      <c r="BC543" s="1318"/>
      <c r="BD543" s="1318"/>
      <c r="BE543" s="1318"/>
      <c r="BF543" s="1318"/>
      <c r="BG543" s="1318"/>
      <c r="BH543" s="1318"/>
      <c r="BI543" s="1318"/>
      <c r="BJ543" s="1318"/>
      <c r="BK543" s="1318"/>
      <c r="BL543" s="1318"/>
      <c r="BM543" s="1318"/>
      <c r="BN543" s="1318"/>
      <c r="BO543" s="1318"/>
      <c r="BP543" s="1318"/>
      <c r="BQ543" s="1318"/>
      <c r="BR543" s="1318"/>
      <c r="BS543" s="1318"/>
      <c r="BT543" s="1318"/>
      <c r="BU543" s="1318"/>
      <c r="BV543" s="1318"/>
      <c r="BW543" s="1318"/>
      <c r="BX543" s="1318"/>
      <c r="BY543" s="1318"/>
      <c r="BZ543" s="1318"/>
      <c r="CA543" s="1318"/>
      <c r="CB543" s="1318"/>
      <c r="CC543" s="1318"/>
      <c r="CD543" s="1318"/>
      <c r="CE543" s="1318"/>
      <c r="CF543" s="1318"/>
      <c r="CG543" s="1318"/>
      <c r="CH543" s="1378">
        <f t="shared" si="11"/>
        <v>0</v>
      </c>
      <c r="CI543" s="1366"/>
    </row>
    <row r="544" spans="1:87" s="386" customFormat="1" ht="33.75" customHeight="1">
      <c r="A544" s="1680"/>
      <c r="B544" s="1696"/>
      <c r="C544" s="3205"/>
      <c r="D544" s="3205"/>
      <c r="E544" s="1569"/>
      <c r="F544" s="2421"/>
      <c r="G544" s="601"/>
      <c r="H544" s="2422"/>
      <c r="I544" s="2411">
        <v>115</v>
      </c>
      <c r="J544" s="2423">
        <v>51</v>
      </c>
      <c r="K544" s="3345" t="s">
        <v>1185</v>
      </c>
      <c r="L544" s="3372" t="s">
        <v>1186</v>
      </c>
      <c r="M544" s="3427" t="s">
        <v>1187</v>
      </c>
      <c r="N544" s="2424"/>
      <c r="O544" s="2425"/>
      <c r="P544" s="2426"/>
      <c r="Q544" s="2427"/>
      <c r="R544" s="2425"/>
      <c r="S544" s="2428"/>
      <c r="T544" s="596"/>
      <c r="U544" s="597"/>
      <c r="V544" s="2428"/>
      <c r="W544" s="598"/>
      <c r="X544" s="597"/>
      <c r="Y544" s="2429"/>
      <c r="Z544" s="599"/>
      <c r="AA544" s="600"/>
      <c r="AB544" s="601"/>
      <c r="AC544" s="2077"/>
      <c r="AD544" s="2349"/>
      <c r="AE544" s="1326"/>
      <c r="AF544" s="1490"/>
      <c r="AG544" s="1327"/>
      <c r="AH544" s="1327"/>
      <c r="AI544" s="1327"/>
      <c r="AJ544" s="1318"/>
      <c r="AK544" s="1318"/>
      <c r="AL544" s="1318"/>
      <c r="AM544" s="1318"/>
      <c r="AN544" s="1318"/>
      <c r="AO544" s="1318"/>
      <c r="AP544" s="1318"/>
      <c r="AQ544" s="1318"/>
      <c r="AR544" s="1318"/>
      <c r="AS544" s="1318"/>
      <c r="AT544" s="1318"/>
      <c r="AU544" s="1318"/>
      <c r="AV544" s="1318"/>
      <c r="AW544" s="1318"/>
      <c r="AX544" s="1318"/>
      <c r="AY544" s="1318"/>
      <c r="AZ544" s="1318"/>
      <c r="BA544" s="1318"/>
      <c r="BB544" s="1318"/>
      <c r="BC544" s="1318"/>
      <c r="BD544" s="1318"/>
      <c r="BE544" s="1318"/>
      <c r="BF544" s="1318"/>
      <c r="BG544" s="1318"/>
      <c r="BH544" s="1318"/>
      <c r="BI544" s="1318"/>
      <c r="BJ544" s="1318"/>
      <c r="BK544" s="1318"/>
      <c r="BL544" s="1318"/>
      <c r="BM544" s="1318"/>
      <c r="BN544" s="1318"/>
      <c r="BO544" s="1318"/>
      <c r="BP544" s="1318"/>
      <c r="BQ544" s="1318"/>
      <c r="BR544" s="1318"/>
      <c r="BS544" s="1318"/>
      <c r="BT544" s="1318"/>
      <c r="BU544" s="1318"/>
      <c r="BV544" s="1318"/>
      <c r="BW544" s="1318"/>
      <c r="BX544" s="1318"/>
      <c r="BY544" s="1318"/>
      <c r="BZ544" s="1318"/>
      <c r="CA544" s="1318"/>
      <c r="CB544" s="1318"/>
      <c r="CC544" s="1318"/>
      <c r="CD544" s="1318"/>
      <c r="CE544" s="1318"/>
      <c r="CF544" s="1318"/>
      <c r="CG544" s="1318"/>
      <c r="CH544" s="1378">
        <f t="shared" si="11"/>
        <v>0</v>
      </c>
      <c r="CI544" s="1366"/>
    </row>
    <row r="545" spans="1:87" s="386" customFormat="1" ht="33.75" customHeight="1">
      <c r="A545" s="1680"/>
      <c r="B545" s="1696"/>
      <c r="C545" s="3205"/>
      <c r="D545" s="3205"/>
      <c r="E545" s="1569"/>
      <c r="F545" s="2421"/>
      <c r="G545" s="601"/>
      <c r="H545" s="2422"/>
      <c r="I545" s="2411"/>
      <c r="J545" s="2423"/>
      <c r="K545" s="3345"/>
      <c r="L545" s="3372"/>
      <c r="M545" s="3427"/>
      <c r="N545" s="2424"/>
      <c r="O545" s="2425"/>
      <c r="P545" s="2426"/>
      <c r="Q545" s="2427"/>
      <c r="R545" s="2425"/>
      <c r="S545" s="2428"/>
      <c r="T545" s="596"/>
      <c r="U545" s="597"/>
      <c r="V545" s="2428"/>
      <c r="W545" s="598"/>
      <c r="X545" s="597"/>
      <c r="Y545" s="2429"/>
      <c r="Z545" s="599"/>
      <c r="AA545" s="600"/>
      <c r="AB545" s="601"/>
      <c r="AC545" s="2077"/>
      <c r="AD545" s="2349"/>
      <c r="AE545" s="1326"/>
      <c r="AF545" s="1490"/>
      <c r="AG545" s="1327"/>
      <c r="AH545" s="1327"/>
      <c r="AI545" s="1327"/>
      <c r="AJ545" s="1318"/>
      <c r="AK545" s="1318"/>
      <c r="AL545" s="1318"/>
      <c r="AM545" s="1318"/>
      <c r="AN545" s="1318"/>
      <c r="AO545" s="1318"/>
      <c r="AP545" s="1318"/>
      <c r="AQ545" s="1318"/>
      <c r="AR545" s="1318"/>
      <c r="AS545" s="1318"/>
      <c r="AT545" s="1318"/>
      <c r="AU545" s="1318"/>
      <c r="AV545" s="1318"/>
      <c r="AW545" s="1318"/>
      <c r="AX545" s="1318"/>
      <c r="AY545" s="1318"/>
      <c r="AZ545" s="1318"/>
      <c r="BA545" s="1318"/>
      <c r="BB545" s="1318"/>
      <c r="BC545" s="1318"/>
      <c r="BD545" s="1318"/>
      <c r="BE545" s="1318"/>
      <c r="BF545" s="1318"/>
      <c r="BG545" s="1318"/>
      <c r="BH545" s="1318"/>
      <c r="BI545" s="1318"/>
      <c r="BJ545" s="1318"/>
      <c r="BK545" s="1318"/>
      <c r="BL545" s="1318"/>
      <c r="BM545" s="1318"/>
      <c r="BN545" s="1318"/>
      <c r="BO545" s="1318"/>
      <c r="BP545" s="1318"/>
      <c r="BQ545" s="1318"/>
      <c r="BR545" s="1318"/>
      <c r="BS545" s="1318"/>
      <c r="BT545" s="1318"/>
      <c r="BU545" s="1318"/>
      <c r="BV545" s="1318"/>
      <c r="BW545" s="1318"/>
      <c r="BX545" s="1318"/>
      <c r="BY545" s="1318"/>
      <c r="BZ545" s="1318"/>
      <c r="CA545" s="1318"/>
      <c r="CB545" s="1318"/>
      <c r="CC545" s="1318"/>
      <c r="CD545" s="1318"/>
      <c r="CE545" s="1318"/>
      <c r="CF545" s="1318"/>
      <c r="CG545" s="1318"/>
      <c r="CH545" s="1378">
        <f t="shared" si="11"/>
        <v>0</v>
      </c>
      <c r="CI545" s="1366"/>
    </row>
    <row r="546" spans="1:87" s="386" customFormat="1" ht="33.75" customHeight="1">
      <c r="A546" s="1680"/>
      <c r="B546" s="1696"/>
      <c r="C546" s="3205"/>
      <c r="D546" s="3205"/>
      <c r="E546" s="1569"/>
      <c r="F546" s="2421"/>
      <c r="G546" s="601"/>
      <c r="H546" s="2422"/>
      <c r="I546" s="2411"/>
      <c r="J546" s="2423"/>
      <c r="K546" s="3345"/>
      <c r="L546" s="3372"/>
      <c r="M546" s="3427"/>
      <c r="N546" s="2424"/>
      <c r="O546" s="2425"/>
      <c r="P546" s="2426"/>
      <c r="Q546" s="2427"/>
      <c r="R546" s="2425"/>
      <c r="S546" s="2428"/>
      <c r="T546" s="596"/>
      <c r="U546" s="597"/>
      <c r="V546" s="2428"/>
      <c r="W546" s="598"/>
      <c r="X546" s="597"/>
      <c r="Y546" s="2429"/>
      <c r="Z546" s="599"/>
      <c r="AA546" s="600"/>
      <c r="AB546" s="601"/>
      <c r="AC546" s="2077"/>
      <c r="AD546" s="2349"/>
      <c r="AE546" s="1326"/>
      <c r="AF546" s="1490"/>
      <c r="AG546" s="1327"/>
      <c r="AH546" s="1327"/>
      <c r="AI546" s="1327"/>
      <c r="AJ546" s="1318"/>
      <c r="AK546" s="1318"/>
      <c r="AL546" s="1318"/>
      <c r="AM546" s="1318"/>
      <c r="AN546" s="1318"/>
      <c r="AO546" s="1318"/>
      <c r="AP546" s="1318"/>
      <c r="AQ546" s="1318"/>
      <c r="AR546" s="1318"/>
      <c r="AS546" s="1318"/>
      <c r="AT546" s="1318"/>
      <c r="AU546" s="1318"/>
      <c r="AV546" s="1318"/>
      <c r="AW546" s="1318"/>
      <c r="AX546" s="1318"/>
      <c r="AY546" s="1318"/>
      <c r="AZ546" s="1318"/>
      <c r="BA546" s="1318"/>
      <c r="BB546" s="1318"/>
      <c r="BC546" s="1318"/>
      <c r="BD546" s="1318"/>
      <c r="BE546" s="1318"/>
      <c r="BF546" s="1318"/>
      <c r="BG546" s="1318"/>
      <c r="BH546" s="1318"/>
      <c r="BI546" s="1318"/>
      <c r="BJ546" s="1318"/>
      <c r="BK546" s="1318"/>
      <c r="BL546" s="1318"/>
      <c r="BM546" s="1318"/>
      <c r="BN546" s="1318"/>
      <c r="BO546" s="1318"/>
      <c r="BP546" s="1318"/>
      <c r="BQ546" s="1318"/>
      <c r="BR546" s="1318"/>
      <c r="BS546" s="1318"/>
      <c r="BT546" s="1318"/>
      <c r="BU546" s="1318"/>
      <c r="BV546" s="1318"/>
      <c r="BW546" s="1318"/>
      <c r="BX546" s="1318"/>
      <c r="BY546" s="1318"/>
      <c r="BZ546" s="1318"/>
      <c r="CA546" s="1318"/>
      <c r="CB546" s="1318"/>
      <c r="CC546" s="1318"/>
      <c r="CD546" s="1318"/>
      <c r="CE546" s="1318"/>
      <c r="CF546" s="1318"/>
      <c r="CG546" s="1318"/>
      <c r="CH546" s="1378">
        <f t="shared" si="11"/>
        <v>0</v>
      </c>
      <c r="CI546" s="1366"/>
    </row>
    <row r="547" spans="1:87" s="386" customFormat="1" ht="33.75" customHeight="1">
      <c r="A547" s="1680"/>
      <c r="B547" s="1696"/>
      <c r="C547" s="3205"/>
      <c r="D547" s="2184"/>
      <c r="E547" s="1569"/>
      <c r="F547" s="2421"/>
      <c r="G547" s="601"/>
      <c r="H547" s="2422"/>
      <c r="I547" s="2411"/>
      <c r="J547" s="2423"/>
      <c r="K547" s="3345"/>
      <c r="L547" s="2276"/>
      <c r="M547" s="2284"/>
      <c r="N547" s="2424"/>
      <c r="O547" s="2425"/>
      <c r="P547" s="2426"/>
      <c r="Q547" s="2427"/>
      <c r="R547" s="2425"/>
      <c r="S547" s="2428"/>
      <c r="T547" s="596"/>
      <c r="U547" s="597"/>
      <c r="V547" s="2428"/>
      <c r="W547" s="598"/>
      <c r="X547" s="597"/>
      <c r="Y547" s="2429"/>
      <c r="Z547" s="599"/>
      <c r="AA547" s="600"/>
      <c r="AB547" s="601"/>
      <c r="AC547" s="2077"/>
      <c r="AD547" s="2349"/>
      <c r="AE547" s="1326"/>
      <c r="AF547" s="1490"/>
      <c r="AG547" s="1327"/>
      <c r="AH547" s="1327"/>
      <c r="AI547" s="1327"/>
      <c r="AJ547" s="1318"/>
      <c r="AK547" s="1318"/>
      <c r="AL547" s="1318"/>
      <c r="AM547" s="1318"/>
      <c r="AN547" s="1318"/>
      <c r="AO547" s="1318"/>
      <c r="AP547" s="1318"/>
      <c r="AQ547" s="1318"/>
      <c r="AR547" s="1318"/>
      <c r="AS547" s="1318"/>
      <c r="AT547" s="1318"/>
      <c r="AU547" s="1318"/>
      <c r="AV547" s="1318"/>
      <c r="AW547" s="1318"/>
      <c r="AX547" s="1318"/>
      <c r="AY547" s="1318"/>
      <c r="AZ547" s="1318"/>
      <c r="BA547" s="1318"/>
      <c r="BB547" s="1318"/>
      <c r="BC547" s="1318"/>
      <c r="BD547" s="1318"/>
      <c r="BE547" s="1318"/>
      <c r="BF547" s="1318"/>
      <c r="BG547" s="1318"/>
      <c r="BH547" s="1318"/>
      <c r="BI547" s="1318"/>
      <c r="BJ547" s="1318"/>
      <c r="BK547" s="1318"/>
      <c r="BL547" s="1318"/>
      <c r="BM547" s="1318"/>
      <c r="BN547" s="1318"/>
      <c r="BO547" s="1318"/>
      <c r="BP547" s="1318"/>
      <c r="BQ547" s="1318"/>
      <c r="BR547" s="1318"/>
      <c r="BS547" s="1318"/>
      <c r="BT547" s="1318"/>
      <c r="BU547" s="1318"/>
      <c r="BV547" s="1318"/>
      <c r="BW547" s="1318"/>
      <c r="BX547" s="1318"/>
      <c r="BY547" s="1318"/>
      <c r="BZ547" s="1318"/>
      <c r="CA547" s="1318"/>
      <c r="CB547" s="1318"/>
      <c r="CC547" s="1318"/>
      <c r="CD547" s="1318"/>
      <c r="CE547" s="1318"/>
      <c r="CF547" s="1318"/>
      <c r="CG547" s="1318"/>
      <c r="CH547" s="1378">
        <f t="shared" si="11"/>
        <v>0</v>
      </c>
      <c r="CI547" s="1366"/>
    </row>
    <row r="548" spans="1:87" s="386" customFormat="1" ht="33.75" customHeight="1">
      <c r="A548" s="1678"/>
      <c r="B548" s="1698"/>
      <c r="C548" s="3205"/>
      <c r="D548" s="2227"/>
      <c r="E548" s="2225"/>
      <c r="F548" s="2421"/>
      <c r="G548" s="601"/>
      <c r="H548" s="2422"/>
      <c r="I548" s="2430"/>
      <c r="J548" s="2431"/>
      <c r="K548" s="2280"/>
      <c r="L548" s="602"/>
      <c r="M548" s="603"/>
      <c r="N548" s="2432"/>
      <c r="O548" s="2433"/>
      <c r="P548" s="2434"/>
      <c r="Q548" s="2435"/>
      <c r="R548" s="2433"/>
      <c r="S548" s="2436"/>
      <c r="T548" s="604"/>
      <c r="U548" s="605"/>
      <c r="V548" s="606"/>
      <c r="W548" s="607"/>
      <c r="X548" s="605"/>
      <c r="Y548" s="605"/>
      <c r="Z548" s="608"/>
      <c r="AA548" s="609"/>
      <c r="AB548" s="610"/>
      <c r="AC548" s="2078"/>
      <c r="AD548" s="2347"/>
      <c r="AE548" s="1326"/>
      <c r="AF548" s="1490"/>
      <c r="AG548" s="1327"/>
      <c r="AH548" s="1327"/>
      <c r="AI548" s="1327"/>
      <c r="AJ548" s="1318"/>
      <c r="AK548" s="1318"/>
      <c r="AL548" s="1318"/>
      <c r="AM548" s="1318"/>
      <c r="AN548" s="1318"/>
      <c r="AO548" s="1318"/>
      <c r="AP548" s="1318"/>
      <c r="AQ548" s="1318"/>
      <c r="AR548" s="1318"/>
      <c r="AS548" s="1318"/>
      <c r="AT548" s="1318"/>
      <c r="AU548" s="1318"/>
      <c r="AV548" s="1318"/>
      <c r="AW548" s="1318"/>
      <c r="AX548" s="1318"/>
      <c r="AY548" s="1318"/>
      <c r="AZ548" s="1318"/>
      <c r="BA548" s="1318"/>
      <c r="BB548" s="1318"/>
      <c r="BC548" s="1318"/>
      <c r="BD548" s="1318"/>
      <c r="BE548" s="1318"/>
      <c r="BF548" s="1318"/>
      <c r="BG548" s="1318"/>
      <c r="BH548" s="1318"/>
      <c r="BI548" s="1318"/>
      <c r="BJ548" s="1318"/>
      <c r="BK548" s="1318"/>
      <c r="BL548" s="1318"/>
      <c r="BM548" s="1318"/>
      <c r="BN548" s="1318"/>
      <c r="BO548" s="1318"/>
      <c r="BP548" s="1318"/>
      <c r="BQ548" s="1318"/>
      <c r="BR548" s="1318"/>
      <c r="BS548" s="1318"/>
      <c r="BT548" s="1318"/>
      <c r="BU548" s="1318"/>
      <c r="BV548" s="1318"/>
      <c r="BW548" s="1318"/>
      <c r="BX548" s="1318"/>
      <c r="BY548" s="1318"/>
      <c r="BZ548" s="1318"/>
      <c r="CA548" s="1318"/>
      <c r="CB548" s="1318"/>
      <c r="CC548" s="1318"/>
      <c r="CD548" s="1318"/>
      <c r="CE548" s="1318"/>
      <c r="CF548" s="1318"/>
      <c r="CG548" s="1318"/>
      <c r="CH548" s="1378">
        <f t="shared" si="11"/>
        <v>0</v>
      </c>
      <c r="CI548" s="1366"/>
    </row>
    <row r="549" spans="1:87" s="386" customFormat="1" ht="57.75" customHeight="1">
      <c r="A549" s="1678"/>
      <c r="B549" s="1698"/>
      <c r="C549" s="3205"/>
      <c r="D549" s="2227"/>
      <c r="E549" s="2225"/>
      <c r="F549" s="2421"/>
      <c r="G549" s="601"/>
      <c r="H549" s="2422"/>
      <c r="I549" s="2411">
        <v>116</v>
      </c>
      <c r="J549" s="2437">
        <v>52</v>
      </c>
      <c r="K549" s="3370" t="s">
        <v>1188</v>
      </c>
      <c r="L549" s="3371" t="s">
        <v>1189</v>
      </c>
      <c r="M549" s="3429" t="s">
        <v>1190</v>
      </c>
      <c r="N549" s="2438"/>
      <c r="O549" s="2439"/>
      <c r="P549" s="2440"/>
      <c r="Q549" s="2441"/>
      <c r="R549" s="2439"/>
      <c r="S549" s="2440"/>
      <c r="T549" s="611"/>
      <c r="U549" s="612"/>
      <c r="V549" s="613"/>
      <c r="W549" s="614"/>
      <c r="X549" s="612"/>
      <c r="Y549" s="612"/>
      <c r="Z549" s="615"/>
      <c r="AA549" s="616"/>
      <c r="AB549" s="617"/>
      <c r="AC549" s="2079"/>
      <c r="AD549" s="2348"/>
      <c r="AE549" s="1326"/>
      <c r="AF549" s="1490"/>
      <c r="AG549" s="1327"/>
      <c r="AH549" s="1327"/>
      <c r="AI549" s="1327"/>
      <c r="AJ549" s="1318"/>
      <c r="AK549" s="1318"/>
      <c r="AL549" s="1318"/>
      <c r="AM549" s="1318"/>
      <c r="AN549" s="1318"/>
      <c r="AO549" s="1318"/>
      <c r="AP549" s="1318"/>
      <c r="AQ549" s="1318"/>
      <c r="AR549" s="1318"/>
      <c r="AS549" s="1318"/>
      <c r="AT549" s="1318"/>
      <c r="AU549" s="1318"/>
      <c r="AV549" s="1318"/>
      <c r="AW549" s="1318"/>
      <c r="AX549" s="1318"/>
      <c r="AY549" s="1318"/>
      <c r="AZ549" s="1318"/>
      <c r="BA549" s="1318"/>
      <c r="BB549" s="1318"/>
      <c r="BC549" s="1318"/>
      <c r="BD549" s="1318"/>
      <c r="BE549" s="1318"/>
      <c r="BF549" s="1318"/>
      <c r="BG549" s="1318"/>
      <c r="BH549" s="1318"/>
      <c r="BI549" s="1318"/>
      <c r="BJ549" s="1318"/>
      <c r="BK549" s="1318"/>
      <c r="BL549" s="1318"/>
      <c r="BM549" s="1318"/>
      <c r="BN549" s="1318"/>
      <c r="BO549" s="1318"/>
      <c r="BP549" s="1318"/>
      <c r="BQ549" s="1318"/>
      <c r="BR549" s="1318"/>
      <c r="BS549" s="1318"/>
      <c r="BT549" s="1318"/>
      <c r="BU549" s="1318"/>
      <c r="BV549" s="1318"/>
      <c r="BW549" s="1318"/>
      <c r="BX549" s="1318"/>
      <c r="BY549" s="1318"/>
      <c r="BZ549" s="1318"/>
      <c r="CA549" s="1318"/>
      <c r="CB549" s="1318"/>
      <c r="CC549" s="1318"/>
      <c r="CD549" s="1318"/>
      <c r="CE549" s="1318"/>
      <c r="CF549" s="1318"/>
      <c r="CG549" s="1318"/>
      <c r="CH549" s="1378">
        <f t="shared" si="11"/>
        <v>0</v>
      </c>
      <c r="CI549" s="1366"/>
    </row>
    <row r="550" spans="1:87" s="386" customFormat="1" ht="75" customHeight="1">
      <c r="A550" s="1678"/>
      <c r="B550" s="1698"/>
      <c r="C550" s="3205"/>
      <c r="D550" s="2227"/>
      <c r="E550" s="2225"/>
      <c r="F550" s="2421"/>
      <c r="G550" s="601"/>
      <c r="H550" s="2422"/>
      <c r="I550" s="2411"/>
      <c r="J550" s="2423"/>
      <c r="K550" s="3345"/>
      <c r="L550" s="3372"/>
      <c r="M550" s="3430"/>
      <c r="N550" s="2414"/>
      <c r="O550" s="2429"/>
      <c r="P550" s="2428"/>
      <c r="Q550" s="2442"/>
      <c r="R550" s="2429"/>
      <c r="S550" s="2428"/>
      <c r="T550" s="618"/>
      <c r="U550" s="619"/>
      <c r="V550" s="620"/>
      <c r="W550" s="621"/>
      <c r="X550" s="619"/>
      <c r="Y550" s="619"/>
      <c r="Z550" s="622"/>
      <c r="AA550" s="600"/>
      <c r="AB550" s="601"/>
      <c r="AC550" s="2077"/>
      <c r="AD550" s="2349"/>
      <c r="AE550" s="1326"/>
      <c r="AF550" s="1490"/>
      <c r="AG550" s="1327"/>
      <c r="AH550" s="1327"/>
      <c r="AI550" s="1327"/>
      <c r="AJ550" s="1318"/>
      <c r="AK550" s="1318"/>
      <c r="AL550" s="1318"/>
      <c r="AM550" s="1318"/>
      <c r="AN550" s="1318"/>
      <c r="AO550" s="1318"/>
      <c r="AP550" s="1318"/>
      <c r="AQ550" s="1318"/>
      <c r="AR550" s="1318"/>
      <c r="AS550" s="1318"/>
      <c r="AT550" s="1318"/>
      <c r="AU550" s="1318"/>
      <c r="AV550" s="1318"/>
      <c r="AW550" s="1318"/>
      <c r="AX550" s="1318"/>
      <c r="AY550" s="1318"/>
      <c r="AZ550" s="1318"/>
      <c r="BA550" s="1318"/>
      <c r="BB550" s="1318"/>
      <c r="BC550" s="1318"/>
      <c r="BD550" s="1318"/>
      <c r="BE550" s="1318"/>
      <c r="BF550" s="1318"/>
      <c r="BG550" s="1318"/>
      <c r="BH550" s="1318"/>
      <c r="BI550" s="1318"/>
      <c r="BJ550" s="1318"/>
      <c r="BK550" s="1318"/>
      <c r="BL550" s="1318"/>
      <c r="BM550" s="1318"/>
      <c r="BN550" s="1318"/>
      <c r="BO550" s="1318"/>
      <c r="BP550" s="1318"/>
      <c r="BQ550" s="1318"/>
      <c r="BR550" s="1318"/>
      <c r="BS550" s="1318"/>
      <c r="BT550" s="1318"/>
      <c r="BU550" s="1318"/>
      <c r="BV550" s="1318"/>
      <c r="BW550" s="1318"/>
      <c r="BX550" s="1318"/>
      <c r="BY550" s="1318"/>
      <c r="BZ550" s="1318"/>
      <c r="CA550" s="1318"/>
      <c r="CB550" s="1318"/>
      <c r="CC550" s="1318"/>
      <c r="CD550" s="1318"/>
      <c r="CE550" s="1318"/>
      <c r="CF550" s="1318"/>
      <c r="CG550" s="1318"/>
      <c r="CH550" s="1378">
        <f t="shared" si="11"/>
        <v>0</v>
      </c>
      <c r="CI550" s="1366"/>
    </row>
    <row r="551" spans="1:87" s="386" customFormat="1" ht="89.25" customHeight="1">
      <c r="A551" s="1678"/>
      <c r="B551" s="1698"/>
      <c r="C551" s="3205"/>
      <c r="D551" s="2225"/>
      <c r="E551" s="2225"/>
      <c r="F551" s="2421"/>
      <c r="G551" s="601"/>
      <c r="H551" s="2422"/>
      <c r="I551" s="2411"/>
      <c r="J551" s="2423"/>
      <c r="K551" s="3345"/>
      <c r="L551" s="2276"/>
      <c r="M551" s="3430"/>
      <c r="N551" s="2443"/>
      <c r="O551" s="2444"/>
      <c r="P551" s="2445"/>
      <c r="Q551" s="2446"/>
      <c r="R551" s="2425"/>
      <c r="S551" s="2447"/>
      <c r="T551" s="596"/>
      <c r="U551" s="597"/>
      <c r="V551" s="623"/>
      <c r="W551" s="598"/>
      <c r="X551" s="597"/>
      <c r="Y551" s="597"/>
      <c r="Z551" s="622"/>
      <c r="AA551" s="600"/>
      <c r="AB551" s="601"/>
      <c r="AC551" s="2077"/>
      <c r="AD551" s="2349"/>
      <c r="AE551" s="1326"/>
      <c r="AF551" s="1490"/>
      <c r="AG551" s="1327"/>
      <c r="AH551" s="1327"/>
      <c r="AI551" s="1327"/>
      <c r="AJ551" s="1318"/>
      <c r="AK551" s="1318"/>
      <c r="AL551" s="1318"/>
      <c r="AM551" s="1318"/>
      <c r="AN551" s="1318"/>
      <c r="AO551" s="1318"/>
      <c r="AP551" s="1318"/>
      <c r="AQ551" s="1318"/>
      <c r="AR551" s="1318"/>
      <c r="AS551" s="1318"/>
      <c r="AT551" s="1318"/>
      <c r="AU551" s="1318"/>
      <c r="AV551" s="1318"/>
      <c r="AW551" s="1318"/>
      <c r="AX551" s="1318"/>
      <c r="AY551" s="1318"/>
      <c r="AZ551" s="1318"/>
      <c r="BA551" s="1318"/>
      <c r="BB551" s="1318"/>
      <c r="BC551" s="1318"/>
      <c r="BD551" s="1318"/>
      <c r="BE551" s="1318"/>
      <c r="BF551" s="1318"/>
      <c r="BG551" s="1318"/>
      <c r="BH551" s="1318"/>
      <c r="BI551" s="1318"/>
      <c r="BJ551" s="1318"/>
      <c r="BK551" s="1318"/>
      <c r="BL551" s="1318"/>
      <c r="BM551" s="1318"/>
      <c r="BN551" s="1318"/>
      <c r="BO551" s="1318"/>
      <c r="BP551" s="1318"/>
      <c r="BQ551" s="1318"/>
      <c r="BR551" s="1318"/>
      <c r="BS551" s="1318"/>
      <c r="BT551" s="1318"/>
      <c r="BU551" s="1318"/>
      <c r="BV551" s="1318"/>
      <c r="BW551" s="1318"/>
      <c r="BX551" s="1318"/>
      <c r="BY551" s="1318"/>
      <c r="BZ551" s="1318"/>
      <c r="CA551" s="1318"/>
      <c r="CB551" s="1318"/>
      <c r="CC551" s="1318"/>
      <c r="CD551" s="1318"/>
      <c r="CE551" s="1318"/>
      <c r="CF551" s="1318"/>
      <c r="CG551" s="1318"/>
      <c r="CH551" s="1378">
        <f t="shared" si="11"/>
        <v>0</v>
      </c>
      <c r="CI551" s="1366"/>
    </row>
    <row r="552" spans="1:87" s="386" customFormat="1" ht="22.5" customHeight="1">
      <c r="A552" s="1686"/>
      <c r="B552" s="2350"/>
      <c r="C552" s="3428"/>
      <c r="D552" s="2134"/>
      <c r="E552" s="2134"/>
      <c r="F552" s="2448"/>
      <c r="G552" s="610"/>
      <c r="H552" s="2449"/>
      <c r="I552" s="2430"/>
      <c r="J552" s="2431"/>
      <c r="K552" s="2280"/>
      <c r="L552" s="602"/>
      <c r="M552" s="624"/>
      <c r="N552" s="2450"/>
      <c r="O552" s="2451"/>
      <c r="P552" s="2452"/>
      <c r="Q552" s="2453"/>
      <c r="R552" s="2433"/>
      <c r="S552" s="2436"/>
      <c r="T552" s="604"/>
      <c r="U552" s="605"/>
      <c r="V552" s="606"/>
      <c r="W552" s="607"/>
      <c r="X552" s="605"/>
      <c r="Y552" s="605"/>
      <c r="Z552" s="625"/>
      <c r="AA552" s="609"/>
      <c r="AB552" s="610"/>
      <c r="AC552" s="2078"/>
      <c r="AD552" s="2347"/>
      <c r="AE552" s="1326"/>
      <c r="AF552" s="1490"/>
      <c r="AG552" s="1327"/>
      <c r="AH552" s="1327"/>
      <c r="AI552" s="1327"/>
      <c r="AJ552" s="1318"/>
      <c r="AK552" s="1318"/>
      <c r="AL552" s="1318"/>
      <c r="AM552" s="1318"/>
      <c r="AN552" s="1318"/>
      <c r="AO552" s="1318"/>
      <c r="AP552" s="1318"/>
      <c r="AQ552" s="1318"/>
      <c r="AR552" s="1318"/>
      <c r="AS552" s="1318"/>
      <c r="AT552" s="1318"/>
      <c r="AU552" s="1318"/>
      <c r="AV552" s="1318"/>
      <c r="AW552" s="1318"/>
      <c r="AX552" s="1318"/>
      <c r="AY552" s="1318"/>
      <c r="AZ552" s="1318"/>
      <c r="BA552" s="1318"/>
      <c r="BB552" s="1318"/>
      <c r="BC552" s="1318"/>
      <c r="BD552" s="1318"/>
      <c r="BE552" s="1318"/>
      <c r="BF552" s="1318"/>
      <c r="BG552" s="1318"/>
      <c r="BH552" s="1318"/>
      <c r="BI552" s="1318"/>
      <c r="BJ552" s="1318"/>
      <c r="BK552" s="1318"/>
      <c r="BL552" s="1318"/>
      <c r="BM552" s="1318"/>
      <c r="BN552" s="1318"/>
      <c r="BO552" s="1318"/>
      <c r="BP552" s="1318"/>
      <c r="BQ552" s="1318"/>
      <c r="BR552" s="1318"/>
      <c r="BS552" s="1318"/>
      <c r="BT552" s="1318"/>
      <c r="BU552" s="1318"/>
      <c r="BV552" s="1318"/>
      <c r="BW552" s="1318"/>
      <c r="BX552" s="1318"/>
      <c r="BY552" s="1318"/>
      <c r="BZ552" s="1318"/>
      <c r="CA552" s="1318"/>
      <c r="CB552" s="1318"/>
      <c r="CC552" s="1318"/>
      <c r="CD552" s="1318"/>
      <c r="CE552" s="1318"/>
      <c r="CF552" s="1318"/>
      <c r="CG552" s="1318"/>
      <c r="CH552" s="1378">
        <f t="shared" si="11"/>
        <v>0</v>
      </c>
      <c r="CI552" s="1366"/>
    </row>
    <row r="553" spans="1:87" s="386" customFormat="1" ht="30" customHeight="1">
      <c r="A553" s="1678"/>
      <c r="B553" s="1698"/>
      <c r="C553" s="2454"/>
      <c r="D553" s="2225"/>
      <c r="E553" s="2225"/>
      <c r="F553" s="2421"/>
      <c r="G553" s="601"/>
      <c r="H553" s="2422"/>
      <c r="I553" s="2411"/>
      <c r="J553" s="2455"/>
      <c r="K553" s="3405" t="s">
        <v>1191</v>
      </c>
      <c r="L553" s="3372"/>
      <c r="M553" s="3430"/>
      <c r="N553" s="2443"/>
      <c r="O553" s="2444"/>
      <c r="P553" s="2445"/>
      <c r="Q553" s="2427"/>
      <c r="R553" s="2425"/>
      <c r="S553" s="2447"/>
      <c r="T553" s="596"/>
      <c r="U553" s="597"/>
      <c r="V553" s="623"/>
      <c r="W553" s="598"/>
      <c r="X553" s="597"/>
      <c r="Y553" s="597"/>
      <c r="Z553" s="599"/>
      <c r="AA553" s="600"/>
      <c r="AB553" s="601"/>
      <c r="AC553" s="2077"/>
      <c r="AD553" s="2349"/>
      <c r="AE553" s="1326"/>
      <c r="AF553" s="1490"/>
      <c r="AG553" s="1327"/>
      <c r="AH553" s="1327"/>
      <c r="AI553" s="1327"/>
      <c r="AJ553" s="1318"/>
      <c r="AK553" s="1318"/>
      <c r="AL553" s="1318"/>
      <c r="AM553" s="1318"/>
      <c r="AN553" s="1318"/>
      <c r="AO553" s="1318"/>
      <c r="AP553" s="1318"/>
      <c r="AQ553" s="1318"/>
      <c r="AR553" s="1318"/>
      <c r="AS553" s="1318"/>
      <c r="AT553" s="1318"/>
      <c r="AU553" s="1318"/>
      <c r="AV553" s="1318"/>
      <c r="AW553" s="1318"/>
      <c r="AX553" s="1318"/>
      <c r="AY553" s="1318"/>
      <c r="AZ553" s="1318"/>
      <c r="BA553" s="1318"/>
      <c r="BB553" s="1318"/>
      <c r="BC553" s="1318"/>
      <c r="BD553" s="1318"/>
      <c r="BE553" s="1318"/>
      <c r="BF553" s="1318"/>
      <c r="BG553" s="1318"/>
      <c r="BH553" s="1318"/>
      <c r="BI553" s="1318"/>
      <c r="BJ553" s="1318"/>
      <c r="BK553" s="1318"/>
      <c r="BL553" s="1318"/>
      <c r="BM553" s="1318"/>
      <c r="BN553" s="1318"/>
      <c r="BO553" s="1318"/>
      <c r="BP553" s="1318"/>
      <c r="BQ553" s="1318"/>
      <c r="BR553" s="1318"/>
      <c r="BS553" s="1318"/>
      <c r="BT553" s="1318"/>
      <c r="BU553" s="1318"/>
      <c r="BV553" s="1318"/>
      <c r="BW553" s="1318"/>
      <c r="BX553" s="1318"/>
      <c r="BY553" s="1318"/>
      <c r="BZ553" s="1318"/>
      <c r="CA553" s="1318"/>
      <c r="CB553" s="1318"/>
      <c r="CC553" s="1318"/>
      <c r="CD553" s="1318"/>
      <c r="CE553" s="1318"/>
      <c r="CF553" s="1318"/>
      <c r="CG553" s="1318"/>
      <c r="CH553" s="1378">
        <f t="shared" si="11"/>
        <v>0</v>
      </c>
      <c r="CI553" s="1366"/>
    </row>
    <row r="554" spans="1:87" s="386" customFormat="1" ht="30" customHeight="1">
      <c r="A554" s="1678"/>
      <c r="B554" s="1698"/>
      <c r="C554" s="2454"/>
      <c r="D554" s="2225"/>
      <c r="E554" s="2225"/>
      <c r="F554" s="2421"/>
      <c r="G554" s="601"/>
      <c r="H554" s="2422"/>
      <c r="I554" s="2411"/>
      <c r="J554" s="2455"/>
      <c r="K554" s="3405"/>
      <c r="L554" s="3372"/>
      <c r="M554" s="3427"/>
      <c r="N554" s="2456"/>
      <c r="O554" s="2444"/>
      <c r="P554" s="2457"/>
      <c r="Q554" s="2427"/>
      <c r="R554" s="2425"/>
      <c r="S554" s="2447"/>
      <c r="T554" s="596"/>
      <c r="U554" s="597"/>
      <c r="V554" s="623"/>
      <c r="W554" s="598"/>
      <c r="X554" s="597"/>
      <c r="Y554" s="597"/>
      <c r="Z554" s="599"/>
      <c r="AA554" s="600"/>
      <c r="AB554" s="601"/>
      <c r="AC554" s="2077"/>
      <c r="AD554" s="2349"/>
      <c r="AE554" s="1326"/>
      <c r="AF554" s="1490"/>
      <c r="AG554" s="1327"/>
      <c r="AH554" s="1327"/>
      <c r="AI554" s="1327"/>
      <c r="AJ554" s="1318"/>
      <c r="AK554" s="1318"/>
      <c r="AL554" s="1318"/>
      <c r="AM554" s="1318"/>
      <c r="AN554" s="1318"/>
      <c r="AO554" s="1318"/>
      <c r="AP554" s="1318"/>
      <c r="AQ554" s="1318"/>
      <c r="AR554" s="1318"/>
      <c r="AS554" s="1318"/>
      <c r="AT554" s="1318"/>
      <c r="AU554" s="1318"/>
      <c r="AV554" s="1318"/>
      <c r="AW554" s="1318"/>
      <c r="AX554" s="1318"/>
      <c r="AY554" s="1318"/>
      <c r="AZ554" s="1318"/>
      <c r="BA554" s="1318"/>
      <c r="BB554" s="1318"/>
      <c r="BC554" s="1318"/>
      <c r="BD554" s="1318"/>
      <c r="BE554" s="1318"/>
      <c r="BF554" s="1318"/>
      <c r="BG554" s="1318"/>
      <c r="BH554" s="1318"/>
      <c r="BI554" s="1318"/>
      <c r="BJ554" s="1318"/>
      <c r="BK554" s="1318"/>
      <c r="BL554" s="1318"/>
      <c r="BM554" s="1318"/>
      <c r="BN554" s="1318"/>
      <c r="BO554" s="1318"/>
      <c r="BP554" s="1318"/>
      <c r="BQ554" s="1318"/>
      <c r="BR554" s="1318"/>
      <c r="BS554" s="1318"/>
      <c r="BT554" s="1318"/>
      <c r="BU554" s="1318"/>
      <c r="BV554" s="1318"/>
      <c r="BW554" s="1318"/>
      <c r="BX554" s="1318"/>
      <c r="BY554" s="1318"/>
      <c r="BZ554" s="1318"/>
      <c r="CA554" s="1318"/>
      <c r="CB554" s="1318"/>
      <c r="CC554" s="1318"/>
      <c r="CD554" s="1318"/>
      <c r="CE554" s="1318"/>
      <c r="CF554" s="1318"/>
      <c r="CG554" s="1318"/>
      <c r="CH554" s="1378">
        <f t="shared" si="11"/>
        <v>0</v>
      </c>
      <c r="CI554" s="1366"/>
    </row>
    <row r="555" spans="1:87" s="386" customFormat="1" ht="30" customHeight="1">
      <c r="A555" s="1678"/>
      <c r="B555" s="1698"/>
      <c r="C555" s="2454"/>
      <c r="D555" s="2225"/>
      <c r="E555" s="2225"/>
      <c r="F555" s="2421"/>
      <c r="G555" s="601"/>
      <c r="H555" s="2422"/>
      <c r="I555" s="2411"/>
      <c r="J555" s="2455"/>
      <c r="K555" s="3405"/>
      <c r="L555" s="2276"/>
      <c r="M555" s="626"/>
      <c r="N555" s="2456"/>
      <c r="O555" s="2444"/>
      <c r="P555" s="2457"/>
      <c r="Q555" s="2427"/>
      <c r="R555" s="2425"/>
      <c r="S555" s="2447"/>
      <c r="T555" s="596"/>
      <c r="U555" s="597"/>
      <c r="V555" s="623"/>
      <c r="W555" s="598"/>
      <c r="X555" s="597"/>
      <c r="Y555" s="597"/>
      <c r="Z555" s="599"/>
      <c r="AA555" s="600"/>
      <c r="AB555" s="601"/>
      <c r="AC555" s="2077"/>
      <c r="AD555" s="2349"/>
      <c r="AE555" s="1326"/>
      <c r="AF555" s="1490"/>
      <c r="AG555" s="1327"/>
      <c r="AH555" s="1327"/>
      <c r="AI555" s="1327"/>
      <c r="AJ555" s="1318"/>
      <c r="AK555" s="1318"/>
      <c r="AL555" s="1318"/>
      <c r="AM555" s="1318"/>
      <c r="AN555" s="1318"/>
      <c r="AO555" s="1318"/>
      <c r="AP555" s="1318"/>
      <c r="AQ555" s="1318"/>
      <c r="AR555" s="1318"/>
      <c r="AS555" s="1318"/>
      <c r="AT555" s="1318"/>
      <c r="AU555" s="1318"/>
      <c r="AV555" s="1318"/>
      <c r="AW555" s="1318"/>
      <c r="AX555" s="1318"/>
      <c r="AY555" s="1318"/>
      <c r="AZ555" s="1318"/>
      <c r="BA555" s="1318"/>
      <c r="BB555" s="1318"/>
      <c r="BC555" s="1318"/>
      <c r="BD555" s="1318"/>
      <c r="BE555" s="1318"/>
      <c r="BF555" s="1318"/>
      <c r="BG555" s="1318"/>
      <c r="BH555" s="1318"/>
      <c r="BI555" s="1318"/>
      <c r="BJ555" s="1318"/>
      <c r="BK555" s="1318"/>
      <c r="BL555" s="1318"/>
      <c r="BM555" s="1318"/>
      <c r="BN555" s="1318"/>
      <c r="BO555" s="1318"/>
      <c r="BP555" s="1318"/>
      <c r="BQ555" s="1318"/>
      <c r="BR555" s="1318"/>
      <c r="BS555" s="1318"/>
      <c r="BT555" s="1318"/>
      <c r="BU555" s="1318"/>
      <c r="BV555" s="1318"/>
      <c r="BW555" s="1318"/>
      <c r="BX555" s="1318"/>
      <c r="BY555" s="1318"/>
      <c r="BZ555" s="1318"/>
      <c r="CA555" s="1318"/>
      <c r="CB555" s="1318"/>
      <c r="CC555" s="1318"/>
      <c r="CD555" s="1318"/>
      <c r="CE555" s="1318"/>
      <c r="CF555" s="1318"/>
      <c r="CG555" s="1318"/>
      <c r="CH555" s="1378">
        <f t="shared" si="11"/>
        <v>0</v>
      </c>
      <c r="CI555" s="1366"/>
    </row>
    <row r="556" spans="1:87" s="386" customFormat="1" ht="30" customHeight="1">
      <c r="A556" s="1678"/>
      <c r="B556" s="1698"/>
      <c r="C556" s="2454"/>
      <c r="D556" s="2225"/>
      <c r="E556" s="2225"/>
      <c r="F556" s="2421"/>
      <c r="G556" s="601"/>
      <c r="H556" s="2422"/>
      <c r="I556" s="2411"/>
      <c r="J556" s="2455"/>
      <c r="K556" s="3405"/>
      <c r="L556" s="2276"/>
      <c r="M556" s="626"/>
      <c r="N556" s="2456"/>
      <c r="O556" s="2444"/>
      <c r="P556" s="2457"/>
      <c r="Q556" s="2427"/>
      <c r="R556" s="2425"/>
      <c r="S556" s="2447"/>
      <c r="T556" s="596"/>
      <c r="U556" s="597"/>
      <c r="V556" s="623"/>
      <c r="W556" s="598"/>
      <c r="X556" s="597"/>
      <c r="Y556" s="597"/>
      <c r="Z556" s="599"/>
      <c r="AA556" s="600"/>
      <c r="AB556" s="601"/>
      <c r="AC556" s="2077"/>
      <c r="AD556" s="2349"/>
      <c r="AE556" s="1326"/>
      <c r="AF556" s="1490"/>
      <c r="AG556" s="1327"/>
      <c r="AH556" s="1327"/>
      <c r="AI556" s="1327"/>
      <c r="AJ556" s="1318"/>
      <c r="AK556" s="1318"/>
      <c r="AL556" s="1318"/>
      <c r="AM556" s="1318"/>
      <c r="AN556" s="1318"/>
      <c r="AO556" s="1318"/>
      <c r="AP556" s="1318"/>
      <c r="AQ556" s="1318"/>
      <c r="AR556" s="1318"/>
      <c r="AS556" s="1318"/>
      <c r="AT556" s="1318"/>
      <c r="AU556" s="1318"/>
      <c r="AV556" s="1318"/>
      <c r="AW556" s="1318"/>
      <c r="AX556" s="1318"/>
      <c r="AY556" s="1318"/>
      <c r="AZ556" s="1318"/>
      <c r="BA556" s="1318"/>
      <c r="BB556" s="1318"/>
      <c r="BC556" s="1318"/>
      <c r="BD556" s="1318"/>
      <c r="BE556" s="1318"/>
      <c r="BF556" s="1318"/>
      <c r="BG556" s="1318"/>
      <c r="BH556" s="1318"/>
      <c r="BI556" s="1318"/>
      <c r="BJ556" s="1318"/>
      <c r="BK556" s="1318"/>
      <c r="BL556" s="1318"/>
      <c r="BM556" s="1318"/>
      <c r="BN556" s="1318"/>
      <c r="BO556" s="1318"/>
      <c r="BP556" s="1318"/>
      <c r="BQ556" s="1318"/>
      <c r="BR556" s="1318"/>
      <c r="BS556" s="1318"/>
      <c r="BT556" s="1318"/>
      <c r="BU556" s="1318"/>
      <c r="BV556" s="1318"/>
      <c r="BW556" s="1318"/>
      <c r="BX556" s="1318"/>
      <c r="BY556" s="1318"/>
      <c r="BZ556" s="1318"/>
      <c r="CA556" s="1318"/>
      <c r="CB556" s="1318"/>
      <c r="CC556" s="1318"/>
      <c r="CD556" s="1318"/>
      <c r="CE556" s="1318"/>
      <c r="CF556" s="1318"/>
      <c r="CG556" s="1318"/>
      <c r="CH556" s="1378">
        <f t="shared" si="11"/>
        <v>0</v>
      </c>
      <c r="CI556" s="1366"/>
    </row>
    <row r="557" spans="1:87" s="386" customFormat="1" ht="85.5" customHeight="1">
      <c r="A557" s="1678"/>
      <c r="B557" s="1698"/>
      <c r="C557" s="2454"/>
      <c r="D557" s="2225"/>
      <c r="E557" s="2225"/>
      <c r="F557" s="2421"/>
      <c r="G557" s="601"/>
      <c r="H557" s="2422"/>
      <c r="I557" s="2411"/>
      <c r="J557" s="2455"/>
      <c r="K557" s="3405"/>
      <c r="L557" s="2276"/>
      <c r="M557" s="626"/>
      <c r="N557" s="2456"/>
      <c r="O557" s="2444"/>
      <c r="P557" s="2457"/>
      <c r="Q557" s="2427"/>
      <c r="R557" s="2425"/>
      <c r="S557" s="2447"/>
      <c r="T557" s="596"/>
      <c r="U557" s="597"/>
      <c r="V557" s="623"/>
      <c r="W557" s="598"/>
      <c r="X557" s="597"/>
      <c r="Y557" s="597"/>
      <c r="Z557" s="599"/>
      <c r="AA557" s="600"/>
      <c r="AB557" s="601"/>
      <c r="AC557" s="2077"/>
      <c r="AD557" s="2349"/>
      <c r="AE557" s="1326"/>
      <c r="AF557" s="1490"/>
      <c r="AG557" s="1327"/>
      <c r="AH557" s="1327"/>
      <c r="AI557" s="1327"/>
      <c r="AJ557" s="1318"/>
      <c r="AK557" s="1318"/>
      <c r="AL557" s="1318"/>
      <c r="AM557" s="1318"/>
      <c r="AN557" s="1318"/>
      <c r="AO557" s="1318"/>
      <c r="AP557" s="1318"/>
      <c r="AQ557" s="1318"/>
      <c r="AR557" s="1318"/>
      <c r="AS557" s="1318"/>
      <c r="AT557" s="1318"/>
      <c r="AU557" s="1318"/>
      <c r="AV557" s="1318"/>
      <c r="AW557" s="1318"/>
      <c r="AX557" s="1318"/>
      <c r="AY557" s="1318"/>
      <c r="AZ557" s="1318"/>
      <c r="BA557" s="1318"/>
      <c r="BB557" s="1318"/>
      <c r="BC557" s="1318"/>
      <c r="BD557" s="1318"/>
      <c r="BE557" s="1318"/>
      <c r="BF557" s="1318"/>
      <c r="BG557" s="1318"/>
      <c r="BH557" s="1318"/>
      <c r="BI557" s="1318"/>
      <c r="BJ557" s="1318"/>
      <c r="BK557" s="1318"/>
      <c r="BL557" s="1318"/>
      <c r="BM557" s="1318"/>
      <c r="BN557" s="1318"/>
      <c r="BO557" s="1318"/>
      <c r="BP557" s="1318"/>
      <c r="BQ557" s="1318"/>
      <c r="BR557" s="1318"/>
      <c r="BS557" s="1318"/>
      <c r="BT557" s="1318"/>
      <c r="BU557" s="1318"/>
      <c r="BV557" s="1318"/>
      <c r="BW557" s="1318"/>
      <c r="BX557" s="1318"/>
      <c r="BY557" s="1318"/>
      <c r="BZ557" s="1318"/>
      <c r="CA557" s="1318"/>
      <c r="CB557" s="1318"/>
      <c r="CC557" s="1318"/>
      <c r="CD557" s="1318"/>
      <c r="CE557" s="1318"/>
      <c r="CF557" s="1318"/>
      <c r="CG557" s="1318"/>
      <c r="CH557" s="1378">
        <f t="shared" si="11"/>
        <v>0</v>
      </c>
      <c r="CI557" s="1366"/>
    </row>
    <row r="558" spans="1:87" s="386" customFormat="1" ht="30" customHeight="1">
      <c r="A558" s="1678"/>
      <c r="B558" s="1698"/>
      <c r="C558" s="2454"/>
      <c r="D558" s="2225"/>
      <c r="E558" s="2225"/>
      <c r="F558" s="2421"/>
      <c r="G558" s="601"/>
      <c r="H558" s="2422"/>
      <c r="I558" s="2411">
        <v>117</v>
      </c>
      <c r="J558" s="2423">
        <v>53</v>
      </c>
      <c r="K558" s="3336" t="s">
        <v>1192</v>
      </c>
      <c r="L558" s="3372" t="s">
        <v>1193</v>
      </c>
      <c r="M558" s="3427" t="s">
        <v>1194</v>
      </c>
      <c r="N558" s="2456"/>
      <c r="O558" s="2444"/>
      <c r="P558" s="2457"/>
      <c r="Q558" s="2427"/>
      <c r="R558" s="2425"/>
      <c r="S558" s="2428"/>
      <c r="T558" s="596"/>
      <c r="U558" s="597"/>
      <c r="V558" s="623"/>
      <c r="W558" s="598"/>
      <c r="X558" s="597"/>
      <c r="Y558" s="597"/>
      <c r="Z558" s="599"/>
      <c r="AA558" s="600"/>
      <c r="AB558" s="601"/>
      <c r="AC558" s="2077"/>
      <c r="AD558" s="2349"/>
      <c r="AE558" s="1326"/>
      <c r="AF558" s="1490"/>
      <c r="AG558" s="1327"/>
      <c r="AH558" s="1327"/>
      <c r="AI558" s="1327"/>
      <c r="AJ558" s="1318"/>
      <c r="AK558" s="1318"/>
      <c r="AL558" s="1318"/>
      <c r="AM558" s="1318"/>
      <c r="AN558" s="1318"/>
      <c r="AO558" s="1318"/>
      <c r="AP558" s="1318"/>
      <c r="AQ558" s="1318"/>
      <c r="AR558" s="1318"/>
      <c r="AS558" s="1318"/>
      <c r="AT558" s="1318"/>
      <c r="AU558" s="1318"/>
      <c r="AV558" s="1318"/>
      <c r="AW558" s="1318"/>
      <c r="AX558" s="1318"/>
      <c r="AY558" s="1318"/>
      <c r="AZ558" s="1318"/>
      <c r="BA558" s="1318"/>
      <c r="BB558" s="1318"/>
      <c r="BC558" s="1318"/>
      <c r="BD558" s="1318"/>
      <c r="BE558" s="1318"/>
      <c r="BF558" s="1318"/>
      <c r="BG558" s="1318"/>
      <c r="BH558" s="1318"/>
      <c r="BI558" s="1318"/>
      <c r="BJ558" s="1318"/>
      <c r="BK558" s="1318"/>
      <c r="BL558" s="1318"/>
      <c r="BM558" s="1318"/>
      <c r="BN558" s="1318"/>
      <c r="BO558" s="1318"/>
      <c r="BP558" s="1318"/>
      <c r="BQ558" s="1318"/>
      <c r="BR558" s="1318"/>
      <c r="BS558" s="1318"/>
      <c r="BT558" s="1318"/>
      <c r="BU558" s="1318"/>
      <c r="BV558" s="1318"/>
      <c r="BW558" s="1318"/>
      <c r="BX558" s="1318"/>
      <c r="BY558" s="1318"/>
      <c r="BZ558" s="1318"/>
      <c r="CA558" s="1318"/>
      <c r="CB558" s="1318"/>
      <c r="CC558" s="1318"/>
      <c r="CD558" s="1318"/>
      <c r="CE558" s="1318"/>
      <c r="CF558" s="1318"/>
      <c r="CG558" s="1318"/>
      <c r="CH558" s="1378">
        <f t="shared" si="11"/>
        <v>0</v>
      </c>
      <c r="CI558" s="1366"/>
    </row>
    <row r="559" spans="1:87" s="386" customFormat="1" ht="60" customHeight="1">
      <c r="A559" s="1678"/>
      <c r="B559" s="1698"/>
      <c r="C559" s="2454"/>
      <c r="D559" s="2225"/>
      <c r="E559" s="2225"/>
      <c r="F559" s="2421"/>
      <c r="G559" s="601"/>
      <c r="H559" s="2422"/>
      <c r="I559" s="2411"/>
      <c r="J559" s="2423"/>
      <c r="K559" s="3336"/>
      <c r="L559" s="3372"/>
      <c r="M559" s="3427"/>
      <c r="N559" s="2456"/>
      <c r="O559" s="2444"/>
      <c r="P559" s="2457"/>
      <c r="Q559" s="2427"/>
      <c r="R559" s="2425"/>
      <c r="S559" s="2428"/>
      <c r="T559" s="596"/>
      <c r="U559" s="597"/>
      <c r="V559" s="623"/>
      <c r="W559" s="598"/>
      <c r="X559" s="597"/>
      <c r="Y559" s="597"/>
      <c r="Z559" s="599"/>
      <c r="AA559" s="600"/>
      <c r="AB559" s="601"/>
      <c r="AC559" s="2077"/>
      <c r="AD559" s="2349"/>
      <c r="AE559" s="1326"/>
      <c r="AF559" s="1490"/>
      <c r="AG559" s="1327"/>
      <c r="AH559" s="1327"/>
      <c r="AI559" s="1327"/>
      <c r="AJ559" s="1318"/>
      <c r="AK559" s="1318"/>
      <c r="AL559" s="1318"/>
      <c r="AM559" s="1318"/>
      <c r="AN559" s="1318"/>
      <c r="AO559" s="1318"/>
      <c r="AP559" s="1318"/>
      <c r="AQ559" s="1318"/>
      <c r="AR559" s="1318"/>
      <c r="AS559" s="1318"/>
      <c r="AT559" s="1318"/>
      <c r="AU559" s="1318"/>
      <c r="AV559" s="1318"/>
      <c r="AW559" s="1318"/>
      <c r="AX559" s="1318"/>
      <c r="AY559" s="1318"/>
      <c r="AZ559" s="1318"/>
      <c r="BA559" s="1318"/>
      <c r="BB559" s="1318"/>
      <c r="BC559" s="1318"/>
      <c r="BD559" s="1318"/>
      <c r="BE559" s="1318"/>
      <c r="BF559" s="1318"/>
      <c r="BG559" s="1318"/>
      <c r="BH559" s="1318"/>
      <c r="BI559" s="1318"/>
      <c r="BJ559" s="1318"/>
      <c r="BK559" s="1318"/>
      <c r="BL559" s="1318"/>
      <c r="BM559" s="1318"/>
      <c r="BN559" s="1318"/>
      <c r="BO559" s="1318"/>
      <c r="BP559" s="1318"/>
      <c r="BQ559" s="1318"/>
      <c r="BR559" s="1318"/>
      <c r="BS559" s="1318"/>
      <c r="BT559" s="1318"/>
      <c r="BU559" s="1318"/>
      <c r="BV559" s="1318"/>
      <c r="BW559" s="1318"/>
      <c r="BX559" s="1318"/>
      <c r="BY559" s="1318"/>
      <c r="BZ559" s="1318"/>
      <c r="CA559" s="1318"/>
      <c r="CB559" s="1318"/>
      <c r="CC559" s="1318"/>
      <c r="CD559" s="1318"/>
      <c r="CE559" s="1318"/>
      <c r="CF559" s="1318"/>
      <c r="CG559" s="1318"/>
      <c r="CH559" s="1378">
        <f t="shared" si="11"/>
        <v>0</v>
      </c>
      <c r="CI559" s="1366"/>
    </row>
    <row r="560" spans="1:87" s="386" customFormat="1" ht="30" customHeight="1">
      <c r="A560" s="1678"/>
      <c r="B560" s="1698"/>
      <c r="C560" s="2454"/>
      <c r="D560" s="2225"/>
      <c r="E560" s="2225"/>
      <c r="F560" s="2421"/>
      <c r="G560" s="601"/>
      <c r="H560" s="2422"/>
      <c r="I560" s="2430"/>
      <c r="J560" s="2431"/>
      <c r="K560" s="2302"/>
      <c r="L560" s="602"/>
      <c r="M560" s="603"/>
      <c r="N560" s="2458"/>
      <c r="O560" s="2451"/>
      <c r="P560" s="2459"/>
      <c r="Q560" s="2453"/>
      <c r="R560" s="2451"/>
      <c r="S560" s="2460"/>
      <c r="T560" s="604"/>
      <c r="U560" s="605"/>
      <c r="V560" s="606"/>
      <c r="W560" s="607"/>
      <c r="X560" s="605"/>
      <c r="Y560" s="605"/>
      <c r="Z560" s="625"/>
      <c r="AA560" s="609"/>
      <c r="AB560" s="610"/>
      <c r="AC560" s="2078"/>
      <c r="AD560" s="2347"/>
      <c r="AE560" s="1326"/>
      <c r="AF560" s="1490"/>
      <c r="AG560" s="1327"/>
      <c r="AH560" s="1327"/>
      <c r="AI560" s="1327"/>
      <c r="AJ560" s="1318"/>
      <c r="AK560" s="1318"/>
      <c r="AL560" s="1318"/>
      <c r="AM560" s="1318"/>
      <c r="AN560" s="1318"/>
      <c r="AO560" s="1318"/>
      <c r="AP560" s="1318"/>
      <c r="AQ560" s="1318"/>
      <c r="AR560" s="1318"/>
      <c r="AS560" s="1318"/>
      <c r="AT560" s="1318"/>
      <c r="AU560" s="1318"/>
      <c r="AV560" s="1318"/>
      <c r="AW560" s="1318"/>
      <c r="AX560" s="1318"/>
      <c r="AY560" s="1318"/>
      <c r="AZ560" s="1318"/>
      <c r="BA560" s="1318"/>
      <c r="BB560" s="1318"/>
      <c r="BC560" s="1318"/>
      <c r="BD560" s="1318"/>
      <c r="BE560" s="1318"/>
      <c r="BF560" s="1318"/>
      <c r="BG560" s="1318"/>
      <c r="BH560" s="1318"/>
      <c r="BI560" s="1318"/>
      <c r="BJ560" s="1318"/>
      <c r="BK560" s="1318"/>
      <c r="BL560" s="1318"/>
      <c r="BM560" s="1318"/>
      <c r="BN560" s="1318"/>
      <c r="BO560" s="1318"/>
      <c r="BP560" s="1318"/>
      <c r="BQ560" s="1318"/>
      <c r="BR560" s="1318"/>
      <c r="BS560" s="1318"/>
      <c r="BT560" s="1318"/>
      <c r="BU560" s="1318"/>
      <c r="BV560" s="1318"/>
      <c r="BW560" s="1318"/>
      <c r="BX560" s="1318"/>
      <c r="BY560" s="1318"/>
      <c r="BZ560" s="1318"/>
      <c r="CA560" s="1318"/>
      <c r="CB560" s="1318"/>
      <c r="CC560" s="1318"/>
      <c r="CD560" s="1318"/>
      <c r="CE560" s="1318"/>
      <c r="CF560" s="1318"/>
      <c r="CG560" s="1318"/>
      <c r="CH560" s="1378">
        <f t="shared" si="11"/>
        <v>0</v>
      </c>
      <c r="CI560" s="1366"/>
    </row>
    <row r="561" spans="1:87" s="386" customFormat="1" ht="30" customHeight="1">
      <c r="A561" s="1678"/>
      <c r="B561" s="1698"/>
      <c r="C561" s="2454"/>
      <c r="D561" s="1726"/>
      <c r="E561" s="1726"/>
      <c r="F561" s="2461"/>
      <c r="G561" s="2462"/>
      <c r="H561" s="2422"/>
      <c r="I561" s="2411">
        <v>118</v>
      </c>
      <c r="J561" s="2423">
        <v>54</v>
      </c>
      <c r="K561" s="3336" t="s">
        <v>1195</v>
      </c>
      <c r="L561" s="3372" t="s">
        <v>1193</v>
      </c>
      <c r="M561" s="3427" t="s">
        <v>1194</v>
      </c>
      <c r="N561" s="2463"/>
      <c r="O561" s="2444"/>
      <c r="P561" s="2457"/>
      <c r="Q561" s="2446"/>
      <c r="R561" s="2444"/>
      <c r="S561" s="2445"/>
      <c r="T561" s="596"/>
      <c r="U561" s="597"/>
      <c r="V561" s="623"/>
      <c r="W561" s="598"/>
      <c r="X561" s="597"/>
      <c r="Y561" s="627"/>
      <c r="Z561" s="622"/>
      <c r="AA561" s="600"/>
      <c r="AB561" s="601"/>
      <c r="AC561" s="2077"/>
      <c r="AD561" s="2349"/>
      <c r="AE561" s="1326"/>
      <c r="AF561" s="1490"/>
      <c r="AG561" s="1327"/>
      <c r="AH561" s="1327"/>
      <c r="AI561" s="1327"/>
      <c r="AJ561" s="1318"/>
      <c r="AK561" s="1318"/>
      <c r="AL561" s="1318"/>
      <c r="AM561" s="1318"/>
      <c r="AN561" s="1318"/>
      <c r="AO561" s="1318"/>
      <c r="AP561" s="1318"/>
      <c r="AQ561" s="1318"/>
      <c r="AR561" s="1318"/>
      <c r="AS561" s="1318"/>
      <c r="AT561" s="1318"/>
      <c r="AU561" s="1318"/>
      <c r="AV561" s="1318"/>
      <c r="AW561" s="1318"/>
      <c r="AX561" s="1318"/>
      <c r="AY561" s="1318"/>
      <c r="AZ561" s="1318"/>
      <c r="BA561" s="1318"/>
      <c r="BB561" s="1318"/>
      <c r="BC561" s="1318"/>
      <c r="BD561" s="1318"/>
      <c r="BE561" s="1318"/>
      <c r="BF561" s="1318"/>
      <c r="BG561" s="1318"/>
      <c r="BH561" s="1318"/>
      <c r="BI561" s="1318"/>
      <c r="BJ561" s="1318"/>
      <c r="BK561" s="1318"/>
      <c r="BL561" s="1318"/>
      <c r="BM561" s="1318"/>
      <c r="BN561" s="1318"/>
      <c r="BO561" s="1318"/>
      <c r="BP561" s="1318"/>
      <c r="BQ561" s="1318"/>
      <c r="BR561" s="1318"/>
      <c r="BS561" s="1318"/>
      <c r="BT561" s="1318"/>
      <c r="BU561" s="1318"/>
      <c r="BV561" s="1318"/>
      <c r="BW561" s="1318"/>
      <c r="BX561" s="1318"/>
      <c r="BY561" s="1318"/>
      <c r="BZ561" s="1318"/>
      <c r="CA561" s="1318"/>
      <c r="CB561" s="1318"/>
      <c r="CC561" s="1318"/>
      <c r="CD561" s="1318"/>
      <c r="CE561" s="1318"/>
      <c r="CF561" s="1318"/>
      <c r="CG561" s="1318"/>
      <c r="CH561" s="1378">
        <f t="shared" si="11"/>
        <v>0</v>
      </c>
      <c r="CI561" s="1366"/>
    </row>
    <row r="562" spans="1:87" s="386" customFormat="1" ht="51" customHeight="1">
      <c r="A562" s="1678"/>
      <c r="B562" s="1698"/>
      <c r="C562" s="2454"/>
      <c r="D562" s="1726"/>
      <c r="E562" s="1726"/>
      <c r="F562" s="2461"/>
      <c r="G562" s="2462"/>
      <c r="H562" s="2422"/>
      <c r="I562" s="2411"/>
      <c r="J562" s="2455"/>
      <c r="K562" s="3336"/>
      <c r="L562" s="3372"/>
      <c r="M562" s="3427"/>
      <c r="N562" s="2463"/>
      <c r="O562" s="2444"/>
      <c r="P562" s="2457"/>
      <c r="Q562" s="2446"/>
      <c r="R562" s="2444"/>
      <c r="S562" s="2445"/>
      <c r="T562" s="596"/>
      <c r="U562" s="597"/>
      <c r="V562" s="623"/>
      <c r="W562" s="598"/>
      <c r="X562" s="597"/>
      <c r="Y562" s="627"/>
      <c r="Z562" s="622"/>
      <c r="AA562" s="600"/>
      <c r="AB562" s="601"/>
      <c r="AC562" s="2077"/>
      <c r="AD562" s="2349"/>
      <c r="AE562" s="1326"/>
      <c r="AF562" s="1490"/>
      <c r="AG562" s="1327"/>
      <c r="AH562" s="1327"/>
      <c r="AI562" s="1327"/>
      <c r="AJ562" s="1318"/>
      <c r="AK562" s="1318"/>
      <c r="AL562" s="1318"/>
      <c r="AM562" s="1318"/>
      <c r="AN562" s="1318"/>
      <c r="AO562" s="1318"/>
      <c r="AP562" s="1318"/>
      <c r="AQ562" s="1318"/>
      <c r="AR562" s="1318"/>
      <c r="AS562" s="1318"/>
      <c r="AT562" s="1318"/>
      <c r="AU562" s="1318"/>
      <c r="AV562" s="1318"/>
      <c r="AW562" s="1318"/>
      <c r="AX562" s="1318"/>
      <c r="AY562" s="1318"/>
      <c r="AZ562" s="1318"/>
      <c r="BA562" s="1318"/>
      <c r="BB562" s="1318"/>
      <c r="BC562" s="1318"/>
      <c r="BD562" s="1318"/>
      <c r="BE562" s="1318"/>
      <c r="BF562" s="1318"/>
      <c r="BG562" s="1318"/>
      <c r="BH562" s="1318"/>
      <c r="BI562" s="1318"/>
      <c r="BJ562" s="1318"/>
      <c r="BK562" s="1318"/>
      <c r="BL562" s="1318"/>
      <c r="BM562" s="1318"/>
      <c r="BN562" s="1318"/>
      <c r="BO562" s="1318"/>
      <c r="BP562" s="1318"/>
      <c r="BQ562" s="1318"/>
      <c r="BR562" s="1318"/>
      <c r="BS562" s="1318"/>
      <c r="BT562" s="1318"/>
      <c r="BU562" s="1318"/>
      <c r="BV562" s="1318"/>
      <c r="BW562" s="1318"/>
      <c r="BX562" s="1318"/>
      <c r="BY562" s="1318"/>
      <c r="BZ562" s="1318"/>
      <c r="CA562" s="1318"/>
      <c r="CB562" s="1318"/>
      <c r="CC562" s="1318"/>
      <c r="CD562" s="1318"/>
      <c r="CE562" s="1318"/>
      <c r="CF562" s="1318"/>
      <c r="CG562" s="1318"/>
      <c r="CH562" s="1378">
        <f t="shared" si="11"/>
        <v>0</v>
      </c>
      <c r="CI562" s="1366"/>
    </row>
    <row r="563" spans="1:87" s="386" customFormat="1" ht="42.75" customHeight="1">
      <c r="A563" s="2402"/>
      <c r="B563" s="1698"/>
      <c r="C563" s="584"/>
      <c r="D563" s="2185"/>
      <c r="E563" s="2185"/>
      <c r="F563" s="2371"/>
      <c r="G563" s="508"/>
      <c r="H563" s="2304"/>
      <c r="I563" s="1584"/>
      <c r="J563" s="2419"/>
      <c r="K563" s="2288"/>
      <c r="L563" s="2290"/>
      <c r="M563" s="2297"/>
      <c r="N563" s="509"/>
      <c r="O563" s="2238"/>
      <c r="P563" s="588"/>
      <c r="Q563" s="475"/>
      <c r="R563" s="1565"/>
      <c r="S563" s="188"/>
      <c r="T563" s="475"/>
      <c r="U563" s="394"/>
      <c r="V563" s="407"/>
      <c r="W563" s="408"/>
      <c r="X563" s="394"/>
      <c r="Y563" s="407"/>
      <c r="Z563" s="468"/>
      <c r="AA563" s="391"/>
      <c r="AB563" s="367"/>
      <c r="AC563" s="898"/>
      <c r="AD563" s="2622"/>
      <c r="AE563" s="1326"/>
      <c r="AF563" s="1490"/>
      <c r="AG563" s="1327"/>
      <c r="AH563" s="1327"/>
      <c r="AI563" s="1327"/>
      <c r="AJ563" s="1318"/>
      <c r="AK563" s="1318"/>
      <c r="AL563" s="1318"/>
      <c r="AM563" s="1318"/>
      <c r="AN563" s="1318"/>
      <c r="AO563" s="1318"/>
      <c r="AP563" s="1318"/>
      <c r="AQ563" s="1318"/>
      <c r="AR563" s="1318"/>
      <c r="AS563" s="1318"/>
      <c r="AT563" s="1318"/>
      <c r="AU563" s="1318"/>
      <c r="AV563" s="1318"/>
      <c r="AW563" s="1318"/>
      <c r="AX563" s="1318"/>
      <c r="AY563" s="1318"/>
      <c r="AZ563" s="1318"/>
      <c r="BA563" s="1318"/>
      <c r="BB563" s="1318"/>
      <c r="BC563" s="1318"/>
      <c r="BD563" s="1318"/>
      <c r="BE563" s="1318"/>
      <c r="BF563" s="1318"/>
      <c r="BG563" s="1318"/>
      <c r="BH563" s="1318"/>
      <c r="BI563" s="1318"/>
      <c r="BJ563" s="1318"/>
      <c r="BK563" s="1318"/>
      <c r="BL563" s="1318"/>
      <c r="BM563" s="1318"/>
      <c r="BN563" s="1318"/>
      <c r="BO563" s="1318"/>
      <c r="BP563" s="1318"/>
      <c r="BQ563" s="1318"/>
      <c r="BR563" s="1318"/>
      <c r="BS563" s="1318"/>
      <c r="BT563" s="1318"/>
      <c r="BU563" s="1318"/>
      <c r="BV563" s="1318"/>
      <c r="BW563" s="1318"/>
      <c r="BX563" s="1318"/>
      <c r="BY563" s="1318"/>
      <c r="BZ563" s="1318"/>
      <c r="CA563" s="1318"/>
      <c r="CB563" s="1318"/>
      <c r="CC563" s="1318"/>
      <c r="CD563" s="1318"/>
      <c r="CE563" s="1318"/>
      <c r="CF563" s="1318"/>
      <c r="CG563" s="1318"/>
      <c r="CH563" s="1378">
        <f t="shared" si="11"/>
        <v>0</v>
      </c>
      <c r="CI563" s="1366"/>
    </row>
    <row r="564" spans="1:87" s="386" customFormat="1" ht="34.5" customHeight="1" thickBot="1">
      <c r="A564" s="2400"/>
      <c r="B564" s="3117" t="s">
        <v>2469</v>
      </c>
      <c r="C564" s="3117"/>
      <c r="D564" s="3117"/>
      <c r="E564" s="3117"/>
      <c r="F564" s="3117"/>
      <c r="G564" s="3117"/>
      <c r="H564" s="3117"/>
      <c r="I564" s="3117"/>
      <c r="J564" s="3117"/>
      <c r="K564" s="3117"/>
      <c r="L564" s="3117"/>
      <c r="M564" s="3117"/>
      <c r="N564" s="3117"/>
      <c r="O564" s="3117"/>
      <c r="P564" s="3117"/>
      <c r="Q564" s="3117"/>
      <c r="R564" s="3117"/>
      <c r="S564" s="3117"/>
      <c r="T564" s="3117"/>
      <c r="U564" s="3117"/>
      <c r="V564" s="3117"/>
      <c r="W564" s="3117"/>
      <c r="X564" s="3117"/>
      <c r="Y564" s="3117"/>
      <c r="Z564" s="3117"/>
      <c r="AA564" s="1546"/>
      <c r="AB564" s="1546"/>
      <c r="AC564" s="204"/>
      <c r="AD564" s="2615">
        <f>SUM(AD527:AD563)</f>
        <v>67500</v>
      </c>
      <c r="AE564" s="1326"/>
      <c r="AF564" s="1490"/>
      <c r="AG564" s="1327"/>
      <c r="AH564" s="1327"/>
      <c r="AI564" s="1327"/>
      <c r="AJ564" s="1318"/>
      <c r="AK564" s="1318"/>
      <c r="AL564" s="1318"/>
      <c r="AM564" s="1318"/>
      <c r="AN564" s="1318"/>
      <c r="AO564" s="1318"/>
      <c r="AP564" s="1318"/>
      <c r="AQ564" s="1318"/>
      <c r="AR564" s="1318"/>
      <c r="AS564" s="1318"/>
      <c r="AT564" s="1318"/>
      <c r="AU564" s="1318"/>
      <c r="AV564" s="1318"/>
      <c r="AW564" s="1318"/>
      <c r="AX564" s="1318"/>
      <c r="AY564" s="1318"/>
      <c r="AZ564" s="1318"/>
      <c r="BA564" s="1318"/>
      <c r="BB564" s="1318"/>
      <c r="BC564" s="1318"/>
      <c r="BD564" s="1318"/>
      <c r="BE564" s="1318"/>
      <c r="BF564" s="1318"/>
      <c r="BG564" s="1318"/>
      <c r="BH564" s="1318"/>
      <c r="BI564" s="1318"/>
      <c r="BJ564" s="1318"/>
      <c r="BK564" s="1318"/>
      <c r="BL564" s="1318"/>
      <c r="BM564" s="1318"/>
      <c r="BN564" s="1318"/>
      <c r="BO564" s="1318"/>
      <c r="BP564" s="1318"/>
      <c r="BQ564" s="1318"/>
      <c r="BR564" s="1318"/>
      <c r="BS564" s="1318"/>
      <c r="BT564" s="1318"/>
      <c r="BU564" s="1318"/>
      <c r="BV564" s="1318"/>
      <c r="BW564" s="1318"/>
      <c r="BX564" s="1318"/>
      <c r="BY564" s="1318"/>
      <c r="BZ564" s="1318"/>
      <c r="CA564" s="1318"/>
      <c r="CB564" s="1318"/>
      <c r="CC564" s="1318"/>
      <c r="CD564" s="1318"/>
      <c r="CE564" s="1318"/>
      <c r="CF564" s="1318"/>
      <c r="CG564" s="1318"/>
      <c r="CH564" s="1378">
        <f t="shared" si="11"/>
        <v>0</v>
      </c>
      <c r="CI564" s="1366"/>
    </row>
    <row r="565" spans="1:87" s="386" customFormat="1" ht="34.5" customHeight="1">
      <c r="A565" s="1677">
        <v>14</v>
      </c>
      <c r="B565" s="1685">
        <v>8</v>
      </c>
      <c r="C565" s="3319" t="s">
        <v>1197</v>
      </c>
      <c r="D565" s="462" t="s">
        <v>622</v>
      </c>
      <c r="E565" s="3204" t="s">
        <v>1198</v>
      </c>
      <c r="F565" s="3361" t="s">
        <v>1199</v>
      </c>
      <c r="G565" s="3439" t="s">
        <v>1200</v>
      </c>
      <c r="H565" s="3441" t="s">
        <v>2537</v>
      </c>
      <c r="I565" s="1599"/>
      <c r="J565" s="1630"/>
      <c r="K565" s="3442" t="s">
        <v>1201</v>
      </c>
      <c r="L565" s="2309"/>
      <c r="M565" s="2309"/>
      <c r="N565" s="2464"/>
      <c r="O565" s="2465"/>
      <c r="P565" s="2466"/>
      <c r="Q565" s="2467"/>
      <c r="R565" s="2468"/>
      <c r="S565" s="2469"/>
      <c r="T565" s="2470"/>
      <c r="U565" s="438"/>
      <c r="V565" s="439"/>
      <c r="W565" s="474"/>
      <c r="X565" s="438"/>
      <c r="Y565" s="394"/>
      <c r="Z565" s="2160"/>
      <c r="AA565" s="441"/>
      <c r="AB565" s="441"/>
      <c r="AC565" s="1173"/>
      <c r="AD565" s="1794"/>
      <c r="AE565" s="1326"/>
      <c r="AF565" s="1490"/>
      <c r="AG565" s="1327"/>
      <c r="AH565" s="1327"/>
      <c r="AI565" s="1327"/>
      <c r="AJ565" s="1318"/>
      <c r="AK565" s="1318"/>
      <c r="AL565" s="1318"/>
      <c r="AM565" s="1318"/>
      <c r="AN565" s="1318"/>
      <c r="AO565" s="1318"/>
      <c r="AP565" s="1318"/>
      <c r="AQ565" s="1318"/>
      <c r="AR565" s="1318"/>
      <c r="AS565" s="1318"/>
      <c r="AT565" s="1318"/>
      <c r="AU565" s="1318"/>
      <c r="AV565" s="1318"/>
      <c r="AW565" s="1318"/>
      <c r="AX565" s="1318"/>
      <c r="AY565" s="1318"/>
      <c r="AZ565" s="1318"/>
      <c r="BA565" s="1318"/>
      <c r="BB565" s="1318"/>
      <c r="BC565" s="1318"/>
      <c r="BD565" s="1318"/>
      <c r="BE565" s="1318"/>
      <c r="BF565" s="1318"/>
      <c r="BG565" s="1318"/>
      <c r="BH565" s="1318"/>
      <c r="BI565" s="1318"/>
      <c r="BJ565" s="1318"/>
      <c r="BK565" s="1318"/>
      <c r="BL565" s="1318"/>
      <c r="BM565" s="1318"/>
      <c r="BN565" s="1318"/>
      <c r="BO565" s="1318"/>
      <c r="BP565" s="1318"/>
      <c r="BQ565" s="1318"/>
      <c r="BR565" s="1318"/>
      <c r="BS565" s="1318"/>
      <c r="BT565" s="1318"/>
      <c r="BU565" s="1318"/>
      <c r="BV565" s="1318"/>
      <c r="BW565" s="1318"/>
      <c r="BX565" s="1318"/>
      <c r="BY565" s="1318"/>
      <c r="BZ565" s="1318"/>
      <c r="CA565" s="1318"/>
      <c r="CB565" s="1318"/>
      <c r="CC565" s="1318"/>
      <c r="CD565" s="1318"/>
      <c r="CE565" s="1318"/>
      <c r="CF565" s="1318"/>
      <c r="CG565" s="1318"/>
      <c r="CH565" s="1378">
        <f t="shared" si="11"/>
        <v>0</v>
      </c>
      <c r="CI565" s="1366"/>
    </row>
    <row r="566" spans="1:87" s="386" customFormat="1" ht="34.5" customHeight="1">
      <c r="A566" s="1678"/>
      <c r="B566" s="1698"/>
      <c r="C566" s="3172"/>
      <c r="D566" s="3205" t="s">
        <v>1202</v>
      </c>
      <c r="E566" s="3205"/>
      <c r="F566" s="3362"/>
      <c r="G566" s="3440"/>
      <c r="H566" s="3434"/>
      <c r="I566" s="1600"/>
      <c r="J566" s="1604"/>
      <c r="K566" s="3347"/>
      <c r="L566" s="2309"/>
      <c r="M566" s="2309"/>
      <c r="N566" s="2464"/>
      <c r="O566" s="1241"/>
      <c r="P566" s="2471"/>
      <c r="Q566" s="2472"/>
      <c r="R566" s="2473"/>
      <c r="S566" s="2474"/>
      <c r="T566" s="2475"/>
      <c r="U566" s="394"/>
      <c r="V566" s="407"/>
      <c r="W566" s="408"/>
      <c r="X566" s="394"/>
      <c r="Y566" s="394"/>
      <c r="Z566" s="2160"/>
      <c r="AA566" s="441"/>
      <c r="AB566" s="441"/>
      <c r="AC566" s="1173"/>
      <c r="AD566" s="1794"/>
      <c r="AE566" s="1326"/>
      <c r="AF566" s="1490"/>
      <c r="AG566" s="1327"/>
      <c r="AH566" s="1327"/>
      <c r="AI566" s="1327"/>
      <c r="AJ566" s="1318"/>
      <c r="AK566" s="1318"/>
      <c r="AL566" s="1318"/>
      <c r="AM566" s="1318"/>
      <c r="AN566" s="1318"/>
      <c r="AO566" s="1318"/>
      <c r="AP566" s="1318"/>
      <c r="AQ566" s="1318"/>
      <c r="AR566" s="1318"/>
      <c r="AS566" s="1318"/>
      <c r="AT566" s="1318"/>
      <c r="AU566" s="1318"/>
      <c r="AV566" s="1318"/>
      <c r="AW566" s="1318"/>
      <c r="AX566" s="1318"/>
      <c r="AY566" s="1318"/>
      <c r="AZ566" s="1318"/>
      <c r="BA566" s="1318"/>
      <c r="BB566" s="1318"/>
      <c r="BC566" s="1318"/>
      <c r="BD566" s="1318"/>
      <c r="BE566" s="1318"/>
      <c r="BF566" s="1318"/>
      <c r="BG566" s="1318"/>
      <c r="BH566" s="1318"/>
      <c r="BI566" s="1318"/>
      <c r="BJ566" s="1318"/>
      <c r="BK566" s="1318"/>
      <c r="BL566" s="1318"/>
      <c r="BM566" s="1318"/>
      <c r="BN566" s="1318"/>
      <c r="BO566" s="1318"/>
      <c r="BP566" s="1318"/>
      <c r="BQ566" s="1318"/>
      <c r="BR566" s="1318"/>
      <c r="BS566" s="1318"/>
      <c r="BT566" s="1318"/>
      <c r="BU566" s="1318"/>
      <c r="BV566" s="1318"/>
      <c r="BW566" s="1318"/>
      <c r="BX566" s="1318"/>
      <c r="BY566" s="1318"/>
      <c r="BZ566" s="1318"/>
      <c r="CA566" s="1318"/>
      <c r="CB566" s="1318"/>
      <c r="CC566" s="1318"/>
      <c r="CD566" s="1318"/>
      <c r="CE566" s="1318"/>
      <c r="CF566" s="1318"/>
      <c r="CG566" s="1318"/>
      <c r="CH566" s="1378">
        <f t="shared" si="11"/>
        <v>0</v>
      </c>
      <c r="CI566" s="1366"/>
    </row>
    <row r="567" spans="1:87" s="386" customFormat="1" ht="34.5" customHeight="1">
      <c r="A567" s="1678"/>
      <c r="B567" s="1698"/>
      <c r="C567" s="3172"/>
      <c r="D567" s="3205"/>
      <c r="E567" s="3205"/>
      <c r="F567" s="3362"/>
      <c r="G567" s="3440"/>
      <c r="H567" s="3434"/>
      <c r="I567" s="1600"/>
      <c r="J567" s="1604"/>
      <c r="K567" s="3347"/>
      <c r="L567" s="2309"/>
      <c r="M567" s="2309"/>
      <c r="N567" s="2464"/>
      <c r="O567" s="1241"/>
      <c r="P567" s="2471"/>
      <c r="Q567" s="2472"/>
      <c r="R567" s="2473"/>
      <c r="S567" s="2474"/>
      <c r="T567" s="2475"/>
      <c r="U567" s="394"/>
      <c r="V567" s="407"/>
      <c r="W567" s="408"/>
      <c r="X567" s="394"/>
      <c r="Y567" s="394"/>
      <c r="Z567" s="2160"/>
      <c r="AA567" s="441"/>
      <c r="AB567" s="441"/>
      <c r="AC567" s="1173"/>
      <c r="AD567" s="1794"/>
      <c r="AE567" s="1326"/>
      <c r="AF567" s="1490"/>
      <c r="AG567" s="1327"/>
      <c r="AH567" s="1327"/>
      <c r="AI567" s="1327"/>
      <c r="AJ567" s="1318"/>
      <c r="AK567" s="1318"/>
      <c r="AL567" s="1318"/>
      <c r="AM567" s="1318"/>
      <c r="AN567" s="1318"/>
      <c r="AO567" s="1318"/>
      <c r="AP567" s="1318"/>
      <c r="AQ567" s="1318"/>
      <c r="AR567" s="1318"/>
      <c r="AS567" s="1318"/>
      <c r="AT567" s="1318"/>
      <c r="AU567" s="1318"/>
      <c r="AV567" s="1318"/>
      <c r="AW567" s="1318"/>
      <c r="AX567" s="1318"/>
      <c r="AY567" s="1318"/>
      <c r="AZ567" s="1318"/>
      <c r="BA567" s="1318"/>
      <c r="BB567" s="1318"/>
      <c r="BC567" s="1318"/>
      <c r="BD567" s="1318"/>
      <c r="BE567" s="1318"/>
      <c r="BF567" s="1318"/>
      <c r="BG567" s="1318"/>
      <c r="BH567" s="1318"/>
      <c r="BI567" s="1318"/>
      <c r="BJ567" s="1318"/>
      <c r="BK567" s="1318"/>
      <c r="BL567" s="1318"/>
      <c r="BM567" s="1318"/>
      <c r="BN567" s="1318"/>
      <c r="BO567" s="1318"/>
      <c r="BP567" s="1318"/>
      <c r="BQ567" s="1318"/>
      <c r="BR567" s="1318"/>
      <c r="BS567" s="1318"/>
      <c r="BT567" s="1318"/>
      <c r="BU567" s="1318"/>
      <c r="BV567" s="1318"/>
      <c r="BW567" s="1318"/>
      <c r="BX567" s="1318"/>
      <c r="BY567" s="1318"/>
      <c r="BZ567" s="1318"/>
      <c r="CA567" s="1318"/>
      <c r="CB567" s="1318"/>
      <c r="CC567" s="1318"/>
      <c r="CD567" s="1318"/>
      <c r="CE567" s="1318"/>
      <c r="CF567" s="1318"/>
      <c r="CG567" s="1318"/>
      <c r="CH567" s="1378">
        <f t="shared" si="11"/>
        <v>0</v>
      </c>
      <c r="CI567" s="1366"/>
    </row>
    <row r="568" spans="1:87" s="386" customFormat="1" ht="34.5" customHeight="1">
      <c r="A568" s="1678"/>
      <c r="B568" s="1698"/>
      <c r="C568" s="3172"/>
      <c r="D568" s="3205"/>
      <c r="E568" s="3205"/>
      <c r="F568" s="3362"/>
      <c r="G568" s="3440"/>
      <c r="H568" s="3434"/>
      <c r="I568" s="1600"/>
      <c r="J568" s="1604"/>
      <c r="K568" s="3347"/>
      <c r="L568" s="2309"/>
      <c r="M568" s="2309"/>
      <c r="N568" s="2464"/>
      <c r="O568" s="1241"/>
      <c r="P568" s="2471"/>
      <c r="Q568" s="2472"/>
      <c r="R568" s="2473"/>
      <c r="S568" s="2474"/>
      <c r="T568" s="2475"/>
      <c r="U568" s="394"/>
      <c r="V568" s="407"/>
      <c r="W568" s="408"/>
      <c r="X568" s="394"/>
      <c r="Y568" s="394"/>
      <c r="Z568" s="2160"/>
      <c r="AA568" s="441"/>
      <c r="AB568" s="441"/>
      <c r="AC568" s="1173"/>
      <c r="AD568" s="1794"/>
      <c r="AE568" s="1326"/>
      <c r="AF568" s="1490"/>
      <c r="AG568" s="1327"/>
      <c r="AH568" s="1327"/>
      <c r="AI568" s="1327"/>
      <c r="AJ568" s="1318"/>
      <c r="AK568" s="1318"/>
      <c r="AL568" s="1318"/>
      <c r="AM568" s="1318"/>
      <c r="AN568" s="1318"/>
      <c r="AO568" s="1318"/>
      <c r="AP568" s="1318"/>
      <c r="AQ568" s="1318"/>
      <c r="AR568" s="1318"/>
      <c r="AS568" s="1318"/>
      <c r="AT568" s="1318"/>
      <c r="AU568" s="1318"/>
      <c r="AV568" s="1318"/>
      <c r="AW568" s="1318"/>
      <c r="AX568" s="1318"/>
      <c r="AY568" s="1318"/>
      <c r="AZ568" s="1318"/>
      <c r="BA568" s="1318"/>
      <c r="BB568" s="1318"/>
      <c r="BC568" s="1318"/>
      <c r="BD568" s="1318"/>
      <c r="BE568" s="1318"/>
      <c r="BF568" s="1318"/>
      <c r="BG568" s="1318"/>
      <c r="BH568" s="1318"/>
      <c r="BI568" s="1318"/>
      <c r="BJ568" s="1318"/>
      <c r="BK568" s="1318"/>
      <c r="BL568" s="1318"/>
      <c r="BM568" s="1318"/>
      <c r="BN568" s="1318"/>
      <c r="BO568" s="1318"/>
      <c r="BP568" s="1318"/>
      <c r="BQ568" s="1318"/>
      <c r="BR568" s="1318"/>
      <c r="BS568" s="1318"/>
      <c r="BT568" s="1318"/>
      <c r="BU568" s="1318"/>
      <c r="BV568" s="1318"/>
      <c r="BW568" s="1318"/>
      <c r="BX568" s="1318"/>
      <c r="BY568" s="1318"/>
      <c r="BZ568" s="1318"/>
      <c r="CA568" s="1318"/>
      <c r="CB568" s="1318"/>
      <c r="CC568" s="1318"/>
      <c r="CD568" s="1318"/>
      <c r="CE568" s="1318"/>
      <c r="CF568" s="1318"/>
      <c r="CG568" s="1318"/>
      <c r="CH568" s="1378">
        <f t="shared" si="11"/>
        <v>0</v>
      </c>
      <c r="CI568" s="1366"/>
    </row>
    <row r="569" spans="1:87" s="386" customFormat="1" ht="162.75" customHeight="1">
      <c r="A569" s="1678"/>
      <c r="B569" s="1698"/>
      <c r="C569" s="3172"/>
      <c r="D569" s="3205"/>
      <c r="E569" s="3205"/>
      <c r="F569" s="3362"/>
      <c r="G569" s="3440"/>
      <c r="H569" s="3434"/>
      <c r="I569" s="1600"/>
      <c r="J569" s="1604"/>
      <c r="K569" s="3347"/>
      <c r="L569" s="2309"/>
      <c r="M569" s="2309"/>
      <c r="N569" s="2464"/>
      <c r="O569" s="1241"/>
      <c r="P569" s="2471"/>
      <c r="Q569" s="2472"/>
      <c r="R569" s="2473"/>
      <c r="S569" s="2474"/>
      <c r="T569" s="2475"/>
      <c r="U569" s="394"/>
      <c r="V569" s="407"/>
      <c r="W569" s="408"/>
      <c r="X569" s="394"/>
      <c r="Y569" s="394"/>
      <c r="Z569" s="2160"/>
      <c r="AA569" s="441"/>
      <c r="AB569" s="441"/>
      <c r="AC569" s="1173"/>
      <c r="AD569" s="1794"/>
      <c r="AE569" s="1326"/>
      <c r="AF569" s="1490"/>
      <c r="AG569" s="1327"/>
      <c r="AH569" s="1327"/>
      <c r="AI569" s="1327"/>
      <c r="AJ569" s="1318"/>
      <c r="AK569" s="1318"/>
      <c r="AL569" s="1318"/>
      <c r="AM569" s="1318"/>
      <c r="AN569" s="1318"/>
      <c r="AO569" s="1318"/>
      <c r="AP569" s="1318"/>
      <c r="AQ569" s="1318"/>
      <c r="AR569" s="1318"/>
      <c r="AS569" s="1318"/>
      <c r="AT569" s="1318"/>
      <c r="AU569" s="1318"/>
      <c r="AV569" s="1318"/>
      <c r="AW569" s="1318"/>
      <c r="AX569" s="1318"/>
      <c r="AY569" s="1318"/>
      <c r="AZ569" s="1318"/>
      <c r="BA569" s="1318"/>
      <c r="BB569" s="1318"/>
      <c r="BC569" s="1318"/>
      <c r="BD569" s="1318"/>
      <c r="BE569" s="1318"/>
      <c r="BF569" s="1318"/>
      <c r="BG569" s="1318"/>
      <c r="BH569" s="1318"/>
      <c r="BI569" s="1318"/>
      <c r="BJ569" s="1318"/>
      <c r="BK569" s="1318"/>
      <c r="BL569" s="1318"/>
      <c r="BM569" s="1318"/>
      <c r="BN569" s="1318"/>
      <c r="BO569" s="1318"/>
      <c r="BP569" s="1318"/>
      <c r="BQ569" s="1318"/>
      <c r="BR569" s="1318"/>
      <c r="BS569" s="1318"/>
      <c r="BT569" s="1318"/>
      <c r="BU569" s="1318"/>
      <c r="BV569" s="1318"/>
      <c r="BW569" s="1318"/>
      <c r="BX569" s="1318"/>
      <c r="BY569" s="1318"/>
      <c r="BZ569" s="1318"/>
      <c r="CA569" s="1318"/>
      <c r="CB569" s="1318"/>
      <c r="CC569" s="1318"/>
      <c r="CD569" s="1318"/>
      <c r="CE569" s="1318"/>
      <c r="CF569" s="1318"/>
      <c r="CG569" s="1318"/>
      <c r="CH569" s="1378">
        <f t="shared" si="11"/>
        <v>0</v>
      </c>
      <c r="CI569" s="1366"/>
    </row>
    <row r="570" spans="1:87" s="386" customFormat="1" ht="61.5" customHeight="1">
      <c r="A570" s="1678"/>
      <c r="B570" s="1698"/>
      <c r="C570" s="3172"/>
      <c r="D570" s="3205"/>
      <c r="E570" s="3205"/>
      <c r="F570" s="3362"/>
      <c r="G570" s="3440"/>
      <c r="H570" s="3434"/>
      <c r="I570" s="1600">
        <v>119</v>
      </c>
      <c r="J570" s="1604">
        <v>55</v>
      </c>
      <c r="K570" s="3345" t="s">
        <v>1203</v>
      </c>
      <c r="L570" s="2309" t="s">
        <v>1204</v>
      </c>
      <c r="M570" s="3139" t="s">
        <v>1205</v>
      </c>
      <c r="N570" s="2464"/>
      <c r="O570" s="1241"/>
      <c r="P570" s="3431"/>
      <c r="Q570" s="388"/>
      <c r="R570" s="394"/>
      <c r="S570" s="2474"/>
      <c r="T570" s="2475"/>
      <c r="U570" s="394"/>
      <c r="V570" s="407"/>
      <c r="W570" s="408"/>
      <c r="X570" s="394"/>
      <c r="Y570" s="394"/>
      <c r="Z570" s="3119" t="s">
        <v>1206</v>
      </c>
      <c r="AA570" s="441">
        <v>311</v>
      </c>
      <c r="AB570" s="441">
        <v>3111</v>
      </c>
      <c r="AC570" s="1173" t="s">
        <v>124</v>
      </c>
      <c r="AD570" s="1794">
        <f>25*250</f>
        <v>6250</v>
      </c>
      <c r="AE570" s="1326"/>
      <c r="AF570" s="1490"/>
      <c r="AG570" s="1327"/>
      <c r="AH570" s="1327"/>
      <c r="AI570" s="1327"/>
      <c r="AJ570" s="1318"/>
      <c r="AK570" s="1318"/>
      <c r="AL570" s="1318"/>
      <c r="AM570" s="1318"/>
      <c r="AN570" s="1318"/>
      <c r="AO570" s="1318"/>
      <c r="AP570" s="1318"/>
      <c r="AQ570" s="1328"/>
      <c r="AR570" s="1328"/>
      <c r="AS570" s="1318"/>
      <c r="AT570" s="1318"/>
      <c r="AU570" s="1318"/>
      <c r="AV570" s="1318"/>
      <c r="AW570" s="1318"/>
      <c r="AX570" s="1318"/>
      <c r="AY570" s="1318"/>
      <c r="AZ570" s="1318"/>
      <c r="BA570" s="1328">
        <f>+AD570</f>
        <v>6250</v>
      </c>
      <c r="BB570" s="1318"/>
      <c r="BC570" s="1318"/>
      <c r="BD570" s="1318"/>
      <c r="BE570" s="1318"/>
      <c r="BF570" s="1318"/>
      <c r="BG570" s="1318"/>
      <c r="BH570" s="1318"/>
      <c r="BI570" s="1318"/>
      <c r="BJ570" s="1318"/>
      <c r="BK570" s="1318"/>
      <c r="BL570" s="1318"/>
      <c r="BM570" s="1318"/>
      <c r="BN570" s="1318"/>
      <c r="BO570" s="1318"/>
      <c r="BP570" s="1318"/>
      <c r="BQ570" s="1318"/>
      <c r="BR570" s="1318"/>
      <c r="BS570" s="1318"/>
      <c r="BT570" s="1318"/>
      <c r="BU570" s="1318"/>
      <c r="BV570" s="1318"/>
      <c r="BW570" s="1318"/>
      <c r="BX570" s="1318"/>
      <c r="BY570" s="1318"/>
      <c r="BZ570" s="1318"/>
      <c r="CA570" s="1318"/>
      <c r="CB570" s="1318"/>
      <c r="CC570" s="1318"/>
      <c r="CD570" s="1318"/>
      <c r="CE570" s="1318"/>
      <c r="CF570" s="1318"/>
      <c r="CG570" s="1318"/>
      <c r="CH570" s="1378">
        <f t="shared" si="11"/>
        <v>6250</v>
      </c>
      <c r="CI570" s="1366"/>
    </row>
    <row r="571" spans="1:87" s="386" customFormat="1" ht="78.75" customHeight="1">
      <c r="A571" s="1678"/>
      <c r="B571" s="1698"/>
      <c r="C571" s="3172"/>
      <c r="D571" s="3205"/>
      <c r="E571" s="2184"/>
      <c r="F571" s="3362"/>
      <c r="G571" s="3440"/>
      <c r="H571" s="3434"/>
      <c r="I571" s="1600"/>
      <c r="J571" s="1604"/>
      <c r="K571" s="3345"/>
      <c r="L571" s="2309" t="s">
        <v>1207</v>
      </c>
      <c r="M571" s="3139"/>
      <c r="N571" s="2476"/>
      <c r="O571" s="1241"/>
      <c r="P571" s="3431"/>
      <c r="Q571" s="388"/>
      <c r="R571" s="394"/>
      <c r="S571" s="2474"/>
      <c r="T571" s="2475"/>
      <c r="U571" s="394"/>
      <c r="V571" s="407"/>
      <c r="W571" s="408"/>
      <c r="X571" s="394"/>
      <c r="Y571" s="394"/>
      <c r="Z571" s="3119"/>
      <c r="AA571" s="441"/>
      <c r="AB571" s="441"/>
      <c r="AC571" s="1173"/>
      <c r="AD571" s="1794"/>
      <c r="AE571" s="1326"/>
      <c r="AF571" s="1490"/>
      <c r="AG571" s="1327"/>
      <c r="AH571" s="1327"/>
      <c r="AI571" s="1327"/>
      <c r="AJ571" s="1318"/>
      <c r="AK571" s="1318"/>
      <c r="AL571" s="1318"/>
      <c r="AM571" s="1318"/>
      <c r="AN571" s="1318"/>
      <c r="AO571" s="1318"/>
      <c r="AP571" s="1318"/>
      <c r="AQ571" s="1318"/>
      <c r="AR571" s="1318"/>
      <c r="AS571" s="1318"/>
      <c r="AT571" s="1318"/>
      <c r="AU571" s="1318"/>
      <c r="AV571" s="1318"/>
      <c r="AW571" s="1318"/>
      <c r="AX571" s="1318"/>
      <c r="AY571" s="1318"/>
      <c r="AZ571" s="1318"/>
      <c r="BA571" s="1318"/>
      <c r="BB571" s="1318"/>
      <c r="BC571" s="1318"/>
      <c r="BD571" s="1318"/>
      <c r="BE571" s="1318"/>
      <c r="BF571" s="1318"/>
      <c r="BG571" s="1318"/>
      <c r="BH571" s="1318"/>
      <c r="BI571" s="1318"/>
      <c r="BJ571" s="1318"/>
      <c r="BK571" s="1318"/>
      <c r="BL571" s="1318"/>
      <c r="BM571" s="1318"/>
      <c r="BN571" s="1318"/>
      <c r="BO571" s="1318"/>
      <c r="BP571" s="1318"/>
      <c r="BQ571" s="1318"/>
      <c r="BR571" s="1318"/>
      <c r="BS571" s="1318"/>
      <c r="BT571" s="1318"/>
      <c r="BU571" s="1318"/>
      <c r="BV571" s="1318"/>
      <c r="BW571" s="1318"/>
      <c r="BX571" s="1318"/>
      <c r="BY571" s="1318"/>
      <c r="BZ571" s="1318"/>
      <c r="CA571" s="1318"/>
      <c r="CB571" s="1318"/>
      <c r="CC571" s="1318"/>
      <c r="CD571" s="1318"/>
      <c r="CE571" s="1318"/>
      <c r="CF571" s="1318"/>
      <c r="CG571" s="1318"/>
      <c r="CH571" s="1378">
        <f t="shared" si="11"/>
        <v>0</v>
      </c>
      <c r="CI571" s="1366"/>
    </row>
    <row r="572" spans="1:87" s="386" customFormat="1" ht="48" customHeight="1">
      <c r="A572" s="1678"/>
      <c r="B572" s="1698"/>
      <c r="C572" s="3172"/>
      <c r="D572" s="443" t="s">
        <v>631</v>
      </c>
      <c r="E572" s="2184"/>
      <c r="F572" s="3362"/>
      <c r="G572" s="2283"/>
      <c r="H572" s="2281"/>
      <c r="I572" s="1600"/>
      <c r="J572" s="1605"/>
      <c r="K572" s="2280"/>
      <c r="L572" s="1881"/>
      <c r="M572" s="628"/>
      <c r="N572" s="2477"/>
      <c r="O572" s="2478"/>
      <c r="P572" s="2479"/>
      <c r="Q572" s="422"/>
      <c r="R572" s="396"/>
      <c r="S572" s="2480"/>
      <c r="T572" s="2481"/>
      <c r="U572" s="396"/>
      <c r="V572" s="397"/>
      <c r="W572" s="399"/>
      <c r="X572" s="396"/>
      <c r="Y572" s="396"/>
      <c r="Z572" s="2193"/>
      <c r="AA572" s="560"/>
      <c r="AB572" s="560"/>
      <c r="AC572" s="561"/>
      <c r="AD572" s="2619"/>
      <c r="AE572" s="1326"/>
      <c r="AF572" s="1490"/>
      <c r="AG572" s="1327"/>
      <c r="AH572" s="1327"/>
      <c r="AI572" s="1327"/>
      <c r="AJ572" s="1318"/>
      <c r="AK572" s="1318"/>
      <c r="AL572" s="1318"/>
      <c r="AM572" s="1318"/>
      <c r="AN572" s="1318"/>
      <c r="AO572" s="1318"/>
      <c r="AP572" s="1318"/>
      <c r="AQ572" s="1318"/>
      <c r="AR572" s="1318"/>
      <c r="AS572" s="1318"/>
      <c r="AT572" s="1318"/>
      <c r="AU572" s="1318"/>
      <c r="AV572" s="1318"/>
      <c r="AW572" s="1318"/>
      <c r="AX572" s="1318"/>
      <c r="AY572" s="1318"/>
      <c r="AZ572" s="1318"/>
      <c r="BA572" s="1318"/>
      <c r="BB572" s="1318"/>
      <c r="BC572" s="1318"/>
      <c r="BD572" s="1318"/>
      <c r="BE572" s="1318"/>
      <c r="BF572" s="1318"/>
      <c r="BG572" s="1318"/>
      <c r="BH572" s="1318"/>
      <c r="BI572" s="1318"/>
      <c r="BJ572" s="1318"/>
      <c r="BK572" s="1318"/>
      <c r="BL572" s="1318"/>
      <c r="BM572" s="1318"/>
      <c r="BN572" s="1318"/>
      <c r="BO572" s="1318"/>
      <c r="BP572" s="1318"/>
      <c r="BQ572" s="1318"/>
      <c r="BR572" s="1318"/>
      <c r="BS572" s="1318"/>
      <c r="BT572" s="1318"/>
      <c r="BU572" s="1318"/>
      <c r="BV572" s="1318"/>
      <c r="BW572" s="1318"/>
      <c r="BX572" s="1318"/>
      <c r="BY572" s="1318"/>
      <c r="BZ572" s="1318"/>
      <c r="CA572" s="1318"/>
      <c r="CB572" s="1318"/>
      <c r="CC572" s="1318"/>
      <c r="CD572" s="1318"/>
      <c r="CE572" s="1318"/>
      <c r="CF572" s="1318"/>
      <c r="CG572" s="1318"/>
      <c r="CH572" s="1378">
        <f t="shared" si="11"/>
        <v>0</v>
      </c>
      <c r="CI572" s="1366"/>
    </row>
    <row r="573" spans="1:87" s="386" customFormat="1" ht="144" customHeight="1">
      <c r="A573" s="1678"/>
      <c r="B573" s="1698"/>
      <c r="C573" s="3172"/>
      <c r="D573" s="2184" t="s">
        <v>1208</v>
      </c>
      <c r="E573" s="2184"/>
      <c r="F573" s="3362"/>
      <c r="G573" s="2283"/>
      <c r="H573" s="2281"/>
      <c r="I573" s="1601">
        <v>120</v>
      </c>
      <c r="J573" s="1631">
        <v>56</v>
      </c>
      <c r="K573" s="3370" t="s">
        <v>1209</v>
      </c>
      <c r="L573" s="2148" t="s">
        <v>1210</v>
      </c>
      <c r="M573" s="2273" t="s">
        <v>950</v>
      </c>
      <c r="N573" s="403"/>
      <c r="O573" s="404"/>
      <c r="P573" s="428"/>
      <c r="Q573" s="429"/>
      <c r="R573" s="415"/>
      <c r="S573" s="416"/>
      <c r="T573" s="406"/>
      <c r="U573" s="415"/>
      <c r="V573" s="417"/>
      <c r="W573" s="418"/>
      <c r="X573" s="404"/>
      <c r="Y573" s="404"/>
      <c r="Z573" s="2194"/>
      <c r="AA573" s="441"/>
      <c r="AB573" s="441"/>
      <c r="AC573" s="1173"/>
      <c r="AD573" s="1794"/>
      <c r="AE573" s="1326"/>
      <c r="AF573" s="1490"/>
      <c r="AG573" s="1327"/>
      <c r="AH573" s="1327"/>
      <c r="AI573" s="1327"/>
      <c r="AJ573" s="1318"/>
      <c r="AK573" s="1318"/>
      <c r="AL573" s="1318"/>
      <c r="AM573" s="1318"/>
      <c r="AN573" s="1318"/>
      <c r="AO573" s="1318"/>
      <c r="AP573" s="1318"/>
      <c r="AQ573" s="1318"/>
      <c r="AR573" s="1318"/>
      <c r="AS573" s="1318"/>
      <c r="AT573" s="1318"/>
      <c r="AU573" s="1318"/>
      <c r="AV573" s="1318"/>
      <c r="AW573" s="1318"/>
      <c r="AX573" s="1318"/>
      <c r="AY573" s="1318"/>
      <c r="AZ573" s="1318"/>
      <c r="BA573" s="1318"/>
      <c r="BB573" s="1318"/>
      <c r="BC573" s="1318"/>
      <c r="BD573" s="1318"/>
      <c r="BE573" s="1318"/>
      <c r="BF573" s="1318"/>
      <c r="BG573" s="1318"/>
      <c r="BH573" s="1318"/>
      <c r="BI573" s="1318"/>
      <c r="BJ573" s="1318"/>
      <c r="BK573" s="1318"/>
      <c r="BL573" s="1318"/>
      <c r="BM573" s="1318"/>
      <c r="BN573" s="1318"/>
      <c r="BO573" s="1318"/>
      <c r="BP573" s="1318"/>
      <c r="BQ573" s="1318"/>
      <c r="BR573" s="1318"/>
      <c r="BS573" s="1318"/>
      <c r="BT573" s="1318"/>
      <c r="BU573" s="1318"/>
      <c r="BV573" s="1318"/>
      <c r="BW573" s="1318"/>
      <c r="BX573" s="1318"/>
      <c r="BY573" s="1318"/>
      <c r="BZ573" s="1318"/>
      <c r="CA573" s="1318"/>
      <c r="CB573" s="1318"/>
      <c r="CC573" s="1318"/>
      <c r="CD573" s="1318"/>
      <c r="CE573" s="1318"/>
      <c r="CF573" s="1318"/>
      <c r="CG573" s="1318"/>
      <c r="CH573" s="1378">
        <f t="shared" si="11"/>
        <v>0</v>
      </c>
      <c r="CI573" s="1366"/>
    </row>
    <row r="574" spans="1:87" s="386" customFormat="1" ht="55.5" customHeight="1">
      <c r="A574" s="1678"/>
      <c r="B574" s="1698"/>
      <c r="C574" s="3172"/>
      <c r="D574" s="3205" t="s">
        <v>1211</v>
      </c>
      <c r="E574" s="303"/>
      <c r="F574" s="3362"/>
      <c r="G574" s="2283"/>
      <c r="H574" s="2281"/>
      <c r="I574" s="1602"/>
      <c r="J574" s="1632"/>
      <c r="K574" s="3432"/>
      <c r="L574" s="629"/>
      <c r="M574" s="630"/>
      <c r="N574" s="398"/>
      <c r="O574" s="396"/>
      <c r="P574" s="397"/>
      <c r="Q574" s="399"/>
      <c r="R574" s="396"/>
      <c r="S574" s="411"/>
      <c r="T574" s="398"/>
      <c r="U574" s="396"/>
      <c r="V574" s="397"/>
      <c r="W574" s="399"/>
      <c r="X574" s="396"/>
      <c r="Y574" s="396"/>
      <c r="Z574" s="2193"/>
      <c r="AA574" s="560"/>
      <c r="AB574" s="560"/>
      <c r="AC574" s="561"/>
      <c r="AD574" s="2619"/>
      <c r="AE574" s="1336"/>
      <c r="AF574" s="1492"/>
      <c r="AG574" s="1337"/>
      <c r="AH574" s="1337"/>
      <c r="AI574" s="1337"/>
      <c r="AJ574" s="1318"/>
      <c r="AK574" s="1318"/>
      <c r="AL574" s="1318"/>
      <c r="AM574" s="1318"/>
      <c r="AN574" s="1318"/>
      <c r="AO574" s="1318"/>
      <c r="AP574" s="1318"/>
      <c r="AQ574" s="1318"/>
      <c r="AR574" s="1318"/>
      <c r="AS574" s="1318"/>
      <c r="AT574" s="1318"/>
      <c r="AU574" s="1318"/>
      <c r="AV574" s="1318"/>
      <c r="AW574" s="1318"/>
      <c r="AX574" s="1318"/>
      <c r="AY574" s="1318"/>
      <c r="AZ574" s="1318"/>
      <c r="BA574" s="1318"/>
      <c r="BB574" s="1318"/>
      <c r="BC574" s="1318"/>
      <c r="BD574" s="1318"/>
      <c r="BE574" s="1318"/>
      <c r="BF574" s="1318"/>
      <c r="BG574" s="1318"/>
      <c r="BH574" s="1318"/>
      <c r="BI574" s="1318"/>
      <c r="BJ574" s="1318"/>
      <c r="BK574" s="1318"/>
      <c r="BL574" s="1318"/>
      <c r="BM574" s="1318"/>
      <c r="BN574" s="1318"/>
      <c r="BO574" s="1318"/>
      <c r="BP574" s="1318"/>
      <c r="BQ574" s="1318"/>
      <c r="BR574" s="1318"/>
      <c r="BS574" s="1318"/>
      <c r="BT574" s="1318"/>
      <c r="BU574" s="1318"/>
      <c r="BV574" s="1318"/>
      <c r="BW574" s="1318"/>
      <c r="BX574" s="1318"/>
      <c r="BY574" s="1318"/>
      <c r="BZ574" s="1318"/>
      <c r="CA574" s="1318"/>
      <c r="CB574" s="1318"/>
      <c r="CC574" s="1318"/>
      <c r="CD574" s="1318"/>
      <c r="CE574" s="1318"/>
      <c r="CF574" s="1318"/>
      <c r="CG574" s="1318"/>
      <c r="CH574" s="1378">
        <f t="shared" si="11"/>
        <v>0</v>
      </c>
      <c r="CI574" s="1366"/>
    </row>
    <row r="575" spans="1:87" s="632" customFormat="1" ht="85.5" customHeight="1">
      <c r="A575" s="1680"/>
      <c r="B575" s="1696"/>
      <c r="C575" s="2184"/>
      <c r="D575" s="3205"/>
      <c r="E575" s="2272"/>
      <c r="F575" s="1663"/>
      <c r="G575" s="2283"/>
      <c r="H575" s="3433" t="s">
        <v>2525</v>
      </c>
      <c r="I575" s="1600">
        <v>121</v>
      </c>
      <c r="J575" s="1628">
        <v>57</v>
      </c>
      <c r="K575" s="3435" t="s">
        <v>1212</v>
      </c>
      <c r="L575" s="3371" t="s">
        <v>1213</v>
      </c>
      <c r="M575" s="3437" t="s">
        <v>1214</v>
      </c>
      <c r="N575" s="2482"/>
      <c r="O575" s="1279"/>
      <c r="P575" s="1282"/>
      <c r="Q575" s="2483"/>
      <c r="R575" s="2484"/>
      <c r="S575" s="2485"/>
      <c r="T575" s="2486"/>
      <c r="U575" s="415"/>
      <c r="V575" s="417"/>
      <c r="W575" s="418"/>
      <c r="X575" s="415"/>
      <c r="Y575" s="417"/>
      <c r="Z575" s="3302" t="s">
        <v>1215</v>
      </c>
      <c r="AA575" s="631">
        <v>311</v>
      </c>
      <c r="AB575" s="1567">
        <v>3111</v>
      </c>
      <c r="AC575" s="3305" t="s">
        <v>124</v>
      </c>
      <c r="AD575" s="1798">
        <f>35*250*8</f>
        <v>70000</v>
      </c>
      <c r="AE575" s="1326"/>
      <c r="AF575" s="1490"/>
      <c r="AG575" s="1327"/>
      <c r="AH575" s="1327"/>
      <c r="AI575" s="1327"/>
      <c r="AJ575" s="1318"/>
      <c r="AK575" s="1318"/>
      <c r="AL575" s="1318"/>
      <c r="AM575" s="1318"/>
      <c r="AN575" s="1318"/>
      <c r="AO575" s="1318"/>
      <c r="AP575" s="1318"/>
      <c r="AQ575" s="1329"/>
      <c r="AR575" s="1329"/>
      <c r="AS575" s="1318"/>
      <c r="AT575" s="1318"/>
      <c r="AU575" s="1318"/>
      <c r="AV575" s="1318"/>
      <c r="AW575" s="1318"/>
      <c r="AX575" s="1318"/>
      <c r="AY575" s="1318"/>
      <c r="AZ575" s="1318"/>
      <c r="BA575" s="1328">
        <f>+AD575</f>
        <v>70000</v>
      </c>
      <c r="BB575" s="1338"/>
      <c r="BC575" s="1338"/>
      <c r="BD575" s="1338"/>
      <c r="BE575" s="1338"/>
      <c r="BF575" s="1338"/>
      <c r="BG575" s="1338"/>
      <c r="BH575" s="1338"/>
      <c r="BI575" s="1338"/>
      <c r="BJ575" s="1338"/>
      <c r="BK575" s="1338"/>
      <c r="BL575" s="1338"/>
      <c r="BM575" s="1338"/>
      <c r="BN575" s="1338"/>
      <c r="BO575" s="1338"/>
      <c r="BP575" s="1338"/>
      <c r="BQ575" s="1338"/>
      <c r="BR575" s="1338"/>
      <c r="BS575" s="1338"/>
      <c r="BT575" s="1338"/>
      <c r="BU575" s="1338"/>
      <c r="BV575" s="1338"/>
      <c r="BW575" s="1338"/>
      <c r="BX575" s="1338"/>
      <c r="BY575" s="1338"/>
      <c r="BZ575" s="1338"/>
      <c r="CA575" s="1338"/>
      <c r="CB575" s="1338"/>
      <c r="CC575" s="1338"/>
      <c r="CD575" s="1338"/>
      <c r="CE575" s="1338"/>
      <c r="CF575" s="1338"/>
      <c r="CG575" s="1338"/>
      <c r="CH575" s="1378">
        <f t="shared" si="11"/>
        <v>70000</v>
      </c>
      <c r="CI575" s="1370"/>
    </row>
    <row r="576" spans="1:87" s="557" customFormat="1" ht="39.75" customHeight="1">
      <c r="A576" s="1680"/>
      <c r="B576" s="1696"/>
      <c r="C576" s="2184"/>
      <c r="D576" s="3205" t="s">
        <v>1216</v>
      </c>
      <c r="E576" s="2272"/>
      <c r="F576" s="1663"/>
      <c r="G576" s="2283"/>
      <c r="H576" s="3434"/>
      <c r="I576" s="1600"/>
      <c r="J576" s="1604"/>
      <c r="K576" s="3436"/>
      <c r="L576" s="3372"/>
      <c r="M576" s="3438"/>
      <c r="N576" s="2487"/>
      <c r="O576" s="1248"/>
      <c r="P576" s="1251"/>
      <c r="Q576" s="2488"/>
      <c r="R576" s="2489"/>
      <c r="S576" s="2490"/>
      <c r="T576" s="2491"/>
      <c r="U576" s="381"/>
      <c r="V576" s="382"/>
      <c r="W576" s="380"/>
      <c r="X576" s="381"/>
      <c r="Y576" s="382"/>
      <c r="Z576" s="3134"/>
      <c r="AA576" s="444"/>
      <c r="AB576" s="752"/>
      <c r="AC576" s="3145"/>
      <c r="AD576" s="1796"/>
      <c r="AE576" s="1326"/>
      <c r="AF576" s="1490"/>
      <c r="AG576" s="1327"/>
      <c r="AH576" s="1327"/>
      <c r="AI576" s="1327"/>
      <c r="AJ576" s="1318"/>
      <c r="AK576" s="1318"/>
      <c r="AL576" s="1318"/>
      <c r="AM576" s="1318"/>
      <c r="AN576" s="1318"/>
      <c r="AO576" s="1318"/>
      <c r="AP576" s="1318"/>
      <c r="AQ576" s="1318"/>
      <c r="AR576" s="1318"/>
      <c r="AS576" s="1318"/>
      <c r="AT576" s="1318"/>
      <c r="AU576" s="1318"/>
      <c r="AV576" s="1318"/>
      <c r="AW576" s="1318"/>
      <c r="AX576" s="1318"/>
      <c r="AY576" s="1318"/>
      <c r="AZ576" s="1318"/>
      <c r="BA576" s="1318"/>
      <c r="BB576" s="1332"/>
      <c r="BC576" s="1332"/>
      <c r="BD576" s="1332"/>
      <c r="BE576" s="1332"/>
      <c r="BF576" s="1332"/>
      <c r="BG576" s="1332"/>
      <c r="BH576" s="1332"/>
      <c r="BI576" s="1332"/>
      <c r="BJ576" s="1332"/>
      <c r="BK576" s="1332"/>
      <c r="BL576" s="1332"/>
      <c r="BM576" s="1332"/>
      <c r="BN576" s="1332"/>
      <c r="BO576" s="1332"/>
      <c r="BP576" s="1332"/>
      <c r="BQ576" s="1332"/>
      <c r="BR576" s="1332"/>
      <c r="BS576" s="1332"/>
      <c r="BT576" s="1332"/>
      <c r="BU576" s="1332"/>
      <c r="BV576" s="1332"/>
      <c r="BW576" s="1332"/>
      <c r="BX576" s="1332"/>
      <c r="BY576" s="1332"/>
      <c r="BZ576" s="1332"/>
      <c r="CA576" s="1332"/>
      <c r="CB576" s="1332"/>
      <c r="CC576" s="1332"/>
      <c r="CD576" s="1332"/>
      <c r="CE576" s="1332"/>
      <c r="CF576" s="1332"/>
      <c r="CG576" s="1332"/>
      <c r="CH576" s="1378">
        <f t="shared" si="11"/>
        <v>0</v>
      </c>
      <c r="CI576" s="1368"/>
    </row>
    <row r="577" spans="1:87" s="557" customFormat="1" ht="60" customHeight="1">
      <c r="A577" s="1680"/>
      <c r="B577" s="1696"/>
      <c r="C577" s="2184"/>
      <c r="D577" s="3205"/>
      <c r="E577" s="2272"/>
      <c r="F577" s="1663"/>
      <c r="G577" s="2283"/>
      <c r="H577" s="3434"/>
      <c r="I577" s="1600"/>
      <c r="J577" s="1604"/>
      <c r="K577" s="3436"/>
      <c r="L577" s="3372"/>
      <c r="M577" s="3438"/>
      <c r="N577" s="2487"/>
      <c r="O577" s="1248"/>
      <c r="P577" s="1251"/>
      <c r="Q577" s="2488"/>
      <c r="R577" s="2489"/>
      <c r="S577" s="2490"/>
      <c r="T577" s="2491"/>
      <c r="U577" s="381"/>
      <c r="V577" s="382"/>
      <c r="W577" s="380"/>
      <c r="X577" s="381"/>
      <c r="Y577" s="382"/>
      <c r="Z577" s="3134"/>
      <c r="AA577" s="444"/>
      <c r="AB577" s="752"/>
      <c r="AC577" s="3145"/>
      <c r="AD577" s="1796"/>
      <c r="AE577" s="1326"/>
      <c r="AF577" s="1490"/>
      <c r="AG577" s="1327"/>
      <c r="AH577" s="1327"/>
      <c r="AI577" s="1327"/>
      <c r="AJ577" s="1318"/>
      <c r="AK577" s="1318"/>
      <c r="AL577" s="1318"/>
      <c r="AM577" s="1318"/>
      <c r="AN577" s="1318"/>
      <c r="AO577" s="1318"/>
      <c r="AP577" s="1318"/>
      <c r="AQ577" s="1318"/>
      <c r="AR577" s="1318"/>
      <c r="AS577" s="1318"/>
      <c r="AT577" s="1318"/>
      <c r="AU577" s="1318"/>
      <c r="AV577" s="1318"/>
      <c r="AW577" s="1318"/>
      <c r="AX577" s="1318"/>
      <c r="AY577" s="1318"/>
      <c r="AZ577" s="1318"/>
      <c r="BA577" s="1318"/>
      <c r="BB577" s="1332"/>
      <c r="BC577" s="1332"/>
      <c r="BD577" s="1332"/>
      <c r="BE577" s="1332"/>
      <c r="BF577" s="1332"/>
      <c r="BG577" s="1332"/>
      <c r="BH577" s="1332"/>
      <c r="BI577" s="1332"/>
      <c r="BJ577" s="1332"/>
      <c r="BK577" s="1332"/>
      <c r="BL577" s="1332"/>
      <c r="BM577" s="1332"/>
      <c r="BN577" s="1332"/>
      <c r="BO577" s="1332"/>
      <c r="BP577" s="1332"/>
      <c r="BQ577" s="1332"/>
      <c r="BR577" s="1332"/>
      <c r="BS577" s="1332"/>
      <c r="BT577" s="1332"/>
      <c r="BU577" s="1332"/>
      <c r="BV577" s="1332"/>
      <c r="BW577" s="1332"/>
      <c r="BX577" s="1332"/>
      <c r="BY577" s="1332"/>
      <c r="BZ577" s="1332"/>
      <c r="CA577" s="1332"/>
      <c r="CB577" s="1332"/>
      <c r="CC577" s="1332"/>
      <c r="CD577" s="1332"/>
      <c r="CE577" s="1332"/>
      <c r="CF577" s="1332"/>
      <c r="CG577" s="1332"/>
      <c r="CH577" s="1378">
        <f t="shared" si="11"/>
        <v>0</v>
      </c>
      <c r="CI577" s="1368"/>
    </row>
    <row r="578" spans="1:87" s="557" customFormat="1" ht="60" customHeight="1">
      <c r="A578" s="1680"/>
      <c r="B578" s="1696"/>
      <c r="C578" s="2184"/>
      <c r="D578" s="2184"/>
      <c r="E578" s="2272"/>
      <c r="F578" s="1663"/>
      <c r="G578" s="2283"/>
      <c r="H578" s="2281"/>
      <c r="I578" s="1600"/>
      <c r="J578" s="1604"/>
      <c r="K578" s="2216"/>
      <c r="L578" s="2276"/>
      <c r="M578" s="2278"/>
      <c r="N578" s="2487"/>
      <c r="O578" s="1248"/>
      <c r="P578" s="1251"/>
      <c r="Q578" s="2488"/>
      <c r="R578" s="2489"/>
      <c r="S578" s="2490"/>
      <c r="T578" s="2491"/>
      <c r="U578" s="381"/>
      <c r="V578" s="382"/>
      <c r="W578" s="380"/>
      <c r="X578" s="381"/>
      <c r="Y578" s="382"/>
      <c r="Z578" s="3119" t="s">
        <v>989</v>
      </c>
      <c r="AA578" s="444">
        <v>231</v>
      </c>
      <c r="AB578" s="752"/>
      <c r="AC578" s="1173" t="s">
        <v>5</v>
      </c>
      <c r="AD578" s="1796">
        <f>(520*4+360)*8</f>
        <v>19520</v>
      </c>
      <c r="AE578" s="1326"/>
      <c r="AF578" s="1490"/>
      <c r="AG578" s="1327"/>
      <c r="AH578" s="1327"/>
      <c r="AI578" s="1327"/>
      <c r="AJ578" s="1329">
        <f>+AD578</f>
        <v>19520</v>
      </c>
      <c r="AK578" s="1329"/>
      <c r="AL578" s="1318"/>
      <c r="AM578" s="1318"/>
      <c r="AN578" s="1318"/>
      <c r="AO578" s="1318"/>
      <c r="AP578" s="1318"/>
      <c r="AQ578" s="1318"/>
      <c r="AR578" s="1318"/>
      <c r="AS578" s="1318"/>
      <c r="AT578" s="1318"/>
      <c r="AU578" s="1318"/>
      <c r="AV578" s="1318"/>
      <c r="AW578" s="1318"/>
      <c r="AX578" s="1318"/>
      <c r="AY578" s="1318"/>
      <c r="AZ578" s="1318"/>
      <c r="BA578" s="1318"/>
      <c r="BB578" s="1332"/>
      <c r="BC578" s="1332"/>
      <c r="BD578" s="1332"/>
      <c r="BE578" s="1332"/>
      <c r="BF578" s="1332"/>
      <c r="BG578" s="1332"/>
      <c r="BH578" s="1332"/>
      <c r="BI578" s="1332"/>
      <c r="BJ578" s="1332"/>
      <c r="BK578" s="1332"/>
      <c r="BL578" s="1332"/>
      <c r="BM578" s="1332"/>
      <c r="BN578" s="1332"/>
      <c r="BO578" s="1332"/>
      <c r="BP578" s="1332"/>
      <c r="BQ578" s="1332"/>
      <c r="BR578" s="1332"/>
      <c r="BS578" s="1332"/>
      <c r="BT578" s="1332"/>
      <c r="BU578" s="1332"/>
      <c r="BV578" s="1332"/>
      <c r="BW578" s="1332"/>
      <c r="BX578" s="1332"/>
      <c r="BY578" s="1332"/>
      <c r="BZ578" s="1332"/>
      <c r="CA578" s="1332"/>
      <c r="CB578" s="1332"/>
      <c r="CC578" s="1332"/>
      <c r="CD578" s="1332"/>
      <c r="CE578" s="1332"/>
      <c r="CF578" s="1332"/>
      <c r="CG578" s="1332"/>
      <c r="CH578" s="1378">
        <f t="shared" si="11"/>
        <v>19520</v>
      </c>
      <c r="CI578" s="1368"/>
    </row>
    <row r="579" spans="1:87" s="557" customFormat="1" ht="60" customHeight="1">
      <c r="A579" s="1680"/>
      <c r="B579" s="1696"/>
      <c r="C579" s="2184"/>
      <c r="D579" s="2184"/>
      <c r="E579" s="2272"/>
      <c r="F579" s="1663"/>
      <c r="G579" s="2283"/>
      <c r="H579" s="2281"/>
      <c r="I579" s="1600"/>
      <c r="J579" s="1604"/>
      <c r="K579" s="2216"/>
      <c r="L579" s="2276"/>
      <c r="M579" s="2278"/>
      <c r="N579" s="2487"/>
      <c r="O579" s="1248"/>
      <c r="P579" s="1251"/>
      <c r="Q579" s="2488"/>
      <c r="R579" s="2489"/>
      <c r="S579" s="2490"/>
      <c r="T579" s="2491"/>
      <c r="U579" s="381"/>
      <c r="V579" s="382"/>
      <c r="W579" s="380"/>
      <c r="X579" s="381"/>
      <c r="Y579" s="382"/>
      <c r="Z579" s="3119"/>
      <c r="AA579" s="444"/>
      <c r="AB579" s="752"/>
      <c r="AC579" s="1173"/>
      <c r="AD579" s="1796"/>
      <c r="AE579" s="1326"/>
      <c r="AF579" s="1490"/>
      <c r="AG579" s="1327"/>
      <c r="AH579" s="1327"/>
      <c r="AI579" s="1327"/>
      <c r="AJ579" s="1318"/>
      <c r="AK579" s="1318"/>
      <c r="AL579" s="1318"/>
      <c r="AM579" s="1318"/>
      <c r="AN579" s="1318"/>
      <c r="AO579" s="1318"/>
      <c r="AP579" s="1318"/>
      <c r="AQ579" s="1318"/>
      <c r="AR579" s="1318"/>
      <c r="AS579" s="1318"/>
      <c r="AT579" s="1318"/>
      <c r="AU579" s="1318"/>
      <c r="AV579" s="1318"/>
      <c r="AW579" s="1318"/>
      <c r="AX579" s="1318"/>
      <c r="AY579" s="1318"/>
      <c r="AZ579" s="1318"/>
      <c r="BA579" s="1318"/>
      <c r="BB579" s="1332"/>
      <c r="BC579" s="1332"/>
      <c r="BD579" s="1332"/>
      <c r="BE579" s="1332"/>
      <c r="BF579" s="1332"/>
      <c r="BG579" s="1332"/>
      <c r="BH579" s="1332"/>
      <c r="BI579" s="1332"/>
      <c r="BJ579" s="1332"/>
      <c r="BK579" s="1332"/>
      <c r="BL579" s="1332"/>
      <c r="BM579" s="1332"/>
      <c r="BN579" s="1332"/>
      <c r="BO579" s="1332"/>
      <c r="BP579" s="1332"/>
      <c r="BQ579" s="1332"/>
      <c r="BR579" s="1332"/>
      <c r="BS579" s="1332"/>
      <c r="BT579" s="1332"/>
      <c r="BU579" s="1332"/>
      <c r="BV579" s="1332"/>
      <c r="BW579" s="1332"/>
      <c r="BX579" s="1332"/>
      <c r="BY579" s="1332"/>
      <c r="BZ579" s="1332"/>
      <c r="CA579" s="1332"/>
      <c r="CB579" s="1332"/>
      <c r="CC579" s="1332"/>
      <c r="CD579" s="1332"/>
      <c r="CE579" s="1332"/>
      <c r="CF579" s="1332"/>
      <c r="CG579" s="1332"/>
      <c r="CH579" s="1378">
        <f t="shared" si="11"/>
        <v>0</v>
      </c>
      <c r="CI579" s="1368"/>
    </row>
    <row r="580" spans="1:87" s="557" customFormat="1" ht="31.5" customHeight="1">
      <c r="A580" s="1680"/>
      <c r="B580" s="1696"/>
      <c r="C580" s="2184"/>
      <c r="D580" s="2184"/>
      <c r="E580" s="2272"/>
      <c r="F580" s="1663"/>
      <c r="G580" s="2283"/>
      <c r="H580" s="2281"/>
      <c r="I580" s="1600"/>
      <c r="J580" s="1604"/>
      <c r="K580" s="2216"/>
      <c r="L580" s="2276"/>
      <c r="M580" s="2278"/>
      <c r="N580" s="2487"/>
      <c r="O580" s="1248"/>
      <c r="P580" s="1251"/>
      <c r="Q580" s="2488"/>
      <c r="R580" s="2489"/>
      <c r="S580" s="2490"/>
      <c r="T580" s="2491"/>
      <c r="U580" s="381"/>
      <c r="V580" s="382"/>
      <c r="W580" s="380"/>
      <c r="X580" s="381"/>
      <c r="Y580" s="382"/>
      <c r="Z580" s="2160" t="s">
        <v>990</v>
      </c>
      <c r="AA580" s="444">
        <v>371</v>
      </c>
      <c r="AB580" s="752">
        <v>3711</v>
      </c>
      <c r="AC580" s="1173" t="s">
        <v>299</v>
      </c>
      <c r="AD580" s="1796">
        <f>3000*8</f>
        <v>24000</v>
      </c>
      <c r="AE580" s="1326"/>
      <c r="AF580" s="1490"/>
      <c r="AG580" s="1327"/>
      <c r="AH580" s="1327"/>
      <c r="AI580" s="1327"/>
      <c r="AJ580" s="1318"/>
      <c r="AK580" s="1318"/>
      <c r="AL580" s="1318"/>
      <c r="AM580" s="1318"/>
      <c r="AN580" s="1318"/>
      <c r="AO580" s="1318"/>
      <c r="AP580" s="1318"/>
      <c r="AQ580" s="1318"/>
      <c r="AR580" s="1318"/>
      <c r="AS580" s="1329"/>
      <c r="AT580" s="1329"/>
      <c r="AU580" s="1329"/>
      <c r="AV580" s="1329"/>
      <c r="AW580" s="1329"/>
      <c r="AX580" s="1329"/>
      <c r="AY580" s="1318"/>
      <c r="AZ580" s="1318"/>
      <c r="BA580" s="1318"/>
      <c r="BB580" s="1332"/>
      <c r="BC580" s="1332"/>
      <c r="BD580" s="1332"/>
      <c r="BE580" s="1332"/>
      <c r="BF580" s="1332"/>
      <c r="BG580" s="1332"/>
      <c r="BH580" s="1332"/>
      <c r="BI580" s="1332"/>
      <c r="BJ580" s="1332"/>
      <c r="BK580" s="1332"/>
      <c r="BL580" s="1332"/>
      <c r="BM580" s="1339">
        <f>+AD580</f>
        <v>24000</v>
      </c>
      <c r="BN580" s="1332"/>
      <c r="BO580" s="1332"/>
      <c r="BP580" s="1332"/>
      <c r="BQ580" s="1332"/>
      <c r="BR580" s="1332"/>
      <c r="BS580" s="1332"/>
      <c r="BT580" s="1332"/>
      <c r="BU580" s="1332"/>
      <c r="BV580" s="1332"/>
      <c r="BW580" s="1332"/>
      <c r="BX580" s="1332"/>
      <c r="BY580" s="1332"/>
      <c r="BZ580" s="1332"/>
      <c r="CA580" s="1332"/>
      <c r="CB580" s="1332"/>
      <c r="CC580" s="1332"/>
      <c r="CD580" s="1332"/>
      <c r="CE580" s="1332"/>
      <c r="CF580" s="1332"/>
      <c r="CG580" s="1332"/>
      <c r="CH580" s="1378">
        <f t="shared" si="11"/>
        <v>24000</v>
      </c>
      <c r="CI580" s="1368"/>
    </row>
    <row r="581" spans="1:87" s="557" customFormat="1" ht="31.5" customHeight="1">
      <c r="A581" s="1680"/>
      <c r="B581" s="1696"/>
      <c r="C581" s="2184"/>
      <c r="D581" s="2184"/>
      <c r="E581" s="2272"/>
      <c r="F581" s="1663"/>
      <c r="G581" s="2283"/>
      <c r="H581" s="2281"/>
      <c r="I581" s="1600"/>
      <c r="J581" s="1604"/>
      <c r="K581" s="2216"/>
      <c r="L581" s="2276"/>
      <c r="M581" s="2278"/>
      <c r="N581" s="2487"/>
      <c r="O581" s="1248"/>
      <c r="P581" s="1251"/>
      <c r="Q581" s="2488"/>
      <c r="R581" s="2489"/>
      <c r="S581" s="2490"/>
      <c r="T581" s="2491"/>
      <c r="U581" s="381"/>
      <c r="V581" s="382"/>
      <c r="W581" s="380"/>
      <c r="X581" s="381"/>
      <c r="Y581" s="382"/>
      <c r="Z581" s="2160" t="s">
        <v>1217</v>
      </c>
      <c r="AA581" s="444">
        <v>241</v>
      </c>
      <c r="AB581" s="752"/>
      <c r="AC581" s="1173" t="s">
        <v>7</v>
      </c>
      <c r="AD581" s="1796">
        <f>400*8</f>
        <v>3200</v>
      </c>
      <c r="AE581" s="1326"/>
      <c r="AF581" s="1490"/>
      <c r="AG581" s="1327"/>
      <c r="AH581" s="1327"/>
      <c r="AI581" s="1327"/>
      <c r="AJ581" s="1318"/>
      <c r="AK581" s="1318"/>
      <c r="AL581" s="1329">
        <f>+AD581</f>
        <v>3200</v>
      </c>
      <c r="AM581" s="1318"/>
      <c r="AN581" s="1318"/>
      <c r="AO581" s="1318"/>
      <c r="AP581" s="1318"/>
      <c r="AQ581" s="1318"/>
      <c r="AR581" s="1318"/>
      <c r="AS581" s="1318"/>
      <c r="AT581" s="1318"/>
      <c r="AU581" s="1318"/>
      <c r="AV581" s="1318"/>
      <c r="AW581" s="1318"/>
      <c r="AX581" s="1318"/>
      <c r="AY581" s="1318"/>
      <c r="AZ581" s="1318"/>
      <c r="BA581" s="1318"/>
      <c r="BB581" s="1332"/>
      <c r="BC581" s="1332"/>
      <c r="BD581" s="1332"/>
      <c r="BE581" s="1332"/>
      <c r="BF581" s="1332"/>
      <c r="BG581" s="1332"/>
      <c r="BH581" s="1332"/>
      <c r="BI581" s="1332"/>
      <c r="BJ581" s="1332"/>
      <c r="BK581" s="1332"/>
      <c r="BL581" s="1332"/>
      <c r="BM581" s="1332"/>
      <c r="BN581" s="1332"/>
      <c r="BO581" s="1332"/>
      <c r="BP581" s="1332"/>
      <c r="BQ581" s="1332"/>
      <c r="BR581" s="1332"/>
      <c r="BS581" s="1332"/>
      <c r="BT581" s="1332"/>
      <c r="BU581" s="1332"/>
      <c r="BV581" s="1332"/>
      <c r="BW581" s="1332"/>
      <c r="BX581" s="1332"/>
      <c r="BY581" s="1332"/>
      <c r="BZ581" s="1332"/>
      <c r="CA581" s="1332"/>
      <c r="CB581" s="1332"/>
      <c r="CC581" s="1332"/>
      <c r="CD581" s="1332"/>
      <c r="CE581" s="1332"/>
      <c r="CF581" s="1332"/>
      <c r="CG581" s="1332"/>
      <c r="CH581" s="1378">
        <f t="shared" si="11"/>
        <v>3200</v>
      </c>
      <c r="CI581" s="1368"/>
    </row>
    <row r="582" spans="1:87" s="557" customFormat="1" ht="60" customHeight="1">
      <c r="A582" s="1680"/>
      <c r="B582" s="1696"/>
      <c r="C582" s="2184"/>
      <c r="D582" s="2184"/>
      <c r="E582" s="2272"/>
      <c r="F582" s="1663"/>
      <c r="G582" s="2283"/>
      <c r="H582" s="2281"/>
      <c r="I582" s="1600"/>
      <c r="J582" s="1604"/>
      <c r="K582" s="2216"/>
      <c r="L582" s="2276"/>
      <c r="M582" s="2278"/>
      <c r="N582" s="2487"/>
      <c r="O582" s="1248"/>
      <c r="P582" s="1251"/>
      <c r="Q582" s="2488"/>
      <c r="R582" s="2489"/>
      <c r="S582" s="2490"/>
      <c r="T582" s="2491"/>
      <c r="U582" s="381"/>
      <c r="V582" s="382"/>
      <c r="W582" s="380"/>
      <c r="X582" s="381"/>
      <c r="Y582" s="382"/>
      <c r="Z582" s="2160"/>
      <c r="AA582" s="444">
        <v>244</v>
      </c>
      <c r="AB582" s="752"/>
      <c r="AC582" s="1173" t="s">
        <v>127</v>
      </c>
      <c r="AD582" s="1796">
        <f>30*8</f>
        <v>240</v>
      </c>
      <c r="AE582" s="1326"/>
      <c r="AF582" s="1490"/>
      <c r="AG582" s="1327"/>
      <c r="AH582" s="1327"/>
      <c r="AI582" s="1327"/>
      <c r="AJ582" s="1318"/>
      <c r="AK582" s="1318"/>
      <c r="AL582" s="1318"/>
      <c r="AM582" s="1329"/>
      <c r="AN582" s="1329">
        <f>+AD582</f>
        <v>240</v>
      </c>
      <c r="AO582" s="1329"/>
      <c r="AP582" s="1318"/>
      <c r="AQ582" s="1318"/>
      <c r="AR582" s="1318"/>
      <c r="AS582" s="1318"/>
      <c r="AT582" s="1318"/>
      <c r="AU582" s="1318"/>
      <c r="AV582" s="1318"/>
      <c r="AW582" s="1318"/>
      <c r="AX582" s="1318"/>
      <c r="AY582" s="1318"/>
      <c r="AZ582" s="1318"/>
      <c r="BA582" s="1318"/>
      <c r="BB582" s="1332"/>
      <c r="BC582" s="1332"/>
      <c r="BD582" s="1332"/>
      <c r="BE582" s="1332"/>
      <c r="BF582" s="1332"/>
      <c r="BG582" s="1332"/>
      <c r="BH582" s="1332"/>
      <c r="BI582" s="1332"/>
      <c r="BJ582" s="1332"/>
      <c r="BK582" s="1332"/>
      <c r="BL582" s="1332"/>
      <c r="BM582" s="1332"/>
      <c r="BN582" s="1332"/>
      <c r="BO582" s="1332"/>
      <c r="BP582" s="1332"/>
      <c r="BQ582" s="1332"/>
      <c r="BR582" s="1332"/>
      <c r="BS582" s="1332"/>
      <c r="BT582" s="1332"/>
      <c r="BU582" s="1332"/>
      <c r="BV582" s="1332"/>
      <c r="BW582" s="1332"/>
      <c r="BX582" s="1332"/>
      <c r="BY582" s="1332"/>
      <c r="BZ582" s="1332"/>
      <c r="CA582" s="1332"/>
      <c r="CB582" s="1332"/>
      <c r="CC582" s="1332"/>
      <c r="CD582" s="1332"/>
      <c r="CE582" s="1332"/>
      <c r="CF582" s="1332"/>
      <c r="CG582" s="1332"/>
      <c r="CH582" s="1378">
        <f t="shared" si="11"/>
        <v>240</v>
      </c>
      <c r="CI582" s="1368"/>
    </row>
    <row r="583" spans="1:87" s="557" customFormat="1" ht="26.25" customHeight="1">
      <c r="A583" s="1680"/>
      <c r="B583" s="1696"/>
      <c r="C583" s="2184"/>
      <c r="D583" s="2184"/>
      <c r="E583" s="2272"/>
      <c r="F583" s="1663"/>
      <c r="G583" s="2283"/>
      <c r="H583" s="2217"/>
      <c r="I583" s="1602"/>
      <c r="J583" s="1605"/>
      <c r="K583" s="637"/>
      <c r="L583" s="2276"/>
      <c r="M583" s="2278"/>
      <c r="N583" s="2487"/>
      <c r="O583" s="1248"/>
      <c r="P583" s="1251"/>
      <c r="Q583" s="2488"/>
      <c r="R583" s="2489"/>
      <c r="S583" s="2490"/>
      <c r="T583" s="2491"/>
      <c r="U583" s="381"/>
      <c r="V583" s="382"/>
      <c r="W583" s="380"/>
      <c r="X583" s="381"/>
      <c r="Y583" s="382"/>
      <c r="Z583" s="633"/>
      <c r="AA583" s="634"/>
      <c r="AB583" s="1563"/>
      <c r="AC583" s="2200"/>
      <c r="AD583" s="1779"/>
      <c r="AE583" s="1326"/>
      <c r="AF583" s="1490"/>
      <c r="AG583" s="1327"/>
      <c r="AH583" s="1327"/>
      <c r="AI583" s="1327"/>
      <c r="AJ583" s="1318"/>
      <c r="AK583" s="1318"/>
      <c r="AL583" s="1318"/>
      <c r="AM583" s="1318"/>
      <c r="AN583" s="1318"/>
      <c r="AO583" s="1318"/>
      <c r="AP583" s="1318"/>
      <c r="AQ583" s="1318"/>
      <c r="AR583" s="1318"/>
      <c r="AS583" s="1318"/>
      <c r="AT583" s="1318"/>
      <c r="AU583" s="1318"/>
      <c r="AV583" s="1318"/>
      <c r="AW583" s="1318"/>
      <c r="AX583" s="1318"/>
      <c r="AY583" s="1318"/>
      <c r="AZ583" s="1318"/>
      <c r="BA583" s="1318"/>
      <c r="BB583" s="1332"/>
      <c r="BC583" s="1332"/>
      <c r="BD583" s="1332"/>
      <c r="BE583" s="1332"/>
      <c r="BF583" s="1332"/>
      <c r="BG583" s="1332"/>
      <c r="BH583" s="1332"/>
      <c r="BI583" s="1332"/>
      <c r="BJ583" s="1332"/>
      <c r="BK583" s="1332"/>
      <c r="BL583" s="1332"/>
      <c r="BM583" s="1332"/>
      <c r="BN583" s="1332"/>
      <c r="BO583" s="1332"/>
      <c r="BP583" s="1332"/>
      <c r="BQ583" s="1332"/>
      <c r="BR583" s="1332"/>
      <c r="BS583" s="1332"/>
      <c r="BT583" s="1332"/>
      <c r="BU583" s="1332"/>
      <c r="BV583" s="1332"/>
      <c r="BW583" s="1332"/>
      <c r="BX583" s="1332"/>
      <c r="BY583" s="1332"/>
      <c r="BZ583" s="1332"/>
      <c r="CA583" s="1332"/>
      <c r="CB583" s="1332"/>
      <c r="CC583" s="1332"/>
      <c r="CD583" s="1332"/>
      <c r="CE583" s="1332"/>
      <c r="CF583" s="1332"/>
      <c r="CG583" s="1332"/>
      <c r="CH583" s="1378">
        <f t="shared" si="11"/>
        <v>0</v>
      </c>
      <c r="CI583" s="1368"/>
    </row>
    <row r="584" spans="1:87" s="557" customFormat="1" ht="26.25" customHeight="1">
      <c r="A584" s="1680"/>
      <c r="B584" s="1696"/>
      <c r="C584" s="2184"/>
      <c r="D584" s="2184"/>
      <c r="E584" s="2272"/>
      <c r="F584" s="1663"/>
      <c r="G584" s="2283"/>
      <c r="H584" s="2217"/>
      <c r="I584" s="1600">
        <v>122</v>
      </c>
      <c r="J584" s="1604">
        <v>58</v>
      </c>
      <c r="K584" s="3436" t="s">
        <v>1218</v>
      </c>
      <c r="L584" s="3371" t="s">
        <v>1219</v>
      </c>
      <c r="M584" s="3437" t="s">
        <v>1214</v>
      </c>
      <c r="N584" s="635"/>
      <c r="O584" s="415"/>
      <c r="P584" s="417"/>
      <c r="Q584" s="418"/>
      <c r="R584" s="415"/>
      <c r="S584" s="416"/>
      <c r="T584" s="406"/>
      <c r="U584" s="415"/>
      <c r="V584" s="417"/>
      <c r="W584" s="418"/>
      <c r="X584" s="415"/>
      <c r="Y584" s="417"/>
      <c r="Z584" s="3446" t="s">
        <v>2683</v>
      </c>
      <c r="AA584" s="3020">
        <v>311</v>
      </c>
      <c r="AB584" s="2964">
        <v>3111</v>
      </c>
      <c r="AC584" s="3448" t="s">
        <v>124</v>
      </c>
      <c r="AD584" s="2965">
        <f>(55*250)*15</f>
        <v>206250</v>
      </c>
      <c r="AE584" s="1326"/>
      <c r="AF584" s="1490"/>
      <c r="AG584" s="1327"/>
      <c r="AH584" s="1327"/>
      <c r="AI584" s="1327"/>
      <c r="AJ584" s="1318"/>
      <c r="AK584" s="1318"/>
      <c r="AL584" s="1318"/>
      <c r="AM584" s="1318"/>
      <c r="AN584" s="1318"/>
      <c r="AO584" s="1318"/>
      <c r="AP584" s="1318"/>
      <c r="AQ584" s="1329"/>
      <c r="AR584" s="1329"/>
      <c r="AS584" s="1318"/>
      <c r="AT584" s="1318"/>
      <c r="AU584" s="1318"/>
      <c r="AV584" s="1318"/>
      <c r="AW584" s="1318"/>
      <c r="AX584" s="1318"/>
      <c r="AY584" s="1318"/>
      <c r="AZ584" s="1318"/>
      <c r="BA584" s="1328">
        <f>+AD584</f>
        <v>206250</v>
      </c>
      <c r="BB584" s="1332"/>
      <c r="BC584" s="1332"/>
      <c r="BD584" s="1332"/>
      <c r="BE584" s="1332"/>
      <c r="BF584" s="1332"/>
      <c r="BG584" s="1332"/>
      <c r="BH584" s="1332"/>
      <c r="BI584" s="1332"/>
      <c r="BJ584" s="1332"/>
      <c r="BK584" s="1332"/>
      <c r="BL584" s="1332"/>
      <c r="BM584" s="1332"/>
      <c r="BN584" s="1332"/>
      <c r="BO584" s="1332"/>
      <c r="BP584" s="1332"/>
      <c r="BQ584" s="1332"/>
      <c r="BR584" s="1332"/>
      <c r="BS584" s="1332"/>
      <c r="BT584" s="1332"/>
      <c r="BU584" s="1332"/>
      <c r="BV584" s="1332"/>
      <c r="BW584" s="1332"/>
      <c r="BX584" s="1332"/>
      <c r="BY584" s="1332"/>
      <c r="BZ584" s="1332"/>
      <c r="CA584" s="1332"/>
      <c r="CB584" s="1332"/>
      <c r="CC584" s="1332"/>
      <c r="CD584" s="1332"/>
      <c r="CE584" s="1332"/>
      <c r="CF584" s="1332"/>
      <c r="CG584" s="1332"/>
      <c r="CH584" s="1378">
        <f t="shared" si="11"/>
        <v>206250</v>
      </c>
      <c r="CI584" s="1368"/>
    </row>
    <row r="585" spans="1:87" s="557" customFormat="1" ht="26.25" customHeight="1">
      <c r="A585" s="1680"/>
      <c r="B585" s="1696"/>
      <c r="C585" s="2184"/>
      <c r="D585" s="2184"/>
      <c r="E585" s="2272"/>
      <c r="F585" s="1663"/>
      <c r="G585" s="2283"/>
      <c r="H585" s="2217"/>
      <c r="I585" s="1600"/>
      <c r="J585" s="1604"/>
      <c r="K585" s="3436"/>
      <c r="L585" s="3372"/>
      <c r="M585" s="3438"/>
      <c r="N585" s="636"/>
      <c r="O585" s="381"/>
      <c r="P585" s="382"/>
      <c r="Q585" s="380"/>
      <c r="R585" s="381"/>
      <c r="S585" s="389"/>
      <c r="T585" s="388"/>
      <c r="U585" s="381"/>
      <c r="V585" s="382"/>
      <c r="W585" s="380"/>
      <c r="X585" s="381"/>
      <c r="Y585" s="382"/>
      <c r="Z585" s="3447"/>
      <c r="AA585" s="3018"/>
      <c r="AB585" s="2938"/>
      <c r="AC585" s="3443"/>
      <c r="AD585" s="2827"/>
      <c r="AE585" s="1326"/>
      <c r="AF585" s="1490"/>
      <c r="AG585" s="1327"/>
      <c r="AH585" s="1327"/>
      <c r="AI585" s="1327"/>
      <c r="AJ585" s="1318"/>
      <c r="AK585" s="1318"/>
      <c r="AL585" s="1318"/>
      <c r="AM585" s="1318"/>
      <c r="AN585" s="1318"/>
      <c r="AO585" s="1318"/>
      <c r="AP585" s="1318"/>
      <c r="AQ585" s="1318"/>
      <c r="AR585" s="1318"/>
      <c r="AS585" s="1318"/>
      <c r="AT585" s="1318"/>
      <c r="AU585" s="1318"/>
      <c r="AV585" s="1318"/>
      <c r="AW585" s="1318"/>
      <c r="AX585" s="1318"/>
      <c r="AY585" s="1318"/>
      <c r="AZ585" s="1318"/>
      <c r="BA585" s="1328"/>
      <c r="BB585" s="1332"/>
      <c r="BC585" s="1332"/>
      <c r="BD585" s="1332"/>
      <c r="BE585" s="1332"/>
      <c r="BF585" s="1332"/>
      <c r="BG585" s="1332"/>
      <c r="BH585" s="1332"/>
      <c r="BI585" s="1332"/>
      <c r="BJ585" s="1332"/>
      <c r="BK585" s="1332"/>
      <c r="BL585" s="1332"/>
      <c r="BM585" s="1332"/>
      <c r="BN585" s="1332"/>
      <c r="BO585" s="1332"/>
      <c r="BP585" s="1332"/>
      <c r="BQ585" s="1332"/>
      <c r="BR585" s="1332"/>
      <c r="BS585" s="1332"/>
      <c r="BT585" s="1332"/>
      <c r="BU585" s="1332"/>
      <c r="BV585" s="1332"/>
      <c r="BW585" s="1332"/>
      <c r="BX585" s="1332"/>
      <c r="BY585" s="1332"/>
      <c r="BZ585" s="1332"/>
      <c r="CA585" s="1332"/>
      <c r="CB585" s="1332"/>
      <c r="CC585" s="1332"/>
      <c r="CD585" s="1332"/>
      <c r="CE585" s="1332"/>
      <c r="CF585" s="1332"/>
      <c r="CG585" s="1332"/>
      <c r="CH585" s="1378">
        <f t="shared" si="11"/>
        <v>0</v>
      </c>
      <c r="CI585" s="1368"/>
    </row>
    <row r="586" spans="1:87" s="557" customFormat="1" ht="50.25" customHeight="1">
      <c r="A586" s="1680"/>
      <c r="B586" s="1696"/>
      <c r="C586" s="2184"/>
      <c r="D586" s="2184"/>
      <c r="E586" s="2272"/>
      <c r="F586" s="1663"/>
      <c r="G586" s="2283"/>
      <c r="H586" s="2217"/>
      <c r="I586" s="1600"/>
      <c r="J586" s="1604"/>
      <c r="K586" s="3436"/>
      <c r="L586" s="3372"/>
      <c r="M586" s="3438"/>
      <c r="N586" s="636"/>
      <c r="O586" s="381"/>
      <c r="P586" s="382"/>
      <c r="Q586" s="380"/>
      <c r="R586" s="381"/>
      <c r="S586" s="389"/>
      <c r="T586" s="388"/>
      <c r="U586" s="381"/>
      <c r="V586" s="382"/>
      <c r="W586" s="380"/>
      <c r="X586" s="381"/>
      <c r="Y586" s="382"/>
      <c r="Z586" s="3447"/>
      <c r="AA586" s="3018"/>
      <c r="AB586" s="2938"/>
      <c r="AC586" s="3443"/>
      <c r="AD586" s="2827"/>
      <c r="AE586" s="1326"/>
      <c r="AF586" s="1490"/>
      <c r="AG586" s="1327"/>
      <c r="AH586" s="1327"/>
      <c r="AI586" s="1327"/>
      <c r="AJ586" s="1318"/>
      <c r="AK586" s="1318"/>
      <c r="AL586" s="1318"/>
      <c r="AM586" s="1318"/>
      <c r="AN586" s="1318"/>
      <c r="AO586" s="1318"/>
      <c r="AP586" s="1318"/>
      <c r="AQ586" s="1318"/>
      <c r="AR586" s="1318"/>
      <c r="AS586" s="1318"/>
      <c r="AT586" s="1318"/>
      <c r="AU586" s="1318"/>
      <c r="AV586" s="1318"/>
      <c r="AW586" s="1318"/>
      <c r="AX586" s="1318"/>
      <c r="AY586" s="1318"/>
      <c r="AZ586" s="1318"/>
      <c r="BA586" s="1318"/>
      <c r="BB586" s="1332"/>
      <c r="BC586" s="1332"/>
      <c r="BD586" s="1332"/>
      <c r="BE586" s="1332"/>
      <c r="BF586" s="1332"/>
      <c r="BG586" s="1332"/>
      <c r="BH586" s="1332"/>
      <c r="BI586" s="1332"/>
      <c r="BJ586" s="1332"/>
      <c r="BK586" s="1332"/>
      <c r="BL586" s="1332"/>
      <c r="BM586" s="1332"/>
      <c r="BN586" s="1332"/>
      <c r="BO586" s="1332"/>
      <c r="BP586" s="1332"/>
      <c r="BQ586" s="1332"/>
      <c r="BR586" s="1332"/>
      <c r="BS586" s="1332"/>
      <c r="BT586" s="1332"/>
      <c r="BU586" s="1332"/>
      <c r="BV586" s="1332"/>
      <c r="BW586" s="1332"/>
      <c r="BX586" s="1332"/>
      <c r="BY586" s="1332"/>
      <c r="BZ586" s="1332"/>
      <c r="CA586" s="1332"/>
      <c r="CB586" s="1332"/>
      <c r="CC586" s="1332"/>
      <c r="CD586" s="1332"/>
      <c r="CE586" s="1332"/>
      <c r="CF586" s="1332"/>
      <c r="CG586" s="1332"/>
      <c r="CH586" s="1378">
        <f t="shared" si="11"/>
        <v>0</v>
      </c>
      <c r="CI586" s="1368"/>
    </row>
    <row r="587" spans="1:87" s="557" customFormat="1" ht="51" customHeight="1">
      <c r="A587" s="1680"/>
      <c r="B587" s="1696"/>
      <c r="C587" s="2184"/>
      <c r="D587" s="2184"/>
      <c r="E587" s="2272"/>
      <c r="F587" s="1663"/>
      <c r="G587" s="2283"/>
      <c r="H587" s="2217"/>
      <c r="I587" s="1600"/>
      <c r="J587" s="1604"/>
      <c r="K587" s="3436"/>
      <c r="L587" s="3372" t="s">
        <v>1220</v>
      </c>
      <c r="M587" s="3438"/>
      <c r="N587" s="636"/>
      <c r="O587" s="381"/>
      <c r="P587" s="382"/>
      <c r="Q587" s="380"/>
      <c r="R587" s="381"/>
      <c r="S587" s="389"/>
      <c r="T587" s="388"/>
      <c r="U587" s="381"/>
      <c r="V587" s="382"/>
      <c r="W587" s="380"/>
      <c r="X587" s="381"/>
      <c r="Y587" s="382"/>
      <c r="Z587" s="3447"/>
      <c r="AA587" s="2887"/>
      <c r="AB587" s="2938"/>
      <c r="AC587" s="2889"/>
      <c r="AD587" s="2892"/>
      <c r="AE587" s="1326"/>
      <c r="AF587" s="1490"/>
      <c r="AG587" s="1327"/>
      <c r="AH587" s="1327"/>
      <c r="AI587" s="1327"/>
      <c r="AJ587" s="1318"/>
      <c r="AK587" s="1318"/>
      <c r="AL587" s="1318"/>
      <c r="AM587" s="1318"/>
      <c r="AN587" s="1318"/>
      <c r="AO587" s="1318"/>
      <c r="AP587" s="1318"/>
      <c r="AQ587" s="1318"/>
      <c r="AR587" s="1318"/>
      <c r="AS587" s="1318"/>
      <c r="AT587" s="1318"/>
      <c r="AU587" s="1318"/>
      <c r="AV587" s="1318"/>
      <c r="AW587" s="1318"/>
      <c r="AX587" s="1318"/>
      <c r="AY587" s="1318"/>
      <c r="AZ587" s="1318"/>
      <c r="BA587" s="1318"/>
      <c r="BB587" s="1332"/>
      <c r="BC587" s="1332"/>
      <c r="BD587" s="1332"/>
      <c r="BE587" s="1332"/>
      <c r="BF587" s="1332"/>
      <c r="BG587" s="1332"/>
      <c r="BH587" s="1332"/>
      <c r="BI587" s="1332"/>
      <c r="BJ587" s="1332"/>
      <c r="BK587" s="1332"/>
      <c r="BL587" s="1332"/>
      <c r="BM587" s="1332"/>
      <c r="BN587" s="1332"/>
      <c r="BO587" s="1332"/>
      <c r="BP587" s="1332"/>
      <c r="BQ587" s="1332"/>
      <c r="BR587" s="1332"/>
      <c r="BS587" s="1332"/>
      <c r="BT587" s="1332"/>
      <c r="BU587" s="1332"/>
      <c r="BV587" s="1332"/>
      <c r="BW587" s="1332"/>
      <c r="BX587" s="1332"/>
      <c r="BY587" s="1332"/>
      <c r="BZ587" s="1332"/>
      <c r="CA587" s="1332"/>
      <c r="CB587" s="1332"/>
      <c r="CC587" s="1332"/>
      <c r="CD587" s="1332"/>
      <c r="CE587" s="1332"/>
      <c r="CF587" s="1332"/>
      <c r="CG587" s="1332"/>
      <c r="CH587" s="1378">
        <f t="shared" si="11"/>
        <v>0</v>
      </c>
      <c r="CI587" s="1368"/>
    </row>
    <row r="588" spans="1:87" s="557" customFormat="1" ht="48.75" customHeight="1">
      <c r="A588" s="1680"/>
      <c r="B588" s="1696"/>
      <c r="C588" s="2184"/>
      <c r="D588" s="2184"/>
      <c r="E588" s="2272"/>
      <c r="F588" s="1663"/>
      <c r="G588" s="2283"/>
      <c r="H588" s="2217"/>
      <c r="I588" s="1600"/>
      <c r="J588" s="1604"/>
      <c r="K588" s="3436"/>
      <c r="L588" s="3372"/>
      <c r="M588" s="2278"/>
      <c r="N588" s="636"/>
      <c r="O588" s="381"/>
      <c r="P588" s="382"/>
      <c r="Q588" s="380"/>
      <c r="R588" s="381"/>
      <c r="S588" s="389"/>
      <c r="T588" s="388"/>
      <c r="U588" s="381"/>
      <c r="V588" s="382"/>
      <c r="W588" s="380"/>
      <c r="X588" s="381"/>
      <c r="Y588" s="382"/>
      <c r="Z588" s="3119" t="s">
        <v>1221</v>
      </c>
      <c r="AA588" s="444">
        <v>231</v>
      </c>
      <c r="AB588" s="752"/>
      <c r="AC588" s="1173" t="s">
        <v>5</v>
      </c>
      <c r="AD588" s="1796">
        <f>(520*6+360)*15</f>
        <v>52200</v>
      </c>
      <c r="AE588" s="1326"/>
      <c r="AF588" s="1490"/>
      <c r="AG588" s="1327"/>
      <c r="AH588" s="1327"/>
      <c r="AI588" s="1327"/>
      <c r="AJ588" s="1329">
        <f>+AD588</f>
        <v>52200</v>
      </c>
      <c r="AK588" s="1329"/>
      <c r="AL588" s="1318"/>
      <c r="AM588" s="1318"/>
      <c r="AN588" s="1318"/>
      <c r="AO588" s="1318"/>
      <c r="AP588" s="1318"/>
      <c r="AQ588" s="1318"/>
      <c r="AR588" s="1318"/>
      <c r="AS588" s="1318"/>
      <c r="AT588" s="1318"/>
      <c r="AU588" s="1318"/>
      <c r="AV588" s="1318"/>
      <c r="AW588" s="1318"/>
      <c r="AX588" s="1318"/>
      <c r="AY588" s="1318"/>
      <c r="AZ588" s="1318"/>
      <c r="BA588" s="1318"/>
      <c r="BB588" s="1332"/>
      <c r="BC588" s="1332"/>
      <c r="BD588" s="1332"/>
      <c r="BE588" s="1332"/>
      <c r="BF588" s="1332"/>
      <c r="BG588" s="1332"/>
      <c r="BH588" s="1332"/>
      <c r="BI588" s="1332"/>
      <c r="BJ588" s="1332"/>
      <c r="BK588" s="1332"/>
      <c r="BL588" s="1332"/>
      <c r="BM588" s="1332"/>
      <c r="BN588" s="1332"/>
      <c r="BO588" s="1332"/>
      <c r="BP588" s="1332"/>
      <c r="BQ588" s="1332"/>
      <c r="BR588" s="1332"/>
      <c r="BS588" s="1332"/>
      <c r="BT588" s="1332"/>
      <c r="BU588" s="1332"/>
      <c r="BV588" s="1332"/>
      <c r="BW588" s="1332"/>
      <c r="BX588" s="1332"/>
      <c r="BY588" s="1332"/>
      <c r="BZ588" s="1332"/>
      <c r="CA588" s="1332"/>
      <c r="CB588" s="1332"/>
      <c r="CC588" s="1332"/>
      <c r="CD588" s="1332"/>
      <c r="CE588" s="1332"/>
      <c r="CF588" s="1332"/>
      <c r="CG588" s="1332"/>
      <c r="CH588" s="1378">
        <f t="shared" si="11"/>
        <v>52200</v>
      </c>
      <c r="CI588" s="1368"/>
    </row>
    <row r="589" spans="1:87" s="557" customFormat="1" ht="78" customHeight="1">
      <c r="A589" s="1680"/>
      <c r="B589" s="1696"/>
      <c r="C589" s="2184"/>
      <c r="D589" s="2184"/>
      <c r="E589" s="2272"/>
      <c r="F589" s="1663"/>
      <c r="G589" s="2283"/>
      <c r="H589" s="2217"/>
      <c r="I589" s="1600"/>
      <c r="J589" s="1604"/>
      <c r="K589" s="3436"/>
      <c r="L589" s="3372"/>
      <c r="M589" s="2278"/>
      <c r="N589" s="636"/>
      <c r="O589" s="381"/>
      <c r="P589" s="382"/>
      <c r="Q589" s="380"/>
      <c r="R589" s="381"/>
      <c r="S589" s="389"/>
      <c r="T589" s="388"/>
      <c r="U589" s="381"/>
      <c r="V589" s="382"/>
      <c r="W589" s="380"/>
      <c r="X589" s="381"/>
      <c r="Y589" s="382"/>
      <c r="Z589" s="3119"/>
      <c r="AA589" s="444"/>
      <c r="AB589" s="752"/>
      <c r="AC589" s="1173"/>
      <c r="AD589" s="1796"/>
      <c r="AE589" s="1326"/>
      <c r="AF589" s="1490"/>
      <c r="AG589" s="1327"/>
      <c r="AH589" s="1327"/>
      <c r="AI589" s="1327"/>
      <c r="AJ589" s="1318"/>
      <c r="AK589" s="1318"/>
      <c r="AL589" s="1318"/>
      <c r="AM589" s="1318"/>
      <c r="AN589" s="1318"/>
      <c r="AO589" s="1318"/>
      <c r="AP589" s="1318"/>
      <c r="AQ589" s="1318"/>
      <c r="AR589" s="1318"/>
      <c r="AS589" s="1318"/>
      <c r="AT589" s="1318"/>
      <c r="AU589" s="1318"/>
      <c r="AV589" s="1318"/>
      <c r="AW589" s="1318"/>
      <c r="AX589" s="1318"/>
      <c r="AY589" s="1318"/>
      <c r="AZ589" s="1318"/>
      <c r="BA589" s="1318"/>
      <c r="BB589" s="1332"/>
      <c r="BC589" s="1332"/>
      <c r="BD589" s="1332"/>
      <c r="BE589" s="1332"/>
      <c r="BF589" s="1332"/>
      <c r="BG589" s="1332"/>
      <c r="BH589" s="1332"/>
      <c r="BI589" s="1332"/>
      <c r="BJ589" s="1332"/>
      <c r="BK589" s="1332"/>
      <c r="BL589" s="1332"/>
      <c r="BM589" s="1332"/>
      <c r="BN589" s="1332"/>
      <c r="BO589" s="1332"/>
      <c r="BP589" s="1332"/>
      <c r="BQ589" s="1332"/>
      <c r="BR589" s="1332"/>
      <c r="BS589" s="1332"/>
      <c r="BT589" s="1332"/>
      <c r="BU589" s="1332"/>
      <c r="BV589" s="1332"/>
      <c r="BW589" s="1332"/>
      <c r="BX589" s="1332"/>
      <c r="BY589" s="1332"/>
      <c r="BZ589" s="1332"/>
      <c r="CA589" s="1332"/>
      <c r="CB589" s="1332"/>
      <c r="CC589" s="1332"/>
      <c r="CD589" s="1332"/>
      <c r="CE589" s="1332"/>
      <c r="CF589" s="1332"/>
      <c r="CG589" s="1332"/>
      <c r="CH589" s="1378">
        <f t="shared" si="11"/>
        <v>0</v>
      </c>
      <c r="CI589" s="1368"/>
    </row>
    <row r="590" spans="1:87" s="557" customFormat="1" ht="39.75" customHeight="1">
      <c r="A590" s="1680"/>
      <c r="B590" s="1696"/>
      <c r="C590" s="2184"/>
      <c r="D590" s="2184"/>
      <c r="E590" s="2272"/>
      <c r="F590" s="1663"/>
      <c r="G590" s="2283"/>
      <c r="H590" s="2217"/>
      <c r="I590" s="1600"/>
      <c r="J590" s="1604"/>
      <c r="K590" s="2216"/>
      <c r="L590" s="2276"/>
      <c r="M590" s="2278"/>
      <c r="N590" s="636"/>
      <c r="O590" s="381"/>
      <c r="P590" s="382"/>
      <c r="Q590" s="380"/>
      <c r="R590" s="381"/>
      <c r="S590" s="389"/>
      <c r="T590" s="388"/>
      <c r="U590" s="381"/>
      <c r="V590" s="382"/>
      <c r="W590" s="380"/>
      <c r="X590" s="381"/>
      <c r="Y590" s="382"/>
      <c r="Z590" s="2160" t="s">
        <v>990</v>
      </c>
      <c r="AA590" s="444">
        <v>371</v>
      </c>
      <c r="AB590" s="752">
        <v>3711</v>
      </c>
      <c r="AC590" s="1173" t="s">
        <v>299</v>
      </c>
      <c r="AD590" s="1796">
        <f>3000*15</f>
        <v>45000</v>
      </c>
      <c r="AE590" s="1326"/>
      <c r="AF590" s="1490"/>
      <c r="AG590" s="1327"/>
      <c r="AH590" s="1327"/>
      <c r="AI590" s="1327"/>
      <c r="AJ590" s="1318"/>
      <c r="AK590" s="1318"/>
      <c r="AL590" s="1318"/>
      <c r="AM590" s="1318"/>
      <c r="AN590" s="1318"/>
      <c r="AO590" s="1318"/>
      <c r="AP590" s="1318"/>
      <c r="AQ590" s="1318"/>
      <c r="AR590" s="1318"/>
      <c r="AS590" s="1329"/>
      <c r="AT590" s="1329"/>
      <c r="AU590" s="1329"/>
      <c r="AV590" s="1329"/>
      <c r="AW590" s="1329"/>
      <c r="AX590" s="1329"/>
      <c r="AY590" s="1318"/>
      <c r="AZ590" s="1318"/>
      <c r="BA590" s="1318"/>
      <c r="BB590" s="1332"/>
      <c r="BC590" s="1332"/>
      <c r="BD590" s="1332"/>
      <c r="BE590" s="1332"/>
      <c r="BF590" s="1332"/>
      <c r="BG590" s="1332"/>
      <c r="BH590" s="1332"/>
      <c r="BI590" s="1332"/>
      <c r="BJ590" s="1332"/>
      <c r="BK590" s="1332"/>
      <c r="BL590" s="1332"/>
      <c r="BM590" s="1339">
        <f>+AD590</f>
        <v>45000</v>
      </c>
      <c r="BN590" s="1332"/>
      <c r="BO590" s="1332"/>
      <c r="BP590" s="1332"/>
      <c r="BQ590" s="1332"/>
      <c r="BR590" s="1332"/>
      <c r="BS590" s="1332"/>
      <c r="BT590" s="1332"/>
      <c r="BU590" s="1332"/>
      <c r="BV590" s="1332"/>
      <c r="BW590" s="1332"/>
      <c r="BX590" s="1332"/>
      <c r="BY590" s="1332"/>
      <c r="BZ590" s="1332"/>
      <c r="CA590" s="1332"/>
      <c r="CB590" s="1332"/>
      <c r="CC590" s="1332"/>
      <c r="CD590" s="1332"/>
      <c r="CE590" s="1332"/>
      <c r="CF590" s="1332"/>
      <c r="CG590" s="1332"/>
      <c r="CH590" s="1378">
        <f t="shared" si="11"/>
        <v>45000</v>
      </c>
      <c r="CI590" s="1368"/>
    </row>
    <row r="591" spans="1:87" s="557" customFormat="1" ht="39.75" customHeight="1">
      <c r="A591" s="1680"/>
      <c r="B591" s="1696"/>
      <c r="C591" s="2184"/>
      <c r="D591" s="2184"/>
      <c r="E591" s="2272"/>
      <c r="F591" s="1663"/>
      <c r="G591" s="2283"/>
      <c r="H591" s="2217"/>
      <c r="I591" s="1600"/>
      <c r="J591" s="1604"/>
      <c r="K591" s="2216"/>
      <c r="L591" s="2276"/>
      <c r="M591" s="2278"/>
      <c r="N591" s="636"/>
      <c r="O591" s="381"/>
      <c r="P591" s="382"/>
      <c r="Q591" s="380"/>
      <c r="R591" s="381"/>
      <c r="S591" s="389"/>
      <c r="T591" s="388"/>
      <c r="U591" s="381"/>
      <c r="V591" s="382"/>
      <c r="W591" s="380"/>
      <c r="X591" s="381"/>
      <c r="Y591" s="382"/>
      <c r="Z591" s="2160" t="s">
        <v>991</v>
      </c>
      <c r="AA591" s="444">
        <v>241</v>
      </c>
      <c r="AB591" s="752"/>
      <c r="AC591" s="1173" t="s">
        <v>7</v>
      </c>
      <c r="AD591" s="1796">
        <f>400*6*15</f>
        <v>36000</v>
      </c>
      <c r="AE591" s="1326"/>
      <c r="AF591" s="1490"/>
      <c r="AG591" s="1327"/>
      <c r="AH591" s="1327"/>
      <c r="AI591" s="1327"/>
      <c r="AJ591" s="1318"/>
      <c r="AK591" s="1318"/>
      <c r="AL591" s="1329">
        <f>+AD591</f>
        <v>36000</v>
      </c>
      <c r="AM591" s="1318"/>
      <c r="AN591" s="1318"/>
      <c r="AO591" s="1318"/>
      <c r="AP591" s="1318"/>
      <c r="AQ591" s="1318"/>
      <c r="AR591" s="1318"/>
      <c r="AS591" s="1318"/>
      <c r="AT591" s="1318"/>
      <c r="AU591" s="1318"/>
      <c r="AV591" s="1318"/>
      <c r="AW591" s="1318"/>
      <c r="AX591" s="1318"/>
      <c r="AY591" s="1318"/>
      <c r="AZ591" s="1318"/>
      <c r="BA591" s="1318"/>
      <c r="BB591" s="1332"/>
      <c r="BC591" s="1332"/>
      <c r="BD591" s="1332"/>
      <c r="BE591" s="1332"/>
      <c r="BF591" s="1332"/>
      <c r="BG591" s="1332"/>
      <c r="BH591" s="1332"/>
      <c r="BI591" s="1332"/>
      <c r="BJ591" s="1332"/>
      <c r="BK591" s="1332"/>
      <c r="BL591" s="1332"/>
      <c r="BM591" s="1332"/>
      <c r="BN591" s="1332"/>
      <c r="BO591" s="1332"/>
      <c r="BP591" s="1332"/>
      <c r="BQ591" s="1332"/>
      <c r="BR591" s="1332"/>
      <c r="BS591" s="1332"/>
      <c r="BT591" s="1332"/>
      <c r="BU591" s="1332"/>
      <c r="BV591" s="1332"/>
      <c r="BW591" s="1332"/>
      <c r="BX591" s="1332"/>
      <c r="BY591" s="1332"/>
      <c r="BZ591" s="1332"/>
      <c r="CA591" s="1332"/>
      <c r="CB591" s="1332"/>
      <c r="CC591" s="1332"/>
      <c r="CD591" s="1332"/>
      <c r="CE591" s="1332"/>
      <c r="CF591" s="1332"/>
      <c r="CG591" s="1332"/>
      <c r="CH591" s="1378">
        <f t="shared" si="11"/>
        <v>36000</v>
      </c>
      <c r="CI591" s="1368"/>
    </row>
    <row r="592" spans="1:87" s="557" customFormat="1" ht="49.5" customHeight="1">
      <c r="A592" s="1680"/>
      <c r="B592" s="1696"/>
      <c r="C592" s="2184"/>
      <c r="D592" s="2184"/>
      <c r="E592" s="2272"/>
      <c r="F592" s="1663"/>
      <c r="G592" s="2283"/>
      <c r="H592" s="2217"/>
      <c r="I592" s="1600"/>
      <c r="J592" s="1604"/>
      <c r="K592" s="2216"/>
      <c r="L592" s="2276"/>
      <c r="M592" s="2278"/>
      <c r="N592" s="636"/>
      <c r="O592" s="381"/>
      <c r="P592" s="382"/>
      <c r="Q592" s="380"/>
      <c r="R592" s="381"/>
      <c r="S592" s="389"/>
      <c r="T592" s="388"/>
      <c r="U592" s="381"/>
      <c r="V592" s="382"/>
      <c r="W592" s="380"/>
      <c r="X592" s="381"/>
      <c r="Y592" s="382"/>
      <c r="Z592" s="2160" t="s">
        <v>2381</v>
      </c>
      <c r="AA592" s="448">
        <v>253</v>
      </c>
      <c r="AB592" s="1563">
        <v>2534</v>
      </c>
      <c r="AC592" s="2200" t="s">
        <v>378</v>
      </c>
      <c r="AD592" s="1799">
        <f>2000*15</f>
        <v>30000</v>
      </c>
      <c r="AE592" s="1326"/>
      <c r="AF592" s="1490"/>
      <c r="AG592" s="1327"/>
      <c r="AH592" s="1327"/>
      <c r="AI592" s="1327"/>
      <c r="AJ592" s="1318"/>
      <c r="AK592" s="1318"/>
      <c r="AL592" s="1329"/>
      <c r="AM592" s="1318"/>
      <c r="AN592" s="1318"/>
      <c r="AO592" s="1329">
        <f>+AD592</f>
        <v>30000</v>
      </c>
      <c r="AP592" s="1332"/>
      <c r="AQ592" s="1332"/>
      <c r="AR592" s="1332"/>
      <c r="AS592" s="1332"/>
      <c r="AT592" s="1332"/>
      <c r="AU592" s="1332"/>
      <c r="AV592" s="1318"/>
      <c r="AW592" s="1318"/>
      <c r="AX592" s="1318"/>
      <c r="AY592" s="1318"/>
      <c r="AZ592" s="1318"/>
      <c r="BA592" s="1318"/>
      <c r="BB592" s="1332"/>
      <c r="BC592" s="1332"/>
      <c r="BD592" s="1332"/>
      <c r="BE592" s="1332"/>
      <c r="BF592" s="1332"/>
      <c r="BG592" s="1332"/>
      <c r="BH592" s="1332"/>
      <c r="BI592" s="1332"/>
      <c r="BJ592" s="1332"/>
      <c r="BK592" s="1332"/>
      <c r="BL592" s="1332"/>
      <c r="BM592" s="1332"/>
      <c r="BN592" s="1332"/>
      <c r="BO592" s="1332"/>
      <c r="BP592" s="1332"/>
      <c r="BQ592" s="1332"/>
      <c r="BR592" s="1332"/>
      <c r="BS592" s="1332"/>
      <c r="BT592" s="1332"/>
      <c r="BU592" s="1332"/>
      <c r="BV592" s="1332"/>
      <c r="BW592" s="1332"/>
      <c r="BX592" s="1332"/>
      <c r="BY592" s="1332"/>
      <c r="BZ592" s="1332"/>
      <c r="CA592" s="1332"/>
      <c r="CB592" s="1332"/>
      <c r="CC592" s="1332"/>
      <c r="CD592" s="1332"/>
      <c r="CE592" s="1332"/>
      <c r="CF592" s="1332"/>
      <c r="CG592" s="1332"/>
      <c r="CH592" s="1378">
        <f t="shared" si="11"/>
        <v>30000</v>
      </c>
      <c r="CI592" s="1368"/>
    </row>
    <row r="593" spans="1:87" s="557" customFormat="1" ht="39.75" customHeight="1">
      <c r="A593" s="1680"/>
      <c r="B593" s="1696"/>
      <c r="C593" s="2184"/>
      <c r="D593" s="2184"/>
      <c r="E593" s="2272"/>
      <c r="F593" s="1663"/>
      <c r="G593" s="2283"/>
      <c r="H593" s="2217"/>
      <c r="I593" s="1600"/>
      <c r="J593" s="1604"/>
      <c r="K593" s="2216"/>
      <c r="L593" s="2276"/>
      <c r="M593" s="2278"/>
      <c r="N593" s="636"/>
      <c r="O593" s="381"/>
      <c r="P593" s="382"/>
      <c r="Q593" s="380"/>
      <c r="R593" s="381"/>
      <c r="S593" s="389"/>
      <c r="T593" s="388"/>
      <c r="U593" s="381"/>
      <c r="V593" s="382"/>
      <c r="W593" s="380"/>
      <c r="X593" s="381"/>
      <c r="Y593" s="382"/>
      <c r="Z593" s="2160"/>
      <c r="AA593" s="444">
        <v>244</v>
      </c>
      <c r="AB593" s="752"/>
      <c r="AC593" s="1173" t="s">
        <v>127</v>
      </c>
      <c r="AD593" s="1796">
        <f>30*15</f>
        <v>450</v>
      </c>
      <c r="AE593" s="1326"/>
      <c r="AF593" s="1490"/>
      <c r="AG593" s="1327"/>
      <c r="AH593" s="1327"/>
      <c r="AI593" s="1327"/>
      <c r="AJ593" s="1318"/>
      <c r="AK593" s="1318"/>
      <c r="AL593" s="1318"/>
      <c r="AM593" s="1329"/>
      <c r="AN593" s="1329">
        <f>+AD593</f>
        <v>450</v>
      </c>
      <c r="AO593" s="1329"/>
      <c r="AP593" s="1318"/>
      <c r="AQ593" s="1318"/>
      <c r="AR593" s="1318"/>
      <c r="AS593" s="1318"/>
      <c r="AT593" s="1318"/>
      <c r="AU593" s="1318"/>
      <c r="AV593" s="1318"/>
      <c r="AW593" s="1318"/>
      <c r="AX593" s="1318"/>
      <c r="AY593" s="1318"/>
      <c r="AZ593" s="1318"/>
      <c r="BA593" s="1318"/>
      <c r="BB593" s="1332"/>
      <c r="BC593" s="1332"/>
      <c r="BD593" s="1332"/>
      <c r="BE593" s="1332"/>
      <c r="BF593" s="1332"/>
      <c r="BG593" s="1332"/>
      <c r="BH593" s="1332"/>
      <c r="BI593" s="1332"/>
      <c r="BJ593" s="1332"/>
      <c r="BK593" s="1332"/>
      <c r="BL593" s="1332"/>
      <c r="BM593" s="1332"/>
      <c r="BN593" s="1332"/>
      <c r="BO593" s="1332"/>
      <c r="BP593" s="1332"/>
      <c r="BQ593" s="1332"/>
      <c r="BR593" s="1332"/>
      <c r="BS593" s="1332"/>
      <c r="BT593" s="1332"/>
      <c r="BU593" s="1332"/>
      <c r="BV593" s="1332"/>
      <c r="BW593" s="1332"/>
      <c r="BX593" s="1332"/>
      <c r="BY593" s="1332"/>
      <c r="BZ593" s="1332"/>
      <c r="CA593" s="1332"/>
      <c r="CB593" s="1332"/>
      <c r="CC593" s="1332"/>
      <c r="CD593" s="1332"/>
      <c r="CE593" s="1332"/>
      <c r="CF593" s="1332"/>
      <c r="CG593" s="1332"/>
      <c r="CH593" s="1378">
        <f t="shared" si="11"/>
        <v>450</v>
      </c>
      <c r="CI593" s="1368"/>
    </row>
    <row r="594" spans="1:87" s="557" customFormat="1" ht="39.75" customHeight="1">
      <c r="A594" s="1680"/>
      <c r="B594" s="1696"/>
      <c r="C594" s="2184"/>
      <c r="D594" s="2184"/>
      <c r="E594" s="2272"/>
      <c r="F594" s="1663"/>
      <c r="G594" s="2283"/>
      <c r="H594" s="2217"/>
      <c r="I594" s="1600"/>
      <c r="J594" s="1604"/>
      <c r="K594" s="2216"/>
      <c r="L594" s="2276"/>
      <c r="M594" s="2278"/>
      <c r="N594" s="636"/>
      <c r="O594" s="381"/>
      <c r="P594" s="382"/>
      <c r="Q594" s="380"/>
      <c r="R594" s="381"/>
      <c r="S594" s="389"/>
      <c r="T594" s="388"/>
      <c r="U594" s="381"/>
      <c r="V594" s="382"/>
      <c r="W594" s="380"/>
      <c r="X594" s="381"/>
      <c r="Y594" s="382"/>
      <c r="Z594" s="176"/>
      <c r="AA594" s="634"/>
      <c r="AB594" s="1563"/>
      <c r="AC594" s="2200"/>
      <c r="AD594" s="1801"/>
      <c r="AE594" s="1326"/>
      <c r="AF594" s="1490"/>
      <c r="AG594" s="1327"/>
      <c r="AH594" s="1327"/>
      <c r="AI594" s="1327"/>
      <c r="AJ594" s="1318"/>
      <c r="AK594" s="1318"/>
      <c r="AL594" s="1318"/>
      <c r="AM594" s="1318"/>
      <c r="AN594" s="1318"/>
      <c r="AO594" s="1318"/>
      <c r="AP594" s="1318"/>
      <c r="AQ594" s="1318"/>
      <c r="AR594" s="1318"/>
      <c r="AS594" s="1318"/>
      <c r="AT594" s="1318"/>
      <c r="AU594" s="1318"/>
      <c r="AV594" s="1318"/>
      <c r="AW594" s="1318"/>
      <c r="AX594" s="1318"/>
      <c r="AY594" s="1318"/>
      <c r="AZ594" s="1318"/>
      <c r="BA594" s="1318"/>
      <c r="BB594" s="1332"/>
      <c r="BC594" s="1332"/>
      <c r="BD594" s="1332"/>
      <c r="BE594" s="1332"/>
      <c r="BF594" s="1332"/>
      <c r="BG594" s="1332"/>
      <c r="BH594" s="1332"/>
      <c r="BI594" s="1332"/>
      <c r="BJ594" s="1332"/>
      <c r="BK594" s="1332"/>
      <c r="BL594" s="1332"/>
      <c r="BM594" s="1332"/>
      <c r="BN594" s="1332"/>
      <c r="BO594" s="1332"/>
      <c r="BP594" s="1332"/>
      <c r="BQ594" s="1332"/>
      <c r="BR594" s="1332"/>
      <c r="BS594" s="1332"/>
      <c r="BT594" s="1332"/>
      <c r="BU594" s="1332"/>
      <c r="BV594" s="1332"/>
      <c r="BW594" s="1332"/>
      <c r="BX594" s="1332"/>
      <c r="BY594" s="1332"/>
      <c r="BZ594" s="1332"/>
      <c r="CA594" s="1332"/>
      <c r="CB594" s="1332"/>
      <c r="CC594" s="1332"/>
      <c r="CD594" s="1332"/>
      <c r="CE594" s="1332"/>
      <c r="CF594" s="1332"/>
      <c r="CG594" s="1332"/>
      <c r="CH594" s="1378">
        <f t="shared" si="11"/>
        <v>0</v>
      </c>
      <c r="CI594" s="1368"/>
    </row>
    <row r="595" spans="1:87" s="557" customFormat="1" ht="26.25" customHeight="1">
      <c r="A595" s="2099"/>
      <c r="B595" s="2100"/>
      <c r="C595" s="530"/>
      <c r="D595" s="530"/>
      <c r="E595" s="757"/>
      <c r="F595" s="2101"/>
      <c r="G595" s="2102"/>
      <c r="H595" s="2351"/>
      <c r="I595" s="1602"/>
      <c r="J595" s="1605"/>
      <c r="K595" s="637"/>
      <c r="L595" s="602"/>
      <c r="M595" s="638"/>
      <c r="N595" s="639"/>
      <c r="O595" s="423"/>
      <c r="P595" s="425"/>
      <c r="Q595" s="426"/>
      <c r="R595" s="423"/>
      <c r="S595" s="424"/>
      <c r="T595" s="422"/>
      <c r="U595" s="423"/>
      <c r="V595" s="425"/>
      <c r="W595" s="426"/>
      <c r="X595" s="423"/>
      <c r="Y595" s="425"/>
      <c r="Z595" s="178"/>
      <c r="AA595" s="640"/>
      <c r="AB595" s="231"/>
      <c r="AC595" s="450"/>
      <c r="AD595" s="2625"/>
      <c r="AE595" s="1326"/>
      <c r="AF595" s="1490"/>
      <c r="AG595" s="1327"/>
      <c r="AH595" s="1327"/>
      <c r="AI595" s="1327"/>
      <c r="AJ595" s="1318"/>
      <c r="AK595" s="1318"/>
      <c r="AL595" s="1318"/>
      <c r="AM595" s="1318"/>
      <c r="AN595" s="1318"/>
      <c r="AO595" s="1318"/>
      <c r="AP595" s="1318"/>
      <c r="AQ595" s="1318"/>
      <c r="AR595" s="1318"/>
      <c r="AS595" s="1318"/>
      <c r="AT595" s="1318"/>
      <c r="AU595" s="1318"/>
      <c r="AV595" s="1318"/>
      <c r="AW595" s="1318"/>
      <c r="AX595" s="1318"/>
      <c r="AY595" s="1318"/>
      <c r="AZ595" s="1318"/>
      <c r="BA595" s="1318"/>
      <c r="BB595" s="1332"/>
      <c r="BC595" s="1332"/>
      <c r="BD595" s="1332"/>
      <c r="BE595" s="1332"/>
      <c r="BF595" s="1332"/>
      <c r="BG595" s="1332"/>
      <c r="BH595" s="1332"/>
      <c r="BI595" s="1332"/>
      <c r="BJ595" s="1332"/>
      <c r="BK595" s="1332"/>
      <c r="BL595" s="1332"/>
      <c r="BM595" s="1332"/>
      <c r="BN595" s="1332"/>
      <c r="BO595" s="1332"/>
      <c r="BP595" s="1332"/>
      <c r="BQ595" s="1332"/>
      <c r="BR595" s="1332"/>
      <c r="BS595" s="1332"/>
      <c r="BT595" s="1332"/>
      <c r="BU595" s="1332"/>
      <c r="BV595" s="1332"/>
      <c r="BW595" s="1332"/>
      <c r="BX595" s="1332"/>
      <c r="BY595" s="1332"/>
      <c r="BZ595" s="1332"/>
      <c r="CA595" s="1332"/>
      <c r="CB595" s="1332"/>
      <c r="CC595" s="1332"/>
      <c r="CD595" s="1332"/>
      <c r="CE595" s="1332"/>
      <c r="CF595" s="1332"/>
      <c r="CG595" s="1332"/>
      <c r="CH595" s="1378">
        <f t="shared" si="11"/>
        <v>0</v>
      </c>
      <c r="CI595" s="1368"/>
    </row>
    <row r="596" spans="1:87" s="557" customFormat="1" ht="26.25" customHeight="1">
      <c r="A596" s="1680"/>
      <c r="B596" s="1696"/>
      <c r="C596" s="2184"/>
      <c r="D596" s="2184"/>
      <c r="E596" s="2184"/>
      <c r="F596" s="1663"/>
      <c r="G596" s="2283"/>
      <c r="H596" s="2281"/>
      <c r="I596" s="1600">
        <v>123</v>
      </c>
      <c r="J596" s="1631">
        <v>59</v>
      </c>
      <c r="K596" s="3435" t="s">
        <v>1222</v>
      </c>
      <c r="L596" s="3217" t="s">
        <v>1223</v>
      </c>
      <c r="M596" s="3219" t="s">
        <v>1224</v>
      </c>
      <c r="N596" s="1478"/>
      <c r="O596" s="415"/>
      <c r="P596" s="416"/>
      <c r="Q596" s="406"/>
      <c r="R596" s="415"/>
      <c r="S596" s="417"/>
      <c r="T596" s="418"/>
      <c r="U596" s="415"/>
      <c r="V596" s="416"/>
      <c r="W596" s="406"/>
      <c r="X596" s="415"/>
      <c r="Y596" s="428"/>
      <c r="Z596" s="3414" t="s">
        <v>1225</v>
      </c>
      <c r="AA596" s="641"/>
      <c r="AB596" s="1562"/>
      <c r="AC596" s="2260"/>
      <c r="AD596" s="1800"/>
      <c r="AE596" s="1326"/>
      <c r="AF596" s="1490"/>
      <c r="AG596" s="1327"/>
      <c r="AH596" s="1327"/>
      <c r="AI596" s="1327"/>
      <c r="AJ596" s="1318"/>
      <c r="AK596" s="1318"/>
      <c r="AL596" s="1318"/>
      <c r="AM596" s="1318"/>
      <c r="AN596" s="1318"/>
      <c r="AO596" s="1318"/>
      <c r="AP596" s="1318"/>
      <c r="AQ596" s="1318"/>
      <c r="AR596" s="1318"/>
      <c r="AS596" s="1318"/>
      <c r="AT596" s="1318"/>
      <c r="AU596" s="1318"/>
      <c r="AV596" s="1318"/>
      <c r="AW596" s="1318"/>
      <c r="AX596" s="1318"/>
      <c r="AY596" s="1318"/>
      <c r="AZ596" s="1318"/>
      <c r="BA596" s="1318"/>
      <c r="BB596" s="1332"/>
      <c r="BC596" s="1332"/>
      <c r="BD596" s="1332"/>
      <c r="BE596" s="1332"/>
      <c r="BF596" s="1332"/>
      <c r="BG596" s="1332"/>
      <c r="BH596" s="1332"/>
      <c r="BI596" s="1332"/>
      <c r="BJ596" s="1332"/>
      <c r="BK596" s="1332"/>
      <c r="BL596" s="1332"/>
      <c r="BM596" s="1332"/>
      <c r="BN596" s="1332"/>
      <c r="BO596" s="1332"/>
      <c r="BP596" s="1332"/>
      <c r="BQ596" s="1332"/>
      <c r="BR596" s="1332"/>
      <c r="BS596" s="1332"/>
      <c r="BT596" s="1332"/>
      <c r="BU596" s="1332"/>
      <c r="BV596" s="1332"/>
      <c r="BW596" s="1332"/>
      <c r="BX596" s="1332"/>
      <c r="BY596" s="1332"/>
      <c r="BZ596" s="1332"/>
      <c r="CA596" s="1332"/>
      <c r="CB596" s="1332"/>
      <c r="CC596" s="1332"/>
      <c r="CD596" s="1332"/>
      <c r="CE596" s="1332"/>
      <c r="CF596" s="1332"/>
      <c r="CG596" s="1332"/>
      <c r="CH596" s="1378">
        <f t="shared" ref="CH596:CH659" si="12">SUM(AE596:CG596)</f>
        <v>0</v>
      </c>
      <c r="CI596" s="1368"/>
    </row>
    <row r="597" spans="1:87" s="557" customFormat="1" ht="48.75" customHeight="1">
      <c r="A597" s="1680"/>
      <c r="B597" s="1696"/>
      <c r="C597" s="2184"/>
      <c r="D597" s="2184"/>
      <c r="E597" s="2184"/>
      <c r="F597" s="1663"/>
      <c r="G597" s="2283"/>
      <c r="H597" s="2281"/>
      <c r="I597" s="1600"/>
      <c r="J597" s="1632"/>
      <c r="K597" s="3436"/>
      <c r="L597" s="3218"/>
      <c r="M597" s="3220"/>
      <c r="N597" s="1479"/>
      <c r="O597" s="381"/>
      <c r="P597" s="389"/>
      <c r="Q597" s="388"/>
      <c r="R597" s="381"/>
      <c r="S597" s="382"/>
      <c r="T597" s="380"/>
      <c r="U597" s="381"/>
      <c r="V597" s="389"/>
      <c r="W597" s="388"/>
      <c r="X597" s="381"/>
      <c r="Y597" s="407"/>
      <c r="Z597" s="3377"/>
      <c r="AA597" s="634"/>
      <c r="AB597" s="1563"/>
      <c r="AC597" s="2200"/>
      <c r="AD597" s="1801"/>
      <c r="AE597" s="1326"/>
      <c r="AF597" s="1490"/>
      <c r="AG597" s="1327"/>
      <c r="AH597" s="1327"/>
      <c r="AI597" s="1327"/>
      <c r="AJ597" s="1318"/>
      <c r="AK597" s="1318"/>
      <c r="AL597" s="1318"/>
      <c r="AM597" s="1318"/>
      <c r="AN597" s="1318"/>
      <c r="AO597" s="1318"/>
      <c r="AP597" s="1318"/>
      <c r="AQ597" s="1318"/>
      <c r="AR597" s="1318"/>
      <c r="AS597" s="1318"/>
      <c r="AT597" s="1318"/>
      <c r="AU597" s="1318"/>
      <c r="AV597" s="1318"/>
      <c r="AW597" s="1318"/>
      <c r="AX597" s="1318"/>
      <c r="AY597" s="1318"/>
      <c r="AZ597" s="1318"/>
      <c r="BA597" s="1318"/>
      <c r="BB597" s="1332"/>
      <c r="BC597" s="1332"/>
      <c r="BD597" s="1332"/>
      <c r="BE597" s="1332"/>
      <c r="BF597" s="1332"/>
      <c r="BG597" s="1332"/>
      <c r="BH597" s="1332"/>
      <c r="BI597" s="1332"/>
      <c r="BJ597" s="1332"/>
      <c r="BK597" s="1332"/>
      <c r="BL597" s="1332"/>
      <c r="BM597" s="1332"/>
      <c r="BN597" s="1332"/>
      <c r="BO597" s="1332"/>
      <c r="BP597" s="1332"/>
      <c r="BQ597" s="1332"/>
      <c r="BR597" s="1332"/>
      <c r="BS597" s="1332"/>
      <c r="BT597" s="1332"/>
      <c r="BU597" s="1332"/>
      <c r="BV597" s="1332"/>
      <c r="BW597" s="1332"/>
      <c r="BX597" s="1332"/>
      <c r="BY597" s="1332"/>
      <c r="BZ597" s="1332"/>
      <c r="CA597" s="1332"/>
      <c r="CB597" s="1332"/>
      <c r="CC597" s="1332"/>
      <c r="CD597" s="1332"/>
      <c r="CE597" s="1332"/>
      <c r="CF597" s="1332"/>
      <c r="CG597" s="1332"/>
      <c r="CH597" s="1378">
        <f t="shared" si="12"/>
        <v>0</v>
      </c>
      <c r="CI597" s="1368"/>
    </row>
    <row r="598" spans="1:87" s="557" customFormat="1" ht="39.75" customHeight="1">
      <c r="A598" s="1680"/>
      <c r="B598" s="1696"/>
      <c r="C598" s="2184"/>
      <c r="D598" s="2184"/>
      <c r="E598" s="2184"/>
      <c r="F598" s="1663"/>
      <c r="G598" s="2283"/>
      <c r="H598" s="2281"/>
      <c r="I598" s="1600"/>
      <c r="J598" s="1632"/>
      <c r="K598" s="3436"/>
      <c r="L598" s="3218" t="s">
        <v>1226</v>
      </c>
      <c r="M598" s="3220"/>
      <c r="N598" s="647"/>
      <c r="O598" s="381"/>
      <c r="P598" s="389"/>
      <c r="Q598" s="388"/>
      <c r="R598" s="381"/>
      <c r="S598" s="382"/>
      <c r="T598" s="380"/>
      <c r="U598" s="381"/>
      <c r="V598" s="389"/>
      <c r="W598" s="388"/>
      <c r="X598" s="381"/>
      <c r="Y598" s="407"/>
      <c r="Z598" s="3377"/>
      <c r="AA598" s="634"/>
      <c r="AB598" s="1563"/>
      <c r="AC598" s="2200"/>
      <c r="AD598" s="1801"/>
      <c r="AE598" s="1326"/>
      <c r="AF598" s="1490"/>
      <c r="AG598" s="1327"/>
      <c r="AH598" s="1327"/>
      <c r="AI598" s="1327"/>
      <c r="AJ598" s="1318"/>
      <c r="AK598" s="1318"/>
      <c r="AL598" s="1318"/>
      <c r="AM598" s="1318"/>
      <c r="AN598" s="1318"/>
      <c r="AO598" s="1318"/>
      <c r="AP598" s="1318"/>
      <c r="AQ598" s="1318"/>
      <c r="AR598" s="1318"/>
      <c r="AS598" s="1318"/>
      <c r="AT598" s="1318"/>
      <c r="AU598" s="1318"/>
      <c r="AV598" s="1318"/>
      <c r="AW598" s="1318"/>
      <c r="AX598" s="1318"/>
      <c r="AY598" s="1318"/>
      <c r="AZ598" s="1318"/>
      <c r="BA598" s="1318"/>
      <c r="BB598" s="1332"/>
      <c r="BC598" s="1332"/>
      <c r="BD598" s="1332"/>
      <c r="BE598" s="1332"/>
      <c r="BF598" s="1332"/>
      <c r="BG598" s="1332"/>
      <c r="BH598" s="1332"/>
      <c r="BI598" s="1332"/>
      <c r="BJ598" s="1332"/>
      <c r="BK598" s="1332"/>
      <c r="BL598" s="1332"/>
      <c r="BM598" s="1332"/>
      <c r="BN598" s="1332"/>
      <c r="BO598" s="1332"/>
      <c r="BP598" s="1332"/>
      <c r="BQ598" s="1332"/>
      <c r="BR598" s="1332"/>
      <c r="BS598" s="1332"/>
      <c r="BT598" s="1332"/>
      <c r="BU598" s="1332"/>
      <c r="BV598" s="1332"/>
      <c r="BW598" s="1332"/>
      <c r="BX598" s="1332"/>
      <c r="BY598" s="1332"/>
      <c r="BZ598" s="1332"/>
      <c r="CA598" s="1332"/>
      <c r="CB598" s="1332"/>
      <c r="CC598" s="1332"/>
      <c r="CD598" s="1332"/>
      <c r="CE598" s="1332"/>
      <c r="CF598" s="1332"/>
      <c r="CG598" s="1332"/>
      <c r="CH598" s="1378">
        <f t="shared" si="12"/>
        <v>0</v>
      </c>
      <c r="CI598" s="1368"/>
    </row>
    <row r="599" spans="1:87" s="557" customFormat="1" ht="78.75" customHeight="1">
      <c r="A599" s="1680"/>
      <c r="B599" s="1696"/>
      <c r="C599" s="2184"/>
      <c r="D599" s="2184"/>
      <c r="E599" s="2184"/>
      <c r="F599" s="1663"/>
      <c r="G599" s="2283"/>
      <c r="H599" s="2281"/>
      <c r="I599" s="1600"/>
      <c r="J599" s="1632"/>
      <c r="K599" s="3436"/>
      <c r="L599" s="3218"/>
      <c r="M599" s="644"/>
      <c r="N599" s="647"/>
      <c r="O599" s="381"/>
      <c r="P599" s="389"/>
      <c r="Q599" s="388"/>
      <c r="R599" s="381"/>
      <c r="S599" s="382"/>
      <c r="T599" s="380"/>
      <c r="U599" s="381"/>
      <c r="V599" s="389"/>
      <c r="W599" s="388"/>
      <c r="X599" s="381"/>
      <c r="Y599" s="407"/>
      <c r="Z599" s="3377"/>
      <c r="AA599" s="634"/>
      <c r="AB599" s="1563"/>
      <c r="AC599" s="2200"/>
      <c r="AD599" s="1801"/>
      <c r="AE599" s="1326"/>
      <c r="AF599" s="1490"/>
      <c r="AG599" s="1327"/>
      <c r="AH599" s="1327"/>
      <c r="AI599" s="1327"/>
      <c r="AJ599" s="1318"/>
      <c r="AK599" s="1318"/>
      <c r="AL599" s="1318"/>
      <c r="AM599" s="1318"/>
      <c r="AN599" s="1318"/>
      <c r="AO599" s="1318"/>
      <c r="AP599" s="1318"/>
      <c r="AQ599" s="1318"/>
      <c r="AR599" s="1318"/>
      <c r="AS599" s="1318"/>
      <c r="AT599" s="1318"/>
      <c r="AU599" s="1318"/>
      <c r="AV599" s="1318"/>
      <c r="AW599" s="1318"/>
      <c r="AX599" s="1318"/>
      <c r="AY599" s="1318"/>
      <c r="AZ599" s="1318"/>
      <c r="BA599" s="1318"/>
      <c r="BB599" s="1332"/>
      <c r="BC599" s="1332"/>
      <c r="BD599" s="1332"/>
      <c r="BE599" s="1332"/>
      <c r="BF599" s="1332"/>
      <c r="BG599" s="1332"/>
      <c r="BH599" s="1332"/>
      <c r="BI599" s="1332"/>
      <c r="BJ599" s="1332"/>
      <c r="BK599" s="1332"/>
      <c r="BL599" s="1332"/>
      <c r="BM599" s="1332"/>
      <c r="BN599" s="1332"/>
      <c r="BO599" s="1332"/>
      <c r="BP599" s="1332"/>
      <c r="BQ599" s="1332"/>
      <c r="BR599" s="1332"/>
      <c r="BS599" s="1332"/>
      <c r="BT599" s="1332"/>
      <c r="BU599" s="1332"/>
      <c r="BV599" s="1332"/>
      <c r="BW599" s="1332"/>
      <c r="BX599" s="1332"/>
      <c r="BY599" s="1332"/>
      <c r="BZ599" s="1332"/>
      <c r="CA599" s="1332"/>
      <c r="CB599" s="1332"/>
      <c r="CC599" s="1332"/>
      <c r="CD599" s="1332"/>
      <c r="CE599" s="1332"/>
      <c r="CF599" s="1332"/>
      <c r="CG599" s="1332"/>
      <c r="CH599" s="1378">
        <f t="shared" si="12"/>
        <v>0</v>
      </c>
      <c r="CI599" s="1368"/>
    </row>
    <row r="600" spans="1:87" s="386" customFormat="1" ht="51.75" customHeight="1">
      <c r="A600" s="1678"/>
      <c r="B600" s="2321"/>
      <c r="C600" s="784"/>
      <c r="D600" s="1649"/>
      <c r="E600" s="2185"/>
      <c r="F600" s="1649"/>
      <c r="G600" s="549"/>
      <c r="H600" s="2141"/>
      <c r="I600" s="1609"/>
      <c r="J600" s="1618"/>
      <c r="K600" s="3436"/>
      <c r="L600" s="2182"/>
      <c r="M600" s="644"/>
      <c r="N600" s="393"/>
      <c r="O600" s="394"/>
      <c r="P600" s="395"/>
      <c r="Q600" s="393"/>
      <c r="R600" s="394"/>
      <c r="S600" s="407"/>
      <c r="T600" s="408"/>
      <c r="U600" s="394"/>
      <c r="V600" s="395"/>
      <c r="W600" s="393"/>
      <c r="X600" s="394"/>
      <c r="Y600" s="407"/>
      <c r="Z600" s="3445" t="s">
        <v>2684</v>
      </c>
      <c r="AA600" s="3018">
        <v>311</v>
      </c>
      <c r="AB600" s="2938">
        <v>3111</v>
      </c>
      <c r="AC600" s="3443" t="s">
        <v>124</v>
      </c>
      <c r="AD600" s="2827">
        <f>250*120*8-3530.31</f>
        <v>236469.69</v>
      </c>
      <c r="AE600" s="1317"/>
      <c r="AF600" s="1362"/>
      <c r="AG600" s="1318"/>
      <c r="AH600" s="1318"/>
      <c r="AI600" s="1318"/>
      <c r="AJ600" s="1318"/>
      <c r="AK600" s="1318"/>
      <c r="AL600" s="1318"/>
      <c r="AM600" s="1318"/>
      <c r="AN600" s="1318"/>
      <c r="AO600" s="1318"/>
      <c r="AP600" s="1318"/>
      <c r="AQ600" s="1329"/>
      <c r="AR600" s="1329"/>
      <c r="AS600" s="1318"/>
      <c r="AT600" s="1318"/>
      <c r="AU600" s="1318"/>
      <c r="AV600" s="1318"/>
      <c r="AW600" s="1318"/>
      <c r="AX600" s="1318"/>
      <c r="AY600" s="1318"/>
      <c r="AZ600" s="1318"/>
      <c r="BA600" s="1329">
        <f>+AD600</f>
        <v>236469.69</v>
      </c>
      <c r="BB600" s="1318"/>
      <c r="BC600" s="1318"/>
      <c r="BD600" s="1318"/>
      <c r="BE600" s="1318"/>
      <c r="BF600" s="1318"/>
      <c r="BG600" s="1318"/>
      <c r="BH600" s="1318"/>
      <c r="BI600" s="1318"/>
      <c r="BJ600" s="1318"/>
      <c r="BK600" s="1318"/>
      <c r="BL600" s="1318"/>
      <c r="BM600" s="1318"/>
      <c r="BN600" s="1318"/>
      <c r="BO600" s="1318"/>
      <c r="BP600" s="1318"/>
      <c r="BQ600" s="1318"/>
      <c r="BR600" s="1318"/>
      <c r="BS600" s="1318"/>
      <c r="BT600" s="1318"/>
      <c r="BU600" s="1318"/>
      <c r="BV600" s="1318"/>
      <c r="BW600" s="1318"/>
      <c r="BX600" s="1318"/>
      <c r="BY600" s="1318"/>
      <c r="BZ600" s="1318"/>
      <c r="CA600" s="1318"/>
      <c r="CB600" s="1318"/>
      <c r="CC600" s="1318"/>
      <c r="CD600" s="1318"/>
      <c r="CE600" s="1318"/>
      <c r="CF600" s="1318"/>
      <c r="CG600" s="1318"/>
      <c r="CH600" s="1378">
        <f t="shared" si="12"/>
        <v>236469.69</v>
      </c>
      <c r="CI600" s="1366"/>
    </row>
    <row r="601" spans="1:87" s="386" customFormat="1" ht="72" customHeight="1">
      <c r="A601" s="1678"/>
      <c r="B601" s="2321"/>
      <c r="C601" s="784"/>
      <c r="D601" s="1649"/>
      <c r="E601" s="2185"/>
      <c r="F601" s="1649"/>
      <c r="G601" s="549"/>
      <c r="H601" s="2141"/>
      <c r="I601" s="1609"/>
      <c r="J601" s="1618"/>
      <c r="K601" s="642"/>
      <c r="L601" s="2182"/>
      <c r="M601" s="2192"/>
      <c r="N601" s="393"/>
      <c r="O601" s="394"/>
      <c r="P601" s="395"/>
      <c r="Q601" s="393"/>
      <c r="R601" s="581"/>
      <c r="S601" s="567"/>
      <c r="T601" s="408"/>
      <c r="U601" s="394"/>
      <c r="V601" s="395"/>
      <c r="W601" s="393"/>
      <c r="X601" s="394"/>
      <c r="Y601" s="407"/>
      <c r="Z601" s="3445"/>
      <c r="AA601" s="3018"/>
      <c r="AB601" s="2938"/>
      <c r="AC601" s="3443"/>
      <c r="AD601" s="2827"/>
      <c r="AE601" s="1317"/>
      <c r="AF601" s="1362"/>
      <c r="AG601" s="1318"/>
      <c r="AH601" s="1318"/>
      <c r="AI601" s="1318"/>
      <c r="AJ601" s="1318"/>
      <c r="AK601" s="1318"/>
      <c r="AL601" s="1318"/>
      <c r="AM601" s="1318"/>
      <c r="AN601" s="1318"/>
      <c r="AO601" s="1318"/>
      <c r="AP601" s="1318"/>
      <c r="AQ601" s="1318"/>
      <c r="AR601" s="1318"/>
      <c r="AS601" s="1318"/>
      <c r="AT601" s="1318"/>
      <c r="AU601" s="1318"/>
      <c r="AV601" s="1318"/>
      <c r="AW601" s="1318"/>
      <c r="AX601" s="1318"/>
      <c r="AY601" s="1318"/>
      <c r="AZ601" s="1318"/>
      <c r="BA601" s="1318"/>
      <c r="BB601" s="1318"/>
      <c r="BC601" s="1318"/>
      <c r="BD601" s="1318"/>
      <c r="BE601" s="1318"/>
      <c r="BF601" s="1318"/>
      <c r="BG601" s="1318"/>
      <c r="BH601" s="1318"/>
      <c r="BI601" s="1318"/>
      <c r="BJ601" s="1318"/>
      <c r="BK601" s="1318"/>
      <c r="BL601" s="1318"/>
      <c r="BM601" s="1318"/>
      <c r="BN601" s="1318"/>
      <c r="BO601" s="1318"/>
      <c r="BP601" s="1318"/>
      <c r="BQ601" s="1318"/>
      <c r="BR601" s="1318"/>
      <c r="BS601" s="1318"/>
      <c r="BT601" s="1318"/>
      <c r="BU601" s="1318"/>
      <c r="BV601" s="1318"/>
      <c r="BW601" s="1318"/>
      <c r="BX601" s="1318"/>
      <c r="BY601" s="1318"/>
      <c r="BZ601" s="1318"/>
      <c r="CA601" s="1318"/>
      <c r="CB601" s="1318"/>
      <c r="CC601" s="1318"/>
      <c r="CD601" s="1318"/>
      <c r="CE601" s="1318"/>
      <c r="CF601" s="1318"/>
      <c r="CG601" s="1318"/>
      <c r="CH601" s="1378">
        <f t="shared" si="12"/>
        <v>0</v>
      </c>
      <c r="CI601" s="1366"/>
    </row>
    <row r="602" spans="1:87" s="386" customFormat="1" ht="51.75" customHeight="1">
      <c r="A602" s="1678"/>
      <c r="B602" s="2321"/>
      <c r="C602" s="784"/>
      <c r="D602" s="1649"/>
      <c r="E602" s="2185"/>
      <c r="F602" s="3085"/>
      <c r="G602" s="549"/>
      <c r="H602" s="2141"/>
      <c r="I602" s="1609"/>
      <c r="J602" s="1618"/>
      <c r="K602" s="3444"/>
      <c r="L602" s="2182"/>
      <c r="M602" s="3220"/>
      <c r="N602" s="393"/>
      <c r="O602" s="394"/>
      <c r="P602" s="395"/>
      <c r="Q602" s="393"/>
      <c r="R602" s="581"/>
      <c r="S602" s="567"/>
      <c r="T602" s="393"/>
      <c r="U602" s="394"/>
      <c r="V602" s="395"/>
      <c r="W602" s="393"/>
      <c r="X602" s="394"/>
      <c r="Y602" s="407"/>
      <c r="Z602" s="3119" t="s">
        <v>1221</v>
      </c>
      <c r="AA602" s="444">
        <v>231</v>
      </c>
      <c r="AB602" s="752"/>
      <c r="AC602" s="1173" t="s">
        <v>5</v>
      </c>
      <c r="AD602" s="1796">
        <f>(520*6+360)*8</f>
        <v>27840</v>
      </c>
      <c r="AE602" s="1317"/>
      <c r="AF602" s="1362"/>
      <c r="AG602" s="1329"/>
      <c r="AH602" s="1318"/>
      <c r="AI602" s="1318"/>
      <c r="AJ602" s="1329">
        <f>+AD602</f>
        <v>27840</v>
      </c>
      <c r="AK602" s="1329"/>
      <c r="AL602" s="1318"/>
      <c r="AM602" s="1318"/>
      <c r="AN602" s="1318"/>
      <c r="AO602" s="1318"/>
      <c r="AP602" s="1318"/>
      <c r="AQ602" s="1318"/>
      <c r="AR602" s="1318"/>
      <c r="AS602" s="1318"/>
      <c r="AT602" s="1318"/>
      <c r="AU602" s="1318"/>
      <c r="AV602" s="1318"/>
      <c r="AW602" s="1318"/>
      <c r="AX602" s="1318"/>
      <c r="AY602" s="1318"/>
      <c r="AZ602" s="1318"/>
      <c r="BA602" s="1318"/>
      <c r="BB602" s="1318"/>
      <c r="BC602" s="1318"/>
      <c r="BD602" s="1318"/>
      <c r="BE602" s="1318"/>
      <c r="BF602" s="1318"/>
      <c r="BG602" s="1318"/>
      <c r="BH602" s="1318"/>
      <c r="BI602" s="1318"/>
      <c r="BJ602" s="1318"/>
      <c r="BK602" s="1318"/>
      <c r="BL602" s="1318"/>
      <c r="BM602" s="1318"/>
      <c r="BN602" s="1318"/>
      <c r="BO602" s="1318"/>
      <c r="BP602" s="1318"/>
      <c r="BQ602" s="1318"/>
      <c r="BR602" s="1318"/>
      <c r="BS602" s="1318"/>
      <c r="BT602" s="1318"/>
      <c r="BU602" s="1318"/>
      <c r="BV602" s="1318"/>
      <c r="BW602" s="1318"/>
      <c r="BX602" s="1318"/>
      <c r="BY602" s="1318"/>
      <c r="BZ602" s="1318"/>
      <c r="CA602" s="1318"/>
      <c r="CB602" s="1318"/>
      <c r="CC602" s="1318"/>
      <c r="CD602" s="1318"/>
      <c r="CE602" s="1318"/>
      <c r="CF602" s="1318"/>
      <c r="CG602" s="1318"/>
      <c r="CH602" s="1378">
        <f t="shared" si="12"/>
        <v>27840</v>
      </c>
      <c r="CI602" s="1366"/>
    </row>
    <row r="603" spans="1:87" s="386" customFormat="1" ht="51.75" customHeight="1">
      <c r="A603" s="1678"/>
      <c r="B603" s="2321"/>
      <c r="C603" s="784"/>
      <c r="D603" s="1649"/>
      <c r="E603" s="2185"/>
      <c r="F603" s="3085"/>
      <c r="G603" s="549"/>
      <c r="H603" s="2141"/>
      <c r="I603" s="1609"/>
      <c r="J603" s="1618"/>
      <c r="K603" s="3444"/>
      <c r="L603" s="2182"/>
      <c r="M603" s="3220"/>
      <c r="N603" s="393"/>
      <c r="O603" s="394"/>
      <c r="P603" s="395"/>
      <c r="Q603" s="393"/>
      <c r="R603" s="581"/>
      <c r="S603" s="567"/>
      <c r="T603" s="393"/>
      <c r="U603" s="394"/>
      <c r="V603" s="395"/>
      <c r="W603" s="393"/>
      <c r="X603" s="394"/>
      <c r="Y603" s="407"/>
      <c r="Z603" s="3119"/>
      <c r="AA603" s="444"/>
      <c r="AB603" s="752"/>
      <c r="AC603" s="1173"/>
      <c r="AD603" s="1796"/>
      <c r="AE603" s="1317"/>
      <c r="AF603" s="1362"/>
      <c r="AG603" s="1318"/>
      <c r="AH603" s="1318"/>
      <c r="AI603" s="1318"/>
      <c r="AJ603" s="1318"/>
      <c r="AK603" s="1318"/>
      <c r="AL603" s="1318"/>
      <c r="AM603" s="1318"/>
      <c r="AN603" s="1318"/>
      <c r="AO603" s="1318"/>
      <c r="AP603" s="1318"/>
      <c r="AQ603" s="1318"/>
      <c r="AR603" s="1318"/>
      <c r="AS603" s="1318"/>
      <c r="AT603" s="1318"/>
      <c r="AU603" s="1318"/>
      <c r="AV603" s="1318"/>
      <c r="AW603" s="1318"/>
      <c r="AX603" s="1318"/>
      <c r="AY603" s="1318"/>
      <c r="AZ603" s="1318"/>
      <c r="BA603" s="1318"/>
      <c r="BB603" s="1318"/>
      <c r="BC603" s="1318"/>
      <c r="BD603" s="1318"/>
      <c r="BE603" s="1318"/>
      <c r="BF603" s="1318"/>
      <c r="BG603" s="1318"/>
      <c r="BH603" s="1318"/>
      <c r="BI603" s="1318"/>
      <c r="BJ603" s="1318"/>
      <c r="BK603" s="1318"/>
      <c r="BL603" s="1318"/>
      <c r="BM603" s="1318"/>
      <c r="BN603" s="1318"/>
      <c r="BO603" s="1318"/>
      <c r="BP603" s="1318"/>
      <c r="BQ603" s="1318"/>
      <c r="BR603" s="1318"/>
      <c r="BS603" s="1318"/>
      <c r="BT603" s="1318"/>
      <c r="BU603" s="1318"/>
      <c r="BV603" s="1318"/>
      <c r="BW603" s="1318"/>
      <c r="BX603" s="1318"/>
      <c r="BY603" s="1318"/>
      <c r="BZ603" s="1318"/>
      <c r="CA603" s="1318"/>
      <c r="CB603" s="1318"/>
      <c r="CC603" s="1318"/>
      <c r="CD603" s="1318"/>
      <c r="CE603" s="1318"/>
      <c r="CF603" s="1318"/>
      <c r="CG603" s="1318"/>
      <c r="CH603" s="1378">
        <f t="shared" si="12"/>
        <v>0</v>
      </c>
      <c r="CI603" s="1366"/>
    </row>
    <row r="604" spans="1:87" s="386" customFormat="1" ht="51.75" customHeight="1">
      <c r="A604" s="1678"/>
      <c r="B604" s="2321"/>
      <c r="C604" s="784"/>
      <c r="D604" s="1649"/>
      <c r="E604" s="2185"/>
      <c r="F604" s="3085"/>
      <c r="G604" s="549"/>
      <c r="H604" s="2141"/>
      <c r="I604" s="1609"/>
      <c r="J604" s="1618"/>
      <c r="K604" s="2162"/>
      <c r="L604" s="3218"/>
      <c r="M604" s="644"/>
      <c r="N604" s="393"/>
      <c r="O604" s="394"/>
      <c r="P604" s="395"/>
      <c r="Q604" s="393"/>
      <c r="R604" s="581"/>
      <c r="S604" s="567"/>
      <c r="T604" s="393"/>
      <c r="U604" s="394"/>
      <c r="V604" s="395"/>
      <c r="W604" s="393"/>
      <c r="X604" s="394"/>
      <c r="Y604" s="407"/>
      <c r="Z604" s="2160" t="s">
        <v>990</v>
      </c>
      <c r="AA604" s="444">
        <v>371</v>
      </c>
      <c r="AB604" s="752">
        <v>3711</v>
      </c>
      <c r="AC604" s="1173" t="s">
        <v>299</v>
      </c>
      <c r="AD604" s="1796">
        <f>3000*8</f>
        <v>24000</v>
      </c>
      <c r="AE604" s="1317"/>
      <c r="AF604" s="1362"/>
      <c r="AG604" s="1318"/>
      <c r="AH604" s="1318"/>
      <c r="AI604" s="1318"/>
      <c r="AJ604" s="1318"/>
      <c r="AK604" s="1318"/>
      <c r="AL604" s="1318"/>
      <c r="AM604" s="1318"/>
      <c r="AN604" s="1318"/>
      <c r="AO604" s="1318"/>
      <c r="AP604" s="1318"/>
      <c r="AQ604" s="1318"/>
      <c r="AR604" s="1318"/>
      <c r="AS604" s="1329"/>
      <c r="AT604" s="1329"/>
      <c r="AU604" s="1329"/>
      <c r="AV604" s="1329"/>
      <c r="AW604" s="1329"/>
      <c r="AX604" s="1329"/>
      <c r="AY604" s="1318"/>
      <c r="AZ604" s="1318"/>
      <c r="BA604" s="1318"/>
      <c r="BB604" s="1318"/>
      <c r="BC604" s="1318"/>
      <c r="BD604" s="1318"/>
      <c r="BE604" s="1318"/>
      <c r="BF604" s="1318"/>
      <c r="BG604" s="1318"/>
      <c r="BH604" s="1318"/>
      <c r="BI604" s="1318"/>
      <c r="BJ604" s="1318"/>
      <c r="BK604" s="1318"/>
      <c r="BL604" s="1318"/>
      <c r="BM604" s="1329">
        <f>+AD604</f>
        <v>24000</v>
      </c>
      <c r="BN604" s="1318"/>
      <c r="BO604" s="1318"/>
      <c r="BP604" s="1318"/>
      <c r="BQ604" s="1318"/>
      <c r="BR604" s="1318"/>
      <c r="BS604" s="1318"/>
      <c r="BT604" s="1318"/>
      <c r="BU604" s="1318"/>
      <c r="BV604" s="1318"/>
      <c r="BW604" s="1318"/>
      <c r="BX604" s="1318"/>
      <c r="BY604" s="1318"/>
      <c r="BZ604" s="1318"/>
      <c r="CA604" s="1318"/>
      <c r="CB604" s="1318"/>
      <c r="CC604" s="1318"/>
      <c r="CD604" s="1318"/>
      <c r="CE604" s="1318"/>
      <c r="CF604" s="1318"/>
      <c r="CG604" s="1318"/>
      <c r="CH604" s="1378">
        <f t="shared" si="12"/>
        <v>24000</v>
      </c>
      <c r="CI604" s="1366"/>
    </row>
    <row r="605" spans="1:87" s="386" customFormat="1" ht="51.75" customHeight="1">
      <c r="A605" s="1678"/>
      <c r="B605" s="2321"/>
      <c r="C605" s="784"/>
      <c r="D605" s="1649"/>
      <c r="E605" s="2185"/>
      <c r="F605" s="3085"/>
      <c r="G605" s="549"/>
      <c r="H605" s="2141"/>
      <c r="I605" s="1609"/>
      <c r="J605" s="1618"/>
      <c r="K605" s="2162"/>
      <c r="L605" s="3218"/>
      <c r="M605" s="644"/>
      <c r="N605" s="393"/>
      <c r="O605" s="394"/>
      <c r="P605" s="395"/>
      <c r="Q605" s="393"/>
      <c r="R605" s="581"/>
      <c r="S605" s="567"/>
      <c r="T605" s="393"/>
      <c r="U605" s="394"/>
      <c r="V605" s="395"/>
      <c r="W605" s="393"/>
      <c r="X605" s="394"/>
      <c r="Y605" s="407"/>
      <c r="Z605" s="2160" t="s">
        <v>1217</v>
      </c>
      <c r="AA605" s="444">
        <v>241</v>
      </c>
      <c r="AB605" s="752"/>
      <c r="AC605" s="1173" t="s">
        <v>7</v>
      </c>
      <c r="AD605" s="1796">
        <f>400*6*8</f>
        <v>19200</v>
      </c>
      <c r="AE605" s="1317"/>
      <c r="AF605" s="1362"/>
      <c r="AG605" s="1318"/>
      <c r="AH605" s="1318"/>
      <c r="AI605" s="1318"/>
      <c r="AJ605" s="1318"/>
      <c r="AK605" s="1318"/>
      <c r="AL605" s="1329">
        <f>+AD605</f>
        <v>19200</v>
      </c>
      <c r="AM605" s="1318"/>
      <c r="AN605" s="1318"/>
      <c r="AO605" s="1318"/>
      <c r="AP605" s="1318"/>
      <c r="AQ605" s="1318"/>
      <c r="AR605" s="1318"/>
      <c r="AS605" s="1318"/>
      <c r="AT605" s="1318"/>
      <c r="AU605" s="1318"/>
      <c r="AV605" s="1318"/>
      <c r="AW605" s="1318"/>
      <c r="AX605" s="1318"/>
      <c r="AY605" s="1318"/>
      <c r="AZ605" s="1318"/>
      <c r="BA605" s="1318"/>
      <c r="BB605" s="1318"/>
      <c r="BC605" s="1318"/>
      <c r="BD605" s="1318"/>
      <c r="BE605" s="1318"/>
      <c r="BF605" s="1318"/>
      <c r="BG605" s="1318"/>
      <c r="BH605" s="1318"/>
      <c r="BI605" s="1318"/>
      <c r="BJ605" s="1318"/>
      <c r="BK605" s="1318"/>
      <c r="BL605" s="1318"/>
      <c r="BM605" s="1318"/>
      <c r="BN605" s="1318"/>
      <c r="BO605" s="1318"/>
      <c r="BP605" s="1318"/>
      <c r="BQ605" s="1318"/>
      <c r="BR605" s="1318"/>
      <c r="BS605" s="1318"/>
      <c r="BT605" s="1318"/>
      <c r="BU605" s="1318"/>
      <c r="BV605" s="1318"/>
      <c r="BW605" s="1318"/>
      <c r="BX605" s="1318"/>
      <c r="BY605" s="1318"/>
      <c r="BZ605" s="1318"/>
      <c r="CA605" s="1318"/>
      <c r="CB605" s="1318"/>
      <c r="CC605" s="1318"/>
      <c r="CD605" s="1318"/>
      <c r="CE605" s="1318"/>
      <c r="CF605" s="1318"/>
      <c r="CG605" s="1318"/>
      <c r="CH605" s="1378">
        <f t="shared" si="12"/>
        <v>19200</v>
      </c>
      <c r="CI605" s="1366"/>
    </row>
    <row r="606" spans="1:87" s="386" customFormat="1" ht="51.75" customHeight="1">
      <c r="A606" s="1678"/>
      <c r="B606" s="2321"/>
      <c r="C606" s="784"/>
      <c r="D606" s="1649"/>
      <c r="E606" s="2185"/>
      <c r="F606" s="1649"/>
      <c r="G606" s="549"/>
      <c r="H606" s="2141"/>
      <c r="I606" s="1609"/>
      <c r="J606" s="1618"/>
      <c r="K606" s="2162"/>
      <c r="L606" s="3218"/>
      <c r="M606" s="644"/>
      <c r="N606" s="393"/>
      <c r="O606" s="394"/>
      <c r="P606" s="395"/>
      <c r="Q606" s="393"/>
      <c r="R606" s="581"/>
      <c r="S606" s="567"/>
      <c r="T606" s="393"/>
      <c r="U606" s="394"/>
      <c r="V606" s="395"/>
      <c r="W606" s="393"/>
      <c r="X606" s="394"/>
      <c r="Y606" s="407"/>
      <c r="Z606" s="2160"/>
      <c r="AA606" s="444">
        <v>244</v>
      </c>
      <c r="AB606" s="752"/>
      <c r="AC606" s="1173" t="s">
        <v>127</v>
      </c>
      <c r="AD606" s="1796">
        <f>30*8</f>
        <v>240</v>
      </c>
      <c r="AE606" s="1317"/>
      <c r="AF606" s="1362"/>
      <c r="AG606" s="1318"/>
      <c r="AH606" s="1318"/>
      <c r="AI606" s="1318"/>
      <c r="AJ606" s="1318"/>
      <c r="AK606" s="1318"/>
      <c r="AL606" s="1318"/>
      <c r="AM606" s="1329"/>
      <c r="AN606" s="1329">
        <f>+AD606</f>
        <v>240</v>
      </c>
      <c r="AO606" s="1329"/>
      <c r="AP606" s="1318"/>
      <c r="AQ606" s="1318"/>
      <c r="AR606" s="1318"/>
      <c r="AS606" s="1318"/>
      <c r="AT606" s="1318"/>
      <c r="AU606" s="1318"/>
      <c r="AV606" s="1318"/>
      <c r="AW606" s="1318"/>
      <c r="AX606" s="1318"/>
      <c r="AY606" s="1318"/>
      <c r="AZ606" s="1318"/>
      <c r="BA606" s="1318"/>
      <c r="BB606" s="1318"/>
      <c r="BC606" s="1318"/>
      <c r="BD606" s="1318"/>
      <c r="BE606" s="1318"/>
      <c r="BF606" s="1318"/>
      <c r="BG606" s="1318"/>
      <c r="BH606" s="1318"/>
      <c r="BI606" s="1318"/>
      <c r="BJ606" s="1318"/>
      <c r="BK606" s="1318"/>
      <c r="BL606" s="1318"/>
      <c r="BM606" s="1318"/>
      <c r="BN606" s="1318"/>
      <c r="BO606" s="1318"/>
      <c r="BP606" s="1318"/>
      <c r="BQ606" s="1318"/>
      <c r="BR606" s="1318"/>
      <c r="BS606" s="1318"/>
      <c r="BT606" s="1318"/>
      <c r="BU606" s="1318"/>
      <c r="BV606" s="1318"/>
      <c r="BW606" s="1318"/>
      <c r="BX606" s="1318"/>
      <c r="BY606" s="1318"/>
      <c r="BZ606" s="1318"/>
      <c r="CA606" s="1318"/>
      <c r="CB606" s="1318"/>
      <c r="CC606" s="1318"/>
      <c r="CD606" s="1318"/>
      <c r="CE606" s="1318"/>
      <c r="CF606" s="1318"/>
      <c r="CG606" s="1318"/>
      <c r="CH606" s="1378">
        <f t="shared" si="12"/>
        <v>240</v>
      </c>
      <c r="CI606" s="1366"/>
    </row>
    <row r="607" spans="1:87" s="386" customFormat="1" ht="51.75" customHeight="1">
      <c r="A607" s="1678"/>
      <c r="B607" s="2321"/>
      <c r="C607" s="784"/>
      <c r="D607" s="1649"/>
      <c r="E607" s="2185"/>
      <c r="F607" s="1649"/>
      <c r="G607" s="549"/>
      <c r="H607" s="2141"/>
      <c r="I607" s="1609"/>
      <c r="J607" s="1618"/>
      <c r="K607" s="2162"/>
      <c r="L607" s="2182"/>
      <c r="M607" s="644"/>
      <c r="N607" s="393"/>
      <c r="O607" s="394"/>
      <c r="P607" s="395"/>
      <c r="Q607" s="393"/>
      <c r="R607" s="581"/>
      <c r="S607" s="567"/>
      <c r="T607" s="393"/>
      <c r="U607" s="394"/>
      <c r="V607" s="395"/>
      <c r="W607" s="393"/>
      <c r="X607" s="394"/>
      <c r="Y607" s="407"/>
      <c r="Z607" s="2160"/>
      <c r="AA607" s="444"/>
      <c r="AB607" s="752"/>
      <c r="AC607" s="1173"/>
      <c r="AD607" s="1796"/>
      <c r="AE607" s="1317"/>
      <c r="AF607" s="1362"/>
      <c r="AG607" s="1318"/>
      <c r="AH607" s="1318"/>
      <c r="AI607" s="1318"/>
      <c r="AJ607" s="1318"/>
      <c r="AK607" s="1318"/>
      <c r="AL607" s="1318"/>
      <c r="AM607" s="1318"/>
      <c r="AN607" s="1318"/>
      <c r="AO607" s="1318"/>
      <c r="AP607" s="1318"/>
      <c r="AQ607" s="1318"/>
      <c r="AR607" s="1318"/>
      <c r="AS607" s="1318"/>
      <c r="AT607" s="1318"/>
      <c r="AU607" s="1318"/>
      <c r="AV607" s="1318"/>
      <c r="AW607" s="1318"/>
      <c r="AX607" s="1318"/>
      <c r="AY607" s="1318"/>
      <c r="AZ607" s="1318"/>
      <c r="BA607" s="1318"/>
      <c r="BB607" s="1318"/>
      <c r="BC607" s="1318"/>
      <c r="BD607" s="1318"/>
      <c r="BE607" s="1318"/>
      <c r="BF607" s="1318"/>
      <c r="BG607" s="1318"/>
      <c r="BH607" s="1318"/>
      <c r="BI607" s="1318"/>
      <c r="BJ607" s="1318"/>
      <c r="BK607" s="1318"/>
      <c r="BL607" s="1318"/>
      <c r="BM607" s="1318"/>
      <c r="BN607" s="1318"/>
      <c r="BO607" s="1318"/>
      <c r="BP607" s="1318"/>
      <c r="BQ607" s="1318"/>
      <c r="BR607" s="1318"/>
      <c r="BS607" s="1318"/>
      <c r="BT607" s="1318"/>
      <c r="BU607" s="1318"/>
      <c r="BV607" s="1318"/>
      <c r="BW607" s="1318"/>
      <c r="BX607" s="1318"/>
      <c r="BY607" s="1318"/>
      <c r="BZ607" s="1318"/>
      <c r="CA607" s="1318"/>
      <c r="CB607" s="1318"/>
      <c r="CC607" s="1318"/>
      <c r="CD607" s="1318"/>
      <c r="CE607" s="1318"/>
      <c r="CF607" s="1318"/>
      <c r="CG607" s="1318"/>
      <c r="CH607" s="1378">
        <f t="shared" si="12"/>
        <v>0</v>
      </c>
      <c r="CI607" s="1366"/>
    </row>
    <row r="608" spans="1:87" s="386" customFormat="1" ht="51.75" customHeight="1">
      <c r="A608" s="1678"/>
      <c r="B608" s="2321"/>
      <c r="C608" s="784"/>
      <c r="D608" s="1649"/>
      <c r="E608" s="2185"/>
      <c r="F608" s="1649"/>
      <c r="G608" s="549"/>
      <c r="H608" s="2141"/>
      <c r="I608" s="1609"/>
      <c r="J608" s="910"/>
      <c r="K608" s="2492"/>
      <c r="L608" s="2493"/>
      <c r="M608" s="645"/>
      <c r="N608" s="398"/>
      <c r="O608" s="396"/>
      <c r="P608" s="411"/>
      <c r="Q608" s="398"/>
      <c r="R608" s="396"/>
      <c r="S608" s="397"/>
      <c r="T608" s="398"/>
      <c r="U608" s="396"/>
      <c r="V608" s="411"/>
      <c r="W608" s="398"/>
      <c r="X608" s="396"/>
      <c r="Y608" s="397"/>
      <c r="Z608" s="2193"/>
      <c r="AA608" s="455"/>
      <c r="AB608" s="456"/>
      <c r="AC608" s="561"/>
      <c r="AD608" s="1797"/>
      <c r="AE608" s="1317"/>
      <c r="AF608" s="1362"/>
      <c r="AG608" s="1318"/>
      <c r="AH608" s="1318"/>
      <c r="AI608" s="1318"/>
      <c r="AJ608" s="1318"/>
      <c r="AK608" s="1318"/>
      <c r="AL608" s="1318"/>
      <c r="AM608" s="1318"/>
      <c r="AN608" s="1318"/>
      <c r="AO608" s="1318"/>
      <c r="AP608" s="1318"/>
      <c r="AQ608" s="1318"/>
      <c r="AR608" s="1318"/>
      <c r="AS608" s="1318"/>
      <c r="AT608" s="1318"/>
      <c r="AU608" s="1318"/>
      <c r="AV608" s="1318"/>
      <c r="AW608" s="1318"/>
      <c r="AX608" s="1318"/>
      <c r="AY608" s="1318"/>
      <c r="AZ608" s="1318"/>
      <c r="BA608" s="1318"/>
      <c r="BB608" s="1318"/>
      <c r="BC608" s="1318"/>
      <c r="BD608" s="1318"/>
      <c r="BE608" s="1318"/>
      <c r="BF608" s="1318"/>
      <c r="BG608" s="1318"/>
      <c r="BH608" s="1318"/>
      <c r="BI608" s="1318"/>
      <c r="BJ608" s="1318"/>
      <c r="BK608" s="1318"/>
      <c r="BL608" s="1318"/>
      <c r="BM608" s="1318"/>
      <c r="BN608" s="1318"/>
      <c r="BO608" s="1318"/>
      <c r="BP608" s="1318"/>
      <c r="BQ608" s="1318"/>
      <c r="BR608" s="1318"/>
      <c r="BS608" s="1318"/>
      <c r="BT608" s="1318"/>
      <c r="BU608" s="1318"/>
      <c r="BV608" s="1318"/>
      <c r="BW608" s="1318"/>
      <c r="BX608" s="1318"/>
      <c r="BY608" s="1318"/>
      <c r="BZ608" s="1318"/>
      <c r="CA608" s="1318"/>
      <c r="CB608" s="1318"/>
      <c r="CC608" s="1318"/>
      <c r="CD608" s="1318"/>
      <c r="CE608" s="1318"/>
      <c r="CF608" s="1318"/>
      <c r="CG608" s="1318"/>
      <c r="CH608" s="1378">
        <f t="shared" si="12"/>
        <v>0</v>
      </c>
      <c r="CI608" s="1366"/>
    </row>
    <row r="609" spans="1:87" s="386" customFormat="1" ht="64.5" customHeight="1">
      <c r="A609" s="1678"/>
      <c r="B609" s="1698"/>
      <c r="C609" s="2184"/>
      <c r="D609" s="2184"/>
      <c r="E609" s="3451"/>
      <c r="F609" s="1663"/>
      <c r="G609" s="2283"/>
      <c r="H609" s="2281"/>
      <c r="I609" s="1601">
        <v>124</v>
      </c>
      <c r="J609" s="1628">
        <v>60</v>
      </c>
      <c r="K609" s="3345" t="s">
        <v>1228</v>
      </c>
      <c r="L609" s="2309" t="s">
        <v>1229</v>
      </c>
      <c r="M609" s="3139" t="s">
        <v>1205</v>
      </c>
      <c r="N609" s="2494"/>
      <c r="O609" s="1241"/>
      <c r="P609" s="3431"/>
      <c r="Q609" s="2495"/>
      <c r="R609" s="2496"/>
      <c r="S609" s="2497"/>
      <c r="T609" s="2498"/>
      <c r="U609" s="404"/>
      <c r="V609" s="428"/>
      <c r="W609" s="380"/>
      <c r="X609" s="394"/>
      <c r="Y609" s="394"/>
      <c r="Z609" s="3119" t="s">
        <v>1206</v>
      </c>
      <c r="AA609" s="441">
        <v>311</v>
      </c>
      <c r="AB609" s="441">
        <v>3111</v>
      </c>
      <c r="AC609" s="1173" t="s">
        <v>124</v>
      </c>
      <c r="AD609" s="1794">
        <f>25*250</f>
        <v>6250</v>
      </c>
      <c r="AE609" s="1326"/>
      <c r="AF609" s="1490"/>
      <c r="AG609" s="1327"/>
      <c r="AH609" s="1327"/>
      <c r="AI609" s="1327"/>
      <c r="AJ609" s="1318"/>
      <c r="AK609" s="1318"/>
      <c r="AL609" s="1318"/>
      <c r="AM609" s="1318"/>
      <c r="AN609" s="1318"/>
      <c r="AO609" s="1318"/>
      <c r="AP609" s="1318"/>
      <c r="AQ609" s="1328"/>
      <c r="AR609" s="1328"/>
      <c r="AS609" s="1318"/>
      <c r="AT609" s="1318"/>
      <c r="AU609" s="1318"/>
      <c r="AV609" s="1318"/>
      <c r="AW609" s="1318"/>
      <c r="AX609" s="1318"/>
      <c r="AY609" s="1318"/>
      <c r="AZ609" s="1318"/>
      <c r="BA609" s="1328">
        <f>+AD609</f>
        <v>6250</v>
      </c>
      <c r="BB609" s="1318"/>
      <c r="BC609" s="1318"/>
      <c r="BD609" s="1318"/>
      <c r="BE609" s="1318"/>
      <c r="BF609" s="1318"/>
      <c r="BG609" s="1318"/>
      <c r="BH609" s="1318"/>
      <c r="BI609" s="1318"/>
      <c r="BJ609" s="1318"/>
      <c r="BK609" s="1318"/>
      <c r="BL609" s="1318"/>
      <c r="BM609" s="1318"/>
      <c r="BN609" s="1318"/>
      <c r="BO609" s="1318"/>
      <c r="BP609" s="1318"/>
      <c r="BQ609" s="1318"/>
      <c r="BR609" s="1318"/>
      <c r="BS609" s="1318"/>
      <c r="BT609" s="1318"/>
      <c r="BU609" s="1318"/>
      <c r="BV609" s="1318"/>
      <c r="BW609" s="1318"/>
      <c r="BX609" s="1318"/>
      <c r="BY609" s="1318"/>
      <c r="BZ609" s="1318"/>
      <c r="CA609" s="1318"/>
      <c r="CB609" s="1318"/>
      <c r="CC609" s="1318"/>
      <c r="CD609" s="1318"/>
      <c r="CE609" s="1318"/>
      <c r="CF609" s="1318"/>
      <c r="CG609" s="1318"/>
      <c r="CH609" s="1378">
        <f t="shared" si="12"/>
        <v>6250</v>
      </c>
      <c r="CI609" s="1366"/>
    </row>
    <row r="610" spans="1:87" s="386" customFormat="1" ht="73.5" customHeight="1">
      <c r="A610" s="1678"/>
      <c r="B610" s="1698"/>
      <c r="C610" s="2184"/>
      <c r="D610" s="2184"/>
      <c r="E610" s="3451"/>
      <c r="F610" s="1663"/>
      <c r="G610" s="2283"/>
      <c r="H610" s="2281"/>
      <c r="I610" s="1600"/>
      <c r="J610" s="1604"/>
      <c r="K610" s="3345"/>
      <c r="L610" s="2309" t="s">
        <v>1230</v>
      </c>
      <c r="M610" s="3139"/>
      <c r="N610" s="2499"/>
      <c r="O610" s="1241"/>
      <c r="P610" s="3431"/>
      <c r="Q610" s="2472"/>
      <c r="R610" s="2473"/>
      <c r="S610" s="2474"/>
      <c r="T610" s="2475"/>
      <c r="U610" s="394"/>
      <c r="V610" s="407"/>
      <c r="W610" s="380"/>
      <c r="X610" s="394"/>
      <c r="Y610" s="394"/>
      <c r="Z610" s="3119"/>
      <c r="AA610" s="441"/>
      <c r="AB610" s="441"/>
      <c r="AC610" s="1173"/>
      <c r="AD610" s="1794"/>
      <c r="AE610" s="1326"/>
      <c r="AF610" s="1490"/>
      <c r="AG610" s="1327"/>
      <c r="AH610" s="1327"/>
      <c r="AI610" s="1327"/>
      <c r="AJ610" s="1318"/>
      <c r="AK610" s="1318"/>
      <c r="AL610" s="1318"/>
      <c r="AM610" s="1318"/>
      <c r="AN610" s="1318"/>
      <c r="AO610" s="1318"/>
      <c r="AP610" s="1318"/>
      <c r="AQ610" s="1318"/>
      <c r="AR610" s="1318"/>
      <c r="AS610" s="1318"/>
      <c r="AT610" s="1318"/>
      <c r="AU610" s="1318"/>
      <c r="AV610" s="1318"/>
      <c r="AW610" s="1318"/>
      <c r="AX610" s="1318"/>
      <c r="AY610" s="1318"/>
      <c r="AZ610" s="1318"/>
      <c r="BA610" s="1318"/>
      <c r="BB610" s="1318"/>
      <c r="BC610" s="1318"/>
      <c r="BD610" s="1318"/>
      <c r="BE610" s="1318"/>
      <c r="BF610" s="1318"/>
      <c r="BG610" s="1318"/>
      <c r="BH610" s="1318"/>
      <c r="BI610" s="1318"/>
      <c r="BJ610" s="1318"/>
      <c r="BK610" s="1318"/>
      <c r="BL610" s="1318"/>
      <c r="BM610" s="1318"/>
      <c r="BN610" s="1318"/>
      <c r="BO610" s="1318"/>
      <c r="BP610" s="1318"/>
      <c r="BQ610" s="1318"/>
      <c r="BR610" s="1318"/>
      <c r="BS610" s="1318"/>
      <c r="BT610" s="1318"/>
      <c r="BU610" s="1318"/>
      <c r="BV610" s="1318"/>
      <c r="BW610" s="1318"/>
      <c r="BX610" s="1318"/>
      <c r="BY610" s="1318"/>
      <c r="BZ610" s="1318"/>
      <c r="CA610" s="1318"/>
      <c r="CB610" s="1318"/>
      <c r="CC610" s="1318"/>
      <c r="CD610" s="1318"/>
      <c r="CE610" s="1318"/>
      <c r="CF610" s="1318"/>
      <c r="CG610" s="1318"/>
      <c r="CH610" s="1378">
        <f t="shared" si="12"/>
        <v>0</v>
      </c>
      <c r="CI610" s="1366"/>
    </row>
    <row r="611" spans="1:87" s="386" customFormat="1" ht="26.25" customHeight="1">
      <c r="A611" s="1678"/>
      <c r="B611" s="1698"/>
      <c r="C611" s="2184"/>
      <c r="D611" s="2184"/>
      <c r="E611" s="2184"/>
      <c r="F611" s="1663"/>
      <c r="G611" s="2283"/>
      <c r="H611" s="2281"/>
      <c r="I611" s="1602"/>
      <c r="J611" s="1633"/>
      <c r="K611" s="2280"/>
      <c r="L611" s="629"/>
      <c r="M611" s="630"/>
      <c r="N611" s="646"/>
      <c r="O611" s="396"/>
      <c r="P611" s="411"/>
      <c r="Q611" s="398"/>
      <c r="R611" s="396"/>
      <c r="S611" s="397"/>
      <c r="T611" s="398"/>
      <c r="U611" s="396"/>
      <c r="V611" s="397"/>
      <c r="W611" s="426"/>
      <c r="X611" s="394"/>
      <c r="Y611" s="396"/>
      <c r="Z611" s="2193"/>
      <c r="AA611" s="455"/>
      <c r="AB611" s="456"/>
      <c r="AC611" s="561"/>
      <c r="AD611" s="2379"/>
      <c r="AE611" s="1326"/>
      <c r="AF611" s="1490"/>
      <c r="AG611" s="1327"/>
      <c r="AH611" s="1327"/>
      <c r="AI611" s="1327"/>
      <c r="AJ611" s="1318"/>
      <c r="AK611" s="1318"/>
      <c r="AL611" s="1318"/>
      <c r="AM611" s="1318"/>
      <c r="AN611" s="1318"/>
      <c r="AO611" s="1318"/>
      <c r="AP611" s="1318"/>
      <c r="AQ611" s="1318"/>
      <c r="AR611" s="1318"/>
      <c r="AS611" s="1318"/>
      <c r="AT611" s="1318"/>
      <c r="AU611" s="1318"/>
      <c r="AV611" s="1318"/>
      <c r="AW611" s="1318"/>
      <c r="AX611" s="1318"/>
      <c r="AY611" s="1318"/>
      <c r="AZ611" s="1318"/>
      <c r="BA611" s="1318"/>
      <c r="BB611" s="1318"/>
      <c r="BC611" s="1318"/>
      <c r="BD611" s="1318"/>
      <c r="BE611" s="1318"/>
      <c r="BF611" s="1318"/>
      <c r="BG611" s="1318"/>
      <c r="BH611" s="1318"/>
      <c r="BI611" s="1318"/>
      <c r="BJ611" s="1318"/>
      <c r="BK611" s="1318"/>
      <c r="BL611" s="1318"/>
      <c r="BM611" s="1318"/>
      <c r="BN611" s="1318"/>
      <c r="BO611" s="1318"/>
      <c r="BP611" s="1318"/>
      <c r="BQ611" s="1318"/>
      <c r="BR611" s="1318"/>
      <c r="BS611" s="1318"/>
      <c r="BT611" s="1318"/>
      <c r="BU611" s="1318"/>
      <c r="BV611" s="1318"/>
      <c r="BW611" s="1318"/>
      <c r="BX611" s="1318"/>
      <c r="BY611" s="1318"/>
      <c r="BZ611" s="1318"/>
      <c r="CA611" s="1318"/>
      <c r="CB611" s="1318"/>
      <c r="CC611" s="1318"/>
      <c r="CD611" s="1318"/>
      <c r="CE611" s="1318"/>
      <c r="CF611" s="1318"/>
      <c r="CG611" s="1318"/>
      <c r="CH611" s="1378">
        <f t="shared" si="12"/>
        <v>0</v>
      </c>
      <c r="CI611" s="1366"/>
    </row>
    <row r="612" spans="1:87" s="386" customFormat="1" ht="24.75" customHeight="1">
      <c r="A612" s="1678"/>
      <c r="B612" s="1698"/>
      <c r="C612" s="2184"/>
      <c r="D612" s="2184"/>
      <c r="E612" s="2184"/>
      <c r="F612" s="2282"/>
      <c r="G612" s="464"/>
      <c r="H612" s="2301"/>
      <c r="I612" s="1600">
        <v>125</v>
      </c>
      <c r="J612" s="1631">
        <v>61</v>
      </c>
      <c r="K612" s="3370" t="s">
        <v>1231</v>
      </c>
      <c r="L612" s="3452" t="s">
        <v>1232</v>
      </c>
      <c r="M612" s="3453" t="s">
        <v>999</v>
      </c>
      <c r="N612" s="403"/>
      <c r="O612" s="404"/>
      <c r="P612" s="428"/>
      <c r="Q612" s="429"/>
      <c r="R612" s="404"/>
      <c r="S612" s="416"/>
      <c r="T612" s="403"/>
      <c r="U612" s="404"/>
      <c r="V612" s="428"/>
      <c r="W612" s="429"/>
      <c r="X612" s="404"/>
      <c r="Y612" s="415"/>
      <c r="Z612" s="2194"/>
      <c r="AA612" s="631"/>
      <c r="AB612" s="1567"/>
      <c r="AC612" s="2129"/>
      <c r="AD612" s="2384"/>
      <c r="AE612" s="1326"/>
      <c r="AF612" s="1490"/>
      <c r="AG612" s="1327"/>
      <c r="AH612" s="1327"/>
      <c r="AI612" s="1327"/>
      <c r="AJ612" s="1318"/>
      <c r="AK612" s="1318"/>
      <c r="AL612" s="1318"/>
      <c r="AM612" s="1318"/>
      <c r="AN612" s="1318"/>
      <c r="AO612" s="1318"/>
      <c r="AP612" s="1318"/>
      <c r="AQ612" s="1318"/>
      <c r="AR612" s="1318"/>
      <c r="AS612" s="1318"/>
      <c r="AT612" s="1318"/>
      <c r="AU612" s="1318"/>
      <c r="AV612" s="1318"/>
      <c r="AW612" s="1318"/>
      <c r="AX612" s="1318"/>
      <c r="AY612" s="1318"/>
      <c r="AZ612" s="1318"/>
      <c r="BA612" s="1318"/>
      <c r="BB612" s="1318"/>
      <c r="BC612" s="1318"/>
      <c r="BD612" s="1318"/>
      <c r="BE612" s="1318"/>
      <c r="BF612" s="1318"/>
      <c r="BG612" s="1318"/>
      <c r="BH612" s="1318"/>
      <c r="BI612" s="1318"/>
      <c r="BJ612" s="1318"/>
      <c r="BK612" s="1318"/>
      <c r="BL612" s="1318"/>
      <c r="BM612" s="1318"/>
      <c r="BN612" s="1318"/>
      <c r="BO612" s="1318"/>
      <c r="BP612" s="1318"/>
      <c r="BQ612" s="1318"/>
      <c r="BR612" s="1318"/>
      <c r="BS612" s="1318"/>
      <c r="BT612" s="1318"/>
      <c r="BU612" s="1318"/>
      <c r="BV612" s="1318"/>
      <c r="BW612" s="1318"/>
      <c r="BX612" s="1318"/>
      <c r="BY612" s="1318"/>
      <c r="BZ612" s="1318"/>
      <c r="CA612" s="1318"/>
      <c r="CB612" s="1318"/>
      <c r="CC612" s="1318"/>
      <c r="CD612" s="1318"/>
      <c r="CE612" s="1318"/>
      <c r="CF612" s="1318"/>
      <c r="CG612" s="1318"/>
      <c r="CH612" s="1378">
        <f t="shared" si="12"/>
        <v>0</v>
      </c>
      <c r="CI612" s="1366"/>
    </row>
    <row r="613" spans="1:87" s="386" customFormat="1" ht="96.75" customHeight="1">
      <c r="A613" s="1678"/>
      <c r="B613" s="1698"/>
      <c r="C613" s="2184"/>
      <c r="D613" s="2184"/>
      <c r="E613" s="2184"/>
      <c r="F613" s="2282"/>
      <c r="G613" s="464"/>
      <c r="H613" s="2301"/>
      <c r="I613" s="1600"/>
      <c r="J613" s="1632"/>
      <c r="K613" s="3345"/>
      <c r="L613" s="3449"/>
      <c r="M613" s="3450"/>
      <c r="N613" s="393"/>
      <c r="O613" s="394"/>
      <c r="P613" s="407"/>
      <c r="Q613" s="408"/>
      <c r="R613" s="394"/>
      <c r="S613" s="389"/>
      <c r="T613" s="393"/>
      <c r="U613" s="394"/>
      <c r="V613" s="407"/>
      <c r="W613" s="408"/>
      <c r="X613" s="394"/>
      <c r="Y613" s="381"/>
      <c r="Z613" s="2160"/>
      <c r="AA613" s="444"/>
      <c r="AB613" s="752"/>
      <c r="AC613" s="1173"/>
      <c r="AD613" s="1781"/>
      <c r="AE613" s="1326"/>
      <c r="AF613" s="1490"/>
      <c r="AG613" s="1327"/>
      <c r="AH613" s="1327"/>
      <c r="AI613" s="1327"/>
      <c r="AJ613" s="1318"/>
      <c r="AK613" s="1318"/>
      <c r="AL613" s="1318"/>
      <c r="AM613" s="1318"/>
      <c r="AN613" s="1318"/>
      <c r="AO613" s="1318"/>
      <c r="AP613" s="1318"/>
      <c r="AQ613" s="1318"/>
      <c r="AR613" s="1318"/>
      <c r="AS613" s="1318"/>
      <c r="AT613" s="1318"/>
      <c r="AU613" s="1318"/>
      <c r="AV613" s="1318"/>
      <c r="AW613" s="1318"/>
      <c r="AX613" s="1318"/>
      <c r="AY613" s="1318"/>
      <c r="AZ613" s="1318"/>
      <c r="BA613" s="1318"/>
      <c r="BB613" s="1318"/>
      <c r="BC613" s="1318"/>
      <c r="BD613" s="1318"/>
      <c r="BE613" s="1318"/>
      <c r="BF613" s="1318"/>
      <c r="BG613" s="1318"/>
      <c r="BH613" s="1318"/>
      <c r="BI613" s="1318"/>
      <c r="BJ613" s="1318"/>
      <c r="BK613" s="1318"/>
      <c r="BL613" s="1318"/>
      <c r="BM613" s="1318"/>
      <c r="BN613" s="1318"/>
      <c r="BO613" s="1318"/>
      <c r="BP613" s="1318"/>
      <c r="BQ613" s="1318"/>
      <c r="BR613" s="1318"/>
      <c r="BS613" s="1318"/>
      <c r="BT613" s="1318"/>
      <c r="BU613" s="1318"/>
      <c r="BV613" s="1318"/>
      <c r="BW613" s="1318"/>
      <c r="BX613" s="1318"/>
      <c r="BY613" s="1318"/>
      <c r="BZ613" s="1318"/>
      <c r="CA613" s="1318"/>
      <c r="CB613" s="1318"/>
      <c r="CC613" s="1318"/>
      <c r="CD613" s="1318"/>
      <c r="CE613" s="1318"/>
      <c r="CF613" s="1318"/>
      <c r="CG613" s="1318"/>
      <c r="CH613" s="1378">
        <f t="shared" si="12"/>
        <v>0</v>
      </c>
      <c r="CI613" s="1366"/>
    </row>
    <row r="614" spans="1:87" s="386" customFormat="1" ht="28.5" customHeight="1">
      <c r="A614" s="1678"/>
      <c r="B614" s="1698"/>
      <c r="C614" s="2184"/>
      <c r="D614" s="2184"/>
      <c r="E614" s="2184"/>
      <c r="F614" s="2282"/>
      <c r="G614" s="464"/>
      <c r="H614" s="2301"/>
      <c r="I614" s="1600"/>
      <c r="J614" s="1633"/>
      <c r="K614" s="2280"/>
      <c r="L614" s="629"/>
      <c r="M614" s="630"/>
      <c r="N614" s="398"/>
      <c r="O614" s="396"/>
      <c r="P614" s="397"/>
      <c r="Q614" s="399"/>
      <c r="R614" s="396"/>
      <c r="S614" s="411"/>
      <c r="T614" s="398"/>
      <c r="U614" s="396"/>
      <c r="V614" s="397"/>
      <c r="W614" s="399"/>
      <c r="X614" s="396"/>
      <c r="Y614" s="396"/>
      <c r="Z614" s="2193"/>
      <c r="AA614" s="455"/>
      <c r="AB614" s="456"/>
      <c r="AC614" s="561"/>
      <c r="AD614" s="2379"/>
      <c r="AE614" s="1326"/>
      <c r="AF614" s="1490"/>
      <c r="AG614" s="1327"/>
      <c r="AH614" s="1327"/>
      <c r="AI614" s="1327"/>
      <c r="AJ614" s="1318"/>
      <c r="AK614" s="1318"/>
      <c r="AL614" s="1318"/>
      <c r="AM614" s="1318"/>
      <c r="AN614" s="1318"/>
      <c r="AO614" s="1318"/>
      <c r="AP614" s="1318"/>
      <c r="AQ614" s="1318"/>
      <c r="AR614" s="1318"/>
      <c r="AS614" s="1318"/>
      <c r="AT614" s="1318"/>
      <c r="AU614" s="1318"/>
      <c r="AV614" s="1318"/>
      <c r="AW614" s="1318"/>
      <c r="AX614" s="1318"/>
      <c r="AY614" s="1318"/>
      <c r="AZ614" s="1318"/>
      <c r="BA614" s="1318"/>
      <c r="BB614" s="1318"/>
      <c r="BC614" s="1318"/>
      <c r="BD614" s="1318"/>
      <c r="BE614" s="1318"/>
      <c r="BF614" s="1318"/>
      <c r="BG614" s="1318"/>
      <c r="BH614" s="1318"/>
      <c r="BI614" s="1318"/>
      <c r="BJ614" s="1318"/>
      <c r="BK614" s="1318"/>
      <c r="BL614" s="1318"/>
      <c r="BM614" s="1318"/>
      <c r="BN614" s="1318"/>
      <c r="BO614" s="1318"/>
      <c r="BP614" s="1318"/>
      <c r="BQ614" s="1318"/>
      <c r="BR614" s="1318"/>
      <c r="BS614" s="1318"/>
      <c r="BT614" s="1318"/>
      <c r="BU614" s="1318"/>
      <c r="BV614" s="1318"/>
      <c r="BW614" s="1318"/>
      <c r="BX614" s="1318"/>
      <c r="BY614" s="1318"/>
      <c r="BZ614" s="1318"/>
      <c r="CA614" s="1318"/>
      <c r="CB614" s="1318"/>
      <c r="CC614" s="1318"/>
      <c r="CD614" s="1318"/>
      <c r="CE614" s="1318"/>
      <c r="CF614" s="1318"/>
      <c r="CG614" s="1318"/>
      <c r="CH614" s="1378">
        <f t="shared" si="12"/>
        <v>0</v>
      </c>
      <c r="CI614" s="1366"/>
    </row>
    <row r="615" spans="1:87" s="386" customFormat="1" ht="33" customHeight="1">
      <c r="A615" s="1678"/>
      <c r="B615" s="1698"/>
      <c r="C615" s="2184"/>
      <c r="D615" s="2184"/>
      <c r="E615" s="2184"/>
      <c r="F615" s="2282"/>
      <c r="G615" s="464"/>
      <c r="H615" s="2301"/>
      <c r="I615" s="1601"/>
      <c r="J615" s="1632"/>
      <c r="K615" s="3347" t="s">
        <v>1233</v>
      </c>
      <c r="L615" s="2149"/>
      <c r="M615" s="2271"/>
      <c r="N615" s="647"/>
      <c r="O615" s="394"/>
      <c r="P615" s="407"/>
      <c r="Q615" s="408"/>
      <c r="R615" s="394"/>
      <c r="S615" s="395"/>
      <c r="T615" s="393"/>
      <c r="U615" s="394"/>
      <c r="V615" s="407"/>
      <c r="W615" s="408"/>
      <c r="X615" s="394"/>
      <c r="Y615" s="394"/>
      <c r="Z615" s="2160"/>
      <c r="AA615" s="444"/>
      <c r="AB615" s="752"/>
      <c r="AC615" s="1173"/>
      <c r="AD615" s="2616"/>
      <c r="AE615" s="1326"/>
      <c r="AF615" s="1490"/>
      <c r="AG615" s="1327"/>
      <c r="AH615" s="1327"/>
      <c r="AI615" s="1327"/>
      <c r="AJ615" s="1318"/>
      <c r="AK615" s="1318"/>
      <c r="AL615" s="1318"/>
      <c r="AM615" s="1318"/>
      <c r="AN615" s="1318"/>
      <c r="AO615" s="1318"/>
      <c r="AP615" s="1318"/>
      <c r="AQ615" s="1318"/>
      <c r="AR615" s="1318"/>
      <c r="AS615" s="1318"/>
      <c r="AT615" s="1318"/>
      <c r="AU615" s="1318"/>
      <c r="AV615" s="1318"/>
      <c r="AW615" s="1318"/>
      <c r="AX615" s="1318"/>
      <c r="AY615" s="1318"/>
      <c r="AZ615" s="1318"/>
      <c r="BA615" s="1318"/>
      <c r="BB615" s="1318"/>
      <c r="BC615" s="1318"/>
      <c r="BD615" s="1318"/>
      <c r="BE615" s="1318"/>
      <c r="BF615" s="1318"/>
      <c r="BG615" s="1318"/>
      <c r="BH615" s="1318"/>
      <c r="BI615" s="1318"/>
      <c r="BJ615" s="1318"/>
      <c r="BK615" s="1318"/>
      <c r="BL615" s="1318"/>
      <c r="BM615" s="1318"/>
      <c r="BN615" s="1318"/>
      <c r="BO615" s="1318"/>
      <c r="BP615" s="1318"/>
      <c r="BQ615" s="1318"/>
      <c r="BR615" s="1318"/>
      <c r="BS615" s="1318"/>
      <c r="BT615" s="1318"/>
      <c r="BU615" s="1318"/>
      <c r="BV615" s="1318"/>
      <c r="BW615" s="1318"/>
      <c r="BX615" s="1318"/>
      <c r="BY615" s="1318"/>
      <c r="BZ615" s="1318"/>
      <c r="CA615" s="1318"/>
      <c r="CB615" s="1318"/>
      <c r="CC615" s="1318"/>
      <c r="CD615" s="1318"/>
      <c r="CE615" s="1318"/>
      <c r="CF615" s="1318"/>
      <c r="CG615" s="1318"/>
      <c r="CH615" s="1378">
        <f t="shared" si="12"/>
        <v>0</v>
      </c>
      <c r="CI615" s="1366"/>
    </row>
    <row r="616" spans="1:87" s="386" customFormat="1" ht="122.25" customHeight="1">
      <c r="A616" s="1678"/>
      <c r="B616" s="1698"/>
      <c r="C616" s="2184"/>
      <c r="D616" s="2184"/>
      <c r="E616" s="2184"/>
      <c r="F616" s="2282"/>
      <c r="G616" s="464"/>
      <c r="H616" s="2301"/>
      <c r="I616" s="1600"/>
      <c r="J616" s="1632"/>
      <c r="K616" s="3347"/>
      <c r="L616" s="2149"/>
      <c r="M616" s="2271"/>
      <c r="N616" s="647"/>
      <c r="O616" s="394"/>
      <c r="P616" s="407"/>
      <c r="Q616" s="408"/>
      <c r="R616" s="394"/>
      <c r="S616" s="395"/>
      <c r="T616" s="393"/>
      <c r="U616" s="394"/>
      <c r="V616" s="407"/>
      <c r="W616" s="408"/>
      <c r="X616" s="394"/>
      <c r="Y616" s="394"/>
      <c r="Z616" s="2160"/>
      <c r="AA616" s="444"/>
      <c r="AB616" s="752"/>
      <c r="AC616" s="1173"/>
      <c r="AD616" s="2616"/>
      <c r="AE616" s="1326"/>
      <c r="AF616" s="1490"/>
      <c r="AG616" s="1327"/>
      <c r="AH616" s="1327"/>
      <c r="AI616" s="1327"/>
      <c r="AJ616" s="1318"/>
      <c r="AK616" s="1318"/>
      <c r="AL616" s="1318"/>
      <c r="AM616" s="1318"/>
      <c r="AN616" s="1318"/>
      <c r="AO616" s="1318"/>
      <c r="AP616" s="1318"/>
      <c r="AQ616" s="1318"/>
      <c r="AR616" s="1318"/>
      <c r="AS616" s="1318"/>
      <c r="AT616" s="1318"/>
      <c r="AU616" s="1318"/>
      <c r="AV616" s="1318"/>
      <c r="AW616" s="1318"/>
      <c r="AX616" s="1318"/>
      <c r="AY616" s="1318"/>
      <c r="AZ616" s="1318"/>
      <c r="BA616" s="1318"/>
      <c r="BB616" s="1318"/>
      <c r="BC616" s="1318"/>
      <c r="BD616" s="1318"/>
      <c r="BE616" s="1318"/>
      <c r="BF616" s="1318"/>
      <c r="BG616" s="1318"/>
      <c r="BH616" s="1318"/>
      <c r="BI616" s="1318"/>
      <c r="BJ616" s="1318"/>
      <c r="BK616" s="1318"/>
      <c r="BL616" s="1318"/>
      <c r="BM616" s="1318"/>
      <c r="BN616" s="1318"/>
      <c r="BO616" s="1318"/>
      <c r="BP616" s="1318"/>
      <c r="BQ616" s="1318"/>
      <c r="BR616" s="1318"/>
      <c r="BS616" s="1318"/>
      <c r="BT616" s="1318"/>
      <c r="BU616" s="1318"/>
      <c r="BV616" s="1318"/>
      <c r="BW616" s="1318"/>
      <c r="BX616" s="1318"/>
      <c r="BY616" s="1318"/>
      <c r="BZ616" s="1318"/>
      <c r="CA616" s="1318"/>
      <c r="CB616" s="1318"/>
      <c r="CC616" s="1318"/>
      <c r="CD616" s="1318"/>
      <c r="CE616" s="1318"/>
      <c r="CF616" s="1318"/>
      <c r="CG616" s="1318"/>
      <c r="CH616" s="1378">
        <f t="shared" si="12"/>
        <v>0</v>
      </c>
      <c r="CI616" s="1366"/>
    </row>
    <row r="617" spans="1:87" s="386" customFormat="1" ht="65.25" customHeight="1">
      <c r="A617" s="1678"/>
      <c r="B617" s="1698"/>
      <c r="C617" s="2184"/>
      <c r="D617" s="2184"/>
      <c r="E617" s="2184"/>
      <c r="F617" s="2282"/>
      <c r="G617" s="464"/>
      <c r="H617" s="2301"/>
      <c r="I617" s="1600">
        <v>126</v>
      </c>
      <c r="J617" s="1632">
        <v>62</v>
      </c>
      <c r="K617" s="3345" t="s">
        <v>2586</v>
      </c>
      <c r="L617" s="3449" t="s">
        <v>667</v>
      </c>
      <c r="M617" s="3450" t="s">
        <v>767</v>
      </c>
      <c r="N617" s="647"/>
      <c r="O617" s="394"/>
      <c r="P617" s="407"/>
      <c r="Q617" s="408"/>
      <c r="R617" s="394"/>
      <c r="S617" s="395"/>
      <c r="T617" s="393"/>
      <c r="U617" s="394"/>
      <c r="V617" s="407"/>
      <c r="W617" s="408"/>
      <c r="X617" s="381"/>
      <c r="Y617" s="394"/>
      <c r="Z617" s="3119" t="s">
        <v>1234</v>
      </c>
      <c r="AA617" s="444">
        <v>311</v>
      </c>
      <c r="AB617" s="752">
        <v>3111</v>
      </c>
      <c r="AC617" s="1173" t="s">
        <v>124</v>
      </c>
      <c r="AD617" s="1794">
        <f>(100*350)</f>
        <v>35000</v>
      </c>
      <c r="AE617" s="1326"/>
      <c r="AF617" s="1490"/>
      <c r="AG617" s="1327"/>
      <c r="AH617" s="1327"/>
      <c r="AI617" s="1327"/>
      <c r="AJ617" s="1318"/>
      <c r="AK617" s="1318"/>
      <c r="AL617" s="1318"/>
      <c r="AM617" s="1318"/>
      <c r="AN617" s="1318"/>
      <c r="AO617" s="1318"/>
      <c r="AP617" s="1318"/>
      <c r="AQ617" s="1328"/>
      <c r="AR617" s="1328"/>
      <c r="AS617" s="1318"/>
      <c r="AT617" s="1318"/>
      <c r="AU617" s="1318"/>
      <c r="AV617" s="1318"/>
      <c r="AW617" s="1318"/>
      <c r="AX617" s="1318"/>
      <c r="AY617" s="1318"/>
      <c r="AZ617" s="1318"/>
      <c r="BA617" s="1328">
        <f>+AD617</f>
        <v>35000</v>
      </c>
      <c r="BB617" s="1318"/>
      <c r="BC617" s="1318"/>
      <c r="BD617" s="1318"/>
      <c r="BE617" s="1318"/>
      <c r="BF617" s="1318"/>
      <c r="BG617" s="1318"/>
      <c r="BH617" s="1318"/>
      <c r="BI617" s="1318"/>
      <c r="BJ617" s="1318"/>
      <c r="BK617" s="1318"/>
      <c r="BL617" s="1318"/>
      <c r="BM617" s="1318"/>
      <c r="BN617" s="1318"/>
      <c r="BO617" s="1318"/>
      <c r="BP617" s="1318"/>
      <c r="BQ617" s="1318"/>
      <c r="BR617" s="1318"/>
      <c r="BS617" s="1318"/>
      <c r="BT617" s="1318"/>
      <c r="BU617" s="1318"/>
      <c r="BV617" s="1318"/>
      <c r="BW617" s="1318"/>
      <c r="BX617" s="1318"/>
      <c r="BY617" s="1318"/>
      <c r="BZ617" s="1318"/>
      <c r="CA617" s="1318"/>
      <c r="CB617" s="1318"/>
      <c r="CC617" s="1318"/>
      <c r="CD617" s="1318"/>
      <c r="CE617" s="1318"/>
      <c r="CF617" s="1318"/>
      <c r="CG617" s="1318"/>
      <c r="CH617" s="1378">
        <f t="shared" si="12"/>
        <v>35000</v>
      </c>
      <c r="CI617" s="1366"/>
    </row>
    <row r="618" spans="1:87" s="386" customFormat="1" ht="33" customHeight="1">
      <c r="A618" s="1678"/>
      <c r="B618" s="1698"/>
      <c r="C618" s="2184"/>
      <c r="D618" s="2184"/>
      <c r="E618" s="2184"/>
      <c r="F618" s="2282"/>
      <c r="G618" s="464"/>
      <c r="H618" s="2301"/>
      <c r="I618" s="1600"/>
      <c r="J618" s="1632"/>
      <c r="K618" s="3345"/>
      <c r="L618" s="3449"/>
      <c r="M618" s="3450"/>
      <c r="N618" s="647"/>
      <c r="O618" s="394"/>
      <c r="P618" s="407"/>
      <c r="Q618" s="408"/>
      <c r="R618" s="394"/>
      <c r="S618" s="395"/>
      <c r="T618" s="393"/>
      <c r="U618" s="394"/>
      <c r="V618" s="407"/>
      <c r="W618" s="408"/>
      <c r="X618" s="381"/>
      <c r="Y618" s="394"/>
      <c r="Z618" s="3119"/>
      <c r="AA618" s="444"/>
      <c r="AB618" s="752"/>
      <c r="AC618" s="1173"/>
      <c r="AD618" s="1781"/>
      <c r="AE618" s="1326"/>
      <c r="AF618" s="1490"/>
      <c r="AG618" s="1327"/>
      <c r="AH618" s="1327"/>
      <c r="AI618" s="1327"/>
      <c r="AJ618" s="1318"/>
      <c r="AK618" s="1318"/>
      <c r="AL618" s="1318"/>
      <c r="AM618" s="1318"/>
      <c r="AN618" s="1318"/>
      <c r="AO618" s="1318"/>
      <c r="AP618" s="1318"/>
      <c r="AQ618" s="1318"/>
      <c r="AR618" s="1318"/>
      <c r="AS618" s="1318"/>
      <c r="AT618" s="1318"/>
      <c r="AU618" s="1318"/>
      <c r="AV618" s="1318"/>
      <c r="AW618" s="1318"/>
      <c r="AX618" s="1318"/>
      <c r="AY618" s="1318"/>
      <c r="AZ618" s="1318"/>
      <c r="BA618" s="1318"/>
      <c r="BB618" s="1318"/>
      <c r="BC618" s="1318"/>
      <c r="BD618" s="1318"/>
      <c r="BE618" s="1318"/>
      <c r="BF618" s="1318"/>
      <c r="BG618" s="1318"/>
      <c r="BH618" s="1318"/>
      <c r="BI618" s="1318"/>
      <c r="BJ618" s="1318"/>
      <c r="BK618" s="1318"/>
      <c r="BL618" s="1318"/>
      <c r="BM618" s="1318"/>
      <c r="BN618" s="1318"/>
      <c r="BO618" s="1318"/>
      <c r="BP618" s="1318"/>
      <c r="BQ618" s="1318"/>
      <c r="BR618" s="1318"/>
      <c r="BS618" s="1318"/>
      <c r="BT618" s="1318"/>
      <c r="BU618" s="1318"/>
      <c r="BV618" s="1318"/>
      <c r="BW618" s="1318"/>
      <c r="BX618" s="1318"/>
      <c r="BY618" s="1318"/>
      <c r="BZ618" s="1318"/>
      <c r="CA618" s="1318"/>
      <c r="CB618" s="1318"/>
      <c r="CC618" s="1318"/>
      <c r="CD618" s="1318"/>
      <c r="CE618" s="1318"/>
      <c r="CF618" s="1318"/>
      <c r="CG618" s="1318"/>
      <c r="CH618" s="1378">
        <f t="shared" si="12"/>
        <v>0</v>
      </c>
      <c r="CI618" s="1366"/>
    </row>
    <row r="619" spans="1:87" s="386" customFormat="1" ht="33" customHeight="1">
      <c r="A619" s="1678"/>
      <c r="B619" s="1698"/>
      <c r="C619" s="2184"/>
      <c r="D619" s="2184"/>
      <c r="E619" s="2184"/>
      <c r="F619" s="2282"/>
      <c r="G619" s="464"/>
      <c r="H619" s="2301"/>
      <c r="I619" s="1602"/>
      <c r="J619" s="1633"/>
      <c r="K619" s="2280"/>
      <c r="L619" s="629"/>
      <c r="M619" s="630"/>
      <c r="N619" s="646"/>
      <c r="O619" s="396"/>
      <c r="P619" s="397"/>
      <c r="Q619" s="399"/>
      <c r="R619" s="396"/>
      <c r="S619" s="411"/>
      <c r="T619" s="398"/>
      <c r="U619" s="396"/>
      <c r="V619" s="397"/>
      <c r="W619" s="399"/>
      <c r="X619" s="396"/>
      <c r="Y619" s="396"/>
      <c r="Z619" s="2193"/>
      <c r="AA619" s="455"/>
      <c r="AB619" s="456"/>
      <c r="AC619" s="561"/>
      <c r="AD619" s="2626"/>
      <c r="AE619" s="1326"/>
      <c r="AF619" s="1490"/>
      <c r="AG619" s="1327"/>
      <c r="AH619" s="1327"/>
      <c r="AI619" s="1327"/>
      <c r="AJ619" s="1318"/>
      <c r="AK619" s="1318"/>
      <c r="AL619" s="1318"/>
      <c r="AM619" s="1318"/>
      <c r="AN619" s="1318"/>
      <c r="AO619" s="1318"/>
      <c r="AP619" s="1318"/>
      <c r="AQ619" s="1318"/>
      <c r="AR619" s="1318"/>
      <c r="AS619" s="1318"/>
      <c r="AT619" s="1318"/>
      <c r="AU619" s="1318"/>
      <c r="AV619" s="1318"/>
      <c r="AW619" s="1318"/>
      <c r="AX619" s="1318"/>
      <c r="AY619" s="1318"/>
      <c r="AZ619" s="1318"/>
      <c r="BA619" s="1318"/>
      <c r="BB619" s="1318"/>
      <c r="BC619" s="1318"/>
      <c r="BD619" s="1318"/>
      <c r="BE619" s="1318"/>
      <c r="BF619" s="1318"/>
      <c r="BG619" s="1318"/>
      <c r="BH619" s="1318"/>
      <c r="BI619" s="1318"/>
      <c r="BJ619" s="1318"/>
      <c r="BK619" s="1318"/>
      <c r="BL619" s="1318"/>
      <c r="BM619" s="1318"/>
      <c r="BN619" s="1318"/>
      <c r="BO619" s="1318"/>
      <c r="BP619" s="1318"/>
      <c r="BQ619" s="1318"/>
      <c r="BR619" s="1318"/>
      <c r="BS619" s="1318"/>
      <c r="BT619" s="1318"/>
      <c r="BU619" s="1318"/>
      <c r="BV619" s="1318"/>
      <c r="BW619" s="1318"/>
      <c r="BX619" s="1318"/>
      <c r="BY619" s="1318"/>
      <c r="BZ619" s="1318"/>
      <c r="CA619" s="1318"/>
      <c r="CB619" s="1318"/>
      <c r="CC619" s="1318"/>
      <c r="CD619" s="1318"/>
      <c r="CE619" s="1318"/>
      <c r="CF619" s="1318"/>
      <c r="CG619" s="1318"/>
      <c r="CH619" s="1378">
        <f t="shared" si="12"/>
        <v>0</v>
      </c>
      <c r="CI619" s="1366"/>
    </row>
    <row r="620" spans="1:87" s="386" customFormat="1" ht="72" customHeight="1">
      <c r="A620" s="1678"/>
      <c r="B620" s="1698"/>
      <c r="C620" s="2184"/>
      <c r="D620" s="3205"/>
      <c r="E620" s="2184"/>
      <c r="F620" s="2282"/>
      <c r="G620" s="464"/>
      <c r="H620" s="2301" t="s">
        <v>2538</v>
      </c>
      <c r="I620" s="1600">
        <v>127</v>
      </c>
      <c r="J620" s="1631">
        <v>63</v>
      </c>
      <c r="K620" s="3370" t="s">
        <v>1235</v>
      </c>
      <c r="L620" s="3449" t="s">
        <v>667</v>
      </c>
      <c r="M620" s="3450" t="s">
        <v>767</v>
      </c>
      <c r="N620" s="648"/>
      <c r="O620" s="404"/>
      <c r="P620" s="428"/>
      <c r="Q620" s="429"/>
      <c r="R620" s="404"/>
      <c r="S620" s="405"/>
      <c r="T620" s="403"/>
      <c r="U620" s="404"/>
      <c r="V620" s="428"/>
      <c r="W620" s="429"/>
      <c r="X620" s="381"/>
      <c r="Y620" s="404"/>
      <c r="Z620" s="2160" t="s">
        <v>1236</v>
      </c>
      <c r="AA620" s="444">
        <v>311</v>
      </c>
      <c r="AB620" s="752">
        <v>3111</v>
      </c>
      <c r="AC620" s="1173" t="s">
        <v>124</v>
      </c>
      <c r="AD620" s="1794">
        <f>100*350</f>
        <v>35000</v>
      </c>
      <c r="AE620" s="1326"/>
      <c r="AF620" s="1490"/>
      <c r="AG620" s="1327"/>
      <c r="AH620" s="1327"/>
      <c r="AI620" s="1327"/>
      <c r="AJ620" s="1318"/>
      <c r="AK620" s="1318"/>
      <c r="AL620" s="1318"/>
      <c r="AM620" s="1318"/>
      <c r="AN620" s="1318"/>
      <c r="AO620" s="1318"/>
      <c r="AP620" s="1318"/>
      <c r="AQ620" s="1328"/>
      <c r="AR620" s="1328"/>
      <c r="AS620" s="1318"/>
      <c r="AT620" s="1318"/>
      <c r="AU620" s="1318"/>
      <c r="AV620" s="1318"/>
      <c r="AW620" s="1318"/>
      <c r="AX620" s="1318"/>
      <c r="AY620" s="1318"/>
      <c r="AZ620" s="1318"/>
      <c r="BA620" s="1328">
        <f>+AD620</f>
        <v>35000</v>
      </c>
      <c r="BB620" s="1318"/>
      <c r="BC620" s="1318"/>
      <c r="BD620" s="1318"/>
      <c r="BE620" s="1318"/>
      <c r="BF620" s="1318"/>
      <c r="BG620" s="1318"/>
      <c r="BH620" s="1318"/>
      <c r="BI620" s="1318"/>
      <c r="BJ620" s="1318"/>
      <c r="BK620" s="1318"/>
      <c r="BL620" s="1318"/>
      <c r="BM620" s="1318"/>
      <c r="BN620" s="1318"/>
      <c r="BO620" s="1318"/>
      <c r="BP620" s="1318"/>
      <c r="BQ620" s="1318"/>
      <c r="BR620" s="1318"/>
      <c r="BS620" s="1318"/>
      <c r="BT620" s="1318"/>
      <c r="BU620" s="1318"/>
      <c r="BV620" s="1318"/>
      <c r="BW620" s="1318"/>
      <c r="BX620" s="1318"/>
      <c r="BY620" s="1318"/>
      <c r="BZ620" s="1318"/>
      <c r="CA620" s="1318"/>
      <c r="CB620" s="1318"/>
      <c r="CC620" s="1318"/>
      <c r="CD620" s="1318"/>
      <c r="CE620" s="1318"/>
      <c r="CF620" s="1318"/>
      <c r="CG620" s="1318"/>
      <c r="CH620" s="1378">
        <f t="shared" si="12"/>
        <v>35000</v>
      </c>
      <c r="CI620" s="1366"/>
    </row>
    <row r="621" spans="1:87" s="386" customFormat="1" ht="104.25" customHeight="1">
      <c r="A621" s="1678"/>
      <c r="B621" s="1698"/>
      <c r="C621" s="2184"/>
      <c r="D621" s="3205"/>
      <c r="E621" s="2184"/>
      <c r="F621" s="2282"/>
      <c r="G621" s="464"/>
      <c r="H621" s="2301"/>
      <c r="I621" s="1600"/>
      <c r="J621" s="1632"/>
      <c r="K621" s="3345"/>
      <c r="L621" s="3449"/>
      <c r="M621" s="3450"/>
      <c r="N621" s="647"/>
      <c r="O621" s="394"/>
      <c r="P621" s="407"/>
      <c r="Q621" s="408"/>
      <c r="R621" s="394"/>
      <c r="S621" s="395"/>
      <c r="T621" s="393"/>
      <c r="U621" s="394"/>
      <c r="V621" s="407"/>
      <c r="W621" s="408"/>
      <c r="X621" s="381"/>
      <c r="Y621" s="394"/>
      <c r="Z621" s="2160" t="s">
        <v>1237</v>
      </c>
      <c r="AA621" s="444">
        <v>231</v>
      </c>
      <c r="AB621" s="752"/>
      <c r="AC621" s="1173" t="s">
        <v>5</v>
      </c>
      <c r="AD621" s="1794">
        <f>+(520*5+360)</f>
        <v>2960</v>
      </c>
      <c r="AE621" s="1326"/>
      <c r="AF621" s="1490"/>
      <c r="AG621" s="1327"/>
      <c r="AH621" s="1327"/>
      <c r="AI621" s="1327"/>
      <c r="AJ621" s="1328">
        <f>+AD621</f>
        <v>2960</v>
      </c>
      <c r="AK621" s="1328"/>
      <c r="AL621" s="1318"/>
      <c r="AM621" s="1318"/>
      <c r="AN621" s="1318"/>
      <c r="AO621" s="1318"/>
      <c r="AP621" s="1318"/>
      <c r="AQ621" s="1318"/>
      <c r="AR621" s="1318"/>
      <c r="AS621" s="1318"/>
      <c r="AT621" s="1318"/>
      <c r="AU621" s="1318"/>
      <c r="AV621" s="1318"/>
      <c r="AW621" s="1318"/>
      <c r="AX621" s="1318"/>
      <c r="AY621" s="1318"/>
      <c r="AZ621" s="1318"/>
      <c r="BA621" s="1318"/>
      <c r="BB621" s="1318"/>
      <c r="BC621" s="1318"/>
      <c r="BD621" s="1318"/>
      <c r="BE621" s="1318"/>
      <c r="BF621" s="1318"/>
      <c r="BG621" s="1318"/>
      <c r="BH621" s="1318"/>
      <c r="BI621" s="1318"/>
      <c r="BJ621" s="1318"/>
      <c r="BK621" s="1318"/>
      <c r="BL621" s="1318"/>
      <c r="BM621" s="1318"/>
      <c r="BN621" s="1318"/>
      <c r="BO621" s="1318"/>
      <c r="BP621" s="1318"/>
      <c r="BQ621" s="1318"/>
      <c r="BR621" s="1318"/>
      <c r="BS621" s="1318"/>
      <c r="BT621" s="1318"/>
      <c r="BU621" s="1318"/>
      <c r="BV621" s="1318"/>
      <c r="BW621" s="1318"/>
      <c r="BX621" s="1318"/>
      <c r="BY621" s="1318"/>
      <c r="BZ621" s="1318"/>
      <c r="CA621" s="1318"/>
      <c r="CB621" s="1318"/>
      <c r="CC621" s="1318"/>
      <c r="CD621" s="1318"/>
      <c r="CE621" s="1318"/>
      <c r="CF621" s="1318"/>
      <c r="CG621" s="1318"/>
      <c r="CH621" s="1378">
        <f t="shared" si="12"/>
        <v>2960</v>
      </c>
      <c r="CI621" s="1366"/>
    </row>
    <row r="622" spans="1:87" s="386" customFormat="1" ht="33" customHeight="1">
      <c r="A622" s="1678"/>
      <c r="B622" s="1698"/>
      <c r="C622" s="2184"/>
      <c r="D622" s="3205"/>
      <c r="E622" s="2184"/>
      <c r="F622" s="2282"/>
      <c r="G622" s="464"/>
      <c r="H622" s="2301"/>
      <c r="I622" s="1600"/>
      <c r="J622" s="1632"/>
      <c r="K622" s="2147"/>
      <c r="L622" s="2149"/>
      <c r="M622" s="2271"/>
      <c r="N622" s="647"/>
      <c r="O622" s="394"/>
      <c r="P622" s="407"/>
      <c r="Q622" s="408"/>
      <c r="R622" s="394"/>
      <c r="S622" s="395"/>
      <c r="T622" s="393"/>
      <c r="U622" s="394"/>
      <c r="V622" s="407"/>
      <c r="W622" s="408"/>
      <c r="X622" s="381"/>
      <c r="Y622" s="394"/>
      <c r="Z622" s="2160" t="s">
        <v>990</v>
      </c>
      <c r="AA622" s="444">
        <v>371</v>
      </c>
      <c r="AB622" s="752">
        <v>3711</v>
      </c>
      <c r="AC622" s="1173" t="s">
        <v>299</v>
      </c>
      <c r="AD622" s="1794">
        <f>3000</f>
        <v>3000</v>
      </c>
      <c r="AE622" s="1326"/>
      <c r="AF622" s="1490"/>
      <c r="AG622" s="1327"/>
      <c r="AH622" s="1327"/>
      <c r="AI622" s="1327"/>
      <c r="AJ622" s="1318"/>
      <c r="AK622" s="1318"/>
      <c r="AL622" s="1318"/>
      <c r="AM622" s="1318"/>
      <c r="AN622" s="1318"/>
      <c r="AO622" s="1318"/>
      <c r="AP622" s="1318"/>
      <c r="AQ622" s="1318"/>
      <c r="AR622" s="1318"/>
      <c r="AS622" s="1328"/>
      <c r="AT622" s="1328"/>
      <c r="AU622" s="1328"/>
      <c r="AV622" s="1328"/>
      <c r="AW622" s="1328"/>
      <c r="AX622" s="1328"/>
      <c r="AY622" s="1318"/>
      <c r="AZ622" s="1318"/>
      <c r="BA622" s="1318"/>
      <c r="BB622" s="1318"/>
      <c r="BC622" s="1318"/>
      <c r="BD622" s="1318"/>
      <c r="BE622" s="1318"/>
      <c r="BF622" s="1318"/>
      <c r="BG622" s="1318"/>
      <c r="BH622" s="1318"/>
      <c r="BI622" s="1318"/>
      <c r="BJ622" s="1318"/>
      <c r="BK622" s="1318"/>
      <c r="BL622" s="1318"/>
      <c r="BM622" s="1328">
        <f>+AD622</f>
        <v>3000</v>
      </c>
      <c r="BN622" s="1318"/>
      <c r="BO622" s="1318"/>
      <c r="BP622" s="1318"/>
      <c r="BQ622" s="1318"/>
      <c r="BR622" s="1318"/>
      <c r="BS622" s="1318"/>
      <c r="BT622" s="1318"/>
      <c r="BU622" s="1318"/>
      <c r="BV622" s="1318"/>
      <c r="BW622" s="1318"/>
      <c r="BX622" s="1318"/>
      <c r="BY622" s="1318"/>
      <c r="BZ622" s="1318"/>
      <c r="CA622" s="1318"/>
      <c r="CB622" s="1318"/>
      <c r="CC622" s="1318"/>
      <c r="CD622" s="1318"/>
      <c r="CE622" s="1318"/>
      <c r="CF622" s="1318"/>
      <c r="CG622" s="1318"/>
      <c r="CH622" s="1378">
        <f t="shared" si="12"/>
        <v>3000</v>
      </c>
      <c r="CI622" s="1366"/>
    </row>
    <row r="623" spans="1:87" s="386" customFormat="1" ht="33" customHeight="1">
      <c r="A623" s="1678"/>
      <c r="B623" s="1698"/>
      <c r="C623" s="2184"/>
      <c r="D623" s="2184"/>
      <c r="E623" s="2184"/>
      <c r="F623" s="2282"/>
      <c r="G623" s="464"/>
      <c r="H623" s="2301"/>
      <c r="I623" s="1600"/>
      <c r="J623" s="1632"/>
      <c r="K623" s="2147"/>
      <c r="L623" s="2149"/>
      <c r="M623" s="2271"/>
      <c r="N623" s="647"/>
      <c r="O623" s="394"/>
      <c r="P623" s="407"/>
      <c r="Q623" s="408"/>
      <c r="R623" s="394"/>
      <c r="S623" s="395"/>
      <c r="T623" s="393"/>
      <c r="U623" s="394"/>
      <c r="V623" s="407"/>
      <c r="W623" s="408"/>
      <c r="X623" s="381"/>
      <c r="Y623" s="394"/>
      <c r="Z623" s="2160" t="s">
        <v>1217</v>
      </c>
      <c r="AA623" s="444">
        <v>241</v>
      </c>
      <c r="AB623" s="752"/>
      <c r="AC623" s="1173" t="s">
        <v>7</v>
      </c>
      <c r="AD623" s="1794">
        <f>400</f>
        <v>400</v>
      </c>
      <c r="AE623" s="1326"/>
      <c r="AF623" s="1490"/>
      <c r="AG623" s="1327"/>
      <c r="AH623" s="1327"/>
      <c r="AI623" s="1327"/>
      <c r="AJ623" s="1318"/>
      <c r="AK623" s="1318"/>
      <c r="AL623" s="1328">
        <f>+AD623</f>
        <v>400</v>
      </c>
      <c r="AM623" s="1318"/>
      <c r="AN623" s="1318"/>
      <c r="AO623" s="1318"/>
      <c r="AP623" s="1318"/>
      <c r="AQ623" s="1318"/>
      <c r="AR623" s="1318"/>
      <c r="AS623" s="1318"/>
      <c r="AT623" s="1318"/>
      <c r="AU623" s="1318"/>
      <c r="AV623" s="1318"/>
      <c r="AW623" s="1318"/>
      <c r="AX623" s="1318"/>
      <c r="AY623" s="1318"/>
      <c r="AZ623" s="1318"/>
      <c r="BA623" s="1318"/>
      <c r="BB623" s="1318"/>
      <c r="BC623" s="1318"/>
      <c r="BD623" s="1318"/>
      <c r="BE623" s="1318"/>
      <c r="BF623" s="1318"/>
      <c r="BG623" s="1318"/>
      <c r="BH623" s="1318"/>
      <c r="BI623" s="1318"/>
      <c r="BJ623" s="1318"/>
      <c r="BK623" s="1318"/>
      <c r="BL623" s="1318"/>
      <c r="BM623" s="1318"/>
      <c r="BN623" s="1318"/>
      <c r="BO623" s="1318"/>
      <c r="BP623" s="1318"/>
      <c r="BQ623" s="1318"/>
      <c r="BR623" s="1318"/>
      <c r="BS623" s="1318"/>
      <c r="BT623" s="1318"/>
      <c r="BU623" s="1318"/>
      <c r="BV623" s="1318"/>
      <c r="BW623" s="1318"/>
      <c r="BX623" s="1318"/>
      <c r="BY623" s="1318"/>
      <c r="BZ623" s="1318"/>
      <c r="CA623" s="1318"/>
      <c r="CB623" s="1318"/>
      <c r="CC623" s="1318"/>
      <c r="CD623" s="1318"/>
      <c r="CE623" s="1318"/>
      <c r="CF623" s="1318"/>
      <c r="CG623" s="1318"/>
      <c r="CH623" s="1378">
        <f t="shared" si="12"/>
        <v>400</v>
      </c>
      <c r="CI623" s="1366"/>
    </row>
    <row r="624" spans="1:87" s="386" customFormat="1" ht="33" customHeight="1">
      <c r="A624" s="1678"/>
      <c r="B624" s="1698"/>
      <c r="C624" s="2184"/>
      <c r="D624" s="2184"/>
      <c r="E624" s="2184"/>
      <c r="F624" s="2282"/>
      <c r="G624" s="464"/>
      <c r="H624" s="2301"/>
      <c r="I624" s="1600"/>
      <c r="J624" s="1632"/>
      <c r="K624" s="2147"/>
      <c r="L624" s="2149"/>
      <c r="M624" s="2271"/>
      <c r="N624" s="647"/>
      <c r="O624" s="394"/>
      <c r="P624" s="407"/>
      <c r="Q624" s="408"/>
      <c r="R624" s="394"/>
      <c r="S624" s="395"/>
      <c r="T624" s="393"/>
      <c r="U624" s="394"/>
      <c r="V624" s="407"/>
      <c r="W624" s="408"/>
      <c r="X624" s="381"/>
      <c r="Y624" s="394"/>
      <c r="Z624" s="2160"/>
      <c r="AA624" s="444">
        <v>244</v>
      </c>
      <c r="AB624" s="752"/>
      <c r="AC624" s="1173" t="s">
        <v>127</v>
      </c>
      <c r="AD624" s="1794">
        <f>30</f>
        <v>30</v>
      </c>
      <c r="AE624" s="1326"/>
      <c r="AF624" s="1490"/>
      <c r="AG624" s="1327"/>
      <c r="AH624" s="1327"/>
      <c r="AI624" s="1327"/>
      <c r="AJ624" s="1318"/>
      <c r="AK624" s="1318"/>
      <c r="AL624" s="1318"/>
      <c r="AM624" s="1328"/>
      <c r="AN624" s="1328">
        <f>+AD624</f>
        <v>30</v>
      </c>
      <c r="AO624" s="1328"/>
      <c r="AP624" s="1318"/>
      <c r="AQ624" s="1318"/>
      <c r="AR624" s="1318"/>
      <c r="AS624" s="1318"/>
      <c r="AT624" s="1318"/>
      <c r="AU624" s="1318"/>
      <c r="AV624" s="1318"/>
      <c r="AW624" s="1318"/>
      <c r="AX624" s="1318"/>
      <c r="AY624" s="1318"/>
      <c r="AZ624" s="1318"/>
      <c r="BA624" s="1318"/>
      <c r="BB624" s="1318"/>
      <c r="BC624" s="1318"/>
      <c r="BD624" s="1318"/>
      <c r="BE624" s="1318"/>
      <c r="BF624" s="1318"/>
      <c r="BG624" s="1318"/>
      <c r="BH624" s="1318"/>
      <c r="BI624" s="1318"/>
      <c r="BJ624" s="1318"/>
      <c r="BK624" s="1318"/>
      <c r="BL624" s="1318"/>
      <c r="BM624" s="1318"/>
      <c r="BN624" s="1318"/>
      <c r="BO624" s="1318"/>
      <c r="BP624" s="1318"/>
      <c r="BQ624" s="1318"/>
      <c r="BR624" s="1318"/>
      <c r="BS624" s="1318"/>
      <c r="BT624" s="1318"/>
      <c r="BU624" s="1318"/>
      <c r="BV624" s="1318"/>
      <c r="BW624" s="1318"/>
      <c r="BX624" s="1318"/>
      <c r="BY624" s="1318"/>
      <c r="BZ624" s="1318"/>
      <c r="CA624" s="1318"/>
      <c r="CB624" s="1318"/>
      <c r="CC624" s="1318"/>
      <c r="CD624" s="1318"/>
      <c r="CE624" s="1318"/>
      <c r="CF624" s="1318"/>
      <c r="CG624" s="1318"/>
      <c r="CH624" s="1378">
        <f t="shared" si="12"/>
        <v>30</v>
      </c>
      <c r="CI624" s="1366" t="s">
        <v>2343</v>
      </c>
    </row>
    <row r="625" spans="1:87" s="386" customFormat="1" ht="34.5" customHeight="1" thickBot="1">
      <c r="A625" s="2400"/>
      <c r="B625" s="3117" t="s">
        <v>2470</v>
      </c>
      <c r="C625" s="3117"/>
      <c r="D625" s="3117"/>
      <c r="E625" s="3117"/>
      <c r="F625" s="3117"/>
      <c r="G625" s="3117"/>
      <c r="H625" s="3117"/>
      <c r="I625" s="3117"/>
      <c r="J625" s="3117"/>
      <c r="K625" s="3117"/>
      <c r="L625" s="3117"/>
      <c r="M625" s="3117"/>
      <c r="N625" s="3117"/>
      <c r="O625" s="3117"/>
      <c r="P625" s="3117"/>
      <c r="Q625" s="3117"/>
      <c r="R625" s="3117"/>
      <c r="S625" s="3117"/>
      <c r="T625" s="3117"/>
      <c r="U625" s="3117"/>
      <c r="V625" s="3117"/>
      <c r="W625" s="3117"/>
      <c r="X625" s="3117"/>
      <c r="Y625" s="3117"/>
      <c r="Z625" s="3117"/>
      <c r="AA625" s="1546"/>
      <c r="AB625" s="1546"/>
      <c r="AC625" s="204"/>
      <c r="AD625" s="2615">
        <f>SUM(AD565:AD624)</f>
        <v>883499.69</v>
      </c>
      <c r="AE625" s="1351">
        <f>SUM(AE304:AE624)</f>
        <v>0</v>
      </c>
      <c r="AF625" s="1493"/>
      <c r="AG625" s="1352">
        <f>SUM(AG304:AG624)</f>
        <v>0</v>
      </c>
      <c r="AH625" s="1352">
        <f t="shared" ref="AH625:CG625" si="13">SUM(AH304:AH624)</f>
        <v>0</v>
      </c>
      <c r="AI625" s="1352">
        <f t="shared" si="13"/>
        <v>130000</v>
      </c>
      <c r="AJ625" s="1352">
        <f t="shared" si="13"/>
        <v>155067</v>
      </c>
      <c r="AK625" s="1352">
        <f t="shared" si="13"/>
        <v>0</v>
      </c>
      <c r="AL625" s="1352">
        <f t="shared" si="13"/>
        <v>71200</v>
      </c>
      <c r="AM625" s="1352">
        <f t="shared" si="13"/>
        <v>0</v>
      </c>
      <c r="AN625" s="1352">
        <f t="shared" si="13"/>
        <v>2520</v>
      </c>
      <c r="AO625" s="1352">
        <f t="shared" si="13"/>
        <v>30000</v>
      </c>
      <c r="AP625" s="1352">
        <f t="shared" si="13"/>
        <v>60000</v>
      </c>
      <c r="AQ625" s="1352">
        <f t="shared" si="13"/>
        <v>0</v>
      </c>
      <c r="AR625" s="1352">
        <f t="shared" si="13"/>
        <v>0</v>
      </c>
      <c r="AS625" s="1352">
        <f t="shared" si="13"/>
        <v>0</v>
      </c>
      <c r="AT625" s="1352">
        <f t="shared" si="13"/>
        <v>0</v>
      </c>
      <c r="AU625" s="1352">
        <f t="shared" si="13"/>
        <v>0</v>
      </c>
      <c r="AV625" s="1352">
        <f t="shared" si="13"/>
        <v>0</v>
      </c>
      <c r="AW625" s="1352">
        <f t="shared" si="13"/>
        <v>0</v>
      </c>
      <c r="AX625" s="1352">
        <f t="shared" si="13"/>
        <v>0</v>
      </c>
      <c r="AY625" s="1352">
        <f t="shared" si="13"/>
        <v>0</v>
      </c>
      <c r="AZ625" s="1352">
        <f t="shared" si="13"/>
        <v>0</v>
      </c>
      <c r="BA625" s="1352">
        <f t="shared" si="13"/>
        <v>1145469.69</v>
      </c>
      <c r="BB625" s="1352">
        <f t="shared" si="13"/>
        <v>0</v>
      </c>
      <c r="BC625" s="1352">
        <f t="shared" si="13"/>
        <v>0</v>
      </c>
      <c r="BD625" s="1352">
        <f t="shared" si="13"/>
        <v>0</v>
      </c>
      <c r="BE625" s="1352">
        <f t="shared" si="13"/>
        <v>0</v>
      </c>
      <c r="BF625" s="1352">
        <f t="shared" si="13"/>
        <v>0</v>
      </c>
      <c r="BG625" s="1352">
        <f t="shared" si="13"/>
        <v>0</v>
      </c>
      <c r="BH625" s="1352">
        <f t="shared" si="13"/>
        <v>0</v>
      </c>
      <c r="BI625" s="1352">
        <f t="shared" si="13"/>
        <v>0</v>
      </c>
      <c r="BJ625" s="1352">
        <f t="shared" si="13"/>
        <v>0</v>
      </c>
      <c r="BK625" s="1352">
        <f t="shared" si="13"/>
        <v>0</v>
      </c>
      <c r="BL625" s="1352">
        <f t="shared" si="13"/>
        <v>0</v>
      </c>
      <c r="BM625" s="1352">
        <f t="shared" si="13"/>
        <v>276000</v>
      </c>
      <c r="BN625" s="1352">
        <f t="shared" si="13"/>
        <v>0</v>
      </c>
      <c r="BO625" s="1352">
        <f t="shared" si="13"/>
        <v>0</v>
      </c>
      <c r="BP625" s="1352">
        <f t="shared" si="13"/>
        <v>0</v>
      </c>
      <c r="BQ625" s="1352">
        <f t="shared" si="13"/>
        <v>5000</v>
      </c>
      <c r="BR625" s="1352">
        <f t="shared" si="13"/>
        <v>0</v>
      </c>
      <c r="BS625" s="1352">
        <f t="shared" si="13"/>
        <v>0</v>
      </c>
      <c r="BT625" s="1352"/>
      <c r="BU625" s="1352">
        <f t="shared" si="13"/>
        <v>0</v>
      </c>
      <c r="BV625" s="1352">
        <f t="shared" si="13"/>
        <v>0</v>
      </c>
      <c r="BW625" s="1352">
        <f t="shared" si="13"/>
        <v>0</v>
      </c>
      <c r="BX625" s="1352">
        <f t="shared" si="13"/>
        <v>0</v>
      </c>
      <c r="BY625" s="1352">
        <f t="shared" si="13"/>
        <v>0</v>
      </c>
      <c r="BZ625" s="1352">
        <f t="shared" si="13"/>
        <v>0</v>
      </c>
      <c r="CA625" s="1352">
        <f t="shared" si="13"/>
        <v>0</v>
      </c>
      <c r="CB625" s="1352">
        <f t="shared" si="13"/>
        <v>0</v>
      </c>
      <c r="CC625" s="1352">
        <f t="shared" si="13"/>
        <v>0</v>
      </c>
      <c r="CD625" s="1352">
        <f t="shared" si="13"/>
        <v>0</v>
      </c>
      <c r="CE625" s="1352">
        <f t="shared" si="13"/>
        <v>0</v>
      </c>
      <c r="CF625" s="1352">
        <f t="shared" si="13"/>
        <v>0</v>
      </c>
      <c r="CG625" s="1352">
        <f t="shared" si="13"/>
        <v>0</v>
      </c>
      <c r="CH625" s="1380">
        <f t="shared" si="12"/>
        <v>1875256.69</v>
      </c>
      <c r="CI625" s="1374">
        <f>+AD625+AD564+AD526+AD500+AD451+AD388+AD373+AD334</f>
        <v>1875256.69</v>
      </c>
    </row>
    <row r="626" spans="1:87" s="386" customFormat="1" ht="77.25" customHeight="1">
      <c r="A626" s="1677">
        <v>15</v>
      </c>
      <c r="B626" s="2321">
        <v>1</v>
      </c>
      <c r="C626" s="3088" t="s">
        <v>1239</v>
      </c>
      <c r="D626" s="2201" t="s">
        <v>622</v>
      </c>
      <c r="E626" s="2146" t="s">
        <v>1240</v>
      </c>
      <c r="F626" s="3088" t="s">
        <v>1241</v>
      </c>
      <c r="G626" s="3129" t="s">
        <v>1242</v>
      </c>
      <c r="H626" s="3289" t="s">
        <v>2539</v>
      </c>
      <c r="I626" s="1634">
        <v>128</v>
      </c>
      <c r="J626" s="1617">
        <v>1</v>
      </c>
      <c r="K626" s="3290" t="s">
        <v>1243</v>
      </c>
      <c r="L626" s="3456" t="s">
        <v>1244</v>
      </c>
      <c r="M626" s="3457" t="s">
        <v>1245</v>
      </c>
      <c r="N626" s="649"/>
      <c r="O626" s="378"/>
      <c r="P626" s="650"/>
      <c r="Q626" s="649"/>
      <c r="R626" s="378"/>
      <c r="S626" s="379"/>
      <c r="T626" s="474"/>
      <c r="U626" s="438"/>
      <c r="V626" s="439"/>
      <c r="W626" s="474"/>
      <c r="X626" s="438"/>
      <c r="Y626" s="439"/>
      <c r="Z626" s="383"/>
      <c r="AA626" s="384"/>
      <c r="AB626" s="385"/>
      <c r="AC626" s="2073"/>
      <c r="AD626" s="2500"/>
      <c r="AE626" s="1317"/>
      <c r="AF626" s="1362"/>
      <c r="AG626" s="1318"/>
      <c r="AH626" s="1318"/>
      <c r="AI626" s="1318"/>
      <c r="AJ626" s="1318"/>
      <c r="AK626" s="1318"/>
      <c r="AL626" s="1318"/>
      <c r="AM626" s="1318"/>
      <c r="AN626" s="1318"/>
      <c r="AO626" s="1318"/>
      <c r="AP626" s="1318"/>
      <c r="AQ626" s="1318"/>
      <c r="AR626" s="1318"/>
      <c r="AS626" s="1318"/>
      <c r="AT626" s="1318"/>
      <c r="AU626" s="1318"/>
      <c r="AV626" s="1318"/>
      <c r="AW626" s="1318"/>
      <c r="AX626" s="1318"/>
      <c r="AY626" s="1318"/>
      <c r="AZ626" s="1318"/>
      <c r="BA626" s="1318"/>
      <c r="BB626" s="1318"/>
      <c r="BC626" s="1318"/>
      <c r="BD626" s="1318"/>
      <c r="BE626" s="1318"/>
      <c r="BF626" s="1318"/>
      <c r="BG626" s="1318"/>
      <c r="BH626" s="1318"/>
      <c r="BI626" s="1318"/>
      <c r="BJ626" s="1318"/>
      <c r="BK626" s="1318"/>
      <c r="BL626" s="1318"/>
      <c r="BM626" s="1318"/>
      <c r="BN626" s="1318"/>
      <c r="BO626" s="1318"/>
      <c r="BP626" s="1318"/>
      <c r="BQ626" s="1318"/>
      <c r="BR626" s="1318"/>
      <c r="BS626" s="1318"/>
      <c r="BT626" s="1318"/>
      <c r="BU626" s="1318"/>
      <c r="BV626" s="1318"/>
      <c r="BW626" s="1318"/>
      <c r="BX626" s="1318"/>
      <c r="BY626" s="1318"/>
      <c r="BZ626" s="1318"/>
      <c r="CA626" s="1318"/>
      <c r="CB626" s="1318"/>
      <c r="CC626" s="1318"/>
      <c r="CD626" s="1318"/>
      <c r="CE626" s="1318"/>
      <c r="CF626" s="1318"/>
      <c r="CG626" s="1318"/>
      <c r="CH626" s="1378">
        <f t="shared" si="12"/>
        <v>0</v>
      </c>
      <c r="CI626" s="1366"/>
    </row>
    <row r="627" spans="1:87" s="386" customFormat="1" ht="108.75" customHeight="1">
      <c r="A627" s="1678"/>
      <c r="B627" s="1699"/>
      <c r="C627" s="3085"/>
      <c r="D627" s="3085" t="s">
        <v>1246</v>
      </c>
      <c r="E627" s="3085" t="s">
        <v>1247</v>
      </c>
      <c r="F627" s="3085"/>
      <c r="G627" s="3130"/>
      <c r="H627" s="3097"/>
      <c r="I627" s="1609"/>
      <c r="J627" s="1618"/>
      <c r="K627" s="3104"/>
      <c r="L627" s="3455"/>
      <c r="M627" s="3458"/>
      <c r="N627" s="388"/>
      <c r="O627" s="381"/>
      <c r="P627" s="389"/>
      <c r="Q627" s="388"/>
      <c r="R627" s="381"/>
      <c r="S627" s="382"/>
      <c r="T627" s="408"/>
      <c r="U627" s="394"/>
      <c r="V627" s="407"/>
      <c r="W627" s="408"/>
      <c r="X627" s="395"/>
      <c r="Y627" s="407"/>
      <c r="Z627" s="390"/>
      <c r="AA627" s="391"/>
      <c r="AB627" s="367"/>
      <c r="AC627" s="898"/>
      <c r="AD627" s="2501"/>
      <c r="AE627" s="1317"/>
      <c r="AF627" s="1362"/>
      <c r="AG627" s="1318"/>
      <c r="AH627" s="1318"/>
      <c r="AI627" s="1318"/>
      <c r="AJ627" s="1318"/>
      <c r="AK627" s="1318"/>
      <c r="AL627" s="1318"/>
      <c r="AM627" s="1318"/>
      <c r="AN627" s="1318"/>
      <c r="AO627" s="1318"/>
      <c r="AP627" s="1318"/>
      <c r="AQ627" s="1318"/>
      <c r="AR627" s="1318"/>
      <c r="AS627" s="1318"/>
      <c r="AT627" s="1318"/>
      <c r="AU627" s="1318"/>
      <c r="AV627" s="1318"/>
      <c r="AW627" s="1318"/>
      <c r="AX627" s="1318"/>
      <c r="AY627" s="1318"/>
      <c r="AZ627" s="1318"/>
      <c r="BA627" s="1318"/>
      <c r="BB627" s="1318"/>
      <c r="BC627" s="1318"/>
      <c r="BD627" s="1318"/>
      <c r="BE627" s="1318"/>
      <c r="BF627" s="1318"/>
      <c r="BG627" s="1318"/>
      <c r="BH627" s="1318"/>
      <c r="BI627" s="1318"/>
      <c r="BJ627" s="1318"/>
      <c r="BK627" s="1318"/>
      <c r="BL627" s="1318"/>
      <c r="BM627" s="1318"/>
      <c r="BN627" s="1318"/>
      <c r="BO627" s="1318"/>
      <c r="BP627" s="1318"/>
      <c r="BQ627" s="1318"/>
      <c r="BR627" s="1318"/>
      <c r="BS627" s="1318"/>
      <c r="BT627" s="1318"/>
      <c r="BU627" s="1318"/>
      <c r="BV627" s="1318"/>
      <c r="BW627" s="1318"/>
      <c r="BX627" s="1318"/>
      <c r="BY627" s="1318"/>
      <c r="BZ627" s="1318"/>
      <c r="CA627" s="1318"/>
      <c r="CB627" s="1318"/>
      <c r="CC627" s="1318"/>
      <c r="CD627" s="1318"/>
      <c r="CE627" s="1318"/>
      <c r="CF627" s="1318"/>
      <c r="CG627" s="1318"/>
      <c r="CH627" s="1378">
        <f t="shared" si="12"/>
        <v>0</v>
      </c>
      <c r="CI627" s="1366"/>
    </row>
    <row r="628" spans="1:87" s="386" customFormat="1" ht="102" customHeight="1">
      <c r="A628" s="1678"/>
      <c r="B628" s="1699"/>
      <c r="C628" s="3085"/>
      <c r="D628" s="3085"/>
      <c r="E628" s="3085"/>
      <c r="F628" s="3085"/>
      <c r="G628" s="3130"/>
      <c r="H628" s="3097"/>
      <c r="I628" s="1609"/>
      <c r="J628" s="1618"/>
      <c r="K628" s="3104"/>
      <c r="L628" s="3455"/>
      <c r="M628" s="3458"/>
      <c r="N628" s="388"/>
      <c r="O628" s="381"/>
      <c r="P628" s="389"/>
      <c r="Q628" s="388"/>
      <c r="R628" s="381"/>
      <c r="S628" s="382"/>
      <c r="T628" s="408"/>
      <c r="U628" s="394"/>
      <c r="V628" s="407"/>
      <c r="W628" s="408"/>
      <c r="X628" s="395"/>
      <c r="Y628" s="407"/>
      <c r="Z628" s="390"/>
      <c r="AA628" s="391"/>
      <c r="AB628" s="367"/>
      <c r="AC628" s="898"/>
      <c r="AD628" s="2501"/>
      <c r="AE628" s="1317"/>
      <c r="AF628" s="1362"/>
      <c r="AG628" s="1318"/>
      <c r="AH628" s="1318"/>
      <c r="AI628" s="1318"/>
      <c r="AJ628" s="1318"/>
      <c r="AK628" s="1318"/>
      <c r="AL628" s="1318"/>
      <c r="AM628" s="1318"/>
      <c r="AN628" s="1318"/>
      <c r="AO628" s="1318"/>
      <c r="AP628" s="1318"/>
      <c r="AQ628" s="1318"/>
      <c r="AR628" s="1318"/>
      <c r="AS628" s="1318"/>
      <c r="AT628" s="1318"/>
      <c r="AU628" s="1318"/>
      <c r="AV628" s="1318"/>
      <c r="AW628" s="1318"/>
      <c r="AX628" s="1318"/>
      <c r="AY628" s="1318"/>
      <c r="AZ628" s="1318"/>
      <c r="BA628" s="1318"/>
      <c r="BB628" s="1318"/>
      <c r="BC628" s="1318"/>
      <c r="BD628" s="1318"/>
      <c r="BE628" s="1318"/>
      <c r="BF628" s="1318"/>
      <c r="BG628" s="1318"/>
      <c r="BH628" s="1318"/>
      <c r="BI628" s="1318"/>
      <c r="BJ628" s="1318"/>
      <c r="BK628" s="1318"/>
      <c r="BL628" s="1318"/>
      <c r="BM628" s="1318"/>
      <c r="BN628" s="1318"/>
      <c r="BO628" s="1318"/>
      <c r="BP628" s="1318"/>
      <c r="BQ628" s="1318"/>
      <c r="BR628" s="1318"/>
      <c r="BS628" s="1318"/>
      <c r="BT628" s="1318"/>
      <c r="BU628" s="1318"/>
      <c r="BV628" s="1318"/>
      <c r="BW628" s="1318"/>
      <c r="BX628" s="1318"/>
      <c r="BY628" s="1318"/>
      <c r="BZ628" s="1318"/>
      <c r="CA628" s="1318"/>
      <c r="CB628" s="1318"/>
      <c r="CC628" s="1318"/>
      <c r="CD628" s="1318"/>
      <c r="CE628" s="1318"/>
      <c r="CF628" s="1318"/>
      <c r="CG628" s="1318"/>
      <c r="CH628" s="1378">
        <f t="shared" si="12"/>
        <v>0</v>
      </c>
      <c r="CI628" s="1366"/>
    </row>
    <row r="629" spans="1:87" s="386" customFormat="1" ht="65.25" customHeight="1">
      <c r="A629" s="1678"/>
      <c r="B629" s="1699"/>
      <c r="C629" s="3085"/>
      <c r="D629" s="3085"/>
      <c r="E629" s="651"/>
      <c r="F629" s="3085"/>
      <c r="G629" s="652"/>
      <c r="H629" s="1165"/>
      <c r="I629" s="1609"/>
      <c r="J629" s="910"/>
      <c r="K629" s="2176"/>
      <c r="L629" s="822"/>
      <c r="M629" s="1888"/>
      <c r="N629" s="398"/>
      <c r="O629" s="396"/>
      <c r="P629" s="411"/>
      <c r="Q629" s="398"/>
      <c r="R629" s="396"/>
      <c r="S629" s="397"/>
      <c r="T629" s="399"/>
      <c r="U629" s="396"/>
      <c r="V629" s="397"/>
      <c r="W629" s="399"/>
      <c r="X629" s="411"/>
      <c r="Y629" s="397"/>
      <c r="Z629" s="400"/>
      <c r="AA629" s="412"/>
      <c r="AB629" s="401"/>
      <c r="AC629" s="1662"/>
      <c r="AD629" s="2502"/>
      <c r="AE629" s="1317"/>
      <c r="AF629" s="1362"/>
      <c r="AG629" s="1318"/>
      <c r="AH629" s="1318"/>
      <c r="AI629" s="1318"/>
      <c r="AJ629" s="1318"/>
      <c r="AK629" s="1318"/>
      <c r="AL629" s="1318"/>
      <c r="AM629" s="1318"/>
      <c r="AN629" s="1318"/>
      <c r="AO629" s="1318"/>
      <c r="AP629" s="1318"/>
      <c r="AQ629" s="1318"/>
      <c r="AR629" s="1318"/>
      <c r="AS629" s="1318"/>
      <c r="AT629" s="1318"/>
      <c r="AU629" s="1318"/>
      <c r="AV629" s="1318"/>
      <c r="AW629" s="1318"/>
      <c r="AX629" s="1318"/>
      <c r="AY629" s="1318"/>
      <c r="AZ629" s="1318"/>
      <c r="BA629" s="1318"/>
      <c r="BB629" s="1318"/>
      <c r="BC629" s="1318"/>
      <c r="BD629" s="1318"/>
      <c r="BE629" s="1318"/>
      <c r="BF629" s="1318"/>
      <c r="BG629" s="1318"/>
      <c r="BH629" s="1318"/>
      <c r="BI629" s="1318"/>
      <c r="BJ629" s="1318"/>
      <c r="BK629" s="1318"/>
      <c r="BL629" s="1318"/>
      <c r="BM629" s="1318"/>
      <c r="BN629" s="1318"/>
      <c r="BO629" s="1318"/>
      <c r="BP629" s="1318"/>
      <c r="BQ629" s="1318"/>
      <c r="BR629" s="1318"/>
      <c r="BS629" s="1318"/>
      <c r="BT629" s="1318"/>
      <c r="BU629" s="1318"/>
      <c r="BV629" s="1318"/>
      <c r="BW629" s="1318"/>
      <c r="BX629" s="1318"/>
      <c r="BY629" s="1318"/>
      <c r="BZ629" s="1318"/>
      <c r="CA629" s="1318"/>
      <c r="CB629" s="1318"/>
      <c r="CC629" s="1318"/>
      <c r="CD629" s="1318"/>
      <c r="CE629" s="1318"/>
      <c r="CF629" s="1318"/>
      <c r="CG629" s="1318"/>
      <c r="CH629" s="1378">
        <f t="shared" si="12"/>
        <v>0</v>
      </c>
      <c r="CI629" s="1366"/>
    </row>
    <row r="630" spans="1:87" s="386" customFormat="1" ht="109.5" customHeight="1">
      <c r="A630" s="1678"/>
      <c r="B630" s="1699"/>
      <c r="C630" s="3085"/>
      <c r="D630" s="2201" t="s">
        <v>631</v>
      </c>
      <c r="E630" s="651"/>
      <c r="F630" s="3085"/>
      <c r="G630" s="652"/>
      <c r="H630" s="2141" t="s">
        <v>2540</v>
      </c>
      <c r="I630" s="1623">
        <v>129</v>
      </c>
      <c r="J630" s="1618">
        <v>2</v>
      </c>
      <c r="K630" s="3103" t="s">
        <v>1248</v>
      </c>
      <c r="L630" s="3454" t="s">
        <v>1249</v>
      </c>
      <c r="M630" s="2203" t="s">
        <v>1250</v>
      </c>
      <c r="N630" s="393"/>
      <c r="O630" s="394"/>
      <c r="P630" s="395"/>
      <c r="Q630" s="388"/>
      <c r="R630" s="381"/>
      <c r="S630" s="382"/>
      <c r="T630" s="388"/>
      <c r="U630" s="381"/>
      <c r="V630" s="382"/>
      <c r="W630" s="388"/>
      <c r="X630" s="381"/>
      <c r="Y630" s="382"/>
      <c r="Z630" s="390"/>
      <c r="AA630" s="391"/>
      <c r="AB630" s="367"/>
      <c r="AC630" s="898"/>
      <c r="AD630" s="2501"/>
      <c r="AE630" s="1317"/>
      <c r="AF630" s="1362"/>
      <c r="AG630" s="1318"/>
      <c r="AH630" s="1318"/>
      <c r="AI630" s="1318"/>
      <c r="AJ630" s="1318"/>
      <c r="AK630" s="1318"/>
      <c r="AL630" s="1318"/>
      <c r="AM630" s="1318"/>
      <c r="AN630" s="1318"/>
      <c r="AO630" s="1318"/>
      <c r="AP630" s="1318"/>
      <c r="AQ630" s="1318"/>
      <c r="AR630" s="1318"/>
      <c r="AS630" s="1318"/>
      <c r="AT630" s="1318"/>
      <c r="AU630" s="1318"/>
      <c r="AV630" s="1318"/>
      <c r="AW630" s="1318"/>
      <c r="AX630" s="1318"/>
      <c r="AY630" s="1318"/>
      <c r="AZ630" s="1318"/>
      <c r="BA630" s="1318"/>
      <c r="BB630" s="1318"/>
      <c r="BC630" s="1318"/>
      <c r="BD630" s="1318"/>
      <c r="BE630" s="1318"/>
      <c r="BF630" s="1318"/>
      <c r="BG630" s="1318"/>
      <c r="BH630" s="1318"/>
      <c r="BI630" s="1318"/>
      <c r="BJ630" s="1318"/>
      <c r="BK630" s="1318"/>
      <c r="BL630" s="1318"/>
      <c r="BM630" s="1318"/>
      <c r="BN630" s="1318"/>
      <c r="BO630" s="1318"/>
      <c r="BP630" s="1318"/>
      <c r="BQ630" s="1318"/>
      <c r="BR630" s="1318"/>
      <c r="BS630" s="1318"/>
      <c r="BT630" s="1318"/>
      <c r="BU630" s="1318"/>
      <c r="BV630" s="1318"/>
      <c r="BW630" s="1318"/>
      <c r="BX630" s="1318"/>
      <c r="BY630" s="1318"/>
      <c r="BZ630" s="1318"/>
      <c r="CA630" s="1318"/>
      <c r="CB630" s="1318"/>
      <c r="CC630" s="1318"/>
      <c r="CD630" s="1318"/>
      <c r="CE630" s="1318"/>
      <c r="CF630" s="1318"/>
      <c r="CG630" s="1318"/>
      <c r="CH630" s="1378">
        <f t="shared" si="12"/>
        <v>0</v>
      </c>
      <c r="CI630" s="1366"/>
    </row>
    <row r="631" spans="1:87" s="386" customFormat="1" ht="135.75" customHeight="1">
      <c r="A631" s="1678"/>
      <c r="B631" s="1699"/>
      <c r="C631" s="3085"/>
      <c r="D631" s="1649" t="s">
        <v>1251</v>
      </c>
      <c r="E631" s="2322"/>
      <c r="F631" s="3085"/>
      <c r="G631" s="652"/>
      <c r="H631" s="2141"/>
      <c r="I631" s="1609"/>
      <c r="J631" s="1618"/>
      <c r="K631" s="3104"/>
      <c r="L631" s="3455"/>
      <c r="M631" s="2203" t="s">
        <v>1252</v>
      </c>
      <c r="N631" s="393"/>
      <c r="O631" s="394"/>
      <c r="P631" s="395"/>
      <c r="Q631" s="388"/>
      <c r="R631" s="381"/>
      <c r="S631" s="382"/>
      <c r="T631" s="388"/>
      <c r="U631" s="381"/>
      <c r="V631" s="382"/>
      <c r="W631" s="388"/>
      <c r="X631" s="381"/>
      <c r="Y631" s="382"/>
      <c r="Z631" s="390"/>
      <c r="AA631" s="391"/>
      <c r="AB631" s="367"/>
      <c r="AC631" s="898"/>
      <c r="AD631" s="2501"/>
      <c r="AE631" s="1317"/>
      <c r="AF631" s="1362"/>
      <c r="AG631" s="1318"/>
      <c r="AH631" s="1318"/>
      <c r="AI631" s="1318"/>
      <c r="AJ631" s="1318"/>
      <c r="AK631" s="1318"/>
      <c r="AL631" s="1318"/>
      <c r="AM631" s="1318"/>
      <c r="AN631" s="1318"/>
      <c r="AO631" s="1318"/>
      <c r="AP631" s="1318"/>
      <c r="AQ631" s="1318"/>
      <c r="AR631" s="1318"/>
      <c r="AS631" s="1318"/>
      <c r="AT631" s="1318"/>
      <c r="AU631" s="1318"/>
      <c r="AV631" s="1318"/>
      <c r="AW631" s="1318"/>
      <c r="AX631" s="1318"/>
      <c r="AY631" s="1318"/>
      <c r="AZ631" s="1318"/>
      <c r="BA631" s="1318"/>
      <c r="BB631" s="1318"/>
      <c r="BC631" s="1318"/>
      <c r="BD631" s="1318"/>
      <c r="BE631" s="1318"/>
      <c r="BF631" s="1318"/>
      <c r="BG631" s="1318"/>
      <c r="BH631" s="1318"/>
      <c r="BI631" s="1318"/>
      <c r="BJ631" s="1318"/>
      <c r="BK631" s="1318"/>
      <c r="BL631" s="1318"/>
      <c r="BM631" s="1318"/>
      <c r="BN631" s="1318"/>
      <c r="BO631" s="1318"/>
      <c r="BP631" s="1318"/>
      <c r="BQ631" s="1318"/>
      <c r="BR631" s="1318"/>
      <c r="BS631" s="1318"/>
      <c r="BT631" s="1318"/>
      <c r="BU631" s="1318"/>
      <c r="BV631" s="1318"/>
      <c r="BW631" s="1318"/>
      <c r="BX631" s="1318"/>
      <c r="BY631" s="1318"/>
      <c r="BZ631" s="1318"/>
      <c r="CA631" s="1318"/>
      <c r="CB631" s="1318"/>
      <c r="CC631" s="1318"/>
      <c r="CD631" s="1318"/>
      <c r="CE631" s="1318"/>
      <c r="CF631" s="1318"/>
      <c r="CG631" s="1318"/>
      <c r="CH631" s="1378">
        <f t="shared" si="12"/>
        <v>0</v>
      </c>
      <c r="CI631" s="1366"/>
    </row>
    <row r="632" spans="1:87" s="386" customFormat="1" ht="50.25" customHeight="1">
      <c r="A632" s="1678"/>
      <c r="B632" s="1699"/>
      <c r="C632" s="3085"/>
      <c r="D632" s="1649" t="s">
        <v>1253</v>
      </c>
      <c r="E632" s="653"/>
      <c r="F632" s="3085"/>
      <c r="G632" s="654"/>
      <c r="H632" s="2141"/>
      <c r="I632" s="1624"/>
      <c r="J632" s="910"/>
      <c r="K632" s="2176"/>
      <c r="L632" s="822"/>
      <c r="M632" s="1888"/>
      <c r="N632" s="398"/>
      <c r="O632" s="396"/>
      <c r="P632" s="411"/>
      <c r="Q632" s="398"/>
      <c r="R632" s="396"/>
      <c r="S632" s="397"/>
      <c r="T632" s="399"/>
      <c r="U632" s="396"/>
      <c r="V632" s="397"/>
      <c r="W632" s="399"/>
      <c r="X632" s="411"/>
      <c r="Y632" s="397"/>
      <c r="Z632" s="400"/>
      <c r="AA632" s="412"/>
      <c r="AB632" s="401"/>
      <c r="AC632" s="1662"/>
      <c r="AD632" s="2502"/>
      <c r="AE632" s="1317"/>
      <c r="AF632" s="1362"/>
      <c r="AG632" s="1318"/>
      <c r="AH632" s="1318"/>
      <c r="AI632" s="1318"/>
      <c r="AJ632" s="1318"/>
      <c r="AK632" s="1318"/>
      <c r="AL632" s="1318"/>
      <c r="AM632" s="1318"/>
      <c r="AN632" s="1318"/>
      <c r="AO632" s="1318"/>
      <c r="AP632" s="1318"/>
      <c r="AQ632" s="1318"/>
      <c r="AR632" s="1318"/>
      <c r="AS632" s="1318"/>
      <c r="AT632" s="1318"/>
      <c r="AU632" s="1318"/>
      <c r="AV632" s="1318"/>
      <c r="AW632" s="1318"/>
      <c r="AX632" s="1318"/>
      <c r="AY632" s="1318"/>
      <c r="AZ632" s="1318"/>
      <c r="BA632" s="1318"/>
      <c r="BB632" s="1318"/>
      <c r="BC632" s="1318"/>
      <c r="BD632" s="1318"/>
      <c r="BE632" s="1318"/>
      <c r="BF632" s="1318"/>
      <c r="BG632" s="1318"/>
      <c r="BH632" s="1318"/>
      <c r="BI632" s="1318"/>
      <c r="BJ632" s="1318"/>
      <c r="BK632" s="1318"/>
      <c r="BL632" s="1318"/>
      <c r="BM632" s="1318"/>
      <c r="BN632" s="1318"/>
      <c r="BO632" s="1318"/>
      <c r="BP632" s="1318"/>
      <c r="BQ632" s="1318"/>
      <c r="BR632" s="1318"/>
      <c r="BS632" s="1318"/>
      <c r="BT632" s="1318"/>
      <c r="BU632" s="1318"/>
      <c r="BV632" s="1318"/>
      <c r="BW632" s="1318"/>
      <c r="BX632" s="1318"/>
      <c r="BY632" s="1318"/>
      <c r="BZ632" s="1318"/>
      <c r="CA632" s="1318"/>
      <c r="CB632" s="1318"/>
      <c r="CC632" s="1318"/>
      <c r="CD632" s="1318"/>
      <c r="CE632" s="1318"/>
      <c r="CF632" s="1318"/>
      <c r="CG632" s="1318"/>
      <c r="CH632" s="1378">
        <f t="shared" si="12"/>
        <v>0</v>
      </c>
      <c r="CI632" s="1366"/>
    </row>
    <row r="633" spans="1:87" s="386" customFormat="1" ht="148.5" customHeight="1">
      <c r="A633" s="1678"/>
      <c r="B633" s="1699"/>
      <c r="C633" s="3085"/>
      <c r="D633" s="1649" t="s">
        <v>1254</v>
      </c>
      <c r="E633" s="653"/>
      <c r="F633" s="3085"/>
      <c r="G633" s="654"/>
      <c r="H633" s="2141"/>
      <c r="I633" s="1609">
        <v>130</v>
      </c>
      <c r="J633" s="1604">
        <v>3</v>
      </c>
      <c r="K633" s="2145" t="s">
        <v>1255</v>
      </c>
      <c r="L633" s="1889" t="s">
        <v>1256</v>
      </c>
      <c r="M633" s="2202" t="s">
        <v>1257</v>
      </c>
      <c r="N633" s="388"/>
      <c r="O633" s="381"/>
      <c r="P633" s="389"/>
      <c r="Q633" s="388"/>
      <c r="R633" s="381"/>
      <c r="S633" s="382"/>
      <c r="T633" s="380"/>
      <c r="U633" s="381"/>
      <c r="V633" s="382"/>
      <c r="W633" s="380"/>
      <c r="X633" s="389"/>
      <c r="Y633" s="382"/>
      <c r="Z633" s="390"/>
      <c r="AA633" s="391"/>
      <c r="AB633" s="367"/>
      <c r="AC633" s="898"/>
      <c r="AD633" s="2501"/>
      <c r="AE633" s="1317"/>
      <c r="AF633" s="1362"/>
      <c r="AG633" s="1318"/>
      <c r="AH633" s="1318"/>
      <c r="AI633" s="1318"/>
      <c r="AJ633" s="1318"/>
      <c r="AK633" s="1318"/>
      <c r="AL633" s="1318"/>
      <c r="AM633" s="1318"/>
      <c r="AN633" s="1318"/>
      <c r="AO633" s="1318"/>
      <c r="AP633" s="1318"/>
      <c r="AQ633" s="1318"/>
      <c r="AR633" s="1318"/>
      <c r="AS633" s="1318"/>
      <c r="AT633" s="1318"/>
      <c r="AU633" s="1318"/>
      <c r="AV633" s="1318"/>
      <c r="AW633" s="1318"/>
      <c r="AX633" s="1318"/>
      <c r="AY633" s="1318"/>
      <c r="AZ633" s="1318"/>
      <c r="BA633" s="1318"/>
      <c r="BB633" s="1318"/>
      <c r="BC633" s="1318"/>
      <c r="BD633" s="1318"/>
      <c r="BE633" s="1318"/>
      <c r="BF633" s="1318"/>
      <c r="BG633" s="1318"/>
      <c r="BH633" s="1318"/>
      <c r="BI633" s="1318"/>
      <c r="BJ633" s="1318"/>
      <c r="BK633" s="1318"/>
      <c r="BL633" s="1318"/>
      <c r="BM633" s="1318"/>
      <c r="BN633" s="1318"/>
      <c r="BO633" s="1318"/>
      <c r="BP633" s="1318"/>
      <c r="BQ633" s="1318"/>
      <c r="BR633" s="1318"/>
      <c r="BS633" s="1318"/>
      <c r="BT633" s="1318"/>
      <c r="BU633" s="1318"/>
      <c r="BV633" s="1318"/>
      <c r="BW633" s="1318"/>
      <c r="BX633" s="1318"/>
      <c r="BY633" s="1318"/>
      <c r="BZ633" s="1318"/>
      <c r="CA633" s="1318"/>
      <c r="CB633" s="1318"/>
      <c r="CC633" s="1318"/>
      <c r="CD633" s="1318"/>
      <c r="CE633" s="1318"/>
      <c r="CF633" s="1318"/>
      <c r="CG633" s="1318"/>
      <c r="CH633" s="1378">
        <f t="shared" si="12"/>
        <v>0</v>
      </c>
      <c r="CI633" s="1366"/>
    </row>
    <row r="634" spans="1:87" s="386" customFormat="1" ht="37.5" customHeight="1">
      <c r="A634" s="1678"/>
      <c r="B634" s="1699"/>
      <c r="C634" s="3085"/>
      <c r="D634" s="1649"/>
      <c r="E634" s="653"/>
      <c r="F634" s="1649"/>
      <c r="G634" s="654"/>
      <c r="H634" s="2141"/>
      <c r="I634" s="1609"/>
      <c r="J634" s="910"/>
      <c r="K634" s="2176"/>
      <c r="L634" s="2174"/>
      <c r="M634" s="2174"/>
      <c r="N634" s="398"/>
      <c r="O634" s="396"/>
      <c r="P634" s="411"/>
      <c r="Q634" s="398"/>
      <c r="R634" s="396"/>
      <c r="S634" s="397"/>
      <c r="T634" s="399"/>
      <c r="U634" s="396"/>
      <c r="V634" s="397"/>
      <c r="W634" s="399"/>
      <c r="X634" s="396"/>
      <c r="Y634" s="397"/>
      <c r="Z634" s="400"/>
      <c r="AA634" s="412"/>
      <c r="AB634" s="401"/>
      <c r="AC634" s="1662"/>
      <c r="AD634" s="2502"/>
      <c r="AE634" s="1317"/>
      <c r="AF634" s="1362"/>
      <c r="AG634" s="1318"/>
      <c r="AH634" s="1318"/>
      <c r="AI634" s="1318"/>
      <c r="AJ634" s="1318"/>
      <c r="AK634" s="1318"/>
      <c r="AL634" s="1318"/>
      <c r="AM634" s="1318"/>
      <c r="AN634" s="1318"/>
      <c r="AO634" s="1318"/>
      <c r="AP634" s="1318"/>
      <c r="AQ634" s="1318"/>
      <c r="AR634" s="1318"/>
      <c r="AS634" s="1318"/>
      <c r="AT634" s="1318"/>
      <c r="AU634" s="1318"/>
      <c r="AV634" s="1318"/>
      <c r="AW634" s="1318"/>
      <c r="AX634" s="1318"/>
      <c r="AY634" s="1318"/>
      <c r="AZ634" s="1318"/>
      <c r="BA634" s="1318"/>
      <c r="BB634" s="1318"/>
      <c r="BC634" s="1318"/>
      <c r="BD634" s="1318"/>
      <c r="BE634" s="1318"/>
      <c r="BF634" s="1318"/>
      <c r="BG634" s="1318"/>
      <c r="BH634" s="1318"/>
      <c r="BI634" s="1318"/>
      <c r="BJ634" s="1318"/>
      <c r="BK634" s="1318"/>
      <c r="BL634" s="1318"/>
      <c r="BM634" s="1318"/>
      <c r="BN634" s="1318"/>
      <c r="BO634" s="1318"/>
      <c r="BP634" s="1318"/>
      <c r="BQ634" s="1318"/>
      <c r="BR634" s="1318"/>
      <c r="BS634" s="1318"/>
      <c r="BT634" s="1318"/>
      <c r="BU634" s="1318"/>
      <c r="BV634" s="1318"/>
      <c r="BW634" s="1318"/>
      <c r="BX634" s="1318"/>
      <c r="BY634" s="1318"/>
      <c r="BZ634" s="1318"/>
      <c r="CA634" s="1318"/>
      <c r="CB634" s="1318"/>
      <c r="CC634" s="1318"/>
      <c r="CD634" s="1318"/>
      <c r="CE634" s="1318"/>
      <c r="CF634" s="1318"/>
      <c r="CG634" s="1318"/>
      <c r="CH634" s="1378">
        <f t="shared" si="12"/>
        <v>0</v>
      </c>
      <c r="CI634" s="1366"/>
    </row>
    <row r="635" spans="1:87" s="386" customFormat="1" ht="68.25" customHeight="1">
      <c r="A635" s="1678"/>
      <c r="B635" s="1699"/>
      <c r="C635" s="1649"/>
      <c r="D635" s="656"/>
      <c r="E635" s="653"/>
      <c r="F635" s="1649"/>
      <c r="G635" s="654"/>
      <c r="H635" s="2141"/>
      <c r="I635" s="1623">
        <v>131</v>
      </c>
      <c r="J635" s="1618">
        <v>4</v>
      </c>
      <c r="K635" s="3103" t="s">
        <v>1258</v>
      </c>
      <c r="L635" s="3123" t="s">
        <v>1259</v>
      </c>
      <c r="M635" s="3179" t="s">
        <v>1260</v>
      </c>
      <c r="N635" s="380"/>
      <c r="O635" s="381"/>
      <c r="P635" s="389"/>
      <c r="Q635" s="388"/>
      <c r="R635" s="381"/>
      <c r="S635" s="382"/>
      <c r="T635" s="380"/>
      <c r="U635" s="381"/>
      <c r="V635" s="382"/>
      <c r="W635" s="380"/>
      <c r="X635" s="389"/>
      <c r="Y635" s="382"/>
      <c r="Z635" s="390"/>
      <c r="AA635" s="391"/>
      <c r="AB635" s="367"/>
      <c r="AC635" s="898"/>
      <c r="AD635" s="2501"/>
      <c r="AE635" s="1317"/>
      <c r="AF635" s="1362"/>
      <c r="AG635" s="1318"/>
      <c r="AH635" s="1318"/>
      <c r="AI635" s="1318"/>
      <c r="AJ635" s="1318"/>
      <c r="AK635" s="1318"/>
      <c r="AL635" s="1318"/>
      <c r="AM635" s="1318"/>
      <c r="AN635" s="1318"/>
      <c r="AO635" s="1318"/>
      <c r="AP635" s="1318"/>
      <c r="AQ635" s="1318"/>
      <c r="AR635" s="1318"/>
      <c r="AS635" s="1318"/>
      <c r="AT635" s="1318"/>
      <c r="AU635" s="1318"/>
      <c r="AV635" s="1318"/>
      <c r="AW635" s="1318"/>
      <c r="AX635" s="1318"/>
      <c r="AY635" s="1318"/>
      <c r="AZ635" s="1318"/>
      <c r="BA635" s="1318"/>
      <c r="BB635" s="1318"/>
      <c r="BC635" s="1318"/>
      <c r="BD635" s="1318"/>
      <c r="BE635" s="1318"/>
      <c r="BF635" s="1318"/>
      <c r="BG635" s="1318"/>
      <c r="BH635" s="1318"/>
      <c r="BI635" s="1318"/>
      <c r="BJ635" s="1318"/>
      <c r="BK635" s="1318"/>
      <c r="BL635" s="1318"/>
      <c r="BM635" s="1318"/>
      <c r="BN635" s="1318"/>
      <c r="BO635" s="1318"/>
      <c r="BP635" s="1318"/>
      <c r="BQ635" s="1318"/>
      <c r="BR635" s="1318"/>
      <c r="BS635" s="1318"/>
      <c r="BT635" s="1318"/>
      <c r="BU635" s="1318"/>
      <c r="BV635" s="1318"/>
      <c r="BW635" s="1318"/>
      <c r="BX635" s="1318"/>
      <c r="BY635" s="1318"/>
      <c r="BZ635" s="1318"/>
      <c r="CA635" s="1318"/>
      <c r="CB635" s="1318"/>
      <c r="CC635" s="1318"/>
      <c r="CD635" s="1318"/>
      <c r="CE635" s="1318"/>
      <c r="CF635" s="1318"/>
      <c r="CG635" s="1318"/>
      <c r="CH635" s="1378">
        <f t="shared" si="12"/>
        <v>0</v>
      </c>
      <c r="CI635" s="1366"/>
    </row>
    <row r="636" spans="1:87" s="386" customFormat="1" ht="90.75" customHeight="1">
      <c r="A636" s="1678"/>
      <c r="B636" s="1699"/>
      <c r="C636" s="2234"/>
      <c r="D636" s="656"/>
      <c r="E636" s="1649"/>
      <c r="F636" s="1649"/>
      <c r="G636" s="654"/>
      <c r="H636" s="2155"/>
      <c r="I636" s="1609"/>
      <c r="J636" s="1618"/>
      <c r="K636" s="3104"/>
      <c r="L636" s="3105"/>
      <c r="M636" s="3106"/>
      <c r="N636" s="380"/>
      <c r="O636" s="381"/>
      <c r="P636" s="389"/>
      <c r="Q636" s="388"/>
      <c r="R636" s="381"/>
      <c r="S636" s="382"/>
      <c r="T636" s="380"/>
      <c r="U636" s="381"/>
      <c r="V636" s="382"/>
      <c r="W636" s="380"/>
      <c r="X636" s="381"/>
      <c r="Y636" s="382"/>
      <c r="Z636" s="468"/>
      <c r="AA636" s="391"/>
      <c r="AB636" s="367"/>
      <c r="AC636" s="898"/>
      <c r="AD636" s="2501"/>
      <c r="AE636" s="1317"/>
      <c r="AF636" s="1362"/>
      <c r="AG636" s="1318"/>
      <c r="AH636" s="1318"/>
      <c r="AI636" s="1318"/>
      <c r="AJ636" s="1318"/>
      <c r="AK636" s="1318"/>
      <c r="AL636" s="1318"/>
      <c r="AM636" s="1318"/>
      <c r="AN636" s="1318"/>
      <c r="AO636" s="1318"/>
      <c r="AP636" s="1318"/>
      <c r="AQ636" s="1318"/>
      <c r="AR636" s="1318"/>
      <c r="AS636" s="1318"/>
      <c r="AT636" s="1318"/>
      <c r="AU636" s="1318"/>
      <c r="AV636" s="1318"/>
      <c r="AW636" s="1318"/>
      <c r="AX636" s="1318"/>
      <c r="AY636" s="1318"/>
      <c r="AZ636" s="1318"/>
      <c r="BA636" s="1318"/>
      <c r="BB636" s="1318"/>
      <c r="BC636" s="1318"/>
      <c r="BD636" s="1318"/>
      <c r="BE636" s="1318"/>
      <c r="BF636" s="1318"/>
      <c r="BG636" s="1318"/>
      <c r="BH636" s="1318"/>
      <c r="BI636" s="1318"/>
      <c r="BJ636" s="1318"/>
      <c r="BK636" s="1318"/>
      <c r="BL636" s="1318"/>
      <c r="BM636" s="1318"/>
      <c r="BN636" s="1318"/>
      <c r="BO636" s="1318"/>
      <c r="BP636" s="1318"/>
      <c r="BQ636" s="1318"/>
      <c r="BR636" s="1318"/>
      <c r="BS636" s="1318"/>
      <c r="BT636" s="1318"/>
      <c r="BU636" s="1318"/>
      <c r="BV636" s="1318"/>
      <c r="BW636" s="1318"/>
      <c r="BX636" s="1318"/>
      <c r="BY636" s="1318"/>
      <c r="BZ636" s="1318"/>
      <c r="CA636" s="1318"/>
      <c r="CB636" s="1318"/>
      <c r="CC636" s="1318"/>
      <c r="CD636" s="1318"/>
      <c r="CE636" s="1318"/>
      <c r="CF636" s="1318"/>
      <c r="CG636" s="1318"/>
      <c r="CH636" s="1378">
        <f t="shared" si="12"/>
        <v>0</v>
      </c>
      <c r="CI636" s="1366"/>
    </row>
    <row r="637" spans="1:87" s="386" customFormat="1" ht="28.5" customHeight="1">
      <c r="A637" s="1678"/>
      <c r="B637" s="1699"/>
      <c r="C637" s="2234"/>
      <c r="D637" s="656"/>
      <c r="E637" s="1649"/>
      <c r="F637" s="1649"/>
      <c r="G637" s="654"/>
      <c r="H637" s="2155"/>
      <c r="I637" s="1624"/>
      <c r="J637" s="910"/>
      <c r="K637" s="2176"/>
      <c r="L637" s="2174"/>
      <c r="M637" s="2175"/>
      <c r="N637" s="399"/>
      <c r="O637" s="396"/>
      <c r="P637" s="411"/>
      <c r="Q637" s="398"/>
      <c r="R637" s="396"/>
      <c r="S637" s="397"/>
      <c r="T637" s="399"/>
      <c r="U637" s="396"/>
      <c r="V637" s="397"/>
      <c r="W637" s="399"/>
      <c r="X637" s="396"/>
      <c r="Y637" s="397"/>
      <c r="Z637" s="468"/>
      <c r="AA637" s="391"/>
      <c r="AB637" s="367"/>
      <c r="AC637" s="898"/>
      <c r="AD637" s="2501"/>
      <c r="AE637" s="1317"/>
      <c r="AF637" s="1362"/>
      <c r="AG637" s="1318"/>
      <c r="AH637" s="1318"/>
      <c r="AI637" s="1318"/>
      <c r="AJ637" s="1318"/>
      <c r="AK637" s="1318"/>
      <c r="AL637" s="1318"/>
      <c r="AM637" s="1318"/>
      <c r="AN637" s="1318"/>
      <c r="AO637" s="1318"/>
      <c r="AP637" s="1318"/>
      <c r="AQ637" s="1318"/>
      <c r="AR637" s="1318"/>
      <c r="AS637" s="1318"/>
      <c r="AT637" s="1318"/>
      <c r="AU637" s="1318"/>
      <c r="AV637" s="1318"/>
      <c r="AW637" s="1318"/>
      <c r="AX637" s="1318"/>
      <c r="AY637" s="1318"/>
      <c r="AZ637" s="1318"/>
      <c r="BA637" s="1318"/>
      <c r="BB637" s="1318"/>
      <c r="BC637" s="1318"/>
      <c r="BD637" s="1318"/>
      <c r="BE637" s="1318"/>
      <c r="BF637" s="1318"/>
      <c r="BG637" s="1318"/>
      <c r="BH637" s="1318"/>
      <c r="BI637" s="1318"/>
      <c r="BJ637" s="1318"/>
      <c r="BK637" s="1318"/>
      <c r="BL637" s="1318"/>
      <c r="BM637" s="1318"/>
      <c r="BN637" s="1318"/>
      <c r="BO637" s="1318"/>
      <c r="BP637" s="1318"/>
      <c r="BQ637" s="1318"/>
      <c r="BR637" s="1318"/>
      <c r="BS637" s="1318"/>
      <c r="BT637" s="1318"/>
      <c r="BU637" s="1318"/>
      <c r="BV637" s="1318"/>
      <c r="BW637" s="1318"/>
      <c r="BX637" s="1318"/>
      <c r="BY637" s="1318"/>
      <c r="BZ637" s="1318"/>
      <c r="CA637" s="1318"/>
      <c r="CB637" s="1318"/>
      <c r="CC637" s="1318"/>
      <c r="CD637" s="1318"/>
      <c r="CE637" s="1318"/>
      <c r="CF637" s="1318"/>
      <c r="CG637" s="1318"/>
      <c r="CH637" s="1378">
        <f t="shared" si="12"/>
        <v>0</v>
      </c>
      <c r="CI637" s="1366"/>
    </row>
    <row r="638" spans="1:87" s="386" customFormat="1" ht="142.5" customHeight="1">
      <c r="A638" s="1678"/>
      <c r="B638" s="1699"/>
      <c r="C638" s="2234"/>
      <c r="D638" s="656"/>
      <c r="E638" s="1649"/>
      <c r="F638" s="1649"/>
      <c r="G638" s="549"/>
      <c r="H638" s="2141"/>
      <c r="I638" s="1609">
        <v>132</v>
      </c>
      <c r="J638" s="1604">
        <v>5</v>
      </c>
      <c r="K638" s="2145" t="s">
        <v>1261</v>
      </c>
      <c r="L638" s="2187" t="s">
        <v>1262</v>
      </c>
      <c r="M638" s="2202" t="s">
        <v>1263</v>
      </c>
      <c r="N638" s="406"/>
      <c r="O638" s="415"/>
      <c r="P638" s="416"/>
      <c r="Q638" s="406"/>
      <c r="R638" s="415"/>
      <c r="S638" s="417"/>
      <c r="T638" s="418"/>
      <c r="U638" s="415"/>
      <c r="V638" s="417"/>
      <c r="W638" s="418"/>
      <c r="X638" s="415"/>
      <c r="Y638" s="417"/>
      <c r="Z638" s="390"/>
      <c r="AA638" s="391"/>
      <c r="AB638" s="367"/>
      <c r="AC638" s="898"/>
      <c r="AD638" s="2501"/>
      <c r="AE638" s="1317"/>
      <c r="AF638" s="1362"/>
      <c r="AG638" s="1318"/>
      <c r="AH638" s="1318"/>
      <c r="AI638" s="1318"/>
      <c r="AJ638" s="1318"/>
      <c r="AK638" s="1318"/>
      <c r="AL638" s="1318"/>
      <c r="AM638" s="1318"/>
      <c r="AN638" s="1318"/>
      <c r="AO638" s="1318"/>
      <c r="AP638" s="1318"/>
      <c r="AQ638" s="1318"/>
      <c r="AR638" s="1318"/>
      <c r="AS638" s="1318"/>
      <c r="AT638" s="1318"/>
      <c r="AU638" s="1318"/>
      <c r="AV638" s="1318"/>
      <c r="AW638" s="1318"/>
      <c r="AX638" s="1318"/>
      <c r="AY638" s="1318"/>
      <c r="AZ638" s="1318"/>
      <c r="BA638" s="1318"/>
      <c r="BB638" s="1318"/>
      <c r="BC638" s="1318"/>
      <c r="BD638" s="1318"/>
      <c r="BE638" s="1318"/>
      <c r="BF638" s="1318"/>
      <c r="BG638" s="1318"/>
      <c r="BH638" s="1318"/>
      <c r="BI638" s="1318"/>
      <c r="BJ638" s="1318"/>
      <c r="BK638" s="1318"/>
      <c r="BL638" s="1318"/>
      <c r="BM638" s="1318"/>
      <c r="BN638" s="1318"/>
      <c r="BO638" s="1318"/>
      <c r="BP638" s="1318"/>
      <c r="BQ638" s="1318"/>
      <c r="BR638" s="1318"/>
      <c r="BS638" s="1318"/>
      <c r="BT638" s="1318"/>
      <c r="BU638" s="1318"/>
      <c r="BV638" s="1318"/>
      <c r="BW638" s="1318"/>
      <c r="BX638" s="1318"/>
      <c r="BY638" s="1318"/>
      <c r="BZ638" s="1318"/>
      <c r="CA638" s="1318"/>
      <c r="CB638" s="1318"/>
      <c r="CC638" s="1318"/>
      <c r="CD638" s="1318"/>
      <c r="CE638" s="1318"/>
      <c r="CF638" s="1318"/>
      <c r="CG638" s="1318"/>
      <c r="CH638" s="1378">
        <f t="shared" si="12"/>
        <v>0</v>
      </c>
      <c r="CI638" s="1366"/>
    </row>
    <row r="639" spans="1:87" s="386" customFormat="1" ht="32.25" customHeight="1">
      <c r="A639" s="1678"/>
      <c r="B639" s="1699"/>
      <c r="C639" s="584"/>
      <c r="D639" s="1649"/>
      <c r="E639" s="1649"/>
      <c r="F639" s="1649"/>
      <c r="G639" s="549"/>
      <c r="H639" s="2141"/>
      <c r="I639" s="1609"/>
      <c r="J639" s="1605"/>
      <c r="K639" s="2176"/>
      <c r="L639" s="822"/>
      <c r="M639" s="1888"/>
      <c r="N639" s="398"/>
      <c r="O639" s="396"/>
      <c r="P639" s="411"/>
      <c r="Q639" s="398"/>
      <c r="R639" s="396"/>
      <c r="S639" s="397"/>
      <c r="T639" s="399"/>
      <c r="U639" s="396"/>
      <c r="V639" s="397"/>
      <c r="W639" s="399"/>
      <c r="X639" s="396"/>
      <c r="Y639" s="397"/>
      <c r="Z639" s="2193"/>
      <c r="AA639" s="2503"/>
      <c r="AB639" s="2503"/>
      <c r="AC639" s="561"/>
      <c r="AD639" s="2504"/>
      <c r="AE639" s="1317"/>
      <c r="AF639" s="1362"/>
      <c r="AG639" s="1318"/>
      <c r="AH639" s="1318"/>
      <c r="AI639" s="1318"/>
      <c r="AJ639" s="1318"/>
      <c r="AK639" s="1318"/>
      <c r="AL639" s="1318"/>
      <c r="AM639" s="1318"/>
      <c r="AN639" s="1318"/>
      <c r="AO639" s="1318"/>
      <c r="AP639" s="1318"/>
      <c r="AQ639" s="1318"/>
      <c r="AR639" s="1318"/>
      <c r="AS639" s="1318"/>
      <c r="AT639" s="1318"/>
      <c r="AU639" s="1318"/>
      <c r="AV639" s="1318"/>
      <c r="AW639" s="1318"/>
      <c r="AX639" s="1318"/>
      <c r="AY639" s="1318"/>
      <c r="AZ639" s="1318"/>
      <c r="BA639" s="1318"/>
      <c r="BB639" s="1318"/>
      <c r="BC639" s="1318"/>
      <c r="BD639" s="1318"/>
      <c r="BE639" s="1318"/>
      <c r="BF639" s="1318"/>
      <c r="BG639" s="1318"/>
      <c r="BH639" s="1318"/>
      <c r="BI639" s="1318"/>
      <c r="BJ639" s="1318"/>
      <c r="BK639" s="1318"/>
      <c r="BL639" s="1318"/>
      <c r="BM639" s="1318"/>
      <c r="BN639" s="1318"/>
      <c r="BO639" s="1318"/>
      <c r="BP639" s="1318"/>
      <c r="BQ639" s="1318"/>
      <c r="BR639" s="1318"/>
      <c r="BS639" s="1318"/>
      <c r="BT639" s="1318"/>
      <c r="BU639" s="1318"/>
      <c r="BV639" s="1318"/>
      <c r="BW639" s="1318"/>
      <c r="BX639" s="1318"/>
      <c r="BY639" s="1318"/>
      <c r="BZ639" s="1318"/>
      <c r="CA639" s="1318"/>
      <c r="CB639" s="1318"/>
      <c r="CC639" s="1318"/>
      <c r="CD639" s="1318"/>
      <c r="CE639" s="1318"/>
      <c r="CF639" s="1318"/>
      <c r="CG639" s="1318"/>
      <c r="CH639" s="1378">
        <f t="shared" si="12"/>
        <v>0</v>
      </c>
      <c r="CI639" s="1366"/>
    </row>
    <row r="640" spans="1:87" s="386" customFormat="1" ht="32.25" customHeight="1">
      <c r="A640" s="1678"/>
      <c r="B640" s="1699"/>
      <c r="C640" s="584"/>
      <c r="D640" s="1649"/>
      <c r="E640" s="1649"/>
      <c r="F640" s="1649"/>
      <c r="G640" s="549"/>
      <c r="H640" s="2141"/>
      <c r="I640" s="1623">
        <v>133</v>
      </c>
      <c r="J640" s="1604">
        <v>6</v>
      </c>
      <c r="K640" s="3104" t="s">
        <v>1264</v>
      </c>
      <c r="L640" s="3123" t="s">
        <v>1265</v>
      </c>
      <c r="M640" s="3179" t="s">
        <v>1266</v>
      </c>
      <c r="N640" s="388"/>
      <c r="O640" s="381"/>
      <c r="P640" s="389"/>
      <c r="Q640" s="388"/>
      <c r="R640" s="381"/>
      <c r="S640" s="382"/>
      <c r="T640" s="380"/>
      <c r="U640" s="381"/>
      <c r="V640" s="382"/>
      <c r="W640" s="380"/>
      <c r="X640" s="381"/>
      <c r="Y640" s="382"/>
      <c r="Z640" s="2160"/>
      <c r="AA640" s="2505"/>
      <c r="AB640" s="2505"/>
      <c r="AC640" s="1173"/>
      <c r="AD640" s="2506"/>
      <c r="AE640" s="1317"/>
      <c r="AF640" s="1362"/>
      <c r="AG640" s="1318"/>
      <c r="AH640" s="1318"/>
      <c r="AI640" s="1318"/>
      <c r="AJ640" s="1318"/>
      <c r="AK640" s="1318"/>
      <c r="AL640" s="1318"/>
      <c r="AM640" s="1318"/>
      <c r="AN640" s="1318"/>
      <c r="AO640" s="1318"/>
      <c r="AP640" s="1318"/>
      <c r="AQ640" s="1318"/>
      <c r="AR640" s="1318"/>
      <c r="AS640" s="1318"/>
      <c r="AT640" s="1318"/>
      <c r="AU640" s="1318"/>
      <c r="AV640" s="1318"/>
      <c r="AW640" s="1318"/>
      <c r="AX640" s="1318"/>
      <c r="AY640" s="1318"/>
      <c r="AZ640" s="1318"/>
      <c r="BA640" s="1318"/>
      <c r="BB640" s="1318"/>
      <c r="BC640" s="1318"/>
      <c r="BD640" s="1318"/>
      <c r="BE640" s="1318"/>
      <c r="BF640" s="1318"/>
      <c r="BG640" s="1318"/>
      <c r="BH640" s="1318"/>
      <c r="BI640" s="1318"/>
      <c r="BJ640" s="1318"/>
      <c r="BK640" s="1318"/>
      <c r="BL640" s="1318"/>
      <c r="BM640" s="1318"/>
      <c r="BN640" s="1318"/>
      <c r="BO640" s="1318"/>
      <c r="BP640" s="1318"/>
      <c r="BQ640" s="1318"/>
      <c r="BR640" s="1318"/>
      <c r="BS640" s="1318"/>
      <c r="BT640" s="1318"/>
      <c r="BU640" s="1318"/>
      <c r="BV640" s="1318"/>
      <c r="BW640" s="1318"/>
      <c r="BX640" s="1318"/>
      <c r="BY640" s="1318"/>
      <c r="BZ640" s="1318"/>
      <c r="CA640" s="1318"/>
      <c r="CB640" s="1318"/>
      <c r="CC640" s="1318"/>
      <c r="CD640" s="1318"/>
      <c r="CE640" s="1318"/>
      <c r="CF640" s="1318"/>
      <c r="CG640" s="1318"/>
      <c r="CH640" s="1378">
        <f t="shared" si="12"/>
        <v>0</v>
      </c>
      <c r="CI640" s="1366"/>
    </row>
    <row r="641" spans="1:87" s="386" customFormat="1" ht="32.25" customHeight="1">
      <c r="A641" s="1678"/>
      <c r="B641" s="1699"/>
      <c r="C641" s="584"/>
      <c r="D641" s="1649"/>
      <c r="E641" s="1649"/>
      <c r="F641" s="1649"/>
      <c r="G641" s="549"/>
      <c r="H641" s="2141"/>
      <c r="I641" s="1609"/>
      <c r="J641" s="1604"/>
      <c r="K641" s="3104"/>
      <c r="L641" s="3105"/>
      <c r="M641" s="3106"/>
      <c r="N641" s="388"/>
      <c r="O641" s="381"/>
      <c r="P641" s="389"/>
      <c r="Q641" s="388"/>
      <c r="R641" s="381"/>
      <c r="S641" s="382"/>
      <c r="T641" s="380"/>
      <c r="U641" s="381"/>
      <c r="V641" s="382"/>
      <c r="W641" s="380"/>
      <c r="X641" s="381"/>
      <c r="Y641" s="382"/>
      <c r="Z641" s="2160"/>
      <c r="AA641" s="2507"/>
      <c r="AB641" s="2505"/>
      <c r="AC641" s="1173"/>
      <c r="AD641" s="2506"/>
      <c r="AE641" s="1317"/>
      <c r="AF641" s="1362"/>
      <c r="AG641" s="1318"/>
      <c r="AH641" s="1318"/>
      <c r="AI641" s="1318"/>
      <c r="AJ641" s="1318"/>
      <c r="AK641" s="1318"/>
      <c r="AL641" s="1318"/>
      <c r="AM641" s="1318"/>
      <c r="AN641" s="1318"/>
      <c r="AO641" s="1318"/>
      <c r="AP641" s="1318"/>
      <c r="AQ641" s="1318"/>
      <c r="AR641" s="1318"/>
      <c r="AS641" s="1318"/>
      <c r="AT641" s="1318"/>
      <c r="AU641" s="1318"/>
      <c r="AV641" s="1318"/>
      <c r="AW641" s="1318"/>
      <c r="AX641" s="1318"/>
      <c r="AY641" s="1318"/>
      <c r="AZ641" s="1318"/>
      <c r="BA641" s="1318"/>
      <c r="BB641" s="1318"/>
      <c r="BC641" s="1318"/>
      <c r="BD641" s="1318"/>
      <c r="BE641" s="1318"/>
      <c r="BF641" s="1318"/>
      <c r="BG641" s="1318"/>
      <c r="BH641" s="1318"/>
      <c r="BI641" s="1318"/>
      <c r="BJ641" s="1318"/>
      <c r="BK641" s="1318"/>
      <c r="BL641" s="1318"/>
      <c r="BM641" s="1318"/>
      <c r="BN641" s="1318"/>
      <c r="BO641" s="1318"/>
      <c r="BP641" s="1318"/>
      <c r="BQ641" s="1318"/>
      <c r="BR641" s="1318"/>
      <c r="BS641" s="1318"/>
      <c r="BT641" s="1318"/>
      <c r="BU641" s="1318"/>
      <c r="BV641" s="1318"/>
      <c r="BW641" s="1318"/>
      <c r="BX641" s="1318"/>
      <c r="BY641" s="1318"/>
      <c r="BZ641" s="1318"/>
      <c r="CA641" s="1318"/>
      <c r="CB641" s="1318"/>
      <c r="CC641" s="1318"/>
      <c r="CD641" s="1318"/>
      <c r="CE641" s="1318"/>
      <c r="CF641" s="1318"/>
      <c r="CG641" s="1318"/>
      <c r="CH641" s="1378">
        <f t="shared" si="12"/>
        <v>0</v>
      </c>
      <c r="CI641" s="1366"/>
    </row>
    <row r="642" spans="1:87" s="386" customFormat="1" ht="48.75" customHeight="1">
      <c r="A642" s="1678"/>
      <c r="B642" s="1699"/>
      <c r="C642" s="584"/>
      <c r="D642" s="1649"/>
      <c r="E642" s="1649"/>
      <c r="F642" s="1649"/>
      <c r="G642" s="549"/>
      <c r="H642" s="2141"/>
      <c r="I642" s="1609"/>
      <c r="J642" s="1604"/>
      <c r="K642" s="3104"/>
      <c r="L642" s="3105"/>
      <c r="M642" s="3106"/>
      <c r="N642" s="388"/>
      <c r="O642" s="381"/>
      <c r="P642" s="389"/>
      <c r="Q642" s="388"/>
      <c r="R642" s="381"/>
      <c r="S642" s="382"/>
      <c r="T642" s="380"/>
      <c r="U642" s="381"/>
      <c r="V642" s="382"/>
      <c r="W642" s="380"/>
      <c r="X642" s="381"/>
      <c r="Y642" s="382"/>
      <c r="Z642" s="2160"/>
      <c r="AA642" s="2507"/>
      <c r="AB642" s="2505"/>
      <c r="AC642" s="1173"/>
      <c r="AD642" s="2506"/>
      <c r="AE642" s="1317"/>
      <c r="AF642" s="1362"/>
      <c r="AG642" s="1318"/>
      <c r="AH642" s="1318"/>
      <c r="AI642" s="1318"/>
      <c r="AJ642" s="1318"/>
      <c r="AK642" s="1318"/>
      <c r="AL642" s="1318"/>
      <c r="AM642" s="1318"/>
      <c r="AN642" s="1318"/>
      <c r="AO642" s="1318"/>
      <c r="AP642" s="1318"/>
      <c r="AQ642" s="1318"/>
      <c r="AR642" s="1318"/>
      <c r="AS642" s="1318"/>
      <c r="AT642" s="1318"/>
      <c r="AU642" s="1318"/>
      <c r="AV642" s="1318"/>
      <c r="AW642" s="1318"/>
      <c r="AX642" s="1318"/>
      <c r="AY642" s="1318"/>
      <c r="AZ642" s="1318"/>
      <c r="BA642" s="1318"/>
      <c r="BB642" s="1318"/>
      <c r="BC642" s="1318"/>
      <c r="BD642" s="1318"/>
      <c r="BE642" s="1318"/>
      <c r="BF642" s="1318"/>
      <c r="BG642" s="1318"/>
      <c r="BH642" s="1318"/>
      <c r="BI642" s="1318"/>
      <c r="BJ642" s="1318"/>
      <c r="BK642" s="1318"/>
      <c r="BL642" s="1318"/>
      <c r="BM642" s="1318"/>
      <c r="BN642" s="1318"/>
      <c r="BO642" s="1318"/>
      <c r="BP642" s="1318"/>
      <c r="BQ642" s="1318"/>
      <c r="BR642" s="1318"/>
      <c r="BS642" s="1318"/>
      <c r="BT642" s="1318"/>
      <c r="BU642" s="1318"/>
      <c r="BV642" s="1318"/>
      <c r="BW642" s="1318"/>
      <c r="BX642" s="1318"/>
      <c r="BY642" s="1318"/>
      <c r="BZ642" s="1318"/>
      <c r="CA642" s="1318"/>
      <c r="CB642" s="1318"/>
      <c r="CC642" s="1318"/>
      <c r="CD642" s="1318"/>
      <c r="CE642" s="1318"/>
      <c r="CF642" s="1318"/>
      <c r="CG642" s="1318"/>
      <c r="CH642" s="1378">
        <f t="shared" si="12"/>
        <v>0</v>
      </c>
      <c r="CI642" s="1366"/>
    </row>
    <row r="643" spans="1:87" s="386" customFormat="1" ht="73.5" customHeight="1">
      <c r="A643" s="1678"/>
      <c r="B643" s="1699"/>
      <c r="C643" s="584"/>
      <c r="D643" s="1649"/>
      <c r="E643" s="1649"/>
      <c r="F643" s="1649"/>
      <c r="G643" s="549"/>
      <c r="H643" s="2141"/>
      <c r="I643" s="1609"/>
      <c r="J643" s="1604"/>
      <c r="K643" s="3104"/>
      <c r="L643" s="2153"/>
      <c r="M643" s="2305"/>
      <c r="N643" s="388"/>
      <c r="O643" s="381"/>
      <c r="P643" s="389"/>
      <c r="Q643" s="388"/>
      <c r="R643" s="381"/>
      <c r="S643" s="382"/>
      <c r="T643" s="380"/>
      <c r="U643" s="381"/>
      <c r="V643" s="382"/>
      <c r="W643" s="380"/>
      <c r="X643" s="381"/>
      <c r="Y643" s="382"/>
      <c r="Z643" s="2160"/>
      <c r="AA643" s="2507"/>
      <c r="AB643" s="2505"/>
      <c r="AC643" s="1173"/>
      <c r="AD643" s="2506"/>
      <c r="AE643" s="1317"/>
      <c r="AF643" s="1362"/>
      <c r="AG643" s="1318"/>
      <c r="AH643" s="1318"/>
      <c r="AI643" s="1318"/>
      <c r="AJ643" s="1318"/>
      <c r="AK643" s="1318"/>
      <c r="AL643" s="1318"/>
      <c r="AM643" s="1318"/>
      <c r="AN643" s="1318"/>
      <c r="AO643" s="1318"/>
      <c r="AP643" s="1318"/>
      <c r="AQ643" s="1318"/>
      <c r="AR643" s="1318"/>
      <c r="AS643" s="1318"/>
      <c r="AT643" s="1318"/>
      <c r="AU643" s="1318"/>
      <c r="AV643" s="1318"/>
      <c r="AW643" s="1318"/>
      <c r="AX643" s="1318"/>
      <c r="AY643" s="1318"/>
      <c r="AZ643" s="1318"/>
      <c r="BA643" s="1318"/>
      <c r="BB643" s="1318"/>
      <c r="BC643" s="1318"/>
      <c r="BD643" s="1318"/>
      <c r="BE643" s="1318"/>
      <c r="BF643" s="1318"/>
      <c r="BG643" s="1318"/>
      <c r="BH643" s="1318"/>
      <c r="BI643" s="1318"/>
      <c r="BJ643" s="1318"/>
      <c r="BK643" s="1318"/>
      <c r="BL643" s="1318"/>
      <c r="BM643" s="1318"/>
      <c r="BN643" s="1318"/>
      <c r="BO643" s="1318"/>
      <c r="BP643" s="1318"/>
      <c r="BQ643" s="1318"/>
      <c r="BR643" s="1318"/>
      <c r="BS643" s="1318"/>
      <c r="BT643" s="1318"/>
      <c r="BU643" s="1318"/>
      <c r="BV643" s="1318"/>
      <c r="BW643" s="1318"/>
      <c r="BX643" s="1318"/>
      <c r="BY643" s="1318"/>
      <c r="BZ643" s="1318"/>
      <c r="CA643" s="1318"/>
      <c r="CB643" s="1318"/>
      <c r="CC643" s="1318"/>
      <c r="CD643" s="1318"/>
      <c r="CE643" s="1318"/>
      <c r="CF643" s="1318"/>
      <c r="CG643" s="1318"/>
      <c r="CH643" s="1378">
        <f t="shared" si="12"/>
        <v>0</v>
      </c>
      <c r="CI643" s="1366"/>
    </row>
    <row r="644" spans="1:87" s="386" customFormat="1" ht="32.25" customHeight="1">
      <c r="A644" s="1678"/>
      <c r="B644" s="1699"/>
      <c r="C644" s="584"/>
      <c r="D644" s="1649"/>
      <c r="E644" s="1649"/>
      <c r="F644" s="1649"/>
      <c r="G644" s="549"/>
      <c r="H644" s="2141"/>
      <c r="I644" s="1624"/>
      <c r="J644" s="1605"/>
      <c r="K644" s="2176"/>
      <c r="L644" s="822"/>
      <c r="M644" s="1888"/>
      <c r="N644" s="398"/>
      <c r="O644" s="396"/>
      <c r="P644" s="411"/>
      <c r="Q644" s="398"/>
      <c r="R644" s="396"/>
      <c r="S644" s="397"/>
      <c r="T644" s="399"/>
      <c r="U644" s="396"/>
      <c r="V644" s="397"/>
      <c r="W644" s="399"/>
      <c r="X644" s="396"/>
      <c r="Y644" s="397"/>
      <c r="Z644" s="2193"/>
      <c r="AA644" s="2508"/>
      <c r="AB644" s="2509"/>
      <c r="AC644" s="2090"/>
      <c r="AD644" s="2504"/>
      <c r="AE644" s="1317"/>
      <c r="AF644" s="1362"/>
      <c r="AG644" s="1318"/>
      <c r="AH644" s="1318"/>
      <c r="AI644" s="1318"/>
      <c r="AJ644" s="1318"/>
      <c r="AK644" s="1318"/>
      <c r="AL644" s="1318"/>
      <c r="AM644" s="1318"/>
      <c r="AN644" s="1318"/>
      <c r="AO644" s="1318"/>
      <c r="AP644" s="1318"/>
      <c r="AQ644" s="1318"/>
      <c r="AR644" s="1318"/>
      <c r="AS644" s="1318"/>
      <c r="AT644" s="1318"/>
      <c r="AU644" s="1318"/>
      <c r="AV644" s="1318"/>
      <c r="AW644" s="1318"/>
      <c r="AX644" s="1318"/>
      <c r="AY644" s="1318"/>
      <c r="AZ644" s="1318"/>
      <c r="BA644" s="1318"/>
      <c r="BB644" s="1318"/>
      <c r="BC644" s="1318"/>
      <c r="BD644" s="1318"/>
      <c r="BE644" s="1318"/>
      <c r="BF644" s="1318"/>
      <c r="BG644" s="1318"/>
      <c r="BH644" s="1318"/>
      <c r="BI644" s="1318"/>
      <c r="BJ644" s="1318"/>
      <c r="BK644" s="1318"/>
      <c r="BL644" s="1318"/>
      <c r="BM644" s="1318"/>
      <c r="BN644" s="1318"/>
      <c r="BO644" s="1318"/>
      <c r="BP644" s="1318"/>
      <c r="BQ644" s="1318"/>
      <c r="BR644" s="1318"/>
      <c r="BS644" s="1318"/>
      <c r="BT644" s="1318"/>
      <c r="BU644" s="1318"/>
      <c r="BV644" s="1318"/>
      <c r="BW644" s="1318"/>
      <c r="BX644" s="1318"/>
      <c r="BY644" s="1318"/>
      <c r="BZ644" s="1318"/>
      <c r="CA644" s="1318"/>
      <c r="CB644" s="1318"/>
      <c r="CC644" s="1318"/>
      <c r="CD644" s="1318"/>
      <c r="CE644" s="1318"/>
      <c r="CF644" s="1318"/>
      <c r="CG644" s="1318"/>
      <c r="CH644" s="1378">
        <f t="shared" si="12"/>
        <v>0</v>
      </c>
      <c r="CI644" s="1366"/>
    </row>
    <row r="645" spans="1:87" s="386" customFormat="1" ht="84.75" customHeight="1">
      <c r="A645" s="1678"/>
      <c r="B645" s="1700"/>
      <c r="C645" s="657"/>
      <c r="D645" s="1649"/>
      <c r="E645" s="2185"/>
      <c r="F645" s="2185"/>
      <c r="G645" s="1552"/>
      <c r="H645" s="2141"/>
      <c r="I645" s="1584">
        <v>134</v>
      </c>
      <c r="J645" s="1603">
        <v>7</v>
      </c>
      <c r="K645" s="3103" t="s">
        <v>1267</v>
      </c>
      <c r="L645" s="3454" t="s">
        <v>1268</v>
      </c>
      <c r="M645" s="3179" t="s">
        <v>1269</v>
      </c>
      <c r="N645" s="403"/>
      <c r="O645" s="404"/>
      <c r="P645" s="405"/>
      <c r="Q645" s="403"/>
      <c r="R645" s="404"/>
      <c r="S645" s="417"/>
      <c r="T645" s="429"/>
      <c r="U645" s="404"/>
      <c r="V645" s="405"/>
      <c r="W645" s="403"/>
      <c r="X645" s="404"/>
      <c r="Y645" s="417"/>
      <c r="Z645" s="430"/>
      <c r="AA645" s="420"/>
      <c r="AB645" s="421"/>
      <c r="AC645" s="2074"/>
      <c r="AD645" s="2510"/>
      <c r="AE645" s="1317"/>
      <c r="AF645" s="1362"/>
      <c r="AG645" s="1318"/>
      <c r="AH645" s="1318"/>
      <c r="AI645" s="1318"/>
      <c r="AJ645" s="1318"/>
      <c r="AK645" s="1318"/>
      <c r="AL645" s="1318"/>
      <c r="AM645" s="1318"/>
      <c r="AN645" s="1318"/>
      <c r="AO645" s="1318"/>
      <c r="AP645" s="1318"/>
      <c r="AQ645" s="1318"/>
      <c r="AR645" s="1318"/>
      <c r="AS645" s="1318"/>
      <c r="AT645" s="1318"/>
      <c r="AU645" s="1318"/>
      <c r="AV645" s="1318"/>
      <c r="AW645" s="1318"/>
      <c r="AX645" s="1318"/>
      <c r="AY645" s="1318"/>
      <c r="AZ645" s="1318"/>
      <c r="BA645" s="1318"/>
      <c r="BB645" s="1318"/>
      <c r="BC645" s="1318"/>
      <c r="BD645" s="1318"/>
      <c r="BE645" s="1318"/>
      <c r="BF645" s="1318"/>
      <c r="BG645" s="1318"/>
      <c r="BH645" s="1318"/>
      <c r="BI645" s="1318"/>
      <c r="BJ645" s="1318"/>
      <c r="BK645" s="1318"/>
      <c r="BL645" s="1318"/>
      <c r="BM645" s="1318"/>
      <c r="BN645" s="1318"/>
      <c r="BO645" s="1318"/>
      <c r="BP645" s="1318"/>
      <c r="BQ645" s="1318"/>
      <c r="BR645" s="1318"/>
      <c r="BS645" s="1318"/>
      <c r="BT645" s="1318"/>
      <c r="BU645" s="1318"/>
      <c r="BV645" s="1318"/>
      <c r="BW645" s="1318"/>
      <c r="BX645" s="1318"/>
      <c r="BY645" s="1318"/>
      <c r="BZ645" s="1318"/>
      <c r="CA645" s="1318"/>
      <c r="CB645" s="1318"/>
      <c r="CC645" s="1318"/>
      <c r="CD645" s="1318"/>
      <c r="CE645" s="1318"/>
      <c r="CF645" s="1318"/>
      <c r="CG645" s="1318"/>
      <c r="CH645" s="1378">
        <f t="shared" si="12"/>
        <v>0</v>
      </c>
      <c r="CI645" s="1366"/>
    </row>
    <row r="646" spans="1:87" s="386" customFormat="1" ht="58.5" customHeight="1">
      <c r="A646" s="1678"/>
      <c r="B646" s="1700"/>
      <c r="C646" s="657"/>
      <c r="D646" s="1649"/>
      <c r="E646" s="2185"/>
      <c r="F646" s="2185"/>
      <c r="G646" s="1552"/>
      <c r="H646" s="2141"/>
      <c r="I646" s="1584"/>
      <c r="J646" s="1618"/>
      <c r="K646" s="3104"/>
      <c r="L646" s="3455"/>
      <c r="M646" s="3106"/>
      <c r="N646" s="393"/>
      <c r="O646" s="394"/>
      <c r="P646" s="395"/>
      <c r="Q646" s="393"/>
      <c r="R646" s="394"/>
      <c r="S646" s="382"/>
      <c r="T646" s="408"/>
      <c r="U646" s="394"/>
      <c r="V646" s="407"/>
      <c r="W646" s="408"/>
      <c r="X646" s="394"/>
      <c r="Y646" s="382"/>
      <c r="Z646" s="390"/>
      <c r="AA646" s="391"/>
      <c r="AB646" s="367"/>
      <c r="AC646" s="898"/>
      <c r="AD646" s="2501"/>
      <c r="AE646" s="1317"/>
      <c r="AF646" s="1362"/>
      <c r="AG646" s="1318"/>
      <c r="AH646" s="1318"/>
      <c r="AI646" s="1318"/>
      <c r="AJ646" s="1318"/>
      <c r="AK646" s="1318"/>
      <c r="AL646" s="1318"/>
      <c r="AM646" s="1318"/>
      <c r="AN646" s="1318"/>
      <c r="AO646" s="1318"/>
      <c r="AP646" s="1318"/>
      <c r="AQ646" s="1318"/>
      <c r="AR646" s="1318"/>
      <c r="AS646" s="1318"/>
      <c r="AT646" s="1318"/>
      <c r="AU646" s="1318"/>
      <c r="AV646" s="1318"/>
      <c r="AW646" s="1318"/>
      <c r="AX646" s="1318"/>
      <c r="AY646" s="1318"/>
      <c r="AZ646" s="1318"/>
      <c r="BA646" s="1318"/>
      <c r="BB646" s="1318"/>
      <c r="BC646" s="1318"/>
      <c r="BD646" s="1318"/>
      <c r="BE646" s="1318"/>
      <c r="BF646" s="1318"/>
      <c r="BG646" s="1318"/>
      <c r="BH646" s="1318"/>
      <c r="BI646" s="1318"/>
      <c r="BJ646" s="1318"/>
      <c r="BK646" s="1318"/>
      <c r="BL646" s="1318"/>
      <c r="BM646" s="1318"/>
      <c r="BN646" s="1318"/>
      <c r="BO646" s="1318"/>
      <c r="BP646" s="1318"/>
      <c r="BQ646" s="1318"/>
      <c r="BR646" s="1318"/>
      <c r="BS646" s="1318"/>
      <c r="BT646" s="1318"/>
      <c r="BU646" s="1318"/>
      <c r="BV646" s="1318"/>
      <c r="BW646" s="1318"/>
      <c r="BX646" s="1318"/>
      <c r="BY646" s="1318"/>
      <c r="BZ646" s="1318"/>
      <c r="CA646" s="1318"/>
      <c r="CB646" s="1318"/>
      <c r="CC646" s="1318"/>
      <c r="CD646" s="1318"/>
      <c r="CE646" s="1318"/>
      <c r="CF646" s="1318"/>
      <c r="CG646" s="1318"/>
      <c r="CH646" s="1378">
        <f t="shared" si="12"/>
        <v>0</v>
      </c>
      <c r="CI646" s="1366"/>
    </row>
    <row r="647" spans="1:87" s="386" customFormat="1" ht="42" customHeight="1">
      <c r="A647" s="1678"/>
      <c r="B647" s="1700"/>
      <c r="C647" s="657"/>
      <c r="D647" s="1649"/>
      <c r="E647" s="2185"/>
      <c r="F647" s="2185"/>
      <c r="G647" s="1552"/>
      <c r="H647" s="2141"/>
      <c r="I647" s="1584"/>
      <c r="J647" s="1618"/>
      <c r="K647" s="2145"/>
      <c r="L647" s="2187"/>
      <c r="M647" s="2305"/>
      <c r="N647" s="393"/>
      <c r="O647" s="394"/>
      <c r="P647" s="395"/>
      <c r="Q647" s="393"/>
      <c r="R647" s="394"/>
      <c r="S647" s="382"/>
      <c r="T647" s="408"/>
      <c r="U647" s="394"/>
      <c r="V647" s="407"/>
      <c r="W647" s="408"/>
      <c r="X647" s="394"/>
      <c r="Y647" s="382"/>
      <c r="Z647" s="390"/>
      <c r="AA647" s="391"/>
      <c r="AB647" s="367"/>
      <c r="AC647" s="898"/>
      <c r="AD647" s="2501"/>
      <c r="AE647" s="1317"/>
      <c r="AF647" s="1362"/>
      <c r="AG647" s="1318"/>
      <c r="AH647" s="1318"/>
      <c r="AI647" s="1318"/>
      <c r="AJ647" s="1318"/>
      <c r="AK647" s="1318"/>
      <c r="AL647" s="1318"/>
      <c r="AM647" s="1318"/>
      <c r="AN647" s="1318"/>
      <c r="AO647" s="1318"/>
      <c r="AP647" s="1318"/>
      <c r="AQ647" s="1318"/>
      <c r="AR647" s="1318"/>
      <c r="AS647" s="1318"/>
      <c r="AT647" s="1318"/>
      <c r="AU647" s="1318"/>
      <c r="AV647" s="1318"/>
      <c r="AW647" s="1318"/>
      <c r="AX647" s="1318"/>
      <c r="AY647" s="1318"/>
      <c r="AZ647" s="1318"/>
      <c r="BA647" s="1318"/>
      <c r="BB647" s="1318"/>
      <c r="BC647" s="1318"/>
      <c r="BD647" s="1318"/>
      <c r="BE647" s="1318"/>
      <c r="BF647" s="1318"/>
      <c r="BG647" s="1318"/>
      <c r="BH647" s="1318"/>
      <c r="BI647" s="1318"/>
      <c r="BJ647" s="1318"/>
      <c r="BK647" s="1318"/>
      <c r="BL647" s="1318"/>
      <c r="BM647" s="1318"/>
      <c r="BN647" s="1318"/>
      <c r="BO647" s="1318"/>
      <c r="BP647" s="1318"/>
      <c r="BQ647" s="1318"/>
      <c r="BR647" s="1318"/>
      <c r="BS647" s="1318"/>
      <c r="BT647" s="1318"/>
      <c r="BU647" s="1318"/>
      <c r="BV647" s="1318"/>
      <c r="BW647" s="1318"/>
      <c r="BX647" s="1318"/>
      <c r="BY647" s="1318"/>
      <c r="BZ647" s="1318"/>
      <c r="CA647" s="1318"/>
      <c r="CB647" s="1318"/>
      <c r="CC647" s="1318"/>
      <c r="CD647" s="1318"/>
      <c r="CE647" s="1318"/>
      <c r="CF647" s="1318"/>
      <c r="CG647" s="1318"/>
      <c r="CH647" s="1378">
        <f t="shared" si="12"/>
        <v>0</v>
      </c>
      <c r="CI647" s="1366"/>
    </row>
    <row r="648" spans="1:87" s="386" customFormat="1" ht="30.75" customHeight="1" thickBot="1">
      <c r="A648" s="1684"/>
      <c r="B648" s="3117" t="s">
        <v>2514</v>
      </c>
      <c r="C648" s="3117"/>
      <c r="D648" s="3117"/>
      <c r="E648" s="3117"/>
      <c r="F648" s="3117"/>
      <c r="G648" s="3117"/>
      <c r="H648" s="3117"/>
      <c r="I648" s="3117"/>
      <c r="J648" s="3117"/>
      <c r="K648" s="3117"/>
      <c r="L648" s="3117"/>
      <c r="M648" s="3117"/>
      <c r="N648" s="3117"/>
      <c r="O648" s="3117"/>
      <c r="P648" s="3117"/>
      <c r="Q648" s="3117"/>
      <c r="R648" s="3117"/>
      <c r="S648" s="3117"/>
      <c r="T648" s="3117"/>
      <c r="U648" s="3117"/>
      <c r="V648" s="3117"/>
      <c r="W648" s="3117"/>
      <c r="X648" s="3117"/>
      <c r="Y648" s="3178"/>
      <c r="Z648" s="2511"/>
      <c r="AA648" s="2512"/>
      <c r="AB648" s="2389"/>
      <c r="AC648" s="2390"/>
      <c r="AD648" s="2513">
        <f>SUM(AD626:AD647)</f>
        <v>0</v>
      </c>
      <c r="AE648" s="1317"/>
      <c r="AF648" s="1362"/>
      <c r="AG648" s="1318"/>
      <c r="AH648" s="1318"/>
      <c r="AI648" s="1318"/>
      <c r="AJ648" s="1318"/>
      <c r="AK648" s="1318"/>
      <c r="AL648" s="1318"/>
      <c r="AM648" s="1318"/>
      <c r="AN648" s="1318"/>
      <c r="AO648" s="1318"/>
      <c r="AP648" s="1318"/>
      <c r="AQ648" s="1318"/>
      <c r="AR648" s="1318"/>
      <c r="AS648" s="1318"/>
      <c r="AT648" s="1318"/>
      <c r="AU648" s="1318"/>
      <c r="AV648" s="1318"/>
      <c r="AW648" s="1318"/>
      <c r="AX648" s="1318"/>
      <c r="AY648" s="1318"/>
      <c r="AZ648" s="1318"/>
      <c r="BA648" s="1318"/>
      <c r="BB648" s="1318"/>
      <c r="BC648" s="1318"/>
      <c r="BD648" s="1318"/>
      <c r="BE648" s="1318"/>
      <c r="BF648" s="1318"/>
      <c r="BG648" s="1318"/>
      <c r="BH648" s="1318"/>
      <c r="BI648" s="1318"/>
      <c r="BJ648" s="1318"/>
      <c r="BK648" s="1318"/>
      <c r="BL648" s="1318"/>
      <c r="BM648" s="1318"/>
      <c r="BN648" s="1318"/>
      <c r="BO648" s="1318"/>
      <c r="BP648" s="1318"/>
      <c r="BQ648" s="1318"/>
      <c r="BR648" s="1318"/>
      <c r="BS648" s="1318"/>
      <c r="BT648" s="1318"/>
      <c r="BU648" s="1318"/>
      <c r="BV648" s="1318"/>
      <c r="BW648" s="1318"/>
      <c r="BX648" s="1318"/>
      <c r="BY648" s="1318"/>
      <c r="BZ648" s="1318"/>
      <c r="CA648" s="1318"/>
      <c r="CB648" s="1318"/>
      <c r="CC648" s="1318"/>
      <c r="CD648" s="1318"/>
      <c r="CE648" s="1318"/>
      <c r="CF648" s="1318"/>
      <c r="CG648" s="1318"/>
      <c r="CH648" s="1378">
        <f t="shared" si="12"/>
        <v>0</v>
      </c>
      <c r="CI648" s="1366"/>
    </row>
    <row r="649" spans="1:87" s="386" customFormat="1" ht="69" customHeight="1">
      <c r="A649" s="1677">
        <v>16</v>
      </c>
      <c r="B649" s="1679">
        <v>2</v>
      </c>
      <c r="C649" s="3161" t="s">
        <v>1270</v>
      </c>
      <c r="D649" s="658" t="s">
        <v>622</v>
      </c>
      <c r="E649" s="3161" t="s">
        <v>1271</v>
      </c>
      <c r="F649" s="3161" t="s">
        <v>1272</v>
      </c>
      <c r="G649" s="3129" t="s">
        <v>1273</v>
      </c>
      <c r="H649" s="3459" t="s">
        <v>2541</v>
      </c>
      <c r="I649" s="1638">
        <v>135</v>
      </c>
      <c r="J649" s="659">
        <v>8</v>
      </c>
      <c r="K649" s="3104" t="s">
        <v>1274</v>
      </c>
      <c r="L649" s="3206" t="s">
        <v>1275</v>
      </c>
      <c r="M649" s="2202" t="s">
        <v>950</v>
      </c>
      <c r="N649" s="388"/>
      <c r="O649" s="381"/>
      <c r="P649" s="389"/>
      <c r="Q649" s="388"/>
      <c r="R649" s="381"/>
      <c r="S649" s="382"/>
      <c r="T649" s="380"/>
      <c r="U649" s="381"/>
      <c r="V649" s="382"/>
      <c r="W649" s="380"/>
      <c r="X649" s="381"/>
      <c r="Y649" s="382"/>
      <c r="Z649" s="390"/>
      <c r="AA649" s="391"/>
      <c r="AB649" s="367"/>
      <c r="AC649" s="898"/>
      <c r="AD649" s="2501"/>
      <c r="AE649" s="1317"/>
      <c r="AF649" s="1362"/>
      <c r="AG649" s="1318"/>
      <c r="AH649" s="1318"/>
      <c r="AI649" s="1318"/>
      <c r="AJ649" s="1318"/>
      <c r="AK649" s="1318"/>
      <c r="AL649" s="1318"/>
      <c r="AM649" s="1318"/>
      <c r="AN649" s="1318"/>
      <c r="AO649" s="1318"/>
      <c r="AP649" s="1318"/>
      <c r="AQ649" s="1318"/>
      <c r="AR649" s="1318"/>
      <c r="AS649" s="1318"/>
      <c r="AT649" s="1318"/>
      <c r="AU649" s="1318"/>
      <c r="AV649" s="1318"/>
      <c r="AW649" s="1318"/>
      <c r="AX649" s="1318"/>
      <c r="AY649" s="1318"/>
      <c r="AZ649" s="1318"/>
      <c r="BA649" s="1318"/>
      <c r="BB649" s="1318"/>
      <c r="BC649" s="1318"/>
      <c r="BD649" s="1318"/>
      <c r="BE649" s="1318"/>
      <c r="BF649" s="1318"/>
      <c r="BG649" s="1318"/>
      <c r="BH649" s="1318"/>
      <c r="BI649" s="1318"/>
      <c r="BJ649" s="1318"/>
      <c r="BK649" s="1318"/>
      <c r="BL649" s="1318"/>
      <c r="BM649" s="1318"/>
      <c r="BN649" s="1318"/>
      <c r="BO649" s="1318"/>
      <c r="BP649" s="1318"/>
      <c r="BQ649" s="1318"/>
      <c r="BR649" s="1318"/>
      <c r="BS649" s="1318"/>
      <c r="BT649" s="1318"/>
      <c r="BU649" s="1318"/>
      <c r="BV649" s="1318"/>
      <c r="BW649" s="1318"/>
      <c r="BX649" s="1318"/>
      <c r="BY649" s="1318"/>
      <c r="BZ649" s="1318"/>
      <c r="CA649" s="1318"/>
      <c r="CB649" s="1318"/>
      <c r="CC649" s="1318"/>
      <c r="CD649" s="1318"/>
      <c r="CE649" s="1318"/>
      <c r="CF649" s="1318"/>
      <c r="CG649" s="1318"/>
      <c r="CH649" s="1378">
        <f t="shared" si="12"/>
        <v>0</v>
      </c>
      <c r="CI649" s="1366"/>
    </row>
    <row r="650" spans="1:87" s="386" customFormat="1" ht="109.5" customHeight="1">
      <c r="A650" s="1678"/>
      <c r="B650" s="1679"/>
      <c r="C650" s="3140"/>
      <c r="D650" s="3140" t="s">
        <v>1276</v>
      </c>
      <c r="E650" s="3140"/>
      <c r="F650" s="3140"/>
      <c r="G650" s="3130"/>
      <c r="H650" s="3151"/>
      <c r="I650" s="1639"/>
      <c r="J650" s="659"/>
      <c r="K650" s="3104"/>
      <c r="L650" s="3105"/>
      <c r="M650" s="2305"/>
      <c r="N650" s="388"/>
      <c r="O650" s="381"/>
      <c r="P650" s="389"/>
      <c r="Q650" s="388"/>
      <c r="R650" s="381"/>
      <c r="S650" s="382"/>
      <c r="T650" s="380"/>
      <c r="U650" s="381"/>
      <c r="V650" s="382"/>
      <c r="W650" s="380"/>
      <c r="X650" s="381"/>
      <c r="Y650" s="382"/>
      <c r="Z650" s="390"/>
      <c r="AA650" s="391"/>
      <c r="AB650" s="367"/>
      <c r="AC650" s="898"/>
      <c r="AD650" s="2501"/>
      <c r="AE650" s="1317"/>
      <c r="AF650" s="1362"/>
      <c r="AG650" s="1318"/>
      <c r="AH650" s="1318"/>
      <c r="AI650" s="1318"/>
      <c r="AJ650" s="1318"/>
      <c r="AK650" s="1318"/>
      <c r="AL650" s="1318"/>
      <c r="AM650" s="1318"/>
      <c r="AN650" s="1318"/>
      <c r="AO650" s="1318"/>
      <c r="AP650" s="1318"/>
      <c r="AQ650" s="1318"/>
      <c r="AR650" s="1318"/>
      <c r="AS650" s="1318"/>
      <c r="AT650" s="1318"/>
      <c r="AU650" s="1318"/>
      <c r="AV650" s="1318"/>
      <c r="AW650" s="1318"/>
      <c r="AX650" s="1318"/>
      <c r="AY650" s="1318"/>
      <c r="AZ650" s="1318"/>
      <c r="BA650" s="1318"/>
      <c r="BB650" s="1318"/>
      <c r="BC650" s="1318"/>
      <c r="BD650" s="1318"/>
      <c r="BE650" s="1318"/>
      <c r="BF650" s="1318"/>
      <c r="BG650" s="1318"/>
      <c r="BH650" s="1318"/>
      <c r="BI650" s="1318"/>
      <c r="BJ650" s="1318"/>
      <c r="BK650" s="1318"/>
      <c r="BL650" s="1318"/>
      <c r="BM650" s="1318"/>
      <c r="BN650" s="1318"/>
      <c r="BO650" s="1318"/>
      <c r="BP650" s="1318"/>
      <c r="BQ650" s="1318"/>
      <c r="BR650" s="1318"/>
      <c r="BS650" s="1318"/>
      <c r="BT650" s="1318"/>
      <c r="BU650" s="1318"/>
      <c r="BV650" s="1318"/>
      <c r="BW650" s="1318"/>
      <c r="BX650" s="1318"/>
      <c r="BY650" s="1318"/>
      <c r="BZ650" s="1318"/>
      <c r="CA650" s="1318"/>
      <c r="CB650" s="1318"/>
      <c r="CC650" s="1318"/>
      <c r="CD650" s="1318"/>
      <c r="CE650" s="1318"/>
      <c r="CF650" s="1318"/>
      <c r="CG650" s="1318"/>
      <c r="CH650" s="1378">
        <f t="shared" si="12"/>
        <v>0</v>
      </c>
      <c r="CI650" s="1366"/>
    </row>
    <row r="651" spans="1:87" s="386" customFormat="1" ht="30" customHeight="1">
      <c r="A651" s="1678"/>
      <c r="B651" s="1679"/>
      <c r="C651" s="3140"/>
      <c r="D651" s="3140"/>
      <c r="E651" s="1550"/>
      <c r="F651" s="3140"/>
      <c r="G651" s="1551"/>
      <c r="H651" s="652"/>
      <c r="I651" s="1639"/>
      <c r="J651" s="660"/>
      <c r="K651" s="661"/>
      <c r="L651" s="2174"/>
      <c r="M651" s="141"/>
      <c r="N651" s="422"/>
      <c r="O651" s="423"/>
      <c r="P651" s="424"/>
      <c r="Q651" s="422"/>
      <c r="R651" s="423"/>
      <c r="S651" s="425"/>
      <c r="T651" s="426"/>
      <c r="U651" s="423"/>
      <c r="V651" s="425"/>
      <c r="W651" s="426"/>
      <c r="X651" s="423"/>
      <c r="Y651" s="425"/>
      <c r="Z651" s="400"/>
      <c r="AA651" s="412"/>
      <c r="AB651" s="401"/>
      <c r="AC651" s="1662"/>
      <c r="AD651" s="2502"/>
      <c r="AE651" s="1317"/>
      <c r="AF651" s="1362"/>
      <c r="AG651" s="1318"/>
      <c r="AH651" s="1318"/>
      <c r="AI651" s="1318"/>
      <c r="AJ651" s="1318"/>
      <c r="AK651" s="1318"/>
      <c r="AL651" s="1318"/>
      <c r="AM651" s="1318"/>
      <c r="AN651" s="1318"/>
      <c r="AO651" s="1318"/>
      <c r="AP651" s="1318"/>
      <c r="AQ651" s="1318"/>
      <c r="AR651" s="1318"/>
      <c r="AS651" s="1318"/>
      <c r="AT651" s="1318"/>
      <c r="AU651" s="1318"/>
      <c r="AV651" s="1318"/>
      <c r="AW651" s="1318"/>
      <c r="AX651" s="1318"/>
      <c r="AY651" s="1318"/>
      <c r="AZ651" s="1318"/>
      <c r="BA651" s="1318"/>
      <c r="BB651" s="1318"/>
      <c r="BC651" s="1318"/>
      <c r="BD651" s="1318"/>
      <c r="BE651" s="1318"/>
      <c r="BF651" s="1318"/>
      <c r="BG651" s="1318"/>
      <c r="BH651" s="1318"/>
      <c r="BI651" s="1318"/>
      <c r="BJ651" s="1318"/>
      <c r="BK651" s="1318"/>
      <c r="BL651" s="1318"/>
      <c r="BM651" s="1318"/>
      <c r="BN651" s="1318"/>
      <c r="BO651" s="1318"/>
      <c r="BP651" s="1318"/>
      <c r="BQ651" s="1318"/>
      <c r="BR651" s="1318"/>
      <c r="BS651" s="1318"/>
      <c r="BT651" s="1318"/>
      <c r="BU651" s="1318"/>
      <c r="BV651" s="1318"/>
      <c r="BW651" s="1318"/>
      <c r="BX651" s="1318"/>
      <c r="BY651" s="1318"/>
      <c r="BZ651" s="1318"/>
      <c r="CA651" s="1318"/>
      <c r="CB651" s="1318"/>
      <c r="CC651" s="1318"/>
      <c r="CD651" s="1318"/>
      <c r="CE651" s="1318"/>
      <c r="CF651" s="1318"/>
      <c r="CG651" s="1318"/>
      <c r="CH651" s="1378">
        <f t="shared" si="12"/>
        <v>0</v>
      </c>
      <c r="CI651" s="1366"/>
    </row>
    <row r="652" spans="1:87" s="386" customFormat="1" ht="30" customHeight="1">
      <c r="A652" s="1678"/>
      <c r="B652" s="1679"/>
      <c r="C652" s="3140"/>
      <c r="D652" s="3140"/>
      <c r="E652" s="1550"/>
      <c r="F652" s="3140"/>
      <c r="G652" s="1558"/>
      <c r="H652" s="652"/>
      <c r="I652" s="1640">
        <v>136</v>
      </c>
      <c r="J652" s="662">
        <v>9</v>
      </c>
      <c r="K652" s="3103" t="s">
        <v>1277</v>
      </c>
      <c r="L652" s="3123" t="s">
        <v>1278</v>
      </c>
      <c r="M652" s="3179" t="s">
        <v>1279</v>
      </c>
      <c r="N652" s="406"/>
      <c r="O652" s="415"/>
      <c r="P652" s="416"/>
      <c r="Q652" s="406"/>
      <c r="R652" s="415"/>
      <c r="S652" s="417"/>
      <c r="T652" s="418"/>
      <c r="U652" s="415"/>
      <c r="V652" s="417"/>
      <c r="W652" s="418"/>
      <c r="X652" s="415"/>
      <c r="Y652" s="417"/>
      <c r="Z652" s="430"/>
      <c r="AA652" s="420"/>
      <c r="AB652" s="421"/>
      <c r="AC652" s="2074"/>
      <c r="AD652" s="2510"/>
      <c r="AE652" s="1317"/>
      <c r="AF652" s="1362"/>
      <c r="AG652" s="1318"/>
      <c r="AH652" s="1318"/>
      <c r="AI652" s="1318"/>
      <c r="AJ652" s="1318"/>
      <c r="AK652" s="1318"/>
      <c r="AL652" s="1318"/>
      <c r="AM652" s="1318"/>
      <c r="AN652" s="1318"/>
      <c r="AO652" s="1318"/>
      <c r="AP652" s="1318"/>
      <c r="AQ652" s="1318"/>
      <c r="AR652" s="1318"/>
      <c r="AS652" s="1318"/>
      <c r="AT652" s="1318"/>
      <c r="AU652" s="1318"/>
      <c r="AV652" s="1318"/>
      <c r="AW652" s="1318"/>
      <c r="AX652" s="1318"/>
      <c r="AY652" s="1318"/>
      <c r="AZ652" s="1318"/>
      <c r="BA652" s="1318"/>
      <c r="BB652" s="1318"/>
      <c r="BC652" s="1318"/>
      <c r="BD652" s="1318"/>
      <c r="BE652" s="1318"/>
      <c r="BF652" s="1318"/>
      <c r="BG652" s="1318"/>
      <c r="BH652" s="1318"/>
      <c r="BI652" s="1318"/>
      <c r="BJ652" s="1318"/>
      <c r="BK652" s="1318"/>
      <c r="BL652" s="1318"/>
      <c r="BM652" s="1318"/>
      <c r="BN652" s="1318"/>
      <c r="BO652" s="1318"/>
      <c r="BP652" s="1318"/>
      <c r="BQ652" s="1318"/>
      <c r="BR652" s="1318"/>
      <c r="BS652" s="1318"/>
      <c r="BT652" s="1318"/>
      <c r="BU652" s="1318"/>
      <c r="BV652" s="1318"/>
      <c r="BW652" s="1318"/>
      <c r="BX652" s="1318"/>
      <c r="BY652" s="1318"/>
      <c r="BZ652" s="1318"/>
      <c r="CA652" s="1318"/>
      <c r="CB652" s="1318"/>
      <c r="CC652" s="1318"/>
      <c r="CD652" s="1318"/>
      <c r="CE652" s="1318"/>
      <c r="CF652" s="1318"/>
      <c r="CG652" s="1318"/>
      <c r="CH652" s="1378">
        <f t="shared" si="12"/>
        <v>0</v>
      </c>
      <c r="CI652" s="1366"/>
    </row>
    <row r="653" spans="1:87" s="386" customFormat="1" ht="81" customHeight="1">
      <c r="A653" s="1678"/>
      <c r="B653" s="1679"/>
      <c r="C653" s="2204"/>
      <c r="D653" s="3140"/>
      <c r="E653" s="663"/>
      <c r="F653" s="3140"/>
      <c r="G653" s="1558"/>
      <c r="H653" s="652"/>
      <c r="I653" s="1639"/>
      <c r="J653" s="659"/>
      <c r="K653" s="3104"/>
      <c r="L653" s="3105"/>
      <c r="M653" s="3106"/>
      <c r="N653" s="388"/>
      <c r="O653" s="381"/>
      <c r="P653" s="389"/>
      <c r="Q653" s="388"/>
      <c r="R653" s="381"/>
      <c r="S653" s="382"/>
      <c r="T653" s="380"/>
      <c r="U653" s="381"/>
      <c r="V653" s="382"/>
      <c r="W653" s="380"/>
      <c r="X653" s="381"/>
      <c r="Y653" s="382"/>
      <c r="Z653" s="390"/>
      <c r="AA653" s="391"/>
      <c r="AB653" s="367"/>
      <c r="AC653" s="898"/>
      <c r="AD653" s="2501"/>
      <c r="AE653" s="1317"/>
      <c r="AF653" s="1362"/>
      <c r="AG653" s="1318"/>
      <c r="AH653" s="1318"/>
      <c r="AI653" s="1318"/>
      <c r="AJ653" s="1318"/>
      <c r="AK653" s="1318"/>
      <c r="AL653" s="1318"/>
      <c r="AM653" s="1318"/>
      <c r="AN653" s="1318"/>
      <c r="AO653" s="1318"/>
      <c r="AP653" s="1318"/>
      <c r="AQ653" s="1318"/>
      <c r="AR653" s="1318"/>
      <c r="AS653" s="1318"/>
      <c r="AT653" s="1318"/>
      <c r="AU653" s="1318"/>
      <c r="AV653" s="1318"/>
      <c r="AW653" s="1318"/>
      <c r="AX653" s="1318"/>
      <c r="AY653" s="1318"/>
      <c r="AZ653" s="1318"/>
      <c r="BA653" s="1318"/>
      <c r="BB653" s="1318"/>
      <c r="BC653" s="1318"/>
      <c r="BD653" s="1318"/>
      <c r="BE653" s="1318"/>
      <c r="BF653" s="1318"/>
      <c r="BG653" s="1318"/>
      <c r="BH653" s="1318"/>
      <c r="BI653" s="1318"/>
      <c r="BJ653" s="1318"/>
      <c r="BK653" s="1318"/>
      <c r="BL653" s="1318"/>
      <c r="BM653" s="1318"/>
      <c r="BN653" s="1318"/>
      <c r="BO653" s="1318"/>
      <c r="BP653" s="1318"/>
      <c r="BQ653" s="1318"/>
      <c r="BR653" s="1318"/>
      <c r="BS653" s="1318"/>
      <c r="BT653" s="1318"/>
      <c r="BU653" s="1318"/>
      <c r="BV653" s="1318"/>
      <c r="BW653" s="1318"/>
      <c r="BX653" s="1318"/>
      <c r="BY653" s="1318"/>
      <c r="BZ653" s="1318"/>
      <c r="CA653" s="1318"/>
      <c r="CB653" s="1318"/>
      <c r="CC653" s="1318"/>
      <c r="CD653" s="1318"/>
      <c r="CE653" s="1318"/>
      <c r="CF653" s="1318"/>
      <c r="CG653" s="1318"/>
      <c r="CH653" s="1378">
        <f t="shared" si="12"/>
        <v>0</v>
      </c>
      <c r="CI653" s="1366"/>
    </row>
    <row r="654" spans="1:87" s="386" customFormat="1" ht="53.25" customHeight="1">
      <c r="A654" s="1678"/>
      <c r="B654" s="1679"/>
      <c r="C654" s="2204"/>
      <c r="D654" s="664" t="s">
        <v>631</v>
      </c>
      <c r="E654" s="663"/>
      <c r="F654" s="3140"/>
      <c r="G654" s="1558"/>
      <c r="H654" s="652"/>
      <c r="I654" s="1639"/>
      <c r="J654" s="659"/>
      <c r="K654" s="3104"/>
      <c r="L654" s="2153"/>
      <c r="M654" s="2305"/>
      <c r="N654" s="388"/>
      <c r="O654" s="381"/>
      <c r="P654" s="389"/>
      <c r="Q654" s="388"/>
      <c r="R654" s="381"/>
      <c r="S654" s="382"/>
      <c r="T654" s="380"/>
      <c r="U654" s="381"/>
      <c r="V654" s="382"/>
      <c r="W654" s="380"/>
      <c r="X654" s="381"/>
      <c r="Y654" s="382"/>
      <c r="Z654" s="390"/>
      <c r="AA654" s="391"/>
      <c r="AB654" s="367"/>
      <c r="AC654" s="898"/>
      <c r="AD654" s="2501"/>
      <c r="AE654" s="1317"/>
      <c r="AF654" s="1362"/>
      <c r="AG654" s="1318"/>
      <c r="AH654" s="1318"/>
      <c r="AI654" s="1318"/>
      <c r="AJ654" s="1318"/>
      <c r="AK654" s="1318"/>
      <c r="AL654" s="1318"/>
      <c r="AM654" s="1318"/>
      <c r="AN654" s="1318"/>
      <c r="AO654" s="1318"/>
      <c r="AP654" s="1318"/>
      <c r="AQ654" s="1318"/>
      <c r="AR654" s="1318"/>
      <c r="AS654" s="1318"/>
      <c r="AT654" s="1318"/>
      <c r="AU654" s="1318"/>
      <c r="AV654" s="1318"/>
      <c r="AW654" s="1318"/>
      <c r="AX654" s="1318"/>
      <c r="AY654" s="1318"/>
      <c r="AZ654" s="1318"/>
      <c r="BA654" s="1318"/>
      <c r="BB654" s="1318"/>
      <c r="BC654" s="1318"/>
      <c r="BD654" s="1318"/>
      <c r="BE654" s="1318"/>
      <c r="BF654" s="1318"/>
      <c r="BG654" s="1318"/>
      <c r="BH654" s="1318"/>
      <c r="BI654" s="1318"/>
      <c r="BJ654" s="1318"/>
      <c r="BK654" s="1318"/>
      <c r="BL654" s="1318"/>
      <c r="BM654" s="1318"/>
      <c r="BN654" s="1318"/>
      <c r="BO654" s="1318"/>
      <c r="BP654" s="1318"/>
      <c r="BQ654" s="1318"/>
      <c r="BR654" s="1318"/>
      <c r="BS654" s="1318"/>
      <c r="BT654" s="1318"/>
      <c r="BU654" s="1318"/>
      <c r="BV654" s="1318"/>
      <c r="BW654" s="1318"/>
      <c r="BX654" s="1318"/>
      <c r="BY654" s="1318"/>
      <c r="BZ654" s="1318"/>
      <c r="CA654" s="1318"/>
      <c r="CB654" s="1318"/>
      <c r="CC654" s="1318"/>
      <c r="CD654" s="1318"/>
      <c r="CE654" s="1318"/>
      <c r="CF654" s="1318"/>
      <c r="CG654" s="1318"/>
      <c r="CH654" s="1378">
        <f t="shared" si="12"/>
        <v>0</v>
      </c>
      <c r="CI654" s="1366"/>
    </row>
    <row r="655" spans="1:87" s="386" customFormat="1" ht="22.5" customHeight="1">
      <c r="A655" s="1678"/>
      <c r="B655" s="1679"/>
      <c r="C655" s="2204"/>
      <c r="D655" s="3140" t="s">
        <v>1280</v>
      </c>
      <c r="E655" s="663"/>
      <c r="F655" s="1664"/>
      <c r="G655" s="1558"/>
      <c r="H655" s="652"/>
      <c r="I655" s="1641"/>
      <c r="J655" s="660"/>
      <c r="K655" s="661"/>
      <c r="L655" s="2174"/>
      <c r="M655" s="141"/>
      <c r="N655" s="422"/>
      <c r="O655" s="423"/>
      <c r="P655" s="424"/>
      <c r="Q655" s="422"/>
      <c r="R655" s="423"/>
      <c r="S655" s="425"/>
      <c r="T655" s="426"/>
      <c r="U655" s="423"/>
      <c r="V655" s="425"/>
      <c r="W655" s="426"/>
      <c r="X655" s="423"/>
      <c r="Y655" s="425"/>
      <c r="Z655" s="400"/>
      <c r="AA655" s="269"/>
      <c r="AB655" s="401"/>
      <c r="AC655" s="1662"/>
      <c r="AD655" s="2502"/>
      <c r="AE655" s="1317"/>
      <c r="AF655" s="1362"/>
      <c r="AG655" s="1318"/>
      <c r="AH655" s="1318"/>
      <c r="AI655" s="1318"/>
      <c r="AJ655" s="1318"/>
      <c r="AK655" s="1318"/>
      <c r="AL655" s="1318"/>
      <c r="AM655" s="1318"/>
      <c r="AN655" s="1318"/>
      <c r="AO655" s="1318"/>
      <c r="AP655" s="1318"/>
      <c r="AQ655" s="1318"/>
      <c r="AR655" s="1318"/>
      <c r="AS655" s="1318"/>
      <c r="AT655" s="1318"/>
      <c r="AU655" s="1318"/>
      <c r="AV655" s="1318"/>
      <c r="AW655" s="1318"/>
      <c r="AX655" s="1318"/>
      <c r="AY655" s="1318"/>
      <c r="AZ655" s="1318"/>
      <c r="BA655" s="1318"/>
      <c r="BB655" s="1318"/>
      <c r="BC655" s="1318"/>
      <c r="BD655" s="1318"/>
      <c r="BE655" s="1318"/>
      <c r="BF655" s="1318"/>
      <c r="BG655" s="1318"/>
      <c r="BH655" s="1318"/>
      <c r="BI655" s="1318"/>
      <c r="BJ655" s="1318"/>
      <c r="BK655" s="1318"/>
      <c r="BL655" s="1318"/>
      <c r="BM655" s="1318"/>
      <c r="BN655" s="1318"/>
      <c r="BO655" s="1318"/>
      <c r="BP655" s="1318"/>
      <c r="BQ655" s="1318"/>
      <c r="BR655" s="1318"/>
      <c r="BS655" s="1318"/>
      <c r="BT655" s="1318"/>
      <c r="BU655" s="1318"/>
      <c r="BV655" s="1318"/>
      <c r="BW655" s="1318"/>
      <c r="BX655" s="1318"/>
      <c r="BY655" s="1318"/>
      <c r="BZ655" s="1318"/>
      <c r="CA655" s="1318"/>
      <c r="CB655" s="1318"/>
      <c r="CC655" s="1318"/>
      <c r="CD655" s="1318"/>
      <c r="CE655" s="1318"/>
      <c r="CF655" s="1318"/>
      <c r="CG655" s="1318"/>
      <c r="CH655" s="1378">
        <f t="shared" si="12"/>
        <v>0</v>
      </c>
      <c r="CI655" s="1366"/>
    </row>
    <row r="656" spans="1:87" s="386" customFormat="1" ht="87.75" customHeight="1">
      <c r="A656" s="1678"/>
      <c r="B656" s="2321"/>
      <c r="C656" s="2204"/>
      <c r="D656" s="3140"/>
      <c r="E656" s="663"/>
      <c r="F656" s="1649"/>
      <c r="G656" s="1558"/>
      <c r="H656" s="665"/>
      <c r="I656" s="1639">
        <v>137</v>
      </c>
      <c r="J656" s="662">
        <v>10</v>
      </c>
      <c r="K656" s="3144" t="s">
        <v>1281</v>
      </c>
      <c r="L656" s="3123" t="s">
        <v>1282</v>
      </c>
      <c r="M656" s="3179" t="s">
        <v>1283</v>
      </c>
      <c r="N656" s="666"/>
      <c r="O656" s="667"/>
      <c r="P656" s="668"/>
      <c r="Q656" s="666"/>
      <c r="R656" s="667"/>
      <c r="S656" s="669"/>
      <c r="T656" s="418"/>
      <c r="U656" s="415"/>
      <c r="V656" s="417"/>
      <c r="W656" s="418"/>
      <c r="X656" s="415"/>
      <c r="Y656" s="417"/>
      <c r="Z656" s="2279" t="s">
        <v>2676</v>
      </c>
      <c r="AA656" s="2514"/>
      <c r="AB656" s="2515"/>
      <c r="AC656" s="2516"/>
      <c r="AD656" s="2517"/>
      <c r="AE656" s="1317"/>
      <c r="AF656" s="1362"/>
      <c r="AG656" s="1318"/>
      <c r="AH656" s="1318"/>
      <c r="AI656" s="1318"/>
      <c r="AJ656" s="1318"/>
      <c r="AK656" s="1318"/>
      <c r="AL656" s="1318"/>
      <c r="AM656" s="1318"/>
      <c r="AN656" s="1318"/>
      <c r="AO656" s="1318"/>
      <c r="AP656" s="1318"/>
      <c r="AQ656" s="1318"/>
      <c r="AR656" s="1318"/>
      <c r="AS656" s="1318"/>
      <c r="AT656" s="1318"/>
      <c r="AU656" s="1318"/>
      <c r="AV656" s="1318"/>
      <c r="AW656" s="1318"/>
      <c r="AX656" s="1318"/>
      <c r="AY656" s="1318"/>
      <c r="AZ656" s="1318"/>
      <c r="BA656" s="1318"/>
      <c r="BB656" s="1318"/>
      <c r="BC656" s="1318"/>
      <c r="BD656" s="1318"/>
      <c r="BE656" s="1318"/>
      <c r="BF656" s="1318"/>
      <c r="BG656" s="1318"/>
      <c r="BH656" s="1318"/>
      <c r="BI656" s="1318"/>
      <c r="BJ656" s="1318"/>
      <c r="BK656" s="1318"/>
      <c r="BL656" s="1318"/>
      <c r="BM656" s="1318"/>
      <c r="BN656" s="1318"/>
      <c r="BO656" s="1318"/>
      <c r="BP656" s="1318"/>
      <c r="BQ656" s="1318"/>
      <c r="BR656" s="1318"/>
      <c r="BS656" s="1318"/>
      <c r="BT656" s="1318"/>
      <c r="BU656" s="1318"/>
      <c r="BV656" s="1318"/>
      <c r="BW656" s="1318"/>
      <c r="BX656" s="1318"/>
      <c r="BY656" s="1318"/>
      <c r="BZ656" s="1318"/>
      <c r="CA656" s="1318"/>
      <c r="CB656" s="1318"/>
      <c r="CC656" s="1318"/>
      <c r="CD656" s="1318"/>
      <c r="CE656" s="1318"/>
      <c r="CF656" s="1318"/>
      <c r="CG656" s="1318"/>
      <c r="CH656" s="1378">
        <f t="shared" si="12"/>
        <v>0</v>
      </c>
      <c r="CI656" s="1366"/>
    </row>
    <row r="657" spans="1:87" s="386" customFormat="1" ht="115.5" customHeight="1">
      <c r="A657" s="1678"/>
      <c r="B657" s="2321"/>
      <c r="C657" s="2204"/>
      <c r="D657" s="3140"/>
      <c r="E657" s="663"/>
      <c r="F657" s="1649"/>
      <c r="G657" s="1558"/>
      <c r="H657" s="665"/>
      <c r="I657" s="1639"/>
      <c r="J657" s="659"/>
      <c r="K657" s="3110"/>
      <c r="L657" s="3105"/>
      <c r="M657" s="3106"/>
      <c r="N657" s="670"/>
      <c r="O657" s="671"/>
      <c r="P657" s="672"/>
      <c r="Q657" s="670"/>
      <c r="R657" s="671"/>
      <c r="S657" s="673"/>
      <c r="T657" s="380"/>
      <c r="U657" s="381"/>
      <c r="V657" s="382"/>
      <c r="W657" s="380"/>
      <c r="X657" s="381"/>
      <c r="Y657" s="382"/>
      <c r="Z657" s="3002" t="s">
        <v>2677</v>
      </c>
      <c r="AA657" s="1218">
        <v>231</v>
      </c>
      <c r="AB657" s="3003"/>
      <c r="AC657" s="2889" t="s">
        <v>5</v>
      </c>
      <c r="AD657" s="3004">
        <f>+(520*2+360)*4*12</f>
        <v>67200</v>
      </c>
      <c r="AE657" s="1317"/>
      <c r="AF657" s="1362"/>
      <c r="AG657" s="1318"/>
      <c r="AH657" s="1318"/>
      <c r="AI657" s="1318"/>
      <c r="AJ657" s="1328">
        <f>+AD657</f>
        <v>67200</v>
      </c>
      <c r="AK657" s="1318"/>
      <c r="AL657" s="1318"/>
      <c r="AM657" s="1318"/>
      <c r="AN657" s="1318"/>
      <c r="AO657" s="1318"/>
      <c r="AP657" s="1318"/>
      <c r="AQ657" s="1318"/>
      <c r="AR657" s="1318"/>
      <c r="AS657" s="1318"/>
      <c r="AT657" s="1318"/>
      <c r="AU657" s="1318"/>
      <c r="AV657" s="1318"/>
      <c r="AW657" s="1318"/>
      <c r="AX657" s="1318"/>
      <c r="AY657" s="1318"/>
      <c r="AZ657" s="1318"/>
      <c r="BA657" s="1318"/>
      <c r="BB657" s="1318"/>
      <c r="BC657" s="1318"/>
      <c r="BD657" s="1318"/>
      <c r="BE657" s="1318"/>
      <c r="BF657" s="1318"/>
      <c r="BG657" s="1318"/>
      <c r="BH657" s="1318"/>
      <c r="BI657" s="1318"/>
      <c r="BJ657" s="1318"/>
      <c r="BK657" s="1318"/>
      <c r="BL657" s="1318"/>
      <c r="BM657" s="1318"/>
      <c r="BN657" s="1318"/>
      <c r="BO657" s="1318"/>
      <c r="BP657" s="1318"/>
      <c r="BQ657" s="1318"/>
      <c r="BR657" s="1318"/>
      <c r="BS657" s="1318"/>
      <c r="BT657" s="1318"/>
      <c r="BU657" s="1318"/>
      <c r="BV657" s="1318"/>
      <c r="BW657" s="1318"/>
      <c r="BX657" s="1318"/>
      <c r="BY657" s="1318"/>
      <c r="BZ657" s="1318"/>
      <c r="CA657" s="1318"/>
      <c r="CB657" s="1318"/>
      <c r="CC657" s="1318"/>
      <c r="CD657" s="1318"/>
      <c r="CE657" s="1318"/>
      <c r="CF657" s="1318"/>
      <c r="CG657" s="1318"/>
      <c r="CH657" s="1378">
        <f t="shared" si="12"/>
        <v>67200</v>
      </c>
      <c r="CI657" s="1366"/>
    </row>
    <row r="658" spans="1:87" s="386" customFormat="1" ht="51.75" customHeight="1">
      <c r="A658" s="1678"/>
      <c r="B658" s="2321"/>
      <c r="C658" s="2204"/>
      <c r="D658" s="3140" t="s">
        <v>1284</v>
      </c>
      <c r="E658" s="663"/>
      <c r="F658" s="1649"/>
      <c r="G658" s="1558"/>
      <c r="H658" s="665"/>
      <c r="I658" s="1639"/>
      <c r="J658" s="659"/>
      <c r="K658" s="3110"/>
      <c r="L658" s="2153"/>
      <c r="M658" s="2305"/>
      <c r="N658" s="670"/>
      <c r="O658" s="671"/>
      <c r="P658" s="672"/>
      <c r="Q658" s="670"/>
      <c r="R658" s="671"/>
      <c r="S658" s="673"/>
      <c r="T658" s="380"/>
      <c r="U658" s="381"/>
      <c r="V658" s="382"/>
      <c r="W658" s="380"/>
      <c r="X658" s="381"/>
      <c r="Y658" s="382"/>
      <c r="Z658" s="3002" t="s">
        <v>1285</v>
      </c>
      <c r="AA658" s="1218">
        <v>371</v>
      </c>
      <c r="AB658" s="3003">
        <v>3711</v>
      </c>
      <c r="AC658" s="2889" t="s">
        <v>299</v>
      </c>
      <c r="AD658" s="3004">
        <f>+(3000*4)*12</f>
        <v>144000</v>
      </c>
      <c r="AE658" s="1317"/>
      <c r="AF658" s="1362"/>
      <c r="AG658" s="1318"/>
      <c r="AH658" s="1318"/>
      <c r="AI658" s="1318"/>
      <c r="AJ658" s="1318"/>
      <c r="AK658" s="1318"/>
      <c r="AL658" s="1318"/>
      <c r="AM658" s="1318"/>
      <c r="AN658" s="1318"/>
      <c r="AO658" s="1318"/>
      <c r="AP658" s="1318"/>
      <c r="AQ658" s="1318"/>
      <c r="AR658" s="1318"/>
      <c r="AS658" s="1318"/>
      <c r="AT658" s="1318"/>
      <c r="AU658" s="1318"/>
      <c r="AV658" s="1318"/>
      <c r="AW658" s="1318"/>
      <c r="AX658" s="1318"/>
      <c r="AY658" s="1318"/>
      <c r="AZ658" s="1318"/>
      <c r="BA658" s="1318"/>
      <c r="BB658" s="1318"/>
      <c r="BC658" s="1318"/>
      <c r="BD658" s="1318"/>
      <c r="BE658" s="1318"/>
      <c r="BF658" s="1318"/>
      <c r="BG658" s="1318"/>
      <c r="BH658" s="1318"/>
      <c r="BI658" s="1318"/>
      <c r="BJ658" s="1318"/>
      <c r="BK658" s="1318"/>
      <c r="BL658" s="1318"/>
      <c r="BM658" s="1328">
        <f>+AD658</f>
        <v>144000</v>
      </c>
      <c r="BN658" s="1318"/>
      <c r="BO658" s="1318"/>
      <c r="BP658" s="1318"/>
      <c r="BQ658" s="1318"/>
      <c r="BR658" s="1318"/>
      <c r="BS658" s="1318"/>
      <c r="BT658" s="1318"/>
      <c r="BU658" s="1318"/>
      <c r="BV658" s="1318"/>
      <c r="BW658" s="1318"/>
      <c r="BX658" s="1318"/>
      <c r="BY658" s="1318"/>
      <c r="BZ658" s="1318"/>
      <c r="CA658" s="1318"/>
      <c r="CB658" s="1318"/>
      <c r="CC658" s="1318"/>
      <c r="CD658" s="1318"/>
      <c r="CE658" s="1318"/>
      <c r="CF658" s="1318"/>
      <c r="CG658" s="1318"/>
      <c r="CH658" s="1378">
        <f t="shared" si="12"/>
        <v>144000</v>
      </c>
      <c r="CI658" s="1366"/>
    </row>
    <row r="659" spans="1:87" s="386" customFormat="1" ht="29.25" customHeight="1">
      <c r="A659" s="1678"/>
      <c r="B659" s="2321"/>
      <c r="C659" s="2204"/>
      <c r="D659" s="3140"/>
      <c r="E659" s="663"/>
      <c r="F659" s="1649"/>
      <c r="G659" s="1558"/>
      <c r="H659" s="665"/>
      <c r="I659" s="1639"/>
      <c r="J659" s="659"/>
      <c r="K659" s="3110"/>
      <c r="L659" s="2153"/>
      <c r="M659" s="2305"/>
      <c r="N659" s="670"/>
      <c r="O659" s="671"/>
      <c r="P659" s="672"/>
      <c r="Q659" s="670"/>
      <c r="R659" s="671"/>
      <c r="S659" s="673"/>
      <c r="T659" s="380"/>
      <c r="U659" s="381"/>
      <c r="V659" s="382"/>
      <c r="W659" s="380"/>
      <c r="X659" s="381"/>
      <c r="Y659" s="382"/>
      <c r="Z659" s="3002" t="s">
        <v>1286</v>
      </c>
      <c r="AA659" s="1218">
        <v>244</v>
      </c>
      <c r="AB659" s="3003"/>
      <c r="AC659" s="2889" t="s">
        <v>127</v>
      </c>
      <c r="AD659" s="3004">
        <f>+(30*4)*12</f>
        <v>1440</v>
      </c>
      <c r="AE659" s="1317"/>
      <c r="AF659" s="1362"/>
      <c r="AG659" s="1318"/>
      <c r="AH659" s="1318"/>
      <c r="AI659" s="1318"/>
      <c r="AJ659" s="1318"/>
      <c r="AK659" s="1318"/>
      <c r="AL659" s="1318"/>
      <c r="AM659" s="1318"/>
      <c r="AN659" s="1328">
        <f>+AD659</f>
        <v>1440</v>
      </c>
      <c r="AO659" s="1328"/>
      <c r="AP659" s="1318"/>
      <c r="AQ659" s="1318"/>
      <c r="AR659" s="1318"/>
      <c r="AS659" s="1318"/>
      <c r="AT659" s="1318"/>
      <c r="AU659" s="1318"/>
      <c r="AV659" s="1318"/>
      <c r="AW659" s="1318"/>
      <c r="AX659" s="1318"/>
      <c r="AY659" s="1318"/>
      <c r="AZ659" s="1318"/>
      <c r="BA659" s="1318"/>
      <c r="BB659" s="1318"/>
      <c r="BC659" s="1318"/>
      <c r="BD659" s="1318"/>
      <c r="BE659" s="1318"/>
      <c r="BF659" s="1318"/>
      <c r="BG659" s="1318"/>
      <c r="BH659" s="1318"/>
      <c r="BI659" s="1318"/>
      <c r="BJ659" s="1318"/>
      <c r="BK659" s="1318"/>
      <c r="BL659" s="1318"/>
      <c r="BM659" s="1318"/>
      <c r="BN659" s="1318"/>
      <c r="BO659" s="1318"/>
      <c r="BP659" s="1318"/>
      <c r="BQ659" s="1318"/>
      <c r="BR659" s="1318"/>
      <c r="BS659" s="1318"/>
      <c r="BT659" s="1318"/>
      <c r="BU659" s="1318"/>
      <c r="BV659" s="1318"/>
      <c r="BW659" s="1318"/>
      <c r="BX659" s="1318"/>
      <c r="BY659" s="1318"/>
      <c r="BZ659" s="1318"/>
      <c r="CA659" s="1318"/>
      <c r="CB659" s="1318"/>
      <c r="CC659" s="1318"/>
      <c r="CD659" s="1318"/>
      <c r="CE659" s="1318"/>
      <c r="CF659" s="1318"/>
      <c r="CG659" s="1318"/>
      <c r="CH659" s="1378">
        <f t="shared" si="12"/>
        <v>1440</v>
      </c>
      <c r="CI659" s="1366"/>
    </row>
    <row r="660" spans="1:87" s="386" customFormat="1" ht="87.75" customHeight="1">
      <c r="A660" s="1678"/>
      <c r="B660" s="2321"/>
      <c r="C660" s="2204"/>
      <c r="D660" s="2204"/>
      <c r="E660" s="663"/>
      <c r="F660" s="1649"/>
      <c r="G660" s="1558"/>
      <c r="H660" s="665"/>
      <c r="I660" s="1639"/>
      <c r="J660" s="659"/>
      <c r="K660" s="3110"/>
      <c r="L660" s="2153"/>
      <c r="M660" s="2305"/>
      <c r="N660" s="670"/>
      <c r="O660" s="671"/>
      <c r="P660" s="672"/>
      <c r="Q660" s="670"/>
      <c r="R660" s="671"/>
      <c r="S660" s="673"/>
      <c r="T660" s="380"/>
      <c r="U660" s="381"/>
      <c r="V660" s="382"/>
      <c r="W660" s="380"/>
      <c r="X660" s="381"/>
      <c r="Y660" s="382"/>
      <c r="Z660" s="1215" t="s">
        <v>1287</v>
      </c>
      <c r="AA660" s="1218">
        <v>241</v>
      </c>
      <c r="AB660" s="3003"/>
      <c r="AC660" s="2889" t="s">
        <v>7</v>
      </c>
      <c r="AD660" s="3004">
        <f>+(400*4)*12</f>
        <v>19200</v>
      </c>
      <c r="AE660" s="1317"/>
      <c r="AF660" s="1362"/>
      <c r="AG660" s="1318"/>
      <c r="AH660" s="1318"/>
      <c r="AI660" s="1318"/>
      <c r="AJ660" s="1318"/>
      <c r="AK660" s="1318"/>
      <c r="AL660" s="1328">
        <f>+AD660</f>
        <v>19200</v>
      </c>
      <c r="AM660" s="1318"/>
      <c r="AN660" s="1318"/>
      <c r="AO660" s="1318"/>
      <c r="AP660" s="1318"/>
      <c r="AQ660" s="1318"/>
      <c r="AR660" s="1318"/>
      <c r="AS660" s="1318"/>
      <c r="AT660" s="1318"/>
      <c r="AU660" s="1318"/>
      <c r="AV660" s="1318"/>
      <c r="AW660" s="1318"/>
      <c r="AX660" s="1318"/>
      <c r="AY660" s="1318"/>
      <c r="AZ660" s="1318"/>
      <c r="BA660" s="1318"/>
      <c r="BB660" s="1318"/>
      <c r="BC660" s="1318"/>
      <c r="BD660" s="1318"/>
      <c r="BE660" s="1318"/>
      <c r="BF660" s="1318"/>
      <c r="BG660" s="1318"/>
      <c r="BH660" s="1318"/>
      <c r="BI660" s="1318"/>
      <c r="BJ660" s="1318"/>
      <c r="BK660" s="1318"/>
      <c r="BL660" s="1318"/>
      <c r="BM660" s="1318"/>
      <c r="BN660" s="1318"/>
      <c r="BO660" s="1318"/>
      <c r="BP660" s="1318"/>
      <c r="BQ660" s="1318"/>
      <c r="BR660" s="1318"/>
      <c r="BS660" s="1318"/>
      <c r="BT660" s="1318"/>
      <c r="BU660" s="1318"/>
      <c r="BV660" s="1318"/>
      <c r="BW660" s="1318"/>
      <c r="BX660" s="1318"/>
      <c r="BY660" s="1318"/>
      <c r="BZ660" s="1318"/>
      <c r="CA660" s="1318"/>
      <c r="CB660" s="1318"/>
      <c r="CC660" s="1318"/>
      <c r="CD660" s="1318"/>
      <c r="CE660" s="1318"/>
      <c r="CF660" s="1318"/>
      <c r="CG660" s="1318"/>
      <c r="CH660" s="1378">
        <f t="shared" ref="CH660:CH723" si="14">SUM(AE660:CG660)</f>
        <v>19200</v>
      </c>
      <c r="CI660" s="1366"/>
    </row>
    <row r="661" spans="1:87" s="557" customFormat="1" ht="28.5" customHeight="1">
      <c r="A661" s="1680"/>
      <c r="B661" s="1681"/>
      <c r="C661" s="2204"/>
      <c r="D661" s="2204"/>
      <c r="E661" s="663"/>
      <c r="F661" s="2204"/>
      <c r="G661" s="485"/>
      <c r="H661" s="563"/>
      <c r="I661" s="1642"/>
      <c r="J661" s="674"/>
      <c r="K661" s="661"/>
      <c r="L661" s="2174"/>
      <c r="M661" s="141"/>
      <c r="N661" s="675"/>
      <c r="O661" s="676"/>
      <c r="P661" s="677"/>
      <c r="Q661" s="675"/>
      <c r="R661" s="676"/>
      <c r="S661" s="678"/>
      <c r="T661" s="399"/>
      <c r="U661" s="396"/>
      <c r="V661" s="397"/>
      <c r="W661" s="399"/>
      <c r="X661" s="396"/>
      <c r="Y661" s="397"/>
      <c r="Z661" s="493"/>
      <c r="AA661" s="459"/>
      <c r="AB661" s="460"/>
      <c r="AC661" s="2075"/>
      <c r="AD661" s="2519"/>
      <c r="AE661" s="1340"/>
      <c r="AF661" s="1494"/>
      <c r="AG661" s="1332"/>
      <c r="AH661" s="1332"/>
      <c r="AI661" s="1332"/>
      <c r="AJ661" s="1332"/>
      <c r="AK661" s="1332"/>
      <c r="AL661" s="1332"/>
      <c r="AM661" s="1332"/>
      <c r="AN661" s="1332"/>
      <c r="AO661" s="1332"/>
      <c r="AP661" s="1332"/>
      <c r="AQ661" s="1332"/>
      <c r="AR661" s="1332"/>
      <c r="AS661" s="1332"/>
      <c r="AT661" s="1332"/>
      <c r="AU661" s="1332"/>
      <c r="AV661" s="1332"/>
      <c r="AW661" s="1332"/>
      <c r="AX661" s="1332"/>
      <c r="AY661" s="1332"/>
      <c r="AZ661" s="1332"/>
      <c r="BA661" s="1332"/>
      <c r="BB661" s="1332"/>
      <c r="BC661" s="1332"/>
      <c r="BD661" s="1332"/>
      <c r="BE661" s="1332"/>
      <c r="BF661" s="1332"/>
      <c r="BG661" s="1332"/>
      <c r="BH661" s="1332"/>
      <c r="BI661" s="1332"/>
      <c r="BJ661" s="1332"/>
      <c r="BK661" s="1332"/>
      <c r="BL661" s="1332"/>
      <c r="BM661" s="1332"/>
      <c r="BN661" s="1332"/>
      <c r="BO661" s="1332"/>
      <c r="BP661" s="1332"/>
      <c r="BQ661" s="1332"/>
      <c r="BR661" s="1332"/>
      <c r="BS661" s="1332"/>
      <c r="BT661" s="1332"/>
      <c r="BU661" s="1332"/>
      <c r="BV661" s="1332"/>
      <c r="BW661" s="1332"/>
      <c r="BX661" s="1332"/>
      <c r="BY661" s="1332"/>
      <c r="BZ661" s="1332"/>
      <c r="CA661" s="1332"/>
      <c r="CB661" s="1332"/>
      <c r="CC661" s="1332"/>
      <c r="CD661" s="1332"/>
      <c r="CE661" s="1332"/>
      <c r="CF661" s="1332"/>
      <c r="CG661" s="1332"/>
      <c r="CH661" s="1378">
        <f t="shared" si="14"/>
        <v>0</v>
      </c>
      <c r="CI661" s="1368"/>
    </row>
    <row r="662" spans="1:87" s="557" customFormat="1" ht="28.5" customHeight="1">
      <c r="A662" s="1680"/>
      <c r="B662" s="1681"/>
      <c r="C662" s="2204"/>
      <c r="D662" s="2204"/>
      <c r="E662" s="663"/>
      <c r="F662" s="2204"/>
      <c r="G662" s="485"/>
      <c r="H662" s="563"/>
      <c r="I662" s="1643">
        <v>138</v>
      </c>
      <c r="J662" s="679">
        <v>11</v>
      </c>
      <c r="K662" s="3103" t="s">
        <v>1288</v>
      </c>
      <c r="L662" s="3123" t="s">
        <v>1265</v>
      </c>
      <c r="M662" s="3179" t="s">
        <v>1266</v>
      </c>
      <c r="N662" s="670"/>
      <c r="O662" s="671"/>
      <c r="P662" s="672"/>
      <c r="Q662" s="670"/>
      <c r="R662" s="671"/>
      <c r="S662" s="673"/>
      <c r="T662" s="380"/>
      <c r="U662" s="381"/>
      <c r="V662" s="382"/>
      <c r="W662" s="380"/>
      <c r="X662" s="381"/>
      <c r="Y662" s="382"/>
      <c r="Z662" s="468"/>
      <c r="AA662" s="452"/>
      <c r="AB662" s="453"/>
      <c r="AC662" s="2070"/>
      <c r="AD662" s="2520"/>
      <c r="AE662" s="1340"/>
      <c r="AF662" s="1494"/>
      <c r="AG662" s="1332"/>
      <c r="AH662" s="1332"/>
      <c r="AI662" s="1332"/>
      <c r="AJ662" s="1332"/>
      <c r="AK662" s="1332"/>
      <c r="AL662" s="1332"/>
      <c r="AM662" s="1332"/>
      <c r="AN662" s="1332"/>
      <c r="AO662" s="1332"/>
      <c r="AP662" s="1332"/>
      <c r="AQ662" s="1332"/>
      <c r="AR662" s="1332"/>
      <c r="AS662" s="1332"/>
      <c r="AT662" s="1332"/>
      <c r="AU662" s="1332"/>
      <c r="AV662" s="1332"/>
      <c r="AW662" s="1332"/>
      <c r="AX662" s="1332"/>
      <c r="AY662" s="1332"/>
      <c r="AZ662" s="1332"/>
      <c r="BA662" s="1332"/>
      <c r="BB662" s="1332"/>
      <c r="BC662" s="1332"/>
      <c r="BD662" s="1332"/>
      <c r="BE662" s="1332"/>
      <c r="BF662" s="1332"/>
      <c r="BG662" s="1332"/>
      <c r="BH662" s="1332"/>
      <c r="BI662" s="1332"/>
      <c r="BJ662" s="1332"/>
      <c r="BK662" s="1332"/>
      <c r="BL662" s="1332"/>
      <c r="BM662" s="1332"/>
      <c r="BN662" s="1332"/>
      <c r="BO662" s="1332"/>
      <c r="BP662" s="1332"/>
      <c r="BQ662" s="1332"/>
      <c r="BR662" s="1332"/>
      <c r="BS662" s="1332"/>
      <c r="BT662" s="1332"/>
      <c r="BU662" s="1332"/>
      <c r="BV662" s="1332"/>
      <c r="BW662" s="1332"/>
      <c r="BX662" s="1332"/>
      <c r="BY662" s="1332"/>
      <c r="BZ662" s="1332"/>
      <c r="CA662" s="1332"/>
      <c r="CB662" s="1332"/>
      <c r="CC662" s="1332"/>
      <c r="CD662" s="1332"/>
      <c r="CE662" s="1332"/>
      <c r="CF662" s="1332"/>
      <c r="CG662" s="1332"/>
      <c r="CH662" s="1378">
        <f t="shared" si="14"/>
        <v>0</v>
      </c>
      <c r="CI662" s="1368"/>
    </row>
    <row r="663" spans="1:87" s="557" customFormat="1" ht="51" customHeight="1">
      <c r="A663" s="1680"/>
      <c r="B663" s="1681"/>
      <c r="C663" s="2204"/>
      <c r="D663" s="2204"/>
      <c r="E663" s="663"/>
      <c r="F663" s="2204"/>
      <c r="G663" s="485"/>
      <c r="H663" s="563"/>
      <c r="I663" s="1642"/>
      <c r="J663" s="679"/>
      <c r="K663" s="3104"/>
      <c r="L663" s="3105"/>
      <c r="M663" s="3106"/>
      <c r="N663" s="670"/>
      <c r="O663" s="671"/>
      <c r="P663" s="672"/>
      <c r="Q663" s="670"/>
      <c r="R663" s="671"/>
      <c r="S663" s="673"/>
      <c r="T663" s="380"/>
      <c r="U663" s="381"/>
      <c r="V663" s="382"/>
      <c r="W663" s="380"/>
      <c r="X663" s="381"/>
      <c r="Y663" s="382"/>
      <c r="Z663" s="468"/>
      <c r="AA663" s="452"/>
      <c r="AB663" s="453"/>
      <c r="AC663" s="2070"/>
      <c r="AD663" s="2520"/>
      <c r="AE663" s="1340"/>
      <c r="AF663" s="1494"/>
      <c r="AG663" s="1332"/>
      <c r="AH663" s="1332"/>
      <c r="AI663" s="1332"/>
      <c r="AJ663" s="1332"/>
      <c r="AK663" s="1332"/>
      <c r="AL663" s="1332"/>
      <c r="AM663" s="1332"/>
      <c r="AN663" s="1332"/>
      <c r="AO663" s="1332"/>
      <c r="AP663" s="1332"/>
      <c r="AQ663" s="1332"/>
      <c r="AR663" s="1332"/>
      <c r="AS663" s="1332"/>
      <c r="AT663" s="1332"/>
      <c r="AU663" s="1332"/>
      <c r="AV663" s="1332"/>
      <c r="AW663" s="1332"/>
      <c r="AX663" s="1332"/>
      <c r="AY663" s="1332"/>
      <c r="AZ663" s="1332"/>
      <c r="BA663" s="1332"/>
      <c r="BB663" s="1332"/>
      <c r="BC663" s="1332"/>
      <c r="BD663" s="1332"/>
      <c r="BE663" s="1332"/>
      <c r="BF663" s="1332"/>
      <c r="BG663" s="1332"/>
      <c r="BH663" s="1332"/>
      <c r="BI663" s="1332"/>
      <c r="BJ663" s="1332"/>
      <c r="BK663" s="1332"/>
      <c r="BL663" s="1332"/>
      <c r="BM663" s="1332"/>
      <c r="BN663" s="1332"/>
      <c r="BO663" s="1332"/>
      <c r="BP663" s="1332"/>
      <c r="BQ663" s="1332"/>
      <c r="BR663" s="1332"/>
      <c r="BS663" s="1332"/>
      <c r="BT663" s="1332"/>
      <c r="BU663" s="1332"/>
      <c r="BV663" s="1332"/>
      <c r="BW663" s="1332"/>
      <c r="BX663" s="1332"/>
      <c r="BY663" s="1332"/>
      <c r="BZ663" s="1332"/>
      <c r="CA663" s="1332"/>
      <c r="CB663" s="1332"/>
      <c r="CC663" s="1332"/>
      <c r="CD663" s="1332"/>
      <c r="CE663" s="1332"/>
      <c r="CF663" s="1332"/>
      <c r="CG663" s="1332"/>
      <c r="CH663" s="1378">
        <f t="shared" si="14"/>
        <v>0</v>
      </c>
      <c r="CI663" s="1368"/>
    </row>
    <row r="664" spans="1:87" s="557" customFormat="1" ht="54" customHeight="1">
      <c r="A664" s="1680"/>
      <c r="B664" s="1681"/>
      <c r="C664" s="2204"/>
      <c r="D664" s="2204"/>
      <c r="E664" s="663"/>
      <c r="F664" s="2204"/>
      <c r="G664" s="485"/>
      <c r="H664" s="563"/>
      <c r="I664" s="1642"/>
      <c r="J664" s="679"/>
      <c r="K664" s="3104"/>
      <c r="L664" s="3105"/>
      <c r="M664" s="3106"/>
      <c r="N664" s="670"/>
      <c r="O664" s="671"/>
      <c r="P664" s="672"/>
      <c r="Q664" s="670"/>
      <c r="R664" s="671"/>
      <c r="S664" s="673"/>
      <c r="T664" s="380"/>
      <c r="U664" s="381"/>
      <c r="V664" s="382"/>
      <c r="W664" s="380"/>
      <c r="X664" s="381"/>
      <c r="Y664" s="382"/>
      <c r="Z664" s="468"/>
      <c r="AA664" s="452"/>
      <c r="AB664" s="453"/>
      <c r="AC664" s="2070"/>
      <c r="AD664" s="2520"/>
      <c r="AE664" s="1340"/>
      <c r="AF664" s="1494"/>
      <c r="AG664" s="1332"/>
      <c r="AH664" s="1332"/>
      <c r="AI664" s="1332"/>
      <c r="AJ664" s="1332"/>
      <c r="AK664" s="1332"/>
      <c r="AL664" s="1332"/>
      <c r="AM664" s="1332"/>
      <c r="AN664" s="1332"/>
      <c r="AO664" s="1332"/>
      <c r="AP664" s="1332"/>
      <c r="AQ664" s="1332"/>
      <c r="AR664" s="1332"/>
      <c r="AS664" s="1332"/>
      <c r="AT664" s="1332"/>
      <c r="AU664" s="1332"/>
      <c r="AV664" s="1332"/>
      <c r="AW664" s="1332"/>
      <c r="AX664" s="1332"/>
      <c r="AY664" s="1332"/>
      <c r="AZ664" s="1332"/>
      <c r="BA664" s="1332"/>
      <c r="BB664" s="1332"/>
      <c r="BC664" s="1332"/>
      <c r="BD664" s="1332"/>
      <c r="BE664" s="1332"/>
      <c r="BF664" s="1332"/>
      <c r="BG664" s="1332"/>
      <c r="BH664" s="1332"/>
      <c r="BI664" s="1332"/>
      <c r="BJ664" s="1332"/>
      <c r="BK664" s="1332"/>
      <c r="BL664" s="1332"/>
      <c r="BM664" s="1332"/>
      <c r="BN664" s="1332"/>
      <c r="BO664" s="1332"/>
      <c r="BP664" s="1332"/>
      <c r="BQ664" s="1332"/>
      <c r="BR664" s="1332"/>
      <c r="BS664" s="1332"/>
      <c r="BT664" s="1332"/>
      <c r="BU664" s="1332"/>
      <c r="BV664" s="1332"/>
      <c r="BW664" s="1332"/>
      <c r="BX664" s="1332"/>
      <c r="BY664" s="1332"/>
      <c r="BZ664" s="1332"/>
      <c r="CA664" s="1332"/>
      <c r="CB664" s="1332"/>
      <c r="CC664" s="1332"/>
      <c r="CD664" s="1332"/>
      <c r="CE664" s="1332"/>
      <c r="CF664" s="1332"/>
      <c r="CG664" s="1332"/>
      <c r="CH664" s="1378">
        <f t="shared" si="14"/>
        <v>0</v>
      </c>
      <c r="CI664" s="1368"/>
    </row>
    <row r="665" spans="1:87" s="386" customFormat="1" ht="33.75" customHeight="1">
      <c r="A665" s="1678"/>
      <c r="B665" s="2321"/>
      <c r="C665" s="2204"/>
      <c r="D665" s="2204"/>
      <c r="E665" s="663"/>
      <c r="F665" s="1649"/>
      <c r="G665" s="1558"/>
      <c r="H665" s="665"/>
      <c r="I665" s="1641"/>
      <c r="J665" s="660"/>
      <c r="K665" s="680"/>
      <c r="L665" s="2174"/>
      <c r="M665" s="141"/>
      <c r="N665" s="681"/>
      <c r="O665" s="682"/>
      <c r="P665" s="683"/>
      <c r="Q665" s="681"/>
      <c r="R665" s="682"/>
      <c r="S665" s="684"/>
      <c r="T665" s="426"/>
      <c r="U665" s="423"/>
      <c r="V665" s="425"/>
      <c r="W665" s="426"/>
      <c r="X665" s="423"/>
      <c r="Y665" s="425"/>
      <c r="Z665" s="400"/>
      <c r="AA665" s="269"/>
      <c r="AB665" s="401"/>
      <c r="AC665" s="1662"/>
      <c r="AD665" s="2502"/>
      <c r="AE665" s="1317"/>
      <c r="AF665" s="1362"/>
      <c r="AG665" s="1318"/>
      <c r="AH665" s="1318"/>
      <c r="AI665" s="1318"/>
      <c r="AJ665" s="1318"/>
      <c r="AK665" s="1318"/>
      <c r="AL665" s="1318"/>
      <c r="AM665" s="1318"/>
      <c r="AN665" s="1318"/>
      <c r="AO665" s="1318"/>
      <c r="AP665" s="1318"/>
      <c r="AQ665" s="1318"/>
      <c r="AR665" s="1318"/>
      <c r="AS665" s="1318"/>
      <c r="AT665" s="1318"/>
      <c r="AU665" s="1318"/>
      <c r="AV665" s="1318"/>
      <c r="AW665" s="1318"/>
      <c r="AX665" s="1318"/>
      <c r="AY665" s="1318"/>
      <c r="AZ665" s="1318"/>
      <c r="BA665" s="1318"/>
      <c r="BB665" s="1318"/>
      <c r="BC665" s="1318"/>
      <c r="BD665" s="1318"/>
      <c r="BE665" s="1318"/>
      <c r="BF665" s="1318"/>
      <c r="BG665" s="1318"/>
      <c r="BH665" s="1318"/>
      <c r="BI665" s="1318"/>
      <c r="BJ665" s="1318"/>
      <c r="BK665" s="1318"/>
      <c r="BL665" s="1318"/>
      <c r="BM665" s="1318"/>
      <c r="BN665" s="1318"/>
      <c r="BO665" s="1318"/>
      <c r="BP665" s="1318"/>
      <c r="BQ665" s="1318"/>
      <c r="BR665" s="1318"/>
      <c r="BS665" s="1318"/>
      <c r="BT665" s="1318"/>
      <c r="BU665" s="1318"/>
      <c r="BV665" s="1318"/>
      <c r="BW665" s="1318"/>
      <c r="BX665" s="1318"/>
      <c r="BY665" s="1318"/>
      <c r="BZ665" s="1318"/>
      <c r="CA665" s="1318"/>
      <c r="CB665" s="1318"/>
      <c r="CC665" s="1318"/>
      <c r="CD665" s="1318"/>
      <c r="CE665" s="1318"/>
      <c r="CF665" s="1318"/>
      <c r="CG665" s="1318"/>
      <c r="CH665" s="1378">
        <f t="shared" si="14"/>
        <v>0</v>
      </c>
      <c r="CI665" s="1366"/>
    </row>
    <row r="666" spans="1:87" s="386" customFormat="1" ht="67.5" customHeight="1">
      <c r="A666" s="1678"/>
      <c r="B666" s="2321"/>
      <c r="C666" s="663"/>
      <c r="D666" s="2204"/>
      <c r="E666" s="663"/>
      <c r="F666" s="1649"/>
      <c r="G666" s="1558"/>
      <c r="H666" s="665"/>
      <c r="I666" s="1584">
        <v>139</v>
      </c>
      <c r="J666" s="2226">
        <v>12</v>
      </c>
      <c r="K666" s="3103" t="s">
        <v>1289</v>
      </c>
      <c r="L666" s="2161" t="s">
        <v>1282</v>
      </c>
      <c r="M666" s="3179" t="s">
        <v>1290</v>
      </c>
      <c r="N666" s="388"/>
      <c r="O666" s="381"/>
      <c r="P666" s="389"/>
      <c r="Q666" s="388"/>
      <c r="R666" s="381"/>
      <c r="S666" s="382"/>
      <c r="T666" s="380"/>
      <c r="U666" s="381"/>
      <c r="V666" s="382"/>
      <c r="W666" s="380"/>
      <c r="X666" s="381"/>
      <c r="Y666" s="382"/>
      <c r="Z666" s="390"/>
      <c r="AA666" s="391"/>
      <c r="AB666" s="367"/>
      <c r="AC666" s="898"/>
      <c r="AD666" s="2501"/>
      <c r="AE666" s="1317"/>
      <c r="AF666" s="1362"/>
      <c r="AG666" s="1318"/>
      <c r="AH666" s="1318"/>
      <c r="AI666" s="1318"/>
      <c r="AJ666" s="1318"/>
      <c r="AK666" s="1318"/>
      <c r="AL666" s="1318"/>
      <c r="AM666" s="1318"/>
      <c r="AN666" s="1318"/>
      <c r="AO666" s="1318"/>
      <c r="AP666" s="1318"/>
      <c r="AQ666" s="1318"/>
      <c r="AR666" s="1318"/>
      <c r="AS666" s="1318"/>
      <c r="AT666" s="1318"/>
      <c r="AU666" s="1318"/>
      <c r="AV666" s="1318"/>
      <c r="AW666" s="1318"/>
      <c r="AX666" s="1318"/>
      <c r="AY666" s="1318"/>
      <c r="AZ666" s="1318"/>
      <c r="BA666" s="1318"/>
      <c r="BB666" s="1318"/>
      <c r="BC666" s="1318"/>
      <c r="BD666" s="1318"/>
      <c r="BE666" s="1318"/>
      <c r="BF666" s="1318"/>
      <c r="BG666" s="1318"/>
      <c r="BH666" s="1318"/>
      <c r="BI666" s="1318"/>
      <c r="BJ666" s="1318"/>
      <c r="BK666" s="1318"/>
      <c r="BL666" s="1318"/>
      <c r="BM666" s="1318"/>
      <c r="BN666" s="1318"/>
      <c r="BO666" s="1318"/>
      <c r="BP666" s="1318"/>
      <c r="BQ666" s="1318"/>
      <c r="BR666" s="1318"/>
      <c r="BS666" s="1318"/>
      <c r="BT666" s="1318"/>
      <c r="BU666" s="1318"/>
      <c r="BV666" s="1318"/>
      <c r="BW666" s="1318"/>
      <c r="BX666" s="1318"/>
      <c r="BY666" s="1318"/>
      <c r="BZ666" s="1318"/>
      <c r="CA666" s="1318"/>
      <c r="CB666" s="1318"/>
      <c r="CC666" s="1318"/>
      <c r="CD666" s="1318"/>
      <c r="CE666" s="1318"/>
      <c r="CF666" s="1318"/>
      <c r="CG666" s="1318"/>
      <c r="CH666" s="1378">
        <f t="shared" si="14"/>
        <v>0</v>
      </c>
      <c r="CI666" s="1366"/>
    </row>
    <row r="667" spans="1:87" s="386" customFormat="1" ht="102" customHeight="1">
      <c r="A667" s="1678"/>
      <c r="B667" s="2321"/>
      <c r="C667" s="663"/>
      <c r="D667" s="2204"/>
      <c r="E667" s="663"/>
      <c r="F667" s="1649"/>
      <c r="G667" s="1558"/>
      <c r="H667" s="665"/>
      <c r="I667" s="1584"/>
      <c r="J667" s="2226"/>
      <c r="K667" s="3104"/>
      <c r="L667" s="2153"/>
      <c r="M667" s="3106"/>
      <c r="N667" s="388"/>
      <c r="O667" s="381"/>
      <c r="P667" s="389"/>
      <c r="Q667" s="388"/>
      <c r="R667" s="381"/>
      <c r="S667" s="382"/>
      <c r="T667" s="380"/>
      <c r="U667" s="381"/>
      <c r="V667" s="382"/>
      <c r="W667" s="380"/>
      <c r="X667" s="381"/>
      <c r="Y667" s="382"/>
      <c r="Z667" s="390"/>
      <c r="AA667" s="391"/>
      <c r="AB667" s="367"/>
      <c r="AC667" s="898"/>
      <c r="AD667" s="2501"/>
      <c r="AE667" s="1317"/>
      <c r="AF667" s="1362"/>
      <c r="AG667" s="1318"/>
      <c r="AH667" s="1318"/>
      <c r="AI667" s="1318"/>
      <c r="AJ667" s="1318"/>
      <c r="AK667" s="1318"/>
      <c r="AL667" s="1318"/>
      <c r="AM667" s="1318"/>
      <c r="AN667" s="1318"/>
      <c r="AO667" s="1318"/>
      <c r="AP667" s="1318"/>
      <c r="AQ667" s="1318"/>
      <c r="AR667" s="1318"/>
      <c r="AS667" s="1318"/>
      <c r="AT667" s="1318"/>
      <c r="AU667" s="1318"/>
      <c r="AV667" s="1318"/>
      <c r="AW667" s="1318"/>
      <c r="AX667" s="1318"/>
      <c r="AY667" s="1318"/>
      <c r="AZ667" s="1318"/>
      <c r="BA667" s="1318"/>
      <c r="BB667" s="1318"/>
      <c r="BC667" s="1318"/>
      <c r="BD667" s="1318"/>
      <c r="BE667" s="1318"/>
      <c r="BF667" s="1318"/>
      <c r="BG667" s="1318"/>
      <c r="BH667" s="1318"/>
      <c r="BI667" s="1318"/>
      <c r="BJ667" s="1318"/>
      <c r="BK667" s="1318"/>
      <c r="BL667" s="1318"/>
      <c r="BM667" s="1318"/>
      <c r="BN667" s="1318"/>
      <c r="BO667" s="1318"/>
      <c r="BP667" s="1318"/>
      <c r="BQ667" s="1318"/>
      <c r="BR667" s="1318"/>
      <c r="BS667" s="1318"/>
      <c r="BT667" s="1318"/>
      <c r="BU667" s="1318"/>
      <c r="BV667" s="1318"/>
      <c r="BW667" s="1318"/>
      <c r="BX667" s="1318"/>
      <c r="BY667" s="1318"/>
      <c r="BZ667" s="1318"/>
      <c r="CA667" s="1318"/>
      <c r="CB667" s="1318"/>
      <c r="CC667" s="1318"/>
      <c r="CD667" s="1318"/>
      <c r="CE667" s="1318"/>
      <c r="CF667" s="1318"/>
      <c r="CG667" s="1318"/>
      <c r="CH667" s="1378">
        <f t="shared" si="14"/>
        <v>0</v>
      </c>
      <c r="CI667" s="1366"/>
    </row>
    <row r="668" spans="1:87" s="386" customFormat="1" ht="102" customHeight="1">
      <c r="A668" s="1678"/>
      <c r="B668" s="2321"/>
      <c r="C668" s="663"/>
      <c r="D668" s="2204"/>
      <c r="E668" s="663"/>
      <c r="F668" s="1649"/>
      <c r="G668" s="1558"/>
      <c r="H668" s="665"/>
      <c r="I668" s="1584"/>
      <c r="J668" s="2226"/>
      <c r="K668" s="2145"/>
      <c r="L668" s="2153"/>
      <c r="M668" s="2143"/>
      <c r="N668" s="388"/>
      <c r="O668" s="381"/>
      <c r="P668" s="389"/>
      <c r="Q668" s="388"/>
      <c r="R668" s="381"/>
      <c r="S668" s="382"/>
      <c r="T668" s="380"/>
      <c r="U668" s="381"/>
      <c r="V668" s="382"/>
      <c r="W668" s="380"/>
      <c r="X668" s="381"/>
      <c r="Y668" s="382"/>
      <c r="Z668" s="390"/>
      <c r="AA668" s="391"/>
      <c r="AB668" s="367"/>
      <c r="AC668" s="898"/>
      <c r="AD668" s="2501"/>
      <c r="AE668" s="1317"/>
      <c r="AF668" s="1362"/>
      <c r="AG668" s="1318"/>
      <c r="AH668" s="1318"/>
      <c r="AI668" s="1318"/>
      <c r="AJ668" s="1318"/>
      <c r="AK668" s="1318"/>
      <c r="AL668" s="1318"/>
      <c r="AM668" s="1318"/>
      <c r="AN668" s="1318"/>
      <c r="AO668" s="1318"/>
      <c r="AP668" s="1318"/>
      <c r="AQ668" s="1318"/>
      <c r="AR668" s="1318"/>
      <c r="AS668" s="1318"/>
      <c r="AT668" s="1318"/>
      <c r="AU668" s="1318"/>
      <c r="AV668" s="1318"/>
      <c r="AW668" s="1318"/>
      <c r="AX668" s="1318"/>
      <c r="AY668" s="1318"/>
      <c r="AZ668" s="1318"/>
      <c r="BA668" s="1318"/>
      <c r="BB668" s="1318"/>
      <c r="BC668" s="1318"/>
      <c r="BD668" s="1318"/>
      <c r="BE668" s="1318"/>
      <c r="BF668" s="1318"/>
      <c r="BG668" s="1318"/>
      <c r="BH668" s="1318"/>
      <c r="BI668" s="1318"/>
      <c r="BJ668" s="1318"/>
      <c r="BK668" s="1318"/>
      <c r="BL668" s="1318"/>
      <c r="BM668" s="1318"/>
      <c r="BN668" s="1318"/>
      <c r="BO668" s="1318"/>
      <c r="BP668" s="1318"/>
      <c r="BQ668" s="1318"/>
      <c r="BR668" s="1318"/>
      <c r="BS668" s="1318"/>
      <c r="BT668" s="1318"/>
      <c r="BU668" s="1318"/>
      <c r="BV668" s="1318"/>
      <c r="BW668" s="1318"/>
      <c r="BX668" s="1318"/>
      <c r="BY668" s="1318"/>
      <c r="BZ668" s="1318"/>
      <c r="CA668" s="1318"/>
      <c r="CB668" s="1318"/>
      <c r="CC668" s="1318"/>
      <c r="CD668" s="1318"/>
      <c r="CE668" s="1318"/>
      <c r="CF668" s="1318"/>
      <c r="CG668" s="1318"/>
      <c r="CH668" s="1378">
        <f t="shared" si="14"/>
        <v>0</v>
      </c>
      <c r="CI668" s="1366" t="s">
        <v>2342</v>
      </c>
    </row>
    <row r="669" spans="1:87" s="386" customFormat="1" ht="33.75" customHeight="1" thickBot="1">
      <c r="A669" s="1684"/>
      <c r="B669" s="3117" t="s">
        <v>2513</v>
      </c>
      <c r="C669" s="3117"/>
      <c r="D669" s="3117"/>
      <c r="E669" s="3117"/>
      <c r="F669" s="3117"/>
      <c r="G669" s="3117"/>
      <c r="H669" s="3117"/>
      <c r="I669" s="3117"/>
      <c r="J669" s="3117"/>
      <c r="K669" s="3117"/>
      <c r="L669" s="3117"/>
      <c r="M669" s="3117"/>
      <c r="N669" s="3117"/>
      <c r="O669" s="3117"/>
      <c r="P669" s="3117"/>
      <c r="Q669" s="3117"/>
      <c r="R669" s="3117"/>
      <c r="S669" s="3117"/>
      <c r="T669" s="3117"/>
      <c r="U669" s="3117"/>
      <c r="V669" s="3117"/>
      <c r="W669" s="3117"/>
      <c r="X669" s="3117"/>
      <c r="Y669" s="3178"/>
      <c r="Z669" s="2511"/>
      <c r="AA669" s="2512"/>
      <c r="AB669" s="2389"/>
      <c r="AC669" s="2390"/>
      <c r="AD669" s="2394">
        <f>SUM(AD644:AD668)</f>
        <v>231840</v>
      </c>
      <c r="AE669" s="1355">
        <f>SUM(AE626:AE668)</f>
        <v>0</v>
      </c>
      <c r="AF669" s="1363"/>
      <c r="AG669" s="1353">
        <f>SUM(AG626:AG668)</f>
        <v>0</v>
      </c>
      <c r="AH669" s="1353">
        <f t="shared" ref="AH669:CG669" si="15">SUM(AH626:AH668)</f>
        <v>0</v>
      </c>
      <c r="AI669" s="1353">
        <f t="shared" si="15"/>
        <v>0</v>
      </c>
      <c r="AJ669" s="1353">
        <f t="shared" si="15"/>
        <v>67200</v>
      </c>
      <c r="AK669" s="1353">
        <f t="shared" si="15"/>
        <v>0</v>
      </c>
      <c r="AL669" s="1353">
        <f t="shared" si="15"/>
        <v>19200</v>
      </c>
      <c r="AM669" s="1353">
        <f t="shared" si="15"/>
        <v>0</v>
      </c>
      <c r="AN669" s="1353">
        <f t="shared" si="15"/>
        <v>1440</v>
      </c>
      <c r="AO669" s="1353"/>
      <c r="AP669" s="1353">
        <f t="shared" si="15"/>
        <v>0</v>
      </c>
      <c r="AQ669" s="1353">
        <f t="shared" si="15"/>
        <v>0</v>
      </c>
      <c r="AR669" s="1353">
        <f t="shared" si="15"/>
        <v>0</v>
      </c>
      <c r="AS669" s="1353">
        <f t="shared" si="15"/>
        <v>0</v>
      </c>
      <c r="AT669" s="1353">
        <f t="shared" si="15"/>
        <v>0</v>
      </c>
      <c r="AU669" s="1353">
        <f t="shared" si="15"/>
        <v>0</v>
      </c>
      <c r="AV669" s="1353">
        <f t="shared" si="15"/>
        <v>0</v>
      </c>
      <c r="AW669" s="1353">
        <f t="shared" si="15"/>
        <v>0</v>
      </c>
      <c r="AX669" s="1353">
        <f t="shared" si="15"/>
        <v>0</v>
      </c>
      <c r="AY669" s="1353">
        <f t="shared" si="15"/>
        <v>0</v>
      </c>
      <c r="AZ669" s="1353">
        <f t="shared" si="15"/>
        <v>0</v>
      </c>
      <c r="BA669" s="1353">
        <f t="shared" si="15"/>
        <v>0</v>
      </c>
      <c r="BB669" s="1353">
        <f t="shared" si="15"/>
        <v>0</v>
      </c>
      <c r="BC669" s="1353">
        <f t="shared" si="15"/>
        <v>0</v>
      </c>
      <c r="BD669" s="1353">
        <f t="shared" si="15"/>
        <v>0</v>
      </c>
      <c r="BE669" s="1353">
        <f t="shared" si="15"/>
        <v>0</v>
      </c>
      <c r="BF669" s="1353">
        <f t="shared" si="15"/>
        <v>0</v>
      </c>
      <c r="BG669" s="1353">
        <f t="shared" si="15"/>
        <v>0</v>
      </c>
      <c r="BH669" s="1353">
        <f t="shared" si="15"/>
        <v>0</v>
      </c>
      <c r="BI669" s="1353">
        <f t="shared" si="15"/>
        <v>0</v>
      </c>
      <c r="BJ669" s="1353">
        <f t="shared" si="15"/>
        <v>0</v>
      </c>
      <c r="BK669" s="1353">
        <f t="shared" si="15"/>
        <v>0</v>
      </c>
      <c r="BL669" s="1353">
        <f t="shared" si="15"/>
        <v>0</v>
      </c>
      <c r="BM669" s="1353">
        <f t="shared" si="15"/>
        <v>144000</v>
      </c>
      <c r="BN669" s="1353">
        <f t="shared" si="15"/>
        <v>0</v>
      </c>
      <c r="BO669" s="1353">
        <f t="shared" si="15"/>
        <v>0</v>
      </c>
      <c r="BP669" s="1353">
        <f t="shared" si="15"/>
        <v>0</v>
      </c>
      <c r="BQ669" s="1353">
        <f t="shared" si="15"/>
        <v>0</v>
      </c>
      <c r="BR669" s="1353">
        <f t="shared" si="15"/>
        <v>0</v>
      </c>
      <c r="BS669" s="1353">
        <f t="shared" si="15"/>
        <v>0</v>
      </c>
      <c r="BT669" s="1353"/>
      <c r="BU669" s="1353">
        <f t="shared" si="15"/>
        <v>0</v>
      </c>
      <c r="BV669" s="1353">
        <f t="shared" si="15"/>
        <v>0</v>
      </c>
      <c r="BW669" s="1353">
        <f t="shared" si="15"/>
        <v>0</v>
      </c>
      <c r="BX669" s="1353">
        <f t="shared" si="15"/>
        <v>0</v>
      </c>
      <c r="BY669" s="1353">
        <f t="shared" si="15"/>
        <v>0</v>
      </c>
      <c r="BZ669" s="1353">
        <f t="shared" si="15"/>
        <v>0</v>
      </c>
      <c r="CA669" s="1353">
        <f t="shared" si="15"/>
        <v>0</v>
      </c>
      <c r="CB669" s="1353">
        <f t="shared" si="15"/>
        <v>0</v>
      </c>
      <c r="CC669" s="1353">
        <f t="shared" si="15"/>
        <v>0</v>
      </c>
      <c r="CD669" s="1353">
        <f t="shared" si="15"/>
        <v>0</v>
      </c>
      <c r="CE669" s="1353">
        <f t="shared" si="15"/>
        <v>0</v>
      </c>
      <c r="CF669" s="1353">
        <f t="shared" si="15"/>
        <v>0</v>
      </c>
      <c r="CG669" s="1353">
        <f t="shared" si="15"/>
        <v>0</v>
      </c>
      <c r="CH669" s="1380">
        <f t="shared" si="14"/>
        <v>231840</v>
      </c>
      <c r="CI669" s="1374">
        <f>+AD669+AD63</f>
        <v>231840</v>
      </c>
    </row>
    <row r="670" spans="1:87" s="386" customFormat="1" ht="38.25" customHeight="1">
      <c r="A670" s="1677">
        <v>17</v>
      </c>
      <c r="B670" s="2321">
        <v>1</v>
      </c>
      <c r="C670" s="3088" t="s">
        <v>2309</v>
      </c>
      <c r="D670" s="132" t="s">
        <v>2310</v>
      </c>
      <c r="E670" s="3303" t="s">
        <v>2311</v>
      </c>
      <c r="F670" s="3088" t="s">
        <v>2312</v>
      </c>
      <c r="G670" s="3129" t="s">
        <v>2313</v>
      </c>
      <c r="H670" s="3580" t="s">
        <v>2542</v>
      </c>
      <c r="I670" s="1634"/>
      <c r="J670" s="1618"/>
      <c r="K670" s="3192" t="s">
        <v>2375</v>
      </c>
      <c r="L670" s="2329"/>
      <c r="M670" s="2331"/>
      <c r="N670" s="393"/>
      <c r="O670" s="394"/>
      <c r="P670" s="395"/>
      <c r="Q670" s="393"/>
      <c r="R670" s="394"/>
      <c r="S670" s="407"/>
      <c r="T670" s="437"/>
      <c r="U670" s="438"/>
      <c r="V670" s="540"/>
      <c r="W670" s="437"/>
      <c r="X670" s="438"/>
      <c r="Y670" s="439"/>
      <c r="Z670" s="2208"/>
      <c r="AA670" s="542"/>
      <c r="AB670" s="543"/>
      <c r="AC670" s="544"/>
      <c r="AD670" s="2521"/>
      <c r="AE670" s="1317"/>
      <c r="AF670" s="1362"/>
      <c r="AG670" s="1318"/>
      <c r="AH670" s="1318"/>
      <c r="AI670" s="1318"/>
      <c r="AJ670" s="1318"/>
      <c r="AK670" s="1318"/>
      <c r="AL670" s="1318"/>
      <c r="AM670" s="1318"/>
      <c r="AN670" s="1318"/>
      <c r="AO670" s="1318"/>
      <c r="AP670" s="1318"/>
      <c r="AQ670" s="1318"/>
      <c r="AR670" s="1318"/>
      <c r="AS670" s="1318"/>
      <c r="AT670" s="1318"/>
      <c r="AU670" s="1318"/>
      <c r="AV670" s="1318"/>
      <c r="AW670" s="1318"/>
      <c r="AX670" s="1318"/>
      <c r="AY670" s="1318"/>
      <c r="AZ670" s="1318"/>
      <c r="BA670" s="1318"/>
      <c r="BB670" s="1318"/>
      <c r="BC670" s="1318"/>
      <c r="BD670" s="1318"/>
      <c r="BE670" s="1318"/>
      <c r="BF670" s="1318"/>
      <c r="BG670" s="1318"/>
      <c r="BH670" s="1318"/>
      <c r="BI670" s="1318"/>
      <c r="BJ670" s="1318"/>
      <c r="BK670" s="1318"/>
      <c r="BL670" s="1318"/>
      <c r="BM670" s="1318"/>
      <c r="BN670" s="1318"/>
      <c r="BO670" s="1318"/>
      <c r="BP670" s="1318"/>
      <c r="BQ670" s="1318"/>
      <c r="BR670" s="1318"/>
      <c r="BS670" s="1318"/>
      <c r="BT670" s="1318"/>
      <c r="BU670" s="1318"/>
      <c r="BV670" s="1318"/>
      <c r="BW670" s="1318"/>
      <c r="BX670" s="1318"/>
      <c r="BY670" s="1318"/>
      <c r="BZ670" s="1318"/>
      <c r="CA670" s="1318"/>
      <c r="CB670" s="1318"/>
      <c r="CC670" s="1318"/>
      <c r="CD670" s="1318"/>
      <c r="CE670" s="1318"/>
      <c r="CF670" s="1318"/>
      <c r="CG670" s="1318"/>
      <c r="CH670" s="1378">
        <f t="shared" si="14"/>
        <v>0</v>
      </c>
      <c r="CI670" s="1366"/>
    </row>
    <row r="671" spans="1:87" s="386" customFormat="1" ht="10.5" customHeight="1">
      <c r="A671" s="1678"/>
      <c r="B671" s="2321"/>
      <c r="C671" s="3085"/>
      <c r="D671" s="3085" t="s">
        <v>2315</v>
      </c>
      <c r="E671" s="3304"/>
      <c r="F671" s="3085"/>
      <c r="G671" s="3130"/>
      <c r="H671" s="3221"/>
      <c r="I671" s="1609"/>
      <c r="J671" s="1618"/>
      <c r="K671" s="3193"/>
      <c r="L671" s="2330"/>
      <c r="M671" s="2332"/>
      <c r="N671" s="393"/>
      <c r="O671" s="394"/>
      <c r="P671" s="395"/>
      <c r="Q671" s="393"/>
      <c r="R671" s="394"/>
      <c r="S671" s="407"/>
      <c r="T671" s="393"/>
      <c r="U671" s="394"/>
      <c r="V671" s="395"/>
      <c r="W671" s="393"/>
      <c r="X671" s="394"/>
      <c r="Y671" s="407"/>
      <c r="Z671" s="2160"/>
      <c r="AA671" s="444"/>
      <c r="AB671" s="752"/>
      <c r="AC671" s="1173"/>
      <c r="AD671" s="1796"/>
      <c r="AE671" s="1317"/>
      <c r="AF671" s="1362"/>
      <c r="AG671" s="1318"/>
      <c r="AH671" s="1318"/>
      <c r="AI671" s="1318"/>
      <c r="AJ671" s="1318"/>
      <c r="AK671" s="1318"/>
      <c r="AL671" s="1318"/>
      <c r="AM671" s="1318"/>
      <c r="AN671" s="1318"/>
      <c r="AO671" s="1318"/>
      <c r="AP671" s="1318"/>
      <c r="AQ671" s="1318"/>
      <c r="AR671" s="1318"/>
      <c r="AS671" s="1318"/>
      <c r="AT671" s="1318"/>
      <c r="AU671" s="1318"/>
      <c r="AV671" s="1318"/>
      <c r="AW671" s="1318"/>
      <c r="AX671" s="1318"/>
      <c r="AY671" s="1318"/>
      <c r="AZ671" s="1318"/>
      <c r="BA671" s="1318"/>
      <c r="BB671" s="1318"/>
      <c r="BC671" s="1318"/>
      <c r="BD671" s="1318"/>
      <c r="BE671" s="1318"/>
      <c r="BF671" s="1318"/>
      <c r="BG671" s="1318"/>
      <c r="BH671" s="1318"/>
      <c r="BI671" s="1318"/>
      <c r="BJ671" s="1318"/>
      <c r="BK671" s="1318"/>
      <c r="BL671" s="1318"/>
      <c r="BM671" s="1318"/>
      <c r="BN671" s="1318"/>
      <c r="BO671" s="1318"/>
      <c r="BP671" s="1318"/>
      <c r="BQ671" s="1318"/>
      <c r="BR671" s="1318"/>
      <c r="BS671" s="1318"/>
      <c r="BT671" s="1318"/>
      <c r="BU671" s="1318"/>
      <c r="BV671" s="1318"/>
      <c r="BW671" s="1318"/>
      <c r="BX671" s="1318"/>
      <c r="BY671" s="1318"/>
      <c r="BZ671" s="1318"/>
      <c r="CA671" s="1318"/>
      <c r="CB671" s="1318"/>
      <c r="CC671" s="1318"/>
      <c r="CD671" s="1318"/>
      <c r="CE671" s="1318"/>
      <c r="CF671" s="1318"/>
      <c r="CG671" s="1318"/>
      <c r="CH671" s="1378">
        <f t="shared" si="14"/>
        <v>0</v>
      </c>
      <c r="CI671" s="1366"/>
    </row>
    <row r="672" spans="1:87" s="386" customFormat="1" ht="27.75">
      <c r="A672" s="1678"/>
      <c r="B672" s="2321"/>
      <c r="C672" s="3085"/>
      <c r="D672" s="3085"/>
      <c r="E672" s="3304"/>
      <c r="F672" s="3085"/>
      <c r="G672" s="3130"/>
      <c r="H672" s="3221"/>
      <c r="I672" s="1609"/>
      <c r="J672" s="1618"/>
      <c r="K672" s="3193"/>
      <c r="L672" s="2330"/>
      <c r="M672" s="203"/>
      <c r="N672" s="393"/>
      <c r="O672" s="394"/>
      <c r="P672" s="395"/>
      <c r="Q672" s="393"/>
      <c r="R672" s="394"/>
      <c r="S672" s="407"/>
      <c r="T672" s="393"/>
      <c r="U672" s="394"/>
      <c r="V672" s="395"/>
      <c r="W672" s="393"/>
      <c r="X672" s="394"/>
      <c r="Y672" s="407"/>
      <c r="Z672" s="2160"/>
      <c r="AA672" s="444"/>
      <c r="AB672" s="752"/>
      <c r="AC672" s="1173"/>
      <c r="AD672" s="1796"/>
      <c r="AE672" s="1317"/>
      <c r="AF672" s="1362"/>
      <c r="AG672" s="1318"/>
      <c r="AH672" s="1318"/>
      <c r="AI672" s="1318"/>
      <c r="AJ672" s="1318"/>
      <c r="AK672" s="1318"/>
      <c r="AL672" s="1318"/>
      <c r="AM672" s="1318"/>
      <c r="AN672" s="1318"/>
      <c r="AO672" s="1318"/>
      <c r="AP672" s="1318"/>
      <c r="AQ672" s="1318"/>
      <c r="AR672" s="1318"/>
      <c r="AS672" s="1318"/>
      <c r="AT672" s="1318"/>
      <c r="AU672" s="1318"/>
      <c r="AV672" s="1318"/>
      <c r="AW672" s="1318"/>
      <c r="AX672" s="1318"/>
      <c r="AY672" s="1318"/>
      <c r="AZ672" s="1318"/>
      <c r="BA672" s="1318"/>
      <c r="BB672" s="1318"/>
      <c r="BC672" s="1318"/>
      <c r="BD672" s="1318"/>
      <c r="BE672" s="1318"/>
      <c r="BF672" s="1318"/>
      <c r="BG672" s="1318"/>
      <c r="BH672" s="1318"/>
      <c r="BI672" s="1318"/>
      <c r="BJ672" s="1318"/>
      <c r="BK672" s="1318"/>
      <c r="BL672" s="1318"/>
      <c r="BM672" s="1318"/>
      <c r="BN672" s="1318"/>
      <c r="BO672" s="1318"/>
      <c r="BP672" s="1318"/>
      <c r="BQ672" s="1318"/>
      <c r="BR672" s="1318"/>
      <c r="BS672" s="1318"/>
      <c r="BT672" s="1318"/>
      <c r="BU672" s="1318"/>
      <c r="BV672" s="1318"/>
      <c r="BW672" s="1318"/>
      <c r="BX672" s="1318"/>
      <c r="BY672" s="1318"/>
      <c r="BZ672" s="1318"/>
      <c r="CA672" s="1318"/>
      <c r="CB672" s="1318"/>
      <c r="CC672" s="1318"/>
      <c r="CD672" s="1318"/>
      <c r="CE672" s="1318"/>
      <c r="CF672" s="1318"/>
      <c r="CG672" s="1318"/>
      <c r="CH672" s="1378">
        <f t="shared" si="14"/>
        <v>0</v>
      </c>
      <c r="CI672" s="1366"/>
    </row>
    <row r="673" spans="1:87" s="386" customFormat="1" ht="27.75">
      <c r="A673" s="1678"/>
      <c r="B673" s="2321"/>
      <c r="C673" s="3085"/>
      <c r="D673" s="3085"/>
      <c r="E673" s="3304"/>
      <c r="F673" s="3085"/>
      <c r="G673" s="3130"/>
      <c r="H673" s="3221"/>
      <c r="I673" s="1609"/>
      <c r="J673" s="1618"/>
      <c r="K673" s="3193"/>
      <c r="L673" s="2330"/>
      <c r="M673" s="203"/>
      <c r="N673" s="393"/>
      <c r="O673" s="394"/>
      <c r="P673" s="395"/>
      <c r="Q673" s="393"/>
      <c r="R673" s="394"/>
      <c r="S673" s="407"/>
      <c r="T673" s="393"/>
      <c r="U673" s="394"/>
      <c r="V673" s="395"/>
      <c r="W673" s="393"/>
      <c r="X673" s="394"/>
      <c r="Y673" s="407"/>
      <c r="Z673" s="2160"/>
      <c r="AA673" s="444"/>
      <c r="AB673" s="752"/>
      <c r="AC673" s="1173"/>
      <c r="AD673" s="1796"/>
      <c r="AE673" s="1317"/>
      <c r="AF673" s="1362"/>
      <c r="AG673" s="1318"/>
      <c r="AH673" s="1318"/>
      <c r="AI673" s="1318"/>
      <c r="AJ673" s="1318"/>
      <c r="AK673" s="1318"/>
      <c r="AL673" s="1318"/>
      <c r="AM673" s="1318"/>
      <c r="AN673" s="1318"/>
      <c r="AO673" s="1318"/>
      <c r="AP673" s="1318"/>
      <c r="AQ673" s="1318"/>
      <c r="AR673" s="1318"/>
      <c r="AS673" s="1318"/>
      <c r="AT673" s="1318"/>
      <c r="AU673" s="1318"/>
      <c r="AV673" s="1318"/>
      <c r="AW673" s="1318"/>
      <c r="AX673" s="1318"/>
      <c r="AY673" s="1318"/>
      <c r="AZ673" s="1318"/>
      <c r="BA673" s="1318"/>
      <c r="BB673" s="1318"/>
      <c r="BC673" s="1318"/>
      <c r="BD673" s="1318"/>
      <c r="BE673" s="1318"/>
      <c r="BF673" s="1318"/>
      <c r="BG673" s="1318"/>
      <c r="BH673" s="1318"/>
      <c r="BI673" s="1318"/>
      <c r="BJ673" s="1318"/>
      <c r="BK673" s="1318"/>
      <c r="BL673" s="1318"/>
      <c r="BM673" s="1318"/>
      <c r="BN673" s="1318"/>
      <c r="BO673" s="1318"/>
      <c r="BP673" s="1318"/>
      <c r="BQ673" s="1318"/>
      <c r="BR673" s="1318"/>
      <c r="BS673" s="1318"/>
      <c r="BT673" s="1318"/>
      <c r="BU673" s="1318"/>
      <c r="BV673" s="1318"/>
      <c r="BW673" s="1318"/>
      <c r="BX673" s="1318"/>
      <c r="BY673" s="1318"/>
      <c r="BZ673" s="1318"/>
      <c r="CA673" s="1318"/>
      <c r="CB673" s="1318"/>
      <c r="CC673" s="1318"/>
      <c r="CD673" s="1318"/>
      <c r="CE673" s="1318"/>
      <c r="CF673" s="1318"/>
      <c r="CG673" s="1318"/>
      <c r="CH673" s="1378">
        <f t="shared" si="14"/>
        <v>0</v>
      </c>
      <c r="CI673" s="1366"/>
    </row>
    <row r="674" spans="1:87" s="386" customFormat="1" ht="27.75">
      <c r="A674" s="1678"/>
      <c r="B674" s="2321"/>
      <c r="C674" s="3085"/>
      <c r="D674" s="3085"/>
      <c r="E674" s="3304"/>
      <c r="F674" s="3085"/>
      <c r="G674" s="652"/>
      <c r="H674" s="3221"/>
      <c r="I674" s="1609"/>
      <c r="J674" s="1618"/>
      <c r="K674" s="3193"/>
      <c r="L674" s="2330"/>
      <c r="M674" s="203"/>
      <c r="N674" s="393"/>
      <c r="O674" s="394"/>
      <c r="P674" s="395"/>
      <c r="Q674" s="393"/>
      <c r="R674" s="394"/>
      <c r="S674" s="407"/>
      <c r="T674" s="393"/>
      <c r="U674" s="394"/>
      <c r="V674" s="395"/>
      <c r="W674" s="393"/>
      <c r="X674" s="394"/>
      <c r="Y674" s="407"/>
      <c r="Z674" s="2160"/>
      <c r="AA674" s="444"/>
      <c r="AB674" s="752"/>
      <c r="AC674" s="1173"/>
      <c r="AD674" s="1796"/>
      <c r="AE674" s="1317"/>
      <c r="AF674" s="1362"/>
      <c r="AG674" s="1318"/>
      <c r="AH674" s="1318"/>
      <c r="AI674" s="1318"/>
      <c r="AJ674" s="1318"/>
      <c r="AK674" s="1318"/>
      <c r="AL674" s="1318"/>
      <c r="AM674" s="1318"/>
      <c r="AN674" s="1318"/>
      <c r="AO674" s="1318"/>
      <c r="AP674" s="1318"/>
      <c r="AQ674" s="1318"/>
      <c r="AR674" s="1318"/>
      <c r="AS674" s="1318"/>
      <c r="AT674" s="1318"/>
      <c r="AU674" s="1318"/>
      <c r="AV674" s="1318"/>
      <c r="AW674" s="1318"/>
      <c r="AX674" s="1318"/>
      <c r="AY674" s="1318"/>
      <c r="AZ674" s="1318"/>
      <c r="BA674" s="1318"/>
      <c r="BB674" s="1318"/>
      <c r="BC674" s="1318"/>
      <c r="BD674" s="1318"/>
      <c r="BE674" s="1318"/>
      <c r="BF674" s="1318"/>
      <c r="BG674" s="1318"/>
      <c r="BH674" s="1318"/>
      <c r="BI674" s="1318"/>
      <c r="BJ674" s="1318"/>
      <c r="BK674" s="1318"/>
      <c r="BL674" s="1318"/>
      <c r="BM674" s="1318"/>
      <c r="BN674" s="1318"/>
      <c r="BO674" s="1318"/>
      <c r="BP674" s="1318"/>
      <c r="BQ674" s="1318"/>
      <c r="BR674" s="1318"/>
      <c r="BS674" s="1318"/>
      <c r="BT674" s="1318"/>
      <c r="BU674" s="1318"/>
      <c r="BV674" s="1318"/>
      <c r="BW674" s="1318"/>
      <c r="BX674" s="1318"/>
      <c r="BY674" s="1318"/>
      <c r="BZ674" s="1318"/>
      <c r="CA674" s="1318"/>
      <c r="CB674" s="1318"/>
      <c r="CC674" s="1318"/>
      <c r="CD674" s="1318"/>
      <c r="CE674" s="1318"/>
      <c r="CF674" s="1318"/>
      <c r="CG674" s="1318"/>
      <c r="CH674" s="1378">
        <f t="shared" si="14"/>
        <v>0</v>
      </c>
      <c r="CI674" s="1366"/>
    </row>
    <row r="675" spans="1:87" s="386" customFormat="1" ht="106.5" customHeight="1">
      <c r="A675" s="1678"/>
      <c r="B675" s="2321"/>
      <c r="C675" s="3085"/>
      <c r="D675" s="3085"/>
      <c r="E675" s="1649"/>
      <c r="F675" s="3085"/>
      <c r="G675" s="652"/>
      <c r="H675" s="3221"/>
      <c r="I675" s="1609"/>
      <c r="J675" s="1618"/>
      <c r="K675" s="3193"/>
      <c r="L675" s="2330"/>
      <c r="M675" s="2332"/>
      <c r="N675" s="393"/>
      <c r="O675" s="394"/>
      <c r="P675" s="395"/>
      <c r="Q675" s="393"/>
      <c r="R675" s="394"/>
      <c r="S675" s="407"/>
      <c r="T675" s="393"/>
      <c r="U675" s="394"/>
      <c r="V675" s="395"/>
      <c r="W675" s="393"/>
      <c r="X675" s="394"/>
      <c r="Y675" s="407"/>
      <c r="Z675" s="2160"/>
      <c r="AA675" s="444"/>
      <c r="AB675" s="752"/>
      <c r="AC675" s="1173"/>
      <c r="AD675" s="1796"/>
      <c r="AE675" s="1317"/>
      <c r="AF675" s="1362"/>
      <c r="AG675" s="1318"/>
      <c r="AH675" s="1318"/>
      <c r="AI675" s="1318"/>
      <c r="AJ675" s="1318"/>
      <c r="AK675" s="1318"/>
      <c r="AL675" s="1318"/>
      <c r="AM675" s="1318"/>
      <c r="AN675" s="1318"/>
      <c r="AO675" s="1318"/>
      <c r="AP675" s="1318"/>
      <c r="AQ675" s="1318"/>
      <c r="AR675" s="1318"/>
      <c r="AS675" s="1318"/>
      <c r="AT675" s="1318"/>
      <c r="AU675" s="1318"/>
      <c r="AV675" s="1318"/>
      <c r="AW675" s="1318"/>
      <c r="AX675" s="1318"/>
      <c r="AY675" s="1318"/>
      <c r="AZ675" s="1318"/>
      <c r="BA675" s="1318"/>
      <c r="BB675" s="1318"/>
      <c r="BC675" s="1318"/>
      <c r="BD675" s="1318"/>
      <c r="BE675" s="1318"/>
      <c r="BF675" s="1318"/>
      <c r="BG675" s="1318"/>
      <c r="BH675" s="1318"/>
      <c r="BI675" s="1318"/>
      <c r="BJ675" s="1318"/>
      <c r="BK675" s="1318"/>
      <c r="BL675" s="1318"/>
      <c r="BM675" s="1318"/>
      <c r="BN675" s="1318"/>
      <c r="BO675" s="1318"/>
      <c r="BP675" s="1318"/>
      <c r="BQ675" s="1318"/>
      <c r="BR675" s="1318"/>
      <c r="BS675" s="1318"/>
      <c r="BT675" s="1318"/>
      <c r="BU675" s="1318"/>
      <c r="BV675" s="1318"/>
      <c r="BW675" s="1318"/>
      <c r="BX675" s="1318"/>
      <c r="BY675" s="1318"/>
      <c r="BZ675" s="1318"/>
      <c r="CA675" s="1318"/>
      <c r="CB675" s="1318"/>
      <c r="CC675" s="1318"/>
      <c r="CD675" s="1318"/>
      <c r="CE675" s="1318"/>
      <c r="CF675" s="1318"/>
      <c r="CG675" s="1318"/>
      <c r="CH675" s="1378">
        <f t="shared" si="14"/>
        <v>0</v>
      </c>
      <c r="CI675" s="1366"/>
    </row>
    <row r="676" spans="1:87" s="386" customFormat="1" ht="23.25" customHeight="1">
      <c r="A676" s="1678"/>
      <c r="B676" s="2321"/>
      <c r="C676" s="3085"/>
      <c r="D676" s="3085"/>
      <c r="E676" s="2185"/>
      <c r="F676" s="3085"/>
      <c r="G676" s="549"/>
      <c r="H676" s="2159"/>
      <c r="I676" s="1609">
        <v>140</v>
      </c>
      <c r="J676" s="1618">
        <v>1</v>
      </c>
      <c r="K676" s="3104" t="s">
        <v>2377</v>
      </c>
      <c r="L676" s="3105" t="s">
        <v>2456</v>
      </c>
      <c r="M676" s="3106" t="s">
        <v>2376</v>
      </c>
      <c r="N676" s="393"/>
      <c r="O676" s="394"/>
      <c r="P676" s="381"/>
      <c r="Q676" s="393"/>
      <c r="R676" s="394"/>
      <c r="S676" s="407"/>
      <c r="T676" s="408"/>
      <c r="U676" s="394"/>
      <c r="V676" s="395"/>
      <c r="W676" s="393"/>
      <c r="X676" s="394"/>
      <c r="Y676" s="407"/>
      <c r="Z676" s="3119" t="s">
        <v>2378</v>
      </c>
      <c r="AA676" s="444">
        <v>311</v>
      </c>
      <c r="AB676" s="752">
        <v>3111</v>
      </c>
      <c r="AC676" s="1173" t="s">
        <v>124</v>
      </c>
      <c r="AD676" s="1796">
        <f>30*650</f>
        <v>19500</v>
      </c>
      <c r="AE676" s="1317"/>
      <c r="AF676" s="1362"/>
      <c r="AG676" s="1318"/>
      <c r="AH676" s="1318"/>
      <c r="AI676" s="1318"/>
      <c r="AJ676" s="1318"/>
      <c r="AK676" s="1318"/>
      <c r="AL676" s="1318"/>
      <c r="AM676" s="1318"/>
      <c r="AN676" s="1318"/>
      <c r="AO676" s="1318"/>
      <c r="AP676" s="1318"/>
      <c r="AQ676" s="1318"/>
      <c r="AR676" s="1318"/>
      <c r="AS676" s="1318"/>
      <c r="AT676" s="1318"/>
      <c r="AU676" s="1318"/>
      <c r="AV676" s="1318"/>
      <c r="AW676" s="1318"/>
      <c r="AX676" s="1318"/>
      <c r="AY676" s="1318"/>
      <c r="AZ676" s="1318"/>
      <c r="BA676" s="1329">
        <f>AD676</f>
        <v>19500</v>
      </c>
      <c r="BB676" s="1318"/>
      <c r="BC676" s="1318"/>
      <c r="BD676" s="1318"/>
      <c r="BE676" s="1318"/>
      <c r="BF676" s="1318"/>
      <c r="BG676" s="1318"/>
      <c r="BH676" s="1318"/>
      <c r="BI676" s="1318"/>
      <c r="BJ676" s="1318"/>
      <c r="BK676" s="1318"/>
      <c r="BL676" s="1318"/>
      <c r="BM676" s="1318"/>
      <c r="BN676" s="1318"/>
      <c r="BO676" s="1318"/>
      <c r="BP676" s="1318"/>
      <c r="BQ676" s="1318"/>
      <c r="BR676" s="1318"/>
      <c r="BS676" s="1318"/>
      <c r="BT676" s="1318"/>
      <c r="BU676" s="1318"/>
      <c r="BV676" s="1318"/>
      <c r="BW676" s="1318"/>
      <c r="BX676" s="1318"/>
      <c r="BY676" s="1318"/>
      <c r="BZ676" s="1318"/>
      <c r="CA676" s="1318"/>
      <c r="CB676" s="1318"/>
      <c r="CC676" s="1318"/>
      <c r="CD676" s="1318"/>
      <c r="CE676" s="1318"/>
      <c r="CF676" s="1318"/>
      <c r="CG676" s="1318"/>
      <c r="CH676" s="1378">
        <f t="shared" si="14"/>
        <v>19500</v>
      </c>
      <c r="CI676" s="1366"/>
    </row>
    <row r="677" spans="1:87" s="386" customFormat="1" ht="27.75">
      <c r="A677" s="1678"/>
      <c r="B677" s="2321"/>
      <c r="C677" s="3085"/>
      <c r="D677" s="3085"/>
      <c r="E677" s="2185"/>
      <c r="F677" s="3085"/>
      <c r="G677" s="549"/>
      <c r="H677" s="2159"/>
      <c r="I677" s="1609"/>
      <c r="J677" s="1618"/>
      <c r="K677" s="3104"/>
      <c r="L677" s="3105"/>
      <c r="M677" s="3106"/>
      <c r="N677" s="393"/>
      <c r="O677" s="394"/>
      <c r="P677" s="381"/>
      <c r="Q677" s="393"/>
      <c r="R677" s="394"/>
      <c r="S677" s="407"/>
      <c r="T677" s="408"/>
      <c r="U677" s="394"/>
      <c r="V677" s="395"/>
      <c r="W677" s="393"/>
      <c r="X677" s="394"/>
      <c r="Y677" s="407"/>
      <c r="Z677" s="3119"/>
      <c r="AA677" s="444"/>
      <c r="AB677" s="752"/>
      <c r="AC677" s="1173"/>
      <c r="AD677" s="1796"/>
      <c r="AE677" s="1317"/>
      <c r="AF677" s="1362"/>
      <c r="AG677" s="1318"/>
      <c r="AH677" s="1318"/>
      <c r="AI677" s="1318"/>
      <c r="AJ677" s="1318"/>
      <c r="AK677" s="1318"/>
      <c r="AL677" s="1318"/>
      <c r="AM677" s="1318"/>
      <c r="AN677" s="1318"/>
      <c r="AO677" s="1318"/>
      <c r="AP677" s="1318"/>
      <c r="AQ677" s="1318"/>
      <c r="AR677" s="1318"/>
      <c r="AS677" s="1318"/>
      <c r="AT677" s="1318"/>
      <c r="AU677" s="1318"/>
      <c r="AV677" s="1318"/>
      <c r="AW677" s="1318"/>
      <c r="AX677" s="1318"/>
      <c r="AY677" s="1318"/>
      <c r="AZ677" s="1318"/>
      <c r="BA677" s="1318"/>
      <c r="BB677" s="1318"/>
      <c r="BC677" s="1318"/>
      <c r="BD677" s="1318"/>
      <c r="BE677" s="1318"/>
      <c r="BF677" s="1318"/>
      <c r="BG677" s="1318"/>
      <c r="BH677" s="1318"/>
      <c r="BI677" s="1318"/>
      <c r="BJ677" s="1318"/>
      <c r="BK677" s="1318"/>
      <c r="BL677" s="1318"/>
      <c r="BM677" s="1318"/>
      <c r="BN677" s="1318"/>
      <c r="BO677" s="1318"/>
      <c r="BP677" s="1318"/>
      <c r="BQ677" s="1318"/>
      <c r="BR677" s="1318"/>
      <c r="BS677" s="1318"/>
      <c r="BT677" s="1318"/>
      <c r="BU677" s="1318"/>
      <c r="BV677" s="1318"/>
      <c r="BW677" s="1318"/>
      <c r="BX677" s="1318"/>
      <c r="BY677" s="1318"/>
      <c r="BZ677" s="1318"/>
      <c r="CA677" s="1318"/>
      <c r="CB677" s="1318"/>
      <c r="CC677" s="1318"/>
      <c r="CD677" s="1318"/>
      <c r="CE677" s="1318"/>
      <c r="CF677" s="1318"/>
      <c r="CG677" s="1318"/>
      <c r="CH677" s="1378">
        <f t="shared" si="14"/>
        <v>0</v>
      </c>
      <c r="CI677" s="1366"/>
    </row>
    <row r="678" spans="1:87" s="386" customFormat="1" ht="109.5" customHeight="1">
      <c r="A678" s="1678"/>
      <c r="B678" s="2321"/>
      <c r="C678" s="3085"/>
      <c r="D678" s="2201" t="s">
        <v>2178</v>
      </c>
      <c r="E678" s="2185"/>
      <c r="F678" s="3085"/>
      <c r="G678" s="549"/>
      <c r="H678" s="3180"/>
      <c r="I678" s="1609"/>
      <c r="J678" s="1618"/>
      <c r="K678" s="3104"/>
      <c r="L678" s="3105"/>
      <c r="M678" s="3106"/>
      <c r="N678" s="393"/>
      <c r="O678" s="394"/>
      <c r="P678" s="381"/>
      <c r="Q678" s="393"/>
      <c r="R678" s="394"/>
      <c r="S678" s="407"/>
      <c r="T678" s="408"/>
      <c r="U678" s="394"/>
      <c r="V678" s="395"/>
      <c r="W678" s="393"/>
      <c r="X678" s="394"/>
      <c r="Y678" s="407"/>
      <c r="Z678" s="3119"/>
      <c r="AA678" s="444"/>
      <c r="AB678" s="752"/>
      <c r="AC678" s="1173"/>
      <c r="AD678" s="1796"/>
      <c r="AE678" s="1317"/>
      <c r="AF678" s="1362"/>
      <c r="AG678" s="1318"/>
      <c r="AH678" s="1318"/>
      <c r="AI678" s="1318"/>
      <c r="AJ678" s="1318"/>
      <c r="AK678" s="1318"/>
      <c r="AL678" s="1318"/>
      <c r="AM678" s="1318"/>
      <c r="AN678" s="1318"/>
      <c r="AO678" s="1318"/>
      <c r="AP678" s="1318"/>
      <c r="AQ678" s="1318"/>
      <c r="AR678" s="1318"/>
      <c r="AS678" s="1318"/>
      <c r="AT678" s="1318"/>
      <c r="AU678" s="1318"/>
      <c r="AV678" s="1318"/>
      <c r="AW678" s="1318"/>
      <c r="AX678" s="1318"/>
      <c r="AY678" s="1318"/>
      <c r="AZ678" s="1318"/>
      <c r="BA678" s="1318"/>
      <c r="BB678" s="1318"/>
      <c r="BC678" s="1318"/>
      <c r="BD678" s="1318"/>
      <c r="BE678" s="1318"/>
      <c r="BF678" s="1318"/>
      <c r="BG678" s="1318"/>
      <c r="BH678" s="1318"/>
      <c r="BI678" s="1318"/>
      <c r="BJ678" s="1318"/>
      <c r="BK678" s="1318"/>
      <c r="BL678" s="1318"/>
      <c r="BM678" s="1318"/>
      <c r="BN678" s="1318"/>
      <c r="BO678" s="1318"/>
      <c r="BP678" s="1318"/>
      <c r="BQ678" s="1318"/>
      <c r="BR678" s="1318"/>
      <c r="BS678" s="1318"/>
      <c r="BT678" s="1318"/>
      <c r="BU678" s="1318"/>
      <c r="BV678" s="1318"/>
      <c r="BW678" s="1318"/>
      <c r="BX678" s="1318"/>
      <c r="BY678" s="1318"/>
      <c r="BZ678" s="1318"/>
      <c r="CA678" s="1318"/>
      <c r="CB678" s="1318"/>
      <c r="CC678" s="1318"/>
      <c r="CD678" s="1318"/>
      <c r="CE678" s="1318"/>
      <c r="CF678" s="1318"/>
      <c r="CG678" s="1318"/>
      <c r="CH678" s="1378">
        <f t="shared" si="14"/>
        <v>0</v>
      </c>
      <c r="CI678" s="1366"/>
    </row>
    <row r="679" spans="1:87" s="386" customFormat="1" ht="80.25" customHeight="1">
      <c r="A679" s="1678"/>
      <c r="B679" s="2321"/>
      <c r="C679" s="784"/>
      <c r="D679" s="1649" t="s">
        <v>2403</v>
      </c>
      <c r="E679" s="2185"/>
      <c r="F679" s="1649"/>
      <c r="G679" s="549"/>
      <c r="H679" s="3181"/>
      <c r="I679" s="1609"/>
      <c r="J679" s="1618"/>
      <c r="K679" s="3104"/>
      <c r="L679" s="3105"/>
      <c r="M679" s="2305"/>
      <c r="N679" s="393"/>
      <c r="O679" s="394"/>
      <c r="P679" s="381"/>
      <c r="Q679" s="393"/>
      <c r="R679" s="394"/>
      <c r="S679" s="407"/>
      <c r="T679" s="408"/>
      <c r="U679" s="394"/>
      <c r="V679" s="395"/>
      <c r="W679" s="393"/>
      <c r="X679" s="394"/>
      <c r="Y679" s="407"/>
      <c r="Z679" s="2160" t="s">
        <v>2379</v>
      </c>
      <c r="AA679" s="444">
        <v>231</v>
      </c>
      <c r="AB679" s="752"/>
      <c r="AC679" s="1173" t="s">
        <v>5</v>
      </c>
      <c r="AD679" s="1796">
        <f>15*800</f>
        <v>12000</v>
      </c>
      <c r="AE679" s="1317"/>
      <c r="AF679" s="1362"/>
      <c r="AG679" s="1318"/>
      <c r="AH679" s="1318"/>
      <c r="AI679" s="1318"/>
      <c r="AJ679" s="1329">
        <f>+AD679</f>
        <v>12000</v>
      </c>
      <c r="AK679" s="1318"/>
      <c r="AL679" s="1318"/>
      <c r="AM679" s="1318"/>
      <c r="AN679" s="1318"/>
      <c r="AO679" s="1318"/>
      <c r="AP679" s="1318"/>
      <c r="AQ679" s="1318"/>
      <c r="AR679" s="1318"/>
      <c r="AS679" s="1318"/>
      <c r="AT679" s="1318"/>
      <c r="AU679" s="1318"/>
      <c r="AV679" s="1318"/>
      <c r="AW679" s="1318"/>
      <c r="AX679" s="1318"/>
      <c r="AY679" s="1318"/>
      <c r="AZ679" s="1318"/>
      <c r="BA679" s="1318"/>
      <c r="BB679" s="1318"/>
      <c r="BC679" s="1318"/>
      <c r="BD679" s="1318"/>
      <c r="BE679" s="1318"/>
      <c r="BF679" s="1318"/>
      <c r="BG679" s="1318"/>
      <c r="BH679" s="1318"/>
      <c r="BI679" s="1318"/>
      <c r="BJ679" s="1318"/>
      <c r="BK679" s="1318"/>
      <c r="BL679" s="1318"/>
      <c r="BM679" s="1318"/>
      <c r="BN679" s="1318"/>
      <c r="BO679" s="1318"/>
      <c r="BP679" s="1318"/>
      <c r="BQ679" s="1318"/>
      <c r="BR679" s="1318"/>
      <c r="BS679" s="1318"/>
      <c r="BT679" s="1318"/>
      <c r="BU679" s="1318"/>
      <c r="BV679" s="1318"/>
      <c r="BW679" s="1318"/>
      <c r="BX679" s="1318"/>
      <c r="BY679" s="1318"/>
      <c r="BZ679" s="1318"/>
      <c r="CA679" s="1318"/>
      <c r="CB679" s="1318"/>
      <c r="CC679" s="1318"/>
      <c r="CD679" s="1318"/>
      <c r="CE679" s="1318"/>
      <c r="CF679" s="1318"/>
      <c r="CG679" s="1318"/>
      <c r="CH679" s="1378">
        <f t="shared" si="14"/>
        <v>12000</v>
      </c>
      <c r="CI679" s="1366"/>
    </row>
    <row r="680" spans="1:87" s="386" customFormat="1" ht="117" customHeight="1">
      <c r="A680" s="1678"/>
      <c r="B680" s="2321"/>
      <c r="C680" s="784"/>
      <c r="D680" s="1649" t="s">
        <v>2404</v>
      </c>
      <c r="E680" s="2185"/>
      <c r="F680" s="1649"/>
      <c r="G680" s="549"/>
      <c r="H680" s="3181"/>
      <c r="I680" s="1609"/>
      <c r="J680" s="1618"/>
      <c r="K680" s="3104"/>
      <c r="L680" s="2153"/>
      <c r="M680" s="2143"/>
      <c r="N680" s="393"/>
      <c r="O680" s="394"/>
      <c r="P680" s="395"/>
      <c r="Q680" s="393"/>
      <c r="R680" s="394"/>
      <c r="S680" s="407"/>
      <c r="T680" s="408"/>
      <c r="U680" s="394"/>
      <c r="V680" s="395"/>
      <c r="W680" s="393"/>
      <c r="X680" s="394"/>
      <c r="Y680" s="407"/>
      <c r="Z680" s="2160"/>
      <c r="AA680" s="444"/>
      <c r="AB680" s="752"/>
      <c r="AC680" s="1173"/>
      <c r="AD680" s="1796"/>
      <c r="AE680" s="1317"/>
      <c r="AF680" s="1362"/>
      <c r="AG680" s="1318"/>
      <c r="AH680" s="1318"/>
      <c r="AI680" s="1318"/>
      <c r="AJ680" s="1318"/>
      <c r="AK680" s="1318"/>
      <c r="AL680" s="1318"/>
      <c r="AM680" s="1318"/>
      <c r="AN680" s="1318"/>
      <c r="AO680" s="1318"/>
      <c r="AP680" s="1318"/>
      <c r="AQ680" s="1318"/>
      <c r="AR680" s="1318"/>
      <c r="AS680" s="1318"/>
      <c r="AT680" s="1318"/>
      <c r="AU680" s="1318"/>
      <c r="AV680" s="1318"/>
      <c r="AW680" s="1318"/>
      <c r="AX680" s="1318"/>
      <c r="AY680" s="1318"/>
      <c r="AZ680" s="1318"/>
      <c r="BA680" s="1318"/>
      <c r="BB680" s="1318"/>
      <c r="BC680" s="1318"/>
      <c r="BD680" s="1318"/>
      <c r="BE680" s="1318"/>
      <c r="BF680" s="1318"/>
      <c r="BG680" s="1318"/>
      <c r="BH680" s="1318"/>
      <c r="BI680" s="1318"/>
      <c r="BJ680" s="1318"/>
      <c r="BK680" s="1318"/>
      <c r="BL680" s="1318"/>
      <c r="BM680" s="1318"/>
      <c r="BN680" s="1318"/>
      <c r="BO680" s="1318"/>
      <c r="BP680" s="1318"/>
      <c r="BQ680" s="1318"/>
      <c r="BR680" s="1318"/>
      <c r="BS680" s="1318"/>
      <c r="BT680" s="1318"/>
      <c r="BU680" s="1318"/>
      <c r="BV680" s="1318"/>
      <c r="BW680" s="1318"/>
      <c r="BX680" s="1318"/>
      <c r="BY680" s="1318"/>
      <c r="BZ680" s="1318"/>
      <c r="CA680" s="1318"/>
      <c r="CB680" s="1318"/>
      <c r="CC680" s="1318"/>
      <c r="CD680" s="1318"/>
      <c r="CE680" s="1318"/>
      <c r="CF680" s="1318"/>
      <c r="CG680" s="1318"/>
      <c r="CH680" s="1378">
        <f t="shared" si="14"/>
        <v>0</v>
      </c>
      <c r="CI680" s="1366"/>
    </row>
    <row r="681" spans="1:87" s="386" customFormat="1" ht="31.5" customHeight="1">
      <c r="A681" s="1678"/>
      <c r="B681" s="2321"/>
      <c r="C681" s="784"/>
      <c r="D681" s="3085" t="s">
        <v>2318</v>
      </c>
      <c r="E681" s="2185"/>
      <c r="F681" s="1649"/>
      <c r="G681" s="549"/>
      <c r="H681" s="3181"/>
      <c r="I681" s="1609"/>
      <c r="J681" s="910"/>
      <c r="K681" s="2176"/>
      <c r="L681" s="141"/>
      <c r="M681" s="2175"/>
      <c r="N681" s="398"/>
      <c r="O681" s="396"/>
      <c r="P681" s="411"/>
      <c r="Q681" s="398"/>
      <c r="R681" s="396"/>
      <c r="S681" s="397"/>
      <c r="T681" s="399"/>
      <c r="U681" s="396"/>
      <c r="V681" s="411"/>
      <c r="W681" s="398"/>
      <c r="X681" s="396"/>
      <c r="Y681" s="397"/>
      <c r="Z681" s="2193"/>
      <c r="AA681" s="455"/>
      <c r="AB681" s="456"/>
      <c r="AC681" s="561"/>
      <c r="AD681" s="1797"/>
      <c r="AE681" s="1317"/>
      <c r="AF681" s="1362"/>
      <c r="AG681" s="1318"/>
      <c r="AH681" s="1318"/>
      <c r="AI681" s="1318"/>
      <c r="AJ681" s="1318"/>
      <c r="AK681" s="1318"/>
      <c r="AL681" s="1318"/>
      <c r="AM681" s="1318"/>
      <c r="AN681" s="1318"/>
      <c r="AO681" s="1318"/>
      <c r="AP681" s="1318"/>
      <c r="AQ681" s="1318"/>
      <c r="AR681" s="1318"/>
      <c r="AS681" s="1318"/>
      <c r="AT681" s="1318"/>
      <c r="AU681" s="1318"/>
      <c r="AV681" s="1318"/>
      <c r="AW681" s="1318"/>
      <c r="AX681" s="1318"/>
      <c r="AY681" s="1318"/>
      <c r="AZ681" s="1318"/>
      <c r="BA681" s="1318"/>
      <c r="BB681" s="1318"/>
      <c r="BC681" s="1318"/>
      <c r="BD681" s="1318"/>
      <c r="BE681" s="1318"/>
      <c r="BF681" s="1318"/>
      <c r="BG681" s="1318"/>
      <c r="BH681" s="1318"/>
      <c r="BI681" s="1318"/>
      <c r="BJ681" s="1318"/>
      <c r="BK681" s="1318"/>
      <c r="BL681" s="1318"/>
      <c r="BM681" s="1318"/>
      <c r="BN681" s="1318"/>
      <c r="BO681" s="1318"/>
      <c r="BP681" s="1318"/>
      <c r="BQ681" s="1318"/>
      <c r="BR681" s="1318"/>
      <c r="BS681" s="1318"/>
      <c r="BT681" s="1318"/>
      <c r="BU681" s="1318"/>
      <c r="BV681" s="1318"/>
      <c r="BW681" s="1318"/>
      <c r="BX681" s="1318"/>
      <c r="BY681" s="1318"/>
      <c r="BZ681" s="1318"/>
      <c r="CA681" s="1318"/>
      <c r="CB681" s="1318"/>
      <c r="CC681" s="1318"/>
      <c r="CD681" s="1318"/>
      <c r="CE681" s="1318"/>
      <c r="CF681" s="1318"/>
      <c r="CG681" s="1318"/>
      <c r="CH681" s="1378">
        <f t="shared" si="14"/>
        <v>0</v>
      </c>
      <c r="CI681" s="1366"/>
    </row>
    <row r="682" spans="1:87" s="386" customFormat="1" ht="178.5" customHeight="1">
      <c r="A682" s="1678"/>
      <c r="B682" s="2321"/>
      <c r="C682" s="784"/>
      <c r="D682" s="3085"/>
      <c r="E682" s="2185"/>
      <c r="F682" s="1649"/>
      <c r="G682" s="549"/>
      <c r="H682" s="3181"/>
      <c r="I682" s="1623">
        <v>141</v>
      </c>
      <c r="J682" s="1618">
        <v>2</v>
      </c>
      <c r="K682" s="2145" t="s">
        <v>2380</v>
      </c>
      <c r="L682" s="2153" t="s">
        <v>1378</v>
      </c>
      <c r="M682" s="2143" t="s">
        <v>2319</v>
      </c>
      <c r="N682" s="393"/>
      <c r="O682" s="394"/>
      <c r="P682" s="389"/>
      <c r="Q682" s="388"/>
      <c r="R682" s="394"/>
      <c r="S682" s="407"/>
      <c r="T682" s="408"/>
      <c r="U682" s="394"/>
      <c r="V682" s="395"/>
      <c r="W682" s="393"/>
      <c r="X682" s="394"/>
      <c r="Y682" s="407"/>
      <c r="Z682" s="2160" t="s">
        <v>2320</v>
      </c>
      <c r="AA682" s="444">
        <v>231</v>
      </c>
      <c r="AB682" s="752"/>
      <c r="AC682" s="1173" t="s">
        <v>5</v>
      </c>
      <c r="AD682" s="1796">
        <f>520*3+360*7</f>
        <v>4080</v>
      </c>
      <c r="AE682" s="1317"/>
      <c r="AF682" s="1362"/>
      <c r="AG682" s="1318"/>
      <c r="AH682" s="1318"/>
      <c r="AI682" s="1318"/>
      <c r="AJ682" s="1329">
        <f>+AD682</f>
        <v>4080</v>
      </c>
      <c r="AK682" s="1318"/>
      <c r="AL682" s="1318"/>
      <c r="AM682" s="1318"/>
      <c r="AN682" s="1318"/>
      <c r="AO682" s="1318"/>
      <c r="AP682" s="1318"/>
      <c r="AQ682" s="1318"/>
      <c r="AR682" s="1318"/>
      <c r="AS682" s="1318"/>
      <c r="AT682" s="1318"/>
      <c r="AU682" s="1318"/>
      <c r="AV682" s="1318"/>
      <c r="AW682" s="1318"/>
      <c r="AX682" s="1318"/>
      <c r="AY682" s="1318"/>
      <c r="AZ682" s="1318"/>
      <c r="BA682" s="1318"/>
      <c r="BB682" s="1318"/>
      <c r="BC682" s="1318"/>
      <c r="BD682" s="1318"/>
      <c r="BE682" s="1318"/>
      <c r="BF682" s="1318"/>
      <c r="BG682" s="1318"/>
      <c r="BH682" s="1318"/>
      <c r="BI682" s="1318"/>
      <c r="BJ682" s="1318"/>
      <c r="BK682" s="1318"/>
      <c r="BL682" s="1318"/>
      <c r="BM682" s="1318"/>
      <c r="BN682" s="1318"/>
      <c r="BO682" s="1318"/>
      <c r="BP682" s="1318"/>
      <c r="BQ682" s="1318"/>
      <c r="BR682" s="1318"/>
      <c r="BS682" s="1318"/>
      <c r="BT682" s="1318"/>
      <c r="BU682" s="1318"/>
      <c r="BV682" s="1318"/>
      <c r="BW682" s="1318"/>
      <c r="BX682" s="1318"/>
      <c r="BY682" s="1318"/>
      <c r="BZ682" s="1318"/>
      <c r="CA682" s="1318"/>
      <c r="CB682" s="1318"/>
      <c r="CC682" s="1318"/>
      <c r="CD682" s="1318"/>
      <c r="CE682" s="1318"/>
      <c r="CF682" s="1318"/>
      <c r="CG682" s="1318"/>
      <c r="CH682" s="1378">
        <f t="shared" si="14"/>
        <v>4080</v>
      </c>
      <c r="CI682" s="1366"/>
    </row>
    <row r="683" spans="1:87" s="386" customFormat="1" ht="121.5" customHeight="1">
      <c r="A683" s="1678"/>
      <c r="B683" s="2321"/>
      <c r="C683" s="784"/>
      <c r="D683" s="1649" t="s">
        <v>2405</v>
      </c>
      <c r="E683" s="2185"/>
      <c r="F683" s="1649"/>
      <c r="G683" s="549"/>
      <c r="H683" s="1665"/>
      <c r="I683" s="1609"/>
      <c r="J683" s="1618"/>
      <c r="K683" s="2145"/>
      <c r="L683" s="2153"/>
      <c r="M683" s="2143"/>
      <c r="N683" s="393"/>
      <c r="O683" s="394"/>
      <c r="P683" s="395"/>
      <c r="Q683" s="393"/>
      <c r="R683" s="394"/>
      <c r="S683" s="407"/>
      <c r="T683" s="408"/>
      <c r="U683" s="394"/>
      <c r="V683" s="395"/>
      <c r="W683" s="393"/>
      <c r="X683" s="394"/>
      <c r="Y683" s="407"/>
      <c r="Z683" s="2160" t="s">
        <v>1217</v>
      </c>
      <c r="AA683" s="444">
        <v>241</v>
      </c>
      <c r="AB683" s="752"/>
      <c r="AC683" s="1173" t="s">
        <v>7</v>
      </c>
      <c r="AD683" s="1796">
        <f>400*7</f>
        <v>2800</v>
      </c>
      <c r="AE683" s="1317"/>
      <c r="AF683" s="1362"/>
      <c r="AG683" s="3176"/>
      <c r="AH683" s="1318"/>
      <c r="AI683" s="1318"/>
      <c r="AJ683" s="1329"/>
      <c r="AK683" s="1318"/>
      <c r="AL683" s="1329">
        <f>+AD683</f>
        <v>2800</v>
      </c>
      <c r="AM683" s="1318"/>
      <c r="AN683" s="1318"/>
      <c r="AO683" s="1318"/>
      <c r="AP683" s="1318"/>
      <c r="AQ683" s="1318"/>
      <c r="AR683" s="1318"/>
      <c r="AS683" s="1318"/>
      <c r="AT683" s="1318"/>
      <c r="AU683" s="1318"/>
      <c r="AV683" s="1318"/>
      <c r="AW683" s="1318"/>
      <c r="AX683" s="1318"/>
      <c r="AY683" s="1318"/>
      <c r="AZ683" s="1318"/>
      <c r="BA683" s="1318"/>
      <c r="BB683" s="1318"/>
      <c r="BC683" s="1318"/>
      <c r="BD683" s="1318"/>
      <c r="BE683" s="1318"/>
      <c r="BF683" s="1318"/>
      <c r="BG683" s="1318"/>
      <c r="BH683" s="1318"/>
      <c r="BI683" s="1318"/>
      <c r="BJ683" s="1318"/>
      <c r="BK683" s="1318"/>
      <c r="BL683" s="1318"/>
      <c r="BM683" s="1318"/>
      <c r="BN683" s="1318"/>
      <c r="BO683" s="1318"/>
      <c r="BP683" s="1318"/>
      <c r="BQ683" s="1318"/>
      <c r="BR683" s="1318"/>
      <c r="BS683" s="1318"/>
      <c r="BT683" s="1318"/>
      <c r="BU683" s="1318"/>
      <c r="BV683" s="1318"/>
      <c r="BW683" s="1318"/>
      <c r="BX683" s="1318"/>
      <c r="BY683" s="1318"/>
      <c r="BZ683" s="1318"/>
      <c r="CA683" s="1318"/>
      <c r="CB683" s="1318"/>
      <c r="CC683" s="1318"/>
      <c r="CD683" s="1318"/>
      <c r="CE683" s="1318"/>
      <c r="CF683" s="1318"/>
      <c r="CG683" s="1318"/>
      <c r="CH683" s="1378">
        <f t="shared" si="14"/>
        <v>2800</v>
      </c>
      <c r="CI683" s="1366"/>
    </row>
    <row r="684" spans="1:87" s="386" customFormat="1" ht="121.5" customHeight="1">
      <c r="A684" s="1678"/>
      <c r="B684" s="2321"/>
      <c r="C684" s="784"/>
      <c r="D684" s="1649"/>
      <c r="E684" s="2185"/>
      <c r="F684" s="1649"/>
      <c r="G684" s="549"/>
      <c r="H684" s="1665"/>
      <c r="I684" s="1609"/>
      <c r="J684" s="1618"/>
      <c r="K684" s="2145"/>
      <c r="L684" s="2153"/>
      <c r="M684" s="2143"/>
      <c r="N684" s="393"/>
      <c r="O684" s="394"/>
      <c r="P684" s="395"/>
      <c r="Q684" s="393"/>
      <c r="R684" s="394"/>
      <c r="S684" s="407"/>
      <c r="T684" s="408"/>
      <c r="U684" s="394"/>
      <c r="V684" s="395"/>
      <c r="W684" s="393"/>
      <c r="X684" s="394"/>
      <c r="Y684" s="407"/>
      <c r="Z684" s="2160"/>
      <c r="AA684" s="444">
        <v>244</v>
      </c>
      <c r="AB684" s="752"/>
      <c r="AC684" s="1173" t="s">
        <v>127</v>
      </c>
      <c r="AD684" s="1796">
        <f>30*7</f>
        <v>210</v>
      </c>
      <c r="AE684" s="1317"/>
      <c r="AF684" s="1362"/>
      <c r="AG684" s="3176"/>
      <c r="AH684" s="1318"/>
      <c r="AI684" s="1318"/>
      <c r="AJ684" s="1329"/>
      <c r="AK684" s="1318"/>
      <c r="AL684" s="1318"/>
      <c r="AM684" s="1318"/>
      <c r="AN684" s="1329">
        <f>+AD684</f>
        <v>210</v>
      </c>
      <c r="AO684" s="1329"/>
      <c r="AP684" s="1318"/>
      <c r="AQ684" s="1318"/>
      <c r="AR684" s="1318"/>
      <c r="AS684" s="1318"/>
      <c r="AT684" s="1318"/>
      <c r="AU684" s="1318"/>
      <c r="AV684" s="1318"/>
      <c r="AW684" s="1318"/>
      <c r="AX684" s="1318"/>
      <c r="AY684" s="1318"/>
      <c r="AZ684" s="1318"/>
      <c r="BA684" s="1318"/>
      <c r="BB684" s="1318"/>
      <c r="BC684" s="1318"/>
      <c r="BD684" s="1318"/>
      <c r="BE684" s="1318"/>
      <c r="BF684" s="1318"/>
      <c r="BG684" s="1318"/>
      <c r="BH684" s="1318"/>
      <c r="BI684" s="1318"/>
      <c r="BJ684" s="1318"/>
      <c r="BK684" s="1318"/>
      <c r="BL684" s="1318"/>
      <c r="BM684" s="1318"/>
      <c r="BN684" s="1318"/>
      <c r="BO684" s="1318"/>
      <c r="BP684" s="1318"/>
      <c r="BQ684" s="1318"/>
      <c r="BR684" s="1318"/>
      <c r="BS684" s="1318"/>
      <c r="BT684" s="1318"/>
      <c r="BU684" s="1318"/>
      <c r="BV684" s="1318"/>
      <c r="BW684" s="1318"/>
      <c r="BX684" s="1318"/>
      <c r="BY684" s="1318"/>
      <c r="BZ684" s="1318"/>
      <c r="CA684" s="1318"/>
      <c r="CB684" s="1318"/>
      <c r="CC684" s="1318"/>
      <c r="CD684" s="1318"/>
      <c r="CE684" s="1318"/>
      <c r="CF684" s="1318"/>
      <c r="CG684" s="1318"/>
      <c r="CH684" s="1378">
        <f t="shared" si="14"/>
        <v>210</v>
      </c>
      <c r="CI684" s="1366"/>
    </row>
    <row r="685" spans="1:87" s="386" customFormat="1" ht="121.5" customHeight="1">
      <c r="A685" s="1678"/>
      <c r="B685" s="2321"/>
      <c r="C685" s="784"/>
      <c r="D685" s="1649"/>
      <c r="E685" s="2185"/>
      <c r="F685" s="1649"/>
      <c r="G685" s="549"/>
      <c r="H685" s="1665"/>
      <c r="I685" s="1609"/>
      <c r="J685" s="1618"/>
      <c r="K685" s="2145"/>
      <c r="L685" s="2153"/>
      <c r="M685" s="2143"/>
      <c r="N685" s="393"/>
      <c r="O685" s="394"/>
      <c r="P685" s="395"/>
      <c r="Q685" s="393"/>
      <c r="R685" s="394"/>
      <c r="S685" s="407"/>
      <c r="T685" s="408"/>
      <c r="U685" s="394"/>
      <c r="V685" s="395"/>
      <c r="W685" s="393"/>
      <c r="X685" s="394"/>
      <c r="Y685" s="407"/>
      <c r="Z685" s="3578" t="s">
        <v>2407</v>
      </c>
      <c r="AA685" s="2824">
        <v>412</v>
      </c>
      <c r="AB685" s="2825">
        <v>4122</v>
      </c>
      <c r="AC685" s="2826" t="s">
        <v>389</v>
      </c>
      <c r="AD685" s="2827">
        <f>(3000*15)*12</f>
        <v>540000</v>
      </c>
      <c r="AE685" s="1317"/>
      <c r="AF685" s="1496"/>
      <c r="AG685" s="1543"/>
      <c r="AH685" s="1318"/>
      <c r="AI685" s="1318"/>
      <c r="AJ685" s="1329"/>
      <c r="AK685" s="1318"/>
      <c r="AL685" s="1318"/>
      <c r="AM685" s="1318"/>
      <c r="AN685" s="1318"/>
      <c r="AO685" s="1318"/>
      <c r="AP685" s="1318"/>
      <c r="AQ685" s="1318"/>
      <c r="AR685" s="1318"/>
      <c r="AS685" s="1318"/>
      <c r="AT685" s="1318"/>
      <c r="AU685" s="1318"/>
      <c r="AV685" s="1318"/>
      <c r="AW685" s="1318"/>
      <c r="AX685" s="1318"/>
      <c r="AY685" s="1318"/>
      <c r="AZ685" s="1318"/>
      <c r="BA685" s="1318"/>
      <c r="BB685" s="1318"/>
      <c r="BC685" s="1318"/>
      <c r="BD685" s="1318"/>
      <c r="BE685" s="1318"/>
      <c r="BF685" s="1318"/>
      <c r="BG685" s="1318"/>
      <c r="BH685" s="1318"/>
      <c r="BI685" s="1318"/>
      <c r="BJ685" s="1318"/>
      <c r="BK685" s="1318"/>
      <c r="BL685" s="1318"/>
      <c r="BM685" s="1318"/>
      <c r="BN685" s="1318"/>
      <c r="BO685" s="1318"/>
      <c r="BP685" s="1318"/>
      <c r="BQ685" s="1318"/>
      <c r="BR685" s="1318"/>
      <c r="BS685" s="1318"/>
      <c r="BT685" s="1329">
        <f>+AD685</f>
        <v>540000</v>
      </c>
      <c r="BU685" s="1318"/>
      <c r="BV685" s="1318"/>
      <c r="BW685" s="1318"/>
      <c r="BX685" s="1318"/>
      <c r="BY685" s="1318"/>
      <c r="BZ685" s="1318"/>
      <c r="CA685" s="1318"/>
      <c r="CB685" s="1318"/>
      <c r="CC685" s="1318"/>
      <c r="CD685" s="1318"/>
      <c r="CE685" s="1318"/>
      <c r="CF685" s="1318"/>
      <c r="CG685" s="1318"/>
      <c r="CH685" s="1378">
        <f t="shared" si="14"/>
        <v>540000</v>
      </c>
      <c r="CI685" s="1366"/>
    </row>
    <row r="686" spans="1:87" s="386" customFormat="1" ht="45.75" customHeight="1">
      <c r="A686" s="1678"/>
      <c r="B686" s="2321"/>
      <c r="C686" s="784"/>
      <c r="D686" s="1649"/>
      <c r="E686" s="2185"/>
      <c r="F686" s="1649"/>
      <c r="G686" s="2352"/>
      <c r="H686" s="2159"/>
      <c r="I686" s="1624"/>
      <c r="J686" s="910"/>
      <c r="K686" s="2176"/>
      <c r="L686" s="2174"/>
      <c r="M686" s="2175"/>
      <c r="N686" s="398"/>
      <c r="O686" s="396"/>
      <c r="P686" s="411"/>
      <c r="Q686" s="398"/>
      <c r="R686" s="396"/>
      <c r="S686" s="397"/>
      <c r="T686" s="399"/>
      <c r="U686" s="396"/>
      <c r="V686" s="411"/>
      <c r="W686" s="398"/>
      <c r="X686" s="396"/>
      <c r="Y686" s="397"/>
      <c r="Z686" s="3579"/>
      <c r="AA686" s="1954"/>
      <c r="AB686" s="231"/>
      <c r="AC686" s="450"/>
      <c r="AD686" s="1802"/>
      <c r="AE686" s="1317"/>
      <c r="AF686" s="1362"/>
      <c r="AG686" s="1318"/>
      <c r="AH686" s="1318"/>
      <c r="AI686" s="1318"/>
      <c r="AJ686" s="1318"/>
      <c r="AK686" s="1318"/>
      <c r="AL686" s="1329">
        <f>+AD686</f>
        <v>0</v>
      </c>
      <c r="AM686" s="1318"/>
      <c r="AN686" s="1318"/>
      <c r="AO686" s="1318"/>
      <c r="AP686" s="1318"/>
      <c r="AQ686" s="1318"/>
      <c r="AR686" s="1318"/>
      <c r="AS686" s="1318"/>
      <c r="AT686" s="1318"/>
      <c r="AU686" s="1318"/>
      <c r="AV686" s="1318"/>
      <c r="AW686" s="1318"/>
      <c r="AX686" s="1318"/>
      <c r="AY686" s="1318"/>
      <c r="AZ686" s="1318"/>
      <c r="BA686" s="1318"/>
      <c r="BB686" s="1318"/>
      <c r="BC686" s="1318"/>
      <c r="BD686" s="1318"/>
      <c r="BE686" s="1318"/>
      <c r="BF686" s="1318"/>
      <c r="BG686" s="1318"/>
      <c r="BH686" s="1318"/>
      <c r="BI686" s="1318"/>
      <c r="BJ686" s="1318"/>
      <c r="BK686" s="1318"/>
      <c r="BL686" s="1318"/>
      <c r="BM686" s="1318"/>
      <c r="BN686" s="1318"/>
      <c r="BO686" s="1318"/>
      <c r="BP686" s="1318"/>
      <c r="BQ686" s="1318"/>
      <c r="BR686" s="1318"/>
      <c r="BS686" s="1318"/>
      <c r="BT686" s="1318"/>
      <c r="BU686" s="1318"/>
      <c r="BV686" s="1318"/>
      <c r="BW686" s="1318"/>
      <c r="BX686" s="1318"/>
      <c r="BY686" s="1318"/>
      <c r="BZ686" s="1318"/>
      <c r="CA686" s="1318"/>
      <c r="CB686" s="1318"/>
      <c r="CC686" s="1318"/>
      <c r="CD686" s="1318"/>
      <c r="CE686" s="1318"/>
      <c r="CF686" s="1318"/>
      <c r="CG686" s="1318"/>
      <c r="CH686" s="1378">
        <f t="shared" si="14"/>
        <v>0</v>
      </c>
      <c r="CI686" s="1366"/>
    </row>
    <row r="687" spans="1:87" s="386" customFormat="1" ht="108.75" customHeight="1">
      <c r="A687" s="1678"/>
      <c r="B687" s="2321"/>
      <c r="C687" s="784"/>
      <c r="D687" s="1649"/>
      <c r="E687" s="2185"/>
      <c r="F687" s="1649"/>
      <c r="G687" s="549"/>
      <c r="H687" s="2141"/>
      <c r="I687" s="1609"/>
      <c r="J687" s="1618"/>
      <c r="K687" s="3301" t="s">
        <v>2314</v>
      </c>
      <c r="L687" s="2153"/>
      <c r="M687" s="2143"/>
      <c r="N687" s="393"/>
      <c r="O687" s="394"/>
      <c r="P687" s="395"/>
      <c r="Q687" s="393"/>
      <c r="R687" s="394"/>
      <c r="S687" s="407"/>
      <c r="T687" s="408"/>
      <c r="U687" s="394"/>
      <c r="V687" s="395"/>
      <c r="W687" s="393"/>
      <c r="X687" s="394"/>
      <c r="Y687" s="407"/>
      <c r="Z687" s="2160" t="s">
        <v>2388</v>
      </c>
      <c r="AA687" s="444"/>
      <c r="AB687" s="752"/>
      <c r="AC687" s="1173"/>
      <c r="AD687" s="1796"/>
      <c r="AE687" s="1317"/>
      <c r="AF687" s="1362"/>
      <c r="AG687" s="1318"/>
      <c r="AH687" s="1318"/>
      <c r="AI687" s="1318"/>
      <c r="AJ687" s="1318"/>
      <c r="AK687" s="1318"/>
      <c r="AL687" s="1329"/>
      <c r="AM687" s="1318"/>
      <c r="AN687" s="1318"/>
      <c r="AO687" s="1318"/>
      <c r="AP687" s="1318"/>
      <c r="AQ687" s="1318"/>
      <c r="AR687" s="1318"/>
      <c r="AS687" s="1318"/>
      <c r="AT687" s="1318"/>
      <c r="AU687" s="1318"/>
      <c r="AV687" s="1318"/>
      <c r="AW687" s="1318"/>
      <c r="AX687" s="1318"/>
      <c r="AY687" s="1318"/>
      <c r="AZ687" s="1318"/>
      <c r="BA687" s="1318"/>
      <c r="BB687" s="1318"/>
      <c r="BC687" s="1318"/>
      <c r="BD687" s="1318"/>
      <c r="BE687" s="1318"/>
      <c r="BF687" s="1318"/>
      <c r="BG687" s="1318"/>
      <c r="BH687" s="1318"/>
      <c r="BI687" s="1318"/>
      <c r="BJ687" s="1318"/>
      <c r="BK687" s="1318"/>
      <c r="BL687" s="1318"/>
      <c r="BM687" s="1318"/>
      <c r="BN687" s="1318"/>
      <c r="BO687" s="1318"/>
      <c r="BP687" s="1318"/>
      <c r="BQ687" s="1318"/>
      <c r="BR687" s="1318"/>
      <c r="BS687" s="1318"/>
      <c r="BT687" s="1318"/>
      <c r="BU687" s="1318"/>
      <c r="BV687" s="1318"/>
      <c r="BW687" s="1318"/>
      <c r="BX687" s="1318"/>
      <c r="BY687" s="1318"/>
      <c r="BZ687" s="1318"/>
      <c r="CA687" s="1318"/>
      <c r="CB687" s="1318"/>
      <c r="CC687" s="1318"/>
      <c r="CD687" s="1318"/>
      <c r="CE687" s="1318"/>
      <c r="CF687" s="1318"/>
      <c r="CG687" s="1318"/>
      <c r="CH687" s="1378">
        <f t="shared" si="14"/>
        <v>0</v>
      </c>
      <c r="CI687" s="1366"/>
    </row>
    <row r="688" spans="1:87" s="386" customFormat="1" ht="45.75" customHeight="1">
      <c r="A688" s="1678"/>
      <c r="B688" s="2321"/>
      <c r="C688" s="784"/>
      <c r="D688" s="1649"/>
      <c r="E688" s="2185"/>
      <c r="F688" s="1649"/>
      <c r="G688" s="549"/>
      <c r="H688" s="2141"/>
      <c r="I688" s="1609"/>
      <c r="J688" s="1618"/>
      <c r="K688" s="3193"/>
      <c r="L688" s="2153"/>
      <c r="M688" s="2143"/>
      <c r="N688" s="393"/>
      <c r="O688" s="394"/>
      <c r="P688" s="395"/>
      <c r="Q688" s="393"/>
      <c r="R688" s="394"/>
      <c r="S688" s="407"/>
      <c r="T688" s="408"/>
      <c r="U688" s="394"/>
      <c r="V688" s="395"/>
      <c r="W688" s="393"/>
      <c r="X688" s="394"/>
      <c r="Y688" s="407"/>
      <c r="Z688" s="3119" t="s">
        <v>1227</v>
      </c>
      <c r="AA688" s="444">
        <v>311</v>
      </c>
      <c r="AB688" s="752">
        <v>3111</v>
      </c>
      <c r="AC688" s="1173" t="s">
        <v>124</v>
      </c>
      <c r="AD688" s="1796">
        <f>250*120*8</f>
        <v>240000</v>
      </c>
      <c r="AE688" s="1317"/>
      <c r="AF688" s="1362"/>
      <c r="AG688" s="1318"/>
      <c r="AH688" s="1318"/>
      <c r="AI688" s="1318"/>
      <c r="AJ688" s="1318"/>
      <c r="AK688" s="1318"/>
      <c r="AL688" s="1329"/>
      <c r="AM688" s="1318"/>
      <c r="AN688" s="1318"/>
      <c r="AO688" s="1318"/>
      <c r="AP688" s="1318"/>
      <c r="AQ688" s="1318"/>
      <c r="AR688" s="1318"/>
      <c r="AS688" s="1318"/>
      <c r="AT688" s="1318"/>
      <c r="AU688" s="1318"/>
      <c r="AV688" s="1318"/>
      <c r="AW688" s="1318"/>
      <c r="AX688" s="1318"/>
      <c r="AY688" s="1318"/>
      <c r="AZ688" s="1318"/>
      <c r="BA688" s="1329">
        <f>+AD688</f>
        <v>240000</v>
      </c>
      <c r="BB688" s="1318"/>
      <c r="BC688" s="1318"/>
      <c r="BD688" s="1318"/>
      <c r="BE688" s="1318"/>
      <c r="BF688" s="1318"/>
      <c r="BG688" s="1318"/>
      <c r="BH688" s="1318"/>
      <c r="BI688" s="1318"/>
      <c r="BJ688" s="1318"/>
      <c r="BK688" s="1318"/>
      <c r="BL688" s="1318"/>
      <c r="BM688" s="1318"/>
      <c r="BN688" s="1318"/>
      <c r="BO688" s="1318"/>
      <c r="BP688" s="1318"/>
      <c r="BQ688" s="1318"/>
      <c r="BR688" s="1318"/>
      <c r="BS688" s="1318"/>
      <c r="BT688" s="1318"/>
      <c r="BU688" s="1318"/>
      <c r="BV688" s="1318"/>
      <c r="BW688" s="1318"/>
      <c r="BX688" s="1318"/>
      <c r="BY688" s="1318"/>
      <c r="BZ688" s="1318"/>
      <c r="CA688" s="1318"/>
      <c r="CB688" s="1318"/>
      <c r="CC688" s="1318"/>
      <c r="CD688" s="1318"/>
      <c r="CE688" s="1318"/>
      <c r="CF688" s="1318"/>
      <c r="CG688" s="1318"/>
      <c r="CH688" s="1378">
        <f t="shared" si="14"/>
        <v>240000</v>
      </c>
      <c r="CI688" s="1366"/>
    </row>
    <row r="689" spans="1:87" s="386" customFormat="1" ht="96.75" customHeight="1">
      <c r="A689" s="1678"/>
      <c r="B689" s="2321"/>
      <c r="C689" s="784"/>
      <c r="D689" s="1649"/>
      <c r="E689" s="2185"/>
      <c r="F689" s="1649"/>
      <c r="G689" s="549"/>
      <c r="H689" s="2141"/>
      <c r="I689" s="1609"/>
      <c r="J689" s="1618"/>
      <c r="K689" s="3193"/>
      <c r="L689" s="2153"/>
      <c r="M689" s="2143"/>
      <c r="N689" s="393"/>
      <c r="O689" s="394"/>
      <c r="P689" s="395"/>
      <c r="Q689" s="393"/>
      <c r="R689" s="394"/>
      <c r="S689" s="407"/>
      <c r="T689" s="408"/>
      <c r="U689" s="394"/>
      <c r="V689" s="395"/>
      <c r="W689" s="393"/>
      <c r="X689" s="394"/>
      <c r="Y689" s="407"/>
      <c r="Z689" s="3119"/>
      <c r="AA689" s="444"/>
      <c r="AB689" s="752"/>
      <c r="AC689" s="1173"/>
      <c r="AD689" s="1796"/>
      <c r="AE689" s="1317"/>
      <c r="AF689" s="1362"/>
      <c r="AG689" s="1318"/>
      <c r="AH689" s="1318"/>
      <c r="AI689" s="1318"/>
      <c r="AJ689" s="1318"/>
      <c r="AK689" s="1318"/>
      <c r="AL689" s="1329"/>
      <c r="AM689" s="1318"/>
      <c r="AN689" s="1318"/>
      <c r="AO689" s="1318"/>
      <c r="AP689" s="1318"/>
      <c r="AQ689" s="1318"/>
      <c r="AR689" s="1318"/>
      <c r="AS689" s="1318"/>
      <c r="AT689" s="1318"/>
      <c r="AU689" s="1318"/>
      <c r="AV689" s="1318"/>
      <c r="AW689" s="1318"/>
      <c r="AX689" s="1318"/>
      <c r="AY689" s="1318"/>
      <c r="AZ689" s="1318"/>
      <c r="BA689" s="1318"/>
      <c r="BB689" s="1318"/>
      <c r="BC689" s="1318"/>
      <c r="BD689" s="1318"/>
      <c r="BE689" s="1318"/>
      <c r="BF689" s="1318"/>
      <c r="BG689" s="1318"/>
      <c r="BH689" s="1318"/>
      <c r="BI689" s="1318"/>
      <c r="BJ689" s="1318"/>
      <c r="BK689" s="1318"/>
      <c r="BL689" s="1318"/>
      <c r="BM689" s="1318"/>
      <c r="BN689" s="1318"/>
      <c r="BO689" s="1318"/>
      <c r="BP689" s="1318"/>
      <c r="BQ689" s="1318"/>
      <c r="BR689" s="1318"/>
      <c r="BS689" s="1318"/>
      <c r="BT689" s="1318"/>
      <c r="BU689" s="1318"/>
      <c r="BV689" s="1318"/>
      <c r="BW689" s="1318"/>
      <c r="BX689" s="1318"/>
      <c r="BY689" s="1318"/>
      <c r="BZ689" s="1318"/>
      <c r="CA689" s="1318"/>
      <c r="CB689" s="1318"/>
      <c r="CC689" s="1318"/>
      <c r="CD689" s="1318"/>
      <c r="CE689" s="1318"/>
      <c r="CF689" s="1318"/>
      <c r="CG689" s="1318"/>
      <c r="CH689" s="1378">
        <f t="shared" si="14"/>
        <v>0</v>
      </c>
      <c r="CI689" s="1366"/>
    </row>
    <row r="690" spans="1:87" s="386" customFormat="1" ht="45.75" customHeight="1">
      <c r="A690" s="1678"/>
      <c r="B690" s="2321"/>
      <c r="C690" s="784"/>
      <c r="D690" s="1649"/>
      <c r="E690" s="2185"/>
      <c r="F690" s="1649"/>
      <c r="G690" s="549"/>
      <c r="H690" s="2141"/>
      <c r="I690" s="1609">
        <v>142</v>
      </c>
      <c r="J690" s="1618">
        <v>3</v>
      </c>
      <c r="K690" s="3104" t="s">
        <v>2384</v>
      </c>
      <c r="L690" s="3105" t="s">
        <v>2316</v>
      </c>
      <c r="M690" s="3106" t="s">
        <v>1224</v>
      </c>
      <c r="N690" s="393"/>
      <c r="O690" s="381"/>
      <c r="P690" s="395"/>
      <c r="Q690" s="393"/>
      <c r="R690" s="394"/>
      <c r="S690" s="407"/>
      <c r="T690" s="393"/>
      <c r="U690" s="394"/>
      <c r="V690" s="395"/>
      <c r="W690" s="393"/>
      <c r="X690" s="394"/>
      <c r="Y690" s="407"/>
      <c r="Z690" s="2160" t="s">
        <v>1221</v>
      </c>
      <c r="AA690" s="444">
        <v>231</v>
      </c>
      <c r="AB690" s="752"/>
      <c r="AC690" s="1173" t="s">
        <v>5</v>
      </c>
      <c r="AD690" s="1796">
        <f>(520*6+360)*8</f>
        <v>27840</v>
      </c>
      <c r="AE690" s="1317"/>
      <c r="AF690" s="1362"/>
      <c r="AG690" s="1318"/>
      <c r="AH690" s="1318"/>
      <c r="AI690" s="1318"/>
      <c r="AJ690" s="1329">
        <f>+AD690</f>
        <v>27840</v>
      </c>
      <c r="AK690" s="1318"/>
      <c r="AL690" s="1329"/>
      <c r="AM690" s="1318"/>
      <c r="AN690" s="1318"/>
      <c r="AO690" s="1318"/>
      <c r="AP690" s="1318"/>
      <c r="AQ690" s="1318"/>
      <c r="AR690" s="1318"/>
      <c r="AS690" s="1318"/>
      <c r="AT690" s="1318"/>
      <c r="AU690" s="1318"/>
      <c r="AV690" s="1318"/>
      <c r="AW690" s="1318"/>
      <c r="AX690" s="1318"/>
      <c r="AY690" s="1318"/>
      <c r="AZ690" s="1318"/>
      <c r="BA690" s="1318"/>
      <c r="BB690" s="1318"/>
      <c r="BC690" s="1318"/>
      <c r="BD690" s="1318"/>
      <c r="BE690" s="1318"/>
      <c r="BF690" s="1318"/>
      <c r="BG690" s="1318"/>
      <c r="BH690" s="1318"/>
      <c r="BI690" s="1318"/>
      <c r="BJ690" s="1318"/>
      <c r="BK690" s="1318"/>
      <c r="BL690" s="1318"/>
      <c r="BM690" s="1318"/>
      <c r="BN690" s="1318"/>
      <c r="BO690" s="1318"/>
      <c r="BP690" s="1318"/>
      <c r="BQ690" s="1318"/>
      <c r="BR690" s="1318"/>
      <c r="BS690" s="1318"/>
      <c r="BT690" s="1318"/>
      <c r="BU690" s="1318"/>
      <c r="BV690" s="1318"/>
      <c r="BW690" s="1318"/>
      <c r="BX690" s="1318"/>
      <c r="BY690" s="1318"/>
      <c r="BZ690" s="1318"/>
      <c r="CA690" s="1318"/>
      <c r="CB690" s="1318"/>
      <c r="CC690" s="1318"/>
      <c r="CD690" s="1318"/>
      <c r="CE690" s="1318"/>
      <c r="CF690" s="1318"/>
      <c r="CG690" s="1318"/>
      <c r="CH690" s="1378">
        <f t="shared" si="14"/>
        <v>27840</v>
      </c>
      <c r="CI690" s="1366"/>
    </row>
    <row r="691" spans="1:87" s="386" customFormat="1" ht="45.75" customHeight="1">
      <c r="A691" s="1678"/>
      <c r="B691" s="2321"/>
      <c r="C691" s="784"/>
      <c r="D691" s="1649"/>
      <c r="E691" s="2185"/>
      <c r="F691" s="1649"/>
      <c r="G691" s="549"/>
      <c r="H691" s="2141"/>
      <c r="I691" s="1609"/>
      <c r="J691" s="1618"/>
      <c r="K691" s="3104"/>
      <c r="L691" s="3105"/>
      <c r="M691" s="3106"/>
      <c r="N691" s="393"/>
      <c r="O691" s="381"/>
      <c r="P691" s="395"/>
      <c r="Q691" s="393"/>
      <c r="R691" s="394"/>
      <c r="S691" s="407"/>
      <c r="T691" s="393"/>
      <c r="U691" s="394"/>
      <c r="V691" s="395"/>
      <c r="W691" s="393"/>
      <c r="X691" s="394"/>
      <c r="Y691" s="407"/>
      <c r="Z691" s="2160"/>
      <c r="AA691" s="444"/>
      <c r="AB691" s="752"/>
      <c r="AC691" s="1173"/>
      <c r="AD691" s="1796"/>
      <c r="AE691" s="1317"/>
      <c r="AF691" s="1362"/>
      <c r="AG691" s="1318"/>
      <c r="AH691" s="1318"/>
      <c r="AI691" s="1318"/>
      <c r="AJ691" s="1318"/>
      <c r="AK691" s="1318"/>
      <c r="AL691" s="1329"/>
      <c r="AM691" s="1318"/>
      <c r="AN691" s="1318"/>
      <c r="AO691" s="1318"/>
      <c r="AP691" s="1318"/>
      <c r="AQ691" s="1318"/>
      <c r="AR691" s="1318"/>
      <c r="AS691" s="1318"/>
      <c r="AT691" s="1318"/>
      <c r="AU691" s="1318"/>
      <c r="AV691" s="1318"/>
      <c r="AW691" s="1318"/>
      <c r="AX691" s="1318"/>
      <c r="AY691" s="1318"/>
      <c r="AZ691" s="1318"/>
      <c r="BA691" s="1318"/>
      <c r="BB691" s="1318"/>
      <c r="BC691" s="1318"/>
      <c r="BD691" s="1318"/>
      <c r="BE691" s="1318"/>
      <c r="BF691" s="1318"/>
      <c r="BG691" s="1318"/>
      <c r="BH691" s="1318"/>
      <c r="BI691" s="1318"/>
      <c r="BJ691" s="1318"/>
      <c r="BK691" s="1318"/>
      <c r="BL691" s="1318"/>
      <c r="BM691" s="1318"/>
      <c r="BN691" s="1318"/>
      <c r="BO691" s="1318"/>
      <c r="BP691" s="1318"/>
      <c r="BQ691" s="1318"/>
      <c r="BR691" s="1318"/>
      <c r="BS691" s="1318"/>
      <c r="BT691" s="1318"/>
      <c r="BU691" s="1318"/>
      <c r="BV691" s="1318"/>
      <c r="BW691" s="1318"/>
      <c r="BX691" s="1318"/>
      <c r="BY691" s="1318"/>
      <c r="BZ691" s="1318"/>
      <c r="CA691" s="1318"/>
      <c r="CB691" s="1318"/>
      <c r="CC691" s="1318"/>
      <c r="CD691" s="1318"/>
      <c r="CE691" s="1318"/>
      <c r="CF691" s="1318"/>
      <c r="CG691" s="1318"/>
      <c r="CH691" s="1378">
        <f t="shared" si="14"/>
        <v>0</v>
      </c>
      <c r="CI691" s="1366"/>
    </row>
    <row r="692" spans="1:87" s="386" customFormat="1" ht="45.75" customHeight="1">
      <c r="A692" s="1678"/>
      <c r="B692" s="2321"/>
      <c r="C692" s="784"/>
      <c r="D692" s="1649"/>
      <c r="E692" s="2185"/>
      <c r="F692" s="1649"/>
      <c r="G692" s="549"/>
      <c r="H692" s="2141"/>
      <c r="I692" s="1609"/>
      <c r="J692" s="1618"/>
      <c r="K692" s="2145"/>
      <c r="L692" s="2153"/>
      <c r="M692" s="3106"/>
      <c r="N692" s="393"/>
      <c r="O692" s="381"/>
      <c r="P692" s="395"/>
      <c r="Q692" s="393"/>
      <c r="R692" s="394"/>
      <c r="S692" s="407"/>
      <c r="T692" s="393"/>
      <c r="U692" s="394"/>
      <c r="V692" s="395"/>
      <c r="W692" s="393"/>
      <c r="X692" s="394"/>
      <c r="Y692" s="407"/>
      <c r="Z692" s="2160" t="s">
        <v>2317</v>
      </c>
      <c r="AA692" s="444">
        <v>371</v>
      </c>
      <c r="AB692" s="752">
        <v>3711</v>
      </c>
      <c r="AC692" s="1173" t="s">
        <v>299</v>
      </c>
      <c r="AD692" s="1796">
        <f>4000*8</f>
        <v>32000</v>
      </c>
      <c r="AE692" s="1317"/>
      <c r="AF692" s="1362"/>
      <c r="AG692" s="1318"/>
      <c r="AH692" s="1318"/>
      <c r="AI692" s="1318"/>
      <c r="AJ692" s="1318"/>
      <c r="AK692" s="1318"/>
      <c r="AL692" s="1329"/>
      <c r="AM692" s="1318"/>
      <c r="AN692" s="1318"/>
      <c r="AO692" s="1318"/>
      <c r="AP692" s="1318"/>
      <c r="AQ692" s="1318"/>
      <c r="AR692" s="1318"/>
      <c r="AS692" s="1318"/>
      <c r="AT692" s="1318"/>
      <c r="AU692" s="1318"/>
      <c r="AV692" s="1318"/>
      <c r="AW692" s="1318"/>
      <c r="AX692" s="1318"/>
      <c r="AY692" s="1318"/>
      <c r="AZ692" s="1318"/>
      <c r="BA692" s="1318"/>
      <c r="BB692" s="1318"/>
      <c r="BC692" s="1318"/>
      <c r="BD692" s="1318"/>
      <c r="BE692" s="1318"/>
      <c r="BF692" s="1318"/>
      <c r="BG692" s="1318"/>
      <c r="BH692" s="1318"/>
      <c r="BI692" s="1318"/>
      <c r="BJ692" s="1318"/>
      <c r="BK692" s="1318"/>
      <c r="BL692" s="1318"/>
      <c r="BM692" s="1329">
        <f>+AD692</f>
        <v>32000</v>
      </c>
      <c r="BN692" s="1318"/>
      <c r="BO692" s="1318"/>
      <c r="BP692" s="1318"/>
      <c r="BQ692" s="1318"/>
      <c r="BR692" s="1318"/>
      <c r="BS692" s="1318"/>
      <c r="BT692" s="1318"/>
      <c r="BU692" s="1318"/>
      <c r="BV692" s="1318"/>
      <c r="BW692" s="1318"/>
      <c r="BX692" s="1318"/>
      <c r="BY692" s="1318"/>
      <c r="BZ692" s="1318"/>
      <c r="CA692" s="1318"/>
      <c r="CB692" s="1318"/>
      <c r="CC692" s="1318"/>
      <c r="CD692" s="1318"/>
      <c r="CE692" s="1318"/>
      <c r="CF692" s="1318"/>
      <c r="CG692" s="1318"/>
      <c r="CH692" s="1378">
        <f t="shared" si="14"/>
        <v>32000</v>
      </c>
      <c r="CI692" s="1366"/>
    </row>
    <row r="693" spans="1:87" s="386" customFormat="1" ht="45.75" customHeight="1">
      <c r="A693" s="1678"/>
      <c r="B693" s="2321"/>
      <c r="C693" s="784"/>
      <c r="D693" s="1649"/>
      <c r="E693" s="2185"/>
      <c r="F693" s="1649"/>
      <c r="G693" s="549"/>
      <c r="H693" s="2141"/>
      <c r="I693" s="1609"/>
      <c r="J693" s="1618"/>
      <c r="K693" s="2145"/>
      <c r="L693" s="2153"/>
      <c r="M693" s="2305"/>
      <c r="N693" s="393"/>
      <c r="O693" s="381"/>
      <c r="P693" s="395"/>
      <c r="Q693" s="393"/>
      <c r="R693" s="394"/>
      <c r="S693" s="407"/>
      <c r="T693" s="393"/>
      <c r="U693" s="394"/>
      <c r="V693" s="395"/>
      <c r="W693" s="393"/>
      <c r="X693" s="394"/>
      <c r="Y693" s="407"/>
      <c r="Z693" s="2160" t="s">
        <v>1217</v>
      </c>
      <c r="AA693" s="444">
        <v>241</v>
      </c>
      <c r="AB693" s="752"/>
      <c r="AC693" s="1173" t="s">
        <v>7</v>
      </c>
      <c r="AD693" s="1796">
        <f>400*8</f>
        <v>3200</v>
      </c>
      <c r="AE693" s="1317"/>
      <c r="AF693" s="1362"/>
      <c r="AG693" s="1318"/>
      <c r="AH693" s="1318"/>
      <c r="AI693" s="1318"/>
      <c r="AJ693" s="1318"/>
      <c r="AK693" s="1318"/>
      <c r="AL693" s="1329">
        <f>+AD693</f>
        <v>3200</v>
      </c>
      <c r="AM693" s="1318"/>
      <c r="AN693" s="1318"/>
      <c r="AO693" s="1318"/>
      <c r="AP693" s="1318"/>
      <c r="AQ693" s="1318"/>
      <c r="AR693" s="1318"/>
      <c r="AS693" s="1318"/>
      <c r="AT693" s="1318"/>
      <c r="AU693" s="1318"/>
      <c r="AV693" s="1318"/>
      <c r="AW693" s="1318"/>
      <c r="AX693" s="1318"/>
      <c r="AY693" s="1318"/>
      <c r="AZ693" s="1318"/>
      <c r="BA693" s="1318"/>
      <c r="BB693" s="1318"/>
      <c r="BC693" s="1318"/>
      <c r="BD693" s="1318"/>
      <c r="BE693" s="1318"/>
      <c r="BF693" s="1318"/>
      <c r="BG693" s="1318"/>
      <c r="BH693" s="1318"/>
      <c r="BI693" s="1318"/>
      <c r="BJ693" s="1318"/>
      <c r="BK693" s="1318"/>
      <c r="BL693" s="1318"/>
      <c r="BM693" s="1318"/>
      <c r="BN693" s="1318"/>
      <c r="BO693" s="1318"/>
      <c r="BP693" s="1318"/>
      <c r="BQ693" s="1318"/>
      <c r="BR693" s="1318"/>
      <c r="BS693" s="1318"/>
      <c r="BT693" s="1318"/>
      <c r="BU693" s="1318"/>
      <c r="BV693" s="1318"/>
      <c r="BW693" s="1318"/>
      <c r="BX693" s="1318"/>
      <c r="BY693" s="1318"/>
      <c r="BZ693" s="1318"/>
      <c r="CA693" s="1318"/>
      <c r="CB693" s="1318"/>
      <c r="CC693" s="1318"/>
      <c r="CD693" s="1318"/>
      <c r="CE693" s="1318"/>
      <c r="CF693" s="1318"/>
      <c r="CG693" s="1318"/>
      <c r="CH693" s="1378">
        <f t="shared" si="14"/>
        <v>3200</v>
      </c>
      <c r="CI693" s="1366"/>
    </row>
    <row r="694" spans="1:87" s="386" customFormat="1" ht="45.75" customHeight="1">
      <c r="A694" s="1678"/>
      <c r="B694" s="2321"/>
      <c r="C694" s="784"/>
      <c r="D694" s="1649"/>
      <c r="E694" s="2185"/>
      <c r="F694" s="1649"/>
      <c r="G694" s="549"/>
      <c r="H694" s="2141"/>
      <c r="I694" s="1609"/>
      <c r="J694" s="1618"/>
      <c r="K694" s="2145"/>
      <c r="L694" s="2153"/>
      <c r="M694" s="2305"/>
      <c r="N694" s="393"/>
      <c r="O694" s="394"/>
      <c r="P694" s="395"/>
      <c r="Q694" s="393"/>
      <c r="R694" s="394"/>
      <c r="S694" s="407"/>
      <c r="T694" s="393"/>
      <c r="U694" s="394"/>
      <c r="V694" s="395"/>
      <c r="W694" s="393"/>
      <c r="X694" s="394"/>
      <c r="Y694" s="407"/>
      <c r="Z694" s="2160"/>
      <c r="AA694" s="448">
        <v>244</v>
      </c>
      <c r="AB694" s="1563"/>
      <c r="AC694" s="2200" t="s">
        <v>127</v>
      </c>
      <c r="AD694" s="1799">
        <f>30*8</f>
        <v>240</v>
      </c>
      <c r="AE694" s="1317"/>
      <c r="AF694" s="1362"/>
      <c r="AG694" s="1318"/>
      <c r="AH694" s="1318"/>
      <c r="AI694" s="1318"/>
      <c r="AJ694" s="1318"/>
      <c r="AK694" s="1318"/>
      <c r="AL694" s="1329"/>
      <c r="AM694" s="1318"/>
      <c r="AN694" s="1329">
        <f>+AD694</f>
        <v>240</v>
      </c>
      <c r="AO694" s="1329"/>
      <c r="AP694" s="1318"/>
      <c r="AQ694" s="1318"/>
      <c r="AR694" s="1318"/>
      <c r="AS694" s="1318"/>
      <c r="AT694" s="1318"/>
      <c r="AU694" s="1318"/>
      <c r="AV694" s="1318"/>
      <c r="AW694" s="1318"/>
      <c r="AX694" s="1318"/>
      <c r="AY694" s="1318"/>
      <c r="AZ694" s="1318"/>
      <c r="BA694" s="1318"/>
      <c r="BB694" s="1318"/>
      <c r="BC694" s="1318"/>
      <c r="BD694" s="1318"/>
      <c r="BE694" s="1318"/>
      <c r="BF694" s="1318"/>
      <c r="BG694" s="1318"/>
      <c r="BH694" s="1318"/>
      <c r="BI694" s="1318"/>
      <c r="BJ694" s="1318"/>
      <c r="BK694" s="1318"/>
      <c r="BL694" s="1318"/>
      <c r="BM694" s="1318"/>
      <c r="BN694" s="1318"/>
      <c r="BO694" s="1318"/>
      <c r="BP694" s="1318"/>
      <c r="BQ694" s="1318"/>
      <c r="BR694" s="1318"/>
      <c r="BS694" s="1318"/>
      <c r="BT694" s="1318"/>
      <c r="BU694" s="1318"/>
      <c r="BV694" s="1318"/>
      <c r="BW694" s="1318"/>
      <c r="BX694" s="1318"/>
      <c r="BY694" s="1318"/>
      <c r="BZ694" s="1318"/>
      <c r="CA694" s="1318"/>
      <c r="CB694" s="1318"/>
      <c r="CC694" s="1318"/>
      <c r="CD694" s="1318"/>
      <c r="CE694" s="1318"/>
      <c r="CF694" s="1318"/>
      <c r="CG694" s="1318"/>
      <c r="CH694" s="1378">
        <f t="shared" si="14"/>
        <v>240</v>
      </c>
      <c r="CI694" s="1366"/>
    </row>
    <row r="695" spans="1:87" s="386" customFormat="1" ht="45.75" customHeight="1">
      <c r="A695" s="1678"/>
      <c r="B695" s="2321"/>
      <c r="C695" s="784"/>
      <c r="D695" s="1649"/>
      <c r="E695" s="2185"/>
      <c r="F695" s="1649"/>
      <c r="G695" s="549"/>
      <c r="H695" s="2141"/>
      <c r="I695" s="1609"/>
      <c r="J695" s="1618"/>
      <c r="K695" s="2145"/>
      <c r="L695" s="2153"/>
      <c r="M695" s="2305"/>
      <c r="N695" s="393"/>
      <c r="O695" s="394"/>
      <c r="P695" s="395"/>
      <c r="Q695" s="393"/>
      <c r="R695" s="394"/>
      <c r="S695" s="407"/>
      <c r="T695" s="393"/>
      <c r="U695" s="394"/>
      <c r="V695" s="395"/>
      <c r="W695" s="393"/>
      <c r="X695" s="394"/>
      <c r="Y695" s="407"/>
      <c r="Z695" s="2160" t="s">
        <v>2389</v>
      </c>
      <c r="AA695" s="448">
        <v>251</v>
      </c>
      <c r="AB695" s="1563"/>
      <c r="AC695" s="2200" t="s">
        <v>2431</v>
      </c>
      <c r="AD695" s="1799">
        <f>1000*8</f>
        <v>8000</v>
      </c>
      <c r="AE695" s="1317"/>
      <c r="AF695" s="1362"/>
      <c r="AG695" s="1318"/>
      <c r="AH695" s="1318"/>
      <c r="AI695" s="1318"/>
      <c r="AJ695" s="1318"/>
      <c r="AK695" s="1318"/>
      <c r="AL695" s="1329"/>
      <c r="AM695" s="1318"/>
      <c r="AN695" s="1318"/>
      <c r="AO695" s="1318"/>
      <c r="AP695" s="1329">
        <f>+AD695</f>
        <v>8000</v>
      </c>
      <c r="AQ695" s="1318"/>
      <c r="AR695" s="1318"/>
      <c r="AS695" s="1318"/>
      <c r="AT695" s="1318"/>
      <c r="AU695" s="1318"/>
      <c r="AV695" s="1318"/>
      <c r="AW695" s="1318"/>
      <c r="AX695" s="1318"/>
      <c r="AY695" s="1318"/>
      <c r="AZ695" s="1318"/>
      <c r="BA695" s="1318"/>
      <c r="BB695" s="1318"/>
      <c r="BC695" s="1318"/>
      <c r="BD695" s="1318"/>
      <c r="BE695" s="1318"/>
      <c r="BF695" s="1318"/>
      <c r="BG695" s="1318"/>
      <c r="BH695" s="1318"/>
      <c r="BI695" s="1318"/>
      <c r="BJ695" s="1318"/>
      <c r="BK695" s="1318"/>
      <c r="BL695" s="1318"/>
      <c r="BM695" s="1318"/>
      <c r="BN695" s="1318"/>
      <c r="BO695" s="1318"/>
      <c r="BP695" s="1318"/>
      <c r="BQ695" s="1318"/>
      <c r="BR695" s="1318"/>
      <c r="BS695" s="1318"/>
      <c r="BT695" s="1318"/>
      <c r="BU695" s="1318"/>
      <c r="BV695" s="1318"/>
      <c r="BW695" s="1318"/>
      <c r="BX695" s="1318"/>
      <c r="BY695" s="1318"/>
      <c r="BZ695" s="1318"/>
      <c r="CA695" s="1318"/>
      <c r="CB695" s="1318"/>
      <c r="CC695" s="1318"/>
      <c r="CD695" s="1318"/>
      <c r="CE695" s="1318"/>
      <c r="CF695" s="1318"/>
      <c r="CG695" s="1318"/>
      <c r="CH695" s="1378">
        <f t="shared" si="14"/>
        <v>8000</v>
      </c>
      <c r="CI695" s="1366"/>
    </row>
    <row r="696" spans="1:87" s="386" customFormat="1" ht="45.75" customHeight="1">
      <c r="A696" s="1686"/>
      <c r="B696" s="1687"/>
      <c r="C696" s="803"/>
      <c r="D696" s="274"/>
      <c r="E696" s="1741"/>
      <c r="F696" s="274"/>
      <c r="G696" s="794"/>
      <c r="H696" s="1165"/>
      <c r="I696" s="1624"/>
      <c r="J696" s="910"/>
      <c r="K696" s="2176"/>
      <c r="L696" s="2174"/>
      <c r="M696" s="141"/>
      <c r="N696" s="398"/>
      <c r="O696" s="396"/>
      <c r="P696" s="411"/>
      <c r="Q696" s="398"/>
      <c r="R696" s="396"/>
      <c r="S696" s="397"/>
      <c r="T696" s="398"/>
      <c r="U696" s="396"/>
      <c r="V696" s="411"/>
      <c r="W696" s="398"/>
      <c r="X696" s="396"/>
      <c r="Y696" s="397"/>
      <c r="Z696" s="2193"/>
      <c r="AA696" s="449"/>
      <c r="AB696" s="231"/>
      <c r="AC696" s="450"/>
      <c r="AD696" s="1802"/>
      <c r="AE696" s="1340"/>
      <c r="AF696" s="1494"/>
      <c r="AG696" s="1318"/>
      <c r="AH696" s="1318"/>
      <c r="AI696" s="1318"/>
      <c r="AJ696" s="1318"/>
      <c r="AK696" s="1318"/>
      <c r="AL696" s="1329"/>
      <c r="AM696" s="1318"/>
      <c r="AN696" s="1318"/>
      <c r="AO696" s="1318"/>
      <c r="AP696" s="1318"/>
      <c r="AQ696" s="1318"/>
      <c r="AR696" s="1318"/>
      <c r="AS696" s="1318"/>
      <c r="AT696" s="1318"/>
      <c r="AU696" s="1318"/>
      <c r="AV696" s="1318"/>
      <c r="AW696" s="1318"/>
      <c r="AX696" s="1318"/>
      <c r="AY696" s="1318"/>
      <c r="AZ696" s="1318"/>
      <c r="BA696" s="1318"/>
      <c r="BB696" s="1318"/>
      <c r="BC696" s="1318"/>
      <c r="BD696" s="1318"/>
      <c r="BE696" s="1318"/>
      <c r="BF696" s="1318"/>
      <c r="BG696" s="1318"/>
      <c r="BH696" s="1318"/>
      <c r="BI696" s="1318"/>
      <c r="BJ696" s="1318"/>
      <c r="BK696" s="1318"/>
      <c r="BL696" s="1318"/>
      <c r="BM696" s="1318"/>
      <c r="BN696" s="1318"/>
      <c r="BO696" s="1318"/>
      <c r="BP696" s="1318"/>
      <c r="BQ696" s="1318"/>
      <c r="BR696" s="1318"/>
      <c r="BS696" s="1318"/>
      <c r="BT696" s="1318"/>
      <c r="BU696" s="1318"/>
      <c r="BV696" s="1318"/>
      <c r="BW696" s="1318"/>
      <c r="BX696" s="1318"/>
      <c r="BY696" s="1318"/>
      <c r="BZ696" s="1318"/>
      <c r="CA696" s="1318"/>
      <c r="CB696" s="1318"/>
      <c r="CC696" s="1318"/>
      <c r="CD696" s="1318"/>
      <c r="CE696" s="1318"/>
      <c r="CF696" s="1318"/>
      <c r="CG696" s="1318"/>
      <c r="CH696" s="1378">
        <f t="shared" si="14"/>
        <v>0</v>
      </c>
      <c r="CI696" s="1366"/>
    </row>
    <row r="697" spans="1:87" s="386" customFormat="1" ht="45.75" customHeight="1">
      <c r="A697" s="1678"/>
      <c r="B697" s="2321"/>
      <c r="C697" s="784"/>
      <c r="D697" s="1649"/>
      <c r="E697" s="2185"/>
      <c r="F697" s="1649"/>
      <c r="G697" s="549"/>
      <c r="H697" s="2141"/>
      <c r="I697" s="1609">
        <v>143</v>
      </c>
      <c r="J697" s="1618">
        <v>4</v>
      </c>
      <c r="K697" s="2145" t="s">
        <v>2385</v>
      </c>
      <c r="L697" s="3105" t="s">
        <v>2316</v>
      </c>
      <c r="M697" s="3106" t="s">
        <v>1224</v>
      </c>
      <c r="N697" s="393"/>
      <c r="O697" s="394"/>
      <c r="P697" s="389"/>
      <c r="Q697" s="393"/>
      <c r="R697" s="394"/>
      <c r="S697" s="407"/>
      <c r="T697" s="393"/>
      <c r="U697" s="394"/>
      <c r="V697" s="395"/>
      <c r="W697" s="393"/>
      <c r="X697" s="394"/>
      <c r="Y697" s="407"/>
      <c r="Z697" s="2160"/>
      <c r="AA697" s="448"/>
      <c r="AB697" s="1563"/>
      <c r="AC697" s="2200"/>
      <c r="AD697" s="1799"/>
      <c r="AE697" s="1340"/>
      <c r="AF697" s="1494"/>
      <c r="AG697" s="1318"/>
      <c r="AH697" s="1318"/>
      <c r="AI697" s="1318"/>
      <c r="AJ697" s="1318"/>
      <c r="AK697" s="1318"/>
      <c r="AL697" s="1329"/>
      <c r="AM697" s="1318"/>
      <c r="AN697" s="1318"/>
      <c r="AO697" s="1318"/>
      <c r="AP697" s="1318"/>
      <c r="AQ697" s="1318"/>
      <c r="AR697" s="1318"/>
      <c r="AS697" s="1318"/>
      <c r="AT697" s="1318"/>
      <c r="AU697" s="1318"/>
      <c r="AV697" s="1318"/>
      <c r="AW697" s="1318"/>
      <c r="AX697" s="1318"/>
      <c r="AY697" s="1318"/>
      <c r="AZ697" s="1318"/>
      <c r="BA697" s="1318"/>
      <c r="BB697" s="1318"/>
      <c r="BC697" s="1318"/>
      <c r="BD697" s="1318"/>
      <c r="BE697" s="1318"/>
      <c r="BF697" s="1318"/>
      <c r="BG697" s="1318"/>
      <c r="BH697" s="1318"/>
      <c r="BI697" s="1318"/>
      <c r="BJ697" s="1318"/>
      <c r="BK697" s="1318"/>
      <c r="BL697" s="1318"/>
      <c r="BM697" s="1318"/>
      <c r="BN697" s="1318"/>
      <c r="BO697" s="1318"/>
      <c r="BP697" s="1318"/>
      <c r="BQ697" s="1318"/>
      <c r="BR697" s="1318"/>
      <c r="BS697" s="1318"/>
      <c r="BT697" s="1318"/>
      <c r="BU697" s="1318"/>
      <c r="BV697" s="1318"/>
      <c r="BW697" s="1318"/>
      <c r="BX697" s="1318"/>
      <c r="BY697" s="1318"/>
      <c r="BZ697" s="1318"/>
      <c r="CA697" s="1318"/>
      <c r="CB697" s="1318"/>
      <c r="CC697" s="1318"/>
      <c r="CD697" s="1318"/>
      <c r="CE697" s="1318"/>
      <c r="CF697" s="1318"/>
      <c r="CG697" s="1318"/>
      <c r="CH697" s="1378">
        <f t="shared" si="14"/>
        <v>0</v>
      </c>
      <c r="CI697" s="1366"/>
    </row>
    <row r="698" spans="1:87" s="386" customFormat="1" ht="45.75" customHeight="1">
      <c r="A698" s="1678"/>
      <c r="B698" s="2321"/>
      <c r="C698" s="784"/>
      <c r="D698" s="1649"/>
      <c r="E698" s="2185"/>
      <c r="F698" s="1649"/>
      <c r="G698" s="549"/>
      <c r="H698" s="2141"/>
      <c r="I698" s="1609"/>
      <c r="J698" s="1618"/>
      <c r="K698" s="2145"/>
      <c r="L698" s="3105"/>
      <c r="M698" s="3106"/>
      <c r="N698" s="393"/>
      <c r="O698" s="394"/>
      <c r="P698" s="389"/>
      <c r="Q698" s="393"/>
      <c r="R698" s="394"/>
      <c r="S698" s="407"/>
      <c r="T698" s="393"/>
      <c r="U698" s="394"/>
      <c r="V698" s="395"/>
      <c r="W698" s="393"/>
      <c r="X698" s="394"/>
      <c r="Y698" s="407"/>
      <c r="Z698" s="2160"/>
      <c r="AA698" s="448"/>
      <c r="AB698" s="1563"/>
      <c r="AC698" s="2200"/>
      <c r="AD698" s="1799"/>
      <c r="AE698" s="1340"/>
      <c r="AF698" s="1494"/>
      <c r="AG698" s="1318"/>
      <c r="AH698" s="1318"/>
      <c r="AI698" s="1318"/>
      <c r="AJ698" s="1318"/>
      <c r="AK698" s="1318"/>
      <c r="AL698" s="1329"/>
      <c r="AM698" s="1318"/>
      <c r="AN698" s="1318"/>
      <c r="AO698" s="1318"/>
      <c r="AP698" s="1318"/>
      <c r="AQ698" s="1318"/>
      <c r="AR698" s="1318"/>
      <c r="AS698" s="1318"/>
      <c r="AT698" s="1318"/>
      <c r="AU698" s="1318"/>
      <c r="AV698" s="1318"/>
      <c r="AW698" s="1318"/>
      <c r="AX698" s="1318"/>
      <c r="AY698" s="1318"/>
      <c r="AZ698" s="1318"/>
      <c r="BA698" s="1318"/>
      <c r="BB698" s="1318"/>
      <c r="BC698" s="1318"/>
      <c r="BD698" s="1318"/>
      <c r="BE698" s="1318"/>
      <c r="BF698" s="1318"/>
      <c r="BG698" s="1318"/>
      <c r="BH698" s="1318"/>
      <c r="BI698" s="1318"/>
      <c r="BJ698" s="1318"/>
      <c r="BK698" s="1318"/>
      <c r="BL698" s="1318"/>
      <c r="BM698" s="1318"/>
      <c r="BN698" s="1318"/>
      <c r="BO698" s="1318"/>
      <c r="BP698" s="1318"/>
      <c r="BQ698" s="1318"/>
      <c r="BR698" s="1318"/>
      <c r="BS698" s="1318"/>
      <c r="BT698" s="1318"/>
      <c r="BU698" s="1318"/>
      <c r="BV698" s="1318"/>
      <c r="BW698" s="1318"/>
      <c r="BX698" s="1318"/>
      <c r="BY698" s="1318"/>
      <c r="BZ698" s="1318"/>
      <c r="CA698" s="1318"/>
      <c r="CB698" s="1318"/>
      <c r="CC698" s="1318"/>
      <c r="CD698" s="1318"/>
      <c r="CE698" s="1318"/>
      <c r="CF698" s="1318"/>
      <c r="CG698" s="1318"/>
      <c r="CH698" s="1378">
        <f t="shared" si="14"/>
        <v>0</v>
      </c>
      <c r="CI698" s="1366"/>
    </row>
    <row r="699" spans="1:87" s="386" customFormat="1" ht="45.75" customHeight="1">
      <c r="A699" s="1678"/>
      <c r="B699" s="2321"/>
      <c r="C699" s="784"/>
      <c r="D699" s="1649"/>
      <c r="E699" s="2185"/>
      <c r="F699" s="1649"/>
      <c r="G699" s="549"/>
      <c r="H699" s="2141"/>
      <c r="I699" s="1624"/>
      <c r="J699" s="910"/>
      <c r="K699" s="2176"/>
      <c r="L699" s="2174"/>
      <c r="M699" s="141"/>
      <c r="N699" s="398"/>
      <c r="O699" s="396"/>
      <c r="P699" s="424"/>
      <c r="Q699" s="398"/>
      <c r="R699" s="396"/>
      <c r="S699" s="397"/>
      <c r="T699" s="398"/>
      <c r="U699" s="396"/>
      <c r="V699" s="411"/>
      <c r="W699" s="398"/>
      <c r="X699" s="396"/>
      <c r="Y699" s="397"/>
      <c r="Z699" s="2193"/>
      <c r="AA699" s="449"/>
      <c r="AB699" s="231"/>
      <c r="AC699" s="450"/>
      <c r="AD699" s="1802"/>
      <c r="AE699" s="1340"/>
      <c r="AF699" s="1494"/>
      <c r="AG699" s="1318"/>
      <c r="AH699" s="1318"/>
      <c r="AI699" s="1318"/>
      <c r="AJ699" s="1318"/>
      <c r="AK699" s="1318"/>
      <c r="AL699" s="1329"/>
      <c r="AM699" s="1318"/>
      <c r="AN699" s="1318"/>
      <c r="AO699" s="1318"/>
      <c r="AP699" s="1318"/>
      <c r="AQ699" s="1318"/>
      <c r="AR699" s="1318"/>
      <c r="AS699" s="1318"/>
      <c r="AT699" s="1318"/>
      <c r="AU699" s="1318"/>
      <c r="AV699" s="1318"/>
      <c r="AW699" s="1318"/>
      <c r="AX699" s="1318"/>
      <c r="AY699" s="1318"/>
      <c r="AZ699" s="1318"/>
      <c r="BA699" s="1318"/>
      <c r="BB699" s="1318"/>
      <c r="BC699" s="1318"/>
      <c r="BD699" s="1318"/>
      <c r="BE699" s="1318"/>
      <c r="BF699" s="1318"/>
      <c r="BG699" s="1318"/>
      <c r="BH699" s="1318"/>
      <c r="BI699" s="1318"/>
      <c r="BJ699" s="1318"/>
      <c r="BK699" s="1318"/>
      <c r="BL699" s="1318"/>
      <c r="BM699" s="1318"/>
      <c r="BN699" s="1318"/>
      <c r="BO699" s="1318"/>
      <c r="BP699" s="1318"/>
      <c r="BQ699" s="1318"/>
      <c r="BR699" s="1318"/>
      <c r="BS699" s="1318"/>
      <c r="BT699" s="1318"/>
      <c r="BU699" s="1318"/>
      <c r="BV699" s="1318"/>
      <c r="BW699" s="1318"/>
      <c r="BX699" s="1318"/>
      <c r="BY699" s="1318"/>
      <c r="BZ699" s="1318"/>
      <c r="CA699" s="1318"/>
      <c r="CB699" s="1318"/>
      <c r="CC699" s="1318"/>
      <c r="CD699" s="1318"/>
      <c r="CE699" s="1318"/>
      <c r="CF699" s="1318"/>
      <c r="CG699" s="1318"/>
      <c r="CH699" s="1378">
        <f t="shared" si="14"/>
        <v>0</v>
      </c>
      <c r="CI699" s="1366"/>
    </row>
    <row r="700" spans="1:87" s="386" customFormat="1" ht="45.75" customHeight="1">
      <c r="A700" s="1678"/>
      <c r="B700" s="2321"/>
      <c r="C700" s="784"/>
      <c r="D700" s="1649"/>
      <c r="E700" s="2185"/>
      <c r="F700" s="1649"/>
      <c r="G700" s="549"/>
      <c r="H700" s="2141"/>
      <c r="I700" s="1609">
        <v>144</v>
      </c>
      <c r="J700" s="1603">
        <v>5</v>
      </c>
      <c r="K700" s="2144" t="s">
        <v>2386</v>
      </c>
      <c r="L700" s="3123" t="s">
        <v>2316</v>
      </c>
      <c r="M700" s="3179" t="s">
        <v>1224</v>
      </c>
      <c r="N700" s="403"/>
      <c r="O700" s="404"/>
      <c r="P700" s="405"/>
      <c r="Q700" s="406"/>
      <c r="R700" s="404"/>
      <c r="S700" s="428"/>
      <c r="T700" s="403"/>
      <c r="U700" s="404"/>
      <c r="V700" s="405"/>
      <c r="W700" s="403"/>
      <c r="X700" s="404"/>
      <c r="Y700" s="428"/>
      <c r="Z700" s="2194"/>
      <c r="AA700" s="1955"/>
      <c r="AB700" s="1562"/>
      <c r="AC700" s="2260"/>
      <c r="AD700" s="1828"/>
      <c r="AE700" s="1340"/>
      <c r="AF700" s="1494"/>
      <c r="AG700" s="1318"/>
      <c r="AH700" s="1318"/>
      <c r="AI700" s="1318"/>
      <c r="AJ700" s="1318"/>
      <c r="AK700" s="1318"/>
      <c r="AL700" s="1329"/>
      <c r="AM700" s="1318"/>
      <c r="AN700" s="1318"/>
      <c r="AO700" s="1318"/>
      <c r="AP700" s="1318"/>
      <c r="AQ700" s="1318"/>
      <c r="AR700" s="1318"/>
      <c r="AS700" s="1318"/>
      <c r="AT700" s="1318"/>
      <c r="AU700" s="1318"/>
      <c r="AV700" s="1318"/>
      <c r="AW700" s="1318"/>
      <c r="AX700" s="1318"/>
      <c r="AY700" s="1318"/>
      <c r="AZ700" s="1318"/>
      <c r="BA700" s="1318"/>
      <c r="BB700" s="1318"/>
      <c r="BC700" s="1318"/>
      <c r="BD700" s="1318"/>
      <c r="BE700" s="1318"/>
      <c r="BF700" s="1318"/>
      <c r="BG700" s="1318"/>
      <c r="BH700" s="1318"/>
      <c r="BI700" s="1318"/>
      <c r="BJ700" s="1318"/>
      <c r="BK700" s="1318"/>
      <c r="BL700" s="1318"/>
      <c r="BM700" s="1318"/>
      <c r="BN700" s="1318"/>
      <c r="BO700" s="1318"/>
      <c r="BP700" s="1318"/>
      <c r="BQ700" s="1318"/>
      <c r="BR700" s="1318"/>
      <c r="BS700" s="1318"/>
      <c r="BT700" s="1318"/>
      <c r="BU700" s="1318"/>
      <c r="BV700" s="1318"/>
      <c r="BW700" s="1318"/>
      <c r="BX700" s="1318"/>
      <c r="BY700" s="1318"/>
      <c r="BZ700" s="1318"/>
      <c r="CA700" s="1318"/>
      <c r="CB700" s="1318"/>
      <c r="CC700" s="1318"/>
      <c r="CD700" s="1318"/>
      <c r="CE700" s="1318"/>
      <c r="CF700" s="1318"/>
      <c r="CG700" s="1318"/>
      <c r="CH700" s="1378">
        <f t="shared" si="14"/>
        <v>0</v>
      </c>
      <c r="CI700" s="1366"/>
    </row>
    <row r="701" spans="1:87" s="386" customFormat="1" ht="45.75" customHeight="1">
      <c r="A701" s="1678"/>
      <c r="B701" s="2321"/>
      <c r="C701" s="784"/>
      <c r="D701" s="1649"/>
      <c r="E701" s="2185"/>
      <c r="F701" s="1649"/>
      <c r="G701" s="549"/>
      <c r="H701" s="2141"/>
      <c r="I701" s="1609"/>
      <c r="J701" s="1618"/>
      <c r="K701" s="2145"/>
      <c r="L701" s="3105"/>
      <c r="M701" s="3106"/>
      <c r="N701" s="393"/>
      <c r="O701" s="394"/>
      <c r="P701" s="395"/>
      <c r="Q701" s="388"/>
      <c r="R701" s="394"/>
      <c r="S701" s="407"/>
      <c r="T701" s="393"/>
      <c r="U701" s="394"/>
      <c r="V701" s="395"/>
      <c r="W701" s="393"/>
      <c r="X701" s="394"/>
      <c r="Y701" s="407"/>
      <c r="Z701" s="2160"/>
      <c r="AA701" s="448"/>
      <c r="AB701" s="1563"/>
      <c r="AC701" s="2200"/>
      <c r="AD701" s="1799"/>
      <c r="AE701" s="1340"/>
      <c r="AF701" s="1494"/>
      <c r="AG701" s="1318"/>
      <c r="AH701" s="1318"/>
      <c r="AI701" s="1318"/>
      <c r="AJ701" s="1318"/>
      <c r="AK701" s="1318"/>
      <c r="AL701" s="1329"/>
      <c r="AM701" s="1318"/>
      <c r="AN701" s="1318"/>
      <c r="AO701" s="1318"/>
      <c r="AP701" s="1318"/>
      <c r="AQ701" s="1318"/>
      <c r="AR701" s="1318"/>
      <c r="AS701" s="1318"/>
      <c r="AT701" s="1318"/>
      <c r="AU701" s="1318"/>
      <c r="AV701" s="1318"/>
      <c r="AW701" s="1318"/>
      <c r="AX701" s="1318"/>
      <c r="AY701" s="1318"/>
      <c r="AZ701" s="1318"/>
      <c r="BA701" s="1318"/>
      <c r="BB701" s="1318"/>
      <c r="BC701" s="1318"/>
      <c r="BD701" s="1318"/>
      <c r="BE701" s="1318"/>
      <c r="BF701" s="1318"/>
      <c r="BG701" s="1318"/>
      <c r="BH701" s="1318"/>
      <c r="BI701" s="1318"/>
      <c r="BJ701" s="1318"/>
      <c r="BK701" s="1318"/>
      <c r="BL701" s="1318"/>
      <c r="BM701" s="1318"/>
      <c r="BN701" s="1318"/>
      <c r="BO701" s="1318"/>
      <c r="BP701" s="1318"/>
      <c r="BQ701" s="1318"/>
      <c r="BR701" s="1318"/>
      <c r="BS701" s="1318"/>
      <c r="BT701" s="1318"/>
      <c r="BU701" s="1318"/>
      <c r="BV701" s="1318"/>
      <c r="BW701" s="1318"/>
      <c r="BX701" s="1318"/>
      <c r="BY701" s="1318"/>
      <c r="BZ701" s="1318"/>
      <c r="CA701" s="1318"/>
      <c r="CB701" s="1318"/>
      <c r="CC701" s="1318"/>
      <c r="CD701" s="1318"/>
      <c r="CE701" s="1318"/>
      <c r="CF701" s="1318"/>
      <c r="CG701" s="1318"/>
      <c r="CH701" s="1378">
        <f t="shared" si="14"/>
        <v>0</v>
      </c>
      <c r="CI701" s="1366"/>
    </row>
    <row r="702" spans="1:87" s="386" customFormat="1" ht="45.75" customHeight="1">
      <c r="A702" s="1678"/>
      <c r="B702" s="2321"/>
      <c r="C702" s="784"/>
      <c r="D702" s="1649"/>
      <c r="E702" s="2185"/>
      <c r="F702" s="1649"/>
      <c r="G702" s="549"/>
      <c r="H702" s="2141"/>
      <c r="I702" s="1609"/>
      <c r="J702" s="910"/>
      <c r="K702" s="2176"/>
      <c r="L702" s="2174"/>
      <c r="M702" s="141"/>
      <c r="N702" s="398"/>
      <c r="O702" s="396"/>
      <c r="P702" s="411"/>
      <c r="Q702" s="422"/>
      <c r="R702" s="396"/>
      <c r="S702" s="397"/>
      <c r="T702" s="398"/>
      <c r="U702" s="396"/>
      <c r="V702" s="411"/>
      <c r="W702" s="398"/>
      <c r="X702" s="396"/>
      <c r="Y702" s="397"/>
      <c r="Z702" s="2193"/>
      <c r="AA702" s="449"/>
      <c r="AB702" s="231"/>
      <c r="AC702" s="450"/>
      <c r="AD702" s="1802"/>
      <c r="AE702" s="1340"/>
      <c r="AF702" s="1494"/>
      <c r="AG702" s="1318"/>
      <c r="AH702" s="1318"/>
      <c r="AI702" s="1318"/>
      <c r="AJ702" s="1318"/>
      <c r="AK702" s="1318"/>
      <c r="AL702" s="1329"/>
      <c r="AM702" s="1318"/>
      <c r="AN702" s="1318"/>
      <c r="AO702" s="1318"/>
      <c r="AP702" s="1318"/>
      <c r="AQ702" s="1318"/>
      <c r="AR702" s="1318"/>
      <c r="AS702" s="1318"/>
      <c r="AT702" s="1318"/>
      <c r="AU702" s="1318"/>
      <c r="AV702" s="1318"/>
      <c r="AW702" s="1318"/>
      <c r="AX702" s="1318"/>
      <c r="AY702" s="1318"/>
      <c r="AZ702" s="1318"/>
      <c r="BA702" s="1318"/>
      <c r="BB702" s="1318"/>
      <c r="BC702" s="1318"/>
      <c r="BD702" s="1318"/>
      <c r="BE702" s="1318"/>
      <c r="BF702" s="1318"/>
      <c r="BG702" s="1318"/>
      <c r="BH702" s="1318"/>
      <c r="BI702" s="1318"/>
      <c r="BJ702" s="1318"/>
      <c r="BK702" s="1318"/>
      <c r="BL702" s="1318"/>
      <c r="BM702" s="1318"/>
      <c r="BN702" s="1318"/>
      <c r="BO702" s="1318"/>
      <c r="BP702" s="1318"/>
      <c r="BQ702" s="1318"/>
      <c r="BR702" s="1318"/>
      <c r="BS702" s="1318"/>
      <c r="BT702" s="1318"/>
      <c r="BU702" s="1318"/>
      <c r="BV702" s="1318"/>
      <c r="BW702" s="1318"/>
      <c r="BX702" s="1318"/>
      <c r="BY702" s="1318"/>
      <c r="BZ702" s="1318"/>
      <c r="CA702" s="1318"/>
      <c r="CB702" s="1318"/>
      <c r="CC702" s="1318"/>
      <c r="CD702" s="1318"/>
      <c r="CE702" s="1318"/>
      <c r="CF702" s="1318"/>
      <c r="CG702" s="1318"/>
      <c r="CH702" s="1378">
        <f t="shared" si="14"/>
        <v>0</v>
      </c>
      <c r="CI702" s="1366"/>
    </row>
    <row r="703" spans="1:87" s="386" customFormat="1" ht="45.75" customHeight="1">
      <c r="A703" s="1678"/>
      <c r="B703" s="2321"/>
      <c r="C703" s="784"/>
      <c r="D703" s="1649"/>
      <c r="E703" s="2185"/>
      <c r="F703" s="1649"/>
      <c r="G703" s="549"/>
      <c r="H703" s="2141"/>
      <c r="I703" s="1623">
        <v>145</v>
      </c>
      <c r="J703" s="1618">
        <v>6</v>
      </c>
      <c r="K703" s="2144" t="s">
        <v>2387</v>
      </c>
      <c r="L703" s="3123" t="s">
        <v>2316</v>
      </c>
      <c r="M703" s="3179" t="s">
        <v>1224</v>
      </c>
      <c r="N703" s="393"/>
      <c r="O703" s="394"/>
      <c r="P703" s="395"/>
      <c r="Q703" s="393"/>
      <c r="R703" s="381"/>
      <c r="S703" s="407"/>
      <c r="T703" s="393"/>
      <c r="U703" s="394"/>
      <c r="V703" s="395"/>
      <c r="W703" s="393"/>
      <c r="X703" s="394"/>
      <c r="Y703" s="407"/>
      <c r="Z703" s="2160"/>
      <c r="AA703" s="448"/>
      <c r="AB703" s="1563"/>
      <c r="AC703" s="2200"/>
      <c r="AD703" s="1799"/>
      <c r="AE703" s="1340"/>
      <c r="AF703" s="1494"/>
      <c r="AG703" s="1318"/>
      <c r="AH703" s="1318"/>
      <c r="AI703" s="1318"/>
      <c r="AJ703" s="1318"/>
      <c r="AK703" s="1318"/>
      <c r="AL703" s="1329"/>
      <c r="AM703" s="1318"/>
      <c r="AN703" s="1318"/>
      <c r="AO703" s="1318"/>
      <c r="AP703" s="1318"/>
      <c r="AQ703" s="1318"/>
      <c r="AR703" s="1318"/>
      <c r="AS703" s="1318"/>
      <c r="AT703" s="1318"/>
      <c r="AU703" s="1318"/>
      <c r="AV703" s="1318"/>
      <c r="AW703" s="1318"/>
      <c r="AX703" s="1318"/>
      <c r="AY703" s="1318"/>
      <c r="AZ703" s="1318"/>
      <c r="BA703" s="1318"/>
      <c r="BB703" s="1318"/>
      <c r="BC703" s="1318"/>
      <c r="BD703" s="1318"/>
      <c r="BE703" s="1318"/>
      <c r="BF703" s="1318"/>
      <c r="BG703" s="1318"/>
      <c r="BH703" s="1318"/>
      <c r="BI703" s="1318"/>
      <c r="BJ703" s="1318"/>
      <c r="BK703" s="1318"/>
      <c r="BL703" s="1318"/>
      <c r="BM703" s="1318"/>
      <c r="BN703" s="1318"/>
      <c r="BO703" s="1318"/>
      <c r="BP703" s="1318"/>
      <c r="BQ703" s="1318"/>
      <c r="BR703" s="1318"/>
      <c r="BS703" s="1318"/>
      <c r="BT703" s="1318"/>
      <c r="BU703" s="1318"/>
      <c r="BV703" s="1318"/>
      <c r="BW703" s="1318"/>
      <c r="BX703" s="1318"/>
      <c r="BY703" s="1318"/>
      <c r="BZ703" s="1318"/>
      <c r="CA703" s="1318"/>
      <c r="CB703" s="1318"/>
      <c r="CC703" s="1318"/>
      <c r="CD703" s="1318"/>
      <c r="CE703" s="1318"/>
      <c r="CF703" s="1318"/>
      <c r="CG703" s="1318"/>
      <c r="CH703" s="1378">
        <f t="shared" si="14"/>
        <v>0</v>
      </c>
      <c r="CI703" s="1366"/>
    </row>
    <row r="704" spans="1:87" s="386" customFormat="1" ht="45.75" customHeight="1">
      <c r="A704" s="1678"/>
      <c r="B704" s="2321"/>
      <c r="C704" s="784"/>
      <c r="D704" s="1649"/>
      <c r="E704" s="2185"/>
      <c r="F704" s="1649"/>
      <c r="G704" s="549"/>
      <c r="H704" s="2141"/>
      <c r="I704" s="1609"/>
      <c r="J704" s="1618"/>
      <c r="K704" s="2145"/>
      <c r="L704" s="3105"/>
      <c r="M704" s="3106"/>
      <c r="N704" s="393"/>
      <c r="O704" s="394"/>
      <c r="P704" s="395"/>
      <c r="Q704" s="393"/>
      <c r="R704" s="381"/>
      <c r="S704" s="407"/>
      <c r="T704" s="393"/>
      <c r="U704" s="394"/>
      <c r="V704" s="395"/>
      <c r="W704" s="393"/>
      <c r="X704" s="394"/>
      <c r="Y704" s="407"/>
      <c r="Z704" s="2160"/>
      <c r="AA704" s="448"/>
      <c r="AB704" s="1563"/>
      <c r="AC704" s="2200"/>
      <c r="AD704" s="1799"/>
      <c r="AE704" s="1340"/>
      <c r="AF704" s="1494"/>
      <c r="AG704" s="1318"/>
      <c r="AH704" s="1318"/>
      <c r="AI704" s="1318"/>
      <c r="AJ704" s="1318"/>
      <c r="AK704" s="1318"/>
      <c r="AL704" s="1329"/>
      <c r="AM704" s="1318"/>
      <c r="AN704" s="1318"/>
      <c r="AO704" s="1318"/>
      <c r="AP704" s="1318"/>
      <c r="AQ704" s="1318"/>
      <c r="AR704" s="1318"/>
      <c r="AS704" s="1318"/>
      <c r="AT704" s="1318"/>
      <c r="AU704" s="1318"/>
      <c r="AV704" s="1318"/>
      <c r="AW704" s="1318"/>
      <c r="AX704" s="1318"/>
      <c r="AY704" s="1318"/>
      <c r="AZ704" s="1318"/>
      <c r="BA704" s="1318"/>
      <c r="BB704" s="1318"/>
      <c r="BC704" s="1318"/>
      <c r="BD704" s="1318"/>
      <c r="BE704" s="1318"/>
      <c r="BF704" s="1318"/>
      <c r="BG704" s="1318"/>
      <c r="BH704" s="1318"/>
      <c r="BI704" s="1318"/>
      <c r="BJ704" s="1318"/>
      <c r="BK704" s="1318"/>
      <c r="BL704" s="1318"/>
      <c r="BM704" s="1318"/>
      <c r="BN704" s="1318"/>
      <c r="BO704" s="1318"/>
      <c r="BP704" s="1318"/>
      <c r="BQ704" s="1318"/>
      <c r="BR704" s="1318"/>
      <c r="BS704" s="1318"/>
      <c r="BT704" s="1318"/>
      <c r="BU704" s="1318"/>
      <c r="BV704" s="1318"/>
      <c r="BW704" s="1318"/>
      <c r="BX704" s="1318"/>
      <c r="BY704" s="1318"/>
      <c r="BZ704" s="1318"/>
      <c r="CA704" s="1318"/>
      <c r="CB704" s="1318"/>
      <c r="CC704" s="1318"/>
      <c r="CD704" s="1318"/>
      <c r="CE704" s="1318"/>
      <c r="CF704" s="1318"/>
      <c r="CG704" s="1318"/>
      <c r="CH704" s="1378">
        <f t="shared" si="14"/>
        <v>0</v>
      </c>
      <c r="CI704" s="1366"/>
    </row>
    <row r="705" spans="1:87" s="386" customFormat="1" ht="45.75" customHeight="1">
      <c r="A705" s="1678"/>
      <c r="B705" s="2321"/>
      <c r="C705" s="784"/>
      <c r="D705" s="1649"/>
      <c r="E705" s="2185"/>
      <c r="F705" s="1649"/>
      <c r="G705" s="549"/>
      <c r="H705" s="2141"/>
      <c r="I705" s="1609"/>
      <c r="J705" s="1618"/>
      <c r="K705" s="2145"/>
      <c r="L705" s="2153"/>
      <c r="M705" s="2305"/>
      <c r="N705" s="393"/>
      <c r="O705" s="394"/>
      <c r="P705" s="395"/>
      <c r="Q705" s="393"/>
      <c r="R705" s="381"/>
      <c r="S705" s="407"/>
      <c r="T705" s="393"/>
      <c r="U705" s="394"/>
      <c r="V705" s="395"/>
      <c r="W705" s="393"/>
      <c r="X705" s="394"/>
      <c r="Y705" s="407"/>
      <c r="Z705" s="2160"/>
      <c r="AA705" s="448"/>
      <c r="AB705" s="1563"/>
      <c r="AC705" s="2200"/>
      <c r="AD705" s="1799"/>
      <c r="AE705" s="1340"/>
      <c r="AF705" s="1494"/>
      <c r="AG705" s="1318"/>
      <c r="AH705" s="1318"/>
      <c r="AI705" s="1318"/>
      <c r="AJ705" s="1318"/>
      <c r="AK705" s="1318"/>
      <c r="AL705" s="1329"/>
      <c r="AM705" s="1318"/>
      <c r="AN705" s="1318"/>
      <c r="AO705" s="1318"/>
      <c r="AP705" s="1318"/>
      <c r="AQ705" s="1318"/>
      <c r="AR705" s="1318"/>
      <c r="AS705" s="1318"/>
      <c r="AT705" s="1318"/>
      <c r="AU705" s="1318"/>
      <c r="AV705" s="1318"/>
      <c r="AW705" s="1318"/>
      <c r="AX705" s="1318"/>
      <c r="AY705" s="1318"/>
      <c r="AZ705" s="1318"/>
      <c r="BA705" s="1318"/>
      <c r="BB705" s="1318"/>
      <c r="BC705" s="1318"/>
      <c r="BD705" s="1318"/>
      <c r="BE705" s="1318"/>
      <c r="BF705" s="1318"/>
      <c r="BG705" s="1318"/>
      <c r="BH705" s="1318"/>
      <c r="BI705" s="1318"/>
      <c r="BJ705" s="1318"/>
      <c r="BK705" s="1318"/>
      <c r="BL705" s="1318"/>
      <c r="BM705" s="1318"/>
      <c r="BN705" s="1318"/>
      <c r="BO705" s="1318"/>
      <c r="BP705" s="1318"/>
      <c r="BQ705" s="1318"/>
      <c r="BR705" s="1318"/>
      <c r="BS705" s="1318"/>
      <c r="BT705" s="1318"/>
      <c r="BU705" s="1318"/>
      <c r="BV705" s="1318"/>
      <c r="BW705" s="1318"/>
      <c r="BX705" s="1318"/>
      <c r="BY705" s="1318"/>
      <c r="BZ705" s="1318"/>
      <c r="CA705" s="1318"/>
      <c r="CB705" s="1318"/>
      <c r="CC705" s="1318"/>
      <c r="CD705" s="1318"/>
      <c r="CE705" s="1318"/>
      <c r="CF705" s="1318"/>
      <c r="CG705" s="1318"/>
      <c r="CH705" s="1378">
        <f t="shared" si="14"/>
        <v>0</v>
      </c>
      <c r="CI705" s="1366"/>
    </row>
    <row r="706" spans="1:87" s="386" customFormat="1" ht="45.75" customHeight="1">
      <c r="A706" s="1678"/>
      <c r="B706" s="2321"/>
      <c r="C706" s="784"/>
      <c r="D706" s="1649"/>
      <c r="E706" s="2185"/>
      <c r="F706" s="1649"/>
      <c r="G706" s="549"/>
      <c r="H706" s="2141"/>
      <c r="I706" s="1624"/>
      <c r="J706" s="910"/>
      <c r="K706" s="2522"/>
      <c r="L706" s="2523"/>
      <c r="M706" s="1311"/>
      <c r="N706" s="398"/>
      <c r="O706" s="396"/>
      <c r="P706" s="411"/>
      <c r="Q706" s="398"/>
      <c r="R706" s="396"/>
      <c r="S706" s="397"/>
      <c r="T706" s="398"/>
      <c r="U706" s="396"/>
      <c r="V706" s="411"/>
      <c r="W706" s="398"/>
      <c r="X706" s="396"/>
      <c r="Y706" s="397"/>
      <c r="Z706" s="2193"/>
      <c r="AA706" s="449"/>
      <c r="AB706" s="231"/>
      <c r="AC706" s="450"/>
      <c r="AD706" s="1802"/>
      <c r="AE706" s="1340"/>
      <c r="AF706" s="1494"/>
      <c r="AG706" s="1318"/>
      <c r="AH706" s="1318"/>
      <c r="AI706" s="1318"/>
      <c r="AJ706" s="1318"/>
      <c r="AK706" s="1318"/>
      <c r="AL706" s="1329"/>
      <c r="AM706" s="1318"/>
      <c r="AN706" s="1318"/>
      <c r="AO706" s="1318"/>
      <c r="AP706" s="1318"/>
      <c r="AQ706" s="1318"/>
      <c r="AR706" s="1318"/>
      <c r="AS706" s="1318"/>
      <c r="AT706" s="1318"/>
      <c r="AU706" s="1318"/>
      <c r="AV706" s="1318"/>
      <c r="AW706" s="1318"/>
      <c r="AX706" s="1318"/>
      <c r="AY706" s="1318"/>
      <c r="AZ706" s="1318"/>
      <c r="BA706" s="1318"/>
      <c r="BB706" s="1318"/>
      <c r="BC706" s="1318"/>
      <c r="BD706" s="1318"/>
      <c r="BE706" s="1318"/>
      <c r="BF706" s="1318"/>
      <c r="BG706" s="1318"/>
      <c r="BH706" s="1318"/>
      <c r="BI706" s="1318"/>
      <c r="BJ706" s="1318"/>
      <c r="BK706" s="1318"/>
      <c r="BL706" s="1318"/>
      <c r="BM706" s="1318"/>
      <c r="BN706" s="1318"/>
      <c r="BO706" s="1318"/>
      <c r="BP706" s="1318"/>
      <c r="BQ706" s="1318"/>
      <c r="BR706" s="1318"/>
      <c r="BS706" s="1318"/>
      <c r="BT706" s="1318"/>
      <c r="BU706" s="1318"/>
      <c r="BV706" s="1318"/>
      <c r="BW706" s="1318"/>
      <c r="BX706" s="1318"/>
      <c r="BY706" s="1318"/>
      <c r="BZ706" s="1318"/>
      <c r="CA706" s="1318"/>
      <c r="CB706" s="1318"/>
      <c r="CC706" s="1318"/>
      <c r="CD706" s="1318"/>
      <c r="CE706" s="1318"/>
      <c r="CF706" s="1318"/>
      <c r="CG706" s="1318"/>
      <c r="CH706" s="1378">
        <f t="shared" si="14"/>
        <v>0</v>
      </c>
      <c r="CI706" s="1366"/>
    </row>
    <row r="707" spans="1:87" s="386" customFormat="1" ht="45.75" customHeight="1">
      <c r="A707" s="1678"/>
      <c r="B707" s="2321"/>
      <c r="C707" s="784"/>
      <c r="D707" s="1649"/>
      <c r="E707" s="2185"/>
      <c r="F707" s="1649"/>
      <c r="G707" s="549"/>
      <c r="H707" s="2141"/>
      <c r="I707" s="1609">
        <v>146</v>
      </c>
      <c r="J707" s="1618">
        <v>7</v>
      </c>
      <c r="K707" s="3103" t="s">
        <v>2390</v>
      </c>
      <c r="L707" s="3123" t="s">
        <v>2316</v>
      </c>
      <c r="M707" s="3106" t="s">
        <v>1224</v>
      </c>
      <c r="N707" s="393"/>
      <c r="O707" s="381"/>
      <c r="P707" s="389"/>
      <c r="Q707" s="388"/>
      <c r="R707" s="381"/>
      <c r="S707" s="382"/>
      <c r="T707" s="393"/>
      <c r="U707" s="394"/>
      <c r="V707" s="395"/>
      <c r="W707" s="393"/>
      <c r="X707" s="394"/>
      <c r="Y707" s="407"/>
      <c r="Z707" s="3119" t="s">
        <v>2391</v>
      </c>
      <c r="AA707" s="444">
        <v>311</v>
      </c>
      <c r="AB707" s="752">
        <v>3111</v>
      </c>
      <c r="AC707" s="3145" t="s">
        <v>124</v>
      </c>
      <c r="AD707" s="1796">
        <f>3000*8</f>
        <v>24000</v>
      </c>
      <c r="AE707" s="1317"/>
      <c r="AF707" s="1362"/>
      <c r="AG707" s="1318"/>
      <c r="AH707" s="1318"/>
      <c r="AI707" s="1318"/>
      <c r="AJ707" s="1318"/>
      <c r="AK707" s="1318"/>
      <c r="AL707" s="1329"/>
      <c r="AM707" s="1318"/>
      <c r="AN707" s="1318"/>
      <c r="AO707" s="1318"/>
      <c r="AP707" s="1318"/>
      <c r="AQ707" s="1318"/>
      <c r="AR707" s="1318"/>
      <c r="AS707" s="1318"/>
      <c r="AT707" s="1318"/>
      <c r="AU707" s="1318"/>
      <c r="AV707" s="1318"/>
      <c r="AW707" s="1318"/>
      <c r="AX707" s="1318"/>
      <c r="AY707" s="1318"/>
      <c r="AZ707" s="1318"/>
      <c r="BA707" s="1329">
        <f>+AD707</f>
        <v>24000</v>
      </c>
      <c r="BB707" s="1318"/>
      <c r="BC707" s="1318"/>
      <c r="BD707" s="1318"/>
      <c r="BE707" s="1318"/>
      <c r="BF707" s="1318"/>
      <c r="BG707" s="1318"/>
      <c r="BH707" s="1318"/>
      <c r="BI707" s="1318"/>
      <c r="BJ707" s="1318"/>
      <c r="BK707" s="1318"/>
      <c r="BL707" s="1318"/>
      <c r="BM707" s="1318"/>
      <c r="BN707" s="1318"/>
      <c r="BO707" s="1318"/>
      <c r="BP707" s="1318"/>
      <c r="BQ707" s="1318"/>
      <c r="BR707" s="1318"/>
      <c r="BS707" s="1318"/>
      <c r="BT707" s="1318"/>
      <c r="BU707" s="1318"/>
      <c r="BV707" s="1318"/>
      <c r="BW707" s="1318"/>
      <c r="BX707" s="1318"/>
      <c r="BY707" s="1318"/>
      <c r="BZ707" s="1318"/>
      <c r="CA707" s="1318"/>
      <c r="CB707" s="1318"/>
      <c r="CC707" s="1318"/>
      <c r="CD707" s="1318"/>
      <c r="CE707" s="1318"/>
      <c r="CF707" s="1318"/>
      <c r="CG707" s="1318"/>
      <c r="CH707" s="1378">
        <f t="shared" si="14"/>
        <v>24000</v>
      </c>
      <c r="CI707" s="1366"/>
    </row>
    <row r="708" spans="1:87" s="386" customFormat="1" ht="59.25" customHeight="1">
      <c r="A708" s="1678"/>
      <c r="B708" s="2321"/>
      <c r="C708" s="784"/>
      <c r="D708" s="1649"/>
      <c r="E708" s="2185"/>
      <c r="F708" s="1649"/>
      <c r="G708" s="549"/>
      <c r="H708" s="2141"/>
      <c r="I708" s="1609"/>
      <c r="J708" s="1618"/>
      <c r="K708" s="3104"/>
      <c r="L708" s="3105"/>
      <c r="M708" s="3106"/>
      <c r="N708" s="393"/>
      <c r="O708" s="381"/>
      <c r="P708" s="389"/>
      <c r="Q708" s="388"/>
      <c r="R708" s="381"/>
      <c r="S708" s="382"/>
      <c r="T708" s="393"/>
      <c r="U708" s="394"/>
      <c r="V708" s="395"/>
      <c r="W708" s="393"/>
      <c r="X708" s="394"/>
      <c r="Y708" s="407"/>
      <c r="Z708" s="3119"/>
      <c r="AA708" s="444"/>
      <c r="AB708" s="752"/>
      <c r="AC708" s="3145"/>
      <c r="AD708" s="1796"/>
      <c r="AE708" s="1317"/>
      <c r="AF708" s="1362"/>
      <c r="AG708" s="1318"/>
      <c r="AH708" s="1318"/>
      <c r="AI708" s="1318"/>
      <c r="AJ708" s="1318"/>
      <c r="AK708" s="1318"/>
      <c r="AL708" s="1329"/>
      <c r="AM708" s="1318"/>
      <c r="AN708" s="1318"/>
      <c r="AO708" s="1318"/>
      <c r="AP708" s="1318"/>
      <c r="AQ708" s="1318"/>
      <c r="AR708" s="1318"/>
      <c r="AS708" s="1318"/>
      <c r="AT708" s="1318"/>
      <c r="AU708" s="1318"/>
      <c r="AV708" s="1318"/>
      <c r="AW708" s="1318"/>
      <c r="AX708" s="1318"/>
      <c r="AY708" s="1318"/>
      <c r="AZ708" s="1318"/>
      <c r="BA708" s="1318"/>
      <c r="BB708" s="1318"/>
      <c r="BC708" s="1318"/>
      <c r="BD708" s="1318"/>
      <c r="BE708" s="1318"/>
      <c r="BF708" s="1318"/>
      <c r="BG708" s="1318"/>
      <c r="BH708" s="1318"/>
      <c r="BI708" s="1318"/>
      <c r="BJ708" s="1318"/>
      <c r="BK708" s="1318"/>
      <c r="BL708" s="1318"/>
      <c r="BM708" s="1318"/>
      <c r="BN708" s="1318"/>
      <c r="BO708" s="1318"/>
      <c r="BP708" s="1318"/>
      <c r="BQ708" s="1318"/>
      <c r="BR708" s="1318"/>
      <c r="BS708" s="1318"/>
      <c r="BT708" s="1318"/>
      <c r="BU708" s="1318"/>
      <c r="BV708" s="1318"/>
      <c r="BW708" s="1318"/>
      <c r="BX708" s="1318"/>
      <c r="BY708" s="1318"/>
      <c r="BZ708" s="1318"/>
      <c r="CA708" s="1318"/>
      <c r="CB708" s="1318"/>
      <c r="CC708" s="1318"/>
      <c r="CD708" s="1318"/>
      <c r="CE708" s="1318"/>
      <c r="CF708" s="1318"/>
      <c r="CG708" s="1318"/>
      <c r="CH708" s="1378">
        <f t="shared" si="14"/>
        <v>0</v>
      </c>
      <c r="CI708" s="1366"/>
    </row>
    <row r="709" spans="1:87" s="386" customFormat="1" ht="45.75" customHeight="1">
      <c r="A709" s="1678"/>
      <c r="B709" s="2321"/>
      <c r="C709" s="784"/>
      <c r="D709" s="1649"/>
      <c r="E709" s="2185"/>
      <c r="F709" s="1649"/>
      <c r="G709" s="549"/>
      <c r="H709" s="2141"/>
      <c r="I709" s="1609"/>
      <c r="J709" s="1618"/>
      <c r="K709" s="3104"/>
      <c r="L709" s="3105" t="s">
        <v>2455</v>
      </c>
      <c r="M709" s="3106"/>
      <c r="N709" s="393"/>
      <c r="O709" s="381"/>
      <c r="P709" s="389"/>
      <c r="Q709" s="388"/>
      <c r="R709" s="381"/>
      <c r="S709" s="382"/>
      <c r="T709" s="393"/>
      <c r="U709" s="394"/>
      <c r="V709" s="395"/>
      <c r="W709" s="393"/>
      <c r="X709" s="394"/>
      <c r="Y709" s="407"/>
      <c r="Z709" s="3119" t="s">
        <v>1237</v>
      </c>
      <c r="AA709" s="811">
        <v>231</v>
      </c>
      <c r="AB709" s="752"/>
      <c r="AC709" s="1173" t="s">
        <v>5</v>
      </c>
      <c r="AD709" s="1796">
        <f>(520*5+360)*8</f>
        <v>23680</v>
      </c>
      <c r="AE709" s="1317"/>
      <c r="AF709" s="1362"/>
      <c r="AG709" s="1318"/>
      <c r="AH709" s="1318"/>
      <c r="AI709" s="1318"/>
      <c r="AJ709" s="1329">
        <f>+AD709</f>
        <v>23680</v>
      </c>
      <c r="AK709" s="1318"/>
      <c r="AL709" s="1329"/>
      <c r="AM709" s="1318"/>
      <c r="AN709" s="1318"/>
      <c r="AO709" s="1318"/>
      <c r="AP709" s="1318"/>
      <c r="AQ709" s="1318"/>
      <c r="AR709" s="1318"/>
      <c r="AS709" s="1318"/>
      <c r="AT709" s="1318"/>
      <c r="AU709" s="1318"/>
      <c r="AV709" s="1318"/>
      <c r="AW709" s="1318"/>
      <c r="AX709" s="1318"/>
      <c r="AY709" s="1318"/>
      <c r="AZ709" s="1318"/>
      <c r="BA709" s="1318"/>
      <c r="BB709" s="1318"/>
      <c r="BC709" s="1318"/>
      <c r="BD709" s="1318"/>
      <c r="BE709" s="1318"/>
      <c r="BF709" s="1318"/>
      <c r="BG709" s="1318"/>
      <c r="BH709" s="1318"/>
      <c r="BI709" s="1318"/>
      <c r="BJ709" s="1318"/>
      <c r="BK709" s="1318"/>
      <c r="BL709" s="1318"/>
      <c r="BM709" s="1318"/>
      <c r="BN709" s="1318"/>
      <c r="BO709" s="1318"/>
      <c r="BP709" s="1318"/>
      <c r="BQ709" s="1318"/>
      <c r="BR709" s="1318"/>
      <c r="BS709" s="1318"/>
      <c r="BT709" s="1318"/>
      <c r="BU709" s="1318"/>
      <c r="BV709" s="1318"/>
      <c r="BW709" s="1318"/>
      <c r="BX709" s="1318"/>
      <c r="BY709" s="1318"/>
      <c r="BZ709" s="1318"/>
      <c r="CA709" s="1318"/>
      <c r="CB709" s="1318"/>
      <c r="CC709" s="1318"/>
      <c r="CD709" s="1318"/>
      <c r="CE709" s="1318"/>
      <c r="CF709" s="1318"/>
      <c r="CG709" s="1318"/>
      <c r="CH709" s="1378">
        <f t="shared" si="14"/>
        <v>23680</v>
      </c>
      <c r="CI709" s="1366"/>
    </row>
    <row r="710" spans="1:87" s="386" customFormat="1" ht="45.75" customHeight="1">
      <c r="A710" s="1678"/>
      <c r="B710" s="2321"/>
      <c r="C710" s="784"/>
      <c r="D710" s="1649"/>
      <c r="E710" s="2185"/>
      <c r="F710" s="1649"/>
      <c r="G710" s="549"/>
      <c r="H710" s="2141"/>
      <c r="I710" s="1609"/>
      <c r="J710" s="1618"/>
      <c r="K710" s="3104"/>
      <c r="L710" s="3105"/>
      <c r="M710" s="3106"/>
      <c r="N710" s="393"/>
      <c r="O710" s="381"/>
      <c r="P710" s="389"/>
      <c r="Q710" s="388"/>
      <c r="R710" s="381"/>
      <c r="S710" s="382"/>
      <c r="T710" s="393"/>
      <c r="U710" s="394"/>
      <c r="V710" s="395"/>
      <c r="W710" s="393"/>
      <c r="X710" s="394"/>
      <c r="Y710" s="407"/>
      <c r="Z710" s="3119"/>
      <c r="AA710" s="444"/>
      <c r="AB710" s="752"/>
      <c r="AC710" s="1173"/>
      <c r="AD710" s="1796"/>
      <c r="AE710" s="1317"/>
      <c r="AF710" s="1362"/>
      <c r="AG710" s="1318"/>
      <c r="AH710" s="1318"/>
      <c r="AI710" s="1318"/>
      <c r="AJ710" s="1318"/>
      <c r="AK710" s="1318"/>
      <c r="AL710" s="1329"/>
      <c r="AM710" s="1318"/>
      <c r="AN710" s="1318"/>
      <c r="AO710" s="1318"/>
      <c r="AP710" s="1318"/>
      <c r="AQ710" s="1318"/>
      <c r="AR710" s="1318"/>
      <c r="AS710" s="1318"/>
      <c r="AT710" s="1318"/>
      <c r="AU710" s="1318"/>
      <c r="AV710" s="1318"/>
      <c r="AW710" s="1318"/>
      <c r="AX710" s="1318"/>
      <c r="AY710" s="1318"/>
      <c r="AZ710" s="1318"/>
      <c r="BA710" s="1318"/>
      <c r="BB710" s="1318"/>
      <c r="BC710" s="1318"/>
      <c r="BD710" s="1318"/>
      <c r="BE710" s="1318"/>
      <c r="BF710" s="1318"/>
      <c r="BG710" s="1318"/>
      <c r="BH710" s="1318"/>
      <c r="BI710" s="1318"/>
      <c r="BJ710" s="1318"/>
      <c r="BK710" s="1318"/>
      <c r="BL710" s="1318"/>
      <c r="BM710" s="1318"/>
      <c r="BN710" s="1318"/>
      <c r="BO710" s="1318"/>
      <c r="BP710" s="1318"/>
      <c r="BQ710" s="1318"/>
      <c r="BR710" s="1318"/>
      <c r="BS710" s="1318"/>
      <c r="BT710" s="1318"/>
      <c r="BU710" s="1318"/>
      <c r="BV710" s="1318"/>
      <c r="BW710" s="1318"/>
      <c r="BX710" s="1318"/>
      <c r="BY710" s="1318"/>
      <c r="BZ710" s="1318"/>
      <c r="CA710" s="1318"/>
      <c r="CB710" s="1318"/>
      <c r="CC710" s="1318"/>
      <c r="CD710" s="1318"/>
      <c r="CE710" s="1318"/>
      <c r="CF710" s="1318"/>
      <c r="CG710" s="1318"/>
      <c r="CH710" s="1378">
        <f t="shared" si="14"/>
        <v>0</v>
      </c>
      <c r="CI710" s="1366"/>
    </row>
    <row r="711" spans="1:87" s="386" customFormat="1" ht="45.75" customHeight="1">
      <c r="A711" s="1678"/>
      <c r="B711" s="2321"/>
      <c r="C711" s="784"/>
      <c r="D711" s="1649"/>
      <c r="E711" s="2185"/>
      <c r="F711" s="1649"/>
      <c r="G711" s="549"/>
      <c r="H711" s="2141"/>
      <c r="I711" s="1609"/>
      <c r="J711" s="1618"/>
      <c r="K711" s="2145"/>
      <c r="L711" s="3105"/>
      <c r="M711" s="2305"/>
      <c r="N711" s="393"/>
      <c r="O711" s="381"/>
      <c r="P711" s="389"/>
      <c r="Q711" s="388"/>
      <c r="R711" s="381"/>
      <c r="S711" s="382"/>
      <c r="T711" s="393"/>
      <c r="U711" s="394"/>
      <c r="V711" s="395"/>
      <c r="W711" s="393"/>
      <c r="X711" s="394"/>
      <c r="Y711" s="407"/>
      <c r="Z711" s="2160" t="s">
        <v>2317</v>
      </c>
      <c r="AA711" s="444">
        <v>371</v>
      </c>
      <c r="AB711" s="752">
        <v>3711</v>
      </c>
      <c r="AC711" s="1173" t="s">
        <v>299</v>
      </c>
      <c r="AD711" s="1796">
        <f>4000*8</f>
        <v>32000</v>
      </c>
      <c r="AE711" s="1317"/>
      <c r="AF711" s="1362"/>
      <c r="AG711" s="1318"/>
      <c r="AH711" s="1318"/>
      <c r="AI711" s="1318"/>
      <c r="AJ711" s="1318"/>
      <c r="AK711" s="1318"/>
      <c r="AL711" s="1329"/>
      <c r="AM711" s="1318"/>
      <c r="AN711" s="1318"/>
      <c r="AO711" s="1318"/>
      <c r="AP711" s="1318"/>
      <c r="AQ711" s="1318"/>
      <c r="AR711" s="1318"/>
      <c r="AS711" s="1318"/>
      <c r="AT711" s="1318"/>
      <c r="AU711" s="1318"/>
      <c r="AV711" s="1318"/>
      <c r="AW711" s="1318"/>
      <c r="AX711" s="1318"/>
      <c r="AY711" s="1318"/>
      <c r="AZ711" s="1318"/>
      <c r="BA711" s="1318"/>
      <c r="BB711" s="1318"/>
      <c r="BC711" s="1318"/>
      <c r="BD711" s="1318"/>
      <c r="BE711" s="1318"/>
      <c r="BF711" s="1318"/>
      <c r="BG711" s="1318"/>
      <c r="BH711" s="1318"/>
      <c r="BI711" s="1318"/>
      <c r="BJ711" s="1318"/>
      <c r="BK711" s="1318"/>
      <c r="BL711" s="1318"/>
      <c r="BM711" s="1329">
        <f>+AD711</f>
        <v>32000</v>
      </c>
      <c r="BN711" s="1318"/>
      <c r="BO711" s="1318"/>
      <c r="BP711" s="1318"/>
      <c r="BQ711" s="1318"/>
      <c r="BR711" s="1318"/>
      <c r="BS711" s="1318"/>
      <c r="BT711" s="1318"/>
      <c r="BU711" s="1318"/>
      <c r="BV711" s="1318"/>
      <c r="BW711" s="1318"/>
      <c r="BX711" s="1318"/>
      <c r="BY711" s="1318"/>
      <c r="BZ711" s="1318"/>
      <c r="CA711" s="1318"/>
      <c r="CB711" s="1318"/>
      <c r="CC711" s="1318"/>
      <c r="CD711" s="1318"/>
      <c r="CE711" s="1318"/>
      <c r="CF711" s="1318"/>
      <c r="CG711" s="1318"/>
      <c r="CH711" s="1378">
        <f t="shared" si="14"/>
        <v>32000</v>
      </c>
      <c r="CI711" s="1366"/>
    </row>
    <row r="712" spans="1:87" s="386" customFormat="1" ht="45.75" customHeight="1">
      <c r="A712" s="1678"/>
      <c r="B712" s="2321"/>
      <c r="C712" s="784"/>
      <c r="D712" s="1649"/>
      <c r="E712" s="2185"/>
      <c r="F712" s="1649"/>
      <c r="G712" s="549"/>
      <c r="H712" s="2141"/>
      <c r="I712" s="1609"/>
      <c r="J712" s="1618"/>
      <c r="K712" s="2145"/>
      <c r="L712" s="2153"/>
      <c r="M712" s="2305"/>
      <c r="N712" s="393"/>
      <c r="O712" s="381"/>
      <c r="P712" s="389"/>
      <c r="Q712" s="388"/>
      <c r="R712" s="381"/>
      <c r="S712" s="382"/>
      <c r="T712" s="393"/>
      <c r="U712" s="394"/>
      <c r="V712" s="395"/>
      <c r="W712" s="393"/>
      <c r="X712" s="394"/>
      <c r="Y712" s="407"/>
      <c r="Z712" s="2160" t="s">
        <v>1217</v>
      </c>
      <c r="AA712" s="444">
        <v>241</v>
      </c>
      <c r="AB712" s="752"/>
      <c r="AC712" s="1173" t="s">
        <v>7</v>
      </c>
      <c r="AD712" s="1796">
        <f>400*8</f>
        <v>3200</v>
      </c>
      <c r="AE712" s="1317"/>
      <c r="AF712" s="1362"/>
      <c r="AG712" s="1318"/>
      <c r="AH712" s="1318"/>
      <c r="AI712" s="1318"/>
      <c r="AJ712" s="1318"/>
      <c r="AK712" s="1318"/>
      <c r="AL712" s="1329">
        <f>+AD712</f>
        <v>3200</v>
      </c>
      <c r="AM712" s="1318"/>
      <c r="AN712" s="1318"/>
      <c r="AO712" s="1318"/>
      <c r="AP712" s="1318"/>
      <c r="AQ712" s="1318"/>
      <c r="AR712" s="1318"/>
      <c r="AS712" s="1318"/>
      <c r="AT712" s="1318"/>
      <c r="AU712" s="1318"/>
      <c r="AV712" s="1318"/>
      <c r="AW712" s="1318"/>
      <c r="AX712" s="1318"/>
      <c r="AY712" s="1318"/>
      <c r="AZ712" s="1318"/>
      <c r="BA712" s="1318"/>
      <c r="BB712" s="1318"/>
      <c r="BC712" s="1318"/>
      <c r="BD712" s="1318"/>
      <c r="BE712" s="1318"/>
      <c r="BF712" s="1318"/>
      <c r="BG712" s="1318"/>
      <c r="BH712" s="1318"/>
      <c r="BI712" s="1318"/>
      <c r="BJ712" s="1318"/>
      <c r="BK712" s="1318"/>
      <c r="BL712" s="1318"/>
      <c r="BM712" s="1318"/>
      <c r="BN712" s="1318"/>
      <c r="BO712" s="1318"/>
      <c r="BP712" s="1318"/>
      <c r="BQ712" s="1318"/>
      <c r="BR712" s="1318"/>
      <c r="BS712" s="1318"/>
      <c r="BT712" s="1318"/>
      <c r="BU712" s="1318"/>
      <c r="BV712" s="1318"/>
      <c r="BW712" s="1318"/>
      <c r="BX712" s="1318"/>
      <c r="BY712" s="1318"/>
      <c r="BZ712" s="1318"/>
      <c r="CA712" s="1318"/>
      <c r="CB712" s="1318"/>
      <c r="CC712" s="1318"/>
      <c r="CD712" s="1318"/>
      <c r="CE712" s="1318"/>
      <c r="CF712" s="1318"/>
      <c r="CG712" s="1318"/>
      <c r="CH712" s="1378">
        <f t="shared" si="14"/>
        <v>3200</v>
      </c>
      <c r="CI712" s="1366"/>
    </row>
    <row r="713" spans="1:87" s="386" customFormat="1" ht="45.75" customHeight="1">
      <c r="A713" s="1678"/>
      <c r="B713" s="2321"/>
      <c r="C713" s="784"/>
      <c r="D713" s="1649"/>
      <c r="E713" s="2185"/>
      <c r="F713" s="1649"/>
      <c r="G713" s="549"/>
      <c r="H713" s="2141"/>
      <c r="I713" s="1609"/>
      <c r="J713" s="1618"/>
      <c r="K713" s="2145"/>
      <c r="L713" s="2153"/>
      <c r="M713" s="2305"/>
      <c r="N713" s="393"/>
      <c r="O713" s="381"/>
      <c r="P713" s="389"/>
      <c r="Q713" s="388"/>
      <c r="R713" s="381"/>
      <c r="S713" s="382"/>
      <c r="T713" s="393"/>
      <c r="U713" s="394"/>
      <c r="V713" s="395"/>
      <c r="W713" s="393"/>
      <c r="X713" s="394"/>
      <c r="Y713" s="407"/>
      <c r="Z713" s="2160"/>
      <c r="AA713" s="444">
        <v>244</v>
      </c>
      <c r="AB713" s="752"/>
      <c r="AC713" s="1173" t="s">
        <v>127</v>
      </c>
      <c r="AD713" s="1796">
        <f>30*8</f>
        <v>240</v>
      </c>
      <c r="AE713" s="1317"/>
      <c r="AF713" s="1362"/>
      <c r="AG713" s="1318"/>
      <c r="AH713" s="1318"/>
      <c r="AI713" s="1318"/>
      <c r="AJ713" s="1318"/>
      <c r="AK713" s="1318"/>
      <c r="AL713" s="1329"/>
      <c r="AM713" s="1318"/>
      <c r="AN713" s="1329">
        <f>+AD713</f>
        <v>240</v>
      </c>
      <c r="AO713" s="1329"/>
      <c r="AP713" s="1318"/>
      <c r="AQ713" s="1318"/>
      <c r="AR713" s="1318"/>
      <c r="AS713" s="1318"/>
      <c r="AT713" s="1318"/>
      <c r="AU713" s="1318"/>
      <c r="AV713" s="1318"/>
      <c r="AW713" s="1318"/>
      <c r="AX713" s="1318"/>
      <c r="AY713" s="1318"/>
      <c r="AZ713" s="1318"/>
      <c r="BA713" s="1318"/>
      <c r="BB713" s="1318"/>
      <c r="BC713" s="1318"/>
      <c r="BD713" s="1318"/>
      <c r="BE713" s="1318"/>
      <c r="BF713" s="1318"/>
      <c r="BG713" s="1318"/>
      <c r="BH713" s="1318"/>
      <c r="BI713" s="1318"/>
      <c r="BJ713" s="1318"/>
      <c r="BK713" s="1318"/>
      <c r="BL713" s="1318"/>
      <c r="BM713" s="1318"/>
      <c r="BN713" s="1318"/>
      <c r="BO713" s="1318"/>
      <c r="BP713" s="1318"/>
      <c r="BQ713" s="1318"/>
      <c r="BR713" s="1318"/>
      <c r="BS713" s="1318"/>
      <c r="BT713" s="1318"/>
      <c r="BU713" s="1318"/>
      <c r="BV713" s="1318"/>
      <c r="BW713" s="1318"/>
      <c r="BX713" s="1318"/>
      <c r="BY713" s="1318"/>
      <c r="BZ713" s="1318"/>
      <c r="CA713" s="1318"/>
      <c r="CB713" s="1318"/>
      <c r="CC713" s="1318"/>
      <c r="CD713" s="1318"/>
      <c r="CE713" s="1318"/>
      <c r="CF713" s="1318"/>
      <c r="CG713" s="1318"/>
      <c r="CH713" s="1378">
        <f t="shared" si="14"/>
        <v>240</v>
      </c>
      <c r="CI713" s="1366"/>
    </row>
    <row r="714" spans="1:87" s="386" customFormat="1" ht="45.75" customHeight="1">
      <c r="A714" s="1678"/>
      <c r="B714" s="2321"/>
      <c r="C714" s="784"/>
      <c r="D714" s="1649"/>
      <c r="E714" s="2185"/>
      <c r="F714" s="1649"/>
      <c r="G714" s="549"/>
      <c r="H714" s="2141"/>
      <c r="I714" s="1609"/>
      <c r="J714" s="910"/>
      <c r="K714" s="2522"/>
      <c r="L714" s="2523"/>
      <c r="M714" s="1311"/>
      <c r="N714" s="398"/>
      <c r="O714" s="396"/>
      <c r="P714" s="411"/>
      <c r="Q714" s="398"/>
      <c r="R714" s="396"/>
      <c r="S714" s="397"/>
      <c r="T714" s="398"/>
      <c r="U714" s="396"/>
      <c r="V714" s="411"/>
      <c r="W714" s="398"/>
      <c r="X714" s="396"/>
      <c r="Y714" s="397"/>
      <c r="Z714" s="2193"/>
      <c r="AA714" s="455"/>
      <c r="AB714" s="456"/>
      <c r="AC714" s="561"/>
      <c r="AD714" s="1797"/>
      <c r="AE714" s="1317"/>
      <c r="AF714" s="1362"/>
      <c r="AG714" s="1318"/>
      <c r="AH714" s="1318"/>
      <c r="AI714" s="1318"/>
      <c r="AJ714" s="1318"/>
      <c r="AK714" s="1318"/>
      <c r="AL714" s="1329"/>
      <c r="AM714" s="1318"/>
      <c r="AN714" s="1318"/>
      <c r="AO714" s="1318"/>
      <c r="AP714" s="1318"/>
      <c r="AQ714" s="1318"/>
      <c r="AR714" s="1318"/>
      <c r="AS714" s="1318"/>
      <c r="AT714" s="1318"/>
      <c r="AU714" s="1318"/>
      <c r="AV714" s="1318"/>
      <c r="AW714" s="1318"/>
      <c r="AX714" s="1318"/>
      <c r="AY714" s="1318"/>
      <c r="AZ714" s="1318"/>
      <c r="BA714" s="1318"/>
      <c r="BB714" s="1318"/>
      <c r="BC714" s="1318"/>
      <c r="BD714" s="1318"/>
      <c r="BE714" s="1318"/>
      <c r="BF714" s="1318"/>
      <c r="BG714" s="1318"/>
      <c r="BH714" s="1318"/>
      <c r="BI714" s="1318"/>
      <c r="BJ714" s="1318"/>
      <c r="BK714" s="1318"/>
      <c r="BL714" s="1318"/>
      <c r="BM714" s="1318"/>
      <c r="BN714" s="1318"/>
      <c r="BO714" s="1318"/>
      <c r="BP714" s="1318"/>
      <c r="BQ714" s="1318"/>
      <c r="BR714" s="1318"/>
      <c r="BS714" s="1318"/>
      <c r="BT714" s="1318"/>
      <c r="BU714" s="1318"/>
      <c r="BV714" s="1318"/>
      <c r="BW714" s="1318"/>
      <c r="BX714" s="1318"/>
      <c r="BY714" s="1318"/>
      <c r="BZ714" s="1318"/>
      <c r="CA714" s="1318"/>
      <c r="CB714" s="1318"/>
      <c r="CC714" s="1318"/>
      <c r="CD714" s="1318"/>
      <c r="CE714" s="1318"/>
      <c r="CF714" s="1318"/>
      <c r="CG714" s="1318"/>
      <c r="CH714" s="1378">
        <f t="shared" si="14"/>
        <v>0</v>
      </c>
      <c r="CI714" s="1366"/>
    </row>
    <row r="715" spans="1:87" s="386" customFormat="1" ht="35.25" customHeight="1">
      <c r="A715" s="1678"/>
      <c r="B715" s="2321"/>
      <c r="C715" s="784"/>
      <c r="D715" s="1649"/>
      <c r="E715" s="2185"/>
      <c r="F715" s="1649"/>
      <c r="G715" s="549"/>
      <c r="H715" s="2141"/>
      <c r="I715" s="1623">
        <v>147</v>
      </c>
      <c r="J715" s="1618">
        <v>8</v>
      </c>
      <c r="K715" s="3103" t="s">
        <v>2393</v>
      </c>
      <c r="L715" s="3123" t="s">
        <v>2383</v>
      </c>
      <c r="M715" s="3179" t="s">
        <v>2392</v>
      </c>
      <c r="N715" s="388"/>
      <c r="O715" s="381"/>
      <c r="P715" s="389"/>
      <c r="Q715" s="388"/>
      <c r="R715" s="381"/>
      <c r="S715" s="382"/>
      <c r="T715" s="380"/>
      <c r="U715" s="381"/>
      <c r="V715" s="389"/>
      <c r="W715" s="388"/>
      <c r="X715" s="381"/>
      <c r="Y715" s="407"/>
      <c r="Z715" s="2160"/>
      <c r="AA715" s="444"/>
      <c r="AB715" s="752"/>
      <c r="AC715" s="1173"/>
      <c r="AD715" s="1796"/>
      <c r="AE715" s="1317"/>
      <c r="AF715" s="1362"/>
      <c r="AG715" s="1318"/>
      <c r="AH715" s="1318"/>
      <c r="AI715" s="1318"/>
      <c r="AJ715" s="1329"/>
      <c r="AK715" s="1318"/>
      <c r="AL715" s="1318"/>
      <c r="AM715" s="1318"/>
      <c r="AN715" s="1318"/>
      <c r="AO715" s="1318"/>
      <c r="AP715" s="1318"/>
      <c r="AQ715" s="1318"/>
      <c r="AR715" s="1318"/>
      <c r="AS715" s="1318"/>
      <c r="AT715" s="1318"/>
      <c r="AU715" s="1318"/>
      <c r="AV715" s="1318"/>
      <c r="AW715" s="1318"/>
      <c r="AX715" s="1318"/>
      <c r="AY715" s="1318"/>
      <c r="AZ715" s="1318"/>
      <c r="BA715" s="1318"/>
      <c r="BB715" s="1318"/>
      <c r="BC715" s="1318"/>
      <c r="BD715" s="1318"/>
      <c r="BE715" s="1318"/>
      <c r="BF715" s="1318"/>
      <c r="BG715" s="1318"/>
      <c r="BH715" s="1318"/>
      <c r="BI715" s="1318"/>
      <c r="BJ715" s="1318"/>
      <c r="BK715" s="1318"/>
      <c r="BL715" s="1318"/>
      <c r="BM715" s="1318"/>
      <c r="BN715" s="1318"/>
      <c r="BO715" s="1318"/>
      <c r="BP715" s="1318"/>
      <c r="BQ715" s="1318"/>
      <c r="BR715" s="1318"/>
      <c r="BS715" s="1318"/>
      <c r="BT715" s="1318"/>
      <c r="BU715" s="1318"/>
      <c r="BV715" s="1318"/>
      <c r="BW715" s="1318"/>
      <c r="BX715" s="1318"/>
      <c r="BY715" s="1318"/>
      <c r="BZ715" s="1318"/>
      <c r="CA715" s="1318"/>
      <c r="CB715" s="1318"/>
      <c r="CC715" s="1318"/>
      <c r="CD715" s="1318"/>
      <c r="CE715" s="1318"/>
      <c r="CF715" s="1318"/>
      <c r="CG715" s="1318"/>
      <c r="CH715" s="1378">
        <f t="shared" si="14"/>
        <v>0</v>
      </c>
      <c r="CI715" s="1366"/>
    </row>
    <row r="716" spans="1:87" s="386" customFormat="1" ht="35.25" customHeight="1">
      <c r="A716" s="1678"/>
      <c r="B716" s="2321"/>
      <c r="C716" s="784"/>
      <c r="D716" s="1649"/>
      <c r="E716" s="2185"/>
      <c r="F716" s="1649"/>
      <c r="G716" s="549"/>
      <c r="H716" s="2141"/>
      <c r="I716" s="1609"/>
      <c r="J716" s="1618"/>
      <c r="K716" s="3104"/>
      <c r="L716" s="3105"/>
      <c r="M716" s="3106"/>
      <c r="N716" s="388"/>
      <c r="O716" s="381"/>
      <c r="P716" s="389"/>
      <c r="Q716" s="388"/>
      <c r="R716" s="381"/>
      <c r="S716" s="382"/>
      <c r="T716" s="380"/>
      <c r="U716" s="381"/>
      <c r="V716" s="389"/>
      <c r="W716" s="388"/>
      <c r="X716" s="381"/>
      <c r="Y716" s="407"/>
      <c r="Z716" s="2160"/>
      <c r="AA716" s="444"/>
      <c r="AB716" s="752"/>
      <c r="AC716" s="1173"/>
      <c r="AD716" s="1796"/>
      <c r="AE716" s="1317"/>
      <c r="AF716" s="1362"/>
      <c r="AG716" s="1318"/>
      <c r="AH716" s="1318"/>
      <c r="AI716" s="1318"/>
      <c r="AJ716" s="1329"/>
      <c r="AK716" s="1318"/>
      <c r="AL716" s="1318"/>
      <c r="AM716" s="1318"/>
      <c r="AN716" s="1318"/>
      <c r="AO716" s="1318"/>
      <c r="AP716" s="1318"/>
      <c r="AQ716" s="1318"/>
      <c r="AR716" s="1318"/>
      <c r="AS716" s="1318"/>
      <c r="AT716" s="1318"/>
      <c r="AU716" s="1318"/>
      <c r="AV716" s="1318"/>
      <c r="AW716" s="1318"/>
      <c r="AX716" s="1318"/>
      <c r="AY716" s="1318"/>
      <c r="AZ716" s="1318"/>
      <c r="BA716" s="1318"/>
      <c r="BB716" s="1318"/>
      <c r="BC716" s="1318"/>
      <c r="BD716" s="1318"/>
      <c r="BE716" s="1318"/>
      <c r="BF716" s="1318"/>
      <c r="BG716" s="1318"/>
      <c r="BH716" s="1318"/>
      <c r="BI716" s="1318"/>
      <c r="BJ716" s="1318"/>
      <c r="BK716" s="1318"/>
      <c r="BL716" s="1318"/>
      <c r="BM716" s="1318"/>
      <c r="BN716" s="1318"/>
      <c r="BO716" s="1318"/>
      <c r="BP716" s="1318"/>
      <c r="BQ716" s="1318"/>
      <c r="BR716" s="1318"/>
      <c r="BS716" s="1318"/>
      <c r="BT716" s="1318"/>
      <c r="BU716" s="1318"/>
      <c r="BV716" s="1318"/>
      <c r="BW716" s="1318"/>
      <c r="BX716" s="1318"/>
      <c r="BY716" s="1318"/>
      <c r="BZ716" s="1318"/>
      <c r="CA716" s="1318"/>
      <c r="CB716" s="1318"/>
      <c r="CC716" s="1318"/>
      <c r="CD716" s="1318"/>
      <c r="CE716" s="1318"/>
      <c r="CF716" s="1318"/>
      <c r="CG716" s="1318"/>
      <c r="CH716" s="1378">
        <f t="shared" si="14"/>
        <v>0</v>
      </c>
      <c r="CI716" s="1366"/>
    </row>
    <row r="717" spans="1:87" s="386" customFormat="1" ht="35.25" customHeight="1">
      <c r="A717" s="1678"/>
      <c r="B717" s="2321"/>
      <c r="C717" s="784"/>
      <c r="D717" s="1649"/>
      <c r="E717" s="2185"/>
      <c r="F717" s="1649"/>
      <c r="G717" s="549"/>
      <c r="H717" s="2141"/>
      <c r="I717" s="1609"/>
      <c r="J717" s="1618"/>
      <c r="K717" s="3104"/>
      <c r="L717" s="3105"/>
      <c r="M717" s="2305"/>
      <c r="N717" s="393"/>
      <c r="O717" s="394"/>
      <c r="P717" s="395"/>
      <c r="Q717" s="393"/>
      <c r="R717" s="394"/>
      <c r="S717" s="407"/>
      <c r="T717" s="408"/>
      <c r="U717" s="394"/>
      <c r="V717" s="395"/>
      <c r="W717" s="393"/>
      <c r="X717" s="394"/>
      <c r="Y717" s="407"/>
      <c r="Z717" s="2160"/>
      <c r="AA717" s="444"/>
      <c r="AB717" s="752"/>
      <c r="AC717" s="1173"/>
      <c r="AD717" s="1796"/>
      <c r="AE717" s="1317"/>
      <c r="AF717" s="1362"/>
      <c r="AG717" s="1318"/>
      <c r="AH717" s="1318"/>
      <c r="AI717" s="1318"/>
      <c r="AJ717" s="1329"/>
      <c r="AK717" s="1318"/>
      <c r="AL717" s="1318"/>
      <c r="AM717" s="1318"/>
      <c r="AN717" s="1318"/>
      <c r="AO717" s="1318"/>
      <c r="AP717" s="1318"/>
      <c r="AQ717" s="1318"/>
      <c r="AR717" s="1318"/>
      <c r="AS717" s="1318"/>
      <c r="AT717" s="1318"/>
      <c r="AU717" s="1318"/>
      <c r="AV717" s="1318"/>
      <c r="AW717" s="1318"/>
      <c r="AX717" s="1318"/>
      <c r="AY717" s="1318"/>
      <c r="AZ717" s="1318"/>
      <c r="BA717" s="1318"/>
      <c r="BB717" s="1318"/>
      <c r="BC717" s="1318"/>
      <c r="BD717" s="1318"/>
      <c r="BE717" s="1318"/>
      <c r="BF717" s="1318"/>
      <c r="BG717" s="1318"/>
      <c r="BH717" s="1318"/>
      <c r="BI717" s="1318"/>
      <c r="BJ717" s="1318"/>
      <c r="BK717" s="1318"/>
      <c r="BL717" s="1318"/>
      <c r="BM717" s="1318"/>
      <c r="BN717" s="1318"/>
      <c r="BO717" s="1318"/>
      <c r="BP717" s="1318"/>
      <c r="BQ717" s="1318"/>
      <c r="BR717" s="1318"/>
      <c r="BS717" s="1318"/>
      <c r="BT717" s="1318"/>
      <c r="BU717" s="1318"/>
      <c r="BV717" s="1318"/>
      <c r="BW717" s="1318"/>
      <c r="BX717" s="1318"/>
      <c r="BY717" s="1318"/>
      <c r="BZ717" s="1318"/>
      <c r="CA717" s="1318"/>
      <c r="CB717" s="1318"/>
      <c r="CC717" s="1318"/>
      <c r="CD717" s="1318"/>
      <c r="CE717" s="1318"/>
      <c r="CF717" s="1318"/>
      <c r="CG717" s="1318"/>
      <c r="CH717" s="1378">
        <f t="shared" si="14"/>
        <v>0</v>
      </c>
      <c r="CI717" s="1366"/>
    </row>
    <row r="718" spans="1:87" s="386" customFormat="1" ht="87.75" customHeight="1">
      <c r="A718" s="1678"/>
      <c r="B718" s="2321"/>
      <c r="C718" s="784"/>
      <c r="D718" s="1649"/>
      <c r="E718" s="2185"/>
      <c r="F718" s="1649"/>
      <c r="G718" s="549"/>
      <c r="H718" s="2141"/>
      <c r="I718" s="1609"/>
      <c r="J718" s="1618"/>
      <c r="K718" s="3104"/>
      <c r="L718" s="2153"/>
      <c r="M718" s="2305"/>
      <c r="N718" s="393"/>
      <c r="O718" s="394"/>
      <c r="P718" s="395"/>
      <c r="Q718" s="393"/>
      <c r="R718" s="394"/>
      <c r="S718" s="407"/>
      <c r="T718" s="408"/>
      <c r="U718" s="394"/>
      <c r="V718" s="395"/>
      <c r="W718" s="393"/>
      <c r="X718" s="394"/>
      <c r="Y718" s="407"/>
      <c r="Z718" s="2160"/>
      <c r="AA718" s="444"/>
      <c r="AB718" s="752"/>
      <c r="AC718" s="1173"/>
      <c r="AD718" s="1796"/>
      <c r="AE718" s="1317"/>
      <c r="AF718" s="1362"/>
      <c r="AG718" s="1318"/>
      <c r="AH718" s="1318"/>
      <c r="AI718" s="1318"/>
      <c r="AJ718" s="1329"/>
      <c r="AK718" s="1318"/>
      <c r="AL718" s="1318"/>
      <c r="AM718" s="1318"/>
      <c r="AN718" s="1318"/>
      <c r="AO718" s="1318"/>
      <c r="AP718" s="1318"/>
      <c r="AQ718" s="1318"/>
      <c r="AR718" s="1318"/>
      <c r="AS718" s="1318"/>
      <c r="AT718" s="1318"/>
      <c r="AU718" s="1318"/>
      <c r="AV718" s="1318"/>
      <c r="AW718" s="1318"/>
      <c r="AX718" s="1318"/>
      <c r="AY718" s="1318"/>
      <c r="AZ718" s="1318"/>
      <c r="BA718" s="1318"/>
      <c r="BB718" s="1318"/>
      <c r="BC718" s="1318"/>
      <c r="BD718" s="1318"/>
      <c r="BE718" s="1318"/>
      <c r="BF718" s="1318"/>
      <c r="BG718" s="1318"/>
      <c r="BH718" s="1318"/>
      <c r="BI718" s="1318"/>
      <c r="BJ718" s="1318"/>
      <c r="BK718" s="1318"/>
      <c r="BL718" s="1318"/>
      <c r="BM718" s="1318"/>
      <c r="BN718" s="1318"/>
      <c r="BO718" s="1318"/>
      <c r="BP718" s="1318"/>
      <c r="BQ718" s="1318"/>
      <c r="BR718" s="1318"/>
      <c r="BS718" s="1318"/>
      <c r="BT718" s="1318"/>
      <c r="BU718" s="1318"/>
      <c r="BV718" s="1318"/>
      <c r="BW718" s="1318"/>
      <c r="BX718" s="1318"/>
      <c r="BY718" s="1318"/>
      <c r="BZ718" s="1318"/>
      <c r="CA718" s="1318"/>
      <c r="CB718" s="1318"/>
      <c r="CC718" s="1318"/>
      <c r="CD718" s="1318"/>
      <c r="CE718" s="1318"/>
      <c r="CF718" s="1318"/>
      <c r="CG718" s="1318"/>
      <c r="CH718" s="1378">
        <f t="shared" si="14"/>
        <v>0</v>
      </c>
      <c r="CI718" s="1366"/>
    </row>
    <row r="719" spans="1:87" s="386" customFormat="1" ht="49.5" customHeight="1">
      <c r="A719" s="1678"/>
      <c r="B719" s="2321"/>
      <c r="C719" s="784"/>
      <c r="D719" s="1649"/>
      <c r="E719" s="2185"/>
      <c r="F719" s="1649"/>
      <c r="G719" s="2352"/>
      <c r="H719" s="2141"/>
      <c r="I719" s="1624"/>
      <c r="J719" s="910"/>
      <c r="K719" s="2176"/>
      <c r="L719" s="2174"/>
      <c r="M719" s="141"/>
      <c r="N719" s="398"/>
      <c r="O719" s="396"/>
      <c r="P719" s="411"/>
      <c r="Q719" s="398"/>
      <c r="R719" s="396"/>
      <c r="S719" s="397"/>
      <c r="T719" s="399"/>
      <c r="U719" s="396"/>
      <c r="V719" s="411"/>
      <c r="W719" s="398"/>
      <c r="X719" s="396"/>
      <c r="Y719" s="397"/>
      <c r="Z719" s="2193"/>
      <c r="AA719" s="455"/>
      <c r="AB719" s="456"/>
      <c r="AC719" s="561"/>
      <c r="AD719" s="1797"/>
      <c r="AE719" s="1317"/>
      <c r="AF719" s="1362"/>
      <c r="AG719" s="1318"/>
      <c r="AH719" s="1318"/>
      <c r="AI719" s="1318"/>
      <c r="AJ719" s="1318"/>
      <c r="AK719" s="1318"/>
      <c r="AL719" s="1318"/>
      <c r="AM719" s="1318"/>
      <c r="AN719" s="1318"/>
      <c r="AO719" s="1318"/>
      <c r="AP719" s="1318"/>
      <c r="AQ719" s="1318"/>
      <c r="AR719" s="1318"/>
      <c r="AS719" s="1318"/>
      <c r="AT719" s="1318"/>
      <c r="AU719" s="1318"/>
      <c r="AV719" s="1318"/>
      <c r="AW719" s="1318"/>
      <c r="AX719" s="1318"/>
      <c r="AY719" s="1318"/>
      <c r="AZ719" s="1318"/>
      <c r="BA719" s="1318"/>
      <c r="BB719" s="1318"/>
      <c r="BC719" s="1318"/>
      <c r="BD719" s="1318"/>
      <c r="BE719" s="1318"/>
      <c r="BF719" s="1318"/>
      <c r="BG719" s="1318"/>
      <c r="BH719" s="1318"/>
      <c r="BI719" s="1318"/>
      <c r="BJ719" s="1318"/>
      <c r="BK719" s="1318"/>
      <c r="BL719" s="1318"/>
      <c r="BM719" s="1329"/>
      <c r="BN719" s="1318"/>
      <c r="BO719" s="1318"/>
      <c r="BP719" s="1318"/>
      <c r="BQ719" s="1318"/>
      <c r="BR719" s="1318"/>
      <c r="BS719" s="1318"/>
      <c r="BT719" s="1318"/>
      <c r="BU719" s="1318"/>
      <c r="BV719" s="1318"/>
      <c r="BW719" s="1318"/>
      <c r="BX719" s="1318"/>
      <c r="BY719" s="1318"/>
      <c r="BZ719" s="1318"/>
      <c r="CA719" s="1318"/>
      <c r="CB719" s="1318"/>
      <c r="CC719" s="1318"/>
      <c r="CD719" s="1318"/>
      <c r="CE719" s="1318"/>
      <c r="CF719" s="1318"/>
      <c r="CG719" s="1318"/>
      <c r="CH719" s="1378">
        <f t="shared" si="14"/>
        <v>0</v>
      </c>
      <c r="CI719" s="1366"/>
    </row>
    <row r="720" spans="1:87" s="386" customFormat="1" ht="69.75" customHeight="1">
      <c r="A720" s="1678"/>
      <c r="B720" s="2321"/>
      <c r="C720" s="784"/>
      <c r="D720" s="1649"/>
      <c r="E720" s="2185"/>
      <c r="F720" s="1649"/>
      <c r="G720" s="549"/>
      <c r="H720" s="2141" t="s">
        <v>2543</v>
      </c>
      <c r="I720" s="1609">
        <v>148</v>
      </c>
      <c r="J720" s="1618">
        <v>9</v>
      </c>
      <c r="K720" s="3104" t="s">
        <v>2395</v>
      </c>
      <c r="L720" s="3123" t="s">
        <v>2382</v>
      </c>
      <c r="M720" s="2142" t="s">
        <v>1194</v>
      </c>
      <c r="N720" s="403"/>
      <c r="O720" s="415"/>
      <c r="P720" s="416"/>
      <c r="Q720" s="406"/>
      <c r="R720" s="415"/>
      <c r="S720" s="417"/>
      <c r="T720" s="418"/>
      <c r="U720" s="415"/>
      <c r="V720" s="416"/>
      <c r="W720" s="406"/>
      <c r="X720" s="415"/>
      <c r="Y720" s="428"/>
      <c r="Z720" s="2194" t="s">
        <v>2394</v>
      </c>
      <c r="AA720" s="1955">
        <v>242</v>
      </c>
      <c r="AB720" s="1562"/>
      <c r="AC720" s="2260" t="s">
        <v>2</v>
      </c>
      <c r="AD720" s="1828">
        <f>8*200</f>
        <v>1600</v>
      </c>
      <c r="AE720" s="1317"/>
      <c r="AF720" s="1362"/>
      <c r="AG720" s="1318"/>
      <c r="AH720" s="1318"/>
      <c r="AI720" s="1318"/>
      <c r="AJ720" s="1318"/>
      <c r="AK720" s="1318"/>
      <c r="AL720" s="1318"/>
      <c r="AM720" s="1329">
        <f>+AD720</f>
        <v>1600</v>
      </c>
      <c r="AN720" s="1318"/>
      <c r="AO720" s="1318"/>
      <c r="AP720" s="1318"/>
      <c r="AQ720" s="1318"/>
      <c r="AR720" s="1318"/>
      <c r="AS720" s="1318"/>
      <c r="AT720" s="1318"/>
      <c r="AU720" s="1318"/>
      <c r="AV720" s="1318"/>
      <c r="AW720" s="1318"/>
      <c r="AX720" s="1318"/>
      <c r="AY720" s="1318"/>
      <c r="AZ720" s="1318"/>
      <c r="BA720" s="1318"/>
      <c r="BB720" s="1318"/>
      <c r="BC720" s="1318"/>
      <c r="BD720" s="1318"/>
      <c r="BE720" s="1318"/>
      <c r="BF720" s="1318"/>
      <c r="BG720" s="1318"/>
      <c r="BH720" s="1318"/>
      <c r="BI720" s="1318"/>
      <c r="BJ720" s="1318"/>
      <c r="BK720" s="1318"/>
      <c r="BL720" s="1318"/>
      <c r="BM720" s="1318"/>
      <c r="BN720" s="1318"/>
      <c r="BO720" s="1318"/>
      <c r="BP720" s="1318"/>
      <c r="BQ720" s="1318"/>
      <c r="BR720" s="1318"/>
      <c r="BS720" s="1318"/>
      <c r="BT720" s="1318"/>
      <c r="BU720" s="1318"/>
      <c r="BV720" s="1318"/>
      <c r="BW720" s="1318"/>
      <c r="BX720" s="1318"/>
      <c r="BY720" s="1318"/>
      <c r="BZ720" s="1318"/>
      <c r="CA720" s="1318"/>
      <c r="CB720" s="1318"/>
      <c r="CC720" s="1318"/>
      <c r="CD720" s="1318"/>
      <c r="CE720" s="1318"/>
      <c r="CF720" s="1318"/>
      <c r="CG720" s="1318"/>
      <c r="CH720" s="1378">
        <f t="shared" si="14"/>
        <v>1600</v>
      </c>
      <c r="CI720" s="1366"/>
    </row>
    <row r="721" spans="1:87" s="386" customFormat="1" ht="27.75">
      <c r="A721" s="1678"/>
      <c r="B721" s="2321"/>
      <c r="C721" s="784"/>
      <c r="D721" s="1649"/>
      <c r="E721" s="2185"/>
      <c r="F721" s="1649"/>
      <c r="G721" s="549"/>
      <c r="H721" s="2141"/>
      <c r="I721" s="1609"/>
      <c r="J721" s="1618"/>
      <c r="K721" s="3104"/>
      <c r="L721" s="3105"/>
      <c r="M721" s="2143"/>
      <c r="N721" s="393"/>
      <c r="O721" s="381"/>
      <c r="P721" s="389"/>
      <c r="Q721" s="388"/>
      <c r="R721" s="381"/>
      <c r="S721" s="382"/>
      <c r="T721" s="380"/>
      <c r="U721" s="381"/>
      <c r="V721" s="389"/>
      <c r="W721" s="388"/>
      <c r="X721" s="381"/>
      <c r="Y721" s="407"/>
      <c r="Z721" s="2160"/>
      <c r="AA721" s="444"/>
      <c r="AB721" s="752"/>
      <c r="AC721" s="1173"/>
      <c r="AD721" s="1796"/>
      <c r="AE721" s="1317"/>
      <c r="AF721" s="1362"/>
      <c r="AG721" s="1318"/>
      <c r="AH721" s="1318"/>
      <c r="AI721" s="1318"/>
      <c r="AJ721" s="1318"/>
      <c r="AK721" s="1318"/>
      <c r="AL721" s="1318"/>
      <c r="AM721" s="1318"/>
      <c r="AN721" s="1318"/>
      <c r="AO721" s="1318"/>
      <c r="AP721" s="1318"/>
      <c r="AQ721" s="1318"/>
      <c r="AR721" s="1318"/>
      <c r="AS721" s="1318"/>
      <c r="AT721" s="1318"/>
      <c r="AU721" s="1318"/>
      <c r="AV721" s="1318"/>
      <c r="AW721" s="1318"/>
      <c r="AX721" s="1318"/>
      <c r="AY721" s="1318"/>
      <c r="AZ721" s="1318"/>
      <c r="BA721" s="1318"/>
      <c r="BB721" s="1318"/>
      <c r="BC721" s="1318"/>
      <c r="BD721" s="1318"/>
      <c r="BE721" s="1318"/>
      <c r="BF721" s="1318"/>
      <c r="BG721" s="1318"/>
      <c r="BH721" s="1318"/>
      <c r="BI721" s="1318"/>
      <c r="BJ721" s="1318"/>
      <c r="BK721" s="1318"/>
      <c r="BL721" s="1318"/>
      <c r="BM721" s="1318"/>
      <c r="BN721" s="1318"/>
      <c r="BO721" s="1318"/>
      <c r="BP721" s="1318"/>
      <c r="BQ721" s="1318"/>
      <c r="BR721" s="1318"/>
      <c r="BS721" s="1318"/>
      <c r="BT721" s="1318"/>
      <c r="BU721" s="1318"/>
      <c r="BV721" s="1318"/>
      <c r="BW721" s="1318"/>
      <c r="BX721" s="1318"/>
      <c r="BY721" s="1318"/>
      <c r="BZ721" s="1318"/>
      <c r="CA721" s="1318"/>
      <c r="CB721" s="1318"/>
      <c r="CC721" s="1318"/>
      <c r="CD721" s="1318"/>
      <c r="CE721" s="1318"/>
      <c r="CF721" s="1318"/>
      <c r="CG721" s="1318"/>
      <c r="CH721" s="1378">
        <f t="shared" si="14"/>
        <v>0</v>
      </c>
      <c r="CI721" s="1366"/>
    </row>
    <row r="722" spans="1:87" s="386" customFormat="1" ht="27.75">
      <c r="A722" s="1678"/>
      <c r="B722" s="2321"/>
      <c r="C722" s="784"/>
      <c r="D722" s="1649"/>
      <c r="E722" s="2185"/>
      <c r="F722" s="1649"/>
      <c r="G722" s="549"/>
      <c r="H722" s="2141"/>
      <c r="I722" s="1609"/>
      <c r="J722" s="1618"/>
      <c r="K722" s="3104"/>
      <c r="L722" s="2153"/>
      <c r="M722" s="2143"/>
      <c r="N722" s="393"/>
      <c r="O722" s="381"/>
      <c r="P722" s="389"/>
      <c r="Q722" s="388"/>
      <c r="R722" s="381"/>
      <c r="S722" s="382"/>
      <c r="T722" s="380"/>
      <c r="U722" s="381"/>
      <c r="V722" s="389"/>
      <c r="W722" s="388"/>
      <c r="X722" s="381"/>
      <c r="Y722" s="407"/>
      <c r="Z722" s="3119"/>
      <c r="AA722" s="444"/>
      <c r="AB722" s="752"/>
      <c r="AC722" s="3145"/>
      <c r="AD722" s="1796"/>
      <c r="AE722" s="1317"/>
      <c r="AF722" s="1362"/>
      <c r="AG722" s="1318"/>
      <c r="AH722" s="1318"/>
      <c r="AI722" s="1318"/>
      <c r="AJ722" s="1318"/>
      <c r="AK722" s="1318"/>
      <c r="AL722" s="1318"/>
      <c r="AM722" s="1318"/>
      <c r="AN722" s="1318"/>
      <c r="AO722" s="1318"/>
      <c r="AP722" s="1318"/>
      <c r="AQ722" s="1318"/>
      <c r="AR722" s="1318"/>
      <c r="AS722" s="1318"/>
      <c r="AT722" s="1318"/>
      <c r="AU722" s="1318"/>
      <c r="AV722" s="1318"/>
      <c r="AW722" s="1318"/>
      <c r="AX722" s="1318"/>
      <c r="AY722" s="1318"/>
      <c r="AZ722" s="1318"/>
      <c r="BA722" s="1318"/>
      <c r="BB722" s="1318"/>
      <c r="BC722" s="1318"/>
      <c r="BD722" s="1318"/>
      <c r="BE722" s="1318"/>
      <c r="BF722" s="1318"/>
      <c r="BG722" s="1318"/>
      <c r="BH722" s="1318"/>
      <c r="BI722" s="1318"/>
      <c r="BJ722" s="1318"/>
      <c r="BK722" s="1318"/>
      <c r="BL722" s="1318"/>
      <c r="BM722" s="1318"/>
      <c r="BN722" s="1318"/>
      <c r="BO722" s="1318"/>
      <c r="BP722" s="1318"/>
      <c r="BQ722" s="1318"/>
      <c r="BR722" s="1318"/>
      <c r="BS722" s="1318"/>
      <c r="BT722" s="1318"/>
      <c r="BU722" s="1318"/>
      <c r="BV722" s="1318"/>
      <c r="BW722" s="1318"/>
      <c r="BX722" s="1318"/>
      <c r="BY722" s="1318"/>
      <c r="BZ722" s="1318"/>
      <c r="CA722" s="1318"/>
      <c r="CB722" s="1318"/>
      <c r="CC722" s="1318"/>
      <c r="CD722" s="1318"/>
      <c r="CE722" s="1318"/>
      <c r="CF722" s="1318"/>
      <c r="CG722" s="1318"/>
      <c r="CH722" s="1378">
        <f t="shared" si="14"/>
        <v>0</v>
      </c>
      <c r="CI722" s="1366"/>
    </row>
    <row r="723" spans="1:87" s="386" customFormat="1" ht="118.5" customHeight="1">
      <c r="A723" s="1678"/>
      <c r="B723" s="2321"/>
      <c r="C723" s="784"/>
      <c r="D723" s="1649"/>
      <c r="E723" s="2185"/>
      <c r="F723" s="1649"/>
      <c r="G723" s="549"/>
      <c r="H723" s="2141"/>
      <c r="I723" s="1609"/>
      <c r="J723" s="1618"/>
      <c r="K723" s="3104"/>
      <c r="L723" s="2153"/>
      <c r="M723" s="2143"/>
      <c r="N723" s="393"/>
      <c r="O723" s="381"/>
      <c r="P723" s="389"/>
      <c r="Q723" s="388"/>
      <c r="R723" s="381"/>
      <c r="S723" s="382"/>
      <c r="T723" s="380"/>
      <c r="U723" s="381"/>
      <c r="V723" s="389"/>
      <c r="W723" s="388"/>
      <c r="X723" s="381"/>
      <c r="Y723" s="407"/>
      <c r="Z723" s="3119"/>
      <c r="AA723" s="444"/>
      <c r="AB723" s="752"/>
      <c r="AC723" s="3145"/>
      <c r="AD723" s="1796"/>
      <c r="AE723" s="1317"/>
      <c r="AF723" s="1362"/>
      <c r="AG723" s="1318"/>
      <c r="AH723" s="1318"/>
      <c r="AI723" s="1318"/>
      <c r="AJ723" s="1318"/>
      <c r="AK723" s="1318"/>
      <c r="AL723" s="1318"/>
      <c r="AM723" s="1318"/>
      <c r="AN723" s="1318"/>
      <c r="AO723" s="1318"/>
      <c r="AP723" s="1318"/>
      <c r="AQ723" s="1318"/>
      <c r="AR723" s="1318"/>
      <c r="AS723" s="1318"/>
      <c r="AT723" s="1318"/>
      <c r="AU723" s="1318"/>
      <c r="AV723" s="1318"/>
      <c r="AW723" s="1318"/>
      <c r="AX723" s="1318"/>
      <c r="AY723" s="1318"/>
      <c r="AZ723" s="1318"/>
      <c r="BA723" s="1318"/>
      <c r="BB723" s="1318"/>
      <c r="BC723" s="1318"/>
      <c r="BD723" s="1318"/>
      <c r="BE723" s="1318"/>
      <c r="BF723" s="1318"/>
      <c r="BG723" s="1318"/>
      <c r="BH723" s="1318"/>
      <c r="BI723" s="1318"/>
      <c r="BJ723" s="1318"/>
      <c r="BK723" s="1318"/>
      <c r="BL723" s="1318"/>
      <c r="BM723" s="1318"/>
      <c r="BN723" s="1318"/>
      <c r="BO723" s="1318"/>
      <c r="BP723" s="1318"/>
      <c r="BQ723" s="1318"/>
      <c r="BR723" s="1318"/>
      <c r="BS723" s="1318"/>
      <c r="BT723" s="1318"/>
      <c r="BU723" s="1318"/>
      <c r="BV723" s="1318"/>
      <c r="BW723" s="1318"/>
      <c r="BX723" s="1318"/>
      <c r="BY723" s="1318"/>
      <c r="BZ723" s="1318"/>
      <c r="CA723" s="1318"/>
      <c r="CB723" s="1318"/>
      <c r="CC723" s="1318"/>
      <c r="CD723" s="1318"/>
      <c r="CE723" s="1318"/>
      <c r="CF723" s="1318"/>
      <c r="CG723" s="1318"/>
      <c r="CH723" s="1378">
        <f t="shared" si="14"/>
        <v>0</v>
      </c>
      <c r="CI723" s="1366"/>
    </row>
    <row r="724" spans="1:87" s="386" customFormat="1" ht="69.75" customHeight="1">
      <c r="A724" s="1686"/>
      <c r="B724" s="1687"/>
      <c r="C724" s="803"/>
      <c r="D724" s="274"/>
      <c r="E724" s="1741"/>
      <c r="F724" s="274"/>
      <c r="G724" s="794"/>
      <c r="H724" s="2140"/>
      <c r="I724" s="1624"/>
      <c r="J724" s="910"/>
      <c r="K724" s="2176"/>
      <c r="L724" s="2174"/>
      <c r="M724" s="2175"/>
      <c r="N724" s="398"/>
      <c r="O724" s="423"/>
      <c r="P724" s="424"/>
      <c r="Q724" s="422"/>
      <c r="R724" s="423"/>
      <c r="S724" s="425"/>
      <c r="T724" s="426"/>
      <c r="U724" s="423"/>
      <c r="V724" s="424"/>
      <c r="W724" s="422"/>
      <c r="X724" s="423"/>
      <c r="Y724" s="397"/>
      <c r="Z724" s="2193"/>
      <c r="AA724" s="455"/>
      <c r="AB724" s="456"/>
      <c r="AC724" s="561"/>
      <c r="AD724" s="1797"/>
      <c r="AE724" s="1317"/>
      <c r="AF724" s="1362"/>
      <c r="AG724" s="1318"/>
      <c r="AH724" s="1318"/>
      <c r="AI724" s="1318"/>
      <c r="AJ724" s="1318"/>
      <c r="AK724" s="1318"/>
      <c r="AL724" s="1318"/>
      <c r="AM724" s="1318"/>
      <c r="AN724" s="1318"/>
      <c r="AO724" s="1318"/>
      <c r="AP724" s="1318"/>
      <c r="AQ724" s="1318"/>
      <c r="AR724" s="1318"/>
      <c r="AS724" s="1318"/>
      <c r="AT724" s="1318"/>
      <c r="AU724" s="1318"/>
      <c r="AV724" s="1318"/>
      <c r="AW724" s="1318"/>
      <c r="AX724" s="1318"/>
      <c r="AY724" s="1318"/>
      <c r="AZ724" s="1318"/>
      <c r="BA724" s="1318"/>
      <c r="BB724" s="1318"/>
      <c r="BC724" s="1318"/>
      <c r="BD724" s="1318"/>
      <c r="BE724" s="1318"/>
      <c r="BF724" s="1318"/>
      <c r="BG724" s="1318"/>
      <c r="BH724" s="1318"/>
      <c r="BI724" s="1318"/>
      <c r="BJ724" s="1318"/>
      <c r="BK724" s="1318"/>
      <c r="BL724" s="1318"/>
      <c r="BM724" s="1318"/>
      <c r="BN724" s="1318"/>
      <c r="BO724" s="1318"/>
      <c r="BP724" s="1318"/>
      <c r="BQ724" s="1318"/>
      <c r="BR724" s="1318"/>
      <c r="BS724" s="1318"/>
      <c r="BT724" s="1318"/>
      <c r="BU724" s="1318"/>
      <c r="BV724" s="1318"/>
      <c r="BW724" s="1318"/>
      <c r="BX724" s="1318"/>
      <c r="BY724" s="1318"/>
      <c r="BZ724" s="1318"/>
      <c r="CA724" s="1318"/>
      <c r="CB724" s="1318"/>
      <c r="CC724" s="1318"/>
      <c r="CD724" s="1318"/>
      <c r="CE724" s="1318"/>
      <c r="CF724" s="1318"/>
      <c r="CG724" s="1318"/>
      <c r="CH724" s="1378">
        <f t="shared" ref="CH724:CH783" si="16">SUM(AE724:CG724)</f>
        <v>0</v>
      </c>
      <c r="CI724" s="1366"/>
    </row>
    <row r="725" spans="1:87" s="386" customFormat="1" ht="90" customHeight="1">
      <c r="A725" s="1678"/>
      <c r="B725" s="2321"/>
      <c r="C725" s="784"/>
      <c r="D725" s="1649"/>
      <c r="E725" s="2185"/>
      <c r="F725" s="1649"/>
      <c r="G725" s="549"/>
      <c r="H725" s="2141"/>
      <c r="I725" s="1623">
        <v>149</v>
      </c>
      <c r="J725" s="1618">
        <v>10</v>
      </c>
      <c r="K725" s="3103" t="s">
        <v>2396</v>
      </c>
      <c r="L725" s="2153" t="s">
        <v>2397</v>
      </c>
      <c r="M725" s="2143" t="s">
        <v>2399</v>
      </c>
      <c r="N725" s="393"/>
      <c r="O725" s="381"/>
      <c r="P725" s="389"/>
      <c r="Q725" s="388"/>
      <c r="R725" s="381"/>
      <c r="S725" s="382"/>
      <c r="T725" s="380"/>
      <c r="U725" s="381"/>
      <c r="V725" s="389"/>
      <c r="W725" s="388"/>
      <c r="X725" s="381"/>
      <c r="Y725" s="407"/>
      <c r="Z725" s="2160"/>
      <c r="AA725" s="444"/>
      <c r="AB725" s="752"/>
      <c r="AC725" s="1173"/>
      <c r="AD725" s="1796"/>
      <c r="AE725" s="1317"/>
      <c r="AF725" s="1362"/>
      <c r="AG725" s="1318"/>
      <c r="AH725" s="1318"/>
      <c r="AI725" s="1318"/>
      <c r="AJ725" s="1318"/>
      <c r="AK725" s="1318"/>
      <c r="AL725" s="1318"/>
      <c r="AM725" s="1318"/>
      <c r="AN725" s="1318"/>
      <c r="AO725" s="1318"/>
      <c r="AP725" s="1318"/>
      <c r="AQ725" s="1318"/>
      <c r="AR725" s="1318"/>
      <c r="AS725" s="1318"/>
      <c r="AT725" s="1318"/>
      <c r="AU725" s="1318"/>
      <c r="AV725" s="1318"/>
      <c r="AW725" s="1318"/>
      <c r="AX725" s="1318"/>
      <c r="AY725" s="1318"/>
      <c r="AZ725" s="1318"/>
      <c r="BA725" s="1318"/>
      <c r="BB725" s="1318"/>
      <c r="BC725" s="1318"/>
      <c r="BD725" s="1318"/>
      <c r="BE725" s="1318"/>
      <c r="BF725" s="1318"/>
      <c r="BG725" s="1318"/>
      <c r="BH725" s="1318"/>
      <c r="BI725" s="1318"/>
      <c r="BJ725" s="1318"/>
      <c r="BK725" s="1318"/>
      <c r="BL725" s="1318"/>
      <c r="BM725" s="1318"/>
      <c r="BN725" s="1318"/>
      <c r="BO725" s="1318"/>
      <c r="BP725" s="1318"/>
      <c r="BQ725" s="1318"/>
      <c r="BR725" s="1318"/>
      <c r="BS725" s="1318"/>
      <c r="BT725" s="1318"/>
      <c r="BU725" s="1318"/>
      <c r="BV725" s="1318"/>
      <c r="BW725" s="1318"/>
      <c r="BX725" s="1318"/>
      <c r="BY725" s="1318"/>
      <c r="BZ725" s="1318"/>
      <c r="CA725" s="1318"/>
      <c r="CB725" s="1318"/>
      <c r="CC725" s="1318"/>
      <c r="CD725" s="1318"/>
      <c r="CE725" s="1318"/>
      <c r="CF725" s="1318"/>
      <c r="CG725" s="1318"/>
      <c r="CH725" s="1378">
        <f t="shared" si="16"/>
        <v>0</v>
      </c>
      <c r="CI725" s="1366"/>
    </row>
    <row r="726" spans="1:87" s="386" customFormat="1" ht="102" customHeight="1">
      <c r="A726" s="1678"/>
      <c r="B726" s="2321"/>
      <c r="C726" s="784"/>
      <c r="D726" s="1649"/>
      <c r="E726" s="2185"/>
      <c r="F726" s="1649"/>
      <c r="G726" s="549"/>
      <c r="H726" s="2141"/>
      <c r="I726" s="1609"/>
      <c r="J726" s="1618"/>
      <c r="K726" s="3104"/>
      <c r="L726" s="2153" t="s">
        <v>2398</v>
      </c>
      <c r="M726" s="2143"/>
      <c r="N726" s="393"/>
      <c r="O726" s="381"/>
      <c r="P726" s="389"/>
      <c r="Q726" s="388"/>
      <c r="R726" s="381"/>
      <c r="S726" s="382"/>
      <c r="T726" s="380"/>
      <c r="U726" s="381"/>
      <c r="V726" s="389"/>
      <c r="W726" s="388"/>
      <c r="X726" s="381"/>
      <c r="Y726" s="407"/>
      <c r="Z726" s="2160"/>
      <c r="AA726" s="444"/>
      <c r="AB726" s="752"/>
      <c r="AC726" s="1173"/>
      <c r="AD726" s="1796"/>
      <c r="AE726" s="1317"/>
      <c r="AF726" s="1362"/>
      <c r="AG726" s="1318"/>
      <c r="AH726" s="1318"/>
      <c r="AI726" s="1318"/>
      <c r="AJ726" s="1318"/>
      <c r="AK726" s="1318"/>
      <c r="AL726" s="1318"/>
      <c r="AM726" s="1318"/>
      <c r="AN726" s="1318"/>
      <c r="AO726" s="1318"/>
      <c r="AP726" s="1318"/>
      <c r="AQ726" s="1318"/>
      <c r="AR726" s="1318"/>
      <c r="AS726" s="1318"/>
      <c r="AT726" s="1318"/>
      <c r="AU726" s="1318"/>
      <c r="AV726" s="1318"/>
      <c r="AW726" s="1318"/>
      <c r="AX726" s="1318"/>
      <c r="AY726" s="1318"/>
      <c r="AZ726" s="1318"/>
      <c r="BA726" s="1318"/>
      <c r="BB726" s="1318"/>
      <c r="BC726" s="1318"/>
      <c r="BD726" s="1318"/>
      <c r="BE726" s="1318"/>
      <c r="BF726" s="1318"/>
      <c r="BG726" s="1318"/>
      <c r="BH726" s="1318"/>
      <c r="BI726" s="1318"/>
      <c r="BJ726" s="1318"/>
      <c r="BK726" s="1318"/>
      <c r="BL726" s="1318"/>
      <c r="BM726" s="1318"/>
      <c r="BN726" s="1318"/>
      <c r="BO726" s="1318"/>
      <c r="BP726" s="1318"/>
      <c r="BQ726" s="1318"/>
      <c r="BR726" s="1318"/>
      <c r="BS726" s="1318"/>
      <c r="BT726" s="1318"/>
      <c r="BU726" s="1318"/>
      <c r="BV726" s="1318"/>
      <c r="BW726" s="1318"/>
      <c r="BX726" s="1318"/>
      <c r="BY726" s="1318"/>
      <c r="BZ726" s="1318"/>
      <c r="CA726" s="1318"/>
      <c r="CB726" s="1318"/>
      <c r="CC726" s="1318"/>
      <c r="CD726" s="1318"/>
      <c r="CE726" s="1318"/>
      <c r="CF726" s="1318"/>
      <c r="CG726" s="1318"/>
      <c r="CH726" s="1378">
        <f t="shared" si="16"/>
        <v>0</v>
      </c>
      <c r="CI726" s="1366"/>
    </row>
    <row r="727" spans="1:87" s="386" customFormat="1" ht="153.75" customHeight="1">
      <c r="A727" s="1678"/>
      <c r="B727" s="2321"/>
      <c r="C727" s="784"/>
      <c r="D727" s="1649"/>
      <c r="E727" s="2185"/>
      <c r="F727" s="1649"/>
      <c r="G727" s="549"/>
      <c r="H727" s="2141"/>
      <c r="I727" s="1609"/>
      <c r="J727" s="1618"/>
      <c r="K727" s="2145" t="s">
        <v>2453</v>
      </c>
      <c r="L727" s="2153"/>
      <c r="M727" s="2143"/>
      <c r="N727" s="393"/>
      <c r="O727" s="381"/>
      <c r="P727" s="389"/>
      <c r="Q727" s="388"/>
      <c r="R727" s="381"/>
      <c r="S727" s="382"/>
      <c r="T727" s="380"/>
      <c r="U727" s="381"/>
      <c r="V727" s="389"/>
      <c r="W727" s="388"/>
      <c r="X727" s="381"/>
      <c r="Y727" s="407"/>
      <c r="Z727" s="2160"/>
      <c r="AA727" s="444"/>
      <c r="AB727" s="752"/>
      <c r="AC727" s="1173"/>
      <c r="AD727" s="1796"/>
      <c r="AE727" s="1317"/>
      <c r="AF727" s="1362"/>
      <c r="AG727" s="1318"/>
      <c r="AH727" s="1318"/>
      <c r="AI727" s="1318"/>
      <c r="AJ727" s="1318"/>
      <c r="AK727" s="1318"/>
      <c r="AL727" s="1318"/>
      <c r="AM727" s="1318"/>
      <c r="AN727" s="1318"/>
      <c r="AO727" s="1318"/>
      <c r="AP727" s="1318"/>
      <c r="AQ727" s="1318"/>
      <c r="AR727" s="1318"/>
      <c r="AS727" s="1318"/>
      <c r="AT727" s="1318"/>
      <c r="AU727" s="1318"/>
      <c r="AV727" s="1318"/>
      <c r="AW727" s="1318"/>
      <c r="AX727" s="1318"/>
      <c r="AY727" s="1318"/>
      <c r="AZ727" s="1318"/>
      <c r="BA727" s="1318"/>
      <c r="BB727" s="1318"/>
      <c r="BC727" s="1318"/>
      <c r="BD727" s="1318"/>
      <c r="BE727" s="1318"/>
      <c r="BF727" s="1318"/>
      <c r="BG727" s="1318"/>
      <c r="BH727" s="1318"/>
      <c r="BI727" s="1318"/>
      <c r="BJ727" s="1318"/>
      <c r="BK727" s="1318"/>
      <c r="BL727" s="1318"/>
      <c r="BM727" s="1318"/>
      <c r="BN727" s="1318"/>
      <c r="BO727" s="1318"/>
      <c r="BP727" s="1318"/>
      <c r="BQ727" s="1318"/>
      <c r="BR727" s="1318"/>
      <c r="BS727" s="1318"/>
      <c r="BT727" s="1318"/>
      <c r="BU727" s="1318"/>
      <c r="BV727" s="1318"/>
      <c r="BW727" s="1318"/>
      <c r="BX727" s="1318"/>
      <c r="BY727" s="1318"/>
      <c r="BZ727" s="1318"/>
      <c r="CA727" s="1318"/>
      <c r="CB727" s="1318"/>
      <c r="CC727" s="1318"/>
      <c r="CD727" s="1318"/>
      <c r="CE727" s="1318"/>
      <c r="CF727" s="1318"/>
      <c r="CG727" s="1318"/>
      <c r="CH727" s="1378">
        <f t="shared" si="16"/>
        <v>0</v>
      </c>
      <c r="CI727" s="1366"/>
    </row>
    <row r="728" spans="1:87" s="386" customFormat="1" ht="120" customHeight="1">
      <c r="A728" s="1678"/>
      <c r="B728" s="2321"/>
      <c r="C728" s="784"/>
      <c r="D728" s="1649"/>
      <c r="E728" s="2185"/>
      <c r="F728" s="1649"/>
      <c r="G728" s="549"/>
      <c r="H728" s="2141"/>
      <c r="I728" s="1609"/>
      <c r="J728" s="1618"/>
      <c r="K728" s="2145" t="s">
        <v>2454</v>
      </c>
      <c r="L728" s="2153"/>
      <c r="M728" s="2143"/>
      <c r="N728" s="393"/>
      <c r="O728" s="381"/>
      <c r="P728" s="389"/>
      <c r="Q728" s="388"/>
      <c r="R728" s="381"/>
      <c r="S728" s="382"/>
      <c r="T728" s="380"/>
      <c r="U728" s="381"/>
      <c r="V728" s="389"/>
      <c r="W728" s="388"/>
      <c r="X728" s="381"/>
      <c r="Y728" s="407"/>
      <c r="Z728" s="2160"/>
      <c r="AA728" s="444"/>
      <c r="AB728" s="752"/>
      <c r="AC728" s="1173"/>
      <c r="AD728" s="1796"/>
      <c r="AE728" s="1317"/>
      <c r="AF728" s="1362"/>
      <c r="AG728" s="1318"/>
      <c r="AH728" s="1318"/>
      <c r="AI728" s="1318"/>
      <c r="AJ728" s="1318"/>
      <c r="AK728" s="1318"/>
      <c r="AL728" s="1318"/>
      <c r="AM728" s="1318"/>
      <c r="AN728" s="1318"/>
      <c r="AO728" s="1318"/>
      <c r="AP728" s="1318"/>
      <c r="AQ728" s="1318"/>
      <c r="AR728" s="1318"/>
      <c r="AS728" s="1318"/>
      <c r="AT728" s="1318"/>
      <c r="AU728" s="1318"/>
      <c r="AV728" s="1318"/>
      <c r="AW728" s="1318"/>
      <c r="AX728" s="1318"/>
      <c r="AY728" s="1318"/>
      <c r="AZ728" s="1318"/>
      <c r="BA728" s="1318"/>
      <c r="BB728" s="1318"/>
      <c r="BC728" s="1318"/>
      <c r="BD728" s="1318"/>
      <c r="BE728" s="1318"/>
      <c r="BF728" s="1318"/>
      <c r="BG728" s="1318"/>
      <c r="BH728" s="1318"/>
      <c r="BI728" s="1318"/>
      <c r="BJ728" s="1318"/>
      <c r="BK728" s="1318"/>
      <c r="BL728" s="1318"/>
      <c r="BM728" s="1318"/>
      <c r="BN728" s="1318"/>
      <c r="BO728" s="1318"/>
      <c r="BP728" s="1318"/>
      <c r="BQ728" s="1318"/>
      <c r="BR728" s="1318"/>
      <c r="BS728" s="1318"/>
      <c r="BT728" s="1318"/>
      <c r="BU728" s="1318"/>
      <c r="BV728" s="1318"/>
      <c r="BW728" s="1318"/>
      <c r="BX728" s="1318"/>
      <c r="BY728" s="1318"/>
      <c r="BZ728" s="1318"/>
      <c r="CA728" s="1318"/>
      <c r="CB728" s="1318"/>
      <c r="CC728" s="1318"/>
      <c r="CD728" s="1318"/>
      <c r="CE728" s="1318"/>
      <c r="CF728" s="1318"/>
      <c r="CG728" s="1318"/>
      <c r="CH728" s="1378">
        <f t="shared" si="16"/>
        <v>0</v>
      </c>
      <c r="CI728" s="1366"/>
    </row>
    <row r="729" spans="1:87" s="386" customFormat="1" ht="34.5" customHeight="1">
      <c r="A729" s="1678"/>
      <c r="B729" s="2321"/>
      <c r="C729" s="784"/>
      <c r="D729" s="1649"/>
      <c r="E729" s="2185"/>
      <c r="F729" s="1649"/>
      <c r="G729" s="549"/>
      <c r="H729" s="2141"/>
      <c r="I729" s="1624"/>
      <c r="J729" s="910"/>
      <c r="K729" s="2176"/>
      <c r="L729" s="2174"/>
      <c r="M729" s="2175"/>
      <c r="N729" s="398"/>
      <c r="O729" s="396"/>
      <c r="P729" s="411"/>
      <c r="Q729" s="398"/>
      <c r="R729" s="396"/>
      <c r="S729" s="397"/>
      <c r="T729" s="399"/>
      <c r="U729" s="396"/>
      <c r="V729" s="411"/>
      <c r="W729" s="398"/>
      <c r="X729" s="396"/>
      <c r="Y729" s="397"/>
      <c r="Z729" s="2193"/>
      <c r="AA729" s="455"/>
      <c r="AB729" s="456"/>
      <c r="AC729" s="561"/>
      <c r="AD729" s="1797"/>
      <c r="AE729" s="1317"/>
      <c r="AF729" s="1362"/>
      <c r="AG729" s="1318"/>
      <c r="AH729" s="1318"/>
      <c r="AI729" s="1318"/>
      <c r="AJ729" s="1318"/>
      <c r="AK729" s="1318"/>
      <c r="AL729" s="1318"/>
      <c r="AM729" s="1318"/>
      <c r="AN729" s="1329"/>
      <c r="AO729" s="1329"/>
      <c r="AP729" s="1318"/>
      <c r="AQ729" s="1318"/>
      <c r="AR729" s="1318"/>
      <c r="AS729" s="1318"/>
      <c r="AT729" s="1318"/>
      <c r="AU729" s="1318"/>
      <c r="AV729" s="1318"/>
      <c r="AW729" s="1318"/>
      <c r="AX729" s="1318"/>
      <c r="AY729" s="1318"/>
      <c r="AZ729" s="1318"/>
      <c r="BA729" s="1318"/>
      <c r="BB729" s="1318"/>
      <c r="BC729" s="1318"/>
      <c r="BD729" s="1318"/>
      <c r="BE729" s="1318"/>
      <c r="BF729" s="1318"/>
      <c r="BG729" s="1318"/>
      <c r="BH729" s="1318"/>
      <c r="BI729" s="1318"/>
      <c r="BJ729" s="1318"/>
      <c r="BK729" s="1318"/>
      <c r="BL729" s="1318"/>
      <c r="BM729" s="1318"/>
      <c r="BN729" s="1318"/>
      <c r="BO729" s="1318"/>
      <c r="BP729" s="1318"/>
      <c r="BQ729" s="1318"/>
      <c r="BR729" s="1318"/>
      <c r="BS729" s="1318"/>
      <c r="BT729" s="1318"/>
      <c r="BU729" s="1318"/>
      <c r="BV729" s="1318"/>
      <c r="BW729" s="1318"/>
      <c r="BX729" s="1318"/>
      <c r="BY729" s="1318"/>
      <c r="BZ729" s="1318"/>
      <c r="CA729" s="1318"/>
      <c r="CB729" s="1318"/>
      <c r="CC729" s="1318"/>
      <c r="CD729" s="1318"/>
      <c r="CE729" s="1318"/>
      <c r="CF729" s="1318"/>
      <c r="CG729" s="1318"/>
      <c r="CH729" s="1378">
        <f t="shared" si="16"/>
        <v>0</v>
      </c>
      <c r="CI729" s="1366"/>
    </row>
    <row r="730" spans="1:87" s="386" customFormat="1" ht="112.5" customHeight="1">
      <c r="A730" s="1678"/>
      <c r="B730" s="2321"/>
      <c r="C730" s="784"/>
      <c r="D730" s="1649"/>
      <c r="E730" s="2185"/>
      <c r="F730" s="1649"/>
      <c r="G730" s="549"/>
      <c r="H730" s="2141"/>
      <c r="I730" s="1609">
        <v>150</v>
      </c>
      <c r="J730" s="1618">
        <v>11</v>
      </c>
      <c r="K730" s="3103" t="s">
        <v>2401</v>
      </c>
      <c r="L730" s="2153" t="s">
        <v>2400</v>
      </c>
      <c r="M730" s="2143" t="s">
        <v>2406</v>
      </c>
      <c r="N730" s="388"/>
      <c r="O730" s="381"/>
      <c r="P730" s="389"/>
      <c r="Q730" s="388"/>
      <c r="R730" s="381"/>
      <c r="S730" s="382"/>
      <c r="T730" s="380"/>
      <c r="U730" s="381"/>
      <c r="V730" s="389"/>
      <c r="W730" s="388"/>
      <c r="X730" s="381"/>
      <c r="Y730" s="407"/>
      <c r="Z730" s="2160" t="s">
        <v>2402</v>
      </c>
      <c r="AA730" s="444">
        <v>311</v>
      </c>
      <c r="AB730" s="752">
        <v>3111</v>
      </c>
      <c r="AC730" s="1173" t="s">
        <v>124</v>
      </c>
      <c r="AD730" s="1796">
        <f>250*60*15</f>
        <v>225000</v>
      </c>
      <c r="AE730" s="1317"/>
      <c r="AF730" s="1362"/>
      <c r="AG730" s="1318"/>
      <c r="AH730" s="1318"/>
      <c r="AI730" s="1318"/>
      <c r="AJ730" s="1318"/>
      <c r="AK730" s="1318"/>
      <c r="AL730" s="1318"/>
      <c r="AM730" s="1318"/>
      <c r="AN730" s="1318"/>
      <c r="AO730" s="1318"/>
      <c r="AP730" s="1318"/>
      <c r="AQ730" s="1318"/>
      <c r="AR730" s="1318"/>
      <c r="AS730" s="1318"/>
      <c r="AT730" s="1318"/>
      <c r="AU730" s="1318"/>
      <c r="AV730" s="1318"/>
      <c r="AW730" s="1318"/>
      <c r="AX730" s="1318"/>
      <c r="AY730" s="1318"/>
      <c r="AZ730" s="1318"/>
      <c r="BA730" s="1329">
        <f>+AD730</f>
        <v>225000</v>
      </c>
      <c r="BB730" s="1318"/>
      <c r="BC730" s="1318"/>
      <c r="BD730" s="1318"/>
      <c r="BE730" s="1318"/>
      <c r="BF730" s="1318"/>
      <c r="BG730" s="1318"/>
      <c r="BH730" s="1318"/>
      <c r="BI730" s="1318"/>
      <c r="BJ730" s="1318"/>
      <c r="BK730" s="1318"/>
      <c r="BL730" s="1318"/>
      <c r="BM730" s="1318"/>
      <c r="BN730" s="1318"/>
      <c r="BO730" s="1318"/>
      <c r="BP730" s="1318"/>
      <c r="BQ730" s="1318"/>
      <c r="BR730" s="1318"/>
      <c r="BS730" s="1318"/>
      <c r="BT730" s="1318"/>
      <c r="BU730" s="1318"/>
      <c r="BV730" s="1318"/>
      <c r="BW730" s="1318"/>
      <c r="BX730" s="1318"/>
      <c r="BY730" s="1318"/>
      <c r="BZ730" s="1318"/>
      <c r="CA730" s="1318"/>
      <c r="CB730" s="1318"/>
      <c r="CC730" s="1318"/>
      <c r="CD730" s="1318"/>
      <c r="CE730" s="1318"/>
      <c r="CF730" s="1318"/>
      <c r="CG730" s="1318"/>
      <c r="CH730" s="1378">
        <f t="shared" si="16"/>
        <v>225000</v>
      </c>
      <c r="CI730" s="1366"/>
    </row>
    <row r="731" spans="1:87" s="386" customFormat="1" ht="66.75" customHeight="1">
      <c r="A731" s="1678"/>
      <c r="B731" s="2321"/>
      <c r="C731" s="784"/>
      <c r="D731" s="1649"/>
      <c r="E731" s="2185"/>
      <c r="F731" s="1649"/>
      <c r="G731" s="549"/>
      <c r="H731" s="2141"/>
      <c r="I731" s="1609"/>
      <c r="J731" s="1618"/>
      <c r="K731" s="3104"/>
      <c r="L731" s="2153"/>
      <c r="M731" s="2143"/>
      <c r="N731" s="388"/>
      <c r="O731" s="381"/>
      <c r="P731" s="389"/>
      <c r="Q731" s="388"/>
      <c r="R731" s="381"/>
      <c r="S731" s="382"/>
      <c r="T731" s="380"/>
      <c r="U731" s="381"/>
      <c r="V731" s="389"/>
      <c r="W731" s="388"/>
      <c r="X731" s="381"/>
      <c r="Y731" s="407"/>
      <c r="Z731" s="2160" t="s">
        <v>989</v>
      </c>
      <c r="AA731" s="444">
        <v>231</v>
      </c>
      <c r="AB731" s="752"/>
      <c r="AC731" s="1173" t="s">
        <v>5</v>
      </c>
      <c r="AD731" s="1796">
        <f>(520*4+360)*15</f>
        <v>36600</v>
      </c>
      <c r="AE731" s="1317"/>
      <c r="AF731" s="1362"/>
      <c r="AG731" s="1318"/>
      <c r="AH731" s="1318"/>
      <c r="AI731" s="1318"/>
      <c r="AJ731" s="1329">
        <f>+AD731</f>
        <v>36600</v>
      </c>
      <c r="AK731" s="1318"/>
      <c r="AL731" s="1329"/>
      <c r="AM731" s="1318"/>
      <c r="AN731" s="1318"/>
      <c r="AO731" s="1318"/>
      <c r="AP731" s="1318"/>
      <c r="AQ731" s="1318"/>
      <c r="AR731" s="1318"/>
      <c r="AS731" s="1318"/>
      <c r="AT731" s="1318"/>
      <c r="AU731" s="1318"/>
      <c r="AV731" s="1318"/>
      <c r="AW731" s="1318"/>
      <c r="AX731" s="1318"/>
      <c r="AY731" s="1318"/>
      <c r="AZ731" s="1318"/>
      <c r="BA731" s="1318"/>
      <c r="BB731" s="1318"/>
      <c r="BC731" s="1318"/>
      <c r="BD731" s="1318"/>
      <c r="BE731" s="1318"/>
      <c r="BF731" s="1318"/>
      <c r="BG731" s="1318"/>
      <c r="BH731" s="1318"/>
      <c r="BI731" s="1318"/>
      <c r="BJ731" s="1318"/>
      <c r="BK731" s="1318"/>
      <c r="BL731" s="1318"/>
      <c r="BM731" s="1329"/>
      <c r="BN731" s="1318"/>
      <c r="BO731" s="1318"/>
      <c r="BP731" s="1318"/>
      <c r="BQ731" s="1318"/>
      <c r="BR731" s="1318"/>
      <c r="BS731" s="1318"/>
      <c r="BT731" s="1318"/>
      <c r="BU731" s="1318"/>
      <c r="BV731" s="1318"/>
      <c r="BW731" s="1318"/>
      <c r="BX731" s="1318"/>
      <c r="BY731" s="1318"/>
      <c r="BZ731" s="1318"/>
      <c r="CA731" s="1318"/>
      <c r="CB731" s="1318"/>
      <c r="CC731" s="1318"/>
      <c r="CD731" s="1318"/>
      <c r="CE731" s="1318"/>
      <c r="CF731" s="1318"/>
      <c r="CG731" s="1318"/>
      <c r="CH731" s="1378">
        <f t="shared" si="16"/>
        <v>36600</v>
      </c>
      <c r="CI731" s="1366"/>
    </row>
    <row r="732" spans="1:87" s="386" customFormat="1" ht="41.25" customHeight="1">
      <c r="A732" s="1678"/>
      <c r="B732" s="2321"/>
      <c r="C732" s="784"/>
      <c r="D732" s="1649"/>
      <c r="E732" s="2185"/>
      <c r="F732" s="1649"/>
      <c r="G732" s="549"/>
      <c r="H732" s="2141"/>
      <c r="I732" s="1609"/>
      <c r="J732" s="1618"/>
      <c r="K732" s="3104"/>
      <c r="L732" s="2153"/>
      <c r="M732" s="2143"/>
      <c r="N732" s="388"/>
      <c r="O732" s="381"/>
      <c r="P732" s="389"/>
      <c r="Q732" s="388"/>
      <c r="R732" s="381"/>
      <c r="S732" s="382"/>
      <c r="T732" s="380"/>
      <c r="U732" s="381"/>
      <c r="V732" s="389"/>
      <c r="W732" s="388"/>
      <c r="X732" s="381"/>
      <c r="Y732" s="407"/>
      <c r="Z732" s="2160" t="s">
        <v>2317</v>
      </c>
      <c r="AA732" s="444">
        <v>371</v>
      </c>
      <c r="AB732" s="752">
        <v>3711</v>
      </c>
      <c r="AC732" s="1173" t="s">
        <v>299</v>
      </c>
      <c r="AD732" s="1796">
        <f>4000*15</f>
        <v>60000</v>
      </c>
      <c r="AE732" s="1317"/>
      <c r="AF732" s="1362"/>
      <c r="AG732" s="1318"/>
      <c r="AH732" s="1318"/>
      <c r="AI732" s="1318"/>
      <c r="AJ732" s="1318"/>
      <c r="AK732" s="1318"/>
      <c r="AL732" s="1318"/>
      <c r="AM732" s="1318"/>
      <c r="AN732" s="1329"/>
      <c r="AO732" s="1329"/>
      <c r="AP732" s="1318"/>
      <c r="AQ732" s="1318"/>
      <c r="AR732" s="1318"/>
      <c r="AS732" s="1318"/>
      <c r="AT732" s="1318"/>
      <c r="AU732" s="1318"/>
      <c r="AV732" s="1318"/>
      <c r="AW732" s="1318"/>
      <c r="AX732" s="1318"/>
      <c r="AY732" s="1318"/>
      <c r="AZ732" s="1318"/>
      <c r="BA732" s="1318"/>
      <c r="BB732" s="1318"/>
      <c r="BC732" s="1318"/>
      <c r="BD732" s="1318"/>
      <c r="BE732" s="1318"/>
      <c r="BF732" s="1318"/>
      <c r="BG732" s="1318"/>
      <c r="BH732" s="1318"/>
      <c r="BI732" s="1318"/>
      <c r="BJ732" s="1318"/>
      <c r="BK732" s="1318"/>
      <c r="BL732" s="1318"/>
      <c r="BM732" s="1329">
        <f>+AD732</f>
        <v>60000</v>
      </c>
      <c r="BN732" s="1318"/>
      <c r="BO732" s="1318"/>
      <c r="BP732" s="1318"/>
      <c r="BQ732" s="1318"/>
      <c r="BR732" s="1318"/>
      <c r="BS732" s="1318"/>
      <c r="BT732" s="1318"/>
      <c r="BU732" s="1318"/>
      <c r="BV732" s="1318"/>
      <c r="BW732" s="1318"/>
      <c r="BX732" s="1318"/>
      <c r="BY732" s="1318"/>
      <c r="BZ732" s="1318"/>
      <c r="CA732" s="1318"/>
      <c r="CB732" s="1318"/>
      <c r="CC732" s="1318"/>
      <c r="CD732" s="1318"/>
      <c r="CE732" s="1318"/>
      <c r="CF732" s="1318"/>
      <c r="CG732" s="1318"/>
      <c r="CH732" s="1378">
        <f t="shared" si="16"/>
        <v>60000</v>
      </c>
      <c r="CI732" s="1366"/>
    </row>
    <row r="733" spans="1:87" s="386" customFormat="1" ht="32.25" customHeight="1">
      <c r="A733" s="1678"/>
      <c r="B733" s="2321"/>
      <c r="C733" s="784"/>
      <c r="D733" s="1649"/>
      <c r="E733" s="2185"/>
      <c r="F733" s="1649"/>
      <c r="G733" s="549"/>
      <c r="H733" s="2141"/>
      <c r="I733" s="1609"/>
      <c r="J733" s="1618"/>
      <c r="K733" s="3104"/>
      <c r="L733" s="2153"/>
      <c r="M733" s="2143"/>
      <c r="N733" s="393"/>
      <c r="O733" s="394"/>
      <c r="P733" s="395"/>
      <c r="Q733" s="393"/>
      <c r="R733" s="394"/>
      <c r="S733" s="407"/>
      <c r="T733" s="408"/>
      <c r="U733" s="394"/>
      <c r="V733" s="395"/>
      <c r="W733" s="393"/>
      <c r="X733" s="394"/>
      <c r="Y733" s="407"/>
      <c r="Z733" s="2160" t="s">
        <v>1217</v>
      </c>
      <c r="AA733" s="444">
        <v>241</v>
      </c>
      <c r="AB733" s="752"/>
      <c r="AC733" s="1173" t="s">
        <v>7</v>
      </c>
      <c r="AD733" s="1796">
        <f>400*15</f>
        <v>6000</v>
      </c>
      <c r="AE733" s="1317"/>
      <c r="AF733" s="1362"/>
      <c r="AG733" s="1318"/>
      <c r="AH733" s="1318"/>
      <c r="AI733" s="1318"/>
      <c r="AJ733" s="1318"/>
      <c r="AK733" s="1318"/>
      <c r="AL733" s="1329">
        <f>+AD733</f>
        <v>6000</v>
      </c>
      <c r="AM733" s="1318"/>
      <c r="AN733" s="1318"/>
      <c r="AO733" s="1318"/>
      <c r="AP733" s="1318"/>
      <c r="AQ733" s="1318"/>
      <c r="AR733" s="1318"/>
      <c r="AS733" s="1318"/>
      <c r="AT733" s="1318"/>
      <c r="AU733" s="1318"/>
      <c r="AV733" s="1318"/>
      <c r="AW733" s="1318"/>
      <c r="AX733" s="1318"/>
      <c r="AY733" s="1318"/>
      <c r="AZ733" s="1329"/>
      <c r="BA733" s="1318"/>
      <c r="BB733" s="1318"/>
      <c r="BC733" s="1318"/>
      <c r="BD733" s="1318"/>
      <c r="BE733" s="1318"/>
      <c r="BF733" s="1318"/>
      <c r="BG733" s="1318"/>
      <c r="BH733" s="1318"/>
      <c r="BI733" s="1318"/>
      <c r="BJ733" s="1318"/>
      <c r="BK733" s="1318"/>
      <c r="BL733" s="1318"/>
      <c r="BM733" s="1318"/>
      <c r="BN733" s="1318"/>
      <c r="BO733" s="1318"/>
      <c r="BP733" s="1318"/>
      <c r="BQ733" s="1318"/>
      <c r="BR733" s="1318"/>
      <c r="BS733" s="1318"/>
      <c r="BT733" s="1318"/>
      <c r="BU733" s="1318"/>
      <c r="BV733" s="1318"/>
      <c r="BW733" s="1318"/>
      <c r="BX733" s="1318"/>
      <c r="BY733" s="1318"/>
      <c r="BZ733" s="1318"/>
      <c r="CA733" s="1318"/>
      <c r="CB733" s="1318"/>
      <c r="CC733" s="1318"/>
      <c r="CD733" s="1318"/>
      <c r="CE733" s="1318"/>
      <c r="CF733" s="1318"/>
      <c r="CG733" s="1318"/>
      <c r="CH733" s="1378">
        <f t="shared" si="16"/>
        <v>6000</v>
      </c>
      <c r="CI733" s="1366"/>
    </row>
    <row r="734" spans="1:87" s="386" customFormat="1" ht="32.25" customHeight="1">
      <c r="A734" s="1678"/>
      <c r="B734" s="2321"/>
      <c r="C734" s="784"/>
      <c r="D734" s="1649"/>
      <c r="E734" s="2185"/>
      <c r="F734" s="1649"/>
      <c r="G734" s="549"/>
      <c r="H734" s="2141"/>
      <c r="I734" s="1609"/>
      <c r="J734" s="551"/>
      <c r="K734" s="2176"/>
      <c r="L734" s="224"/>
      <c r="M734" s="141"/>
      <c r="N734" s="398"/>
      <c r="O734" s="396"/>
      <c r="P734" s="411"/>
      <c r="Q734" s="398"/>
      <c r="R734" s="396"/>
      <c r="S734" s="397"/>
      <c r="T734" s="764"/>
      <c r="U734" s="396"/>
      <c r="V734" s="411"/>
      <c r="W734" s="398"/>
      <c r="X734" s="396"/>
      <c r="Y734" s="397"/>
      <c r="Z734" s="2193"/>
      <c r="AA734" s="455"/>
      <c r="AB734" s="456"/>
      <c r="AC734" s="561"/>
      <c r="AD734" s="1797"/>
      <c r="AE734" s="1317"/>
      <c r="AF734" s="1362"/>
      <c r="AG734" s="1318"/>
      <c r="AH734" s="1318"/>
      <c r="AI734" s="1318"/>
      <c r="AJ734" s="1318"/>
      <c r="AK734" s="1318"/>
      <c r="AL734" s="1318"/>
      <c r="AM734" s="1318"/>
      <c r="AN734" s="1318"/>
      <c r="AO734" s="1318"/>
      <c r="AP734" s="1318"/>
      <c r="AQ734" s="1318"/>
      <c r="AR734" s="1318"/>
      <c r="AS734" s="1318"/>
      <c r="AT734" s="1318"/>
      <c r="AU734" s="1318"/>
      <c r="AV734" s="1318"/>
      <c r="AW734" s="1318"/>
      <c r="AX734" s="1318"/>
      <c r="AY734" s="1318"/>
      <c r="AZ734" s="1329"/>
      <c r="BA734" s="1318"/>
      <c r="BB734" s="1318"/>
      <c r="BC734" s="1318"/>
      <c r="BD734" s="1318"/>
      <c r="BE734" s="1318"/>
      <c r="BF734" s="1318"/>
      <c r="BG734" s="1318"/>
      <c r="BH734" s="1318"/>
      <c r="BI734" s="1318"/>
      <c r="BJ734" s="1318"/>
      <c r="BK734" s="1318"/>
      <c r="BL734" s="1318"/>
      <c r="BM734" s="1318"/>
      <c r="BN734" s="1318"/>
      <c r="BO734" s="1318"/>
      <c r="BP734" s="1318"/>
      <c r="BQ734" s="1318"/>
      <c r="BR734" s="1318"/>
      <c r="BS734" s="1318"/>
      <c r="BT734" s="1318"/>
      <c r="BU734" s="1318"/>
      <c r="BV734" s="1318"/>
      <c r="BW734" s="1318"/>
      <c r="BX734" s="1318"/>
      <c r="BY734" s="1318"/>
      <c r="BZ734" s="1318"/>
      <c r="CA734" s="1318"/>
      <c r="CB734" s="1318"/>
      <c r="CC734" s="1318"/>
      <c r="CD734" s="1318"/>
      <c r="CE734" s="1318"/>
      <c r="CF734" s="1318"/>
      <c r="CG734" s="1318"/>
      <c r="CH734" s="1378">
        <f t="shared" si="16"/>
        <v>0</v>
      </c>
      <c r="CI734" s="1366"/>
    </row>
    <row r="735" spans="1:87" s="386" customFormat="1" ht="87.75" customHeight="1">
      <c r="A735" s="1678"/>
      <c r="B735" s="2321"/>
      <c r="C735" s="1649"/>
      <c r="D735" s="1649"/>
      <c r="E735" s="2322"/>
      <c r="F735" s="2204"/>
      <c r="G735" s="652"/>
      <c r="H735" s="2141"/>
      <c r="I735" s="1586">
        <v>151</v>
      </c>
      <c r="J735" s="499">
        <v>12</v>
      </c>
      <c r="K735" s="3103" t="s">
        <v>2502</v>
      </c>
      <c r="L735" s="215" t="s">
        <v>2501</v>
      </c>
      <c r="M735" s="2305" t="s">
        <v>2503</v>
      </c>
      <c r="N735" s="406"/>
      <c r="O735" s="415"/>
      <c r="P735" s="417"/>
      <c r="Q735" s="388"/>
      <c r="R735" s="381"/>
      <c r="S735" s="382"/>
      <c r="T735" s="781"/>
      <c r="U735" s="415"/>
      <c r="V735" s="417"/>
      <c r="W735" s="380"/>
      <c r="X735" s="381"/>
      <c r="Y735" s="407"/>
      <c r="Z735" s="2160"/>
      <c r="AA735" s="444"/>
      <c r="AB735" s="752"/>
      <c r="AC735" s="1173"/>
      <c r="AD735" s="1796"/>
      <c r="AE735" s="1317"/>
      <c r="AF735" s="1362"/>
      <c r="AG735" s="1318"/>
      <c r="AH735" s="1318"/>
      <c r="AI735" s="1318"/>
      <c r="AJ735" s="1318"/>
      <c r="AK735" s="1318"/>
      <c r="AL735" s="1318"/>
      <c r="AM735" s="1318"/>
      <c r="AN735" s="1318"/>
      <c r="AO735" s="1318"/>
      <c r="AP735" s="1318"/>
      <c r="AQ735" s="1318"/>
      <c r="AR735" s="1318"/>
      <c r="AS735" s="1318"/>
      <c r="AT735" s="1318"/>
      <c r="AU735" s="1318"/>
      <c r="AV735" s="1318"/>
      <c r="AW735" s="1318"/>
      <c r="AX735" s="1318"/>
      <c r="AY735" s="1318"/>
      <c r="AZ735" s="1318"/>
      <c r="BA735" s="1318"/>
      <c r="BB735" s="1318"/>
      <c r="BC735" s="1318"/>
      <c r="BD735" s="1318"/>
      <c r="BE735" s="1318"/>
      <c r="BF735" s="1318"/>
      <c r="BG735" s="1318"/>
      <c r="BH735" s="1318"/>
      <c r="BI735" s="1318"/>
      <c r="BJ735" s="1318"/>
      <c r="BK735" s="1318"/>
      <c r="BL735" s="1318"/>
      <c r="BM735" s="1318"/>
      <c r="BN735" s="1318"/>
      <c r="BO735" s="1318"/>
      <c r="BP735" s="1318"/>
      <c r="BQ735" s="1318"/>
      <c r="BR735" s="1318"/>
      <c r="BS735" s="1318"/>
      <c r="BT735" s="1318"/>
      <c r="BU735" s="1318"/>
      <c r="BV735" s="1318"/>
      <c r="BW735" s="1318"/>
      <c r="BX735" s="1318"/>
      <c r="BY735" s="1318"/>
      <c r="BZ735" s="1318"/>
      <c r="CA735" s="1318"/>
      <c r="CB735" s="1318"/>
      <c r="CC735" s="1318"/>
      <c r="CD735" s="1318"/>
      <c r="CE735" s="1318"/>
      <c r="CF735" s="1318"/>
      <c r="CG735" s="1318"/>
      <c r="CH735" s="1378">
        <f t="shared" si="16"/>
        <v>0</v>
      </c>
      <c r="CI735" s="1366"/>
    </row>
    <row r="736" spans="1:87" s="386" customFormat="1" ht="58.5" customHeight="1">
      <c r="A736" s="1678"/>
      <c r="B736" s="2321"/>
      <c r="C736" s="584"/>
      <c r="D736" s="1649"/>
      <c r="E736" s="653"/>
      <c r="F736" s="2204"/>
      <c r="G736" s="652"/>
      <c r="H736" s="2141"/>
      <c r="I736" s="1584"/>
      <c r="J736" s="1604"/>
      <c r="K736" s="3104"/>
      <c r="L736" s="215"/>
      <c r="M736" s="2305"/>
      <c r="N736" s="388"/>
      <c r="O736" s="381"/>
      <c r="P736" s="382"/>
      <c r="Q736" s="388"/>
      <c r="R736" s="381"/>
      <c r="S736" s="382"/>
      <c r="T736" s="753"/>
      <c r="U736" s="381"/>
      <c r="V736" s="382"/>
      <c r="W736" s="380"/>
      <c r="X736" s="381"/>
      <c r="Y736" s="407"/>
      <c r="Z736" s="2160"/>
      <c r="AA736" s="444"/>
      <c r="AB736" s="752"/>
      <c r="AC736" s="1173"/>
      <c r="AD736" s="1796"/>
      <c r="AE736" s="1317"/>
      <c r="AF736" s="1362"/>
      <c r="AG736" s="1318"/>
      <c r="AH736" s="1318"/>
      <c r="AI736" s="1318"/>
      <c r="AJ736" s="1318"/>
      <c r="AK736" s="1318"/>
      <c r="AL736" s="1318"/>
      <c r="AM736" s="1318"/>
      <c r="AN736" s="1318"/>
      <c r="AO736" s="1318"/>
      <c r="AP736" s="1318"/>
      <c r="AQ736" s="1318"/>
      <c r="AR736" s="1318"/>
      <c r="AS736" s="1318"/>
      <c r="AT736" s="1318"/>
      <c r="AU736" s="1318"/>
      <c r="AV736" s="1318"/>
      <c r="AW736" s="1318"/>
      <c r="AX736" s="1318"/>
      <c r="AY736" s="1318"/>
      <c r="AZ736" s="1318"/>
      <c r="BA736" s="1318"/>
      <c r="BB736" s="1318"/>
      <c r="BC736" s="1318"/>
      <c r="BD736" s="1318"/>
      <c r="BE736" s="1318"/>
      <c r="BF736" s="1318"/>
      <c r="BG736" s="1318"/>
      <c r="BH736" s="1318"/>
      <c r="BI736" s="1318"/>
      <c r="BJ736" s="1318"/>
      <c r="BK736" s="1318"/>
      <c r="BL736" s="1318"/>
      <c r="BM736" s="1318"/>
      <c r="BN736" s="1318"/>
      <c r="BO736" s="1318"/>
      <c r="BP736" s="1318"/>
      <c r="BQ736" s="1318"/>
      <c r="BR736" s="1318"/>
      <c r="BS736" s="1318"/>
      <c r="BT736" s="1318"/>
      <c r="BU736" s="1318"/>
      <c r="BV736" s="1318"/>
      <c r="BW736" s="1318"/>
      <c r="BX736" s="1318"/>
      <c r="BY736" s="1318"/>
      <c r="BZ736" s="1318"/>
      <c r="CA736" s="1318"/>
      <c r="CB736" s="1318"/>
      <c r="CC736" s="1318"/>
      <c r="CD736" s="1318"/>
      <c r="CE736" s="1318"/>
      <c r="CF736" s="1318"/>
      <c r="CG736" s="1318"/>
      <c r="CH736" s="1378">
        <f t="shared" si="16"/>
        <v>0</v>
      </c>
      <c r="CI736" s="1366"/>
    </row>
    <row r="737" spans="1:87" s="386" customFormat="1" ht="58.5" customHeight="1">
      <c r="A737" s="1678"/>
      <c r="B737" s="2321"/>
      <c r="C737" s="584"/>
      <c r="D737" s="1649"/>
      <c r="E737" s="653"/>
      <c r="F737" s="2204"/>
      <c r="G737" s="652"/>
      <c r="H737" s="2141"/>
      <c r="I737" s="1584"/>
      <c r="J737" s="1604"/>
      <c r="K737" s="3104"/>
      <c r="L737" s="215"/>
      <c r="M737" s="2305"/>
      <c r="N737" s="388"/>
      <c r="O737" s="381"/>
      <c r="P737" s="382"/>
      <c r="Q737" s="388"/>
      <c r="R737" s="381"/>
      <c r="S737" s="382"/>
      <c r="T737" s="753"/>
      <c r="U737" s="381"/>
      <c r="V737" s="382"/>
      <c r="W737" s="380"/>
      <c r="X737" s="381"/>
      <c r="Y737" s="395"/>
      <c r="Z737" s="2160"/>
      <c r="AA737" s="444"/>
      <c r="AB737" s="752"/>
      <c r="AC737" s="1173"/>
      <c r="AD737" s="1796"/>
      <c r="AE737" s="1317"/>
      <c r="AF737" s="1362"/>
      <c r="AG737" s="1318"/>
      <c r="AH737" s="1318"/>
      <c r="AI737" s="1318"/>
      <c r="AJ737" s="1318"/>
      <c r="AK737" s="1318"/>
      <c r="AL737" s="1318"/>
      <c r="AM737" s="1318"/>
      <c r="AN737" s="1318"/>
      <c r="AO737" s="1318"/>
      <c r="AP737" s="1318"/>
      <c r="AQ737" s="1318"/>
      <c r="AR737" s="1318"/>
      <c r="AS737" s="1318"/>
      <c r="AT737" s="1318"/>
      <c r="AU737" s="1318"/>
      <c r="AV737" s="1318"/>
      <c r="AW737" s="1318"/>
      <c r="AX737" s="1318"/>
      <c r="AY737" s="1318"/>
      <c r="AZ737" s="1318"/>
      <c r="BA737" s="1318"/>
      <c r="BB737" s="1318"/>
      <c r="BC737" s="1318"/>
      <c r="BD737" s="1318"/>
      <c r="BE737" s="1318"/>
      <c r="BF737" s="1318"/>
      <c r="BG737" s="1318"/>
      <c r="BH737" s="1318"/>
      <c r="BI737" s="1318"/>
      <c r="BJ737" s="1318"/>
      <c r="BK737" s="1318"/>
      <c r="BL737" s="1318"/>
      <c r="BM737" s="1318"/>
      <c r="BN737" s="1318"/>
      <c r="BO737" s="1318"/>
      <c r="BP737" s="1318"/>
      <c r="BQ737" s="1318"/>
      <c r="BR737" s="1318"/>
      <c r="BS737" s="1318"/>
      <c r="BT737" s="1318"/>
      <c r="BU737" s="1318"/>
      <c r="BV737" s="1318"/>
      <c r="BW737" s="1318"/>
      <c r="BX737" s="1318"/>
      <c r="BY737" s="1318"/>
      <c r="BZ737" s="1318"/>
      <c r="CA737" s="1318"/>
      <c r="CB737" s="1318"/>
      <c r="CC737" s="1318"/>
      <c r="CD737" s="1318"/>
      <c r="CE737" s="1318"/>
      <c r="CF737" s="1318"/>
      <c r="CG737" s="1318"/>
      <c r="CH737" s="1378">
        <f t="shared" si="16"/>
        <v>0</v>
      </c>
      <c r="CI737" s="1366"/>
    </row>
    <row r="738" spans="1:87" s="386" customFormat="1" ht="58.5" customHeight="1">
      <c r="A738" s="1678"/>
      <c r="B738" s="2321"/>
      <c r="C738" s="584"/>
      <c r="D738" s="1649"/>
      <c r="E738" s="653"/>
      <c r="F738" s="2204"/>
      <c r="G738" s="652"/>
      <c r="H738" s="2141"/>
      <c r="I738" s="1585"/>
      <c r="J738" s="1604"/>
      <c r="K738" s="2145"/>
      <c r="L738" s="215"/>
      <c r="M738" s="2305"/>
      <c r="N738" s="422"/>
      <c r="O738" s="423"/>
      <c r="P738" s="425"/>
      <c r="Q738" s="388"/>
      <c r="R738" s="381"/>
      <c r="S738" s="382"/>
      <c r="T738" s="1647"/>
      <c r="U738" s="423"/>
      <c r="V738" s="425"/>
      <c r="W738" s="380"/>
      <c r="X738" s="381"/>
      <c r="Y738" s="395"/>
      <c r="Z738" s="2193"/>
      <c r="AA738" s="455"/>
      <c r="AB738" s="456"/>
      <c r="AC738" s="561"/>
      <c r="AD738" s="1797"/>
      <c r="AE738" s="1317"/>
      <c r="AF738" s="1362"/>
      <c r="AG738" s="1318"/>
      <c r="AH738" s="1318"/>
      <c r="AI738" s="1318"/>
      <c r="AJ738" s="1318"/>
      <c r="AK738" s="1318"/>
      <c r="AL738" s="1318"/>
      <c r="AM738" s="1318"/>
      <c r="AN738" s="1318"/>
      <c r="AO738" s="1318"/>
      <c r="AP738" s="1318"/>
      <c r="AQ738" s="1318"/>
      <c r="AR738" s="1318"/>
      <c r="AS738" s="1318"/>
      <c r="AT738" s="1318"/>
      <c r="AU738" s="1318"/>
      <c r="AV738" s="1318"/>
      <c r="AW738" s="1318"/>
      <c r="AX738" s="1318"/>
      <c r="AY738" s="1318"/>
      <c r="AZ738" s="1318"/>
      <c r="BA738" s="1318"/>
      <c r="BB738" s="1318"/>
      <c r="BC738" s="1318"/>
      <c r="BD738" s="1318"/>
      <c r="BE738" s="1318"/>
      <c r="BF738" s="1318"/>
      <c r="BG738" s="1318"/>
      <c r="BH738" s="1318"/>
      <c r="BI738" s="1318"/>
      <c r="BJ738" s="1318"/>
      <c r="BK738" s="1318"/>
      <c r="BL738" s="1318"/>
      <c r="BM738" s="1318"/>
      <c r="BN738" s="1318"/>
      <c r="BO738" s="1318"/>
      <c r="BP738" s="1318"/>
      <c r="BQ738" s="1318"/>
      <c r="BR738" s="1318"/>
      <c r="BS738" s="1318"/>
      <c r="BT738" s="1318"/>
      <c r="BU738" s="1318"/>
      <c r="BV738" s="1318"/>
      <c r="BW738" s="1318"/>
      <c r="BX738" s="1318"/>
      <c r="BY738" s="1318"/>
      <c r="BZ738" s="1318"/>
      <c r="CA738" s="1318"/>
      <c r="CB738" s="1318"/>
      <c r="CC738" s="1318"/>
      <c r="CD738" s="1318"/>
      <c r="CE738" s="1318"/>
      <c r="CF738" s="1318"/>
      <c r="CG738" s="1318"/>
      <c r="CH738" s="1378">
        <f t="shared" si="16"/>
        <v>0</v>
      </c>
      <c r="CI738" s="1366"/>
    </row>
    <row r="739" spans="1:87" s="386" customFormat="1" ht="61.5" customHeight="1">
      <c r="A739" s="1680"/>
      <c r="B739" s="1696"/>
      <c r="C739" s="2184"/>
      <c r="D739" s="2184"/>
      <c r="E739" s="2184"/>
      <c r="F739" s="2184"/>
      <c r="G739" s="464"/>
      <c r="H739" s="2301"/>
      <c r="I739" s="1600">
        <v>152</v>
      </c>
      <c r="J739" s="1631">
        <v>13</v>
      </c>
      <c r="K739" s="3370" t="s">
        <v>2321</v>
      </c>
      <c r="L739" s="3452" t="s">
        <v>2322</v>
      </c>
      <c r="M739" s="1645" t="s">
        <v>999</v>
      </c>
      <c r="N739" s="429"/>
      <c r="O739" s="404"/>
      <c r="P739" s="405"/>
      <c r="Q739" s="403"/>
      <c r="R739" s="404"/>
      <c r="S739" s="428"/>
      <c r="T739" s="418"/>
      <c r="U739" s="404"/>
      <c r="V739" s="428"/>
      <c r="W739" s="429"/>
      <c r="X739" s="404"/>
      <c r="Y739" s="415"/>
      <c r="Z739" s="2160"/>
      <c r="AA739" s="448"/>
      <c r="AB739" s="1563"/>
      <c r="AC739" s="2200"/>
      <c r="AD739" s="1799"/>
      <c r="AE739" s="1317"/>
      <c r="AF739" s="1362"/>
      <c r="AG739" s="1318"/>
      <c r="AH739" s="1318"/>
      <c r="AI739" s="1318"/>
      <c r="AJ739" s="1318"/>
      <c r="AK739" s="1318"/>
      <c r="AL739" s="1318"/>
      <c r="AM739" s="1318"/>
      <c r="AN739" s="1318"/>
      <c r="AO739" s="1318"/>
      <c r="AP739" s="1318"/>
      <c r="AQ739" s="1318"/>
      <c r="AR739" s="1318"/>
      <c r="AS739" s="1318"/>
      <c r="AT739" s="1318"/>
      <c r="AU739" s="1318"/>
      <c r="AV739" s="1318"/>
      <c r="AW739" s="1318"/>
      <c r="AX739" s="1318"/>
      <c r="AY739" s="1318"/>
      <c r="AZ739" s="1318"/>
      <c r="BA739" s="1318"/>
      <c r="BB739" s="1318"/>
      <c r="BC739" s="1318"/>
      <c r="BD739" s="1318"/>
      <c r="BE739" s="1318"/>
      <c r="BF739" s="1318"/>
      <c r="BG739" s="1318"/>
      <c r="BH739" s="1318"/>
      <c r="BI739" s="1318"/>
      <c r="BJ739" s="1318"/>
      <c r="BK739" s="1318"/>
      <c r="BL739" s="1318"/>
      <c r="BM739" s="1318"/>
      <c r="BN739" s="1318"/>
      <c r="BO739" s="1318"/>
      <c r="BP739" s="1318"/>
      <c r="BQ739" s="1318"/>
      <c r="BR739" s="1318"/>
      <c r="BS739" s="1318"/>
      <c r="BT739" s="1318"/>
      <c r="BU739" s="1318"/>
      <c r="BV739" s="1318"/>
      <c r="BW739" s="1318"/>
      <c r="BX739" s="1318"/>
      <c r="BY739" s="1318"/>
      <c r="BZ739" s="1318"/>
      <c r="CA739" s="1318"/>
      <c r="CB739" s="1318"/>
      <c r="CC739" s="1318"/>
      <c r="CD739" s="1318"/>
      <c r="CE739" s="1318"/>
      <c r="CF739" s="1318"/>
      <c r="CG739" s="1318"/>
      <c r="CH739" s="1378">
        <f t="shared" si="16"/>
        <v>0</v>
      </c>
      <c r="CI739" s="1366"/>
    </row>
    <row r="740" spans="1:87" s="386" customFormat="1" ht="95.25" customHeight="1">
      <c r="A740" s="1680"/>
      <c r="B740" s="1696"/>
      <c r="C740" s="2184"/>
      <c r="D740" s="2184"/>
      <c r="E740" s="2184"/>
      <c r="F740" s="2184"/>
      <c r="G740" s="464"/>
      <c r="H740" s="2301"/>
      <c r="I740" s="1600"/>
      <c r="J740" s="1632"/>
      <c r="K740" s="3345"/>
      <c r="L740" s="3449"/>
      <c r="M740" s="1646"/>
      <c r="N740" s="408"/>
      <c r="O740" s="394"/>
      <c r="P740" s="395"/>
      <c r="Q740" s="393"/>
      <c r="R740" s="394"/>
      <c r="S740" s="407"/>
      <c r="T740" s="380"/>
      <c r="U740" s="394"/>
      <c r="V740" s="407"/>
      <c r="W740" s="408"/>
      <c r="X740" s="394"/>
      <c r="Y740" s="381"/>
      <c r="Z740" s="2160"/>
      <c r="AA740" s="444"/>
      <c r="AB740" s="752"/>
      <c r="AC740" s="1173"/>
      <c r="AD740" s="1796"/>
      <c r="AE740" s="1317"/>
      <c r="AF740" s="1362"/>
      <c r="AG740" s="1318"/>
      <c r="AH740" s="1318"/>
      <c r="AI740" s="1318"/>
      <c r="AJ740" s="1318"/>
      <c r="AK740" s="1318"/>
      <c r="AL740" s="1318"/>
      <c r="AM740" s="1318"/>
      <c r="AN740" s="1318"/>
      <c r="AO740" s="1318"/>
      <c r="AP740" s="1318"/>
      <c r="AQ740" s="1318"/>
      <c r="AR740" s="1318"/>
      <c r="AS740" s="1318"/>
      <c r="AT740" s="1318"/>
      <c r="AU740" s="1318"/>
      <c r="AV740" s="1318"/>
      <c r="AW740" s="1318"/>
      <c r="AX740" s="1318"/>
      <c r="AY740" s="1318"/>
      <c r="AZ740" s="1318"/>
      <c r="BA740" s="1318"/>
      <c r="BB740" s="1318"/>
      <c r="BC740" s="1318"/>
      <c r="BD740" s="1318"/>
      <c r="BE740" s="1318"/>
      <c r="BF740" s="1318"/>
      <c r="BG740" s="1318"/>
      <c r="BH740" s="1318"/>
      <c r="BI740" s="1318"/>
      <c r="BJ740" s="1318"/>
      <c r="BK740" s="1318"/>
      <c r="BL740" s="1318"/>
      <c r="BM740" s="1318"/>
      <c r="BN740" s="1318"/>
      <c r="BO740" s="1318"/>
      <c r="BP740" s="1318"/>
      <c r="BQ740" s="1318"/>
      <c r="BR740" s="1318"/>
      <c r="BS740" s="1318"/>
      <c r="BT740" s="1318"/>
      <c r="BU740" s="1318"/>
      <c r="BV740" s="1318"/>
      <c r="BW740" s="1318"/>
      <c r="BX740" s="1318"/>
      <c r="BY740" s="1318"/>
      <c r="BZ740" s="1318"/>
      <c r="CA740" s="1318"/>
      <c r="CB740" s="1318"/>
      <c r="CC740" s="1318"/>
      <c r="CD740" s="1318"/>
      <c r="CE740" s="1318"/>
      <c r="CF740" s="1318"/>
      <c r="CG740" s="1318"/>
      <c r="CH740" s="1378">
        <f t="shared" si="16"/>
        <v>0</v>
      </c>
      <c r="CI740" s="1366"/>
    </row>
    <row r="741" spans="1:87" s="386" customFormat="1" ht="48" customHeight="1">
      <c r="A741" s="1680"/>
      <c r="B741" s="1696"/>
      <c r="C741" s="190"/>
      <c r="D741" s="2184"/>
      <c r="E741" s="2293"/>
      <c r="F741" s="2184"/>
      <c r="G741" s="558"/>
      <c r="H741" s="2301"/>
      <c r="I741" s="1600"/>
      <c r="J741" s="2524"/>
      <c r="K741" s="2147"/>
      <c r="L741" s="1480"/>
      <c r="M741" s="1646"/>
      <c r="N741" s="408"/>
      <c r="O741" s="394"/>
      <c r="P741" s="395"/>
      <c r="Q741" s="393"/>
      <c r="R741" s="394"/>
      <c r="S741" s="407"/>
      <c r="T741" s="762"/>
      <c r="U741" s="394"/>
      <c r="V741" s="395"/>
      <c r="W741" s="393"/>
      <c r="X741" s="394"/>
      <c r="Y741" s="395"/>
      <c r="Z741" s="2160"/>
      <c r="AA741" s="448"/>
      <c r="AB741" s="752"/>
      <c r="AC741" s="1173"/>
      <c r="AD741" s="1796"/>
      <c r="AE741" s="1317"/>
      <c r="AF741" s="1362"/>
      <c r="AG741" s="1318"/>
      <c r="AH741" s="1318"/>
      <c r="AI741" s="1318"/>
      <c r="AJ741" s="1318"/>
      <c r="AK741" s="1318"/>
      <c r="AL741" s="1318"/>
      <c r="AM741" s="1318"/>
      <c r="AN741" s="1318"/>
      <c r="AO741" s="1318"/>
      <c r="AP741" s="1318"/>
      <c r="AQ741" s="1318"/>
      <c r="AR741" s="1318"/>
      <c r="AS741" s="1318"/>
      <c r="AT741" s="1318"/>
      <c r="AU741" s="1318"/>
      <c r="AV741" s="1318"/>
      <c r="AW741" s="1318"/>
      <c r="AX741" s="1318"/>
      <c r="AY741" s="1318"/>
      <c r="AZ741" s="1318"/>
      <c r="BA741" s="1318"/>
      <c r="BB741" s="1318"/>
      <c r="BC741" s="1318"/>
      <c r="BD741" s="1318"/>
      <c r="BE741" s="1318"/>
      <c r="BF741" s="1318"/>
      <c r="BG741" s="1318"/>
      <c r="BH741" s="1318"/>
      <c r="BI741" s="1318"/>
      <c r="BJ741" s="1318"/>
      <c r="BK741" s="1318"/>
      <c r="BL741" s="1318"/>
      <c r="BM741" s="1318"/>
      <c r="BN741" s="1318"/>
      <c r="BO741" s="1318"/>
      <c r="BP741" s="1318"/>
      <c r="BQ741" s="1318"/>
      <c r="BR741" s="1318"/>
      <c r="BS741" s="1318"/>
      <c r="BT741" s="1318"/>
      <c r="BU741" s="1318"/>
      <c r="BV741" s="1318"/>
      <c r="BW741" s="1318"/>
      <c r="BX741" s="1318"/>
      <c r="BY741" s="1318"/>
      <c r="BZ741" s="1318"/>
      <c r="CA741" s="1318"/>
      <c r="CB741" s="1318"/>
      <c r="CC741" s="1318"/>
      <c r="CD741" s="1318"/>
      <c r="CE741" s="1318"/>
      <c r="CF741" s="1318"/>
      <c r="CG741" s="1318"/>
      <c r="CH741" s="1378">
        <f t="shared" si="16"/>
        <v>0</v>
      </c>
      <c r="CI741" s="1366"/>
    </row>
    <row r="742" spans="1:87" s="386" customFormat="1" ht="33" customHeight="1" thickBot="1">
      <c r="A742" s="2400"/>
      <c r="B742" s="3117" t="s">
        <v>2471</v>
      </c>
      <c r="C742" s="3117"/>
      <c r="D742" s="3117"/>
      <c r="E742" s="3117"/>
      <c r="F742" s="3117"/>
      <c r="G742" s="3117"/>
      <c r="H742" s="3117"/>
      <c r="I742" s="3117"/>
      <c r="J742" s="3117"/>
      <c r="K742" s="3117"/>
      <c r="L742" s="3117"/>
      <c r="M742" s="3117"/>
      <c r="N742" s="3117"/>
      <c r="O742" s="3117"/>
      <c r="P742" s="3117"/>
      <c r="Q742" s="3117"/>
      <c r="R742" s="3117"/>
      <c r="S742" s="3117"/>
      <c r="T742" s="3117"/>
      <c r="U742" s="3117"/>
      <c r="V742" s="3117"/>
      <c r="W742" s="3117"/>
      <c r="X742" s="3117"/>
      <c r="Y742" s="3117"/>
      <c r="Z742" s="3117"/>
      <c r="AA742" s="3118"/>
      <c r="AB742" s="2324"/>
      <c r="AC742" s="2080"/>
      <c r="AD742" s="1803">
        <f>SUM(AD670:AD741)</f>
        <v>1302190</v>
      </c>
      <c r="AE742" s="1345"/>
      <c r="AF742" s="1362"/>
      <c r="AG742" s="1318"/>
      <c r="AH742" s="1318"/>
      <c r="AI742" s="1318"/>
      <c r="AJ742" s="1318"/>
      <c r="AK742" s="1318"/>
      <c r="AL742" s="1318"/>
      <c r="AM742" s="1318"/>
      <c r="AN742" s="1318"/>
      <c r="AO742" s="1318"/>
      <c r="AP742" s="1318"/>
      <c r="AQ742" s="1318"/>
      <c r="AR742" s="1318"/>
      <c r="AS742" s="1318"/>
      <c r="AT742" s="1318"/>
      <c r="AU742" s="1318"/>
      <c r="AV742" s="1318"/>
      <c r="AW742" s="1318"/>
      <c r="AX742" s="1318"/>
      <c r="AY742" s="1318"/>
      <c r="AZ742" s="1318"/>
      <c r="BA742" s="1318"/>
      <c r="BB742" s="1318"/>
      <c r="BC742" s="1318"/>
      <c r="BD742" s="1318"/>
      <c r="BE742" s="1318"/>
      <c r="BF742" s="1318"/>
      <c r="BG742" s="1318"/>
      <c r="BH742" s="1318"/>
      <c r="BI742" s="1318"/>
      <c r="BJ742" s="1318"/>
      <c r="BK742" s="1318"/>
      <c r="BL742" s="1318"/>
      <c r="BM742" s="1318"/>
      <c r="BN742" s="1318"/>
      <c r="BO742" s="1318"/>
      <c r="BP742" s="1318"/>
      <c r="BQ742" s="1318"/>
      <c r="BR742" s="1318"/>
      <c r="BS742" s="1318"/>
      <c r="BT742" s="1318"/>
      <c r="BU742" s="1318"/>
      <c r="BV742" s="1318"/>
      <c r="BW742" s="1318"/>
      <c r="BX742" s="1318"/>
      <c r="BY742" s="1318"/>
      <c r="BZ742" s="1318"/>
      <c r="CA742" s="1318"/>
      <c r="CB742" s="1318"/>
      <c r="CC742" s="1318"/>
      <c r="CD742" s="1318"/>
      <c r="CE742" s="1318"/>
      <c r="CF742" s="1318"/>
      <c r="CG742" s="1318"/>
      <c r="CH742" s="1378">
        <f t="shared" si="16"/>
        <v>0</v>
      </c>
      <c r="CI742" s="1366"/>
    </row>
    <row r="743" spans="1:87" s="386" customFormat="1" ht="96.75" customHeight="1">
      <c r="A743" s="1677">
        <v>18</v>
      </c>
      <c r="B743" s="2321">
        <v>2</v>
      </c>
      <c r="C743" s="3088" t="s">
        <v>2413</v>
      </c>
      <c r="D743" s="807" t="s">
        <v>622</v>
      </c>
      <c r="E743" s="3085" t="s">
        <v>2417</v>
      </c>
      <c r="F743" s="3085" t="s">
        <v>2416</v>
      </c>
      <c r="G743" s="3129" t="s">
        <v>2313</v>
      </c>
      <c r="H743" s="3100" t="s">
        <v>2544</v>
      </c>
      <c r="I743" s="1583"/>
      <c r="J743" s="499"/>
      <c r="K743" s="3301" t="s">
        <v>2420</v>
      </c>
      <c r="L743" s="3206"/>
      <c r="M743" s="3207"/>
      <c r="N743" s="393"/>
      <c r="O743" s="394"/>
      <c r="P743" s="395"/>
      <c r="Q743" s="393"/>
      <c r="R743" s="394"/>
      <c r="S743" s="407"/>
      <c r="T743" s="762"/>
      <c r="U743" s="394"/>
      <c r="V743" s="395"/>
      <c r="W743" s="393"/>
      <c r="X743" s="394"/>
      <c r="Y743" s="407"/>
      <c r="Z743" s="2160" t="s">
        <v>2410</v>
      </c>
      <c r="AA743" s="444">
        <v>311</v>
      </c>
      <c r="AB743" s="752">
        <v>3111</v>
      </c>
      <c r="AC743" s="1173" t="s">
        <v>124</v>
      </c>
      <c r="AD743" s="1796">
        <f>100*350</f>
        <v>35000</v>
      </c>
      <c r="AE743" s="1317"/>
      <c r="AF743" s="1362"/>
      <c r="AG743" s="1318"/>
      <c r="AH743" s="1318"/>
      <c r="AI743" s="1318"/>
      <c r="AJ743" s="1318"/>
      <c r="AK743" s="1318"/>
      <c r="AL743" s="1318"/>
      <c r="AM743" s="1318"/>
      <c r="AN743" s="1318"/>
      <c r="AO743" s="1318"/>
      <c r="AP743" s="1318"/>
      <c r="AQ743" s="1318"/>
      <c r="AR743" s="1318"/>
      <c r="AS743" s="1318"/>
      <c r="AT743" s="1318"/>
      <c r="AU743" s="1318"/>
      <c r="AV743" s="1318"/>
      <c r="AW743" s="1318"/>
      <c r="AX743" s="1318"/>
      <c r="AY743" s="1318"/>
      <c r="AZ743" s="1318"/>
      <c r="BA743" s="1329">
        <f>+AD743</f>
        <v>35000</v>
      </c>
      <c r="BB743" s="1318"/>
      <c r="BC743" s="1318"/>
      <c r="BD743" s="1318"/>
      <c r="BE743" s="1318"/>
      <c r="BF743" s="1318"/>
      <c r="BG743" s="1318"/>
      <c r="BH743" s="1318"/>
      <c r="BI743" s="1318"/>
      <c r="BJ743" s="1318"/>
      <c r="BK743" s="1318"/>
      <c r="BL743" s="1318"/>
      <c r="BM743" s="1318"/>
      <c r="BN743" s="1318"/>
      <c r="BO743" s="1318"/>
      <c r="BP743" s="1318"/>
      <c r="BQ743" s="1318"/>
      <c r="BR743" s="1318"/>
      <c r="BS743" s="1318"/>
      <c r="BT743" s="1318"/>
      <c r="BU743" s="1318"/>
      <c r="BV743" s="1318"/>
      <c r="BW743" s="1318"/>
      <c r="BX743" s="1318"/>
      <c r="BY743" s="1318"/>
      <c r="BZ743" s="1318"/>
      <c r="CA743" s="1318"/>
      <c r="CB743" s="1318"/>
      <c r="CC743" s="1318"/>
      <c r="CD743" s="1318"/>
      <c r="CE743" s="1318"/>
      <c r="CF743" s="1318"/>
      <c r="CG743" s="1318"/>
      <c r="CH743" s="1378">
        <f t="shared" si="16"/>
        <v>35000</v>
      </c>
      <c r="CI743" s="1366"/>
    </row>
    <row r="744" spans="1:87" s="386" customFormat="1" ht="102" customHeight="1">
      <c r="A744" s="1678"/>
      <c r="B744" s="2321"/>
      <c r="C744" s="3085"/>
      <c r="D744" s="1649" t="s">
        <v>2414</v>
      </c>
      <c r="E744" s="3085"/>
      <c r="F744" s="3085"/>
      <c r="G744" s="3130"/>
      <c r="H744" s="3096"/>
      <c r="I744" s="1584"/>
      <c r="J744" s="499"/>
      <c r="K744" s="3193"/>
      <c r="L744" s="3105"/>
      <c r="M744" s="3106"/>
      <c r="N744" s="393"/>
      <c r="O744" s="394"/>
      <c r="P744" s="395"/>
      <c r="Q744" s="393"/>
      <c r="R744" s="394"/>
      <c r="S744" s="407"/>
      <c r="T744" s="762"/>
      <c r="U744" s="394"/>
      <c r="V744" s="395"/>
      <c r="W744" s="393"/>
      <c r="X744" s="394"/>
      <c r="Y744" s="407"/>
      <c r="Z744" s="2160" t="s">
        <v>2411</v>
      </c>
      <c r="AA744" s="444">
        <v>231</v>
      </c>
      <c r="AB744" s="752"/>
      <c r="AC744" s="1173" t="s">
        <v>5</v>
      </c>
      <c r="AD744" s="1796">
        <f>(520*7+360)</f>
        <v>4000</v>
      </c>
      <c r="AE744" s="1317"/>
      <c r="AF744" s="1362"/>
      <c r="AG744" s="1318"/>
      <c r="AH744" s="1318"/>
      <c r="AI744" s="1318"/>
      <c r="AJ744" s="1329">
        <f>+AD744</f>
        <v>4000</v>
      </c>
      <c r="AK744" s="1318"/>
      <c r="AL744" s="1318"/>
      <c r="AM744" s="1318"/>
      <c r="AN744" s="1318"/>
      <c r="AO744" s="1318"/>
      <c r="AP744" s="1318"/>
      <c r="AQ744" s="1318"/>
      <c r="AR744" s="1318"/>
      <c r="AS744" s="1318"/>
      <c r="AT744" s="1318"/>
      <c r="AU744" s="1318"/>
      <c r="AV744" s="1318"/>
      <c r="AW744" s="1318"/>
      <c r="AX744" s="1318"/>
      <c r="AY744" s="1318"/>
      <c r="AZ744" s="1318"/>
      <c r="BA744" s="1318"/>
      <c r="BB744" s="1318"/>
      <c r="BC744" s="1318"/>
      <c r="BD744" s="1318"/>
      <c r="BE744" s="1318"/>
      <c r="BF744" s="1318"/>
      <c r="BG744" s="1318"/>
      <c r="BH744" s="1318"/>
      <c r="BI744" s="1318"/>
      <c r="BJ744" s="1318"/>
      <c r="BK744" s="1318"/>
      <c r="BL744" s="1318"/>
      <c r="BM744" s="1318"/>
      <c r="BN744" s="1318"/>
      <c r="BO744" s="1318"/>
      <c r="BP744" s="1318"/>
      <c r="BQ744" s="1318"/>
      <c r="BR744" s="1318"/>
      <c r="BS744" s="1318"/>
      <c r="BT744" s="1318"/>
      <c r="BU744" s="1318"/>
      <c r="BV744" s="1318"/>
      <c r="BW744" s="1318"/>
      <c r="BX744" s="1318"/>
      <c r="BY744" s="1318"/>
      <c r="BZ744" s="1318"/>
      <c r="CA744" s="1318"/>
      <c r="CB744" s="1318"/>
      <c r="CC744" s="1318"/>
      <c r="CD744" s="1318"/>
      <c r="CE744" s="1318"/>
      <c r="CF744" s="1318"/>
      <c r="CG744" s="1318"/>
      <c r="CH744" s="1378">
        <f t="shared" si="16"/>
        <v>4000</v>
      </c>
      <c r="CI744" s="1366"/>
    </row>
    <row r="745" spans="1:87" s="386" customFormat="1" ht="68.25" customHeight="1">
      <c r="A745" s="1678"/>
      <c r="B745" s="2321"/>
      <c r="C745" s="3085"/>
      <c r="D745" s="2201" t="s">
        <v>2089</v>
      </c>
      <c r="E745" s="2185"/>
      <c r="F745" s="3085"/>
      <c r="G745" s="549"/>
      <c r="H745" s="2155"/>
      <c r="I745" s="1609">
        <v>153</v>
      </c>
      <c r="J745" s="1618">
        <v>14</v>
      </c>
      <c r="K745" s="3104" t="s">
        <v>2418</v>
      </c>
      <c r="L745" s="3105" t="s">
        <v>667</v>
      </c>
      <c r="M745" s="3106" t="s">
        <v>2412</v>
      </c>
      <c r="N745" s="393"/>
      <c r="O745" s="394"/>
      <c r="P745" s="395"/>
      <c r="Q745" s="393"/>
      <c r="R745" s="381"/>
      <c r="S745" s="407"/>
      <c r="T745" s="408"/>
      <c r="U745" s="394"/>
      <c r="V745" s="395"/>
      <c r="W745" s="393"/>
      <c r="X745" s="394"/>
      <c r="Y745" s="407"/>
      <c r="Z745" s="2160" t="s">
        <v>2317</v>
      </c>
      <c r="AA745" s="444">
        <v>371</v>
      </c>
      <c r="AB745" s="752">
        <v>3711</v>
      </c>
      <c r="AC745" s="1173" t="s">
        <v>299</v>
      </c>
      <c r="AD745" s="1796">
        <f>4000</f>
        <v>4000</v>
      </c>
      <c r="AE745" s="1317"/>
      <c r="AF745" s="1362"/>
      <c r="AG745" s="1318"/>
      <c r="AH745" s="1318"/>
      <c r="AI745" s="1318"/>
      <c r="AJ745" s="1318"/>
      <c r="AK745" s="1318"/>
      <c r="AL745" s="1318"/>
      <c r="AM745" s="1318"/>
      <c r="AN745" s="1318"/>
      <c r="AO745" s="1318"/>
      <c r="AP745" s="1318"/>
      <c r="AQ745" s="1318"/>
      <c r="AR745" s="1318"/>
      <c r="AS745" s="1318"/>
      <c r="AT745" s="1318"/>
      <c r="AU745" s="1318"/>
      <c r="AV745" s="1318"/>
      <c r="AW745" s="1318"/>
      <c r="AX745" s="1318"/>
      <c r="AY745" s="1318"/>
      <c r="AZ745" s="1318"/>
      <c r="BA745" s="1318"/>
      <c r="BB745" s="1318"/>
      <c r="BC745" s="1318"/>
      <c r="BD745" s="1318"/>
      <c r="BE745" s="1318"/>
      <c r="BF745" s="1318"/>
      <c r="BG745" s="1318"/>
      <c r="BH745" s="1318"/>
      <c r="BI745" s="1318"/>
      <c r="BJ745" s="1318"/>
      <c r="BK745" s="1318"/>
      <c r="BL745" s="1318"/>
      <c r="BM745" s="1329">
        <f>+AD745</f>
        <v>4000</v>
      </c>
      <c r="BN745" s="1318"/>
      <c r="BO745" s="1318"/>
      <c r="BP745" s="1318"/>
      <c r="BQ745" s="1318"/>
      <c r="BR745" s="1318"/>
      <c r="BS745" s="1318"/>
      <c r="BT745" s="1318"/>
      <c r="BU745" s="1318"/>
      <c r="BV745" s="1318"/>
      <c r="BW745" s="1318"/>
      <c r="BX745" s="1318"/>
      <c r="BY745" s="1318"/>
      <c r="BZ745" s="1318"/>
      <c r="CA745" s="1318"/>
      <c r="CB745" s="1318"/>
      <c r="CC745" s="1318"/>
      <c r="CD745" s="1318"/>
      <c r="CE745" s="1318"/>
      <c r="CF745" s="1318"/>
      <c r="CG745" s="1318"/>
      <c r="CH745" s="1378">
        <f t="shared" si="16"/>
        <v>4000</v>
      </c>
      <c r="CI745" s="1366"/>
    </row>
    <row r="746" spans="1:87" s="386" customFormat="1" ht="63" customHeight="1">
      <c r="A746" s="1678"/>
      <c r="B746" s="2321"/>
      <c r="C746" s="584"/>
      <c r="D746" s="3085" t="s">
        <v>2415</v>
      </c>
      <c r="E746" s="653"/>
      <c r="F746" s="3085"/>
      <c r="G746" s="652"/>
      <c r="H746" s="2155"/>
      <c r="I746" s="1584"/>
      <c r="J746" s="499"/>
      <c r="K746" s="3104"/>
      <c r="L746" s="3105"/>
      <c r="M746" s="3106"/>
      <c r="N746" s="393"/>
      <c r="O746" s="394"/>
      <c r="P746" s="395"/>
      <c r="Q746" s="393"/>
      <c r="R746" s="381"/>
      <c r="S746" s="407"/>
      <c r="T746" s="762"/>
      <c r="U746" s="394"/>
      <c r="V746" s="395"/>
      <c r="W746" s="393"/>
      <c r="X746" s="394"/>
      <c r="Y746" s="407"/>
      <c r="Z746" s="2160" t="s">
        <v>1217</v>
      </c>
      <c r="AA746" s="444">
        <v>241</v>
      </c>
      <c r="AB746" s="752"/>
      <c r="AC746" s="1173" t="s">
        <v>7</v>
      </c>
      <c r="AD746" s="1796">
        <f>400*6</f>
        <v>2400</v>
      </c>
      <c r="AE746" s="1317"/>
      <c r="AF746" s="1362"/>
      <c r="AG746" s="1318"/>
      <c r="AH746" s="1318"/>
      <c r="AI746" s="1318"/>
      <c r="AJ746" s="1318"/>
      <c r="AK746" s="1318"/>
      <c r="AL746" s="1329">
        <f>+AD746</f>
        <v>2400</v>
      </c>
      <c r="AM746" s="1318"/>
      <c r="AN746" s="1318"/>
      <c r="AO746" s="1318"/>
      <c r="AP746" s="1318"/>
      <c r="AQ746" s="1318"/>
      <c r="AR746" s="1318"/>
      <c r="AS746" s="1318"/>
      <c r="AT746" s="1318"/>
      <c r="AU746" s="1318"/>
      <c r="AV746" s="1318"/>
      <c r="AW746" s="1318"/>
      <c r="AX746" s="1318"/>
      <c r="AY746" s="1318"/>
      <c r="AZ746" s="1318"/>
      <c r="BA746" s="1318"/>
      <c r="BB746" s="1318"/>
      <c r="BC746" s="1318"/>
      <c r="BD746" s="1318"/>
      <c r="BE746" s="1318"/>
      <c r="BF746" s="1318"/>
      <c r="BG746" s="1318"/>
      <c r="BH746" s="1318"/>
      <c r="BI746" s="1318"/>
      <c r="BJ746" s="1318"/>
      <c r="BK746" s="1318"/>
      <c r="BL746" s="1318"/>
      <c r="BM746" s="1318"/>
      <c r="BN746" s="1318"/>
      <c r="BO746" s="1318"/>
      <c r="BP746" s="1318"/>
      <c r="BQ746" s="1318"/>
      <c r="BR746" s="1318"/>
      <c r="BS746" s="1318"/>
      <c r="BT746" s="1318"/>
      <c r="BU746" s="1318"/>
      <c r="BV746" s="1318"/>
      <c r="BW746" s="1318"/>
      <c r="BX746" s="1318"/>
      <c r="BY746" s="1318"/>
      <c r="BZ746" s="1318"/>
      <c r="CA746" s="1318"/>
      <c r="CB746" s="1318"/>
      <c r="CC746" s="1318"/>
      <c r="CD746" s="1318"/>
      <c r="CE746" s="1318"/>
      <c r="CF746" s="1318"/>
      <c r="CG746" s="1318"/>
      <c r="CH746" s="1378">
        <f t="shared" si="16"/>
        <v>2400</v>
      </c>
      <c r="CI746" s="1366"/>
    </row>
    <row r="747" spans="1:87" s="386" customFormat="1" ht="63" customHeight="1">
      <c r="A747" s="1678"/>
      <c r="B747" s="2321"/>
      <c r="C747" s="584"/>
      <c r="D747" s="3085"/>
      <c r="E747" s="653"/>
      <c r="F747" s="1649"/>
      <c r="G747" s="652"/>
      <c r="H747" s="2155"/>
      <c r="I747" s="1584"/>
      <c r="J747" s="500"/>
      <c r="K747" s="2280"/>
      <c r="L747" s="224"/>
      <c r="M747" s="141"/>
      <c r="N747" s="398"/>
      <c r="O747" s="396"/>
      <c r="P747" s="411"/>
      <c r="Q747" s="398"/>
      <c r="R747" s="423"/>
      <c r="S747" s="397"/>
      <c r="T747" s="764"/>
      <c r="U747" s="396"/>
      <c r="V747" s="411"/>
      <c r="W747" s="398"/>
      <c r="X747" s="396"/>
      <c r="Y747" s="397"/>
      <c r="Z747" s="2193"/>
      <c r="AA747" s="455"/>
      <c r="AB747" s="456"/>
      <c r="AC747" s="561"/>
      <c r="AD747" s="1797"/>
      <c r="AE747" s="1317"/>
      <c r="AF747" s="1362"/>
      <c r="AG747" s="1318"/>
      <c r="AH747" s="1318"/>
      <c r="AI747" s="1318"/>
      <c r="AJ747" s="1318"/>
      <c r="AK747" s="1318"/>
      <c r="AL747" s="1318"/>
      <c r="AM747" s="1318"/>
      <c r="AN747" s="1318"/>
      <c r="AO747" s="1318"/>
      <c r="AP747" s="1318"/>
      <c r="AQ747" s="1318"/>
      <c r="AR747" s="1318"/>
      <c r="AS747" s="1318"/>
      <c r="AT747" s="1318"/>
      <c r="AU747" s="1318"/>
      <c r="AV747" s="1318"/>
      <c r="AW747" s="1318"/>
      <c r="AX747" s="1318"/>
      <c r="AY747" s="1318"/>
      <c r="AZ747" s="1318"/>
      <c r="BA747" s="1318"/>
      <c r="BB747" s="1318"/>
      <c r="BC747" s="1318"/>
      <c r="BD747" s="1318"/>
      <c r="BE747" s="1318"/>
      <c r="BF747" s="1318"/>
      <c r="BG747" s="1318"/>
      <c r="BH747" s="1318"/>
      <c r="BI747" s="1318"/>
      <c r="BJ747" s="1318"/>
      <c r="BK747" s="1318"/>
      <c r="BL747" s="1318"/>
      <c r="BM747" s="1318"/>
      <c r="BN747" s="1318"/>
      <c r="BO747" s="1318"/>
      <c r="BP747" s="1318"/>
      <c r="BQ747" s="1318"/>
      <c r="BR747" s="1318"/>
      <c r="BS747" s="1318"/>
      <c r="BT747" s="1318"/>
      <c r="BU747" s="1318"/>
      <c r="BV747" s="1318"/>
      <c r="BW747" s="1318"/>
      <c r="BX747" s="1318"/>
      <c r="BY747" s="1318"/>
      <c r="BZ747" s="1318"/>
      <c r="CA747" s="1318"/>
      <c r="CB747" s="1318"/>
      <c r="CC747" s="1318"/>
      <c r="CD747" s="1318"/>
      <c r="CE747" s="1318"/>
      <c r="CF747" s="1318"/>
      <c r="CG747" s="1318"/>
      <c r="CH747" s="1378">
        <f t="shared" si="16"/>
        <v>0</v>
      </c>
      <c r="CI747" s="1366"/>
    </row>
    <row r="748" spans="1:87" s="386" customFormat="1" ht="63" customHeight="1">
      <c r="A748" s="1678"/>
      <c r="B748" s="2321"/>
      <c r="C748" s="584"/>
      <c r="D748" s="3085"/>
      <c r="E748" s="653"/>
      <c r="F748" s="1649"/>
      <c r="G748" s="652"/>
      <c r="H748" s="2155"/>
      <c r="I748" s="1586">
        <v>154</v>
      </c>
      <c r="J748" s="499">
        <v>15</v>
      </c>
      <c r="K748" s="3103" t="s">
        <v>2419</v>
      </c>
      <c r="L748" s="3105" t="s">
        <v>667</v>
      </c>
      <c r="M748" s="3106" t="s">
        <v>2412</v>
      </c>
      <c r="N748" s="393"/>
      <c r="O748" s="394"/>
      <c r="P748" s="395"/>
      <c r="Q748" s="393"/>
      <c r="R748" s="394"/>
      <c r="S748" s="407"/>
      <c r="T748" s="762"/>
      <c r="U748" s="394"/>
      <c r="V748" s="395"/>
      <c r="W748" s="388"/>
      <c r="X748" s="394"/>
      <c r="Y748" s="407"/>
      <c r="Z748" s="2160" t="s">
        <v>2410</v>
      </c>
      <c r="AA748" s="444">
        <v>311</v>
      </c>
      <c r="AB748" s="752">
        <v>3111</v>
      </c>
      <c r="AC748" s="1173" t="s">
        <v>124</v>
      </c>
      <c r="AD748" s="1796">
        <f>100*350</f>
        <v>35000</v>
      </c>
      <c r="AE748" s="1317"/>
      <c r="AF748" s="1362"/>
      <c r="AG748" s="1318"/>
      <c r="AH748" s="1318"/>
      <c r="AI748" s="1318"/>
      <c r="AJ748" s="1318"/>
      <c r="AK748" s="1318"/>
      <c r="AL748" s="1318"/>
      <c r="AM748" s="1318"/>
      <c r="AN748" s="1318"/>
      <c r="AO748" s="1318"/>
      <c r="AP748" s="1318"/>
      <c r="AQ748" s="1318"/>
      <c r="AR748" s="1318"/>
      <c r="AS748" s="1318"/>
      <c r="AT748" s="1318"/>
      <c r="AU748" s="1318"/>
      <c r="AV748" s="1318"/>
      <c r="AW748" s="1318"/>
      <c r="AX748" s="1318"/>
      <c r="AY748" s="1318"/>
      <c r="AZ748" s="1318"/>
      <c r="BA748" s="1329">
        <f>+AD748</f>
        <v>35000</v>
      </c>
      <c r="BB748" s="1318"/>
      <c r="BC748" s="1318"/>
      <c r="BD748" s="1318"/>
      <c r="BE748" s="1318"/>
      <c r="BF748" s="1318"/>
      <c r="BG748" s="1318"/>
      <c r="BH748" s="1318"/>
      <c r="BI748" s="1318"/>
      <c r="BJ748" s="1318"/>
      <c r="BK748" s="1318"/>
      <c r="BL748" s="1318"/>
      <c r="BM748" s="1318"/>
      <c r="BN748" s="1318"/>
      <c r="BO748" s="1318"/>
      <c r="BP748" s="1318"/>
      <c r="BQ748" s="1318"/>
      <c r="BR748" s="1318"/>
      <c r="BS748" s="1318"/>
      <c r="BT748" s="1318"/>
      <c r="BU748" s="1318"/>
      <c r="BV748" s="1318"/>
      <c r="BW748" s="1318"/>
      <c r="BX748" s="1318"/>
      <c r="BY748" s="1318"/>
      <c r="BZ748" s="1318"/>
      <c r="CA748" s="1318"/>
      <c r="CB748" s="1318"/>
      <c r="CC748" s="1318"/>
      <c r="CD748" s="1318"/>
      <c r="CE748" s="1318"/>
      <c r="CF748" s="1318"/>
      <c r="CG748" s="1318"/>
      <c r="CH748" s="1378">
        <f t="shared" si="16"/>
        <v>35000</v>
      </c>
      <c r="CI748" s="1366"/>
    </row>
    <row r="749" spans="1:87" s="386" customFormat="1" ht="63" customHeight="1">
      <c r="A749" s="1678"/>
      <c r="B749" s="2321"/>
      <c r="C749" s="584"/>
      <c r="D749" s="3085"/>
      <c r="E749" s="653"/>
      <c r="F749" s="1649"/>
      <c r="G749" s="652"/>
      <c r="H749" s="2155"/>
      <c r="I749" s="1584"/>
      <c r="J749" s="499"/>
      <c r="K749" s="3104"/>
      <c r="L749" s="3105"/>
      <c r="M749" s="3106"/>
      <c r="N749" s="393"/>
      <c r="O749" s="394"/>
      <c r="P749" s="395"/>
      <c r="Q749" s="393"/>
      <c r="R749" s="394"/>
      <c r="S749" s="407"/>
      <c r="T749" s="762"/>
      <c r="U749" s="394"/>
      <c r="V749" s="395"/>
      <c r="W749" s="388"/>
      <c r="X749" s="394"/>
      <c r="Y749" s="407"/>
      <c r="Z749" s="2160" t="s">
        <v>2411</v>
      </c>
      <c r="AA749" s="444">
        <v>231</v>
      </c>
      <c r="AB749" s="752"/>
      <c r="AC749" s="1173" t="s">
        <v>5</v>
      </c>
      <c r="AD749" s="1796">
        <f>(520*7+360)</f>
        <v>4000</v>
      </c>
      <c r="AE749" s="1317"/>
      <c r="AF749" s="1362"/>
      <c r="AG749" s="1318"/>
      <c r="AH749" s="1318"/>
      <c r="AI749" s="1318"/>
      <c r="AJ749" s="1329">
        <f>+AD749</f>
        <v>4000</v>
      </c>
      <c r="AK749" s="1318"/>
      <c r="AL749" s="1318"/>
      <c r="AM749" s="1318"/>
      <c r="AN749" s="1318"/>
      <c r="AO749" s="1318"/>
      <c r="AP749" s="1318"/>
      <c r="AQ749" s="1318"/>
      <c r="AR749" s="1318"/>
      <c r="AS749" s="1318"/>
      <c r="AT749" s="1318"/>
      <c r="AU749" s="1318"/>
      <c r="AV749" s="1318"/>
      <c r="AW749" s="1318"/>
      <c r="AX749" s="1318"/>
      <c r="AY749" s="1318"/>
      <c r="AZ749" s="1318"/>
      <c r="BA749" s="1318"/>
      <c r="BB749" s="1318"/>
      <c r="BC749" s="1318"/>
      <c r="BD749" s="1318"/>
      <c r="BE749" s="1318"/>
      <c r="BF749" s="1318"/>
      <c r="BG749" s="1318"/>
      <c r="BH749" s="1318"/>
      <c r="BI749" s="1318"/>
      <c r="BJ749" s="1318"/>
      <c r="BK749" s="1318"/>
      <c r="BL749" s="1318"/>
      <c r="BM749" s="1318"/>
      <c r="BN749" s="1318"/>
      <c r="BO749" s="1318"/>
      <c r="BP749" s="1318"/>
      <c r="BQ749" s="1318"/>
      <c r="BR749" s="1318"/>
      <c r="BS749" s="1318"/>
      <c r="BT749" s="1318"/>
      <c r="BU749" s="1318"/>
      <c r="BV749" s="1318"/>
      <c r="BW749" s="1318"/>
      <c r="BX749" s="1318"/>
      <c r="BY749" s="1318"/>
      <c r="BZ749" s="1318"/>
      <c r="CA749" s="1318"/>
      <c r="CB749" s="1318"/>
      <c r="CC749" s="1318"/>
      <c r="CD749" s="1318"/>
      <c r="CE749" s="1318"/>
      <c r="CF749" s="1318"/>
      <c r="CG749" s="1318"/>
      <c r="CH749" s="1378">
        <f t="shared" si="16"/>
        <v>4000</v>
      </c>
      <c r="CI749" s="1366"/>
    </row>
    <row r="750" spans="1:87" s="386" customFormat="1" ht="63" customHeight="1">
      <c r="A750" s="1678"/>
      <c r="B750" s="2321"/>
      <c r="C750" s="584"/>
      <c r="D750" s="3085"/>
      <c r="E750" s="653"/>
      <c r="F750" s="1649"/>
      <c r="G750" s="652"/>
      <c r="H750" s="2155"/>
      <c r="I750" s="1584"/>
      <c r="J750" s="499"/>
      <c r="K750" s="2147"/>
      <c r="L750" s="215"/>
      <c r="M750" s="2305"/>
      <c r="N750" s="393"/>
      <c r="O750" s="394"/>
      <c r="P750" s="395"/>
      <c r="Q750" s="393"/>
      <c r="R750" s="394"/>
      <c r="S750" s="407"/>
      <c r="T750" s="762"/>
      <c r="U750" s="394"/>
      <c r="V750" s="395"/>
      <c r="W750" s="388"/>
      <c r="X750" s="394"/>
      <c r="Y750" s="407"/>
      <c r="Z750" s="2160" t="s">
        <v>2317</v>
      </c>
      <c r="AA750" s="444">
        <v>371</v>
      </c>
      <c r="AB750" s="752">
        <v>3711</v>
      </c>
      <c r="AC750" s="1173" t="s">
        <v>299</v>
      </c>
      <c r="AD750" s="1796">
        <f>4000</f>
        <v>4000</v>
      </c>
      <c r="AE750" s="1317"/>
      <c r="AF750" s="1362"/>
      <c r="AG750" s="1318"/>
      <c r="AH750" s="1318"/>
      <c r="AI750" s="1318"/>
      <c r="AJ750" s="1318"/>
      <c r="AK750" s="1318"/>
      <c r="AL750" s="1318"/>
      <c r="AM750" s="1318"/>
      <c r="AN750" s="1318"/>
      <c r="AO750" s="1318"/>
      <c r="AP750" s="1318"/>
      <c r="AQ750" s="1318"/>
      <c r="AR750" s="1318"/>
      <c r="AS750" s="1318"/>
      <c r="AT750" s="1318"/>
      <c r="AU750" s="1318"/>
      <c r="AV750" s="1318"/>
      <c r="AW750" s="1318"/>
      <c r="AX750" s="1318"/>
      <c r="AY750" s="1318"/>
      <c r="AZ750" s="1318"/>
      <c r="BA750" s="1318"/>
      <c r="BB750" s="1318"/>
      <c r="BC750" s="1318"/>
      <c r="BD750" s="1318"/>
      <c r="BE750" s="1318"/>
      <c r="BF750" s="1318"/>
      <c r="BG750" s="1318"/>
      <c r="BH750" s="1318"/>
      <c r="BI750" s="1318"/>
      <c r="BJ750" s="1318"/>
      <c r="BK750" s="1318"/>
      <c r="BL750" s="1318"/>
      <c r="BM750" s="1329">
        <f>+AD750</f>
        <v>4000</v>
      </c>
      <c r="BN750" s="1318"/>
      <c r="BO750" s="1318"/>
      <c r="BP750" s="1318"/>
      <c r="BQ750" s="1318"/>
      <c r="BR750" s="1318"/>
      <c r="BS750" s="1318"/>
      <c r="BT750" s="1318"/>
      <c r="BU750" s="1318"/>
      <c r="BV750" s="1318"/>
      <c r="BW750" s="1318"/>
      <c r="BX750" s="1318"/>
      <c r="BY750" s="1318"/>
      <c r="BZ750" s="1318"/>
      <c r="CA750" s="1318"/>
      <c r="CB750" s="1318"/>
      <c r="CC750" s="1318"/>
      <c r="CD750" s="1318"/>
      <c r="CE750" s="1318"/>
      <c r="CF750" s="1318"/>
      <c r="CG750" s="1318"/>
      <c r="CH750" s="1378">
        <f t="shared" si="16"/>
        <v>4000</v>
      </c>
      <c r="CI750" s="1366"/>
    </row>
    <row r="751" spans="1:87" s="386" customFormat="1" ht="63" customHeight="1">
      <c r="A751" s="1678"/>
      <c r="B751" s="2321"/>
      <c r="C751" s="584"/>
      <c r="D751" s="3085"/>
      <c r="E751" s="653"/>
      <c r="F751" s="1649"/>
      <c r="G751" s="652"/>
      <c r="H751" s="2155"/>
      <c r="I751" s="1584"/>
      <c r="J751" s="499"/>
      <c r="K751" s="2147"/>
      <c r="L751" s="215"/>
      <c r="M751" s="2305"/>
      <c r="N751" s="393"/>
      <c r="O751" s="394"/>
      <c r="P751" s="395"/>
      <c r="Q751" s="393"/>
      <c r="R751" s="394"/>
      <c r="S751" s="407"/>
      <c r="T751" s="762"/>
      <c r="U751" s="394"/>
      <c r="V751" s="395"/>
      <c r="W751" s="388"/>
      <c r="X751" s="394"/>
      <c r="Y751" s="407"/>
      <c r="Z751" s="2160" t="s">
        <v>1217</v>
      </c>
      <c r="AA751" s="444">
        <v>241</v>
      </c>
      <c r="AB751" s="752"/>
      <c r="AC751" s="1173" t="s">
        <v>7</v>
      </c>
      <c r="AD751" s="1796">
        <f>400*6</f>
        <v>2400</v>
      </c>
      <c r="AE751" s="1317"/>
      <c r="AF751" s="1362"/>
      <c r="AG751" s="1318"/>
      <c r="AH751" s="1318"/>
      <c r="AI751" s="1318"/>
      <c r="AJ751" s="1318"/>
      <c r="AK751" s="1318"/>
      <c r="AL751" s="1329">
        <f>+AD751</f>
        <v>2400</v>
      </c>
      <c r="AM751" s="1318"/>
      <c r="AN751" s="1318"/>
      <c r="AO751" s="1318"/>
      <c r="AP751" s="1318"/>
      <c r="AQ751" s="1318"/>
      <c r="AR751" s="1318"/>
      <c r="AS751" s="1318"/>
      <c r="AT751" s="1318"/>
      <c r="AU751" s="1318"/>
      <c r="AV751" s="1318"/>
      <c r="AW751" s="1318"/>
      <c r="AX751" s="1318"/>
      <c r="AY751" s="1318"/>
      <c r="AZ751" s="1318"/>
      <c r="BA751" s="1318"/>
      <c r="BB751" s="1318"/>
      <c r="BC751" s="1318"/>
      <c r="BD751" s="1318"/>
      <c r="BE751" s="1318"/>
      <c r="BF751" s="1318"/>
      <c r="BG751" s="1318"/>
      <c r="BH751" s="1318"/>
      <c r="BI751" s="1318"/>
      <c r="BJ751" s="1318"/>
      <c r="BK751" s="1318"/>
      <c r="BL751" s="1318"/>
      <c r="BM751" s="1318"/>
      <c r="BN751" s="1318"/>
      <c r="BO751" s="1318"/>
      <c r="BP751" s="1318"/>
      <c r="BQ751" s="1318"/>
      <c r="BR751" s="1318"/>
      <c r="BS751" s="1318"/>
      <c r="BT751" s="1318"/>
      <c r="BU751" s="1318"/>
      <c r="BV751" s="1318"/>
      <c r="BW751" s="1318"/>
      <c r="BX751" s="1318"/>
      <c r="BY751" s="1318"/>
      <c r="BZ751" s="1318"/>
      <c r="CA751" s="1318"/>
      <c r="CB751" s="1318"/>
      <c r="CC751" s="1318"/>
      <c r="CD751" s="1318"/>
      <c r="CE751" s="1318"/>
      <c r="CF751" s="1318"/>
      <c r="CG751" s="1318"/>
      <c r="CH751" s="1378">
        <f t="shared" si="16"/>
        <v>2400</v>
      </c>
      <c r="CI751" s="1366"/>
    </row>
    <row r="752" spans="1:87" s="386" customFormat="1" ht="63" customHeight="1">
      <c r="A752" s="1678"/>
      <c r="B752" s="2321"/>
      <c r="C752" s="584"/>
      <c r="D752" s="3085"/>
      <c r="E752" s="653"/>
      <c r="F752" s="2204"/>
      <c r="G752" s="652"/>
      <c r="H752" s="2155"/>
      <c r="I752" s="1585"/>
      <c r="J752" s="500"/>
      <c r="K752" s="2280"/>
      <c r="L752" s="224"/>
      <c r="M752" s="141"/>
      <c r="N752" s="398"/>
      <c r="O752" s="396"/>
      <c r="P752" s="411"/>
      <c r="Q752" s="398"/>
      <c r="R752" s="396"/>
      <c r="S752" s="397"/>
      <c r="T752" s="764"/>
      <c r="U752" s="396"/>
      <c r="V752" s="411"/>
      <c r="W752" s="422"/>
      <c r="X752" s="396"/>
      <c r="Y752" s="397"/>
      <c r="Z752" s="2193"/>
      <c r="AA752" s="455"/>
      <c r="AB752" s="456"/>
      <c r="AC752" s="561"/>
      <c r="AD752" s="1797"/>
      <c r="AE752" s="1317"/>
      <c r="AF752" s="1362"/>
      <c r="AG752" s="1318"/>
      <c r="AH752" s="1318"/>
      <c r="AI752" s="1318"/>
      <c r="AJ752" s="1318"/>
      <c r="AK752" s="1318"/>
      <c r="AL752" s="1318"/>
      <c r="AM752" s="1318"/>
      <c r="AN752" s="1318"/>
      <c r="AO752" s="1318"/>
      <c r="AP752" s="1318"/>
      <c r="AQ752" s="1318"/>
      <c r="AR752" s="1318"/>
      <c r="AS752" s="1318"/>
      <c r="AT752" s="1318"/>
      <c r="AU752" s="1318"/>
      <c r="AV752" s="1318"/>
      <c r="AW752" s="1318"/>
      <c r="AX752" s="1318"/>
      <c r="AY752" s="1318"/>
      <c r="AZ752" s="1318"/>
      <c r="BA752" s="1318"/>
      <c r="BB752" s="1318"/>
      <c r="BC752" s="1318"/>
      <c r="BD752" s="1318"/>
      <c r="BE752" s="1318"/>
      <c r="BF752" s="1318"/>
      <c r="BG752" s="1318"/>
      <c r="BH752" s="1318"/>
      <c r="BI752" s="1318"/>
      <c r="BJ752" s="1318"/>
      <c r="BK752" s="1318"/>
      <c r="BL752" s="1318"/>
      <c r="BM752" s="1318"/>
      <c r="BN752" s="1318"/>
      <c r="BO752" s="1318"/>
      <c r="BP752" s="1318"/>
      <c r="BQ752" s="1318"/>
      <c r="BR752" s="1318"/>
      <c r="BS752" s="1318"/>
      <c r="BT752" s="1318"/>
      <c r="BU752" s="1318"/>
      <c r="BV752" s="1318"/>
      <c r="BW752" s="1318"/>
      <c r="BX752" s="1318"/>
      <c r="BY752" s="1318"/>
      <c r="BZ752" s="1318"/>
      <c r="CA752" s="1318"/>
      <c r="CB752" s="1318"/>
      <c r="CC752" s="1318"/>
      <c r="CD752" s="1318"/>
      <c r="CE752" s="1318"/>
      <c r="CF752" s="1318"/>
      <c r="CG752" s="1318"/>
      <c r="CH752" s="1378">
        <f t="shared" si="16"/>
        <v>0</v>
      </c>
      <c r="CI752" s="1366"/>
    </row>
    <row r="753" spans="1:87" s="386" customFormat="1" ht="172.5" customHeight="1">
      <c r="A753" s="2402"/>
      <c r="B753" s="2321"/>
      <c r="C753" s="1649"/>
      <c r="D753" s="2185"/>
      <c r="E753" s="2185"/>
      <c r="F753" s="1649"/>
      <c r="G753" s="652"/>
      <c r="H753" s="2155"/>
      <c r="I753" s="1584"/>
      <c r="J753" s="1573"/>
      <c r="K753" s="2150" t="s">
        <v>2423</v>
      </c>
      <c r="L753" s="2153"/>
      <c r="M753" s="2305"/>
      <c r="N753" s="393"/>
      <c r="O753" s="394"/>
      <c r="P753" s="395"/>
      <c r="Q753" s="393"/>
      <c r="R753" s="394"/>
      <c r="S753" s="407"/>
      <c r="T753" s="408"/>
      <c r="U753" s="394"/>
      <c r="V753" s="395"/>
      <c r="W753" s="393"/>
      <c r="X753" s="394"/>
      <c r="Y753" s="407"/>
      <c r="Z753" s="2160" t="s">
        <v>2425</v>
      </c>
      <c r="AA753" s="444">
        <v>311</v>
      </c>
      <c r="AB753" s="752">
        <v>3111</v>
      </c>
      <c r="AC753" s="1173" t="s">
        <v>124</v>
      </c>
      <c r="AD753" s="1796">
        <f>+(60*250)*3</f>
        <v>45000</v>
      </c>
      <c r="AE753" s="1317"/>
      <c r="AF753" s="1362"/>
      <c r="AG753" s="1318"/>
      <c r="AH753" s="1318"/>
      <c r="AI753" s="1318"/>
      <c r="AJ753" s="1318"/>
      <c r="AK753" s="1318"/>
      <c r="AL753" s="1318"/>
      <c r="AM753" s="1318"/>
      <c r="AN753" s="1318"/>
      <c r="AO753" s="1318"/>
      <c r="AP753" s="1318"/>
      <c r="AQ753" s="1318"/>
      <c r="AR753" s="1318"/>
      <c r="AS753" s="1318"/>
      <c r="AT753" s="1318"/>
      <c r="AU753" s="1318"/>
      <c r="AV753" s="1318"/>
      <c r="AW753" s="1318"/>
      <c r="AX753" s="1318"/>
      <c r="AY753" s="1318"/>
      <c r="AZ753" s="1318"/>
      <c r="BA753" s="1329">
        <f>+AD753</f>
        <v>45000</v>
      </c>
      <c r="BB753" s="1318"/>
      <c r="BC753" s="1318"/>
      <c r="BD753" s="1318"/>
      <c r="BE753" s="1318"/>
      <c r="BF753" s="1318"/>
      <c r="BG753" s="1318"/>
      <c r="BH753" s="1318"/>
      <c r="BI753" s="1318"/>
      <c r="BJ753" s="1318"/>
      <c r="BK753" s="1318"/>
      <c r="BL753" s="1318"/>
      <c r="BM753" s="1318"/>
      <c r="BN753" s="1318"/>
      <c r="BO753" s="1318"/>
      <c r="BP753" s="1318"/>
      <c r="BQ753" s="1318"/>
      <c r="BR753" s="1318"/>
      <c r="BS753" s="1318"/>
      <c r="BT753" s="1318"/>
      <c r="BU753" s="1318"/>
      <c r="BV753" s="1318"/>
      <c r="BW753" s="1318"/>
      <c r="BX753" s="1318"/>
      <c r="BY753" s="1318"/>
      <c r="BZ753" s="1318"/>
      <c r="CA753" s="1318"/>
      <c r="CB753" s="1318"/>
      <c r="CC753" s="1318"/>
      <c r="CD753" s="1318"/>
      <c r="CE753" s="1318"/>
      <c r="CF753" s="1318"/>
      <c r="CG753" s="1318"/>
      <c r="CH753" s="1378">
        <f t="shared" si="16"/>
        <v>45000</v>
      </c>
      <c r="CI753" s="1366"/>
    </row>
    <row r="754" spans="1:87" s="386" customFormat="1" ht="99" customHeight="1">
      <c r="A754" s="2402"/>
      <c r="B754" s="2321"/>
      <c r="C754" s="1649"/>
      <c r="D754" s="2185"/>
      <c r="E754" s="2185"/>
      <c r="F754" s="1649"/>
      <c r="G754" s="652"/>
      <c r="H754" s="2155"/>
      <c r="I754" s="1584">
        <v>155</v>
      </c>
      <c r="J754" s="1573">
        <v>16</v>
      </c>
      <c r="K754" s="2145" t="s">
        <v>2421</v>
      </c>
      <c r="L754" s="2153" t="s">
        <v>1070</v>
      </c>
      <c r="M754" s="2305" t="s">
        <v>2339</v>
      </c>
      <c r="N754" s="393"/>
      <c r="O754" s="394"/>
      <c r="P754" s="395"/>
      <c r="Q754" s="388"/>
      <c r="R754" s="394"/>
      <c r="S754" s="407"/>
      <c r="T754" s="408"/>
      <c r="U754" s="394"/>
      <c r="V754" s="395"/>
      <c r="W754" s="393"/>
      <c r="X754" s="394"/>
      <c r="Y754" s="407"/>
      <c r="Z754" s="2160" t="s">
        <v>2340</v>
      </c>
      <c r="AA754" s="444">
        <v>231</v>
      </c>
      <c r="AB754" s="752"/>
      <c r="AC754" s="1173" t="s">
        <v>5</v>
      </c>
      <c r="AD754" s="1796">
        <f>(520*5+360)*3</f>
        <v>8880</v>
      </c>
      <c r="AE754" s="1317"/>
      <c r="AF754" s="1362"/>
      <c r="AG754" s="1318"/>
      <c r="AH754" s="1318"/>
      <c r="AI754" s="1318"/>
      <c r="AJ754" s="1329">
        <f>+AD754</f>
        <v>8880</v>
      </c>
      <c r="AK754" s="1318"/>
      <c r="AL754" s="1318"/>
      <c r="AM754" s="1318"/>
      <c r="AN754" s="1318"/>
      <c r="AO754" s="1318"/>
      <c r="AP754" s="1318"/>
      <c r="AQ754" s="1318"/>
      <c r="AR754" s="1318"/>
      <c r="AS754" s="1318"/>
      <c r="AT754" s="1318"/>
      <c r="AU754" s="1318"/>
      <c r="AV754" s="1318"/>
      <c r="AW754" s="1318"/>
      <c r="AX754" s="1318"/>
      <c r="AY754" s="1318"/>
      <c r="AZ754" s="1318"/>
      <c r="BA754" s="1318"/>
      <c r="BB754" s="1318"/>
      <c r="BC754" s="1318"/>
      <c r="BD754" s="1318"/>
      <c r="BE754" s="1318"/>
      <c r="BF754" s="1318"/>
      <c r="BG754" s="1318"/>
      <c r="BH754" s="1318"/>
      <c r="BI754" s="1318"/>
      <c r="BJ754" s="1318"/>
      <c r="BK754" s="1318"/>
      <c r="BL754" s="1318"/>
      <c r="BM754" s="1318"/>
      <c r="BN754" s="1318"/>
      <c r="BO754" s="1318"/>
      <c r="BP754" s="1318"/>
      <c r="BQ754" s="1318"/>
      <c r="BR754" s="1318"/>
      <c r="BS754" s="1318"/>
      <c r="BT754" s="1318"/>
      <c r="BU754" s="1318"/>
      <c r="BV754" s="1318"/>
      <c r="BW754" s="1318"/>
      <c r="BX754" s="1318"/>
      <c r="BY754" s="1318"/>
      <c r="BZ754" s="1318"/>
      <c r="CA754" s="1318"/>
      <c r="CB754" s="1318"/>
      <c r="CC754" s="1318"/>
      <c r="CD754" s="1318"/>
      <c r="CE754" s="1318"/>
      <c r="CF754" s="1318"/>
      <c r="CG754" s="1318"/>
      <c r="CH754" s="1378">
        <f t="shared" si="16"/>
        <v>8880</v>
      </c>
      <c r="CI754" s="1366"/>
    </row>
    <row r="755" spans="1:87" s="386" customFormat="1" ht="57.75" customHeight="1">
      <c r="A755" s="2402"/>
      <c r="B755" s="2321"/>
      <c r="C755" s="1649"/>
      <c r="D755" s="2185"/>
      <c r="E755" s="2185"/>
      <c r="F755" s="1649"/>
      <c r="G755" s="652"/>
      <c r="H755" s="2155"/>
      <c r="I755" s="1584"/>
      <c r="J755" s="1573"/>
      <c r="K755" s="2145"/>
      <c r="L755" s="2153"/>
      <c r="M755" s="2305"/>
      <c r="N755" s="393"/>
      <c r="O755" s="394"/>
      <c r="P755" s="395"/>
      <c r="Q755" s="388"/>
      <c r="R755" s="394"/>
      <c r="S755" s="407"/>
      <c r="T755" s="408"/>
      <c r="U755" s="394"/>
      <c r="V755" s="395"/>
      <c r="W755" s="393"/>
      <c r="X755" s="394"/>
      <c r="Y755" s="407"/>
      <c r="Z755" s="2160" t="s">
        <v>2317</v>
      </c>
      <c r="AA755" s="444">
        <v>371</v>
      </c>
      <c r="AB755" s="752">
        <v>3711</v>
      </c>
      <c r="AC755" s="1173" t="s">
        <v>299</v>
      </c>
      <c r="AD755" s="1796">
        <f>4000*3</f>
        <v>12000</v>
      </c>
      <c r="AE755" s="1317"/>
      <c r="AF755" s="1362"/>
      <c r="AG755" s="1318"/>
      <c r="AH755" s="1318"/>
      <c r="AI755" s="1318"/>
      <c r="AJ755" s="1318"/>
      <c r="AK755" s="1318"/>
      <c r="AL755" s="1318"/>
      <c r="AM755" s="1318"/>
      <c r="AN755" s="1318"/>
      <c r="AO755" s="1318"/>
      <c r="AP755" s="1318"/>
      <c r="AQ755" s="1318"/>
      <c r="AR755" s="1318"/>
      <c r="AS755" s="1318"/>
      <c r="AT755" s="1318"/>
      <c r="AU755" s="1318"/>
      <c r="AV755" s="1318"/>
      <c r="AW755" s="1318"/>
      <c r="AX755" s="1318"/>
      <c r="AY755" s="1318"/>
      <c r="AZ755" s="1318"/>
      <c r="BA755" s="1318"/>
      <c r="BB755" s="1318"/>
      <c r="BC755" s="1318"/>
      <c r="BD755" s="1318"/>
      <c r="BE755" s="1318"/>
      <c r="BF755" s="1318"/>
      <c r="BG755" s="1318"/>
      <c r="BH755" s="1318"/>
      <c r="BI755" s="1318"/>
      <c r="BJ755" s="1318"/>
      <c r="BK755" s="1318"/>
      <c r="BL755" s="1318"/>
      <c r="BM755" s="1329">
        <f>+AD755</f>
        <v>12000</v>
      </c>
      <c r="BN755" s="1318"/>
      <c r="BO755" s="1318"/>
      <c r="BP755" s="1318"/>
      <c r="BQ755" s="1318"/>
      <c r="BR755" s="1318"/>
      <c r="BS755" s="1318"/>
      <c r="BT755" s="1318"/>
      <c r="BU755" s="1318"/>
      <c r="BV755" s="1318"/>
      <c r="BW755" s="1318"/>
      <c r="BX755" s="1318"/>
      <c r="BY755" s="1318"/>
      <c r="BZ755" s="1318"/>
      <c r="CA755" s="1318"/>
      <c r="CB755" s="1318"/>
      <c r="CC755" s="1318"/>
      <c r="CD755" s="1318"/>
      <c r="CE755" s="1318"/>
      <c r="CF755" s="1318"/>
      <c r="CG755" s="1318"/>
      <c r="CH755" s="1378">
        <f t="shared" si="16"/>
        <v>12000</v>
      </c>
      <c r="CI755" s="1366"/>
    </row>
    <row r="756" spans="1:87" s="386" customFormat="1" ht="57.75" customHeight="1">
      <c r="A756" s="2402"/>
      <c r="B756" s="2321"/>
      <c r="C756" s="1649"/>
      <c r="D756" s="2185"/>
      <c r="E756" s="2185"/>
      <c r="F756" s="1649"/>
      <c r="G756" s="652"/>
      <c r="H756" s="2155"/>
      <c r="I756" s="1584"/>
      <c r="J756" s="1573"/>
      <c r="K756" s="2145"/>
      <c r="L756" s="2153"/>
      <c r="M756" s="2305"/>
      <c r="N756" s="393"/>
      <c r="O756" s="394"/>
      <c r="P756" s="395"/>
      <c r="Q756" s="388"/>
      <c r="R756" s="394"/>
      <c r="S756" s="407"/>
      <c r="T756" s="408"/>
      <c r="U756" s="394"/>
      <c r="V756" s="395"/>
      <c r="W756" s="393"/>
      <c r="X756" s="394"/>
      <c r="Y756" s="407"/>
      <c r="Z756" s="2160" t="s">
        <v>1217</v>
      </c>
      <c r="AA756" s="444">
        <v>241</v>
      </c>
      <c r="AB756" s="752"/>
      <c r="AC756" s="1173" t="s">
        <v>7</v>
      </c>
      <c r="AD756" s="1796">
        <f>400*6*3</f>
        <v>7200</v>
      </c>
      <c r="AE756" s="1317"/>
      <c r="AF756" s="1362"/>
      <c r="AG756" s="1318"/>
      <c r="AH756" s="1318"/>
      <c r="AI756" s="1318"/>
      <c r="AJ756" s="1318"/>
      <c r="AK756" s="1318"/>
      <c r="AL756" s="1329">
        <f>+AD756</f>
        <v>7200</v>
      </c>
      <c r="AM756" s="1318"/>
      <c r="AN756" s="1318"/>
      <c r="AO756" s="1318"/>
      <c r="AP756" s="1318"/>
      <c r="AQ756" s="1318"/>
      <c r="AR756" s="1318"/>
      <c r="AS756" s="1318"/>
      <c r="AT756" s="1318"/>
      <c r="AU756" s="1318"/>
      <c r="AV756" s="1318"/>
      <c r="AW756" s="1318"/>
      <c r="AX756" s="1318"/>
      <c r="AY756" s="1318"/>
      <c r="AZ756" s="1318"/>
      <c r="BA756" s="1318"/>
      <c r="BB756" s="1318"/>
      <c r="BC756" s="1318"/>
      <c r="BD756" s="1318"/>
      <c r="BE756" s="1318"/>
      <c r="BF756" s="1318"/>
      <c r="BG756" s="1318"/>
      <c r="BH756" s="1318"/>
      <c r="BI756" s="1318"/>
      <c r="BJ756" s="1318"/>
      <c r="BK756" s="1318"/>
      <c r="BL756" s="1318"/>
      <c r="BM756" s="1329"/>
      <c r="BN756" s="1318"/>
      <c r="BO756" s="1318"/>
      <c r="BP756" s="1318"/>
      <c r="BQ756" s="1318"/>
      <c r="BR756" s="1318"/>
      <c r="BS756" s="1318"/>
      <c r="BT756" s="1318"/>
      <c r="BU756" s="1318"/>
      <c r="BV756" s="1318"/>
      <c r="BW756" s="1318"/>
      <c r="BX756" s="1318"/>
      <c r="BY756" s="1318"/>
      <c r="BZ756" s="1318"/>
      <c r="CA756" s="1318"/>
      <c r="CB756" s="1318"/>
      <c r="CC756" s="1318"/>
      <c r="CD756" s="1318"/>
      <c r="CE756" s="1318"/>
      <c r="CF756" s="1318"/>
      <c r="CG756" s="1318"/>
      <c r="CH756" s="1378">
        <f t="shared" si="16"/>
        <v>7200</v>
      </c>
      <c r="CI756" s="1366"/>
    </row>
    <row r="757" spans="1:87" s="386" customFormat="1" ht="57.75" customHeight="1">
      <c r="A757" s="2402"/>
      <c r="B757" s="2321"/>
      <c r="C757" s="1649"/>
      <c r="D757" s="2185"/>
      <c r="E757" s="2185"/>
      <c r="F757" s="1649"/>
      <c r="G757" s="652"/>
      <c r="H757" s="2155"/>
      <c r="I757" s="1584"/>
      <c r="J757" s="1573"/>
      <c r="K757" s="2145"/>
      <c r="L757" s="2153"/>
      <c r="M757" s="2305"/>
      <c r="N757" s="393"/>
      <c r="O757" s="394"/>
      <c r="P757" s="395"/>
      <c r="Q757" s="388"/>
      <c r="R757" s="394"/>
      <c r="S757" s="407"/>
      <c r="T757" s="408"/>
      <c r="U757" s="394"/>
      <c r="V757" s="395"/>
      <c r="W757" s="393"/>
      <c r="X757" s="394"/>
      <c r="Y757" s="407"/>
      <c r="Z757" s="2160"/>
      <c r="AA757" s="444">
        <v>244</v>
      </c>
      <c r="AB757" s="752"/>
      <c r="AC757" s="1173" t="s">
        <v>127</v>
      </c>
      <c r="AD757" s="1796">
        <f>30*3</f>
        <v>90</v>
      </c>
      <c r="AE757" s="1317"/>
      <c r="AF757" s="1362"/>
      <c r="AG757" s="1318"/>
      <c r="AH757" s="1318"/>
      <c r="AI757" s="1318"/>
      <c r="AJ757" s="1318"/>
      <c r="AK757" s="1318"/>
      <c r="AL757" s="1318"/>
      <c r="AM757" s="1318"/>
      <c r="AN757" s="1329">
        <f>+AD757</f>
        <v>90</v>
      </c>
      <c r="AO757" s="1329"/>
      <c r="AP757" s="1318"/>
      <c r="AQ757" s="1318"/>
      <c r="AR757" s="1318"/>
      <c r="AS757" s="1318"/>
      <c r="AT757" s="1318"/>
      <c r="AU757" s="1318"/>
      <c r="AV757" s="1318"/>
      <c r="AW757" s="1318"/>
      <c r="AX757" s="1318"/>
      <c r="AY757" s="1318"/>
      <c r="AZ757" s="1318"/>
      <c r="BA757" s="1318"/>
      <c r="BB757" s="1318"/>
      <c r="BC757" s="1318"/>
      <c r="BD757" s="1318"/>
      <c r="BE757" s="1318"/>
      <c r="BF757" s="1318"/>
      <c r="BG757" s="1318"/>
      <c r="BH757" s="1318"/>
      <c r="BI757" s="1318"/>
      <c r="BJ757" s="1318"/>
      <c r="BK757" s="1318"/>
      <c r="BL757" s="1318"/>
      <c r="BM757" s="1329"/>
      <c r="BN757" s="1318"/>
      <c r="BO757" s="1318"/>
      <c r="BP757" s="1318"/>
      <c r="BQ757" s="1318"/>
      <c r="BR757" s="1318"/>
      <c r="BS757" s="1318"/>
      <c r="BT757" s="1318"/>
      <c r="BU757" s="1318"/>
      <c r="BV757" s="1318"/>
      <c r="BW757" s="1318"/>
      <c r="BX757" s="1318"/>
      <c r="BY757" s="1318"/>
      <c r="BZ757" s="1318"/>
      <c r="CA757" s="1318"/>
      <c r="CB757" s="1318"/>
      <c r="CC757" s="1318"/>
      <c r="CD757" s="1318"/>
      <c r="CE757" s="1318"/>
      <c r="CF757" s="1318"/>
      <c r="CG757" s="1318"/>
      <c r="CH757" s="1378">
        <f t="shared" si="16"/>
        <v>90</v>
      </c>
      <c r="CI757" s="1366"/>
    </row>
    <row r="758" spans="1:87" s="386" customFormat="1" ht="57.75" customHeight="1">
      <c r="A758" s="2402"/>
      <c r="B758" s="2321"/>
      <c r="C758" s="1649"/>
      <c r="D758" s="2185"/>
      <c r="E758" s="2185"/>
      <c r="F758" s="1649"/>
      <c r="G758" s="652"/>
      <c r="H758" s="2155"/>
      <c r="I758" s="1584"/>
      <c r="J758" s="1574"/>
      <c r="K758" s="2176"/>
      <c r="L758" s="2174"/>
      <c r="M758" s="141"/>
      <c r="N758" s="398"/>
      <c r="O758" s="396"/>
      <c r="P758" s="411"/>
      <c r="Q758" s="398"/>
      <c r="R758" s="396"/>
      <c r="S758" s="397"/>
      <c r="T758" s="399"/>
      <c r="U758" s="396"/>
      <c r="V758" s="411"/>
      <c r="W758" s="398"/>
      <c r="X758" s="396"/>
      <c r="Y758" s="397"/>
      <c r="Z758" s="2193"/>
      <c r="AA758" s="455"/>
      <c r="AB758" s="456"/>
      <c r="AC758" s="561"/>
      <c r="AD758" s="1797"/>
      <c r="AE758" s="1317"/>
      <c r="AF758" s="1362"/>
      <c r="AG758" s="1318"/>
      <c r="AH758" s="1318"/>
      <c r="AI758" s="1318"/>
      <c r="AJ758" s="1318"/>
      <c r="AK758" s="1318"/>
      <c r="AL758" s="1318"/>
      <c r="AM758" s="1318"/>
      <c r="AN758" s="1318"/>
      <c r="AO758" s="1318"/>
      <c r="AP758" s="1318"/>
      <c r="AQ758" s="1318"/>
      <c r="AR758" s="1318"/>
      <c r="AS758" s="1318"/>
      <c r="AT758" s="1318"/>
      <c r="AU758" s="1318"/>
      <c r="AV758" s="1318"/>
      <c r="AW758" s="1318"/>
      <c r="AX758" s="1318"/>
      <c r="AY758" s="1318"/>
      <c r="AZ758" s="1318"/>
      <c r="BA758" s="1318"/>
      <c r="BB758" s="1318"/>
      <c r="BC758" s="1318"/>
      <c r="BD758" s="1318"/>
      <c r="BE758" s="1318"/>
      <c r="BF758" s="1318"/>
      <c r="BG758" s="1318"/>
      <c r="BH758" s="1318"/>
      <c r="BI758" s="1318"/>
      <c r="BJ758" s="1318"/>
      <c r="BK758" s="1318"/>
      <c r="BL758" s="1318"/>
      <c r="BM758" s="1329"/>
      <c r="BN758" s="1318"/>
      <c r="BO758" s="1318"/>
      <c r="BP758" s="1318"/>
      <c r="BQ758" s="1318"/>
      <c r="BR758" s="1318"/>
      <c r="BS758" s="1318"/>
      <c r="BT758" s="1318"/>
      <c r="BU758" s="1318"/>
      <c r="BV758" s="1318"/>
      <c r="BW758" s="1318"/>
      <c r="BX758" s="1318"/>
      <c r="BY758" s="1318"/>
      <c r="BZ758" s="1318"/>
      <c r="CA758" s="1318"/>
      <c r="CB758" s="1318"/>
      <c r="CC758" s="1318"/>
      <c r="CD758" s="1318"/>
      <c r="CE758" s="1318"/>
      <c r="CF758" s="1318"/>
      <c r="CG758" s="1318"/>
      <c r="CH758" s="1378">
        <f t="shared" si="16"/>
        <v>0</v>
      </c>
      <c r="CI758" s="1366"/>
    </row>
    <row r="759" spans="1:87" s="386" customFormat="1" ht="57.75" customHeight="1">
      <c r="A759" s="2402"/>
      <c r="B759" s="2321"/>
      <c r="C759" s="1649"/>
      <c r="D759" s="2185"/>
      <c r="E759" s="2185"/>
      <c r="F759" s="1649"/>
      <c r="G759" s="652"/>
      <c r="H759" s="2155"/>
      <c r="I759" s="1586">
        <v>156</v>
      </c>
      <c r="J759" s="1573">
        <v>17</v>
      </c>
      <c r="K759" s="2145" t="s">
        <v>2422</v>
      </c>
      <c r="L759" s="2153" t="s">
        <v>667</v>
      </c>
      <c r="M759" s="3179" t="s">
        <v>2339</v>
      </c>
      <c r="N759" s="393"/>
      <c r="O759" s="394"/>
      <c r="P759" s="395"/>
      <c r="Q759" s="393"/>
      <c r="R759" s="394"/>
      <c r="S759" s="407"/>
      <c r="T759" s="380"/>
      <c r="U759" s="394"/>
      <c r="V759" s="395"/>
      <c r="W759" s="393"/>
      <c r="X759" s="394"/>
      <c r="Y759" s="407"/>
      <c r="Z759" s="2160"/>
      <c r="AA759" s="444"/>
      <c r="AB759" s="752"/>
      <c r="AC759" s="1173"/>
      <c r="AD759" s="1796"/>
      <c r="AE759" s="1317"/>
      <c r="AF759" s="1362"/>
      <c r="AG759" s="1318"/>
      <c r="AH759" s="1318"/>
      <c r="AI759" s="1318"/>
      <c r="AJ759" s="1318"/>
      <c r="AK759" s="1318"/>
      <c r="AL759" s="1318"/>
      <c r="AM759" s="1318"/>
      <c r="AN759" s="1318"/>
      <c r="AO759" s="1318"/>
      <c r="AP759" s="1318"/>
      <c r="AQ759" s="1318"/>
      <c r="AR759" s="1318"/>
      <c r="AS759" s="1318"/>
      <c r="AT759" s="1318"/>
      <c r="AU759" s="1318"/>
      <c r="AV759" s="1318"/>
      <c r="AW759" s="1318"/>
      <c r="AX759" s="1318"/>
      <c r="AY759" s="1318"/>
      <c r="AZ759" s="1318"/>
      <c r="BA759" s="1318"/>
      <c r="BB759" s="1318"/>
      <c r="BC759" s="1318"/>
      <c r="BD759" s="1318"/>
      <c r="BE759" s="1318"/>
      <c r="BF759" s="1318"/>
      <c r="BG759" s="1318"/>
      <c r="BH759" s="1318"/>
      <c r="BI759" s="1318"/>
      <c r="BJ759" s="1318"/>
      <c r="BK759" s="1318"/>
      <c r="BL759" s="1318"/>
      <c r="BM759" s="1329"/>
      <c r="BN759" s="1318"/>
      <c r="BO759" s="1318"/>
      <c r="BP759" s="1318"/>
      <c r="BQ759" s="1318"/>
      <c r="BR759" s="1318"/>
      <c r="BS759" s="1318"/>
      <c r="BT759" s="1318"/>
      <c r="BU759" s="1318"/>
      <c r="BV759" s="1318"/>
      <c r="BW759" s="1318"/>
      <c r="BX759" s="1318"/>
      <c r="BY759" s="1318"/>
      <c r="BZ759" s="1318"/>
      <c r="CA759" s="1318"/>
      <c r="CB759" s="1318"/>
      <c r="CC759" s="1318"/>
      <c r="CD759" s="1318"/>
      <c r="CE759" s="1318"/>
      <c r="CF759" s="1318"/>
      <c r="CG759" s="1318"/>
      <c r="CH759" s="1378">
        <f t="shared" si="16"/>
        <v>0</v>
      </c>
      <c r="CI759" s="1366"/>
    </row>
    <row r="760" spans="1:87" s="386" customFormat="1" ht="57.75" customHeight="1">
      <c r="A760" s="2402"/>
      <c r="B760" s="2321"/>
      <c r="C760" s="1649"/>
      <c r="D760" s="2185"/>
      <c r="E760" s="2185"/>
      <c r="F760" s="1649"/>
      <c r="G760" s="652"/>
      <c r="H760" s="2155"/>
      <c r="I760" s="1584"/>
      <c r="J760" s="1573"/>
      <c r="K760" s="2145"/>
      <c r="L760" s="2153"/>
      <c r="M760" s="3106"/>
      <c r="N760" s="393"/>
      <c r="O760" s="394"/>
      <c r="P760" s="395"/>
      <c r="Q760" s="393"/>
      <c r="R760" s="394"/>
      <c r="S760" s="407"/>
      <c r="T760" s="380"/>
      <c r="U760" s="394"/>
      <c r="V760" s="395"/>
      <c r="W760" s="393"/>
      <c r="X760" s="394"/>
      <c r="Y760" s="407"/>
      <c r="Z760" s="2160"/>
      <c r="AA760" s="444"/>
      <c r="AB760" s="752"/>
      <c r="AC760" s="1173"/>
      <c r="AD760" s="1796"/>
      <c r="AE760" s="1317"/>
      <c r="AF760" s="1362"/>
      <c r="AG760" s="1318"/>
      <c r="AH760" s="1318"/>
      <c r="AI760" s="1318"/>
      <c r="AJ760" s="1318"/>
      <c r="AK760" s="1318"/>
      <c r="AL760" s="1318"/>
      <c r="AM760" s="1318"/>
      <c r="AN760" s="1318"/>
      <c r="AO760" s="1318"/>
      <c r="AP760" s="1318"/>
      <c r="AQ760" s="1318"/>
      <c r="AR760" s="1318"/>
      <c r="AS760" s="1318"/>
      <c r="AT760" s="1318"/>
      <c r="AU760" s="1318"/>
      <c r="AV760" s="1318"/>
      <c r="AW760" s="1318"/>
      <c r="AX760" s="1318"/>
      <c r="AY760" s="1318"/>
      <c r="AZ760" s="1318"/>
      <c r="BA760" s="1318"/>
      <c r="BB760" s="1318"/>
      <c r="BC760" s="1318"/>
      <c r="BD760" s="1318"/>
      <c r="BE760" s="1318"/>
      <c r="BF760" s="1318"/>
      <c r="BG760" s="1318"/>
      <c r="BH760" s="1318"/>
      <c r="BI760" s="1318"/>
      <c r="BJ760" s="1318"/>
      <c r="BK760" s="1318"/>
      <c r="BL760" s="1318"/>
      <c r="BM760" s="1329"/>
      <c r="BN760" s="1318"/>
      <c r="BO760" s="1318"/>
      <c r="BP760" s="1318"/>
      <c r="BQ760" s="1318"/>
      <c r="BR760" s="1318"/>
      <c r="BS760" s="1318"/>
      <c r="BT760" s="1318"/>
      <c r="BU760" s="1318"/>
      <c r="BV760" s="1318"/>
      <c r="BW760" s="1318"/>
      <c r="BX760" s="1318"/>
      <c r="BY760" s="1318"/>
      <c r="BZ760" s="1318"/>
      <c r="CA760" s="1318"/>
      <c r="CB760" s="1318"/>
      <c r="CC760" s="1318"/>
      <c r="CD760" s="1318"/>
      <c r="CE760" s="1318"/>
      <c r="CF760" s="1318"/>
      <c r="CG760" s="1318"/>
      <c r="CH760" s="1378">
        <f t="shared" si="16"/>
        <v>0</v>
      </c>
      <c r="CI760" s="1366"/>
    </row>
    <row r="761" spans="1:87" s="386" customFormat="1" ht="57.75" customHeight="1">
      <c r="A761" s="2402"/>
      <c r="B761" s="2321"/>
      <c r="C761" s="1649"/>
      <c r="D761" s="2185"/>
      <c r="E761" s="2185"/>
      <c r="F761" s="1649"/>
      <c r="G761" s="652"/>
      <c r="H761" s="2155"/>
      <c r="I761" s="1585"/>
      <c r="J761" s="1574"/>
      <c r="K761" s="2176"/>
      <c r="L761" s="2174"/>
      <c r="M761" s="141"/>
      <c r="N761" s="398"/>
      <c r="O761" s="396"/>
      <c r="P761" s="411"/>
      <c r="Q761" s="398"/>
      <c r="R761" s="396"/>
      <c r="S761" s="397"/>
      <c r="T761" s="426"/>
      <c r="U761" s="396"/>
      <c r="V761" s="411"/>
      <c r="W761" s="398"/>
      <c r="X761" s="396"/>
      <c r="Y761" s="397"/>
      <c r="Z761" s="2193"/>
      <c r="AA761" s="455"/>
      <c r="AB761" s="456"/>
      <c r="AC761" s="561"/>
      <c r="AD761" s="1797"/>
      <c r="AE761" s="1317"/>
      <c r="AF761" s="1362"/>
      <c r="AG761" s="1318"/>
      <c r="AH761" s="1318"/>
      <c r="AI761" s="1318"/>
      <c r="AJ761" s="1318"/>
      <c r="AK761" s="1318"/>
      <c r="AL761" s="1318"/>
      <c r="AM761" s="1318"/>
      <c r="AN761" s="1318"/>
      <c r="AO761" s="1318"/>
      <c r="AP761" s="1318"/>
      <c r="AQ761" s="1318"/>
      <c r="AR761" s="1318"/>
      <c r="AS761" s="1318"/>
      <c r="AT761" s="1318"/>
      <c r="AU761" s="1318"/>
      <c r="AV761" s="1318"/>
      <c r="AW761" s="1318"/>
      <c r="AX761" s="1318"/>
      <c r="AY761" s="1318"/>
      <c r="AZ761" s="1318"/>
      <c r="BA761" s="1318"/>
      <c r="BB761" s="1318"/>
      <c r="BC761" s="1318"/>
      <c r="BD761" s="1318"/>
      <c r="BE761" s="1318"/>
      <c r="BF761" s="1318"/>
      <c r="BG761" s="1318"/>
      <c r="BH761" s="1318"/>
      <c r="BI761" s="1318"/>
      <c r="BJ761" s="1318"/>
      <c r="BK761" s="1318"/>
      <c r="BL761" s="1318"/>
      <c r="BM761" s="1329"/>
      <c r="BN761" s="1318"/>
      <c r="BO761" s="1318"/>
      <c r="BP761" s="1318"/>
      <c r="BQ761" s="1318"/>
      <c r="BR761" s="1318"/>
      <c r="BS761" s="1318"/>
      <c r="BT761" s="1318"/>
      <c r="BU761" s="1318"/>
      <c r="BV761" s="1318"/>
      <c r="BW761" s="1318"/>
      <c r="BX761" s="1318"/>
      <c r="BY761" s="1318"/>
      <c r="BZ761" s="1318"/>
      <c r="CA761" s="1318"/>
      <c r="CB761" s="1318"/>
      <c r="CC761" s="1318"/>
      <c r="CD761" s="1318"/>
      <c r="CE761" s="1318"/>
      <c r="CF761" s="1318"/>
      <c r="CG761" s="1318"/>
      <c r="CH761" s="1378">
        <f t="shared" si="16"/>
        <v>0</v>
      </c>
      <c r="CI761" s="1366"/>
    </row>
    <row r="762" spans="1:87" s="386" customFormat="1" ht="57.75" customHeight="1">
      <c r="A762" s="2402"/>
      <c r="B762" s="2321"/>
      <c r="C762" s="1649"/>
      <c r="D762" s="2185"/>
      <c r="E762" s="2185"/>
      <c r="F762" s="1649"/>
      <c r="G762" s="652"/>
      <c r="H762" s="2155"/>
      <c r="I762" s="1586">
        <v>157</v>
      </c>
      <c r="J762" s="1573">
        <v>18</v>
      </c>
      <c r="K762" s="2145" t="s">
        <v>2424</v>
      </c>
      <c r="L762" s="2153" t="s">
        <v>667</v>
      </c>
      <c r="M762" s="3179" t="s">
        <v>2339</v>
      </c>
      <c r="N762" s="393"/>
      <c r="O762" s="394"/>
      <c r="P762" s="395"/>
      <c r="Q762" s="393"/>
      <c r="R762" s="394"/>
      <c r="S762" s="407"/>
      <c r="T762" s="408"/>
      <c r="U762" s="394"/>
      <c r="V762" s="395"/>
      <c r="W762" s="388"/>
      <c r="X762" s="394"/>
      <c r="Y762" s="407"/>
      <c r="Z762" s="2160"/>
      <c r="AA762" s="444"/>
      <c r="AB762" s="752"/>
      <c r="AC762" s="1173"/>
      <c r="AD762" s="1796"/>
      <c r="AE762" s="1317"/>
      <c r="AF762" s="1362"/>
      <c r="AG762" s="1318"/>
      <c r="AH762" s="1318"/>
      <c r="AI762" s="1318"/>
      <c r="AJ762" s="1318"/>
      <c r="AK762" s="1318"/>
      <c r="AL762" s="1329"/>
      <c r="AM762" s="1318"/>
      <c r="AN762" s="1318"/>
      <c r="AO762" s="1318"/>
      <c r="AP762" s="1318"/>
      <c r="AQ762" s="1318"/>
      <c r="AR762" s="1318"/>
      <c r="AS762" s="1318"/>
      <c r="AT762" s="1318"/>
      <c r="AU762" s="1318"/>
      <c r="AV762" s="1318"/>
      <c r="AW762" s="1318"/>
      <c r="AX762" s="1318"/>
      <c r="AY762" s="1318"/>
      <c r="AZ762" s="1318"/>
      <c r="BA762" s="1318"/>
      <c r="BB762" s="1318"/>
      <c r="BC762" s="1318"/>
      <c r="BD762" s="1318"/>
      <c r="BE762" s="1318"/>
      <c r="BF762" s="1318"/>
      <c r="BG762" s="1318"/>
      <c r="BH762" s="1318"/>
      <c r="BI762" s="1318"/>
      <c r="BJ762" s="1318"/>
      <c r="BK762" s="1318"/>
      <c r="BL762" s="1318"/>
      <c r="BM762" s="1318"/>
      <c r="BN762" s="1318"/>
      <c r="BO762" s="1318"/>
      <c r="BP762" s="1318"/>
      <c r="BQ762" s="1318"/>
      <c r="BR762" s="1318"/>
      <c r="BS762" s="1318"/>
      <c r="BT762" s="1318"/>
      <c r="BU762" s="1318"/>
      <c r="BV762" s="1318"/>
      <c r="BW762" s="1318"/>
      <c r="BX762" s="1318"/>
      <c r="BY762" s="1318"/>
      <c r="BZ762" s="1318"/>
      <c r="CA762" s="1318"/>
      <c r="CB762" s="1318"/>
      <c r="CC762" s="1318"/>
      <c r="CD762" s="1318"/>
      <c r="CE762" s="1318"/>
      <c r="CF762" s="1318"/>
      <c r="CG762" s="1318"/>
      <c r="CH762" s="1378">
        <f t="shared" si="16"/>
        <v>0</v>
      </c>
      <c r="CI762" s="1366"/>
    </row>
    <row r="763" spans="1:87" s="386" customFormat="1" ht="57.75" customHeight="1">
      <c r="A763" s="2402"/>
      <c r="B763" s="2321"/>
      <c r="C763" s="1649"/>
      <c r="D763" s="2185"/>
      <c r="E763" s="2185"/>
      <c r="F763" s="1649"/>
      <c r="G763" s="652"/>
      <c r="H763" s="2155"/>
      <c r="I763" s="1584"/>
      <c r="J763" s="1573"/>
      <c r="K763" s="2145"/>
      <c r="L763" s="2153"/>
      <c r="M763" s="3106"/>
      <c r="N763" s="393"/>
      <c r="O763" s="394"/>
      <c r="P763" s="395"/>
      <c r="Q763" s="393"/>
      <c r="R763" s="394"/>
      <c r="S763" s="407"/>
      <c r="T763" s="408"/>
      <c r="U763" s="394"/>
      <c r="V763" s="395"/>
      <c r="W763" s="388"/>
      <c r="X763" s="394"/>
      <c r="Y763" s="407"/>
      <c r="Z763" s="2160"/>
      <c r="AA763" s="444"/>
      <c r="AB763" s="752"/>
      <c r="AC763" s="1173"/>
      <c r="AD763" s="1796"/>
      <c r="AE763" s="1317"/>
      <c r="AF763" s="1362"/>
      <c r="AG763" s="1318"/>
      <c r="AH763" s="1318"/>
      <c r="AI763" s="1318"/>
      <c r="AJ763" s="1318"/>
      <c r="AK763" s="1318"/>
      <c r="AL763" s="1318"/>
      <c r="AM763" s="1318"/>
      <c r="AN763" s="1329"/>
      <c r="AO763" s="1329"/>
      <c r="AP763" s="1318"/>
      <c r="AQ763" s="1318"/>
      <c r="AR763" s="1318"/>
      <c r="AS763" s="1318"/>
      <c r="AT763" s="1318"/>
      <c r="AU763" s="1318"/>
      <c r="AV763" s="1318"/>
      <c r="AW763" s="1318"/>
      <c r="AX763" s="1318"/>
      <c r="AY763" s="1318"/>
      <c r="AZ763" s="1318"/>
      <c r="BA763" s="1318"/>
      <c r="BB763" s="1318"/>
      <c r="BC763" s="1318"/>
      <c r="BD763" s="1318"/>
      <c r="BE763" s="1318"/>
      <c r="BF763" s="1318"/>
      <c r="BG763" s="1318"/>
      <c r="BH763" s="1318"/>
      <c r="BI763" s="1318"/>
      <c r="BJ763" s="1318"/>
      <c r="BK763" s="1318"/>
      <c r="BL763" s="1318"/>
      <c r="BM763" s="1318"/>
      <c r="BN763" s="1318"/>
      <c r="BO763" s="1318"/>
      <c r="BP763" s="1318"/>
      <c r="BQ763" s="1318"/>
      <c r="BR763" s="1318"/>
      <c r="BS763" s="1318"/>
      <c r="BT763" s="1318"/>
      <c r="BU763" s="1318"/>
      <c r="BV763" s="1318"/>
      <c r="BW763" s="1318"/>
      <c r="BX763" s="1318"/>
      <c r="BY763" s="1318"/>
      <c r="BZ763" s="1318"/>
      <c r="CA763" s="1318"/>
      <c r="CB763" s="1318"/>
      <c r="CC763" s="1318"/>
      <c r="CD763" s="1318"/>
      <c r="CE763" s="1318"/>
      <c r="CF763" s="1318"/>
      <c r="CG763" s="1318"/>
      <c r="CH763" s="1378">
        <f t="shared" si="16"/>
        <v>0</v>
      </c>
      <c r="CI763" s="1366"/>
    </row>
    <row r="764" spans="1:87" s="386" customFormat="1" ht="30" customHeight="1">
      <c r="A764" s="2403"/>
      <c r="B764" s="1687"/>
      <c r="C764" s="274"/>
      <c r="D764" s="1741"/>
      <c r="E764" s="1741"/>
      <c r="F764" s="274"/>
      <c r="G764" s="2104"/>
      <c r="H764" s="2140"/>
      <c r="I764" s="1585"/>
      <c r="J764" s="1574"/>
      <c r="K764" s="2176"/>
      <c r="L764" s="2174"/>
      <c r="M764" s="141"/>
      <c r="N764" s="398"/>
      <c r="O764" s="396"/>
      <c r="P764" s="411"/>
      <c r="Q764" s="398"/>
      <c r="R764" s="396"/>
      <c r="S764" s="397"/>
      <c r="T764" s="399"/>
      <c r="U764" s="396"/>
      <c r="V764" s="411"/>
      <c r="W764" s="398"/>
      <c r="X764" s="396"/>
      <c r="Y764" s="397"/>
      <c r="Z764" s="2193"/>
      <c r="AA764" s="455"/>
      <c r="AB764" s="456"/>
      <c r="AC764" s="561"/>
      <c r="AD764" s="1797"/>
      <c r="AE764" s="1317"/>
      <c r="AF764" s="1362"/>
      <c r="AG764" s="1318"/>
      <c r="AH764" s="1318"/>
      <c r="AI764" s="1318"/>
      <c r="AJ764" s="1318"/>
      <c r="AK764" s="1318"/>
      <c r="AL764" s="1318"/>
      <c r="AM764" s="1318"/>
      <c r="AN764" s="1318"/>
      <c r="AO764" s="1318"/>
      <c r="AP764" s="1318"/>
      <c r="AQ764" s="1318"/>
      <c r="AR764" s="1318"/>
      <c r="AS764" s="1318"/>
      <c r="AT764" s="1318"/>
      <c r="AU764" s="1318"/>
      <c r="AV764" s="1318"/>
      <c r="AW764" s="1318"/>
      <c r="AX764" s="1318"/>
      <c r="AY764" s="1318"/>
      <c r="AZ764" s="1318"/>
      <c r="BA764" s="1318"/>
      <c r="BB764" s="1318"/>
      <c r="BC764" s="1318"/>
      <c r="BD764" s="1318"/>
      <c r="BE764" s="1318"/>
      <c r="BF764" s="1318"/>
      <c r="BG764" s="1318"/>
      <c r="BH764" s="1318"/>
      <c r="BI764" s="1318"/>
      <c r="BJ764" s="1318"/>
      <c r="BK764" s="1318"/>
      <c r="BL764" s="1318"/>
      <c r="BM764" s="1318"/>
      <c r="BN764" s="1318"/>
      <c r="BO764" s="1318"/>
      <c r="BP764" s="1318"/>
      <c r="BQ764" s="1318"/>
      <c r="BR764" s="1318"/>
      <c r="BS764" s="1318"/>
      <c r="BT764" s="1318"/>
      <c r="BU764" s="1318"/>
      <c r="BV764" s="1318"/>
      <c r="BW764" s="1318"/>
      <c r="BX764" s="1318"/>
      <c r="BY764" s="1318"/>
      <c r="BZ764" s="1318"/>
      <c r="CA764" s="1318"/>
      <c r="CB764" s="1318"/>
      <c r="CC764" s="1318"/>
      <c r="CD764" s="1318"/>
      <c r="CE764" s="1318"/>
      <c r="CF764" s="1318"/>
      <c r="CG764" s="1318"/>
      <c r="CH764" s="1378">
        <f t="shared" si="16"/>
        <v>0</v>
      </c>
      <c r="CI764" s="1366"/>
    </row>
    <row r="765" spans="1:87" s="386" customFormat="1" ht="232.5" customHeight="1">
      <c r="A765" s="2402"/>
      <c r="B765" s="2321"/>
      <c r="C765" s="1649"/>
      <c r="D765" s="2185"/>
      <c r="E765" s="2185"/>
      <c r="F765" s="1649"/>
      <c r="G765" s="652"/>
      <c r="H765" s="2155"/>
      <c r="I765" s="1584">
        <v>158</v>
      </c>
      <c r="J765" s="1573">
        <v>19</v>
      </c>
      <c r="K765" s="2145" t="s">
        <v>2457</v>
      </c>
      <c r="L765" s="2153" t="s">
        <v>667</v>
      </c>
      <c r="M765" s="2305" t="s">
        <v>2339</v>
      </c>
      <c r="N765" s="393"/>
      <c r="O765" s="394"/>
      <c r="P765" s="395"/>
      <c r="Q765" s="393"/>
      <c r="R765" s="394"/>
      <c r="S765" s="407"/>
      <c r="T765" s="380"/>
      <c r="U765" s="381"/>
      <c r="V765" s="389"/>
      <c r="W765" s="393"/>
      <c r="X765" s="394"/>
      <c r="Y765" s="407"/>
      <c r="Z765" s="2160" t="s">
        <v>2427</v>
      </c>
      <c r="AA765" s="444">
        <v>311</v>
      </c>
      <c r="AB765" s="752">
        <v>3111</v>
      </c>
      <c r="AC765" s="1173" t="s">
        <v>124</v>
      </c>
      <c r="AD765" s="1796">
        <f>+(150*450)</f>
        <v>67500</v>
      </c>
      <c r="AE765" s="1317"/>
      <c r="AF765" s="1362"/>
      <c r="AG765" s="1318"/>
      <c r="AH765" s="1318"/>
      <c r="AI765" s="1318"/>
      <c r="AJ765" s="1318"/>
      <c r="AK765" s="1318"/>
      <c r="AL765" s="1318"/>
      <c r="AM765" s="1318"/>
      <c r="AN765" s="1318"/>
      <c r="AO765" s="1318"/>
      <c r="AP765" s="1318"/>
      <c r="AQ765" s="1318"/>
      <c r="AR765" s="1318"/>
      <c r="AS765" s="1318"/>
      <c r="AT765" s="1318"/>
      <c r="AU765" s="1318"/>
      <c r="AV765" s="1318"/>
      <c r="AW765" s="1318"/>
      <c r="AX765" s="1318"/>
      <c r="AY765" s="1318"/>
      <c r="AZ765" s="1318"/>
      <c r="BA765" s="1329">
        <f>+AD765</f>
        <v>67500</v>
      </c>
      <c r="BB765" s="1318"/>
      <c r="BC765" s="1318"/>
      <c r="BD765" s="1318"/>
      <c r="BE765" s="1318"/>
      <c r="BF765" s="1318"/>
      <c r="BG765" s="1318"/>
      <c r="BH765" s="1318"/>
      <c r="BI765" s="1318"/>
      <c r="BJ765" s="1318"/>
      <c r="BK765" s="1318"/>
      <c r="BL765" s="1318"/>
      <c r="BM765" s="1318"/>
      <c r="BN765" s="1318"/>
      <c r="BO765" s="1318"/>
      <c r="BP765" s="1318"/>
      <c r="BQ765" s="1318"/>
      <c r="BR765" s="1318"/>
      <c r="BS765" s="1318"/>
      <c r="BT765" s="1318"/>
      <c r="BU765" s="1318"/>
      <c r="BV765" s="1318"/>
      <c r="BW765" s="1318"/>
      <c r="BX765" s="1318"/>
      <c r="BY765" s="1318"/>
      <c r="BZ765" s="1318"/>
      <c r="CA765" s="1318"/>
      <c r="CB765" s="1318"/>
      <c r="CC765" s="1318"/>
      <c r="CD765" s="1318"/>
      <c r="CE765" s="1318"/>
      <c r="CF765" s="1318"/>
      <c r="CG765" s="1318"/>
      <c r="CH765" s="1378">
        <f t="shared" si="16"/>
        <v>67500</v>
      </c>
      <c r="CI765" s="1366"/>
    </row>
    <row r="766" spans="1:87" s="557" customFormat="1" ht="108" customHeight="1">
      <c r="A766" s="2405"/>
      <c r="B766" s="1681"/>
      <c r="C766" s="2204"/>
      <c r="D766" s="1481"/>
      <c r="E766" s="1481"/>
      <c r="F766" s="2204"/>
      <c r="G766" s="821"/>
      <c r="H766" s="2211"/>
      <c r="I766" s="1587"/>
      <c r="J766" s="1577"/>
      <c r="K766" s="3104" t="s">
        <v>2426</v>
      </c>
      <c r="L766" s="2153"/>
      <c r="M766" s="2305"/>
      <c r="N766" s="393"/>
      <c r="O766" s="394"/>
      <c r="P766" s="395"/>
      <c r="Q766" s="393"/>
      <c r="R766" s="394"/>
      <c r="S766" s="407"/>
      <c r="T766" s="380"/>
      <c r="U766" s="381"/>
      <c r="V766" s="389"/>
      <c r="W766" s="393"/>
      <c r="X766" s="394"/>
      <c r="Y766" s="407"/>
      <c r="Z766" s="2160"/>
      <c r="AA766" s="448">
        <v>222</v>
      </c>
      <c r="AB766" s="1563"/>
      <c r="AC766" s="2200" t="s">
        <v>2429</v>
      </c>
      <c r="AD766" s="1799">
        <v>10000</v>
      </c>
      <c r="AE766" s="1340"/>
      <c r="AF766" s="1494"/>
      <c r="AG766" s="1332"/>
      <c r="AH766" s="1332"/>
      <c r="AI766" s="1339">
        <f>+AD766</f>
        <v>10000</v>
      </c>
      <c r="AJ766" s="1332"/>
      <c r="AK766" s="1332"/>
      <c r="AL766" s="1332"/>
      <c r="AM766" s="1332"/>
      <c r="AN766" s="1332"/>
      <c r="AO766" s="1332"/>
      <c r="AP766" s="1332"/>
      <c r="AQ766" s="1332"/>
      <c r="AR766" s="1332"/>
      <c r="AS766" s="1332"/>
      <c r="AT766" s="1332"/>
      <c r="AU766" s="1332"/>
      <c r="AV766" s="1332"/>
      <c r="AW766" s="1332"/>
      <c r="AX766" s="1332"/>
      <c r="AY766" s="1332"/>
      <c r="AZ766" s="1332"/>
      <c r="BA766" s="1339"/>
      <c r="BB766" s="1332"/>
      <c r="BC766" s="1332"/>
      <c r="BD766" s="1332"/>
      <c r="BE766" s="1332"/>
      <c r="BF766" s="1332"/>
      <c r="BG766" s="1332"/>
      <c r="BH766" s="1332"/>
      <c r="BI766" s="1332"/>
      <c r="BJ766" s="1332"/>
      <c r="BK766" s="1332"/>
      <c r="BL766" s="1332"/>
      <c r="BM766" s="1332"/>
      <c r="BN766" s="1332"/>
      <c r="BO766" s="1332"/>
      <c r="BP766" s="1332"/>
      <c r="BQ766" s="1332"/>
      <c r="BR766" s="1332"/>
      <c r="BS766" s="1332"/>
      <c r="BT766" s="1332"/>
      <c r="BU766" s="1332"/>
      <c r="BV766" s="1332"/>
      <c r="BW766" s="1332"/>
      <c r="BX766" s="1332"/>
      <c r="BY766" s="1332"/>
      <c r="BZ766" s="1332"/>
      <c r="CA766" s="1332"/>
      <c r="CB766" s="1332"/>
      <c r="CC766" s="1332"/>
      <c r="CD766" s="1332"/>
      <c r="CE766" s="1332"/>
      <c r="CF766" s="1332"/>
      <c r="CG766" s="1332"/>
      <c r="CH766" s="1378">
        <f t="shared" si="16"/>
        <v>10000</v>
      </c>
      <c r="CI766" s="1368"/>
    </row>
    <row r="767" spans="1:87" s="557" customFormat="1" ht="51" customHeight="1">
      <c r="A767" s="2405"/>
      <c r="B767" s="1681"/>
      <c r="C767" s="2204"/>
      <c r="D767" s="1481"/>
      <c r="E767" s="1481"/>
      <c r="F767" s="2204"/>
      <c r="G767" s="821"/>
      <c r="H767" s="2211"/>
      <c r="I767" s="1587"/>
      <c r="J767" s="1577"/>
      <c r="K767" s="3104"/>
      <c r="L767" s="2153"/>
      <c r="M767" s="2305"/>
      <c r="N767" s="393"/>
      <c r="O767" s="394"/>
      <c r="P767" s="395"/>
      <c r="Q767" s="393"/>
      <c r="R767" s="394"/>
      <c r="S767" s="407"/>
      <c r="T767" s="408"/>
      <c r="U767" s="394"/>
      <c r="V767" s="395"/>
      <c r="W767" s="393"/>
      <c r="X767" s="394"/>
      <c r="Y767" s="407"/>
      <c r="Z767" s="2160" t="s">
        <v>2428</v>
      </c>
      <c r="AA767" s="448">
        <v>251</v>
      </c>
      <c r="AB767" s="1563"/>
      <c r="AC767" s="2200" t="s">
        <v>2432</v>
      </c>
      <c r="AD767" s="1799">
        <v>10000</v>
      </c>
      <c r="AE767" s="1340"/>
      <c r="AF767" s="1494"/>
      <c r="AG767" s="1332"/>
      <c r="AH767" s="1332"/>
      <c r="AI767" s="1332"/>
      <c r="AJ767" s="1332"/>
      <c r="AK767" s="1332"/>
      <c r="AL767" s="1332"/>
      <c r="AM767" s="1332"/>
      <c r="AN767" s="1332"/>
      <c r="AO767" s="1332"/>
      <c r="AP767" s="1339">
        <f>+AD767</f>
        <v>10000</v>
      </c>
      <c r="AQ767" s="1332"/>
      <c r="AR767" s="1332"/>
      <c r="AS767" s="1332"/>
      <c r="AT767" s="1332"/>
      <c r="AU767" s="1332"/>
      <c r="AV767" s="1332"/>
      <c r="AW767" s="1332"/>
      <c r="AX767" s="1332"/>
      <c r="AY767" s="1332"/>
      <c r="AZ767" s="1332"/>
      <c r="BA767" s="1339"/>
      <c r="BB767" s="1332"/>
      <c r="BC767" s="1332"/>
      <c r="BD767" s="1332"/>
      <c r="BE767" s="1332"/>
      <c r="BF767" s="1332"/>
      <c r="BG767" s="1332"/>
      <c r="BH767" s="1332"/>
      <c r="BI767" s="1332"/>
      <c r="BJ767" s="1332"/>
      <c r="BK767" s="1332"/>
      <c r="BL767" s="1332"/>
      <c r="BM767" s="1332"/>
      <c r="BN767" s="1332"/>
      <c r="BO767" s="1332"/>
      <c r="BP767" s="1332"/>
      <c r="BQ767" s="1332"/>
      <c r="BR767" s="1332"/>
      <c r="BS767" s="1332"/>
      <c r="BT767" s="1332"/>
      <c r="BU767" s="1332"/>
      <c r="BV767" s="1332"/>
      <c r="BW767" s="1332"/>
      <c r="BX767" s="1332"/>
      <c r="BY767" s="1332"/>
      <c r="BZ767" s="1332"/>
      <c r="CA767" s="1332"/>
      <c r="CB767" s="1332"/>
      <c r="CC767" s="1332"/>
      <c r="CD767" s="1332"/>
      <c r="CE767" s="1332"/>
      <c r="CF767" s="1332"/>
      <c r="CG767" s="1332"/>
      <c r="CH767" s="1378">
        <f t="shared" si="16"/>
        <v>10000</v>
      </c>
      <c r="CI767" s="1368"/>
    </row>
    <row r="768" spans="1:87" s="557" customFormat="1" ht="51" customHeight="1">
      <c r="A768" s="2405"/>
      <c r="B768" s="1681"/>
      <c r="C768" s="2204"/>
      <c r="D768" s="1481"/>
      <c r="E768" s="1481"/>
      <c r="F768" s="2204"/>
      <c r="G768" s="821"/>
      <c r="H768" s="2211"/>
      <c r="I768" s="1587"/>
      <c r="J768" s="1577"/>
      <c r="K768" s="2145"/>
      <c r="L768" s="2153"/>
      <c r="M768" s="2305"/>
      <c r="N768" s="393"/>
      <c r="O768" s="394"/>
      <c r="P768" s="395"/>
      <c r="Q768" s="393"/>
      <c r="R768" s="394"/>
      <c r="S768" s="407"/>
      <c r="T768" s="408"/>
      <c r="U768" s="394"/>
      <c r="V768" s="395"/>
      <c r="W768" s="393"/>
      <c r="X768" s="394"/>
      <c r="Y768" s="407"/>
      <c r="Z768" s="2160"/>
      <c r="AA768" s="448"/>
      <c r="AB768" s="1563"/>
      <c r="AC768" s="2200"/>
      <c r="AD768" s="1799"/>
      <c r="AE768" s="1340"/>
      <c r="AF768" s="1494"/>
      <c r="AG768" s="1332"/>
      <c r="AH768" s="1332"/>
      <c r="AI768" s="1332"/>
      <c r="AJ768" s="1332"/>
      <c r="AK768" s="1332"/>
      <c r="AL768" s="1332"/>
      <c r="AM768" s="1332"/>
      <c r="AN768" s="1332"/>
      <c r="AO768" s="1332"/>
      <c r="AP768" s="1332"/>
      <c r="AQ768" s="1332"/>
      <c r="AR768" s="1332"/>
      <c r="AS768" s="1332"/>
      <c r="AT768" s="1332"/>
      <c r="AU768" s="1332"/>
      <c r="AV768" s="1332"/>
      <c r="AW768" s="1332"/>
      <c r="AX768" s="1332"/>
      <c r="AY768" s="1332"/>
      <c r="AZ768" s="1332"/>
      <c r="BA768" s="1339"/>
      <c r="BB768" s="1332"/>
      <c r="BC768" s="1332"/>
      <c r="BD768" s="1332"/>
      <c r="BE768" s="1332"/>
      <c r="BF768" s="1332"/>
      <c r="BG768" s="1332"/>
      <c r="BH768" s="1332"/>
      <c r="BI768" s="1332"/>
      <c r="BJ768" s="1332"/>
      <c r="BK768" s="1332"/>
      <c r="BL768" s="1332"/>
      <c r="BM768" s="1332"/>
      <c r="BN768" s="1332"/>
      <c r="BO768" s="1332"/>
      <c r="BP768" s="1332"/>
      <c r="BQ768" s="1332"/>
      <c r="BR768" s="1332"/>
      <c r="BS768" s="1332"/>
      <c r="BT768" s="1332"/>
      <c r="BU768" s="1332"/>
      <c r="BV768" s="1332"/>
      <c r="BW768" s="1332"/>
      <c r="BX768" s="1332"/>
      <c r="BY768" s="1332"/>
      <c r="BZ768" s="1332"/>
      <c r="CA768" s="1332"/>
      <c r="CB768" s="1332"/>
      <c r="CC768" s="1332"/>
      <c r="CD768" s="1332"/>
      <c r="CE768" s="1332"/>
      <c r="CF768" s="1332"/>
      <c r="CG768" s="1332"/>
      <c r="CH768" s="1378">
        <f t="shared" si="16"/>
        <v>0</v>
      </c>
      <c r="CI768" s="1368"/>
    </row>
    <row r="769" spans="1:87" s="557" customFormat="1" ht="51" customHeight="1">
      <c r="A769" s="2405"/>
      <c r="B769" s="1681"/>
      <c r="C769" s="2204"/>
      <c r="D769" s="1481"/>
      <c r="E769" s="1481"/>
      <c r="F769" s="2204"/>
      <c r="G769" s="821"/>
      <c r="H769" s="2211"/>
      <c r="I769" s="1587"/>
      <c r="J769" s="1577"/>
      <c r="K769" s="2145"/>
      <c r="L769" s="2153"/>
      <c r="M769" s="2305"/>
      <c r="N769" s="393"/>
      <c r="O769" s="394"/>
      <c r="P769" s="395"/>
      <c r="Q769" s="393"/>
      <c r="R769" s="394"/>
      <c r="S769" s="407"/>
      <c r="T769" s="408"/>
      <c r="U769" s="394"/>
      <c r="V769" s="395"/>
      <c r="W769" s="393"/>
      <c r="X769" s="394"/>
      <c r="Y769" s="407"/>
      <c r="Z769" s="2160"/>
      <c r="AA769" s="448"/>
      <c r="AB769" s="1563"/>
      <c r="AC769" s="2200"/>
      <c r="AD769" s="1799"/>
      <c r="AE769" s="1340"/>
      <c r="AF769" s="1494"/>
      <c r="AG769" s="1332"/>
      <c r="AH769" s="1332"/>
      <c r="AI769" s="1332"/>
      <c r="AJ769" s="1332"/>
      <c r="AK769" s="1332"/>
      <c r="AL769" s="1332"/>
      <c r="AM769" s="1332"/>
      <c r="AN769" s="1332"/>
      <c r="AO769" s="1332"/>
      <c r="AP769" s="1332"/>
      <c r="AQ769" s="1332"/>
      <c r="AR769" s="1332"/>
      <c r="AS769" s="1332"/>
      <c r="AT769" s="1332"/>
      <c r="AU769" s="1332"/>
      <c r="AV769" s="1332"/>
      <c r="AW769" s="1332"/>
      <c r="AX769" s="1332"/>
      <c r="AY769" s="1332"/>
      <c r="AZ769" s="1332"/>
      <c r="BA769" s="1339"/>
      <c r="BB769" s="1332"/>
      <c r="BC769" s="1332"/>
      <c r="BD769" s="1332"/>
      <c r="BE769" s="1332"/>
      <c r="BF769" s="1332"/>
      <c r="BG769" s="1332"/>
      <c r="BH769" s="1332"/>
      <c r="BI769" s="1332"/>
      <c r="BJ769" s="1332"/>
      <c r="BK769" s="1332"/>
      <c r="BL769" s="1332"/>
      <c r="BM769" s="1332"/>
      <c r="BN769" s="1332"/>
      <c r="BO769" s="1332"/>
      <c r="BP769" s="1332"/>
      <c r="BQ769" s="1332"/>
      <c r="BR769" s="1332"/>
      <c r="BS769" s="1332"/>
      <c r="BT769" s="1332"/>
      <c r="BU769" s="1332"/>
      <c r="BV769" s="1332"/>
      <c r="BW769" s="1332"/>
      <c r="BX769" s="1332"/>
      <c r="BY769" s="1332"/>
      <c r="BZ769" s="1332"/>
      <c r="CA769" s="1332"/>
      <c r="CB769" s="1332"/>
      <c r="CC769" s="1332"/>
      <c r="CD769" s="1332"/>
      <c r="CE769" s="1332"/>
      <c r="CF769" s="1332"/>
      <c r="CG769" s="1332"/>
      <c r="CH769" s="1378">
        <f t="shared" si="16"/>
        <v>0</v>
      </c>
      <c r="CI769" s="1368"/>
    </row>
    <row r="770" spans="1:87" s="386" customFormat="1" ht="39" customHeight="1">
      <c r="A770" s="1678"/>
      <c r="B770" s="2321"/>
      <c r="C770" s="1649"/>
      <c r="D770" s="1649"/>
      <c r="E770" s="2185"/>
      <c r="F770" s="1649"/>
      <c r="G770" s="549"/>
      <c r="H770" s="2155"/>
      <c r="I770" s="1584"/>
      <c r="J770" s="1573"/>
      <c r="K770" s="2145"/>
      <c r="L770" s="2153"/>
      <c r="M770" s="2305"/>
      <c r="N770" s="393"/>
      <c r="O770" s="394"/>
      <c r="P770" s="395"/>
      <c r="Q770" s="393"/>
      <c r="R770" s="394"/>
      <c r="S770" s="407"/>
      <c r="T770" s="408"/>
      <c r="U770" s="394"/>
      <c r="V770" s="395"/>
      <c r="W770" s="393"/>
      <c r="X770" s="394"/>
      <c r="Y770" s="407"/>
      <c r="Z770" s="2160"/>
      <c r="AA770" s="444"/>
      <c r="AB770" s="752"/>
      <c r="AC770" s="1173"/>
      <c r="AD770" s="1796"/>
      <c r="AE770" s="1317"/>
      <c r="AF770" s="1362"/>
      <c r="AG770" s="1318"/>
      <c r="AH770" s="1318"/>
      <c r="AI770" s="1318"/>
      <c r="AJ770" s="1318"/>
      <c r="AK770" s="1318"/>
      <c r="AL770" s="1318"/>
      <c r="AM770" s="1318"/>
      <c r="AN770" s="1318"/>
      <c r="AO770" s="1318"/>
      <c r="AP770" s="1318"/>
      <c r="AQ770" s="1318"/>
      <c r="AR770" s="1318"/>
      <c r="AS770" s="1318"/>
      <c r="AT770" s="1318"/>
      <c r="AU770" s="1318"/>
      <c r="AV770" s="1318"/>
      <c r="AW770" s="1318"/>
      <c r="AX770" s="1318"/>
      <c r="AY770" s="1318"/>
      <c r="AZ770" s="1318"/>
      <c r="BA770" s="1318"/>
      <c r="BB770" s="1318"/>
      <c r="BC770" s="1318"/>
      <c r="BD770" s="1318"/>
      <c r="BE770" s="1318"/>
      <c r="BF770" s="1318"/>
      <c r="BG770" s="1318"/>
      <c r="BH770" s="1318"/>
      <c r="BI770" s="1318"/>
      <c r="BJ770" s="1318"/>
      <c r="BK770" s="1318"/>
      <c r="BL770" s="1318"/>
      <c r="BM770" s="1318"/>
      <c r="BN770" s="1318"/>
      <c r="BO770" s="1318"/>
      <c r="BP770" s="1318"/>
      <c r="BQ770" s="1318"/>
      <c r="BR770" s="1318"/>
      <c r="BS770" s="1318"/>
      <c r="BT770" s="1318"/>
      <c r="BU770" s="1318"/>
      <c r="BV770" s="1318"/>
      <c r="BW770" s="1318"/>
      <c r="BX770" s="1318"/>
      <c r="BY770" s="1318"/>
      <c r="BZ770" s="1318"/>
      <c r="CA770" s="1318"/>
      <c r="CB770" s="1318"/>
      <c r="CC770" s="1318"/>
      <c r="CD770" s="1318"/>
      <c r="CE770" s="1318"/>
      <c r="CF770" s="1318"/>
      <c r="CG770" s="1318"/>
      <c r="CH770" s="1378">
        <f t="shared" si="16"/>
        <v>0</v>
      </c>
      <c r="CI770" s="1366"/>
    </row>
    <row r="771" spans="1:87" s="386" customFormat="1" ht="33" customHeight="1" thickBot="1">
      <c r="A771" s="2400"/>
      <c r="B771" s="3117" t="s">
        <v>2472</v>
      </c>
      <c r="C771" s="3117"/>
      <c r="D771" s="3117"/>
      <c r="E771" s="3117"/>
      <c r="F771" s="3117"/>
      <c r="G771" s="3117"/>
      <c r="H771" s="3117"/>
      <c r="I771" s="3117"/>
      <c r="J771" s="3117"/>
      <c r="K771" s="3117"/>
      <c r="L771" s="3117"/>
      <c r="M771" s="3117"/>
      <c r="N771" s="3117"/>
      <c r="O771" s="3117"/>
      <c r="P771" s="3117"/>
      <c r="Q771" s="3117"/>
      <c r="R771" s="3117"/>
      <c r="S771" s="3117"/>
      <c r="T771" s="3117"/>
      <c r="U771" s="3117"/>
      <c r="V771" s="3117"/>
      <c r="W771" s="3117"/>
      <c r="X771" s="3117"/>
      <c r="Y771" s="3117"/>
      <c r="Z771" s="3117"/>
      <c r="AA771" s="3118"/>
      <c r="AB771" s="2324"/>
      <c r="AC771" s="2080"/>
      <c r="AD771" s="1803">
        <f>SUM(AD743:AD770)</f>
        <v>251470</v>
      </c>
      <c r="AE771" s="1317"/>
      <c r="AF771" s="1362"/>
      <c r="AG771" s="1318"/>
      <c r="AH771" s="1318"/>
      <c r="AI771" s="1318"/>
      <c r="AJ771" s="1318"/>
      <c r="AK771" s="1318"/>
      <c r="AL771" s="1318"/>
      <c r="AM771" s="1318"/>
      <c r="AN771" s="1318"/>
      <c r="AO771" s="1318"/>
      <c r="AP771" s="1318"/>
      <c r="AQ771" s="1318"/>
      <c r="AR771" s="1318"/>
      <c r="AS771" s="1318"/>
      <c r="AT771" s="1318"/>
      <c r="AU771" s="1318"/>
      <c r="AV771" s="1318"/>
      <c r="AW771" s="1318"/>
      <c r="AX771" s="1318"/>
      <c r="AY771" s="1318"/>
      <c r="AZ771" s="1318"/>
      <c r="BA771" s="1318"/>
      <c r="BB771" s="1318"/>
      <c r="BC771" s="1318"/>
      <c r="BD771" s="1318"/>
      <c r="BE771" s="1318"/>
      <c r="BF771" s="1318"/>
      <c r="BG771" s="1318"/>
      <c r="BH771" s="1318"/>
      <c r="BI771" s="1318"/>
      <c r="BJ771" s="1318"/>
      <c r="BK771" s="1318"/>
      <c r="BL771" s="1318"/>
      <c r="BM771" s="1318"/>
      <c r="BN771" s="1318"/>
      <c r="BO771" s="1318"/>
      <c r="BP771" s="1318"/>
      <c r="BQ771" s="1318"/>
      <c r="BR771" s="1318"/>
      <c r="BS771" s="1318"/>
      <c r="BT771" s="1318"/>
      <c r="BU771" s="1318"/>
      <c r="BV771" s="1318"/>
      <c r="BW771" s="1318"/>
      <c r="BX771" s="1318"/>
      <c r="BY771" s="1318"/>
      <c r="BZ771" s="1318"/>
      <c r="CA771" s="1318"/>
      <c r="CB771" s="1318"/>
      <c r="CC771" s="1318"/>
      <c r="CD771" s="1318"/>
      <c r="CE771" s="1318"/>
      <c r="CF771" s="1318"/>
      <c r="CG771" s="1318"/>
      <c r="CH771" s="1378">
        <f t="shared" si="16"/>
        <v>0</v>
      </c>
      <c r="CI771" s="1366"/>
    </row>
    <row r="772" spans="1:87" s="386" customFormat="1" ht="59.25" customHeight="1">
      <c r="A772" s="1677">
        <v>19</v>
      </c>
      <c r="B772" s="1722">
        <v>3</v>
      </c>
      <c r="C772" s="3088" t="s">
        <v>2323</v>
      </c>
      <c r="D772" s="2105" t="s">
        <v>622</v>
      </c>
      <c r="E772" s="3088" t="s">
        <v>2459</v>
      </c>
      <c r="F772" s="3161" t="s">
        <v>2324</v>
      </c>
      <c r="G772" s="3129" t="s">
        <v>2313</v>
      </c>
      <c r="H772" s="3100" t="s">
        <v>2545</v>
      </c>
      <c r="I772" s="1583"/>
      <c r="J772" s="1653"/>
      <c r="K772" s="3192" t="s">
        <v>2325</v>
      </c>
      <c r="L772" s="3194"/>
      <c r="M772" s="3196"/>
      <c r="N772" s="437"/>
      <c r="O772" s="438"/>
      <c r="P772" s="540"/>
      <c r="Q772" s="437"/>
      <c r="R772" s="438"/>
      <c r="S772" s="439"/>
      <c r="T772" s="474"/>
      <c r="U772" s="438"/>
      <c r="V772" s="540"/>
      <c r="W772" s="437"/>
      <c r="X772" s="438"/>
      <c r="Y772" s="439"/>
      <c r="Z772" s="3146"/>
      <c r="AA772" s="444"/>
      <c r="AB772" s="752"/>
      <c r="AC772" s="1173"/>
      <c r="AD772" s="1796"/>
      <c r="AE772" s="1317"/>
      <c r="AF772" s="1362"/>
      <c r="AG772" s="1318"/>
      <c r="AH772" s="1318"/>
      <c r="AI772" s="1318"/>
      <c r="AJ772" s="1318"/>
      <c r="AK772" s="1318"/>
      <c r="AL772" s="1318"/>
      <c r="AM772" s="1318"/>
      <c r="AN772" s="1318"/>
      <c r="AO772" s="1318"/>
      <c r="AP772" s="1318"/>
      <c r="AQ772" s="1318"/>
      <c r="AR772" s="1318"/>
      <c r="AS772" s="1318"/>
      <c r="AT772" s="1318"/>
      <c r="AU772" s="1318"/>
      <c r="AV772" s="1318"/>
      <c r="AW772" s="1318"/>
      <c r="AX772" s="1318"/>
      <c r="AY772" s="1318"/>
      <c r="AZ772" s="1318"/>
      <c r="BA772" s="1318"/>
      <c r="BB772" s="1318"/>
      <c r="BC772" s="1318"/>
      <c r="BD772" s="1318"/>
      <c r="BE772" s="1318"/>
      <c r="BF772" s="1318"/>
      <c r="BG772" s="1318"/>
      <c r="BH772" s="1318"/>
      <c r="BI772" s="1318"/>
      <c r="BJ772" s="1318"/>
      <c r="BK772" s="1318"/>
      <c r="BL772" s="1318"/>
      <c r="BM772" s="1318"/>
      <c r="BN772" s="1318"/>
      <c r="BO772" s="1318"/>
      <c r="BP772" s="1318"/>
      <c r="BQ772" s="1318"/>
      <c r="BR772" s="1318"/>
      <c r="BS772" s="1318"/>
      <c r="BT772" s="1318"/>
      <c r="BU772" s="1318"/>
      <c r="BV772" s="1318"/>
      <c r="BW772" s="1318"/>
      <c r="BX772" s="1318"/>
      <c r="BY772" s="1318"/>
      <c r="BZ772" s="1318"/>
      <c r="CA772" s="1318"/>
      <c r="CB772" s="1318"/>
      <c r="CC772" s="1318"/>
      <c r="CD772" s="1318"/>
      <c r="CE772" s="1318"/>
      <c r="CF772" s="1318"/>
      <c r="CG772" s="1318"/>
      <c r="CH772" s="1378">
        <f t="shared" si="16"/>
        <v>0</v>
      </c>
      <c r="CI772" s="1366"/>
    </row>
    <row r="773" spans="1:87" s="386" customFormat="1" ht="116.25" customHeight="1">
      <c r="A773" s="1678"/>
      <c r="B773" s="2136"/>
      <c r="C773" s="3085"/>
      <c r="D773" s="3085" t="s">
        <v>2326</v>
      </c>
      <c r="E773" s="3085"/>
      <c r="F773" s="3140"/>
      <c r="G773" s="3130"/>
      <c r="H773" s="3096"/>
      <c r="I773" s="1584"/>
      <c r="J773" s="1654"/>
      <c r="K773" s="3193"/>
      <c r="L773" s="3195"/>
      <c r="M773" s="3197"/>
      <c r="N773" s="393"/>
      <c r="O773" s="394"/>
      <c r="P773" s="395"/>
      <c r="Q773" s="393"/>
      <c r="R773" s="394"/>
      <c r="S773" s="407"/>
      <c r="T773" s="408"/>
      <c r="U773" s="394"/>
      <c r="V773" s="395"/>
      <c r="W773" s="393"/>
      <c r="X773" s="394"/>
      <c r="Y773" s="407"/>
      <c r="Z773" s="3147"/>
      <c r="AA773" s="444"/>
      <c r="AB773" s="752"/>
      <c r="AC773" s="1173"/>
      <c r="AD773" s="1796"/>
      <c r="AE773" s="1317"/>
      <c r="AF773" s="1362"/>
      <c r="AG773" s="1318"/>
      <c r="AH773" s="1318"/>
      <c r="AI773" s="1318"/>
      <c r="AJ773" s="1318"/>
      <c r="AK773" s="1318"/>
      <c r="AL773" s="1318"/>
      <c r="AM773" s="1318"/>
      <c r="AN773" s="1318"/>
      <c r="AO773" s="1318"/>
      <c r="AP773" s="1318"/>
      <c r="AQ773" s="1318"/>
      <c r="AR773" s="1318"/>
      <c r="AS773" s="1318"/>
      <c r="AT773" s="1318"/>
      <c r="AU773" s="1318"/>
      <c r="AV773" s="1318"/>
      <c r="AW773" s="1318"/>
      <c r="AX773" s="1318"/>
      <c r="AY773" s="1318"/>
      <c r="AZ773" s="1318"/>
      <c r="BA773" s="1318"/>
      <c r="BB773" s="1318"/>
      <c r="BC773" s="1318"/>
      <c r="BD773" s="1318"/>
      <c r="BE773" s="1318"/>
      <c r="BF773" s="1318"/>
      <c r="BG773" s="1318"/>
      <c r="BH773" s="1318"/>
      <c r="BI773" s="1318"/>
      <c r="BJ773" s="1318"/>
      <c r="BK773" s="1318"/>
      <c r="BL773" s="1318"/>
      <c r="BM773" s="1318"/>
      <c r="BN773" s="1318"/>
      <c r="BO773" s="1318"/>
      <c r="BP773" s="1318"/>
      <c r="BQ773" s="1318"/>
      <c r="BR773" s="1318"/>
      <c r="BS773" s="1318"/>
      <c r="BT773" s="1318"/>
      <c r="BU773" s="1318"/>
      <c r="BV773" s="1318"/>
      <c r="BW773" s="1318"/>
      <c r="BX773" s="1318"/>
      <c r="BY773" s="1318"/>
      <c r="BZ773" s="1318"/>
      <c r="CA773" s="1318"/>
      <c r="CB773" s="1318"/>
      <c r="CC773" s="1318"/>
      <c r="CD773" s="1318"/>
      <c r="CE773" s="1318"/>
      <c r="CF773" s="1318"/>
      <c r="CG773" s="1318"/>
      <c r="CH773" s="1378">
        <f t="shared" si="16"/>
        <v>0</v>
      </c>
      <c r="CI773" s="1366"/>
    </row>
    <row r="774" spans="1:87" s="386" customFormat="1" ht="66.75" customHeight="1">
      <c r="A774" s="1701"/>
      <c r="B774" s="2136"/>
      <c r="C774" s="3085"/>
      <c r="D774" s="3085"/>
      <c r="E774" s="3085"/>
      <c r="F774" s="3140"/>
      <c r="G774" s="3130"/>
      <c r="H774" s="3096"/>
      <c r="I774" s="1584"/>
      <c r="J774" s="1654"/>
      <c r="K774" s="3193"/>
      <c r="L774" s="3195"/>
      <c r="M774" s="3197"/>
      <c r="N774" s="393"/>
      <c r="O774" s="394"/>
      <c r="P774" s="395"/>
      <c r="Q774" s="393"/>
      <c r="R774" s="394"/>
      <c r="S774" s="407"/>
      <c r="T774" s="408"/>
      <c r="U774" s="394"/>
      <c r="V774" s="395"/>
      <c r="W774" s="393"/>
      <c r="X774" s="394"/>
      <c r="Y774" s="407"/>
      <c r="Z774" s="3147"/>
      <c r="AA774" s="444"/>
      <c r="AB774" s="752"/>
      <c r="AC774" s="1173"/>
      <c r="AD774" s="1796"/>
      <c r="AE774" s="1317"/>
      <c r="AF774" s="1362"/>
      <c r="AG774" s="1318"/>
      <c r="AH774" s="1318"/>
      <c r="AI774" s="1318"/>
      <c r="AJ774" s="1318"/>
      <c r="AK774" s="1318"/>
      <c r="AL774" s="1318"/>
      <c r="AM774" s="1318"/>
      <c r="AN774" s="1318"/>
      <c r="AO774" s="1318"/>
      <c r="AP774" s="1318"/>
      <c r="AQ774" s="1318"/>
      <c r="AR774" s="1318"/>
      <c r="AS774" s="1318"/>
      <c r="AT774" s="1318"/>
      <c r="AU774" s="1318"/>
      <c r="AV774" s="1318"/>
      <c r="AW774" s="1318"/>
      <c r="AX774" s="1318"/>
      <c r="AY774" s="1318"/>
      <c r="AZ774" s="1318"/>
      <c r="BA774" s="1318"/>
      <c r="BB774" s="1318"/>
      <c r="BC774" s="1318"/>
      <c r="BD774" s="1318"/>
      <c r="BE774" s="1318"/>
      <c r="BF774" s="1318"/>
      <c r="BG774" s="1318"/>
      <c r="BH774" s="1318"/>
      <c r="BI774" s="1318"/>
      <c r="BJ774" s="1318"/>
      <c r="BK774" s="1318"/>
      <c r="BL774" s="1318"/>
      <c r="BM774" s="1318"/>
      <c r="BN774" s="1318"/>
      <c r="BO774" s="1318"/>
      <c r="BP774" s="1318"/>
      <c r="BQ774" s="1318"/>
      <c r="BR774" s="1318"/>
      <c r="BS774" s="1318"/>
      <c r="BT774" s="1318"/>
      <c r="BU774" s="1318"/>
      <c r="BV774" s="1318"/>
      <c r="BW774" s="1318"/>
      <c r="BX774" s="1318"/>
      <c r="BY774" s="1318"/>
      <c r="BZ774" s="1318"/>
      <c r="CA774" s="1318"/>
      <c r="CB774" s="1318"/>
      <c r="CC774" s="1318"/>
      <c r="CD774" s="1318"/>
      <c r="CE774" s="1318"/>
      <c r="CF774" s="1318"/>
      <c r="CG774" s="1318"/>
      <c r="CH774" s="1378">
        <f t="shared" si="16"/>
        <v>0</v>
      </c>
      <c r="CI774" s="1366"/>
    </row>
    <row r="775" spans="1:87" s="386" customFormat="1" ht="40.5" customHeight="1">
      <c r="A775" s="1701"/>
      <c r="B775" s="2136"/>
      <c r="C775" s="3085"/>
      <c r="D775" s="3085"/>
      <c r="E775" s="3085"/>
      <c r="F775" s="3140"/>
      <c r="G775" s="3130"/>
      <c r="H775" s="3096"/>
      <c r="I775" s="1584">
        <v>159</v>
      </c>
      <c r="J775" s="1573">
        <v>20</v>
      </c>
      <c r="K775" s="3104" t="s">
        <v>2327</v>
      </c>
      <c r="L775" s="3105" t="s">
        <v>643</v>
      </c>
      <c r="M775" s="3106" t="s">
        <v>747</v>
      </c>
      <c r="N775" s="388"/>
      <c r="O775" s="381"/>
      <c r="P775" s="389"/>
      <c r="Q775" s="388"/>
      <c r="R775" s="381"/>
      <c r="S775" s="382"/>
      <c r="T775" s="408"/>
      <c r="U775" s="394"/>
      <c r="V775" s="395"/>
      <c r="W775" s="393"/>
      <c r="X775" s="394"/>
      <c r="Y775" s="407"/>
      <c r="Z775" s="3147"/>
      <c r="AA775" s="444"/>
      <c r="AB775" s="752"/>
      <c r="AC775" s="1173"/>
      <c r="AD775" s="1796"/>
      <c r="AE775" s="1317"/>
      <c r="AF775" s="1362"/>
      <c r="AG775" s="1318"/>
      <c r="AH775" s="1318"/>
      <c r="AI775" s="1318"/>
      <c r="AJ775" s="1318"/>
      <c r="AK775" s="1318"/>
      <c r="AL775" s="1318"/>
      <c r="AM775" s="1318"/>
      <c r="AN775" s="1318"/>
      <c r="AO775" s="1318"/>
      <c r="AP775" s="1318"/>
      <c r="AQ775" s="1318"/>
      <c r="AR775" s="1318"/>
      <c r="AS775" s="1318"/>
      <c r="AT775" s="1318"/>
      <c r="AU775" s="1318"/>
      <c r="AV775" s="1318"/>
      <c r="AW775" s="1318"/>
      <c r="AX775" s="1318"/>
      <c r="AY775" s="1318"/>
      <c r="AZ775" s="1318"/>
      <c r="BA775" s="1318"/>
      <c r="BB775" s="1318"/>
      <c r="BC775" s="1318"/>
      <c r="BD775" s="1318"/>
      <c r="BE775" s="1318"/>
      <c r="BF775" s="1318"/>
      <c r="BG775" s="1318"/>
      <c r="BH775" s="1318"/>
      <c r="BI775" s="1318"/>
      <c r="BJ775" s="1318"/>
      <c r="BK775" s="1318"/>
      <c r="BL775" s="1318"/>
      <c r="BM775" s="1318"/>
      <c r="BN775" s="1318"/>
      <c r="BO775" s="1318"/>
      <c r="BP775" s="1318"/>
      <c r="BQ775" s="1318"/>
      <c r="BR775" s="1318"/>
      <c r="BS775" s="1318"/>
      <c r="BT775" s="1318"/>
      <c r="BU775" s="1318"/>
      <c r="BV775" s="1318"/>
      <c r="BW775" s="1318"/>
      <c r="BX775" s="1318"/>
      <c r="BY775" s="1318"/>
      <c r="BZ775" s="1318"/>
      <c r="CA775" s="1318"/>
      <c r="CB775" s="1318"/>
      <c r="CC775" s="1318"/>
      <c r="CD775" s="1318"/>
      <c r="CE775" s="1318"/>
      <c r="CF775" s="1318"/>
      <c r="CG775" s="1318"/>
      <c r="CH775" s="1378">
        <f t="shared" si="16"/>
        <v>0</v>
      </c>
      <c r="CI775" s="1366"/>
    </row>
    <row r="776" spans="1:87" s="386" customFormat="1" ht="85.5" customHeight="1">
      <c r="A776" s="1701"/>
      <c r="B776" s="2136"/>
      <c r="C776" s="3085"/>
      <c r="D776" s="1482" t="s">
        <v>2089</v>
      </c>
      <c r="E776" s="3085"/>
      <c r="F776" s="3140"/>
      <c r="G776" s="652"/>
      <c r="H776" s="3096"/>
      <c r="I776" s="1584"/>
      <c r="J776" s="1654"/>
      <c r="K776" s="3104"/>
      <c r="L776" s="3105"/>
      <c r="M776" s="3106"/>
      <c r="N776" s="388"/>
      <c r="O776" s="381"/>
      <c r="P776" s="389"/>
      <c r="Q776" s="388"/>
      <c r="R776" s="381"/>
      <c r="S776" s="382"/>
      <c r="T776" s="408"/>
      <c r="U776" s="394"/>
      <c r="V776" s="395"/>
      <c r="W776" s="393"/>
      <c r="X776" s="394"/>
      <c r="Y776" s="407"/>
      <c r="Z776" s="2160" t="s">
        <v>2328</v>
      </c>
      <c r="AA776" s="444">
        <v>231</v>
      </c>
      <c r="AB776" s="752"/>
      <c r="AC776" s="1173" t="s">
        <v>5</v>
      </c>
      <c r="AD776" s="1796">
        <f>360*24+520*6</f>
        <v>11760</v>
      </c>
      <c r="AE776" s="1317"/>
      <c r="AF776" s="1362"/>
      <c r="AG776" s="1318"/>
      <c r="AH776" s="1318"/>
      <c r="AI776" s="1318"/>
      <c r="AJ776" s="1329">
        <f>+AD776</f>
        <v>11760</v>
      </c>
      <c r="AK776" s="1318"/>
      <c r="AL776" s="1318"/>
      <c r="AM776" s="1318"/>
      <c r="AN776" s="1318"/>
      <c r="AO776" s="1318"/>
      <c r="AP776" s="1318"/>
      <c r="AQ776" s="1318"/>
      <c r="AR776" s="1318"/>
      <c r="AS776" s="1318"/>
      <c r="AT776" s="1318"/>
      <c r="AU776" s="1318"/>
      <c r="AV776" s="1318"/>
      <c r="AW776" s="1318"/>
      <c r="AX776" s="1318"/>
      <c r="AY776" s="1318"/>
      <c r="AZ776" s="1318"/>
      <c r="BA776" s="1318"/>
      <c r="BB776" s="1318"/>
      <c r="BC776" s="1318"/>
      <c r="BD776" s="1318"/>
      <c r="BE776" s="1318"/>
      <c r="BF776" s="1318"/>
      <c r="BG776" s="1318"/>
      <c r="BH776" s="1318"/>
      <c r="BI776" s="1318"/>
      <c r="BJ776" s="1318"/>
      <c r="BK776" s="1318"/>
      <c r="BL776" s="1318"/>
      <c r="BM776" s="1318"/>
      <c r="BN776" s="1318"/>
      <c r="BO776" s="1318"/>
      <c r="BP776" s="1318"/>
      <c r="BQ776" s="1318"/>
      <c r="BR776" s="1318"/>
      <c r="BS776" s="1318"/>
      <c r="BT776" s="1318"/>
      <c r="BU776" s="1318"/>
      <c r="BV776" s="1318"/>
      <c r="BW776" s="1318"/>
      <c r="BX776" s="1318"/>
      <c r="BY776" s="1318"/>
      <c r="BZ776" s="1318"/>
      <c r="CA776" s="1318"/>
      <c r="CB776" s="1318"/>
      <c r="CC776" s="1318"/>
      <c r="CD776" s="1318"/>
      <c r="CE776" s="1318"/>
      <c r="CF776" s="1318"/>
      <c r="CG776" s="1318"/>
      <c r="CH776" s="1378">
        <f t="shared" si="16"/>
        <v>11760</v>
      </c>
      <c r="CI776" s="1366"/>
    </row>
    <row r="777" spans="1:87" s="386" customFormat="1" ht="41.25" customHeight="1">
      <c r="A777" s="1701"/>
      <c r="B777" s="2136"/>
      <c r="C777" s="1649"/>
      <c r="D777" s="3085" t="s">
        <v>2408</v>
      </c>
      <c r="E777" s="3085"/>
      <c r="F777" s="3140"/>
      <c r="G777" s="652"/>
      <c r="H777" s="3096"/>
      <c r="I777" s="1584"/>
      <c r="J777" s="1654"/>
      <c r="K777" s="3104"/>
      <c r="L777" s="3105"/>
      <c r="M777" s="3106"/>
      <c r="N777" s="388"/>
      <c r="O777" s="381"/>
      <c r="P777" s="389"/>
      <c r="Q777" s="388"/>
      <c r="R777" s="381"/>
      <c r="S777" s="382"/>
      <c r="T777" s="408"/>
      <c r="U777" s="394"/>
      <c r="V777" s="395"/>
      <c r="W777" s="393"/>
      <c r="X777" s="394"/>
      <c r="Y777" s="407"/>
      <c r="Z777" s="2160" t="s">
        <v>2317</v>
      </c>
      <c r="AA777" s="444">
        <v>371</v>
      </c>
      <c r="AB777" s="752">
        <v>3711</v>
      </c>
      <c r="AC777" s="1173" t="s">
        <v>299</v>
      </c>
      <c r="AD777" s="1796">
        <f>4000*24</f>
        <v>96000</v>
      </c>
      <c r="AE777" s="1317"/>
      <c r="AF777" s="1362"/>
      <c r="AG777" s="1318"/>
      <c r="AH777" s="1318"/>
      <c r="AI777" s="1318"/>
      <c r="AJ777" s="1318"/>
      <c r="AK777" s="1318"/>
      <c r="AL777" s="1318"/>
      <c r="AM777" s="1318"/>
      <c r="AN777" s="1318"/>
      <c r="AO777" s="1318"/>
      <c r="AP777" s="1318"/>
      <c r="AQ777" s="1318"/>
      <c r="AR777" s="1318"/>
      <c r="AS777" s="1318"/>
      <c r="AT777" s="1318"/>
      <c r="AU777" s="1318"/>
      <c r="AV777" s="1318"/>
      <c r="AW777" s="1318"/>
      <c r="AX777" s="1318"/>
      <c r="AY777" s="1318"/>
      <c r="AZ777" s="1318"/>
      <c r="BA777" s="1318"/>
      <c r="BB777" s="1318"/>
      <c r="BC777" s="1318"/>
      <c r="BD777" s="1318"/>
      <c r="BE777" s="1318"/>
      <c r="BF777" s="1318"/>
      <c r="BG777" s="1318"/>
      <c r="BH777" s="1318"/>
      <c r="BI777" s="1318"/>
      <c r="BJ777" s="1318"/>
      <c r="BK777" s="1318"/>
      <c r="BL777" s="1318"/>
      <c r="BM777" s="1329">
        <f>+AD777</f>
        <v>96000</v>
      </c>
      <c r="BN777" s="1318"/>
      <c r="BO777" s="1318"/>
      <c r="BP777" s="1318"/>
      <c r="BQ777" s="1318"/>
      <c r="BR777" s="1318"/>
      <c r="BS777" s="1318"/>
      <c r="BT777" s="1318"/>
      <c r="BU777" s="1318"/>
      <c r="BV777" s="1318"/>
      <c r="BW777" s="1318"/>
      <c r="BX777" s="1318"/>
      <c r="BY777" s="1318"/>
      <c r="BZ777" s="1318"/>
      <c r="CA777" s="1318"/>
      <c r="CB777" s="1318"/>
      <c r="CC777" s="1318"/>
      <c r="CD777" s="1318"/>
      <c r="CE777" s="1318"/>
      <c r="CF777" s="1318"/>
      <c r="CG777" s="1318"/>
      <c r="CH777" s="1378">
        <f t="shared" si="16"/>
        <v>96000</v>
      </c>
      <c r="CI777" s="1366"/>
    </row>
    <row r="778" spans="1:87" s="386" customFormat="1" ht="32.25" customHeight="1">
      <c r="A778" s="1701"/>
      <c r="B778" s="2136"/>
      <c r="C778" s="1649"/>
      <c r="D778" s="3085"/>
      <c r="E778" s="3085"/>
      <c r="F778" s="3140"/>
      <c r="G778" s="652"/>
      <c r="H778" s="1313"/>
      <c r="I778" s="1584"/>
      <c r="J778" s="1655"/>
      <c r="K778" s="3104"/>
      <c r="L778" s="2153"/>
      <c r="M778" s="3106"/>
      <c r="N778" s="393"/>
      <c r="O778" s="394"/>
      <c r="P778" s="395"/>
      <c r="Q778" s="393"/>
      <c r="R778" s="394"/>
      <c r="S778" s="407"/>
      <c r="T778" s="408"/>
      <c r="U778" s="394"/>
      <c r="V778" s="395"/>
      <c r="W778" s="393"/>
      <c r="X778" s="394"/>
      <c r="Y778" s="407"/>
      <c r="Z778" s="2160"/>
      <c r="AA778" s="444">
        <v>244</v>
      </c>
      <c r="AB778" s="752"/>
      <c r="AC778" s="1173" t="s">
        <v>127</v>
      </c>
      <c r="AD778" s="1796">
        <f>30*24</f>
        <v>720</v>
      </c>
      <c r="AE778" s="1317"/>
      <c r="AF778" s="1362"/>
      <c r="AG778" s="1318"/>
      <c r="AH778" s="1318"/>
      <c r="AI778" s="1318"/>
      <c r="AJ778" s="1318"/>
      <c r="AK778" s="1318"/>
      <c r="AL778" s="1318"/>
      <c r="AM778" s="1318"/>
      <c r="AN778" s="1329">
        <f>+AD778</f>
        <v>720</v>
      </c>
      <c r="AO778" s="1329"/>
      <c r="AP778" s="1318"/>
      <c r="AQ778" s="1318"/>
      <c r="AR778" s="1318"/>
      <c r="AS778" s="1318"/>
      <c r="AT778" s="1318"/>
      <c r="AU778" s="1318"/>
      <c r="AV778" s="1318"/>
      <c r="AW778" s="1318"/>
      <c r="AX778" s="1318"/>
      <c r="AY778" s="1318"/>
      <c r="AZ778" s="1318"/>
      <c r="BA778" s="1318"/>
      <c r="BB778" s="1318"/>
      <c r="BC778" s="1318"/>
      <c r="BD778" s="1318"/>
      <c r="BE778" s="1318"/>
      <c r="BF778" s="1318"/>
      <c r="BG778" s="1318"/>
      <c r="BH778" s="1318"/>
      <c r="BI778" s="1318"/>
      <c r="BJ778" s="1318"/>
      <c r="BK778" s="1318"/>
      <c r="BL778" s="1318"/>
      <c r="BM778" s="1318"/>
      <c r="BN778" s="1318"/>
      <c r="BO778" s="1318"/>
      <c r="BP778" s="1318"/>
      <c r="BQ778" s="1318"/>
      <c r="BR778" s="1318"/>
      <c r="BS778" s="1318"/>
      <c r="BT778" s="1318"/>
      <c r="BU778" s="1318"/>
      <c r="BV778" s="1318"/>
      <c r="BW778" s="1318"/>
      <c r="BX778" s="1318"/>
      <c r="BY778" s="1318"/>
      <c r="BZ778" s="1318"/>
      <c r="CA778" s="1318"/>
      <c r="CB778" s="1318"/>
      <c r="CC778" s="1318"/>
      <c r="CD778" s="1318"/>
      <c r="CE778" s="1318"/>
      <c r="CF778" s="1318"/>
      <c r="CG778" s="1318"/>
      <c r="CH778" s="1378">
        <f t="shared" si="16"/>
        <v>720</v>
      </c>
      <c r="CI778" s="1366"/>
    </row>
    <row r="779" spans="1:87" s="386" customFormat="1" ht="23.25" customHeight="1">
      <c r="A779" s="1701"/>
      <c r="B779" s="2136"/>
      <c r="C779" s="1649"/>
      <c r="D779" s="3085"/>
      <c r="E779" s="3085"/>
      <c r="F779" s="2204"/>
      <c r="G779" s="652"/>
      <c r="H779" s="1313"/>
      <c r="I779" s="1584"/>
      <c r="J779" s="1655"/>
      <c r="K779" s="3104"/>
      <c r="L779" s="2153"/>
      <c r="M779" s="3106"/>
      <c r="N779" s="393"/>
      <c r="O779" s="394"/>
      <c r="P779" s="395"/>
      <c r="Q779" s="393"/>
      <c r="R779" s="394"/>
      <c r="S779" s="407"/>
      <c r="T779" s="408"/>
      <c r="U779" s="394"/>
      <c r="V779" s="395"/>
      <c r="W779" s="393"/>
      <c r="X779" s="394"/>
      <c r="Y779" s="407"/>
      <c r="Z779" s="3119" t="s">
        <v>2329</v>
      </c>
      <c r="AA779" s="448">
        <v>287</v>
      </c>
      <c r="AB779" s="1563">
        <v>2874</v>
      </c>
      <c r="AC779" s="3148" t="s">
        <v>745</v>
      </c>
      <c r="AD779" s="1799">
        <f>1000*7*12</f>
        <v>84000</v>
      </c>
      <c r="AE779" s="1317"/>
      <c r="AF779" s="1362"/>
      <c r="AG779" s="1318"/>
      <c r="AH779" s="1318"/>
      <c r="AI779" s="1318"/>
      <c r="AJ779" s="1318"/>
      <c r="AK779" s="1318"/>
      <c r="AL779" s="1318"/>
      <c r="AM779" s="1318"/>
      <c r="AN779" s="1318"/>
      <c r="AO779" s="1318"/>
      <c r="AP779" s="1318"/>
      <c r="AQ779" s="1318"/>
      <c r="AR779" s="1318"/>
      <c r="AS779" s="1318"/>
      <c r="AT779" s="1318"/>
      <c r="AU779" s="1318"/>
      <c r="AV779" s="1318"/>
      <c r="AW779" s="1318"/>
      <c r="AX779" s="1329">
        <f>+AD779</f>
        <v>84000</v>
      </c>
      <c r="AY779" s="1318"/>
      <c r="AZ779" s="1318"/>
      <c r="BA779" s="1318"/>
      <c r="BB779" s="1318"/>
      <c r="BC779" s="1318"/>
      <c r="BD779" s="1318"/>
      <c r="BE779" s="1318"/>
      <c r="BF779" s="1318"/>
      <c r="BG779" s="1318"/>
      <c r="BH779" s="1318"/>
      <c r="BI779" s="1318"/>
      <c r="BJ779" s="1318"/>
      <c r="BK779" s="1318"/>
      <c r="BL779" s="1318"/>
      <c r="BM779" s="1318"/>
      <c r="BN779" s="1318"/>
      <c r="BO779" s="1318"/>
      <c r="BP779" s="1318"/>
      <c r="BQ779" s="1318"/>
      <c r="BR779" s="1318"/>
      <c r="BS779" s="1318"/>
      <c r="BT779" s="1318"/>
      <c r="BU779" s="1318"/>
      <c r="BV779" s="1318"/>
      <c r="BW779" s="1318"/>
      <c r="BX779" s="1318"/>
      <c r="BY779" s="1318"/>
      <c r="BZ779" s="1318"/>
      <c r="CA779" s="1318"/>
      <c r="CB779" s="1318"/>
      <c r="CC779" s="1318"/>
      <c r="CD779" s="1318"/>
      <c r="CE779" s="1318"/>
      <c r="CF779" s="1318"/>
      <c r="CG779" s="1318"/>
      <c r="CH779" s="1378">
        <f t="shared" si="16"/>
        <v>84000</v>
      </c>
      <c r="CI779" s="1366"/>
    </row>
    <row r="780" spans="1:87" s="386" customFormat="1" ht="27.75">
      <c r="A780" s="1701"/>
      <c r="B780" s="2136"/>
      <c r="C780" s="1649"/>
      <c r="D780" s="1649"/>
      <c r="E780" s="3085"/>
      <c r="F780" s="2204"/>
      <c r="G780" s="652"/>
      <c r="H780" s="1313"/>
      <c r="I780" s="1584"/>
      <c r="J780" s="1655"/>
      <c r="K780" s="3104"/>
      <c r="L780" s="2153"/>
      <c r="M780" s="3106"/>
      <c r="N780" s="393"/>
      <c r="O780" s="394"/>
      <c r="P780" s="395"/>
      <c r="Q780" s="393"/>
      <c r="R780" s="394"/>
      <c r="S780" s="407"/>
      <c r="T780" s="408"/>
      <c r="U780" s="394"/>
      <c r="V780" s="395"/>
      <c r="W780" s="393"/>
      <c r="X780" s="394"/>
      <c r="Y780" s="407"/>
      <c r="Z780" s="3119"/>
      <c r="AA780" s="448"/>
      <c r="AB780" s="1563"/>
      <c r="AC780" s="3148"/>
      <c r="AD780" s="1799"/>
      <c r="AE780" s="1317"/>
      <c r="AF780" s="1362"/>
      <c r="AG780" s="1318"/>
      <c r="AH780" s="1318"/>
      <c r="AI780" s="1318"/>
      <c r="AJ780" s="1318"/>
      <c r="AK780" s="1318"/>
      <c r="AL780" s="1318"/>
      <c r="AM780" s="1318"/>
      <c r="AN780" s="1318"/>
      <c r="AO780" s="1318"/>
      <c r="AP780" s="1318"/>
      <c r="AQ780" s="1318"/>
      <c r="AR780" s="1318"/>
      <c r="AS780" s="1318"/>
      <c r="AT780" s="1318"/>
      <c r="AU780" s="1318"/>
      <c r="AV780" s="1318"/>
      <c r="AW780" s="1318"/>
      <c r="AX780" s="1318"/>
      <c r="AY780" s="1318"/>
      <c r="AZ780" s="1318"/>
      <c r="BA780" s="1318"/>
      <c r="BB780" s="1318"/>
      <c r="BC780" s="1318"/>
      <c r="BD780" s="1318"/>
      <c r="BE780" s="1318"/>
      <c r="BF780" s="1318"/>
      <c r="BG780" s="1318"/>
      <c r="BH780" s="1318"/>
      <c r="BI780" s="1318"/>
      <c r="BJ780" s="1318"/>
      <c r="BK780" s="1318"/>
      <c r="BL780" s="1318"/>
      <c r="BM780" s="1318"/>
      <c r="BN780" s="1318"/>
      <c r="BO780" s="1318"/>
      <c r="BP780" s="1318"/>
      <c r="BQ780" s="1318"/>
      <c r="BR780" s="1318"/>
      <c r="BS780" s="1318"/>
      <c r="BT780" s="1318"/>
      <c r="BU780" s="1318"/>
      <c r="BV780" s="1318"/>
      <c r="BW780" s="1318"/>
      <c r="BX780" s="1318"/>
      <c r="BY780" s="1318"/>
      <c r="BZ780" s="1318"/>
      <c r="CA780" s="1318"/>
      <c r="CB780" s="1318"/>
      <c r="CC780" s="1318"/>
      <c r="CD780" s="1318"/>
      <c r="CE780" s="1318"/>
      <c r="CF780" s="1318"/>
      <c r="CG780" s="1318"/>
      <c r="CH780" s="1378">
        <f t="shared" si="16"/>
        <v>0</v>
      </c>
      <c r="CI780" s="1366"/>
    </row>
    <row r="781" spans="1:87" s="386" customFormat="1" ht="80.25" customHeight="1">
      <c r="A781" s="1701"/>
      <c r="B781" s="2136"/>
      <c r="C781" s="1649"/>
      <c r="D781" s="1649" t="s">
        <v>2409</v>
      </c>
      <c r="E781" s="3085"/>
      <c r="F781" s="2204"/>
      <c r="G781" s="652"/>
      <c r="H781" s="1313"/>
      <c r="I781" s="1584"/>
      <c r="J781" s="1655"/>
      <c r="K781" s="3104"/>
      <c r="L781" s="2153"/>
      <c r="M781" s="3106"/>
      <c r="N781" s="393"/>
      <c r="O781" s="394"/>
      <c r="P781" s="395"/>
      <c r="Q781" s="393"/>
      <c r="R781" s="394"/>
      <c r="S781" s="407"/>
      <c r="T781" s="408"/>
      <c r="U781" s="394"/>
      <c r="V781" s="395"/>
      <c r="W781" s="393"/>
      <c r="X781" s="394"/>
      <c r="Y781" s="407"/>
      <c r="Z781" s="3119"/>
      <c r="AA781" s="448"/>
      <c r="AB781" s="1563"/>
      <c r="AC781" s="2200"/>
      <c r="AD781" s="1799"/>
      <c r="AE781" s="1317"/>
      <c r="AF781" s="1362"/>
      <c r="AG781" s="1318"/>
      <c r="AH781" s="1318"/>
      <c r="AI781" s="1318"/>
      <c r="AJ781" s="1318"/>
      <c r="AK781" s="1318"/>
      <c r="AL781" s="1318"/>
      <c r="AM781" s="1318"/>
      <c r="AN781" s="1318"/>
      <c r="AO781" s="1318"/>
      <c r="AP781" s="1318"/>
      <c r="AQ781" s="1318"/>
      <c r="AR781" s="1318"/>
      <c r="AS781" s="1318"/>
      <c r="AT781" s="1318"/>
      <c r="AU781" s="1318"/>
      <c r="AV781" s="1318"/>
      <c r="AW781" s="1318"/>
      <c r="AX781" s="1318"/>
      <c r="AY781" s="1318"/>
      <c r="AZ781" s="1318"/>
      <c r="BA781" s="1318"/>
      <c r="BB781" s="1318"/>
      <c r="BC781" s="1318"/>
      <c r="BD781" s="1318"/>
      <c r="BE781" s="1318"/>
      <c r="BF781" s="1318"/>
      <c r="BG781" s="1318"/>
      <c r="BH781" s="1318"/>
      <c r="BI781" s="1318"/>
      <c r="BJ781" s="1318"/>
      <c r="BK781" s="1318"/>
      <c r="BL781" s="1318"/>
      <c r="BM781" s="1318"/>
      <c r="BN781" s="1318"/>
      <c r="BO781" s="1318"/>
      <c r="BP781" s="1318"/>
      <c r="BQ781" s="1318"/>
      <c r="BR781" s="1318"/>
      <c r="BS781" s="1318"/>
      <c r="BT781" s="1318"/>
      <c r="BU781" s="1318"/>
      <c r="BV781" s="1318"/>
      <c r="BW781" s="1318"/>
      <c r="BX781" s="1318"/>
      <c r="BY781" s="1318"/>
      <c r="BZ781" s="1318"/>
      <c r="CA781" s="1318"/>
      <c r="CB781" s="1318"/>
      <c r="CC781" s="1318"/>
      <c r="CD781" s="1318"/>
      <c r="CE781" s="1318"/>
      <c r="CF781" s="1318"/>
      <c r="CG781" s="1318"/>
      <c r="CH781" s="1378">
        <f t="shared" si="16"/>
        <v>0</v>
      </c>
      <c r="CI781" s="1366"/>
    </row>
    <row r="782" spans="1:87" s="386" customFormat="1" ht="27.75">
      <c r="A782" s="1701"/>
      <c r="B782" s="2136"/>
      <c r="C782" s="1649"/>
      <c r="D782" s="1649"/>
      <c r="E782" s="3085"/>
      <c r="F782" s="2204"/>
      <c r="G782" s="652"/>
      <c r="H782" s="1313"/>
      <c r="I782" s="1584"/>
      <c r="J782" s="1656"/>
      <c r="K782" s="3162"/>
      <c r="L782" s="2174"/>
      <c r="M782" s="3163"/>
      <c r="N782" s="398"/>
      <c r="O782" s="396"/>
      <c r="P782" s="411"/>
      <c r="Q782" s="398"/>
      <c r="R782" s="396"/>
      <c r="S782" s="397"/>
      <c r="T782" s="399"/>
      <c r="U782" s="396"/>
      <c r="V782" s="411"/>
      <c r="W782" s="398"/>
      <c r="X782" s="396"/>
      <c r="Y782" s="397"/>
      <c r="Z782" s="2193"/>
      <c r="AA782" s="455"/>
      <c r="AB782" s="456"/>
      <c r="AC782" s="561"/>
      <c r="AD782" s="1797"/>
      <c r="AE782" s="1317"/>
      <c r="AF782" s="1362"/>
      <c r="AG782" s="1318"/>
      <c r="AH782" s="1318"/>
      <c r="AI782" s="1318"/>
      <c r="AJ782" s="1318"/>
      <c r="AK782" s="1318"/>
      <c r="AL782" s="1318"/>
      <c r="AM782" s="1318"/>
      <c r="AN782" s="1318"/>
      <c r="AO782" s="1318"/>
      <c r="AP782" s="1318"/>
      <c r="AQ782" s="1318"/>
      <c r="AR782" s="1318"/>
      <c r="AS782" s="1318"/>
      <c r="AT782" s="1318"/>
      <c r="AU782" s="1318"/>
      <c r="AV782" s="1318"/>
      <c r="AW782" s="1318"/>
      <c r="AX782" s="1318"/>
      <c r="AY782" s="1318"/>
      <c r="AZ782" s="1318"/>
      <c r="BA782" s="1318"/>
      <c r="BB782" s="1318"/>
      <c r="BC782" s="1318"/>
      <c r="BD782" s="1318"/>
      <c r="BE782" s="1318"/>
      <c r="BF782" s="1318"/>
      <c r="BG782" s="1318"/>
      <c r="BH782" s="1318"/>
      <c r="BI782" s="1318"/>
      <c r="BJ782" s="1318"/>
      <c r="BK782" s="1318"/>
      <c r="BL782" s="1318"/>
      <c r="BM782" s="1318"/>
      <c r="BN782" s="1318"/>
      <c r="BO782" s="1318"/>
      <c r="BP782" s="1318"/>
      <c r="BQ782" s="1318"/>
      <c r="BR782" s="1318"/>
      <c r="BS782" s="1318"/>
      <c r="BT782" s="1318"/>
      <c r="BU782" s="1318"/>
      <c r="BV782" s="1318"/>
      <c r="BW782" s="1318"/>
      <c r="BX782" s="1318"/>
      <c r="BY782" s="1318"/>
      <c r="BZ782" s="1318"/>
      <c r="CA782" s="1318"/>
      <c r="CB782" s="1318"/>
      <c r="CC782" s="1318"/>
      <c r="CD782" s="1318"/>
      <c r="CE782" s="1318"/>
      <c r="CF782" s="1318"/>
      <c r="CG782" s="1318"/>
      <c r="CH782" s="1378">
        <f t="shared" si="16"/>
        <v>0</v>
      </c>
      <c r="CI782" s="1366"/>
    </row>
    <row r="783" spans="1:87" s="386" customFormat="1" ht="128.25" customHeight="1">
      <c r="A783" s="1701"/>
      <c r="B783" s="2136"/>
      <c r="C783" s="1649"/>
      <c r="D783" s="1649"/>
      <c r="E783" s="1649"/>
      <c r="F783" s="2204"/>
      <c r="G783" s="652"/>
      <c r="H783" s="1313"/>
      <c r="I783" s="1586">
        <v>160</v>
      </c>
      <c r="J783" s="1603">
        <v>21</v>
      </c>
      <c r="K783" s="2144" t="s">
        <v>2330</v>
      </c>
      <c r="L783" s="3123" t="s">
        <v>643</v>
      </c>
      <c r="M783" s="2142" t="s">
        <v>747</v>
      </c>
      <c r="N783" s="403"/>
      <c r="O783" s="404"/>
      <c r="P783" s="405"/>
      <c r="Q783" s="403"/>
      <c r="R783" s="404"/>
      <c r="S783" s="428"/>
      <c r="T783" s="418"/>
      <c r="U783" s="415"/>
      <c r="V783" s="416"/>
      <c r="W783" s="406"/>
      <c r="X783" s="415"/>
      <c r="Y783" s="417"/>
      <c r="Z783" s="2160" t="s">
        <v>2331</v>
      </c>
      <c r="AA783" s="631">
        <v>231</v>
      </c>
      <c r="AB783" s="1567"/>
      <c r="AC783" s="2129" t="s">
        <v>5</v>
      </c>
      <c r="AD783" s="1796">
        <f>360*20+520*6</f>
        <v>10320</v>
      </c>
      <c r="AE783" s="1317"/>
      <c r="AF783" s="1362"/>
      <c r="AG783" s="1318"/>
      <c r="AH783" s="1318"/>
      <c r="AI783" s="1318"/>
      <c r="AJ783" s="1329">
        <f>+AD783</f>
        <v>10320</v>
      </c>
      <c r="AK783" s="1318"/>
      <c r="AL783" s="1318"/>
      <c r="AM783" s="1318"/>
      <c r="AN783" s="1318"/>
      <c r="AO783" s="1318"/>
      <c r="AP783" s="1318"/>
      <c r="AQ783" s="1318"/>
      <c r="AR783" s="1318"/>
      <c r="AS783" s="1318"/>
      <c r="AT783" s="1318"/>
      <c r="AU783" s="1318"/>
      <c r="AV783" s="1318"/>
      <c r="AW783" s="1318"/>
      <c r="AX783" s="1318"/>
      <c r="AY783" s="1318"/>
      <c r="AZ783" s="1318"/>
      <c r="BA783" s="1318"/>
      <c r="BB783" s="1318"/>
      <c r="BC783" s="1318"/>
      <c r="BD783" s="1318"/>
      <c r="BE783" s="1318"/>
      <c r="BF783" s="1318"/>
      <c r="BG783" s="1318"/>
      <c r="BH783" s="1318"/>
      <c r="BI783" s="1318"/>
      <c r="BJ783" s="1318"/>
      <c r="BK783" s="1318"/>
      <c r="BL783" s="1318"/>
      <c r="BM783" s="1318"/>
      <c r="BN783" s="1318"/>
      <c r="BO783" s="1318"/>
      <c r="BP783" s="1318"/>
      <c r="BQ783" s="1318"/>
      <c r="BR783" s="1318"/>
      <c r="BS783" s="1318"/>
      <c r="BT783" s="1318"/>
      <c r="BU783" s="1318"/>
      <c r="BV783" s="1318"/>
      <c r="BW783" s="1318"/>
      <c r="BX783" s="1318"/>
      <c r="BY783" s="1318"/>
      <c r="BZ783" s="1318"/>
      <c r="CA783" s="1318"/>
      <c r="CB783" s="1318"/>
      <c r="CC783" s="1318"/>
      <c r="CD783" s="1318"/>
      <c r="CE783" s="1318"/>
      <c r="CF783" s="1318"/>
      <c r="CG783" s="1318"/>
      <c r="CH783" s="1378">
        <f t="shared" si="16"/>
        <v>10320</v>
      </c>
      <c r="CI783" s="1366"/>
    </row>
    <row r="784" spans="1:87" s="386" customFormat="1" ht="27.75">
      <c r="A784" s="1701"/>
      <c r="B784" s="2136"/>
      <c r="C784" s="1649"/>
      <c r="D784" s="1649"/>
      <c r="E784" s="1649"/>
      <c r="F784" s="2204"/>
      <c r="G784" s="652"/>
      <c r="H784" s="1313"/>
      <c r="I784" s="1584"/>
      <c r="J784" s="1655"/>
      <c r="K784" s="2145"/>
      <c r="L784" s="3105"/>
      <c r="M784" s="2143"/>
      <c r="N784" s="393"/>
      <c r="O784" s="394"/>
      <c r="P784" s="395"/>
      <c r="Q784" s="393"/>
      <c r="R784" s="394"/>
      <c r="S784" s="407"/>
      <c r="T784" s="380"/>
      <c r="U784" s="381"/>
      <c r="V784" s="389"/>
      <c r="W784" s="388"/>
      <c r="X784" s="381"/>
      <c r="Y784" s="382"/>
      <c r="Z784" s="2160" t="s">
        <v>2317</v>
      </c>
      <c r="AA784" s="444">
        <v>371</v>
      </c>
      <c r="AB784" s="752">
        <v>3711</v>
      </c>
      <c r="AC784" s="1173" t="s">
        <v>299</v>
      </c>
      <c r="AD784" s="1796">
        <f>4000*24</f>
        <v>96000</v>
      </c>
      <c r="AE784" s="1317"/>
      <c r="AF784" s="1362"/>
      <c r="AG784" s="1318"/>
      <c r="AH784" s="1318"/>
      <c r="AI784" s="1318"/>
      <c r="AJ784" s="1318"/>
      <c r="AK784" s="1318"/>
      <c r="AL784" s="1318"/>
      <c r="AM784" s="1318"/>
      <c r="AN784" s="1318"/>
      <c r="AO784" s="1318"/>
      <c r="AP784" s="1318"/>
      <c r="AQ784" s="1318"/>
      <c r="AR784" s="1318"/>
      <c r="AS784" s="1318"/>
      <c r="AT784" s="1318"/>
      <c r="AU784" s="1318"/>
      <c r="AV784" s="1318"/>
      <c r="AW784" s="1318"/>
      <c r="AX784" s="1318"/>
      <c r="AY784" s="1318"/>
      <c r="AZ784" s="1318"/>
      <c r="BA784" s="1318"/>
      <c r="BB784" s="1318"/>
      <c r="BC784" s="1318"/>
      <c r="BD784" s="1318"/>
      <c r="BE784" s="1318"/>
      <c r="BF784" s="1318"/>
      <c r="BG784" s="1318"/>
      <c r="BH784" s="1318"/>
      <c r="BI784" s="1318"/>
      <c r="BJ784" s="1318"/>
      <c r="BK784" s="1318"/>
      <c r="BL784" s="1318"/>
      <c r="BM784" s="1329">
        <f>+AD784</f>
        <v>96000</v>
      </c>
      <c r="BN784" s="1318"/>
      <c r="BO784" s="1318"/>
      <c r="BP784" s="1318"/>
      <c r="BQ784" s="1318"/>
      <c r="BR784" s="1318"/>
      <c r="BS784" s="1318"/>
      <c r="BT784" s="1318"/>
      <c r="BU784" s="1318"/>
      <c r="BV784" s="1318"/>
      <c r="BW784" s="1318"/>
      <c r="BX784" s="1318"/>
      <c r="BY784" s="1318"/>
      <c r="BZ784" s="1318"/>
      <c r="CA784" s="1318"/>
      <c r="CB784" s="1318"/>
      <c r="CC784" s="1318"/>
      <c r="CD784" s="1318"/>
      <c r="CE784" s="1318"/>
      <c r="CF784" s="1318"/>
      <c r="CG784" s="1318"/>
      <c r="CH784" s="1378">
        <f t="shared" ref="CH784:CH845" si="17">SUM(AE784:CG784)</f>
        <v>96000</v>
      </c>
      <c r="CI784" s="1366"/>
    </row>
    <row r="785" spans="1:87" s="386" customFormat="1" ht="27.75">
      <c r="A785" s="1701"/>
      <c r="B785" s="2136"/>
      <c r="C785" s="1649"/>
      <c r="D785" s="1649"/>
      <c r="E785" s="1649"/>
      <c r="F785" s="2204"/>
      <c r="G785" s="652"/>
      <c r="H785" s="2155"/>
      <c r="I785" s="1584"/>
      <c r="J785" s="1657"/>
      <c r="K785" s="2145"/>
      <c r="L785" s="2153"/>
      <c r="M785" s="2143"/>
      <c r="N785" s="393"/>
      <c r="O785" s="394"/>
      <c r="P785" s="395"/>
      <c r="Q785" s="393"/>
      <c r="R785" s="394"/>
      <c r="S785" s="407"/>
      <c r="T785" s="380"/>
      <c r="U785" s="381"/>
      <c r="V785" s="389"/>
      <c r="W785" s="388"/>
      <c r="X785" s="381"/>
      <c r="Y785" s="382"/>
      <c r="Z785" s="2160"/>
      <c r="AA785" s="811">
        <v>244</v>
      </c>
      <c r="AB785" s="752"/>
      <c r="AC785" s="1173" t="s">
        <v>127</v>
      </c>
      <c r="AD785" s="1796">
        <f>30*20</f>
        <v>600</v>
      </c>
      <c r="AE785" s="1317"/>
      <c r="AF785" s="1362"/>
      <c r="AG785" s="1318"/>
      <c r="AH785" s="1318"/>
      <c r="AI785" s="1318"/>
      <c r="AJ785" s="1318"/>
      <c r="AK785" s="1318"/>
      <c r="AL785" s="1318"/>
      <c r="AM785" s="1318"/>
      <c r="AN785" s="1329">
        <f>+AD785</f>
        <v>600</v>
      </c>
      <c r="AO785" s="1329"/>
      <c r="AP785" s="1318"/>
      <c r="AQ785" s="1318"/>
      <c r="AR785" s="1318"/>
      <c r="AS785" s="1318"/>
      <c r="AT785" s="1318"/>
      <c r="AU785" s="1318"/>
      <c r="AV785" s="1318"/>
      <c r="AW785" s="1318"/>
      <c r="AX785" s="1318"/>
      <c r="AY785" s="1318"/>
      <c r="AZ785" s="1318"/>
      <c r="BA785" s="1318"/>
      <c r="BB785" s="1318"/>
      <c r="BC785" s="1318"/>
      <c r="BD785" s="1318"/>
      <c r="BE785" s="1318"/>
      <c r="BF785" s="1318"/>
      <c r="BG785" s="1318"/>
      <c r="BH785" s="1318"/>
      <c r="BI785" s="1318"/>
      <c r="BJ785" s="1318"/>
      <c r="BK785" s="1318"/>
      <c r="BL785" s="1318"/>
      <c r="BM785" s="1318"/>
      <c r="BN785" s="1318"/>
      <c r="BO785" s="1318"/>
      <c r="BP785" s="1318"/>
      <c r="BQ785" s="1318"/>
      <c r="BR785" s="1318"/>
      <c r="BS785" s="1318"/>
      <c r="BT785" s="1318"/>
      <c r="BU785" s="1318"/>
      <c r="BV785" s="1318"/>
      <c r="BW785" s="1318"/>
      <c r="BX785" s="1318"/>
      <c r="BY785" s="1318"/>
      <c r="BZ785" s="1318"/>
      <c r="CA785" s="1318"/>
      <c r="CB785" s="1318"/>
      <c r="CC785" s="1318"/>
      <c r="CD785" s="1318"/>
      <c r="CE785" s="1318"/>
      <c r="CF785" s="1318"/>
      <c r="CG785" s="1318"/>
      <c r="CH785" s="1378">
        <f t="shared" si="17"/>
        <v>600</v>
      </c>
      <c r="CI785" s="1366"/>
    </row>
    <row r="786" spans="1:87" s="386" customFormat="1" ht="23.25" customHeight="1">
      <c r="A786" s="1701"/>
      <c r="B786" s="2136"/>
      <c r="C786" s="1649"/>
      <c r="D786" s="1649"/>
      <c r="E786" s="1649"/>
      <c r="F786" s="2204"/>
      <c r="G786" s="652"/>
      <c r="H786" s="2155"/>
      <c r="I786" s="1584"/>
      <c r="J786" s="1657"/>
      <c r="K786" s="2145"/>
      <c r="L786" s="2153"/>
      <c r="M786" s="2143"/>
      <c r="N786" s="393"/>
      <c r="O786" s="394"/>
      <c r="P786" s="395"/>
      <c r="Q786" s="393"/>
      <c r="R786" s="394"/>
      <c r="S786" s="407"/>
      <c r="T786" s="380"/>
      <c r="U786" s="381"/>
      <c r="V786" s="389"/>
      <c r="W786" s="388"/>
      <c r="X786" s="381"/>
      <c r="Y786" s="382"/>
      <c r="Z786" s="3119" t="s">
        <v>2329</v>
      </c>
      <c r="AA786" s="448">
        <v>287</v>
      </c>
      <c r="AB786" s="1563">
        <v>2874</v>
      </c>
      <c r="AC786" s="3148" t="s">
        <v>745</v>
      </c>
      <c r="AD786" s="1799">
        <f>10*1000*7</f>
        <v>70000</v>
      </c>
      <c r="AE786" s="1317"/>
      <c r="AF786" s="1362"/>
      <c r="AG786" s="1318"/>
      <c r="AH786" s="1318"/>
      <c r="AI786" s="1318"/>
      <c r="AJ786" s="1318"/>
      <c r="AK786" s="1318"/>
      <c r="AL786" s="1318"/>
      <c r="AM786" s="1318"/>
      <c r="AN786" s="1318"/>
      <c r="AO786" s="1318"/>
      <c r="AP786" s="1318"/>
      <c r="AQ786" s="1318"/>
      <c r="AR786" s="1318"/>
      <c r="AS786" s="1318"/>
      <c r="AT786" s="1318"/>
      <c r="AU786" s="1318"/>
      <c r="AV786" s="1318"/>
      <c r="AW786" s="1318"/>
      <c r="AX786" s="1329">
        <f>+AD786</f>
        <v>70000</v>
      </c>
      <c r="AY786" s="1318"/>
      <c r="AZ786" s="1318"/>
      <c r="BA786" s="1318"/>
      <c r="BB786" s="1318"/>
      <c r="BC786" s="1318"/>
      <c r="BD786" s="1318"/>
      <c r="BE786" s="1318"/>
      <c r="BF786" s="1318"/>
      <c r="BG786" s="1318"/>
      <c r="BH786" s="1318"/>
      <c r="BI786" s="1318"/>
      <c r="BJ786" s="1318"/>
      <c r="BK786" s="1318"/>
      <c r="BL786" s="1318"/>
      <c r="BM786" s="1318"/>
      <c r="BN786" s="1318"/>
      <c r="BO786" s="1318"/>
      <c r="BP786" s="1318"/>
      <c r="BQ786" s="1318"/>
      <c r="BR786" s="1318"/>
      <c r="BS786" s="1318"/>
      <c r="BT786" s="1318"/>
      <c r="BU786" s="1318"/>
      <c r="BV786" s="1318"/>
      <c r="BW786" s="1318"/>
      <c r="BX786" s="1318"/>
      <c r="BY786" s="1318"/>
      <c r="BZ786" s="1318"/>
      <c r="CA786" s="1318"/>
      <c r="CB786" s="1318"/>
      <c r="CC786" s="1318"/>
      <c r="CD786" s="1318"/>
      <c r="CE786" s="1318"/>
      <c r="CF786" s="1318"/>
      <c r="CG786" s="1318"/>
      <c r="CH786" s="1378">
        <f t="shared" si="17"/>
        <v>70000</v>
      </c>
      <c r="CI786" s="1366"/>
    </row>
    <row r="787" spans="1:87" s="386" customFormat="1" ht="79.5" customHeight="1">
      <c r="A787" s="1701"/>
      <c r="B787" s="2136"/>
      <c r="C787" s="1649"/>
      <c r="D787" s="1649"/>
      <c r="E787" s="1649"/>
      <c r="F787" s="2204"/>
      <c r="G787" s="652"/>
      <c r="H787" s="2155"/>
      <c r="I787" s="1584"/>
      <c r="J787" s="1657"/>
      <c r="K787" s="2145"/>
      <c r="L787" s="2153"/>
      <c r="M787" s="2143"/>
      <c r="N787" s="393"/>
      <c r="O787" s="394"/>
      <c r="P787" s="395"/>
      <c r="Q787" s="393"/>
      <c r="R787" s="394"/>
      <c r="S787" s="407"/>
      <c r="T787" s="380"/>
      <c r="U787" s="381"/>
      <c r="V787" s="389"/>
      <c r="W787" s="388"/>
      <c r="X787" s="381"/>
      <c r="Y787" s="382"/>
      <c r="Z787" s="3119"/>
      <c r="AA787" s="448"/>
      <c r="AB787" s="1563"/>
      <c r="AC787" s="3148"/>
      <c r="AD787" s="1799"/>
      <c r="AE787" s="1317"/>
      <c r="AF787" s="1362"/>
      <c r="AG787" s="1318"/>
      <c r="AH787" s="1318"/>
      <c r="AI787" s="1318"/>
      <c r="AJ787" s="1318"/>
      <c r="AK787" s="1318"/>
      <c r="AL787" s="1318"/>
      <c r="AM787" s="1318"/>
      <c r="AN787" s="1318"/>
      <c r="AO787" s="1318"/>
      <c r="AP787" s="1318"/>
      <c r="AQ787" s="1318"/>
      <c r="AR787" s="1318"/>
      <c r="AS787" s="1318"/>
      <c r="AT787" s="1318"/>
      <c r="AU787" s="1318"/>
      <c r="AV787" s="1318"/>
      <c r="AW787" s="1318"/>
      <c r="AX787" s="1318"/>
      <c r="AY787" s="1318"/>
      <c r="AZ787" s="1318"/>
      <c r="BA787" s="1318"/>
      <c r="BB787" s="1318"/>
      <c r="BC787" s="1318"/>
      <c r="BD787" s="1318"/>
      <c r="BE787" s="1318"/>
      <c r="BF787" s="1318"/>
      <c r="BG787" s="1318"/>
      <c r="BH787" s="1318"/>
      <c r="BI787" s="1318"/>
      <c r="BJ787" s="1318"/>
      <c r="BK787" s="1318"/>
      <c r="BL787" s="1318"/>
      <c r="BM787" s="1318"/>
      <c r="BN787" s="1318"/>
      <c r="BO787" s="1318"/>
      <c r="BP787" s="1318"/>
      <c r="BQ787" s="1318"/>
      <c r="BR787" s="1318"/>
      <c r="BS787" s="1318"/>
      <c r="BT787" s="1318"/>
      <c r="BU787" s="1318"/>
      <c r="BV787" s="1318"/>
      <c r="BW787" s="1318"/>
      <c r="BX787" s="1318"/>
      <c r="BY787" s="1318"/>
      <c r="BZ787" s="1318"/>
      <c r="CA787" s="1318"/>
      <c r="CB787" s="1318"/>
      <c r="CC787" s="1318"/>
      <c r="CD787" s="1318"/>
      <c r="CE787" s="1318"/>
      <c r="CF787" s="1318"/>
      <c r="CG787" s="1318"/>
      <c r="CH787" s="1378">
        <f t="shared" si="17"/>
        <v>0</v>
      </c>
      <c r="CI787" s="1366"/>
    </row>
    <row r="788" spans="1:87" s="386" customFormat="1" ht="27.75">
      <c r="A788" s="1701"/>
      <c r="B788" s="2136"/>
      <c r="C788" s="1649"/>
      <c r="D788" s="1649"/>
      <c r="E788" s="1649"/>
      <c r="F788" s="2204"/>
      <c r="G788" s="652"/>
      <c r="H788" s="2155"/>
      <c r="I788" s="1585"/>
      <c r="J788" s="1658"/>
      <c r="K788" s="2176"/>
      <c r="L788" s="2174"/>
      <c r="M788" s="2175"/>
      <c r="N788" s="398"/>
      <c r="O788" s="396"/>
      <c r="P788" s="411"/>
      <c r="Q788" s="398"/>
      <c r="R788" s="396"/>
      <c r="S788" s="397"/>
      <c r="T788" s="426"/>
      <c r="U788" s="423"/>
      <c r="V788" s="424"/>
      <c r="W788" s="422"/>
      <c r="X788" s="423"/>
      <c r="Y788" s="425"/>
      <c r="Z788" s="2193"/>
      <c r="AA788" s="449"/>
      <c r="AB788" s="231"/>
      <c r="AC788" s="450"/>
      <c r="AD788" s="1802"/>
      <c r="AE788" s="1317"/>
      <c r="AF788" s="1362"/>
      <c r="AG788" s="1318"/>
      <c r="AH788" s="1318"/>
      <c r="AI788" s="1318"/>
      <c r="AJ788" s="1318"/>
      <c r="AK788" s="1318"/>
      <c r="AL788" s="1318"/>
      <c r="AM788" s="1318"/>
      <c r="AN788" s="1318"/>
      <c r="AO788" s="1318"/>
      <c r="AP788" s="1318"/>
      <c r="AQ788" s="1318"/>
      <c r="AR788" s="1318"/>
      <c r="AS788" s="1318"/>
      <c r="AT788" s="1318"/>
      <c r="AU788" s="1318"/>
      <c r="AV788" s="1318"/>
      <c r="AW788" s="1318"/>
      <c r="AX788" s="1318"/>
      <c r="AY788" s="1318"/>
      <c r="AZ788" s="1318"/>
      <c r="BA788" s="1318"/>
      <c r="BB788" s="1318"/>
      <c r="BC788" s="1318"/>
      <c r="BD788" s="1318"/>
      <c r="BE788" s="1318"/>
      <c r="BF788" s="1318"/>
      <c r="BG788" s="1318"/>
      <c r="BH788" s="1318"/>
      <c r="BI788" s="1318"/>
      <c r="BJ788" s="1318"/>
      <c r="BK788" s="1318"/>
      <c r="BL788" s="1318"/>
      <c r="BM788" s="1318"/>
      <c r="BN788" s="1318"/>
      <c r="BO788" s="1318"/>
      <c r="BP788" s="1318"/>
      <c r="BQ788" s="1318"/>
      <c r="BR788" s="1318"/>
      <c r="BS788" s="1318"/>
      <c r="BT788" s="1318"/>
      <c r="BU788" s="1318"/>
      <c r="BV788" s="1318"/>
      <c r="BW788" s="1318"/>
      <c r="BX788" s="1318"/>
      <c r="BY788" s="1318"/>
      <c r="BZ788" s="1318"/>
      <c r="CA788" s="1318"/>
      <c r="CB788" s="1318"/>
      <c r="CC788" s="1318"/>
      <c r="CD788" s="1318"/>
      <c r="CE788" s="1318"/>
      <c r="CF788" s="1318"/>
      <c r="CG788" s="1318"/>
      <c r="CH788" s="1378">
        <f t="shared" si="17"/>
        <v>0</v>
      </c>
      <c r="CI788" s="1366"/>
    </row>
    <row r="789" spans="1:87" s="386" customFormat="1" ht="69.75" customHeight="1">
      <c r="A789" s="1701"/>
      <c r="B789" s="2136"/>
      <c r="C789" s="1649"/>
      <c r="D789" s="1649"/>
      <c r="E789" s="1649"/>
      <c r="F789" s="2204"/>
      <c r="G789" s="652"/>
      <c r="H789" s="2155"/>
      <c r="I789" s="1584">
        <v>161</v>
      </c>
      <c r="J789" s="1603">
        <v>22</v>
      </c>
      <c r="K789" s="3103" t="s">
        <v>2332</v>
      </c>
      <c r="L789" s="2153" t="s">
        <v>2333</v>
      </c>
      <c r="M789" s="2143" t="s">
        <v>2458</v>
      </c>
      <c r="N789" s="388"/>
      <c r="O789" s="381"/>
      <c r="P789" s="389"/>
      <c r="Q789" s="388"/>
      <c r="R789" s="381"/>
      <c r="S789" s="382"/>
      <c r="T789" s="380"/>
      <c r="U789" s="381"/>
      <c r="V789" s="389"/>
      <c r="W789" s="388"/>
      <c r="X789" s="381"/>
      <c r="Y789" s="382"/>
      <c r="Z789" s="2160"/>
      <c r="AA789" s="448"/>
      <c r="AB789" s="1563"/>
      <c r="AC789" s="2200"/>
      <c r="AD789" s="1799"/>
      <c r="AE789" s="1317"/>
      <c r="AF789" s="1362"/>
      <c r="AG789" s="1318"/>
      <c r="AH789" s="1318"/>
      <c r="AI789" s="1318"/>
      <c r="AJ789" s="1318"/>
      <c r="AK789" s="1318"/>
      <c r="AL789" s="1318"/>
      <c r="AM789" s="1318"/>
      <c r="AN789" s="1318"/>
      <c r="AO789" s="1318"/>
      <c r="AP789" s="1318"/>
      <c r="AQ789" s="1318"/>
      <c r="AR789" s="1318"/>
      <c r="AS789" s="1318"/>
      <c r="AT789" s="1318"/>
      <c r="AU789" s="1318"/>
      <c r="AV789" s="1318"/>
      <c r="AW789" s="1318"/>
      <c r="AX789" s="1318"/>
      <c r="AY789" s="1318"/>
      <c r="AZ789" s="1318"/>
      <c r="BA789" s="1318"/>
      <c r="BB789" s="1318"/>
      <c r="BC789" s="1318"/>
      <c r="BD789" s="1318"/>
      <c r="BE789" s="1318"/>
      <c r="BF789" s="1318"/>
      <c r="BG789" s="1318"/>
      <c r="BH789" s="1318"/>
      <c r="BI789" s="1318"/>
      <c r="BJ789" s="1318"/>
      <c r="BK789" s="1318"/>
      <c r="BL789" s="1318"/>
      <c r="BM789" s="1318"/>
      <c r="BN789" s="1318"/>
      <c r="BO789" s="1318"/>
      <c r="BP789" s="1318"/>
      <c r="BQ789" s="1318"/>
      <c r="BR789" s="1318"/>
      <c r="BS789" s="1318"/>
      <c r="BT789" s="1318"/>
      <c r="BU789" s="1318"/>
      <c r="BV789" s="1318"/>
      <c r="BW789" s="1318"/>
      <c r="BX789" s="1318"/>
      <c r="BY789" s="1318"/>
      <c r="BZ789" s="1318"/>
      <c r="CA789" s="1318"/>
      <c r="CB789" s="1318"/>
      <c r="CC789" s="1318"/>
      <c r="CD789" s="1318"/>
      <c r="CE789" s="1318"/>
      <c r="CF789" s="1318"/>
      <c r="CG789" s="1318"/>
      <c r="CH789" s="1378">
        <f t="shared" si="17"/>
        <v>0</v>
      </c>
      <c r="CI789" s="1366"/>
    </row>
    <row r="790" spans="1:87" s="386" customFormat="1" ht="76.5" customHeight="1">
      <c r="A790" s="1701"/>
      <c r="B790" s="2136"/>
      <c r="C790" s="1649"/>
      <c r="D790" s="1649"/>
      <c r="E790" s="1649"/>
      <c r="F790" s="2204"/>
      <c r="G790" s="652"/>
      <c r="H790" s="2155"/>
      <c r="I790" s="1584"/>
      <c r="J790" s="1657"/>
      <c r="K790" s="3104"/>
      <c r="L790" s="2153"/>
      <c r="M790" s="2143"/>
      <c r="N790" s="388"/>
      <c r="O790" s="381"/>
      <c r="P790" s="389"/>
      <c r="Q790" s="388"/>
      <c r="R790" s="381"/>
      <c r="S790" s="382"/>
      <c r="T790" s="380"/>
      <c r="U790" s="381"/>
      <c r="V790" s="389"/>
      <c r="W790" s="388"/>
      <c r="X790" s="381"/>
      <c r="Y790" s="382"/>
      <c r="Z790" s="2160"/>
      <c r="AA790" s="448"/>
      <c r="AB790" s="1563"/>
      <c r="AC790" s="2200"/>
      <c r="AD790" s="1799"/>
      <c r="AE790" s="1317"/>
      <c r="AF790" s="1362"/>
      <c r="AG790" s="1318"/>
      <c r="AH790" s="1318"/>
      <c r="AI790" s="1318"/>
      <c r="AJ790" s="1318"/>
      <c r="AK790" s="1318"/>
      <c r="AL790" s="1318"/>
      <c r="AM790" s="1318"/>
      <c r="AN790" s="1318"/>
      <c r="AO790" s="1318"/>
      <c r="AP790" s="1318"/>
      <c r="AQ790" s="1318"/>
      <c r="AR790" s="1318"/>
      <c r="AS790" s="1318"/>
      <c r="AT790" s="1318"/>
      <c r="AU790" s="1318"/>
      <c r="AV790" s="1318"/>
      <c r="AW790" s="1318"/>
      <c r="AX790" s="1318"/>
      <c r="AY790" s="1318"/>
      <c r="AZ790" s="1318"/>
      <c r="BA790" s="1318"/>
      <c r="BB790" s="1318"/>
      <c r="BC790" s="1318"/>
      <c r="BD790" s="1318"/>
      <c r="BE790" s="1318"/>
      <c r="BF790" s="1318"/>
      <c r="BG790" s="1318"/>
      <c r="BH790" s="1318"/>
      <c r="BI790" s="1318"/>
      <c r="BJ790" s="1318"/>
      <c r="BK790" s="1318"/>
      <c r="BL790" s="1318"/>
      <c r="BM790" s="1318"/>
      <c r="BN790" s="1318"/>
      <c r="BO790" s="1318"/>
      <c r="BP790" s="1318"/>
      <c r="BQ790" s="1318"/>
      <c r="BR790" s="1318"/>
      <c r="BS790" s="1318"/>
      <c r="BT790" s="1318"/>
      <c r="BU790" s="1318"/>
      <c r="BV790" s="1318"/>
      <c r="BW790" s="1318"/>
      <c r="BX790" s="1318"/>
      <c r="BY790" s="1318"/>
      <c r="BZ790" s="1318"/>
      <c r="CA790" s="1318"/>
      <c r="CB790" s="1318"/>
      <c r="CC790" s="1318"/>
      <c r="CD790" s="1318"/>
      <c r="CE790" s="1318"/>
      <c r="CF790" s="1318"/>
      <c r="CG790" s="1318"/>
      <c r="CH790" s="1378">
        <f t="shared" si="17"/>
        <v>0</v>
      </c>
      <c r="CI790" s="1366"/>
    </row>
    <row r="791" spans="1:87" s="386" customFormat="1" ht="27.75">
      <c r="A791" s="1701"/>
      <c r="B791" s="2136"/>
      <c r="C791" s="1649"/>
      <c r="D791" s="1649"/>
      <c r="E791" s="1649"/>
      <c r="F791" s="2204"/>
      <c r="G791" s="652"/>
      <c r="H791" s="2155"/>
      <c r="I791" s="1584"/>
      <c r="J791" s="1658"/>
      <c r="K791" s="2176"/>
      <c r="L791" s="2174"/>
      <c r="M791" s="2175"/>
      <c r="N791" s="398"/>
      <c r="O791" s="396"/>
      <c r="P791" s="411"/>
      <c r="Q791" s="398"/>
      <c r="R791" s="396"/>
      <c r="S791" s="397"/>
      <c r="T791" s="399"/>
      <c r="U791" s="396"/>
      <c r="V791" s="411"/>
      <c r="W791" s="398"/>
      <c r="X791" s="396"/>
      <c r="Y791" s="397"/>
      <c r="Z791" s="2193"/>
      <c r="AA791" s="449"/>
      <c r="AB791" s="231"/>
      <c r="AC791" s="450"/>
      <c r="AD791" s="1802"/>
      <c r="AE791" s="1317"/>
      <c r="AF791" s="1362"/>
      <c r="AG791" s="1318"/>
      <c r="AH791" s="1318"/>
      <c r="AI791" s="1318"/>
      <c r="AJ791" s="1318"/>
      <c r="AK791" s="1318"/>
      <c r="AL791" s="1318"/>
      <c r="AM791" s="1318"/>
      <c r="AN791" s="1318"/>
      <c r="AO791" s="1318"/>
      <c r="AP791" s="1318"/>
      <c r="AQ791" s="1318"/>
      <c r="AR791" s="1318"/>
      <c r="AS791" s="1318"/>
      <c r="AT791" s="1318"/>
      <c r="AU791" s="1318"/>
      <c r="AV791" s="1318"/>
      <c r="AW791" s="1318"/>
      <c r="AX791" s="1318"/>
      <c r="AY791" s="1318"/>
      <c r="AZ791" s="1318"/>
      <c r="BA791" s="1318"/>
      <c r="BB791" s="1318"/>
      <c r="BC791" s="1318"/>
      <c r="BD791" s="1318"/>
      <c r="BE791" s="1318"/>
      <c r="BF791" s="1318"/>
      <c r="BG791" s="1318"/>
      <c r="BH791" s="1318"/>
      <c r="BI791" s="1318"/>
      <c r="BJ791" s="1318"/>
      <c r="BK791" s="1318"/>
      <c r="BL791" s="1318"/>
      <c r="BM791" s="1318"/>
      <c r="BN791" s="1318"/>
      <c r="BO791" s="1318"/>
      <c r="BP791" s="1318"/>
      <c r="BQ791" s="1318"/>
      <c r="BR791" s="1318"/>
      <c r="BS791" s="1318"/>
      <c r="BT791" s="1318"/>
      <c r="BU791" s="1318"/>
      <c r="BV791" s="1318"/>
      <c r="BW791" s="1318"/>
      <c r="BX791" s="1318"/>
      <c r="BY791" s="1318"/>
      <c r="BZ791" s="1318"/>
      <c r="CA791" s="1318"/>
      <c r="CB791" s="1318"/>
      <c r="CC791" s="1318"/>
      <c r="CD791" s="1318"/>
      <c r="CE791" s="1318"/>
      <c r="CF791" s="1318"/>
      <c r="CG791" s="1318"/>
      <c r="CH791" s="1378">
        <f t="shared" si="17"/>
        <v>0</v>
      </c>
      <c r="CI791" s="1366"/>
    </row>
    <row r="792" spans="1:87" s="386" customFormat="1" ht="23.25" customHeight="1">
      <c r="A792" s="1701"/>
      <c r="B792" s="2136"/>
      <c r="C792" s="1649"/>
      <c r="D792" s="1649"/>
      <c r="E792" s="1649"/>
      <c r="F792" s="2204"/>
      <c r="G792" s="652"/>
      <c r="H792" s="2155"/>
      <c r="I792" s="1586">
        <v>162</v>
      </c>
      <c r="J792" s="1603">
        <v>23</v>
      </c>
      <c r="K792" s="3103" t="s">
        <v>2334</v>
      </c>
      <c r="L792" s="3123" t="s">
        <v>2335</v>
      </c>
      <c r="M792" s="3179" t="s">
        <v>2336</v>
      </c>
      <c r="N792" s="388"/>
      <c r="O792" s="381"/>
      <c r="P792" s="389"/>
      <c r="Q792" s="393"/>
      <c r="R792" s="394"/>
      <c r="S792" s="407"/>
      <c r="T792" s="408"/>
      <c r="U792" s="394"/>
      <c r="V792" s="395"/>
      <c r="W792" s="393"/>
      <c r="X792" s="394"/>
      <c r="Y792" s="407"/>
      <c r="Z792" s="3159" t="s">
        <v>2337</v>
      </c>
      <c r="AA792" s="1314">
        <v>222</v>
      </c>
      <c r="AB792" s="1562"/>
      <c r="AC792" s="3160" t="s">
        <v>115</v>
      </c>
      <c r="AD792" s="1799">
        <f>700*10</f>
        <v>7000</v>
      </c>
      <c r="AE792" s="1317"/>
      <c r="AF792" s="1362"/>
      <c r="AG792" s="1318"/>
      <c r="AH792" s="1318"/>
      <c r="AI792" s="1329">
        <f>+AD792</f>
        <v>7000</v>
      </c>
      <c r="AJ792" s="1318"/>
      <c r="AK792" s="1318"/>
      <c r="AL792" s="1318"/>
      <c r="AM792" s="1318"/>
      <c r="AN792" s="1318"/>
      <c r="AO792" s="1318"/>
      <c r="AP792" s="1318"/>
      <c r="AQ792" s="1318"/>
      <c r="AR792" s="1318"/>
      <c r="AS792" s="1318"/>
      <c r="AT792" s="1318"/>
      <c r="AU792" s="1318"/>
      <c r="AV792" s="1318"/>
      <c r="AW792" s="1318"/>
      <c r="AX792" s="1318"/>
      <c r="AY792" s="1318"/>
      <c r="AZ792" s="1318"/>
      <c r="BA792" s="1318"/>
      <c r="BB792" s="1318"/>
      <c r="BC792" s="1318"/>
      <c r="BD792" s="1318"/>
      <c r="BE792" s="1318"/>
      <c r="BF792" s="1318"/>
      <c r="BG792" s="1318"/>
      <c r="BH792" s="1318"/>
      <c r="BI792" s="1318"/>
      <c r="BJ792" s="1318"/>
      <c r="BK792" s="1318"/>
      <c r="BL792" s="1318"/>
      <c r="BM792" s="1318"/>
      <c r="BN792" s="1318"/>
      <c r="BO792" s="1318"/>
      <c r="BP792" s="1318"/>
      <c r="BQ792" s="1318"/>
      <c r="BR792" s="1318"/>
      <c r="BS792" s="1318"/>
      <c r="BT792" s="1318"/>
      <c r="BU792" s="1318"/>
      <c r="BV792" s="1318"/>
      <c r="BW792" s="1318"/>
      <c r="BX792" s="1318"/>
      <c r="BY792" s="1318"/>
      <c r="BZ792" s="1318"/>
      <c r="CA792" s="1318"/>
      <c r="CB792" s="1318"/>
      <c r="CC792" s="1318"/>
      <c r="CD792" s="1318"/>
      <c r="CE792" s="1318"/>
      <c r="CF792" s="1318"/>
      <c r="CG792" s="1318"/>
      <c r="CH792" s="1378">
        <f t="shared" si="17"/>
        <v>7000</v>
      </c>
      <c r="CI792" s="1366"/>
    </row>
    <row r="793" spans="1:87" s="386" customFormat="1" ht="27.75">
      <c r="A793" s="1701"/>
      <c r="B793" s="2136"/>
      <c r="C793" s="1649"/>
      <c r="D793" s="1649"/>
      <c r="E793" s="1649"/>
      <c r="F793" s="2204"/>
      <c r="G793" s="652"/>
      <c r="H793" s="2155"/>
      <c r="I793" s="1584"/>
      <c r="J793" s="1657"/>
      <c r="K793" s="3104"/>
      <c r="L793" s="3105"/>
      <c r="M793" s="3106"/>
      <c r="N793" s="388"/>
      <c r="O793" s="381"/>
      <c r="P793" s="389"/>
      <c r="Q793" s="393"/>
      <c r="R793" s="394"/>
      <c r="S793" s="407"/>
      <c r="T793" s="408"/>
      <c r="U793" s="394"/>
      <c r="V793" s="395"/>
      <c r="W793" s="393"/>
      <c r="X793" s="394"/>
      <c r="Y793" s="407"/>
      <c r="Z793" s="3119"/>
      <c r="AA793" s="217"/>
      <c r="AB793" s="1563"/>
      <c r="AC793" s="3148"/>
      <c r="AD793" s="1799"/>
      <c r="AE793" s="1317"/>
      <c r="AF793" s="1362"/>
      <c r="AG793" s="1318"/>
      <c r="AH793" s="1318"/>
      <c r="AI793" s="1318"/>
      <c r="AJ793" s="1318"/>
      <c r="AK793" s="1318"/>
      <c r="AL793" s="1318"/>
      <c r="AM793" s="1318"/>
      <c r="AN793" s="1318"/>
      <c r="AO793" s="1318"/>
      <c r="AP793" s="1318"/>
      <c r="AQ793" s="1318"/>
      <c r="AR793" s="1318"/>
      <c r="AS793" s="1318"/>
      <c r="AT793" s="1318"/>
      <c r="AU793" s="1318"/>
      <c r="AV793" s="1318"/>
      <c r="AW793" s="1318"/>
      <c r="AX793" s="1318"/>
      <c r="AY793" s="1318"/>
      <c r="AZ793" s="1318"/>
      <c r="BA793" s="1318"/>
      <c r="BB793" s="1318"/>
      <c r="BC793" s="1318"/>
      <c r="BD793" s="1318"/>
      <c r="BE793" s="1318"/>
      <c r="BF793" s="1318"/>
      <c r="BG793" s="1318"/>
      <c r="BH793" s="1318"/>
      <c r="BI793" s="1318"/>
      <c r="BJ793" s="1318"/>
      <c r="BK793" s="1318"/>
      <c r="BL793" s="1318"/>
      <c r="BM793" s="1318"/>
      <c r="BN793" s="1318"/>
      <c r="BO793" s="1318"/>
      <c r="BP793" s="1318"/>
      <c r="BQ793" s="1318"/>
      <c r="BR793" s="1318"/>
      <c r="BS793" s="1318"/>
      <c r="BT793" s="1318"/>
      <c r="BU793" s="1318"/>
      <c r="BV793" s="1318"/>
      <c r="BW793" s="1318"/>
      <c r="BX793" s="1318"/>
      <c r="BY793" s="1318"/>
      <c r="BZ793" s="1318"/>
      <c r="CA793" s="1318"/>
      <c r="CB793" s="1318"/>
      <c r="CC793" s="1318"/>
      <c r="CD793" s="1318"/>
      <c r="CE793" s="1318"/>
      <c r="CF793" s="1318"/>
      <c r="CG793" s="1318"/>
      <c r="CH793" s="1378">
        <f t="shared" si="17"/>
        <v>0</v>
      </c>
      <c r="CI793" s="1366"/>
    </row>
    <row r="794" spans="1:87" s="386" customFormat="1" ht="27.75">
      <c r="A794" s="1701"/>
      <c r="B794" s="2136"/>
      <c r="C794" s="1649"/>
      <c r="D794" s="1649"/>
      <c r="E794" s="1649"/>
      <c r="F794" s="2204"/>
      <c r="G794" s="652"/>
      <c r="H794" s="2155"/>
      <c r="I794" s="1584"/>
      <c r="J794" s="1657"/>
      <c r="K794" s="3104"/>
      <c r="L794" s="3105"/>
      <c r="M794" s="3106"/>
      <c r="N794" s="388"/>
      <c r="O794" s="381"/>
      <c r="P794" s="389"/>
      <c r="Q794" s="393"/>
      <c r="R794" s="394"/>
      <c r="S794" s="407"/>
      <c r="T794" s="408"/>
      <c r="U794" s="394"/>
      <c r="V794" s="395"/>
      <c r="W794" s="393"/>
      <c r="X794" s="394"/>
      <c r="Y794" s="407"/>
      <c r="Z794" s="3119"/>
      <c r="AA794" s="217"/>
      <c r="AB794" s="1563"/>
      <c r="AC794" s="3148"/>
      <c r="AD794" s="1799"/>
      <c r="AE794" s="1317"/>
      <c r="AF794" s="1362"/>
      <c r="AG794" s="1318"/>
      <c r="AH794" s="1318"/>
      <c r="AI794" s="1318"/>
      <c r="AJ794" s="1318"/>
      <c r="AK794" s="1318"/>
      <c r="AL794" s="1318"/>
      <c r="AM794" s="1318"/>
      <c r="AN794" s="1318"/>
      <c r="AO794" s="1318"/>
      <c r="AP794" s="1318"/>
      <c r="AQ794" s="1318"/>
      <c r="AR794" s="1318"/>
      <c r="AS794" s="1318"/>
      <c r="AT794" s="1318"/>
      <c r="AU794" s="1318"/>
      <c r="AV794" s="1318"/>
      <c r="AW794" s="1318"/>
      <c r="AX794" s="1318"/>
      <c r="AY794" s="1318"/>
      <c r="AZ794" s="1318"/>
      <c r="BA794" s="1318"/>
      <c r="BB794" s="1318"/>
      <c r="BC794" s="1318"/>
      <c r="BD794" s="1318"/>
      <c r="BE794" s="1318"/>
      <c r="BF794" s="1318"/>
      <c r="BG794" s="1318"/>
      <c r="BH794" s="1318"/>
      <c r="BI794" s="1318"/>
      <c r="BJ794" s="1318"/>
      <c r="BK794" s="1318"/>
      <c r="BL794" s="1318"/>
      <c r="BM794" s="1318"/>
      <c r="BN794" s="1318"/>
      <c r="BO794" s="1318"/>
      <c r="BP794" s="1318"/>
      <c r="BQ794" s="1318"/>
      <c r="BR794" s="1318"/>
      <c r="BS794" s="1318"/>
      <c r="BT794" s="1318"/>
      <c r="BU794" s="1318"/>
      <c r="BV794" s="1318"/>
      <c r="BW794" s="1318"/>
      <c r="BX794" s="1318"/>
      <c r="BY794" s="1318"/>
      <c r="BZ794" s="1318"/>
      <c r="CA794" s="1318"/>
      <c r="CB794" s="1318"/>
      <c r="CC794" s="1318"/>
      <c r="CD794" s="1318"/>
      <c r="CE794" s="1318"/>
      <c r="CF794" s="1318"/>
      <c r="CG794" s="1318"/>
      <c r="CH794" s="1378">
        <f t="shared" si="17"/>
        <v>0</v>
      </c>
      <c r="CI794" s="1366"/>
    </row>
    <row r="795" spans="1:87" s="386" customFormat="1" ht="40.5" customHeight="1">
      <c r="A795" s="1701"/>
      <c r="B795" s="2136"/>
      <c r="C795" s="1649"/>
      <c r="D795" s="1649"/>
      <c r="E795" s="1649"/>
      <c r="F795" s="2204"/>
      <c r="G795" s="652"/>
      <c r="H795" s="2155"/>
      <c r="I795" s="1584"/>
      <c r="J795" s="1657"/>
      <c r="K795" s="3104"/>
      <c r="L795" s="3105"/>
      <c r="M795" s="3106"/>
      <c r="N795" s="388"/>
      <c r="O795" s="381"/>
      <c r="P795" s="389"/>
      <c r="Q795" s="393"/>
      <c r="R795" s="394"/>
      <c r="S795" s="407"/>
      <c r="T795" s="408"/>
      <c r="U795" s="394"/>
      <c r="V795" s="395"/>
      <c r="W795" s="393"/>
      <c r="X795" s="394"/>
      <c r="Y795" s="407"/>
      <c r="Z795" s="3119"/>
      <c r="AA795" s="448"/>
      <c r="AB795" s="1563"/>
      <c r="AC795" s="2200"/>
      <c r="AD795" s="1799"/>
      <c r="AE795" s="1317"/>
      <c r="AF795" s="1362"/>
      <c r="AG795" s="1318"/>
      <c r="AH795" s="1318"/>
      <c r="AI795" s="1318"/>
      <c r="AJ795" s="1318"/>
      <c r="AK795" s="1318"/>
      <c r="AL795" s="1318"/>
      <c r="AM795" s="1318"/>
      <c r="AN795" s="1318"/>
      <c r="AO795" s="1318"/>
      <c r="AP795" s="1318"/>
      <c r="AQ795" s="1318"/>
      <c r="AR795" s="1318"/>
      <c r="AS795" s="1318"/>
      <c r="AT795" s="1318"/>
      <c r="AU795" s="1318"/>
      <c r="AV795" s="1318"/>
      <c r="AW795" s="1318"/>
      <c r="AX795" s="1318"/>
      <c r="AY795" s="1318"/>
      <c r="AZ795" s="1318"/>
      <c r="BA795" s="1318"/>
      <c r="BB795" s="1318"/>
      <c r="BC795" s="1318"/>
      <c r="BD795" s="1318"/>
      <c r="BE795" s="1318"/>
      <c r="BF795" s="1318"/>
      <c r="BG795" s="1318"/>
      <c r="BH795" s="1318"/>
      <c r="BI795" s="1318"/>
      <c r="BJ795" s="1318"/>
      <c r="BK795" s="1318"/>
      <c r="BL795" s="1318"/>
      <c r="BM795" s="1318"/>
      <c r="BN795" s="1318"/>
      <c r="BO795" s="1318"/>
      <c r="BP795" s="1318"/>
      <c r="BQ795" s="1318"/>
      <c r="BR795" s="1318"/>
      <c r="BS795" s="1318"/>
      <c r="BT795" s="1318"/>
      <c r="BU795" s="1318"/>
      <c r="BV795" s="1318"/>
      <c r="BW795" s="1318"/>
      <c r="BX795" s="1318"/>
      <c r="BY795" s="1318"/>
      <c r="BZ795" s="1318"/>
      <c r="CA795" s="1318"/>
      <c r="CB795" s="1318"/>
      <c r="CC795" s="1318"/>
      <c r="CD795" s="1318"/>
      <c r="CE795" s="1318"/>
      <c r="CF795" s="1318"/>
      <c r="CG795" s="1318"/>
      <c r="CH795" s="1378">
        <f t="shared" si="17"/>
        <v>0</v>
      </c>
      <c r="CI795" s="1366"/>
    </row>
    <row r="796" spans="1:87" s="386" customFormat="1" ht="27.75">
      <c r="A796" s="1701"/>
      <c r="B796" s="2136"/>
      <c r="C796" s="1649"/>
      <c r="D796" s="1649"/>
      <c r="E796" s="1649"/>
      <c r="F796" s="2204"/>
      <c r="G796" s="652"/>
      <c r="H796" s="2155"/>
      <c r="I796" s="1584"/>
      <c r="J796" s="1657"/>
      <c r="K796" s="3104"/>
      <c r="L796" s="3105"/>
      <c r="M796" s="3106"/>
      <c r="N796" s="388"/>
      <c r="O796" s="381"/>
      <c r="P796" s="389"/>
      <c r="Q796" s="393"/>
      <c r="R796" s="394"/>
      <c r="S796" s="407"/>
      <c r="T796" s="408"/>
      <c r="U796" s="394"/>
      <c r="V796" s="395"/>
      <c r="W796" s="393"/>
      <c r="X796" s="394"/>
      <c r="Y796" s="407"/>
      <c r="Z796" s="2160"/>
      <c r="AA796" s="448"/>
      <c r="AB796" s="1563"/>
      <c r="AC796" s="2200"/>
      <c r="AD796" s="1799"/>
      <c r="AE796" s="1317"/>
      <c r="AF796" s="1362"/>
      <c r="AG796" s="1318"/>
      <c r="AH796" s="1318"/>
      <c r="AI796" s="1318"/>
      <c r="AJ796" s="1318"/>
      <c r="AK796" s="1318"/>
      <c r="AL796" s="1318"/>
      <c r="AM796" s="1318"/>
      <c r="AN796" s="1318"/>
      <c r="AO796" s="1318"/>
      <c r="AP796" s="1318"/>
      <c r="AQ796" s="1318"/>
      <c r="AR796" s="1318"/>
      <c r="AS796" s="1318"/>
      <c r="AT796" s="1318"/>
      <c r="AU796" s="1318"/>
      <c r="AV796" s="1318"/>
      <c r="AW796" s="1318"/>
      <c r="AX796" s="1318"/>
      <c r="AY796" s="1318"/>
      <c r="AZ796" s="1318"/>
      <c r="BA796" s="1318"/>
      <c r="BB796" s="1318"/>
      <c r="BC796" s="1318"/>
      <c r="BD796" s="1318"/>
      <c r="BE796" s="1318"/>
      <c r="BF796" s="1318"/>
      <c r="BG796" s="1318"/>
      <c r="BH796" s="1318"/>
      <c r="BI796" s="1318"/>
      <c r="BJ796" s="1318"/>
      <c r="BK796" s="1318"/>
      <c r="BL796" s="1318"/>
      <c r="BM796" s="1318"/>
      <c r="BN796" s="1318"/>
      <c r="BO796" s="1318"/>
      <c r="BP796" s="1318"/>
      <c r="BQ796" s="1318"/>
      <c r="BR796" s="1318"/>
      <c r="BS796" s="1318"/>
      <c r="BT796" s="1318"/>
      <c r="BU796" s="1318"/>
      <c r="BV796" s="1318"/>
      <c r="BW796" s="1318"/>
      <c r="BX796" s="1318"/>
      <c r="BY796" s="1318"/>
      <c r="BZ796" s="1318"/>
      <c r="CA796" s="1318"/>
      <c r="CB796" s="1318"/>
      <c r="CC796" s="1318"/>
      <c r="CD796" s="1318"/>
      <c r="CE796" s="1318"/>
      <c r="CF796" s="1318"/>
      <c r="CG796" s="1318"/>
      <c r="CH796" s="1378">
        <f t="shared" si="17"/>
        <v>0</v>
      </c>
      <c r="CI796" s="1366"/>
    </row>
    <row r="797" spans="1:87" s="386" customFormat="1" ht="27.75">
      <c r="A797" s="1701"/>
      <c r="B797" s="2136"/>
      <c r="C797" s="1649"/>
      <c r="D797" s="1649"/>
      <c r="E797" s="1649"/>
      <c r="F797" s="2204"/>
      <c r="G797" s="652"/>
      <c r="H797" s="2155"/>
      <c r="I797" s="1585"/>
      <c r="J797" s="1658"/>
      <c r="K797" s="2176"/>
      <c r="L797" s="2174"/>
      <c r="M797" s="2175"/>
      <c r="N797" s="398"/>
      <c r="O797" s="396"/>
      <c r="P797" s="411"/>
      <c r="Q797" s="398"/>
      <c r="R797" s="396"/>
      <c r="S797" s="397"/>
      <c r="T797" s="399"/>
      <c r="U797" s="396"/>
      <c r="V797" s="411"/>
      <c r="W797" s="398"/>
      <c r="X797" s="396"/>
      <c r="Y797" s="397"/>
      <c r="Z797" s="2193"/>
      <c r="AA797" s="455"/>
      <c r="AB797" s="456"/>
      <c r="AC797" s="561"/>
      <c r="AD797" s="1797"/>
      <c r="AE797" s="1317"/>
      <c r="AF797" s="1362"/>
      <c r="AG797" s="1318"/>
      <c r="AH797" s="1318"/>
      <c r="AI797" s="1318"/>
      <c r="AJ797" s="1318"/>
      <c r="AK797" s="1318"/>
      <c r="AL797" s="1318"/>
      <c r="AM797" s="1318"/>
      <c r="AN797" s="1318"/>
      <c r="AO797" s="1318"/>
      <c r="AP797" s="1318"/>
      <c r="AQ797" s="1318"/>
      <c r="AR797" s="1318"/>
      <c r="AS797" s="1318"/>
      <c r="AT797" s="1318"/>
      <c r="AU797" s="1318"/>
      <c r="AV797" s="1318"/>
      <c r="AW797" s="1318"/>
      <c r="AX797" s="1318"/>
      <c r="AY797" s="1318"/>
      <c r="AZ797" s="1318"/>
      <c r="BA797" s="1318"/>
      <c r="BB797" s="1318"/>
      <c r="BC797" s="1318"/>
      <c r="BD797" s="1318"/>
      <c r="BE797" s="1318"/>
      <c r="BF797" s="1318"/>
      <c r="BG797" s="1318"/>
      <c r="BH797" s="1318"/>
      <c r="BI797" s="1318"/>
      <c r="BJ797" s="1318"/>
      <c r="BK797" s="1318"/>
      <c r="BL797" s="1318"/>
      <c r="BM797" s="1318"/>
      <c r="BN797" s="1318"/>
      <c r="BO797" s="1318"/>
      <c r="BP797" s="1318"/>
      <c r="BQ797" s="1318"/>
      <c r="BR797" s="1318"/>
      <c r="BS797" s="1318"/>
      <c r="BT797" s="1318"/>
      <c r="BU797" s="1318"/>
      <c r="BV797" s="1318"/>
      <c r="BW797" s="1318"/>
      <c r="BX797" s="1318"/>
      <c r="BY797" s="1318"/>
      <c r="BZ797" s="1318"/>
      <c r="CA797" s="1318"/>
      <c r="CB797" s="1318"/>
      <c r="CC797" s="1318"/>
      <c r="CD797" s="1318"/>
      <c r="CE797" s="1318"/>
      <c r="CF797" s="1318"/>
      <c r="CG797" s="1318"/>
      <c r="CH797" s="1378">
        <f t="shared" si="17"/>
        <v>0</v>
      </c>
      <c r="CI797" s="1366"/>
    </row>
    <row r="798" spans="1:87" s="386" customFormat="1" ht="46.5" customHeight="1">
      <c r="A798" s="1701"/>
      <c r="B798" s="2136"/>
      <c r="C798" s="1649"/>
      <c r="D798" s="1649"/>
      <c r="E798" s="2322"/>
      <c r="F798" s="2204"/>
      <c r="G798" s="652"/>
      <c r="H798" s="2155"/>
      <c r="I798" s="1584">
        <v>163</v>
      </c>
      <c r="J798" s="1603">
        <v>24</v>
      </c>
      <c r="K798" s="3143" t="s">
        <v>2430</v>
      </c>
      <c r="L798" s="3123" t="s">
        <v>2338</v>
      </c>
      <c r="M798" s="2178" t="s">
        <v>2025</v>
      </c>
      <c r="N798" s="403"/>
      <c r="O798" s="404"/>
      <c r="P798" s="405"/>
      <c r="Q798" s="403"/>
      <c r="R798" s="404"/>
      <c r="S798" s="417"/>
      <c r="T798" s="417"/>
      <c r="U798" s="404"/>
      <c r="V798" s="405"/>
      <c r="W798" s="403"/>
      <c r="X798" s="404"/>
      <c r="Y798" s="417"/>
      <c r="Z798" s="2194"/>
      <c r="AA798" s="631"/>
      <c r="AB798" s="1567"/>
      <c r="AC798" s="2129"/>
      <c r="AD798" s="1798"/>
      <c r="AE798" s="1317"/>
      <c r="AF798" s="1362"/>
      <c r="AG798" s="1318"/>
      <c r="AH798" s="1318"/>
      <c r="AI798" s="1318"/>
      <c r="AJ798" s="1318"/>
      <c r="AK798" s="1318"/>
      <c r="AL798" s="1318"/>
      <c r="AM798" s="1318"/>
      <c r="AN798" s="1318"/>
      <c r="AO798" s="1318"/>
      <c r="AP798" s="1318"/>
      <c r="AQ798" s="1318"/>
      <c r="AR798" s="1318"/>
      <c r="AS798" s="1318"/>
      <c r="AT798" s="1318"/>
      <c r="AU798" s="1318"/>
      <c r="AV798" s="1318"/>
      <c r="AW798" s="1318"/>
      <c r="AX798" s="1318"/>
      <c r="AY798" s="1318"/>
      <c r="AZ798" s="1318"/>
      <c r="BA798" s="1318"/>
      <c r="BB798" s="1318"/>
      <c r="BC798" s="1318"/>
      <c r="BD798" s="1318"/>
      <c r="BE798" s="1318"/>
      <c r="BF798" s="1318"/>
      <c r="BG798" s="1318"/>
      <c r="BH798" s="1318"/>
      <c r="BI798" s="1318"/>
      <c r="BJ798" s="1318"/>
      <c r="BK798" s="1318"/>
      <c r="BL798" s="1318"/>
      <c r="BM798" s="1318"/>
      <c r="BN798" s="1318"/>
      <c r="BO798" s="1318"/>
      <c r="BP798" s="1318"/>
      <c r="BQ798" s="1318"/>
      <c r="BR798" s="1318"/>
      <c r="BS798" s="1318"/>
      <c r="BT798" s="1318"/>
      <c r="BU798" s="1318"/>
      <c r="BV798" s="1318"/>
      <c r="BW798" s="1318"/>
      <c r="BX798" s="1318"/>
      <c r="BY798" s="1318"/>
      <c r="BZ798" s="1318"/>
      <c r="CA798" s="1318"/>
      <c r="CB798" s="1318"/>
      <c r="CC798" s="1318"/>
      <c r="CD798" s="1318"/>
      <c r="CE798" s="1318"/>
      <c r="CF798" s="1318"/>
      <c r="CG798" s="1318"/>
      <c r="CH798" s="1378">
        <f t="shared" si="17"/>
        <v>0</v>
      </c>
      <c r="CI798" s="1366"/>
    </row>
    <row r="799" spans="1:87" s="386" customFormat="1" ht="90" customHeight="1">
      <c r="A799" s="1701"/>
      <c r="B799" s="2136"/>
      <c r="C799" s="1649"/>
      <c r="D799" s="1649"/>
      <c r="E799" s="2322"/>
      <c r="F799" s="2204"/>
      <c r="G799" s="652"/>
      <c r="H799" s="2155"/>
      <c r="I799" s="1584"/>
      <c r="J799" s="1657"/>
      <c r="K799" s="3144"/>
      <c r="L799" s="3105"/>
      <c r="M799" s="2305"/>
      <c r="N799" s="393"/>
      <c r="O799" s="394"/>
      <c r="P799" s="395"/>
      <c r="Q799" s="393"/>
      <c r="R799" s="394"/>
      <c r="S799" s="382"/>
      <c r="T799" s="382"/>
      <c r="U799" s="394"/>
      <c r="V799" s="395"/>
      <c r="W799" s="393"/>
      <c r="X799" s="394"/>
      <c r="Y799" s="382"/>
      <c r="Z799" s="2160"/>
      <c r="AA799" s="444"/>
      <c r="AB799" s="752"/>
      <c r="AC799" s="1173"/>
      <c r="AD799" s="1796"/>
      <c r="AE799" s="1345"/>
      <c r="AF799" s="1362"/>
      <c r="AG799" s="1318"/>
      <c r="AH799" s="1318"/>
      <c r="AI799" s="1318"/>
      <c r="AJ799" s="1318"/>
      <c r="AK799" s="1318"/>
      <c r="AL799" s="1318"/>
      <c r="AM799" s="1318"/>
      <c r="AN799" s="1318"/>
      <c r="AO799" s="1318"/>
      <c r="AP799" s="1318"/>
      <c r="AQ799" s="1318"/>
      <c r="AR799" s="1318"/>
      <c r="AS799" s="1318"/>
      <c r="AT799" s="1318"/>
      <c r="AU799" s="1318"/>
      <c r="AV799" s="1318"/>
      <c r="AW799" s="1318"/>
      <c r="AX799" s="1318"/>
      <c r="AY799" s="1318"/>
      <c r="AZ799" s="1318"/>
      <c r="BA799" s="1318"/>
      <c r="BB799" s="1318"/>
      <c r="BC799" s="1318"/>
      <c r="BD799" s="1318"/>
      <c r="BE799" s="1318"/>
      <c r="BF799" s="1318"/>
      <c r="BG799" s="1318"/>
      <c r="BH799" s="1318"/>
      <c r="BI799" s="1318"/>
      <c r="BJ799" s="1318"/>
      <c r="BK799" s="1318"/>
      <c r="BL799" s="1318"/>
      <c r="BM799" s="1318"/>
      <c r="BN799" s="1318"/>
      <c r="BO799" s="1318"/>
      <c r="BP799" s="1318"/>
      <c r="BQ799" s="1318"/>
      <c r="BR799" s="1318"/>
      <c r="BS799" s="1318"/>
      <c r="BT799" s="1318"/>
      <c r="BU799" s="1318"/>
      <c r="BV799" s="1318"/>
      <c r="BW799" s="1318"/>
      <c r="BX799" s="1318"/>
      <c r="BY799" s="1318"/>
      <c r="BZ799" s="1318"/>
      <c r="CA799" s="1318"/>
      <c r="CB799" s="1318"/>
      <c r="CC799" s="1318"/>
      <c r="CD799" s="1318"/>
      <c r="CE799" s="1318"/>
      <c r="CF799" s="1318"/>
      <c r="CG799" s="1318"/>
      <c r="CH799" s="1378">
        <f t="shared" si="17"/>
        <v>0</v>
      </c>
      <c r="CI799" s="1366" t="s">
        <v>2433</v>
      </c>
    </row>
    <row r="800" spans="1:87" s="1508" customFormat="1" ht="42" customHeight="1" thickBot="1">
      <c r="A800" s="2400"/>
      <c r="B800" s="3117" t="s">
        <v>2473</v>
      </c>
      <c r="C800" s="3117"/>
      <c r="D800" s="3117"/>
      <c r="E800" s="3117"/>
      <c r="F800" s="3117"/>
      <c r="G800" s="3117"/>
      <c r="H800" s="3117"/>
      <c r="I800" s="3117"/>
      <c r="J800" s="3117"/>
      <c r="K800" s="3117"/>
      <c r="L800" s="3117"/>
      <c r="M800" s="3117"/>
      <c r="N800" s="3117"/>
      <c r="O800" s="3117"/>
      <c r="P800" s="3117"/>
      <c r="Q800" s="3117"/>
      <c r="R800" s="3117"/>
      <c r="S800" s="3117"/>
      <c r="T800" s="3117"/>
      <c r="U800" s="3117"/>
      <c r="V800" s="3117"/>
      <c r="W800" s="3117"/>
      <c r="X800" s="3117"/>
      <c r="Y800" s="3117"/>
      <c r="Z800" s="3117"/>
      <c r="AA800" s="3118"/>
      <c r="AB800" s="2525"/>
      <c r="AC800" s="2526"/>
      <c r="AD800" s="2527">
        <f>SUM(AD772:AD799)</f>
        <v>376400</v>
      </c>
      <c r="AE800" s="1504">
        <f t="shared" ref="AE800:AN800" si="18">SUM(AE670:AE799)</f>
        <v>0</v>
      </c>
      <c r="AF800" s="1505">
        <f t="shared" si="18"/>
        <v>0</v>
      </c>
      <c r="AG800" s="1505">
        <f t="shared" si="18"/>
        <v>0</v>
      </c>
      <c r="AH800" s="1505">
        <f t="shared" si="18"/>
        <v>0</v>
      </c>
      <c r="AI800" s="1505">
        <f t="shared" si="18"/>
        <v>17000</v>
      </c>
      <c r="AJ800" s="1505">
        <f t="shared" si="18"/>
        <v>143160</v>
      </c>
      <c r="AK800" s="1505">
        <f t="shared" si="18"/>
        <v>0</v>
      </c>
      <c r="AL800" s="1505">
        <f t="shared" si="18"/>
        <v>27200</v>
      </c>
      <c r="AM800" s="1505">
        <f t="shared" si="18"/>
        <v>1600</v>
      </c>
      <c r="AN800" s="1505">
        <f t="shared" si="18"/>
        <v>2100</v>
      </c>
      <c r="AO800" s="1505"/>
      <c r="AP800" s="1505">
        <f t="shared" ref="AP800:CG800" si="19">SUM(AP670:AP799)</f>
        <v>18000</v>
      </c>
      <c r="AQ800" s="1505">
        <f t="shared" si="19"/>
        <v>0</v>
      </c>
      <c r="AR800" s="1505">
        <f t="shared" si="19"/>
        <v>0</v>
      </c>
      <c r="AS800" s="1505">
        <f t="shared" si="19"/>
        <v>0</v>
      </c>
      <c r="AT800" s="1505">
        <f t="shared" si="19"/>
        <v>0</v>
      </c>
      <c r="AU800" s="1505">
        <f t="shared" si="19"/>
        <v>0</v>
      </c>
      <c r="AV800" s="1505">
        <f t="shared" si="19"/>
        <v>0</v>
      </c>
      <c r="AW800" s="1505">
        <f t="shared" si="19"/>
        <v>0</v>
      </c>
      <c r="AX800" s="1505">
        <f t="shared" si="19"/>
        <v>154000</v>
      </c>
      <c r="AY800" s="1505">
        <f t="shared" si="19"/>
        <v>0</v>
      </c>
      <c r="AZ800" s="1505">
        <f t="shared" si="19"/>
        <v>0</v>
      </c>
      <c r="BA800" s="1505">
        <f t="shared" si="19"/>
        <v>691000</v>
      </c>
      <c r="BB800" s="1505">
        <f t="shared" si="19"/>
        <v>0</v>
      </c>
      <c r="BC800" s="1505">
        <f t="shared" si="19"/>
        <v>0</v>
      </c>
      <c r="BD800" s="1505">
        <f t="shared" si="19"/>
        <v>0</v>
      </c>
      <c r="BE800" s="1505">
        <f t="shared" si="19"/>
        <v>0</v>
      </c>
      <c r="BF800" s="1505">
        <f t="shared" si="19"/>
        <v>0</v>
      </c>
      <c r="BG800" s="1505">
        <f t="shared" si="19"/>
        <v>0</v>
      </c>
      <c r="BH800" s="1505">
        <f t="shared" si="19"/>
        <v>0</v>
      </c>
      <c r="BI800" s="1505">
        <f t="shared" si="19"/>
        <v>0</v>
      </c>
      <c r="BJ800" s="1505">
        <f t="shared" si="19"/>
        <v>0</v>
      </c>
      <c r="BK800" s="1505">
        <f t="shared" si="19"/>
        <v>0</v>
      </c>
      <c r="BL800" s="1505">
        <f t="shared" si="19"/>
        <v>0</v>
      </c>
      <c r="BM800" s="1505">
        <f t="shared" si="19"/>
        <v>336000</v>
      </c>
      <c r="BN800" s="1505">
        <f t="shared" si="19"/>
        <v>0</v>
      </c>
      <c r="BO800" s="1505">
        <f t="shared" si="19"/>
        <v>0</v>
      </c>
      <c r="BP800" s="1505">
        <f t="shared" si="19"/>
        <v>0</v>
      </c>
      <c r="BQ800" s="1505">
        <f t="shared" si="19"/>
        <v>0</v>
      </c>
      <c r="BR800" s="1505">
        <f t="shared" si="19"/>
        <v>0</v>
      </c>
      <c r="BS800" s="1505">
        <f t="shared" si="19"/>
        <v>0</v>
      </c>
      <c r="BT800" s="1505">
        <f t="shared" si="19"/>
        <v>540000</v>
      </c>
      <c r="BU800" s="1505">
        <f t="shared" si="19"/>
        <v>0</v>
      </c>
      <c r="BV800" s="1505">
        <f t="shared" si="19"/>
        <v>0</v>
      </c>
      <c r="BW800" s="1505">
        <f t="shared" si="19"/>
        <v>0</v>
      </c>
      <c r="BX800" s="1505">
        <f t="shared" si="19"/>
        <v>0</v>
      </c>
      <c r="BY800" s="1505">
        <f t="shared" si="19"/>
        <v>0</v>
      </c>
      <c r="BZ800" s="1505">
        <f t="shared" si="19"/>
        <v>0</v>
      </c>
      <c r="CA800" s="1505">
        <f t="shared" si="19"/>
        <v>0</v>
      </c>
      <c r="CB800" s="1505">
        <f t="shared" si="19"/>
        <v>0</v>
      </c>
      <c r="CC800" s="1505">
        <f t="shared" si="19"/>
        <v>0</v>
      </c>
      <c r="CD800" s="1505">
        <f t="shared" si="19"/>
        <v>0</v>
      </c>
      <c r="CE800" s="1505">
        <f t="shared" si="19"/>
        <v>0</v>
      </c>
      <c r="CF800" s="1505">
        <f t="shared" si="19"/>
        <v>0</v>
      </c>
      <c r="CG800" s="1505">
        <f t="shared" si="19"/>
        <v>0</v>
      </c>
      <c r="CH800" s="1506">
        <f t="shared" si="17"/>
        <v>1930060</v>
      </c>
      <c r="CI800" s="1507">
        <f>+AD800+AD771+AD742</f>
        <v>1930060</v>
      </c>
    </row>
    <row r="801" spans="1:87" s="1058" customFormat="1" ht="46.5" customHeight="1">
      <c r="A801" s="1702">
        <v>20</v>
      </c>
      <c r="B801" s="1703">
        <v>1</v>
      </c>
      <c r="C801" s="3088" t="s">
        <v>2083</v>
      </c>
      <c r="D801" s="1727" t="s">
        <v>622</v>
      </c>
      <c r="E801" s="3189" t="s">
        <v>2084</v>
      </c>
      <c r="F801" s="3088" t="s">
        <v>720</v>
      </c>
      <c r="G801" s="3129" t="s">
        <v>2085</v>
      </c>
      <c r="H801" s="3086" t="s">
        <v>2554</v>
      </c>
      <c r="I801" s="1974">
        <v>164</v>
      </c>
      <c r="J801" s="1606">
        <v>1</v>
      </c>
      <c r="K801" s="3201" t="s">
        <v>2441</v>
      </c>
      <c r="L801" s="3164" t="s">
        <v>801</v>
      </c>
      <c r="M801" s="3166" t="s">
        <v>802</v>
      </c>
      <c r="N801" s="2012"/>
      <c r="O801" s="2013"/>
      <c r="P801" s="2014"/>
      <c r="Q801" s="1052"/>
      <c r="R801" s="1053"/>
      <c r="S801" s="1054"/>
      <c r="T801" s="1055"/>
      <c r="U801" s="1053"/>
      <c r="V801" s="1056"/>
      <c r="W801" s="1052"/>
      <c r="X801" s="1053"/>
      <c r="Y801" s="1056"/>
      <c r="Z801" s="383"/>
      <c r="AA801" s="543"/>
      <c r="AB801" s="543"/>
      <c r="AC801" s="544"/>
      <c r="AD801" s="2528"/>
      <c r="AE801" s="1317"/>
      <c r="AF801" s="1362"/>
      <c r="AG801" s="1318"/>
      <c r="AH801" s="1318"/>
      <c r="AI801" s="1318"/>
      <c r="AJ801" s="1318"/>
      <c r="AK801" s="1318"/>
      <c r="AL801" s="1318"/>
      <c r="AM801" s="1318"/>
      <c r="AN801" s="1318"/>
      <c r="AO801" s="1318"/>
      <c r="AP801" s="1318"/>
      <c r="AQ801" s="1318"/>
      <c r="AR801" s="1318"/>
      <c r="AS801" s="1318"/>
      <c r="AT801" s="1318"/>
      <c r="AU801" s="1318"/>
      <c r="AV801" s="1318"/>
      <c r="AW801" s="1318"/>
      <c r="AX801" s="1318"/>
      <c r="AY801" s="1318"/>
      <c r="AZ801" s="1318"/>
      <c r="BA801" s="1318"/>
      <c r="BB801" s="1318"/>
      <c r="BC801" s="1341"/>
      <c r="BD801" s="1341"/>
      <c r="BE801" s="1341"/>
      <c r="BF801" s="1341"/>
      <c r="BG801" s="1341"/>
      <c r="BH801" s="1341"/>
      <c r="BI801" s="1341"/>
      <c r="BJ801" s="1341"/>
      <c r="BK801" s="1341"/>
      <c r="BL801" s="1341"/>
      <c r="BM801" s="1341"/>
      <c r="BN801" s="1341"/>
      <c r="BO801" s="1341"/>
      <c r="BP801" s="1341"/>
      <c r="BQ801" s="1341"/>
      <c r="BR801" s="1341"/>
      <c r="BS801" s="1341"/>
      <c r="BT801" s="1341"/>
      <c r="BU801" s="1341"/>
      <c r="BV801" s="1341"/>
      <c r="BW801" s="1341"/>
      <c r="BX801" s="1341"/>
      <c r="BY801" s="1341"/>
      <c r="BZ801" s="1341"/>
      <c r="CA801" s="1341"/>
      <c r="CB801" s="1341"/>
      <c r="CC801" s="1341"/>
      <c r="CD801" s="1341"/>
      <c r="CE801" s="1341"/>
      <c r="CF801" s="1341"/>
      <c r="CG801" s="1341"/>
      <c r="CH801" s="1378">
        <f t="shared" si="17"/>
        <v>0</v>
      </c>
      <c r="CI801" s="1371"/>
    </row>
    <row r="802" spans="1:87" s="1058" customFormat="1" ht="39.75" customHeight="1">
      <c r="A802" s="1702"/>
      <c r="B802" s="1704"/>
      <c r="C802" s="3085"/>
      <c r="D802" s="3158" t="s">
        <v>2086</v>
      </c>
      <c r="E802" s="3190"/>
      <c r="F802" s="3085"/>
      <c r="G802" s="3130"/>
      <c r="H802" s="3087"/>
      <c r="I802" s="1975"/>
      <c r="J802" s="1607"/>
      <c r="K802" s="3169"/>
      <c r="L802" s="3165"/>
      <c r="M802" s="3167"/>
      <c r="N802" s="880"/>
      <c r="O802" s="873"/>
      <c r="P802" s="881"/>
      <c r="Q802" s="1060"/>
      <c r="R802" s="1061"/>
      <c r="S802" s="1062"/>
      <c r="T802" s="1063"/>
      <c r="U802" s="1061"/>
      <c r="V802" s="1064"/>
      <c r="W802" s="1060"/>
      <c r="X802" s="1061"/>
      <c r="Y802" s="1064"/>
      <c r="Z802" s="390"/>
      <c r="AA802" s="752"/>
      <c r="AB802" s="752"/>
      <c r="AC802" s="1173"/>
      <c r="AD802" s="2529"/>
      <c r="AE802" s="1317"/>
      <c r="AF802" s="1362"/>
      <c r="AG802" s="1318"/>
      <c r="AH802" s="1318"/>
      <c r="AI802" s="1318"/>
      <c r="AJ802" s="1318"/>
      <c r="AK802" s="1318"/>
      <c r="AL802" s="1318"/>
      <c r="AM802" s="1318"/>
      <c r="AN802" s="1318"/>
      <c r="AO802" s="1318"/>
      <c r="AP802" s="1318"/>
      <c r="AQ802" s="1318"/>
      <c r="AR802" s="1318"/>
      <c r="AS802" s="1318"/>
      <c r="AT802" s="1318"/>
      <c r="AU802" s="1318"/>
      <c r="AV802" s="1318"/>
      <c r="AW802" s="1318"/>
      <c r="AX802" s="1318"/>
      <c r="AY802" s="1318"/>
      <c r="AZ802" s="1318"/>
      <c r="BA802" s="1318"/>
      <c r="BB802" s="1342"/>
      <c r="BC802" s="1341"/>
      <c r="BD802" s="1341"/>
      <c r="BE802" s="1341"/>
      <c r="BF802" s="1341"/>
      <c r="BG802" s="1341"/>
      <c r="BH802" s="1341"/>
      <c r="BI802" s="1341"/>
      <c r="BJ802" s="1341"/>
      <c r="BK802" s="1341"/>
      <c r="BL802" s="1341"/>
      <c r="BM802" s="1341"/>
      <c r="BN802" s="1341"/>
      <c r="BO802" s="1341"/>
      <c r="BP802" s="1341"/>
      <c r="BQ802" s="1341"/>
      <c r="BR802" s="1341"/>
      <c r="BS802" s="1341"/>
      <c r="BT802" s="1341"/>
      <c r="BU802" s="1341"/>
      <c r="BV802" s="1341"/>
      <c r="BW802" s="1341"/>
      <c r="BX802" s="1341"/>
      <c r="BY802" s="1341"/>
      <c r="BZ802" s="1341"/>
      <c r="CA802" s="1341"/>
      <c r="CB802" s="1341"/>
      <c r="CC802" s="1341"/>
      <c r="CD802" s="1341"/>
      <c r="CE802" s="1341"/>
      <c r="CF802" s="1341"/>
      <c r="CG802" s="1341"/>
      <c r="CH802" s="1378">
        <f t="shared" si="17"/>
        <v>0</v>
      </c>
      <c r="CI802" s="1371"/>
    </row>
    <row r="803" spans="1:87" s="1058" customFormat="1" ht="36" customHeight="1">
      <c r="A803" s="1702"/>
      <c r="B803" s="1704"/>
      <c r="C803" s="3085"/>
      <c r="D803" s="3158"/>
      <c r="E803" s="3190"/>
      <c r="F803" s="3085"/>
      <c r="G803" s="3130"/>
      <c r="H803" s="3087"/>
      <c r="I803" s="1975"/>
      <c r="J803" s="1607"/>
      <c r="K803" s="3169"/>
      <c r="L803" s="3165"/>
      <c r="M803" s="3167"/>
      <c r="N803" s="880"/>
      <c r="O803" s="873"/>
      <c r="P803" s="881"/>
      <c r="Q803" s="1060"/>
      <c r="R803" s="1061"/>
      <c r="S803" s="1062"/>
      <c r="T803" s="1063"/>
      <c r="U803" s="1061"/>
      <c r="V803" s="1064"/>
      <c r="W803" s="1060"/>
      <c r="X803" s="1061"/>
      <c r="Y803" s="1064"/>
      <c r="Z803" s="390"/>
      <c r="AA803" s="752"/>
      <c r="AB803" s="752"/>
      <c r="AC803" s="1173"/>
      <c r="AD803" s="2529"/>
      <c r="AE803" s="1317"/>
      <c r="AF803" s="1362"/>
      <c r="AG803" s="1318"/>
      <c r="AH803" s="1318"/>
      <c r="AI803" s="1318"/>
      <c r="AJ803" s="1318"/>
      <c r="AK803" s="1318"/>
      <c r="AL803" s="1318"/>
      <c r="AM803" s="1318"/>
      <c r="AN803" s="1318"/>
      <c r="AO803" s="1318"/>
      <c r="AP803" s="1318"/>
      <c r="AQ803" s="1318"/>
      <c r="AR803" s="1318"/>
      <c r="AS803" s="1318"/>
      <c r="AT803" s="1318"/>
      <c r="AU803" s="1318"/>
      <c r="AV803" s="1318"/>
      <c r="AW803" s="1318"/>
      <c r="AX803" s="1318"/>
      <c r="AY803" s="1318"/>
      <c r="AZ803" s="1318"/>
      <c r="BA803" s="1318"/>
      <c r="BB803" s="1342"/>
      <c r="BC803" s="1341"/>
      <c r="BD803" s="1341"/>
      <c r="BE803" s="1341"/>
      <c r="BF803" s="1341"/>
      <c r="BG803" s="1341"/>
      <c r="BH803" s="1341"/>
      <c r="BI803" s="1341"/>
      <c r="BJ803" s="1341"/>
      <c r="BK803" s="1341"/>
      <c r="BL803" s="1341"/>
      <c r="BM803" s="1341"/>
      <c r="BN803" s="1341"/>
      <c r="BO803" s="1341"/>
      <c r="BP803" s="1341"/>
      <c r="BQ803" s="1341"/>
      <c r="BR803" s="1341"/>
      <c r="BS803" s="1341"/>
      <c r="BT803" s="1341"/>
      <c r="BU803" s="1341"/>
      <c r="BV803" s="1341"/>
      <c r="BW803" s="1341"/>
      <c r="BX803" s="1341"/>
      <c r="BY803" s="1341"/>
      <c r="BZ803" s="1341"/>
      <c r="CA803" s="1341"/>
      <c r="CB803" s="1341"/>
      <c r="CC803" s="1341"/>
      <c r="CD803" s="1341"/>
      <c r="CE803" s="1341"/>
      <c r="CF803" s="1341"/>
      <c r="CG803" s="1341"/>
      <c r="CH803" s="1378">
        <f t="shared" si="17"/>
        <v>0</v>
      </c>
      <c r="CI803" s="1371"/>
    </row>
    <row r="804" spans="1:87" s="1058" customFormat="1" ht="21.75" customHeight="1">
      <c r="A804" s="1702"/>
      <c r="B804" s="3182"/>
      <c r="C804" s="3124"/>
      <c r="D804" s="3158"/>
      <c r="E804" s="3172" t="s">
        <v>719</v>
      </c>
      <c r="F804" s="3085"/>
      <c r="G804" s="3130"/>
      <c r="H804" s="3087" t="s">
        <v>2546</v>
      </c>
      <c r="I804" s="1975"/>
      <c r="J804" s="1607"/>
      <c r="K804" s="3169"/>
      <c r="L804" s="3165"/>
      <c r="M804" s="3167"/>
      <c r="N804" s="880"/>
      <c r="O804" s="873"/>
      <c r="P804" s="881"/>
      <c r="Q804" s="1060"/>
      <c r="R804" s="1061"/>
      <c r="S804" s="1062"/>
      <c r="T804" s="1063"/>
      <c r="U804" s="1061"/>
      <c r="V804" s="1064"/>
      <c r="W804" s="1060"/>
      <c r="X804" s="1061"/>
      <c r="Y804" s="1064"/>
      <c r="Z804" s="390"/>
      <c r="AA804" s="752"/>
      <c r="AB804" s="752"/>
      <c r="AC804" s="1173"/>
      <c r="AD804" s="2529"/>
      <c r="AE804" s="1317"/>
      <c r="AF804" s="1362"/>
      <c r="AG804" s="1318"/>
      <c r="AH804" s="1318"/>
      <c r="AI804" s="1318"/>
      <c r="AJ804" s="1318"/>
      <c r="AK804" s="1318"/>
      <c r="AL804" s="1318"/>
      <c r="AM804" s="1318"/>
      <c r="AN804" s="1318"/>
      <c r="AO804" s="1318"/>
      <c r="AP804" s="1318"/>
      <c r="AQ804" s="1318"/>
      <c r="AR804" s="1318"/>
      <c r="AS804" s="1318"/>
      <c r="AT804" s="1318"/>
      <c r="AU804" s="1318"/>
      <c r="AV804" s="1318"/>
      <c r="AW804" s="1318"/>
      <c r="AX804" s="1318"/>
      <c r="AY804" s="1318"/>
      <c r="AZ804" s="1318"/>
      <c r="BA804" s="1318"/>
      <c r="BB804" s="1342"/>
      <c r="BC804" s="1341"/>
      <c r="BD804" s="1341"/>
      <c r="BE804" s="1341"/>
      <c r="BF804" s="1341"/>
      <c r="BG804" s="1341"/>
      <c r="BH804" s="1341"/>
      <c r="BI804" s="1341"/>
      <c r="BJ804" s="1341"/>
      <c r="BK804" s="1341"/>
      <c r="BL804" s="1341"/>
      <c r="BM804" s="1341"/>
      <c r="BN804" s="1341"/>
      <c r="BO804" s="1341"/>
      <c r="BP804" s="1341"/>
      <c r="BQ804" s="1341"/>
      <c r="BR804" s="1341"/>
      <c r="BS804" s="1341"/>
      <c r="BT804" s="1341"/>
      <c r="BU804" s="1341"/>
      <c r="BV804" s="1341"/>
      <c r="BW804" s="1341"/>
      <c r="BX804" s="1341"/>
      <c r="BY804" s="1341"/>
      <c r="BZ804" s="1341"/>
      <c r="CA804" s="1341"/>
      <c r="CB804" s="1341"/>
      <c r="CC804" s="1341"/>
      <c r="CD804" s="1341"/>
      <c r="CE804" s="1341"/>
      <c r="CF804" s="1341"/>
      <c r="CG804" s="1341"/>
      <c r="CH804" s="1378">
        <f t="shared" si="17"/>
        <v>0</v>
      </c>
      <c r="CI804" s="1371"/>
    </row>
    <row r="805" spans="1:87" s="1058" customFormat="1" ht="23.25" customHeight="1">
      <c r="A805" s="1702"/>
      <c r="B805" s="3182"/>
      <c r="C805" s="3124"/>
      <c r="D805" s="3158"/>
      <c r="E805" s="3172"/>
      <c r="F805" s="3085"/>
      <c r="G805" s="708"/>
      <c r="H805" s="3087"/>
      <c r="I805" s="1975"/>
      <c r="J805" s="1607"/>
      <c r="K805" s="3169"/>
      <c r="L805" s="3165"/>
      <c r="M805" s="2251"/>
      <c r="N805" s="880"/>
      <c r="O805" s="873"/>
      <c r="P805" s="881"/>
      <c r="Q805" s="1060"/>
      <c r="R805" s="1061"/>
      <c r="S805" s="1062"/>
      <c r="T805" s="1063"/>
      <c r="U805" s="1061"/>
      <c r="V805" s="1064"/>
      <c r="W805" s="1060"/>
      <c r="X805" s="1061"/>
      <c r="Y805" s="1064"/>
      <c r="Z805" s="390"/>
      <c r="AA805" s="752"/>
      <c r="AB805" s="752"/>
      <c r="AC805" s="1173"/>
      <c r="AD805" s="2529"/>
      <c r="AE805" s="1317"/>
      <c r="AF805" s="1362"/>
      <c r="AG805" s="1318"/>
      <c r="AH805" s="1318"/>
      <c r="AI805" s="1318"/>
      <c r="AJ805" s="1318"/>
      <c r="AK805" s="1318"/>
      <c r="AL805" s="1318"/>
      <c r="AM805" s="1318"/>
      <c r="AN805" s="1318"/>
      <c r="AO805" s="1318"/>
      <c r="AP805" s="1318"/>
      <c r="AQ805" s="1318"/>
      <c r="AR805" s="1318"/>
      <c r="AS805" s="1318"/>
      <c r="AT805" s="1318"/>
      <c r="AU805" s="1318"/>
      <c r="AV805" s="1318"/>
      <c r="AW805" s="1318"/>
      <c r="AX805" s="1318"/>
      <c r="AY805" s="1318"/>
      <c r="AZ805" s="1318"/>
      <c r="BA805" s="1318"/>
      <c r="BB805" s="1342"/>
      <c r="BC805" s="1341"/>
      <c r="BD805" s="1341"/>
      <c r="BE805" s="1341"/>
      <c r="BF805" s="1341"/>
      <c r="BG805" s="1341"/>
      <c r="BH805" s="1341"/>
      <c r="BI805" s="1341"/>
      <c r="BJ805" s="1341"/>
      <c r="BK805" s="1341"/>
      <c r="BL805" s="1341"/>
      <c r="BM805" s="1341"/>
      <c r="BN805" s="1341"/>
      <c r="BO805" s="1341"/>
      <c r="BP805" s="1341"/>
      <c r="BQ805" s="1341"/>
      <c r="BR805" s="1341"/>
      <c r="BS805" s="1341"/>
      <c r="BT805" s="1341"/>
      <c r="BU805" s="1341"/>
      <c r="BV805" s="1341"/>
      <c r="BW805" s="1341"/>
      <c r="BX805" s="1341"/>
      <c r="BY805" s="1341"/>
      <c r="BZ805" s="1341"/>
      <c r="CA805" s="1341"/>
      <c r="CB805" s="1341"/>
      <c r="CC805" s="1341"/>
      <c r="CD805" s="1341"/>
      <c r="CE805" s="1341"/>
      <c r="CF805" s="1341"/>
      <c r="CG805" s="1341"/>
      <c r="CH805" s="1378">
        <f t="shared" si="17"/>
        <v>0</v>
      </c>
      <c r="CI805" s="1371"/>
    </row>
    <row r="806" spans="1:87" s="1058" customFormat="1" ht="24.75" customHeight="1">
      <c r="A806" s="1702"/>
      <c r="B806" s="3182"/>
      <c r="C806" s="3124"/>
      <c r="D806" s="3158"/>
      <c r="E806" s="3172"/>
      <c r="F806" s="3085"/>
      <c r="G806" s="708"/>
      <c r="H806" s="3087"/>
      <c r="I806" s="1976"/>
      <c r="J806" s="1608"/>
      <c r="K806" s="1963"/>
      <c r="L806" s="1890"/>
      <c r="M806" s="1891"/>
      <c r="N806" s="1066"/>
      <c r="O806" s="1067"/>
      <c r="P806" s="1068"/>
      <c r="Q806" s="1066"/>
      <c r="R806" s="1067"/>
      <c r="S806" s="1068"/>
      <c r="T806" s="1069"/>
      <c r="U806" s="1067"/>
      <c r="V806" s="1070"/>
      <c r="W806" s="1066"/>
      <c r="X806" s="1067"/>
      <c r="Y806" s="1064"/>
      <c r="Z806" s="390"/>
      <c r="AA806" s="752"/>
      <c r="AB806" s="752"/>
      <c r="AC806" s="1173"/>
      <c r="AD806" s="2529"/>
      <c r="AE806" s="1317"/>
      <c r="AF806" s="1362"/>
      <c r="AG806" s="1318"/>
      <c r="AH806" s="1318"/>
      <c r="AI806" s="1318"/>
      <c r="AJ806" s="1318"/>
      <c r="AK806" s="1318"/>
      <c r="AL806" s="1318"/>
      <c r="AM806" s="1318"/>
      <c r="AN806" s="1318"/>
      <c r="AO806" s="1318"/>
      <c r="AP806" s="1318"/>
      <c r="AQ806" s="1318"/>
      <c r="AR806" s="1318"/>
      <c r="AS806" s="1318"/>
      <c r="AT806" s="1318"/>
      <c r="AU806" s="1318"/>
      <c r="AV806" s="1318"/>
      <c r="AW806" s="1318"/>
      <c r="AX806" s="1318"/>
      <c r="AY806" s="1318"/>
      <c r="AZ806" s="1318"/>
      <c r="BA806" s="1318"/>
      <c r="BB806" s="1342"/>
      <c r="BC806" s="1341"/>
      <c r="BD806" s="1341"/>
      <c r="BE806" s="1341"/>
      <c r="BF806" s="1341"/>
      <c r="BG806" s="1341"/>
      <c r="BH806" s="1341"/>
      <c r="BI806" s="1341"/>
      <c r="BJ806" s="1341"/>
      <c r="BK806" s="1341"/>
      <c r="BL806" s="1341"/>
      <c r="BM806" s="1341"/>
      <c r="BN806" s="1341"/>
      <c r="BO806" s="1341"/>
      <c r="BP806" s="1341"/>
      <c r="BQ806" s="1341"/>
      <c r="BR806" s="1341"/>
      <c r="BS806" s="1341"/>
      <c r="BT806" s="1341"/>
      <c r="BU806" s="1341"/>
      <c r="BV806" s="1341"/>
      <c r="BW806" s="1341"/>
      <c r="BX806" s="1341"/>
      <c r="BY806" s="1341"/>
      <c r="BZ806" s="1341"/>
      <c r="CA806" s="1341"/>
      <c r="CB806" s="1341"/>
      <c r="CC806" s="1341"/>
      <c r="CD806" s="1341"/>
      <c r="CE806" s="1341"/>
      <c r="CF806" s="1341"/>
      <c r="CG806" s="1341"/>
      <c r="CH806" s="1378">
        <f t="shared" si="17"/>
        <v>0</v>
      </c>
      <c r="CI806" s="1371"/>
    </row>
    <row r="807" spans="1:87" s="1058" customFormat="1" ht="30.75" customHeight="1">
      <c r="A807" s="1702"/>
      <c r="B807" s="3182"/>
      <c r="C807" s="3124"/>
      <c r="D807" s="3158"/>
      <c r="E807" s="3172"/>
      <c r="F807" s="3085"/>
      <c r="G807" s="1558"/>
      <c r="H807" s="3087"/>
      <c r="I807" s="1975">
        <v>165</v>
      </c>
      <c r="J807" s="1607">
        <v>2</v>
      </c>
      <c r="K807" s="3168" t="s">
        <v>2087</v>
      </c>
      <c r="L807" s="3170" t="s">
        <v>805</v>
      </c>
      <c r="M807" s="3171" t="s">
        <v>2088</v>
      </c>
      <c r="N807" s="1060"/>
      <c r="O807" s="1061"/>
      <c r="P807" s="1062"/>
      <c r="Q807" s="880"/>
      <c r="R807" s="873"/>
      <c r="S807" s="881"/>
      <c r="T807" s="2015"/>
      <c r="U807" s="873"/>
      <c r="V807" s="897"/>
      <c r="W807" s="880"/>
      <c r="X807" s="873"/>
      <c r="Y807" s="893"/>
      <c r="Z807" s="430"/>
      <c r="AA807" s="1567"/>
      <c r="AB807" s="1567"/>
      <c r="AC807" s="2129"/>
      <c r="AD807" s="2530"/>
      <c r="AE807" s="1317"/>
      <c r="AF807" s="1362"/>
      <c r="AG807" s="1318"/>
      <c r="AH807" s="1318"/>
      <c r="AI807" s="1318"/>
      <c r="AJ807" s="1318"/>
      <c r="AK807" s="1318"/>
      <c r="AL807" s="1318"/>
      <c r="AM807" s="1318"/>
      <c r="AN807" s="1318"/>
      <c r="AO807" s="1318"/>
      <c r="AP807" s="1318"/>
      <c r="AQ807" s="1318"/>
      <c r="AR807" s="1318"/>
      <c r="AS807" s="1318"/>
      <c r="AT807" s="1318"/>
      <c r="AU807" s="1318"/>
      <c r="AV807" s="1318"/>
      <c r="AW807" s="1318"/>
      <c r="AX807" s="1318"/>
      <c r="AY807" s="1318"/>
      <c r="AZ807" s="1318"/>
      <c r="BA807" s="1318"/>
      <c r="BB807" s="1342"/>
      <c r="BC807" s="1341"/>
      <c r="BD807" s="1341"/>
      <c r="BE807" s="1341"/>
      <c r="BF807" s="1341"/>
      <c r="BG807" s="1341"/>
      <c r="BH807" s="1341"/>
      <c r="BI807" s="1341"/>
      <c r="BJ807" s="1341"/>
      <c r="BK807" s="1341"/>
      <c r="BL807" s="1341"/>
      <c r="BM807" s="1341"/>
      <c r="BN807" s="1341"/>
      <c r="BO807" s="1341"/>
      <c r="BP807" s="1341"/>
      <c r="BQ807" s="1341"/>
      <c r="BR807" s="1341"/>
      <c r="BS807" s="1341"/>
      <c r="BT807" s="1341"/>
      <c r="BU807" s="1341"/>
      <c r="BV807" s="1341"/>
      <c r="BW807" s="1341"/>
      <c r="BX807" s="1341"/>
      <c r="BY807" s="1341"/>
      <c r="BZ807" s="1341"/>
      <c r="CA807" s="1341"/>
      <c r="CB807" s="1341"/>
      <c r="CC807" s="1341"/>
      <c r="CD807" s="1341"/>
      <c r="CE807" s="1341"/>
      <c r="CF807" s="1341"/>
      <c r="CG807" s="1341"/>
      <c r="CH807" s="1378">
        <f t="shared" si="17"/>
        <v>0</v>
      </c>
      <c r="CI807" s="1371"/>
    </row>
    <row r="808" spans="1:87" s="1058" customFormat="1" ht="57.75" customHeight="1">
      <c r="A808" s="1702"/>
      <c r="B808" s="1704"/>
      <c r="C808" s="3085"/>
      <c r="D808" s="3158"/>
      <c r="E808" s="3172" t="s">
        <v>724</v>
      </c>
      <c r="F808" s="3085"/>
      <c r="G808" s="1555"/>
      <c r="H808" s="2237"/>
      <c r="I808" s="1975"/>
      <c r="J808" s="1607"/>
      <c r="K808" s="3169"/>
      <c r="L808" s="3165"/>
      <c r="M808" s="3167"/>
      <c r="N808" s="1060"/>
      <c r="O808" s="1061"/>
      <c r="P808" s="1062"/>
      <c r="Q808" s="880"/>
      <c r="R808" s="873"/>
      <c r="S808" s="881"/>
      <c r="T808" s="2015"/>
      <c r="U808" s="873"/>
      <c r="V808" s="897"/>
      <c r="W808" s="880"/>
      <c r="X808" s="873"/>
      <c r="Y808" s="897"/>
      <c r="Z808" s="390"/>
      <c r="AA808" s="752"/>
      <c r="AB808" s="752"/>
      <c r="AC808" s="1173"/>
      <c r="AD808" s="2529"/>
      <c r="AE808" s="1317"/>
      <c r="AF808" s="1362"/>
      <c r="AG808" s="1318"/>
      <c r="AH808" s="1318"/>
      <c r="AI808" s="1318"/>
      <c r="AJ808" s="1318"/>
      <c r="AK808" s="1318"/>
      <c r="AL808" s="1318"/>
      <c r="AM808" s="1318"/>
      <c r="AN808" s="1318"/>
      <c r="AO808" s="1318"/>
      <c r="AP808" s="1318"/>
      <c r="AQ808" s="1318"/>
      <c r="AR808" s="1318"/>
      <c r="AS808" s="1318"/>
      <c r="AT808" s="1318"/>
      <c r="AU808" s="1318"/>
      <c r="AV808" s="1318"/>
      <c r="AW808" s="1318"/>
      <c r="AX808" s="1318"/>
      <c r="AY808" s="1318"/>
      <c r="AZ808" s="1318"/>
      <c r="BA808" s="1318"/>
      <c r="BB808" s="1342"/>
      <c r="BC808" s="1341"/>
      <c r="BD808" s="1341"/>
      <c r="BE808" s="1341"/>
      <c r="BF808" s="1341"/>
      <c r="BG808" s="1341"/>
      <c r="BH808" s="1341"/>
      <c r="BI808" s="1341"/>
      <c r="BJ808" s="1341"/>
      <c r="BK808" s="1341"/>
      <c r="BL808" s="1341"/>
      <c r="BM808" s="1341"/>
      <c r="BN808" s="1341"/>
      <c r="BO808" s="1341"/>
      <c r="BP808" s="1341"/>
      <c r="BQ808" s="1341"/>
      <c r="BR808" s="1341"/>
      <c r="BS808" s="1341"/>
      <c r="BT808" s="1341"/>
      <c r="BU808" s="1341"/>
      <c r="BV808" s="1341"/>
      <c r="BW808" s="1341"/>
      <c r="BX808" s="1341"/>
      <c r="BY808" s="1341"/>
      <c r="BZ808" s="1341"/>
      <c r="CA808" s="1341"/>
      <c r="CB808" s="1341"/>
      <c r="CC808" s="1341"/>
      <c r="CD808" s="1341"/>
      <c r="CE808" s="1341"/>
      <c r="CF808" s="1341"/>
      <c r="CG808" s="1341"/>
      <c r="CH808" s="1378">
        <f t="shared" si="17"/>
        <v>0</v>
      </c>
      <c r="CI808" s="1371"/>
    </row>
    <row r="809" spans="1:87" s="1058" customFormat="1" ht="30.75" customHeight="1">
      <c r="A809" s="1702"/>
      <c r="B809" s="1704"/>
      <c r="C809" s="1649"/>
      <c r="D809" s="1729" t="s">
        <v>2089</v>
      </c>
      <c r="E809" s="3172"/>
      <c r="F809" s="3085"/>
      <c r="G809" s="1555"/>
      <c r="H809" s="2237"/>
      <c r="I809" s="1975"/>
      <c r="J809" s="1611"/>
      <c r="K809" s="3169"/>
      <c r="L809" s="3165" t="s">
        <v>807</v>
      </c>
      <c r="M809" s="3167"/>
      <c r="N809" s="1060"/>
      <c r="O809" s="1061"/>
      <c r="P809" s="1062"/>
      <c r="Q809" s="880"/>
      <c r="R809" s="873"/>
      <c r="S809" s="881"/>
      <c r="T809" s="2015"/>
      <c r="U809" s="873"/>
      <c r="V809" s="897"/>
      <c r="W809" s="880"/>
      <c r="X809" s="873"/>
      <c r="Y809" s="897"/>
      <c r="Z809" s="390"/>
      <c r="AA809" s="752"/>
      <c r="AB809" s="752"/>
      <c r="AC809" s="1173"/>
      <c r="AD809" s="2529"/>
      <c r="AE809" s="1317"/>
      <c r="AF809" s="1362"/>
      <c r="AG809" s="1318"/>
      <c r="AH809" s="1318"/>
      <c r="AI809" s="1318"/>
      <c r="AJ809" s="1318"/>
      <c r="AK809" s="1318"/>
      <c r="AL809" s="1318"/>
      <c r="AM809" s="1318"/>
      <c r="AN809" s="1318"/>
      <c r="AO809" s="1318"/>
      <c r="AP809" s="1318"/>
      <c r="AQ809" s="1318"/>
      <c r="AR809" s="1318"/>
      <c r="AS809" s="1318"/>
      <c r="AT809" s="1318"/>
      <c r="AU809" s="1318"/>
      <c r="AV809" s="1318"/>
      <c r="AW809" s="1318"/>
      <c r="AX809" s="1318"/>
      <c r="AY809" s="1318"/>
      <c r="AZ809" s="1318"/>
      <c r="BA809" s="1318"/>
      <c r="BB809" s="1342"/>
      <c r="BC809" s="1341"/>
      <c r="BD809" s="1341"/>
      <c r="BE809" s="1341"/>
      <c r="BF809" s="1341"/>
      <c r="BG809" s="1341"/>
      <c r="BH809" s="1341"/>
      <c r="BI809" s="1341"/>
      <c r="BJ809" s="1341"/>
      <c r="BK809" s="1341"/>
      <c r="BL809" s="1341"/>
      <c r="BM809" s="1341"/>
      <c r="BN809" s="1341"/>
      <c r="BO809" s="1341"/>
      <c r="BP809" s="1341"/>
      <c r="BQ809" s="1341"/>
      <c r="BR809" s="1341"/>
      <c r="BS809" s="1341"/>
      <c r="BT809" s="1341"/>
      <c r="BU809" s="1341"/>
      <c r="BV809" s="1341"/>
      <c r="BW809" s="1341"/>
      <c r="BX809" s="1341"/>
      <c r="BY809" s="1341"/>
      <c r="BZ809" s="1341"/>
      <c r="CA809" s="1341"/>
      <c r="CB809" s="1341"/>
      <c r="CC809" s="1341"/>
      <c r="CD809" s="1341"/>
      <c r="CE809" s="1341"/>
      <c r="CF809" s="1341"/>
      <c r="CG809" s="1341"/>
      <c r="CH809" s="1378">
        <f t="shared" si="17"/>
        <v>0</v>
      </c>
      <c r="CI809" s="1371"/>
    </row>
    <row r="810" spans="1:87" s="1058" customFormat="1" ht="40.5" customHeight="1">
      <c r="A810" s="1702"/>
      <c r="B810" s="1704"/>
      <c r="C810" s="1649"/>
      <c r="D810" s="3158" t="s">
        <v>2090</v>
      </c>
      <c r="E810" s="3172" t="s">
        <v>729</v>
      </c>
      <c r="F810" s="3085"/>
      <c r="G810" s="2261"/>
      <c r="H810" s="2237"/>
      <c r="I810" s="1975"/>
      <c r="J810" s="1607"/>
      <c r="K810" s="3169"/>
      <c r="L810" s="3165"/>
      <c r="M810" s="1892"/>
      <c r="N810" s="1060"/>
      <c r="O810" s="1061"/>
      <c r="P810" s="1062"/>
      <c r="Q810" s="880"/>
      <c r="R810" s="873"/>
      <c r="S810" s="881"/>
      <c r="T810" s="2015"/>
      <c r="U810" s="873"/>
      <c r="V810" s="897"/>
      <c r="W810" s="880"/>
      <c r="X810" s="873"/>
      <c r="Y810" s="897"/>
      <c r="Z810" s="390"/>
      <c r="AA810" s="752"/>
      <c r="AB810" s="752"/>
      <c r="AC810" s="1173"/>
      <c r="AD810" s="2529"/>
      <c r="AE810" s="1317"/>
      <c r="AF810" s="1362"/>
      <c r="AG810" s="1318"/>
      <c r="AH810" s="1318"/>
      <c r="AI810" s="1318"/>
      <c r="AJ810" s="1318"/>
      <c r="AK810" s="1318"/>
      <c r="AL810" s="1318"/>
      <c r="AM810" s="1318"/>
      <c r="AN810" s="1318"/>
      <c r="AO810" s="1318"/>
      <c r="AP810" s="1318"/>
      <c r="AQ810" s="1318"/>
      <c r="AR810" s="1318"/>
      <c r="AS810" s="1318"/>
      <c r="AT810" s="1318"/>
      <c r="AU810" s="1318"/>
      <c r="AV810" s="1318"/>
      <c r="AW810" s="1318"/>
      <c r="AX810" s="1318"/>
      <c r="AY810" s="1318"/>
      <c r="AZ810" s="1318"/>
      <c r="BA810" s="1318"/>
      <c r="BB810" s="1342"/>
      <c r="BC810" s="1341"/>
      <c r="BD810" s="1341"/>
      <c r="BE810" s="1341"/>
      <c r="BF810" s="1341"/>
      <c r="BG810" s="1341"/>
      <c r="BH810" s="1341"/>
      <c r="BI810" s="1341"/>
      <c r="BJ810" s="1341"/>
      <c r="BK810" s="1341"/>
      <c r="BL810" s="1341"/>
      <c r="BM810" s="1341"/>
      <c r="BN810" s="1341"/>
      <c r="BO810" s="1341"/>
      <c r="BP810" s="1341"/>
      <c r="BQ810" s="1341"/>
      <c r="BR810" s="1341"/>
      <c r="BS810" s="1341"/>
      <c r="BT810" s="1341"/>
      <c r="BU810" s="1341"/>
      <c r="BV810" s="1341"/>
      <c r="BW810" s="1341"/>
      <c r="BX810" s="1341"/>
      <c r="BY810" s="1341"/>
      <c r="BZ810" s="1341"/>
      <c r="CA810" s="1341"/>
      <c r="CB810" s="1341"/>
      <c r="CC810" s="1341"/>
      <c r="CD810" s="1341"/>
      <c r="CE810" s="1341"/>
      <c r="CF810" s="1341"/>
      <c r="CG810" s="1341"/>
      <c r="CH810" s="1378">
        <f t="shared" si="17"/>
        <v>0</v>
      </c>
      <c r="CI810" s="1371"/>
    </row>
    <row r="811" spans="1:87" s="1058" customFormat="1" ht="51.75" customHeight="1">
      <c r="A811" s="1702"/>
      <c r="B811" s="1704"/>
      <c r="C811" s="1649"/>
      <c r="D811" s="3158"/>
      <c r="E811" s="3172"/>
      <c r="F811" s="3085"/>
      <c r="G811" s="2261"/>
      <c r="H811" s="2237"/>
      <c r="I811" s="1975"/>
      <c r="J811" s="1607"/>
      <c r="K811" s="3169"/>
      <c r="L811" s="2317" t="s">
        <v>809</v>
      </c>
      <c r="M811" s="1892"/>
      <c r="N811" s="1060"/>
      <c r="O811" s="1061"/>
      <c r="P811" s="1062"/>
      <c r="Q811" s="880"/>
      <c r="R811" s="873"/>
      <c r="S811" s="881"/>
      <c r="T811" s="2015"/>
      <c r="U811" s="873"/>
      <c r="V811" s="897"/>
      <c r="W811" s="880"/>
      <c r="X811" s="873"/>
      <c r="Y811" s="897"/>
      <c r="Z811" s="390"/>
      <c r="AA811" s="752"/>
      <c r="AB811" s="752"/>
      <c r="AC811" s="1173"/>
      <c r="AD811" s="2529"/>
      <c r="AE811" s="1317"/>
      <c r="AF811" s="1362"/>
      <c r="AG811" s="1318"/>
      <c r="AH811" s="1318"/>
      <c r="AI811" s="1318"/>
      <c r="AJ811" s="1318"/>
      <c r="AK811" s="1318"/>
      <c r="AL811" s="1318"/>
      <c r="AM811" s="1318"/>
      <c r="AN811" s="1318"/>
      <c r="AO811" s="1318"/>
      <c r="AP811" s="1318"/>
      <c r="AQ811" s="1318"/>
      <c r="AR811" s="1318"/>
      <c r="AS811" s="1318"/>
      <c r="AT811" s="1318"/>
      <c r="AU811" s="1318"/>
      <c r="AV811" s="1318"/>
      <c r="AW811" s="1318"/>
      <c r="AX811" s="1318"/>
      <c r="AY811" s="1318"/>
      <c r="AZ811" s="1318"/>
      <c r="BA811" s="1318"/>
      <c r="BB811" s="1342"/>
      <c r="BC811" s="1341"/>
      <c r="BD811" s="1341"/>
      <c r="BE811" s="1341"/>
      <c r="BF811" s="1341"/>
      <c r="BG811" s="1341"/>
      <c r="BH811" s="1341"/>
      <c r="BI811" s="1341"/>
      <c r="BJ811" s="1341"/>
      <c r="BK811" s="1341"/>
      <c r="BL811" s="1341"/>
      <c r="BM811" s="1341"/>
      <c r="BN811" s="1341"/>
      <c r="BO811" s="1341"/>
      <c r="BP811" s="1341"/>
      <c r="BQ811" s="1341"/>
      <c r="BR811" s="1341"/>
      <c r="BS811" s="1341"/>
      <c r="BT811" s="1341"/>
      <c r="BU811" s="1341"/>
      <c r="BV811" s="1341"/>
      <c r="BW811" s="1341"/>
      <c r="BX811" s="1341"/>
      <c r="BY811" s="1341"/>
      <c r="BZ811" s="1341"/>
      <c r="CA811" s="1341"/>
      <c r="CB811" s="1341"/>
      <c r="CC811" s="1341"/>
      <c r="CD811" s="1341"/>
      <c r="CE811" s="1341"/>
      <c r="CF811" s="1341"/>
      <c r="CG811" s="1341"/>
      <c r="CH811" s="1378">
        <f t="shared" si="17"/>
        <v>0</v>
      </c>
      <c r="CI811" s="1371"/>
    </row>
    <row r="812" spans="1:87" s="1058" customFormat="1" ht="24.95" customHeight="1">
      <c r="A812" s="1702"/>
      <c r="B812" s="1704"/>
      <c r="C812" s="1649"/>
      <c r="D812" s="3158" t="s">
        <v>2091</v>
      </c>
      <c r="E812" s="2185"/>
      <c r="F812" s="3085"/>
      <c r="G812" s="2261"/>
      <c r="H812" s="2237"/>
      <c r="I812" s="1977"/>
      <c r="J812" s="1608"/>
      <c r="K812" s="1964"/>
      <c r="L812" s="1890"/>
      <c r="M812" s="1890"/>
      <c r="N812" s="1066"/>
      <c r="O812" s="1067"/>
      <c r="P812" s="1068"/>
      <c r="Q812" s="1066"/>
      <c r="R812" s="1067"/>
      <c r="S812" s="1068"/>
      <c r="T812" s="1069"/>
      <c r="U812" s="1067"/>
      <c r="V812" s="1070"/>
      <c r="W812" s="1066"/>
      <c r="X812" s="1067"/>
      <c r="Y812" s="1070"/>
      <c r="Z812" s="400"/>
      <c r="AA812" s="456"/>
      <c r="AB812" s="456"/>
      <c r="AC812" s="561"/>
      <c r="AD812" s="2531"/>
      <c r="AE812" s="1317"/>
      <c r="AF812" s="1362"/>
      <c r="AG812" s="1318"/>
      <c r="AH812" s="1318"/>
      <c r="AI812" s="1318"/>
      <c r="AJ812" s="1318"/>
      <c r="AK812" s="1318"/>
      <c r="AL812" s="1318"/>
      <c r="AM812" s="1318"/>
      <c r="AN812" s="1318"/>
      <c r="AO812" s="1318"/>
      <c r="AP812" s="1318"/>
      <c r="AQ812" s="1318"/>
      <c r="AR812" s="1318"/>
      <c r="AS812" s="1318"/>
      <c r="AT812" s="1318"/>
      <c r="AU812" s="1318"/>
      <c r="AV812" s="1318"/>
      <c r="AW812" s="1318"/>
      <c r="AX812" s="1318"/>
      <c r="AY812" s="1318"/>
      <c r="AZ812" s="1318"/>
      <c r="BA812" s="1318"/>
      <c r="BB812" s="1342"/>
      <c r="BC812" s="1341"/>
      <c r="BD812" s="1341"/>
      <c r="BE812" s="1341"/>
      <c r="BF812" s="1341"/>
      <c r="BG812" s="1341"/>
      <c r="BH812" s="1341"/>
      <c r="BI812" s="1341"/>
      <c r="BJ812" s="1341"/>
      <c r="BK812" s="1341"/>
      <c r="BL812" s="1341"/>
      <c r="BM812" s="1341"/>
      <c r="BN812" s="1341"/>
      <c r="BO812" s="1341"/>
      <c r="BP812" s="1341"/>
      <c r="BQ812" s="1341"/>
      <c r="BR812" s="1341"/>
      <c r="BS812" s="1341"/>
      <c r="BT812" s="1341"/>
      <c r="BU812" s="1341"/>
      <c r="BV812" s="1341"/>
      <c r="BW812" s="1341"/>
      <c r="BX812" s="1341"/>
      <c r="BY812" s="1341"/>
      <c r="BZ812" s="1341"/>
      <c r="CA812" s="1341"/>
      <c r="CB812" s="1341"/>
      <c r="CC812" s="1341"/>
      <c r="CD812" s="1341"/>
      <c r="CE812" s="1341"/>
      <c r="CF812" s="1341"/>
      <c r="CG812" s="1341"/>
      <c r="CH812" s="1378">
        <f t="shared" si="17"/>
        <v>0</v>
      </c>
      <c r="CI812" s="1371"/>
    </row>
    <row r="813" spans="1:87" s="1058" customFormat="1" ht="26.25" customHeight="1">
      <c r="A813" s="1702"/>
      <c r="B813" s="1705"/>
      <c r="C813" s="1543"/>
      <c r="D813" s="3158"/>
      <c r="E813" s="1731"/>
      <c r="F813" s="3085"/>
      <c r="G813" s="3177"/>
      <c r="H813" s="2237"/>
      <c r="I813" s="1975">
        <v>166</v>
      </c>
      <c r="J813" s="1607">
        <v>3</v>
      </c>
      <c r="K813" s="3191" t="s">
        <v>2092</v>
      </c>
      <c r="L813" s="3198" t="s">
        <v>2093</v>
      </c>
      <c r="M813" s="3115" t="s">
        <v>2094</v>
      </c>
      <c r="N813" s="1060"/>
      <c r="O813" s="1061"/>
      <c r="P813" s="1074"/>
      <c r="Q813" s="1075"/>
      <c r="R813" s="2186"/>
      <c r="S813" s="2016"/>
      <c r="T813" s="1075"/>
      <c r="U813" s="2186"/>
      <c r="V813" s="1074"/>
      <c r="W813" s="880"/>
      <c r="X813" s="1061"/>
      <c r="Y813" s="1076"/>
      <c r="Z813" s="390"/>
      <c r="AA813" s="752"/>
      <c r="AB813" s="752"/>
      <c r="AC813" s="1173"/>
      <c r="AD813" s="2529"/>
      <c r="AE813" s="1317"/>
      <c r="AF813" s="1362"/>
      <c r="AG813" s="1318"/>
      <c r="AH813" s="1318"/>
      <c r="AI813" s="1318"/>
      <c r="AJ813" s="1318"/>
      <c r="AK813" s="1318"/>
      <c r="AL813" s="1318"/>
      <c r="AM813" s="1318"/>
      <c r="AN813" s="1318"/>
      <c r="AO813" s="1318"/>
      <c r="AP813" s="1318"/>
      <c r="AQ813" s="1318"/>
      <c r="AR813" s="1318"/>
      <c r="AS813" s="1318"/>
      <c r="AT813" s="1318"/>
      <c r="AU813" s="1318"/>
      <c r="AV813" s="1318"/>
      <c r="AW813" s="1318"/>
      <c r="AX813" s="1318"/>
      <c r="AY813" s="1318"/>
      <c r="AZ813" s="1318"/>
      <c r="BA813" s="1318"/>
      <c r="BB813" s="1342"/>
      <c r="BC813" s="1341"/>
      <c r="BD813" s="1341"/>
      <c r="BE813" s="1341"/>
      <c r="BF813" s="1341"/>
      <c r="BG813" s="1341"/>
      <c r="BH813" s="1341"/>
      <c r="BI813" s="1341"/>
      <c r="BJ813" s="1341"/>
      <c r="BK813" s="1341"/>
      <c r="BL813" s="1341"/>
      <c r="BM813" s="1341"/>
      <c r="BN813" s="1341"/>
      <c r="BO813" s="1341"/>
      <c r="BP813" s="1341"/>
      <c r="BQ813" s="1341"/>
      <c r="BR813" s="1341"/>
      <c r="BS813" s="1341"/>
      <c r="BT813" s="1341"/>
      <c r="BU813" s="1341"/>
      <c r="BV813" s="1341"/>
      <c r="BW813" s="1341"/>
      <c r="BX813" s="1341"/>
      <c r="BY813" s="1341"/>
      <c r="BZ813" s="1341"/>
      <c r="CA813" s="1341"/>
      <c r="CB813" s="1341"/>
      <c r="CC813" s="1341"/>
      <c r="CD813" s="1341"/>
      <c r="CE813" s="1341"/>
      <c r="CF813" s="1341"/>
      <c r="CG813" s="1341"/>
      <c r="CH813" s="1378">
        <f t="shared" si="17"/>
        <v>0</v>
      </c>
      <c r="CI813" s="1371"/>
    </row>
    <row r="814" spans="1:87" s="1058" customFormat="1" ht="18.75" customHeight="1">
      <c r="A814" s="1702"/>
      <c r="B814" s="1705"/>
      <c r="C814" s="1543"/>
      <c r="D814" s="3158"/>
      <c r="E814" s="1731"/>
      <c r="F814" s="3085"/>
      <c r="G814" s="3177"/>
      <c r="H814" s="2237"/>
      <c r="I814" s="1975"/>
      <c r="J814" s="1607"/>
      <c r="K814" s="3191"/>
      <c r="L814" s="3199"/>
      <c r="M814" s="3154"/>
      <c r="N814" s="1060"/>
      <c r="O814" s="1061"/>
      <c r="P814" s="1074"/>
      <c r="Q814" s="1075"/>
      <c r="R814" s="1077"/>
      <c r="S814" s="2016"/>
      <c r="T814" s="1075"/>
      <c r="U814" s="1077"/>
      <c r="V814" s="1074"/>
      <c r="W814" s="880"/>
      <c r="X814" s="1061"/>
      <c r="Y814" s="1076"/>
      <c r="Z814" s="390"/>
      <c r="AA814" s="752"/>
      <c r="AB814" s="752"/>
      <c r="AC814" s="1173"/>
      <c r="AD814" s="2529"/>
      <c r="AE814" s="1317"/>
      <c r="AF814" s="1362"/>
      <c r="AG814" s="1318"/>
      <c r="AH814" s="1318"/>
      <c r="AI814" s="1318"/>
      <c r="AJ814" s="1318"/>
      <c r="AK814" s="1318"/>
      <c r="AL814" s="1318"/>
      <c r="AM814" s="1318"/>
      <c r="AN814" s="1318"/>
      <c r="AO814" s="1318"/>
      <c r="AP814" s="1318"/>
      <c r="AQ814" s="1318"/>
      <c r="AR814" s="1318"/>
      <c r="AS814" s="1318"/>
      <c r="AT814" s="1318"/>
      <c r="AU814" s="1318"/>
      <c r="AV814" s="1318"/>
      <c r="AW814" s="1318"/>
      <c r="AX814" s="1318"/>
      <c r="AY814" s="1318"/>
      <c r="AZ814" s="1318"/>
      <c r="BA814" s="1318"/>
      <c r="BB814" s="1342"/>
      <c r="BC814" s="1341"/>
      <c r="BD814" s="1341"/>
      <c r="BE814" s="1341"/>
      <c r="BF814" s="1341"/>
      <c r="BG814" s="1341"/>
      <c r="BH814" s="1341"/>
      <c r="BI814" s="1341"/>
      <c r="BJ814" s="1341"/>
      <c r="BK814" s="1341"/>
      <c r="BL814" s="1341"/>
      <c r="BM814" s="1341"/>
      <c r="BN814" s="1341"/>
      <c r="BO814" s="1341"/>
      <c r="BP814" s="1341"/>
      <c r="BQ814" s="1341"/>
      <c r="BR814" s="1341"/>
      <c r="BS814" s="1341"/>
      <c r="BT814" s="1341"/>
      <c r="BU814" s="1341"/>
      <c r="BV814" s="1341"/>
      <c r="BW814" s="1341"/>
      <c r="BX814" s="1341"/>
      <c r="BY814" s="1341"/>
      <c r="BZ814" s="1341"/>
      <c r="CA814" s="1341"/>
      <c r="CB814" s="1341"/>
      <c r="CC814" s="1341"/>
      <c r="CD814" s="1341"/>
      <c r="CE814" s="1341"/>
      <c r="CF814" s="1341"/>
      <c r="CG814" s="1341"/>
      <c r="CH814" s="1378">
        <f t="shared" si="17"/>
        <v>0</v>
      </c>
      <c r="CI814" s="1371"/>
    </row>
    <row r="815" spans="1:87" s="1057" customFormat="1" ht="109.5" customHeight="1">
      <c r="A815" s="1702"/>
      <c r="B815" s="1705"/>
      <c r="C815" s="1543"/>
      <c r="D815" s="3158"/>
      <c r="E815" s="1731"/>
      <c r="F815" s="3085"/>
      <c r="G815" s="1752"/>
      <c r="H815" s="3087"/>
      <c r="I815" s="1975"/>
      <c r="J815" s="1607"/>
      <c r="K815" s="3191"/>
      <c r="L815" s="3199"/>
      <c r="M815" s="3154"/>
      <c r="N815" s="1060"/>
      <c r="O815" s="1061"/>
      <c r="P815" s="1074"/>
      <c r="Q815" s="1075"/>
      <c r="R815" s="1077"/>
      <c r="S815" s="2016"/>
      <c r="T815" s="1075"/>
      <c r="U815" s="1077"/>
      <c r="V815" s="1074"/>
      <c r="W815" s="880"/>
      <c r="X815" s="1061"/>
      <c r="Y815" s="1076"/>
      <c r="Z815" s="390"/>
      <c r="AA815" s="752"/>
      <c r="AB815" s="752"/>
      <c r="AC815" s="1173"/>
      <c r="AD815" s="2529"/>
      <c r="AE815" s="1317"/>
      <c r="AF815" s="1362"/>
      <c r="AG815" s="1318"/>
      <c r="AH815" s="1318"/>
      <c r="AI815" s="1318"/>
      <c r="AJ815" s="1318"/>
      <c r="AK815" s="1318"/>
      <c r="AL815" s="1318"/>
      <c r="AM815" s="1318"/>
      <c r="AN815" s="1318"/>
      <c r="AO815" s="1318"/>
      <c r="AP815" s="1318"/>
      <c r="AQ815" s="1318"/>
      <c r="AR815" s="1318"/>
      <c r="AS815" s="1318"/>
      <c r="AT815" s="1318"/>
      <c r="AU815" s="1318"/>
      <c r="AV815" s="1318"/>
      <c r="AW815" s="1318"/>
      <c r="AX815" s="1318"/>
      <c r="AY815" s="1318"/>
      <c r="AZ815" s="1318"/>
      <c r="BA815" s="1318"/>
      <c r="BB815" s="1342"/>
      <c r="BC815" s="1341"/>
      <c r="BD815" s="1341"/>
      <c r="BE815" s="1341"/>
      <c r="BF815" s="1341"/>
      <c r="BG815" s="1341"/>
      <c r="BH815" s="1341"/>
      <c r="BI815" s="1341"/>
      <c r="BJ815" s="1341"/>
      <c r="BK815" s="1341"/>
      <c r="BL815" s="1341"/>
      <c r="BM815" s="1341"/>
      <c r="BN815" s="1341"/>
      <c r="BO815" s="1341"/>
      <c r="BP815" s="1341"/>
      <c r="BQ815" s="1341"/>
      <c r="BR815" s="1341"/>
      <c r="BS815" s="1341"/>
      <c r="BT815" s="1341"/>
      <c r="BU815" s="1341"/>
      <c r="BV815" s="1341"/>
      <c r="BW815" s="1341"/>
      <c r="BX815" s="1341"/>
      <c r="BY815" s="1341"/>
      <c r="BZ815" s="1341"/>
      <c r="CA815" s="1341"/>
      <c r="CB815" s="1341"/>
      <c r="CC815" s="1341"/>
      <c r="CD815" s="1341"/>
      <c r="CE815" s="1341"/>
      <c r="CF815" s="1341"/>
      <c r="CG815" s="1341"/>
      <c r="CH815" s="1378">
        <f t="shared" si="17"/>
        <v>0</v>
      </c>
      <c r="CI815" s="1372"/>
    </row>
    <row r="816" spans="1:87" s="1057" customFormat="1" ht="30" customHeight="1">
      <c r="A816" s="1702"/>
      <c r="B816" s="1705"/>
      <c r="C816" s="1543"/>
      <c r="D816" s="3176" t="s">
        <v>2095</v>
      </c>
      <c r="E816" s="1731"/>
      <c r="F816" s="1543"/>
      <c r="G816" s="2261"/>
      <c r="H816" s="3087"/>
      <c r="I816" s="1977"/>
      <c r="J816" s="1608"/>
      <c r="K816" s="2268"/>
      <c r="L816" s="1893"/>
      <c r="M816" s="1893"/>
      <c r="N816" s="1078"/>
      <c r="O816" s="1067"/>
      <c r="P816" s="1079"/>
      <c r="Q816" s="1080"/>
      <c r="R816" s="1081"/>
      <c r="S816" s="1079"/>
      <c r="T816" s="1080"/>
      <c r="U816" s="1081"/>
      <c r="V816" s="1079"/>
      <c r="W816" s="1082"/>
      <c r="X816" s="1067"/>
      <c r="Y816" s="1083"/>
      <c r="Z816" s="400"/>
      <c r="AA816" s="456"/>
      <c r="AB816" s="456"/>
      <c r="AC816" s="561"/>
      <c r="AD816" s="2531"/>
      <c r="AE816" s="1317"/>
      <c r="AF816" s="1362"/>
      <c r="AG816" s="1318"/>
      <c r="AH816" s="1318"/>
      <c r="AI816" s="1318"/>
      <c r="AJ816" s="1318"/>
      <c r="AK816" s="1318"/>
      <c r="AL816" s="1318"/>
      <c r="AM816" s="1318"/>
      <c r="AN816" s="1318"/>
      <c r="AO816" s="1318"/>
      <c r="AP816" s="1318"/>
      <c r="AQ816" s="1318"/>
      <c r="AR816" s="1318"/>
      <c r="AS816" s="1318"/>
      <c r="AT816" s="1318"/>
      <c r="AU816" s="1318"/>
      <c r="AV816" s="1318"/>
      <c r="AW816" s="1318"/>
      <c r="AX816" s="1318"/>
      <c r="AY816" s="1318"/>
      <c r="AZ816" s="1318"/>
      <c r="BA816" s="1318"/>
      <c r="BB816" s="1342"/>
      <c r="BC816" s="1341"/>
      <c r="BD816" s="1341"/>
      <c r="BE816" s="1341"/>
      <c r="BF816" s="1341"/>
      <c r="BG816" s="1341"/>
      <c r="BH816" s="1341"/>
      <c r="BI816" s="1341"/>
      <c r="BJ816" s="1341"/>
      <c r="BK816" s="1341"/>
      <c r="BL816" s="1341"/>
      <c r="BM816" s="1341"/>
      <c r="BN816" s="1341"/>
      <c r="BO816" s="1341"/>
      <c r="BP816" s="1341"/>
      <c r="BQ816" s="1341"/>
      <c r="BR816" s="1341"/>
      <c r="BS816" s="1341"/>
      <c r="BT816" s="1341"/>
      <c r="BU816" s="1341"/>
      <c r="BV816" s="1341"/>
      <c r="BW816" s="1341"/>
      <c r="BX816" s="1341"/>
      <c r="BY816" s="1341"/>
      <c r="BZ816" s="1341"/>
      <c r="CA816" s="1341"/>
      <c r="CB816" s="1341"/>
      <c r="CC816" s="1341"/>
      <c r="CD816" s="1341"/>
      <c r="CE816" s="1341"/>
      <c r="CF816" s="1341"/>
      <c r="CG816" s="1341"/>
      <c r="CH816" s="1378">
        <f t="shared" si="17"/>
        <v>0</v>
      </c>
      <c r="CI816" s="1372"/>
    </row>
    <row r="817" spans="1:87" s="1057" customFormat="1" ht="173.25" customHeight="1">
      <c r="A817" s="1702"/>
      <c r="B817" s="1705"/>
      <c r="C817" s="1543"/>
      <c r="D817" s="3176"/>
      <c r="E817" s="1731"/>
      <c r="F817" s="1649"/>
      <c r="G817" s="3177"/>
      <c r="H817" s="3087"/>
      <c r="I817" s="1975"/>
      <c r="J817" s="1607"/>
      <c r="K817" s="2256" t="s">
        <v>2096</v>
      </c>
      <c r="L817" s="1894"/>
      <c r="M817" s="2169"/>
      <c r="N817" s="1084"/>
      <c r="O817" s="1085"/>
      <c r="P817" s="1086"/>
      <c r="Q817" s="1084"/>
      <c r="R817" s="1085"/>
      <c r="S817" s="1087"/>
      <c r="T817" s="1088"/>
      <c r="U817" s="1089"/>
      <c r="V817" s="1087"/>
      <c r="W817" s="1088"/>
      <c r="X817" s="1089"/>
      <c r="Y817" s="1090"/>
      <c r="Z817" s="390"/>
      <c r="AA817" s="752"/>
      <c r="AB817" s="752"/>
      <c r="AC817" s="1173"/>
      <c r="AD817" s="2529"/>
      <c r="AE817" s="1317"/>
      <c r="AF817" s="1362"/>
      <c r="AG817" s="1318"/>
      <c r="AH817" s="1318"/>
      <c r="AI817" s="1318"/>
      <c r="AJ817" s="1318"/>
      <c r="AK817" s="1318"/>
      <c r="AL817" s="1318"/>
      <c r="AM817" s="1318"/>
      <c r="AN817" s="1318"/>
      <c r="AO817" s="1318"/>
      <c r="AP817" s="1318"/>
      <c r="AQ817" s="1318"/>
      <c r="AR817" s="1318"/>
      <c r="AS817" s="1318"/>
      <c r="AT817" s="1318"/>
      <c r="AU817" s="1318"/>
      <c r="AV817" s="1318"/>
      <c r="AW817" s="1318"/>
      <c r="AX817" s="1318"/>
      <c r="AY817" s="1318"/>
      <c r="AZ817" s="1318"/>
      <c r="BA817" s="1318"/>
      <c r="BB817" s="1342"/>
      <c r="BC817" s="1341"/>
      <c r="BD817" s="1341"/>
      <c r="BE817" s="1341"/>
      <c r="BF817" s="1341"/>
      <c r="BG817" s="1341"/>
      <c r="BH817" s="1341"/>
      <c r="BI817" s="1341"/>
      <c r="BJ817" s="1341"/>
      <c r="BK817" s="1341"/>
      <c r="BL817" s="1341"/>
      <c r="BM817" s="1341"/>
      <c r="BN817" s="1341"/>
      <c r="BO817" s="1341"/>
      <c r="BP817" s="1341"/>
      <c r="BQ817" s="1341"/>
      <c r="BR817" s="1341"/>
      <c r="BS817" s="1341"/>
      <c r="BT817" s="1341"/>
      <c r="BU817" s="1341"/>
      <c r="BV817" s="1341"/>
      <c r="BW817" s="1341"/>
      <c r="BX817" s="1341"/>
      <c r="BY817" s="1341"/>
      <c r="BZ817" s="1341"/>
      <c r="CA817" s="1341"/>
      <c r="CB817" s="1341"/>
      <c r="CC817" s="1341"/>
      <c r="CD817" s="1341"/>
      <c r="CE817" s="1341"/>
      <c r="CF817" s="1341"/>
      <c r="CG817" s="1341"/>
      <c r="CH817" s="1378">
        <f t="shared" si="17"/>
        <v>0</v>
      </c>
      <c r="CI817" s="1372"/>
    </row>
    <row r="818" spans="1:87" s="1057" customFormat="1" ht="85.5" customHeight="1">
      <c r="A818" s="1702"/>
      <c r="B818" s="1705"/>
      <c r="C818" s="1543"/>
      <c r="D818" s="3158" t="s">
        <v>2097</v>
      </c>
      <c r="E818" s="1731"/>
      <c r="F818" s="1543"/>
      <c r="G818" s="3177"/>
      <c r="H818" s="2237"/>
      <c r="I818" s="1975">
        <v>167</v>
      </c>
      <c r="J818" s="1607">
        <v>4</v>
      </c>
      <c r="K818" s="2267" t="s">
        <v>2098</v>
      </c>
      <c r="L818" s="1894" t="s">
        <v>2099</v>
      </c>
      <c r="M818" s="3154" t="s">
        <v>747</v>
      </c>
      <c r="N818" s="1091"/>
      <c r="O818" s="2017"/>
      <c r="P818" s="1092"/>
      <c r="Q818" s="1091"/>
      <c r="R818" s="1093"/>
      <c r="S818" s="1094"/>
      <c r="T818" s="1095"/>
      <c r="U818" s="1096"/>
      <c r="V818" s="1094"/>
      <c r="W818" s="1095"/>
      <c r="X818" s="1096"/>
      <c r="Y818" s="1090"/>
      <c r="Z818" s="1862" t="s">
        <v>2100</v>
      </c>
      <c r="AA818" s="1097">
        <v>311</v>
      </c>
      <c r="AB818" s="1098">
        <v>3111</v>
      </c>
      <c r="AC818" s="1560" t="s">
        <v>124</v>
      </c>
      <c r="AD818" s="1804">
        <f>80*250</f>
        <v>20000</v>
      </c>
      <c r="AE818" s="1317"/>
      <c r="AF818" s="1362"/>
      <c r="AG818" s="1318"/>
      <c r="AH818" s="1318"/>
      <c r="AI818" s="1318"/>
      <c r="AJ818" s="1318"/>
      <c r="AK818" s="1318"/>
      <c r="AL818" s="1318"/>
      <c r="AM818" s="1318"/>
      <c r="AN818" s="1318"/>
      <c r="AO818" s="1318"/>
      <c r="AP818" s="1318"/>
      <c r="AQ818" s="1318"/>
      <c r="AR818" s="1318"/>
      <c r="AS818" s="1328"/>
      <c r="AT818" s="1328"/>
      <c r="AU818" s="1328"/>
      <c r="AV818" s="1328"/>
      <c r="AW818" s="1328"/>
      <c r="AX818" s="1328"/>
      <c r="AY818" s="1318"/>
      <c r="AZ818" s="1318"/>
      <c r="BA818" s="1328">
        <f>+AD818</f>
        <v>20000</v>
      </c>
      <c r="BB818" s="1342"/>
      <c r="BC818" s="1341"/>
      <c r="BD818" s="1341"/>
      <c r="BE818" s="1341"/>
      <c r="BF818" s="1341"/>
      <c r="BG818" s="1341"/>
      <c r="BH818" s="1341"/>
      <c r="BI818" s="1341"/>
      <c r="BJ818" s="1341"/>
      <c r="BK818" s="1341"/>
      <c r="BL818" s="1341"/>
      <c r="BM818" s="1341"/>
      <c r="BN818" s="1341"/>
      <c r="BO818" s="1341"/>
      <c r="BP818" s="1341"/>
      <c r="BQ818" s="1341"/>
      <c r="BR818" s="1341"/>
      <c r="BS818" s="1341"/>
      <c r="BT818" s="1341"/>
      <c r="BU818" s="1341"/>
      <c r="BV818" s="1341"/>
      <c r="BW818" s="1341"/>
      <c r="BX818" s="1341"/>
      <c r="BY818" s="1341"/>
      <c r="BZ818" s="1341"/>
      <c r="CA818" s="1341"/>
      <c r="CB818" s="1341"/>
      <c r="CC818" s="1341"/>
      <c r="CD818" s="1341"/>
      <c r="CE818" s="1341"/>
      <c r="CF818" s="1341"/>
      <c r="CG818" s="1341"/>
      <c r="CH818" s="1378">
        <f t="shared" si="17"/>
        <v>20000</v>
      </c>
      <c r="CI818" s="1372"/>
    </row>
    <row r="819" spans="1:87" s="1057" customFormat="1" ht="43.5" customHeight="1">
      <c r="A819" s="1702"/>
      <c r="B819" s="1705"/>
      <c r="C819" s="1543"/>
      <c r="D819" s="3158"/>
      <c r="E819" s="1731"/>
      <c r="F819" s="1543"/>
      <c r="G819" s="1752"/>
      <c r="H819" s="2237"/>
      <c r="I819" s="1975"/>
      <c r="J819" s="1607"/>
      <c r="K819" s="2267"/>
      <c r="L819" s="1894" t="s">
        <v>1070</v>
      </c>
      <c r="M819" s="3154"/>
      <c r="N819" s="1091"/>
      <c r="O819" s="2017"/>
      <c r="P819" s="1092"/>
      <c r="Q819" s="1091"/>
      <c r="R819" s="1093"/>
      <c r="S819" s="1094"/>
      <c r="T819" s="1095"/>
      <c r="U819" s="1096"/>
      <c r="V819" s="1094"/>
      <c r="W819" s="1095"/>
      <c r="X819" s="1096"/>
      <c r="Y819" s="1090"/>
      <c r="Z819" s="1862" t="s">
        <v>2101</v>
      </c>
      <c r="AA819" s="1097">
        <v>371</v>
      </c>
      <c r="AB819" s="1098">
        <v>3711</v>
      </c>
      <c r="AC819" s="1560" t="s">
        <v>299</v>
      </c>
      <c r="AD819" s="1805">
        <v>3000</v>
      </c>
      <c r="AE819" s="1317"/>
      <c r="AF819" s="1362"/>
      <c r="AG819" s="1318"/>
      <c r="AH819" s="1318"/>
      <c r="AI819" s="1318"/>
      <c r="AJ819" s="1318"/>
      <c r="AK819" s="1318"/>
      <c r="AL819" s="1318"/>
      <c r="AM819" s="1318"/>
      <c r="AN819" s="1318"/>
      <c r="AO819" s="1318"/>
      <c r="AP819" s="1318"/>
      <c r="AQ819" s="1318"/>
      <c r="AR819" s="1318"/>
      <c r="AS819" s="1318"/>
      <c r="AT819" s="1318"/>
      <c r="AU819" s="1318"/>
      <c r="AV819" s="1318"/>
      <c r="AW819" s="1318"/>
      <c r="AX819" s="1318"/>
      <c r="AY819" s="1318"/>
      <c r="AZ819" s="1318"/>
      <c r="BA819" s="1328"/>
      <c r="BB819" s="1342"/>
      <c r="BC819" s="1341"/>
      <c r="BD819" s="1341"/>
      <c r="BE819" s="1341"/>
      <c r="BF819" s="1341"/>
      <c r="BG819" s="1341"/>
      <c r="BH819" s="1341"/>
      <c r="BI819" s="1341"/>
      <c r="BJ819" s="1341"/>
      <c r="BK819" s="1341"/>
      <c r="BL819" s="1341"/>
      <c r="BM819" s="1343">
        <f>+AD819</f>
        <v>3000</v>
      </c>
      <c r="BN819" s="1341"/>
      <c r="BO819" s="1341"/>
      <c r="BP819" s="1341"/>
      <c r="BQ819" s="1341"/>
      <c r="BR819" s="1341"/>
      <c r="BS819" s="1341"/>
      <c r="BT819" s="1341"/>
      <c r="BU819" s="1341"/>
      <c r="BV819" s="1341"/>
      <c r="BW819" s="1341"/>
      <c r="BX819" s="1341"/>
      <c r="BY819" s="1341"/>
      <c r="BZ819" s="1341"/>
      <c r="CA819" s="1341"/>
      <c r="CB819" s="1341"/>
      <c r="CC819" s="1341"/>
      <c r="CD819" s="1341"/>
      <c r="CE819" s="1341"/>
      <c r="CF819" s="1341"/>
      <c r="CG819" s="1341"/>
      <c r="CH819" s="1378">
        <f t="shared" si="17"/>
        <v>3000</v>
      </c>
      <c r="CI819" s="1372"/>
    </row>
    <row r="820" spans="1:87" s="1057" customFormat="1" ht="95.25" customHeight="1">
      <c r="A820" s="1702"/>
      <c r="B820" s="1705"/>
      <c r="C820" s="1543"/>
      <c r="D820" s="1731"/>
      <c r="E820" s="1731"/>
      <c r="F820" s="1543"/>
      <c r="G820" s="1752"/>
      <c r="H820" s="2237"/>
      <c r="I820" s="1975"/>
      <c r="J820" s="1607"/>
      <c r="K820" s="2267"/>
      <c r="L820" s="1894"/>
      <c r="M820" s="3154"/>
      <c r="N820" s="1091"/>
      <c r="O820" s="2017"/>
      <c r="P820" s="1092"/>
      <c r="Q820" s="1091"/>
      <c r="R820" s="1093"/>
      <c r="S820" s="1094"/>
      <c r="T820" s="1095"/>
      <c r="U820" s="1096"/>
      <c r="V820" s="1094"/>
      <c r="W820" s="1095"/>
      <c r="X820" s="1096"/>
      <c r="Y820" s="1090"/>
      <c r="Z820" s="1862" t="s">
        <v>2102</v>
      </c>
      <c r="AA820" s="1097">
        <v>231</v>
      </c>
      <c r="AB820" s="1098"/>
      <c r="AC820" s="1560" t="s">
        <v>5</v>
      </c>
      <c r="AD820" s="1805">
        <f>(380+(2*520))</f>
        <v>1420</v>
      </c>
      <c r="AE820" s="1317"/>
      <c r="AF820" s="1362"/>
      <c r="AG820" s="1318"/>
      <c r="AH820" s="1318"/>
      <c r="AI820" s="1318"/>
      <c r="AJ820" s="1328">
        <f>+AD820</f>
        <v>1420</v>
      </c>
      <c r="AK820" s="1328"/>
      <c r="AL820" s="1318"/>
      <c r="AM820" s="1318"/>
      <c r="AN820" s="1318"/>
      <c r="AO820" s="1318"/>
      <c r="AP820" s="1318"/>
      <c r="AQ820" s="1318"/>
      <c r="AR820" s="1318"/>
      <c r="AS820" s="1318"/>
      <c r="AT820" s="1318"/>
      <c r="AU820" s="1318"/>
      <c r="AV820" s="1318"/>
      <c r="AW820" s="1318"/>
      <c r="AX820" s="1318"/>
      <c r="AY820" s="1318"/>
      <c r="AZ820" s="1318"/>
      <c r="BA820" s="1318"/>
      <c r="BB820" s="1342"/>
      <c r="BC820" s="1341"/>
      <c r="BD820" s="1341"/>
      <c r="BE820" s="1341"/>
      <c r="BF820" s="1341"/>
      <c r="BG820" s="1341"/>
      <c r="BH820" s="1341"/>
      <c r="BI820" s="1341"/>
      <c r="BJ820" s="1341"/>
      <c r="BK820" s="1341"/>
      <c r="BL820" s="1341"/>
      <c r="BM820" s="1341"/>
      <c r="BN820" s="1341"/>
      <c r="BO820" s="1341"/>
      <c r="BP820" s="1341"/>
      <c r="BQ820" s="1341"/>
      <c r="BR820" s="1341"/>
      <c r="BS820" s="1341"/>
      <c r="BT820" s="1341"/>
      <c r="BU820" s="1341"/>
      <c r="BV820" s="1341"/>
      <c r="BW820" s="1341"/>
      <c r="BX820" s="1341"/>
      <c r="BY820" s="1341"/>
      <c r="BZ820" s="1341"/>
      <c r="CA820" s="1341"/>
      <c r="CB820" s="1341"/>
      <c r="CC820" s="1341"/>
      <c r="CD820" s="1341"/>
      <c r="CE820" s="1341"/>
      <c r="CF820" s="1341"/>
      <c r="CG820" s="1341"/>
      <c r="CH820" s="1378">
        <f t="shared" si="17"/>
        <v>1420</v>
      </c>
      <c r="CI820" s="1372"/>
    </row>
    <row r="821" spans="1:87" s="1057" customFormat="1" ht="43.5" customHeight="1">
      <c r="A821" s="1702"/>
      <c r="B821" s="1705"/>
      <c r="C821" s="1543"/>
      <c r="D821" s="1731"/>
      <c r="E821" s="1731"/>
      <c r="F821" s="1543"/>
      <c r="G821" s="1752"/>
      <c r="H821" s="2237"/>
      <c r="I821" s="1975"/>
      <c r="J821" s="1607"/>
      <c r="K821" s="2267"/>
      <c r="L821" s="1894"/>
      <c r="M821" s="3154"/>
      <c r="N821" s="1091"/>
      <c r="O821" s="2017"/>
      <c r="P821" s="1092"/>
      <c r="Q821" s="1091"/>
      <c r="R821" s="1093"/>
      <c r="S821" s="1094"/>
      <c r="T821" s="1095"/>
      <c r="U821" s="1096"/>
      <c r="V821" s="1094"/>
      <c r="W821" s="1095"/>
      <c r="X821" s="1096"/>
      <c r="Y821" s="1090"/>
      <c r="Z821" s="927" t="s">
        <v>2103</v>
      </c>
      <c r="AA821" s="789">
        <v>241</v>
      </c>
      <c r="AB821" s="791"/>
      <c r="AC821" s="2081" t="s">
        <v>7</v>
      </c>
      <c r="AD821" s="1806">
        <f>(400*2)</f>
        <v>800</v>
      </c>
      <c r="AE821" s="1317"/>
      <c r="AF821" s="1362"/>
      <c r="AG821" s="1318"/>
      <c r="AH821" s="1318"/>
      <c r="AI821" s="1318"/>
      <c r="AJ821" s="1318"/>
      <c r="AK821" s="1318"/>
      <c r="AL821" s="1328">
        <f>+AD821</f>
        <v>800</v>
      </c>
      <c r="AM821" s="1318"/>
      <c r="AN821" s="1318"/>
      <c r="AO821" s="1318"/>
      <c r="AP821" s="1318"/>
      <c r="AQ821" s="1318"/>
      <c r="AR821" s="1318"/>
      <c r="AS821" s="1318"/>
      <c r="AT821" s="1318"/>
      <c r="AU821" s="1318"/>
      <c r="AV821" s="1318"/>
      <c r="AW821" s="1318"/>
      <c r="AX821" s="1318"/>
      <c r="AY821" s="1318"/>
      <c r="AZ821" s="1318"/>
      <c r="BA821" s="1318"/>
      <c r="BB821" s="1342"/>
      <c r="BC821" s="1341"/>
      <c r="BD821" s="1341"/>
      <c r="BE821" s="1341"/>
      <c r="BF821" s="1341"/>
      <c r="BG821" s="1341"/>
      <c r="BH821" s="1341"/>
      <c r="BI821" s="1341"/>
      <c r="BJ821" s="1341"/>
      <c r="BK821" s="1341"/>
      <c r="BL821" s="1341"/>
      <c r="BM821" s="1341"/>
      <c r="BN821" s="1341"/>
      <c r="BO821" s="1341"/>
      <c r="BP821" s="1341"/>
      <c r="BQ821" s="1341"/>
      <c r="BR821" s="1341"/>
      <c r="BS821" s="1341"/>
      <c r="BT821" s="1341"/>
      <c r="BU821" s="1341"/>
      <c r="BV821" s="1341"/>
      <c r="BW821" s="1341"/>
      <c r="BX821" s="1341"/>
      <c r="BY821" s="1341"/>
      <c r="BZ821" s="1341"/>
      <c r="CA821" s="1341"/>
      <c r="CB821" s="1341"/>
      <c r="CC821" s="1341"/>
      <c r="CD821" s="1341"/>
      <c r="CE821" s="1341"/>
      <c r="CF821" s="1341"/>
      <c r="CG821" s="1341"/>
      <c r="CH821" s="1378">
        <f t="shared" si="17"/>
        <v>800</v>
      </c>
      <c r="CI821" s="1372"/>
    </row>
    <row r="822" spans="1:87" s="1057" customFormat="1" ht="43.5" customHeight="1">
      <c r="A822" s="1702"/>
      <c r="B822" s="1705"/>
      <c r="C822" s="1543"/>
      <c r="D822" s="1731"/>
      <c r="E822" s="1731"/>
      <c r="F822" s="1543"/>
      <c r="G822" s="1752"/>
      <c r="H822" s="2237"/>
      <c r="I822" s="1975"/>
      <c r="J822" s="1607"/>
      <c r="K822" s="2267"/>
      <c r="L822" s="1894"/>
      <c r="M822" s="3154"/>
      <c r="N822" s="1091"/>
      <c r="O822" s="2017"/>
      <c r="P822" s="1092"/>
      <c r="Q822" s="1091"/>
      <c r="R822" s="1093"/>
      <c r="S822" s="1094"/>
      <c r="T822" s="1095"/>
      <c r="U822" s="1096"/>
      <c r="V822" s="1094"/>
      <c r="W822" s="1095"/>
      <c r="X822" s="1096"/>
      <c r="Y822" s="1090"/>
      <c r="Z822" s="1863" t="s">
        <v>2104</v>
      </c>
      <c r="AA822" s="1099">
        <v>244</v>
      </c>
      <c r="AB822" s="1100"/>
      <c r="AC822" s="1187" t="s">
        <v>127</v>
      </c>
      <c r="AD822" s="1806">
        <f>30</f>
        <v>30</v>
      </c>
      <c r="AE822" s="1317"/>
      <c r="AF822" s="1362"/>
      <c r="AG822" s="1318"/>
      <c r="AH822" s="1318"/>
      <c r="AI822" s="1318"/>
      <c r="AJ822" s="1318"/>
      <c r="AK822" s="1318"/>
      <c r="AL822" s="1318"/>
      <c r="AM822" s="1328"/>
      <c r="AN822" s="1328">
        <f>+AD822</f>
        <v>30</v>
      </c>
      <c r="AO822" s="1328"/>
      <c r="AP822" s="1318"/>
      <c r="AQ822" s="1318"/>
      <c r="AR822" s="1318"/>
      <c r="AS822" s="1318"/>
      <c r="AT822" s="1318"/>
      <c r="AU822" s="1318"/>
      <c r="AV822" s="1318"/>
      <c r="AW822" s="1318"/>
      <c r="AX822" s="1318"/>
      <c r="AY822" s="1318"/>
      <c r="AZ822" s="1318"/>
      <c r="BA822" s="1318"/>
      <c r="BB822" s="1342"/>
      <c r="BC822" s="1341"/>
      <c r="BD822" s="1341"/>
      <c r="BE822" s="1341"/>
      <c r="BF822" s="1341"/>
      <c r="BG822" s="1341"/>
      <c r="BH822" s="1341"/>
      <c r="BI822" s="1341"/>
      <c r="BJ822" s="1341"/>
      <c r="BK822" s="1341"/>
      <c r="BL822" s="1341"/>
      <c r="BM822" s="1341"/>
      <c r="BN822" s="1341"/>
      <c r="BO822" s="1341"/>
      <c r="BP822" s="1341"/>
      <c r="BQ822" s="1341"/>
      <c r="BR822" s="1341"/>
      <c r="BS822" s="1341"/>
      <c r="BT822" s="1341"/>
      <c r="BU822" s="1341"/>
      <c r="BV822" s="1341"/>
      <c r="BW822" s="1341"/>
      <c r="BX822" s="1341"/>
      <c r="BY822" s="1341"/>
      <c r="BZ822" s="1341"/>
      <c r="CA822" s="1341"/>
      <c r="CB822" s="1341"/>
      <c r="CC822" s="1341"/>
      <c r="CD822" s="1341"/>
      <c r="CE822" s="1341"/>
      <c r="CF822" s="1341"/>
      <c r="CG822" s="1341"/>
      <c r="CH822" s="1378">
        <f t="shared" si="17"/>
        <v>30</v>
      </c>
      <c r="CI822" s="1372"/>
    </row>
    <row r="823" spans="1:87" s="1057" customFormat="1" ht="27.75" customHeight="1">
      <c r="A823" s="1702"/>
      <c r="B823" s="1705"/>
      <c r="C823" s="1543"/>
      <c r="D823" s="1731"/>
      <c r="E823" s="1731"/>
      <c r="F823" s="1543"/>
      <c r="G823" s="1752"/>
      <c r="H823" s="2237"/>
      <c r="I823" s="1977"/>
      <c r="J823" s="1608"/>
      <c r="K823" s="2268"/>
      <c r="L823" s="1894"/>
      <c r="M823" s="3154"/>
      <c r="N823" s="1091"/>
      <c r="O823" s="1093"/>
      <c r="P823" s="1092"/>
      <c r="Q823" s="1091"/>
      <c r="R823" s="1093"/>
      <c r="S823" s="1094"/>
      <c r="T823" s="1095"/>
      <c r="U823" s="1096"/>
      <c r="V823" s="1094"/>
      <c r="W823" s="1095"/>
      <c r="X823" s="1096"/>
      <c r="Y823" s="1090"/>
      <c r="Z823" s="2262"/>
      <c r="AA823" s="1101"/>
      <c r="AB823" s="1102"/>
      <c r="AC823" s="1561"/>
      <c r="AD823" s="1807"/>
      <c r="AE823" s="1317"/>
      <c r="AF823" s="1362"/>
      <c r="AG823" s="1318"/>
      <c r="AH823" s="1318"/>
      <c r="AI823" s="1318"/>
      <c r="AJ823" s="1318"/>
      <c r="AK823" s="1318"/>
      <c r="AL823" s="1318"/>
      <c r="AM823" s="1318"/>
      <c r="AN823" s="1318"/>
      <c r="AO823" s="1318"/>
      <c r="AP823" s="1318"/>
      <c r="AQ823" s="1318"/>
      <c r="AR823" s="1318"/>
      <c r="AS823" s="1318"/>
      <c r="AT823" s="1318"/>
      <c r="AU823" s="1318"/>
      <c r="AV823" s="1318"/>
      <c r="AW823" s="1318"/>
      <c r="AX823" s="1318"/>
      <c r="AY823" s="1318"/>
      <c r="AZ823" s="1318"/>
      <c r="BA823" s="1318"/>
      <c r="BB823" s="1342"/>
      <c r="BC823" s="1341"/>
      <c r="BD823" s="1341"/>
      <c r="BE823" s="1341"/>
      <c r="BF823" s="1341"/>
      <c r="BG823" s="1341"/>
      <c r="BH823" s="1341"/>
      <c r="BI823" s="1341"/>
      <c r="BJ823" s="1341"/>
      <c r="BK823" s="1341"/>
      <c r="BL823" s="1341"/>
      <c r="BM823" s="1341"/>
      <c r="BN823" s="1341"/>
      <c r="BO823" s="1341"/>
      <c r="BP823" s="1341"/>
      <c r="BQ823" s="1341"/>
      <c r="BR823" s="1341"/>
      <c r="BS823" s="1341"/>
      <c r="BT823" s="1341"/>
      <c r="BU823" s="1341"/>
      <c r="BV823" s="1341"/>
      <c r="BW823" s="1341"/>
      <c r="BX823" s="1341"/>
      <c r="BY823" s="1341"/>
      <c r="BZ823" s="1341"/>
      <c r="CA823" s="1341"/>
      <c r="CB823" s="1341"/>
      <c r="CC823" s="1341"/>
      <c r="CD823" s="1341"/>
      <c r="CE823" s="1341"/>
      <c r="CF823" s="1341"/>
      <c r="CG823" s="1341"/>
      <c r="CH823" s="1378">
        <f t="shared" si="17"/>
        <v>0</v>
      </c>
      <c r="CI823" s="1372"/>
    </row>
    <row r="824" spans="1:87" s="1057" customFormat="1" ht="71.25" customHeight="1">
      <c r="A824" s="1702"/>
      <c r="B824" s="1705"/>
      <c r="C824" s="1543"/>
      <c r="D824" s="1731"/>
      <c r="E824" s="1731"/>
      <c r="F824" s="1543"/>
      <c r="G824" s="1752"/>
      <c r="H824" s="2237"/>
      <c r="I824" s="1979">
        <v>168</v>
      </c>
      <c r="J824" s="1611">
        <v>5</v>
      </c>
      <c r="K824" s="3126" t="s">
        <v>2105</v>
      </c>
      <c r="L824" s="3198" t="s">
        <v>2099</v>
      </c>
      <c r="M824" s="3115" t="s">
        <v>747</v>
      </c>
      <c r="N824" s="1084"/>
      <c r="O824" s="1085"/>
      <c r="P824" s="2018"/>
      <c r="Q824" s="1084"/>
      <c r="R824" s="1085"/>
      <c r="S824" s="1087"/>
      <c r="T824" s="1088"/>
      <c r="U824" s="1089"/>
      <c r="V824" s="1087"/>
      <c r="W824" s="1088"/>
      <c r="X824" s="1089"/>
      <c r="Y824" s="1104"/>
      <c r="Z824" s="1862" t="s">
        <v>2100</v>
      </c>
      <c r="AA824" s="1097">
        <v>311</v>
      </c>
      <c r="AB824" s="1098">
        <v>3111</v>
      </c>
      <c r="AC824" s="1560" t="s">
        <v>124</v>
      </c>
      <c r="AD824" s="1804">
        <f>80*250</f>
        <v>20000</v>
      </c>
      <c r="AE824" s="1317"/>
      <c r="AF824" s="1362"/>
      <c r="AG824" s="1318"/>
      <c r="AH824" s="1318"/>
      <c r="AI824" s="1318"/>
      <c r="AJ824" s="1318"/>
      <c r="AK824" s="1318"/>
      <c r="AL824" s="1318"/>
      <c r="AM824" s="1318"/>
      <c r="AN824" s="1318"/>
      <c r="AO824" s="1318"/>
      <c r="AP824" s="1318"/>
      <c r="AQ824" s="1318"/>
      <c r="AR824" s="1318"/>
      <c r="AS824" s="1328"/>
      <c r="AT824" s="1328"/>
      <c r="AU824" s="1328"/>
      <c r="AV824" s="1328"/>
      <c r="AW824" s="1328"/>
      <c r="AX824" s="1328"/>
      <c r="AY824" s="1318"/>
      <c r="AZ824" s="1318"/>
      <c r="BA824" s="1328">
        <f>+AD824</f>
        <v>20000</v>
      </c>
      <c r="BB824" s="1342"/>
      <c r="BC824" s="1341"/>
      <c r="BD824" s="1341"/>
      <c r="BE824" s="1341"/>
      <c r="BF824" s="1341"/>
      <c r="BG824" s="1341"/>
      <c r="BH824" s="1341"/>
      <c r="BI824" s="1341"/>
      <c r="BJ824" s="1341"/>
      <c r="BK824" s="1341"/>
      <c r="BL824" s="1341"/>
      <c r="BM824" s="1341"/>
      <c r="BN824" s="1341"/>
      <c r="BO824" s="1341"/>
      <c r="BP824" s="1341"/>
      <c r="BQ824" s="1341"/>
      <c r="BR824" s="1341"/>
      <c r="BS824" s="1341"/>
      <c r="BT824" s="1341"/>
      <c r="BU824" s="1341"/>
      <c r="BV824" s="1341"/>
      <c r="BW824" s="1341"/>
      <c r="BX824" s="1341"/>
      <c r="BY824" s="1341"/>
      <c r="BZ824" s="1341"/>
      <c r="CA824" s="1341"/>
      <c r="CB824" s="1341"/>
      <c r="CC824" s="1341"/>
      <c r="CD824" s="1341"/>
      <c r="CE824" s="1341"/>
      <c r="CF824" s="1341"/>
      <c r="CG824" s="1341"/>
      <c r="CH824" s="1378">
        <f t="shared" si="17"/>
        <v>20000</v>
      </c>
      <c r="CI824" s="1372"/>
    </row>
    <row r="825" spans="1:87" s="1057" customFormat="1" ht="71.25" customHeight="1">
      <c r="A825" s="1702"/>
      <c r="B825" s="1705"/>
      <c r="C825" s="1543"/>
      <c r="D825" s="1731"/>
      <c r="E825" s="1731"/>
      <c r="F825" s="1543"/>
      <c r="G825" s="1752"/>
      <c r="H825" s="2237"/>
      <c r="I825" s="1979"/>
      <c r="J825" s="1611"/>
      <c r="K825" s="3126"/>
      <c r="L825" s="3199"/>
      <c r="M825" s="3154"/>
      <c r="N825" s="1091"/>
      <c r="O825" s="1093"/>
      <c r="P825" s="2019"/>
      <c r="Q825" s="1091"/>
      <c r="R825" s="1093"/>
      <c r="S825" s="1094"/>
      <c r="T825" s="1095"/>
      <c r="U825" s="1096"/>
      <c r="V825" s="1094"/>
      <c r="W825" s="1095"/>
      <c r="X825" s="1096"/>
      <c r="Y825" s="1090"/>
      <c r="Z825" s="1862" t="s">
        <v>2101</v>
      </c>
      <c r="AA825" s="1097">
        <v>371</v>
      </c>
      <c r="AB825" s="1098">
        <v>3711</v>
      </c>
      <c r="AC825" s="1560" t="s">
        <v>299</v>
      </c>
      <c r="AD825" s="1805">
        <v>3000</v>
      </c>
      <c r="AE825" s="1317"/>
      <c r="AF825" s="1362"/>
      <c r="AG825" s="1318"/>
      <c r="AH825" s="1318"/>
      <c r="AI825" s="1318"/>
      <c r="AJ825" s="1318"/>
      <c r="AK825" s="1318"/>
      <c r="AL825" s="1318"/>
      <c r="AM825" s="1318"/>
      <c r="AN825" s="1318"/>
      <c r="AO825" s="1318"/>
      <c r="AP825" s="1318"/>
      <c r="AQ825" s="1318"/>
      <c r="AR825" s="1318"/>
      <c r="AS825" s="1318"/>
      <c r="AT825" s="1318"/>
      <c r="AU825" s="1318"/>
      <c r="AV825" s="1318"/>
      <c r="AW825" s="1318"/>
      <c r="AX825" s="1318"/>
      <c r="AY825" s="1318"/>
      <c r="AZ825" s="1318"/>
      <c r="BA825" s="1328"/>
      <c r="BB825" s="1342"/>
      <c r="BC825" s="1341"/>
      <c r="BD825" s="1341"/>
      <c r="BE825" s="1341"/>
      <c r="BF825" s="1341"/>
      <c r="BG825" s="1341"/>
      <c r="BH825" s="1341"/>
      <c r="BI825" s="1341"/>
      <c r="BJ825" s="1341"/>
      <c r="BK825" s="1341"/>
      <c r="BL825" s="1341"/>
      <c r="BM825" s="1343">
        <f>+AD825</f>
        <v>3000</v>
      </c>
      <c r="BN825" s="1341"/>
      <c r="BO825" s="1341"/>
      <c r="BP825" s="1341"/>
      <c r="BQ825" s="1341"/>
      <c r="BR825" s="1341"/>
      <c r="BS825" s="1341"/>
      <c r="BT825" s="1341"/>
      <c r="BU825" s="1341"/>
      <c r="BV825" s="1341"/>
      <c r="BW825" s="1341"/>
      <c r="BX825" s="1341"/>
      <c r="BY825" s="1341"/>
      <c r="BZ825" s="1341"/>
      <c r="CA825" s="1341"/>
      <c r="CB825" s="1341"/>
      <c r="CC825" s="1341"/>
      <c r="CD825" s="1341"/>
      <c r="CE825" s="1341"/>
      <c r="CF825" s="1341"/>
      <c r="CG825" s="1341"/>
      <c r="CH825" s="1378">
        <f t="shared" si="17"/>
        <v>3000</v>
      </c>
      <c r="CI825" s="1372"/>
    </row>
    <row r="826" spans="1:87" s="1057" customFormat="1" ht="71.25" customHeight="1">
      <c r="A826" s="1702"/>
      <c r="B826" s="1705"/>
      <c r="C826" s="1543"/>
      <c r="D826" s="1731"/>
      <c r="E826" s="1731"/>
      <c r="F826" s="1543"/>
      <c r="G826" s="1752"/>
      <c r="H826" s="2237"/>
      <c r="I826" s="1979"/>
      <c r="J826" s="1611"/>
      <c r="K826" s="3126"/>
      <c r="L826" s="1894" t="s">
        <v>1070</v>
      </c>
      <c r="M826" s="3154"/>
      <c r="N826" s="1091"/>
      <c r="O826" s="1093"/>
      <c r="P826" s="2019"/>
      <c r="Q826" s="1091"/>
      <c r="R826" s="1093"/>
      <c r="S826" s="1094"/>
      <c r="T826" s="1095"/>
      <c r="U826" s="1096"/>
      <c r="V826" s="1094"/>
      <c r="W826" s="1095"/>
      <c r="X826" s="1096"/>
      <c r="Y826" s="1090"/>
      <c r="Z826" s="1862" t="s">
        <v>2102</v>
      </c>
      <c r="AA826" s="1097">
        <v>231</v>
      </c>
      <c r="AB826" s="1098"/>
      <c r="AC826" s="1560" t="s">
        <v>5</v>
      </c>
      <c r="AD826" s="1805">
        <f>(380+(2*520))</f>
        <v>1420</v>
      </c>
      <c r="AE826" s="1317"/>
      <c r="AF826" s="1362"/>
      <c r="AG826" s="1318"/>
      <c r="AH826" s="1318"/>
      <c r="AI826" s="1318"/>
      <c r="AJ826" s="1328">
        <f>+AD826</f>
        <v>1420</v>
      </c>
      <c r="AK826" s="1328"/>
      <c r="AL826" s="1318"/>
      <c r="AM826" s="1318"/>
      <c r="AN826" s="1318"/>
      <c r="AO826" s="1318"/>
      <c r="AP826" s="1318"/>
      <c r="AQ826" s="1318"/>
      <c r="AR826" s="1318"/>
      <c r="AS826" s="1318"/>
      <c r="AT826" s="1318"/>
      <c r="AU826" s="1318"/>
      <c r="AV826" s="1318"/>
      <c r="AW826" s="1318"/>
      <c r="AX826" s="1318"/>
      <c r="AY826" s="1318"/>
      <c r="AZ826" s="1318"/>
      <c r="BA826" s="1318"/>
      <c r="BB826" s="1342"/>
      <c r="BC826" s="1341"/>
      <c r="BD826" s="1341"/>
      <c r="BE826" s="1341"/>
      <c r="BF826" s="1341"/>
      <c r="BG826" s="1341"/>
      <c r="BH826" s="1341"/>
      <c r="BI826" s="1341"/>
      <c r="BJ826" s="1341"/>
      <c r="BK826" s="1341"/>
      <c r="BL826" s="1341"/>
      <c r="BM826" s="1341"/>
      <c r="BN826" s="1341"/>
      <c r="BO826" s="1341"/>
      <c r="BP826" s="1341"/>
      <c r="BQ826" s="1341"/>
      <c r="BR826" s="1341"/>
      <c r="BS826" s="1341"/>
      <c r="BT826" s="1341"/>
      <c r="BU826" s="1341"/>
      <c r="BV826" s="1341"/>
      <c r="BW826" s="1341"/>
      <c r="BX826" s="1341"/>
      <c r="BY826" s="1341"/>
      <c r="BZ826" s="1341"/>
      <c r="CA826" s="1341"/>
      <c r="CB826" s="1341"/>
      <c r="CC826" s="1341"/>
      <c r="CD826" s="1341"/>
      <c r="CE826" s="1341"/>
      <c r="CF826" s="1341"/>
      <c r="CG826" s="1341"/>
      <c r="CH826" s="1378">
        <f t="shared" si="17"/>
        <v>1420</v>
      </c>
      <c r="CI826" s="1372"/>
    </row>
    <row r="827" spans="1:87" s="1057" customFormat="1" ht="29.25" customHeight="1">
      <c r="A827" s="1702"/>
      <c r="B827" s="1705"/>
      <c r="C827" s="1543"/>
      <c r="D827" s="1731"/>
      <c r="E827" s="1731"/>
      <c r="F827" s="1543"/>
      <c r="G827" s="1752"/>
      <c r="H827" s="2237"/>
      <c r="I827" s="1979"/>
      <c r="J827" s="1611"/>
      <c r="K827" s="3126"/>
      <c r="L827" s="1894"/>
      <c r="M827" s="3154"/>
      <c r="N827" s="1091"/>
      <c r="O827" s="1093"/>
      <c r="P827" s="2019"/>
      <c r="Q827" s="1091"/>
      <c r="R827" s="1093"/>
      <c r="S827" s="1094"/>
      <c r="T827" s="1095"/>
      <c r="U827" s="1096"/>
      <c r="V827" s="1094"/>
      <c r="W827" s="1095"/>
      <c r="X827" s="1096"/>
      <c r="Y827" s="1090"/>
      <c r="Z827" s="927" t="s">
        <v>2103</v>
      </c>
      <c r="AA827" s="789">
        <v>241</v>
      </c>
      <c r="AB827" s="791"/>
      <c r="AC827" s="2081" t="s">
        <v>7</v>
      </c>
      <c r="AD827" s="1806">
        <f>(400*2)</f>
        <v>800</v>
      </c>
      <c r="AE827" s="1317"/>
      <c r="AF827" s="1362"/>
      <c r="AG827" s="1318"/>
      <c r="AH827" s="1318"/>
      <c r="AI827" s="1318"/>
      <c r="AJ827" s="1318"/>
      <c r="AK827" s="1318"/>
      <c r="AL827" s="1328">
        <f>+AD827</f>
        <v>800</v>
      </c>
      <c r="AM827" s="1318"/>
      <c r="AN827" s="1318"/>
      <c r="AO827" s="1318"/>
      <c r="AP827" s="1318"/>
      <c r="AQ827" s="1318"/>
      <c r="AR827" s="1318"/>
      <c r="AS827" s="1318"/>
      <c r="AT827" s="1318"/>
      <c r="AU827" s="1318"/>
      <c r="AV827" s="1318"/>
      <c r="AW827" s="1318"/>
      <c r="AX827" s="1318"/>
      <c r="AY827" s="1318"/>
      <c r="AZ827" s="1318"/>
      <c r="BA827" s="1318"/>
      <c r="BB827" s="1342"/>
      <c r="BC827" s="1341"/>
      <c r="BD827" s="1341"/>
      <c r="BE827" s="1341"/>
      <c r="BF827" s="1341"/>
      <c r="BG827" s="1341"/>
      <c r="BH827" s="1341"/>
      <c r="BI827" s="1341"/>
      <c r="BJ827" s="1341"/>
      <c r="BK827" s="1341"/>
      <c r="BL827" s="1341"/>
      <c r="BM827" s="1341"/>
      <c r="BN827" s="1341"/>
      <c r="BO827" s="1341"/>
      <c r="BP827" s="1341"/>
      <c r="BQ827" s="1341"/>
      <c r="BR827" s="1341"/>
      <c r="BS827" s="1341"/>
      <c r="BT827" s="1341"/>
      <c r="BU827" s="1341"/>
      <c r="BV827" s="1341"/>
      <c r="BW827" s="1341"/>
      <c r="BX827" s="1341"/>
      <c r="BY827" s="1341"/>
      <c r="BZ827" s="1341"/>
      <c r="CA827" s="1341"/>
      <c r="CB827" s="1341"/>
      <c r="CC827" s="1341"/>
      <c r="CD827" s="1341"/>
      <c r="CE827" s="1341"/>
      <c r="CF827" s="1341"/>
      <c r="CG827" s="1341"/>
      <c r="CH827" s="1378">
        <f t="shared" si="17"/>
        <v>800</v>
      </c>
      <c r="CI827" s="1372"/>
    </row>
    <row r="828" spans="1:87" s="1057" customFormat="1" ht="30.75" customHeight="1">
      <c r="A828" s="1702"/>
      <c r="B828" s="1705"/>
      <c r="C828" s="1543"/>
      <c r="D828" s="1731"/>
      <c r="E828" s="1731"/>
      <c r="F828" s="1543"/>
      <c r="G828" s="1752"/>
      <c r="H828" s="2237"/>
      <c r="I828" s="1979"/>
      <c r="J828" s="1611"/>
      <c r="K828" s="3126"/>
      <c r="L828" s="1894"/>
      <c r="M828" s="3154"/>
      <c r="N828" s="1091"/>
      <c r="O828" s="1093"/>
      <c r="P828" s="2019"/>
      <c r="Q828" s="1091"/>
      <c r="R828" s="1093"/>
      <c r="S828" s="1094"/>
      <c r="T828" s="1095"/>
      <c r="U828" s="1096"/>
      <c r="V828" s="1094"/>
      <c r="W828" s="1095"/>
      <c r="X828" s="1096"/>
      <c r="Y828" s="1090"/>
      <c r="Z828" s="1863" t="s">
        <v>2104</v>
      </c>
      <c r="AA828" s="1099">
        <v>244</v>
      </c>
      <c r="AB828" s="1100"/>
      <c r="AC828" s="1187" t="s">
        <v>127</v>
      </c>
      <c r="AD828" s="1806">
        <f>30</f>
        <v>30</v>
      </c>
      <c r="AE828" s="1317"/>
      <c r="AF828" s="1362"/>
      <c r="AG828" s="1318"/>
      <c r="AH828" s="1318"/>
      <c r="AI828" s="1318"/>
      <c r="AJ828" s="1318"/>
      <c r="AK828" s="1318"/>
      <c r="AL828" s="1318"/>
      <c r="AM828" s="1328"/>
      <c r="AN828" s="1328">
        <f>+AD828</f>
        <v>30</v>
      </c>
      <c r="AO828" s="1328"/>
      <c r="AP828" s="1318"/>
      <c r="AQ828" s="1318"/>
      <c r="AR828" s="1318"/>
      <c r="AS828" s="1318"/>
      <c r="AT828" s="1318"/>
      <c r="AU828" s="1318"/>
      <c r="AV828" s="1318"/>
      <c r="AW828" s="1318"/>
      <c r="AX828" s="1318"/>
      <c r="AY828" s="1318"/>
      <c r="AZ828" s="1318"/>
      <c r="BA828" s="1318"/>
      <c r="BB828" s="1342"/>
      <c r="BC828" s="1341"/>
      <c r="BD828" s="1341"/>
      <c r="BE828" s="1341"/>
      <c r="BF828" s="1341"/>
      <c r="BG828" s="1341"/>
      <c r="BH828" s="1341"/>
      <c r="BI828" s="1341"/>
      <c r="BJ828" s="1341"/>
      <c r="BK828" s="1341"/>
      <c r="BL828" s="1341"/>
      <c r="BM828" s="1341"/>
      <c r="BN828" s="1341"/>
      <c r="BO828" s="1341"/>
      <c r="BP828" s="1341"/>
      <c r="BQ828" s="1341"/>
      <c r="BR828" s="1341"/>
      <c r="BS828" s="1341"/>
      <c r="BT828" s="1341"/>
      <c r="BU828" s="1341"/>
      <c r="BV828" s="1341"/>
      <c r="BW828" s="1341"/>
      <c r="BX828" s="1341"/>
      <c r="BY828" s="1341"/>
      <c r="BZ828" s="1341"/>
      <c r="CA828" s="1341"/>
      <c r="CB828" s="1341"/>
      <c r="CC828" s="1341"/>
      <c r="CD828" s="1341"/>
      <c r="CE828" s="1341"/>
      <c r="CF828" s="1341"/>
      <c r="CG828" s="1341"/>
      <c r="CH828" s="1378">
        <f t="shared" si="17"/>
        <v>30</v>
      </c>
      <c r="CI828" s="1372"/>
    </row>
    <row r="829" spans="1:87" s="1057" customFormat="1" ht="34.5" customHeight="1">
      <c r="A829" s="1702"/>
      <c r="B829" s="1705"/>
      <c r="C829" s="1543"/>
      <c r="D829" s="1731"/>
      <c r="E829" s="1731"/>
      <c r="F829" s="1543"/>
      <c r="G829" s="1752"/>
      <c r="H829" s="2237"/>
      <c r="I829" s="1976"/>
      <c r="J829" s="1612"/>
      <c r="K829" s="3200"/>
      <c r="L829" s="1893"/>
      <c r="M829" s="3116"/>
      <c r="N829" s="1105"/>
      <c r="O829" s="1106"/>
      <c r="P829" s="1107"/>
      <c r="Q829" s="1105"/>
      <c r="R829" s="1106"/>
      <c r="S829" s="1108"/>
      <c r="T829" s="1109"/>
      <c r="U829" s="1110"/>
      <c r="V829" s="1108"/>
      <c r="W829" s="1109"/>
      <c r="X829" s="1110"/>
      <c r="Y829" s="1111"/>
      <c r="Z829" s="2262"/>
      <c r="AA829" s="1101"/>
      <c r="AB829" s="1102"/>
      <c r="AC829" s="1561"/>
      <c r="AD829" s="1808"/>
      <c r="AE829" s="1317"/>
      <c r="AF829" s="1362"/>
      <c r="AG829" s="1318"/>
      <c r="AH829" s="1318"/>
      <c r="AI829" s="1318"/>
      <c r="AJ829" s="1318"/>
      <c r="AK829" s="1318"/>
      <c r="AL829" s="1318"/>
      <c r="AM829" s="1318"/>
      <c r="AN829" s="1318"/>
      <c r="AO829" s="1318"/>
      <c r="AP829" s="1318"/>
      <c r="AQ829" s="1318"/>
      <c r="AR829" s="1318"/>
      <c r="AS829" s="1318"/>
      <c r="AT829" s="1318"/>
      <c r="AU829" s="1318"/>
      <c r="AV829" s="1318"/>
      <c r="AW829" s="1318"/>
      <c r="AX829" s="1318"/>
      <c r="AY829" s="1318"/>
      <c r="AZ829" s="1318"/>
      <c r="BA829" s="1318"/>
      <c r="BB829" s="1342"/>
      <c r="BC829" s="1341"/>
      <c r="BD829" s="1341"/>
      <c r="BE829" s="1341"/>
      <c r="BF829" s="1341"/>
      <c r="BG829" s="1341"/>
      <c r="BH829" s="1341"/>
      <c r="BI829" s="1341"/>
      <c r="BJ829" s="1341"/>
      <c r="BK829" s="1341"/>
      <c r="BL829" s="1341"/>
      <c r="BM829" s="1341"/>
      <c r="BN829" s="1341"/>
      <c r="BO829" s="1341"/>
      <c r="BP829" s="1341"/>
      <c r="BQ829" s="1341"/>
      <c r="BR829" s="1341"/>
      <c r="BS829" s="1341"/>
      <c r="BT829" s="1341"/>
      <c r="BU829" s="1341"/>
      <c r="BV829" s="1341"/>
      <c r="BW829" s="1341"/>
      <c r="BX829" s="1341"/>
      <c r="BY829" s="1341"/>
      <c r="BZ829" s="1341"/>
      <c r="CA829" s="1341"/>
      <c r="CB829" s="1341"/>
      <c r="CC829" s="1341"/>
      <c r="CD829" s="1341"/>
      <c r="CE829" s="1341"/>
      <c r="CF829" s="1341"/>
      <c r="CG829" s="1341"/>
      <c r="CH829" s="1378">
        <f t="shared" si="17"/>
        <v>0</v>
      </c>
      <c r="CI829" s="1372"/>
    </row>
    <row r="830" spans="1:87" s="1057" customFormat="1" ht="102" customHeight="1">
      <c r="A830" s="1702"/>
      <c r="B830" s="1705"/>
      <c r="C830" s="1543"/>
      <c r="D830" s="1731"/>
      <c r="E830" s="1731"/>
      <c r="F830" s="1543"/>
      <c r="G830" s="1752"/>
      <c r="H830" s="2237"/>
      <c r="I830" s="1978">
        <v>169</v>
      </c>
      <c r="J830" s="2353">
        <v>6</v>
      </c>
      <c r="K830" s="3125" t="s">
        <v>2106</v>
      </c>
      <c r="L830" s="1895" t="s">
        <v>2099</v>
      </c>
      <c r="M830" s="3115" t="s">
        <v>747</v>
      </c>
      <c r="N830" s="1084"/>
      <c r="O830" s="1085"/>
      <c r="P830" s="2018"/>
      <c r="Q830" s="1084"/>
      <c r="R830" s="1085"/>
      <c r="S830" s="1087"/>
      <c r="T830" s="1088"/>
      <c r="U830" s="1089"/>
      <c r="V830" s="1087"/>
      <c r="W830" s="1088"/>
      <c r="X830" s="1089"/>
      <c r="Y830" s="1104"/>
      <c r="Z830" s="2263" t="s">
        <v>2100</v>
      </c>
      <c r="AA830" s="1132">
        <v>311</v>
      </c>
      <c r="AB830" s="1133">
        <v>3111</v>
      </c>
      <c r="AC830" s="1559" t="s">
        <v>124</v>
      </c>
      <c r="AD830" s="2354">
        <f>80*250</f>
        <v>20000</v>
      </c>
      <c r="AE830" s="1317"/>
      <c r="AF830" s="1362"/>
      <c r="AG830" s="1318"/>
      <c r="AH830" s="1318"/>
      <c r="AI830" s="1318"/>
      <c r="AJ830" s="1318"/>
      <c r="AK830" s="1318"/>
      <c r="AL830" s="1318"/>
      <c r="AM830" s="1318"/>
      <c r="AN830" s="1318"/>
      <c r="AO830" s="1318"/>
      <c r="AP830" s="1318"/>
      <c r="AQ830" s="1318"/>
      <c r="AR830" s="1318"/>
      <c r="AS830" s="1328"/>
      <c r="AT830" s="1328"/>
      <c r="AU830" s="1328"/>
      <c r="AV830" s="1328"/>
      <c r="AW830" s="1328"/>
      <c r="AX830" s="1328"/>
      <c r="AY830" s="1318"/>
      <c r="AZ830" s="1318"/>
      <c r="BA830" s="1328">
        <f>+AD830</f>
        <v>20000</v>
      </c>
      <c r="BB830" s="1342"/>
      <c r="BC830" s="1341"/>
      <c r="BD830" s="1341"/>
      <c r="BE830" s="1341"/>
      <c r="BF830" s="1341"/>
      <c r="BG830" s="1341"/>
      <c r="BH830" s="1341"/>
      <c r="BI830" s="1341"/>
      <c r="BJ830" s="1341"/>
      <c r="BK830" s="1341"/>
      <c r="BL830" s="1341"/>
      <c r="BM830" s="1341"/>
      <c r="BN830" s="1341"/>
      <c r="BO830" s="1341"/>
      <c r="BP830" s="1341"/>
      <c r="BQ830" s="1341"/>
      <c r="BR830" s="1341"/>
      <c r="BS830" s="1341"/>
      <c r="BT830" s="1341"/>
      <c r="BU830" s="1341"/>
      <c r="BV830" s="1341"/>
      <c r="BW830" s="1341"/>
      <c r="BX830" s="1341"/>
      <c r="BY830" s="1341"/>
      <c r="BZ830" s="1341"/>
      <c r="CA830" s="1341"/>
      <c r="CB830" s="1341"/>
      <c r="CC830" s="1341"/>
      <c r="CD830" s="1341"/>
      <c r="CE830" s="1341"/>
      <c r="CF830" s="1341"/>
      <c r="CG830" s="1341"/>
      <c r="CH830" s="1378">
        <f t="shared" si="17"/>
        <v>20000</v>
      </c>
      <c r="CI830" s="1372"/>
    </row>
    <row r="831" spans="1:87" s="1057" customFormat="1" ht="41.25" customHeight="1">
      <c r="A831" s="1702"/>
      <c r="B831" s="1705"/>
      <c r="C831" s="1543"/>
      <c r="D831" s="1731"/>
      <c r="E831" s="1543"/>
      <c r="F831" s="1543"/>
      <c r="G831" s="1752"/>
      <c r="H831" s="2237"/>
      <c r="I831" s="1979"/>
      <c r="J831" s="1607"/>
      <c r="K831" s="3126"/>
      <c r="L831" s="1894" t="s">
        <v>1070</v>
      </c>
      <c r="M831" s="3154"/>
      <c r="N831" s="1091"/>
      <c r="O831" s="1093"/>
      <c r="P831" s="2019"/>
      <c r="Q831" s="1091"/>
      <c r="R831" s="1093"/>
      <c r="S831" s="1094"/>
      <c r="T831" s="1095"/>
      <c r="U831" s="1096"/>
      <c r="V831" s="1094"/>
      <c r="W831" s="1095"/>
      <c r="X831" s="1096"/>
      <c r="Y831" s="1090"/>
      <c r="Z831" s="1862" t="s">
        <v>2101</v>
      </c>
      <c r="AA831" s="1097">
        <v>371</v>
      </c>
      <c r="AB831" s="1098">
        <v>3711</v>
      </c>
      <c r="AC831" s="1560" t="s">
        <v>299</v>
      </c>
      <c r="AD831" s="1805">
        <v>3000</v>
      </c>
      <c r="AE831" s="1317"/>
      <c r="AF831" s="1362"/>
      <c r="AG831" s="1318"/>
      <c r="AH831" s="1318"/>
      <c r="AI831" s="1318"/>
      <c r="AJ831" s="1318"/>
      <c r="AK831" s="1318"/>
      <c r="AL831" s="1318"/>
      <c r="AM831" s="1318"/>
      <c r="AN831" s="1318"/>
      <c r="AO831" s="1318"/>
      <c r="AP831" s="1318"/>
      <c r="AQ831" s="1318"/>
      <c r="AR831" s="1318"/>
      <c r="AS831" s="1318"/>
      <c r="AT831" s="1318"/>
      <c r="AU831" s="1318"/>
      <c r="AV831" s="1318"/>
      <c r="AW831" s="1318"/>
      <c r="AX831" s="1318"/>
      <c r="AY831" s="1318"/>
      <c r="AZ831" s="1318"/>
      <c r="BA831" s="1328"/>
      <c r="BB831" s="1342"/>
      <c r="BC831" s="1341"/>
      <c r="BD831" s="1341"/>
      <c r="BE831" s="1341"/>
      <c r="BF831" s="1341"/>
      <c r="BG831" s="1341"/>
      <c r="BH831" s="1341"/>
      <c r="BI831" s="1341"/>
      <c r="BJ831" s="1341"/>
      <c r="BK831" s="1341"/>
      <c r="BL831" s="1341"/>
      <c r="BM831" s="1343">
        <f>+AD831</f>
        <v>3000</v>
      </c>
      <c r="BN831" s="1341"/>
      <c r="BO831" s="1341"/>
      <c r="BP831" s="1341"/>
      <c r="BQ831" s="1341"/>
      <c r="BR831" s="1341"/>
      <c r="BS831" s="1341"/>
      <c r="BT831" s="1341"/>
      <c r="BU831" s="1341"/>
      <c r="BV831" s="1341"/>
      <c r="BW831" s="1341"/>
      <c r="BX831" s="1341"/>
      <c r="BY831" s="1341"/>
      <c r="BZ831" s="1341"/>
      <c r="CA831" s="1341"/>
      <c r="CB831" s="1341"/>
      <c r="CC831" s="1341"/>
      <c r="CD831" s="1341"/>
      <c r="CE831" s="1341"/>
      <c r="CF831" s="1341"/>
      <c r="CG831" s="1341"/>
      <c r="CH831" s="1378">
        <f t="shared" si="17"/>
        <v>3000</v>
      </c>
      <c r="CI831" s="1372"/>
    </row>
    <row r="832" spans="1:87" s="1057" customFormat="1" ht="110.25" customHeight="1">
      <c r="A832" s="1702"/>
      <c r="B832" s="1705"/>
      <c r="C832" s="1543"/>
      <c r="D832" s="1731"/>
      <c r="E832" s="1543"/>
      <c r="F832" s="1543"/>
      <c r="G832" s="1752"/>
      <c r="H832" s="2237"/>
      <c r="I832" s="1979"/>
      <c r="J832" s="1607"/>
      <c r="K832" s="3126"/>
      <c r="L832" s="1894"/>
      <c r="M832" s="3154"/>
      <c r="N832" s="1091"/>
      <c r="O832" s="1093"/>
      <c r="P832" s="2019"/>
      <c r="Q832" s="1091"/>
      <c r="R832" s="1093"/>
      <c r="S832" s="1094"/>
      <c r="T832" s="1095"/>
      <c r="U832" s="1096"/>
      <c r="V832" s="1094"/>
      <c r="W832" s="1095"/>
      <c r="X832" s="1096"/>
      <c r="Y832" s="1090"/>
      <c r="Z832" s="1862" t="s">
        <v>2102</v>
      </c>
      <c r="AA832" s="1097">
        <v>231</v>
      </c>
      <c r="AB832" s="1098"/>
      <c r="AC832" s="1560" t="s">
        <v>5</v>
      </c>
      <c r="AD832" s="1805">
        <f>(380+(2*520))</f>
        <v>1420</v>
      </c>
      <c r="AE832" s="1317"/>
      <c r="AF832" s="1362"/>
      <c r="AG832" s="1318"/>
      <c r="AH832" s="1318"/>
      <c r="AI832" s="1318"/>
      <c r="AJ832" s="1328">
        <f>+AD832</f>
        <v>1420</v>
      </c>
      <c r="AK832" s="1328"/>
      <c r="AL832" s="1318"/>
      <c r="AM832" s="1318"/>
      <c r="AN832" s="1318"/>
      <c r="AO832" s="1318"/>
      <c r="AP832" s="1318"/>
      <c r="AQ832" s="1318"/>
      <c r="AR832" s="1318"/>
      <c r="AS832" s="1318"/>
      <c r="AT832" s="1318"/>
      <c r="AU832" s="1318"/>
      <c r="AV832" s="1318"/>
      <c r="AW832" s="1318"/>
      <c r="AX832" s="1318"/>
      <c r="AY832" s="1318"/>
      <c r="AZ832" s="1318"/>
      <c r="BA832" s="1318"/>
      <c r="BB832" s="1342"/>
      <c r="BC832" s="1341"/>
      <c r="BD832" s="1341"/>
      <c r="BE832" s="1341"/>
      <c r="BF832" s="1341"/>
      <c r="BG832" s="1341"/>
      <c r="BH832" s="1341"/>
      <c r="BI832" s="1341"/>
      <c r="BJ832" s="1341"/>
      <c r="BK832" s="1341"/>
      <c r="BL832" s="1341"/>
      <c r="BM832" s="1341"/>
      <c r="BN832" s="1341"/>
      <c r="BO832" s="1341"/>
      <c r="BP832" s="1341"/>
      <c r="BQ832" s="1341"/>
      <c r="BR832" s="1341"/>
      <c r="BS832" s="1341"/>
      <c r="BT832" s="1341"/>
      <c r="BU832" s="1341"/>
      <c r="BV832" s="1341"/>
      <c r="BW832" s="1341"/>
      <c r="BX832" s="1341"/>
      <c r="BY832" s="1341"/>
      <c r="BZ832" s="1341"/>
      <c r="CA832" s="1341"/>
      <c r="CB832" s="1341"/>
      <c r="CC832" s="1341"/>
      <c r="CD832" s="1341"/>
      <c r="CE832" s="1341"/>
      <c r="CF832" s="1341"/>
      <c r="CG832" s="1341"/>
      <c r="CH832" s="1378">
        <f t="shared" si="17"/>
        <v>1420</v>
      </c>
      <c r="CI832" s="1372"/>
    </row>
    <row r="833" spans="1:87" s="1057" customFormat="1" ht="41.25" customHeight="1">
      <c r="A833" s="1702"/>
      <c r="B833" s="1705"/>
      <c r="C833" s="1543"/>
      <c r="D833" s="1731"/>
      <c r="E833" s="1543"/>
      <c r="F833" s="1543"/>
      <c r="G833" s="1752"/>
      <c r="H833" s="2237"/>
      <c r="I833" s="1979"/>
      <c r="J833" s="1607"/>
      <c r="K833" s="3126"/>
      <c r="L833" s="1894"/>
      <c r="M833" s="3154"/>
      <c r="N833" s="1091"/>
      <c r="O833" s="1093"/>
      <c r="P833" s="2019"/>
      <c r="Q833" s="1091"/>
      <c r="R833" s="1093"/>
      <c r="S833" s="1094"/>
      <c r="T833" s="1095"/>
      <c r="U833" s="1096"/>
      <c r="V833" s="1094"/>
      <c r="W833" s="1095"/>
      <c r="X833" s="1096"/>
      <c r="Y833" s="1090"/>
      <c r="Z833" s="927" t="s">
        <v>2103</v>
      </c>
      <c r="AA833" s="789">
        <v>241</v>
      </c>
      <c r="AB833" s="791"/>
      <c r="AC833" s="2081" t="s">
        <v>7</v>
      </c>
      <c r="AD833" s="1806">
        <f>(400*2)</f>
        <v>800</v>
      </c>
      <c r="AE833" s="1317"/>
      <c r="AF833" s="1362"/>
      <c r="AG833" s="1318"/>
      <c r="AH833" s="1318"/>
      <c r="AI833" s="1318"/>
      <c r="AJ833" s="1318"/>
      <c r="AK833" s="1318"/>
      <c r="AL833" s="1328">
        <f>+AD833</f>
        <v>800</v>
      </c>
      <c r="AM833" s="1318"/>
      <c r="AN833" s="1318"/>
      <c r="AO833" s="1318"/>
      <c r="AP833" s="1318"/>
      <c r="AQ833" s="1318"/>
      <c r="AR833" s="1318"/>
      <c r="AS833" s="1318"/>
      <c r="AT833" s="1318"/>
      <c r="AU833" s="1318"/>
      <c r="AV833" s="1318"/>
      <c r="AW833" s="1318"/>
      <c r="AX833" s="1318"/>
      <c r="AY833" s="1318"/>
      <c r="AZ833" s="1318"/>
      <c r="BA833" s="1318"/>
      <c r="BB833" s="1342"/>
      <c r="BC833" s="1341"/>
      <c r="BD833" s="1341"/>
      <c r="BE833" s="1341"/>
      <c r="BF833" s="1341"/>
      <c r="BG833" s="1341"/>
      <c r="BH833" s="1341"/>
      <c r="BI833" s="1341"/>
      <c r="BJ833" s="1341"/>
      <c r="BK833" s="1341"/>
      <c r="BL833" s="1341"/>
      <c r="BM833" s="1341"/>
      <c r="BN833" s="1341"/>
      <c r="BO833" s="1341"/>
      <c r="BP833" s="1341"/>
      <c r="BQ833" s="1341"/>
      <c r="BR833" s="1341"/>
      <c r="BS833" s="1341"/>
      <c r="BT833" s="1341"/>
      <c r="BU833" s="1341"/>
      <c r="BV833" s="1341"/>
      <c r="BW833" s="1341"/>
      <c r="BX833" s="1341"/>
      <c r="BY833" s="1341"/>
      <c r="BZ833" s="1341"/>
      <c r="CA833" s="1341"/>
      <c r="CB833" s="1341"/>
      <c r="CC833" s="1341"/>
      <c r="CD833" s="1341"/>
      <c r="CE833" s="1341"/>
      <c r="CF833" s="1341"/>
      <c r="CG833" s="1341"/>
      <c r="CH833" s="1378">
        <f t="shared" si="17"/>
        <v>800</v>
      </c>
      <c r="CI833" s="1372"/>
    </row>
    <row r="834" spans="1:87" s="1057" customFormat="1" ht="41.25" customHeight="1">
      <c r="A834" s="1702"/>
      <c r="B834" s="1705"/>
      <c r="C834" s="1543"/>
      <c r="D834" s="1731"/>
      <c r="E834" s="1543"/>
      <c r="F834" s="1543"/>
      <c r="G834" s="1752"/>
      <c r="H834" s="2237"/>
      <c r="I834" s="1979"/>
      <c r="J834" s="1607"/>
      <c r="K834" s="3126"/>
      <c r="L834" s="1894"/>
      <c r="M834" s="3154"/>
      <c r="N834" s="1091"/>
      <c r="O834" s="1093"/>
      <c r="P834" s="2019"/>
      <c r="Q834" s="1091"/>
      <c r="R834" s="1093"/>
      <c r="S834" s="1094"/>
      <c r="T834" s="1095"/>
      <c r="U834" s="1096"/>
      <c r="V834" s="1094"/>
      <c r="W834" s="1095"/>
      <c r="X834" s="1096"/>
      <c r="Y834" s="1090"/>
      <c r="Z834" s="1863" t="s">
        <v>2104</v>
      </c>
      <c r="AA834" s="1099">
        <v>244</v>
      </c>
      <c r="AB834" s="1100"/>
      <c r="AC834" s="1187" t="s">
        <v>127</v>
      </c>
      <c r="AD834" s="1806">
        <f>30</f>
        <v>30</v>
      </c>
      <c r="AE834" s="1317"/>
      <c r="AF834" s="1362"/>
      <c r="AG834" s="1318"/>
      <c r="AH834" s="1318"/>
      <c r="AI834" s="1318"/>
      <c r="AJ834" s="1318"/>
      <c r="AK834" s="1318"/>
      <c r="AL834" s="1318"/>
      <c r="AM834" s="1328"/>
      <c r="AN834" s="1328">
        <f>+AD834</f>
        <v>30</v>
      </c>
      <c r="AO834" s="1328"/>
      <c r="AP834" s="1318"/>
      <c r="AQ834" s="1318"/>
      <c r="AR834" s="1318"/>
      <c r="AS834" s="1318"/>
      <c r="AT834" s="1318"/>
      <c r="AU834" s="1318"/>
      <c r="AV834" s="1318"/>
      <c r="AW834" s="1318"/>
      <c r="AX834" s="1318"/>
      <c r="AY834" s="1318"/>
      <c r="AZ834" s="1318"/>
      <c r="BA834" s="1318"/>
      <c r="BB834" s="1342"/>
      <c r="BC834" s="1341"/>
      <c r="BD834" s="1341"/>
      <c r="BE834" s="1341"/>
      <c r="BF834" s="1341"/>
      <c r="BG834" s="1341"/>
      <c r="BH834" s="1341"/>
      <c r="BI834" s="1341"/>
      <c r="BJ834" s="1341"/>
      <c r="BK834" s="1341"/>
      <c r="BL834" s="1341"/>
      <c r="BM834" s="1341"/>
      <c r="BN834" s="1341"/>
      <c r="BO834" s="1341"/>
      <c r="BP834" s="1341"/>
      <c r="BQ834" s="1341"/>
      <c r="BR834" s="1341"/>
      <c r="BS834" s="1341"/>
      <c r="BT834" s="1341"/>
      <c r="BU834" s="1341"/>
      <c r="BV834" s="1341"/>
      <c r="BW834" s="1341"/>
      <c r="BX834" s="1341"/>
      <c r="BY834" s="1341"/>
      <c r="BZ834" s="1341"/>
      <c r="CA834" s="1341"/>
      <c r="CB834" s="1341"/>
      <c r="CC834" s="1341"/>
      <c r="CD834" s="1341"/>
      <c r="CE834" s="1341"/>
      <c r="CF834" s="1341"/>
      <c r="CG834" s="1341"/>
      <c r="CH834" s="1378">
        <f t="shared" si="17"/>
        <v>30</v>
      </c>
      <c r="CI834" s="1372"/>
    </row>
    <row r="835" spans="1:87" s="1057" customFormat="1" ht="41.25" customHeight="1">
      <c r="A835" s="2106"/>
      <c r="B835" s="2107"/>
      <c r="C835" s="2108"/>
      <c r="D835" s="2109"/>
      <c r="E835" s="2108"/>
      <c r="F835" s="2108"/>
      <c r="G835" s="1164"/>
      <c r="H835" s="2369"/>
      <c r="I835" s="1976"/>
      <c r="J835" s="1608"/>
      <c r="K835" s="3200"/>
      <c r="L835" s="1893"/>
      <c r="M835" s="3116"/>
      <c r="N835" s="1105"/>
      <c r="O835" s="1106"/>
      <c r="P835" s="1107"/>
      <c r="Q835" s="1105"/>
      <c r="R835" s="1106"/>
      <c r="S835" s="1108"/>
      <c r="T835" s="1109"/>
      <c r="U835" s="1110"/>
      <c r="V835" s="1108"/>
      <c r="W835" s="1109"/>
      <c r="X835" s="1110"/>
      <c r="Y835" s="1111"/>
      <c r="Z835" s="2262"/>
      <c r="AA835" s="1101"/>
      <c r="AB835" s="1102"/>
      <c r="AC835" s="1561"/>
      <c r="AD835" s="1808"/>
      <c r="AE835" s="1317"/>
      <c r="AF835" s="1362"/>
      <c r="AG835" s="1318"/>
      <c r="AH835" s="1318"/>
      <c r="AI835" s="1318"/>
      <c r="AJ835" s="1318"/>
      <c r="AK835" s="1318"/>
      <c r="AL835" s="1318"/>
      <c r="AM835" s="1318"/>
      <c r="AN835" s="1318"/>
      <c r="AO835" s="1318"/>
      <c r="AP835" s="1318"/>
      <c r="AQ835" s="1318"/>
      <c r="AR835" s="1318"/>
      <c r="AS835" s="1318"/>
      <c r="AT835" s="1318"/>
      <c r="AU835" s="1318"/>
      <c r="AV835" s="1318"/>
      <c r="AW835" s="1318"/>
      <c r="AX835" s="1318"/>
      <c r="AY835" s="1318"/>
      <c r="AZ835" s="1318"/>
      <c r="BA835" s="1318"/>
      <c r="BB835" s="1342"/>
      <c r="BC835" s="1341"/>
      <c r="BD835" s="1341"/>
      <c r="BE835" s="1341"/>
      <c r="BF835" s="1341"/>
      <c r="BG835" s="1341"/>
      <c r="BH835" s="1341"/>
      <c r="BI835" s="1341"/>
      <c r="BJ835" s="1341"/>
      <c r="BK835" s="1341"/>
      <c r="BL835" s="1341"/>
      <c r="BM835" s="1341"/>
      <c r="BN835" s="1341"/>
      <c r="BO835" s="1341"/>
      <c r="BP835" s="1341"/>
      <c r="BQ835" s="1341"/>
      <c r="BR835" s="1341"/>
      <c r="BS835" s="1341"/>
      <c r="BT835" s="1341"/>
      <c r="BU835" s="1341"/>
      <c r="BV835" s="1341"/>
      <c r="BW835" s="1341"/>
      <c r="BX835" s="1341"/>
      <c r="BY835" s="1341"/>
      <c r="BZ835" s="1341"/>
      <c r="CA835" s="1341"/>
      <c r="CB835" s="1341"/>
      <c r="CC835" s="1341"/>
      <c r="CD835" s="1341"/>
      <c r="CE835" s="1341"/>
      <c r="CF835" s="1341"/>
      <c r="CG835" s="1341"/>
      <c r="CH835" s="1378">
        <f t="shared" si="17"/>
        <v>0</v>
      </c>
      <c r="CI835" s="1372"/>
    </row>
    <row r="836" spans="1:87" s="1057" customFormat="1" ht="92.25" customHeight="1">
      <c r="A836" s="1702"/>
      <c r="B836" s="1705"/>
      <c r="C836" s="1543"/>
      <c r="D836" s="1731"/>
      <c r="E836" s="1543"/>
      <c r="F836" s="1543"/>
      <c r="G836" s="1752"/>
      <c r="H836" s="2237"/>
      <c r="I836" s="1978">
        <v>170</v>
      </c>
      <c r="J836" s="1956">
        <v>7</v>
      </c>
      <c r="K836" s="3125" t="s">
        <v>2107</v>
      </c>
      <c r="L836" s="1895" t="s">
        <v>2099</v>
      </c>
      <c r="M836" s="3115" t="s">
        <v>747</v>
      </c>
      <c r="N836" s="1084"/>
      <c r="O836" s="1085"/>
      <c r="P836" s="1086"/>
      <c r="Q836" s="2020"/>
      <c r="R836" s="1085"/>
      <c r="S836" s="1087"/>
      <c r="T836" s="1088"/>
      <c r="U836" s="1089"/>
      <c r="V836" s="1087"/>
      <c r="W836" s="1088"/>
      <c r="X836" s="1089"/>
      <c r="Y836" s="1090"/>
      <c r="Z836" s="1862" t="s">
        <v>2100</v>
      </c>
      <c r="AA836" s="1097">
        <v>311</v>
      </c>
      <c r="AB836" s="1098">
        <v>3111</v>
      </c>
      <c r="AC836" s="1560" t="s">
        <v>124</v>
      </c>
      <c r="AD836" s="1804">
        <f>80*250</f>
        <v>20000</v>
      </c>
      <c r="AE836" s="1317"/>
      <c r="AF836" s="1362"/>
      <c r="AG836" s="1318"/>
      <c r="AH836" s="1318"/>
      <c r="AI836" s="1318"/>
      <c r="AJ836" s="1318"/>
      <c r="AK836" s="1318"/>
      <c r="AL836" s="1318"/>
      <c r="AM836" s="1318"/>
      <c r="AN836" s="1318"/>
      <c r="AO836" s="1318"/>
      <c r="AP836" s="1318"/>
      <c r="AQ836" s="1318"/>
      <c r="AR836" s="1318"/>
      <c r="AS836" s="1328"/>
      <c r="AT836" s="1328"/>
      <c r="AU836" s="1328"/>
      <c r="AV836" s="1328"/>
      <c r="AW836" s="1328"/>
      <c r="AX836" s="1328"/>
      <c r="AY836" s="1318"/>
      <c r="AZ836" s="1318"/>
      <c r="BA836" s="1328">
        <f>+AD836</f>
        <v>20000</v>
      </c>
      <c r="BB836" s="1342"/>
      <c r="BC836" s="1341"/>
      <c r="BD836" s="1341"/>
      <c r="BE836" s="1341"/>
      <c r="BF836" s="1341"/>
      <c r="BG836" s="1341"/>
      <c r="BH836" s="1341"/>
      <c r="BI836" s="1341"/>
      <c r="BJ836" s="1341"/>
      <c r="BK836" s="1341"/>
      <c r="BL836" s="1341"/>
      <c r="BM836" s="1341"/>
      <c r="BN836" s="1341"/>
      <c r="BO836" s="1341"/>
      <c r="BP836" s="1341"/>
      <c r="BQ836" s="1341"/>
      <c r="BR836" s="1341"/>
      <c r="BS836" s="1341"/>
      <c r="BT836" s="1341"/>
      <c r="BU836" s="1341"/>
      <c r="BV836" s="1341"/>
      <c r="BW836" s="1341"/>
      <c r="BX836" s="1341"/>
      <c r="BY836" s="1341"/>
      <c r="BZ836" s="1341"/>
      <c r="CA836" s="1341"/>
      <c r="CB836" s="1341"/>
      <c r="CC836" s="1341"/>
      <c r="CD836" s="1341"/>
      <c r="CE836" s="1341"/>
      <c r="CF836" s="1341"/>
      <c r="CG836" s="1341"/>
      <c r="CH836" s="1378">
        <f t="shared" si="17"/>
        <v>20000</v>
      </c>
      <c r="CI836" s="1372"/>
    </row>
    <row r="837" spans="1:87" s="1057" customFormat="1" ht="41.25" customHeight="1">
      <c r="A837" s="1702"/>
      <c r="B837" s="1705"/>
      <c r="C837" s="1543"/>
      <c r="D837" s="1731"/>
      <c r="E837" s="1543"/>
      <c r="F837" s="1543"/>
      <c r="G837" s="1752"/>
      <c r="H837" s="2237"/>
      <c r="I837" s="1979"/>
      <c r="J837" s="1611"/>
      <c r="K837" s="3126"/>
      <c r="L837" s="1894" t="s">
        <v>1070</v>
      </c>
      <c r="M837" s="3154"/>
      <c r="N837" s="1091"/>
      <c r="O837" s="1113"/>
      <c r="P837" s="1092"/>
      <c r="Q837" s="2021"/>
      <c r="R837" s="1093"/>
      <c r="S837" s="1094"/>
      <c r="T837" s="1095"/>
      <c r="U837" s="1096"/>
      <c r="V837" s="1094"/>
      <c r="W837" s="1095"/>
      <c r="X837" s="1096"/>
      <c r="Y837" s="1090"/>
      <c r="Z837" s="1862" t="s">
        <v>2101</v>
      </c>
      <c r="AA837" s="1097">
        <v>371</v>
      </c>
      <c r="AB837" s="1098">
        <v>3711</v>
      </c>
      <c r="AC837" s="1560" t="s">
        <v>299</v>
      </c>
      <c r="AD837" s="1805">
        <v>3000</v>
      </c>
      <c r="AE837" s="1317"/>
      <c r="AF837" s="1362"/>
      <c r="AG837" s="1318"/>
      <c r="AH837" s="1318"/>
      <c r="AI837" s="1318"/>
      <c r="AJ837" s="1318"/>
      <c r="AK837" s="1318"/>
      <c r="AL837" s="1318"/>
      <c r="AM837" s="1318"/>
      <c r="AN837" s="1318"/>
      <c r="AO837" s="1318"/>
      <c r="AP837" s="1318"/>
      <c r="AQ837" s="1318"/>
      <c r="AR837" s="1318"/>
      <c r="AS837" s="1318"/>
      <c r="AT837" s="1318"/>
      <c r="AU837" s="1318"/>
      <c r="AV837" s="1318"/>
      <c r="AW837" s="1318"/>
      <c r="AX837" s="1318"/>
      <c r="AY837" s="1318"/>
      <c r="AZ837" s="1318"/>
      <c r="BA837" s="1328"/>
      <c r="BB837" s="1342"/>
      <c r="BC837" s="1341"/>
      <c r="BD837" s="1341"/>
      <c r="BE837" s="1341"/>
      <c r="BF837" s="1341"/>
      <c r="BG837" s="1341"/>
      <c r="BH837" s="1341"/>
      <c r="BI837" s="1341"/>
      <c r="BJ837" s="1341"/>
      <c r="BK837" s="1341"/>
      <c r="BL837" s="1341"/>
      <c r="BM837" s="1343">
        <f>+AD837</f>
        <v>3000</v>
      </c>
      <c r="BN837" s="1341"/>
      <c r="BO837" s="1341"/>
      <c r="BP837" s="1341"/>
      <c r="BQ837" s="1341"/>
      <c r="BR837" s="1341"/>
      <c r="BS837" s="1341"/>
      <c r="BT837" s="1341"/>
      <c r="BU837" s="1341"/>
      <c r="BV837" s="1341"/>
      <c r="BW837" s="1341"/>
      <c r="BX837" s="1341"/>
      <c r="BY837" s="1341"/>
      <c r="BZ837" s="1341"/>
      <c r="CA837" s="1341"/>
      <c r="CB837" s="1341"/>
      <c r="CC837" s="1341"/>
      <c r="CD837" s="1341"/>
      <c r="CE837" s="1341"/>
      <c r="CF837" s="1341"/>
      <c r="CG837" s="1341"/>
      <c r="CH837" s="1378">
        <f t="shared" si="17"/>
        <v>3000</v>
      </c>
      <c r="CI837" s="1372"/>
    </row>
    <row r="838" spans="1:87" s="1057" customFormat="1" ht="52.5" customHeight="1">
      <c r="A838" s="1702"/>
      <c r="B838" s="1705"/>
      <c r="C838" s="1543"/>
      <c r="D838" s="1731"/>
      <c r="E838" s="1543"/>
      <c r="F838" s="1543"/>
      <c r="G838" s="1752"/>
      <c r="H838" s="2237"/>
      <c r="I838" s="1979"/>
      <c r="J838" s="1611"/>
      <c r="K838" s="2267"/>
      <c r="L838" s="1894"/>
      <c r="M838" s="1896"/>
      <c r="N838" s="1115"/>
      <c r="O838" s="1113"/>
      <c r="P838" s="1092"/>
      <c r="Q838" s="2021"/>
      <c r="R838" s="1093"/>
      <c r="S838" s="1094"/>
      <c r="T838" s="1095"/>
      <c r="U838" s="1096"/>
      <c r="V838" s="1094"/>
      <c r="W838" s="1095"/>
      <c r="X838" s="1096"/>
      <c r="Y838" s="1090"/>
      <c r="Z838" s="1862" t="s">
        <v>2102</v>
      </c>
      <c r="AA838" s="1097">
        <v>231</v>
      </c>
      <c r="AB838" s="1098"/>
      <c r="AC838" s="1560" t="s">
        <v>5</v>
      </c>
      <c r="AD838" s="1805">
        <f>(380+(2*520))</f>
        <v>1420</v>
      </c>
      <c r="AE838" s="1317"/>
      <c r="AF838" s="1362"/>
      <c r="AG838" s="1318"/>
      <c r="AH838" s="1318"/>
      <c r="AI838" s="1318"/>
      <c r="AJ838" s="1328">
        <f>+AD838</f>
        <v>1420</v>
      </c>
      <c r="AK838" s="1328"/>
      <c r="AL838" s="1318"/>
      <c r="AM838" s="1318"/>
      <c r="AN838" s="1318"/>
      <c r="AO838" s="1318"/>
      <c r="AP838" s="1318"/>
      <c r="AQ838" s="1318"/>
      <c r="AR838" s="1318"/>
      <c r="AS838" s="1318"/>
      <c r="AT838" s="1318"/>
      <c r="AU838" s="1318"/>
      <c r="AV838" s="1318"/>
      <c r="AW838" s="1318"/>
      <c r="AX838" s="1318"/>
      <c r="AY838" s="1318"/>
      <c r="AZ838" s="1318"/>
      <c r="BA838" s="1318"/>
      <c r="BB838" s="1342"/>
      <c r="BC838" s="1341"/>
      <c r="BD838" s="1341"/>
      <c r="BE838" s="1341"/>
      <c r="BF838" s="1341"/>
      <c r="BG838" s="1341"/>
      <c r="BH838" s="1341"/>
      <c r="BI838" s="1341"/>
      <c r="BJ838" s="1341"/>
      <c r="BK838" s="1341"/>
      <c r="BL838" s="1341"/>
      <c r="BM838" s="1341"/>
      <c r="BN838" s="1341"/>
      <c r="BO838" s="1341"/>
      <c r="BP838" s="1341"/>
      <c r="BQ838" s="1341"/>
      <c r="BR838" s="1341"/>
      <c r="BS838" s="1341"/>
      <c r="BT838" s="1341"/>
      <c r="BU838" s="1341"/>
      <c r="BV838" s="1341"/>
      <c r="BW838" s="1341"/>
      <c r="BX838" s="1341"/>
      <c r="BY838" s="1341"/>
      <c r="BZ838" s="1341"/>
      <c r="CA838" s="1341"/>
      <c r="CB838" s="1341"/>
      <c r="CC838" s="1341"/>
      <c r="CD838" s="1341"/>
      <c r="CE838" s="1341"/>
      <c r="CF838" s="1341"/>
      <c r="CG838" s="1341"/>
      <c r="CH838" s="1378">
        <f t="shared" si="17"/>
        <v>1420</v>
      </c>
      <c r="CI838" s="1372"/>
    </row>
    <row r="839" spans="1:87" s="1057" customFormat="1" ht="41.25" customHeight="1">
      <c r="A839" s="1702"/>
      <c r="B839" s="1705"/>
      <c r="C839" s="1543"/>
      <c r="D839" s="1731"/>
      <c r="E839" s="1543"/>
      <c r="F839" s="1543"/>
      <c r="G839" s="1752"/>
      <c r="H839" s="2237"/>
      <c r="I839" s="1979"/>
      <c r="J839" s="1611"/>
      <c r="K839" s="2267"/>
      <c r="L839" s="1894"/>
      <c r="M839" s="1896"/>
      <c r="N839" s="1115"/>
      <c r="O839" s="1113"/>
      <c r="P839" s="1092"/>
      <c r="Q839" s="2021"/>
      <c r="R839" s="1093"/>
      <c r="S839" s="1094"/>
      <c r="T839" s="1095"/>
      <c r="U839" s="1096"/>
      <c r="V839" s="1094"/>
      <c r="W839" s="1095"/>
      <c r="X839" s="1096"/>
      <c r="Y839" s="1090"/>
      <c r="Z839" s="927" t="s">
        <v>2103</v>
      </c>
      <c r="AA839" s="789">
        <v>241</v>
      </c>
      <c r="AB839" s="791"/>
      <c r="AC839" s="2081" t="s">
        <v>7</v>
      </c>
      <c r="AD839" s="1806">
        <f>(400*2)</f>
        <v>800</v>
      </c>
      <c r="AE839" s="1317"/>
      <c r="AF839" s="1362"/>
      <c r="AG839" s="1318"/>
      <c r="AH839" s="1318"/>
      <c r="AI839" s="1318"/>
      <c r="AJ839" s="1318"/>
      <c r="AK839" s="1318"/>
      <c r="AL839" s="1328">
        <f>+AD839</f>
        <v>800</v>
      </c>
      <c r="AM839" s="1318"/>
      <c r="AN839" s="1318"/>
      <c r="AO839" s="1318"/>
      <c r="AP839" s="1318"/>
      <c r="AQ839" s="1318"/>
      <c r="AR839" s="1318"/>
      <c r="AS839" s="1318"/>
      <c r="AT839" s="1318"/>
      <c r="AU839" s="1318"/>
      <c r="AV839" s="1318"/>
      <c r="AW839" s="1318"/>
      <c r="AX839" s="1318"/>
      <c r="AY839" s="1318"/>
      <c r="AZ839" s="1318"/>
      <c r="BA839" s="1318"/>
      <c r="BB839" s="1342"/>
      <c r="BC839" s="1341"/>
      <c r="BD839" s="1341"/>
      <c r="BE839" s="1341"/>
      <c r="BF839" s="1341"/>
      <c r="BG839" s="1341"/>
      <c r="BH839" s="1341"/>
      <c r="BI839" s="1341"/>
      <c r="BJ839" s="1341"/>
      <c r="BK839" s="1341"/>
      <c r="BL839" s="1341"/>
      <c r="BM839" s="1341"/>
      <c r="BN839" s="1341"/>
      <c r="BO839" s="1341"/>
      <c r="BP839" s="1341"/>
      <c r="BQ839" s="1341"/>
      <c r="BR839" s="1341"/>
      <c r="BS839" s="1341"/>
      <c r="BT839" s="1341"/>
      <c r="BU839" s="1341"/>
      <c r="BV839" s="1341"/>
      <c r="BW839" s="1341"/>
      <c r="BX839" s="1341"/>
      <c r="BY839" s="1341"/>
      <c r="BZ839" s="1341"/>
      <c r="CA839" s="1341"/>
      <c r="CB839" s="1341"/>
      <c r="CC839" s="1341"/>
      <c r="CD839" s="1341"/>
      <c r="CE839" s="1341"/>
      <c r="CF839" s="1341"/>
      <c r="CG839" s="1341"/>
      <c r="CH839" s="1378">
        <f t="shared" si="17"/>
        <v>800</v>
      </c>
      <c r="CI839" s="1372"/>
    </row>
    <row r="840" spans="1:87" s="1057" customFormat="1" ht="41.25" customHeight="1">
      <c r="A840" s="1702"/>
      <c r="B840" s="1705"/>
      <c r="C840" s="1543"/>
      <c r="D840" s="1731"/>
      <c r="E840" s="1543"/>
      <c r="F840" s="1543"/>
      <c r="G840" s="1752"/>
      <c r="H840" s="2237"/>
      <c r="I840" s="1979"/>
      <c r="J840" s="1611"/>
      <c r="K840" s="2267"/>
      <c r="L840" s="1894"/>
      <c r="M840" s="1896"/>
      <c r="N840" s="1115"/>
      <c r="O840" s="1113"/>
      <c r="P840" s="1092"/>
      <c r="Q840" s="1091"/>
      <c r="R840" s="1093"/>
      <c r="S840" s="1094"/>
      <c r="T840" s="1095"/>
      <c r="U840" s="1096"/>
      <c r="V840" s="1094"/>
      <c r="W840" s="1095"/>
      <c r="X840" s="1096"/>
      <c r="Y840" s="1090"/>
      <c r="Z840" s="1863" t="s">
        <v>2104</v>
      </c>
      <c r="AA840" s="1099">
        <v>244</v>
      </c>
      <c r="AB840" s="1100"/>
      <c r="AC840" s="1187" t="s">
        <v>127</v>
      </c>
      <c r="AD840" s="1806">
        <f>30</f>
        <v>30</v>
      </c>
      <c r="AE840" s="1317"/>
      <c r="AF840" s="1362"/>
      <c r="AG840" s="1318"/>
      <c r="AH840" s="1318"/>
      <c r="AI840" s="1318"/>
      <c r="AJ840" s="1318"/>
      <c r="AK840" s="1318"/>
      <c r="AL840" s="1318"/>
      <c r="AM840" s="1328"/>
      <c r="AN840" s="1328">
        <f>+AD840</f>
        <v>30</v>
      </c>
      <c r="AO840" s="1328"/>
      <c r="AP840" s="1318"/>
      <c r="AQ840" s="1318"/>
      <c r="AR840" s="1318"/>
      <c r="AS840" s="1318"/>
      <c r="AT840" s="1318"/>
      <c r="AU840" s="1318"/>
      <c r="AV840" s="1318"/>
      <c r="AW840" s="1318"/>
      <c r="AX840" s="1318"/>
      <c r="AY840" s="1318"/>
      <c r="AZ840" s="1318"/>
      <c r="BA840" s="1318"/>
      <c r="BB840" s="1342"/>
      <c r="BC840" s="1341"/>
      <c r="BD840" s="1341"/>
      <c r="BE840" s="1341"/>
      <c r="BF840" s="1341"/>
      <c r="BG840" s="1341"/>
      <c r="BH840" s="1341"/>
      <c r="BI840" s="1341"/>
      <c r="BJ840" s="1341"/>
      <c r="BK840" s="1341"/>
      <c r="BL840" s="1341"/>
      <c r="BM840" s="1341"/>
      <c r="BN840" s="1341"/>
      <c r="BO840" s="1341"/>
      <c r="BP840" s="1341"/>
      <c r="BQ840" s="1341"/>
      <c r="BR840" s="1341"/>
      <c r="BS840" s="1341"/>
      <c r="BT840" s="1341"/>
      <c r="BU840" s="1341"/>
      <c r="BV840" s="1341"/>
      <c r="BW840" s="1341"/>
      <c r="BX840" s="1341"/>
      <c r="BY840" s="1341"/>
      <c r="BZ840" s="1341"/>
      <c r="CA840" s="1341"/>
      <c r="CB840" s="1341"/>
      <c r="CC840" s="1341"/>
      <c r="CD840" s="1341"/>
      <c r="CE840" s="1341"/>
      <c r="CF840" s="1341"/>
      <c r="CG840" s="1341"/>
      <c r="CH840" s="1378">
        <f t="shared" si="17"/>
        <v>30</v>
      </c>
      <c r="CI840" s="1372"/>
    </row>
    <row r="841" spans="1:87" s="1057" customFormat="1" ht="41.25" customHeight="1">
      <c r="A841" s="1702"/>
      <c r="B841" s="1705"/>
      <c r="C841" s="1543"/>
      <c r="D841" s="1731"/>
      <c r="E841" s="1543"/>
      <c r="F841" s="1543"/>
      <c r="G841" s="1752"/>
      <c r="H841" s="2237"/>
      <c r="I841" s="1976"/>
      <c r="J841" s="1612"/>
      <c r="K841" s="2268"/>
      <c r="L841" s="1893"/>
      <c r="M841" s="1893"/>
      <c r="N841" s="1117"/>
      <c r="O841" s="1118"/>
      <c r="P841" s="1119"/>
      <c r="Q841" s="1066"/>
      <c r="R841" s="1067"/>
      <c r="S841" s="1108"/>
      <c r="T841" s="1109"/>
      <c r="U841" s="1110"/>
      <c r="V841" s="1108"/>
      <c r="W841" s="1109"/>
      <c r="X841" s="1110"/>
      <c r="Y841" s="1111"/>
      <c r="Z841" s="2262"/>
      <c r="AA841" s="1101"/>
      <c r="AB841" s="1102"/>
      <c r="AC841" s="1561"/>
      <c r="AD841" s="1808"/>
      <c r="AE841" s="1317"/>
      <c r="AF841" s="1362"/>
      <c r="AG841" s="1318"/>
      <c r="AH841" s="1318"/>
      <c r="AI841" s="1318"/>
      <c r="AJ841" s="1318"/>
      <c r="AK841" s="1318"/>
      <c r="AL841" s="1318"/>
      <c r="AM841" s="1318"/>
      <c r="AN841" s="1318"/>
      <c r="AO841" s="1318"/>
      <c r="AP841" s="1318"/>
      <c r="AQ841" s="1318"/>
      <c r="AR841" s="1318"/>
      <c r="AS841" s="1318"/>
      <c r="AT841" s="1318"/>
      <c r="AU841" s="1318"/>
      <c r="AV841" s="1318"/>
      <c r="AW841" s="1318"/>
      <c r="AX841" s="1318"/>
      <c r="AY841" s="1318"/>
      <c r="AZ841" s="1318"/>
      <c r="BA841" s="1318"/>
      <c r="BB841" s="1342"/>
      <c r="BC841" s="1341"/>
      <c r="BD841" s="1341"/>
      <c r="BE841" s="1341"/>
      <c r="BF841" s="1341"/>
      <c r="BG841" s="1341"/>
      <c r="BH841" s="1341"/>
      <c r="BI841" s="1341"/>
      <c r="BJ841" s="1341"/>
      <c r="BK841" s="1341"/>
      <c r="BL841" s="1341"/>
      <c r="BM841" s="1341"/>
      <c r="BN841" s="1341"/>
      <c r="BO841" s="1341"/>
      <c r="BP841" s="1341"/>
      <c r="BQ841" s="1341"/>
      <c r="BR841" s="1341"/>
      <c r="BS841" s="1341"/>
      <c r="BT841" s="1341"/>
      <c r="BU841" s="1341"/>
      <c r="BV841" s="1341"/>
      <c r="BW841" s="1341"/>
      <c r="BX841" s="1341"/>
      <c r="BY841" s="1341"/>
      <c r="BZ841" s="1341"/>
      <c r="CA841" s="1341"/>
      <c r="CB841" s="1341"/>
      <c r="CC841" s="1341"/>
      <c r="CD841" s="1341"/>
      <c r="CE841" s="1341"/>
      <c r="CF841" s="1341"/>
      <c r="CG841" s="1341"/>
      <c r="CH841" s="1378">
        <f t="shared" si="17"/>
        <v>0</v>
      </c>
      <c r="CI841" s="1372"/>
    </row>
    <row r="842" spans="1:87" s="1057" customFormat="1" ht="95.25" customHeight="1">
      <c r="A842" s="1702"/>
      <c r="B842" s="1705"/>
      <c r="C842" s="1543"/>
      <c r="D842" s="1731"/>
      <c r="E842" s="1543"/>
      <c r="F842" s="1543"/>
      <c r="G842" s="1752"/>
      <c r="H842" s="2237"/>
      <c r="I842" s="1975">
        <v>171</v>
      </c>
      <c r="J842" s="1607">
        <v>8</v>
      </c>
      <c r="K842" s="3126" t="s">
        <v>2108</v>
      </c>
      <c r="L842" s="1894" t="s">
        <v>2099</v>
      </c>
      <c r="M842" s="1897" t="s">
        <v>2109</v>
      </c>
      <c r="N842" s="1120"/>
      <c r="O842" s="1121"/>
      <c r="P842" s="1122"/>
      <c r="Q842" s="2022"/>
      <c r="R842" s="1121"/>
      <c r="S842" s="1094"/>
      <c r="T842" s="1095"/>
      <c r="U842" s="1096"/>
      <c r="V842" s="1094"/>
      <c r="W842" s="1095"/>
      <c r="X842" s="1096"/>
      <c r="Y842" s="1090"/>
      <c r="Z842" s="1862" t="s">
        <v>2100</v>
      </c>
      <c r="AA842" s="1097">
        <v>311</v>
      </c>
      <c r="AB842" s="1098">
        <v>3111</v>
      </c>
      <c r="AC842" s="1560" t="s">
        <v>124</v>
      </c>
      <c r="AD842" s="1804">
        <f>80*250</f>
        <v>20000</v>
      </c>
      <c r="AE842" s="1317"/>
      <c r="AF842" s="1362"/>
      <c r="AG842" s="1318"/>
      <c r="AH842" s="1318"/>
      <c r="AI842" s="1318"/>
      <c r="AJ842" s="1318"/>
      <c r="AK842" s="1318"/>
      <c r="AL842" s="1318"/>
      <c r="AM842" s="1318"/>
      <c r="AN842" s="1318"/>
      <c r="AO842" s="1318"/>
      <c r="AP842" s="1318"/>
      <c r="AQ842" s="1318"/>
      <c r="AR842" s="1318"/>
      <c r="AS842" s="1328"/>
      <c r="AT842" s="1328"/>
      <c r="AU842" s="1328"/>
      <c r="AV842" s="1328"/>
      <c r="AW842" s="1328"/>
      <c r="AX842" s="1328"/>
      <c r="AY842" s="1318"/>
      <c r="AZ842" s="1318"/>
      <c r="BA842" s="1328">
        <f>+AD842</f>
        <v>20000</v>
      </c>
      <c r="BB842" s="1342"/>
      <c r="BC842" s="1341"/>
      <c r="BD842" s="1341"/>
      <c r="BE842" s="1341"/>
      <c r="BF842" s="1341"/>
      <c r="BG842" s="1341"/>
      <c r="BH842" s="1341"/>
      <c r="BI842" s="1341"/>
      <c r="BJ842" s="1341"/>
      <c r="BK842" s="1341"/>
      <c r="BL842" s="1341"/>
      <c r="BM842" s="1341"/>
      <c r="BN842" s="1341"/>
      <c r="BO842" s="1341"/>
      <c r="BP842" s="1341"/>
      <c r="BQ842" s="1341"/>
      <c r="BR842" s="1341"/>
      <c r="BS842" s="1341"/>
      <c r="BT842" s="1341"/>
      <c r="BU842" s="1341"/>
      <c r="BV842" s="1341"/>
      <c r="BW842" s="1341"/>
      <c r="BX842" s="1341"/>
      <c r="BY842" s="1341"/>
      <c r="BZ842" s="1341"/>
      <c r="CA842" s="1341"/>
      <c r="CB842" s="1341"/>
      <c r="CC842" s="1341"/>
      <c r="CD842" s="1341"/>
      <c r="CE842" s="1341"/>
      <c r="CF842" s="1341"/>
      <c r="CG842" s="1341"/>
      <c r="CH842" s="1378">
        <f t="shared" si="17"/>
        <v>20000</v>
      </c>
      <c r="CI842" s="1372"/>
    </row>
    <row r="843" spans="1:87" s="1057" customFormat="1" ht="46.5" customHeight="1">
      <c r="A843" s="1702"/>
      <c r="B843" s="1705"/>
      <c r="C843" s="1543"/>
      <c r="D843" s="1731"/>
      <c r="E843" s="1543"/>
      <c r="F843" s="1543"/>
      <c r="G843" s="1752"/>
      <c r="H843" s="2237"/>
      <c r="I843" s="1975"/>
      <c r="J843" s="1607"/>
      <c r="K843" s="3126"/>
      <c r="L843" s="1894" t="s">
        <v>1070</v>
      </c>
      <c r="M843" s="1898"/>
      <c r="N843" s="1060"/>
      <c r="O843" s="1061"/>
      <c r="P843" s="1123"/>
      <c r="Q843" s="880"/>
      <c r="R843" s="1061"/>
      <c r="S843" s="1094"/>
      <c r="T843" s="1095"/>
      <c r="U843" s="1096"/>
      <c r="V843" s="1094"/>
      <c r="W843" s="1095"/>
      <c r="X843" s="1096"/>
      <c r="Y843" s="1090"/>
      <c r="Z843" s="1862" t="s">
        <v>2101</v>
      </c>
      <c r="AA843" s="1097">
        <v>371</v>
      </c>
      <c r="AB843" s="1098">
        <v>3711</v>
      </c>
      <c r="AC843" s="1560" t="s">
        <v>299</v>
      </c>
      <c r="AD843" s="1805">
        <v>3000</v>
      </c>
      <c r="AE843" s="1317"/>
      <c r="AF843" s="1362"/>
      <c r="AG843" s="1318"/>
      <c r="AH843" s="1318"/>
      <c r="AI843" s="1318"/>
      <c r="AJ843" s="1318"/>
      <c r="AK843" s="1318"/>
      <c r="AL843" s="1318"/>
      <c r="AM843" s="1318"/>
      <c r="AN843" s="1318"/>
      <c r="AO843" s="1318"/>
      <c r="AP843" s="1318"/>
      <c r="AQ843" s="1318"/>
      <c r="AR843" s="1318"/>
      <c r="AS843" s="1318"/>
      <c r="AT843" s="1318"/>
      <c r="AU843" s="1318"/>
      <c r="AV843" s="1318"/>
      <c r="AW843" s="1318"/>
      <c r="AX843" s="1318"/>
      <c r="AY843" s="1318"/>
      <c r="AZ843" s="1318"/>
      <c r="BA843" s="1328"/>
      <c r="BB843" s="1342"/>
      <c r="BC843" s="1341"/>
      <c r="BD843" s="1341"/>
      <c r="BE843" s="1341"/>
      <c r="BF843" s="1341"/>
      <c r="BG843" s="1341"/>
      <c r="BH843" s="1341"/>
      <c r="BI843" s="1341"/>
      <c r="BJ843" s="1341"/>
      <c r="BK843" s="1341"/>
      <c r="BL843" s="1341"/>
      <c r="BM843" s="1343">
        <f>+AD843</f>
        <v>3000</v>
      </c>
      <c r="BN843" s="1341"/>
      <c r="BO843" s="1341"/>
      <c r="BP843" s="1341"/>
      <c r="BQ843" s="1341"/>
      <c r="BR843" s="1341"/>
      <c r="BS843" s="1341"/>
      <c r="BT843" s="1341"/>
      <c r="BU843" s="1341"/>
      <c r="BV843" s="1341"/>
      <c r="BW843" s="1341"/>
      <c r="BX843" s="1341"/>
      <c r="BY843" s="1341"/>
      <c r="BZ843" s="1341"/>
      <c r="CA843" s="1341"/>
      <c r="CB843" s="1341"/>
      <c r="CC843" s="1341"/>
      <c r="CD843" s="1341"/>
      <c r="CE843" s="1341"/>
      <c r="CF843" s="1341"/>
      <c r="CG843" s="1341"/>
      <c r="CH843" s="1378">
        <f t="shared" si="17"/>
        <v>3000</v>
      </c>
      <c r="CI843" s="1372"/>
    </row>
    <row r="844" spans="1:87" s="1057" customFormat="1" ht="84" customHeight="1">
      <c r="A844" s="1702"/>
      <c r="B844" s="1705"/>
      <c r="C844" s="1543"/>
      <c r="D844" s="1731"/>
      <c r="E844" s="1543"/>
      <c r="F844" s="1543"/>
      <c r="G844" s="1752"/>
      <c r="H844" s="2237"/>
      <c r="I844" s="1975"/>
      <c r="J844" s="1607"/>
      <c r="K844" s="3126"/>
      <c r="L844" s="1894"/>
      <c r="M844" s="1898"/>
      <c r="N844" s="1060"/>
      <c r="O844" s="1061"/>
      <c r="P844" s="1123"/>
      <c r="Q844" s="880"/>
      <c r="R844" s="1061"/>
      <c r="S844" s="1094"/>
      <c r="T844" s="1095"/>
      <c r="U844" s="1096"/>
      <c r="V844" s="1094"/>
      <c r="W844" s="1095"/>
      <c r="X844" s="1096"/>
      <c r="Y844" s="1090"/>
      <c r="Z844" s="1862" t="s">
        <v>2102</v>
      </c>
      <c r="AA844" s="1097">
        <v>231</v>
      </c>
      <c r="AB844" s="1098"/>
      <c r="AC844" s="1560" t="s">
        <v>5</v>
      </c>
      <c r="AD844" s="1805">
        <f>(380+(2*520))</f>
        <v>1420</v>
      </c>
      <c r="AE844" s="1317"/>
      <c r="AF844" s="1362"/>
      <c r="AG844" s="1318"/>
      <c r="AH844" s="1318"/>
      <c r="AI844" s="1318"/>
      <c r="AJ844" s="1328">
        <f>+AD844</f>
        <v>1420</v>
      </c>
      <c r="AK844" s="1328"/>
      <c r="AL844" s="1318"/>
      <c r="AM844" s="1318"/>
      <c r="AN844" s="1318"/>
      <c r="AO844" s="1318"/>
      <c r="AP844" s="1318"/>
      <c r="AQ844" s="1318"/>
      <c r="AR844" s="1318"/>
      <c r="AS844" s="1318"/>
      <c r="AT844" s="1318"/>
      <c r="AU844" s="1318"/>
      <c r="AV844" s="1318"/>
      <c r="AW844" s="1318"/>
      <c r="AX844" s="1318"/>
      <c r="AY844" s="1318"/>
      <c r="AZ844" s="1318"/>
      <c r="BA844" s="1318"/>
      <c r="BB844" s="1342"/>
      <c r="BC844" s="1341"/>
      <c r="BD844" s="1341"/>
      <c r="BE844" s="1341"/>
      <c r="BF844" s="1341"/>
      <c r="BG844" s="1341"/>
      <c r="BH844" s="1341"/>
      <c r="BI844" s="1341"/>
      <c r="BJ844" s="1341"/>
      <c r="BK844" s="1341"/>
      <c r="BL844" s="1341"/>
      <c r="BM844" s="1341"/>
      <c r="BN844" s="1341"/>
      <c r="BO844" s="1341"/>
      <c r="BP844" s="1341"/>
      <c r="BQ844" s="1341"/>
      <c r="BR844" s="1341"/>
      <c r="BS844" s="1341"/>
      <c r="BT844" s="1341"/>
      <c r="BU844" s="1341"/>
      <c r="BV844" s="1341"/>
      <c r="BW844" s="1341"/>
      <c r="BX844" s="1341"/>
      <c r="BY844" s="1341"/>
      <c r="BZ844" s="1341"/>
      <c r="CA844" s="1341"/>
      <c r="CB844" s="1341"/>
      <c r="CC844" s="1341"/>
      <c r="CD844" s="1341"/>
      <c r="CE844" s="1341"/>
      <c r="CF844" s="1341"/>
      <c r="CG844" s="1341"/>
      <c r="CH844" s="1378">
        <f t="shared" si="17"/>
        <v>1420</v>
      </c>
      <c r="CI844" s="1372"/>
    </row>
    <row r="845" spans="1:87" s="1057" customFormat="1" ht="26.25" customHeight="1">
      <c r="A845" s="1702"/>
      <c r="B845" s="1705"/>
      <c r="C845" s="1543"/>
      <c r="D845" s="1731"/>
      <c r="E845" s="1543"/>
      <c r="F845" s="1543"/>
      <c r="G845" s="1752"/>
      <c r="H845" s="2237"/>
      <c r="I845" s="1975"/>
      <c r="J845" s="1607"/>
      <c r="K845" s="3126"/>
      <c r="L845" s="1894"/>
      <c r="M845" s="1898"/>
      <c r="N845" s="1060"/>
      <c r="O845" s="1061"/>
      <c r="P845" s="1123"/>
      <c r="Q845" s="880"/>
      <c r="R845" s="1061"/>
      <c r="S845" s="1094"/>
      <c r="T845" s="1095"/>
      <c r="U845" s="1096"/>
      <c r="V845" s="1094"/>
      <c r="W845" s="1095"/>
      <c r="X845" s="1096"/>
      <c r="Y845" s="1090"/>
      <c r="Z845" s="927" t="s">
        <v>2103</v>
      </c>
      <c r="AA845" s="789">
        <v>241</v>
      </c>
      <c r="AB845" s="791"/>
      <c r="AC845" s="2081" t="s">
        <v>7</v>
      </c>
      <c r="AD845" s="1806">
        <f>(400*2)</f>
        <v>800</v>
      </c>
      <c r="AE845" s="1317"/>
      <c r="AF845" s="1362"/>
      <c r="AG845" s="1318"/>
      <c r="AH845" s="1318"/>
      <c r="AI845" s="1318"/>
      <c r="AJ845" s="1318"/>
      <c r="AK845" s="1318"/>
      <c r="AL845" s="1328">
        <f>+AD845</f>
        <v>800</v>
      </c>
      <c r="AM845" s="1318"/>
      <c r="AN845" s="1318"/>
      <c r="AO845" s="1318"/>
      <c r="AP845" s="1318"/>
      <c r="AQ845" s="1318"/>
      <c r="AR845" s="1318"/>
      <c r="AS845" s="1318"/>
      <c r="AT845" s="1318"/>
      <c r="AU845" s="1318"/>
      <c r="AV845" s="1318"/>
      <c r="AW845" s="1318"/>
      <c r="AX845" s="1318"/>
      <c r="AY845" s="1318"/>
      <c r="AZ845" s="1318"/>
      <c r="BA845" s="1318"/>
      <c r="BB845" s="1342"/>
      <c r="BC845" s="1341"/>
      <c r="BD845" s="1341"/>
      <c r="BE845" s="1341"/>
      <c r="BF845" s="1341"/>
      <c r="BG845" s="1341"/>
      <c r="BH845" s="1341"/>
      <c r="BI845" s="1341"/>
      <c r="BJ845" s="1341"/>
      <c r="BK845" s="1341"/>
      <c r="BL845" s="1341"/>
      <c r="BM845" s="1341"/>
      <c r="BN845" s="1341"/>
      <c r="BO845" s="1341"/>
      <c r="BP845" s="1341"/>
      <c r="BQ845" s="1341"/>
      <c r="BR845" s="1341"/>
      <c r="BS845" s="1341"/>
      <c r="BT845" s="1341"/>
      <c r="BU845" s="1341"/>
      <c r="BV845" s="1341"/>
      <c r="BW845" s="1341"/>
      <c r="BX845" s="1341"/>
      <c r="BY845" s="1341"/>
      <c r="BZ845" s="1341"/>
      <c r="CA845" s="1341"/>
      <c r="CB845" s="1341"/>
      <c r="CC845" s="1341"/>
      <c r="CD845" s="1341"/>
      <c r="CE845" s="1341"/>
      <c r="CF845" s="1341"/>
      <c r="CG845" s="1341"/>
      <c r="CH845" s="1378">
        <f t="shared" si="17"/>
        <v>800</v>
      </c>
      <c r="CI845" s="1372"/>
    </row>
    <row r="846" spans="1:87" s="1057" customFormat="1" ht="33" customHeight="1">
      <c r="A846" s="1702"/>
      <c r="B846" s="1705"/>
      <c r="C846" s="1543"/>
      <c r="D846" s="1731"/>
      <c r="E846" s="1543"/>
      <c r="F846" s="1543"/>
      <c r="G846" s="1752"/>
      <c r="H846" s="2237"/>
      <c r="I846" s="1975"/>
      <c r="J846" s="1607"/>
      <c r="K846" s="3126"/>
      <c r="L846" s="1894"/>
      <c r="M846" s="1898"/>
      <c r="N846" s="1060"/>
      <c r="O846" s="1061"/>
      <c r="P846" s="1123"/>
      <c r="Q846" s="880"/>
      <c r="R846" s="1061"/>
      <c r="S846" s="1094"/>
      <c r="T846" s="1095"/>
      <c r="U846" s="1096"/>
      <c r="V846" s="1094"/>
      <c r="W846" s="1095"/>
      <c r="X846" s="1096"/>
      <c r="Y846" s="1090"/>
      <c r="Z846" s="1863" t="s">
        <v>2104</v>
      </c>
      <c r="AA846" s="1099">
        <v>244</v>
      </c>
      <c r="AB846" s="1100"/>
      <c r="AC846" s="1187" t="s">
        <v>127</v>
      </c>
      <c r="AD846" s="1806">
        <f>30</f>
        <v>30</v>
      </c>
      <c r="AE846" s="1317"/>
      <c r="AF846" s="1362"/>
      <c r="AG846" s="1318"/>
      <c r="AH846" s="1318"/>
      <c r="AI846" s="1318"/>
      <c r="AJ846" s="1318"/>
      <c r="AK846" s="1318"/>
      <c r="AL846" s="1318"/>
      <c r="AM846" s="1328"/>
      <c r="AN846" s="1328">
        <f>+AD846</f>
        <v>30</v>
      </c>
      <c r="AO846" s="1328"/>
      <c r="AP846" s="1318"/>
      <c r="AQ846" s="1318"/>
      <c r="AR846" s="1318"/>
      <c r="AS846" s="1318"/>
      <c r="AT846" s="1318"/>
      <c r="AU846" s="1318"/>
      <c r="AV846" s="1318"/>
      <c r="AW846" s="1318"/>
      <c r="AX846" s="1318"/>
      <c r="AY846" s="1318"/>
      <c r="AZ846" s="1318"/>
      <c r="BA846" s="1318"/>
      <c r="BB846" s="1342"/>
      <c r="BC846" s="1341"/>
      <c r="BD846" s="1341"/>
      <c r="BE846" s="1341"/>
      <c r="BF846" s="1341"/>
      <c r="BG846" s="1341"/>
      <c r="BH846" s="1341"/>
      <c r="BI846" s="1341"/>
      <c r="BJ846" s="1341"/>
      <c r="BK846" s="1341"/>
      <c r="BL846" s="1341"/>
      <c r="BM846" s="1341"/>
      <c r="BN846" s="1341"/>
      <c r="BO846" s="1341"/>
      <c r="BP846" s="1341"/>
      <c r="BQ846" s="1341"/>
      <c r="BR846" s="1341"/>
      <c r="BS846" s="1341"/>
      <c r="BT846" s="1341"/>
      <c r="BU846" s="1341"/>
      <c r="BV846" s="1341"/>
      <c r="BW846" s="1341"/>
      <c r="BX846" s="1341"/>
      <c r="BY846" s="1341"/>
      <c r="BZ846" s="1341"/>
      <c r="CA846" s="1341"/>
      <c r="CB846" s="1341"/>
      <c r="CC846" s="1341"/>
      <c r="CD846" s="1341"/>
      <c r="CE846" s="1341"/>
      <c r="CF846" s="1341"/>
      <c r="CG846" s="1341"/>
      <c r="CH846" s="1378">
        <f t="shared" ref="CH846:CH909" si="20">SUM(AE846:CG846)</f>
        <v>30</v>
      </c>
      <c r="CI846" s="1372"/>
    </row>
    <row r="847" spans="1:87" s="1057" customFormat="1" ht="30.75" customHeight="1">
      <c r="A847" s="1702"/>
      <c r="B847" s="1705"/>
      <c r="C847" s="1543"/>
      <c r="D847" s="1731"/>
      <c r="E847" s="1543"/>
      <c r="F847" s="1543"/>
      <c r="G847" s="1752"/>
      <c r="H847" s="2237"/>
      <c r="I847" s="1975"/>
      <c r="J847" s="1607"/>
      <c r="K847" s="3126"/>
      <c r="L847" s="1894"/>
      <c r="M847" s="1898"/>
      <c r="N847" s="1060"/>
      <c r="O847" s="1061"/>
      <c r="P847" s="1123"/>
      <c r="Q847" s="1060"/>
      <c r="R847" s="1061"/>
      <c r="S847" s="1094"/>
      <c r="T847" s="1095"/>
      <c r="U847" s="1096"/>
      <c r="V847" s="1094"/>
      <c r="W847" s="1095"/>
      <c r="X847" s="1096"/>
      <c r="Y847" s="1090"/>
      <c r="Z847" s="2262"/>
      <c r="AA847" s="1124"/>
      <c r="AB847" s="1125"/>
      <c r="AC847" s="2082"/>
      <c r="AD847" s="1809"/>
      <c r="AE847" s="1317"/>
      <c r="AF847" s="1362"/>
      <c r="AG847" s="1318"/>
      <c r="AH847" s="1318"/>
      <c r="AI847" s="1318"/>
      <c r="AJ847" s="1318"/>
      <c r="AK847" s="1318"/>
      <c r="AL847" s="1318"/>
      <c r="AM847" s="1318"/>
      <c r="AN847" s="1318"/>
      <c r="AO847" s="1318"/>
      <c r="AP847" s="1318"/>
      <c r="AQ847" s="1318"/>
      <c r="AR847" s="1318"/>
      <c r="AS847" s="1318"/>
      <c r="AT847" s="1318"/>
      <c r="AU847" s="1318"/>
      <c r="AV847" s="1318"/>
      <c r="AW847" s="1318"/>
      <c r="AX847" s="1318"/>
      <c r="AY847" s="1318"/>
      <c r="AZ847" s="1318"/>
      <c r="BA847" s="1318"/>
      <c r="BB847" s="1342"/>
      <c r="BC847" s="1341"/>
      <c r="BD847" s="1341"/>
      <c r="BE847" s="1341"/>
      <c r="BF847" s="1341"/>
      <c r="BG847" s="1341"/>
      <c r="BH847" s="1341"/>
      <c r="BI847" s="1341"/>
      <c r="BJ847" s="1341"/>
      <c r="BK847" s="1341"/>
      <c r="BL847" s="1341"/>
      <c r="BM847" s="1341"/>
      <c r="BN847" s="1341"/>
      <c r="BO847" s="1341"/>
      <c r="BP847" s="1341"/>
      <c r="BQ847" s="1341"/>
      <c r="BR847" s="1341"/>
      <c r="BS847" s="1341"/>
      <c r="BT847" s="1341"/>
      <c r="BU847" s="1341"/>
      <c r="BV847" s="1341"/>
      <c r="BW847" s="1341"/>
      <c r="BX847" s="1341"/>
      <c r="BY847" s="1341"/>
      <c r="BZ847" s="1341"/>
      <c r="CA847" s="1341"/>
      <c r="CB847" s="1341"/>
      <c r="CC847" s="1341"/>
      <c r="CD847" s="1341"/>
      <c r="CE847" s="1341"/>
      <c r="CF847" s="1341"/>
      <c r="CG847" s="1341"/>
      <c r="CH847" s="1378">
        <f t="shared" si="20"/>
        <v>0</v>
      </c>
      <c r="CI847" s="1372"/>
    </row>
    <row r="848" spans="1:87" s="1057" customFormat="1" ht="66" customHeight="1">
      <c r="A848" s="1702"/>
      <c r="B848" s="1705"/>
      <c r="C848" s="1543"/>
      <c r="D848" s="1731"/>
      <c r="E848" s="1543"/>
      <c r="F848" s="1543"/>
      <c r="G848" s="1752"/>
      <c r="H848" s="2237"/>
      <c r="I848" s="1978">
        <v>172</v>
      </c>
      <c r="J848" s="1956">
        <v>9</v>
      </c>
      <c r="K848" s="3125" t="s">
        <v>2110</v>
      </c>
      <c r="L848" s="1895" t="s">
        <v>2099</v>
      </c>
      <c r="M848" s="1897" t="s">
        <v>2109</v>
      </c>
      <c r="N848" s="1120"/>
      <c r="O848" s="1121"/>
      <c r="P848" s="1122"/>
      <c r="Q848" s="1120"/>
      <c r="R848" s="2023"/>
      <c r="S848" s="1087"/>
      <c r="T848" s="1088"/>
      <c r="U848" s="1089"/>
      <c r="V848" s="1087"/>
      <c r="W848" s="1088"/>
      <c r="X848" s="1089"/>
      <c r="Y848" s="1104"/>
      <c r="Z848" s="1862" t="s">
        <v>2100</v>
      </c>
      <c r="AA848" s="1097">
        <v>311</v>
      </c>
      <c r="AB848" s="1098">
        <v>3111</v>
      </c>
      <c r="AC848" s="1560" t="s">
        <v>124</v>
      </c>
      <c r="AD848" s="1804">
        <f>80*250</f>
        <v>20000</v>
      </c>
      <c r="AE848" s="1317"/>
      <c r="AF848" s="1362"/>
      <c r="AG848" s="1318"/>
      <c r="AH848" s="1318"/>
      <c r="AI848" s="1318"/>
      <c r="AJ848" s="1318"/>
      <c r="AK848" s="1318"/>
      <c r="AL848" s="1318"/>
      <c r="AM848" s="1318"/>
      <c r="AN848" s="1318"/>
      <c r="AO848" s="1318"/>
      <c r="AP848" s="1318"/>
      <c r="AQ848" s="1318"/>
      <c r="AR848" s="1318"/>
      <c r="AS848" s="1328"/>
      <c r="AT848" s="1328"/>
      <c r="AU848" s="1328"/>
      <c r="AV848" s="1328"/>
      <c r="AW848" s="1328"/>
      <c r="AX848" s="1328"/>
      <c r="AY848" s="1318"/>
      <c r="AZ848" s="1318"/>
      <c r="BA848" s="1328">
        <f>+AD848</f>
        <v>20000</v>
      </c>
      <c r="BB848" s="1342"/>
      <c r="BC848" s="1341"/>
      <c r="BD848" s="1341"/>
      <c r="BE848" s="1341"/>
      <c r="BF848" s="1341"/>
      <c r="BG848" s="1341"/>
      <c r="BH848" s="1341"/>
      <c r="BI848" s="1341"/>
      <c r="BJ848" s="1341"/>
      <c r="BK848" s="1341"/>
      <c r="BL848" s="1341"/>
      <c r="BM848" s="1341"/>
      <c r="BN848" s="1341"/>
      <c r="BO848" s="1341"/>
      <c r="BP848" s="1341"/>
      <c r="BQ848" s="1341"/>
      <c r="BR848" s="1341"/>
      <c r="BS848" s="1341"/>
      <c r="BT848" s="1341"/>
      <c r="BU848" s="1341"/>
      <c r="BV848" s="1341"/>
      <c r="BW848" s="1341"/>
      <c r="BX848" s="1341"/>
      <c r="BY848" s="1341"/>
      <c r="BZ848" s="1341"/>
      <c r="CA848" s="1341"/>
      <c r="CB848" s="1341"/>
      <c r="CC848" s="1341"/>
      <c r="CD848" s="1341"/>
      <c r="CE848" s="1341"/>
      <c r="CF848" s="1341"/>
      <c r="CG848" s="1341"/>
      <c r="CH848" s="1378">
        <f t="shared" si="20"/>
        <v>20000</v>
      </c>
      <c r="CI848" s="1372"/>
    </row>
    <row r="849" spans="1:87" s="1057" customFormat="1" ht="41.25" customHeight="1">
      <c r="A849" s="1702"/>
      <c r="B849" s="1705"/>
      <c r="C849" s="1543"/>
      <c r="D849" s="1731"/>
      <c r="E849" s="1543"/>
      <c r="F849" s="1543"/>
      <c r="G849" s="1752"/>
      <c r="H849" s="2237"/>
      <c r="I849" s="1979"/>
      <c r="J849" s="1611"/>
      <c r="K849" s="3126"/>
      <c r="L849" s="1894" t="s">
        <v>1070</v>
      </c>
      <c r="M849" s="1898"/>
      <c r="N849" s="1060"/>
      <c r="O849" s="1061"/>
      <c r="P849" s="1123"/>
      <c r="Q849" s="1060"/>
      <c r="R849" s="873"/>
      <c r="S849" s="1094"/>
      <c r="T849" s="1095"/>
      <c r="U849" s="1096"/>
      <c r="V849" s="1094"/>
      <c r="W849" s="1095"/>
      <c r="X849" s="1096"/>
      <c r="Y849" s="1090"/>
      <c r="Z849" s="1862" t="s">
        <v>2101</v>
      </c>
      <c r="AA849" s="1097">
        <v>371</v>
      </c>
      <c r="AB849" s="1098">
        <v>3711</v>
      </c>
      <c r="AC849" s="1560" t="s">
        <v>299</v>
      </c>
      <c r="AD849" s="1805">
        <v>3000</v>
      </c>
      <c r="AE849" s="1317"/>
      <c r="AF849" s="1362"/>
      <c r="AG849" s="1318"/>
      <c r="AH849" s="1318"/>
      <c r="AI849" s="1318"/>
      <c r="AJ849" s="1318"/>
      <c r="AK849" s="1318"/>
      <c r="AL849" s="1318"/>
      <c r="AM849" s="1318"/>
      <c r="AN849" s="1318"/>
      <c r="AO849" s="1318"/>
      <c r="AP849" s="1318"/>
      <c r="AQ849" s="1318"/>
      <c r="AR849" s="1318"/>
      <c r="AS849" s="1318"/>
      <c r="AT849" s="1318"/>
      <c r="AU849" s="1318"/>
      <c r="AV849" s="1318"/>
      <c r="AW849" s="1318"/>
      <c r="AX849" s="1318"/>
      <c r="AY849" s="1318"/>
      <c r="AZ849" s="1318"/>
      <c r="BA849" s="1328"/>
      <c r="BB849" s="1342"/>
      <c r="BC849" s="1341"/>
      <c r="BD849" s="1341"/>
      <c r="BE849" s="1341"/>
      <c r="BF849" s="1341"/>
      <c r="BG849" s="1341"/>
      <c r="BH849" s="1341"/>
      <c r="BI849" s="1341"/>
      <c r="BJ849" s="1341"/>
      <c r="BK849" s="1341"/>
      <c r="BL849" s="1341"/>
      <c r="BM849" s="1343">
        <f>+AD849</f>
        <v>3000</v>
      </c>
      <c r="BN849" s="1341"/>
      <c r="BO849" s="1341"/>
      <c r="BP849" s="1341"/>
      <c r="BQ849" s="1341"/>
      <c r="BR849" s="1341"/>
      <c r="BS849" s="1341"/>
      <c r="BT849" s="1341"/>
      <c r="BU849" s="1341"/>
      <c r="BV849" s="1341"/>
      <c r="BW849" s="1341"/>
      <c r="BX849" s="1341"/>
      <c r="BY849" s="1341"/>
      <c r="BZ849" s="1341"/>
      <c r="CA849" s="1341"/>
      <c r="CB849" s="1341"/>
      <c r="CC849" s="1341"/>
      <c r="CD849" s="1341"/>
      <c r="CE849" s="1341"/>
      <c r="CF849" s="1341"/>
      <c r="CG849" s="1341"/>
      <c r="CH849" s="1378">
        <f t="shared" si="20"/>
        <v>3000</v>
      </c>
      <c r="CI849" s="1372"/>
    </row>
    <row r="850" spans="1:87" s="1057" customFormat="1" ht="76.5" customHeight="1">
      <c r="A850" s="1702"/>
      <c r="B850" s="1705"/>
      <c r="C850" s="1543"/>
      <c r="D850" s="1731"/>
      <c r="E850" s="1543"/>
      <c r="F850" s="1543"/>
      <c r="G850" s="1752"/>
      <c r="H850" s="2237"/>
      <c r="I850" s="1979"/>
      <c r="J850" s="1611"/>
      <c r="K850" s="2267"/>
      <c r="L850" s="1894"/>
      <c r="M850" s="1898"/>
      <c r="N850" s="1126"/>
      <c r="O850" s="1061"/>
      <c r="P850" s="1123"/>
      <c r="Q850" s="1126"/>
      <c r="R850" s="873"/>
      <c r="S850" s="1094"/>
      <c r="T850" s="1095"/>
      <c r="U850" s="1096"/>
      <c r="V850" s="1094"/>
      <c r="W850" s="1095"/>
      <c r="X850" s="1096"/>
      <c r="Y850" s="1090"/>
      <c r="Z850" s="1862" t="s">
        <v>2102</v>
      </c>
      <c r="AA850" s="1097">
        <v>231</v>
      </c>
      <c r="AB850" s="1098"/>
      <c r="AC850" s="1560" t="s">
        <v>5</v>
      </c>
      <c r="AD850" s="1805">
        <f>(380+(2*520))</f>
        <v>1420</v>
      </c>
      <c r="AE850" s="1317"/>
      <c r="AF850" s="1362"/>
      <c r="AG850" s="1318"/>
      <c r="AH850" s="1318"/>
      <c r="AI850" s="1318"/>
      <c r="AJ850" s="1328">
        <f>+AD850</f>
        <v>1420</v>
      </c>
      <c r="AK850" s="1328"/>
      <c r="AL850" s="1318"/>
      <c r="AM850" s="1318"/>
      <c r="AN850" s="1318"/>
      <c r="AO850" s="1318"/>
      <c r="AP850" s="1318"/>
      <c r="AQ850" s="1318"/>
      <c r="AR850" s="1318"/>
      <c r="AS850" s="1318"/>
      <c r="AT850" s="1318"/>
      <c r="AU850" s="1318"/>
      <c r="AV850" s="1318"/>
      <c r="AW850" s="1318"/>
      <c r="AX850" s="1318"/>
      <c r="AY850" s="1318"/>
      <c r="AZ850" s="1318"/>
      <c r="BA850" s="1318"/>
      <c r="BB850" s="1342"/>
      <c r="BC850" s="1341"/>
      <c r="BD850" s="1341"/>
      <c r="BE850" s="1341"/>
      <c r="BF850" s="1341"/>
      <c r="BG850" s="1341"/>
      <c r="BH850" s="1341"/>
      <c r="BI850" s="1341"/>
      <c r="BJ850" s="1341"/>
      <c r="BK850" s="1341"/>
      <c r="BL850" s="1341"/>
      <c r="BM850" s="1341"/>
      <c r="BN850" s="1341"/>
      <c r="BO850" s="1341"/>
      <c r="BP850" s="1341"/>
      <c r="BQ850" s="1341"/>
      <c r="BR850" s="1341"/>
      <c r="BS850" s="1341"/>
      <c r="BT850" s="1341"/>
      <c r="BU850" s="1341"/>
      <c r="BV850" s="1341"/>
      <c r="BW850" s="1341"/>
      <c r="BX850" s="1341"/>
      <c r="BY850" s="1341"/>
      <c r="BZ850" s="1341"/>
      <c r="CA850" s="1341"/>
      <c r="CB850" s="1341"/>
      <c r="CC850" s="1341"/>
      <c r="CD850" s="1341"/>
      <c r="CE850" s="1341"/>
      <c r="CF850" s="1341"/>
      <c r="CG850" s="1341"/>
      <c r="CH850" s="1378">
        <f t="shared" si="20"/>
        <v>1420</v>
      </c>
      <c r="CI850" s="1372"/>
    </row>
    <row r="851" spans="1:87" s="1057" customFormat="1" ht="24" customHeight="1">
      <c r="A851" s="1702"/>
      <c r="B851" s="1705"/>
      <c r="C851" s="1543"/>
      <c r="D851" s="1731"/>
      <c r="E851" s="1543"/>
      <c r="F851" s="1543"/>
      <c r="G851" s="1752"/>
      <c r="H851" s="2237"/>
      <c r="I851" s="1979"/>
      <c r="J851" s="1611"/>
      <c r="K851" s="2267"/>
      <c r="L851" s="1894"/>
      <c r="M851" s="1898"/>
      <c r="N851" s="1126"/>
      <c r="O851" s="1061"/>
      <c r="P851" s="1123"/>
      <c r="Q851" s="1126"/>
      <c r="R851" s="1061"/>
      <c r="S851" s="1094"/>
      <c r="T851" s="1095"/>
      <c r="U851" s="1096"/>
      <c r="V851" s="1094"/>
      <c r="W851" s="1095"/>
      <c r="X851" s="1096"/>
      <c r="Y851" s="1090"/>
      <c r="Z851" s="927" t="s">
        <v>2103</v>
      </c>
      <c r="AA851" s="789">
        <v>241</v>
      </c>
      <c r="AB851" s="791"/>
      <c r="AC851" s="2081" t="s">
        <v>7</v>
      </c>
      <c r="AD851" s="1806">
        <f>(400*2)</f>
        <v>800</v>
      </c>
      <c r="AE851" s="1317"/>
      <c r="AF851" s="1362"/>
      <c r="AG851" s="1318"/>
      <c r="AH851" s="1318"/>
      <c r="AI851" s="1318"/>
      <c r="AJ851" s="1318"/>
      <c r="AK851" s="1318"/>
      <c r="AL851" s="1328">
        <f>+AD851</f>
        <v>800</v>
      </c>
      <c r="AM851" s="1318"/>
      <c r="AN851" s="1318"/>
      <c r="AO851" s="1318"/>
      <c r="AP851" s="1318"/>
      <c r="AQ851" s="1318"/>
      <c r="AR851" s="1318"/>
      <c r="AS851" s="1318"/>
      <c r="AT851" s="1318"/>
      <c r="AU851" s="1318"/>
      <c r="AV851" s="1318"/>
      <c r="AW851" s="1318"/>
      <c r="AX851" s="1318"/>
      <c r="AY851" s="1318"/>
      <c r="AZ851" s="1318"/>
      <c r="BA851" s="1318"/>
      <c r="BB851" s="1342"/>
      <c r="BC851" s="1341"/>
      <c r="BD851" s="1341"/>
      <c r="BE851" s="1341"/>
      <c r="BF851" s="1341"/>
      <c r="BG851" s="1341"/>
      <c r="BH851" s="1341"/>
      <c r="BI851" s="1341"/>
      <c r="BJ851" s="1341"/>
      <c r="BK851" s="1341"/>
      <c r="BL851" s="1341"/>
      <c r="BM851" s="1341"/>
      <c r="BN851" s="1341"/>
      <c r="BO851" s="1341"/>
      <c r="BP851" s="1341"/>
      <c r="BQ851" s="1341"/>
      <c r="BR851" s="1341"/>
      <c r="BS851" s="1341"/>
      <c r="BT851" s="1341"/>
      <c r="BU851" s="1341"/>
      <c r="BV851" s="1341"/>
      <c r="BW851" s="1341"/>
      <c r="BX851" s="1341"/>
      <c r="BY851" s="1341"/>
      <c r="BZ851" s="1341"/>
      <c r="CA851" s="1341"/>
      <c r="CB851" s="1341"/>
      <c r="CC851" s="1341"/>
      <c r="CD851" s="1341"/>
      <c r="CE851" s="1341"/>
      <c r="CF851" s="1341"/>
      <c r="CG851" s="1341"/>
      <c r="CH851" s="1378">
        <f t="shared" si="20"/>
        <v>800</v>
      </c>
      <c r="CI851" s="1372"/>
    </row>
    <row r="852" spans="1:87" s="1057" customFormat="1" ht="28.5" customHeight="1">
      <c r="A852" s="1702"/>
      <c r="B852" s="1705"/>
      <c r="C852" s="1543"/>
      <c r="D852" s="1731"/>
      <c r="E852" s="1543"/>
      <c r="F852" s="1543"/>
      <c r="G852" s="2261"/>
      <c r="H852" s="2237"/>
      <c r="I852" s="1979"/>
      <c r="J852" s="1611"/>
      <c r="K852" s="2267"/>
      <c r="L852" s="1894"/>
      <c r="M852" s="1898"/>
      <c r="N852" s="1126"/>
      <c r="O852" s="1061"/>
      <c r="P852" s="1123"/>
      <c r="Q852" s="1126"/>
      <c r="R852" s="1061"/>
      <c r="S852" s="1094"/>
      <c r="T852" s="1095"/>
      <c r="U852" s="1096"/>
      <c r="V852" s="1094"/>
      <c r="W852" s="1095"/>
      <c r="X852" s="1096"/>
      <c r="Y852" s="1090"/>
      <c r="Z852" s="1863" t="s">
        <v>2104</v>
      </c>
      <c r="AA852" s="1099">
        <v>244</v>
      </c>
      <c r="AB852" s="1100"/>
      <c r="AC852" s="1187" t="s">
        <v>127</v>
      </c>
      <c r="AD852" s="1806">
        <f>30</f>
        <v>30</v>
      </c>
      <c r="AE852" s="1317"/>
      <c r="AF852" s="1362"/>
      <c r="AG852" s="1318"/>
      <c r="AH852" s="1318"/>
      <c r="AI852" s="1318"/>
      <c r="AJ852" s="1318"/>
      <c r="AK852" s="1318"/>
      <c r="AL852" s="1318"/>
      <c r="AM852" s="1328"/>
      <c r="AN852" s="1328">
        <f>+AD852</f>
        <v>30</v>
      </c>
      <c r="AO852" s="1328"/>
      <c r="AP852" s="1318"/>
      <c r="AQ852" s="1318"/>
      <c r="AR852" s="1318"/>
      <c r="AS852" s="1318"/>
      <c r="AT852" s="1318"/>
      <c r="AU852" s="1318"/>
      <c r="AV852" s="1318"/>
      <c r="AW852" s="1318"/>
      <c r="AX852" s="1318"/>
      <c r="AY852" s="1318"/>
      <c r="AZ852" s="1318"/>
      <c r="BA852" s="1318"/>
      <c r="BB852" s="1342"/>
      <c r="BC852" s="1341"/>
      <c r="BD852" s="1341"/>
      <c r="BE852" s="1341"/>
      <c r="BF852" s="1341"/>
      <c r="BG852" s="1341"/>
      <c r="BH852" s="1341"/>
      <c r="BI852" s="1341"/>
      <c r="BJ852" s="1341"/>
      <c r="BK852" s="1341"/>
      <c r="BL852" s="1341"/>
      <c r="BM852" s="1341"/>
      <c r="BN852" s="1341"/>
      <c r="BO852" s="1341"/>
      <c r="BP852" s="1341"/>
      <c r="BQ852" s="1341"/>
      <c r="BR852" s="1341"/>
      <c r="BS852" s="1341"/>
      <c r="BT852" s="1341"/>
      <c r="BU852" s="1341"/>
      <c r="BV852" s="1341"/>
      <c r="BW852" s="1341"/>
      <c r="BX852" s="1341"/>
      <c r="BY852" s="1341"/>
      <c r="BZ852" s="1341"/>
      <c r="CA852" s="1341"/>
      <c r="CB852" s="1341"/>
      <c r="CC852" s="1341"/>
      <c r="CD852" s="1341"/>
      <c r="CE852" s="1341"/>
      <c r="CF852" s="1341"/>
      <c r="CG852" s="1341"/>
      <c r="CH852" s="1378">
        <f t="shared" si="20"/>
        <v>30</v>
      </c>
      <c r="CI852" s="1372"/>
    </row>
    <row r="853" spans="1:87" s="1057" customFormat="1" ht="41.25" customHeight="1">
      <c r="A853" s="1702"/>
      <c r="B853" s="1705"/>
      <c r="C853" s="1543"/>
      <c r="D853" s="1731"/>
      <c r="E853" s="1543"/>
      <c r="F853" s="1543"/>
      <c r="G853" s="2261"/>
      <c r="H853" s="2237"/>
      <c r="I853" s="1976"/>
      <c r="J853" s="1612"/>
      <c r="K853" s="2268"/>
      <c r="L853" s="1893"/>
      <c r="M853" s="2257"/>
      <c r="N853" s="1105"/>
      <c r="O853" s="1106"/>
      <c r="P853" s="1107"/>
      <c r="Q853" s="1105"/>
      <c r="R853" s="1106"/>
      <c r="S853" s="1108"/>
      <c r="T853" s="1109"/>
      <c r="U853" s="1110"/>
      <c r="V853" s="1108"/>
      <c r="W853" s="1109"/>
      <c r="X853" s="1110"/>
      <c r="Y853" s="1111"/>
      <c r="Z853" s="1864"/>
      <c r="AA853" s="1127"/>
      <c r="AB853" s="1125"/>
      <c r="AC853" s="2082"/>
      <c r="AD853" s="1809"/>
      <c r="AE853" s="1317"/>
      <c r="AF853" s="1362"/>
      <c r="AG853" s="1318"/>
      <c r="AH853" s="1318"/>
      <c r="AI853" s="1318"/>
      <c r="AJ853" s="1318"/>
      <c r="AK853" s="1318"/>
      <c r="AL853" s="1318"/>
      <c r="AM853" s="1318"/>
      <c r="AN853" s="1318"/>
      <c r="AO853" s="1318"/>
      <c r="AP853" s="1318"/>
      <c r="AQ853" s="1318"/>
      <c r="AR853" s="1318"/>
      <c r="AS853" s="1318"/>
      <c r="AT853" s="1318"/>
      <c r="AU853" s="1318"/>
      <c r="AV853" s="1318"/>
      <c r="AW853" s="1318"/>
      <c r="AX853" s="1318"/>
      <c r="AY853" s="1318"/>
      <c r="AZ853" s="1318"/>
      <c r="BA853" s="1318"/>
      <c r="BB853" s="1342"/>
      <c r="BC853" s="1341"/>
      <c r="BD853" s="1341"/>
      <c r="BE853" s="1341"/>
      <c r="BF853" s="1341"/>
      <c r="BG853" s="1341"/>
      <c r="BH853" s="1341"/>
      <c r="BI853" s="1341"/>
      <c r="BJ853" s="1341"/>
      <c r="BK853" s="1341"/>
      <c r="BL853" s="1341"/>
      <c r="BM853" s="1341"/>
      <c r="BN853" s="1341"/>
      <c r="BO853" s="1341"/>
      <c r="BP853" s="1341"/>
      <c r="BQ853" s="1341"/>
      <c r="BR853" s="1341"/>
      <c r="BS853" s="1341"/>
      <c r="BT853" s="1341"/>
      <c r="BU853" s="1341"/>
      <c r="BV853" s="1341"/>
      <c r="BW853" s="1341"/>
      <c r="BX853" s="1341"/>
      <c r="BY853" s="1341"/>
      <c r="BZ853" s="1341"/>
      <c r="CA853" s="1341"/>
      <c r="CB853" s="1341"/>
      <c r="CC853" s="1341"/>
      <c r="CD853" s="1341"/>
      <c r="CE853" s="1341"/>
      <c r="CF853" s="1341"/>
      <c r="CG853" s="1341"/>
      <c r="CH853" s="1378">
        <f t="shared" si="20"/>
        <v>0</v>
      </c>
      <c r="CI853" s="1372"/>
    </row>
    <row r="854" spans="1:87" s="1057" customFormat="1" ht="33" customHeight="1">
      <c r="A854" s="1702"/>
      <c r="B854" s="1705"/>
      <c r="C854" s="1543"/>
      <c r="D854" s="1735"/>
      <c r="E854" s="1543"/>
      <c r="F854" s="1736"/>
      <c r="G854" s="1752"/>
      <c r="H854" s="2237"/>
      <c r="I854" s="1975">
        <v>173</v>
      </c>
      <c r="J854" s="1607">
        <v>10</v>
      </c>
      <c r="K854" s="3465" t="s">
        <v>2111</v>
      </c>
      <c r="L854" s="3466" t="s">
        <v>667</v>
      </c>
      <c r="M854" s="3467" t="s">
        <v>2109</v>
      </c>
      <c r="N854" s="1060"/>
      <c r="O854" s="1061"/>
      <c r="P854" s="1074"/>
      <c r="Q854" s="1060"/>
      <c r="R854" s="1061"/>
      <c r="S854" s="1074"/>
      <c r="T854" s="1060"/>
      <c r="U854" s="1061"/>
      <c r="V854" s="1074"/>
      <c r="W854" s="1060"/>
      <c r="X854" s="873"/>
      <c r="Y854" s="1076"/>
      <c r="Z854" s="3297" t="s">
        <v>2112</v>
      </c>
      <c r="AA854" s="1097">
        <v>311</v>
      </c>
      <c r="AB854" s="1098">
        <v>3111</v>
      </c>
      <c r="AC854" s="1560" t="s">
        <v>124</v>
      </c>
      <c r="AD854" s="1804">
        <f>250*100</f>
        <v>25000</v>
      </c>
      <c r="AE854" s="1317"/>
      <c r="AF854" s="1362"/>
      <c r="AG854" s="1318"/>
      <c r="AH854" s="1318"/>
      <c r="AI854" s="1318"/>
      <c r="AJ854" s="1318"/>
      <c r="AK854" s="1318"/>
      <c r="AL854" s="1318"/>
      <c r="AM854" s="1318"/>
      <c r="AN854" s="1318"/>
      <c r="AO854" s="1318"/>
      <c r="AP854" s="1318"/>
      <c r="AQ854" s="1318"/>
      <c r="AR854" s="1318"/>
      <c r="AS854" s="1328"/>
      <c r="AT854" s="1328"/>
      <c r="AU854" s="1328"/>
      <c r="AV854" s="1328"/>
      <c r="AW854" s="1328"/>
      <c r="AX854" s="1328"/>
      <c r="AY854" s="1318"/>
      <c r="AZ854" s="1318"/>
      <c r="BA854" s="1328">
        <f>+AD854</f>
        <v>25000</v>
      </c>
      <c r="BB854" s="1342"/>
      <c r="BC854" s="1341"/>
      <c r="BD854" s="1341"/>
      <c r="BE854" s="1341"/>
      <c r="BF854" s="1341"/>
      <c r="BG854" s="1341"/>
      <c r="BH854" s="1341"/>
      <c r="BI854" s="1341"/>
      <c r="BJ854" s="1341"/>
      <c r="BK854" s="1341"/>
      <c r="BL854" s="1341"/>
      <c r="BM854" s="1341"/>
      <c r="BN854" s="1341"/>
      <c r="BO854" s="1341"/>
      <c r="BP854" s="1341"/>
      <c r="BQ854" s="1341"/>
      <c r="BR854" s="1341"/>
      <c r="BS854" s="1341"/>
      <c r="BT854" s="1341"/>
      <c r="BU854" s="1341"/>
      <c r="BV854" s="1341"/>
      <c r="BW854" s="1341"/>
      <c r="BX854" s="1341"/>
      <c r="BY854" s="1341"/>
      <c r="BZ854" s="1341"/>
      <c r="CA854" s="1341"/>
      <c r="CB854" s="1341"/>
      <c r="CC854" s="1341"/>
      <c r="CD854" s="1341"/>
      <c r="CE854" s="1341"/>
      <c r="CF854" s="1341"/>
      <c r="CG854" s="1341"/>
      <c r="CH854" s="1378">
        <f t="shared" si="20"/>
        <v>25000</v>
      </c>
      <c r="CI854" s="1372"/>
    </row>
    <row r="855" spans="1:87" s="1057" customFormat="1" ht="24" customHeight="1">
      <c r="A855" s="1702"/>
      <c r="B855" s="1705"/>
      <c r="C855" s="1543"/>
      <c r="D855" s="1735"/>
      <c r="E855" s="1543"/>
      <c r="F855" s="1736"/>
      <c r="G855" s="1752"/>
      <c r="H855" s="2237"/>
      <c r="I855" s="1975"/>
      <c r="J855" s="1607"/>
      <c r="K855" s="3465"/>
      <c r="L855" s="3466"/>
      <c r="M855" s="3468"/>
      <c r="N855" s="1060"/>
      <c r="O855" s="1061"/>
      <c r="P855" s="1074"/>
      <c r="Q855" s="1060"/>
      <c r="R855" s="1061"/>
      <c r="S855" s="1074"/>
      <c r="T855" s="1060"/>
      <c r="U855" s="1061"/>
      <c r="V855" s="1074"/>
      <c r="W855" s="1060"/>
      <c r="X855" s="873"/>
      <c r="Y855" s="1076"/>
      <c r="Z855" s="3297"/>
      <c r="AA855" s="1097"/>
      <c r="AB855" s="1098"/>
      <c r="AC855" s="1560"/>
      <c r="AD855" s="1804"/>
      <c r="AE855" s="1317"/>
      <c r="AF855" s="1362"/>
      <c r="AG855" s="1318"/>
      <c r="AH855" s="1318"/>
      <c r="AI855" s="1318"/>
      <c r="AJ855" s="1318"/>
      <c r="AK855" s="1318"/>
      <c r="AL855" s="1318"/>
      <c r="AM855" s="1318"/>
      <c r="AN855" s="1318"/>
      <c r="AO855" s="1318"/>
      <c r="AP855" s="1318"/>
      <c r="AQ855" s="1318"/>
      <c r="AR855" s="1318"/>
      <c r="AS855" s="1318"/>
      <c r="AT855" s="1318"/>
      <c r="AU855" s="1318"/>
      <c r="AV855" s="1318"/>
      <c r="AW855" s="1318"/>
      <c r="AX855" s="1318"/>
      <c r="AY855" s="1318"/>
      <c r="AZ855" s="1318"/>
      <c r="BA855" s="1318"/>
      <c r="BB855" s="1342"/>
      <c r="BC855" s="1341"/>
      <c r="BD855" s="1341"/>
      <c r="BE855" s="1341"/>
      <c r="BF855" s="1341"/>
      <c r="BG855" s="1341"/>
      <c r="BH855" s="1341"/>
      <c r="BI855" s="1341"/>
      <c r="BJ855" s="1341"/>
      <c r="BK855" s="1341"/>
      <c r="BL855" s="1341"/>
      <c r="BM855" s="1341"/>
      <c r="BN855" s="1341"/>
      <c r="BO855" s="1341"/>
      <c r="BP855" s="1341"/>
      <c r="BQ855" s="1341"/>
      <c r="BR855" s="1341"/>
      <c r="BS855" s="1341"/>
      <c r="BT855" s="1341"/>
      <c r="BU855" s="1341"/>
      <c r="BV855" s="1341"/>
      <c r="BW855" s="1341"/>
      <c r="BX855" s="1341"/>
      <c r="BY855" s="1341"/>
      <c r="BZ855" s="1341"/>
      <c r="CA855" s="1341"/>
      <c r="CB855" s="1341"/>
      <c r="CC855" s="1341"/>
      <c r="CD855" s="1341"/>
      <c r="CE855" s="1341"/>
      <c r="CF855" s="1341"/>
      <c r="CG855" s="1341"/>
      <c r="CH855" s="1378">
        <f t="shared" si="20"/>
        <v>0</v>
      </c>
      <c r="CI855" s="1372"/>
    </row>
    <row r="856" spans="1:87" s="1057" customFormat="1" ht="67.5" customHeight="1">
      <c r="A856" s="1702"/>
      <c r="B856" s="1705"/>
      <c r="C856" s="1543"/>
      <c r="D856" s="1735"/>
      <c r="E856" s="1543"/>
      <c r="F856" s="1736"/>
      <c r="G856" s="1752"/>
      <c r="H856" s="2237"/>
      <c r="I856" s="1975"/>
      <c r="J856" s="1607"/>
      <c r="K856" s="3465"/>
      <c r="L856" s="2327"/>
      <c r="M856" s="3468"/>
      <c r="N856" s="1060"/>
      <c r="O856" s="1061"/>
      <c r="P856" s="1074"/>
      <c r="Q856" s="1060"/>
      <c r="R856" s="1061"/>
      <c r="S856" s="1074"/>
      <c r="T856" s="1060"/>
      <c r="U856" s="1061"/>
      <c r="V856" s="1074"/>
      <c r="W856" s="1060"/>
      <c r="X856" s="873"/>
      <c r="Y856" s="1076"/>
      <c r="Z856" s="3297"/>
      <c r="AA856" s="1097"/>
      <c r="AB856" s="1098"/>
      <c r="AC856" s="1560"/>
      <c r="AD856" s="1804"/>
      <c r="AE856" s="1317"/>
      <c r="AF856" s="1362"/>
      <c r="AG856" s="1318"/>
      <c r="AH856" s="1318"/>
      <c r="AI856" s="1318"/>
      <c r="AJ856" s="1318"/>
      <c r="AK856" s="1318"/>
      <c r="AL856" s="1318"/>
      <c r="AM856" s="1318"/>
      <c r="AN856" s="1318"/>
      <c r="AO856" s="1318"/>
      <c r="AP856" s="1318"/>
      <c r="AQ856" s="1318"/>
      <c r="AR856" s="1318"/>
      <c r="AS856" s="1318"/>
      <c r="AT856" s="1318"/>
      <c r="AU856" s="1318"/>
      <c r="AV856" s="1318"/>
      <c r="AW856" s="1318"/>
      <c r="AX856" s="1318"/>
      <c r="AY856" s="1318"/>
      <c r="AZ856" s="1318"/>
      <c r="BA856" s="1318"/>
      <c r="BB856" s="1342"/>
      <c r="BC856" s="1341"/>
      <c r="BD856" s="1341"/>
      <c r="BE856" s="1341"/>
      <c r="BF856" s="1341"/>
      <c r="BG856" s="1341"/>
      <c r="BH856" s="1341"/>
      <c r="BI856" s="1341"/>
      <c r="BJ856" s="1341"/>
      <c r="BK856" s="1341"/>
      <c r="BL856" s="1341"/>
      <c r="BM856" s="1341"/>
      <c r="BN856" s="1341"/>
      <c r="BO856" s="1341"/>
      <c r="BP856" s="1341"/>
      <c r="BQ856" s="1341"/>
      <c r="BR856" s="1341"/>
      <c r="BS856" s="1341"/>
      <c r="BT856" s="1341"/>
      <c r="BU856" s="1341"/>
      <c r="BV856" s="1341"/>
      <c r="BW856" s="1341"/>
      <c r="BX856" s="1341"/>
      <c r="BY856" s="1341"/>
      <c r="BZ856" s="1341"/>
      <c r="CA856" s="1341"/>
      <c r="CB856" s="1341"/>
      <c r="CC856" s="1341"/>
      <c r="CD856" s="1341"/>
      <c r="CE856" s="1341"/>
      <c r="CF856" s="1341"/>
      <c r="CG856" s="1341"/>
      <c r="CH856" s="1378">
        <f t="shared" si="20"/>
        <v>0</v>
      </c>
      <c r="CI856" s="1372"/>
    </row>
    <row r="857" spans="1:87" s="1057" customFormat="1" ht="27.75">
      <c r="A857" s="1702"/>
      <c r="B857" s="1705"/>
      <c r="C857" s="1543"/>
      <c r="D857" s="1735"/>
      <c r="E857" s="1543"/>
      <c r="F857" s="1736"/>
      <c r="G857" s="1752"/>
      <c r="H857" s="2237"/>
      <c r="I857" s="1977"/>
      <c r="J857" s="1608"/>
      <c r="K857" s="1965"/>
      <c r="L857" s="1899"/>
      <c r="M857" s="1899"/>
      <c r="N857" s="1078"/>
      <c r="O857" s="1067"/>
      <c r="P857" s="1079"/>
      <c r="Q857" s="1078"/>
      <c r="R857" s="1067"/>
      <c r="S857" s="1079"/>
      <c r="T857" s="1078"/>
      <c r="U857" s="1067"/>
      <c r="V857" s="1079"/>
      <c r="W857" s="1078"/>
      <c r="X857" s="1067"/>
      <c r="Y857" s="1083"/>
      <c r="Z857" s="400"/>
      <c r="AA857" s="456"/>
      <c r="AB857" s="456"/>
      <c r="AC857" s="561"/>
      <c r="AD857" s="2531"/>
      <c r="AE857" s="1317"/>
      <c r="AF857" s="1362"/>
      <c r="AG857" s="1318"/>
      <c r="AH857" s="1318"/>
      <c r="AI857" s="1318"/>
      <c r="AJ857" s="1318"/>
      <c r="AK857" s="1318"/>
      <c r="AL857" s="1318"/>
      <c r="AM857" s="1318"/>
      <c r="AN857" s="1318"/>
      <c r="AO857" s="1318"/>
      <c r="AP857" s="1318"/>
      <c r="AQ857" s="1318"/>
      <c r="AR857" s="1318"/>
      <c r="AS857" s="1318"/>
      <c r="AT857" s="1318"/>
      <c r="AU857" s="1318"/>
      <c r="AV857" s="1318"/>
      <c r="AW857" s="1318"/>
      <c r="AX857" s="1318"/>
      <c r="AY857" s="1318"/>
      <c r="AZ857" s="1318"/>
      <c r="BA857" s="1318"/>
      <c r="BB857" s="1342"/>
      <c r="BC857" s="1341"/>
      <c r="BD857" s="1341"/>
      <c r="BE857" s="1341"/>
      <c r="BF857" s="1341"/>
      <c r="BG857" s="1341"/>
      <c r="BH857" s="1341"/>
      <c r="BI857" s="1341"/>
      <c r="BJ857" s="1341"/>
      <c r="BK857" s="1341"/>
      <c r="BL857" s="1341"/>
      <c r="BM857" s="1341"/>
      <c r="BN857" s="1341"/>
      <c r="BO857" s="1341"/>
      <c r="BP857" s="1341"/>
      <c r="BQ857" s="1341"/>
      <c r="BR857" s="1341"/>
      <c r="BS857" s="1341"/>
      <c r="BT857" s="1341"/>
      <c r="BU857" s="1341"/>
      <c r="BV857" s="1341"/>
      <c r="BW857" s="1341"/>
      <c r="BX857" s="1341"/>
      <c r="BY857" s="1341"/>
      <c r="BZ857" s="1341"/>
      <c r="CA857" s="1341"/>
      <c r="CB857" s="1341"/>
      <c r="CC857" s="1341"/>
      <c r="CD857" s="1341"/>
      <c r="CE857" s="1341"/>
      <c r="CF857" s="1341"/>
      <c r="CG857" s="1341"/>
      <c r="CH857" s="1378">
        <f t="shared" si="20"/>
        <v>0</v>
      </c>
      <c r="CI857" s="1372"/>
    </row>
    <row r="858" spans="1:87" s="1057" customFormat="1" ht="27.75" customHeight="1">
      <c r="A858" s="1702"/>
      <c r="B858" s="1705"/>
      <c r="C858" s="1543"/>
      <c r="D858" s="1731"/>
      <c r="E858" s="1543"/>
      <c r="F858" s="1543"/>
      <c r="G858" s="3177"/>
      <c r="H858" s="3210" t="s">
        <v>2547</v>
      </c>
      <c r="I858" s="1975"/>
      <c r="J858" s="1607"/>
      <c r="K858" s="3107" t="s">
        <v>2113</v>
      </c>
      <c r="L858" s="2250"/>
      <c r="M858" s="2250"/>
      <c r="N858" s="1060"/>
      <c r="O858" s="1061"/>
      <c r="P858" s="2016"/>
      <c r="Q858" s="1060"/>
      <c r="R858" s="1061"/>
      <c r="S858" s="1074"/>
      <c r="T858" s="1060"/>
      <c r="U858" s="1061"/>
      <c r="V858" s="2016"/>
      <c r="W858" s="1060"/>
      <c r="X858" s="1061"/>
      <c r="Y858" s="1076"/>
      <c r="Z858" s="390"/>
      <c r="AA858" s="752"/>
      <c r="AB858" s="752"/>
      <c r="AC858" s="1173"/>
      <c r="AD858" s="2529"/>
      <c r="AE858" s="1317"/>
      <c r="AF858" s="1362"/>
      <c r="AG858" s="1318"/>
      <c r="AH858" s="1318"/>
      <c r="AI858" s="1318"/>
      <c r="AJ858" s="1318"/>
      <c r="AK858" s="1318"/>
      <c r="AL858" s="1318"/>
      <c r="AM858" s="1318"/>
      <c r="AN858" s="1318"/>
      <c r="AO858" s="1318"/>
      <c r="AP858" s="1318"/>
      <c r="AQ858" s="1318"/>
      <c r="AR858" s="1318"/>
      <c r="AS858" s="1318"/>
      <c r="AT858" s="1318"/>
      <c r="AU858" s="1318"/>
      <c r="AV858" s="1318"/>
      <c r="AW858" s="1318"/>
      <c r="AX858" s="1318"/>
      <c r="AY858" s="1318"/>
      <c r="AZ858" s="1318"/>
      <c r="BA858" s="1318"/>
      <c r="BB858" s="1342"/>
      <c r="BC858" s="1341"/>
      <c r="BD858" s="1341"/>
      <c r="BE858" s="1341"/>
      <c r="BF858" s="1341"/>
      <c r="BG858" s="1341"/>
      <c r="BH858" s="1341"/>
      <c r="BI858" s="1341"/>
      <c r="BJ858" s="1341"/>
      <c r="BK858" s="1341"/>
      <c r="BL858" s="1341"/>
      <c r="BM858" s="1341"/>
      <c r="BN858" s="1341"/>
      <c r="BO858" s="1341"/>
      <c r="BP858" s="1341"/>
      <c r="BQ858" s="1341"/>
      <c r="BR858" s="1341"/>
      <c r="BS858" s="1341"/>
      <c r="BT858" s="1341"/>
      <c r="BU858" s="1341"/>
      <c r="BV858" s="1341"/>
      <c r="BW858" s="1341"/>
      <c r="BX858" s="1341"/>
      <c r="BY858" s="1341"/>
      <c r="BZ858" s="1341"/>
      <c r="CA858" s="1341"/>
      <c r="CB858" s="1341"/>
      <c r="CC858" s="1341"/>
      <c r="CD858" s="1341"/>
      <c r="CE858" s="1341"/>
      <c r="CF858" s="1341"/>
      <c r="CG858" s="1341"/>
      <c r="CH858" s="1378">
        <f t="shared" si="20"/>
        <v>0</v>
      </c>
      <c r="CI858" s="1372"/>
    </row>
    <row r="859" spans="1:87" s="1057" customFormat="1" ht="74.25" customHeight="1">
      <c r="A859" s="1702"/>
      <c r="B859" s="1705"/>
      <c r="C859" s="1543"/>
      <c r="D859" s="1731"/>
      <c r="E859" s="1543"/>
      <c r="F859" s="1543"/>
      <c r="G859" s="3177"/>
      <c r="H859" s="3087"/>
      <c r="I859" s="1975"/>
      <c r="J859" s="1607"/>
      <c r="K859" s="3108"/>
      <c r="L859" s="2250"/>
      <c r="M859" s="2250"/>
      <c r="N859" s="1060"/>
      <c r="O859" s="1061"/>
      <c r="P859" s="1074"/>
      <c r="Q859" s="1060"/>
      <c r="R859" s="1061"/>
      <c r="S859" s="1074"/>
      <c r="T859" s="1060"/>
      <c r="U859" s="1061"/>
      <c r="V859" s="1074"/>
      <c r="W859" s="1060"/>
      <c r="X859" s="1061"/>
      <c r="Y859" s="1076"/>
      <c r="Z859" s="390"/>
      <c r="AA859" s="752"/>
      <c r="AB859" s="752"/>
      <c r="AC859" s="1173"/>
      <c r="AD859" s="2529"/>
      <c r="AE859" s="1317"/>
      <c r="AF859" s="1362"/>
      <c r="AG859" s="1318"/>
      <c r="AH859" s="1318"/>
      <c r="AI859" s="1318"/>
      <c r="AJ859" s="1318"/>
      <c r="AK859" s="1318"/>
      <c r="AL859" s="1318"/>
      <c r="AM859" s="1318"/>
      <c r="AN859" s="1318"/>
      <c r="AO859" s="1318"/>
      <c r="AP859" s="1318"/>
      <c r="AQ859" s="1318"/>
      <c r="AR859" s="1318"/>
      <c r="AS859" s="1318"/>
      <c r="AT859" s="1318"/>
      <c r="AU859" s="1318"/>
      <c r="AV859" s="1318"/>
      <c r="AW859" s="1318"/>
      <c r="AX859" s="1318"/>
      <c r="AY859" s="1318"/>
      <c r="AZ859" s="1318"/>
      <c r="BA859" s="1318"/>
      <c r="BB859" s="1342"/>
      <c r="BC859" s="1341"/>
      <c r="BD859" s="1341"/>
      <c r="BE859" s="1341"/>
      <c r="BF859" s="1341"/>
      <c r="BG859" s="1341"/>
      <c r="BH859" s="1341"/>
      <c r="BI859" s="1341"/>
      <c r="BJ859" s="1341"/>
      <c r="BK859" s="1341"/>
      <c r="BL859" s="1341"/>
      <c r="BM859" s="1341"/>
      <c r="BN859" s="1341"/>
      <c r="BO859" s="1341"/>
      <c r="BP859" s="1341"/>
      <c r="BQ859" s="1341"/>
      <c r="BR859" s="1341"/>
      <c r="BS859" s="1341"/>
      <c r="BT859" s="1341"/>
      <c r="BU859" s="1341"/>
      <c r="BV859" s="1341"/>
      <c r="BW859" s="1341"/>
      <c r="BX859" s="1341"/>
      <c r="BY859" s="1341"/>
      <c r="BZ859" s="1341"/>
      <c r="CA859" s="1341"/>
      <c r="CB859" s="1341"/>
      <c r="CC859" s="1341"/>
      <c r="CD859" s="1341"/>
      <c r="CE859" s="1341"/>
      <c r="CF859" s="1341"/>
      <c r="CG859" s="1341"/>
      <c r="CH859" s="1378">
        <f t="shared" si="20"/>
        <v>0</v>
      </c>
      <c r="CI859" s="1372"/>
    </row>
    <row r="860" spans="1:87" s="1057" customFormat="1" ht="75.75" customHeight="1">
      <c r="A860" s="1702"/>
      <c r="B860" s="1705"/>
      <c r="C860" s="1543"/>
      <c r="D860" s="1731"/>
      <c r="E860" s="1543"/>
      <c r="F860" s="1543"/>
      <c r="G860" s="1752"/>
      <c r="H860" s="3087"/>
      <c r="I860" s="1975"/>
      <c r="J860" s="1607"/>
      <c r="K860" s="3108"/>
      <c r="L860" s="2250"/>
      <c r="M860" s="2250"/>
      <c r="N860" s="1060"/>
      <c r="O860" s="1061"/>
      <c r="P860" s="1074"/>
      <c r="Q860" s="1060"/>
      <c r="R860" s="1061"/>
      <c r="S860" s="1074"/>
      <c r="T860" s="1060"/>
      <c r="U860" s="1061"/>
      <c r="V860" s="1074"/>
      <c r="W860" s="1060"/>
      <c r="X860" s="1061"/>
      <c r="Y860" s="1076"/>
      <c r="Z860" s="390"/>
      <c r="AA860" s="752"/>
      <c r="AB860" s="752"/>
      <c r="AC860" s="1173"/>
      <c r="AD860" s="2529"/>
      <c r="AE860" s="1317"/>
      <c r="AF860" s="1362"/>
      <c r="AG860" s="1318"/>
      <c r="AH860" s="1318"/>
      <c r="AI860" s="1318"/>
      <c r="AJ860" s="1318"/>
      <c r="AK860" s="1318"/>
      <c r="AL860" s="1318"/>
      <c r="AM860" s="1318"/>
      <c r="AN860" s="1318"/>
      <c r="AO860" s="1318"/>
      <c r="AP860" s="1318"/>
      <c r="AQ860" s="1318"/>
      <c r="AR860" s="1318"/>
      <c r="AS860" s="1318"/>
      <c r="AT860" s="1318"/>
      <c r="AU860" s="1318"/>
      <c r="AV860" s="1318"/>
      <c r="AW860" s="1318"/>
      <c r="AX860" s="1318"/>
      <c r="AY860" s="1318"/>
      <c r="AZ860" s="1318"/>
      <c r="BA860" s="1318"/>
      <c r="BB860" s="1342"/>
      <c r="BC860" s="1341"/>
      <c r="BD860" s="1341"/>
      <c r="BE860" s="1341"/>
      <c r="BF860" s="1341"/>
      <c r="BG860" s="1341"/>
      <c r="BH860" s="1341"/>
      <c r="BI860" s="1341"/>
      <c r="BJ860" s="1341"/>
      <c r="BK860" s="1341"/>
      <c r="BL860" s="1341"/>
      <c r="BM860" s="1341"/>
      <c r="BN860" s="1341"/>
      <c r="BO860" s="1341"/>
      <c r="BP860" s="1341"/>
      <c r="BQ860" s="1341"/>
      <c r="BR860" s="1341"/>
      <c r="BS860" s="1341"/>
      <c r="BT860" s="1341"/>
      <c r="BU860" s="1341"/>
      <c r="BV860" s="1341"/>
      <c r="BW860" s="1341"/>
      <c r="BX860" s="1341"/>
      <c r="BY860" s="1341"/>
      <c r="BZ860" s="1341"/>
      <c r="CA860" s="1341"/>
      <c r="CB860" s="1341"/>
      <c r="CC860" s="1341"/>
      <c r="CD860" s="1341"/>
      <c r="CE860" s="1341"/>
      <c r="CF860" s="1341"/>
      <c r="CG860" s="1341"/>
      <c r="CH860" s="1378">
        <f t="shared" si="20"/>
        <v>0</v>
      </c>
      <c r="CI860" s="1372"/>
    </row>
    <row r="861" spans="1:87" s="1057" customFormat="1" ht="67.5" customHeight="1">
      <c r="A861" s="1702"/>
      <c r="B861" s="1705"/>
      <c r="C861" s="1543"/>
      <c r="D861" s="1731"/>
      <c r="E861" s="1543"/>
      <c r="F861" s="1543"/>
      <c r="G861" s="1752"/>
      <c r="H861" s="3087"/>
      <c r="I861" s="1975">
        <v>174</v>
      </c>
      <c r="J861" s="1607">
        <v>11</v>
      </c>
      <c r="K861" s="2254" t="s">
        <v>2114</v>
      </c>
      <c r="L861" s="2250" t="s">
        <v>667</v>
      </c>
      <c r="M861" s="2251" t="s">
        <v>2115</v>
      </c>
      <c r="N861" s="1060"/>
      <c r="O861" s="873"/>
      <c r="P861" s="2016"/>
      <c r="Q861" s="1060"/>
      <c r="R861" s="1061"/>
      <c r="S861" s="1074"/>
      <c r="T861" s="1060"/>
      <c r="U861" s="1061"/>
      <c r="V861" s="1074"/>
      <c r="W861" s="1060"/>
      <c r="X861" s="1061"/>
      <c r="Y861" s="1076"/>
      <c r="Z861" s="3297" t="s">
        <v>2116</v>
      </c>
      <c r="AA861" s="1097">
        <v>311</v>
      </c>
      <c r="AB861" s="1098">
        <v>3111</v>
      </c>
      <c r="AC861" s="1560" t="s">
        <v>124</v>
      </c>
      <c r="AD861" s="1804">
        <f>250*50</f>
        <v>12500</v>
      </c>
      <c r="AE861" s="1317"/>
      <c r="AF861" s="1362"/>
      <c r="AG861" s="1318"/>
      <c r="AH861" s="1318"/>
      <c r="AI861" s="1318"/>
      <c r="AJ861" s="1318"/>
      <c r="AK861" s="1318"/>
      <c r="AL861" s="1318"/>
      <c r="AM861" s="1318"/>
      <c r="AN861" s="1318"/>
      <c r="AO861" s="1318"/>
      <c r="AP861" s="1318"/>
      <c r="AQ861" s="1318"/>
      <c r="AR861" s="1318"/>
      <c r="AS861" s="1328"/>
      <c r="AT861" s="1328"/>
      <c r="AU861" s="1328"/>
      <c r="AV861" s="1328"/>
      <c r="AW861" s="1328"/>
      <c r="AX861" s="1328"/>
      <c r="AY861" s="1318"/>
      <c r="AZ861" s="1318"/>
      <c r="BA861" s="1328">
        <f>+AD861</f>
        <v>12500</v>
      </c>
      <c r="BB861" s="1342"/>
      <c r="BC861" s="1341"/>
      <c r="BD861" s="1341"/>
      <c r="BE861" s="1341"/>
      <c r="BF861" s="1341"/>
      <c r="BG861" s="1341"/>
      <c r="BH861" s="1341"/>
      <c r="BI861" s="1341"/>
      <c r="BJ861" s="1341"/>
      <c r="BK861" s="1341"/>
      <c r="BL861" s="1341"/>
      <c r="BM861" s="1341"/>
      <c r="BN861" s="1341"/>
      <c r="BO861" s="1341"/>
      <c r="BP861" s="1341"/>
      <c r="BQ861" s="1341"/>
      <c r="BR861" s="1341"/>
      <c r="BS861" s="1341"/>
      <c r="BT861" s="1341"/>
      <c r="BU861" s="1341"/>
      <c r="BV861" s="1341"/>
      <c r="BW861" s="1341"/>
      <c r="BX861" s="1341"/>
      <c r="BY861" s="1341"/>
      <c r="BZ861" s="1341"/>
      <c r="CA861" s="1341"/>
      <c r="CB861" s="1341"/>
      <c r="CC861" s="1341"/>
      <c r="CD861" s="1341"/>
      <c r="CE861" s="1341"/>
      <c r="CF861" s="1341"/>
      <c r="CG861" s="1341"/>
      <c r="CH861" s="1378">
        <f t="shared" si="20"/>
        <v>12500</v>
      </c>
      <c r="CI861" s="1372"/>
    </row>
    <row r="862" spans="1:87" s="1057" customFormat="1" ht="27.75">
      <c r="A862" s="1702"/>
      <c r="B862" s="1705"/>
      <c r="C862" s="1543"/>
      <c r="D862" s="1731"/>
      <c r="E862" s="1543"/>
      <c r="F862" s="1543"/>
      <c r="G862" s="1752"/>
      <c r="H862" s="2237"/>
      <c r="I862" s="1977"/>
      <c r="J862" s="1608"/>
      <c r="K862" s="1966"/>
      <c r="L862" s="1890"/>
      <c r="M862" s="1890"/>
      <c r="N862" s="1078"/>
      <c r="O862" s="1067"/>
      <c r="P862" s="1079"/>
      <c r="Q862" s="1078"/>
      <c r="R862" s="1067"/>
      <c r="S862" s="1079"/>
      <c r="T862" s="1078"/>
      <c r="U862" s="1067"/>
      <c r="V862" s="1079"/>
      <c r="W862" s="1078"/>
      <c r="X862" s="1067"/>
      <c r="Y862" s="1083"/>
      <c r="Z862" s="3461"/>
      <c r="AA862" s="1101"/>
      <c r="AB862" s="1102"/>
      <c r="AC862" s="1560"/>
      <c r="AD862" s="1808"/>
      <c r="AE862" s="1317"/>
      <c r="AF862" s="1362"/>
      <c r="AG862" s="1318"/>
      <c r="AH862" s="1318"/>
      <c r="AI862" s="1318"/>
      <c r="AJ862" s="1318"/>
      <c r="AK862" s="1318"/>
      <c r="AL862" s="1318"/>
      <c r="AM862" s="1318"/>
      <c r="AN862" s="1318"/>
      <c r="AO862" s="1318"/>
      <c r="AP862" s="1318"/>
      <c r="AQ862" s="1318"/>
      <c r="AR862" s="1318"/>
      <c r="AS862" s="1318"/>
      <c r="AT862" s="1318"/>
      <c r="AU862" s="1318"/>
      <c r="AV862" s="1318"/>
      <c r="AW862" s="1318"/>
      <c r="AX862" s="1318"/>
      <c r="AY862" s="1318"/>
      <c r="AZ862" s="1318"/>
      <c r="BA862" s="1318"/>
      <c r="BB862" s="1342"/>
      <c r="BC862" s="1341"/>
      <c r="BD862" s="1341"/>
      <c r="BE862" s="1341"/>
      <c r="BF862" s="1341"/>
      <c r="BG862" s="1341"/>
      <c r="BH862" s="1341"/>
      <c r="BI862" s="1341"/>
      <c r="BJ862" s="1341"/>
      <c r="BK862" s="1341"/>
      <c r="BL862" s="1341"/>
      <c r="BM862" s="1341"/>
      <c r="BN862" s="1341"/>
      <c r="BO862" s="1341"/>
      <c r="BP862" s="1341"/>
      <c r="BQ862" s="1341"/>
      <c r="BR862" s="1341"/>
      <c r="BS862" s="1341"/>
      <c r="BT862" s="1341"/>
      <c r="BU862" s="1341"/>
      <c r="BV862" s="1341"/>
      <c r="BW862" s="1341"/>
      <c r="BX862" s="1341"/>
      <c r="BY862" s="1341"/>
      <c r="BZ862" s="1341"/>
      <c r="CA862" s="1341"/>
      <c r="CB862" s="1341"/>
      <c r="CC862" s="1341"/>
      <c r="CD862" s="1341"/>
      <c r="CE862" s="1341"/>
      <c r="CF862" s="1341"/>
      <c r="CG862" s="1341"/>
      <c r="CH862" s="1378">
        <f t="shared" si="20"/>
        <v>0</v>
      </c>
      <c r="CI862" s="1372"/>
    </row>
    <row r="863" spans="1:87" s="1057" customFormat="1" ht="64.5" customHeight="1">
      <c r="A863" s="1702"/>
      <c r="B863" s="1706"/>
      <c r="C863" s="1991"/>
      <c r="D863" s="2185"/>
      <c r="E863" s="1268"/>
      <c r="F863" s="1649"/>
      <c r="G863" s="1269"/>
      <c r="H863" s="2237"/>
      <c r="I863" s="1609">
        <v>175</v>
      </c>
      <c r="J863" s="1957">
        <v>12</v>
      </c>
      <c r="K863" s="2172" t="s">
        <v>2117</v>
      </c>
      <c r="L863" s="2250" t="s">
        <v>667</v>
      </c>
      <c r="M863" s="2250" t="s">
        <v>2115</v>
      </c>
      <c r="N863" s="1120"/>
      <c r="O863" s="1121"/>
      <c r="P863" s="1131"/>
      <c r="Q863" s="1120"/>
      <c r="R863" s="1121"/>
      <c r="S863" s="1131"/>
      <c r="T863" s="1120"/>
      <c r="U863" s="2023"/>
      <c r="V863" s="2024"/>
      <c r="W863" s="1120"/>
      <c r="X863" s="1121"/>
      <c r="Y863" s="1131"/>
      <c r="Z863" s="3462" t="s">
        <v>2116</v>
      </c>
      <c r="AA863" s="1132">
        <v>311</v>
      </c>
      <c r="AB863" s="1133">
        <v>3111</v>
      </c>
      <c r="AC863" s="1559" t="s">
        <v>124</v>
      </c>
      <c r="AD863" s="1804">
        <f>250*50</f>
        <v>12500</v>
      </c>
      <c r="AE863" s="1317"/>
      <c r="AF863" s="1362"/>
      <c r="AG863" s="1318"/>
      <c r="AH863" s="1318"/>
      <c r="AI863" s="1318"/>
      <c r="AJ863" s="1318"/>
      <c r="AK863" s="1318"/>
      <c r="AL863" s="1318"/>
      <c r="AM863" s="1318"/>
      <c r="AN863" s="1318"/>
      <c r="AO863" s="1318"/>
      <c r="AP863" s="1318"/>
      <c r="AQ863" s="1318"/>
      <c r="AR863" s="1318"/>
      <c r="AS863" s="1328"/>
      <c r="AT863" s="1328"/>
      <c r="AU863" s="1328"/>
      <c r="AV863" s="1328"/>
      <c r="AW863" s="1328"/>
      <c r="AX863" s="1328"/>
      <c r="AY863" s="1318"/>
      <c r="AZ863" s="1318"/>
      <c r="BA863" s="1328">
        <f>+AD863</f>
        <v>12500</v>
      </c>
      <c r="BB863" s="1342"/>
      <c r="BC863" s="1341"/>
      <c r="BD863" s="1341"/>
      <c r="BE863" s="1341"/>
      <c r="BF863" s="1341"/>
      <c r="BG863" s="1341"/>
      <c r="BH863" s="1341"/>
      <c r="BI863" s="1341"/>
      <c r="BJ863" s="1341"/>
      <c r="BK863" s="1341"/>
      <c r="BL863" s="1341"/>
      <c r="BM863" s="1341"/>
      <c r="BN863" s="1341"/>
      <c r="BO863" s="1341"/>
      <c r="BP863" s="1341"/>
      <c r="BQ863" s="1341"/>
      <c r="BR863" s="1341"/>
      <c r="BS863" s="1341"/>
      <c r="BT863" s="1341"/>
      <c r="BU863" s="1341"/>
      <c r="BV863" s="1341"/>
      <c r="BW863" s="1341"/>
      <c r="BX863" s="1341"/>
      <c r="BY863" s="1341"/>
      <c r="BZ863" s="1341"/>
      <c r="CA863" s="1341"/>
      <c r="CB863" s="1341"/>
      <c r="CC863" s="1341"/>
      <c r="CD863" s="1341"/>
      <c r="CE863" s="1341"/>
      <c r="CF863" s="1341"/>
      <c r="CG863" s="1341"/>
      <c r="CH863" s="1378">
        <f t="shared" si="20"/>
        <v>12500</v>
      </c>
      <c r="CI863" s="1372"/>
    </row>
    <row r="864" spans="1:87" s="1057" customFormat="1" ht="27.75">
      <c r="A864" s="1702"/>
      <c r="B864" s="1706"/>
      <c r="C864" s="1310"/>
      <c r="D864" s="2185"/>
      <c r="E864" s="1268"/>
      <c r="F864" s="1649"/>
      <c r="G864" s="1269"/>
      <c r="H864" s="2237"/>
      <c r="I864" s="1624"/>
      <c r="J864" s="1958"/>
      <c r="K864" s="1967"/>
      <c r="L864" s="793"/>
      <c r="M864" s="1900"/>
      <c r="N864" s="1066"/>
      <c r="O864" s="1067"/>
      <c r="P864" s="1079"/>
      <c r="Q864" s="1066"/>
      <c r="R864" s="1067"/>
      <c r="S864" s="1079"/>
      <c r="T864" s="1066"/>
      <c r="U864" s="887"/>
      <c r="V864" s="2025"/>
      <c r="W864" s="1066"/>
      <c r="X864" s="1067"/>
      <c r="Y864" s="1079"/>
      <c r="Z864" s="3461"/>
      <c r="AA864" s="1101"/>
      <c r="AB864" s="1102"/>
      <c r="AC864" s="1561"/>
      <c r="AD864" s="1807"/>
      <c r="AE864" s="1317"/>
      <c r="AF864" s="1362"/>
      <c r="AG864" s="1318"/>
      <c r="AH864" s="1318"/>
      <c r="AI864" s="1318"/>
      <c r="AJ864" s="1318"/>
      <c r="AK864" s="1318"/>
      <c r="AL864" s="1318"/>
      <c r="AM864" s="1318"/>
      <c r="AN864" s="1318"/>
      <c r="AO864" s="1318"/>
      <c r="AP864" s="1318"/>
      <c r="AQ864" s="1318"/>
      <c r="AR864" s="1318"/>
      <c r="AS864" s="1318"/>
      <c r="AT864" s="1318"/>
      <c r="AU864" s="1318"/>
      <c r="AV864" s="1318"/>
      <c r="AW864" s="1318"/>
      <c r="AX864" s="1318"/>
      <c r="AY864" s="1318"/>
      <c r="AZ864" s="1318"/>
      <c r="BA864" s="1318"/>
      <c r="BB864" s="1342"/>
      <c r="BC864" s="1341"/>
      <c r="BD864" s="1341"/>
      <c r="BE864" s="1341"/>
      <c r="BF864" s="1341"/>
      <c r="BG864" s="1341"/>
      <c r="BH864" s="1341"/>
      <c r="BI864" s="1341"/>
      <c r="BJ864" s="1341"/>
      <c r="BK864" s="1341"/>
      <c r="BL864" s="1341"/>
      <c r="BM864" s="1341"/>
      <c r="BN864" s="1341"/>
      <c r="BO864" s="1341"/>
      <c r="BP864" s="1341"/>
      <c r="BQ864" s="1341"/>
      <c r="BR864" s="1341"/>
      <c r="BS864" s="1341"/>
      <c r="BT864" s="1341"/>
      <c r="BU864" s="1341"/>
      <c r="BV864" s="1341"/>
      <c r="BW864" s="1341"/>
      <c r="BX864" s="1341"/>
      <c r="BY864" s="1341"/>
      <c r="BZ864" s="1341"/>
      <c r="CA864" s="1341"/>
      <c r="CB864" s="1341"/>
      <c r="CC864" s="1341"/>
      <c r="CD864" s="1341"/>
      <c r="CE864" s="1341"/>
      <c r="CF864" s="1341"/>
      <c r="CG864" s="1341"/>
      <c r="CH864" s="1378">
        <f t="shared" si="20"/>
        <v>0</v>
      </c>
      <c r="CI864" s="1372"/>
    </row>
    <row r="865" spans="1:87" s="1057" customFormat="1" ht="33.75" customHeight="1">
      <c r="A865" s="1857"/>
      <c r="B865" s="1707"/>
      <c r="C865" s="3463"/>
      <c r="D865" s="3464"/>
      <c r="E865" s="1268"/>
      <c r="F865" s="1649"/>
      <c r="G865" s="3177"/>
      <c r="H865" s="2357"/>
      <c r="I865" s="2356"/>
      <c r="J865" s="1607"/>
      <c r="K865" s="3108" t="s">
        <v>2505</v>
      </c>
      <c r="L865" s="1901"/>
      <c r="M865" s="1902"/>
      <c r="N865" s="1075"/>
      <c r="O865" s="2186"/>
      <c r="P865" s="1135"/>
      <c r="Q865" s="1075"/>
      <c r="R865" s="1129"/>
      <c r="S865" s="2366"/>
      <c r="T865" s="1075"/>
      <c r="U865" s="2186"/>
      <c r="V865" s="1135"/>
      <c r="W865" s="1075"/>
      <c r="X865" s="1129"/>
      <c r="Y865" s="1135"/>
      <c r="Z865" s="3296" t="s">
        <v>2118</v>
      </c>
      <c r="AA865" s="734">
        <v>287</v>
      </c>
      <c r="AB865" s="728">
        <v>2874</v>
      </c>
      <c r="AC865" s="3160" t="s">
        <v>745</v>
      </c>
      <c r="AD865" s="1786">
        <f>42*1000</f>
        <v>42000</v>
      </c>
      <c r="AE865" s="1317"/>
      <c r="AF865" s="1362"/>
      <c r="AG865" s="1318"/>
      <c r="AH865" s="1318"/>
      <c r="AI865" s="1318"/>
      <c r="AJ865" s="1318"/>
      <c r="AK865" s="1318"/>
      <c r="AL865" s="1318"/>
      <c r="AM865" s="1318"/>
      <c r="AN865" s="1318"/>
      <c r="AO865" s="1318"/>
      <c r="AP865" s="1318"/>
      <c r="AQ865" s="1328"/>
      <c r="AR865" s="1328"/>
      <c r="AS865" s="1318"/>
      <c r="AT865" s="1318"/>
      <c r="AU865" s="1318"/>
      <c r="AV865" s="1318"/>
      <c r="AW865" s="1318"/>
      <c r="AX865" s="1328">
        <f>+AD865</f>
        <v>42000</v>
      </c>
      <c r="AY865" s="1318"/>
      <c r="AZ865" s="1318"/>
      <c r="BA865" s="1318"/>
      <c r="BB865" s="1342"/>
      <c r="BC865" s="1341"/>
      <c r="BD865" s="1341"/>
      <c r="BE865" s="1341"/>
      <c r="BF865" s="1341"/>
      <c r="BG865" s="1341"/>
      <c r="BH865" s="1341"/>
      <c r="BI865" s="1341"/>
      <c r="BJ865" s="1341"/>
      <c r="BK865" s="1341"/>
      <c r="BL865" s="1341"/>
      <c r="BM865" s="1341"/>
      <c r="BN865" s="1341"/>
      <c r="BO865" s="1341"/>
      <c r="BP865" s="1341"/>
      <c r="BQ865" s="1341"/>
      <c r="BR865" s="1341"/>
      <c r="BS865" s="1341"/>
      <c r="BT865" s="1341"/>
      <c r="BU865" s="1341"/>
      <c r="BV865" s="1341"/>
      <c r="BW865" s="1341"/>
      <c r="BX865" s="1341"/>
      <c r="BY865" s="1341"/>
      <c r="BZ865" s="1341"/>
      <c r="CA865" s="1341"/>
      <c r="CB865" s="1341"/>
      <c r="CC865" s="1341"/>
      <c r="CD865" s="1341"/>
      <c r="CE865" s="1341"/>
      <c r="CF865" s="1341"/>
      <c r="CG865" s="1341"/>
      <c r="CH865" s="1378">
        <f t="shared" si="20"/>
        <v>42000</v>
      </c>
      <c r="CI865" s="1372"/>
    </row>
    <row r="866" spans="1:87" s="1057" customFormat="1" ht="18.75" customHeight="1">
      <c r="A866" s="1857"/>
      <c r="B866" s="1707"/>
      <c r="C866" s="3463"/>
      <c r="D866" s="3464"/>
      <c r="E866" s="1268"/>
      <c r="F866" s="1649"/>
      <c r="G866" s="3177"/>
      <c r="H866" s="2186"/>
      <c r="I866" s="1979"/>
      <c r="J866" s="1611"/>
      <c r="K866" s="3108"/>
      <c r="L866" s="1901"/>
      <c r="M866" s="1902"/>
      <c r="N866" s="1075"/>
      <c r="O866" s="2186"/>
      <c r="P866" s="1135"/>
      <c r="Q866" s="1075"/>
      <c r="R866" s="1129"/>
      <c r="S866" s="2366"/>
      <c r="T866" s="1075"/>
      <c r="U866" s="2186"/>
      <c r="V866" s="1135"/>
      <c r="W866" s="1075"/>
      <c r="X866" s="1129"/>
      <c r="Y866" s="1135"/>
      <c r="Z866" s="3297"/>
      <c r="AA866" s="1563"/>
      <c r="AB866" s="1563"/>
      <c r="AC866" s="3148"/>
      <c r="AD866" s="1810"/>
      <c r="AE866" s="1317"/>
      <c r="AF866" s="1362"/>
      <c r="AG866" s="1318"/>
      <c r="AH866" s="1318"/>
      <c r="AI866" s="1318"/>
      <c r="AJ866" s="1318"/>
      <c r="AK866" s="1318"/>
      <c r="AL866" s="1318"/>
      <c r="AM866" s="1318"/>
      <c r="AN866" s="1318"/>
      <c r="AO866" s="1318"/>
      <c r="AP866" s="1318"/>
      <c r="AQ866" s="1318"/>
      <c r="AR866" s="1318"/>
      <c r="AS866" s="1318"/>
      <c r="AT866" s="1318"/>
      <c r="AU866" s="1318"/>
      <c r="AV866" s="1318"/>
      <c r="AW866" s="1318"/>
      <c r="AX866" s="1318"/>
      <c r="AY866" s="1318"/>
      <c r="AZ866" s="1318"/>
      <c r="BA866" s="1318"/>
      <c r="BB866" s="1342"/>
      <c r="BC866" s="1341"/>
      <c r="BD866" s="1341"/>
      <c r="BE866" s="1341"/>
      <c r="BF866" s="1341"/>
      <c r="BG866" s="1341"/>
      <c r="BH866" s="1341"/>
      <c r="BI866" s="1341"/>
      <c r="BJ866" s="1341"/>
      <c r="BK866" s="1341"/>
      <c r="BL866" s="1341"/>
      <c r="BM866" s="1341"/>
      <c r="BN866" s="1341"/>
      <c r="BO866" s="1341"/>
      <c r="BP866" s="1341"/>
      <c r="BQ866" s="1341"/>
      <c r="BR866" s="1341"/>
      <c r="BS866" s="1341"/>
      <c r="BT866" s="1341"/>
      <c r="BU866" s="1341"/>
      <c r="BV866" s="1341"/>
      <c r="BW866" s="1341"/>
      <c r="BX866" s="1341"/>
      <c r="BY866" s="1341"/>
      <c r="BZ866" s="1341"/>
      <c r="CA866" s="1341"/>
      <c r="CB866" s="1341"/>
      <c r="CC866" s="1341"/>
      <c r="CD866" s="1341"/>
      <c r="CE866" s="1341"/>
      <c r="CF866" s="1341"/>
      <c r="CG866" s="1341"/>
      <c r="CH866" s="1378">
        <f t="shared" si="20"/>
        <v>0</v>
      </c>
      <c r="CI866" s="1372"/>
    </row>
    <row r="867" spans="1:87" s="1057" customFormat="1" ht="46.5" customHeight="1">
      <c r="A867" s="1857"/>
      <c r="B867" s="1707"/>
      <c r="C867" s="3463"/>
      <c r="D867" s="3464"/>
      <c r="E867" s="1268"/>
      <c r="F867" s="1649"/>
      <c r="G867" s="3177"/>
      <c r="H867" s="3087"/>
      <c r="I867" s="1979"/>
      <c r="J867" s="1611"/>
      <c r="K867" s="3108"/>
      <c r="L867" s="1901"/>
      <c r="M867" s="1902"/>
      <c r="N867" s="1075"/>
      <c r="O867" s="2186"/>
      <c r="P867" s="1135"/>
      <c r="Q867" s="1075"/>
      <c r="R867" s="1129"/>
      <c r="S867" s="2366"/>
      <c r="T867" s="1075"/>
      <c r="U867" s="2186"/>
      <c r="V867" s="1135"/>
      <c r="W867" s="1075"/>
      <c r="X867" s="1129"/>
      <c r="Y867" s="1135"/>
      <c r="Z867" s="3297"/>
      <c r="AA867" s="1563"/>
      <c r="AB867" s="1563"/>
      <c r="AC867" s="3148"/>
      <c r="AD867" s="1810"/>
      <c r="AE867" s="1317"/>
      <c r="AF867" s="1362"/>
      <c r="AG867" s="1318"/>
      <c r="AH867" s="1318"/>
      <c r="AI867" s="1318"/>
      <c r="AJ867" s="1318"/>
      <c r="AK867" s="1318"/>
      <c r="AL867" s="1318"/>
      <c r="AM867" s="1318"/>
      <c r="AN867" s="1318"/>
      <c r="AO867" s="1318"/>
      <c r="AP867" s="1318"/>
      <c r="AQ867" s="1318"/>
      <c r="AR867" s="1318"/>
      <c r="AS867" s="1318"/>
      <c r="AT867" s="1318"/>
      <c r="AU867" s="1318"/>
      <c r="AV867" s="1318"/>
      <c r="AW867" s="1318"/>
      <c r="AX867" s="1318"/>
      <c r="AY867" s="1318"/>
      <c r="AZ867" s="1318"/>
      <c r="BA867" s="1318"/>
      <c r="BB867" s="1342"/>
      <c r="BC867" s="1341"/>
      <c r="BD867" s="1341"/>
      <c r="BE867" s="1341"/>
      <c r="BF867" s="1341"/>
      <c r="BG867" s="1341"/>
      <c r="BH867" s="1341"/>
      <c r="BI867" s="1341"/>
      <c r="BJ867" s="1341"/>
      <c r="BK867" s="1341"/>
      <c r="BL867" s="1341"/>
      <c r="BM867" s="1341"/>
      <c r="BN867" s="1341"/>
      <c r="BO867" s="1341"/>
      <c r="BP867" s="1341"/>
      <c r="BQ867" s="1341"/>
      <c r="BR867" s="1341"/>
      <c r="BS867" s="1341"/>
      <c r="BT867" s="1341"/>
      <c r="BU867" s="1341"/>
      <c r="BV867" s="1341"/>
      <c r="BW867" s="1341"/>
      <c r="BX867" s="1341"/>
      <c r="BY867" s="1341"/>
      <c r="BZ867" s="1341"/>
      <c r="CA867" s="1341"/>
      <c r="CB867" s="1341"/>
      <c r="CC867" s="1341"/>
      <c r="CD867" s="1341"/>
      <c r="CE867" s="1341"/>
      <c r="CF867" s="1341"/>
      <c r="CG867" s="1341"/>
      <c r="CH867" s="1378">
        <f t="shared" si="20"/>
        <v>0</v>
      </c>
      <c r="CI867" s="1372"/>
    </row>
    <row r="868" spans="1:87" s="1057" customFormat="1" ht="54.75" customHeight="1">
      <c r="A868" s="1857"/>
      <c r="B868" s="1708"/>
      <c r="C868" s="3463"/>
      <c r="D868" s="3464"/>
      <c r="E868" s="1268"/>
      <c r="F868" s="1649"/>
      <c r="G868" s="3177"/>
      <c r="H868" s="3087"/>
      <c r="I868" s="1979"/>
      <c r="J868" s="1611"/>
      <c r="K868" s="3108"/>
      <c r="L868" s="1901"/>
      <c r="M868" s="1902"/>
      <c r="N868" s="1075"/>
      <c r="O868" s="2186"/>
      <c r="P868" s="1135"/>
      <c r="Q868" s="1075"/>
      <c r="R868" s="1129"/>
      <c r="S868" s="1135"/>
      <c r="T868" s="1075"/>
      <c r="U868" s="2186"/>
      <c r="V868" s="1135"/>
      <c r="W868" s="1075"/>
      <c r="X868" s="1129"/>
      <c r="Y868" s="1135"/>
      <c r="Z868" s="3297"/>
      <c r="AA868" s="1563"/>
      <c r="AB868" s="1563"/>
      <c r="AC868" s="3148"/>
      <c r="AD868" s="1810"/>
      <c r="AE868" s="1317"/>
      <c r="AF868" s="1362"/>
      <c r="AG868" s="1318"/>
      <c r="AH868" s="1318"/>
      <c r="AI868" s="1318"/>
      <c r="AJ868" s="1318"/>
      <c r="AK868" s="1318"/>
      <c r="AL868" s="1318"/>
      <c r="AM868" s="1318"/>
      <c r="AN868" s="1318"/>
      <c r="AO868" s="1318"/>
      <c r="AP868" s="1318"/>
      <c r="AQ868" s="1318"/>
      <c r="AR868" s="1318"/>
      <c r="AS868" s="1318"/>
      <c r="AT868" s="1318"/>
      <c r="AU868" s="1318"/>
      <c r="AV868" s="1318"/>
      <c r="AW868" s="1318"/>
      <c r="AX868" s="1318"/>
      <c r="AY868" s="1318"/>
      <c r="AZ868" s="1318"/>
      <c r="BA868" s="1318"/>
      <c r="BB868" s="1342"/>
      <c r="BC868" s="1341"/>
      <c r="BD868" s="1341"/>
      <c r="BE868" s="1341"/>
      <c r="BF868" s="1341"/>
      <c r="BG868" s="1341"/>
      <c r="BH868" s="1341"/>
      <c r="BI868" s="1341"/>
      <c r="BJ868" s="1341"/>
      <c r="BK868" s="1341"/>
      <c r="BL868" s="1341"/>
      <c r="BM868" s="1341"/>
      <c r="BN868" s="1341"/>
      <c r="BO868" s="1341"/>
      <c r="BP868" s="1341"/>
      <c r="BQ868" s="1341"/>
      <c r="BR868" s="1341"/>
      <c r="BS868" s="1341"/>
      <c r="BT868" s="1341"/>
      <c r="BU868" s="1341"/>
      <c r="BV868" s="1341"/>
      <c r="BW868" s="1341"/>
      <c r="BX868" s="1341"/>
      <c r="BY868" s="1341"/>
      <c r="BZ868" s="1341"/>
      <c r="CA868" s="1341"/>
      <c r="CB868" s="1341"/>
      <c r="CC868" s="1341"/>
      <c r="CD868" s="1341"/>
      <c r="CE868" s="1341"/>
      <c r="CF868" s="1341"/>
      <c r="CG868" s="1341"/>
      <c r="CH868" s="1378">
        <f t="shared" si="20"/>
        <v>0</v>
      </c>
      <c r="CI868" s="1372"/>
    </row>
    <row r="869" spans="1:87" s="1057" customFormat="1" ht="71.25" customHeight="1">
      <c r="A869" s="1857"/>
      <c r="B869" s="1708"/>
      <c r="C869" s="3463"/>
      <c r="D869" s="3464"/>
      <c r="E869" s="1268"/>
      <c r="F869" s="1649"/>
      <c r="G869" s="1752"/>
      <c r="H869" s="3087"/>
      <c r="I869" s="1979">
        <v>176</v>
      </c>
      <c r="J869" s="1611">
        <v>13</v>
      </c>
      <c r="K869" s="2328" t="s">
        <v>2119</v>
      </c>
      <c r="L869" s="1903" t="s">
        <v>1070</v>
      </c>
      <c r="M869" s="1896" t="s">
        <v>747</v>
      </c>
      <c r="N869" s="1075"/>
      <c r="O869" s="2026"/>
      <c r="P869" s="2027"/>
      <c r="Q869" s="1136"/>
      <c r="R869" s="1137"/>
      <c r="S869" s="1135"/>
      <c r="T869" s="1075"/>
      <c r="U869" s="1076"/>
      <c r="V869" s="1135"/>
      <c r="W869" s="1075"/>
      <c r="X869" s="1096"/>
      <c r="Y869" s="1135"/>
      <c r="Z869" s="1865" t="s">
        <v>2120</v>
      </c>
      <c r="AA869" s="752">
        <v>311</v>
      </c>
      <c r="AB869" s="752">
        <v>3111</v>
      </c>
      <c r="AC869" s="1173" t="s">
        <v>124</v>
      </c>
      <c r="AD869" s="1810">
        <f>40*250*9</f>
        <v>90000</v>
      </c>
      <c r="AE869" s="1317"/>
      <c r="AF869" s="1362"/>
      <c r="AG869" s="1318"/>
      <c r="AH869" s="1318"/>
      <c r="AI869" s="1318"/>
      <c r="AJ869" s="1318"/>
      <c r="AK869" s="1318"/>
      <c r="AL869" s="1318"/>
      <c r="AM869" s="1318"/>
      <c r="AN869" s="1318"/>
      <c r="AO869" s="1318"/>
      <c r="AP869" s="1318"/>
      <c r="AQ869" s="1318"/>
      <c r="AR869" s="1318"/>
      <c r="AS869" s="1329"/>
      <c r="AT869" s="1329"/>
      <c r="AU869" s="1329"/>
      <c r="AV869" s="1329"/>
      <c r="AW869" s="1329"/>
      <c r="AX869" s="1329"/>
      <c r="AY869" s="1318"/>
      <c r="AZ869" s="1318"/>
      <c r="BA869" s="1328">
        <f>+AD869</f>
        <v>90000</v>
      </c>
      <c r="BB869" s="1342"/>
      <c r="BC869" s="1341"/>
      <c r="BD869" s="1341"/>
      <c r="BE869" s="1341"/>
      <c r="BF869" s="1341"/>
      <c r="BG869" s="1341"/>
      <c r="BH869" s="1341"/>
      <c r="BI869" s="1341"/>
      <c r="BJ869" s="1341"/>
      <c r="BK869" s="1341"/>
      <c r="BL869" s="1341"/>
      <c r="BM869" s="1341"/>
      <c r="BN869" s="1341"/>
      <c r="BO869" s="1341"/>
      <c r="BP869" s="1341"/>
      <c r="BQ869" s="1341"/>
      <c r="BR869" s="1341"/>
      <c r="BS869" s="1341"/>
      <c r="BT869" s="1341"/>
      <c r="BU869" s="1341"/>
      <c r="BV869" s="1341"/>
      <c r="BW869" s="1341"/>
      <c r="BX869" s="1341"/>
      <c r="BY869" s="1341"/>
      <c r="BZ869" s="1341"/>
      <c r="CA869" s="1341"/>
      <c r="CB869" s="1341"/>
      <c r="CC869" s="1341"/>
      <c r="CD869" s="1341"/>
      <c r="CE869" s="1341"/>
      <c r="CF869" s="1341"/>
      <c r="CG869" s="1341"/>
      <c r="CH869" s="1378">
        <f t="shared" si="20"/>
        <v>90000</v>
      </c>
      <c r="CI869" s="1372"/>
    </row>
    <row r="870" spans="1:87" s="1057" customFormat="1" ht="83.25" customHeight="1">
      <c r="A870" s="1857"/>
      <c r="B870" s="1708"/>
      <c r="C870" s="2249"/>
      <c r="D870" s="2264"/>
      <c r="E870" s="1268"/>
      <c r="F870" s="1649"/>
      <c r="G870" s="1752"/>
      <c r="H870" s="3087"/>
      <c r="I870" s="1979"/>
      <c r="J870" s="1611"/>
      <c r="K870" s="1968"/>
      <c r="L870" s="1903" t="s">
        <v>748</v>
      </c>
      <c r="M870" s="1896"/>
      <c r="N870" s="1075"/>
      <c r="O870" s="2026"/>
      <c r="P870" s="2027"/>
      <c r="Q870" s="1136"/>
      <c r="R870" s="1137"/>
      <c r="S870" s="1135"/>
      <c r="T870" s="1075"/>
      <c r="U870" s="1076"/>
      <c r="V870" s="1135"/>
      <c r="W870" s="1075"/>
      <c r="X870" s="1096"/>
      <c r="Y870" s="1135"/>
      <c r="Z870" s="927" t="s">
        <v>2121</v>
      </c>
      <c r="AA870" s="1138">
        <v>222</v>
      </c>
      <c r="AB870" s="791"/>
      <c r="AC870" s="2081" t="s">
        <v>115</v>
      </c>
      <c r="AD870" s="1804">
        <f>40*30</f>
        <v>1200</v>
      </c>
      <c r="AE870" s="1344"/>
      <c r="AF870" s="1495"/>
      <c r="AG870" s="1328"/>
      <c r="AH870" s="1328"/>
      <c r="AI870" s="1328">
        <f>+AD870</f>
        <v>1200</v>
      </c>
      <c r="AJ870" s="1318"/>
      <c r="AK870" s="1318"/>
      <c r="AL870" s="1318"/>
      <c r="AM870" s="1318"/>
      <c r="AN870" s="1318"/>
      <c r="AO870" s="1318"/>
      <c r="AP870" s="1318"/>
      <c r="AQ870" s="1318"/>
      <c r="AR870" s="1318"/>
      <c r="AS870" s="1318"/>
      <c r="AT870" s="1318"/>
      <c r="AU870" s="1318"/>
      <c r="AV870" s="1318"/>
      <c r="AW870" s="1318"/>
      <c r="AX870" s="1318"/>
      <c r="AY870" s="1318"/>
      <c r="AZ870" s="1318"/>
      <c r="BA870" s="1318"/>
      <c r="BB870" s="1342"/>
      <c r="BC870" s="1341"/>
      <c r="BD870" s="1341"/>
      <c r="BE870" s="1341"/>
      <c r="BF870" s="1341"/>
      <c r="BG870" s="1341"/>
      <c r="BH870" s="1341"/>
      <c r="BI870" s="1341"/>
      <c r="BJ870" s="1341"/>
      <c r="BK870" s="1341"/>
      <c r="BL870" s="1341"/>
      <c r="BM870" s="1341"/>
      <c r="BN870" s="1341"/>
      <c r="BO870" s="1341"/>
      <c r="BP870" s="1341"/>
      <c r="BQ870" s="1341"/>
      <c r="BR870" s="1341"/>
      <c r="BS870" s="1341"/>
      <c r="BT870" s="1341"/>
      <c r="BU870" s="1341"/>
      <c r="BV870" s="1341"/>
      <c r="BW870" s="1341"/>
      <c r="BX870" s="1341"/>
      <c r="BY870" s="1341"/>
      <c r="BZ870" s="1341"/>
      <c r="CA870" s="1341"/>
      <c r="CB870" s="1341"/>
      <c r="CC870" s="1341"/>
      <c r="CD870" s="1341"/>
      <c r="CE870" s="1341"/>
      <c r="CF870" s="1341"/>
      <c r="CG870" s="1341"/>
      <c r="CH870" s="1378">
        <f t="shared" si="20"/>
        <v>1200</v>
      </c>
      <c r="CI870" s="1372"/>
    </row>
    <row r="871" spans="1:87" s="1057" customFormat="1" ht="31.5" customHeight="1">
      <c r="A871" s="2106"/>
      <c r="B871" s="2107"/>
      <c r="C871" s="805"/>
      <c r="D871" s="2109"/>
      <c r="E871" s="2358"/>
      <c r="F871" s="2108"/>
      <c r="G871" s="1164"/>
      <c r="H871" s="2369"/>
      <c r="I871" s="1976"/>
      <c r="J871" s="1612"/>
      <c r="K871" s="1969"/>
      <c r="L871" s="1904"/>
      <c r="M871" s="1905"/>
      <c r="N871" s="1139"/>
      <c r="O871" s="2233"/>
      <c r="P871" s="1140"/>
      <c r="Q871" s="1141"/>
      <c r="R871" s="1142"/>
      <c r="S871" s="1143"/>
      <c r="T871" s="1139"/>
      <c r="U871" s="1083"/>
      <c r="V871" s="1143"/>
      <c r="W871" s="1139"/>
      <c r="X871" s="1110"/>
      <c r="Y871" s="1143"/>
      <c r="Z871" s="400"/>
      <c r="AA871" s="456"/>
      <c r="AB871" s="456"/>
      <c r="AC871" s="561"/>
      <c r="AD871" s="2531"/>
      <c r="AE871" s="1317"/>
      <c r="AF871" s="1362"/>
      <c r="AG871" s="1318"/>
      <c r="AH871" s="1318"/>
      <c r="AI871" s="1318"/>
      <c r="AJ871" s="1318"/>
      <c r="AK871" s="1318"/>
      <c r="AL871" s="1318"/>
      <c r="AM871" s="1318"/>
      <c r="AN871" s="1318"/>
      <c r="AO871" s="1318"/>
      <c r="AP871" s="1318"/>
      <c r="AQ871" s="1318"/>
      <c r="AR871" s="1318"/>
      <c r="AS871" s="1318"/>
      <c r="AT871" s="1318"/>
      <c r="AU871" s="1318"/>
      <c r="AV871" s="1318"/>
      <c r="AW871" s="1318"/>
      <c r="AX871" s="1318"/>
      <c r="AY871" s="1318"/>
      <c r="AZ871" s="1318"/>
      <c r="BA871" s="1318"/>
      <c r="BB871" s="1342"/>
      <c r="BC871" s="1341"/>
      <c r="BD871" s="1341"/>
      <c r="BE871" s="1341"/>
      <c r="BF871" s="1341"/>
      <c r="BG871" s="1341"/>
      <c r="BH871" s="1341"/>
      <c r="BI871" s="1341"/>
      <c r="BJ871" s="1341"/>
      <c r="BK871" s="1341"/>
      <c r="BL871" s="1341"/>
      <c r="BM871" s="1341"/>
      <c r="BN871" s="1341"/>
      <c r="BO871" s="1341"/>
      <c r="BP871" s="1341"/>
      <c r="BQ871" s="1341"/>
      <c r="BR871" s="1341"/>
      <c r="BS871" s="1341"/>
      <c r="BT871" s="1341"/>
      <c r="BU871" s="1341"/>
      <c r="BV871" s="1341"/>
      <c r="BW871" s="1341"/>
      <c r="BX871" s="1341"/>
      <c r="BY871" s="1341"/>
      <c r="BZ871" s="1341"/>
      <c r="CA871" s="1341"/>
      <c r="CB871" s="1341"/>
      <c r="CC871" s="1341"/>
      <c r="CD871" s="1341"/>
      <c r="CE871" s="1341"/>
      <c r="CF871" s="1341"/>
      <c r="CG871" s="1341"/>
      <c r="CH871" s="1378">
        <f t="shared" si="20"/>
        <v>0</v>
      </c>
      <c r="CI871" s="1372"/>
    </row>
    <row r="872" spans="1:87" s="1057" customFormat="1" ht="76.5">
      <c r="A872" s="1702"/>
      <c r="B872" s="1705"/>
      <c r="C872" s="1543"/>
      <c r="D872" s="1731"/>
      <c r="E872" s="1268"/>
      <c r="F872" s="1543"/>
      <c r="G872" s="1752"/>
      <c r="H872" s="2237"/>
      <c r="I872" s="1975">
        <v>177</v>
      </c>
      <c r="J872" s="1607">
        <v>14</v>
      </c>
      <c r="K872" s="2328" t="s">
        <v>2122</v>
      </c>
      <c r="L872" s="1903" t="s">
        <v>1070</v>
      </c>
      <c r="M872" s="1896" t="s">
        <v>747</v>
      </c>
      <c r="N872" s="1147"/>
      <c r="O872" s="2230"/>
      <c r="P872" s="1146"/>
      <c r="Q872" s="2627"/>
      <c r="R872" s="1137"/>
      <c r="S872" s="1135"/>
      <c r="T872" s="2028"/>
      <c r="U872" s="2029"/>
      <c r="V872" s="1135"/>
      <c r="W872" s="1147"/>
      <c r="X872" s="1096"/>
      <c r="Y872" s="1135"/>
      <c r="Z872" s="1865" t="s">
        <v>2120</v>
      </c>
      <c r="AA872" s="752">
        <v>311</v>
      </c>
      <c r="AB872" s="752">
        <v>3111</v>
      </c>
      <c r="AC872" s="1173" t="s">
        <v>124</v>
      </c>
      <c r="AD872" s="1810">
        <f>40*250*9</f>
        <v>90000</v>
      </c>
      <c r="AE872" s="1317"/>
      <c r="AF872" s="1362"/>
      <c r="AG872" s="1318"/>
      <c r="AH872" s="1318"/>
      <c r="AI872" s="1318"/>
      <c r="AJ872" s="1318"/>
      <c r="AK872" s="1318"/>
      <c r="AL872" s="1318"/>
      <c r="AM872" s="1318"/>
      <c r="AN872" s="1318"/>
      <c r="AO872" s="1318"/>
      <c r="AP872" s="1318"/>
      <c r="AQ872" s="1318"/>
      <c r="AR872" s="1318"/>
      <c r="AS872" s="1329"/>
      <c r="AT872" s="1329"/>
      <c r="AU872" s="1329"/>
      <c r="AV872" s="1329"/>
      <c r="AW872" s="1329"/>
      <c r="AX872" s="1329"/>
      <c r="AY872" s="1318"/>
      <c r="AZ872" s="1318"/>
      <c r="BA872" s="1328">
        <f>+AD872</f>
        <v>90000</v>
      </c>
      <c r="BB872" s="1342"/>
      <c r="BC872" s="1341"/>
      <c r="BD872" s="1341"/>
      <c r="BE872" s="1341"/>
      <c r="BF872" s="1341"/>
      <c r="BG872" s="1341"/>
      <c r="BH872" s="1341"/>
      <c r="BI872" s="1341"/>
      <c r="BJ872" s="1341"/>
      <c r="BK872" s="1341"/>
      <c r="BL872" s="1341"/>
      <c r="BM872" s="1341"/>
      <c r="BN872" s="1341"/>
      <c r="BO872" s="1341"/>
      <c r="BP872" s="1341"/>
      <c r="BQ872" s="1341"/>
      <c r="BR872" s="1341"/>
      <c r="BS872" s="1341"/>
      <c r="BT872" s="1341"/>
      <c r="BU872" s="1341"/>
      <c r="BV872" s="1341"/>
      <c r="BW872" s="1341"/>
      <c r="BX872" s="1341"/>
      <c r="BY872" s="1341"/>
      <c r="BZ872" s="1341"/>
      <c r="CA872" s="1341"/>
      <c r="CB872" s="1341"/>
      <c r="CC872" s="1341"/>
      <c r="CD872" s="1341"/>
      <c r="CE872" s="1341"/>
      <c r="CF872" s="1341"/>
      <c r="CG872" s="1341"/>
      <c r="CH872" s="1378">
        <f t="shared" si="20"/>
        <v>90000</v>
      </c>
      <c r="CI872" s="1372"/>
    </row>
    <row r="873" spans="1:87" s="1057" customFormat="1" ht="69.75">
      <c r="A873" s="1702"/>
      <c r="B873" s="1705"/>
      <c r="C873" s="1543"/>
      <c r="D873" s="1731"/>
      <c r="E873" s="1268"/>
      <c r="F873" s="1543"/>
      <c r="G873" s="1752"/>
      <c r="H873" s="2237"/>
      <c r="I873" s="1975"/>
      <c r="J873" s="1607"/>
      <c r="K873" s="2328"/>
      <c r="L873" s="1903" t="s">
        <v>748</v>
      </c>
      <c r="M873" s="1896"/>
      <c r="N873" s="1147"/>
      <c r="O873" s="2230"/>
      <c r="P873" s="1146"/>
      <c r="Q873" s="1148"/>
      <c r="R873" s="1137"/>
      <c r="S873" s="1135"/>
      <c r="T873" s="2028"/>
      <c r="U873" s="2029"/>
      <c r="V873" s="1135"/>
      <c r="W873" s="1147"/>
      <c r="X873" s="1096"/>
      <c r="Y873" s="1135"/>
      <c r="Z873" s="927" t="s">
        <v>2121</v>
      </c>
      <c r="AA873" s="1138">
        <v>222</v>
      </c>
      <c r="AB873" s="791"/>
      <c r="AC873" s="2081" t="s">
        <v>115</v>
      </c>
      <c r="AD873" s="1804">
        <f>40*30</f>
        <v>1200</v>
      </c>
      <c r="AE873" s="1344"/>
      <c r="AF873" s="1495"/>
      <c r="AG873" s="1328"/>
      <c r="AH873" s="1328"/>
      <c r="AI873" s="1328">
        <f>+AD873</f>
        <v>1200</v>
      </c>
      <c r="AJ873" s="1318"/>
      <c r="AK873" s="1318"/>
      <c r="AL873" s="1318"/>
      <c r="AM873" s="1318"/>
      <c r="AN873" s="1318"/>
      <c r="AO873" s="1318"/>
      <c r="AP873" s="1318"/>
      <c r="AQ873" s="1318"/>
      <c r="AR873" s="1318"/>
      <c r="AS873" s="1318"/>
      <c r="AT873" s="1318"/>
      <c r="AU873" s="1318"/>
      <c r="AV873" s="1318"/>
      <c r="AW873" s="1318"/>
      <c r="AX873" s="1318"/>
      <c r="AY873" s="1318"/>
      <c r="AZ873" s="1318"/>
      <c r="BA873" s="1318"/>
      <c r="BB873" s="1342"/>
      <c r="BC873" s="1341"/>
      <c r="BD873" s="1341"/>
      <c r="BE873" s="1341"/>
      <c r="BF873" s="1341"/>
      <c r="BG873" s="1341"/>
      <c r="BH873" s="1341"/>
      <c r="BI873" s="1341"/>
      <c r="BJ873" s="1341"/>
      <c r="BK873" s="1341"/>
      <c r="BL873" s="1341"/>
      <c r="BM873" s="1341"/>
      <c r="BN873" s="1341"/>
      <c r="BO873" s="1341"/>
      <c r="BP873" s="1341"/>
      <c r="BQ873" s="1341"/>
      <c r="BR873" s="1341"/>
      <c r="BS873" s="1341"/>
      <c r="BT873" s="1341"/>
      <c r="BU873" s="1341"/>
      <c r="BV873" s="1341"/>
      <c r="BW873" s="1341"/>
      <c r="BX873" s="1341"/>
      <c r="BY873" s="1341"/>
      <c r="BZ873" s="1341"/>
      <c r="CA873" s="1341"/>
      <c r="CB873" s="1341"/>
      <c r="CC873" s="1341"/>
      <c r="CD873" s="1341"/>
      <c r="CE873" s="1341"/>
      <c r="CF873" s="1341"/>
      <c r="CG873" s="1341"/>
      <c r="CH873" s="1378">
        <f t="shared" si="20"/>
        <v>1200</v>
      </c>
      <c r="CI873" s="1372"/>
    </row>
    <row r="874" spans="1:87" s="1057" customFormat="1" ht="27.75">
      <c r="A874" s="1702"/>
      <c r="B874" s="1705"/>
      <c r="C874" s="1543"/>
      <c r="D874" s="1731"/>
      <c r="E874" s="1268"/>
      <c r="F874" s="1543"/>
      <c r="G874" s="1752"/>
      <c r="H874" s="2237"/>
      <c r="I874" s="1975"/>
      <c r="J874" s="1607"/>
      <c r="K874" s="2328"/>
      <c r="L874" s="1903"/>
      <c r="M874" s="1896"/>
      <c r="N874" s="1147"/>
      <c r="O874" s="1149"/>
      <c r="P874" s="1146"/>
      <c r="Q874" s="1148"/>
      <c r="R874" s="1137"/>
      <c r="S874" s="1135"/>
      <c r="T874" s="2028"/>
      <c r="U874" s="2029"/>
      <c r="V874" s="1135"/>
      <c r="W874" s="1147"/>
      <c r="X874" s="1096"/>
      <c r="Y874" s="1135"/>
      <c r="Z874" s="927"/>
      <c r="AA874" s="1150"/>
      <c r="AB874" s="791"/>
      <c r="AC874" s="2081"/>
      <c r="AD874" s="1804"/>
      <c r="AE874" s="1317"/>
      <c r="AF874" s="1362"/>
      <c r="AG874" s="1318"/>
      <c r="AH874" s="1318"/>
      <c r="AI874" s="1318"/>
      <c r="AJ874" s="1318"/>
      <c r="AK874" s="1318"/>
      <c r="AL874" s="1318"/>
      <c r="AM874" s="1318"/>
      <c r="AN874" s="1318"/>
      <c r="AO874" s="1318"/>
      <c r="AP874" s="1318"/>
      <c r="AQ874" s="1318"/>
      <c r="AR874" s="1318"/>
      <c r="AS874" s="1318"/>
      <c r="AT874" s="1318"/>
      <c r="AU874" s="1318"/>
      <c r="AV874" s="1318"/>
      <c r="AW874" s="1318"/>
      <c r="AX874" s="1318"/>
      <c r="AY874" s="1318"/>
      <c r="AZ874" s="1318"/>
      <c r="BA874" s="1318"/>
      <c r="BB874" s="1342"/>
      <c r="BC874" s="1341"/>
      <c r="BD874" s="1341"/>
      <c r="BE874" s="1341"/>
      <c r="BF874" s="1341"/>
      <c r="BG874" s="1341"/>
      <c r="BH874" s="1341"/>
      <c r="BI874" s="1341"/>
      <c r="BJ874" s="1341"/>
      <c r="BK874" s="1341"/>
      <c r="BL874" s="1341"/>
      <c r="BM874" s="1341"/>
      <c r="BN874" s="1341"/>
      <c r="BO874" s="1341"/>
      <c r="BP874" s="1341"/>
      <c r="BQ874" s="1341"/>
      <c r="BR874" s="1341"/>
      <c r="BS874" s="1341"/>
      <c r="BT874" s="1341"/>
      <c r="BU874" s="1341"/>
      <c r="BV874" s="1341"/>
      <c r="BW874" s="1341"/>
      <c r="BX874" s="1341"/>
      <c r="BY874" s="1341"/>
      <c r="BZ874" s="1341"/>
      <c r="CA874" s="1341"/>
      <c r="CB874" s="1341"/>
      <c r="CC874" s="1341"/>
      <c r="CD874" s="1341"/>
      <c r="CE874" s="1341"/>
      <c r="CF874" s="1341"/>
      <c r="CG874" s="1341"/>
      <c r="CH874" s="1378">
        <f t="shared" si="20"/>
        <v>0</v>
      </c>
      <c r="CI874" s="1372"/>
    </row>
    <row r="875" spans="1:87" s="1057" customFormat="1" ht="27.75">
      <c r="A875" s="1702"/>
      <c r="B875" s="1705"/>
      <c r="C875" s="1543"/>
      <c r="D875" s="1731"/>
      <c r="E875" s="1268"/>
      <c r="F875" s="1543"/>
      <c r="G875" s="1752"/>
      <c r="H875" s="2237"/>
      <c r="I875" s="1975"/>
      <c r="J875" s="1608"/>
      <c r="K875" s="1969"/>
      <c r="L875" s="1904"/>
      <c r="M875" s="1905"/>
      <c r="N875" s="1139"/>
      <c r="O875" s="1083"/>
      <c r="P875" s="1143"/>
      <c r="Q875" s="1139"/>
      <c r="R875" s="1110"/>
      <c r="S875" s="1143"/>
      <c r="T875" s="1139"/>
      <c r="U875" s="1083"/>
      <c r="V875" s="1143"/>
      <c r="W875" s="1139"/>
      <c r="X875" s="1110"/>
      <c r="Y875" s="1143"/>
      <c r="Z875" s="400"/>
      <c r="AA875" s="456"/>
      <c r="AB875" s="456"/>
      <c r="AC875" s="561"/>
      <c r="AD875" s="2531"/>
      <c r="AE875" s="1317"/>
      <c r="AF875" s="1362"/>
      <c r="AG875" s="1318"/>
      <c r="AH875" s="1318"/>
      <c r="AI875" s="1318"/>
      <c r="AJ875" s="1318"/>
      <c r="AK875" s="1318"/>
      <c r="AL875" s="1318"/>
      <c r="AM875" s="1318"/>
      <c r="AN875" s="1318"/>
      <c r="AO875" s="1318"/>
      <c r="AP875" s="1318"/>
      <c r="AQ875" s="1318"/>
      <c r="AR875" s="1318"/>
      <c r="AS875" s="1318"/>
      <c r="AT875" s="1318"/>
      <c r="AU875" s="1318"/>
      <c r="AV875" s="1318"/>
      <c r="AW875" s="1318"/>
      <c r="AX875" s="1318"/>
      <c r="AY875" s="1318"/>
      <c r="AZ875" s="1318"/>
      <c r="BA875" s="1318"/>
      <c r="BB875" s="1342"/>
      <c r="BC875" s="1341"/>
      <c r="BD875" s="1341"/>
      <c r="BE875" s="1341"/>
      <c r="BF875" s="1341"/>
      <c r="BG875" s="1341"/>
      <c r="BH875" s="1341"/>
      <c r="BI875" s="1341"/>
      <c r="BJ875" s="1341"/>
      <c r="BK875" s="1341"/>
      <c r="BL875" s="1341"/>
      <c r="BM875" s="1341"/>
      <c r="BN875" s="1341"/>
      <c r="BO875" s="1341"/>
      <c r="BP875" s="1341"/>
      <c r="BQ875" s="1341"/>
      <c r="BR875" s="1341"/>
      <c r="BS875" s="1341"/>
      <c r="BT875" s="1341"/>
      <c r="BU875" s="1341"/>
      <c r="BV875" s="1341"/>
      <c r="BW875" s="1341"/>
      <c r="BX875" s="1341"/>
      <c r="BY875" s="1341"/>
      <c r="BZ875" s="1341"/>
      <c r="CA875" s="1341"/>
      <c r="CB875" s="1341"/>
      <c r="CC875" s="1341"/>
      <c r="CD875" s="1341"/>
      <c r="CE875" s="1341"/>
      <c r="CF875" s="1341"/>
      <c r="CG875" s="1341"/>
      <c r="CH875" s="1378">
        <f t="shared" si="20"/>
        <v>0</v>
      </c>
      <c r="CI875" s="1372"/>
    </row>
    <row r="876" spans="1:87" s="1057" customFormat="1" ht="99.75" customHeight="1">
      <c r="A876" s="1702"/>
      <c r="B876" s="1707"/>
      <c r="C876" s="3460"/>
      <c r="D876" s="1732"/>
      <c r="E876" s="1268"/>
      <c r="F876" s="1733"/>
      <c r="G876" s="3177"/>
      <c r="H876" s="2237" t="s">
        <v>2546</v>
      </c>
      <c r="I876" s="1978"/>
      <c r="J876" s="1607"/>
      <c r="K876" s="2265" t="s">
        <v>769</v>
      </c>
      <c r="L876" s="2250"/>
      <c r="M876" s="2250"/>
      <c r="N876" s="1075"/>
      <c r="O876" s="1129"/>
      <c r="P876" s="2366"/>
      <c r="Q876" s="1075"/>
      <c r="R876" s="1129"/>
      <c r="S876" s="2366"/>
      <c r="T876" s="1075"/>
      <c r="U876" s="1129"/>
      <c r="V876" s="2366"/>
      <c r="W876" s="1075"/>
      <c r="X876" s="1129"/>
      <c r="Y876" s="549"/>
      <c r="Z876" s="390"/>
      <c r="AA876" s="752"/>
      <c r="AB876" s="752"/>
      <c r="AC876" s="1173"/>
      <c r="AD876" s="2529"/>
      <c r="AE876" s="1317"/>
      <c r="AF876" s="1362"/>
      <c r="AG876" s="1318"/>
      <c r="AH876" s="1318"/>
      <c r="AI876" s="1318"/>
      <c r="AJ876" s="1318"/>
      <c r="AK876" s="1318"/>
      <c r="AL876" s="1318"/>
      <c r="AM876" s="1318"/>
      <c r="AN876" s="1318"/>
      <c r="AO876" s="1318"/>
      <c r="AP876" s="1318"/>
      <c r="AQ876" s="1318"/>
      <c r="AR876" s="1318"/>
      <c r="AS876" s="1318"/>
      <c r="AT876" s="1318"/>
      <c r="AU876" s="1318"/>
      <c r="AV876" s="1318"/>
      <c r="AW876" s="1318"/>
      <c r="AX876" s="1318"/>
      <c r="AY876" s="1318"/>
      <c r="AZ876" s="1318"/>
      <c r="BA876" s="1318"/>
      <c r="BB876" s="1342"/>
      <c r="BC876" s="1341"/>
      <c r="BD876" s="1341"/>
      <c r="BE876" s="1341"/>
      <c r="BF876" s="1341"/>
      <c r="BG876" s="1341"/>
      <c r="BH876" s="1341"/>
      <c r="BI876" s="1341"/>
      <c r="BJ876" s="1341"/>
      <c r="BK876" s="1341"/>
      <c r="BL876" s="1341"/>
      <c r="BM876" s="1341"/>
      <c r="BN876" s="1341"/>
      <c r="BO876" s="1341"/>
      <c r="BP876" s="1341"/>
      <c r="BQ876" s="1341"/>
      <c r="BR876" s="1341"/>
      <c r="BS876" s="1341"/>
      <c r="BT876" s="1341"/>
      <c r="BU876" s="1341"/>
      <c r="BV876" s="1341"/>
      <c r="BW876" s="1341"/>
      <c r="BX876" s="1341"/>
      <c r="BY876" s="1341"/>
      <c r="BZ876" s="1341"/>
      <c r="CA876" s="1341"/>
      <c r="CB876" s="1341"/>
      <c r="CC876" s="1341"/>
      <c r="CD876" s="1341"/>
      <c r="CE876" s="1341"/>
      <c r="CF876" s="1341"/>
      <c r="CG876" s="1341"/>
      <c r="CH876" s="1378">
        <f t="shared" si="20"/>
        <v>0</v>
      </c>
      <c r="CI876" s="1372"/>
    </row>
    <row r="877" spans="1:87" s="1057" customFormat="1" ht="38.25" customHeight="1">
      <c r="A877" s="1702"/>
      <c r="B877" s="1707"/>
      <c r="C877" s="3460"/>
      <c r="D877" s="1732"/>
      <c r="E877" s="1268"/>
      <c r="F877" s="1733"/>
      <c r="G877" s="3177"/>
      <c r="H877" s="2237"/>
      <c r="I877" s="1979">
        <v>178</v>
      </c>
      <c r="J877" s="1607">
        <v>15</v>
      </c>
      <c r="K877" s="3169" t="s">
        <v>2123</v>
      </c>
      <c r="L877" s="3165" t="s">
        <v>2124</v>
      </c>
      <c r="M877" s="3167" t="s">
        <v>2125</v>
      </c>
      <c r="N877" s="1075"/>
      <c r="O877" s="1129"/>
      <c r="P877" s="2366"/>
      <c r="Q877" s="2030"/>
      <c r="R877" s="1129"/>
      <c r="S877" s="2366"/>
      <c r="T877" s="1075"/>
      <c r="U877" s="1129"/>
      <c r="V877" s="2366"/>
      <c r="W877" s="1075"/>
      <c r="X877" s="1129"/>
      <c r="Y877" s="549"/>
      <c r="Z877" s="390"/>
      <c r="AA877" s="752"/>
      <c r="AB877" s="752"/>
      <c r="AC877" s="1173"/>
      <c r="AD877" s="2529"/>
      <c r="AE877" s="1317"/>
      <c r="AF877" s="1362"/>
      <c r="AG877" s="1318"/>
      <c r="AH877" s="1318"/>
      <c r="AI877" s="1318"/>
      <c r="AJ877" s="1318"/>
      <c r="AK877" s="1318"/>
      <c r="AL877" s="1318"/>
      <c r="AM877" s="1318"/>
      <c r="AN877" s="1318"/>
      <c r="AO877" s="1318"/>
      <c r="AP877" s="1318"/>
      <c r="AQ877" s="1318"/>
      <c r="AR877" s="1318"/>
      <c r="AS877" s="1318"/>
      <c r="AT877" s="1318"/>
      <c r="AU877" s="1318"/>
      <c r="AV877" s="1318"/>
      <c r="AW877" s="1318"/>
      <c r="AX877" s="1318"/>
      <c r="AY877" s="1318"/>
      <c r="AZ877" s="1318"/>
      <c r="BA877" s="1318"/>
      <c r="BB877" s="1342"/>
      <c r="BC877" s="1341"/>
      <c r="BD877" s="1341"/>
      <c r="BE877" s="1341"/>
      <c r="BF877" s="1341"/>
      <c r="BG877" s="1341"/>
      <c r="BH877" s="1341"/>
      <c r="BI877" s="1341"/>
      <c r="BJ877" s="1341"/>
      <c r="BK877" s="1341"/>
      <c r="BL877" s="1341"/>
      <c r="BM877" s="1341"/>
      <c r="BN877" s="1341"/>
      <c r="BO877" s="1341"/>
      <c r="BP877" s="1341"/>
      <c r="BQ877" s="1341"/>
      <c r="BR877" s="1341"/>
      <c r="BS877" s="1341"/>
      <c r="BT877" s="1341"/>
      <c r="BU877" s="1341"/>
      <c r="BV877" s="1341"/>
      <c r="BW877" s="1341"/>
      <c r="BX877" s="1341"/>
      <c r="BY877" s="1341"/>
      <c r="BZ877" s="1341"/>
      <c r="CA877" s="1341"/>
      <c r="CB877" s="1341"/>
      <c r="CC877" s="1341"/>
      <c r="CD877" s="1341"/>
      <c r="CE877" s="1341"/>
      <c r="CF877" s="1341"/>
      <c r="CG877" s="1341"/>
      <c r="CH877" s="1378">
        <f t="shared" si="20"/>
        <v>0</v>
      </c>
      <c r="CI877" s="1372"/>
    </row>
    <row r="878" spans="1:87" s="1057" customFormat="1" ht="38.25" customHeight="1">
      <c r="A878" s="1702"/>
      <c r="B878" s="1707"/>
      <c r="C878" s="3460"/>
      <c r="D878" s="1732"/>
      <c r="E878" s="1268"/>
      <c r="F878" s="1733"/>
      <c r="G878" s="3177"/>
      <c r="H878" s="2237"/>
      <c r="I878" s="1979"/>
      <c r="J878" s="1607"/>
      <c r="K878" s="3169"/>
      <c r="L878" s="3165"/>
      <c r="M878" s="3167"/>
      <c r="N878" s="1075"/>
      <c r="O878" s="1129"/>
      <c r="P878" s="2366"/>
      <c r="Q878" s="2030"/>
      <c r="R878" s="1129"/>
      <c r="S878" s="2366"/>
      <c r="T878" s="1075"/>
      <c r="U878" s="1129"/>
      <c r="V878" s="2366"/>
      <c r="W878" s="1075"/>
      <c r="X878" s="1129"/>
      <c r="Y878" s="549"/>
      <c r="Z878" s="390"/>
      <c r="AA878" s="752"/>
      <c r="AB878" s="752"/>
      <c r="AC878" s="1173"/>
      <c r="AD878" s="2529"/>
      <c r="AE878" s="1317"/>
      <c r="AF878" s="1362"/>
      <c r="AG878" s="1318"/>
      <c r="AH878" s="1318"/>
      <c r="AI878" s="1318"/>
      <c r="AJ878" s="1318"/>
      <c r="AK878" s="1318"/>
      <c r="AL878" s="1318"/>
      <c r="AM878" s="1318"/>
      <c r="AN878" s="1318"/>
      <c r="AO878" s="1318"/>
      <c r="AP878" s="1318"/>
      <c r="AQ878" s="1318"/>
      <c r="AR878" s="1318"/>
      <c r="AS878" s="1318"/>
      <c r="AT878" s="1318"/>
      <c r="AU878" s="1318"/>
      <c r="AV878" s="1318"/>
      <c r="AW878" s="1318"/>
      <c r="AX878" s="1318"/>
      <c r="AY878" s="1318"/>
      <c r="AZ878" s="1318"/>
      <c r="BA878" s="1318"/>
      <c r="BB878" s="1342"/>
      <c r="BC878" s="1341"/>
      <c r="BD878" s="1341"/>
      <c r="BE878" s="1341"/>
      <c r="BF878" s="1341"/>
      <c r="BG878" s="1341"/>
      <c r="BH878" s="1341"/>
      <c r="BI878" s="1341"/>
      <c r="BJ878" s="1341"/>
      <c r="BK878" s="1341"/>
      <c r="BL878" s="1341"/>
      <c r="BM878" s="1341"/>
      <c r="BN878" s="1341"/>
      <c r="BO878" s="1341"/>
      <c r="BP878" s="1341"/>
      <c r="BQ878" s="1341"/>
      <c r="BR878" s="1341"/>
      <c r="BS878" s="1341"/>
      <c r="BT878" s="1341"/>
      <c r="BU878" s="1341"/>
      <c r="BV878" s="1341"/>
      <c r="BW878" s="1341"/>
      <c r="BX878" s="1341"/>
      <c r="BY878" s="1341"/>
      <c r="BZ878" s="1341"/>
      <c r="CA878" s="1341"/>
      <c r="CB878" s="1341"/>
      <c r="CC878" s="1341"/>
      <c r="CD878" s="1341"/>
      <c r="CE878" s="1341"/>
      <c r="CF878" s="1341"/>
      <c r="CG878" s="1341"/>
      <c r="CH878" s="1378">
        <f t="shared" si="20"/>
        <v>0</v>
      </c>
      <c r="CI878" s="1372"/>
    </row>
    <row r="879" spans="1:87" s="1057" customFormat="1" ht="132" customHeight="1">
      <c r="A879" s="1702"/>
      <c r="B879" s="1707"/>
      <c r="C879" s="3460"/>
      <c r="D879" s="1732"/>
      <c r="E879" s="1268"/>
      <c r="F879" s="1733"/>
      <c r="G879" s="3177"/>
      <c r="H879" s="2237"/>
      <c r="I879" s="1979"/>
      <c r="J879" s="1607"/>
      <c r="K879" s="3169"/>
      <c r="L879" s="3165"/>
      <c r="M879" s="2250"/>
      <c r="N879" s="1075"/>
      <c r="O879" s="1129"/>
      <c r="P879" s="2366"/>
      <c r="Q879" s="2030"/>
      <c r="R879" s="1129"/>
      <c r="S879" s="2366"/>
      <c r="T879" s="1075"/>
      <c r="U879" s="1129"/>
      <c r="V879" s="2366"/>
      <c r="W879" s="1075"/>
      <c r="X879" s="1129"/>
      <c r="Y879" s="549"/>
      <c r="Z879" s="390"/>
      <c r="AA879" s="752"/>
      <c r="AB879" s="752"/>
      <c r="AC879" s="1173"/>
      <c r="AD879" s="2529"/>
      <c r="AE879" s="1317"/>
      <c r="AF879" s="1362"/>
      <c r="AG879" s="1318"/>
      <c r="AH879" s="1318"/>
      <c r="AI879" s="1318"/>
      <c r="AJ879" s="1318"/>
      <c r="AK879" s="1318"/>
      <c r="AL879" s="1318"/>
      <c r="AM879" s="1318"/>
      <c r="AN879" s="1318"/>
      <c r="AO879" s="1318"/>
      <c r="AP879" s="1318"/>
      <c r="AQ879" s="1318"/>
      <c r="AR879" s="1318"/>
      <c r="AS879" s="1318"/>
      <c r="AT879" s="1318"/>
      <c r="AU879" s="1318"/>
      <c r="AV879" s="1318"/>
      <c r="AW879" s="1318"/>
      <c r="AX879" s="1318"/>
      <c r="AY879" s="1318"/>
      <c r="AZ879" s="1318"/>
      <c r="BA879" s="1318"/>
      <c r="BB879" s="1342"/>
      <c r="BC879" s="1341"/>
      <c r="BD879" s="1341"/>
      <c r="BE879" s="1341"/>
      <c r="BF879" s="1341"/>
      <c r="BG879" s="1341"/>
      <c r="BH879" s="1341"/>
      <c r="BI879" s="1341"/>
      <c r="BJ879" s="1341"/>
      <c r="BK879" s="1341"/>
      <c r="BL879" s="1341"/>
      <c r="BM879" s="1341"/>
      <c r="BN879" s="1341"/>
      <c r="BO879" s="1341"/>
      <c r="BP879" s="1341"/>
      <c r="BQ879" s="1341"/>
      <c r="BR879" s="1341"/>
      <c r="BS879" s="1341"/>
      <c r="BT879" s="1341"/>
      <c r="BU879" s="1341"/>
      <c r="BV879" s="1341"/>
      <c r="BW879" s="1341"/>
      <c r="BX879" s="1341"/>
      <c r="BY879" s="1341"/>
      <c r="BZ879" s="1341"/>
      <c r="CA879" s="1341"/>
      <c r="CB879" s="1341"/>
      <c r="CC879" s="1341"/>
      <c r="CD879" s="1341"/>
      <c r="CE879" s="1341"/>
      <c r="CF879" s="1341"/>
      <c r="CG879" s="1341"/>
      <c r="CH879" s="1378">
        <f t="shared" si="20"/>
        <v>0</v>
      </c>
      <c r="CI879" s="1372"/>
    </row>
    <row r="880" spans="1:87" s="1057" customFormat="1" ht="35.25" customHeight="1">
      <c r="A880" s="1702"/>
      <c r="B880" s="1707"/>
      <c r="C880" s="3460"/>
      <c r="D880" s="1732"/>
      <c r="E880" s="1268"/>
      <c r="F880" s="1733"/>
      <c r="G880" s="3177"/>
      <c r="H880" s="2237"/>
      <c r="I880" s="1976"/>
      <c r="J880" s="1608"/>
      <c r="K880" s="1970"/>
      <c r="L880" s="1907"/>
      <c r="M880" s="1907"/>
      <c r="N880" s="1117"/>
      <c r="O880" s="1151"/>
      <c r="P880" s="1152"/>
      <c r="Q880" s="1117"/>
      <c r="R880" s="1151"/>
      <c r="S880" s="1152"/>
      <c r="T880" s="1117"/>
      <c r="U880" s="1151"/>
      <c r="V880" s="1152"/>
      <c r="W880" s="1117"/>
      <c r="X880" s="1151"/>
      <c r="Y880" s="794"/>
      <c r="Z880" s="400"/>
      <c r="AA880" s="456"/>
      <c r="AB880" s="456"/>
      <c r="AC880" s="561"/>
      <c r="AD880" s="2531"/>
      <c r="AE880" s="1317"/>
      <c r="AF880" s="1362"/>
      <c r="AG880" s="1318"/>
      <c r="AH880" s="1318"/>
      <c r="AI880" s="1318"/>
      <c r="AJ880" s="1318"/>
      <c r="AK880" s="1318"/>
      <c r="AL880" s="1318"/>
      <c r="AM880" s="1318"/>
      <c r="AN880" s="1318"/>
      <c r="AO880" s="1318"/>
      <c r="AP880" s="1318"/>
      <c r="AQ880" s="1318"/>
      <c r="AR880" s="1318"/>
      <c r="AS880" s="1318"/>
      <c r="AT880" s="1318"/>
      <c r="AU880" s="1318"/>
      <c r="AV880" s="1318"/>
      <c r="AW880" s="1318"/>
      <c r="AX880" s="1318"/>
      <c r="AY880" s="1318"/>
      <c r="AZ880" s="1318"/>
      <c r="BA880" s="1318"/>
      <c r="BB880" s="1342"/>
      <c r="BC880" s="1341"/>
      <c r="BD880" s="1341"/>
      <c r="BE880" s="1341"/>
      <c r="BF880" s="1341"/>
      <c r="BG880" s="1341"/>
      <c r="BH880" s="1341"/>
      <c r="BI880" s="1341"/>
      <c r="BJ880" s="1341"/>
      <c r="BK880" s="1341"/>
      <c r="BL880" s="1341"/>
      <c r="BM880" s="1341"/>
      <c r="BN880" s="1341"/>
      <c r="BO880" s="1341"/>
      <c r="BP880" s="1341"/>
      <c r="BQ880" s="1341"/>
      <c r="BR880" s="1341"/>
      <c r="BS880" s="1341"/>
      <c r="BT880" s="1341"/>
      <c r="BU880" s="1341"/>
      <c r="BV880" s="1341"/>
      <c r="BW880" s="1341"/>
      <c r="BX880" s="1341"/>
      <c r="BY880" s="1341"/>
      <c r="BZ880" s="1341"/>
      <c r="CA880" s="1341"/>
      <c r="CB880" s="1341"/>
      <c r="CC880" s="1341"/>
      <c r="CD880" s="1341"/>
      <c r="CE880" s="1341"/>
      <c r="CF880" s="1341"/>
      <c r="CG880" s="1341"/>
      <c r="CH880" s="1378">
        <f t="shared" si="20"/>
        <v>0</v>
      </c>
      <c r="CI880" s="1372"/>
    </row>
    <row r="881" spans="1:87" s="1057" customFormat="1" ht="79.5" customHeight="1">
      <c r="A881" s="1702"/>
      <c r="B881" s="1701"/>
      <c r="C881" s="3460"/>
      <c r="D881" s="1734"/>
      <c r="E881" s="1268"/>
      <c r="F881" s="1733"/>
      <c r="G881" s="3177"/>
      <c r="H881" s="2237"/>
      <c r="I881" s="1975">
        <v>179</v>
      </c>
      <c r="J881" s="1607">
        <v>16</v>
      </c>
      <c r="K881" s="3168" t="s">
        <v>2126</v>
      </c>
      <c r="L881" s="3170" t="s">
        <v>774</v>
      </c>
      <c r="M881" s="3171" t="s">
        <v>2497</v>
      </c>
      <c r="N881" s="1075"/>
      <c r="O881" s="1129"/>
      <c r="P881" s="2366"/>
      <c r="Q881" s="1075"/>
      <c r="R881" s="1129"/>
      <c r="S881" s="2366"/>
      <c r="T881" s="1075"/>
      <c r="U881" s="1129"/>
      <c r="V881" s="2366"/>
      <c r="W881" s="1075"/>
      <c r="X881" s="1129"/>
      <c r="Y881" s="549"/>
      <c r="Z881" s="390"/>
      <c r="AA881" s="752"/>
      <c r="AB881" s="752"/>
      <c r="AC881" s="1173"/>
      <c r="AD881" s="2529"/>
      <c r="AE881" s="1317"/>
      <c r="AF881" s="1362"/>
      <c r="AG881" s="1318"/>
      <c r="AH881" s="1318"/>
      <c r="AI881" s="1318"/>
      <c r="AJ881" s="1318"/>
      <c r="AK881" s="1318"/>
      <c r="AL881" s="1318"/>
      <c r="AM881" s="1318"/>
      <c r="AN881" s="1318"/>
      <c r="AO881" s="1318"/>
      <c r="AP881" s="1318"/>
      <c r="AQ881" s="1318"/>
      <c r="AR881" s="1318"/>
      <c r="AS881" s="1318"/>
      <c r="AT881" s="1318"/>
      <c r="AU881" s="1318"/>
      <c r="AV881" s="1318"/>
      <c r="AW881" s="1318"/>
      <c r="AX881" s="1318"/>
      <c r="AY881" s="1318"/>
      <c r="AZ881" s="1318"/>
      <c r="BA881" s="1318"/>
      <c r="BB881" s="1342"/>
      <c r="BC881" s="1341"/>
      <c r="BD881" s="1341"/>
      <c r="BE881" s="1341"/>
      <c r="BF881" s="1341"/>
      <c r="BG881" s="1341"/>
      <c r="BH881" s="1341"/>
      <c r="BI881" s="1341"/>
      <c r="BJ881" s="1341"/>
      <c r="BK881" s="1341"/>
      <c r="BL881" s="1341"/>
      <c r="BM881" s="1341"/>
      <c r="BN881" s="1341"/>
      <c r="BO881" s="1341"/>
      <c r="BP881" s="1341"/>
      <c r="BQ881" s="1341"/>
      <c r="BR881" s="1341"/>
      <c r="BS881" s="1341"/>
      <c r="BT881" s="1341"/>
      <c r="BU881" s="1341"/>
      <c r="BV881" s="1341"/>
      <c r="BW881" s="1341"/>
      <c r="BX881" s="1341"/>
      <c r="BY881" s="1341"/>
      <c r="BZ881" s="1341"/>
      <c r="CA881" s="1341"/>
      <c r="CB881" s="1341"/>
      <c r="CC881" s="1341"/>
      <c r="CD881" s="1341"/>
      <c r="CE881" s="1341"/>
      <c r="CF881" s="1341"/>
      <c r="CG881" s="1341"/>
      <c r="CH881" s="1378">
        <f t="shared" si="20"/>
        <v>0</v>
      </c>
      <c r="CI881" s="1372"/>
    </row>
    <row r="882" spans="1:87" s="1057" customFormat="1" ht="109.5" customHeight="1">
      <c r="A882" s="1702"/>
      <c r="B882" s="1705"/>
      <c r="C882" s="3460"/>
      <c r="D882" s="1734"/>
      <c r="E882" s="1268"/>
      <c r="F882" s="1733"/>
      <c r="G882" s="3177"/>
      <c r="H882" s="2237"/>
      <c r="I882" s="1975"/>
      <c r="J882" s="1607"/>
      <c r="K882" s="3169"/>
      <c r="L882" s="3165"/>
      <c r="M882" s="3167"/>
      <c r="N882" s="1075"/>
      <c r="O882" s="1129"/>
      <c r="P882" s="2366"/>
      <c r="Q882" s="1075"/>
      <c r="R882" s="1129"/>
      <c r="S882" s="2366"/>
      <c r="T882" s="1075"/>
      <c r="U882" s="1129"/>
      <c r="V882" s="2366"/>
      <c r="W882" s="1075"/>
      <c r="X882" s="1129"/>
      <c r="Y882" s="549"/>
      <c r="Z882" s="390"/>
      <c r="AA882" s="752"/>
      <c r="AB882" s="752"/>
      <c r="AC882" s="1173"/>
      <c r="AD882" s="2529"/>
      <c r="AE882" s="1317"/>
      <c r="AF882" s="1362"/>
      <c r="AG882" s="1318"/>
      <c r="AH882" s="1318"/>
      <c r="AI882" s="1318"/>
      <c r="AJ882" s="1318"/>
      <c r="AK882" s="1318"/>
      <c r="AL882" s="1318"/>
      <c r="AM882" s="1318"/>
      <c r="AN882" s="1318"/>
      <c r="AO882" s="1318"/>
      <c r="AP882" s="1318"/>
      <c r="AQ882" s="1318"/>
      <c r="AR882" s="1318"/>
      <c r="AS882" s="1318"/>
      <c r="AT882" s="1318"/>
      <c r="AU882" s="1318"/>
      <c r="AV882" s="1318"/>
      <c r="AW882" s="1318"/>
      <c r="AX882" s="1318"/>
      <c r="AY882" s="1318"/>
      <c r="AZ882" s="1318"/>
      <c r="BA882" s="1318"/>
      <c r="BB882" s="1342"/>
      <c r="BC882" s="1341"/>
      <c r="BD882" s="1341"/>
      <c r="BE882" s="1341"/>
      <c r="BF882" s="1341"/>
      <c r="BG882" s="1341"/>
      <c r="BH882" s="1341"/>
      <c r="BI882" s="1341"/>
      <c r="BJ882" s="1341"/>
      <c r="BK882" s="1341"/>
      <c r="BL882" s="1341"/>
      <c r="BM882" s="1341"/>
      <c r="BN882" s="1341"/>
      <c r="BO882" s="1341"/>
      <c r="BP882" s="1341"/>
      <c r="BQ882" s="1341"/>
      <c r="BR882" s="1341"/>
      <c r="BS882" s="1341"/>
      <c r="BT882" s="1341"/>
      <c r="BU882" s="1341"/>
      <c r="BV882" s="1341"/>
      <c r="BW882" s="1341"/>
      <c r="BX882" s="1341"/>
      <c r="BY882" s="1341"/>
      <c r="BZ882" s="1341"/>
      <c r="CA882" s="1341"/>
      <c r="CB882" s="1341"/>
      <c r="CC882" s="1341"/>
      <c r="CD882" s="1341"/>
      <c r="CE882" s="1341"/>
      <c r="CF882" s="1341"/>
      <c r="CG882" s="1341"/>
      <c r="CH882" s="1378">
        <f t="shared" si="20"/>
        <v>0</v>
      </c>
      <c r="CI882" s="1372"/>
    </row>
    <row r="883" spans="1:87" s="1057" customFormat="1" ht="87.75" customHeight="1">
      <c r="A883" s="1702"/>
      <c r="B883" s="1705"/>
      <c r="C883" s="656"/>
      <c r="D883" s="1735"/>
      <c r="E883" s="1268"/>
      <c r="F883" s="1736"/>
      <c r="G883" s="1752"/>
      <c r="H883" s="2237" t="s">
        <v>2546</v>
      </c>
      <c r="I883" s="1975"/>
      <c r="J883" s="1607"/>
      <c r="K883" s="3169" t="s">
        <v>2506</v>
      </c>
      <c r="L883" s="3186" t="s">
        <v>776</v>
      </c>
      <c r="M883" s="1896"/>
      <c r="N883" s="1075"/>
      <c r="O883" s="1129"/>
      <c r="P883" s="2366"/>
      <c r="Q883" s="1075"/>
      <c r="R883" s="1129"/>
      <c r="S883" s="2366"/>
      <c r="T883" s="1075"/>
      <c r="U883" s="1129"/>
      <c r="V883" s="2366"/>
      <c r="W883" s="1075"/>
      <c r="X883" s="1129"/>
      <c r="Y883" s="549"/>
      <c r="Z883" s="413"/>
      <c r="AA883" s="752"/>
      <c r="AB883" s="752"/>
      <c r="AC883" s="1173"/>
      <c r="AD883" s="2529"/>
      <c r="AE883" s="1317"/>
      <c r="AF883" s="1362"/>
      <c r="AG883" s="1318"/>
      <c r="AH883" s="1318"/>
      <c r="AI883" s="1318"/>
      <c r="AJ883" s="1318"/>
      <c r="AK883" s="1318"/>
      <c r="AL883" s="1318"/>
      <c r="AM883" s="1318"/>
      <c r="AN883" s="1318"/>
      <c r="AO883" s="1318"/>
      <c r="AP883" s="1318"/>
      <c r="AQ883" s="1318"/>
      <c r="AR883" s="1318"/>
      <c r="AS883" s="1318"/>
      <c r="AT883" s="1318"/>
      <c r="AU883" s="1318"/>
      <c r="AV883" s="1318"/>
      <c r="AW883" s="1318"/>
      <c r="AX883" s="1318"/>
      <c r="AY883" s="1318"/>
      <c r="AZ883" s="1318"/>
      <c r="BA883" s="1318"/>
      <c r="BB883" s="1342"/>
      <c r="BC883" s="1341"/>
      <c r="BD883" s="1341"/>
      <c r="BE883" s="1341"/>
      <c r="BF883" s="1341"/>
      <c r="BG883" s="1341"/>
      <c r="BH883" s="1341"/>
      <c r="BI883" s="1341"/>
      <c r="BJ883" s="1341"/>
      <c r="BK883" s="1341"/>
      <c r="BL883" s="1341"/>
      <c r="BM883" s="1341"/>
      <c r="BN883" s="1341"/>
      <c r="BO883" s="1341"/>
      <c r="BP883" s="1341"/>
      <c r="BQ883" s="1341"/>
      <c r="BR883" s="1341"/>
      <c r="BS883" s="1341"/>
      <c r="BT883" s="1341"/>
      <c r="BU883" s="1341"/>
      <c r="BV883" s="1341"/>
      <c r="BW883" s="1341"/>
      <c r="BX883" s="1341"/>
      <c r="BY883" s="1341"/>
      <c r="BZ883" s="1341"/>
      <c r="CA883" s="1341"/>
      <c r="CB883" s="1341"/>
      <c r="CC883" s="1341"/>
      <c r="CD883" s="1341"/>
      <c r="CE883" s="1341"/>
      <c r="CF883" s="1341"/>
      <c r="CG883" s="1341"/>
      <c r="CH883" s="1378">
        <f t="shared" si="20"/>
        <v>0</v>
      </c>
      <c r="CI883" s="1372"/>
    </row>
    <row r="884" spans="1:87" s="1057" customFormat="1" ht="70.5" customHeight="1">
      <c r="A884" s="1702"/>
      <c r="B884" s="1705"/>
      <c r="C884" s="656"/>
      <c r="D884" s="1735"/>
      <c r="E884" s="1268"/>
      <c r="F884" s="1736"/>
      <c r="G884" s="1752"/>
      <c r="H884" s="2237"/>
      <c r="I884" s="1975"/>
      <c r="J884" s="1607" t="s">
        <v>2127</v>
      </c>
      <c r="K884" s="3169"/>
      <c r="L884" s="3186"/>
      <c r="M884" s="1896"/>
      <c r="N884" s="1075"/>
      <c r="O884" s="1129"/>
      <c r="P884" s="2366"/>
      <c r="Q884" s="1075"/>
      <c r="R884" s="1129"/>
      <c r="S884" s="2031"/>
      <c r="T884" s="1075"/>
      <c r="U884" s="1129"/>
      <c r="V884" s="2366"/>
      <c r="W884" s="1075"/>
      <c r="X884" s="1129"/>
      <c r="Y884" s="549"/>
      <c r="Z884" s="277" t="s">
        <v>2128</v>
      </c>
      <c r="AA884" s="1563">
        <v>311</v>
      </c>
      <c r="AB884" s="1563">
        <v>3111</v>
      </c>
      <c r="AC884" s="2200" t="s">
        <v>124</v>
      </c>
      <c r="AD884" s="1810">
        <f>100*250</f>
        <v>25000</v>
      </c>
      <c r="AE884" s="1317"/>
      <c r="AF884" s="1362"/>
      <c r="AG884" s="1318"/>
      <c r="AH884" s="1318"/>
      <c r="AI884" s="1318"/>
      <c r="AJ884" s="1318"/>
      <c r="AK884" s="1318"/>
      <c r="AL884" s="1318"/>
      <c r="AM884" s="1318"/>
      <c r="AN884" s="1318"/>
      <c r="AO884" s="1318"/>
      <c r="AP884" s="1318"/>
      <c r="AQ884" s="1318"/>
      <c r="AR884" s="1318"/>
      <c r="AS884" s="1329"/>
      <c r="AT884" s="1329"/>
      <c r="AU884" s="1329"/>
      <c r="AV884" s="1329"/>
      <c r="AW884" s="1329"/>
      <c r="AX884" s="1329"/>
      <c r="AY884" s="1318"/>
      <c r="AZ884" s="1318"/>
      <c r="BA884" s="1329">
        <f>+AD884</f>
        <v>25000</v>
      </c>
      <c r="BB884" s="1342"/>
      <c r="BC884" s="1341"/>
      <c r="BD884" s="1341"/>
      <c r="BE884" s="1341"/>
      <c r="BF884" s="1341"/>
      <c r="BG884" s="1341"/>
      <c r="BH884" s="1341"/>
      <c r="BI884" s="1341"/>
      <c r="BJ884" s="1341"/>
      <c r="BK884" s="1341"/>
      <c r="BL884" s="1341"/>
      <c r="BM884" s="1341"/>
      <c r="BN884" s="1341"/>
      <c r="BO884" s="1341"/>
      <c r="BP884" s="1341"/>
      <c r="BQ884" s="1341"/>
      <c r="BR884" s="1341"/>
      <c r="BS884" s="1341"/>
      <c r="BT884" s="1341"/>
      <c r="BU884" s="1341"/>
      <c r="BV884" s="1341"/>
      <c r="BW884" s="1341"/>
      <c r="BX884" s="1341"/>
      <c r="BY884" s="1341"/>
      <c r="BZ884" s="1341"/>
      <c r="CA884" s="1341"/>
      <c r="CB884" s="1341"/>
      <c r="CC884" s="1341"/>
      <c r="CD884" s="1341"/>
      <c r="CE884" s="1341"/>
      <c r="CF884" s="1341"/>
      <c r="CG884" s="1341"/>
      <c r="CH884" s="1378">
        <f t="shared" si="20"/>
        <v>25000</v>
      </c>
      <c r="CI884" s="1372"/>
    </row>
    <row r="885" spans="1:87" s="1057" customFormat="1" ht="107.25" customHeight="1">
      <c r="A885" s="1702"/>
      <c r="B885" s="1705"/>
      <c r="C885" s="656"/>
      <c r="D885" s="1735"/>
      <c r="E885" s="1268"/>
      <c r="F885" s="1736"/>
      <c r="G885" s="1752"/>
      <c r="H885" s="2237"/>
      <c r="I885" s="1975"/>
      <c r="J885" s="1607"/>
      <c r="K885" s="2254" t="s">
        <v>2507</v>
      </c>
      <c r="L885" s="3186"/>
      <c r="M885" s="2250"/>
      <c r="N885" s="1075"/>
      <c r="O885" s="1129"/>
      <c r="P885" s="2366"/>
      <c r="Q885" s="1075"/>
      <c r="R885" s="1129"/>
      <c r="S885" s="2366"/>
      <c r="T885" s="2030"/>
      <c r="U885" s="2032"/>
      <c r="V885" s="2366"/>
      <c r="W885" s="1075"/>
      <c r="X885" s="1129"/>
      <c r="Y885" s="1552"/>
      <c r="Z885" s="390"/>
      <c r="AA885" s="752"/>
      <c r="AB885" s="752"/>
      <c r="AC885" s="1173"/>
      <c r="AD885" s="2529"/>
      <c r="AE885" s="1317"/>
      <c r="AF885" s="1362"/>
      <c r="AG885" s="1318"/>
      <c r="AH885" s="1318"/>
      <c r="AI885" s="1318"/>
      <c r="AJ885" s="1318"/>
      <c r="AK885" s="1318"/>
      <c r="AL885" s="1318"/>
      <c r="AM885" s="1318"/>
      <c r="AN885" s="1318"/>
      <c r="AO885" s="1318"/>
      <c r="AP885" s="1318"/>
      <c r="AQ885" s="1318"/>
      <c r="AR885" s="1318"/>
      <c r="AS885" s="1318"/>
      <c r="AT885" s="1318"/>
      <c r="AU885" s="1318"/>
      <c r="AV885" s="1318"/>
      <c r="AW885" s="1318"/>
      <c r="AX885" s="1318"/>
      <c r="AY885" s="1318"/>
      <c r="AZ885" s="1318"/>
      <c r="BA885" s="1318"/>
      <c r="BB885" s="1342"/>
      <c r="BC885" s="1341"/>
      <c r="BD885" s="1341"/>
      <c r="BE885" s="1341"/>
      <c r="BF885" s="1341"/>
      <c r="BG885" s="1341"/>
      <c r="BH885" s="1341"/>
      <c r="BI885" s="1341"/>
      <c r="BJ885" s="1341"/>
      <c r="BK885" s="1341"/>
      <c r="BL885" s="1341"/>
      <c r="BM885" s="1341"/>
      <c r="BN885" s="1341"/>
      <c r="BO885" s="1341"/>
      <c r="BP885" s="1341"/>
      <c r="BQ885" s="1341"/>
      <c r="BR885" s="1341"/>
      <c r="BS885" s="1341"/>
      <c r="BT885" s="1341"/>
      <c r="BU885" s="1341"/>
      <c r="BV885" s="1341"/>
      <c r="BW885" s="1341"/>
      <c r="BX885" s="1341"/>
      <c r="BY885" s="1341"/>
      <c r="BZ885" s="1341"/>
      <c r="CA885" s="1341"/>
      <c r="CB885" s="1341"/>
      <c r="CC885" s="1341"/>
      <c r="CD885" s="1341"/>
      <c r="CE885" s="1341"/>
      <c r="CF885" s="1341"/>
      <c r="CG885" s="1341"/>
      <c r="CH885" s="1378">
        <f t="shared" si="20"/>
        <v>0</v>
      </c>
      <c r="CI885" s="1372"/>
    </row>
    <row r="886" spans="1:87" s="1057" customFormat="1" ht="27.75">
      <c r="A886" s="1702"/>
      <c r="B886" s="1705"/>
      <c r="C886" s="1543"/>
      <c r="D886" s="1735"/>
      <c r="E886" s="1268"/>
      <c r="F886" s="1736"/>
      <c r="G886" s="1752"/>
      <c r="H886" s="2237"/>
      <c r="I886" s="1977"/>
      <c r="J886" s="1608"/>
      <c r="K886" s="1971"/>
      <c r="L886" s="1907"/>
      <c r="M886" s="1907"/>
      <c r="N886" s="1117"/>
      <c r="O886" s="1151"/>
      <c r="P886" s="1152"/>
      <c r="Q886" s="1117"/>
      <c r="R886" s="1151"/>
      <c r="S886" s="1152"/>
      <c r="T886" s="1117"/>
      <c r="U886" s="1151"/>
      <c r="V886" s="1152"/>
      <c r="W886" s="1117"/>
      <c r="X886" s="1151"/>
      <c r="Y886" s="769"/>
      <c r="Z886" s="400"/>
      <c r="AA886" s="456"/>
      <c r="AB886" s="456"/>
      <c r="AC886" s="561"/>
      <c r="AD886" s="2531"/>
      <c r="AE886" s="1317"/>
      <c r="AF886" s="1362"/>
      <c r="AG886" s="1318"/>
      <c r="AH886" s="1318"/>
      <c r="AI886" s="1318"/>
      <c r="AJ886" s="1318"/>
      <c r="AK886" s="1318"/>
      <c r="AL886" s="1318"/>
      <c r="AM886" s="1318"/>
      <c r="AN886" s="1318"/>
      <c r="AO886" s="1318"/>
      <c r="AP886" s="1318"/>
      <c r="AQ886" s="1318"/>
      <c r="AR886" s="1318"/>
      <c r="AS886" s="1318"/>
      <c r="AT886" s="1318"/>
      <c r="AU886" s="1318"/>
      <c r="AV886" s="1318"/>
      <c r="AW886" s="1318"/>
      <c r="AX886" s="1318"/>
      <c r="AY886" s="1318"/>
      <c r="AZ886" s="1318"/>
      <c r="BA886" s="1318"/>
      <c r="BB886" s="1342"/>
      <c r="BC886" s="1341"/>
      <c r="BD886" s="1341"/>
      <c r="BE886" s="1341"/>
      <c r="BF886" s="1341"/>
      <c r="BG886" s="1341"/>
      <c r="BH886" s="1341"/>
      <c r="BI886" s="1341"/>
      <c r="BJ886" s="1341"/>
      <c r="BK886" s="1341"/>
      <c r="BL886" s="1341"/>
      <c r="BM886" s="1341"/>
      <c r="BN886" s="1341"/>
      <c r="BO886" s="1341"/>
      <c r="BP886" s="1341"/>
      <c r="BQ886" s="1341"/>
      <c r="BR886" s="1341"/>
      <c r="BS886" s="1341"/>
      <c r="BT886" s="1341"/>
      <c r="BU886" s="1341"/>
      <c r="BV886" s="1341"/>
      <c r="BW886" s="1341"/>
      <c r="BX886" s="1341"/>
      <c r="BY886" s="1341"/>
      <c r="BZ886" s="1341"/>
      <c r="CA886" s="1341"/>
      <c r="CB886" s="1341"/>
      <c r="CC886" s="1341"/>
      <c r="CD886" s="1341"/>
      <c r="CE886" s="1341"/>
      <c r="CF886" s="1341"/>
      <c r="CG886" s="1341"/>
      <c r="CH886" s="1378">
        <f t="shared" si="20"/>
        <v>0</v>
      </c>
      <c r="CI886" s="1372"/>
    </row>
    <row r="887" spans="1:87" s="1057" customFormat="1" ht="27.75">
      <c r="A887" s="1702"/>
      <c r="B887" s="1705"/>
      <c r="C887" s="1543"/>
      <c r="D887" s="1735"/>
      <c r="E887" s="1268"/>
      <c r="F887" s="1736"/>
      <c r="G887" s="1752"/>
      <c r="H887" s="2237"/>
      <c r="I887" s="1975"/>
      <c r="J887" s="1607"/>
      <c r="K887" s="3187" t="s">
        <v>2129</v>
      </c>
      <c r="L887" s="2250"/>
      <c r="M887" s="2250"/>
      <c r="N887" s="1075"/>
      <c r="O887" s="2186"/>
      <c r="P887" s="2367"/>
      <c r="Q887" s="1075"/>
      <c r="R887" s="1129"/>
      <c r="S887" s="2366"/>
      <c r="T887" s="1075"/>
      <c r="U887" s="1129"/>
      <c r="V887" s="2366"/>
      <c r="W887" s="1075"/>
      <c r="X887" s="1129"/>
      <c r="Y887" s="549"/>
      <c r="Z887" s="390"/>
      <c r="AA887" s="752"/>
      <c r="AB887" s="752"/>
      <c r="AC887" s="1173"/>
      <c r="AD887" s="2529"/>
      <c r="AE887" s="1317"/>
      <c r="AF887" s="1362"/>
      <c r="AG887" s="1318"/>
      <c r="AH887" s="1318"/>
      <c r="AI887" s="1318"/>
      <c r="AJ887" s="1318"/>
      <c r="AK887" s="1318"/>
      <c r="AL887" s="1318"/>
      <c r="AM887" s="1318"/>
      <c r="AN887" s="1318"/>
      <c r="AO887" s="1318"/>
      <c r="AP887" s="1318"/>
      <c r="AQ887" s="1318"/>
      <c r="AR887" s="1318"/>
      <c r="AS887" s="1318"/>
      <c r="AT887" s="1318"/>
      <c r="AU887" s="1318"/>
      <c r="AV887" s="1318"/>
      <c r="AW887" s="1318"/>
      <c r="AX887" s="1318"/>
      <c r="AY887" s="1318"/>
      <c r="AZ887" s="1318"/>
      <c r="BA887" s="1318"/>
      <c r="BB887" s="1342"/>
      <c r="BC887" s="1341"/>
      <c r="BD887" s="1341"/>
      <c r="BE887" s="1341"/>
      <c r="BF887" s="1341"/>
      <c r="BG887" s="1341"/>
      <c r="BH887" s="1341"/>
      <c r="BI887" s="1341"/>
      <c r="BJ887" s="1341"/>
      <c r="BK887" s="1341"/>
      <c r="BL887" s="1341"/>
      <c r="BM887" s="1341"/>
      <c r="BN887" s="1341"/>
      <c r="BO887" s="1341"/>
      <c r="BP887" s="1341"/>
      <c r="BQ887" s="1341"/>
      <c r="BR887" s="1341"/>
      <c r="BS887" s="1341"/>
      <c r="BT887" s="1341"/>
      <c r="BU887" s="1341"/>
      <c r="BV887" s="1341"/>
      <c r="BW887" s="1341"/>
      <c r="BX887" s="1341"/>
      <c r="BY887" s="1341"/>
      <c r="BZ887" s="1341"/>
      <c r="CA887" s="1341"/>
      <c r="CB887" s="1341"/>
      <c r="CC887" s="1341"/>
      <c r="CD887" s="1341"/>
      <c r="CE887" s="1341"/>
      <c r="CF887" s="1341"/>
      <c r="CG887" s="1341"/>
      <c r="CH887" s="1378">
        <f t="shared" si="20"/>
        <v>0</v>
      </c>
      <c r="CI887" s="1372"/>
    </row>
    <row r="888" spans="1:87" s="1057" customFormat="1" ht="78.75" customHeight="1">
      <c r="A888" s="1702"/>
      <c r="B888" s="1705"/>
      <c r="C888" s="1543"/>
      <c r="D888" s="1735"/>
      <c r="E888" s="1268"/>
      <c r="F888" s="1736"/>
      <c r="G888" s="1752"/>
      <c r="H888" s="2237"/>
      <c r="I888" s="1975"/>
      <c r="J888" s="1607"/>
      <c r="K888" s="3188"/>
      <c r="L888" s="2250"/>
      <c r="M888" s="2250"/>
      <c r="N888" s="1075"/>
      <c r="O888" s="2186"/>
      <c r="P888" s="2367"/>
      <c r="Q888" s="1075"/>
      <c r="R888" s="1129"/>
      <c r="S888" s="2366"/>
      <c r="T888" s="1075"/>
      <c r="U888" s="1129"/>
      <c r="V888" s="2366"/>
      <c r="W888" s="1075"/>
      <c r="X888" s="1129"/>
      <c r="Y888" s="549"/>
      <c r="Z888" s="2199" t="s">
        <v>2130</v>
      </c>
      <c r="AA888" s="217">
        <v>311</v>
      </c>
      <c r="AB888" s="1563">
        <v>3111</v>
      </c>
      <c r="AC888" s="2200" t="s">
        <v>124</v>
      </c>
      <c r="AD888" s="1811">
        <f>40*250*4</f>
        <v>40000</v>
      </c>
      <c r="AE888" s="1317"/>
      <c r="AF888" s="1362"/>
      <c r="AG888" s="1318"/>
      <c r="AH888" s="1318"/>
      <c r="AI888" s="1318"/>
      <c r="AJ888" s="1318"/>
      <c r="AK888" s="1318"/>
      <c r="AL888" s="1318"/>
      <c r="AM888" s="1318"/>
      <c r="AN888" s="1318"/>
      <c r="AO888" s="1318"/>
      <c r="AP888" s="1318"/>
      <c r="AQ888" s="1318"/>
      <c r="AR888" s="1318"/>
      <c r="AS888" s="1328"/>
      <c r="AT888" s="1328"/>
      <c r="AU888" s="1328"/>
      <c r="AV888" s="1328"/>
      <c r="AW888" s="1328"/>
      <c r="AX888" s="1328"/>
      <c r="AY888" s="1318"/>
      <c r="AZ888" s="1318"/>
      <c r="BA888" s="1329">
        <f>+AD888</f>
        <v>40000</v>
      </c>
      <c r="BB888" s="1342"/>
      <c r="BC888" s="1341"/>
      <c r="BD888" s="1341"/>
      <c r="BE888" s="1341"/>
      <c r="BF888" s="1341"/>
      <c r="BG888" s="1341"/>
      <c r="BH888" s="1341"/>
      <c r="BI888" s="1341"/>
      <c r="BJ888" s="1341"/>
      <c r="BK888" s="1341"/>
      <c r="BL888" s="1341"/>
      <c r="BM888" s="1341"/>
      <c r="BN888" s="1341"/>
      <c r="BO888" s="1341"/>
      <c r="BP888" s="1341"/>
      <c r="BQ888" s="1341"/>
      <c r="BR888" s="1341"/>
      <c r="BS888" s="1341"/>
      <c r="BT888" s="1341"/>
      <c r="BU888" s="1341"/>
      <c r="BV888" s="1341"/>
      <c r="BW888" s="1341"/>
      <c r="BX888" s="1341"/>
      <c r="BY888" s="1341"/>
      <c r="BZ888" s="1341"/>
      <c r="CA888" s="1341"/>
      <c r="CB888" s="1341"/>
      <c r="CC888" s="1341"/>
      <c r="CD888" s="1341"/>
      <c r="CE888" s="1341"/>
      <c r="CF888" s="1341"/>
      <c r="CG888" s="1341"/>
      <c r="CH888" s="1378">
        <f t="shared" si="20"/>
        <v>40000</v>
      </c>
      <c r="CI888" s="1372"/>
    </row>
    <row r="889" spans="1:87" s="1057" customFormat="1" ht="51.75" customHeight="1">
      <c r="A889" s="1702"/>
      <c r="B889" s="1705"/>
      <c r="C889" s="1543"/>
      <c r="D889" s="1735"/>
      <c r="E889" s="1268"/>
      <c r="F889" s="1736"/>
      <c r="G889" s="1752"/>
      <c r="H889" s="2237"/>
      <c r="I889" s="1975">
        <v>180</v>
      </c>
      <c r="J889" s="1607">
        <v>17</v>
      </c>
      <c r="K889" s="3169" t="s">
        <v>2131</v>
      </c>
      <c r="L889" s="3165" t="s">
        <v>643</v>
      </c>
      <c r="M889" s="3167" t="s">
        <v>747</v>
      </c>
      <c r="N889" s="1075"/>
      <c r="O889" s="1059"/>
      <c r="P889" s="1554"/>
      <c r="Q889" s="1075"/>
      <c r="R889" s="1129"/>
      <c r="S889" s="2366"/>
      <c r="T889" s="1075"/>
      <c r="U889" s="1129"/>
      <c r="V889" s="2031"/>
      <c r="W889" s="2030"/>
      <c r="X889" s="1129"/>
      <c r="Y889" s="549"/>
      <c r="Z889" s="2199" t="s">
        <v>2101</v>
      </c>
      <c r="AA889" s="217">
        <v>371</v>
      </c>
      <c r="AB889" s="1563">
        <v>3711</v>
      </c>
      <c r="AC889" s="2200" t="s">
        <v>299</v>
      </c>
      <c r="AD889" s="1812">
        <f>3000*3</f>
        <v>9000</v>
      </c>
      <c r="AE889" s="1317"/>
      <c r="AF889" s="1362"/>
      <c r="AG889" s="1318"/>
      <c r="AH889" s="1318"/>
      <c r="AI889" s="1318"/>
      <c r="AJ889" s="1318"/>
      <c r="AK889" s="1318"/>
      <c r="AL889" s="1318"/>
      <c r="AM889" s="1318"/>
      <c r="AN889" s="1318"/>
      <c r="AO889" s="1318"/>
      <c r="AP889" s="1318"/>
      <c r="AQ889" s="1318"/>
      <c r="AR889" s="1318"/>
      <c r="AS889" s="1318"/>
      <c r="AT889" s="1318"/>
      <c r="AU889" s="1318"/>
      <c r="AV889" s="1318"/>
      <c r="AW889" s="1318"/>
      <c r="AX889" s="1318"/>
      <c r="AY889" s="1318"/>
      <c r="AZ889" s="1318"/>
      <c r="BA889" s="1328"/>
      <c r="BB889" s="1342"/>
      <c r="BC889" s="1341"/>
      <c r="BD889" s="1341"/>
      <c r="BE889" s="1341"/>
      <c r="BF889" s="1341"/>
      <c r="BG889" s="1341"/>
      <c r="BH889" s="1341"/>
      <c r="BI889" s="1341"/>
      <c r="BJ889" s="1341"/>
      <c r="BK889" s="1341"/>
      <c r="BL889" s="1341"/>
      <c r="BM889" s="1343">
        <f>+AD889</f>
        <v>9000</v>
      </c>
      <c r="BN889" s="1341"/>
      <c r="BO889" s="1341"/>
      <c r="BP889" s="1341"/>
      <c r="BQ889" s="1341"/>
      <c r="BR889" s="1341"/>
      <c r="BS889" s="1341"/>
      <c r="BT889" s="1341"/>
      <c r="BU889" s="1341"/>
      <c r="BV889" s="1341"/>
      <c r="BW889" s="1341"/>
      <c r="BX889" s="1341"/>
      <c r="BY889" s="1341"/>
      <c r="BZ889" s="1341"/>
      <c r="CA889" s="1341"/>
      <c r="CB889" s="1341"/>
      <c r="CC889" s="1341"/>
      <c r="CD889" s="1341"/>
      <c r="CE889" s="1341"/>
      <c r="CF889" s="1341"/>
      <c r="CG889" s="1341"/>
      <c r="CH889" s="1378">
        <f t="shared" si="20"/>
        <v>9000</v>
      </c>
      <c r="CI889" s="1372"/>
    </row>
    <row r="890" spans="1:87" s="1057" customFormat="1" ht="90.75" customHeight="1">
      <c r="A890" s="1702"/>
      <c r="B890" s="1705"/>
      <c r="C890" s="1543"/>
      <c r="D890" s="1735"/>
      <c r="E890" s="1268"/>
      <c r="F890" s="1736"/>
      <c r="G890" s="1752"/>
      <c r="H890" s="2237"/>
      <c r="I890" s="1975"/>
      <c r="J890" s="1607"/>
      <c r="K890" s="3169"/>
      <c r="L890" s="3165"/>
      <c r="M890" s="3167"/>
      <c r="N890" s="1075"/>
      <c r="O890" s="1059"/>
      <c r="P890" s="1554"/>
      <c r="Q890" s="1075"/>
      <c r="R890" s="1129"/>
      <c r="S890" s="2366"/>
      <c r="T890" s="1075"/>
      <c r="U890" s="1129"/>
      <c r="V890" s="2031"/>
      <c r="W890" s="2030"/>
      <c r="X890" s="1129"/>
      <c r="Y890" s="549"/>
      <c r="Z890" s="2199" t="s">
        <v>2132</v>
      </c>
      <c r="AA890" s="217">
        <v>231</v>
      </c>
      <c r="AB890" s="1563"/>
      <c r="AC890" s="2200" t="s">
        <v>5</v>
      </c>
      <c r="AD890" s="1812">
        <f>(360+(2*520))*3</f>
        <v>4200</v>
      </c>
      <c r="AE890" s="1317"/>
      <c r="AF890" s="1362"/>
      <c r="AG890" s="1318"/>
      <c r="AH890" s="1318"/>
      <c r="AI890" s="1318"/>
      <c r="AJ890" s="1328">
        <f>+AD890</f>
        <v>4200</v>
      </c>
      <c r="AK890" s="1328"/>
      <c r="AL890" s="1318"/>
      <c r="AM890" s="1318"/>
      <c r="AN890" s="1318"/>
      <c r="AO890" s="1318"/>
      <c r="AP890" s="1318"/>
      <c r="AQ890" s="1318"/>
      <c r="AR890" s="1318"/>
      <c r="AS890" s="1318"/>
      <c r="AT890" s="1318"/>
      <c r="AU890" s="1318"/>
      <c r="AV890" s="1318"/>
      <c r="AW890" s="1318"/>
      <c r="AX890" s="1318"/>
      <c r="AY890" s="1318"/>
      <c r="AZ890" s="1318"/>
      <c r="BA890" s="1318"/>
      <c r="BB890" s="1342"/>
      <c r="BC890" s="1341"/>
      <c r="BD890" s="1341"/>
      <c r="BE890" s="1341"/>
      <c r="BF890" s="1341"/>
      <c r="BG890" s="1341"/>
      <c r="BH890" s="1341"/>
      <c r="BI890" s="1341"/>
      <c r="BJ890" s="1341"/>
      <c r="BK890" s="1341"/>
      <c r="BL890" s="1341"/>
      <c r="BM890" s="1341"/>
      <c r="BN890" s="1341"/>
      <c r="BO890" s="1341"/>
      <c r="BP890" s="1341"/>
      <c r="BQ890" s="1341"/>
      <c r="BR890" s="1341"/>
      <c r="BS890" s="1341"/>
      <c r="BT890" s="1341"/>
      <c r="BU890" s="1341"/>
      <c r="BV890" s="1341"/>
      <c r="BW890" s="1341"/>
      <c r="BX890" s="1341"/>
      <c r="BY890" s="1341"/>
      <c r="BZ890" s="1341"/>
      <c r="CA890" s="1341"/>
      <c r="CB890" s="1341"/>
      <c r="CC890" s="1341"/>
      <c r="CD890" s="1341"/>
      <c r="CE890" s="1341"/>
      <c r="CF890" s="1341"/>
      <c r="CG890" s="1341"/>
      <c r="CH890" s="1378">
        <f t="shared" si="20"/>
        <v>4200</v>
      </c>
      <c r="CI890" s="1372"/>
    </row>
    <row r="891" spans="1:87" s="1057" customFormat="1" ht="83.25" customHeight="1">
      <c r="A891" s="1702"/>
      <c r="B891" s="1705"/>
      <c r="C891" s="1543"/>
      <c r="D891" s="1735"/>
      <c r="E891" s="1268"/>
      <c r="F891" s="1736"/>
      <c r="G891" s="1752"/>
      <c r="H891" s="2237"/>
      <c r="I891" s="1975"/>
      <c r="J891" s="1607"/>
      <c r="K891" s="3175" t="s">
        <v>2133</v>
      </c>
      <c r="L891" s="2250"/>
      <c r="M891" s="2250"/>
      <c r="N891" s="1075"/>
      <c r="O891" s="1059"/>
      <c r="P891" s="1554"/>
      <c r="Q891" s="1075"/>
      <c r="R891" s="1129"/>
      <c r="S891" s="2366"/>
      <c r="T891" s="1075"/>
      <c r="U891" s="1129"/>
      <c r="V891" s="2031"/>
      <c r="W891" s="2030"/>
      <c r="X891" s="1129"/>
      <c r="Y891" s="549"/>
      <c r="Z891" s="1866" t="s">
        <v>2103</v>
      </c>
      <c r="AA891" s="1153">
        <v>241</v>
      </c>
      <c r="AB891" s="1154"/>
      <c r="AC891" s="2083" t="s">
        <v>7</v>
      </c>
      <c r="AD891" s="1813">
        <f>(400*2)*3</f>
        <v>2400</v>
      </c>
      <c r="AE891" s="1317"/>
      <c r="AF891" s="1362"/>
      <c r="AG891" s="1318"/>
      <c r="AH891" s="1318"/>
      <c r="AI891" s="1318"/>
      <c r="AJ891" s="1318"/>
      <c r="AK891" s="1318"/>
      <c r="AL891" s="1328">
        <f>+AD891</f>
        <v>2400</v>
      </c>
      <c r="AM891" s="1318"/>
      <c r="AN891" s="1318"/>
      <c r="AO891" s="1318"/>
      <c r="AP891" s="1318"/>
      <c r="AQ891" s="1318"/>
      <c r="AR891" s="1318"/>
      <c r="AS891" s="1318"/>
      <c r="AT891" s="1318"/>
      <c r="AU891" s="1318"/>
      <c r="AV891" s="1318"/>
      <c r="AW891" s="1318"/>
      <c r="AX891" s="1318"/>
      <c r="AY891" s="1318"/>
      <c r="AZ891" s="1318"/>
      <c r="BA891" s="1318"/>
      <c r="BB891" s="1342"/>
      <c r="BC891" s="1341"/>
      <c r="BD891" s="1341"/>
      <c r="BE891" s="1341"/>
      <c r="BF891" s="1341"/>
      <c r="BG891" s="1341"/>
      <c r="BH891" s="1341"/>
      <c r="BI891" s="1341"/>
      <c r="BJ891" s="1341"/>
      <c r="BK891" s="1341"/>
      <c r="BL891" s="1341"/>
      <c r="BM891" s="1341"/>
      <c r="BN891" s="1341"/>
      <c r="BO891" s="1341"/>
      <c r="BP891" s="1341"/>
      <c r="BQ891" s="1341"/>
      <c r="BR891" s="1341"/>
      <c r="BS891" s="1341"/>
      <c r="BT891" s="1341"/>
      <c r="BU891" s="1341"/>
      <c r="BV891" s="1341"/>
      <c r="BW891" s="1341"/>
      <c r="BX891" s="1341"/>
      <c r="BY891" s="1341"/>
      <c r="BZ891" s="1341"/>
      <c r="CA891" s="1341"/>
      <c r="CB891" s="1341"/>
      <c r="CC891" s="1341"/>
      <c r="CD891" s="1341"/>
      <c r="CE891" s="1341"/>
      <c r="CF891" s="1341"/>
      <c r="CG891" s="1341"/>
      <c r="CH891" s="1378">
        <f t="shared" si="20"/>
        <v>2400</v>
      </c>
      <c r="CI891" s="1372"/>
    </row>
    <row r="892" spans="1:87" s="1057" customFormat="1" ht="48" customHeight="1">
      <c r="A892" s="1702"/>
      <c r="B892" s="1705"/>
      <c r="C892" s="1543"/>
      <c r="D892" s="1735"/>
      <c r="E892" s="1268"/>
      <c r="F892" s="1736"/>
      <c r="G892" s="1752"/>
      <c r="H892" s="2237"/>
      <c r="I892" s="1975"/>
      <c r="J892" s="1607"/>
      <c r="K892" s="3175"/>
      <c r="L892" s="2250"/>
      <c r="M892" s="2250"/>
      <c r="N892" s="1075"/>
      <c r="O892" s="1059"/>
      <c r="P892" s="1554"/>
      <c r="Q892" s="1075"/>
      <c r="R892" s="1129"/>
      <c r="S892" s="2366"/>
      <c r="T892" s="1075"/>
      <c r="U892" s="1129"/>
      <c r="V892" s="2031"/>
      <c r="W892" s="2030"/>
      <c r="X892" s="1129"/>
      <c r="Y892" s="549"/>
      <c r="Z892" s="2188" t="s">
        <v>2104</v>
      </c>
      <c r="AA892" s="1155">
        <v>244</v>
      </c>
      <c r="AB892" s="1156"/>
      <c r="AC892" s="735" t="s">
        <v>127</v>
      </c>
      <c r="AD892" s="1813">
        <f>30*3</f>
        <v>90</v>
      </c>
      <c r="AE892" s="1317"/>
      <c r="AF892" s="1362"/>
      <c r="AG892" s="1318"/>
      <c r="AH892" s="1318"/>
      <c r="AI892" s="1318"/>
      <c r="AJ892" s="1318"/>
      <c r="AK892" s="1318"/>
      <c r="AL892" s="1318"/>
      <c r="AM892" s="1328"/>
      <c r="AN892" s="1328">
        <f>+AD892</f>
        <v>90</v>
      </c>
      <c r="AO892" s="1328"/>
      <c r="AP892" s="1318"/>
      <c r="AQ892" s="1318"/>
      <c r="AR892" s="1318"/>
      <c r="AS892" s="1318"/>
      <c r="AT892" s="1318"/>
      <c r="AU892" s="1318"/>
      <c r="AV892" s="1318"/>
      <c r="AW892" s="1318"/>
      <c r="AX892" s="1318"/>
      <c r="AY892" s="1318"/>
      <c r="AZ892" s="1318"/>
      <c r="BA892" s="1318"/>
      <c r="BB892" s="1342"/>
      <c r="BC892" s="1341"/>
      <c r="BD892" s="1341"/>
      <c r="BE892" s="1341"/>
      <c r="BF892" s="1341"/>
      <c r="BG892" s="1341"/>
      <c r="BH892" s="1341"/>
      <c r="BI892" s="1341"/>
      <c r="BJ892" s="1341"/>
      <c r="BK892" s="1341"/>
      <c r="BL892" s="1341"/>
      <c r="BM892" s="1341"/>
      <c r="BN892" s="1341"/>
      <c r="BO892" s="1341"/>
      <c r="BP892" s="1341"/>
      <c r="BQ892" s="1341"/>
      <c r="BR892" s="1341"/>
      <c r="BS892" s="1341"/>
      <c r="BT892" s="1341"/>
      <c r="BU892" s="1341"/>
      <c r="BV892" s="1341"/>
      <c r="BW892" s="1341"/>
      <c r="BX892" s="1341"/>
      <c r="BY892" s="1341"/>
      <c r="BZ892" s="1341"/>
      <c r="CA892" s="1341"/>
      <c r="CB892" s="1341"/>
      <c r="CC892" s="1341"/>
      <c r="CD892" s="1341"/>
      <c r="CE892" s="1341"/>
      <c r="CF892" s="1341"/>
      <c r="CG892" s="1341"/>
      <c r="CH892" s="1378">
        <f t="shared" si="20"/>
        <v>90</v>
      </c>
      <c r="CI892" s="1372"/>
    </row>
    <row r="893" spans="1:87" s="1057" customFormat="1" ht="27.75">
      <c r="A893" s="1702"/>
      <c r="B893" s="1705"/>
      <c r="C893" s="1543"/>
      <c r="D893" s="1735"/>
      <c r="E893" s="1268"/>
      <c r="F893" s="1736"/>
      <c r="G893" s="1752"/>
      <c r="H893" s="2237"/>
      <c r="I893" s="1975"/>
      <c r="J893" s="1607"/>
      <c r="K893" s="2254"/>
      <c r="L893" s="2250"/>
      <c r="M893" s="2250"/>
      <c r="N893" s="1075"/>
      <c r="O893" s="1059"/>
      <c r="P893" s="1554"/>
      <c r="Q893" s="1075"/>
      <c r="R893" s="1129"/>
      <c r="S893" s="2366"/>
      <c r="T893" s="1075"/>
      <c r="U893" s="1129"/>
      <c r="V893" s="2031"/>
      <c r="W893" s="2030"/>
      <c r="X893" s="1129"/>
      <c r="Y893" s="549"/>
      <c r="Z893" s="2532"/>
      <c r="AA893" s="752"/>
      <c r="AB893" s="752"/>
      <c r="AC893" s="1173"/>
      <c r="AD893" s="2529"/>
      <c r="AE893" s="1317"/>
      <c r="AF893" s="1362"/>
      <c r="AG893" s="1318"/>
      <c r="AH893" s="1318"/>
      <c r="AI893" s="1318"/>
      <c r="AJ893" s="1318"/>
      <c r="AK893" s="1318"/>
      <c r="AL893" s="1318"/>
      <c r="AM893" s="1318"/>
      <c r="AN893" s="1318"/>
      <c r="AO893" s="1318"/>
      <c r="AP893" s="1318"/>
      <c r="AQ893" s="1318"/>
      <c r="AR893" s="1318"/>
      <c r="AS893" s="1318"/>
      <c r="AT893" s="1318"/>
      <c r="AU893" s="1318"/>
      <c r="AV893" s="1318"/>
      <c r="AW893" s="1318"/>
      <c r="AX893" s="1318"/>
      <c r="AY893" s="1318"/>
      <c r="AZ893" s="1318"/>
      <c r="BA893" s="1318"/>
      <c r="BB893" s="1342"/>
      <c r="BC893" s="1341"/>
      <c r="BD893" s="1341"/>
      <c r="BE893" s="1341"/>
      <c r="BF893" s="1341"/>
      <c r="BG893" s="1341"/>
      <c r="BH893" s="1341"/>
      <c r="BI893" s="1341"/>
      <c r="BJ893" s="1341"/>
      <c r="BK893" s="1341"/>
      <c r="BL893" s="1341"/>
      <c r="BM893" s="1341"/>
      <c r="BN893" s="1341"/>
      <c r="BO893" s="1341"/>
      <c r="BP893" s="1341"/>
      <c r="BQ893" s="1341"/>
      <c r="BR893" s="1341"/>
      <c r="BS893" s="1341"/>
      <c r="BT893" s="1341"/>
      <c r="BU893" s="1341"/>
      <c r="BV893" s="1341"/>
      <c r="BW893" s="1341"/>
      <c r="BX893" s="1341"/>
      <c r="BY893" s="1341"/>
      <c r="BZ893" s="1341"/>
      <c r="CA893" s="1341"/>
      <c r="CB893" s="1341"/>
      <c r="CC893" s="1341"/>
      <c r="CD893" s="1341"/>
      <c r="CE893" s="1341"/>
      <c r="CF893" s="1341"/>
      <c r="CG893" s="1341"/>
      <c r="CH893" s="1378">
        <f t="shared" si="20"/>
        <v>0</v>
      </c>
      <c r="CI893" s="1372"/>
    </row>
    <row r="894" spans="1:87" s="1057" customFormat="1" ht="27.75">
      <c r="A894" s="1702"/>
      <c r="B894" s="1705"/>
      <c r="C894" s="1543"/>
      <c r="D894" s="1735"/>
      <c r="E894" s="1268"/>
      <c r="F894" s="1736"/>
      <c r="G894" s="1752"/>
      <c r="H894" s="2237"/>
      <c r="I894" s="1975"/>
      <c r="J894" s="1607"/>
      <c r="K894" s="2254"/>
      <c r="L894" s="2250"/>
      <c r="M894" s="2250"/>
      <c r="N894" s="1075"/>
      <c r="O894" s="1059"/>
      <c r="P894" s="1554"/>
      <c r="Q894" s="1075"/>
      <c r="R894" s="1129"/>
      <c r="S894" s="2366"/>
      <c r="T894" s="1075"/>
      <c r="U894" s="1129"/>
      <c r="V894" s="2366"/>
      <c r="W894" s="1075"/>
      <c r="X894" s="1129"/>
      <c r="Y894" s="1552"/>
      <c r="Z894" s="390"/>
      <c r="AA894" s="752"/>
      <c r="AB894" s="752"/>
      <c r="AC894" s="1173"/>
      <c r="AD894" s="2529"/>
      <c r="AE894" s="1317"/>
      <c r="AF894" s="1362"/>
      <c r="AG894" s="1318"/>
      <c r="AH894" s="1318"/>
      <c r="AI894" s="1318"/>
      <c r="AJ894" s="1318"/>
      <c r="AK894" s="1318"/>
      <c r="AL894" s="1318"/>
      <c r="AM894" s="1318"/>
      <c r="AN894" s="1318"/>
      <c r="AO894" s="1318"/>
      <c r="AP894" s="1318"/>
      <c r="AQ894" s="1318"/>
      <c r="AR894" s="1318"/>
      <c r="AS894" s="1318"/>
      <c r="AT894" s="1318"/>
      <c r="AU894" s="1318"/>
      <c r="AV894" s="1318"/>
      <c r="AW894" s="1318"/>
      <c r="AX894" s="1318"/>
      <c r="AY894" s="1318"/>
      <c r="AZ894" s="1318"/>
      <c r="BA894" s="1318"/>
      <c r="BB894" s="1342"/>
      <c r="BC894" s="1341"/>
      <c r="BD894" s="1341"/>
      <c r="BE894" s="1341"/>
      <c r="BF894" s="1341"/>
      <c r="BG894" s="1341"/>
      <c r="BH894" s="1341"/>
      <c r="BI894" s="1341"/>
      <c r="BJ894" s="1341"/>
      <c r="BK894" s="1341"/>
      <c r="BL894" s="1341"/>
      <c r="BM894" s="1341"/>
      <c r="BN894" s="1341"/>
      <c r="BO894" s="1341"/>
      <c r="BP894" s="1341"/>
      <c r="BQ894" s="1341"/>
      <c r="BR894" s="1341"/>
      <c r="BS894" s="1341"/>
      <c r="BT894" s="1341"/>
      <c r="BU894" s="1341"/>
      <c r="BV894" s="1341"/>
      <c r="BW894" s="1341"/>
      <c r="BX894" s="1341"/>
      <c r="BY894" s="1341"/>
      <c r="BZ894" s="1341"/>
      <c r="CA894" s="1341"/>
      <c r="CB894" s="1341"/>
      <c r="CC894" s="1341"/>
      <c r="CD894" s="1341"/>
      <c r="CE894" s="1341"/>
      <c r="CF894" s="1341"/>
      <c r="CG894" s="1341"/>
      <c r="CH894" s="1378">
        <f t="shared" si="20"/>
        <v>0</v>
      </c>
      <c r="CI894" s="1372"/>
    </row>
    <row r="895" spans="1:87" s="1057" customFormat="1" ht="27.75">
      <c r="A895" s="1702"/>
      <c r="B895" s="1705"/>
      <c r="C895" s="1543"/>
      <c r="D895" s="1735"/>
      <c r="E895" s="1268"/>
      <c r="F895" s="1736"/>
      <c r="G895" s="1752"/>
      <c r="H895" s="2237"/>
      <c r="I895" s="1977"/>
      <c r="J895" s="1608"/>
      <c r="K895" s="1963"/>
      <c r="L895" s="1907"/>
      <c r="M895" s="1907"/>
      <c r="N895" s="1117"/>
      <c r="O895" s="1118"/>
      <c r="P895" s="1158"/>
      <c r="Q895" s="1117"/>
      <c r="R895" s="1151"/>
      <c r="S895" s="1152"/>
      <c r="T895" s="1117"/>
      <c r="U895" s="1151"/>
      <c r="V895" s="1152"/>
      <c r="W895" s="1117"/>
      <c r="X895" s="1151"/>
      <c r="Y895" s="769"/>
      <c r="Z895" s="400"/>
      <c r="AA895" s="456"/>
      <c r="AB895" s="456"/>
      <c r="AC895" s="561"/>
      <c r="AD895" s="2531"/>
      <c r="AE895" s="1317"/>
      <c r="AF895" s="1362"/>
      <c r="AG895" s="1318"/>
      <c r="AH895" s="1318"/>
      <c r="AI895" s="1318"/>
      <c r="AJ895" s="1318"/>
      <c r="AK895" s="1318"/>
      <c r="AL895" s="1318"/>
      <c r="AM895" s="1318"/>
      <c r="AN895" s="1318"/>
      <c r="AO895" s="1318"/>
      <c r="AP895" s="1318"/>
      <c r="AQ895" s="1318"/>
      <c r="AR895" s="1318"/>
      <c r="AS895" s="1318"/>
      <c r="AT895" s="1318"/>
      <c r="AU895" s="1318"/>
      <c r="AV895" s="1318"/>
      <c r="AW895" s="1318"/>
      <c r="AX895" s="1318"/>
      <c r="AY895" s="1318"/>
      <c r="AZ895" s="1318"/>
      <c r="BA895" s="1318"/>
      <c r="BB895" s="1342"/>
      <c r="BC895" s="1341"/>
      <c r="BD895" s="1341"/>
      <c r="BE895" s="1341"/>
      <c r="BF895" s="1341"/>
      <c r="BG895" s="1341"/>
      <c r="BH895" s="1341"/>
      <c r="BI895" s="1341"/>
      <c r="BJ895" s="1341"/>
      <c r="BK895" s="1341"/>
      <c r="BL895" s="1341"/>
      <c r="BM895" s="1341"/>
      <c r="BN895" s="1341"/>
      <c r="BO895" s="1341"/>
      <c r="BP895" s="1341"/>
      <c r="BQ895" s="1341"/>
      <c r="BR895" s="1341"/>
      <c r="BS895" s="1341"/>
      <c r="BT895" s="1341"/>
      <c r="BU895" s="1341"/>
      <c r="BV895" s="1341"/>
      <c r="BW895" s="1341"/>
      <c r="BX895" s="1341"/>
      <c r="BY895" s="1341"/>
      <c r="BZ895" s="1341"/>
      <c r="CA895" s="1341"/>
      <c r="CB895" s="1341"/>
      <c r="CC895" s="1341"/>
      <c r="CD895" s="1341"/>
      <c r="CE895" s="1341"/>
      <c r="CF895" s="1341"/>
      <c r="CG895" s="1341"/>
      <c r="CH895" s="1378">
        <f t="shared" si="20"/>
        <v>0</v>
      </c>
      <c r="CI895" s="1372"/>
    </row>
    <row r="896" spans="1:87" s="1057" customFormat="1" ht="18.75" customHeight="1">
      <c r="A896" s="1702"/>
      <c r="B896" s="1705"/>
      <c r="C896" s="1543"/>
      <c r="D896" s="1735"/>
      <c r="E896" s="1268"/>
      <c r="F896" s="1736"/>
      <c r="G896" s="1752"/>
      <c r="H896" s="2237"/>
      <c r="I896" s="1975">
        <v>181</v>
      </c>
      <c r="J896" s="1607">
        <v>18</v>
      </c>
      <c r="K896" s="3168" t="s">
        <v>2134</v>
      </c>
      <c r="L896" s="3170" t="s">
        <v>805</v>
      </c>
      <c r="M896" s="3171" t="s">
        <v>1194</v>
      </c>
      <c r="N896" s="1075"/>
      <c r="O896" s="1059"/>
      <c r="P896" s="2367"/>
      <c r="Q896" s="1072"/>
      <c r="R896" s="2247"/>
      <c r="S896" s="1159"/>
      <c r="T896" s="928"/>
      <c r="U896" s="1059"/>
      <c r="V896" s="1112"/>
      <c r="W896" s="2033"/>
      <c r="X896" s="3184"/>
      <c r="Y896" s="3185"/>
      <c r="Z896" s="390"/>
      <c r="AA896" s="752"/>
      <c r="AB896" s="752"/>
      <c r="AC896" s="1173"/>
      <c r="AD896" s="2529"/>
      <c r="AE896" s="1317"/>
      <c r="AF896" s="1362"/>
      <c r="AG896" s="1318"/>
      <c r="AH896" s="1318"/>
      <c r="AI896" s="1318"/>
      <c r="AJ896" s="1318"/>
      <c r="AK896" s="1318"/>
      <c r="AL896" s="1318"/>
      <c r="AM896" s="1318"/>
      <c r="AN896" s="1318"/>
      <c r="AO896" s="1318"/>
      <c r="AP896" s="1318"/>
      <c r="AQ896" s="1318"/>
      <c r="AR896" s="1318"/>
      <c r="AS896" s="1318"/>
      <c r="AT896" s="1318"/>
      <c r="AU896" s="1318"/>
      <c r="AV896" s="1318"/>
      <c r="AW896" s="1318"/>
      <c r="AX896" s="1318"/>
      <c r="AY896" s="1318"/>
      <c r="AZ896" s="1318"/>
      <c r="BA896" s="1318"/>
      <c r="BB896" s="1342"/>
      <c r="BC896" s="1341"/>
      <c r="BD896" s="1341"/>
      <c r="BE896" s="1341"/>
      <c r="BF896" s="1341"/>
      <c r="BG896" s="1341"/>
      <c r="BH896" s="1341"/>
      <c r="BI896" s="1341"/>
      <c r="BJ896" s="1341"/>
      <c r="BK896" s="1341"/>
      <c r="BL896" s="1341"/>
      <c r="BM896" s="1341"/>
      <c r="BN896" s="1341"/>
      <c r="BO896" s="1341"/>
      <c r="BP896" s="1341"/>
      <c r="BQ896" s="1341"/>
      <c r="BR896" s="1341"/>
      <c r="BS896" s="1341"/>
      <c r="BT896" s="1341"/>
      <c r="BU896" s="1341"/>
      <c r="BV896" s="1341"/>
      <c r="BW896" s="1341"/>
      <c r="BX896" s="1341"/>
      <c r="BY896" s="1341"/>
      <c r="BZ896" s="1341"/>
      <c r="CA896" s="1341"/>
      <c r="CB896" s="1341"/>
      <c r="CC896" s="1341"/>
      <c r="CD896" s="1341"/>
      <c r="CE896" s="1341"/>
      <c r="CF896" s="1341"/>
      <c r="CG896" s="1341"/>
      <c r="CH896" s="1378">
        <f t="shared" si="20"/>
        <v>0</v>
      </c>
      <c r="CI896" s="1372"/>
    </row>
    <row r="897" spans="1:87" s="1057" customFormat="1" ht="57.75" customHeight="1">
      <c r="A897" s="1702"/>
      <c r="B897" s="1705"/>
      <c r="C897" s="1543"/>
      <c r="D897" s="1735"/>
      <c r="E897" s="1268"/>
      <c r="F897" s="1736"/>
      <c r="G897" s="1752"/>
      <c r="H897" s="2237"/>
      <c r="I897" s="1975"/>
      <c r="J897" s="1607"/>
      <c r="K897" s="3169"/>
      <c r="L897" s="3165"/>
      <c r="M897" s="3167"/>
      <c r="N897" s="1075"/>
      <c r="O897" s="1059"/>
      <c r="P897" s="2367"/>
      <c r="Q897" s="1072"/>
      <c r="R897" s="2248"/>
      <c r="S897" s="1159"/>
      <c r="T897" s="928"/>
      <c r="U897" s="1059"/>
      <c r="V897" s="929"/>
      <c r="W897" s="2033"/>
      <c r="X897" s="3135"/>
      <c r="Y897" s="3185"/>
      <c r="Z897" s="390"/>
      <c r="AA897" s="752"/>
      <c r="AB897" s="752"/>
      <c r="AC897" s="1173"/>
      <c r="AD897" s="2529"/>
      <c r="AE897" s="1317"/>
      <c r="AF897" s="1362"/>
      <c r="AG897" s="1318"/>
      <c r="AH897" s="1318"/>
      <c r="AI897" s="1318"/>
      <c r="AJ897" s="1318"/>
      <c r="AK897" s="1318"/>
      <c r="AL897" s="1318"/>
      <c r="AM897" s="1318"/>
      <c r="AN897" s="1318"/>
      <c r="AO897" s="1318"/>
      <c r="AP897" s="1318"/>
      <c r="AQ897" s="1318"/>
      <c r="AR897" s="1318"/>
      <c r="AS897" s="1318"/>
      <c r="AT897" s="1318"/>
      <c r="AU897" s="1318"/>
      <c r="AV897" s="1318"/>
      <c r="AW897" s="1318"/>
      <c r="AX897" s="1318"/>
      <c r="AY897" s="1318"/>
      <c r="AZ897" s="1318"/>
      <c r="BA897" s="1318"/>
      <c r="BB897" s="1342"/>
      <c r="BC897" s="1341"/>
      <c r="BD897" s="1341"/>
      <c r="BE897" s="1341"/>
      <c r="BF897" s="1341"/>
      <c r="BG897" s="1341"/>
      <c r="BH897" s="1341"/>
      <c r="BI897" s="1341"/>
      <c r="BJ897" s="1341"/>
      <c r="BK897" s="1341"/>
      <c r="BL897" s="1341"/>
      <c r="BM897" s="1341"/>
      <c r="BN897" s="1341"/>
      <c r="BO897" s="1341"/>
      <c r="BP897" s="1341"/>
      <c r="BQ897" s="1341"/>
      <c r="BR897" s="1341"/>
      <c r="BS897" s="1341"/>
      <c r="BT897" s="1341"/>
      <c r="BU897" s="1341"/>
      <c r="BV897" s="1341"/>
      <c r="BW897" s="1341"/>
      <c r="BX897" s="1341"/>
      <c r="BY897" s="1341"/>
      <c r="BZ897" s="1341"/>
      <c r="CA897" s="1341"/>
      <c r="CB897" s="1341"/>
      <c r="CC897" s="1341"/>
      <c r="CD897" s="1341"/>
      <c r="CE897" s="1341"/>
      <c r="CF897" s="1341"/>
      <c r="CG897" s="1341"/>
      <c r="CH897" s="1378">
        <f t="shared" si="20"/>
        <v>0</v>
      </c>
      <c r="CI897" s="1372"/>
    </row>
    <row r="898" spans="1:87" s="1057" customFormat="1" ht="67.5" customHeight="1">
      <c r="A898" s="1702"/>
      <c r="B898" s="1705"/>
      <c r="C898" s="1543"/>
      <c r="D898" s="1735"/>
      <c r="E898" s="1268"/>
      <c r="F898" s="1736"/>
      <c r="G898" s="1752"/>
      <c r="H898" s="2237"/>
      <c r="I898" s="1975"/>
      <c r="J898" s="1607"/>
      <c r="K898" s="3169"/>
      <c r="L898" s="2250" t="s">
        <v>2135</v>
      </c>
      <c r="M898" s="3167"/>
      <c r="N898" s="1075"/>
      <c r="O898" s="2186"/>
      <c r="P898" s="2367"/>
      <c r="Q898" s="1072"/>
      <c r="R898" s="2248"/>
      <c r="S898" s="1159"/>
      <c r="T898" s="928"/>
      <c r="U898" s="1059"/>
      <c r="V898" s="929"/>
      <c r="W898" s="2033"/>
      <c r="X898" s="3135"/>
      <c r="Y898" s="3185"/>
      <c r="Z898" s="390"/>
      <c r="AA898" s="752"/>
      <c r="AB898" s="752"/>
      <c r="AC898" s="1173"/>
      <c r="AD898" s="2529"/>
      <c r="AE898" s="1317"/>
      <c r="AF898" s="1362"/>
      <c r="AG898" s="1318"/>
      <c r="AH898" s="1318"/>
      <c r="AI898" s="1318"/>
      <c r="AJ898" s="1318"/>
      <c r="AK898" s="1318"/>
      <c r="AL898" s="1318"/>
      <c r="AM898" s="1318"/>
      <c r="AN898" s="1318"/>
      <c r="AO898" s="1318"/>
      <c r="AP898" s="1318"/>
      <c r="AQ898" s="1318"/>
      <c r="AR898" s="1318"/>
      <c r="AS898" s="1318"/>
      <c r="AT898" s="1318"/>
      <c r="AU898" s="1318"/>
      <c r="AV898" s="1318"/>
      <c r="AW898" s="1318"/>
      <c r="AX898" s="1318"/>
      <c r="AY898" s="1318"/>
      <c r="AZ898" s="1318"/>
      <c r="BA898" s="1318"/>
      <c r="BB898" s="1342"/>
      <c r="BC898" s="1341"/>
      <c r="BD898" s="1341"/>
      <c r="BE898" s="1341"/>
      <c r="BF898" s="1341"/>
      <c r="BG898" s="1341"/>
      <c r="BH898" s="1341"/>
      <c r="BI898" s="1341"/>
      <c r="BJ898" s="1341"/>
      <c r="BK898" s="1341"/>
      <c r="BL898" s="1341"/>
      <c r="BM898" s="1341"/>
      <c r="BN898" s="1341"/>
      <c r="BO898" s="1341"/>
      <c r="BP898" s="1341"/>
      <c r="BQ898" s="1341"/>
      <c r="BR898" s="1341"/>
      <c r="BS898" s="1341"/>
      <c r="BT898" s="1341"/>
      <c r="BU898" s="1341"/>
      <c r="BV898" s="1341"/>
      <c r="BW898" s="1341"/>
      <c r="BX898" s="1341"/>
      <c r="BY898" s="1341"/>
      <c r="BZ898" s="1341"/>
      <c r="CA898" s="1341"/>
      <c r="CB898" s="1341"/>
      <c r="CC898" s="1341"/>
      <c r="CD898" s="1341"/>
      <c r="CE898" s="1341"/>
      <c r="CF898" s="1341"/>
      <c r="CG898" s="1341"/>
      <c r="CH898" s="1378">
        <f t="shared" si="20"/>
        <v>0</v>
      </c>
      <c r="CI898" s="1372"/>
    </row>
    <row r="899" spans="1:87" s="1057" customFormat="1" ht="27.75">
      <c r="A899" s="1702"/>
      <c r="B899" s="1705"/>
      <c r="C899" s="1543"/>
      <c r="D899" s="1735"/>
      <c r="E899" s="1268"/>
      <c r="F899" s="1736"/>
      <c r="G899" s="1752"/>
      <c r="H899" s="2237"/>
      <c r="I899" s="1975"/>
      <c r="J899" s="1607"/>
      <c r="K899" s="2254"/>
      <c r="L899" s="2250"/>
      <c r="M899" s="3167"/>
      <c r="N899" s="1075"/>
      <c r="O899" s="2186"/>
      <c r="P899" s="2367"/>
      <c r="Q899" s="1072"/>
      <c r="R899" s="2248"/>
      <c r="S899" s="1159"/>
      <c r="T899" s="928"/>
      <c r="U899" s="1059"/>
      <c r="V899" s="929"/>
      <c r="W899" s="928"/>
      <c r="X899" s="2248"/>
      <c r="Y899" s="3185"/>
      <c r="Z899" s="390"/>
      <c r="AA899" s="752"/>
      <c r="AB899" s="752"/>
      <c r="AC899" s="1173"/>
      <c r="AD899" s="2529"/>
      <c r="AE899" s="1317"/>
      <c r="AF899" s="1362"/>
      <c r="AG899" s="1318"/>
      <c r="AH899" s="1318"/>
      <c r="AI899" s="1318"/>
      <c r="AJ899" s="1318"/>
      <c r="AK899" s="1318"/>
      <c r="AL899" s="1318"/>
      <c r="AM899" s="1318"/>
      <c r="AN899" s="1318"/>
      <c r="AO899" s="1318"/>
      <c r="AP899" s="1318"/>
      <c r="AQ899" s="1318"/>
      <c r="AR899" s="1318"/>
      <c r="AS899" s="1318"/>
      <c r="AT899" s="1318"/>
      <c r="AU899" s="1318"/>
      <c r="AV899" s="1318"/>
      <c r="AW899" s="1318"/>
      <c r="AX899" s="1318"/>
      <c r="AY899" s="1318"/>
      <c r="AZ899" s="1318"/>
      <c r="BA899" s="1318"/>
      <c r="BB899" s="1342"/>
      <c r="BC899" s="1341"/>
      <c r="BD899" s="1341"/>
      <c r="BE899" s="1341"/>
      <c r="BF899" s="1341"/>
      <c r="BG899" s="1341"/>
      <c r="BH899" s="1341"/>
      <c r="BI899" s="1341"/>
      <c r="BJ899" s="1341"/>
      <c r="BK899" s="1341"/>
      <c r="BL899" s="1341"/>
      <c r="BM899" s="1341"/>
      <c r="BN899" s="1341"/>
      <c r="BO899" s="1341"/>
      <c r="BP899" s="1341"/>
      <c r="BQ899" s="1341"/>
      <c r="BR899" s="1341"/>
      <c r="BS899" s="1341"/>
      <c r="BT899" s="1341"/>
      <c r="BU899" s="1341"/>
      <c r="BV899" s="1341"/>
      <c r="BW899" s="1341"/>
      <c r="BX899" s="1341"/>
      <c r="BY899" s="1341"/>
      <c r="BZ899" s="1341"/>
      <c r="CA899" s="1341"/>
      <c r="CB899" s="1341"/>
      <c r="CC899" s="1341"/>
      <c r="CD899" s="1341"/>
      <c r="CE899" s="1341"/>
      <c r="CF899" s="1341"/>
      <c r="CG899" s="1341"/>
      <c r="CH899" s="1378">
        <f t="shared" si="20"/>
        <v>0</v>
      </c>
      <c r="CI899" s="1372"/>
    </row>
    <row r="900" spans="1:87" s="1057" customFormat="1" ht="27.75">
      <c r="A900" s="2106"/>
      <c r="B900" s="2107"/>
      <c r="C900" s="2108"/>
      <c r="D900" s="2110"/>
      <c r="E900" s="2358"/>
      <c r="F900" s="2111"/>
      <c r="G900" s="1164"/>
      <c r="H900" s="2369"/>
      <c r="I900" s="1977"/>
      <c r="J900" s="1608"/>
      <c r="K900" s="1963"/>
      <c r="L900" s="1908"/>
      <c r="M900" s="1909"/>
      <c r="N900" s="1117"/>
      <c r="O900" s="1118"/>
      <c r="P900" s="1161"/>
      <c r="Q900" s="1162"/>
      <c r="R900" s="1157"/>
      <c r="S900" s="1163"/>
      <c r="T900" s="1164"/>
      <c r="U900" s="1065"/>
      <c r="V900" s="1065"/>
      <c r="W900" s="2034"/>
      <c r="X900" s="1157"/>
      <c r="Y900" s="1160"/>
      <c r="Z900" s="400"/>
      <c r="AA900" s="456"/>
      <c r="AB900" s="456"/>
      <c r="AC900" s="561"/>
      <c r="AD900" s="2531"/>
      <c r="AE900" s="1317"/>
      <c r="AF900" s="1362"/>
      <c r="AG900" s="1318"/>
      <c r="AH900" s="1318"/>
      <c r="AI900" s="1318"/>
      <c r="AJ900" s="1318"/>
      <c r="AK900" s="1318"/>
      <c r="AL900" s="1318"/>
      <c r="AM900" s="1318"/>
      <c r="AN900" s="1318"/>
      <c r="AO900" s="1318"/>
      <c r="AP900" s="1318"/>
      <c r="AQ900" s="1318"/>
      <c r="AR900" s="1318"/>
      <c r="AS900" s="1318"/>
      <c r="AT900" s="1318"/>
      <c r="AU900" s="1318"/>
      <c r="AV900" s="1318"/>
      <c r="AW900" s="1318"/>
      <c r="AX900" s="1318"/>
      <c r="AY900" s="1318"/>
      <c r="AZ900" s="1318"/>
      <c r="BA900" s="1318"/>
      <c r="BB900" s="1342"/>
      <c r="BC900" s="1341"/>
      <c r="BD900" s="1341"/>
      <c r="BE900" s="1341"/>
      <c r="BF900" s="1341"/>
      <c r="BG900" s="1341"/>
      <c r="BH900" s="1341"/>
      <c r="BI900" s="1341"/>
      <c r="BJ900" s="1341"/>
      <c r="BK900" s="1341"/>
      <c r="BL900" s="1341"/>
      <c r="BM900" s="1341"/>
      <c r="BN900" s="1341"/>
      <c r="BO900" s="1341"/>
      <c r="BP900" s="1341"/>
      <c r="BQ900" s="1341"/>
      <c r="BR900" s="1341"/>
      <c r="BS900" s="1341"/>
      <c r="BT900" s="1341"/>
      <c r="BU900" s="1341"/>
      <c r="BV900" s="1341"/>
      <c r="BW900" s="1341"/>
      <c r="BX900" s="1341"/>
      <c r="BY900" s="1341"/>
      <c r="BZ900" s="1341"/>
      <c r="CA900" s="1341"/>
      <c r="CB900" s="1341"/>
      <c r="CC900" s="1341"/>
      <c r="CD900" s="1341"/>
      <c r="CE900" s="1341"/>
      <c r="CF900" s="1341"/>
      <c r="CG900" s="1341"/>
      <c r="CH900" s="1378">
        <f t="shared" si="20"/>
        <v>0</v>
      </c>
      <c r="CI900" s="1372"/>
    </row>
    <row r="901" spans="1:87" s="1057" customFormat="1" ht="41.25" customHeight="1">
      <c r="A901" s="2359"/>
      <c r="B901" s="2360"/>
      <c r="C901" s="2124"/>
      <c r="D901" s="2361"/>
      <c r="E901" s="2362"/>
      <c r="F901" s="2363"/>
      <c r="G901" s="2364"/>
      <c r="H901" s="2325"/>
      <c r="I901" s="1586"/>
      <c r="J901" s="853"/>
      <c r="K901" s="3109" t="s">
        <v>2136</v>
      </c>
      <c r="L901" s="1903"/>
      <c r="M901" s="1896"/>
      <c r="N901" s="1147"/>
      <c r="O901" s="1076"/>
      <c r="P901" s="2367"/>
      <c r="Q901" s="1060"/>
      <c r="R901" s="1061"/>
      <c r="S901" s="1062"/>
      <c r="T901" s="1063"/>
      <c r="U901" s="1061"/>
      <c r="V901" s="1064"/>
      <c r="W901" s="1060"/>
      <c r="X901" s="1061"/>
      <c r="Y901" s="1064"/>
      <c r="Z901" s="390"/>
      <c r="AA901" s="752"/>
      <c r="AB901" s="752"/>
      <c r="AC901" s="1173"/>
      <c r="AD901" s="2529"/>
      <c r="AE901" s="1317"/>
      <c r="AF901" s="1362"/>
      <c r="AG901" s="1318"/>
      <c r="AH901" s="1318"/>
      <c r="AI901" s="1318"/>
      <c r="AJ901" s="1318"/>
      <c r="AK901" s="1318"/>
      <c r="AL901" s="1318"/>
      <c r="AM901" s="1318"/>
      <c r="AN901" s="1318"/>
      <c r="AO901" s="1318"/>
      <c r="AP901" s="1318"/>
      <c r="AQ901" s="1318"/>
      <c r="AR901" s="1318"/>
      <c r="AS901" s="1318"/>
      <c r="AT901" s="1318"/>
      <c r="AU901" s="1318"/>
      <c r="AV901" s="1318"/>
      <c r="AW901" s="1318"/>
      <c r="AX901" s="1318"/>
      <c r="AY901" s="1318"/>
      <c r="AZ901" s="1318"/>
      <c r="BA901" s="1318"/>
      <c r="BB901" s="1342"/>
      <c r="BC901" s="1341"/>
      <c r="BD901" s="1341"/>
      <c r="BE901" s="1341"/>
      <c r="BF901" s="1341"/>
      <c r="BG901" s="1341"/>
      <c r="BH901" s="1341"/>
      <c r="BI901" s="1341"/>
      <c r="BJ901" s="1341"/>
      <c r="BK901" s="1341"/>
      <c r="BL901" s="1341"/>
      <c r="BM901" s="1341"/>
      <c r="BN901" s="1341"/>
      <c r="BO901" s="1341"/>
      <c r="BP901" s="1341"/>
      <c r="BQ901" s="1341"/>
      <c r="BR901" s="1341"/>
      <c r="BS901" s="1341"/>
      <c r="BT901" s="1341"/>
      <c r="BU901" s="1341"/>
      <c r="BV901" s="1341"/>
      <c r="BW901" s="1341"/>
      <c r="BX901" s="1341"/>
      <c r="BY901" s="1341"/>
      <c r="BZ901" s="1341"/>
      <c r="CA901" s="1341"/>
      <c r="CB901" s="1341"/>
      <c r="CC901" s="1341"/>
      <c r="CD901" s="1341"/>
      <c r="CE901" s="1341"/>
      <c r="CF901" s="1341"/>
      <c r="CG901" s="1341"/>
      <c r="CH901" s="1378">
        <f t="shared" si="20"/>
        <v>0</v>
      </c>
      <c r="CI901" s="1372"/>
    </row>
    <row r="902" spans="1:87" s="1057" customFormat="1" ht="161.25" customHeight="1">
      <c r="A902" s="1702"/>
      <c r="B902" s="1704"/>
      <c r="C902" s="1649"/>
      <c r="D902" s="1735"/>
      <c r="E902" s="1268"/>
      <c r="F902" s="1736"/>
      <c r="G902" s="2261"/>
      <c r="H902" s="2237"/>
      <c r="I902" s="1584"/>
      <c r="J902" s="853" t="s">
        <v>2137</v>
      </c>
      <c r="K902" s="3109"/>
      <c r="L902" s="1903"/>
      <c r="M902" s="1896"/>
      <c r="N902" s="1147"/>
      <c r="O902" s="1076"/>
      <c r="P902" s="2367"/>
      <c r="Q902" s="1060"/>
      <c r="R902" s="1061"/>
      <c r="S902" s="1062"/>
      <c r="T902" s="1063"/>
      <c r="U902" s="1061"/>
      <c r="V902" s="1064"/>
      <c r="W902" s="1060"/>
      <c r="X902" s="1061"/>
      <c r="Y902" s="1064"/>
      <c r="Z902" s="390"/>
      <c r="AA902" s="752"/>
      <c r="AB902" s="752"/>
      <c r="AC902" s="1173"/>
      <c r="AD902" s="2529"/>
      <c r="AE902" s="1317"/>
      <c r="AF902" s="1362"/>
      <c r="AG902" s="1318"/>
      <c r="AH902" s="1318"/>
      <c r="AI902" s="1318"/>
      <c r="AJ902" s="1318"/>
      <c r="AK902" s="1318"/>
      <c r="AL902" s="1318"/>
      <c r="AM902" s="1318"/>
      <c r="AN902" s="1318"/>
      <c r="AO902" s="1318"/>
      <c r="AP902" s="1318"/>
      <c r="AQ902" s="1318"/>
      <c r="AR902" s="1318"/>
      <c r="AS902" s="1318"/>
      <c r="AT902" s="1318"/>
      <c r="AU902" s="1318"/>
      <c r="AV902" s="1318"/>
      <c r="AW902" s="1318"/>
      <c r="AX902" s="1318"/>
      <c r="AY902" s="1318"/>
      <c r="AZ902" s="1318"/>
      <c r="BA902" s="1318"/>
      <c r="BB902" s="1342"/>
      <c r="BC902" s="1341"/>
      <c r="BD902" s="1341"/>
      <c r="BE902" s="1341"/>
      <c r="BF902" s="1341"/>
      <c r="BG902" s="1341"/>
      <c r="BH902" s="1341"/>
      <c r="BI902" s="1341"/>
      <c r="BJ902" s="1341"/>
      <c r="BK902" s="1341"/>
      <c r="BL902" s="1341"/>
      <c r="BM902" s="1341"/>
      <c r="BN902" s="1341"/>
      <c r="BO902" s="1341"/>
      <c r="BP902" s="1341"/>
      <c r="BQ902" s="1341"/>
      <c r="BR902" s="1341"/>
      <c r="BS902" s="1341"/>
      <c r="BT902" s="1341"/>
      <c r="BU902" s="1341"/>
      <c r="BV902" s="1341"/>
      <c r="BW902" s="1341"/>
      <c r="BX902" s="1341"/>
      <c r="BY902" s="1341"/>
      <c r="BZ902" s="1341"/>
      <c r="CA902" s="1341"/>
      <c r="CB902" s="1341"/>
      <c r="CC902" s="1341"/>
      <c r="CD902" s="1341"/>
      <c r="CE902" s="1341"/>
      <c r="CF902" s="1341"/>
      <c r="CG902" s="1341"/>
      <c r="CH902" s="1378">
        <f t="shared" si="20"/>
        <v>0</v>
      </c>
      <c r="CI902" s="1372"/>
    </row>
    <row r="903" spans="1:87" s="1057" customFormat="1" ht="62.25" customHeight="1">
      <c r="A903" s="1702"/>
      <c r="B903" s="1705"/>
      <c r="C903" s="656"/>
      <c r="D903" s="1735"/>
      <c r="E903" s="1649"/>
      <c r="F903" s="1736"/>
      <c r="G903" s="2261"/>
      <c r="H903" s="2237"/>
      <c r="I903" s="1584">
        <v>182</v>
      </c>
      <c r="J903" s="853">
        <v>19</v>
      </c>
      <c r="K903" s="2207" t="s">
        <v>2138</v>
      </c>
      <c r="L903" s="2167" t="s">
        <v>2139</v>
      </c>
      <c r="M903" s="1896" t="s">
        <v>2140</v>
      </c>
      <c r="N903" s="1075"/>
      <c r="O903" s="1076"/>
      <c r="P903" s="2035"/>
      <c r="Q903" s="1060"/>
      <c r="R903" s="1061"/>
      <c r="S903" s="2035"/>
      <c r="T903" s="1063"/>
      <c r="U903" s="1061"/>
      <c r="V903" s="1064"/>
      <c r="W903" s="1060"/>
      <c r="X903" s="1061"/>
      <c r="Y903" s="1064"/>
      <c r="Z903" s="390"/>
      <c r="AA903" s="752"/>
      <c r="AB903" s="752"/>
      <c r="AC903" s="1173"/>
      <c r="AD903" s="2529"/>
      <c r="AE903" s="1317"/>
      <c r="AF903" s="1362"/>
      <c r="AG903" s="1318"/>
      <c r="AH903" s="1318"/>
      <c r="AI903" s="1318"/>
      <c r="AJ903" s="1318"/>
      <c r="AK903" s="1318"/>
      <c r="AL903" s="1318"/>
      <c r="AM903" s="1318"/>
      <c r="AN903" s="1318"/>
      <c r="AO903" s="1318"/>
      <c r="AP903" s="1318"/>
      <c r="AQ903" s="1318"/>
      <c r="AR903" s="1318"/>
      <c r="AS903" s="1318"/>
      <c r="AT903" s="1318"/>
      <c r="AU903" s="1318"/>
      <c r="AV903" s="1318"/>
      <c r="AW903" s="1318"/>
      <c r="AX903" s="1318"/>
      <c r="AY903" s="1318"/>
      <c r="AZ903" s="1318"/>
      <c r="BA903" s="1318"/>
      <c r="BB903" s="1342"/>
      <c r="BC903" s="1341"/>
      <c r="BD903" s="1341"/>
      <c r="BE903" s="1341"/>
      <c r="BF903" s="1341"/>
      <c r="BG903" s="1341"/>
      <c r="BH903" s="1341"/>
      <c r="BI903" s="1341"/>
      <c r="BJ903" s="1341"/>
      <c r="BK903" s="1341"/>
      <c r="BL903" s="1341"/>
      <c r="BM903" s="1341"/>
      <c r="BN903" s="1341"/>
      <c r="BO903" s="1341"/>
      <c r="BP903" s="1341"/>
      <c r="BQ903" s="1341"/>
      <c r="BR903" s="1341"/>
      <c r="BS903" s="1341"/>
      <c r="BT903" s="1341"/>
      <c r="BU903" s="1341"/>
      <c r="BV903" s="1341"/>
      <c r="BW903" s="1341"/>
      <c r="BX903" s="1341"/>
      <c r="BY903" s="1341"/>
      <c r="BZ903" s="1341"/>
      <c r="CA903" s="1341"/>
      <c r="CB903" s="1341"/>
      <c r="CC903" s="1341"/>
      <c r="CD903" s="1341"/>
      <c r="CE903" s="1341"/>
      <c r="CF903" s="1341"/>
      <c r="CG903" s="1341"/>
      <c r="CH903" s="1378">
        <f t="shared" si="20"/>
        <v>0</v>
      </c>
      <c r="CI903" s="1372"/>
    </row>
    <row r="904" spans="1:87" s="1057" customFormat="1" ht="75.75" customHeight="1">
      <c r="A904" s="1702"/>
      <c r="B904" s="1705"/>
      <c r="C904" s="1649"/>
      <c r="D904" s="1735"/>
      <c r="E904" s="1649"/>
      <c r="F904" s="1736"/>
      <c r="G904" s="2261"/>
      <c r="H904" s="2237"/>
      <c r="I904" s="1584"/>
      <c r="J904" s="853"/>
      <c r="K904" s="2207"/>
      <c r="L904" s="2167" t="s">
        <v>2141</v>
      </c>
      <c r="M904" s="1896"/>
      <c r="N904" s="1075"/>
      <c r="O904" s="1076"/>
      <c r="P904" s="2035"/>
      <c r="Q904" s="1060"/>
      <c r="R904" s="1061"/>
      <c r="S904" s="2035"/>
      <c r="T904" s="1063"/>
      <c r="U904" s="1061"/>
      <c r="V904" s="1064"/>
      <c r="W904" s="1060"/>
      <c r="X904" s="1061"/>
      <c r="Y904" s="1064"/>
      <c r="Z904" s="390"/>
      <c r="AA904" s="752"/>
      <c r="AB904" s="752"/>
      <c r="AC904" s="1173"/>
      <c r="AD904" s="2529"/>
      <c r="AE904" s="1317"/>
      <c r="AF904" s="1362"/>
      <c r="AG904" s="1318"/>
      <c r="AH904" s="1318"/>
      <c r="AI904" s="1318"/>
      <c r="AJ904" s="1318"/>
      <c r="AK904" s="1318"/>
      <c r="AL904" s="1318"/>
      <c r="AM904" s="1318"/>
      <c r="AN904" s="1318"/>
      <c r="AO904" s="1318"/>
      <c r="AP904" s="1318"/>
      <c r="AQ904" s="1318"/>
      <c r="AR904" s="1318"/>
      <c r="AS904" s="1318"/>
      <c r="AT904" s="1318"/>
      <c r="AU904" s="1318"/>
      <c r="AV904" s="1318"/>
      <c r="AW904" s="1318"/>
      <c r="AX904" s="1318"/>
      <c r="AY904" s="1318"/>
      <c r="AZ904" s="1318"/>
      <c r="BA904" s="1318"/>
      <c r="BB904" s="1342"/>
      <c r="BC904" s="1341"/>
      <c r="BD904" s="1341"/>
      <c r="BE904" s="1341"/>
      <c r="BF904" s="1341"/>
      <c r="BG904" s="1341"/>
      <c r="BH904" s="1341"/>
      <c r="BI904" s="1341"/>
      <c r="BJ904" s="1341"/>
      <c r="BK904" s="1341"/>
      <c r="BL904" s="1341"/>
      <c r="BM904" s="1341"/>
      <c r="BN904" s="1341"/>
      <c r="BO904" s="1341"/>
      <c r="BP904" s="1341"/>
      <c r="BQ904" s="1341"/>
      <c r="BR904" s="1341"/>
      <c r="BS904" s="1341"/>
      <c r="BT904" s="1341"/>
      <c r="BU904" s="1341"/>
      <c r="BV904" s="1341"/>
      <c r="BW904" s="1341"/>
      <c r="BX904" s="1341"/>
      <c r="BY904" s="1341"/>
      <c r="BZ904" s="1341"/>
      <c r="CA904" s="1341"/>
      <c r="CB904" s="1341"/>
      <c r="CC904" s="1341"/>
      <c r="CD904" s="1341"/>
      <c r="CE904" s="1341"/>
      <c r="CF904" s="1341"/>
      <c r="CG904" s="1341"/>
      <c r="CH904" s="1378">
        <f t="shared" si="20"/>
        <v>0</v>
      </c>
      <c r="CI904" s="1372"/>
    </row>
    <row r="905" spans="1:87" s="1057" customFormat="1" ht="24.95" customHeight="1">
      <c r="A905" s="1702"/>
      <c r="B905" s="1705"/>
      <c r="C905" s="1649"/>
      <c r="D905" s="1735"/>
      <c r="E905" s="1649"/>
      <c r="F905" s="1736"/>
      <c r="G905" s="2261"/>
      <c r="H905" s="2237"/>
      <c r="I905" s="1585"/>
      <c r="J905" s="864"/>
      <c r="K905" s="2173"/>
      <c r="L905" s="1910"/>
      <c r="M905" s="1905"/>
      <c r="N905" s="1139"/>
      <c r="O905" s="1083"/>
      <c r="P905" s="2036"/>
      <c r="Q905" s="1066"/>
      <c r="R905" s="1067"/>
      <c r="S905" s="2036"/>
      <c r="T905" s="1069"/>
      <c r="U905" s="1067"/>
      <c r="V905" s="1070"/>
      <c r="W905" s="1066"/>
      <c r="X905" s="1067"/>
      <c r="Y905" s="1070"/>
      <c r="Z905" s="400"/>
      <c r="AA905" s="456"/>
      <c r="AB905" s="456"/>
      <c r="AC905" s="561"/>
      <c r="AD905" s="2531"/>
      <c r="AE905" s="1317"/>
      <c r="AF905" s="1362"/>
      <c r="AG905" s="1318"/>
      <c r="AH905" s="1318"/>
      <c r="AI905" s="1318"/>
      <c r="AJ905" s="1318"/>
      <c r="AK905" s="1318"/>
      <c r="AL905" s="1318"/>
      <c r="AM905" s="1318"/>
      <c r="AN905" s="1318"/>
      <c r="AO905" s="1318"/>
      <c r="AP905" s="1318"/>
      <c r="AQ905" s="1318"/>
      <c r="AR905" s="1318"/>
      <c r="AS905" s="1318"/>
      <c r="AT905" s="1318"/>
      <c r="AU905" s="1318"/>
      <c r="AV905" s="1318"/>
      <c r="AW905" s="1318"/>
      <c r="AX905" s="1318"/>
      <c r="AY905" s="1318"/>
      <c r="AZ905" s="1318"/>
      <c r="BA905" s="1318"/>
      <c r="BB905" s="1342"/>
      <c r="BC905" s="1341"/>
      <c r="BD905" s="1341"/>
      <c r="BE905" s="1341"/>
      <c r="BF905" s="1341"/>
      <c r="BG905" s="1341"/>
      <c r="BH905" s="1341"/>
      <c r="BI905" s="1341"/>
      <c r="BJ905" s="1341"/>
      <c r="BK905" s="1341"/>
      <c r="BL905" s="1341"/>
      <c r="BM905" s="1341"/>
      <c r="BN905" s="1341"/>
      <c r="BO905" s="1341"/>
      <c r="BP905" s="1341"/>
      <c r="BQ905" s="1341"/>
      <c r="BR905" s="1341"/>
      <c r="BS905" s="1341"/>
      <c r="BT905" s="1341"/>
      <c r="BU905" s="1341"/>
      <c r="BV905" s="1341"/>
      <c r="BW905" s="1341"/>
      <c r="BX905" s="1341"/>
      <c r="BY905" s="1341"/>
      <c r="BZ905" s="1341"/>
      <c r="CA905" s="1341"/>
      <c r="CB905" s="1341"/>
      <c r="CC905" s="1341"/>
      <c r="CD905" s="1341"/>
      <c r="CE905" s="1341"/>
      <c r="CF905" s="1341"/>
      <c r="CG905" s="1341"/>
      <c r="CH905" s="1378">
        <f t="shared" si="20"/>
        <v>0</v>
      </c>
      <c r="CI905" s="1372"/>
    </row>
    <row r="906" spans="1:87" s="1057" customFormat="1" ht="87.75" customHeight="1">
      <c r="A906" s="1702"/>
      <c r="B906" s="1705"/>
      <c r="C906" s="1649"/>
      <c r="D906" s="1735"/>
      <c r="E906" s="1649"/>
      <c r="F906" s="1736"/>
      <c r="G906" s="2261"/>
      <c r="H906" s="2237"/>
      <c r="I906" s="1548">
        <v>183</v>
      </c>
      <c r="J906" s="853">
        <v>20</v>
      </c>
      <c r="K906" s="3110" t="s">
        <v>2142</v>
      </c>
      <c r="L906" s="2167" t="s">
        <v>2139</v>
      </c>
      <c r="M906" s="1896" t="s">
        <v>2140</v>
      </c>
      <c r="N906" s="1147"/>
      <c r="O906" s="2186"/>
      <c r="P906" s="2367"/>
      <c r="Q906" s="1060"/>
      <c r="R906" s="1061"/>
      <c r="S906" s="1062"/>
      <c r="T906" s="1063"/>
      <c r="U906" s="1061"/>
      <c r="V906" s="2035"/>
      <c r="W906" s="1060"/>
      <c r="X906" s="1061"/>
      <c r="Y906" s="2035"/>
      <c r="Z906" s="390"/>
      <c r="AA906" s="752"/>
      <c r="AB906" s="752"/>
      <c r="AC906" s="1173"/>
      <c r="AD906" s="2529"/>
      <c r="AE906" s="1317"/>
      <c r="AF906" s="1362"/>
      <c r="AG906" s="1318"/>
      <c r="AH906" s="1318"/>
      <c r="AI906" s="1318"/>
      <c r="AJ906" s="1318"/>
      <c r="AK906" s="1318"/>
      <c r="AL906" s="1318"/>
      <c r="AM906" s="1318"/>
      <c r="AN906" s="1318"/>
      <c r="AO906" s="1318"/>
      <c r="AP906" s="1318"/>
      <c r="AQ906" s="1318"/>
      <c r="AR906" s="1318"/>
      <c r="AS906" s="1318"/>
      <c r="AT906" s="1318"/>
      <c r="AU906" s="1318"/>
      <c r="AV906" s="1318"/>
      <c r="AW906" s="1318"/>
      <c r="AX906" s="1318"/>
      <c r="AY906" s="1318"/>
      <c r="AZ906" s="1318"/>
      <c r="BA906" s="1318"/>
      <c r="BB906" s="1342"/>
      <c r="BC906" s="1341"/>
      <c r="BD906" s="1341"/>
      <c r="BE906" s="1341"/>
      <c r="BF906" s="1341"/>
      <c r="BG906" s="1341"/>
      <c r="BH906" s="1341"/>
      <c r="BI906" s="1341"/>
      <c r="BJ906" s="1341"/>
      <c r="BK906" s="1341"/>
      <c r="BL906" s="1341"/>
      <c r="BM906" s="1341"/>
      <c r="BN906" s="1341"/>
      <c r="BO906" s="1341"/>
      <c r="BP906" s="1341"/>
      <c r="BQ906" s="1341"/>
      <c r="BR906" s="1341"/>
      <c r="BS906" s="1341"/>
      <c r="BT906" s="1341"/>
      <c r="BU906" s="1341"/>
      <c r="BV906" s="1341"/>
      <c r="BW906" s="1341"/>
      <c r="BX906" s="1341"/>
      <c r="BY906" s="1341"/>
      <c r="BZ906" s="1341"/>
      <c r="CA906" s="1341"/>
      <c r="CB906" s="1341"/>
      <c r="CC906" s="1341"/>
      <c r="CD906" s="1341"/>
      <c r="CE906" s="1341"/>
      <c r="CF906" s="1341"/>
      <c r="CG906" s="1341"/>
      <c r="CH906" s="1378">
        <f t="shared" si="20"/>
        <v>0</v>
      </c>
      <c r="CI906" s="1372"/>
    </row>
    <row r="907" spans="1:87" s="1057" customFormat="1" ht="79.5" customHeight="1">
      <c r="A907" s="1702"/>
      <c r="B907" s="1705"/>
      <c r="C907" s="1649"/>
      <c r="D907" s="1735"/>
      <c r="E907" s="1649"/>
      <c r="F907" s="1736"/>
      <c r="G907" s="2261"/>
      <c r="H907" s="2237"/>
      <c r="I907" s="1548"/>
      <c r="J907" s="853"/>
      <c r="K907" s="3110"/>
      <c r="L907" s="2167" t="s">
        <v>2141</v>
      </c>
      <c r="M907" s="1896"/>
      <c r="N907" s="1147"/>
      <c r="O907" s="2186"/>
      <c r="P907" s="2367"/>
      <c r="Q907" s="1060"/>
      <c r="R907" s="1061"/>
      <c r="S907" s="1062"/>
      <c r="T907" s="1063"/>
      <c r="U907" s="1061"/>
      <c r="V907" s="2035"/>
      <c r="W907" s="1060"/>
      <c r="X907" s="1061"/>
      <c r="Y907" s="2035"/>
      <c r="Z907" s="390"/>
      <c r="AA907" s="752"/>
      <c r="AB907" s="752"/>
      <c r="AC907" s="1173"/>
      <c r="AD907" s="2529"/>
      <c r="AE907" s="1317"/>
      <c r="AF907" s="1362"/>
      <c r="AG907" s="1318"/>
      <c r="AH907" s="1318"/>
      <c r="AI907" s="1318"/>
      <c r="AJ907" s="1318"/>
      <c r="AK907" s="1318"/>
      <c r="AL907" s="1318"/>
      <c r="AM907" s="1318"/>
      <c r="AN907" s="1318"/>
      <c r="AO907" s="1318"/>
      <c r="AP907" s="1318"/>
      <c r="AQ907" s="1318"/>
      <c r="AR907" s="1318"/>
      <c r="AS907" s="1318"/>
      <c r="AT907" s="1318"/>
      <c r="AU907" s="1318"/>
      <c r="AV907" s="1318"/>
      <c r="AW907" s="1318"/>
      <c r="AX907" s="1318"/>
      <c r="AY907" s="1318"/>
      <c r="AZ907" s="1318"/>
      <c r="BA907" s="1318"/>
      <c r="BB907" s="1342"/>
      <c r="BC907" s="1341"/>
      <c r="BD907" s="1341"/>
      <c r="BE907" s="1341"/>
      <c r="BF907" s="1341"/>
      <c r="BG907" s="1341"/>
      <c r="BH907" s="1341"/>
      <c r="BI907" s="1341"/>
      <c r="BJ907" s="1341"/>
      <c r="BK907" s="1341"/>
      <c r="BL907" s="1341"/>
      <c r="BM907" s="1341"/>
      <c r="BN907" s="1341"/>
      <c r="BO907" s="1341"/>
      <c r="BP907" s="1341"/>
      <c r="BQ907" s="1341"/>
      <c r="BR907" s="1341"/>
      <c r="BS907" s="1341"/>
      <c r="BT907" s="1341"/>
      <c r="BU907" s="1341"/>
      <c r="BV907" s="1341"/>
      <c r="BW907" s="1341"/>
      <c r="BX907" s="1341"/>
      <c r="BY907" s="1341"/>
      <c r="BZ907" s="1341"/>
      <c r="CA907" s="1341"/>
      <c r="CB907" s="1341"/>
      <c r="CC907" s="1341"/>
      <c r="CD907" s="1341"/>
      <c r="CE907" s="1341"/>
      <c r="CF907" s="1341"/>
      <c r="CG907" s="1341"/>
      <c r="CH907" s="1378">
        <f t="shared" si="20"/>
        <v>0</v>
      </c>
      <c r="CI907" s="1372"/>
    </row>
    <row r="908" spans="1:87" s="1057" customFormat="1" ht="53.25" customHeight="1">
      <c r="A908" s="1702"/>
      <c r="B908" s="1705"/>
      <c r="C908" s="1649"/>
      <c r="D908" s="1735"/>
      <c r="E908" s="1649"/>
      <c r="F908" s="1736"/>
      <c r="G908" s="2261"/>
      <c r="H908" s="2237"/>
      <c r="I908" s="1585"/>
      <c r="J908" s="864"/>
      <c r="K908" s="2173"/>
      <c r="L908" s="1910"/>
      <c r="M908" s="1905"/>
      <c r="N908" s="1139"/>
      <c r="O908" s="1118"/>
      <c r="P908" s="1161"/>
      <c r="Q908" s="1066"/>
      <c r="R908" s="1067"/>
      <c r="S908" s="1068"/>
      <c r="T908" s="1069"/>
      <c r="U908" s="1067"/>
      <c r="V908" s="2036"/>
      <c r="W908" s="1066"/>
      <c r="X908" s="1067"/>
      <c r="Y908" s="2036"/>
      <c r="Z908" s="400"/>
      <c r="AA908" s="456"/>
      <c r="AB908" s="456"/>
      <c r="AC908" s="561"/>
      <c r="AD908" s="2531"/>
      <c r="AE908" s="1317"/>
      <c r="AF908" s="1362"/>
      <c r="AG908" s="1318"/>
      <c r="AH908" s="1318"/>
      <c r="AI908" s="1318"/>
      <c r="AJ908" s="1318"/>
      <c r="AK908" s="1318"/>
      <c r="AL908" s="1318"/>
      <c r="AM908" s="1318"/>
      <c r="AN908" s="1318"/>
      <c r="AO908" s="1318"/>
      <c r="AP908" s="1318"/>
      <c r="AQ908" s="1318"/>
      <c r="AR908" s="1318"/>
      <c r="AS908" s="1318"/>
      <c r="AT908" s="1318"/>
      <c r="AU908" s="1318"/>
      <c r="AV908" s="1318"/>
      <c r="AW908" s="1318"/>
      <c r="AX908" s="1318"/>
      <c r="AY908" s="1318"/>
      <c r="AZ908" s="1318"/>
      <c r="BA908" s="1318"/>
      <c r="BB908" s="1342"/>
      <c r="BC908" s="1341"/>
      <c r="BD908" s="1341"/>
      <c r="BE908" s="1341"/>
      <c r="BF908" s="1341"/>
      <c r="BG908" s="1341"/>
      <c r="BH908" s="1341"/>
      <c r="BI908" s="1341"/>
      <c r="BJ908" s="1341"/>
      <c r="BK908" s="1341"/>
      <c r="BL908" s="1341"/>
      <c r="BM908" s="1341"/>
      <c r="BN908" s="1341"/>
      <c r="BO908" s="1341"/>
      <c r="BP908" s="1341"/>
      <c r="BQ908" s="1341"/>
      <c r="BR908" s="1341"/>
      <c r="BS908" s="1341"/>
      <c r="BT908" s="1341"/>
      <c r="BU908" s="1341"/>
      <c r="BV908" s="1341"/>
      <c r="BW908" s="1341"/>
      <c r="BX908" s="1341"/>
      <c r="BY908" s="1341"/>
      <c r="BZ908" s="1341"/>
      <c r="CA908" s="1341"/>
      <c r="CB908" s="1341"/>
      <c r="CC908" s="1341"/>
      <c r="CD908" s="1341"/>
      <c r="CE908" s="1341"/>
      <c r="CF908" s="1341"/>
      <c r="CG908" s="1341"/>
      <c r="CH908" s="1378">
        <f t="shared" si="20"/>
        <v>0</v>
      </c>
      <c r="CI908" s="1372"/>
    </row>
    <row r="909" spans="1:87" s="1057" customFormat="1" ht="53.25" customHeight="1">
      <c r="A909" s="1702"/>
      <c r="B909" s="1705"/>
      <c r="C909" s="1649"/>
      <c r="D909" s="1735"/>
      <c r="E909" s="1649"/>
      <c r="F909" s="2365"/>
      <c r="G909" s="929"/>
      <c r="H909" s="2237"/>
      <c r="I909" s="1989"/>
      <c r="J909" s="853"/>
      <c r="K909" s="3111" t="s">
        <v>2143</v>
      </c>
      <c r="L909" s="2167"/>
      <c r="M909" s="1896"/>
      <c r="N909" s="1147"/>
      <c r="O909" s="2186"/>
      <c r="P909" s="1556"/>
      <c r="Q909" s="1166"/>
      <c r="R909" s="1061"/>
      <c r="S909" s="1167"/>
      <c r="T909" s="1168"/>
      <c r="U909" s="1061"/>
      <c r="V909" s="2366"/>
      <c r="W909" s="1166"/>
      <c r="X909" s="1061"/>
      <c r="Y909" s="549"/>
      <c r="Z909" s="2533"/>
      <c r="AA909" s="752"/>
      <c r="AB909" s="752"/>
      <c r="AC909" s="1173"/>
      <c r="AD909" s="2529"/>
      <c r="AE909" s="1317"/>
      <c r="AF909" s="1362"/>
      <c r="AG909" s="1318"/>
      <c r="AH909" s="1318"/>
      <c r="AI909" s="1318"/>
      <c r="AJ909" s="1318"/>
      <c r="AK909" s="1318"/>
      <c r="AL909" s="1318"/>
      <c r="AM909" s="1318"/>
      <c r="AN909" s="1318"/>
      <c r="AO909" s="1318"/>
      <c r="AP909" s="1318"/>
      <c r="AQ909" s="1318"/>
      <c r="AR909" s="1318"/>
      <c r="AS909" s="1318"/>
      <c r="AT909" s="1318"/>
      <c r="AU909" s="1318"/>
      <c r="AV909" s="1318"/>
      <c r="AW909" s="1318"/>
      <c r="AX909" s="1318"/>
      <c r="AY909" s="1318"/>
      <c r="AZ909" s="1318"/>
      <c r="BA909" s="1318"/>
      <c r="BB909" s="1342"/>
      <c r="BC909" s="1341"/>
      <c r="BD909" s="1341"/>
      <c r="BE909" s="1341"/>
      <c r="BF909" s="1341"/>
      <c r="BG909" s="1341"/>
      <c r="BH909" s="1341"/>
      <c r="BI909" s="1341"/>
      <c r="BJ909" s="1341"/>
      <c r="BK909" s="1341"/>
      <c r="BL909" s="1341"/>
      <c r="BM909" s="1341"/>
      <c r="BN909" s="1341"/>
      <c r="BO909" s="1341"/>
      <c r="BP909" s="1341"/>
      <c r="BQ909" s="1341"/>
      <c r="BR909" s="1341"/>
      <c r="BS909" s="1341"/>
      <c r="BT909" s="1341"/>
      <c r="BU909" s="1341"/>
      <c r="BV909" s="1341"/>
      <c r="BW909" s="1341"/>
      <c r="BX909" s="1341"/>
      <c r="BY909" s="1341"/>
      <c r="BZ909" s="1341"/>
      <c r="CA909" s="1341"/>
      <c r="CB909" s="1341"/>
      <c r="CC909" s="1341"/>
      <c r="CD909" s="1341"/>
      <c r="CE909" s="1341"/>
      <c r="CF909" s="1341"/>
      <c r="CG909" s="1341"/>
      <c r="CH909" s="1378">
        <f t="shared" si="20"/>
        <v>0</v>
      </c>
      <c r="CI909" s="1372"/>
    </row>
    <row r="910" spans="1:87" s="1057" customFormat="1" ht="111" customHeight="1">
      <c r="A910" s="1702"/>
      <c r="B910" s="1705"/>
      <c r="C910" s="1649"/>
      <c r="D910" s="1735"/>
      <c r="E910" s="1649"/>
      <c r="F910" s="2365"/>
      <c r="G910" s="929"/>
      <c r="H910" s="2237"/>
      <c r="I910" s="1989"/>
      <c r="J910" s="853"/>
      <c r="K910" s="3112"/>
      <c r="L910" s="2167"/>
      <c r="M910" s="1896"/>
      <c r="N910" s="1147"/>
      <c r="O910" s="2186"/>
      <c r="P910" s="2367"/>
      <c r="Q910" s="1166"/>
      <c r="R910" s="1061"/>
      <c r="S910" s="1167"/>
      <c r="T910" s="1168"/>
      <c r="U910" s="1061"/>
      <c r="V910" s="2366"/>
      <c r="W910" s="1166"/>
      <c r="X910" s="1061"/>
      <c r="Y910" s="549"/>
      <c r="Z910" s="2533"/>
      <c r="AA910" s="752"/>
      <c r="AB910" s="752"/>
      <c r="AC910" s="1173"/>
      <c r="AD910" s="2529"/>
      <c r="AE910" s="1317"/>
      <c r="AF910" s="1362"/>
      <c r="AG910" s="1318"/>
      <c r="AH910" s="1318"/>
      <c r="AI910" s="1318"/>
      <c r="AJ910" s="1318"/>
      <c r="AK910" s="1318"/>
      <c r="AL910" s="1318"/>
      <c r="AM910" s="1318"/>
      <c r="AN910" s="1318"/>
      <c r="AO910" s="1318"/>
      <c r="AP910" s="1318"/>
      <c r="AQ910" s="1318"/>
      <c r="AR910" s="1318"/>
      <c r="AS910" s="1318"/>
      <c r="AT910" s="1318"/>
      <c r="AU910" s="1318"/>
      <c r="AV910" s="1318"/>
      <c r="AW910" s="1318"/>
      <c r="AX910" s="1318"/>
      <c r="AY910" s="1318"/>
      <c r="AZ910" s="1318"/>
      <c r="BA910" s="1318"/>
      <c r="BB910" s="1342"/>
      <c r="BC910" s="1341"/>
      <c r="BD910" s="1341"/>
      <c r="BE910" s="1341"/>
      <c r="BF910" s="1341"/>
      <c r="BG910" s="1341"/>
      <c r="BH910" s="1341"/>
      <c r="BI910" s="1341"/>
      <c r="BJ910" s="1341"/>
      <c r="BK910" s="1341"/>
      <c r="BL910" s="1341"/>
      <c r="BM910" s="1341"/>
      <c r="BN910" s="1341"/>
      <c r="BO910" s="1341"/>
      <c r="BP910" s="1341"/>
      <c r="BQ910" s="1341"/>
      <c r="BR910" s="1341"/>
      <c r="BS910" s="1341"/>
      <c r="BT910" s="1341"/>
      <c r="BU910" s="1341"/>
      <c r="BV910" s="1341"/>
      <c r="BW910" s="1341"/>
      <c r="BX910" s="1341"/>
      <c r="BY910" s="1341"/>
      <c r="BZ910" s="1341"/>
      <c r="CA910" s="1341"/>
      <c r="CB910" s="1341"/>
      <c r="CC910" s="1341"/>
      <c r="CD910" s="1341"/>
      <c r="CE910" s="1341"/>
      <c r="CF910" s="1341"/>
      <c r="CG910" s="1341"/>
      <c r="CH910" s="1378">
        <f t="shared" ref="CH910:CH987" si="21">SUM(AE910:CG910)</f>
        <v>0</v>
      </c>
      <c r="CI910" s="1372"/>
    </row>
    <row r="911" spans="1:87" s="1057" customFormat="1" ht="143.25" customHeight="1">
      <c r="A911" s="1857"/>
      <c r="B911" s="1707"/>
      <c r="C911" s="3183"/>
      <c r="D911" s="3173"/>
      <c r="E911" s="1737"/>
      <c r="F911" s="2365"/>
      <c r="G911" s="929"/>
      <c r="H911" s="2237"/>
      <c r="I911" s="1989">
        <v>184</v>
      </c>
      <c r="J911" s="853">
        <v>21</v>
      </c>
      <c r="K911" s="1972" t="s">
        <v>2144</v>
      </c>
      <c r="L911" s="1911"/>
      <c r="M911" s="1896"/>
      <c r="N911" s="1147"/>
      <c r="O911" s="1076"/>
      <c r="P911" s="2367"/>
      <c r="Q911" s="1147"/>
      <c r="R911" s="1096"/>
      <c r="S911" s="2366"/>
      <c r="T911" s="1147"/>
      <c r="U911" s="1096"/>
      <c r="V911" s="2366"/>
      <c r="W911" s="1147"/>
      <c r="X911" s="1096"/>
      <c r="Y911" s="549"/>
      <c r="Z911" s="390"/>
      <c r="AA911" s="752"/>
      <c r="AB911" s="752"/>
      <c r="AC911" s="1173"/>
      <c r="AD911" s="2529"/>
      <c r="AE911" s="1317"/>
      <c r="AF911" s="1362"/>
      <c r="AG911" s="1318"/>
      <c r="AH911" s="1318"/>
      <c r="AI911" s="1318"/>
      <c r="AJ911" s="1318"/>
      <c r="AK911" s="1318"/>
      <c r="AL911" s="1318"/>
      <c r="AM911" s="1318"/>
      <c r="AN911" s="1318"/>
      <c r="AO911" s="1318"/>
      <c r="AP911" s="1318"/>
      <c r="AQ911" s="1318"/>
      <c r="AR911" s="1318"/>
      <c r="AS911" s="1318"/>
      <c r="AT911" s="1318"/>
      <c r="AU911" s="1318"/>
      <c r="AV911" s="1318"/>
      <c r="AW911" s="1318"/>
      <c r="AX911" s="1318"/>
      <c r="AY911" s="1318"/>
      <c r="AZ911" s="1318"/>
      <c r="BA911" s="1318"/>
      <c r="BB911" s="1342"/>
      <c r="BC911" s="1341"/>
      <c r="BD911" s="1341"/>
      <c r="BE911" s="1341"/>
      <c r="BF911" s="1341"/>
      <c r="BG911" s="1341"/>
      <c r="BH911" s="1341"/>
      <c r="BI911" s="1341"/>
      <c r="BJ911" s="1341"/>
      <c r="BK911" s="1341"/>
      <c r="BL911" s="1341"/>
      <c r="BM911" s="1341"/>
      <c r="BN911" s="1341"/>
      <c r="BO911" s="1341"/>
      <c r="BP911" s="1341"/>
      <c r="BQ911" s="1341"/>
      <c r="BR911" s="1341"/>
      <c r="BS911" s="1341"/>
      <c r="BT911" s="1341"/>
      <c r="BU911" s="1341"/>
      <c r="BV911" s="1341"/>
      <c r="BW911" s="1341"/>
      <c r="BX911" s="1341"/>
      <c r="BY911" s="1341"/>
      <c r="BZ911" s="1341"/>
      <c r="CA911" s="1341"/>
      <c r="CB911" s="1341"/>
      <c r="CC911" s="1341"/>
      <c r="CD911" s="1341"/>
      <c r="CE911" s="1341"/>
      <c r="CF911" s="1341"/>
      <c r="CG911" s="1341"/>
      <c r="CH911" s="1378">
        <f t="shared" si="21"/>
        <v>0</v>
      </c>
      <c r="CI911" s="1372"/>
    </row>
    <row r="912" spans="1:87" s="1057" customFormat="1" ht="94.5" customHeight="1">
      <c r="A912" s="1857"/>
      <c r="B912" s="1707"/>
      <c r="C912" s="3183"/>
      <c r="D912" s="3173"/>
      <c r="E912" s="1737"/>
      <c r="F912" s="2365"/>
      <c r="G912" s="929"/>
      <c r="H912" s="2237"/>
      <c r="I912" s="1989"/>
      <c r="J912" s="853"/>
      <c r="K912" s="1972" t="s">
        <v>2508</v>
      </c>
      <c r="L912" s="1911" t="s">
        <v>1568</v>
      </c>
      <c r="M912" s="1896"/>
      <c r="N912" s="2028"/>
      <c r="O912" s="2037"/>
      <c r="P912" s="2031"/>
      <c r="Q912" s="2028"/>
      <c r="R912" s="2037"/>
      <c r="S912" s="2031"/>
      <c r="T912" s="2028"/>
      <c r="U912" s="2037"/>
      <c r="V912" s="2031"/>
      <c r="W912" s="2028"/>
      <c r="X912" s="2037"/>
      <c r="Y912" s="2038"/>
      <c r="Z912" s="390"/>
      <c r="AA912" s="752"/>
      <c r="AB912" s="752"/>
      <c r="AC912" s="1173"/>
      <c r="AD912" s="2529"/>
      <c r="AE912" s="1317"/>
      <c r="AF912" s="1362"/>
      <c r="AG912" s="1318"/>
      <c r="AH912" s="1318"/>
      <c r="AI912" s="1318"/>
      <c r="AJ912" s="1318"/>
      <c r="AK912" s="1318"/>
      <c r="AL912" s="1318"/>
      <c r="AM912" s="1318"/>
      <c r="AN912" s="1318"/>
      <c r="AO912" s="1318"/>
      <c r="AP912" s="1318"/>
      <c r="AQ912" s="1318"/>
      <c r="AR912" s="1318"/>
      <c r="AS912" s="1318"/>
      <c r="AT912" s="1318"/>
      <c r="AU912" s="1318"/>
      <c r="AV912" s="1318"/>
      <c r="AW912" s="1318"/>
      <c r="AX912" s="1318"/>
      <c r="AY912" s="1318"/>
      <c r="AZ912" s="1318"/>
      <c r="BA912" s="1318"/>
      <c r="BB912" s="1342"/>
      <c r="BC912" s="1341"/>
      <c r="BD912" s="1341"/>
      <c r="BE912" s="1341"/>
      <c r="BF912" s="1341"/>
      <c r="BG912" s="1341"/>
      <c r="BH912" s="1341"/>
      <c r="BI912" s="1341"/>
      <c r="BJ912" s="1341"/>
      <c r="BK912" s="1341"/>
      <c r="BL912" s="1341"/>
      <c r="BM912" s="1341"/>
      <c r="BN912" s="1341"/>
      <c r="BO912" s="1341"/>
      <c r="BP912" s="1341"/>
      <c r="BQ912" s="1341"/>
      <c r="BR912" s="1341"/>
      <c r="BS912" s="1341"/>
      <c r="BT912" s="1341"/>
      <c r="BU912" s="1341"/>
      <c r="BV912" s="1341"/>
      <c r="BW912" s="1341"/>
      <c r="BX912" s="1341"/>
      <c r="BY912" s="1341"/>
      <c r="BZ912" s="1341"/>
      <c r="CA912" s="1341"/>
      <c r="CB912" s="1341"/>
      <c r="CC912" s="1341"/>
      <c r="CD912" s="1341"/>
      <c r="CE912" s="1341"/>
      <c r="CF912" s="1341"/>
      <c r="CG912" s="1341"/>
      <c r="CH912" s="1378">
        <f t="shared" si="21"/>
        <v>0</v>
      </c>
      <c r="CI912" s="1372"/>
    </row>
    <row r="913" spans="1:87" s="1057" customFormat="1" ht="119.25" customHeight="1">
      <c r="A913" s="1857"/>
      <c r="B913" s="1708"/>
      <c r="C913" s="3183"/>
      <c r="D913" s="3173"/>
      <c r="E913" s="1737"/>
      <c r="F913" s="2365"/>
      <c r="G913" s="2157"/>
      <c r="H913" s="2237" t="s">
        <v>2548</v>
      </c>
      <c r="I913" s="1989"/>
      <c r="J913" s="853"/>
      <c r="K913" s="1972" t="s">
        <v>2509</v>
      </c>
      <c r="L913" s="1911" t="s">
        <v>2145</v>
      </c>
      <c r="M913" s="1896"/>
      <c r="N913" s="2028"/>
      <c r="O913" s="2037"/>
      <c r="P913" s="2031"/>
      <c r="Q913" s="2028"/>
      <c r="R913" s="2037"/>
      <c r="S913" s="2031"/>
      <c r="T913" s="2028"/>
      <c r="U913" s="2037"/>
      <c r="V913" s="2031"/>
      <c r="W913" s="2028"/>
      <c r="X913" s="2037"/>
      <c r="Y913" s="2038"/>
      <c r="Z913" s="390"/>
      <c r="AA913" s="752"/>
      <c r="AB913" s="752"/>
      <c r="AC913" s="1173"/>
      <c r="AD913" s="2529"/>
      <c r="AE913" s="1317"/>
      <c r="AF913" s="1362"/>
      <c r="AG913" s="1318"/>
      <c r="AH913" s="1318"/>
      <c r="AI913" s="1318"/>
      <c r="AJ913" s="1318"/>
      <c r="AK913" s="1318"/>
      <c r="AL913" s="1318"/>
      <c r="AM913" s="1318"/>
      <c r="AN913" s="1318"/>
      <c r="AO913" s="1318"/>
      <c r="AP913" s="1318"/>
      <c r="AQ913" s="1318"/>
      <c r="AR913" s="1318"/>
      <c r="AS913" s="1318"/>
      <c r="AT913" s="1318"/>
      <c r="AU913" s="1318"/>
      <c r="AV913" s="1318"/>
      <c r="AW913" s="1318"/>
      <c r="AX913" s="1318"/>
      <c r="AY913" s="1318"/>
      <c r="AZ913" s="1318"/>
      <c r="BA913" s="1318"/>
      <c r="BB913" s="1342"/>
      <c r="BC913" s="1341"/>
      <c r="BD913" s="1341"/>
      <c r="BE913" s="1341"/>
      <c r="BF913" s="1341"/>
      <c r="BG913" s="1341"/>
      <c r="BH913" s="1341"/>
      <c r="BI913" s="1341"/>
      <c r="BJ913" s="1341"/>
      <c r="BK913" s="1341"/>
      <c r="BL913" s="1341"/>
      <c r="BM913" s="1341"/>
      <c r="BN913" s="1341"/>
      <c r="BO913" s="1341"/>
      <c r="BP913" s="1341"/>
      <c r="BQ913" s="1341"/>
      <c r="BR913" s="1341"/>
      <c r="BS913" s="1341"/>
      <c r="BT913" s="1341"/>
      <c r="BU913" s="1341"/>
      <c r="BV913" s="1341"/>
      <c r="BW913" s="1341"/>
      <c r="BX913" s="1341"/>
      <c r="BY913" s="1341"/>
      <c r="BZ913" s="1341"/>
      <c r="CA913" s="1341"/>
      <c r="CB913" s="1341"/>
      <c r="CC913" s="1341"/>
      <c r="CD913" s="1341"/>
      <c r="CE913" s="1341"/>
      <c r="CF913" s="1341"/>
      <c r="CG913" s="1341"/>
      <c r="CH913" s="1378">
        <f t="shared" si="21"/>
        <v>0</v>
      </c>
      <c r="CI913" s="1372"/>
    </row>
    <row r="914" spans="1:87" s="1057" customFormat="1" ht="36.75" customHeight="1">
      <c r="A914" s="1857"/>
      <c r="B914" s="1708"/>
      <c r="C914" s="1992"/>
      <c r="D914" s="3173"/>
      <c r="E914" s="1737"/>
      <c r="F914" s="2365"/>
      <c r="G914" s="2270"/>
      <c r="H914" s="2237"/>
      <c r="I914" s="1670"/>
      <c r="J914" s="864"/>
      <c r="K914" s="278"/>
      <c r="L914" s="1912"/>
      <c r="M914" s="1905"/>
      <c r="N914" s="1139"/>
      <c r="O914" s="1110"/>
      <c r="P914" s="1152"/>
      <c r="Q914" s="1139"/>
      <c r="R914" s="1110"/>
      <c r="S914" s="1152"/>
      <c r="T914" s="1139"/>
      <c r="U914" s="1110"/>
      <c r="V914" s="1152"/>
      <c r="W914" s="1139"/>
      <c r="X914" s="1110"/>
      <c r="Y914" s="794"/>
      <c r="Z914" s="390"/>
      <c r="AA914" s="752"/>
      <c r="AB914" s="752"/>
      <c r="AC914" s="1173"/>
      <c r="AD914" s="2529"/>
      <c r="AE914" s="1317"/>
      <c r="AF914" s="1362"/>
      <c r="AG914" s="1318"/>
      <c r="AH914" s="1318"/>
      <c r="AI914" s="1318"/>
      <c r="AJ914" s="1318"/>
      <c r="AK914" s="1318"/>
      <c r="AL914" s="1318"/>
      <c r="AM914" s="1318"/>
      <c r="AN914" s="1318"/>
      <c r="AO914" s="1318"/>
      <c r="AP914" s="1318"/>
      <c r="AQ914" s="1318"/>
      <c r="AR914" s="1318"/>
      <c r="AS914" s="1318"/>
      <c r="AT914" s="1318"/>
      <c r="AU914" s="1318"/>
      <c r="AV914" s="1318"/>
      <c r="AW914" s="1318"/>
      <c r="AX914" s="1318"/>
      <c r="AY914" s="1318"/>
      <c r="AZ914" s="1318"/>
      <c r="BA914" s="1318"/>
      <c r="BB914" s="1342"/>
      <c r="BC914" s="1341"/>
      <c r="BD914" s="1341"/>
      <c r="BE914" s="1341"/>
      <c r="BF914" s="1341"/>
      <c r="BG914" s="1341"/>
      <c r="BH914" s="1341"/>
      <c r="BI914" s="1341"/>
      <c r="BJ914" s="1341"/>
      <c r="BK914" s="1341"/>
      <c r="BL914" s="1341"/>
      <c r="BM914" s="1341"/>
      <c r="BN914" s="1341"/>
      <c r="BO914" s="1341"/>
      <c r="BP914" s="1341"/>
      <c r="BQ914" s="1341"/>
      <c r="BR914" s="1341"/>
      <c r="BS914" s="1341"/>
      <c r="BT914" s="1341"/>
      <c r="BU914" s="1341"/>
      <c r="BV914" s="1341"/>
      <c r="BW914" s="1341"/>
      <c r="BX914" s="1341"/>
      <c r="BY914" s="1341"/>
      <c r="BZ914" s="1341"/>
      <c r="CA914" s="1341"/>
      <c r="CB914" s="1341"/>
      <c r="CC914" s="1341"/>
      <c r="CD914" s="1341"/>
      <c r="CE914" s="1341"/>
      <c r="CF914" s="1341"/>
      <c r="CG914" s="1341"/>
      <c r="CH914" s="1378">
        <f t="shared" si="21"/>
        <v>0</v>
      </c>
      <c r="CI914" s="1372"/>
    </row>
    <row r="915" spans="1:87" s="1057" customFormat="1" ht="35.25" customHeight="1">
      <c r="A915" s="1701"/>
      <c r="B915" s="1708"/>
      <c r="C915" s="1992"/>
      <c r="D915" s="3173"/>
      <c r="E915" s="1649"/>
      <c r="F915" s="2365"/>
      <c r="G915" s="708"/>
      <c r="H915" s="2155"/>
      <c r="I915" s="1989">
        <v>185</v>
      </c>
      <c r="J915" s="783">
        <v>22</v>
      </c>
      <c r="K915" s="3144" t="s">
        <v>2146</v>
      </c>
      <c r="L915" s="3152" t="s">
        <v>667</v>
      </c>
      <c r="M915" s="3115" t="s">
        <v>668</v>
      </c>
      <c r="N915" s="1120"/>
      <c r="O915" s="2023"/>
      <c r="P915" s="2039"/>
      <c r="Q915" s="2022"/>
      <c r="R915" s="2023"/>
      <c r="S915" s="2039"/>
      <c r="T915" s="1169"/>
      <c r="U915" s="1121"/>
      <c r="V915" s="1170"/>
      <c r="W915" s="1120"/>
      <c r="X915" s="1121"/>
      <c r="Y915" s="1121"/>
      <c r="Z915" s="3127" t="s">
        <v>2147</v>
      </c>
      <c r="AA915" s="2534">
        <v>311</v>
      </c>
      <c r="AB915" s="2535">
        <v>3111</v>
      </c>
      <c r="AC915" s="1559" t="s">
        <v>124</v>
      </c>
      <c r="AD915" s="1814">
        <f>600*50</f>
        <v>30000</v>
      </c>
      <c r="AE915" s="1317"/>
      <c r="AF915" s="1362"/>
      <c r="AG915" s="1318"/>
      <c r="AH915" s="1318"/>
      <c r="AI915" s="1318"/>
      <c r="AJ915" s="1318"/>
      <c r="AK915" s="1318"/>
      <c r="AL915" s="1318"/>
      <c r="AM915" s="1318"/>
      <c r="AN915" s="1318"/>
      <c r="AO915" s="1318"/>
      <c r="AP915" s="1318"/>
      <c r="AQ915" s="1318"/>
      <c r="AR915" s="1318"/>
      <c r="AS915" s="1328"/>
      <c r="AT915" s="1328"/>
      <c r="AU915" s="1328"/>
      <c r="AV915" s="1328"/>
      <c r="AW915" s="1328"/>
      <c r="AX915" s="1328"/>
      <c r="AY915" s="1328"/>
      <c r="AZ915" s="1328"/>
      <c r="BA915" s="1328">
        <f>+AD915</f>
        <v>30000</v>
      </c>
      <c r="BB915" s="1342"/>
      <c r="BC915" s="1341"/>
      <c r="BD915" s="1341"/>
      <c r="BE915" s="1341"/>
      <c r="BF915" s="1341"/>
      <c r="BG915" s="1341"/>
      <c r="BH915" s="1341"/>
      <c r="BI915" s="1341"/>
      <c r="BJ915" s="1341"/>
      <c r="BK915" s="1341"/>
      <c r="BL915" s="1341"/>
      <c r="BM915" s="1341"/>
      <c r="BN915" s="1341"/>
      <c r="BO915" s="1341"/>
      <c r="BP915" s="1341"/>
      <c r="BQ915" s="1341"/>
      <c r="BR915" s="1341"/>
      <c r="BS915" s="1341"/>
      <c r="BT915" s="1341"/>
      <c r="BU915" s="1341"/>
      <c r="BV915" s="1341"/>
      <c r="BW915" s="1341"/>
      <c r="BX915" s="1341"/>
      <c r="BY915" s="1341"/>
      <c r="BZ915" s="1341"/>
      <c r="CA915" s="1341"/>
      <c r="CB915" s="1341"/>
      <c r="CC915" s="1341"/>
      <c r="CD915" s="1341"/>
      <c r="CE915" s="1341"/>
      <c r="CF915" s="1341"/>
      <c r="CG915" s="1341"/>
      <c r="CH915" s="1378">
        <f t="shared" si="21"/>
        <v>30000</v>
      </c>
      <c r="CI915" s="1372"/>
    </row>
    <row r="916" spans="1:87" s="1057" customFormat="1" ht="35.25" customHeight="1">
      <c r="A916" s="1701"/>
      <c r="B916" s="1708"/>
      <c r="C916" s="1992"/>
      <c r="D916" s="3173"/>
      <c r="E916" s="1649"/>
      <c r="F916" s="2365"/>
      <c r="G916" s="708"/>
      <c r="H916" s="2155"/>
      <c r="I916" s="1989"/>
      <c r="J916" s="220"/>
      <c r="K916" s="3110"/>
      <c r="L916" s="3153"/>
      <c r="M916" s="3154"/>
      <c r="N916" s="1060"/>
      <c r="O916" s="873"/>
      <c r="P916" s="881"/>
      <c r="Q916" s="880"/>
      <c r="R916" s="873"/>
      <c r="S916" s="881"/>
      <c r="T916" s="1063"/>
      <c r="U916" s="1061"/>
      <c r="V916" s="1064"/>
      <c r="W916" s="1060"/>
      <c r="X916" s="1061"/>
      <c r="Y916" s="1061"/>
      <c r="Z916" s="3128"/>
      <c r="AA916" s="2536"/>
      <c r="AB916" s="2537"/>
      <c r="AC916" s="1560"/>
      <c r="AD916" s="1815"/>
      <c r="AE916" s="1317"/>
      <c r="AF916" s="1362"/>
      <c r="AG916" s="1318"/>
      <c r="AH916" s="1318"/>
      <c r="AI916" s="1318"/>
      <c r="AJ916" s="1318"/>
      <c r="AK916" s="1318"/>
      <c r="AL916" s="1318"/>
      <c r="AM916" s="1318"/>
      <c r="AN916" s="1318"/>
      <c r="AO916" s="1318"/>
      <c r="AP916" s="1318"/>
      <c r="AQ916" s="1318"/>
      <c r="AR916" s="1318"/>
      <c r="AS916" s="1318"/>
      <c r="AT916" s="1318"/>
      <c r="AU916" s="1318"/>
      <c r="AV916" s="1318"/>
      <c r="AW916" s="1318"/>
      <c r="AX916" s="1318"/>
      <c r="AY916" s="1318"/>
      <c r="AZ916" s="1318"/>
      <c r="BA916" s="1318"/>
      <c r="BB916" s="1342"/>
      <c r="BC916" s="1341"/>
      <c r="BD916" s="1341"/>
      <c r="BE916" s="1341"/>
      <c r="BF916" s="1341"/>
      <c r="BG916" s="1341"/>
      <c r="BH916" s="1341"/>
      <c r="BI916" s="1341"/>
      <c r="BJ916" s="1341"/>
      <c r="BK916" s="1341"/>
      <c r="BL916" s="1341"/>
      <c r="BM916" s="1341"/>
      <c r="BN916" s="1341"/>
      <c r="BO916" s="1341"/>
      <c r="BP916" s="1341"/>
      <c r="BQ916" s="1341"/>
      <c r="BR916" s="1341"/>
      <c r="BS916" s="1341"/>
      <c r="BT916" s="1341"/>
      <c r="BU916" s="1341"/>
      <c r="BV916" s="1341"/>
      <c r="BW916" s="1341"/>
      <c r="BX916" s="1341"/>
      <c r="BY916" s="1341"/>
      <c r="BZ916" s="1341"/>
      <c r="CA916" s="1341"/>
      <c r="CB916" s="1341"/>
      <c r="CC916" s="1341"/>
      <c r="CD916" s="1341"/>
      <c r="CE916" s="1341"/>
      <c r="CF916" s="1341"/>
      <c r="CG916" s="1341"/>
      <c r="CH916" s="1378">
        <f t="shared" si="21"/>
        <v>0</v>
      </c>
      <c r="CI916" s="1372"/>
    </row>
    <row r="917" spans="1:87" s="1057" customFormat="1" ht="35.25" customHeight="1">
      <c r="A917" s="1701"/>
      <c r="B917" s="1708"/>
      <c r="C917" s="1992"/>
      <c r="D917" s="3173"/>
      <c r="E917" s="1649"/>
      <c r="F917" s="2365"/>
      <c r="G917" s="708"/>
      <c r="H917" s="2155"/>
      <c r="I917" s="1989"/>
      <c r="J917" s="220"/>
      <c r="K917" s="3110"/>
      <c r="L917" s="182"/>
      <c r="M917" s="3154"/>
      <c r="N917" s="1060"/>
      <c r="O917" s="873"/>
      <c r="P917" s="881"/>
      <c r="Q917" s="880"/>
      <c r="R917" s="873"/>
      <c r="S917" s="881"/>
      <c r="T917" s="1063"/>
      <c r="U917" s="1061"/>
      <c r="V917" s="1064"/>
      <c r="W917" s="1060"/>
      <c r="X917" s="1061"/>
      <c r="Y917" s="1061"/>
      <c r="Z917" s="2065" t="s">
        <v>2148</v>
      </c>
      <c r="AA917" s="1171">
        <v>313</v>
      </c>
      <c r="AB917" s="2223">
        <v>3133</v>
      </c>
      <c r="AC917" s="2238" t="s">
        <v>293</v>
      </c>
      <c r="AD917" s="1816">
        <v>1000</v>
      </c>
      <c r="AE917" s="1317"/>
      <c r="AF917" s="1362"/>
      <c r="AG917" s="1318"/>
      <c r="AH917" s="1318"/>
      <c r="AI917" s="1318"/>
      <c r="AJ917" s="1318"/>
      <c r="AK917" s="1318"/>
      <c r="AL917" s="1318"/>
      <c r="AM917" s="1318"/>
      <c r="AN917" s="1318"/>
      <c r="AO917" s="1318"/>
      <c r="AP917" s="1318"/>
      <c r="AQ917" s="1318"/>
      <c r="AR917" s="1318"/>
      <c r="AS917" s="1318"/>
      <c r="AT917" s="1318"/>
      <c r="AU917" s="1318"/>
      <c r="AV917" s="1318"/>
      <c r="AW917" s="1318"/>
      <c r="AX917" s="1318"/>
      <c r="AY917" s="1328"/>
      <c r="AZ917" s="1328"/>
      <c r="BA917" s="1318"/>
      <c r="BB917" s="1342">
        <f>+AD917</f>
        <v>1000</v>
      </c>
      <c r="BC917" s="1341"/>
      <c r="BD917" s="1341"/>
      <c r="BE917" s="1341"/>
      <c r="BF917" s="1341"/>
      <c r="BG917" s="1341"/>
      <c r="BH917" s="1341"/>
      <c r="BI917" s="1341"/>
      <c r="BJ917" s="1341"/>
      <c r="BK917" s="1341"/>
      <c r="BL917" s="1341"/>
      <c r="BM917" s="1341"/>
      <c r="BN917" s="1341"/>
      <c r="BO917" s="1341"/>
      <c r="BP917" s="1341"/>
      <c r="BQ917" s="1341"/>
      <c r="BR917" s="1341"/>
      <c r="BS917" s="1341"/>
      <c r="BT917" s="1341"/>
      <c r="BU917" s="1341"/>
      <c r="BV917" s="1341"/>
      <c r="BW917" s="1341"/>
      <c r="BX917" s="1341"/>
      <c r="BY917" s="1341"/>
      <c r="BZ917" s="1341"/>
      <c r="CA917" s="1341"/>
      <c r="CB917" s="1341"/>
      <c r="CC917" s="1341"/>
      <c r="CD917" s="1341"/>
      <c r="CE917" s="1341"/>
      <c r="CF917" s="1341"/>
      <c r="CG917" s="1341"/>
      <c r="CH917" s="1378">
        <f t="shared" si="21"/>
        <v>1000</v>
      </c>
      <c r="CI917" s="1372"/>
    </row>
    <row r="918" spans="1:87" s="1057" customFormat="1" ht="35.25" customHeight="1">
      <c r="A918" s="1701"/>
      <c r="B918" s="1708"/>
      <c r="C918" s="1992"/>
      <c r="D918" s="3173"/>
      <c r="E918" s="1649"/>
      <c r="F918" s="2365"/>
      <c r="G918" s="708"/>
      <c r="H918" s="2155"/>
      <c r="I918" s="1989"/>
      <c r="J918" s="220"/>
      <c r="K918" s="3110"/>
      <c r="L918" s="182"/>
      <c r="M918" s="3154"/>
      <c r="N918" s="1060"/>
      <c r="O918" s="873"/>
      <c r="P918" s="881"/>
      <c r="Q918" s="880"/>
      <c r="R918" s="873"/>
      <c r="S918" s="881"/>
      <c r="T918" s="1063"/>
      <c r="U918" s="1061"/>
      <c r="V918" s="1064"/>
      <c r="W918" s="1060"/>
      <c r="X918" s="1061"/>
      <c r="Y918" s="1061"/>
      <c r="Z918" s="2065"/>
      <c r="AA918" s="1171"/>
      <c r="AB918" s="2223"/>
      <c r="AC918" s="2238"/>
      <c r="AD918" s="1817"/>
      <c r="AE918" s="1317"/>
      <c r="AF918" s="1362"/>
      <c r="AG918" s="1318"/>
      <c r="AH918" s="1318"/>
      <c r="AI918" s="1318"/>
      <c r="AJ918" s="1318"/>
      <c r="AK918" s="1318"/>
      <c r="AL918" s="1318"/>
      <c r="AM918" s="1318"/>
      <c r="AN918" s="1318"/>
      <c r="AO918" s="1318"/>
      <c r="AP918" s="1318"/>
      <c r="AQ918" s="1318"/>
      <c r="AR918" s="1318"/>
      <c r="AS918" s="1318"/>
      <c r="AT918" s="1318"/>
      <c r="AU918" s="1318"/>
      <c r="AV918" s="1318"/>
      <c r="AW918" s="1318"/>
      <c r="AX918" s="1318"/>
      <c r="AY918" s="1318"/>
      <c r="AZ918" s="1318"/>
      <c r="BA918" s="1318"/>
      <c r="BB918" s="1342"/>
      <c r="BC918" s="1341"/>
      <c r="BD918" s="1341"/>
      <c r="BE918" s="1341"/>
      <c r="BF918" s="1341"/>
      <c r="BG918" s="1341"/>
      <c r="BH918" s="1341"/>
      <c r="BI918" s="1341"/>
      <c r="BJ918" s="1341"/>
      <c r="BK918" s="1341"/>
      <c r="BL918" s="1341"/>
      <c r="BM918" s="1341"/>
      <c r="BN918" s="1341"/>
      <c r="BO918" s="1341"/>
      <c r="BP918" s="1341"/>
      <c r="BQ918" s="1341"/>
      <c r="BR918" s="1341"/>
      <c r="BS918" s="1341"/>
      <c r="BT918" s="1341"/>
      <c r="BU918" s="1341"/>
      <c r="BV918" s="1341"/>
      <c r="BW918" s="1341"/>
      <c r="BX918" s="1341"/>
      <c r="BY918" s="1341"/>
      <c r="BZ918" s="1341"/>
      <c r="CA918" s="1341"/>
      <c r="CB918" s="1341"/>
      <c r="CC918" s="1341"/>
      <c r="CD918" s="1341"/>
      <c r="CE918" s="1341"/>
      <c r="CF918" s="1341"/>
      <c r="CG918" s="1341"/>
      <c r="CH918" s="1378">
        <f t="shared" si="21"/>
        <v>0</v>
      </c>
      <c r="CI918" s="1372"/>
    </row>
    <row r="919" spans="1:87" s="1057" customFormat="1" ht="35.25" customHeight="1">
      <c r="A919" s="1701"/>
      <c r="B919" s="1708"/>
      <c r="C919" s="1992"/>
      <c r="D919" s="3173"/>
      <c r="E919" s="1649"/>
      <c r="F919" s="2365"/>
      <c r="G919" s="708"/>
      <c r="H919" s="2155"/>
      <c r="I919" s="1989"/>
      <c r="J919" s="220"/>
      <c r="K919" s="3110"/>
      <c r="L919" s="182"/>
      <c r="M919" s="3154"/>
      <c r="N919" s="1060"/>
      <c r="O919" s="873"/>
      <c r="P919" s="881"/>
      <c r="Q919" s="880"/>
      <c r="R919" s="873"/>
      <c r="S919" s="881"/>
      <c r="T919" s="1063"/>
      <c r="U919" s="1061"/>
      <c r="V919" s="1064"/>
      <c r="W919" s="1060"/>
      <c r="X919" s="1061"/>
      <c r="Y919" s="1061"/>
      <c r="Z919" s="2258" t="s">
        <v>673</v>
      </c>
      <c r="AA919" s="261">
        <v>251</v>
      </c>
      <c r="AB919" s="367"/>
      <c r="AC919" s="1173" t="s">
        <v>215</v>
      </c>
      <c r="AD919" s="2538">
        <v>10000</v>
      </c>
      <c r="AE919" s="1317"/>
      <c r="AF919" s="1362"/>
      <c r="AG919" s="1318"/>
      <c r="AH919" s="1318"/>
      <c r="AI919" s="1318"/>
      <c r="AJ919" s="1318"/>
      <c r="AK919" s="1318"/>
      <c r="AL919" s="1318"/>
      <c r="AM919" s="1318"/>
      <c r="AN919" s="1318"/>
      <c r="AO919" s="1318"/>
      <c r="AP919" s="1328">
        <f>+AD919</f>
        <v>10000</v>
      </c>
      <c r="AQ919" s="1318"/>
      <c r="AR919" s="1318"/>
      <c r="AS919" s="1318"/>
      <c r="AT919" s="1318"/>
      <c r="AU919" s="1318"/>
      <c r="AV919" s="1318"/>
      <c r="AW919" s="1318"/>
      <c r="AX919" s="1318"/>
      <c r="AY919" s="1318"/>
      <c r="AZ919" s="1318"/>
      <c r="BA919" s="1318"/>
      <c r="BB919" s="1342"/>
      <c r="BC919" s="1341"/>
      <c r="BD919" s="1341"/>
      <c r="BE919" s="1341"/>
      <c r="BF919" s="1341"/>
      <c r="BG919" s="1341"/>
      <c r="BH919" s="1341"/>
      <c r="BI919" s="1341"/>
      <c r="BJ919" s="1341"/>
      <c r="BK919" s="1341"/>
      <c r="BL919" s="1341"/>
      <c r="BM919" s="1341"/>
      <c r="BN919" s="1341"/>
      <c r="BO919" s="1341"/>
      <c r="BP919" s="1341"/>
      <c r="BQ919" s="1341"/>
      <c r="BR919" s="1341"/>
      <c r="BS919" s="1341"/>
      <c r="BT919" s="1341"/>
      <c r="BU919" s="1341"/>
      <c r="BV919" s="1341"/>
      <c r="BW919" s="1341"/>
      <c r="BX919" s="1341"/>
      <c r="BY919" s="1341"/>
      <c r="BZ919" s="1341"/>
      <c r="CA919" s="1341"/>
      <c r="CB919" s="1341"/>
      <c r="CC919" s="1341"/>
      <c r="CD919" s="1341"/>
      <c r="CE919" s="1341"/>
      <c r="CF919" s="1341"/>
      <c r="CG919" s="1341"/>
      <c r="CH919" s="1378">
        <f t="shared" si="21"/>
        <v>10000</v>
      </c>
      <c r="CI919" s="1372"/>
    </row>
    <row r="920" spans="1:87" s="1057" customFormat="1" ht="54" customHeight="1">
      <c r="A920" s="1701"/>
      <c r="B920" s="1708"/>
      <c r="C920" s="1992"/>
      <c r="D920" s="3173"/>
      <c r="E920" s="1649"/>
      <c r="F920" s="2365"/>
      <c r="G920" s="708"/>
      <c r="H920" s="2155"/>
      <c r="I920" s="1989"/>
      <c r="J920" s="272"/>
      <c r="K920" s="3174"/>
      <c r="L920" s="185"/>
      <c r="M920" s="3116"/>
      <c r="N920" s="1066"/>
      <c r="O920" s="1067"/>
      <c r="P920" s="1068"/>
      <c r="Q920" s="1066"/>
      <c r="R920" s="1067"/>
      <c r="S920" s="1068"/>
      <c r="T920" s="1069"/>
      <c r="U920" s="1067"/>
      <c r="V920" s="1070"/>
      <c r="W920" s="1066"/>
      <c r="X920" s="1067"/>
      <c r="Y920" s="1067"/>
      <c r="Z920" s="2066"/>
      <c r="AA920" s="798"/>
      <c r="AB920" s="401"/>
      <c r="AC920" s="561"/>
      <c r="AD920" s="2539"/>
      <c r="AE920" s="1317"/>
      <c r="AF920" s="1362"/>
      <c r="AG920" s="1318"/>
      <c r="AH920" s="1318"/>
      <c r="AI920" s="1318"/>
      <c r="AJ920" s="1318"/>
      <c r="AK920" s="1318"/>
      <c r="AL920" s="1318"/>
      <c r="AM920" s="1318"/>
      <c r="AN920" s="1318"/>
      <c r="AO920" s="1318"/>
      <c r="AP920" s="1318"/>
      <c r="AQ920" s="1318"/>
      <c r="AR920" s="1318"/>
      <c r="AS920" s="1318"/>
      <c r="AT920" s="1318"/>
      <c r="AU920" s="1318"/>
      <c r="AV920" s="1318"/>
      <c r="AW920" s="1318"/>
      <c r="AX920" s="1318"/>
      <c r="AY920" s="1318"/>
      <c r="AZ920" s="1318"/>
      <c r="BA920" s="1318"/>
      <c r="BB920" s="1342"/>
      <c r="BC920" s="1341"/>
      <c r="BD920" s="1341"/>
      <c r="BE920" s="1341"/>
      <c r="BF920" s="1341"/>
      <c r="BG920" s="1341"/>
      <c r="BH920" s="1341"/>
      <c r="BI920" s="1341"/>
      <c r="BJ920" s="1341"/>
      <c r="BK920" s="1341"/>
      <c r="BL920" s="1341"/>
      <c r="BM920" s="1341"/>
      <c r="BN920" s="1341"/>
      <c r="BO920" s="1341"/>
      <c r="BP920" s="1341"/>
      <c r="BQ920" s="1341"/>
      <c r="BR920" s="1341"/>
      <c r="BS920" s="1341"/>
      <c r="BT920" s="1341"/>
      <c r="BU920" s="1341"/>
      <c r="BV920" s="1341"/>
      <c r="BW920" s="1341"/>
      <c r="BX920" s="1341"/>
      <c r="BY920" s="1341"/>
      <c r="BZ920" s="1341"/>
      <c r="CA920" s="1341"/>
      <c r="CB920" s="1341"/>
      <c r="CC920" s="1341"/>
      <c r="CD920" s="1341"/>
      <c r="CE920" s="1341"/>
      <c r="CF920" s="1341"/>
      <c r="CG920" s="1341"/>
      <c r="CH920" s="1378">
        <f t="shared" si="21"/>
        <v>0</v>
      </c>
      <c r="CI920" s="1372"/>
    </row>
    <row r="921" spans="1:87" s="1057" customFormat="1" ht="171" customHeight="1">
      <c r="A921" s="1857"/>
      <c r="B921" s="1708"/>
      <c r="C921" s="2253"/>
      <c r="D921" s="3173"/>
      <c r="E921" s="1737"/>
      <c r="F921" s="2365"/>
      <c r="G921" s="2270"/>
      <c r="H921" s="2155"/>
      <c r="I921" s="1669">
        <v>186</v>
      </c>
      <c r="J921" s="783">
        <v>23</v>
      </c>
      <c r="K921" s="1973" t="s">
        <v>2149</v>
      </c>
      <c r="L921" s="1913" t="s">
        <v>2150</v>
      </c>
      <c r="M921" s="1906" t="s">
        <v>2151</v>
      </c>
      <c r="N921" s="2040"/>
      <c r="O921" s="2041"/>
      <c r="P921" s="2042"/>
      <c r="Q921" s="2040"/>
      <c r="R921" s="2041"/>
      <c r="S921" s="2042"/>
      <c r="T921" s="2040"/>
      <c r="U921" s="2041"/>
      <c r="V921" s="2042"/>
      <c r="W921" s="2040"/>
      <c r="X921" s="2041"/>
      <c r="Y921" s="2043"/>
      <c r="Z921" s="390"/>
      <c r="AA921" s="752"/>
      <c r="AB921" s="752"/>
      <c r="AC921" s="1173"/>
      <c r="AD921" s="2529"/>
      <c r="AE921" s="1317"/>
      <c r="AF921" s="1362"/>
      <c r="AG921" s="1318"/>
      <c r="AH921" s="1318"/>
      <c r="AI921" s="1318"/>
      <c r="AJ921" s="1318"/>
      <c r="AK921" s="1318"/>
      <c r="AL921" s="1318"/>
      <c r="AM921" s="1318"/>
      <c r="AN921" s="1318"/>
      <c r="AO921" s="1318"/>
      <c r="AP921" s="1318"/>
      <c r="AQ921" s="1318"/>
      <c r="AR921" s="1318"/>
      <c r="AS921" s="1318"/>
      <c r="AT921" s="1318"/>
      <c r="AU921" s="1318"/>
      <c r="AV921" s="1318"/>
      <c r="AW921" s="1318"/>
      <c r="AX921" s="1318"/>
      <c r="AY921" s="1318"/>
      <c r="AZ921" s="1318"/>
      <c r="BA921" s="1318"/>
      <c r="BB921" s="1342"/>
      <c r="BC921" s="1341"/>
      <c r="BD921" s="1341"/>
      <c r="BE921" s="1341"/>
      <c r="BF921" s="1341"/>
      <c r="BG921" s="1341"/>
      <c r="BH921" s="1341"/>
      <c r="BI921" s="1341"/>
      <c r="BJ921" s="1341"/>
      <c r="BK921" s="1341"/>
      <c r="BL921" s="1341"/>
      <c r="BM921" s="1341"/>
      <c r="BN921" s="1341"/>
      <c r="BO921" s="1341"/>
      <c r="BP921" s="1341"/>
      <c r="BQ921" s="1341"/>
      <c r="BR921" s="1341"/>
      <c r="BS921" s="1341"/>
      <c r="BT921" s="1341"/>
      <c r="BU921" s="1341"/>
      <c r="BV921" s="1341"/>
      <c r="BW921" s="1341"/>
      <c r="BX921" s="1341"/>
      <c r="BY921" s="1341"/>
      <c r="BZ921" s="1341"/>
      <c r="CA921" s="1341"/>
      <c r="CB921" s="1341"/>
      <c r="CC921" s="1341"/>
      <c r="CD921" s="1341"/>
      <c r="CE921" s="1341"/>
      <c r="CF921" s="1341"/>
      <c r="CG921" s="1341"/>
      <c r="CH921" s="1378">
        <f t="shared" si="21"/>
        <v>0</v>
      </c>
      <c r="CI921" s="1372"/>
    </row>
    <row r="922" spans="1:87" s="1057" customFormat="1" ht="29.25" customHeight="1">
      <c r="A922" s="1702"/>
      <c r="B922" s="1705"/>
      <c r="C922" s="1737"/>
      <c r="D922" s="2185"/>
      <c r="E922" s="1737"/>
      <c r="F922" s="584"/>
      <c r="G922" s="2270"/>
      <c r="H922" s="2155"/>
      <c r="I922" s="1670"/>
      <c r="J922" s="864"/>
      <c r="K922" s="278"/>
      <c r="L922" s="1912"/>
      <c r="M922" s="1905"/>
      <c r="N922" s="1139"/>
      <c r="O922" s="1110"/>
      <c r="P922" s="1152"/>
      <c r="Q922" s="1139"/>
      <c r="R922" s="1110"/>
      <c r="S922" s="1152"/>
      <c r="T922" s="1139"/>
      <c r="U922" s="1110"/>
      <c r="V922" s="1152"/>
      <c r="W922" s="1139"/>
      <c r="X922" s="1110"/>
      <c r="Y922" s="794"/>
      <c r="Z922" s="390"/>
      <c r="AA922" s="752"/>
      <c r="AB922" s="752"/>
      <c r="AC922" s="1173"/>
      <c r="AD922" s="2529"/>
      <c r="AE922" s="1317"/>
      <c r="AF922" s="1362"/>
      <c r="AG922" s="1318"/>
      <c r="AH922" s="1318"/>
      <c r="AI922" s="1318"/>
      <c r="AJ922" s="1318"/>
      <c r="AK922" s="1318"/>
      <c r="AL922" s="1318"/>
      <c r="AM922" s="1318"/>
      <c r="AN922" s="1318"/>
      <c r="AO922" s="1318"/>
      <c r="AP922" s="1318"/>
      <c r="AQ922" s="1318"/>
      <c r="AR922" s="1318"/>
      <c r="AS922" s="1318"/>
      <c r="AT922" s="1318"/>
      <c r="AU922" s="1318"/>
      <c r="AV922" s="1318"/>
      <c r="AW922" s="1318"/>
      <c r="AX922" s="1318"/>
      <c r="AY922" s="1318"/>
      <c r="AZ922" s="1318"/>
      <c r="BA922" s="1318"/>
      <c r="BB922" s="1342"/>
      <c r="BC922" s="1341"/>
      <c r="BD922" s="1341"/>
      <c r="BE922" s="1341"/>
      <c r="BF922" s="1341"/>
      <c r="BG922" s="1341"/>
      <c r="BH922" s="1341"/>
      <c r="BI922" s="1341"/>
      <c r="BJ922" s="1341"/>
      <c r="BK922" s="1341"/>
      <c r="BL922" s="1341"/>
      <c r="BM922" s="1341"/>
      <c r="BN922" s="1341"/>
      <c r="BO922" s="1341"/>
      <c r="BP922" s="1341"/>
      <c r="BQ922" s="1341"/>
      <c r="BR922" s="1341"/>
      <c r="BS922" s="1341"/>
      <c r="BT922" s="1341"/>
      <c r="BU922" s="1341"/>
      <c r="BV922" s="1341"/>
      <c r="BW922" s="1341"/>
      <c r="BX922" s="1341"/>
      <c r="BY922" s="1341"/>
      <c r="BZ922" s="1341"/>
      <c r="CA922" s="1341"/>
      <c r="CB922" s="1341"/>
      <c r="CC922" s="1341"/>
      <c r="CD922" s="1341"/>
      <c r="CE922" s="1341"/>
      <c r="CF922" s="1341"/>
      <c r="CG922" s="1341"/>
      <c r="CH922" s="1378">
        <f t="shared" si="21"/>
        <v>0</v>
      </c>
      <c r="CI922" s="1372"/>
    </row>
    <row r="923" spans="1:87" s="1057" customFormat="1" ht="157.5" customHeight="1">
      <c r="A923" s="1702"/>
      <c r="B923" s="1705"/>
      <c r="C923" s="1737"/>
      <c r="D923" s="2185"/>
      <c r="E923" s="1737"/>
      <c r="F923" s="584"/>
      <c r="G923" s="2270"/>
      <c r="H923" s="2155"/>
      <c r="I923" s="1989">
        <v>187</v>
      </c>
      <c r="J923" s="853">
        <v>24</v>
      </c>
      <c r="K923" s="1972" t="s">
        <v>2152</v>
      </c>
      <c r="L923" s="1911" t="s">
        <v>1004</v>
      </c>
      <c r="M923" s="1896" t="s">
        <v>1005</v>
      </c>
      <c r="N923" s="2030"/>
      <c r="O923" s="2032"/>
      <c r="P923" s="2031"/>
      <c r="Q923" s="2030"/>
      <c r="R923" s="2032"/>
      <c r="S923" s="2031"/>
      <c r="T923" s="2030"/>
      <c r="U923" s="2032"/>
      <c r="V923" s="2031"/>
      <c r="W923" s="2030"/>
      <c r="X923" s="2032"/>
      <c r="Y923" s="2038"/>
      <c r="Z923" s="390"/>
      <c r="AA923" s="752"/>
      <c r="AB923" s="752"/>
      <c r="AC923" s="1173"/>
      <c r="AD923" s="2529"/>
      <c r="AE923" s="1317"/>
      <c r="AF923" s="1362"/>
      <c r="AG923" s="1318"/>
      <c r="AH923" s="1318"/>
      <c r="AI923" s="1318"/>
      <c r="AJ923" s="1318"/>
      <c r="AK923" s="1318"/>
      <c r="AL923" s="1318"/>
      <c r="AM923" s="1318"/>
      <c r="AN923" s="1318"/>
      <c r="AO923" s="1318"/>
      <c r="AP923" s="1318"/>
      <c r="AQ923" s="1318"/>
      <c r="AR923" s="1318"/>
      <c r="AS923" s="1318"/>
      <c r="AT923" s="1318"/>
      <c r="AU923" s="1318"/>
      <c r="AV923" s="1318"/>
      <c r="AW923" s="1318"/>
      <c r="AX923" s="1318"/>
      <c r="AY923" s="1318"/>
      <c r="AZ923" s="1318"/>
      <c r="BA923" s="1318"/>
      <c r="BB923" s="1342"/>
      <c r="BC923" s="1341"/>
      <c r="BD923" s="1341"/>
      <c r="BE923" s="1341"/>
      <c r="BF923" s="1341"/>
      <c r="BG923" s="1341"/>
      <c r="BH923" s="1341"/>
      <c r="BI923" s="1341"/>
      <c r="BJ923" s="1341"/>
      <c r="BK923" s="1341"/>
      <c r="BL923" s="1341"/>
      <c r="BM923" s="1341"/>
      <c r="BN923" s="1341"/>
      <c r="BO923" s="1341"/>
      <c r="BP923" s="1341"/>
      <c r="BQ923" s="1341"/>
      <c r="BR923" s="1341"/>
      <c r="BS923" s="1341"/>
      <c r="BT923" s="1341"/>
      <c r="BU923" s="1341"/>
      <c r="BV923" s="1341"/>
      <c r="BW923" s="1341"/>
      <c r="BX923" s="1341"/>
      <c r="BY923" s="1341"/>
      <c r="BZ923" s="1341"/>
      <c r="CA923" s="1341"/>
      <c r="CB923" s="1341"/>
      <c r="CC923" s="1341"/>
      <c r="CD923" s="1341"/>
      <c r="CE923" s="1341"/>
      <c r="CF923" s="1341"/>
      <c r="CG923" s="1341"/>
      <c r="CH923" s="1378">
        <f t="shared" si="21"/>
        <v>0</v>
      </c>
      <c r="CI923" s="1372"/>
    </row>
    <row r="924" spans="1:87" s="1057" customFormat="1" ht="29.25" customHeight="1">
      <c r="A924" s="1702"/>
      <c r="B924" s="1705"/>
      <c r="C924" s="1543"/>
      <c r="D924" s="1731"/>
      <c r="E924" s="1543"/>
      <c r="F924" s="1738"/>
      <c r="G924" s="1059"/>
      <c r="H924" s="2155"/>
      <c r="I924" s="2356"/>
      <c r="J924" s="1607"/>
      <c r="K924" s="2189"/>
      <c r="L924" s="289"/>
      <c r="M924" s="289"/>
      <c r="N924" s="1075"/>
      <c r="O924" s="1129"/>
      <c r="P924" s="2366"/>
      <c r="Q924" s="1075"/>
      <c r="R924" s="1129"/>
      <c r="S924" s="2366"/>
      <c r="T924" s="1075"/>
      <c r="U924" s="1129"/>
      <c r="V924" s="2366"/>
      <c r="W924" s="1075"/>
      <c r="X924" s="1129"/>
      <c r="Y924" s="549"/>
      <c r="Z924" s="2533"/>
      <c r="AA924" s="752"/>
      <c r="AB924" s="752"/>
      <c r="AC924" s="1173"/>
      <c r="AD924" s="2529"/>
      <c r="AE924" s="1317"/>
      <c r="AF924" s="1362"/>
      <c r="AG924" s="1318"/>
      <c r="AH924" s="1318"/>
      <c r="AI924" s="1318"/>
      <c r="AJ924" s="1318"/>
      <c r="AK924" s="1318"/>
      <c r="AL924" s="1318"/>
      <c r="AM924" s="1318"/>
      <c r="AN924" s="1318"/>
      <c r="AO924" s="1318"/>
      <c r="AP924" s="1318"/>
      <c r="AQ924" s="1318"/>
      <c r="AR924" s="1318"/>
      <c r="AS924" s="1318"/>
      <c r="AT924" s="1318"/>
      <c r="AU924" s="1318"/>
      <c r="AV924" s="1318"/>
      <c r="AW924" s="1318"/>
      <c r="AX924" s="1318"/>
      <c r="AY924" s="1318"/>
      <c r="AZ924" s="1318"/>
      <c r="BA924" s="1318"/>
      <c r="BB924" s="1342"/>
      <c r="BC924" s="1341"/>
      <c r="BD924" s="1341"/>
      <c r="BE924" s="1341"/>
      <c r="BF924" s="1341"/>
      <c r="BG924" s="1341"/>
      <c r="BH924" s="1341"/>
      <c r="BI924" s="1341"/>
      <c r="BJ924" s="1341"/>
      <c r="BK924" s="1341"/>
      <c r="BL924" s="1341"/>
      <c r="BM924" s="1341"/>
      <c r="BN924" s="1341"/>
      <c r="BO924" s="1341"/>
      <c r="BP924" s="1341"/>
      <c r="BQ924" s="1341"/>
      <c r="BR924" s="1341"/>
      <c r="BS924" s="1341"/>
      <c r="BT924" s="1341"/>
      <c r="BU924" s="1341"/>
      <c r="BV924" s="1341"/>
      <c r="BW924" s="1341"/>
      <c r="BX924" s="1341"/>
      <c r="BY924" s="1341"/>
      <c r="BZ924" s="1341"/>
      <c r="CA924" s="1341"/>
      <c r="CB924" s="1341"/>
      <c r="CC924" s="1341"/>
      <c r="CD924" s="1341"/>
      <c r="CE924" s="1341"/>
      <c r="CF924" s="1341"/>
      <c r="CG924" s="1341"/>
      <c r="CH924" s="1378">
        <f t="shared" si="21"/>
        <v>0</v>
      </c>
      <c r="CI924" s="1372"/>
    </row>
    <row r="925" spans="1:87" s="1057" customFormat="1" ht="50.25" customHeight="1" thickBot="1">
      <c r="A925" s="2400"/>
      <c r="B925" s="3117" t="s">
        <v>2474</v>
      </c>
      <c r="C925" s="3117"/>
      <c r="D925" s="3117"/>
      <c r="E925" s="3117"/>
      <c r="F925" s="3117"/>
      <c r="G925" s="3117"/>
      <c r="H925" s="3117"/>
      <c r="I925" s="3117"/>
      <c r="J925" s="3117"/>
      <c r="K925" s="3117"/>
      <c r="L925" s="3117"/>
      <c r="M925" s="3117"/>
      <c r="N925" s="3117"/>
      <c r="O925" s="3117"/>
      <c r="P925" s="3117"/>
      <c r="Q925" s="3117"/>
      <c r="R925" s="3117"/>
      <c r="S925" s="3117"/>
      <c r="T925" s="3117"/>
      <c r="U925" s="3117"/>
      <c r="V925" s="3117"/>
      <c r="W925" s="3117"/>
      <c r="X925" s="3117"/>
      <c r="Y925" s="3117"/>
      <c r="Z925" s="3117"/>
      <c r="AA925" s="3118"/>
      <c r="AB925" s="2540"/>
      <c r="AC925" s="2541"/>
      <c r="AD925" s="2542">
        <f>SUM(AD801:AD924)</f>
        <v>547590</v>
      </c>
      <c r="AE925" s="1317"/>
      <c r="AF925" s="1362"/>
      <c r="AG925" s="1318"/>
      <c r="AH925" s="1318"/>
      <c r="AI925" s="1318"/>
      <c r="AJ925" s="1318"/>
      <c r="AK925" s="1318"/>
      <c r="AL925" s="1318"/>
      <c r="AM925" s="1318"/>
      <c r="AN925" s="1318"/>
      <c r="AO925" s="1318"/>
      <c r="AP925" s="1318"/>
      <c r="AQ925" s="1318"/>
      <c r="AR925" s="1318"/>
      <c r="AS925" s="1318"/>
      <c r="AT925" s="1318"/>
      <c r="AU925" s="1318"/>
      <c r="AV925" s="1318"/>
      <c r="AW925" s="1318"/>
      <c r="AX925" s="1318"/>
      <c r="AY925" s="1318"/>
      <c r="AZ925" s="1318"/>
      <c r="BA925" s="1318"/>
      <c r="BB925" s="1342"/>
      <c r="BC925" s="1341"/>
      <c r="BD925" s="1341"/>
      <c r="BE925" s="1341"/>
      <c r="BF925" s="1341"/>
      <c r="BG925" s="1341"/>
      <c r="BH925" s="1341"/>
      <c r="BI925" s="1341"/>
      <c r="BJ925" s="1341"/>
      <c r="BK925" s="1341"/>
      <c r="BL925" s="1341"/>
      <c r="BM925" s="1341"/>
      <c r="BN925" s="1341"/>
      <c r="BO925" s="1341"/>
      <c r="BP925" s="1341"/>
      <c r="BQ925" s="1341"/>
      <c r="BR925" s="1341"/>
      <c r="BS925" s="1341"/>
      <c r="BT925" s="1341"/>
      <c r="BU925" s="1341"/>
      <c r="BV925" s="1341"/>
      <c r="BW925" s="1341"/>
      <c r="BX925" s="1341"/>
      <c r="BY925" s="1341"/>
      <c r="BZ925" s="1341"/>
      <c r="CA925" s="1341"/>
      <c r="CB925" s="1341"/>
      <c r="CC925" s="1341"/>
      <c r="CD925" s="1341"/>
      <c r="CE925" s="1341"/>
      <c r="CF925" s="1341"/>
      <c r="CG925" s="1341"/>
      <c r="CH925" s="1378">
        <f t="shared" si="21"/>
        <v>0</v>
      </c>
      <c r="CI925" s="1372"/>
    </row>
    <row r="926" spans="1:87" s="1057" customFormat="1" ht="29.25" customHeight="1">
      <c r="A926" s="1702">
        <v>21</v>
      </c>
      <c r="B926" s="1701">
        <v>2</v>
      </c>
      <c r="C926" s="3088" t="s">
        <v>2153</v>
      </c>
      <c r="D926" s="132" t="s">
        <v>622</v>
      </c>
      <c r="E926" s="3088" t="s">
        <v>816</v>
      </c>
      <c r="F926" s="3088" t="s">
        <v>817</v>
      </c>
      <c r="G926" s="3129" t="s">
        <v>2154</v>
      </c>
      <c r="H926" s="3086" t="s">
        <v>2549</v>
      </c>
      <c r="I926" s="1980"/>
      <c r="J926" s="1610"/>
      <c r="K926" s="3131" t="s">
        <v>2155</v>
      </c>
      <c r="L926" s="1914"/>
      <c r="M926" s="1915"/>
      <c r="N926" s="1174"/>
      <c r="O926" s="1175"/>
      <c r="P926" s="1553"/>
      <c r="Q926" s="1174"/>
      <c r="R926" s="1175"/>
      <c r="S926" s="1553"/>
      <c r="T926" s="1174"/>
      <c r="U926" s="1175"/>
      <c r="V926" s="1553"/>
      <c r="W926" s="1174"/>
      <c r="X926" s="1175"/>
      <c r="Y926" s="1176"/>
      <c r="Z926" s="2543"/>
      <c r="AA926" s="442"/>
      <c r="AB926" s="752"/>
      <c r="AC926" s="1173"/>
      <c r="AD926" s="2529"/>
      <c r="AE926" s="1317"/>
      <c r="AF926" s="1362"/>
      <c r="AG926" s="1318"/>
      <c r="AH926" s="1318"/>
      <c r="AI926" s="1318"/>
      <c r="AJ926" s="1318"/>
      <c r="AK926" s="1318"/>
      <c r="AL926" s="1318"/>
      <c r="AM926" s="1318"/>
      <c r="AN926" s="1318"/>
      <c r="AO926" s="1318"/>
      <c r="AP926" s="1318"/>
      <c r="AQ926" s="1318"/>
      <c r="AR926" s="1318"/>
      <c r="AS926" s="1318"/>
      <c r="AT926" s="1318"/>
      <c r="AU926" s="1318"/>
      <c r="AV926" s="1318"/>
      <c r="AW926" s="1318"/>
      <c r="AX926" s="1318"/>
      <c r="AY926" s="1318"/>
      <c r="AZ926" s="1318"/>
      <c r="BA926" s="1318"/>
      <c r="BB926" s="1342"/>
      <c r="BC926" s="1341"/>
      <c r="BD926" s="1341"/>
      <c r="BE926" s="1341"/>
      <c r="BF926" s="1341"/>
      <c r="BG926" s="1341"/>
      <c r="BH926" s="1341"/>
      <c r="BI926" s="1341"/>
      <c r="BJ926" s="1341"/>
      <c r="BK926" s="1341"/>
      <c r="BL926" s="1341"/>
      <c r="BM926" s="1341"/>
      <c r="BN926" s="1341"/>
      <c r="BO926" s="1341"/>
      <c r="BP926" s="1341"/>
      <c r="BQ926" s="1341"/>
      <c r="BR926" s="1341"/>
      <c r="BS926" s="1341"/>
      <c r="BT926" s="1341"/>
      <c r="BU926" s="1341"/>
      <c r="BV926" s="1341"/>
      <c r="BW926" s="1341"/>
      <c r="BX926" s="1341"/>
      <c r="BY926" s="1341"/>
      <c r="BZ926" s="1341"/>
      <c r="CA926" s="1341"/>
      <c r="CB926" s="1341"/>
      <c r="CC926" s="1341"/>
      <c r="CD926" s="1341"/>
      <c r="CE926" s="1341"/>
      <c r="CF926" s="1341"/>
      <c r="CG926" s="1341"/>
      <c r="CH926" s="1378">
        <f t="shared" si="21"/>
        <v>0</v>
      </c>
      <c r="CI926" s="1372"/>
    </row>
    <row r="927" spans="1:87" s="1057" customFormat="1" ht="29.25" customHeight="1">
      <c r="A927" s="1702"/>
      <c r="B927" s="1701"/>
      <c r="C927" s="3085"/>
      <c r="D927" s="3085" t="s">
        <v>2156</v>
      </c>
      <c r="E927" s="3085"/>
      <c r="F927" s="3085"/>
      <c r="G927" s="3130"/>
      <c r="H927" s="3087"/>
      <c r="I927" s="1548"/>
      <c r="J927" s="853"/>
      <c r="K927" s="3132"/>
      <c r="L927" s="2167"/>
      <c r="M927" s="1896"/>
      <c r="N927" s="1075"/>
      <c r="O927" s="2186"/>
      <c r="P927" s="2367"/>
      <c r="Q927" s="1075"/>
      <c r="R927" s="2186"/>
      <c r="S927" s="2367"/>
      <c r="T927" s="1075"/>
      <c r="U927" s="2186"/>
      <c r="V927" s="2367"/>
      <c r="W927" s="1075"/>
      <c r="X927" s="2186"/>
      <c r="Y927" s="1552"/>
      <c r="Z927" s="2543"/>
      <c r="AA927" s="442"/>
      <c r="AB927" s="752"/>
      <c r="AC927" s="1173"/>
      <c r="AD927" s="2529"/>
      <c r="AE927" s="1317"/>
      <c r="AF927" s="1362"/>
      <c r="AG927" s="1318"/>
      <c r="AH927" s="1318"/>
      <c r="AI927" s="1318"/>
      <c r="AJ927" s="1318"/>
      <c r="AK927" s="1318"/>
      <c r="AL927" s="1318"/>
      <c r="AM927" s="1318"/>
      <c r="AN927" s="1318"/>
      <c r="AO927" s="1318"/>
      <c r="AP927" s="1318"/>
      <c r="AQ927" s="1318"/>
      <c r="AR927" s="1318"/>
      <c r="AS927" s="1318"/>
      <c r="AT927" s="1318"/>
      <c r="AU927" s="1318"/>
      <c r="AV927" s="1318"/>
      <c r="AW927" s="1318"/>
      <c r="AX927" s="1318"/>
      <c r="AY927" s="1318"/>
      <c r="AZ927" s="1318"/>
      <c r="BA927" s="1318"/>
      <c r="BB927" s="1342"/>
      <c r="BC927" s="1341"/>
      <c r="BD927" s="1341"/>
      <c r="BE927" s="1341"/>
      <c r="BF927" s="1341"/>
      <c r="BG927" s="1341"/>
      <c r="BH927" s="1341"/>
      <c r="BI927" s="1341"/>
      <c r="BJ927" s="1341"/>
      <c r="BK927" s="1341"/>
      <c r="BL927" s="1341"/>
      <c r="BM927" s="1341"/>
      <c r="BN927" s="1341"/>
      <c r="BO927" s="1341"/>
      <c r="BP927" s="1341"/>
      <c r="BQ927" s="1341"/>
      <c r="BR927" s="1341"/>
      <c r="BS927" s="1341"/>
      <c r="BT927" s="1341"/>
      <c r="BU927" s="1341"/>
      <c r="BV927" s="1341"/>
      <c r="BW927" s="1341"/>
      <c r="BX927" s="1341"/>
      <c r="BY927" s="1341"/>
      <c r="BZ927" s="1341"/>
      <c r="CA927" s="1341"/>
      <c r="CB927" s="1341"/>
      <c r="CC927" s="1341"/>
      <c r="CD927" s="1341"/>
      <c r="CE927" s="1341"/>
      <c r="CF927" s="1341"/>
      <c r="CG927" s="1341"/>
      <c r="CH927" s="1378">
        <f t="shared" si="21"/>
        <v>0</v>
      </c>
      <c r="CI927" s="1372"/>
    </row>
    <row r="928" spans="1:87" s="1057" customFormat="1" ht="29.25" customHeight="1">
      <c r="A928" s="1702"/>
      <c r="B928" s="1701"/>
      <c r="C928" s="3085"/>
      <c r="D928" s="3085"/>
      <c r="E928" s="3085"/>
      <c r="F928" s="3085"/>
      <c r="G928" s="3130"/>
      <c r="H928" s="3087"/>
      <c r="I928" s="1548"/>
      <c r="J928" s="853"/>
      <c r="K928" s="3132"/>
      <c r="L928" s="2167"/>
      <c r="M928" s="1896"/>
      <c r="N928" s="1075"/>
      <c r="O928" s="2186"/>
      <c r="P928" s="2367"/>
      <c r="Q928" s="1075"/>
      <c r="R928" s="2186"/>
      <c r="S928" s="2367"/>
      <c r="T928" s="1075"/>
      <c r="U928" s="2186"/>
      <c r="V928" s="2367"/>
      <c r="W928" s="1075"/>
      <c r="X928" s="2186"/>
      <c r="Y928" s="1552"/>
      <c r="Z928" s="2543"/>
      <c r="AA928" s="442"/>
      <c r="AB928" s="752"/>
      <c r="AC928" s="1173"/>
      <c r="AD928" s="2529"/>
      <c r="AE928" s="1317"/>
      <c r="AF928" s="1362"/>
      <c r="AG928" s="1318"/>
      <c r="AH928" s="1318"/>
      <c r="AI928" s="1318"/>
      <c r="AJ928" s="1318"/>
      <c r="AK928" s="1318"/>
      <c r="AL928" s="1318"/>
      <c r="AM928" s="1318"/>
      <c r="AN928" s="1318"/>
      <c r="AO928" s="1318"/>
      <c r="AP928" s="1318"/>
      <c r="AQ928" s="1318"/>
      <c r="AR928" s="1318"/>
      <c r="AS928" s="1318"/>
      <c r="AT928" s="1318"/>
      <c r="AU928" s="1318"/>
      <c r="AV928" s="1318"/>
      <c r="AW928" s="1318"/>
      <c r="AX928" s="1318"/>
      <c r="AY928" s="1318"/>
      <c r="AZ928" s="1318"/>
      <c r="BA928" s="1318"/>
      <c r="BB928" s="1342"/>
      <c r="BC928" s="1341"/>
      <c r="BD928" s="1341"/>
      <c r="BE928" s="1341"/>
      <c r="BF928" s="1341"/>
      <c r="BG928" s="1341"/>
      <c r="BH928" s="1341"/>
      <c r="BI928" s="1341"/>
      <c r="BJ928" s="1341"/>
      <c r="BK928" s="1341"/>
      <c r="BL928" s="1341"/>
      <c r="BM928" s="1341"/>
      <c r="BN928" s="1341"/>
      <c r="BO928" s="1341"/>
      <c r="BP928" s="1341"/>
      <c r="BQ928" s="1341"/>
      <c r="BR928" s="1341"/>
      <c r="BS928" s="1341"/>
      <c r="BT928" s="1341"/>
      <c r="BU928" s="1341"/>
      <c r="BV928" s="1341"/>
      <c r="BW928" s="1341"/>
      <c r="BX928" s="1341"/>
      <c r="BY928" s="1341"/>
      <c r="BZ928" s="1341"/>
      <c r="CA928" s="1341"/>
      <c r="CB928" s="1341"/>
      <c r="CC928" s="1341"/>
      <c r="CD928" s="1341"/>
      <c r="CE928" s="1341"/>
      <c r="CF928" s="1341"/>
      <c r="CG928" s="1341"/>
      <c r="CH928" s="1378">
        <f t="shared" si="21"/>
        <v>0</v>
      </c>
      <c r="CI928" s="1372"/>
    </row>
    <row r="929" spans="1:87" s="1057" customFormat="1" ht="32.25" customHeight="1">
      <c r="A929" s="1702"/>
      <c r="B929" s="1701"/>
      <c r="C929" s="3085"/>
      <c r="D929" s="3085"/>
      <c r="E929" s="3085"/>
      <c r="F929" s="3085"/>
      <c r="G929" s="3130"/>
      <c r="H929" s="3087"/>
      <c r="I929" s="1548"/>
      <c r="J929" s="853"/>
      <c r="K929" s="3132"/>
      <c r="L929" s="2167"/>
      <c r="M929" s="1896"/>
      <c r="N929" s="1075"/>
      <c r="O929" s="2186"/>
      <c r="P929" s="2367"/>
      <c r="Q929" s="1075"/>
      <c r="R929" s="2186"/>
      <c r="S929" s="2367"/>
      <c r="T929" s="1075"/>
      <c r="U929" s="2186"/>
      <c r="V929" s="2367"/>
      <c r="W929" s="1075"/>
      <c r="X929" s="2186"/>
      <c r="Y929" s="1552"/>
      <c r="Z929" s="2543"/>
      <c r="AA929" s="442"/>
      <c r="AB929" s="752"/>
      <c r="AC929" s="1173"/>
      <c r="AD929" s="2529"/>
      <c r="AE929" s="1317"/>
      <c r="AF929" s="1362"/>
      <c r="AG929" s="1318"/>
      <c r="AH929" s="1318"/>
      <c r="AI929" s="1318"/>
      <c r="AJ929" s="1318"/>
      <c r="AK929" s="1318"/>
      <c r="AL929" s="1318"/>
      <c r="AM929" s="1318"/>
      <c r="AN929" s="1318"/>
      <c r="AO929" s="1318"/>
      <c r="AP929" s="1318"/>
      <c r="AQ929" s="1318"/>
      <c r="AR929" s="1318"/>
      <c r="AS929" s="1318"/>
      <c r="AT929" s="1318"/>
      <c r="AU929" s="1318"/>
      <c r="AV929" s="1318"/>
      <c r="AW929" s="1318"/>
      <c r="AX929" s="1318"/>
      <c r="AY929" s="1318"/>
      <c r="AZ929" s="1318"/>
      <c r="BA929" s="1318"/>
      <c r="BB929" s="1342"/>
      <c r="BC929" s="1341"/>
      <c r="BD929" s="1341"/>
      <c r="BE929" s="1341"/>
      <c r="BF929" s="1341"/>
      <c r="BG929" s="1341"/>
      <c r="BH929" s="1341"/>
      <c r="BI929" s="1341"/>
      <c r="BJ929" s="1341"/>
      <c r="BK929" s="1341"/>
      <c r="BL929" s="1341"/>
      <c r="BM929" s="1341"/>
      <c r="BN929" s="1341"/>
      <c r="BO929" s="1341"/>
      <c r="BP929" s="1341"/>
      <c r="BQ929" s="1341"/>
      <c r="BR929" s="1341"/>
      <c r="BS929" s="1341"/>
      <c r="BT929" s="1341"/>
      <c r="BU929" s="1341"/>
      <c r="BV929" s="1341"/>
      <c r="BW929" s="1341"/>
      <c r="BX929" s="1341"/>
      <c r="BY929" s="1341"/>
      <c r="BZ929" s="1341"/>
      <c r="CA929" s="1341"/>
      <c r="CB929" s="1341"/>
      <c r="CC929" s="1341"/>
      <c r="CD929" s="1341"/>
      <c r="CE929" s="1341"/>
      <c r="CF929" s="1341"/>
      <c r="CG929" s="1341"/>
      <c r="CH929" s="1378">
        <f t="shared" si="21"/>
        <v>0</v>
      </c>
      <c r="CI929" s="1372"/>
    </row>
    <row r="930" spans="1:87" s="1057" customFormat="1" ht="84" customHeight="1">
      <c r="A930" s="1702"/>
      <c r="B930" s="1701"/>
      <c r="C930" s="3085"/>
      <c r="D930" s="3085"/>
      <c r="E930" s="2322"/>
      <c r="F930" s="3085"/>
      <c r="G930" s="3130"/>
      <c r="H930" s="3087"/>
      <c r="I930" s="1548">
        <v>188</v>
      </c>
      <c r="J930" s="853">
        <v>25</v>
      </c>
      <c r="K930" s="2230" t="s">
        <v>2157</v>
      </c>
      <c r="L930" s="2167" t="s">
        <v>667</v>
      </c>
      <c r="M930" s="1896" t="s">
        <v>2158</v>
      </c>
      <c r="N930" s="1075"/>
      <c r="O930" s="2186"/>
      <c r="P930" s="2367"/>
      <c r="Q930" s="1075"/>
      <c r="R930" s="2044"/>
      <c r="S930" s="2367"/>
      <c r="T930" s="1075"/>
      <c r="U930" s="2186"/>
      <c r="V930" s="2367"/>
      <c r="W930" s="1075"/>
      <c r="X930" s="2186"/>
      <c r="Y930" s="1552"/>
      <c r="Z930" s="3119" t="s">
        <v>2587</v>
      </c>
      <c r="AA930" s="734">
        <v>311</v>
      </c>
      <c r="AB930" s="728">
        <v>3111</v>
      </c>
      <c r="AC930" s="2200" t="s">
        <v>124</v>
      </c>
      <c r="AD930" s="1818">
        <f>100*250</f>
        <v>25000</v>
      </c>
      <c r="AE930" s="1317"/>
      <c r="AF930" s="1362"/>
      <c r="AG930" s="1318"/>
      <c r="AH930" s="1318"/>
      <c r="AI930" s="1318"/>
      <c r="AJ930" s="1318"/>
      <c r="AK930" s="1318"/>
      <c r="AL930" s="1318"/>
      <c r="AM930" s="1318"/>
      <c r="AN930" s="1318"/>
      <c r="AO930" s="1318"/>
      <c r="AP930" s="1318"/>
      <c r="AQ930" s="1318"/>
      <c r="AR930" s="1318"/>
      <c r="AS930" s="1328"/>
      <c r="AT930" s="1328"/>
      <c r="AU930" s="1328"/>
      <c r="AV930" s="1328"/>
      <c r="AW930" s="1328"/>
      <c r="AX930" s="1328"/>
      <c r="AY930" s="1318"/>
      <c r="AZ930" s="1318"/>
      <c r="BA930" s="1328">
        <f>+AD930</f>
        <v>25000</v>
      </c>
      <c r="BB930" s="1342"/>
      <c r="BC930" s="1341"/>
      <c r="BD930" s="1341"/>
      <c r="BE930" s="1341"/>
      <c r="BF930" s="1341"/>
      <c r="BG930" s="1341"/>
      <c r="BH930" s="1341"/>
      <c r="BI930" s="1341"/>
      <c r="BJ930" s="1341"/>
      <c r="BK930" s="1341"/>
      <c r="BL930" s="1341"/>
      <c r="BM930" s="1341"/>
      <c r="BN930" s="1341"/>
      <c r="BO930" s="1341"/>
      <c r="BP930" s="1341"/>
      <c r="BQ930" s="1341"/>
      <c r="BR930" s="1341"/>
      <c r="BS930" s="1341"/>
      <c r="BT930" s="1341"/>
      <c r="BU930" s="1341"/>
      <c r="BV930" s="1341"/>
      <c r="BW930" s="1341"/>
      <c r="BX930" s="1341"/>
      <c r="BY930" s="1341"/>
      <c r="BZ930" s="1341"/>
      <c r="CA930" s="1341"/>
      <c r="CB930" s="1341"/>
      <c r="CC930" s="1341"/>
      <c r="CD930" s="1341"/>
      <c r="CE930" s="1341"/>
      <c r="CF930" s="1341"/>
      <c r="CG930" s="1341"/>
      <c r="CH930" s="1378">
        <f t="shared" si="21"/>
        <v>25000</v>
      </c>
      <c r="CI930" s="1372"/>
    </row>
    <row r="931" spans="1:87" s="1057" customFormat="1" ht="27.75">
      <c r="A931" s="1702"/>
      <c r="B931" s="1701"/>
      <c r="C931" s="3085"/>
      <c r="D931" s="807" t="s">
        <v>2089</v>
      </c>
      <c r="E931" s="2322"/>
      <c r="F931" s="3085"/>
      <c r="G931" s="3130"/>
      <c r="H931" s="3087"/>
      <c r="I931" s="1671"/>
      <c r="J931" s="853"/>
      <c r="K931" s="2230"/>
      <c r="L931" s="2167"/>
      <c r="M931" s="1896"/>
      <c r="N931" s="1075"/>
      <c r="O931" s="1059"/>
      <c r="P931" s="1554"/>
      <c r="Q931" s="1075"/>
      <c r="R931" s="1059"/>
      <c r="S931" s="1554"/>
      <c r="T931" s="1075"/>
      <c r="U931" s="1059"/>
      <c r="V931" s="1554"/>
      <c r="W931" s="1075"/>
      <c r="X931" s="1059"/>
      <c r="Y931" s="1128"/>
      <c r="Z931" s="3120"/>
      <c r="AA931" s="736"/>
      <c r="AB931" s="732"/>
      <c r="AC931" s="450"/>
      <c r="AD931" s="1819"/>
      <c r="AE931" s="1317"/>
      <c r="AF931" s="1362"/>
      <c r="AG931" s="1318"/>
      <c r="AH931" s="1318"/>
      <c r="AI931" s="1318"/>
      <c r="AJ931" s="1318"/>
      <c r="AK931" s="1318"/>
      <c r="AL931" s="1318"/>
      <c r="AM931" s="1318"/>
      <c r="AN931" s="1318"/>
      <c r="AO931" s="1318"/>
      <c r="AP931" s="1318"/>
      <c r="AQ931" s="1318"/>
      <c r="AR931" s="1318"/>
      <c r="AS931" s="1318"/>
      <c r="AT931" s="1318"/>
      <c r="AU931" s="1318"/>
      <c r="AV931" s="1318"/>
      <c r="AW931" s="1318"/>
      <c r="AX931" s="1318"/>
      <c r="AY931" s="1318"/>
      <c r="AZ931" s="1318"/>
      <c r="BA931" s="1318"/>
      <c r="BB931" s="1342"/>
      <c r="BC931" s="1341"/>
      <c r="BD931" s="1341"/>
      <c r="BE931" s="1341"/>
      <c r="BF931" s="1341"/>
      <c r="BG931" s="1341"/>
      <c r="BH931" s="1341"/>
      <c r="BI931" s="1341"/>
      <c r="BJ931" s="1341"/>
      <c r="BK931" s="1341"/>
      <c r="BL931" s="1341"/>
      <c r="BM931" s="1341"/>
      <c r="BN931" s="1341"/>
      <c r="BO931" s="1341"/>
      <c r="BP931" s="1341"/>
      <c r="BQ931" s="1341"/>
      <c r="BR931" s="1341"/>
      <c r="BS931" s="1341"/>
      <c r="BT931" s="1341"/>
      <c r="BU931" s="1341"/>
      <c r="BV931" s="1341"/>
      <c r="BW931" s="1341"/>
      <c r="BX931" s="1341"/>
      <c r="BY931" s="1341"/>
      <c r="BZ931" s="1341"/>
      <c r="CA931" s="1341"/>
      <c r="CB931" s="1341"/>
      <c r="CC931" s="1341"/>
      <c r="CD931" s="1341"/>
      <c r="CE931" s="1341"/>
      <c r="CF931" s="1341"/>
      <c r="CG931" s="1341"/>
      <c r="CH931" s="1378">
        <f t="shared" si="21"/>
        <v>0</v>
      </c>
      <c r="CI931" s="1372"/>
    </row>
    <row r="932" spans="1:87" s="1057" customFormat="1" ht="56.25" customHeight="1">
      <c r="A932" s="1702"/>
      <c r="B932" s="1701"/>
      <c r="C932" s="3085"/>
      <c r="D932" s="3085" t="s">
        <v>823</v>
      </c>
      <c r="E932" s="2322"/>
      <c r="F932" s="3085"/>
      <c r="G932" s="3130"/>
      <c r="H932" s="2237"/>
      <c r="I932" s="1548">
        <v>189</v>
      </c>
      <c r="J932" s="1589">
        <v>26</v>
      </c>
      <c r="K932" s="3113" t="s">
        <v>2159</v>
      </c>
      <c r="L932" s="2166" t="s">
        <v>667</v>
      </c>
      <c r="M932" s="3115" t="s">
        <v>2158</v>
      </c>
      <c r="N932" s="1130"/>
      <c r="O932" s="1103"/>
      <c r="P932" s="1177"/>
      <c r="Q932" s="1130"/>
      <c r="R932" s="1103"/>
      <c r="S932" s="1177"/>
      <c r="T932" s="2040"/>
      <c r="U932" s="1103"/>
      <c r="V932" s="1177"/>
      <c r="W932" s="1130"/>
      <c r="X932" s="1103"/>
      <c r="Y932" s="1178"/>
      <c r="Z932" s="3119" t="s">
        <v>2160</v>
      </c>
      <c r="AA932" s="734">
        <v>311</v>
      </c>
      <c r="AB932" s="728">
        <v>3111</v>
      </c>
      <c r="AC932" s="2200" t="s">
        <v>124</v>
      </c>
      <c r="AD932" s="1818">
        <f>50*250</f>
        <v>12500</v>
      </c>
      <c r="AE932" s="1317"/>
      <c r="AF932" s="1362"/>
      <c r="AG932" s="1318"/>
      <c r="AH932" s="1318"/>
      <c r="AI932" s="1318"/>
      <c r="AJ932" s="1318"/>
      <c r="AK932" s="1318"/>
      <c r="AL932" s="1318"/>
      <c r="AM932" s="1318"/>
      <c r="AN932" s="1318"/>
      <c r="AO932" s="1318"/>
      <c r="AP932" s="1318"/>
      <c r="AQ932" s="1318"/>
      <c r="AR932" s="1318"/>
      <c r="AS932" s="1328"/>
      <c r="AT932" s="1328"/>
      <c r="AU932" s="1328"/>
      <c r="AV932" s="1328"/>
      <c r="AW932" s="1328"/>
      <c r="AX932" s="1328"/>
      <c r="AY932" s="1318"/>
      <c r="AZ932" s="1318"/>
      <c r="BA932" s="1328">
        <f>+AD932</f>
        <v>12500</v>
      </c>
      <c r="BB932" s="1342"/>
      <c r="BC932" s="1341"/>
      <c r="BD932" s="1341"/>
      <c r="BE932" s="1341"/>
      <c r="BF932" s="1341"/>
      <c r="BG932" s="1341"/>
      <c r="BH932" s="1341"/>
      <c r="BI932" s="1341"/>
      <c r="BJ932" s="1341"/>
      <c r="BK932" s="1341"/>
      <c r="BL932" s="1341"/>
      <c r="BM932" s="1341"/>
      <c r="BN932" s="1341"/>
      <c r="BO932" s="1341"/>
      <c r="BP932" s="1341"/>
      <c r="BQ932" s="1341"/>
      <c r="BR932" s="1341"/>
      <c r="BS932" s="1341"/>
      <c r="BT932" s="1341"/>
      <c r="BU932" s="1341"/>
      <c r="BV932" s="1341"/>
      <c r="BW932" s="1341"/>
      <c r="BX932" s="1341"/>
      <c r="BY932" s="1341"/>
      <c r="BZ932" s="1341"/>
      <c r="CA932" s="1341"/>
      <c r="CB932" s="1341"/>
      <c r="CC932" s="1341"/>
      <c r="CD932" s="1341"/>
      <c r="CE932" s="1341"/>
      <c r="CF932" s="1341"/>
      <c r="CG932" s="1341"/>
      <c r="CH932" s="1378">
        <f t="shared" si="21"/>
        <v>12500</v>
      </c>
      <c r="CI932" s="1372"/>
    </row>
    <row r="933" spans="1:87" s="1057" customFormat="1" ht="36.75" customHeight="1">
      <c r="A933" s="1702"/>
      <c r="B933" s="1701"/>
      <c r="C933" s="3085"/>
      <c r="D933" s="3085"/>
      <c r="E933" s="1649"/>
      <c r="F933" s="3085"/>
      <c r="G933" s="708"/>
      <c r="H933" s="2155"/>
      <c r="I933" s="1585"/>
      <c r="J933" s="864"/>
      <c r="K933" s="3114"/>
      <c r="L933" s="1910"/>
      <c r="M933" s="3116"/>
      <c r="N933" s="1117"/>
      <c r="O933" s="1065"/>
      <c r="P933" s="1158"/>
      <c r="Q933" s="1117"/>
      <c r="R933" s="1065"/>
      <c r="S933" s="1158"/>
      <c r="T933" s="1117"/>
      <c r="U933" s="1065"/>
      <c r="V933" s="1158"/>
      <c r="W933" s="1117"/>
      <c r="X933" s="1065"/>
      <c r="Y933" s="1179"/>
      <c r="Z933" s="3120"/>
      <c r="AA933" s="736"/>
      <c r="AB933" s="732"/>
      <c r="AC933" s="450"/>
      <c r="AD933" s="1819"/>
      <c r="AE933" s="1317"/>
      <c r="AF933" s="1362"/>
      <c r="AG933" s="1318"/>
      <c r="AH933" s="1318"/>
      <c r="AI933" s="1318"/>
      <c r="AJ933" s="1318"/>
      <c r="AK933" s="1318"/>
      <c r="AL933" s="1318"/>
      <c r="AM933" s="1318"/>
      <c r="AN933" s="1318"/>
      <c r="AO933" s="1318"/>
      <c r="AP933" s="1318"/>
      <c r="AQ933" s="1318"/>
      <c r="AR933" s="1318"/>
      <c r="AS933" s="1318"/>
      <c r="AT933" s="1318"/>
      <c r="AU933" s="1318"/>
      <c r="AV933" s="1318"/>
      <c r="AW933" s="1318"/>
      <c r="AX933" s="1318"/>
      <c r="AY933" s="1318"/>
      <c r="AZ933" s="1318"/>
      <c r="BA933" s="1318"/>
      <c r="BB933" s="1342"/>
      <c r="BC933" s="1341"/>
      <c r="BD933" s="1341"/>
      <c r="BE933" s="1341"/>
      <c r="BF933" s="1341"/>
      <c r="BG933" s="1341"/>
      <c r="BH933" s="1341"/>
      <c r="BI933" s="1341"/>
      <c r="BJ933" s="1341"/>
      <c r="BK933" s="1341"/>
      <c r="BL933" s="1341"/>
      <c r="BM933" s="1341"/>
      <c r="BN933" s="1341"/>
      <c r="BO933" s="1341"/>
      <c r="BP933" s="1341"/>
      <c r="BQ933" s="1341"/>
      <c r="BR933" s="1341"/>
      <c r="BS933" s="1341"/>
      <c r="BT933" s="1341"/>
      <c r="BU933" s="1341"/>
      <c r="BV933" s="1341"/>
      <c r="BW933" s="1341"/>
      <c r="BX933" s="1341"/>
      <c r="BY933" s="1341"/>
      <c r="BZ933" s="1341"/>
      <c r="CA933" s="1341"/>
      <c r="CB933" s="1341"/>
      <c r="CC933" s="1341"/>
      <c r="CD933" s="1341"/>
      <c r="CE933" s="1341"/>
      <c r="CF933" s="1341"/>
      <c r="CG933" s="1341"/>
      <c r="CH933" s="1378">
        <f t="shared" si="21"/>
        <v>0</v>
      </c>
      <c r="CI933" s="1372"/>
    </row>
    <row r="934" spans="1:87" s="1057" customFormat="1" ht="36.75" customHeight="1">
      <c r="A934" s="1702"/>
      <c r="B934" s="1701"/>
      <c r="C934" s="1649"/>
      <c r="D934" s="3085"/>
      <c r="E934" s="1649"/>
      <c r="F934" s="3085"/>
      <c r="G934" s="1754"/>
      <c r="H934" s="2155"/>
      <c r="I934" s="1584"/>
      <c r="J934" s="853"/>
      <c r="K934" s="3572" t="s">
        <v>2438</v>
      </c>
      <c r="L934" s="2167"/>
      <c r="M934" s="1896"/>
      <c r="N934" s="1075"/>
      <c r="O934" s="1059"/>
      <c r="P934" s="1554"/>
      <c r="Q934" s="1075"/>
      <c r="R934" s="929"/>
      <c r="S934" s="1159"/>
      <c r="T934" s="1075"/>
      <c r="U934" s="1059"/>
      <c r="V934" s="1554"/>
      <c r="W934" s="1269"/>
      <c r="X934" s="1059"/>
      <c r="Y934" s="1128"/>
      <c r="Z934" s="336"/>
      <c r="AA934" s="1520"/>
      <c r="AB934" s="728"/>
      <c r="AC934" s="2200"/>
      <c r="AD934" s="1818"/>
      <c r="AE934" s="1317"/>
      <c r="AF934" s="1362"/>
      <c r="AG934" s="1318"/>
      <c r="AH934" s="1318"/>
      <c r="AI934" s="1318"/>
      <c r="AJ934" s="1318"/>
      <c r="AK934" s="1318"/>
      <c r="AL934" s="1318"/>
      <c r="AM934" s="1318"/>
      <c r="AN934" s="1318"/>
      <c r="AO934" s="1318"/>
      <c r="AP934" s="1318"/>
      <c r="AQ934" s="1318"/>
      <c r="AR934" s="1318"/>
      <c r="AS934" s="1318"/>
      <c r="AT934" s="1318"/>
      <c r="AU934" s="1318"/>
      <c r="AV934" s="1318"/>
      <c r="AW934" s="1318"/>
      <c r="AX934" s="1318"/>
      <c r="AY934" s="1318"/>
      <c r="AZ934" s="1318"/>
      <c r="BA934" s="1318"/>
      <c r="BB934" s="1342"/>
      <c r="BC934" s="1341"/>
      <c r="BD934" s="1341"/>
      <c r="BE934" s="1341"/>
      <c r="BF934" s="1341"/>
      <c r="BG934" s="1341"/>
      <c r="BH934" s="1341"/>
      <c r="BI934" s="1341"/>
      <c r="BJ934" s="1341"/>
      <c r="BK934" s="1341"/>
      <c r="BL934" s="1341"/>
      <c r="BM934" s="1341"/>
      <c r="BN934" s="1341"/>
      <c r="BO934" s="1341"/>
      <c r="BP934" s="1341"/>
      <c r="BQ934" s="1341"/>
      <c r="BR934" s="1341"/>
      <c r="BS934" s="1341"/>
      <c r="BT934" s="1341"/>
      <c r="BU934" s="1341"/>
      <c r="BV934" s="1341"/>
      <c r="BW934" s="1341"/>
      <c r="BX934" s="1341"/>
      <c r="BY934" s="1341"/>
      <c r="BZ934" s="1341"/>
      <c r="CA934" s="1341"/>
      <c r="CB934" s="1341"/>
      <c r="CC934" s="1341"/>
      <c r="CD934" s="1341"/>
      <c r="CE934" s="1341"/>
      <c r="CF934" s="1341"/>
      <c r="CG934" s="1341"/>
      <c r="CH934" s="1378">
        <f t="shared" si="21"/>
        <v>0</v>
      </c>
      <c r="CI934" s="1372"/>
    </row>
    <row r="935" spans="1:87" s="1057" customFormat="1" ht="36.75" customHeight="1">
      <c r="A935" s="1702"/>
      <c r="B935" s="1701"/>
      <c r="C935" s="1649"/>
      <c r="D935" s="3085"/>
      <c r="E935" s="1649"/>
      <c r="F935" s="1649"/>
      <c r="G935" s="1754"/>
      <c r="H935" s="2155"/>
      <c r="I935" s="1584"/>
      <c r="J935" s="853"/>
      <c r="K935" s="3132"/>
      <c r="L935" s="2167"/>
      <c r="M935" s="1896"/>
      <c r="N935" s="1075"/>
      <c r="O935" s="1059"/>
      <c r="P935" s="1554"/>
      <c r="Q935" s="1075"/>
      <c r="R935" s="929"/>
      <c r="S935" s="1159"/>
      <c r="T935" s="1075"/>
      <c r="U935" s="1059"/>
      <c r="V935" s="1554"/>
      <c r="W935" s="1269"/>
      <c r="X935" s="1059"/>
      <c r="Y935" s="1128"/>
      <c r="Z935" s="336"/>
      <c r="AA935" s="727"/>
      <c r="AB935" s="728"/>
      <c r="AC935" s="2200"/>
      <c r="AD935" s="1818"/>
      <c r="AE935" s="1317"/>
      <c r="AF935" s="1362"/>
      <c r="AG935" s="1318"/>
      <c r="AH935" s="1318"/>
      <c r="AI935" s="1318"/>
      <c r="AJ935" s="1318"/>
      <c r="AK935" s="1318"/>
      <c r="AL935" s="1318"/>
      <c r="AM935" s="1318"/>
      <c r="AN935" s="1318"/>
      <c r="AO935" s="1318"/>
      <c r="AP935" s="1318"/>
      <c r="AQ935" s="1318"/>
      <c r="AR935" s="1318"/>
      <c r="AS935" s="1318"/>
      <c r="AT935" s="1318"/>
      <c r="AU935" s="1318"/>
      <c r="AV935" s="1318"/>
      <c r="AW935" s="1318"/>
      <c r="AX935" s="1318"/>
      <c r="AY935" s="1318"/>
      <c r="AZ935" s="1318"/>
      <c r="BA935" s="1318"/>
      <c r="BB935" s="1342"/>
      <c r="BC935" s="1341"/>
      <c r="BD935" s="1341"/>
      <c r="BE935" s="1341"/>
      <c r="BF935" s="1341"/>
      <c r="BG935" s="1341"/>
      <c r="BH935" s="1341"/>
      <c r="BI935" s="1341"/>
      <c r="BJ935" s="1341"/>
      <c r="BK935" s="1341"/>
      <c r="BL935" s="1341"/>
      <c r="BM935" s="1341"/>
      <c r="BN935" s="1341"/>
      <c r="BO935" s="1341"/>
      <c r="BP935" s="1341"/>
      <c r="BQ935" s="1341"/>
      <c r="BR935" s="1341"/>
      <c r="BS935" s="1341"/>
      <c r="BT935" s="1341"/>
      <c r="BU935" s="1341"/>
      <c r="BV935" s="1341"/>
      <c r="BW935" s="1341"/>
      <c r="BX935" s="1341"/>
      <c r="BY935" s="1341"/>
      <c r="BZ935" s="1341"/>
      <c r="CA935" s="1341"/>
      <c r="CB935" s="1341"/>
      <c r="CC935" s="1341"/>
      <c r="CD935" s="1341"/>
      <c r="CE935" s="1341"/>
      <c r="CF935" s="1341"/>
      <c r="CG935" s="1341"/>
      <c r="CH935" s="1378">
        <f t="shared" si="21"/>
        <v>0</v>
      </c>
      <c r="CI935" s="1372"/>
    </row>
    <row r="936" spans="1:87" s="1057" customFormat="1" ht="36.75" customHeight="1">
      <c r="A936" s="1702"/>
      <c r="B936" s="1701"/>
      <c r="C936" s="1649"/>
      <c r="D936" s="1649"/>
      <c r="E936" s="1649"/>
      <c r="F936" s="1649"/>
      <c r="G936" s="1754"/>
      <c r="H936" s="2155"/>
      <c r="I936" s="1584"/>
      <c r="J936" s="853"/>
      <c r="K936" s="3132"/>
      <c r="L936" s="2167"/>
      <c r="M936" s="1896"/>
      <c r="N936" s="1075"/>
      <c r="O936" s="1059"/>
      <c r="P936" s="1554"/>
      <c r="Q936" s="1075"/>
      <c r="R936" s="929"/>
      <c r="S936" s="1159"/>
      <c r="T936" s="1075"/>
      <c r="U936" s="1059"/>
      <c r="V936" s="1554"/>
      <c r="W936" s="1269"/>
      <c r="X936" s="1059"/>
      <c r="Y936" s="1128"/>
      <c r="Z936" s="336"/>
      <c r="AA936" s="727"/>
      <c r="AB936" s="728"/>
      <c r="AC936" s="2200"/>
      <c r="AD936" s="1818"/>
      <c r="AE936" s="1317"/>
      <c r="AF936" s="1362"/>
      <c r="AG936" s="1318"/>
      <c r="AH936" s="1318"/>
      <c r="AI936" s="1318"/>
      <c r="AJ936" s="1318"/>
      <c r="AK936" s="1318"/>
      <c r="AL936" s="1318"/>
      <c r="AM936" s="1318"/>
      <c r="AN936" s="1318"/>
      <c r="AO936" s="1318"/>
      <c r="AP936" s="1318"/>
      <c r="AQ936" s="1318"/>
      <c r="AR936" s="1318"/>
      <c r="AS936" s="1318"/>
      <c r="AT936" s="1318"/>
      <c r="AU936" s="1318"/>
      <c r="AV936" s="1318"/>
      <c r="AW936" s="1318"/>
      <c r="AX936" s="1318"/>
      <c r="AY936" s="1318"/>
      <c r="AZ936" s="1318"/>
      <c r="BA936" s="1318"/>
      <c r="BB936" s="1342"/>
      <c r="BC936" s="1341"/>
      <c r="BD936" s="1341"/>
      <c r="BE936" s="1341"/>
      <c r="BF936" s="1341"/>
      <c r="BG936" s="1341"/>
      <c r="BH936" s="1341"/>
      <c r="BI936" s="1341"/>
      <c r="BJ936" s="1341"/>
      <c r="BK936" s="1341"/>
      <c r="BL936" s="1341"/>
      <c r="BM936" s="1341"/>
      <c r="BN936" s="1341"/>
      <c r="BO936" s="1341"/>
      <c r="BP936" s="1341"/>
      <c r="BQ936" s="1341"/>
      <c r="BR936" s="1341"/>
      <c r="BS936" s="1341"/>
      <c r="BT936" s="1341"/>
      <c r="BU936" s="1341"/>
      <c r="BV936" s="1341"/>
      <c r="BW936" s="1341"/>
      <c r="BX936" s="1341"/>
      <c r="BY936" s="1341"/>
      <c r="BZ936" s="1341"/>
      <c r="CA936" s="1341"/>
      <c r="CB936" s="1341"/>
      <c r="CC936" s="1341"/>
      <c r="CD936" s="1341"/>
      <c r="CE936" s="1341"/>
      <c r="CF936" s="1341"/>
      <c r="CG936" s="1341"/>
      <c r="CH936" s="1378">
        <f t="shared" si="21"/>
        <v>0</v>
      </c>
      <c r="CI936" s="1372"/>
    </row>
    <row r="937" spans="1:87" s="1057" customFormat="1" ht="36.75" customHeight="1">
      <c r="A937" s="1702"/>
      <c r="B937" s="1701"/>
      <c r="C937" s="1649"/>
      <c r="D937" s="1649"/>
      <c r="E937" s="1649"/>
      <c r="F937" s="1649"/>
      <c r="G937" s="1754"/>
      <c r="H937" s="2155"/>
      <c r="I937" s="1584"/>
      <c r="J937" s="853"/>
      <c r="K937" s="3132"/>
      <c r="L937" s="2167"/>
      <c r="M937" s="1896"/>
      <c r="N937" s="1075"/>
      <c r="O937" s="1059"/>
      <c r="P937" s="1554"/>
      <c r="Q937" s="1075"/>
      <c r="R937" s="929"/>
      <c r="S937" s="1159"/>
      <c r="T937" s="1075"/>
      <c r="U937" s="1059"/>
      <c r="V937" s="1554"/>
      <c r="W937" s="1269"/>
      <c r="X937" s="1059"/>
      <c r="Y937" s="1128"/>
      <c r="Z937" s="336"/>
      <c r="AA937" s="727"/>
      <c r="AB937" s="728"/>
      <c r="AC937" s="2200"/>
      <c r="AD937" s="1818"/>
      <c r="AE937" s="1317"/>
      <c r="AF937" s="1362"/>
      <c r="AG937" s="1318"/>
      <c r="AH937" s="1318"/>
      <c r="AI937" s="1318"/>
      <c r="AJ937" s="1318"/>
      <c r="AK937" s="1318"/>
      <c r="AL937" s="1318"/>
      <c r="AM937" s="1318"/>
      <c r="AN937" s="1318"/>
      <c r="AO937" s="1318"/>
      <c r="AP937" s="1318"/>
      <c r="AQ937" s="1318"/>
      <c r="AR937" s="1318"/>
      <c r="AS937" s="1318"/>
      <c r="AT937" s="1318"/>
      <c r="AU937" s="1318"/>
      <c r="AV937" s="1318"/>
      <c r="AW937" s="1318"/>
      <c r="AX937" s="1318"/>
      <c r="AY937" s="1318"/>
      <c r="AZ937" s="1318"/>
      <c r="BA937" s="1318"/>
      <c r="BB937" s="1342"/>
      <c r="BC937" s="1341"/>
      <c r="BD937" s="1341"/>
      <c r="BE937" s="1341"/>
      <c r="BF937" s="1341"/>
      <c r="BG937" s="1341"/>
      <c r="BH937" s="1341"/>
      <c r="BI937" s="1341"/>
      <c r="BJ937" s="1341"/>
      <c r="BK937" s="1341"/>
      <c r="BL937" s="1341"/>
      <c r="BM937" s="1341"/>
      <c r="BN937" s="1341"/>
      <c r="BO937" s="1341"/>
      <c r="BP937" s="1341"/>
      <c r="BQ937" s="1341"/>
      <c r="BR937" s="1341"/>
      <c r="BS937" s="1341"/>
      <c r="BT937" s="1341"/>
      <c r="BU937" s="1341"/>
      <c r="BV937" s="1341"/>
      <c r="BW937" s="1341"/>
      <c r="BX937" s="1341"/>
      <c r="BY937" s="1341"/>
      <c r="BZ937" s="1341"/>
      <c r="CA937" s="1341"/>
      <c r="CB937" s="1341"/>
      <c r="CC937" s="1341"/>
      <c r="CD937" s="1341"/>
      <c r="CE937" s="1341"/>
      <c r="CF937" s="1341"/>
      <c r="CG937" s="1341"/>
      <c r="CH937" s="1378">
        <f t="shared" si="21"/>
        <v>0</v>
      </c>
      <c r="CI937" s="1372"/>
    </row>
    <row r="938" spans="1:87" s="1057" customFormat="1" ht="243" customHeight="1">
      <c r="A938" s="1702"/>
      <c r="B938" s="1701"/>
      <c r="C938" s="1649"/>
      <c r="D938" s="1649"/>
      <c r="E938" s="1649"/>
      <c r="F938" s="1649"/>
      <c r="G938" s="1754"/>
      <c r="H938" s="2155"/>
      <c r="I938" s="1548">
        <v>190</v>
      </c>
      <c r="J938" s="853">
        <v>27</v>
      </c>
      <c r="K938" s="3104" t="s">
        <v>2439</v>
      </c>
      <c r="L938" s="2153" t="s">
        <v>636</v>
      </c>
      <c r="M938" s="3106" t="s">
        <v>637</v>
      </c>
      <c r="N938" s="138"/>
      <c r="O938" s="139"/>
      <c r="P938" s="140"/>
      <c r="Q938" s="788"/>
      <c r="R938" s="291"/>
      <c r="S938" s="293"/>
      <c r="T938" s="138"/>
      <c r="U938" s="139"/>
      <c r="V938" s="140"/>
      <c r="W938" s="138"/>
      <c r="X938" s="139"/>
      <c r="Y938" s="140"/>
      <c r="Z938" s="336" t="s">
        <v>2440</v>
      </c>
      <c r="AA938" s="2507">
        <v>311</v>
      </c>
      <c r="AB938" s="262">
        <v>3111</v>
      </c>
      <c r="AC938" s="1173" t="s">
        <v>124</v>
      </c>
      <c r="AD938" s="1781">
        <f>50*250</f>
        <v>12500</v>
      </c>
      <c r="AE938" s="1317"/>
      <c r="AF938" s="1362"/>
      <c r="AG938" s="1318"/>
      <c r="AH938" s="1318"/>
      <c r="AI938" s="1318"/>
      <c r="AJ938" s="1318"/>
      <c r="AK938" s="1318"/>
      <c r="AL938" s="1318"/>
      <c r="AM938" s="1318"/>
      <c r="AN938" s="1318"/>
      <c r="AO938" s="1318"/>
      <c r="AP938" s="1318"/>
      <c r="AQ938" s="1318"/>
      <c r="AR938" s="1318"/>
      <c r="AS938" s="1318"/>
      <c r="AT938" s="1318"/>
      <c r="AU938" s="1318"/>
      <c r="AV938" s="1318"/>
      <c r="AW938" s="1318"/>
      <c r="AX938" s="1318"/>
      <c r="AY938" s="1318"/>
      <c r="AZ938" s="1318"/>
      <c r="BA938" s="1328">
        <f>+AD938</f>
        <v>12500</v>
      </c>
      <c r="BB938" s="1342"/>
      <c r="BC938" s="1341"/>
      <c r="BD938" s="1341"/>
      <c r="BE938" s="1341"/>
      <c r="BF938" s="1341"/>
      <c r="BG938" s="1341"/>
      <c r="BH938" s="1341"/>
      <c r="BI938" s="1341"/>
      <c r="BJ938" s="1341"/>
      <c r="BK938" s="1341"/>
      <c r="BL938" s="1341"/>
      <c r="BM938" s="1341"/>
      <c r="BN938" s="1341"/>
      <c r="BO938" s="1341"/>
      <c r="BP938" s="1341"/>
      <c r="BQ938" s="1341"/>
      <c r="BR938" s="1341"/>
      <c r="BS938" s="1341"/>
      <c r="BT938" s="1341"/>
      <c r="BU938" s="1341"/>
      <c r="BV938" s="1341"/>
      <c r="BW938" s="1341"/>
      <c r="BX938" s="1341"/>
      <c r="BY938" s="1341"/>
      <c r="BZ938" s="1341"/>
      <c r="CA938" s="1341"/>
      <c r="CB938" s="1341"/>
      <c r="CC938" s="1341"/>
      <c r="CD938" s="1341"/>
      <c r="CE938" s="1341"/>
      <c r="CF938" s="1341"/>
      <c r="CG938" s="1341"/>
      <c r="CH938" s="1378">
        <f t="shared" si="21"/>
        <v>12500</v>
      </c>
      <c r="CI938" s="1372"/>
    </row>
    <row r="939" spans="1:87" s="1057" customFormat="1" ht="140.25" customHeight="1">
      <c r="A939" s="1702"/>
      <c r="B939" s="1701"/>
      <c r="C939" s="1649"/>
      <c r="D939" s="1649"/>
      <c r="E939" s="1649"/>
      <c r="F939" s="1649"/>
      <c r="G939" s="1754"/>
      <c r="H939" s="2155"/>
      <c r="I939" s="1548"/>
      <c r="J939" s="853"/>
      <c r="K939" s="3104"/>
      <c r="L939" s="2153" t="s">
        <v>638</v>
      </c>
      <c r="M939" s="3106"/>
      <c r="N939" s="138"/>
      <c r="O939" s="147"/>
      <c r="P939" s="140"/>
      <c r="Q939" s="306"/>
      <c r="R939" s="291"/>
      <c r="S939" s="293"/>
      <c r="T939" s="138"/>
      <c r="U939" s="139"/>
      <c r="V939" s="140"/>
      <c r="W939" s="138"/>
      <c r="X939" s="147"/>
      <c r="Y939" s="140"/>
      <c r="Z939" s="336"/>
      <c r="AA939" s="2507"/>
      <c r="AB939" s="262"/>
      <c r="AC939" s="1173"/>
      <c r="AD939" s="1781"/>
      <c r="AE939" s="1317"/>
      <c r="AF939" s="1362"/>
      <c r="AG939" s="1318"/>
      <c r="AH939" s="1318"/>
      <c r="AI939" s="1318"/>
      <c r="AJ939" s="1318"/>
      <c r="AK939" s="1318"/>
      <c r="AL939" s="1318"/>
      <c r="AM939" s="1318"/>
      <c r="AN939" s="1318"/>
      <c r="AO939" s="1318"/>
      <c r="AP939" s="1318"/>
      <c r="AQ939" s="1318"/>
      <c r="AR939" s="1318"/>
      <c r="AS939" s="1318"/>
      <c r="AT939" s="1318"/>
      <c r="AU939" s="1318"/>
      <c r="AV939" s="1318"/>
      <c r="AW939" s="1318"/>
      <c r="AX939" s="1318"/>
      <c r="AY939" s="1318"/>
      <c r="AZ939" s="1318"/>
      <c r="BA939" s="1318"/>
      <c r="BB939" s="1342"/>
      <c r="BC939" s="1341"/>
      <c r="BD939" s="1341"/>
      <c r="BE939" s="1341"/>
      <c r="BF939" s="1341"/>
      <c r="BG939" s="1341"/>
      <c r="BH939" s="1341"/>
      <c r="BI939" s="1341"/>
      <c r="BJ939" s="1341"/>
      <c r="BK939" s="1341"/>
      <c r="BL939" s="1341"/>
      <c r="BM939" s="1341"/>
      <c r="BN939" s="1341"/>
      <c r="BO939" s="1341"/>
      <c r="BP939" s="1341"/>
      <c r="BQ939" s="1341"/>
      <c r="BR939" s="1341"/>
      <c r="BS939" s="1341"/>
      <c r="BT939" s="1341"/>
      <c r="BU939" s="1341"/>
      <c r="BV939" s="1341"/>
      <c r="BW939" s="1341"/>
      <c r="BX939" s="1341"/>
      <c r="BY939" s="1341"/>
      <c r="BZ939" s="1341"/>
      <c r="CA939" s="1341"/>
      <c r="CB939" s="1341"/>
      <c r="CC939" s="1341"/>
      <c r="CD939" s="1341"/>
      <c r="CE939" s="1341"/>
      <c r="CF939" s="1341"/>
      <c r="CG939" s="1341"/>
      <c r="CH939" s="1378">
        <f t="shared" si="21"/>
        <v>0</v>
      </c>
      <c r="CI939" s="1372"/>
    </row>
    <row r="940" spans="1:87" s="1057" customFormat="1" ht="36.75" customHeight="1">
      <c r="A940" s="1702"/>
      <c r="B940" s="1701"/>
      <c r="C940" s="1649"/>
      <c r="D940" s="1649"/>
      <c r="E940" s="1649"/>
      <c r="F940" s="1649"/>
      <c r="G940" s="1754"/>
      <c r="H940" s="2155"/>
      <c r="I940" s="1548"/>
      <c r="J940" s="853"/>
      <c r="K940" s="2230"/>
      <c r="L940" s="2167"/>
      <c r="M940" s="1896"/>
      <c r="N940" s="1075"/>
      <c r="O940" s="1059"/>
      <c r="P940" s="1554"/>
      <c r="Q940" s="1075"/>
      <c r="R940" s="1059"/>
      <c r="S940" s="1554"/>
      <c r="T940" s="1075"/>
      <c r="U940" s="1059"/>
      <c r="V940" s="1554"/>
      <c r="W940" s="1269"/>
      <c r="X940" s="1059"/>
      <c r="Y940" s="1128"/>
      <c r="Z940" s="336"/>
      <c r="AA940" s="727"/>
      <c r="AB940" s="728"/>
      <c r="AC940" s="2200"/>
      <c r="AD940" s="1818"/>
      <c r="AE940" s="1317"/>
      <c r="AF940" s="1362"/>
      <c r="AG940" s="1318"/>
      <c r="AH940" s="1318"/>
      <c r="AI940" s="1318"/>
      <c r="AJ940" s="1318"/>
      <c r="AK940" s="1318"/>
      <c r="AL940" s="1318"/>
      <c r="AM940" s="1318"/>
      <c r="AN940" s="1318"/>
      <c r="AO940" s="1318"/>
      <c r="AP940" s="1318"/>
      <c r="AQ940" s="1318"/>
      <c r="AR940" s="1318"/>
      <c r="AS940" s="1318"/>
      <c r="AT940" s="1318"/>
      <c r="AU940" s="1318"/>
      <c r="AV940" s="1318"/>
      <c r="AW940" s="1318"/>
      <c r="AX940" s="1318"/>
      <c r="AY940" s="1318"/>
      <c r="AZ940" s="1318"/>
      <c r="BA940" s="1318"/>
      <c r="BB940" s="1342"/>
      <c r="BC940" s="1341"/>
      <c r="BD940" s="1341"/>
      <c r="BE940" s="1341"/>
      <c r="BF940" s="1341"/>
      <c r="BG940" s="1341"/>
      <c r="BH940" s="1341"/>
      <c r="BI940" s="1341"/>
      <c r="BJ940" s="1341"/>
      <c r="BK940" s="1341"/>
      <c r="BL940" s="1341"/>
      <c r="BM940" s="1341"/>
      <c r="BN940" s="1341"/>
      <c r="BO940" s="1341"/>
      <c r="BP940" s="1341"/>
      <c r="BQ940" s="1341"/>
      <c r="BR940" s="1341"/>
      <c r="BS940" s="1341"/>
      <c r="BT940" s="1341"/>
      <c r="BU940" s="1341"/>
      <c r="BV940" s="1341"/>
      <c r="BW940" s="1341"/>
      <c r="BX940" s="1341"/>
      <c r="BY940" s="1341"/>
      <c r="BZ940" s="1341"/>
      <c r="CA940" s="1341"/>
      <c r="CB940" s="1341"/>
      <c r="CC940" s="1341"/>
      <c r="CD940" s="1341"/>
      <c r="CE940" s="1341"/>
      <c r="CF940" s="1341"/>
      <c r="CG940" s="1341"/>
      <c r="CH940" s="1378">
        <f t="shared" si="21"/>
        <v>0</v>
      </c>
      <c r="CI940" s="1372"/>
    </row>
    <row r="941" spans="1:87" s="1057" customFormat="1" ht="36.75" customHeight="1">
      <c r="A941" s="1702"/>
      <c r="B941" s="1701"/>
      <c r="C941" s="1649"/>
      <c r="D941" s="1649"/>
      <c r="E941" s="1649"/>
      <c r="F941" s="1649"/>
      <c r="G941" s="1754"/>
      <c r="H941" s="2155"/>
      <c r="I941" s="1585"/>
      <c r="J941" s="864"/>
      <c r="K941" s="2233"/>
      <c r="L941" s="1910"/>
      <c r="M941" s="1905"/>
      <c r="N941" s="1117"/>
      <c r="O941" s="1065"/>
      <c r="P941" s="1158"/>
      <c r="Q941" s="1117"/>
      <c r="R941" s="1065"/>
      <c r="S941" s="1158"/>
      <c r="T941" s="1117"/>
      <c r="U941" s="1065"/>
      <c r="V941" s="1158"/>
      <c r="W941" s="1134"/>
      <c r="X941" s="1065"/>
      <c r="Y941" s="1179"/>
      <c r="Z941" s="241"/>
      <c r="AA941" s="731"/>
      <c r="AB941" s="732"/>
      <c r="AC941" s="450"/>
      <c r="AD941" s="1819"/>
      <c r="AE941" s="1317"/>
      <c r="AF941" s="1362"/>
      <c r="AG941" s="1318"/>
      <c r="AH941" s="1318"/>
      <c r="AI941" s="1318"/>
      <c r="AJ941" s="1318"/>
      <c r="AK941" s="1318"/>
      <c r="AL941" s="1318"/>
      <c r="AM941" s="1318"/>
      <c r="AN941" s="1318"/>
      <c r="AO941" s="1318"/>
      <c r="AP941" s="1318"/>
      <c r="AQ941" s="1318"/>
      <c r="AR941" s="1318"/>
      <c r="AS941" s="1318"/>
      <c r="AT941" s="1318"/>
      <c r="AU941" s="1318"/>
      <c r="AV941" s="1318"/>
      <c r="AW941" s="1318"/>
      <c r="AX941" s="1318"/>
      <c r="AY941" s="1318"/>
      <c r="AZ941" s="1318"/>
      <c r="BA941" s="1318"/>
      <c r="BB941" s="1342"/>
      <c r="BC941" s="1341"/>
      <c r="BD941" s="1341"/>
      <c r="BE941" s="1341"/>
      <c r="BF941" s="1341"/>
      <c r="BG941" s="1341"/>
      <c r="BH941" s="1341"/>
      <c r="BI941" s="1341"/>
      <c r="BJ941" s="1341"/>
      <c r="BK941" s="1341"/>
      <c r="BL941" s="1341"/>
      <c r="BM941" s="1341"/>
      <c r="BN941" s="1341"/>
      <c r="BO941" s="1341"/>
      <c r="BP941" s="1341"/>
      <c r="BQ941" s="1341"/>
      <c r="BR941" s="1341"/>
      <c r="BS941" s="1341"/>
      <c r="BT941" s="1341"/>
      <c r="BU941" s="1341"/>
      <c r="BV941" s="1341"/>
      <c r="BW941" s="1341"/>
      <c r="BX941" s="1341"/>
      <c r="BY941" s="1341"/>
      <c r="BZ941" s="1341"/>
      <c r="CA941" s="1341"/>
      <c r="CB941" s="1341"/>
      <c r="CC941" s="1341"/>
      <c r="CD941" s="1341"/>
      <c r="CE941" s="1341"/>
      <c r="CF941" s="1341"/>
      <c r="CG941" s="1341"/>
      <c r="CH941" s="1378">
        <f t="shared" si="21"/>
        <v>0</v>
      </c>
      <c r="CI941" s="1372"/>
    </row>
    <row r="942" spans="1:87" s="1057" customFormat="1" ht="73.5" customHeight="1">
      <c r="A942" s="1702"/>
      <c r="B942" s="1701"/>
      <c r="C942" s="1649"/>
      <c r="D942" s="1649"/>
      <c r="E942" s="1649"/>
      <c r="F942" s="1649"/>
      <c r="G942" s="1754"/>
      <c r="H942" s="2155"/>
      <c r="I942" s="1548">
        <v>191</v>
      </c>
      <c r="J942" s="853">
        <v>28</v>
      </c>
      <c r="K942" s="3103" t="s">
        <v>2081</v>
      </c>
      <c r="L942" s="3123" t="s">
        <v>657</v>
      </c>
      <c r="M942" s="2178" t="s">
        <v>658</v>
      </c>
      <c r="N942" s="326"/>
      <c r="O942" s="327"/>
      <c r="P942" s="328"/>
      <c r="Q942" s="329"/>
      <c r="R942" s="327"/>
      <c r="S942" s="330"/>
      <c r="T942" s="300"/>
      <c r="U942" s="301"/>
      <c r="V942" s="331"/>
      <c r="W942" s="300"/>
      <c r="X942" s="301"/>
      <c r="Y942" s="331"/>
      <c r="Z942" s="336"/>
      <c r="AA942" s="727"/>
      <c r="AB942" s="728"/>
      <c r="AC942" s="2200"/>
      <c r="AD942" s="1818"/>
      <c r="AE942" s="1317"/>
      <c r="AF942" s="1362"/>
      <c r="AG942" s="1318"/>
      <c r="AH942" s="1318"/>
      <c r="AI942" s="1318"/>
      <c r="AJ942" s="1318"/>
      <c r="AK942" s="1318"/>
      <c r="AL942" s="1318"/>
      <c r="AM942" s="1318"/>
      <c r="AN942" s="1318"/>
      <c r="AO942" s="1318"/>
      <c r="AP942" s="1318"/>
      <c r="AQ942" s="1318"/>
      <c r="AR942" s="1318"/>
      <c r="AS942" s="1318"/>
      <c r="AT942" s="1318"/>
      <c r="AU942" s="1318"/>
      <c r="AV942" s="1318"/>
      <c r="AW942" s="1318"/>
      <c r="AX942" s="1318"/>
      <c r="AY942" s="1318"/>
      <c r="AZ942" s="1318"/>
      <c r="BA942" s="1318"/>
      <c r="BB942" s="1342"/>
      <c r="BC942" s="1341"/>
      <c r="BD942" s="1341"/>
      <c r="BE942" s="1341"/>
      <c r="BF942" s="1341"/>
      <c r="BG942" s="1341"/>
      <c r="BH942" s="1341"/>
      <c r="BI942" s="1341"/>
      <c r="BJ942" s="1341"/>
      <c r="BK942" s="1341"/>
      <c r="BL942" s="1341"/>
      <c r="BM942" s="1341"/>
      <c r="BN942" s="1341"/>
      <c r="BO942" s="1341"/>
      <c r="BP942" s="1341"/>
      <c r="BQ942" s="1341"/>
      <c r="BR942" s="1341"/>
      <c r="BS942" s="1341"/>
      <c r="BT942" s="1341"/>
      <c r="BU942" s="1341"/>
      <c r="BV942" s="1341"/>
      <c r="BW942" s="1341"/>
      <c r="BX942" s="1341"/>
      <c r="BY942" s="1341"/>
      <c r="BZ942" s="1341"/>
      <c r="CA942" s="1341"/>
      <c r="CB942" s="1341"/>
      <c r="CC942" s="1341"/>
      <c r="CD942" s="1341"/>
      <c r="CE942" s="1341"/>
      <c r="CF942" s="1341"/>
      <c r="CG942" s="1341"/>
      <c r="CH942" s="1378"/>
      <c r="CI942" s="1372"/>
    </row>
    <row r="943" spans="1:87" s="1057" customFormat="1" ht="36.75" customHeight="1">
      <c r="A943" s="1702"/>
      <c r="B943" s="1701"/>
      <c r="C943" s="1649"/>
      <c r="D943" s="1649"/>
      <c r="E943" s="1649"/>
      <c r="F943" s="1649"/>
      <c r="G943" s="1754"/>
      <c r="H943" s="2155"/>
      <c r="I943" s="1548"/>
      <c r="J943" s="853"/>
      <c r="K943" s="3104"/>
      <c r="L943" s="3105"/>
      <c r="M943" s="2305"/>
      <c r="N943" s="305"/>
      <c r="O943" s="266"/>
      <c r="P943" s="267"/>
      <c r="Q943" s="306"/>
      <c r="R943" s="266"/>
      <c r="S943" s="307"/>
      <c r="T943" s="290"/>
      <c r="U943" s="291"/>
      <c r="V943" s="292"/>
      <c r="W943" s="290"/>
      <c r="X943" s="291"/>
      <c r="Y943" s="292"/>
      <c r="Z943" s="336"/>
      <c r="AA943" s="727"/>
      <c r="AB943" s="728"/>
      <c r="AC943" s="2200"/>
      <c r="AD943" s="1818"/>
      <c r="AE943" s="1317"/>
      <c r="AF943" s="1362"/>
      <c r="AG943" s="1318"/>
      <c r="AH943" s="1318"/>
      <c r="AI943" s="1318"/>
      <c r="AJ943" s="1318"/>
      <c r="AK943" s="1318"/>
      <c r="AL943" s="1318"/>
      <c r="AM943" s="1318"/>
      <c r="AN943" s="1318"/>
      <c r="AO943" s="1318"/>
      <c r="AP943" s="1318"/>
      <c r="AQ943" s="1318"/>
      <c r="AR943" s="1318"/>
      <c r="AS943" s="1318"/>
      <c r="AT943" s="1318"/>
      <c r="AU943" s="1318"/>
      <c r="AV943" s="1318"/>
      <c r="AW943" s="1318"/>
      <c r="AX943" s="1318"/>
      <c r="AY943" s="1318"/>
      <c r="AZ943" s="1318"/>
      <c r="BA943" s="1318"/>
      <c r="BB943" s="1342"/>
      <c r="BC943" s="1341"/>
      <c r="BD943" s="1341"/>
      <c r="BE943" s="1341"/>
      <c r="BF943" s="1341"/>
      <c r="BG943" s="1341"/>
      <c r="BH943" s="1341"/>
      <c r="BI943" s="1341"/>
      <c r="BJ943" s="1341"/>
      <c r="BK943" s="1341"/>
      <c r="BL943" s="1341"/>
      <c r="BM943" s="1341"/>
      <c r="BN943" s="1341"/>
      <c r="BO943" s="1341"/>
      <c r="BP943" s="1341"/>
      <c r="BQ943" s="1341"/>
      <c r="BR943" s="1341"/>
      <c r="BS943" s="1341"/>
      <c r="BT943" s="1341"/>
      <c r="BU943" s="1341"/>
      <c r="BV943" s="1341"/>
      <c r="BW943" s="1341"/>
      <c r="BX943" s="1341"/>
      <c r="BY943" s="1341"/>
      <c r="BZ943" s="1341"/>
      <c r="CA943" s="1341"/>
      <c r="CB943" s="1341"/>
      <c r="CC943" s="1341"/>
      <c r="CD943" s="1341"/>
      <c r="CE943" s="1341"/>
      <c r="CF943" s="1341"/>
      <c r="CG943" s="1341"/>
      <c r="CH943" s="1378"/>
      <c r="CI943" s="1372"/>
    </row>
    <row r="944" spans="1:87" s="1057" customFormat="1" ht="36.75" customHeight="1">
      <c r="A944" s="1702"/>
      <c r="B944" s="1701"/>
      <c r="C944" s="1649"/>
      <c r="D944" s="1649"/>
      <c r="E944" s="1649"/>
      <c r="F944" s="1649"/>
      <c r="G944" s="1754"/>
      <c r="H944" s="2155"/>
      <c r="I944" s="1548"/>
      <c r="J944" s="853"/>
      <c r="K944" s="3104"/>
      <c r="L944" s="2167"/>
      <c r="M944" s="1896"/>
      <c r="N944" s="305"/>
      <c r="O944" s="266"/>
      <c r="P944" s="267"/>
      <c r="Q944" s="306"/>
      <c r="R944" s="266"/>
      <c r="S944" s="307"/>
      <c r="T944" s="290"/>
      <c r="U944" s="291"/>
      <c r="V944" s="292"/>
      <c r="W944" s="290"/>
      <c r="X944" s="291"/>
      <c r="Y944" s="292"/>
      <c r="Z944" s="336"/>
      <c r="AA944" s="727"/>
      <c r="AB944" s="728"/>
      <c r="AC944" s="2200"/>
      <c r="AD944" s="1818"/>
      <c r="AE944" s="1317"/>
      <c r="AF944" s="1362"/>
      <c r="AG944" s="1318"/>
      <c r="AH944" s="1318"/>
      <c r="AI944" s="1318"/>
      <c r="AJ944" s="1318"/>
      <c r="AK944" s="1318"/>
      <c r="AL944" s="1318"/>
      <c r="AM944" s="1318"/>
      <c r="AN944" s="1318"/>
      <c r="AO944" s="1318"/>
      <c r="AP944" s="1318"/>
      <c r="AQ944" s="1318"/>
      <c r="AR944" s="1318"/>
      <c r="AS944" s="1318"/>
      <c r="AT944" s="1318"/>
      <c r="AU944" s="1318"/>
      <c r="AV944" s="1318"/>
      <c r="AW944" s="1318"/>
      <c r="AX944" s="1318"/>
      <c r="AY944" s="1318"/>
      <c r="AZ944" s="1318"/>
      <c r="BA944" s="1318"/>
      <c r="BB944" s="1342"/>
      <c r="BC944" s="1341"/>
      <c r="BD944" s="1341"/>
      <c r="BE944" s="1341"/>
      <c r="BF944" s="1341"/>
      <c r="BG944" s="1341"/>
      <c r="BH944" s="1341"/>
      <c r="BI944" s="1341"/>
      <c r="BJ944" s="1341"/>
      <c r="BK944" s="1341"/>
      <c r="BL944" s="1341"/>
      <c r="BM944" s="1341"/>
      <c r="BN944" s="1341"/>
      <c r="BO944" s="1341"/>
      <c r="BP944" s="1341"/>
      <c r="BQ944" s="1341"/>
      <c r="BR944" s="1341"/>
      <c r="BS944" s="1341"/>
      <c r="BT944" s="1341"/>
      <c r="BU944" s="1341"/>
      <c r="BV944" s="1341"/>
      <c r="BW944" s="1341"/>
      <c r="BX944" s="1341"/>
      <c r="BY944" s="1341"/>
      <c r="BZ944" s="1341"/>
      <c r="CA944" s="1341"/>
      <c r="CB944" s="1341"/>
      <c r="CC944" s="1341"/>
      <c r="CD944" s="1341"/>
      <c r="CE944" s="1341"/>
      <c r="CF944" s="1341"/>
      <c r="CG944" s="1341"/>
      <c r="CH944" s="1378"/>
      <c r="CI944" s="1372"/>
    </row>
    <row r="945" spans="1:87" s="1057" customFormat="1" ht="36.75" customHeight="1">
      <c r="A945" s="1702"/>
      <c r="B945" s="1701"/>
      <c r="C945" s="1649"/>
      <c r="D945" s="1649"/>
      <c r="E945" s="1649"/>
      <c r="F945" s="1649"/>
      <c r="G945" s="1754"/>
      <c r="H945" s="2155"/>
      <c r="I945" s="1548"/>
      <c r="J945" s="853"/>
      <c r="K945" s="3104"/>
      <c r="L945" s="2167"/>
      <c r="M945" s="1896"/>
      <c r="N945" s="305"/>
      <c r="O945" s="266"/>
      <c r="P945" s="267"/>
      <c r="Q945" s="306"/>
      <c r="R945" s="266"/>
      <c r="S945" s="307"/>
      <c r="T945" s="290"/>
      <c r="U945" s="291"/>
      <c r="V945" s="292"/>
      <c r="W945" s="290"/>
      <c r="X945" s="291"/>
      <c r="Y945" s="292"/>
      <c r="Z945" s="336"/>
      <c r="AA945" s="727"/>
      <c r="AB945" s="728"/>
      <c r="AC945" s="2200"/>
      <c r="AD945" s="1818"/>
      <c r="AE945" s="1317"/>
      <c r="AF945" s="1362"/>
      <c r="AG945" s="1318"/>
      <c r="AH945" s="1318"/>
      <c r="AI945" s="1318"/>
      <c r="AJ945" s="1318"/>
      <c r="AK945" s="1318"/>
      <c r="AL945" s="1318"/>
      <c r="AM945" s="1318"/>
      <c r="AN945" s="1318"/>
      <c r="AO945" s="1318"/>
      <c r="AP945" s="1318"/>
      <c r="AQ945" s="1318"/>
      <c r="AR945" s="1318"/>
      <c r="AS945" s="1318"/>
      <c r="AT945" s="1318"/>
      <c r="AU945" s="1318"/>
      <c r="AV945" s="1318"/>
      <c r="AW945" s="1318"/>
      <c r="AX945" s="1318"/>
      <c r="AY945" s="1318"/>
      <c r="AZ945" s="1318"/>
      <c r="BA945" s="1318"/>
      <c r="BB945" s="1342"/>
      <c r="BC945" s="1341"/>
      <c r="BD945" s="1341"/>
      <c r="BE945" s="1341"/>
      <c r="BF945" s="1341"/>
      <c r="BG945" s="1341"/>
      <c r="BH945" s="1341"/>
      <c r="BI945" s="1341"/>
      <c r="BJ945" s="1341"/>
      <c r="BK945" s="1341"/>
      <c r="BL945" s="1341"/>
      <c r="BM945" s="1341"/>
      <c r="BN945" s="1341"/>
      <c r="BO945" s="1341"/>
      <c r="BP945" s="1341"/>
      <c r="BQ945" s="1341"/>
      <c r="BR945" s="1341"/>
      <c r="BS945" s="1341"/>
      <c r="BT945" s="1341"/>
      <c r="BU945" s="1341"/>
      <c r="BV945" s="1341"/>
      <c r="BW945" s="1341"/>
      <c r="BX945" s="1341"/>
      <c r="BY945" s="1341"/>
      <c r="BZ945" s="1341"/>
      <c r="CA945" s="1341"/>
      <c r="CB945" s="1341"/>
      <c r="CC945" s="1341"/>
      <c r="CD945" s="1341"/>
      <c r="CE945" s="1341"/>
      <c r="CF945" s="1341"/>
      <c r="CG945" s="1341"/>
      <c r="CH945" s="1378"/>
      <c r="CI945" s="1372"/>
    </row>
    <row r="946" spans="1:87" s="1057" customFormat="1" ht="36.75" customHeight="1">
      <c r="A946" s="1702"/>
      <c r="B946" s="1701"/>
      <c r="C946" s="1649"/>
      <c r="D946" s="1649"/>
      <c r="E946" s="1649"/>
      <c r="F946" s="1649"/>
      <c r="G946" s="1754"/>
      <c r="H946" s="2155"/>
      <c r="I946" s="1548"/>
      <c r="J946" s="853"/>
      <c r="K946" s="3104"/>
      <c r="L946" s="2167"/>
      <c r="M946" s="1896"/>
      <c r="N946" s="1075"/>
      <c r="O946" s="1059"/>
      <c r="P946" s="1554"/>
      <c r="Q946" s="1075"/>
      <c r="R946" s="1059"/>
      <c r="S946" s="1554"/>
      <c r="T946" s="1075"/>
      <c r="U946" s="1059"/>
      <c r="V946" s="1554"/>
      <c r="W946" s="1269"/>
      <c r="X946" s="1059"/>
      <c r="Y946" s="1128"/>
      <c r="Z946" s="336"/>
      <c r="AA946" s="727"/>
      <c r="AB946" s="728"/>
      <c r="AC946" s="2200"/>
      <c r="AD946" s="1818"/>
      <c r="AE946" s="1317"/>
      <c r="AF946" s="1362"/>
      <c r="AG946" s="1318"/>
      <c r="AH946" s="1318"/>
      <c r="AI946" s="1318"/>
      <c r="AJ946" s="1318"/>
      <c r="AK946" s="1318"/>
      <c r="AL946" s="1318"/>
      <c r="AM946" s="1318"/>
      <c r="AN946" s="1318"/>
      <c r="AO946" s="1318"/>
      <c r="AP946" s="1318"/>
      <c r="AQ946" s="1318"/>
      <c r="AR946" s="1318"/>
      <c r="AS946" s="1318"/>
      <c r="AT946" s="1318"/>
      <c r="AU946" s="1318"/>
      <c r="AV946" s="1318"/>
      <c r="AW946" s="1318"/>
      <c r="AX946" s="1318"/>
      <c r="AY946" s="1318"/>
      <c r="AZ946" s="1318"/>
      <c r="BA946" s="1318"/>
      <c r="BB946" s="1342"/>
      <c r="BC946" s="1341"/>
      <c r="BD946" s="1341"/>
      <c r="BE946" s="1341"/>
      <c r="BF946" s="1341"/>
      <c r="BG946" s="1341"/>
      <c r="BH946" s="1341"/>
      <c r="BI946" s="1341"/>
      <c r="BJ946" s="1341"/>
      <c r="BK946" s="1341"/>
      <c r="BL946" s="1341"/>
      <c r="BM946" s="1341"/>
      <c r="BN946" s="1341"/>
      <c r="BO946" s="1341"/>
      <c r="BP946" s="1341"/>
      <c r="BQ946" s="1341"/>
      <c r="BR946" s="1341"/>
      <c r="BS946" s="1341"/>
      <c r="BT946" s="1341"/>
      <c r="BU946" s="1341"/>
      <c r="BV946" s="1341"/>
      <c r="BW946" s="1341"/>
      <c r="BX946" s="1341"/>
      <c r="BY946" s="1341"/>
      <c r="BZ946" s="1341"/>
      <c r="CA946" s="1341"/>
      <c r="CB946" s="1341"/>
      <c r="CC946" s="1341"/>
      <c r="CD946" s="1341"/>
      <c r="CE946" s="1341"/>
      <c r="CF946" s="1341"/>
      <c r="CG946" s="1341"/>
      <c r="CH946" s="1378"/>
      <c r="CI946" s="1372"/>
    </row>
    <row r="947" spans="1:87" s="1057" customFormat="1" ht="36.75" customHeight="1">
      <c r="A947" s="1702"/>
      <c r="B947" s="1701"/>
      <c r="C947" s="1649"/>
      <c r="D947" s="1649"/>
      <c r="E947" s="1649"/>
      <c r="F947" s="1649"/>
      <c r="G947" s="1754"/>
      <c r="H947" s="2155"/>
      <c r="I947" s="1548"/>
      <c r="J947" s="853"/>
      <c r="K947" s="2230"/>
      <c r="L947" s="2167"/>
      <c r="M947" s="1896"/>
      <c r="N947" s="1075"/>
      <c r="O947" s="1059"/>
      <c r="P947" s="1554"/>
      <c r="Q947" s="1075"/>
      <c r="R947" s="1059"/>
      <c r="S947" s="1554"/>
      <c r="T947" s="1075"/>
      <c r="U947" s="1059"/>
      <c r="V947" s="1554"/>
      <c r="W947" s="1269"/>
      <c r="X947" s="1059"/>
      <c r="Y947" s="1128"/>
      <c r="Z947" s="336"/>
      <c r="AA947" s="727"/>
      <c r="AB947" s="728"/>
      <c r="AC947" s="2200"/>
      <c r="AD947" s="1818"/>
      <c r="AE947" s="1317"/>
      <c r="AF947" s="1362"/>
      <c r="AG947" s="1318"/>
      <c r="AH947" s="1318"/>
      <c r="AI947" s="1318"/>
      <c r="AJ947" s="1318"/>
      <c r="AK947" s="1318"/>
      <c r="AL947" s="1318"/>
      <c r="AM947" s="1318"/>
      <c r="AN947" s="1318"/>
      <c r="AO947" s="1318"/>
      <c r="AP947" s="1318"/>
      <c r="AQ947" s="1318"/>
      <c r="AR947" s="1318"/>
      <c r="AS947" s="1318"/>
      <c r="AT947" s="1318"/>
      <c r="AU947" s="1318"/>
      <c r="AV947" s="1318"/>
      <c r="AW947" s="1318"/>
      <c r="AX947" s="1318"/>
      <c r="AY947" s="1318"/>
      <c r="AZ947" s="1318"/>
      <c r="BA947" s="1318"/>
      <c r="BB947" s="1342"/>
      <c r="BC947" s="1341"/>
      <c r="BD947" s="1341"/>
      <c r="BE947" s="1341"/>
      <c r="BF947" s="1341"/>
      <c r="BG947" s="1341"/>
      <c r="BH947" s="1341"/>
      <c r="BI947" s="1341"/>
      <c r="BJ947" s="1341"/>
      <c r="BK947" s="1341"/>
      <c r="BL947" s="1341"/>
      <c r="BM947" s="1341"/>
      <c r="BN947" s="1341"/>
      <c r="BO947" s="1341"/>
      <c r="BP947" s="1341"/>
      <c r="BQ947" s="1341"/>
      <c r="BR947" s="1341"/>
      <c r="BS947" s="1341"/>
      <c r="BT947" s="1341"/>
      <c r="BU947" s="1341"/>
      <c r="BV947" s="1341"/>
      <c r="BW947" s="1341"/>
      <c r="BX947" s="1341"/>
      <c r="BY947" s="1341"/>
      <c r="BZ947" s="1341"/>
      <c r="CA947" s="1341"/>
      <c r="CB947" s="1341"/>
      <c r="CC947" s="1341"/>
      <c r="CD947" s="1341"/>
      <c r="CE947" s="1341"/>
      <c r="CF947" s="1341"/>
      <c r="CG947" s="1341"/>
      <c r="CH947" s="1378"/>
      <c r="CI947" s="1372"/>
    </row>
    <row r="948" spans="1:87" s="1057" customFormat="1" ht="36.75" customHeight="1">
      <c r="A948" s="1702"/>
      <c r="B948" s="1701"/>
      <c r="C948" s="1649"/>
      <c r="D948" s="1649"/>
      <c r="E948" s="1649"/>
      <c r="F948" s="1649"/>
      <c r="G948" s="1755"/>
      <c r="H948" s="2155"/>
      <c r="I948" s="1672"/>
      <c r="J948" s="1589"/>
      <c r="K948" s="3121" t="s">
        <v>2161</v>
      </c>
      <c r="L948" s="2166"/>
      <c r="M948" s="1906"/>
      <c r="N948" s="1145"/>
      <c r="O948" s="1180"/>
      <c r="P948" s="1556"/>
      <c r="Q948" s="1181"/>
      <c r="R948" s="1182"/>
      <c r="S948" s="1557"/>
      <c r="T948" s="1183"/>
      <c r="U948" s="1172"/>
      <c r="V948" s="2222"/>
      <c r="W948" s="1184"/>
      <c r="X948" s="1185"/>
      <c r="Y948" s="1144"/>
      <c r="Z948" s="2544"/>
      <c r="AA948" s="810"/>
      <c r="AB948" s="1567"/>
      <c r="AC948" s="2129"/>
      <c r="AD948" s="2530"/>
      <c r="AE948" s="1317"/>
      <c r="AF948" s="1362"/>
      <c r="AG948" s="1318"/>
      <c r="AH948" s="1318"/>
      <c r="AI948" s="1318"/>
      <c r="AJ948" s="1318"/>
      <c r="AK948" s="1318"/>
      <c r="AL948" s="1318"/>
      <c r="AM948" s="1318"/>
      <c r="AN948" s="1318"/>
      <c r="AO948" s="1318"/>
      <c r="AP948" s="1318"/>
      <c r="AQ948" s="1318"/>
      <c r="AR948" s="1318"/>
      <c r="AS948" s="1318"/>
      <c r="AT948" s="1318"/>
      <c r="AU948" s="1318"/>
      <c r="AV948" s="1318"/>
      <c r="AW948" s="1318"/>
      <c r="AX948" s="1318"/>
      <c r="AY948" s="1318"/>
      <c r="AZ948" s="1318"/>
      <c r="BA948" s="1318"/>
      <c r="BB948" s="1342"/>
      <c r="BC948" s="1341"/>
      <c r="BD948" s="1341"/>
      <c r="BE948" s="1341"/>
      <c r="BF948" s="1341"/>
      <c r="BG948" s="1341"/>
      <c r="BH948" s="1341"/>
      <c r="BI948" s="1341"/>
      <c r="BJ948" s="1341"/>
      <c r="BK948" s="1341"/>
      <c r="BL948" s="1341"/>
      <c r="BM948" s="1341"/>
      <c r="BN948" s="1341"/>
      <c r="BO948" s="1341"/>
      <c r="BP948" s="1341"/>
      <c r="BQ948" s="1341"/>
      <c r="BR948" s="1341"/>
      <c r="BS948" s="1341"/>
      <c r="BT948" s="1341"/>
      <c r="BU948" s="1341"/>
      <c r="BV948" s="1341"/>
      <c r="BW948" s="1341"/>
      <c r="BX948" s="1341"/>
      <c r="BY948" s="1341"/>
      <c r="BZ948" s="1341"/>
      <c r="CA948" s="1341"/>
      <c r="CB948" s="1341"/>
      <c r="CC948" s="1341"/>
      <c r="CD948" s="1341"/>
      <c r="CE948" s="1341"/>
      <c r="CF948" s="1341"/>
      <c r="CG948" s="1341"/>
      <c r="CH948" s="1378">
        <f t="shared" si="21"/>
        <v>0</v>
      </c>
      <c r="CI948" s="1372"/>
    </row>
    <row r="949" spans="1:87" s="1057" customFormat="1" ht="117" customHeight="1">
      <c r="A949" s="1702"/>
      <c r="B949" s="1701"/>
      <c r="C949" s="1649"/>
      <c r="D949" s="1649"/>
      <c r="E949" s="1649"/>
      <c r="F949" s="1649"/>
      <c r="G949" s="1755"/>
      <c r="H949" s="2155"/>
      <c r="I949" s="1548"/>
      <c r="J949" s="853"/>
      <c r="K949" s="3122"/>
      <c r="L949" s="2167"/>
      <c r="M949" s="1896"/>
      <c r="N949" s="1147"/>
      <c r="O949" s="1076"/>
      <c r="P949" s="2367"/>
      <c r="Q949" s="763"/>
      <c r="R949" s="1558"/>
      <c r="S949" s="2366"/>
      <c r="T949" s="1186"/>
      <c r="U949" s="2141"/>
      <c r="V949" s="2155"/>
      <c r="W949" s="665"/>
      <c r="X949" s="1187"/>
      <c r="Y949" s="1114"/>
      <c r="Z949" s="2545"/>
      <c r="AA949" s="442"/>
      <c r="AB949" s="752"/>
      <c r="AC949" s="1173"/>
      <c r="AD949" s="2529"/>
      <c r="AE949" s="1317"/>
      <c r="AF949" s="1362"/>
      <c r="AG949" s="1318"/>
      <c r="AH949" s="1318"/>
      <c r="AI949" s="1318"/>
      <c r="AJ949" s="1318"/>
      <c r="AK949" s="1318"/>
      <c r="AL949" s="1318"/>
      <c r="AM949" s="1318"/>
      <c r="AN949" s="1318"/>
      <c r="AO949" s="1318"/>
      <c r="AP949" s="1318"/>
      <c r="AQ949" s="1318"/>
      <c r="AR949" s="1318"/>
      <c r="AS949" s="1318"/>
      <c r="AT949" s="1318"/>
      <c r="AU949" s="1318"/>
      <c r="AV949" s="1318"/>
      <c r="AW949" s="1318"/>
      <c r="AX949" s="1318"/>
      <c r="AY949" s="1318"/>
      <c r="AZ949" s="1318"/>
      <c r="BA949" s="1318"/>
      <c r="BB949" s="1342"/>
      <c r="BC949" s="1341"/>
      <c r="BD949" s="1341"/>
      <c r="BE949" s="1341"/>
      <c r="BF949" s="1341"/>
      <c r="BG949" s="1341"/>
      <c r="BH949" s="1341"/>
      <c r="BI949" s="1341"/>
      <c r="BJ949" s="1341"/>
      <c r="BK949" s="1341"/>
      <c r="BL949" s="1341"/>
      <c r="BM949" s="1341"/>
      <c r="BN949" s="1341"/>
      <c r="BO949" s="1341"/>
      <c r="BP949" s="1341"/>
      <c r="BQ949" s="1341"/>
      <c r="BR949" s="1341"/>
      <c r="BS949" s="1341"/>
      <c r="BT949" s="1341"/>
      <c r="BU949" s="1341"/>
      <c r="BV949" s="1341"/>
      <c r="BW949" s="1341"/>
      <c r="BX949" s="1341"/>
      <c r="BY949" s="1341"/>
      <c r="BZ949" s="1341"/>
      <c r="CA949" s="1341"/>
      <c r="CB949" s="1341"/>
      <c r="CC949" s="1341"/>
      <c r="CD949" s="1341"/>
      <c r="CE949" s="1341"/>
      <c r="CF949" s="1341"/>
      <c r="CG949" s="1341"/>
      <c r="CH949" s="1378">
        <f t="shared" si="21"/>
        <v>0</v>
      </c>
      <c r="CI949" s="1372"/>
    </row>
    <row r="950" spans="1:87" s="1057" customFormat="1" ht="47.25" customHeight="1">
      <c r="A950" s="1702"/>
      <c r="B950" s="1707"/>
      <c r="C950" s="2249"/>
      <c r="D950" s="1649"/>
      <c r="E950" s="1543"/>
      <c r="F950" s="1543"/>
      <c r="G950" s="1756"/>
      <c r="H950" s="2155"/>
      <c r="I950" s="1975">
        <v>192</v>
      </c>
      <c r="J950" s="1611">
        <v>29</v>
      </c>
      <c r="K950" s="3135" t="s">
        <v>2162</v>
      </c>
      <c r="L950" s="3165" t="s">
        <v>2163</v>
      </c>
      <c r="M950" s="2250" t="s">
        <v>2164</v>
      </c>
      <c r="N950" s="1075"/>
      <c r="O950" s="1129"/>
      <c r="P950" s="1159"/>
      <c r="Q950" s="2030"/>
      <c r="R950" s="1129"/>
      <c r="S950" s="1159"/>
      <c r="T950" s="1075"/>
      <c r="U950" s="2186"/>
      <c r="V950" s="1554"/>
      <c r="W950" s="929"/>
      <c r="X950" s="2248"/>
      <c r="Y950" s="2255"/>
      <c r="Z950" s="3119" t="s">
        <v>2165</v>
      </c>
      <c r="AA950" s="1188">
        <v>311</v>
      </c>
      <c r="AB950" s="1189">
        <v>3111</v>
      </c>
      <c r="AC950" s="735" t="s">
        <v>736</v>
      </c>
      <c r="AD950" s="1813">
        <f>100*250</f>
        <v>25000</v>
      </c>
      <c r="AE950" s="1317"/>
      <c r="AF950" s="1362"/>
      <c r="AG950" s="1318"/>
      <c r="AH950" s="1318"/>
      <c r="AI950" s="1318"/>
      <c r="AJ950" s="1318"/>
      <c r="AK950" s="1318"/>
      <c r="AL950" s="1318"/>
      <c r="AM950" s="1318"/>
      <c r="AN950" s="1318"/>
      <c r="AO950" s="1318"/>
      <c r="AP950" s="1318"/>
      <c r="AQ950" s="1318"/>
      <c r="AR950" s="1318"/>
      <c r="AS950" s="1328"/>
      <c r="AT950" s="1328"/>
      <c r="AU950" s="1328"/>
      <c r="AV950" s="1328"/>
      <c r="AW950" s="1328"/>
      <c r="AX950" s="1328"/>
      <c r="AY950" s="1318"/>
      <c r="AZ950" s="1318"/>
      <c r="BA950" s="1328">
        <f>+AD950</f>
        <v>25000</v>
      </c>
      <c r="BB950" s="1342"/>
      <c r="BC950" s="1341"/>
      <c r="BD950" s="1341"/>
      <c r="BE950" s="1341"/>
      <c r="BF950" s="1341"/>
      <c r="BG950" s="1341"/>
      <c r="BH950" s="1341"/>
      <c r="BI950" s="1341"/>
      <c r="BJ950" s="1341"/>
      <c r="BK950" s="1341"/>
      <c r="BL950" s="1341"/>
      <c r="BM950" s="1341"/>
      <c r="BN950" s="1341"/>
      <c r="BO950" s="1341"/>
      <c r="BP950" s="1341"/>
      <c r="BQ950" s="1341"/>
      <c r="BR950" s="1341"/>
      <c r="BS950" s="1341"/>
      <c r="BT950" s="1341"/>
      <c r="BU950" s="1341"/>
      <c r="BV950" s="1341"/>
      <c r="BW950" s="1341"/>
      <c r="BX950" s="1341"/>
      <c r="BY950" s="1341"/>
      <c r="BZ950" s="1341"/>
      <c r="CA950" s="1341"/>
      <c r="CB950" s="1341"/>
      <c r="CC950" s="1341"/>
      <c r="CD950" s="1341"/>
      <c r="CE950" s="1341"/>
      <c r="CF950" s="1341"/>
      <c r="CG950" s="1341"/>
      <c r="CH950" s="1378">
        <f t="shared" si="21"/>
        <v>25000</v>
      </c>
      <c r="CI950" s="1372"/>
    </row>
    <row r="951" spans="1:87" s="1057" customFormat="1" ht="35.25" customHeight="1">
      <c r="A951" s="1702"/>
      <c r="B951" s="1707"/>
      <c r="C951" s="2249"/>
      <c r="D951" s="1649"/>
      <c r="E951" s="1543"/>
      <c r="F951" s="1543"/>
      <c r="G951" s="1756"/>
      <c r="H951" s="2155"/>
      <c r="I951" s="1975"/>
      <c r="J951" s="1611"/>
      <c r="K951" s="3135"/>
      <c r="L951" s="3165"/>
      <c r="M951" s="2250"/>
      <c r="N951" s="1075"/>
      <c r="O951" s="1129"/>
      <c r="P951" s="1159"/>
      <c r="Q951" s="2030"/>
      <c r="R951" s="1129"/>
      <c r="S951" s="1159"/>
      <c r="T951" s="1075"/>
      <c r="U951" s="2186"/>
      <c r="V951" s="1554"/>
      <c r="W951" s="929"/>
      <c r="X951" s="2248"/>
      <c r="Y951" s="2255"/>
      <c r="Z951" s="3119"/>
      <c r="AA951" s="734"/>
      <c r="AB951" s="728"/>
      <c r="AC951" s="2200"/>
      <c r="AD951" s="2398"/>
      <c r="AE951" s="1317"/>
      <c r="AF951" s="1362"/>
      <c r="AG951" s="1318"/>
      <c r="AH951" s="1318"/>
      <c r="AI951" s="1318"/>
      <c r="AJ951" s="1318"/>
      <c r="AK951" s="1318"/>
      <c r="AL951" s="1318"/>
      <c r="AM951" s="1318"/>
      <c r="AN951" s="1318"/>
      <c r="AO951" s="1318"/>
      <c r="AP951" s="1318"/>
      <c r="AQ951" s="1318"/>
      <c r="AR951" s="1318"/>
      <c r="AS951" s="1318"/>
      <c r="AT951" s="1318"/>
      <c r="AU951" s="1318"/>
      <c r="AV951" s="1318"/>
      <c r="AW951" s="1318"/>
      <c r="AX951" s="1318"/>
      <c r="AY951" s="1318"/>
      <c r="AZ951" s="1318"/>
      <c r="BA951" s="1318"/>
      <c r="BB951" s="1342"/>
      <c r="BC951" s="1341"/>
      <c r="BD951" s="1341"/>
      <c r="BE951" s="1341"/>
      <c r="BF951" s="1341"/>
      <c r="BG951" s="1341"/>
      <c r="BH951" s="1341"/>
      <c r="BI951" s="1341"/>
      <c r="BJ951" s="1341"/>
      <c r="BK951" s="1341"/>
      <c r="BL951" s="1341"/>
      <c r="BM951" s="1341"/>
      <c r="BN951" s="1341"/>
      <c r="BO951" s="1341"/>
      <c r="BP951" s="1341"/>
      <c r="BQ951" s="1341"/>
      <c r="BR951" s="1341"/>
      <c r="BS951" s="1341"/>
      <c r="BT951" s="1341"/>
      <c r="BU951" s="1341"/>
      <c r="BV951" s="1341"/>
      <c r="BW951" s="1341"/>
      <c r="BX951" s="1341"/>
      <c r="BY951" s="1341"/>
      <c r="BZ951" s="1341"/>
      <c r="CA951" s="1341"/>
      <c r="CB951" s="1341"/>
      <c r="CC951" s="1341"/>
      <c r="CD951" s="1341"/>
      <c r="CE951" s="1341"/>
      <c r="CF951" s="1341"/>
      <c r="CG951" s="1341"/>
      <c r="CH951" s="1378">
        <f t="shared" si="21"/>
        <v>0</v>
      </c>
      <c r="CI951" s="1372"/>
    </row>
    <row r="952" spans="1:87" s="1057" customFormat="1" ht="109.5" customHeight="1">
      <c r="A952" s="1702"/>
      <c r="B952" s="1707"/>
      <c r="C952" s="2249"/>
      <c r="D952" s="1649"/>
      <c r="E952" s="1543"/>
      <c r="F952" s="1543"/>
      <c r="G952" s="1756"/>
      <c r="H952" s="2155"/>
      <c r="I952" s="1975"/>
      <c r="J952" s="1611"/>
      <c r="K952" s="3135"/>
      <c r="L952" s="3165"/>
      <c r="M952" s="2250"/>
      <c r="N952" s="1075"/>
      <c r="O952" s="1129"/>
      <c r="P952" s="1159"/>
      <c r="Q952" s="2030"/>
      <c r="R952" s="1129"/>
      <c r="S952" s="1159"/>
      <c r="T952" s="1075"/>
      <c r="U952" s="2186"/>
      <c r="V952" s="1554"/>
      <c r="W952" s="929"/>
      <c r="X952" s="2248"/>
      <c r="Y952" s="2255"/>
      <c r="Z952" s="927"/>
      <c r="AA952" s="1153"/>
      <c r="AB952" s="1190"/>
      <c r="AC952" s="2083"/>
      <c r="AD952" s="1811"/>
      <c r="AE952" s="1317"/>
      <c r="AF952" s="1362"/>
      <c r="AG952" s="1318"/>
      <c r="AH952" s="1318"/>
      <c r="AI952" s="1318"/>
      <c r="AJ952" s="1318"/>
      <c r="AK952" s="1318"/>
      <c r="AL952" s="1318"/>
      <c r="AM952" s="1318"/>
      <c r="AN952" s="1318"/>
      <c r="AO952" s="1318"/>
      <c r="AP952" s="1318"/>
      <c r="AQ952" s="1318"/>
      <c r="AR952" s="1318"/>
      <c r="AS952" s="1318"/>
      <c r="AT952" s="1318"/>
      <c r="AU952" s="1318"/>
      <c r="AV952" s="1318"/>
      <c r="AW952" s="1318"/>
      <c r="AX952" s="1318"/>
      <c r="AY952" s="1318"/>
      <c r="AZ952" s="1318"/>
      <c r="BA952" s="1318"/>
      <c r="BB952" s="1342"/>
      <c r="BC952" s="1341"/>
      <c r="BD952" s="1341"/>
      <c r="BE952" s="1341"/>
      <c r="BF952" s="1341"/>
      <c r="BG952" s="1341"/>
      <c r="BH952" s="1341"/>
      <c r="BI952" s="1341"/>
      <c r="BJ952" s="1341"/>
      <c r="BK952" s="1341"/>
      <c r="BL952" s="1341"/>
      <c r="BM952" s="1341"/>
      <c r="BN952" s="1341"/>
      <c r="BO952" s="1341"/>
      <c r="BP952" s="1341"/>
      <c r="BQ952" s="1341"/>
      <c r="BR952" s="1341"/>
      <c r="BS952" s="1341"/>
      <c r="BT952" s="1341"/>
      <c r="BU952" s="1341"/>
      <c r="BV952" s="1341"/>
      <c r="BW952" s="1341"/>
      <c r="BX952" s="1341"/>
      <c r="BY952" s="1341"/>
      <c r="BZ952" s="1341"/>
      <c r="CA952" s="1341"/>
      <c r="CB952" s="1341"/>
      <c r="CC952" s="1341"/>
      <c r="CD952" s="1341"/>
      <c r="CE952" s="1341"/>
      <c r="CF952" s="1341"/>
      <c r="CG952" s="1341"/>
      <c r="CH952" s="1378">
        <f t="shared" si="21"/>
        <v>0</v>
      </c>
      <c r="CI952" s="1372"/>
    </row>
    <row r="953" spans="1:87" s="1057" customFormat="1" ht="27.75" customHeight="1">
      <c r="A953" s="2106"/>
      <c r="B953" s="2107"/>
      <c r="C953" s="2368"/>
      <c r="D953" s="274"/>
      <c r="E953" s="2108"/>
      <c r="F953" s="2108"/>
      <c r="G953" s="2112"/>
      <c r="H953" s="2140"/>
      <c r="I953" s="1977"/>
      <c r="J953" s="1612"/>
      <c r="K953" s="1157"/>
      <c r="L953" s="1907"/>
      <c r="M953" s="1907"/>
      <c r="N953" s="1117"/>
      <c r="O953" s="1151"/>
      <c r="P953" s="1152"/>
      <c r="Q953" s="1117"/>
      <c r="R953" s="1151"/>
      <c r="S953" s="1152"/>
      <c r="T953" s="1117"/>
      <c r="U953" s="1118"/>
      <c r="V953" s="1161"/>
      <c r="W953" s="1116"/>
      <c r="X953" s="1157"/>
      <c r="Y953" s="1160"/>
      <c r="Z953" s="2546"/>
      <c r="AA953" s="570"/>
      <c r="AB953" s="456"/>
      <c r="AC953" s="561"/>
      <c r="AD953" s="2531"/>
      <c r="AE953" s="1317"/>
      <c r="AF953" s="1362"/>
      <c r="AG953" s="1318"/>
      <c r="AH953" s="1318"/>
      <c r="AI953" s="1318"/>
      <c r="AJ953" s="1318"/>
      <c r="AK953" s="1318"/>
      <c r="AL953" s="1318"/>
      <c r="AM953" s="1318"/>
      <c r="AN953" s="1318"/>
      <c r="AO953" s="1318"/>
      <c r="AP953" s="1318"/>
      <c r="AQ953" s="1318"/>
      <c r="AR953" s="1318"/>
      <c r="AS953" s="1318"/>
      <c r="AT953" s="1318"/>
      <c r="AU953" s="1318"/>
      <c r="AV953" s="1318"/>
      <c r="AW953" s="1318"/>
      <c r="AX953" s="1318"/>
      <c r="AY953" s="1318"/>
      <c r="AZ953" s="1318"/>
      <c r="BA953" s="1318"/>
      <c r="BB953" s="1342"/>
      <c r="BC953" s="1341"/>
      <c r="BD953" s="1341"/>
      <c r="BE953" s="1341"/>
      <c r="BF953" s="1341"/>
      <c r="BG953" s="1341"/>
      <c r="BH953" s="1341"/>
      <c r="BI953" s="1341"/>
      <c r="BJ953" s="1341"/>
      <c r="BK953" s="1341"/>
      <c r="BL953" s="1341"/>
      <c r="BM953" s="1341"/>
      <c r="BN953" s="1341"/>
      <c r="BO953" s="1341"/>
      <c r="BP953" s="1341"/>
      <c r="BQ953" s="1341"/>
      <c r="BR953" s="1341"/>
      <c r="BS953" s="1341"/>
      <c r="BT953" s="1341"/>
      <c r="BU953" s="1341"/>
      <c r="BV953" s="1341"/>
      <c r="BW953" s="1341"/>
      <c r="BX953" s="1341"/>
      <c r="BY953" s="1341"/>
      <c r="BZ953" s="1341"/>
      <c r="CA953" s="1341"/>
      <c r="CB953" s="1341"/>
      <c r="CC953" s="1341"/>
      <c r="CD953" s="1341"/>
      <c r="CE953" s="1341"/>
      <c r="CF953" s="1341"/>
      <c r="CG953" s="1341"/>
      <c r="CH953" s="1378">
        <f t="shared" si="21"/>
        <v>0</v>
      </c>
      <c r="CI953" s="1372"/>
    </row>
    <row r="954" spans="1:87" s="1057" customFormat="1" ht="55.5" customHeight="1">
      <c r="A954" s="1702"/>
      <c r="B954" s="1705"/>
      <c r="C954" s="2249"/>
      <c r="D954" s="1649"/>
      <c r="E954" s="1543"/>
      <c r="F954" s="1543"/>
      <c r="G954" s="2261"/>
      <c r="H954" s="2155"/>
      <c r="I954" s="1975">
        <v>193</v>
      </c>
      <c r="J954" s="1611">
        <v>30</v>
      </c>
      <c r="K954" s="3135" t="s">
        <v>2166</v>
      </c>
      <c r="L954" s="3165" t="s">
        <v>1070</v>
      </c>
      <c r="M954" s="3167" t="s">
        <v>2109</v>
      </c>
      <c r="N954" s="1075"/>
      <c r="O954" s="2045"/>
      <c r="P954" s="3469"/>
      <c r="Q954" s="1075"/>
      <c r="R954" s="2157"/>
      <c r="S954" s="3469"/>
      <c r="T954" s="1075"/>
      <c r="U954" s="2270"/>
      <c r="V954" s="3133"/>
      <c r="W954" s="929"/>
      <c r="X954" s="3135"/>
      <c r="Y954" s="3136"/>
      <c r="Z954" s="3128" t="s">
        <v>2167</v>
      </c>
      <c r="AA954" s="1075">
        <v>311</v>
      </c>
      <c r="AB954" s="1129">
        <v>3111</v>
      </c>
      <c r="AC954" s="2230" t="s">
        <v>736</v>
      </c>
      <c r="AD954" s="1806">
        <f>100*200</f>
        <v>20000</v>
      </c>
      <c r="AE954" s="1317"/>
      <c r="AF954" s="1362"/>
      <c r="AG954" s="1318"/>
      <c r="AH954" s="1318"/>
      <c r="AI954" s="1318"/>
      <c r="AJ954" s="1318"/>
      <c r="AK954" s="1318"/>
      <c r="AL954" s="1318"/>
      <c r="AM954" s="1318"/>
      <c r="AN954" s="1318"/>
      <c r="AO954" s="1318"/>
      <c r="AP954" s="1318"/>
      <c r="AQ954" s="1318"/>
      <c r="AR954" s="1318"/>
      <c r="AS954" s="1328"/>
      <c r="AT954" s="1328"/>
      <c r="AU954" s="1328"/>
      <c r="AV954" s="1328"/>
      <c r="AW954" s="1328"/>
      <c r="AX954" s="1328"/>
      <c r="AY954" s="1318"/>
      <c r="AZ954" s="1318"/>
      <c r="BA954" s="1328">
        <f>+AD954</f>
        <v>20000</v>
      </c>
      <c r="BB954" s="1342"/>
      <c r="BC954" s="1341"/>
      <c r="BD954" s="1341"/>
      <c r="BE954" s="1341"/>
      <c r="BF954" s="1341"/>
      <c r="BG954" s="1341"/>
      <c r="BH954" s="1341"/>
      <c r="BI954" s="1341"/>
      <c r="BJ954" s="1341"/>
      <c r="BK954" s="1341"/>
      <c r="BL954" s="1341"/>
      <c r="BM954" s="1341"/>
      <c r="BN954" s="1341"/>
      <c r="BO954" s="1341"/>
      <c r="BP954" s="1341"/>
      <c r="BQ954" s="1341"/>
      <c r="BR954" s="1341"/>
      <c r="BS954" s="1341"/>
      <c r="BT954" s="1341"/>
      <c r="BU954" s="1341"/>
      <c r="BV954" s="1341"/>
      <c r="BW954" s="1341"/>
      <c r="BX954" s="1341"/>
      <c r="BY954" s="1341"/>
      <c r="BZ954" s="1341"/>
      <c r="CA954" s="1341"/>
      <c r="CB954" s="1341"/>
      <c r="CC954" s="1341"/>
      <c r="CD954" s="1341"/>
      <c r="CE954" s="1341"/>
      <c r="CF954" s="1341"/>
      <c r="CG954" s="1341"/>
      <c r="CH954" s="1378">
        <f t="shared" si="21"/>
        <v>20000</v>
      </c>
      <c r="CI954" s="1372"/>
    </row>
    <row r="955" spans="1:87" s="1057" customFormat="1" ht="129" customHeight="1">
      <c r="A955" s="1702"/>
      <c r="B955" s="1705"/>
      <c r="C955" s="1993"/>
      <c r="D955" s="1649"/>
      <c r="E955" s="1543"/>
      <c r="F955" s="1543"/>
      <c r="G955" s="2261"/>
      <c r="H955" s="2155"/>
      <c r="I955" s="1975"/>
      <c r="J955" s="1611"/>
      <c r="K955" s="3135"/>
      <c r="L955" s="3165"/>
      <c r="M955" s="3167"/>
      <c r="N955" s="1186"/>
      <c r="O955" s="2045"/>
      <c r="P955" s="3377"/>
      <c r="Q955" s="1186"/>
      <c r="R955" s="2157"/>
      <c r="S955" s="3377"/>
      <c r="T955" s="1186"/>
      <c r="U955" s="2270"/>
      <c r="V955" s="3134"/>
      <c r="W955" s="929"/>
      <c r="X955" s="3135"/>
      <c r="Y955" s="3136"/>
      <c r="Z955" s="3119"/>
      <c r="AA955" s="261"/>
      <c r="AB955" s="262"/>
      <c r="AC955" s="1173"/>
      <c r="AD955" s="2547"/>
      <c r="AE955" s="1317"/>
      <c r="AF955" s="1362"/>
      <c r="AG955" s="1318"/>
      <c r="AH955" s="1318"/>
      <c r="AI955" s="1318"/>
      <c r="AJ955" s="1318"/>
      <c r="AK955" s="1318"/>
      <c r="AL955" s="1318"/>
      <c r="AM955" s="1318"/>
      <c r="AN955" s="1318"/>
      <c r="AO955" s="1318"/>
      <c r="AP955" s="1318"/>
      <c r="AQ955" s="1318"/>
      <c r="AR955" s="1318"/>
      <c r="AS955" s="1318"/>
      <c r="AT955" s="1318"/>
      <c r="AU955" s="1318"/>
      <c r="AV955" s="1318"/>
      <c r="AW955" s="1318"/>
      <c r="AX955" s="1318"/>
      <c r="AY955" s="1318"/>
      <c r="AZ955" s="1318"/>
      <c r="BA955" s="1318"/>
      <c r="BB955" s="1342"/>
      <c r="BC955" s="1341"/>
      <c r="BD955" s="1341"/>
      <c r="BE955" s="1341"/>
      <c r="BF955" s="1341"/>
      <c r="BG955" s="1341"/>
      <c r="BH955" s="1341"/>
      <c r="BI955" s="1341"/>
      <c r="BJ955" s="1341"/>
      <c r="BK955" s="1341"/>
      <c r="BL955" s="1341"/>
      <c r="BM955" s="1341"/>
      <c r="BN955" s="1341"/>
      <c r="BO955" s="1341"/>
      <c r="BP955" s="1341"/>
      <c r="BQ955" s="1341"/>
      <c r="BR955" s="1341"/>
      <c r="BS955" s="1341"/>
      <c r="BT955" s="1341"/>
      <c r="BU955" s="1341"/>
      <c r="BV955" s="1341"/>
      <c r="BW955" s="1341"/>
      <c r="BX955" s="1341"/>
      <c r="BY955" s="1341"/>
      <c r="BZ955" s="1341"/>
      <c r="CA955" s="1341"/>
      <c r="CB955" s="1341"/>
      <c r="CC955" s="1341"/>
      <c r="CD955" s="1341"/>
      <c r="CE955" s="1341"/>
      <c r="CF955" s="1341"/>
      <c r="CG955" s="1341"/>
      <c r="CH955" s="1378">
        <f t="shared" si="21"/>
        <v>0</v>
      </c>
      <c r="CI955" s="1372"/>
    </row>
    <row r="956" spans="1:87" s="1057" customFormat="1" ht="40.5">
      <c r="A956" s="1702"/>
      <c r="B956" s="1705"/>
      <c r="C956" s="1543"/>
      <c r="D956" s="1731"/>
      <c r="E956" s="1543"/>
      <c r="F956" s="1543"/>
      <c r="G956" s="2261"/>
      <c r="H956" s="2237" t="s">
        <v>2550</v>
      </c>
      <c r="I956" s="1977"/>
      <c r="J956" s="1612"/>
      <c r="K956" s="1157"/>
      <c r="L956" s="1907"/>
      <c r="M956" s="1907"/>
      <c r="N956" s="1117"/>
      <c r="O956" s="1151"/>
      <c r="P956" s="1152"/>
      <c r="Q956" s="1117"/>
      <c r="R956" s="1151"/>
      <c r="S956" s="1152"/>
      <c r="T956" s="1117"/>
      <c r="U956" s="1118"/>
      <c r="V956" s="1161"/>
      <c r="W956" s="1116"/>
      <c r="X956" s="1157"/>
      <c r="Y956" s="1160"/>
      <c r="Z956" s="2546"/>
      <c r="AA956" s="570"/>
      <c r="AB956" s="456"/>
      <c r="AC956" s="561"/>
      <c r="AD956" s="2531"/>
      <c r="AE956" s="1317"/>
      <c r="AF956" s="1362"/>
      <c r="AG956" s="1318"/>
      <c r="AH956" s="1318"/>
      <c r="AI956" s="1318"/>
      <c r="AJ956" s="1318"/>
      <c r="AK956" s="1318"/>
      <c r="AL956" s="1318"/>
      <c r="AM956" s="1318"/>
      <c r="AN956" s="1318"/>
      <c r="AO956" s="1318"/>
      <c r="AP956" s="1318"/>
      <c r="AQ956" s="1318"/>
      <c r="AR956" s="1318"/>
      <c r="AS956" s="1318"/>
      <c r="AT956" s="1318"/>
      <c r="AU956" s="1318"/>
      <c r="AV956" s="1318"/>
      <c r="AW956" s="1318"/>
      <c r="AX956" s="1318"/>
      <c r="AY956" s="1318"/>
      <c r="AZ956" s="1318"/>
      <c r="BA956" s="1318"/>
      <c r="BB956" s="1342"/>
      <c r="BC956" s="1341"/>
      <c r="BD956" s="1341"/>
      <c r="BE956" s="1341"/>
      <c r="BF956" s="1341"/>
      <c r="BG956" s="1341"/>
      <c r="BH956" s="1341"/>
      <c r="BI956" s="1341"/>
      <c r="BJ956" s="1341"/>
      <c r="BK956" s="1341"/>
      <c r="BL956" s="1341"/>
      <c r="BM956" s="1341"/>
      <c r="BN956" s="1341"/>
      <c r="BO956" s="1341"/>
      <c r="BP956" s="1341"/>
      <c r="BQ956" s="1341"/>
      <c r="BR956" s="1341"/>
      <c r="BS956" s="1341"/>
      <c r="BT956" s="1341"/>
      <c r="BU956" s="1341"/>
      <c r="BV956" s="1341"/>
      <c r="BW956" s="1341"/>
      <c r="BX956" s="1341"/>
      <c r="BY956" s="1341"/>
      <c r="BZ956" s="1341"/>
      <c r="CA956" s="1341"/>
      <c r="CB956" s="1341"/>
      <c r="CC956" s="1341"/>
      <c r="CD956" s="1341"/>
      <c r="CE956" s="1341"/>
      <c r="CF956" s="1341"/>
      <c r="CG956" s="1341"/>
      <c r="CH956" s="1378">
        <f t="shared" si="21"/>
        <v>0</v>
      </c>
      <c r="CI956" s="1372"/>
    </row>
    <row r="957" spans="1:87" s="1057" customFormat="1" ht="46.5" customHeight="1">
      <c r="A957" s="1702"/>
      <c r="B957" s="1705"/>
      <c r="C957" s="1543"/>
      <c r="D957" s="1731"/>
      <c r="E957" s="1543"/>
      <c r="F957" s="1543"/>
      <c r="G957" s="2261"/>
      <c r="H957" s="2237"/>
      <c r="I957" s="1548">
        <v>194</v>
      </c>
      <c r="J957" s="220">
        <v>31</v>
      </c>
      <c r="K957" s="3113" t="s">
        <v>2168</v>
      </c>
      <c r="L957" s="2167" t="s">
        <v>667</v>
      </c>
      <c r="M957" s="3115" t="s">
        <v>1071</v>
      </c>
      <c r="N957" s="1075"/>
      <c r="O957" s="1129"/>
      <c r="P957" s="2366"/>
      <c r="Q957" s="1075"/>
      <c r="R957" s="1129"/>
      <c r="S957" s="2366"/>
      <c r="T957" s="1075"/>
      <c r="U957" s="2186"/>
      <c r="V957" s="2035"/>
      <c r="W957" s="2223"/>
      <c r="X957" s="3113"/>
      <c r="Y957" s="1114"/>
      <c r="Z957" s="2258" t="s">
        <v>2169</v>
      </c>
      <c r="AA957" s="2064">
        <v>311</v>
      </c>
      <c r="AB957" s="1191">
        <v>3111</v>
      </c>
      <c r="AC957" s="1560" t="s">
        <v>1073</v>
      </c>
      <c r="AD957" s="1794">
        <f>250*100</f>
        <v>25000</v>
      </c>
      <c r="AE957" s="1317"/>
      <c r="AF957" s="1362"/>
      <c r="AG957" s="1318"/>
      <c r="AH957" s="1318"/>
      <c r="AI957" s="1318"/>
      <c r="AJ957" s="1318"/>
      <c r="AK957" s="1318"/>
      <c r="AL957" s="1318"/>
      <c r="AM957" s="1318"/>
      <c r="AN957" s="1318"/>
      <c r="AO957" s="1318"/>
      <c r="AP957" s="1318"/>
      <c r="AQ957" s="1318"/>
      <c r="AR957" s="1318"/>
      <c r="AS957" s="1328"/>
      <c r="AT957" s="1328"/>
      <c r="AU957" s="1328"/>
      <c r="AV957" s="1328"/>
      <c r="AW957" s="1328"/>
      <c r="AX957" s="1328"/>
      <c r="AY957" s="1318"/>
      <c r="AZ957" s="1318"/>
      <c r="BA957" s="1328">
        <f>+AD957</f>
        <v>25000</v>
      </c>
      <c r="BB957" s="1342"/>
      <c r="BC957" s="1341"/>
      <c r="BD957" s="1341"/>
      <c r="BE957" s="1341"/>
      <c r="BF957" s="1341"/>
      <c r="BG957" s="1341"/>
      <c r="BH957" s="1341"/>
      <c r="BI957" s="1341"/>
      <c r="BJ957" s="1341"/>
      <c r="BK957" s="1341"/>
      <c r="BL957" s="1341"/>
      <c r="BM957" s="1341"/>
      <c r="BN957" s="1341"/>
      <c r="BO957" s="1341"/>
      <c r="BP957" s="1341"/>
      <c r="BQ957" s="1341"/>
      <c r="BR957" s="1341"/>
      <c r="BS957" s="1341"/>
      <c r="BT957" s="1341"/>
      <c r="BU957" s="1341"/>
      <c r="BV957" s="1341"/>
      <c r="BW957" s="1341"/>
      <c r="BX957" s="1341"/>
      <c r="BY957" s="1341"/>
      <c r="BZ957" s="1341"/>
      <c r="CA957" s="1341"/>
      <c r="CB957" s="1341"/>
      <c r="CC957" s="1341"/>
      <c r="CD957" s="1341"/>
      <c r="CE957" s="1341"/>
      <c r="CF957" s="1341"/>
      <c r="CG957" s="1341"/>
      <c r="CH957" s="1378">
        <f t="shared" si="21"/>
        <v>25000</v>
      </c>
      <c r="CI957" s="1372"/>
    </row>
    <row r="958" spans="1:87" s="1057" customFormat="1" ht="96.75" customHeight="1">
      <c r="A958" s="1702"/>
      <c r="B958" s="1705"/>
      <c r="C958" s="1543"/>
      <c r="D958" s="1731"/>
      <c r="E958" s="1543"/>
      <c r="F958" s="1543"/>
      <c r="G958" s="2261"/>
      <c r="H958" s="2237"/>
      <c r="I958" s="1548"/>
      <c r="J958" s="220"/>
      <c r="K958" s="3137"/>
      <c r="L958" s="2167" t="s">
        <v>2170</v>
      </c>
      <c r="M958" s="3154"/>
      <c r="N958" s="1075"/>
      <c r="O958" s="1129"/>
      <c r="P958" s="2366"/>
      <c r="Q958" s="1075"/>
      <c r="R958" s="1129"/>
      <c r="S958" s="2366"/>
      <c r="T958" s="1075"/>
      <c r="U958" s="2186"/>
      <c r="V958" s="2035"/>
      <c r="W958" s="2223"/>
      <c r="X958" s="3137"/>
      <c r="Y958" s="1114"/>
      <c r="Z958" s="2543"/>
      <c r="AA958" s="442"/>
      <c r="AB958" s="752"/>
      <c r="AC958" s="1173"/>
      <c r="AD958" s="2529"/>
      <c r="AE958" s="1317"/>
      <c r="AF958" s="1362"/>
      <c r="AG958" s="1318"/>
      <c r="AH958" s="1318"/>
      <c r="AI958" s="1318"/>
      <c r="AJ958" s="1318"/>
      <c r="AK958" s="1318"/>
      <c r="AL958" s="1318"/>
      <c r="AM958" s="1318"/>
      <c r="AN958" s="1318"/>
      <c r="AO958" s="1318"/>
      <c r="AP958" s="1318"/>
      <c r="AQ958" s="1318"/>
      <c r="AR958" s="1318"/>
      <c r="AS958" s="1318"/>
      <c r="AT958" s="1318"/>
      <c r="AU958" s="1318"/>
      <c r="AV958" s="1318"/>
      <c r="AW958" s="1318"/>
      <c r="AX958" s="1318"/>
      <c r="AY958" s="1318"/>
      <c r="AZ958" s="1318"/>
      <c r="BA958" s="1318"/>
      <c r="BB958" s="1342"/>
      <c r="BC958" s="1341"/>
      <c r="BD958" s="1341"/>
      <c r="BE958" s="1341"/>
      <c r="BF958" s="1341"/>
      <c r="BG958" s="1341"/>
      <c r="BH958" s="1341"/>
      <c r="BI958" s="1341"/>
      <c r="BJ958" s="1341"/>
      <c r="BK958" s="1341"/>
      <c r="BL958" s="1341"/>
      <c r="BM958" s="1341"/>
      <c r="BN958" s="1341"/>
      <c r="BO958" s="1341"/>
      <c r="BP958" s="1341"/>
      <c r="BQ958" s="1341"/>
      <c r="BR958" s="1341"/>
      <c r="BS958" s="1341"/>
      <c r="BT958" s="1341"/>
      <c r="BU958" s="1341"/>
      <c r="BV958" s="1341"/>
      <c r="BW958" s="1341"/>
      <c r="BX958" s="1341"/>
      <c r="BY958" s="1341"/>
      <c r="BZ958" s="1341"/>
      <c r="CA958" s="1341"/>
      <c r="CB958" s="1341"/>
      <c r="CC958" s="1341"/>
      <c r="CD958" s="1341"/>
      <c r="CE958" s="1341"/>
      <c r="CF958" s="1341"/>
      <c r="CG958" s="1341"/>
      <c r="CH958" s="1378">
        <f t="shared" si="21"/>
        <v>0</v>
      </c>
      <c r="CI958" s="1372"/>
    </row>
    <row r="959" spans="1:87" s="1057" customFormat="1" ht="27.75">
      <c r="A959" s="1702"/>
      <c r="B959" s="1705"/>
      <c r="C959" s="1543"/>
      <c r="D959" s="1735"/>
      <c r="E959" s="1543"/>
      <c r="F959" s="1736"/>
      <c r="G959" s="2261"/>
      <c r="H959" s="2237"/>
      <c r="I959" s="1975"/>
      <c r="J959" s="1611"/>
      <c r="K959" s="2248"/>
      <c r="L959" s="2250"/>
      <c r="M959" s="2250"/>
      <c r="N959" s="1075"/>
      <c r="O959" s="1129"/>
      <c r="P959" s="2366"/>
      <c r="Q959" s="1075"/>
      <c r="R959" s="1129"/>
      <c r="S959" s="2366"/>
      <c r="T959" s="1075"/>
      <c r="U959" s="2186"/>
      <c r="V959" s="2367"/>
      <c r="W959" s="929"/>
      <c r="X959" s="2248"/>
      <c r="Y959" s="2255"/>
      <c r="Z959" s="2543"/>
      <c r="AA959" s="442"/>
      <c r="AB959" s="752"/>
      <c r="AC959" s="1173"/>
      <c r="AD959" s="2529"/>
      <c r="AE959" s="1317"/>
      <c r="AF959" s="1362"/>
      <c r="AG959" s="1318"/>
      <c r="AH959" s="1318"/>
      <c r="AI959" s="1318"/>
      <c r="AJ959" s="1318"/>
      <c r="AK959" s="1318"/>
      <c r="AL959" s="1318"/>
      <c r="AM959" s="1318"/>
      <c r="AN959" s="1318"/>
      <c r="AO959" s="1318"/>
      <c r="AP959" s="1318"/>
      <c r="AQ959" s="1318"/>
      <c r="AR959" s="1318"/>
      <c r="AS959" s="1318"/>
      <c r="AT959" s="1318"/>
      <c r="AU959" s="1318"/>
      <c r="AV959" s="1318"/>
      <c r="AW959" s="1318"/>
      <c r="AX959" s="1318"/>
      <c r="AY959" s="1318"/>
      <c r="AZ959" s="1318"/>
      <c r="BA959" s="1318"/>
      <c r="BB959" s="1342"/>
      <c r="BC959" s="1341"/>
      <c r="BD959" s="1341"/>
      <c r="BE959" s="1341"/>
      <c r="BF959" s="1341"/>
      <c r="BG959" s="1341"/>
      <c r="BH959" s="1341"/>
      <c r="BI959" s="1341"/>
      <c r="BJ959" s="1341"/>
      <c r="BK959" s="1341"/>
      <c r="BL959" s="1341"/>
      <c r="BM959" s="1341"/>
      <c r="BN959" s="1341"/>
      <c r="BO959" s="1341"/>
      <c r="BP959" s="1341"/>
      <c r="BQ959" s="1341"/>
      <c r="BR959" s="1341"/>
      <c r="BS959" s="1341"/>
      <c r="BT959" s="1341"/>
      <c r="BU959" s="1341"/>
      <c r="BV959" s="1341"/>
      <c r="BW959" s="1341"/>
      <c r="BX959" s="1341"/>
      <c r="BY959" s="1341"/>
      <c r="BZ959" s="1341"/>
      <c r="CA959" s="1341"/>
      <c r="CB959" s="1341"/>
      <c r="CC959" s="1341"/>
      <c r="CD959" s="1341"/>
      <c r="CE959" s="1341"/>
      <c r="CF959" s="1341"/>
      <c r="CG959" s="1341"/>
      <c r="CH959" s="1378">
        <f t="shared" si="21"/>
        <v>0</v>
      </c>
      <c r="CI959" s="1372"/>
    </row>
    <row r="960" spans="1:87" s="1057" customFormat="1" ht="30" customHeight="1" thickBot="1">
      <c r="A960" s="2400"/>
      <c r="B960" s="3117" t="s">
        <v>2475</v>
      </c>
      <c r="C960" s="3117"/>
      <c r="D960" s="3117"/>
      <c r="E960" s="3117"/>
      <c r="F960" s="3117"/>
      <c r="G960" s="3117"/>
      <c r="H960" s="3117"/>
      <c r="I960" s="3117"/>
      <c r="J960" s="3117"/>
      <c r="K960" s="3117"/>
      <c r="L960" s="3117"/>
      <c r="M960" s="3117"/>
      <c r="N960" s="3117"/>
      <c r="O960" s="3117"/>
      <c r="P960" s="3117"/>
      <c r="Q960" s="3117"/>
      <c r="R960" s="3117"/>
      <c r="S960" s="3117"/>
      <c r="T960" s="3117"/>
      <c r="U960" s="3117"/>
      <c r="V960" s="3117"/>
      <c r="W960" s="3117"/>
      <c r="X960" s="3117"/>
      <c r="Y960" s="3117"/>
      <c r="Z960" s="3117"/>
      <c r="AA960" s="3118"/>
      <c r="AB960" s="2540"/>
      <c r="AC960" s="2541"/>
      <c r="AD960" s="2542">
        <f>SUM(AD926:AD959)</f>
        <v>120000</v>
      </c>
      <c r="AE960" s="1317"/>
      <c r="AF960" s="1362"/>
      <c r="AG960" s="1318"/>
      <c r="AH960" s="1318"/>
      <c r="AI960" s="1318"/>
      <c r="AJ960" s="1318"/>
      <c r="AK960" s="1318"/>
      <c r="AL960" s="1318"/>
      <c r="AM960" s="1318"/>
      <c r="AN960" s="1318"/>
      <c r="AO960" s="1318"/>
      <c r="AP960" s="1318"/>
      <c r="AQ960" s="1318"/>
      <c r="AR960" s="1318"/>
      <c r="AS960" s="1318"/>
      <c r="AT960" s="1318"/>
      <c r="AU960" s="1318"/>
      <c r="AV960" s="1318"/>
      <c r="AW960" s="1318"/>
      <c r="AX960" s="1318"/>
      <c r="AY960" s="1318"/>
      <c r="AZ960" s="1318"/>
      <c r="BA960" s="1318"/>
      <c r="BB960" s="1342"/>
      <c r="BC960" s="1341"/>
      <c r="BD960" s="1341"/>
      <c r="BE960" s="1341"/>
      <c r="BF960" s="1341"/>
      <c r="BG960" s="1341"/>
      <c r="BH960" s="1341"/>
      <c r="BI960" s="1341"/>
      <c r="BJ960" s="1341"/>
      <c r="BK960" s="1341"/>
      <c r="BL960" s="1341"/>
      <c r="BM960" s="1341"/>
      <c r="BN960" s="1341"/>
      <c r="BO960" s="1341"/>
      <c r="BP960" s="1341"/>
      <c r="BQ960" s="1341"/>
      <c r="BR960" s="1341"/>
      <c r="BS960" s="1341"/>
      <c r="BT960" s="1341"/>
      <c r="BU960" s="1341"/>
      <c r="BV960" s="1341"/>
      <c r="BW960" s="1341"/>
      <c r="BX960" s="1341"/>
      <c r="BY960" s="1341"/>
      <c r="BZ960" s="1341"/>
      <c r="CA960" s="1341"/>
      <c r="CB960" s="1341"/>
      <c r="CC960" s="1341"/>
      <c r="CD960" s="1341"/>
      <c r="CE960" s="1341"/>
      <c r="CF960" s="1341"/>
      <c r="CG960" s="1341"/>
      <c r="CH960" s="1378">
        <f t="shared" si="21"/>
        <v>0</v>
      </c>
      <c r="CI960" s="1372"/>
    </row>
    <row r="961" spans="1:87" s="1057" customFormat="1" ht="34.5" customHeight="1">
      <c r="A961" s="1702">
        <v>22</v>
      </c>
      <c r="B961" s="1701">
        <v>3</v>
      </c>
      <c r="C961" s="3157" t="s">
        <v>2171</v>
      </c>
      <c r="D961" s="1727" t="s">
        <v>622</v>
      </c>
      <c r="E961" s="3476" t="s">
        <v>2084</v>
      </c>
      <c r="F961" s="3478" t="s">
        <v>2172</v>
      </c>
      <c r="G961" s="3480" t="s">
        <v>2080</v>
      </c>
      <c r="H961" s="3089" t="s">
        <v>2558</v>
      </c>
      <c r="I961" s="1980">
        <v>195</v>
      </c>
      <c r="J961" s="1610">
        <v>32</v>
      </c>
      <c r="K961" s="3481" t="s">
        <v>2173</v>
      </c>
      <c r="L961" s="3091" t="s">
        <v>2174</v>
      </c>
      <c r="M961" s="3093" t="s">
        <v>2175</v>
      </c>
      <c r="N961" s="1186"/>
      <c r="O961" s="2270"/>
      <c r="P961" s="2367"/>
      <c r="Q961" s="2046"/>
      <c r="R961" s="2045"/>
      <c r="S961" s="2031"/>
      <c r="T961" s="2046"/>
      <c r="U961" s="2045"/>
      <c r="V961" s="2031"/>
      <c r="W961" s="2046"/>
      <c r="X961" s="2045"/>
      <c r="Y961" s="2038"/>
      <c r="Z961" s="2543"/>
      <c r="AA961" s="442"/>
      <c r="AB961" s="752"/>
      <c r="AC961" s="1173"/>
      <c r="AD961" s="2529"/>
      <c r="AE961" s="1317"/>
      <c r="AF961" s="1362"/>
      <c r="AG961" s="1318"/>
      <c r="AH961" s="1318"/>
      <c r="AI961" s="1318"/>
      <c r="AJ961" s="1318"/>
      <c r="AK961" s="1318"/>
      <c r="AL961" s="1318"/>
      <c r="AM961" s="1318"/>
      <c r="AN961" s="1318"/>
      <c r="AO961" s="1318"/>
      <c r="AP961" s="1318"/>
      <c r="AQ961" s="1318"/>
      <c r="AR961" s="1318"/>
      <c r="AS961" s="1318"/>
      <c r="AT961" s="1318"/>
      <c r="AU961" s="1318"/>
      <c r="AV961" s="1318"/>
      <c r="AW961" s="1318"/>
      <c r="AX961" s="1318"/>
      <c r="AY961" s="1318"/>
      <c r="AZ961" s="1318"/>
      <c r="BA961" s="1318"/>
      <c r="BB961" s="1342"/>
      <c r="BC961" s="1341"/>
      <c r="BD961" s="1341"/>
      <c r="BE961" s="1341"/>
      <c r="BF961" s="1341"/>
      <c r="BG961" s="1341"/>
      <c r="BH961" s="1341"/>
      <c r="BI961" s="1341"/>
      <c r="BJ961" s="1341"/>
      <c r="BK961" s="1341"/>
      <c r="BL961" s="1341"/>
      <c r="BM961" s="1341"/>
      <c r="BN961" s="1341"/>
      <c r="BO961" s="1341"/>
      <c r="BP961" s="1341"/>
      <c r="BQ961" s="1341"/>
      <c r="BR961" s="1341"/>
      <c r="BS961" s="1341"/>
      <c r="BT961" s="1341"/>
      <c r="BU961" s="1341"/>
      <c r="BV961" s="1341"/>
      <c r="BW961" s="1341"/>
      <c r="BX961" s="1341"/>
      <c r="BY961" s="1341"/>
      <c r="BZ961" s="1341"/>
      <c r="CA961" s="1341"/>
      <c r="CB961" s="1341"/>
      <c r="CC961" s="1341"/>
      <c r="CD961" s="1341"/>
      <c r="CE961" s="1341"/>
      <c r="CF961" s="1341"/>
      <c r="CG961" s="1341"/>
      <c r="CH961" s="1378">
        <f t="shared" si="21"/>
        <v>0</v>
      </c>
      <c r="CI961" s="1372"/>
    </row>
    <row r="962" spans="1:87" s="1057" customFormat="1" ht="102.75" customHeight="1">
      <c r="A962" s="1702"/>
      <c r="B962" s="1701"/>
      <c r="C962" s="3158"/>
      <c r="D962" s="3155" t="s">
        <v>2176</v>
      </c>
      <c r="E962" s="3477"/>
      <c r="F962" s="3479"/>
      <c r="G962" s="3471"/>
      <c r="H962" s="3090"/>
      <c r="I962" s="1982"/>
      <c r="J962" s="1613"/>
      <c r="K962" s="3482"/>
      <c r="L962" s="3092"/>
      <c r="M962" s="3094"/>
      <c r="N962" s="1186"/>
      <c r="O962" s="2270"/>
      <c r="P962" s="2367"/>
      <c r="Q962" s="2046"/>
      <c r="R962" s="2045"/>
      <c r="S962" s="2031"/>
      <c r="T962" s="2046"/>
      <c r="U962" s="2045"/>
      <c r="V962" s="2031"/>
      <c r="W962" s="2046"/>
      <c r="X962" s="2045"/>
      <c r="Y962" s="2038"/>
      <c r="Z962" s="2543"/>
      <c r="AA962" s="442"/>
      <c r="AB962" s="752"/>
      <c r="AC962" s="1173"/>
      <c r="AD962" s="2529"/>
      <c r="AE962" s="1317"/>
      <c r="AF962" s="1362"/>
      <c r="AG962" s="1318"/>
      <c r="AH962" s="1318"/>
      <c r="AI962" s="1318"/>
      <c r="AJ962" s="1318"/>
      <c r="AK962" s="1318"/>
      <c r="AL962" s="1318"/>
      <c r="AM962" s="1318"/>
      <c r="AN962" s="1318"/>
      <c r="AO962" s="1318"/>
      <c r="AP962" s="1318"/>
      <c r="AQ962" s="1318"/>
      <c r="AR962" s="1318"/>
      <c r="AS962" s="1318"/>
      <c r="AT962" s="1318"/>
      <c r="AU962" s="1318"/>
      <c r="AV962" s="1318"/>
      <c r="AW962" s="1318"/>
      <c r="AX962" s="1318"/>
      <c r="AY962" s="1318"/>
      <c r="AZ962" s="1318"/>
      <c r="BA962" s="1318"/>
      <c r="BB962" s="1342"/>
      <c r="BC962" s="1341"/>
      <c r="BD962" s="1341"/>
      <c r="BE962" s="1341"/>
      <c r="BF962" s="1341"/>
      <c r="BG962" s="1341"/>
      <c r="BH962" s="1341"/>
      <c r="BI962" s="1341"/>
      <c r="BJ962" s="1341"/>
      <c r="BK962" s="1341"/>
      <c r="BL962" s="1341"/>
      <c r="BM962" s="1341"/>
      <c r="BN962" s="1341"/>
      <c r="BO962" s="1341"/>
      <c r="BP962" s="1341"/>
      <c r="BQ962" s="1341"/>
      <c r="BR962" s="1341"/>
      <c r="BS962" s="1341"/>
      <c r="BT962" s="1341"/>
      <c r="BU962" s="1341"/>
      <c r="BV962" s="1341"/>
      <c r="BW962" s="1341"/>
      <c r="BX962" s="1341"/>
      <c r="BY962" s="1341"/>
      <c r="BZ962" s="1341"/>
      <c r="CA962" s="1341"/>
      <c r="CB962" s="1341"/>
      <c r="CC962" s="1341"/>
      <c r="CD962" s="1341"/>
      <c r="CE962" s="1341"/>
      <c r="CF962" s="1341"/>
      <c r="CG962" s="1341"/>
      <c r="CH962" s="1378">
        <f t="shared" si="21"/>
        <v>0</v>
      </c>
      <c r="CI962" s="1372"/>
    </row>
    <row r="963" spans="1:87" s="1057" customFormat="1" ht="71.25" customHeight="1">
      <c r="A963" s="1702"/>
      <c r="B963" s="1701"/>
      <c r="C963" s="3158"/>
      <c r="D963" s="3155"/>
      <c r="E963" s="240" t="s">
        <v>1028</v>
      </c>
      <c r="F963" s="3479"/>
      <c r="G963" s="2235"/>
      <c r="H963" s="3096" t="s">
        <v>2556</v>
      </c>
      <c r="I963" s="1982"/>
      <c r="J963" s="1613"/>
      <c r="K963" s="3482"/>
      <c r="L963" s="2239"/>
      <c r="M963" s="2239"/>
      <c r="N963" s="1186"/>
      <c r="O963" s="2270"/>
      <c r="P963" s="2367"/>
      <c r="Q963" s="2046"/>
      <c r="R963" s="2045"/>
      <c r="S963" s="2031"/>
      <c r="T963" s="2046"/>
      <c r="U963" s="2045"/>
      <c r="V963" s="2031"/>
      <c r="W963" s="2046"/>
      <c r="X963" s="2045"/>
      <c r="Y963" s="2038"/>
      <c r="Z963" s="2543"/>
      <c r="AA963" s="442"/>
      <c r="AB963" s="752"/>
      <c r="AC963" s="1173"/>
      <c r="AD963" s="2529"/>
      <c r="AE963" s="1317"/>
      <c r="AF963" s="1362"/>
      <c r="AG963" s="1318"/>
      <c r="AH963" s="1318"/>
      <c r="AI963" s="1318"/>
      <c r="AJ963" s="1318"/>
      <c r="AK963" s="1318"/>
      <c r="AL963" s="1318"/>
      <c r="AM963" s="1318"/>
      <c r="AN963" s="1318"/>
      <c r="AO963" s="1318"/>
      <c r="AP963" s="1318"/>
      <c r="AQ963" s="1318"/>
      <c r="AR963" s="1318"/>
      <c r="AS963" s="1318"/>
      <c r="AT963" s="1318"/>
      <c r="AU963" s="1318"/>
      <c r="AV963" s="1318"/>
      <c r="AW963" s="1318"/>
      <c r="AX963" s="1318"/>
      <c r="AY963" s="1318"/>
      <c r="AZ963" s="1318"/>
      <c r="BA963" s="1318"/>
      <c r="BB963" s="1342"/>
      <c r="BC963" s="1341"/>
      <c r="BD963" s="1341"/>
      <c r="BE963" s="1341"/>
      <c r="BF963" s="1341"/>
      <c r="BG963" s="1341"/>
      <c r="BH963" s="1341"/>
      <c r="BI963" s="1341"/>
      <c r="BJ963" s="1341"/>
      <c r="BK963" s="1341"/>
      <c r="BL963" s="1341"/>
      <c r="BM963" s="1341"/>
      <c r="BN963" s="1341"/>
      <c r="BO963" s="1341"/>
      <c r="BP963" s="1341"/>
      <c r="BQ963" s="1341"/>
      <c r="BR963" s="1341"/>
      <c r="BS963" s="1341"/>
      <c r="BT963" s="1341"/>
      <c r="BU963" s="1341"/>
      <c r="BV963" s="1341"/>
      <c r="BW963" s="1341"/>
      <c r="BX963" s="1341"/>
      <c r="BY963" s="1341"/>
      <c r="BZ963" s="1341"/>
      <c r="CA963" s="1341"/>
      <c r="CB963" s="1341"/>
      <c r="CC963" s="1341"/>
      <c r="CD963" s="1341"/>
      <c r="CE963" s="1341"/>
      <c r="CF963" s="1341"/>
      <c r="CG963" s="1341"/>
      <c r="CH963" s="1378">
        <f t="shared" si="21"/>
        <v>0</v>
      </c>
      <c r="CI963" s="1372"/>
    </row>
    <row r="964" spans="1:87" s="1057" customFormat="1" ht="123.75" customHeight="1">
      <c r="A964" s="1702"/>
      <c r="B964" s="1701"/>
      <c r="C964" s="3158"/>
      <c r="D964" s="3155"/>
      <c r="E964" s="240" t="s">
        <v>1033</v>
      </c>
      <c r="F964" s="3479"/>
      <c r="G964" s="3156"/>
      <c r="H964" s="3096"/>
      <c r="I964" s="1982"/>
      <c r="J964" s="1613"/>
      <c r="K964" s="2244" t="s">
        <v>2177</v>
      </c>
      <c r="L964" s="2239"/>
      <c r="M964" s="2239"/>
      <c r="N964" s="1186"/>
      <c r="O964" s="2270"/>
      <c r="P964" s="2367"/>
      <c r="Q964" s="2046"/>
      <c r="R964" s="2045"/>
      <c r="S964" s="2031"/>
      <c r="T964" s="2046"/>
      <c r="U964" s="2045"/>
      <c r="V964" s="2031"/>
      <c r="W964" s="2046"/>
      <c r="X964" s="2045"/>
      <c r="Y964" s="2038"/>
      <c r="Z964" s="2543"/>
      <c r="AA964" s="442"/>
      <c r="AB964" s="752"/>
      <c r="AC964" s="1173"/>
      <c r="AD964" s="2529"/>
      <c r="AE964" s="1317"/>
      <c r="AF964" s="1362"/>
      <c r="AG964" s="1318"/>
      <c r="AH964" s="1318"/>
      <c r="AI964" s="1318"/>
      <c r="AJ964" s="1318"/>
      <c r="AK964" s="1318"/>
      <c r="AL964" s="1318"/>
      <c r="AM964" s="1318"/>
      <c r="AN964" s="1318"/>
      <c r="AO964" s="1318"/>
      <c r="AP964" s="1318"/>
      <c r="AQ964" s="1318"/>
      <c r="AR964" s="1318"/>
      <c r="AS964" s="1318"/>
      <c r="AT964" s="1318"/>
      <c r="AU964" s="1318"/>
      <c r="AV964" s="1318"/>
      <c r="AW964" s="1318"/>
      <c r="AX964" s="1318"/>
      <c r="AY964" s="1318"/>
      <c r="AZ964" s="1318"/>
      <c r="BA964" s="1318"/>
      <c r="BB964" s="1342"/>
      <c r="BC964" s="1341"/>
      <c r="BD964" s="1341"/>
      <c r="BE964" s="1341"/>
      <c r="BF964" s="1341"/>
      <c r="BG964" s="1341"/>
      <c r="BH964" s="1341"/>
      <c r="BI964" s="1341"/>
      <c r="BJ964" s="1341"/>
      <c r="BK964" s="1341"/>
      <c r="BL964" s="1341"/>
      <c r="BM964" s="1341"/>
      <c r="BN964" s="1341"/>
      <c r="BO964" s="1341"/>
      <c r="BP964" s="1341"/>
      <c r="BQ964" s="1341"/>
      <c r="BR964" s="1341"/>
      <c r="BS964" s="1341"/>
      <c r="BT964" s="1341"/>
      <c r="BU964" s="1341"/>
      <c r="BV964" s="1341"/>
      <c r="BW964" s="1341"/>
      <c r="BX964" s="1341"/>
      <c r="BY964" s="1341"/>
      <c r="BZ964" s="1341"/>
      <c r="CA964" s="1341"/>
      <c r="CB964" s="1341"/>
      <c r="CC964" s="1341"/>
      <c r="CD964" s="1341"/>
      <c r="CE964" s="1341"/>
      <c r="CF964" s="1341"/>
      <c r="CG964" s="1341"/>
      <c r="CH964" s="1378">
        <f t="shared" si="21"/>
        <v>0</v>
      </c>
      <c r="CI964" s="1372"/>
    </row>
    <row r="965" spans="1:87" s="1057" customFormat="1" ht="27.75">
      <c r="A965" s="1702"/>
      <c r="B965" s="1705"/>
      <c r="C965" s="1736"/>
      <c r="D965" s="2370" t="s">
        <v>2178</v>
      </c>
      <c r="E965" s="240"/>
      <c r="F965" s="2236"/>
      <c r="G965" s="3156"/>
      <c r="H965" s="2237"/>
      <c r="I965" s="1983"/>
      <c r="J965" s="1614"/>
      <c r="K965" s="1193"/>
      <c r="L965" s="1916"/>
      <c r="M965" s="1916"/>
      <c r="N965" s="1117"/>
      <c r="O965" s="1118"/>
      <c r="P965" s="1161"/>
      <c r="Q965" s="1117"/>
      <c r="R965" s="1151"/>
      <c r="S965" s="1152"/>
      <c r="T965" s="1117"/>
      <c r="U965" s="1151"/>
      <c r="V965" s="1152"/>
      <c r="W965" s="1117"/>
      <c r="X965" s="1151"/>
      <c r="Y965" s="794"/>
      <c r="Z965" s="2545"/>
      <c r="AA965" s="442"/>
      <c r="AB965" s="752"/>
      <c r="AC965" s="1173"/>
      <c r="AD965" s="2529"/>
      <c r="AE965" s="1317"/>
      <c r="AF965" s="1362"/>
      <c r="AG965" s="1318"/>
      <c r="AH965" s="1318"/>
      <c r="AI965" s="1318"/>
      <c r="AJ965" s="1318"/>
      <c r="AK965" s="1318"/>
      <c r="AL965" s="1318"/>
      <c r="AM965" s="1318"/>
      <c r="AN965" s="1318"/>
      <c r="AO965" s="1318"/>
      <c r="AP965" s="1318"/>
      <c r="AQ965" s="1318"/>
      <c r="AR965" s="1318"/>
      <c r="AS965" s="1318"/>
      <c r="AT965" s="1318"/>
      <c r="AU965" s="1318"/>
      <c r="AV965" s="1318"/>
      <c r="AW965" s="1318"/>
      <c r="AX965" s="1318"/>
      <c r="AY965" s="1318"/>
      <c r="AZ965" s="1318"/>
      <c r="BA965" s="1318"/>
      <c r="BB965" s="1342"/>
      <c r="BC965" s="1341"/>
      <c r="BD965" s="1341"/>
      <c r="BE965" s="1341"/>
      <c r="BF965" s="1341"/>
      <c r="BG965" s="1341"/>
      <c r="BH965" s="1341"/>
      <c r="BI965" s="1341"/>
      <c r="BJ965" s="1341"/>
      <c r="BK965" s="1341"/>
      <c r="BL965" s="1341"/>
      <c r="BM965" s="1341"/>
      <c r="BN965" s="1341"/>
      <c r="BO965" s="1341"/>
      <c r="BP965" s="1341"/>
      <c r="BQ965" s="1341"/>
      <c r="BR965" s="1341"/>
      <c r="BS965" s="1341"/>
      <c r="BT965" s="1341"/>
      <c r="BU965" s="1341"/>
      <c r="BV965" s="1341"/>
      <c r="BW965" s="1341"/>
      <c r="BX965" s="1341"/>
      <c r="BY965" s="1341"/>
      <c r="BZ965" s="1341"/>
      <c r="CA965" s="1341"/>
      <c r="CB965" s="1341"/>
      <c r="CC965" s="1341"/>
      <c r="CD965" s="1341"/>
      <c r="CE965" s="1341"/>
      <c r="CF965" s="1341"/>
      <c r="CG965" s="1341"/>
      <c r="CH965" s="1378">
        <f t="shared" si="21"/>
        <v>0</v>
      </c>
      <c r="CI965" s="1372"/>
    </row>
    <row r="966" spans="1:87" s="1057" customFormat="1" ht="103.5" customHeight="1">
      <c r="A966" s="1702"/>
      <c r="B966" s="1705"/>
      <c r="C966" s="1994"/>
      <c r="D966" s="1735" t="s">
        <v>2179</v>
      </c>
      <c r="E966" s="240"/>
      <c r="F966" s="2236"/>
      <c r="G966" s="3156"/>
      <c r="H966" s="2237"/>
      <c r="I966" s="1982"/>
      <c r="J966" s="1613"/>
      <c r="K966" s="1194" t="s">
        <v>2180</v>
      </c>
      <c r="L966" s="2239"/>
      <c r="M966" s="2239"/>
      <c r="N966" s="1075"/>
      <c r="O966" s="2186"/>
      <c r="P966" s="1195"/>
      <c r="Q966" s="1075"/>
      <c r="R966" s="2186"/>
      <c r="S966" s="1195"/>
      <c r="T966" s="1075"/>
      <c r="U966" s="2186"/>
      <c r="V966" s="1195"/>
      <c r="W966" s="1075"/>
      <c r="X966" s="2186"/>
      <c r="Y966" s="1196"/>
      <c r="Z966" s="2548"/>
      <c r="AA966" s="810"/>
      <c r="AB966" s="1567"/>
      <c r="AC966" s="2129"/>
      <c r="AD966" s="2530"/>
      <c r="AE966" s="1317"/>
      <c r="AF966" s="1362"/>
      <c r="AG966" s="1318"/>
      <c r="AH966" s="1318"/>
      <c r="AI966" s="1318"/>
      <c r="AJ966" s="1318"/>
      <c r="AK966" s="1318"/>
      <c r="AL966" s="1318"/>
      <c r="AM966" s="1318"/>
      <c r="AN966" s="1318"/>
      <c r="AO966" s="1318"/>
      <c r="AP966" s="1318"/>
      <c r="AQ966" s="1318"/>
      <c r="AR966" s="1318"/>
      <c r="AS966" s="1318"/>
      <c r="AT966" s="1318"/>
      <c r="AU966" s="1318"/>
      <c r="AV966" s="1318"/>
      <c r="AW966" s="1318"/>
      <c r="AX966" s="1318"/>
      <c r="AY966" s="1318"/>
      <c r="AZ966" s="1318"/>
      <c r="BA966" s="1318"/>
      <c r="BB966" s="1342"/>
      <c r="BC966" s="1341"/>
      <c r="BD966" s="1341"/>
      <c r="BE966" s="1341"/>
      <c r="BF966" s="1341"/>
      <c r="BG966" s="1341"/>
      <c r="BH966" s="1341"/>
      <c r="BI966" s="1341"/>
      <c r="BJ966" s="1341"/>
      <c r="BK966" s="1341"/>
      <c r="BL966" s="1341"/>
      <c r="BM966" s="1341"/>
      <c r="BN966" s="1341"/>
      <c r="BO966" s="1341"/>
      <c r="BP966" s="1341"/>
      <c r="BQ966" s="1341"/>
      <c r="BR966" s="1341"/>
      <c r="BS966" s="1341"/>
      <c r="BT966" s="1341"/>
      <c r="BU966" s="1341"/>
      <c r="BV966" s="1341"/>
      <c r="BW966" s="1341"/>
      <c r="BX966" s="1341"/>
      <c r="BY966" s="1341"/>
      <c r="BZ966" s="1341"/>
      <c r="CA966" s="1341"/>
      <c r="CB966" s="1341"/>
      <c r="CC966" s="1341"/>
      <c r="CD966" s="1341"/>
      <c r="CE966" s="1341"/>
      <c r="CF966" s="1341"/>
      <c r="CG966" s="1341"/>
      <c r="CH966" s="1378">
        <f t="shared" si="21"/>
        <v>0</v>
      </c>
      <c r="CI966" s="1372"/>
    </row>
    <row r="967" spans="1:87" s="1057" customFormat="1" ht="69" customHeight="1">
      <c r="A967" s="1702"/>
      <c r="B967" s="1705"/>
      <c r="C967" s="1736"/>
      <c r="D967" s="3155" t="s">
        <v>2181</v>
      </c>
      <c r="E967" s="240"/>
      <c r="F967" s="2236"/>
      <c r="G967" s="1753"/>
      <c r="H967" s="2206"/>
      <c r="I967" s="1982" t="s">
        <v>2460</v>
      </c>
      <c r="J967" s="1613" t="s">
        <v>2188</v>
      </c>
      <c r="K967" s="3473" t="s">
        <v>2182</v>
      </c>
      <c r="L967" s="3092" t="s">
        <v>1070</v>
      </c>
      <c r="M967" s="2239" t="s">
        <v>2183</v>
      </c>
      <c r="N967" s="2030"/>
      <c r="O967" s="2044"/>
      <c r="P967" s="2027"/>
      <c r="Q967" s="1075"/>
      <c r="R967" s="2186"/>
      <c r="S967" s="1146"/>
      <c r="T967" s="1075"/>
      <c r="U967" s="2186"/>
      <c r="V967" s="1146"/>
      <c r="W967" s="1075"/>
      <c r="X967" s="2186"/>
      <c r="Y967" s="1149"/>
      <c r="Z967" s="1867" t="s">
        <v>2184</v>
      </c>
      <c r="AA967" s="442"/>
      <c r="AB967" s="752"/>
      <c r="AC967" s="1173"/>
      <c r="AD967" s="2529"/>
      <c r="AE967" s="1317"/>
      <c r="AF967" s="1362"/>
      <c r="AG967" s="1318"/>
      <c r="AH967" s="1318"/>
      <c r="AI967" s="1318"/>
      <c r="AJ967" s="1318"/>
      <c r="AK967" s="1318"/>
      <c r="AL967" s="1318"/>
      <c r="AM967" s="1318"/>
      <c r="AN967" s="1318"/>
      <c r="AO967" s="1318"/>
      <c r="AP967" s="1318"/>
      <c r="AQ967" s="1318"/>
      <c r="AR967" s="1318"/>
      <c r="AS967" s="1318"/>
      <c r="AT967" s="1318"/>
      <c r="AU967" s="1318"/>
      <c r="AV967" s="1318"/>
      <c r="AW967" s="1318"/>
      <c r="AX967" s="1318"/>
      <c r="AY967" s="1318"/>
      <c r="AZ967" s="1318"/>
      <c r="BA967" s="1318"/>
      <c r="BB967" s="1342"/>
      <c r="BC967" s="1341"/>
      <c r="BD967" s="1341"/>
      <c r="BE967" s="1341"/>
      <c r="BF967" s="1341"/>
      <c r="BG967" s="1341"/>
      <c r="BH967" s="1341"/>
      <c r="BI967" s="1341"/>
      <c r="BJ967" s="1341"/>
      <c r="BK967" s="1341"/>
      <c r="BL967" s="1341"/>
      <c r="BM967" s="1341"/>
      <c r="BN967" s="1341"/>
      <c r="BO967" s="1341"/>
      <c r="BP967" s="1341"/>
      <c r="BQ967" s="1341"/>
      <c r="BR967" s="1341"/>
      <c r="BS967" s="1341"/>
      <c r="BT967" s="1341"/>
      <c r="BU967" s="1341"/>
      <c r="BV967" s="1341"/>
      <c r="BW967" s="1341"/>
      <c r="BX967" s="1341"/>
      <c r="BY967" s="1341"/>
      <c r="BZ967" s="1341"/>
      <c r="CA967" s="1341"/>
      <c r="CB967" s="1341"/>
      <c r="CC967" s="1341"/>
      <c r="CD967" s="1341"/>
      <c r="CE967" s="1341"/>
      <c r="CF967" s="1341"/>
      <c r="CG967" s="1341"/>
      <c r="CH967" s="1378">
        <f t="shared" si="21"/>
        <v>0</v>
      </c>
      <c r="CI967" s="1372"/>
    </row>
    <row r="968" spans="1:87" s="1057" customFormat="1" ht="170.25" customHeight="1">
      <c r="A968" s="1702"/>
      <c r="B968" s="1705"/>
      <c r="C968" s="1736"/>
      <c r="D968" s="3155"/>
      <c r="E968" s="1736"/>
      <c r="F968" s="2236"/>
      <c r="G968" s="1753"/>
      <c r="H968" s="2206"/>
      <c r="I968" s="1982"/>
      <c r="J968" s="1613"/>
      <c r="K968" s="3473"/>
      <c r="L968" s="3092"/>
      <c r="M968" s="1917"/>
      <c r="N968" s="1075"/>
      <c r="O968" s="2186"/>
      <c r="P968" s="1146"/>
      <c r="Q968" s="1075"/>
      <c r="R968" s="2186"/>
      <c r="S968" s="1146"/>
      <c r="T968" s="1075"/>
      <c r="U968" s="2186"/>
      <c r="V968" s="1146"/>
      <c r="W968" s="1075"/>
      <c r="X968" s="2186"/>
      <c r="Y968" s="1149"/>
      <c r="Z968" s="2545"/>
      <c r="AA968" s="442"/>
      <c r="AB968" s="752"/>
      <c r="AC968" s="1173"/>
      <c r="AD968" s="2529"/>
      <c r="AE968" s="1317"/>
      <c r="AF968" s="1362"/>
      <c r="AG968" s="1318"/>
      <c r="AH968" s="1318"/>
      <c r="AI968" s="1318"/>
      <c r="AJ968" s="1318"/>
      <c r="AK968" s="1318"/>
      <c r="AL968" s="1318"/>
      <c r="AM968" s="1318"/>
      <c r="AN968" s="1318"/>
      <c r="AO968" s="1318"/>
      <c r="AP968" s="1318"/>
      <c r="AQ968" s="1318"/>
      <c r="AR968" s="1318"/>
      <c r="AS968" s="1318"/>
      <c r="AT968" s="1318"/>
      <c r="AU968" s="1318"/>
      <c r="AV968" s="1318"/>
      <c r="AW968" s="1318"/>
      <c r="AX968" s="1318"/>
      <c r="AY968" s="1318"/>
      <c r="AZ968" s="1318"/>
      <c r="BA968" s="1318"/>
      <c r="BB968" s="1342"/>
      <c r="BC968" s="1341"/>
      <c r="BD968" s="1341"/>
      <c r="BE968" s="1341"/>
      <c r="BF968" s="1341"/>
      <c r="BG968" s="1341"/>
      <c r="BH968" s="1341"/>
      <c r="BI968" s="1341"/>
      <c r="BJ968" s="1341"/>
      <c r="BK968" s="1341"/>
      <c r="BL968" s="1341"/>
      <c r="BM968" s="1341"/>
      <c r="BN968" s="1341"/>
      <c r="BO968" s="1341"/>
      <c r="BP968" s="1341"/>
      <c r="BQ968" s="1341"/>
      <c r="BR968" s="1341"/>
      <c r="BS968" s="1341"/>
      <c r="BT968" s="1341"/>
      <c r="BU968" s="1341"/>
      <c r="BV968" s="1341"/>
      <c r="BW968" s="1341"/>
      <c r="BX968" s="1341"/>
      <c r="BY968" s="1341"/>
      <c r="BZ968" s="1341"/>
      <c r="CA968" s="1341"/>
      <c r="CB968" s="1341"/>
      <c r="CC968" s="1341"/>
      <c r="CD968" s="1341"/>
      <c r="CE968" s="1341"/>
      <c r="CF968" s="1341"/>
      <c r="CG968" s="1341"/>
      <c r="CH968" s="1378">
        <f t="shared" si="21"/>
        <v>0</v>
      </c>
      <c r="CI968" s="1372"/>
    </row>
    <row r="969" spans="1:87" s="1057" customFormat="1" ht="27.75">
      <c r="A969" s="1702"/>
      <c r="B969" s="1705"/>
      <c r="C969" s="1736"/>
      <c r="D969" s="3155"/>
      <c r="E969" s="1736"/>
      <c r="F969" s="2236"/>
      <c r="G969" s="1753"/>
      <c r="H969" s="2206"/>
      <c r="I969" s="1983"/>
      <c r="J969" s="1614"/>
      <c r="K969" s="515"/>
      <c r="L969" s="1918"/>
      <c r="M969" s="1918"/>
      <c r="N969" s="1197"/>
      <c r="O969" s="1198"/>
      <c r="P969" s="1140"/>
      <c r="Q969" s="1197"/>
      <c r="R969" s="1198"/>
      <c r="S969" s="1140"/>
      <c r="T969" s="1197"/>
      <c r="U969" s="1198"/>
      <c r="V969" s="1140"/>
      <c r="W969" s="1197"/>
      <c r="X969" s="1198"/>
      <c r="Y969" s="1199"/>
      <c r="Z969" s="2549"/>
      <c r="AA969" s="570"/>
      <c r="AB969" s="456"/>
      <c r="AC969" s="561"/>
      <c r="AD969" s="2531"/>
      <c r="AE969" s="1317"/>
      <c r="AF969" s="1362"/>
      <c r="AG969" s="1318"/>
      <c r="AH969" s="1318"/>
      <c r="AI969" s="1318"/>
      <c r="AJ969" s="1318"/>
      <c r="AK969" s="1318"/>
      <c r="AL969" s="1318"/>
      <c r="AM969" s="1318"/>
      <c r="AN969" s="1318"/>
      <c r="AO969" s="1318"/>
      <c r="AP969" s="1318"/>
      <c r="AQ969" s="1318"/>
      <c r="AR969" s="1318"/>
      <c r="AS969" s="1318"/>
      <c r="AT969" s="1318"/>
      <c r="AU969" s="1318"/>
      <c r="AV969" s="1318"/>
      <c r="AW969" s="1318"/>
      <c r="AX969" s="1318"/>
      <c r="AY969" s="1318"/>
      <c r="AZ969" s="1318"/>
      <c r="BA969" s="1318"/>
      <c r="BB969" s="1342"/>
      <c r="BC969" s="1341"/>
      <c r="BD969" s="1341"/>
      <c r="BE969" s="1341"/>
      <c r="BF969" s="1341"/>
      <c r="BG969" s="1341"/>
      <c r="BH969" s="1341"/>
      <c r="BI969" s="1341"/>
      <c r="BJ969" s="1341"/>
      <c r="BK969" s="1341"/>
      <c r="BL969" s="1341"/>
      <c r="BM969" s="1341"/>
      <c r="BN969" s="1341"/>
      <c r="BO969" s="1341"/>
      <c r="BP969" s="1341"/>
      <c r="BQ969" s="1341"/>
      <c r="BR969" s="1341"/>
      <c r="BS969" s="1341"/>
      <c r="BT969" s="1341"/>
      <c r="BU969" s="1341"/>
      <c r="BV969" s="1341"/>
      <c r="BW969" s="1341"/>
      <c r="BX969" s="1341"/>
      <c r="BY969" s="1341"/>
      <c r="BZ969" s="1341"/>
      <c r="CA969" s="1341"/>
      <c r="CB969" s="1341"/>
      <c r="CC969" s="1341"/>
      <c r="CD969" s="1341"/>
      <c r="CE969" s="1341"/>
      <c r="CF969" s="1341"/>
      <c r="CG969" s="1341"/>
      <c r="CH969" s="1378">
        <f t="shared" si="21"/>
        <v>0</v>
      </c>
      <c r="CI969" s="1372"/>
    </row>
    <row r="970" spans="1:87" s="1057" customFormat="1" ht="46.5" customHeight="1">
      <c r="A970" s="1702"/>
      <c r="B970" s="1705"/>
      <c r="C970" s="1736"/>
      <c r="D970" s="3474" t="s">
        <v>2185</v>
      </c>
      <c r="E970" s="1736"/>
      <c r="F970" s="2236"/>
      <c r="G970" s="1753"/>
      <c r="H970" s="2206"/>
      <c r="I970" s="1984" t="s">
        <v>2461</v>
      </c>
      <c r="J970" s="1615" t="s">
        <v>2510</v>
      </c>
      <c r="K970" s="3475" t="s">
        <v>2186</v>
      </c>
      <c r="L970" s="3092" t="s">
        <v>1070</v>
      </c>
      <c r="M970" s="2239" t="s">
        <v>2183</v>
      </c>
      <c r="N970" s="1075"/>
      <c r="O970" s="1200"/>
      <c r="P970" s="1201"/>
      <c r="Q970" s="1075"/>
      <c r="R970" s="1202"/>
      <c r="S970" s="2047"/>
      <c r="T970" s="1075"/>
      <c r="U970" s="1200"/>
      <c r="V970" s="1201"/>
      <c r="W970" s="1075"/>
      <c r="X970" s="1202"/>
      <c r="Y970" s="1203"/>
      <c r="Z970" s="1868" t="s">
        <v>2187</v>
      </c>
      <c r="AA970" s="727">
        <v>311</v>
      </c>
      <c r="AB970" s="1191">
        <v>3111</v>
      </c>
      <c r="AC970" s="1560" t="s">
        <v>1073</v>
      </c>
      <c r="AD970" s="1794">
        <f>50*250</f>
        <v>12500</v>
      </c>
      <c r="AE970" s="1317"/>
      <c r="AF970" s="1362"/>
      <c r="AG970" s="1318"/>
      <c r="AH970" s="1318"/>
      <c r="AI970" s="1318"/>
      <c r="AJ970" s="1318"/>
      <c r="AK970" s="1318"/>
      <c r="AL970" s="1318"/>
      <c r="AM970" s="1318"/>
      <c r="AN970" s="1318"/>
      <c r="AO970" s="1318"/>
      <c r="AP970" s="1318"/>
      <c r="AQ970" s="1318"/>
      <c r="AR970" s="1318"/>
      <c r="AS970" s="1328"/>
      <c r="AT970" s="1328"/>
      <c r="AU970" s="1328"/>
      <c r="AV970" s="1328"/>
      <c r="AW970" s="1328"/>
      <c r="AX970" s="1328"/>
      <c r="AY970" s="1318"/>
      <c r="AZ970" s="1318"/>
      <c r="BA970" s="1328">
        <f>+AD970</f>
        <v>12500</v>
      </c>
      <c r="BB970" s="1342"/>
      <c r="BC970" s="1341"/>
      <c r="BD970" s="1341"/>
      <c r="BE970" s="1341"/>
      <c r="BF970" s="1341"/>
      <c r="BG970" s="1341"/>
      <c r="BH970" s="1341"/>
      <c r="BI970" s="1341"/>
      <c r="BJ970" s="1341"/>
      <c r="BK970" s="1341"/>
      <c r="BL970" s="1341"/>
      <c r="BM970" s="1341"/>
      <c r="BN970" s="1341"/>
      <c r="BO970" s="1341"/>
      <c r="BP970" s="1341"/>
      <c r="BQ970" s="1341"/>
      <c r="BR970" s="1341"/>
      <c r="BS970" s="1341"/>
      <c r="BT970" s="1341"/>
      <c r="BU970" s="1341"/>
      <c r="BV970" s="1341"/>
      <c r="BW970" s="1341"/>
      <c r="BX970" s="1341"/>
      <c r="BY970" s="1341"/>
      <c r="BZ970" s="1341"/>
      <c r="CA970" s="1341"/>
      <c r="CB970" s="1341"/>
      <c r="CC970" s="1341"/>
      <c r="CD970" s="1341"/>
      <c r="CE970" s="1341"/>
      <c r="CF970" s="1341"/>
      <c r="CG970" s="1341"/>
      <c r="CH970" s="1378">
        <f t="shared" si="21"/>
        <v>12500</v>
      </c>
      <c r="CI970" s="1372"/>
    </row>
    <row r="971" spans="1:87" s="1057" customFormat="1" ht="191.25" customHeight="1">
      <c r="A971" s="1702"/>
      <c r="B971" s="1705"/>
      <c r="C971" s="1736"/>
      <c r="D971" s="3474"/>
      <c r="E971" s="1736"/>
      <c r="F971" s="2236"/>
      <c r="G971" s="1753"/>
      <c r="H971" s="2206"/>
      <c r="I971" s="1982"/>
      <c r="J971" s="1613"/>
      <c r="K971" s="3473"/>
      <c r="L971" s="3092"/>
      <c r="M971" s="2239"/>
      <c r="N971" s="1075"/>
      <c r="O971" s="2270"/>
      <c r="P971" s="1146"/>
      <c r="Q971" s="1075"/>
      <c r="R971" s="2157"/>
      <c r="S971" s="2047"/>
      <c r="T971" s="1075"/>
      <c r="U971" s="2270"/>
      <c r="V971" s="1146"/>
      <c r="W971" s="1075"/>
      <c r="X971" s="2157"/>
      <c r="Y971" s="1149"/>
      <c r="Z971" s="2545"/>
      <c r="AA971" s="442"/>
      <c r="AB971" s="752"/>
      <c r="AC971" s="1173"/>
      <c r="AD971" s="2529"/>
      <c r="AE971" s="1317"/>
      <c r="AF971" s="1362"/>
      <c r="AG971" s="1318"/>
      <c r="AH971" s="1318"/>
      <c r="AI971" s="1318"/>
      <c r="AJ971" s="1318"/>
      <c r="AK971" s="1318"/>
      <c r="AL971" s="1318"/>
      <c r="AM971" s="1318"/>
      <c r="AN971" s="1318"/>
      <c r="AO971" s="1318"/>
      <c r="AP971" s="1318"/>
      <c r="AQ971" s="1318"/>
      <c r="AR971" s="1318"/>
      <c r="AS971" s="1318"/>
      <c r="AT971" s="1318"/>
      <c r="AU971" s="1318"/>
      <c r="AV971" s="1318"/>
      <c r="AW971" s="1318"/>
      <c r="AX971" s="1318"/>
      <c r="AY971" s="1318"/>
      <c r="AZ971" s="1318"/>
      <c r="BA971" s="1318"/>
      <c r="BB971" s="1342"/>
      <c r="BC971" s="1341"/>
      <c r="BD971" s="1341"/>
      <c r="BE971" s="1341"/>
      <c r="BF971" s="1341"/>
      <c r="BG971" s="1341"/>
      <c r="BH971" s="1341"/>
      <c r="BI971" s="1341"/>
      <c r="BJ971" s="1341"/>
      <c r="BK971" s="1341"/>
      <c r="BL971" s="1341"/>
      <c r="BM971" s="1341"/>
      <c r="BN971" s="1341"/>
      <c r="BO971" s="1341"/>
      <c r="BP971" s="1341"/>
      <c r="BQ971" s="1341"/>
      <c r="BR971" s="1341"/>
      <c r="BS971" s="1341"/>
      <c r="BT971" s="1341"/>
      <c r="BU971" s="1341"/>
      <c r="BV971" s="1341"/>
      <c r="BW971" s="1341"/>
      <c r="BX971" s="1341"/>
      <c r="BY971" s="1341"/>
      <c r="BZ971" s="1341"/>
      <c r="CA971" s="1341"/>
      <c r="CB971" s="1341"/>
      <c r="CC971" s="1341"/>
      <c r="CD971" s="1341"/>
      <c r="CE971" s="1341"/>
      <c r="CF971" s="1341"/>
      <c r="CG971" s="1341"/>
      <c r="CH971" s="1378">
        <f t="shared" si="21"/>
        <v>0</v>
      </c>
      <c r="CI971" s="1372"/>
    </row>
    <row r="972" spans="1:87" s="1057" customFormat="1" ht="27.75">
      <c r="A972" s="1702"/>
      <c r="B972" s="1705"/>
      <c r="C972" s="1736"/>
      <c r="D972" s="3474"/>
      <c r="E972" s="1736"/>
      <c r="F972" s="2236"/>
      <c r="G972" s="1753"/>
      <c r="H972" s="2237"/>
      <c r="I972" s="1983"/>
      <c r="J972" s="1614"/>
      <c r="K972" s="515"/>
      <c r="L972" s="1916"/>
      <c r="M972" s="1916"/>
      <c r="N972" s="1117"/>
      <c r="O972" s="1118"/>
      <c r="P972" s="1204"/>
      <c r="Q972" s="1117"/>
      <c r="R972" s="1151"/>
      <c r="S972" s="1205"/>
      <c r="T972" s="1117"/>
      <c r="U972" s="1118"/>
      <c r="V972" s="1204"/>
      <c r="W972" s="1117"/>
      <c r="X972" s="1151"/>
      <c r="Y972" s="1206"/>
      <c r="Z972" s="2546"/>
      <c r="AA972" s="570"/>
      <c r="AB972" s="456"/>
      <c r="AC972" s="561"/>
      <c r="AD972" s="2531"/>
      <c r="AE972" s="1317"/>
      <c r="AF972" s="1362"/>
      <c r="AG972" s="1318"/>
      <c r="AH972" s="1318"/>
      <c r="AI972" s="1318"/>
      <c r="AJ972" s="1318"/>
      <c r="AK972" s="1318"/>
      <c r="AL972" s="1318"/>
      <c r="AM972" s="1318"/>
      <c r="AN972" s="1318"/>
      <c r="AO972" s="1318"/>
      <c r="AP972" s="1318"/>
      <c r="AQ972" s="1318"/>
      <c r="AR972" s="1318"/>
      <c r="AS972" s="1318"/>
      <c r="AT972" s="1318"/>
      <c r="AU972" s="1318"/>
      <c r="AV972" s="1318"/>
      <c r="AW972" s="1318"/>
      <c r="AX972" s="1318"/>
      <c r="AY972" s="1318"/>
      <c r="AZ972" s="1318"/>
      <c r="BA972" s="1318"/>
      <c r="BB972" s="1342"/>
      <c r="BC972" s="1341"/>
      <c r="BD972" s="1341"/>
      <c r="BE972" s="1341"/>
      <c r="BF972" s="1341"/>
      <c r="BG972" s="1341"/>
      <c r="BH972" s="1341"/>
      <c r="BI972" s="1341"/>
      <c r="BJ972" s="1341"/>
      <c r="BK972" s="1341"/>
      <c r="BL972" s="1341"/>
      <c r="BM972" s="1341"/>
      <c r="BN972" s="1341"/>
      <c r="BO972" s="1341"/>
      <c r="BP972" s="1341"/>
      <c r="BQ972" s="1341"/>
      <c r="BR972" s="1341"/>
      <c r="BS972" s="1341"/>
      <c r="BT972" s="1341"/>
      <c r="BU972" s="1341"/>
      <c r="BV972" s="1341"/>
      <c r="BW972" s="1341"/>
      <c r="BX972" s="1341"/>
      <c r="BY972" s="1341"/>
      <c r="BZ972" s="1341"/>
      <c r="CA972" s="1341"/>
      <c r="CB972" s="1341"/>
      <c r="CC972" s="1341"/>
      <c r="CD972" s="1341"/>
      <c r="CE972" s="1341"/>
      <c r="CF972" s="1341"/>
      <c r="CG972" s="1341"/>
      <c r="CH972" s="1378">
        <f t="shared" si="21"/>
        <v>0</v>
      </c>
      <c r="CI972" s="1372"/>
    </row>
    <row r="973" spans="1:87" s="1057" customFormat="1" ht="132.75" customHeight="1">
      <c r="A973" s="1702"/>
      <c r="B973" s="1705"/>
      <c r="C973" s="1736"/>
      <c r="D973" s="3474"/>
      <c r="E973" s="1736"/>
      <c r="F973" s="2236"/>
      <c r="G973" s="1171"/>
      <c r="H973" s="3087"/>
      <c r="I973" s="1984" t="s">
        <v>2462</v>
      </c>
      <c r="J973" s="1615" t="s">
        <v>2511</v>
      </c>
      <c r="K973" s="2240" t="s">
        <v>2189</v>
      </c>
      <c r="L973" s="3092" t="s">
        <v>1070</v>
      </c>
      <c r="M973" s="2239" t="s">
        <v>2183</v>
      </c>
      <c r="N973" s="1130"/>
      <c r="O973" s="1200"/>
      <c r="P973" s="1146"/>
      <c r="Q973" s="1075"/>
      <c r="R973" s="1202"/>
      <c r="S973" s="1207"/>
      <c r="T973" s="1075"/>
      <c r="U973" s="1200"/>
      <c r="V973" s="2027"/>
      <c r="W973" s="1075"/>
      <c r="X973" s="1202"/>
      <c r="Y973" s="1208"/>
      <c r="Z973" s="2160" t="s">
        <v>2169</v>
      </c>
      <c r="AA973" s="727">
        <v>311</v>
      </c>
      <c r="AB973" s="566">
        <v>3111</v>
      </c>
      <c r="AC973" s="2200" t="s">
        <v>1073</v>
      </c>
      <c r="AD973" s="1778">
        <f>100*250</f>
        <v>25000</v>
      </c>
      <c r="AE973" s="1317"/>
      <c r="AF973" s="1362"/>
      <c r="AG973" s="1318"/>
      <c r="AH973" s="1318"/>
      <c r="AI973" s="1318"/>
      <c r="AJ973" s="1318"/>
      <c r="AK973" s="1318"/>
      <c r="AL973" s="1318"/>
      <c r="AM973" s="1318"/>
      <c r="AN973" s="1318"/>
      <c r="AO973" s="1318"/>
      <c r="AP973" s="1318"/>
      <c r="AQ973" s="1318"/>
      <c r="AR973" s="1318"/>
      <c r="AS973" s="1328"/>
      <c r="AT973" s="1328"/>
      <c r="AU973" s="1328"/>
      <c r="AV973" s="1328"/>
      <c r="AW973" s="1328"/>
      <c r="AX973" s="1328"/>
      <c r="AY973" s="1318"/>
      <c r="AZ973" s="1318"/>
      <c r="BA973" s="1328">
        <f>+AD973</f>
        <v>25000</v>
      </c>
      <c r="BB973" s="1342"/>
      <c r="BC973" s="1341"/>
      <c r="BD973" s="1341"/>
      <c r="BE973" s="1341"/>
      <c r="BF973" s="1341"/>
      <c r="BG973" s="1341"/>
      <c r="BH973" s="1341"/>
      <c r="BI973" s="1341"/>
      <c r="BJ973" s="1341"/>
      <c r="BK973" s="1341"/>
      <c r="BL973" s="1341"/>
      <c r="BM973" s="1341"/>
      <c r="BN973" s="1341"/>
      <c r="BO973" s="1341"/>
      <c r="BP973" s="1341"/>
      <c r="BQ973" s="1341"/>
      <c r="BR973" s="1341"/>
      <c r="BS973" s="1341"/>
      <c r="BT973" s="1341"/>
      <c r="BU973" s="1341"/>
      <c r="BV973" s="1341"/>
      <c r="BW973" s="1341"/>
      <c r="BX973" s="1341"/>
      <c r="BY973" s="1341"/>
      <c r="BZ973" s="1341"/>
      <c r="CA973" s="1341"/>
      <c r="CB973" s="1341"/>
      <c r="CC973" s="1341"/>
      <c r="CD973" s="1341"/>
      <c r="CE973" s="1341"/>
      <c r="CF973" s="1341"/>
      <c r="CG973" s="1341"/>
      <c r="CH973" s="1378">
        <f t="shared" si="21"/>
        <v>25000</v>
      </c>
      <c r="CI973" s="1372"/>
    </row>
    <row r="974" spans="1:87" s="1057" customFormat="1" ht="27.75">
      <c r="A974" s="1702"/>
      <c r="B974" s="1705"/>
      <c r="C974" s="1736"/>
      <c r="D974" s="1735"/>
      <c r="E974" s="1736"/>
      <c r="F974" s="2236"/>
      <c r="G974" s="1753"/>
      <c r="H974" s="3087"/>
      <c r="I974" s="1982"/>
      <c r="J974" s="1613"/>
      <c r="K974" s="2238"/>
      <c r="L974" s="3092"/>
      <c r="M974" s="2239"/>
      <c r="N974" s="1075"/>
      <c r="O974" s="2186"/>
      <c r="P974" s="1146"/>
      <c r="Q974" s="1075"/>
      <c r="R974" s="2157"/>
      <c r="S974" s="1207"/>
      <c r="T974" s="1075"/>
      <c r="U974" s="2270"/>
      <c r="V974" s="1146"/>
      <c r="W974" s="1075"/>
      <c r="X974" s="2157"/>
      <c r="Y974" s="1149"/>
      <c r="Z974" s="2543"/>
      <c r="AA974" s="442"/>
      <c r="AB974" s="752"/>
      <c r="AC974" s="1173"/>
      <c r="AD974" s="2529"/>
      <c r="AE974" s="1317"/>
      <c r="AF974" s="1362"/>
      <c r="AG974" s="1318"/>
      <c r="AH974" s="1318"/>
      <c r="AI974" s="1318"/>
      <c r="AJ974" s="1318"/>
      <c r="AK974" s="1318"/>
      <c r="AL974" s="1318"/>
      <c r="AM974" s="1318"/>
      <c r="AN974" s="1318"/>
      <c r="AO974" s="1318"/>
      <c r="AP974" s="1318"/>
      <c r="AQ974" s="1318"/>
      <c r="AR974" s="1318"/>
      <c r="AS974" s="1318"/>
      <c r="AT974" s="1318"/>
      <c r="AU974" s="1318"/>
      <c r="AV974" s="1318"/>
      <c r="AW974" s="1318"/>
      <c r="AX974" s="1318"/>
      <c r="AY974" s="1318"/>
      <c r="AZ974" s="1318"/>
      <c r="BA974" s="1318"/>
      <c r="BB974" s="1342"/>
      <c r="BC974" s="1341"/>
      <c r="BD974" s="1341"/>
      <c r="BE974" s="1341"/>
      <c r="BF974" s="1341"/>
      <c r="BG974" s="1341"/>
      <c r="BH974" s="1341"/>
      <c r="BI974" s="1341"/>
      <c r="BJ974" s="1341"/>
      <c r="BK974" s="1341"/>
      <c r="BL974" s="1341"/>
      <c r="BM974" s="1341"/>
      <c r="BN974" s="1341"/>
      <c r="BO974" s="1341"/>
      <c r="BP974" s="1341"/>
      <c r="BQ974" s="1341"/>
      <c r="BR974" s="1341"/>
      <c r="BS974" s="1341"/>
      <c r="BT974" s="1341"/>
      <c r="BU974" s="1341"/>
      <c r="BV974" s="1341"/>
      <c r="BW974" s="1341"/>
      <c r="BX974" s="1341"/>
      <c r="BY974" s="1341"/>
      <c r="BZ974" s="1341"/>
      <c r="CA974" s="1341"/>
      <c r="CB974" s="1341"/>
      <c r="CC974" s="1341"/>
      <c r="CD974" s="1341"/>
      <c r="CE974" s="1341"/>
      <c r="CF974" s="1341"/>
      <c r="CG974" s="1341"/>
      <c r="CH974" s="1378">
        <f t="shared" si="21"/>
        <v>0</v>
      </c>
      <c r="CI974" s="1372"/>
    </row>
    <row r="975" spans="1:87" s="1057" customFormat="1" ht="27.75">
      <c r="A975" s="2106"/>
      <c r="B975" s="2107"/>
      <c r="C975" s="2111"/>
      <c r="D975" s="2110"/>
      <c r="E975" s="2111"/>
      <c r="F975" s="2113"/>
      <c r="G975" s="2114"/>
      <c r="H975" s="3149"/>
      <c r="I975" s="1985"/>
      <c r="J975" s="1614"/>
      <c r="K975" s="515"/>
      <c r="L975" s="1916"/>
      <c r="M975" s="1916"/>
      <c r="N975" s="1117"/>
      <c r="O975" s="1118"/>
      <c r="P975" s="1204"/>
      <c r="Q975" s="1117"/>
      <c r="R975" s="1151"/>
      <c r="S975" s="1205"/>
      <c r="T975" s="1117"/>
      <c r="U975" s="1118"/>
      <c r="V975" s="1204"/>
      <c r="W975" s="1117"/>
      <c r="X975" s="1151"/>
      <c r="Y975" s="1206"/>
      <c r="Z975" s="2546"/>
      <c r="AA975" s="570"/>
      <c r="AB975" s="456"/>
      <c r="AC975" s="561"/>
      <c r="AD975" s="2531"/>
      <c r="AE975" s="1317"/>
      <c r="AF975" s="1362"/>
      <c r="AG975" s="1318"/>
      <c r="AH975" s="1318"/>
      <c r="AI975" s="1318"/>
      <c r="AJ975" s="1318"/>
      <c r="AK975" s="1318"/>
      <c r="AL975" s="1318"/>
      <c r="AM975" s="1318"/>
      <c r="AN975" s="1318"/>
      <c r="AO975" s="1318"/>
      <c r="AP975" s="1318"/>
      <c r="AQ975" s="1318"/>
      <c r="AR975" s="1318"/>
      <c r="AS975" s="1318"/>
      <c r="AT975" s="1318"/>
      <c r="AU975" s="1318"/>
      <c r="AV975" s="1318"/>
      <c r="AW975" s="1318"/>
      <c r="AX975" s="1318"/>
      <c r="AY975" s="1318"/>
      <c r="AZ975" s="1318"/>
      <c r="BA975" s="1318"/>
      <c r="BB975" s="1342"/>
      <c r="BC975" s="1341"/>
      <c r="BD975" s="1341"/>
      <c r="BE975" s="1341"/>
      <c r="BF975" s="1341"/>
      <c r="BG975" s="1341"/>
      <c r="BH975" s="1341"/>
      <c r="BI975" s="1341"/>
      <c r="BJ975" s="1341"/>
      <c r="BK975" s="1341"/>
      <c r="BL975" s="1341"/>
      <c r="BM975" s="1341"/>
      <c r="BN975" s="1341"/>
      <c r="BO975" s="1341"/>
      <c r="BP975" s="1341"/>
      <c r="BQ975" s="1341"/>
      <c r="BR975" s="1341"/>
      <c r="BS975" s="1341"/>
      <c r="BT975" s="1341"/>
      <c r="BU975" s="1341"/>
      <c r="BV975" s="1341"/>
      <c r="BW975" s="1341"/>
      <c r="BX975" s="1341"/>
      <c r="BY975" s="1341"/>
      <c r="BZ975" s="1341"/>
      <c r="CA975" s="1341"/>
      <c r="CB975" s="1341"/>
      <c r="CC975" s="1341"/>
      <c r="CD975" s="1341"/>
      <c r="CE975" s="1341"/>
      <c r="CF975" s="1341"/>
      <c r="CG975" s="1341"/>
      <c r="CH975" s="1378">
        <f t="shared" si="21"/>
        <v>0</v>
      </c>
      <c r="CI975" s="1372"/>
    </row>
    <row r="976" spans="1:87" s="1057" customFormat="1" ht="169.5" customHeight="1">
      <c r="A976" s="1702"/>
      <c r="B976" s="1707"/>
      <c r="C976" s="3470"/>
      <c r="D976" s="3464"/>
      <c r="E976" s="1649"/>
      <c r="F976" s="2236"/>
      <c r="G976" s="3471"/>
      <c r="H976" s="3472" t="s">
        <v>2557</v>
      </c>
      <c r="I976" s="1986"/>
      <c r="J976" s="651"/>
      <c r="K976" s="2259" t="s">
        <v>2190</v>
      </c>
      <c r="L976" s="2232" t="s">
        <v>412</v>
      </c>
      <c r="M976" s="1919"/>
      <c r="N976" s="1186"/>
      <c r="O976" s="2157"/>
      <c r="P976" s="2366"/>
      <c r="Q976" s="1186"/>
      <c r="R976" s="2157"/>
      <c r="S976" s="2366"/>
      <c r="T976" s="1186"/>
      <c r="U976" s="2157"/>
      <c r="V976" s="2366"/>
      <c r="W976" s="1186"/>
      <c r="X976" s="2157"/>
      <c r="Y976" s="549"/>
      <c r="Z976" s="2543"/>
      <c r="AA976" s="442"/>
      <c r="AB976" s="752"/>
      <c r="AC976" s="1173"/>
      <c r="AD976" s="2529"/>
      <c r="AE976" s="1317"/>
      <c r="AF976" s="1362"/>
      <c r="AG976" s="1318"/>
      <c r="AH976" s="1318"/>
      <c r="AI976" s="1318"/>
      <c r="AJ976" s="1318"/>
      <c r="AK976" s="1318"/>
      <c r="AL976" s="1318"/>
      <c r="AM976" s="1318"/>
      <c r="AN976" s="1318"/>
      <c r="AO976" s="1318"/>
      <c r="AP976" s="1318"/>
      <c r="AQ976" s="1318"/>
      <c r="AR976" s="1318"/>
      <c r="AS976" s="1318"/>
      <c r="AT976" s="1318"/>
      <c r="AU976" s="1318"/>
      <c r="AV976" s="1318"/>
      <c r="AW976" s="1318"/>
      <c r="AX976" s="1318"/>
      <c r="AY976" s="1318"/>
      <c r="AZ976" s="1318"/>
      <c r="BA976" s="1318"/>
      <c r="BB976" s="1342"/>
      <c r="BC976" s="1341"/>
      <c r="BD976" s="1341"/>
      <c r="BE976" s="1341"/>
      <c r="BF976" s="1341"/>
      <c r="BG976" s="1341"/>
      <c r="BH976" s="1341"/>
      <c r="BI976" s="1341"/>
      <c r="BJ976" s="1341"/>
      <c r="BK976" s="1341"/>
      <c r="BL976" s="1341"/>
      <c r="BM976" s="1341"/>
      <c r="BN976" s="1341"/>
      <c r="BO976" s="1341"/>
      <c r="BP976" s="1341"/>
      <c r="BQ976" s="1341"/>
      <c r="BR976" s="1341"/>
      <c r="BS976" s="1341"/>
      <c r="BT976" s="1341"/>
      <c r="BU976" s="1341"/>
      <c r="BV976" s="1341"/>
      <c r="BW976" s="1341"/>
      <c r="BX976" s="1341"/>
      <c r="BY976" s="1341"/>
      <c r="BZ976" s="1341"/>
      <c r="CA976" s="1341"/>
      <c r="CB976" s="1341"/>
      <c r="CC976" s="1341"/>
      <c r="CD976" s="1341"/>
      <c r="CE976" s="1341"/>
      <c r="CF976" s="1341"/>
      <c r="CG976" s="1341"/>
      <c r="CH976" s="1378">
        <f t="shared" si="21"/>
        <v>0</v>
      </c>
      <c r="CI976" s="1372"/>
    </row>
    <row r="977" spans="1:87" s="1057" customFormat="1" ht="186.75" customHeight="1">
      <c r="A977" s="1702"/>
      <c r="B977" s="1705"/>
      <c r="C977" s="3470"/>
      <c r="D977" s="3464"/>
      <c r="E977" s="1649"/>
      <c r="F977" s="2236"/>
      <c r="G977" s="3471"/>
      <c r="H977" s="3472"/>
      <c r="I977" s="1986">
        <v>199</v>
      </c>
      <c r="J977" s="651">
        <v>36</v>
      </c>
      <c r="K977" s="2230" t="s">
        <v>2555</v>
      </c>
      <c r="L977" s="359" t="s">
        <v>2191</v>
      </c>
      <c r="M977" s="2169" t="s">
        <v>1138</v>
      </c>
      <c r="N977" s="1186"/>
      <c r="O977" s="2045"/>
      <c r="P977" s="2366"/>
      <c r="Q977" s="1186"/>
      <c r="R977" s="2157"/>
      <c r="S977" s="2366"/>
      <c r="T977" s="1186"/>
      <c r="U977" s="2157"/>
      <c r="V977" s="2366"/>
      <c r="W977" s="1186"/>
      <c r="X977" s="2157"/>
      <c r="Y977" s="549"/>
      <c r="Z977" s="2067"/>
      <c r="AA977" s="634"/>
      <c r="AB977" s="1563"/>
      <c r="AC977" s="2200"/>
      <c r="AD977" s="2529"/>
      <c r="AE977" s="1317"/>
      <c r="AF977" s="1362"/>
      <c r="AG977" s="1318"/>
      <c r="AH977" s="1318"/>
      <c r="AI977" s="1318"/>
      <c r="AJ977" s="1318"/>
      <c r="AK977" s="1318"/>
      <c r="AL977" s="1318"/>
      <c r="AM977" s="1318"/>
      <c r="AN977" s="1318"/>
      <c r="AO977" s="1318"/>
      <c r="AP977" s="1318"/>
      <c r="AQ977" s="1318"/>
      <c r="AR977" s="1318"/>
      <c r="AS977" s="1318"/>
      <c r="AT977" s="1318"/>
      <c r="AU977" s="1318"/>
      <c r="AV977" s="1318"/>
      <c r="AW977" s="1318"/>
      <c r="AX977" s="1318"/>
      <c r="AY977" s="1318"/>
      <c r="AZ977" s="1318"/>
      <c r="BA977" s="1318"/>
      <c r="BB977" s="1342"/>
      <c r="BC977" s="1341"/>
      <c r="BD977" s="1341"/>
      <c r="BE977" s="1341"/>
      <c r="BF977" s="1341"/>
      <c r="BG977" s="1341"/>
      <c r="BH977" s="1341"/>
      <c r="BI977" s="1341"/>
      <c r="BJ977" s="1341"/>
      <c r="BK977" s="1341"/>
      <c r="BL977" s="1341"/>
      <c r="BM977" s="1341"/>
      <c r="BN977" s="1341"/>
      <c r="BO977" s="1341"/>
      <c r="BP977" s="1341"/>
      <c r="BQ977" s="1341"/>
      <c r="BR977" s="1341"/>
      <c r="BS977" s="1341"/>
      <c r="BT977" s="1341"/>
      <c r="BU977" s="1341"/>
      <c r="BV977" s="1341"/>
      <c r="BW977" s="1341"/>
      <c r="BX977" s="1341"/>
      <c r="BY977" s="1341"/>
      <c r="BZ977" s="1341"/>
      <c r="CA977" s="1341"/>
      <c r="CB977" s="1341"/>
      <c r="CC977" s="1341"/>
      <c r="CD977" s="1341"/>
      <c r="CE977" s="1341"/>
      <c r="CF977" s="1341"/>
      <c r="CG977" s="1341"/>
      <c r="CH977" s="1378">
        <f t="shared" si="21"/>
        <v>0</v>
      </c>
      <c r="CI977" s="1372"/>
    </row>
    <row r="978" spans="1:87" s="1057" customFormat="1" ht="27.75">
      <c r="A978" s="1702"/>
      <c r="B978" s="1705"/>
      <c r="C978" s="1649"/>
      <c r="D978" s="3464"/>
      <c r="E978" s="1649"/>
      <c r="F978" s="2236"/>
      <c r="G978" s="1753"/>
      <c r="H978" s="2237"/>
      <c r="I978" s="1987"/>
      <c r="J978" s="1616"/>
      <c r="K978" s="2233"/>
      <c r="L978" s="320"/>
      <c r="M978" s="1905"/>
      <c r="N978" s="1197"/>
      <c r="O978" s="1209"/>
      <c r="P978" s="1152"/>
      <c r="Q978" s="1197"/>
      <c r="R978" s="1209"/>
      <c r="S978" s="1152"/>
      <c r="T978" s="1197"/>
      <c r="U978" s="1209"/>
      <c r="V978" s="1152"/>
      <c r="W978" s="1197"/>
      <c r="X978" s="1209"/>
      <c r="Y978" s="794"/>
      <c r="Z978" s="2546"/>
      <c r="AA978" s="570"/>
      <c r="AB978" s="456"/>
      <c r="AC978" s="561"/>
      <c r="AD978" s="2531"/>
      <c r="AE978" s="1317"/>
      <c r="AF978" s="1362"/>
      <c r="AG978" s="1318"/>
      <c r="AH978" s="1318"/>
      <c r="AI978" s="1318"/>
      <c r="AJ978" s="1318"/>
      <c r="AK978" s="1318"/>
      <c r="AL978" s="1318"/>
      <c r="AM978" s="1318"/>
      <c r="AN978" s="1318"/>
      <c r="AO978" s="1318"/>
      <c r="AP978" s="1318"/>
      <c r="AQ978" s="1318"/>
      <c r="AR978" s="1318"/>
      <c r="AS978" s="1318"/>
      <c r="AT978" s="1318"/>
      <c r="AU978" s="1318"/>
      <c r="AV978" s="1318"/>
      <c r="AW978" s="1318"/>
      <c r="AX978" s="1318"/>
      <c r="AY978" s="1318"/>
      <c r="AZ978" s="1318"/>
      <c r="BA978" s="1318"/>
      <c r="BB978" s="1342"/>
      <c r="BC978" s="1341"/>
      <c r="BD978" s="1341"/>
      <c r="BE978" s="1341"/>
      <c r="BF978" s="1341"/>
      <c r="BG978" s="1341"/>
      <c r="BH978" s="1341"/>
      <c r="BI978" s="1341"/>
      <c r="BJ978" s="1341"/>
      <c r="BK978" s="1341"/>
      <c r="BL978" s="1341"/>
      <c r="BM978" s="1341"/>
      <c r="BN978" s="1341"/>
      <c r="BO978" s="1341"/>
      <c r="BP978" s="1341"/>
      <c r="BQ978" s="1341"/>
      <c r="BR978" s="1341"/>
      <c r="BS978" s="1341"/>
      <c r="BT978" s="1341"/>
      <c r="BU978" s="1341"/>
      <c r="BV978" s="1341"/>
      <c r="BW978" s="1341"/>
      <c r="BX978" s="1341"/>
      <c r="BY978" s="1341"/>
      <c r="BZ978" s="1341"/>
      <c r="CA978" s="1341"/>
      <c r="CB978" s="1341"/>
      <c r="CC978" s="1341"/>
      <c r="CD978" s="1341"/>
      <c r="CE978" s="1341"/>
      <c r="CF978" s="1341"/>
      <c r="CG978" s="1341"/>
      <c r="CH978" s="1378">
        <f t="shared" si="21"/>
        <v>0</v>
      </c>
      <c r="CI978" s="1372"/>
    </row>
    <row r="979" spans="1:87" s="1057" customFormat="1" ht="60" customHeight="1">
      <c r="A979" s="1702"/>
      <c r="B979" s="1705"/>
      <c r="C979" s="656"/>
      <c r="D979" s="3464"/>
      <c r="E979" s="1649"/>
      <c r="F979" s="2236"/>
      <c r="G979" s="1753"/>
      <c r="H979" s="3096"/>
      <c r="I979" s="1986">
        <v>200</v>
      </c>
      <c r="J979" s="651">
        <v>37</v>
      </c>
      <c r="K979" s="3113" t="s">
        <v>2192</v>
      </c>
      <c r="L979" s="3326" t="s">
        <v>2193</v>
      </c>
      <c r="M979" s="2169" t="s">
        <v>1138</v>
      </c>
      <c r="N979" s="1186"/>
      <c r="O979" s="2157"/>
      <c r="P979" s="2366"/>
      <c r="Q979" s="2046"/>
      <c r="R979" s="2157"/>
      <c r="S979" s="2366"/>
      <c r="T979" s="1186"/>
      <c r="U979" s="2157"/>
      <c r="V979" s="2366"/>
      <c r="W979" s="1186"/>
      <c r="X979" s="2157"/>
      <c r="Y979" s="549"/>
      <c r="Z979" s="2258" t="s">
        <v>2194</v>
      </c>
      <c r="AA979" s="2064">
        <v>311</v>
      </c>
      <c r="AB979" s="1191">
        <v>3111</v>
      </c>
      <c r="AC979" s="1560" t="s">
        <v>1073</v>
      </c>
      <c r="AD979" s="1794">
        <f>40*250</f>
        <v>10000</v>
      </c>
      <c r="AE979" s="1317"/>
      <c r="AF979" s="1362"/>
      <c r="AG979" s="1318"/>
      <c r="AH979" s="1318"/>
      <c r="AI979" s="1318"/>
      <c r="AJ979" s="1318"/>
      <c r="AK979" s="1318"/>
      <c r="AL979" s="1318"/>
      <c r="AM979" s="1318"/>
      <c r="AN979" s="1318"/>
      <c r="AO979" s="1318"/>
      <c r="AP979" s="1318"/>
      <c r="AQ979" s="1318"/>
      <c r="AR979" s="1318"/>
      <c r="AS979" s="1328"/>
      <c r="AT979" s="1328"/>
      <c r="AU979" s="1328"/>
      <c r="AV979" s="1328"/>
      <c r="AW979" s="1328"/>
      <c r="AX979" s="1328"/>
      <c r="AY979" s="1318"/>
      <c r="AZ979" s="1318"/>
      <c r="BA979" s="1328">
        <f>+AD979</f>
        <v>10000</v>
      </c>
      <c r="BB979" s="1342"/>
      <c r="BC979" s="1341"/>
      <c r="BD979" s="1341"/>
      <c r="BE979" s="1341"/>
      <c r="BF979" s="1341"/>
      <c r="BG979" s="1341"/>
      <c r="BH979" s="1341"/>
      <c r="BI979" s="1341"/>
      <c r="BJ979" s="1341"/>
      <c r="BK979" s="1341"/>
      <c r="BL979" s="1341"/>
      <c r="BM979" s="1341"/>
      <c r="BN979" s="1341"/>
      <c r="BO979" s="1341"/>
      <c r="BP979" s="1341"/>
      <c r="BQ979" s="1341"/>
      <c r="BR979" s="1341"/>
      <c r="BS979" s="1341"/>
      <c r="BT979" s="1341"/>
      <c r="BU979" s="1341"/>
      <c r="BV979" s="1341"/>
      <c r="BW979" s="1341"/>
      <c r="BX979" s="1341"/>
      <c r="BY979" s="1341"/>
      <c r="BZ979" s="1341"/>
      <c r="CA979" s="1341"/>
      <c r="CB979" s="1341"/>
      <c r="CC979" s="1341"/>
      <c r="CD979" s="1341"/>
      <c r="CE979" s="1341"/>
      <c r="CF979" s="1341"/>
      <c r="CG979" s="1341"/>
      <c r="CH979" s="1378">
        <f t="shared" si="21"/>
        <v>10000</v>
      </c>
      <c r="CI979" s="1372"/>
    </row>
    <row r="980" spans="1:87" s="1057" customFormat="1" ht="105" customHeight="1">
      <c r="A980" s="1702"/>
      <c r="B980" s="1705"/>
      <c r="C980" s="1731"/>
      <c r="D980" s="1731"/>
      <c r="E980" s="1543"/>
      <c r="F980" s="2236"/>
      <c r="G980" s="1753"/>
      <c r="H980" s="3096"/>
      <c r="I980" s="1986"/>
      <c r="J980" s="651"/>
      <c r="K980" s="3137"/>
      <c r="L980" s="3325"/>
      <c r="M980" s="1896"/>
      <c r="N980" s="1186"/>
      <c r="O980" s="2157"/>
      <c r="P980" s="2366"/>
      <c r="Q980" s="2046"/>
      <c r="R980" s="2157"/>
      <c r="S980" s="2366"/>
      <c r="T980" s="1186"/>
      <c r="U980" s="2157"/>
      <c r="V980" s="2366"/>
      <c r="W980" s="1186"/>
      <c r="X980" s="2157"/>
      <c r="Y980" s="549"/>
      <c r="Z980" s="2543"/>
      <c r="AA980" s="442"/>
      <c r="AB980" s="752"/>
      <c r="AC980" s="1173"/>
      <c r="AD980" s="2529"/>
      <c r="AE980" s="1317"/>
      <c r="AF980" s="1362"/>
      <c r="AG980" s="1318"/>
      <c r="AH980" s="1318"/>
      <c r="AI980" s="1318"/>
      <c r="AJ980" s="1318"/>
      <c r="AK980" s="1318"/>
      <c r="AL980" s="1318"/>
      <c r="AM980" s="1318"/>
      <c r="AN980" s="1318"/>
      <c r="AO980" s="1318"/>
      <c r="AP980" s="1318"/>
      <c r="AQ980" s="1318"/>
      <c r="AR980" s="1318"/>
      <c r="AS980" s="1318"/>
      <c r="AT980" s="1318"/>
      <c r="AU980" s="1318"/>
      <c r="AV980" s="1318"/>
      <c r="AW980" s="1318"/>
      <c r="AX980" s="1318"/>
      <c r="AY980" s="1318"/>
      <c r="AZ980" s="1318"/>
      <c r="BA980" s="1318"/>
      <c r="BB980" s="1342"/>
      <c r="BC980" s="1341"/>
      <c r="BD980" s="1341"/>
      <c r="BE980" s="1341"/>
      <c r="BF980" s="1341"/>
      <c r="BG980" s="1341"/>
      <c r="BH980" s="1341"/>
      <c r="BI980" s="1341"/>
      <c r="BJ980" s="1341"/>
      <c r="BK980" s="1341"/>
      <c r="BL980" s="1341"/>
      <c r="BM980" s="1341"/>
      <c r="BN980" s="1341"/>
      <c r="BO980" s="1341"/>
      <c r="BP980" s="1341"/>
      <c r="BQ980" s="1341"/>
      <c r="BR980" s="1341"/>
      <c r="BS980" s="1341"/>
      <c r="BT980" s="1341"/>
      <c r="BU980" s="1341"/>
      <c r="BV980" s="1341"/>
      <c r="BW980" s="1341"/>
      <c r="BX980" s="1341"/>
      <c r="BY980" s="1341"/>
      <c r="BZ980" s="1341"/>
      <c r="CA980" s="1341"/>
      <c r="CB980" s="1341"/>
      <c r="CC980" s="1341"/>
      <c r="CD980" s="1341"/>
      <c r="CE980" s="1341"/>
      <c r="CF980" s="1341"/>
      <c r="CG980" s="1341"/>
      <c r="CH980" s="1378">
        <f t="shared" si="21"/>
        <v>0</v>
      </c>
      <c r="CI980" s="1372"/>
    </row>
    <row r="981" spans="1:87" s="1057" customFormat="1" ht="27.75">
      <c r="A981" s="1702"/>
      <c r="B981" s="1705"/>
      <c r="C981" s="1731"/>
      <c r="D981" s="1731"/>
      <c r="E981" s="1543"/>
      <c r="F981" s="2236"/>
      <c r="G981" s="1753"/>
      <c r="H981" s="2369"/>
      <c r="I981" s="1987"/>
      <c r="J981" s="1616"/>
      <c r="K981" s="2233"/>
      <c r="L981" s="1920"/>
      <c r="M981" s="1905"/>
      <c r="N981" s="1117"/>
      <c r="O981" s="1151"/>
      <c r="P981" s="1152"/>
      <c r="Q981" s="1117"/>
      <c r="R981" s="1151"/>
      <c r="S981" s="1152"/>
      <c r="T981" s="1117"/>
      <c r="U981" s="1151"/>
      <c r="V981" s="1152"/>
      <c r="W981" s="1117"/>
      <c r="X981" s="1151"/>
      <c r="Y981" s="794"/>
      <c r="Z981" s="2543"/>
      <c r="AA981" s="442"/>
      <c r="AB981" s="752"/>
      <c r="AC981" s="1173"/>
      <c r="AD981" s="2529"/>
      <c r="AE981" s="1317"/>
      <c r="AF981" s="1362"/>
      <c r="AG981" s="1318"/>
      <c r="AH981" s="1318"/>
      <c r="AI981" s="1318"/>
      <c r="AJ981" s="1318"/>
      <c r="AK981" s="1318"/>
      <c r="AL981" s="1318"/>
      <c r="AM981" s="1318"/>
      <c r="AN981" s="1318"/>
      <c r="AO981" s="1318"/>
      <c r="AP981" s="1318"/>
      <c r="AQ981" s="1318"/>
      <c r="AR981" s="1318"/>
      <c r="AS981" s="1318"/>
      <c r="AT981" s="1318"/>
      <c r="AU981" s="1318"/>
      <c r="AV981" s="1318"/>
      <c r="AW981" s="1318"/>
      <c r="AX981" s="1318"/>
      <c r="AY981" s="1318"/>
      <c r="AZ981" s="1318"/>
      <c r="BA981" s="1318"/>
      <c r="BB981" s="1342"/>
      <c r="BC981" s="1341"/>
      <c r="BD981" s="1341"/>
      <c r="BE981" s="1341"/>
      <c r="BF981" s="1341"/>
      <c r="BG981" s="1341"/>
      <c r="BH981" s="1341"/>
      <c r="BI981" s="1341"/>
      <c r="BJ981" s="1341"/>
      <c r="BK981" s="1341"/>
      <c r="BL981" s="1341"/>
      <c r="BM981" s="1341"/>
      <c r="BN981" s="1341"/>
      <c r="BO981" s="1341"/>
      <c r="BP981" s="1341"/>
      <c r="BQ981" s="1341"/>
      <c r="BR981" s="1341"/>
      <c r="BS981" s="1341"/>
      <c r="BT981" s="1341"/>
      <c r="BU981" s="1341"/>
      <c r="BV981" s="1341"/>
      <c r="BW981" s="1341"/>
      <c r="BX981" s="1341"/>
      <c r="BY981" s="1341"/>
      <c r="BZ981" s="1341"/>
      <c r="CA981" s="1341"/>
      <c r="CB981" s="1341"/>
      <c r="CC981" s="1341"/>
      <c r="CD981" s="1341"/>
      <c r="CE981" s="1341"/>
      <c r="CF981" s="1341"/>
      <c r="CG981" s="1341"/>
      <c r="CH981" s="1378">
        <f t="shared" si="21"/>
        <v>0</v>
      </c>
      <c r="CI981" s="1372"/>
    </row>
    <row r="982" spans="1:87" s="1057" customFormat="1" ht="69.75">
      <c r="A982" s="1702"/>
      <c r="B982" s="1705"/>
      <c r="C982" s="1731"/>
      <c r="D982" s="1731"/>
      <c r="E982" s="1543"/>
      <c r="F982" s="2236"/>
      <c r="G982" s="1753"/>
      <c r="H982" s="3096" t="s">
        <v>2556</v>
      </c>
      <c r="I982" s="1986">
        <v>201</v>
      </c>
      <c r="J982" s="651">
        <v>38</v>
      </c>
      <c r="K982" s="3113" t="s">
        <v>2195</v>
      </c>
      <c r="L982" s="2167" t="s">
        <v>2196</v>
      </c>
      <c r="M982" s="1896" t="s">
        <v>2197</v>
      </c>
      <c r="N982" s="1075"/>
      <c r="O982" s="1129"/>
      <c r="P982" s="2366"/>
      <c r="Q982" s="1072"/>
      <c r="R982" s="2048"/>
      <c r="S982" s="1564"/>
      <c r="T982" s="1072"/>
      <c r="U982" s="2247"/>
      <c r="V982" s="1564"/>
      <c r="W982" s="1072"/>
      <c r="X982" s="2247"/>
      <c r="Y982" s="1073"/>
      <c r="Z982" s="2543"/>
      <c r="AA982" s="442"/>
      <c r="AB982" s="752"/>
      <c r="AC982" s="1173"/>
      <c r="AD982" s="2529"/>
      <c r="AE982" s="1317"/>
      <c r="AF982" s="1362"/>
      <c r="AG982" s="1318"/>
      <c r="AH982" s="1318"/>
      <c r="AI982" s="1318"/>
      <c r="AJ982" s="1318"/>
      <c r="AK982" s="1318"/>
      <c r="AL982" s="1318"/>
      <c r="AM982" s="1318"/>
      <c r="AN982" s="1318"/>
      <c r="AO982" s="1318"/>
      <c r="AP982" s="1318"/>
      <c r="AQ982" s="1318"/>
      <c r="AR982" s="1318"/>
      <c r="AS982" s="1318"/>
      <c r="AT982" s="1318"/>
      <c r="AU982" s="1318"/>
      <c r="AV982" s="1318"/>
      <c r="AW982" s="1318"/>
      <c r="AX982" s="1318"/>
      <c r="AY982" s="1318"/>
      <c r="AZ982" s="1318"/>
      <c r="BA982" s="1318"/>
      <c r="BB982" s="1342"/>
      <c r="BC982" s="1341"/>
      <c r="BD982" s="1341"/>
      <c r="BE982" s="1341"/>
      <c r="BF982" s="1341"/>
      <c r="BG982" s="1341"/>
      <c r="BH982" s="1341"/>
      <c r="BI982" s="1341"/>
      <c r="BJ982" s="1341"/>
      <c r="BK982" s="1341"/>
      <c r="BL982" s="1341"/>
      <c r="BM982" s="1341"/>
      <c r="BN982" s="1341"/>
      <c r="BO982" s="1341"/>
      <c r="BP982" s="1341"/>
      <c r="BQ982" s="1341"/>
      <c r="BR982" s="1341"/>
      <c r="BS982" s="1341"/>
      <c r="BT982" s="1341"/>
      <c r="BU982" s="1341"/>
      <c r="BV982" s="1341"/>
      <c r="BW982" s="1341"/>
      <c r="BX982" s="1341"/>
      <c r="BY982" s="1341"/>
      <c r="BZ982" s="1341"/>
      <c r="CA982" s="1341"/>
      <c r="CB982" s="1341"/>
      <c r="CC982" s="1341"/>
      <c r="CD982" s="1341"/>
      <c r="CE982" s="1341"/>
      <c r="CF982" s="1341"/>
      <c r="CG982" s="1341"/>
      <c r="CH982" s="1378">
        <f t="shared" si="21"/>
        <v>0</v>
      </c>
      <c r="CI982" s="1372"/>
    </row>
    <row r="983" spans="1:87" s="1057" customFormat="1" ht="92.25" customHeight="1">
      <c r="A983" s="1702"/>
      <c r="B983" s="1705"/>
      <c r="C983" s="1731"/>
      <c r="D983" s="1731"/>
      <c r="E983" s="1543"/>
      <c r="F983" s="1738"/>
      <c r="G983" s="1753"/>
      <c r="H983" s="3096"/>
      <c r="I983" s="1986"/>
      <c r="J983" s="651"/>
      <c r="K983" s="3137"/>
      <c r="L983" s="2167" t="s">
        <v>2198</v>
      </c>
      <c r="M983" s="1896" t="s">
        <v>2199</v>
      </c>
      <c r="N983" s="1075"/>
      <c r="O983" s="1129"/>
      <c r="P983" s="2366"/>
      <c r="Q983" s="1072"/>
      <c r="R983" s="2049"/>
      <c r="S983" s="1564"/>
      <c r="T983" s="1072"/>
      <c r="U983" s="2248"/>
      <c r="V983" s="1564"/>
      <c r="W983" s="1072"/>
      <c r="X983" s="2248"/>
      <c r="Y983" s="1073"/>
      <c r="Z983" s="2543"/>
      <c r="AA983" s="442"/>
      <c r="AB983" s="752"/>
      <c r="AC983" s="1173"/>
      <c r="AD983" s="2529"/>
      <c r="AE983" s="1317"/>
      <c r="AF983" s="1362"/>
      <c r="AG983" s="1318"/>
      <c r="AH983" s="1318"/>
      <c r="AI983" s="1318"/>
      <c r="AJ983" s="1318"/>
      <c r="AK983" s="1318"/>
      <c r="AL983" s="1318"/>
      <c r="AM983" s="1318"/>
      <c r="AN983" s="1318"/>
      <c r="AO983" s="1318"/>
      <c r="AP983" s="1318"/>
      <c r="AQ983" s="1318"/>
      <c r="AR983" s="1318"/>
      <c r="AS983" s="1318"/>
      <c r="AT983" s="1318"/>
      <c r="AU983" s="1318"/>
      <c r="AV983" s="1318"/>
      <c r="AW983" s="1318"/>
      <c r="AX983" s="1318"/>
      <c r="AY983" s="1318"/>
      <c r="AZ983" s="1318"/>
      <c r="BA983" s="1318"/>
      <c r="BB983" s="1342"/>
      <c r="BC983" s="1341"/>
      <c r="BD983" s="1341"/>
      <c r="BE983" s="1341"/>
      <c r="BF983" s="1341"/>
      <c r="BG983" s="1341"/>
      <c r="BH983" s="1341"/>
      <c r="BI983" s="1341"/>
      <c r="BJ983" s="1341"/>
      <c r="BK983" s="1341"/>
      <c r="BL983" s="1341"/>
      <c r="BM983" s="1341"/>
      <c r="BN983" s="1341"/>
      <c r="BO983" s="1341"/>
      <c r="BP983" s="1341"/>
      <c r="BQ983" s="1341"/>
      <c r="BR983" s="1341"/>
      <c r="BS983" s="1341"/>
      <c r="BT983" s="1341"/>
      <c r="BU983" s="1341"/>
      <c r="BV983" s="1341"/>
      <c r="BW983" s="1341"/>
      <c r="BX983" s="1341"/>
      <c r="BY983" s="1341"/>
      <c r="BZ983" s="1341"/>
      <c r="CA983" s="1341"/>
      <c r="CB983" s="1341"/>
      <c r="CC983" s="1341"/>
      <c r="CD983" s="1341"/>
      <c r="CE983" s="1341"/>
      <c r="CF983" s="1341"/>
      <c r="CG983" s="1341"/>
      <c r="CH983" s="1378">
        <f t="shared" si="21"/>
        <v>0</v>
      </c>
      <c r="CI983" s="1372"/>
    </row>
    <row r="984" spans="1:87" s="1057" customFormat="1" ht="27.75">
      <c r="A984" s="1702"/>
      <c r="B984" s="1705"/>
      <c r="C984" s="1731"/>
      <c r="D984" s="1731"/>
      <c r="E984" s="1543"/>
      <c r="F984" s="1738"/>
      <c r="G984" s="1753"/>
      <c r="H984" s="2237"/>
      <c r="I984" s="1975"/>
      <c r="J984" s="1607"/>
      <c r="K984" s="2230"/>
      <c r="L984" s="2182"/>
      <c r="M984" s="2182"/>
      <c r="N984" s="1075"/>
      <c r="O984" s="1129"/>
      <c r="P984" s="2366"/>
      <c r="Q984" s="1072"/>
      <c r="R984" s="2248"/>
      <c r="S984" s="1564"/>
      <c r="T984" s="1072"/>
      <c r="U984" s="2248"/>
      <c r="V984" s="1564"/>
      <c r="W984" s="1072"/>
      <c r="X984" s="2248"/>
      <c r="Y984" s="1073"/>
      <c r="Z984" s="2543"/>
      <c r="AA984" s="442"/>
      <c r="AB984" s="752"/>
      <c r="AC984" s="1173"/>
      <c r="AD984" s="2529"/>
      <c r="AE984" s="1317"/>
      <c r="AF984" s="1362"/>
      <c r="AG984" s="1318"/>
      <c r="AH984" s="1318"/>
      <c r="AI984" s="1318"/>
      <c r="AJ984" s="1318"/>
      <c r="AK984" s="1318"/>
      <c r="AL984" s="1318"/>
      <c r="AM984" s="1318"/>
      <c r="AN984" s="1318"/>
      <c r="AO984" s="1318"/>
      <c r="AP984" s="1318"/>
      <c r="AQ984" s="1318"/>
      <c r="AR984" s="1318"/>
      <c r="AS984" s="1318"/>
      <c r="AT984" s="1318"/>
      <c r="AU984" s="1318"/>
      <c r="AV984" s="1318"/>
      <c r="AW984" s="1318"/>
      <c r="AX984" s="1318"/>
      <c r="AY984" s="1318"/>
      <c r="AZ984" s="1318"/>
      <c r="BA984" s="1318"/>
      <c r="BB984" s="1342"/>
      <c r="BC984" s="1341"/>
      <c r="BD984" s="1341"/>
      <c r="BE984" s="1341"/>
      <c r="BF984" s="1341"/>
      <c r="BG984" s="1341"/>
      <c r="BH984" s="1341"/>
      <c r="BI984" s="1341"/>
      <c r="BJ984" s="1341"/>
      <c r="BK984" s="1341"/>
      <c r="BL984" s="1341"/>
      <c r="BM984" s="1341"/>
      <c r="BN984" s="1341"/>
      <c r="BO984" s="1341"/>
      <c r="BP984" s="1341"/>
      <c r="BQ984" s="1341"/>
      <c r="BR984" s="1341"/>
      <c r="BS984" s="1341"/>
      <c r="BT984" s="1341"/>
      <c r="BU984" s="1341"/>
      <c r="BV984" s="1341"/>
      <c r="BW984" s="1341"/>
      <c r="BX984" s="1341"/>
      <c r="BY984" s="1341"/>
      <c r="BZ984" s="1341"/>
      <c r="CA984" s="1341"/>
      <c r="CB984" s="1341"/>
      <c r="CC984" s="1341"/>
      <c r="CD984" s="1341"/>
      <c r="CE984" s="1341"/>
      <c r="CF984" s="1341"/>
      <c r="CG984" s="1341"/>
      <c r="CH984" s="1378">
        <f t="shared" si="21"/>
        <v>0</v>
      </c>
      <c r="CI984" s="1372"/>
    </row>
    <row r="985" spans="1:87" s="1057" customFormat="1" ht="37.5" customHeight="1" thickBot="1">
      <c r="A985" s="2400"/>
      <c r="B985" s="3117" t="s">
        <v>2476</v>
      </c>
      <c r="C985" s="3117"/>
      <c r="D985" s="3117"/>
      <c r="E985" s="3117"/>
      <c r="F985" s="3117"/>
      <c r="G985" s="3117"/>
      <c r="H985" s="3117"/>
      <c r="I985" s="3117"/>
      <c r="J985" s="3117"/>
      <c r="K985" s="3117"/>
      <c r="L985" s="3117"/>
      <c r="M985" s="3117"/>
      <c r="N985" s="3117"/>
      <c r="O985" s="3117"/>
      <c r="P985" s="3117"/>
      <c r="Q985" s="3117"/>
      <c r="R985" s="3117"/>
      <c r="S985" s="3117"/>
      <c r="T985" s="3117"/>
      <c r="U985" s="3117"/>
      <c r="V985" s="3117"/>
      <c r="W985" s="3117"/>
      <c r="X985" s="3117"/>
      <c r="Y985" s="3117"/>
      <c r="Z985" s="3117"/>
      <c r="AA985" s="3118"/>
      <c r="AB985" s="2550"/>
      <c r="AC985" s="2551"/>
      <c r="AD985" s="2552">
        <f>SUM(AD961:AD984)</f>
        <v>47500</v>
      </c>
      <c r="AE985" s="1317"/>
      <c r="AF985" s="1362"/>
      <c r="AG985" s="1318"/>
      <c r="AH985" s="1318"/>
      <c r="AI985" s="1318"/>
      <c r="AJ985" s="1318"/>
      <c r="AK985" s="1318"/>
      <c r="AL985" s="1318"/>
      <c r="AM985" s="1318"/>
      <c r="AN985" s="1318"/>
      <c r="AO985" s="1318"/>
      <c r="AP985" s="1318"/>
      <c r="AQ985" s="1318"/>
      <c r="AR985" s="1318"/>
      <c r="AS985" s="1318"/>
      <c r="AT985" s="1318"/>
      <c r="AU985" s="1318"/>
      <c r="AV985" s="1318"/>
      <c r="AW985" s="1318"/>
      <c r="AX985" s="1318"/>
      <c r="AY985" s="1318"/>
      <c r="AZ985" s="1318"/>
      <c r="BA985" s="1318"/>
      <c r="BB985" s="1342"/>
      <c r="BC985" s="1341"/>
      <c r="BD985" s="1341"/>
      <c r="BE985" s="1341"/>
      <c r="BF985" s="1341"/>
      <c r="BG985" s="1341"/>
      <c r="BH985" s="1341"/>
      <c r="BI985" s="1341"/>
      <c r="BJ985" s="1341"/>
      <c r="BK985" s="1341"/>
      <c r="BL985" s="1341"/>
      <c r="BM985" s="1341"/>
      <c r="BN985" s="1341"/>
      <c r="BO985" s="1341"/>
      <c r="BP985" s="1341"/>
      <c r="BQ985" s="1341"/>
      <c r="BR985" s="1341"/>
      <c r="BS985" s="1341"/>
      <c r="BT985" s="1341"/>
      <c r="BU985" s="1341"/>
      <c r="BV985" s="1341"/>
      <c r="BW985" s="1341"/>
      <c r="BX985" s="1341"/>
      <c r="BY985" s="1341"/>
      <c r="BZ985" s="1341"/>
      <c r="CA985" s="1341"/>
      <c r="CB985" s="1341"/>
      <c r="CC985" s="1341"/>
      <c r="CD985" s="1341"/>
      <c r="CE985" s="1341"/>
      <c r="CF985" s="1341"/>
      <c r="CG985" s="1341"/>
      <c r="CH985" s="1378">
        <f t="shared" si="21"/>
        <v>0</v>
      </c>
      <c r="CI985" s="1372"/>
    </row>
    <row r="986" spans="1:87" s="1057" customFormat="1" ht="49.5" customHeight="1">
      <c r="A986" s="1702">
        <v>23</v>
      </c>
      <c r="B986" s="1709">
        <v>4</v>
      </c>
      <c r="C986" s="3161" t="s">
        <v>2200</v>
      </c>
      <c r="D986" s="132" t="s">
        <v>622</v>
      </c>
      <c r="E986" s="3483" t="s">
        <v>2201</v>
      </c>
      <c r="F986" s="3484" t="s">
        <v>2202</v>
      </c>
      <c r="G986" s="2243" t="s">
        <v>1926</v>
      </c>
      <c r="H986" s="3486" t="s">
        <v>2551</v>
      </c>
      <c r="I986" s="1634">
        <v>202</v>
      </c>
      <c r="J986" s="1617">
        <v>39</v>
      </c>
      <c r="K986" s="3487" t="s">
        <v>2203</v>
      </c>
      <c r="L986" s="3488" t="s">
        <v>2204</v>
      </c>
      <c r="M986" s="1921" t="s">
        <v>2205</v>
      </c>
      <c r="N986" s="2050"/>
      <c r="O986" s="2051"/>
      <c r="P986" s="2052"/>
      <c r="Q986" s="2050"/>
      <c r="R986" s="2053"/>
      <c r="S986" s="2054"/>
      <c r="T986" s="2050"/>
      <c r="U986" s="2051"/>
      <c r="V986" s="2052"/>
      <c r="W986" s="2050"/>
      <c r="X986" s="2053"/>
      <c r="Y986" s="2055"/>
      <c r="Z986" s="2543"/>
      <c r="AA986" s="442"/>
      <c r="AB986" s="752"/>
      <c r="AC986" s="1173"/>
      <c r="AD986" s="2529"/>
      <c r="AE986" s="1317"/>
      <c r="AF986" s="1362"/>
      <c r="AG986" s="1318"/>
      <c r="AH986" s="1318"/>
      <c r="AI986" s="1318"/>
      <c r="AJ986" s="1318"/>
      <c r="AK986" s="1318"/>
      <c r="AL986" s="1318"/>
      <c r="AM986" s="1318"/>
      <c r="AN986" s="1318"/>
      <c r="AO986" s="1318"/>
      <c r="AP986" s="1318"/>
      <c r="AQ986" s="1318"/>
      <c r="AR986" s="1318"/>
      <c r="AS986" s="1318"/>
      <c r="AT986" s="1318"/>
      <c r="AU986" s="1318"/>
      <c r="AV986" s="1318"/>
      <c r="AW986" s="1318"/>
      <c r="AX986" s="1318"/>
      <c r="AY986" s="1318"/>
      <c r="AZ986" s="1318"/>
      <c r="BA986" s="1318"/>
      <c r="BB986" s="1342"/>
      <c r="BC986" s="1341"/>
      <c r="BD986" s="1341"/>
      <c r="BE986" s="1341"/>
      <c r="BF986" s="1341"/>
      <c r="BG986" s="1341"/>
      <c r="BH986" s="1341"/>
      <c r="BI986" s="1341"/>
      <c r="BJ986" s="1341"/>
      <c r="BK986" s="1341"/>
      <c r="BL986" s="1341"/>
      <c r="BM986" s="1341"/>
      <c r="BN986" s="1341"/>
      <c r="BO986" s="1341"/>
      <c r="BP986" s="1341"/>
      <c r="BQ986" s="1341"/>
      <c r="BR986" s="1341"/>
      <c r="BS986" s="1341"/>
      <c r="BT986" s="1341"/>
      <c r="BU986" s="1341"/>
      <c r="BV986" s="1341"/>
      <c r="BW986" s="1341"/>
      <c r="BX986" s="1341"/>
      <c r="BY986" s="1341"/>
      <c r="BZ986" s="1341"/>
      <c r="CA986" s="1341"/>
      <c r="CB986" s="1341"/>
      <c r="CC986" s="1341"/>
      <c r="CD986" s="1341"/>
      <c r="CE986" s="1341"/>
      <c r="CF986" s="1341"/>
      <c r="CG986" s="1341"/>
      <c r="CH986" s="1378">
        <f t="shared" si="21"/>
        <v>0</v>
      </c>
      <c r="CI986" s="1372"/>
    </row>
    <row r="987" spans="1:87" s="1057" customFormat="1" ht="49.5" customHeight="1">
      <c r="A987" s="1702"/>
      <c r="B987" s="1705"/>
      <c r="C987" s="3140"/>
      <c r="D987" s="3140" t="s">
        <v>2206</v>
      </c>
      <c r="E987" s="3483"/>
      <c r="F987" s="3485"/>
      <c r="G987" s="1171" t="s">
        <v>2207</v>
      </c>
      <c r="H987" s="3150"/>
      <c r="I987" s="1609"/>
      <c r="J987" s="1618"/>
      <c r="K987" s="3137"/>
      <c r="L987" s="3142"/>
      <c r="M987" s="1919"/>
      <c r="N987" s="2046"/>
      <c r="O987" s="2045"/>
      <c r="P987" s="2031"/>
      <c r="Q987" s="2046"/>
      <c r="R987" s="2056"/>
      <c r="S987" s="2035"/>
      <c r="T987" s="2046"/>
      <c r="U987" s="2045"/>
      <c r="V987" s="2031"/>
      <c r="W987" s="2046"/>
      <c r="X987" s="2056"/>
      <c r="Y987" s="2057"/>
      <c r="Z987" s="2543"/>
      <c r="AA987" s="442"/>
      <c r="AB987" s="752"/>
      <c r="AC987" s="1173"/>
      <c r="AD987" s="2529"/>
      <c r="AE987" s="1317"/>
      <c r="AF987" s="1362"/>
      <c r="AG987" s="1318"/>
      <c r="AH987" s="1318"/>
      <c r="AI987" s="1318"/>
      <c r="AJ987" s="1318"/>
      <c r="AK987" s="1318"/>
      <c r="AL987" s="1318"/>
      <c r="AM987" s="1318"/>
      <c r="AN987" s="1318"/>
      <c r="AO987" s="1318"/>
      <c r="AP987" s="1318"/>
      <c r="AQ987" s="1318"/>
      <c r="AR987" s="1318"/>
      <c r="AS987" s="1318"/>
      <c r="AT987" s="1318"/>
      <c r="AU987" s="1318"/>
      <c r="AV987" s="1318"/>
      <c r="AW987" s="1318"/>
      <c r="AX987" s="1318"/>
      <c r="AY987" s="1318"/>
      <c r="AZ987" s="1318"/>
      <c r="BA987" s="1318"/>
      <c r="BB987" s="1342"/>
      <c r="BC987" s="1341"/>
      <c r="BD987" s="1341"/>
      <c r="BE987" s="1341"/>
      <c r="BF987" s="1341"/>
      <c r="BG987" s="1341"/>
      <c r="BH987" s="1341"/>
      <c r="BI987" s="1341"/>
      <c r="BJ987" s="1341"/>
      <c r="BK987" s="1341"/>
      <c r="BL987" s="1341"/>
      <c r="BM987" s="1341"/>
      <c r="BN987" s="1341"/>
      <c r="BO987" s="1341"/>
      <c r="BP987" s="1341"/>
      <c r="BQ987" s="1341"/>
      <c r="BR987" s="1341"/>
      <c r="BS987" s="1341"/>
      <c r="BT987" s="1341"/>
      <c r="BU987" s="1341"/>
      <c r="BV987" s="1341"/>
      <c r="BW987" s="1341"/>
      <c r="BX987" s="1341"/>
      <c r="BY987" s="1341"/>
      <c r="BZ987" s="1341"/>
      <c r="CA987" s="1341"/>
      <c r="CB987" s="1341"/>
      <c r="CC987" s="1341"/>
      <c r="CD987" s="1341"/>
      <c r="CE987" s="1341"/>
      <c r="CF987" s="1341"/>
      <c r="CG987" s="1341"/>
      <c r="CH987" s="1378">
        <f t="shared" si="21"/>
        <v>0</v>
      </c>
      <c r="CI987" s="1372"/>
    </row>
    <row r="988" spans="1:87" s="1057" customFormat="1" ht="107.25" customHeight="1">
      <c r="A988" s="1702"/>
      <c r="B988" s="1705"/>
      <c r="C988" s="3140"/>
      <c r="D988" s="3140"/>
      <c r="E988" s="3483"/>
      <c r="F988" s="3485"/>
      <c r="G988" s="1192"/>
      <c r="H988" s="2270"/>
      <c r="I988" s="1624"/>
      <c r="J988" s="910"/>
      <c r="K988" s="3114"/>
      <c r="L988" s="793"/>
      <c r="M988" s="1922"/>
      <c r="N988" s="1197"/>
      <c r="O988" s="1209"/>
      <c r="P988" s="1152"/>
      <c r="Q988" s="1197"/>
      <c r="R988" s="1209"/>
      <c r="S988" s="1152"/>
      <c r="T988" s="1197"/>
      <c r="U988" s="1209"/>
      <c r="V988" s="1152"/>
      <c r="W988" s="1197"/>
      <c r="X988" s="1198"/>
      <c r="Y988" s="769"/>
      <c r="Z988" s="2553"/>
      <c r="AA988" s="570"/>
      <c r="AB988" s="456"/>
      <c r="AC988" s="561"/>
      <c r="AD988" s="2531"/>
      <c r="AE988" s="1317"/>
      <c r="AF988" s="1362"/>
      <c r="AG988" s="1318"/>
      <c r="AH988" s="1318"/>
      <c r="AI988" s="1318"/>
      <c r="AJ988" s="1318"/>
      <c r="AK988" s="1318"/>
      <c r="AL988" s="1318"/>
      <c r="AM988" s="1318"/>
      <c r="AN988" s="1318"/>
      <c r="AO988" s="1318"/>
      <c r="AP988" s="1318"/>
      <c r="AQ988" s="1318"/>
      <c r="AR988" s="1318"/>
      <c r="AS988" s="1318"/>
      <c r="AT988" s="1318"/>
      <c r="AU988" s="1318"/>
      <c r="AV988" s="1318"/>
      <c r="AW988" s="1318"/>
      <c r="AX988" s="1318"/>
      <c r="AY988" s="1318"/>
      <c r="AZ988" s="1318"/>
      <c r="BA988" s="1318"/>
      <c r="BB988" s="1342"/>
      <c r="BC988" s="1341"/>
      <c r="BD988" s="1341"/>
      <c r="BE988" s="1341"/>
      <c r="BF988" s="1341"/>
      <c r="BG988" s="1341"/>
      <c r="BH988" s="1341"/>
      <c r="BI988" s="1341"/>
      <c r="BJ988" s="1341"/>
      <c r="BK988" s="1341"/>
      <c r="BL988" s="1341"/>
      <c r="BM988" s="1341"/>
      <c r="BN988" s="1341"/>
      <c r="BO988" s="1341"/>
      <c r="BP988" s="1341"/>
      <c r="BQ988" s="1341"/>
      <c r="BR988" s="1341"/>
      <c r="BS988" s="1341"/>
      <c r="BT988" s="1341"/>
      <c r="BU988" s="1341"/>
      <c r="BV988" s="1341"/>
      <c r="BW988" s="1341"/>
      <c r="BX988" s="1341"/>
      <c r="BY988" s="1341"/>
      <c r="BZ988" s="1341"/>
      <c r="CA988" s="1341"/>
      <c r="CB988" s="1341"/>
      <c r="CC988" s="1341"/>
      <c r="CD988" s="1341"/>
      <c r="CE988" s="1341"/>
      <c r="CF988" s="1341"/>
      <c r="CG988" s="1341"/>
      <c r="CH988" s="1378">
        <f t="shared" ref="CH988:CH998" si="22">SUM(AE988:CG988)</f>
        <v>0</v>
      </c>
      <c r="CI988" s="1372"/>
    </row>
    <row r="989" spans="1:87" s="1057" customFormat="1" ht="77.25" customHeight="1">
      <c r="A989" s="1702"/>
      <c r="B989" s="1705"/>
      <c r="C989" s="3140"/>
      <c r="D989" s="3140"/>
      <c r="E989" s="1728"/>
      <c r="F989" s="584"/>
      <c r="G989" s="1171"/>
      <c r="H989" s="3151" t="s">
        <v>2552</v>
      </c>
      <c r="I989" s="1609">
        <v>203</v>
      </c>
      <c r="J989" s="2170">
        <v>40</v>
      </c>
      <c r="K989" s="3113" t="s">
        <v>2208</v>
      </c>
      <c r="L989" s="3141" t="s">
        <v>2209</v>
      </c>
      <c r="M989" s="1923" t="s">
        <v>2210</v>
      </c>
      <c r="N989" s="2058"/>
      <c r="O989" s="2059"/>
      <c r="P989" s="2042"/>
      <c r="Q989" s="2058"/>
      <c r="R989" s="2059"/>
      <c r="S989" s="2042"/>
      <c r="T989" s="2058"/>
      <c r="U989" s="2059"/>
      <c r="V989" s="2042"/>
      <c r="W989" s="2058"/>
      <c r="X989" s="2060"/>
      <c r="Y989" s="2061"/>
      <c r="Z989" s="1869" t="s">
        <v>2211</v>
      </c>
      <c r="AA989" s="641">
        <v>371</v>
      </c>
      <c r="AB989" s="1563">
        <v>3711</v>
      </c>
      <c r="AC989" s="2200" t="s">
        <v>299</v>
      </c>
      <c r="AD989" s="1812">
        <f>3000*12</f>
        <v>36000</v>
      </c>
      <c r="AE989" s="1317"/>
      <c r="AF989" s="1362"/>
      <c r="AG989" s="1318"/>
      <c r="AH989" s="1318"/>
      <c r="AI989" s="1318"/>
      <c r="AJ989" s="1318"/>
      <c r="AK989" s="1318"/>
      <c r="AL989" s="1318"/>
      <c r="AM989" s="1318"/>
      <c r="AN989" s="1318"/>
      <c r="AO989" s="1318"/>
      <c r="AP989" s="1318"/>
      <c r="AQ989" s="1318"/>
      <c r="AR989" s="1318"/>
      <c r="AS989" s="1318"/>
      <c r="AT989" s="1318"/>
      <c r="AU989" s="1318"/>
      <c r="AV989" s="1318"/>
      <c r="AW989" s="1318"/>
      <c r="AX989" s="1318"/>
      <c r="AY989" s="1318"/>
      <c r="AZ989" s="1318"/>
      <c r="BA989" s="1328"/>
      <c r="BB989" s="1342"/>
      <c r="BC989" s="1341"/>
      <c r="BD989" s="1341"/>
      <c r="BE989" s="1341"/>
      <c r="BF989" s="1341"/>
      <c r="BG989" s="1341"/>
      <c r="BH989" s="1341"/>
      <c r="BI989" s="1341"/>
      <c r="BJ989" s="1341"/>
      <c r="BK989" s="1341"/>
      <c r="BL989" s="1341"/>
      <c r="BM989" s="1343">
        <f>+AD989</f>
        <v>36000</v>
      </c>
      <c r="BN989" s="1341"/>
      <c r="BO989" s="1341"/>
      <c r="BP989" s="1341"/>
      <c r="BQ989" s="1341"/>
      <c r="BR989" s="1341"/>
      <c r="BS989" s="1341"/>
      <c r="BT989" s="1341"/>
      <c r="BU989" s="1341"/>
      <c r="BV989" s="1341"/>
      <c r="BW989" s="1341"/>
      <c r="BX989" s="1341"/>
      <c r="BY989" s="1341"/>
      <c r="BZ989" s="1341"/>
      <c r="CA989" s="1341"/>
      <c r="CB989" s="1341"/>
      <c r="CC989" s="1341"/>
      <c r="CD989" s="1341"/>
      <c r="CE989" s="1341"/>
      <c r="CF989" s="1341"/>
      <c r="CG989" s="1341"/>
      <c r="CH989" s="1378">
        <f t="shared" si="22"/>
        <v>36000</v>
      </c>
      <c r="CI989" s="1372"/>
    </row>
    <row r="990" spans="1:87" s="1057" customFormat="1" ht="77.25" customHeight="1">
      <c r="A990" s="1702"/>
      <c r="B990" s="1705"/>
      <c r="C990" s="3140"/>
      <c r="D990" s="2201" t="s">
        <v>2212</v>
      </c>
      <c r="E990" s="1728"/>
      <c r="F990" s="584"/>
      <c r="G990" s="1171"/>
      <c r="H990" s="3151"/>
      <c r="I990" s="1609"/>
      <c r="J990" s="643"/>
      <c r="K990" s="3137"/>
      <c r="L990" s="3142"/>
      <c r="M990" s="1919"/>
      <c r="N990" s="2046"/>
      <c r="O990" s="2045"/>
      <c r="P990" s="2031"/>
      <c r="Q990" s="2046"/>
      <c r="R990" s="2045"/>
      <c r="S990" s="2031"/>
      <c r="T990" s="2046"/>
      <c r="U990" s="2045"/>
      <c r="V990" s="2031"/>
      <c r="W990" s="2046"/>
      <c r="X990" s="2056"/>
      <c r="Y990" s="2035"/>
      <c r="Z990" s="1869" t="s">
        <v>2132</v>
      </c>
      <c r="AA990" s="634">
        <v>231</v>
      </c>
      <c r="AB990" s="1563"/>
      <c r="AC990" s="2200" t="s">
        <v>5</v>
      </c>
      <c r="AD990" s="1812">
        <f>(360+(2*520))*12</f>
        <v>16800</v>
      </c>
      <c r="AE990" s="1317"/>
      <c r="AF990" s="1362"/>
      <c r="AG990" s="1318"/>
      <c r="AH990" s="1318"/>
      <c r="AI990" s="1318"/>
      <c r="AJ990" s="1328">
        <f>+AD990</f>
        <v>16800</v>
      </c>
      <c r="AK990" s="1328"/>
      <c r="AL990" s="1318"/>
      <c r="AM990" s="1318"/>
      <c r="AN990" s="1318"/>
      <c r="AO990" s="1318"/>
      <c r="AP990" s="1318"/>
      <c r="AQ990" s="1318"/>
      <c r="AR990" s="1318"/>
      <c r="AS990" s="1318"/>
      <c r="AT990" s="1318"/>
      <c r="AU990" s="1318"/>
      <c r="AV990" s="1318"/>
      <c r="AW990" s="1318"/>
      <c r="AX990" s="1318"/>
      <c r="AY990" s="1318"/>
      <c r="AZ990" s="1318"/>
      <c r="BA990" s="1318"/>
      <c r="BB990" s="1342"/>
      <c r="BC990" s="1341"/>
      <c r="BD990" s="1341"/>
      <c r="BE990" s="1341"/>
      <c r="BF990" s="1341"/>
      <c r="BG990" s="1341"/>
      <c r="BH990" s="1341"/>
      <c r="BI990" s="1341"/>
      <c r="BJ990" s="1341"/>
      <c r="BK990" s="1341"/>
      <c r="BL990" s="1341"/>
      <c r="BM990" s="1341"/>
      <c r="BN990" s="1341"/>
      <c r="BO990" s="1341"/>
      <c r="BP990" s="1341"/>
      <c r="BQ990" s="1341"/>
      <c r="BR990" s="1341"/>
      <c r="BS990" s="1341"/>
      <c r="BT990" s="1341"/>
      <c r="BU990" s="1341"/>
      <c r="BV990" s="1341"/>
      <c r="BW990" s="1341"/>
      <c r="BX990" s="1341"/>
      <c r="BY990" s="1341"/>
      <c r="BZ990" s="1341"/>
      <c r="CA990" s="1341"/>
      <c r="CB990" s="1341"/>
      <c r="CC990" s="1341"/>
      <c r="CD990" s="1341"/>
      <c r="CE990" s="1341"/>
      <c r="CF990" s="1341"/>
      <c r="CG990" s="1341"/>
      <c r="CH990" s="1378">
        <f t="shared" si="22"/>
        <v>16800</v>
      </c>
      <c r="CI990" s="1372"/>
    </row>
    <row r="991" spans="1:87" s="1057" customFormat="1" ht="44.25" customHeight="1">
      <c r="A991" s="1702"/>
      <c r="B991" s="1705"/>
      <c r="C991" s="3140"/>
      <c r="D991" s="3140" t="s">
        <v>2213</v>
      </c>
      <c r="E991" s="1728"/>
      <c r="F991" s="584"/>
      <c r="G991" s="1171"/>
      <c r="H991" s="2372"/>
      <c r="I991" s="1609"/>
      <c r="J991" s="643"/>
      <c r="K991" s="2230"/>
      <c r="L991" s="2232"/>
      <c r="M991" s="1919"/>
      <c r="N991" s="2046"/>
      <c r="O991" s="2045"/>
      <c r="P991" s="2031"/>
      <c r="Q991" s="2046"/>
      <c r="R991" s="2045"/>
      <c r="S991" s="2031"/>
      <c r="T991" s="2046"/>
      <c r="U991" s="2045"/>
      <c r="V991" s="2031"/>
      <c r="W991" s="2046"/>
      <c r="X991" s="2056"/>
      <c r="Y991" s="2035"/>
      <c r="Z991" s="1870" t="s">
        <v>2103</v>
      </c>
      <c r="AA991" s="2063">
        <v>241</v>
      </c>
      <c r="AB991" s="1154"/>
      <c r="AC991" s="2083" t="s">
        <v>7</v>
      </c>
      <c r="AD991" s="1813">
        <f>(400*2)*12</f>
        <v>9600</v>
      </c>
      <c r="AE991" s="1317"/>
      <c r="AF991" s="1362"/>
      <c r="AG991" s="1318"/>
      <c r="AH991" s="1318"/>
      <c r="AI991" s="1318"/>
      <c r="AJ991" s="1318"/>
      <c r="AK991" s="1318"/>
      <c r="AL991" s="1328">
        <f>+AD991</f>
        <v>9600</v>
      </c>
      <c r="AM991" s="1318"/>
      <c r="AN991" s="1318"/>
      <c r="AO991" s="1318"/>
      <c r="AP991" s="1318"/>
      <c r="AQ991" s="1318"/>
      <c r="AR991" s="1318"/>
      <c r="AS991" s="1318"/>
      <c r="AT991" s="1318"/>
      <c r="AU991" s="1318"/>
      <c r="AV991" s="1318"/>
      <c r="AW991" s="1318"/>
      <c r="AX991" s="1318"/>
      <c r="AY991" s="1318"/>
      <c r="AZ991" s="1318"/>
      <c r="BA991" s="1318"/>
      <c r="BB991" s="1342"/>
      <c r="BC991" s="1341"/>
      <c r="BD991" s="1341"/>
      <c r="BE991" s="1341"/>
      <c r="BF991" s="1341"/>
      <c r="BG991" s="1341"/>
      <c r="BH991" s="1341"/>
      <c r="BI991" s="1341"/>
      <c r="BJ991" s="1341"/>
      <c r="BK991" s="1341"/>
      <c r="BL991" s="1341"/>
      <c r="BM991" s="1341"/>
      <c r="BN991" s="1341"/>
      <c r="BO991" s="1341"/>
      <c r="BP991" s="1341"/>
      <c r="BQ991" s="1341"/>
      <c r="BR991" s="1341"/>
      <c r="BS991" s="1341"/>
      <c r="BT991" s="1341"/>
      <c r="BU991" s="1341"/>
      <c r="BV991" s="1341"/>
      <c r="BW991" s="1341"/>
      <c r="BX991" s="1341"/>
      <c r="BY991" s="1341"/>
      <c r="BZ991" s="1341"/>
      <c r="CA991" s="1341"/>
      <c r="CB991" s="1341"/>
      <c r="CC991" s="1341"/>
      <c r="CD991" s="1341"/>
      <c r="CE991" s="1341"/>
      <c r="CF991" s="1341"/>
      <c r="CG991" s="1341"/>
      <c r="CH991" s="1378">
        <f t="shared" si="22"/>
        <v>9600</v>
      </c>
      <c r="CI991" s="1372"/>
    </row>
    <row r="992" spans="1:87" s="1057" customFormat="1" ht="47.25" customHeight="1">
      <c r="A992" s="1702"/>
      <c r="B992" s="1705"/>
      <c r="C992" s="3140"/>
      <c r="D992" s="3140"/>
      <c r="E992" s="1728"/>
      <c r="F992" s="584"/>
      <c r="G992" s="1171"/>
      <c r="H992" s="3150"/>
      <c r="I992" s="1609"/>
      <c r="J992" s="643"/>
      <c r="K992" s="2230"/>
      <c r="L992" s="2232"/>
      <c r="M992" s="1919"/>
      <c r="N992" s="2046"/>
      <c r="O992" s="2045"/>
      <c r="P992" s="2031"/>
      <c r="Q992" s="2046"/>
      <c r="R992" s="2045"/>
      <c r="S992" s="2031"/>
      <c r="T992" s="2046"/>
      <c r="U992" s="2045"/>
      <c r="V992" s="2031"/>
      <c r="W992" s="2046"/>
      <c r="X992" s="2056"/>
      <c r="Y992" s="2035"/>
      <c r="Z992" s="1871" t="s">
        <v>2104</v>
      </c>
      <c r="AA992" s="1759">
        <v>244</v>
      </c>
      <c r="AB992" s="1156"/>
      <c r="AC992" s="735" t="s">
        <v>127</v>
      </c>
      <c r="AD992" s="1813">
        <f>30*12</f>
        <v>360</v>
      </c>
      <c r="AE992" s="1317"/>
      <c r="AF992" s="1362"/>
      <c r="AG992" s="1318"/>
      <c r="AH992" s="1318"/>
      <c r="AI992" s="1318"/>
      <c r="AJ992" s="1318"/>
      <c r="AK992" s="1318"/>
      <c r="AL992" s="1318"/>
      <c r="AM992" s="1328"/>
      <c r="AN992" s="1328">
        <f>+AD992</f>
        <v>360</v>
      </c>
      <c r="AO992" s="1328"/>
      <c r="AP992" s="1318"/>
      <c r="AQ992" s="1318"/>
      <c r="AR992" s="1318"/>
      <c r="AS992" s="1318"/>
      <c r="AT992" s="1318"/>
      <c r="AU992" s="1318"/>
      <c r="AV992" s="1318"/>
      <c r="AW992" s="1318"/>
      <c r="AX992" s="1318"/>
      <c r="AY992" s="1318"/>
      <c r="AZ992" s="1318"/>
      <c r="BA992" s="1318"/>
      <c r="BB992" s="1342"/>
      <c r="BC992" s="1341"/>
      <c r="BD992" s="1341"/>
      <c r="BE992" s="1341"/>
      <c r="BF992" s="1341"/>
      <c r="BG992" s="1341"/>
      <c r="BH992" s="1341"/>
      <c r="BI992" s="1341"/>
      <c r="BJ992" s="1341"/>
      <c r="BK992" s="1341"/>
      <c r="BL992" s="1341"/>
      <c r="BM992" s="1341"/>
      <c r="BN992" s="1341"/>
      <c r="BO992" s="1341"/>
      <c r="BP992" s="1341"/>
      <c r="BQ992" s="1341"/>
      <c r="BR992" s="1341"/>
      <c r="BS992" s="1341"/>
      <c r="BT992" s="1341"/>
      <c r="BU992" s="1341"/>
      <c r="BV992" s="1341"/>
      <c r="BW992" s="1341"/>
      <c r="BX992" s="1341"/>
      <c r="BY992" s="1341"/>
      <c r="BZ992" s="1341"/>
      <c r="CA992" s="1341"/>
      <c r="CB992" s="1341"/>
      <c r="CC992" s="1341"/>
      <c r="CD992" s="1341"/>
      <c r="CE992" s="1341"/>
      <c r="CF992" s="1341"/>
      <c r="CG992" s="1341"/>
      <c r="CH992" s="1378">
        <f t="shared" si="22"/>
        <v>360</v>
      </c>
      <c r="CI992" s="1372"/>
    </row>
    <row r="993" spans="1:87" s="1057" customFormat="1" ht="25.5" customHeight="1">
      <c r="A993" s="1702"/>
      <c r="B993" s="1705"/>
      <c r="C993" s="3140"/>
      <c r="D993" s="3140" t="s">
        <v>2214</v>
      </c>
      <c r="E993" s="1728"/>
      <c r="F993" s="584"/>
      <c r="G993" s="1171"/>
      <c r="H993" s="3150"/>
      <c r="I993" s="1609"/>
      <c r="J993" s="2171"/>
      <c r="K993" s="2233"/>
      <c r="L993" s="793"/>
      <c r="M993" s="1922"/>
      <c r="N993" s="900"/>
      <c r="O993" s="901"/>
      <c r="P993" s="2295"/>
      <c r="Q993" s="900"/>
      <c r="R993" s="901"/>
      <c r="S993" s="2295"/>
      <c r="T993" s="900"/>
      <c r="U993" s="901"/>
      <c r="V993" s="2295"/>
      <c r="W993" s="900"/>
      <c r="X993" s="1211"/>
      <c r="Y993" s="186"/>
      <c r="Z993" s="2553"/>
      <c r="AA993" s="570"/>
      <c r="AB993" s="456"/>
      <c r="AC993" s="561"/>
      <c r="AD993" s="2531"/>
      <c r="AE993" s="1317"/>
      <c r="AF993" s="1362"/>
      <c r="AG993" s="1318"/>
      <c r="AH993" s="1318"/>
      <c r="AI993" s="1318"/>
      <c r="AJ993" s="1318"/>
      <c r="AK993" s="1318"/>
      <c r="AL993" s="1318"/>
      <c r="AM993" s="1318"/>
      <c r="AN993" s="1318"/>
      <c r="AO993" s="1318"/>
      <c r="AP993" s="1318"/>
      <c r="AQ993" s="1318"/>
      <c r="AR993" s="1318"/>
      <c r="AS993" s="1318"/>
      <c r="AT993" s="1318"/>
      <c r="AU993" s="1318"/>
      <c r="AV993" s="1318"/>
      <c r="AW993" s="1318"/>
      <c r="AX993" s="1318"/>
      <c r="AY993" s="1318"/>
      <c r="AZ993" s="1318"/>
      <c r="BA993" s="1318"/>
      <c r="BB993" s="1342"/>
      <c r="BC993" s="1341"/>
      <c r="BD993" s="1341"/>
      <c r="BE993" s="1341"/>
      <c r="BF993" s="1341"/>
      <c r="BG993" s="1341"/>
      <c r="BH993" s="1341"/>
      <c r="BI993" s="1341"/>
      <c r="BJ993" s="1341"/>
      <c r="BK993" s="1341"/>
      <c r="BL993" s="1341"/>
      <c r="BM993" s="1341"/>
      <c r="BN993" s="1341"/>
      <c r="BO993" s="1341"/>
      <c r="BP993" s="1341"/>
      <c r="BQ993" s="1341"/>
      <c r="BR993" s="1341"/>
      <c r="BS993" s="1341"/>
      <c r="BT993" s="1341"/>
      <c r="BU993" s="1341"/>
      <c r="BV993" s="1341"/>
      <c r="BW993" s="1341"/>
      <c r="BX993" s="1341"/>
      <c r="BY993" s="1341"/>
      <c r="BZ993" s="1341"/>
      <c r="CA993" s="1341"/>
      <c r="CB993" s="1341"/>
      <c r="CC993" s="1341"/>
      <c r="CD993" s="1341"/>
      <c r="CE993" s="1341"/>
      <c r="CF993" s="1341"/>
      <c r="CG993" s="1341"/>
      <c r="CH993" s="1378">
        <f t="shared" si="22"/>
        <v>0</v>
      </c>
      <c r="CI993" s="1372"/>
    </row>
    <row r="994" spans="1:87" s="1057" customFormat="1" ht="117.75" customHeight="1">
      <c r="A994" s="1702"/>
      <c r="B994" s="1705"/>
      <c r="C994" s="3140"/>
      <c r="D994" s="3140"/>
      <c r="E994" s="1728"/>
      <c r="F994" s="584"/>
      <c r="G994" s="928"/>
      <c r="H994" s="2270"/>
      <c r="I994" s="1623"/>
      <c r="J994" s="643"/>
      <c r="K994" s="2259" t="s">
        <v>2215</v>
      </c>
      <c r="L994" s="1924"/>
      <c r="M994" s="1925"/>
      <c r="N994" s="1186"/>
      <c r="O994" s="2157"/>
      <c r="P994" s="2366"/>
      <c r="Q994" s="1186"/>
      <c r="R994" s="2157"/>
      <c r="S994" s="2366"/>
      <c r="T994" s="1186"/>
      <c r="U994" s="2157"/>
      <c r="V994" s="2366"/>
      <c r="W994" s="1186"/>
      <c r="X994" s="2157"/>
      <c r="Y994" s="549"/>
      <c r="Z994" s="2543"/>
      <c r="AA994" s="442"/>
      <c r="AB994" s="752"/>
      <c r="AC994" s="1173"/>
      <c r="AD994" s="2529"/>
      <c r="AE994" s="1317"/>
      <c r="AF994" s="1362"/>
      <c r="AG994" s="1318"/>
      <c r="AH994" s="1318"/>
      <c r="AI994" s="1318"/>
      <c r="AJ994" s="1318"/>
      <c r="AK994" s="1318"/>
      <c r="AL994" s="1318"/>
      <c r="AM994" s="1318"/>
      <c r="AN994" s="1318"/>
      <c r="AO994" s="1318"/>
      <c r="AP994" s="1318"/>
      <c r="AQ994" s="1318"/>
      <c r="AR994" s="1318"/>
      <c r="AS994" s="1318"/>
      <c r="AT994" s="1318"/>
      <c r="AU994" s="1318"/>
      <c r="AV994" s="1318"/>
      <c r="AW994" s="1318"/>
      <c r="AX994" s="1318"/>
      <c r="AY994" s="1318"/>
      <c r="AZ994" s="1318"/>
      <c r="BA994" s="1318"/>
      <c r="BB994" s="1342"/>
      <c r="BC994" s="1341"/>
      <c r="BD994" s="1341"/>
      <c r="BE994" s="1341"/>
      <c r="BF994" s="1341"/>
      <c r="BG994" s="1341"/>
      <c r="BH994" s="1341"/>
      <c r="BI994" s="1341"/>
      <c r="BJ994" s="1341"/>
      <c r="BK994" s="1341"/>
      <c r="BL994" s="1341"/>
      <c r="BM994" s="1341"/>
      <c r="BN994" s="1341"/>
      <c r="BO994" s="1341"/>
      <c r="BP994" s="1341"/>
      <c r="BQ994" s="1341"/>
      <c r="BR994" s="1341"/>
      <c r="BS994" s="1341"/>
      <c r="BT994" s="1341"/>
      <c r="BU994" s="1341"/>
      <c r="BV994" s="1341"/>
      <c r="BW994" s="1341"/>
      <c r="BX994" s="1341"/>
      <c r="BY994" s="1341"/>
      <c r="BZ994" s="1341"/>
      <c r="CA994" s="1341"/>
      <c r="CB994" s="1341"/>
      <c r="CC994" s="1341"/>
      <c r="CD994" s="1341"/>
      <c r="CE994" s="1341"/>
      <c r="CF994" s="1341"/>
      <c r="CG994" s="1341"/>
      <c r="CH994" s="1378">
        <f t="shared" si="22"/>
        <v>0</v>
      </c>
      <c r="CI994" s="1372"/>
    </row>
    <row r="995" spans="1:87" s="1057" customFormat="1" ht="64.5" customHeight="1">
      <c r="A995" s="1702"/>
      <c r="B995" s="1705"/>
      <c r="C995" s="3140"/>
      <c r="D995" s="3140"/>
      <c r="E995" s="1728"/>
      <c r="F995" s="584"/>
      <c r="G995" s="928"/>
      <c r="H995" s="3151"/>
      <c r="I995" s="1609">
        <v>204</v>
      </c>
      <c r="J995" s="643">
        <v>41</v>
      </c>
      <c r="K995" s="2230" t="s">
        <v>2216</v>
      </c>
      <c r="L995" s="2232" t="s">
        <v>1232</v>
      </c>
      <c r="M995" s="1926" t="s">
        <v>999</v>
      </c>
      <c r="N995" s="1186"/>
      <c r="O995" s="2157"/>
      <c r="P995" s="2031"/>
      <c r="Q995" s="1186"/>
      <c r="R995" s="2157"/>
      <c r="S995" s="2031"/>
      <c r="T995" s="1186"/>
      <c r="U995" s="2157"/>
      <c r="V995" s="2366"/>
      <c r="W995" s="1186"/>
      <c r="X995" s="2157"/>
      <c r="Y995" s="549"/>
      <c r="Z995" s="2543"/>
      <c r="AA995" s="442"/>
      <c r="AB995" s="752"/>
      <c r="AC995" s="1173"/>
      <c r="AD995" s="2529"/>
      <c r="AE995" s="1317"/>
      <c r="AF995" s="1362"/>
      <c r="AG995" s="1318"/>
      <c r="AH995" s="1318"/>
      <c r="AI995" s="1318"/>
      <c r="AJ995" s="1318"/>
      <c r="AK995" s="1318"/>
      <c r="AL995" s="1318"/>
      <c r="AM995" s="1318"/>
      <c r="AN995" s="1318"/>
      <c r="AO995" s="1318"/>
      <c r="AP995" s="1318"/>
      <c r="AQ995" s="1318"/>
      <c r="AR995" s="1318"/>
      <c r="AS995" s="1318"/>
      <c r="AT995" s="1318"/>
      <c r="AU995" s="1318"/>
      <c r="AV995" s="1318"/>
      <c r="AW995" s="1318"/>
      <c r="AX995" s="1318"/>
      <c r="AY995" s="1318"/>
      <c r="AZ995" s="1318"/>
      <c r="BA995" s="1318"/>
      <c r="BB995" s="1342"/>
      <c r="BC995" s="1341"/>
      <c r="BD995" s="1341"/>
      <c r="BE995" s="1341"/>
      <c r="BF995" s="1341"/>
      <c r="BG995" s="1341"/>
      <c r="BH995" s="1341"/>
      <c r="BI995" s="1341"/>
      <c r="BJ995" s="1341"/>
      <c r="BK995" s="1341"/>
      <c r="BL995" s="1341"/>
      <c r="BM995" s="1341"/>
      <c r="BN995" s="1341"/>
      <c r="BO995" s="1341"/>
      <c r="BP995" s="1341"/>
      <c r="BQ995" s="1341"/>
      <c r="BR995" s="1341"/>
      <c r="BS995" s="1341"/>
      <c r="BT995" s="1341"/>
      <c r="BU995" s="1341"/>
      <c r="BV995" s="1341"/>
      <c r="BW995" s="1341"/>
      <c r="BX995" s="1341"/>
      <c r="BY995" s="1341"/>
      <c r="BZ995" s="1341"/>
      <c r="CA995" s="1341"/>
      <c r="CB995" s="1341"/>
      <c r="CC995" s="1341"/>
      <c r="CD995" s="1341"/>
      <c r="CE995" s="1341"/>
      <c r="CF995" s="1341"/>
      <c r="CG995" s="1341"/>
      <c r="CH995" s="1378">
        <f t="shared" si="22"/>
        <v>0</v>
      </c>
      <c r="CI995" s="1372"/>
    </row>
    <row r="996" spans="1:87" s="1057" customFormat="1" ht="27.75">
      <c r="A996" s="1702"/>
      <c r="B996" s="1705"/>
      <c r="C996" s="3140"/>
      <c r="D996" s="3140"/>
      <c r="E996" s="1730"/>
      <c r="F996" s="584"/>
      <c r="G996" s="1753"/>
      <c r="H996" s="3151"/>
      <c r="I996" s="1624"/>
      <c r="J996" s="2171"/>
      <c r="K996" s="1212"/>
      <c r="L996" s="1927"/>
      <c r="M996" s="1928"/>
      <c r="N996" s="1197"/>
      <c r="O996" s="1209"/>
      <c r="P996" s="1152"/>
      <c r="Q996" s="1197"/>
      <c r="R996" s="1209"/>
      <c r="S996" s="1152"/>
      <c r="T996" s="1197"/>
      <c r="U996" s="1209"/>
      <c r="V996" s="1152"/>
      <c r="W996" s="1197"/>
      <c r="X996" s="1209"/>
      <c r="Y996" s="794"/>
      <c r="Z996" s="2543"/>
      <c r="AA996" s="442"/>
      <c r="AB996" s="752"/>
      <c r="AC996" s="1173"/>
      <c r="AD996" s="2529"/>
      <c r="AE996" s="1317"/>
      <c r="AF996" s="1362"/>
      <c r="AG996" s="1318"/>
      <c r="AH996" s="1318"/>
      <c r="AI996" s="1318"/>
      <c r="AJ996" s="1318"/>
      <c r="AK996" s="1318"/>
      <c r="AL996" s="1318"/>
      <c r="AM996" s="1318"/>
      <c r="AN996" s="1318"/>
      <c r="AO996" s="1318"/>
      <c r="AP996" s="1318"/>
      <c r="AQ996" s="1318"/>
      <c r="AR996" s="1318"/>
      <c r="AS996" s="1318"/>
      <c r="AT996" s="1318"/>
      <c r="AU996" s="1318"/>
      <c r="AV996" s="1318"/>
      <c r="AW996" s="1318"/>
      <c r="AX996" s="1318"/>
      <c r="AY996" s="1318"/>
      <c r="AZ996" s="1318"/>
      <c r="BA996" s="1318"/>
      <c r="BB996" s="1342"/>
      <c r="BC996" s="1341"/>
      <c r="BD996" s="1341"/>
      <c r="BE996" s="1341"/>
      <c r="BF996" s="1341"/>
      <c r="BG996" s="1341"/>
      <c r="BH996" s="1341"/>
      <c r="BI996" s="1341"/>
      <c r="BJ996" s="1341"/>
      <c r="BK996" s="1341"/>
      <c r="BL996" s="1341"/>
      <c r="BM996" s="1341"/>
      <c r="BN996" s="1341"/>
      <c r="BO996" s="1341"/>
      <c r="BP996" s="1341"/>
      <c r="BQ996" s="1341"/>
      <c r="BR996" s="1341"/>
      <c r="BS996" s="1341"/>
      <c r="BT996" s="1341"/>
      <c r="BU996" s="1341"/>
      <c r="BV996" s="1341"/>
      <c r="BW996" s="1341"/>
      <c r="BX996" s="1341"/>
      <c r="BY996" s="1341"/>
      <c r="BZ996" s="1341"/>
      <c r="CA996" s="1341"/>
      <c r="CB996" s="1341"/>
      <c r="CC996" s="1341"/>
      <c r="CD996" s="1341"/>
      <c r="CE996" s="1341"/>
      <c r="CF996" s="1341"/>
      <c r="CG996" s="1341"/>
      <c r="CH996" s="1378">
        <f t="shared" si="22"/>
        <v>0</v>
      </c>
      <c r="CI996" s="1372"/>
    </row>
    <row r="997" spans="1:87" s="1057" customFormat="1" ht="74.25" customHeight="1">
      <c r="A997" s="1702"/>
      <c r="B997" s="1705"/>
      <c r="C997" s="3140"/>
      <c r="D997" s="1649"/>
      <c r="E997" s="1730"/>
      <c r="F997" s="584"/>
      <c r="G997" s="1753"/>
      <c r="H997" s="2270"/>
      <c r="I997" s="1609">
        <v>205</v>
      </c>
      <c r="J997" s="2170">
        <v>42</v>
      </c>
      <c r="K997" s="2229" t="s">
        <v>2217</v>
      </c>
      <c r="L997" s="2231" t="s">
        <v>1232</v>
      </c>
      <c r="M997" s="1929" t="s">
        <v>999</v>
      </c>
      <c r="N997" s="1183"/>
      <c r="O997" s="1202"/>
      <c r="P997" s="2366"/>
      <c r="Q997" s="1183"/>
      <c r="R997" s="1202"/>
      <c r="S997" s="2366"/>
      <c r="T997" s="1183"/>
      <c r="U997" s="1202"/>
      <c r="V997" s="2031"/>
      <c r="W997" s="1186"/>
      <c r="X997" s="2157"/>
      <c r="Y997" s="2031"/>
      <c r="Z997" s="2543"/>
      <c r="AA997" s="442"/>
      <c r="AB997" s="752"/>
      <c r="AC997" s="1173"/>
      <c r="AD997" s="2529"/>
      <c r="AE997" s="1317"/>
      <c r="AF997" s="1362"/>
      <c r="AG997" s="1318"/>
      <c r="AH997" s="1318"/>
      <c r="AI997" s="1318"/>
      <c r="AJ997" s="1318"/>
      <c r="AK997" s="1318"/>
      <c r="AL997" s="1318"/>
      <c r="AM997" s="1318"/>
      <c r="AN997" s="1318"/>
      <c r="AO997" s="1318"/>
      <c r="AP997" s="1318"/>
      <c r="AQ997" s="1318"/>
      <c r="AR997" s="1318"/>
      <c r="AS997" s="1318"/>
      <c r="AT997" s="1318"/>
      <c r="AU997" s="1318"/>
      <c r="AV997" s="1318"/>
      <c r="AW997" s="1318"/>
      <c r="AX997" s="1318"/>
      <c r="AY997" s="1318"/>
      <c r="AZ997" s="1318"/>
      <c r="BA997" s="1318"/>
      <c r="BB997" s="1342"/>
      <c r="BC997" s="1341"/>
      <c r="BD997" s="1341"/>
      <c r="BE997" s="1341"/>
      <c r="BF997" s="1341"/>
      <c r="BG997" s="1341"/>
      <c r="BH997" s="1341"/>
      <c r="BI997" s="1341"/>
      <c r="BJ997" s="1341"/>
      <c r="BK997" s="1341"/>
      <c r="BL997" s="1341"/>
      <c r="BM997" s="1341"/>
      <c r="BN997" s="1341"/>
      <c r="BO997" s="1341"/>
      <c r="BP997" s="1341"/>
      <c r="BQ997" s="1341"/>
      <c r="BR997" s="1341"/>
      <c r="BS997" s="1341"/>
      <c r="BT997" s="1341"/>
      <c r="BU997" s="1341"/>
      <c r="BV997" s="1341"/>
      <c r="BW997" s="1341"/>
      <c r="BX997" s="1341"/>
      <c r="BY997" s="1341"/>
      <c r="BZ997" s="1341"/>
      <c r="CA997" s="1341"/>
      <c r="CB997" s="1341"/>
      <c r="CC997" s="1341"/>
      <c r="CD997" s="1341"/>
      <c r="CE997" s="1341"/>
      <c r="CF997" s="1341"/>
      <c r="CG997" s="1341"/>
      <c r="CH997" s="1378">
        <f t="shared" si="22"/>
        <v>0</v>
      </c>
      <c r="CI997" s="1372"/>
    </row>
    <row r="998" spans="1:87" s="1057" customFormat="1" ht="31.5" customHeight="1">
      <c r="A998" s="1702"/>
      <c r="B998" s="1705"/>
      <c r="C998" s="1543"/>
      <c r="D998" s="1649"/>
      <c r="E998" s="1730"/>
      <c r="F998" s="584"/>
      <c r="G998" s="1753"/>
      <c r="H998" s="2270"/>
      <c r="I998" s="1609"/>
      <c r="J998" s="643"/>
      <c r="K998" s="1213"/>
      <c r="L998" s="1930"/>
      <c r="M998" s="1931"/>
      <c r="N998" s="1186"/>
      <c r="O998" s="2157"/>
      <c r="P998" s="2366"/>
      <c r="Q998" s="1186"/>
      <c r="R998" s="2157"/>
      <c r="S998" s="2366"/>
      <c r="T998" s="1186"/>
      <c r="U998" s="2157"/>
      <c r="V998" s="2366"/>
      <c r="W998" s="1186"/>
      <c r="X998" s="2157"/>
      <c r="Y998" s="549"/>
      <c r="Z998" s="2543"/>
      <c r="AA998" s="442"/>
      <c r="AB998" s="752"/>
      <c r="AC998" s="1173"/>
      <c r="AD998" s="2529"/>
      <c r="AE998" s="1317"/>
      <c r="AF998" s="1362"/>
      <c r="AG998" s="1318"/>
      <c r="AH998" s="1318"/>
      <c r="AI998" s="1318"/>
      <c r="AJ998" s="1318"/>
      <c r="AK998" s="1318"/>
      <c r="AL998" s="1318"/>
      <c r="AM998" s="1318"/>
      <c r="AN998" s="1318"/>
      <c r="AO998" s="1318"/>
      <c r="AP998" s="1318"/>
      <c r="AQ998" s="1318"/>
      <c r="AR998" s="1318"/>
      <c r="AS998" s="1318"/>
      <c r="AT998" s="1318"/>
      <c r="AU998" s="1318"/>
      <c r="AV998" s="1318"/>
      <c r="AW998" s="1318"/>
      <c r="AX998" s="1318"/>
      <c r="AY998" s="1318"/>
      <c r="AZ998" s="1318"/>
      <c r="BA998" s="1318"/>
      <c r="BB998" s="1342"/>
      <c r="BC998" s="1341"/>
      <c r="BD998" s="1341"/>
      <c r="BE998" s="1341"/>
      <c r="BF998" s="1341"/>
      <c r="BG998" s="1341"/>
      <c r="BH998" s="1341"/>
      <c r="BI998" s="1341"/>
      <c r="BJ998" s="1341"/>
      <c r="BK998" s="1341"/>
      <c r="BL998" s="1341"/>
      <c r="BM998" s="1341"/>
      <c r="BN998" s="1341"/>
      <c r="BO998" s="1341"/>
      <c r="BP998" s="1341"/>
      <c r="BQ998" s="1341"/>
      <c r="BR998" s="1341"/>
      <c r="BS998" s="1341"/>
      <c r="BT998" s="1341"/>
      <c r="BU998" s="1341"/>
      <c r="BV998" s="1341"/>
      <c r="BW998" s="1341"/>
      <c r="BX998" s="1341"/>
      <c r="BY998" s="1341"/>
      <c r="BZ998" s="1341"/>
      <c r="CA998" s="1341"/>
      <c r="CB998" s="1341"/>
      <c r="CC998" s="1341"/>
      <c r="CD998" s="1341"/>
      <c r="CE998" s="1341"/>
      <c r="CF998" s="1341"/>
      <c r="CG998" s="1341"/>
      <c r="CH998" s="1378">
        <f t="shared" si="22"/>
        <v>0</v>
      </c>
      <c r="CI998" s="1372" t="s">
        <v>2341</v>
      </c>
    </row>
    <row r="999" spans="1:87" s="1057" customFormat="1" ht="37.5" customHeight="1" thickBot="1">
      <c r="A999" s="2400"/>
      <c r="B999" s="3117" t="s">
        <v>2477</v>
      </c>
      <c r="C999" s="3117"/>
      <c r="D999" s="3117"/>
      <c r="E999" s="3117"/>
      <c r="F999" s="3117"/>
      <c r="G999" s="3117"/>
      <c r="H999" s="3117"/>
      <c r="I999" s="3117"/>
      <c r="J999" s="3117"/>
      <c r="K999" s="3117"/>
      <c r="L999" s="3117"/>
      <c r="M999" s="3117"/>
      <c r="N999" s="3117"/>
      <c r="O999" s="3117"/>
      <c r="P999" s="3117"/>
      <c r="Q999" s="3117"/>
      <c r="R999" s="3117"/>
      <c r="S999" s="3117"/>
      <c r="T999" s="3117"/>
      <c r="U999" s="3117"/>
      <c r="V999" s="3117"/>
      <c r="W999" s="3117"/>
      <c r="X999" s="3117"/>
      <c r="Y999" s="3117"/>
      <c r="Z999" s="3117"/>
      <c r="AA999" s="3118"/>
      <c r="AB999" s="2540"/>
      <c r="AC999" s="2541"/>
      <c r="AD999" s="2542">
        <f>SUM(AD986:AD998)</f>
        <v>62760</v>
      </c>
      <c r="AE999" s="1355">
        <f>SUM(AE801:AE998)</f>
        <v>0</v>
      </c>
      <c r="AF999" s="1363"/>
      <c r="AG999" s="1353">
        <f t="shared" ref="AG999:AN999" si="23">SUM(AG801:AG998)</f>
        <v>0</v>
      </c>
      <c r="AH999" s="1353">
        <f t="shared" si="23"/>
        <v>0</v>
      </c>
      <c r="AI999" s="1353">
        <f t="shared" si="23"/>
        <v>2400</v>
      </c>
      <c r="AJ999" s="1353">
        <f t="shared" si="23"/>
        <v>29520</v>
      </c>
      <c r="AK999" s="1353">
        <f t="shared" si="23"/>
        <v>0</v>
      </c>
      <c r="AL999" s="1353">
        <f t="shared" si="23"/>
        <v>16800</v>
      </c>
      <c r="AM999" s="1353">
        <f t="shared" si="23"/>
        <v>0</v>
      </c>
      <c r="AN999" s="1353">
        <f t="shared" si="23"/>
        <v>630</v>
      </c>
      <c r="AO999" s="1353"/>
      <c r="AP999" s="1353">
        <f t="shared" ref="AP999:CG999" si="24">SUM(AP801:AP998)</f>
        <v>10000</v>
      </c>
      <c r="AQ999" s="1353">
        <f t="shared" si="24"/>
        <v>0</v>
      </c>
      <c r="AR999" s="1353">
        <f t="shared" si="24"/>
        <v>0</v>
      </c>
      <c r="AS999" s="1353">
        <f t="shared" si="24"/>
        <v>0</v>
      </c>
      <c r="AT999" s="1353">
        <f t="shared" si="24"/>
        <v>0</v>
      </c>
      <c r="AU999" s="1353">
        <f t="shared" si="24"/>
        <v>0</v>
      </c>
      <c r="AV999" s="1353">
        <f t="shared" si="24"/>
        <v>0</v>
      </c>
      <c r="AW999" s="1353">
        <f t="shared" si="24"/>
        <v>0</v>
      </c>
      <c r="AX999" s="1353">
        <f t="shared" si="24"/>
        <v>42000</v>
      </c>
      <c r="AY999" s="1353">
        <f t="shared" si="24"/>
        <v>0</v>
      </c>
      <c r="AZ999" s="1353">
        <f t="shared" si="24"/>
        <v>0</v>
      </c>
      <c r="BA999" s="1353">
        <f t="shared" si="24"/>
        <v>612500</v>
      </c>
      <c r="BB999" s="1353">
        <f t="shared" si="24"/>
        <v>1000</v>
      </c>
      <c r="BC999" s="1353">
        <f t="shared" si="24"/>
        <v>0</v>
      </c>
      <c r="BD999" s="1353">
        <f t="shared" si="24"/>
        <v>0</v>
      </c>
      <c r="BE999" s="1353">
        <f t="shared" si="24"/>
        <v>0</v>
      </c>
      <c r="BF999" s="1353">
        <f t="shared" si="24"/>
        <v>0</v>
      </c>
      <c r="BG999" s="1353">
        <f t="shared" si="24"/>
        <v>0</v>
      </c>
      <c r="BH999" s="1353">
        <f t="shared" si="24"/>
        <v>0</v>
      </c>
      <c r="BI999" s="1353">
        <f t="shared" si="24"/>
        <v>0</v>
      </c>
      <c r="BJ999" s="1353">
        <f t="shared" si="24"/>
        <v>0</v>
      </c>
      <c r="BK999" s="1353">
        <f t="shared" si="24"/>
        <v>0</v>
      </c>
      <c r="BL999" s="1353">
        <f t="shared" si="24"/>
        <v>0</v>
      </c>
      <c r="BM999" s="1353">
        <f t="shared" si="24"/>
        <v>63000</v>
      </c>
      <c r="BN999" s="1353">
        <f t="shared" si="24"/>
        <v>0</v>
      </c>
      <c r="BO999" s="1353">
        <f t="shared" si="24"/>
        <v>0</v>
      </c>
      <c r="BP999" s="1353">
        <f t="shared" si="24"/>
        <v>0</v>
      </c>
      <c r="BQ999" s="1353">
        <f t="shared" si="24"/>
        <v>0</v>
      </c>
      <c r="BR999" s="1353">
        <f t="shared" si="24"/>
        <v>0</v>
      </c>
      <c r="BS999" s="1353">
        <f t="shared" si="24"/>
        <v>0</v>
      </c>
      <c r="BT999" s="1353"/>
      <c r="BU999" s="1353">
        <f t="shared" si="24"/>
        <v>0</v>
      </c>
      <c r="BV999" s="1353">
        <f t="shared" si="24"/>
        <v>0</v>
      </c>
      <c r="BW999" s="1353">
        <f t="shared" si="24"/>
        <v>0</v>
      </c>
      <c r="BX999" s="1353">
        <f t="shared" si="24"/>
        <v>0</v>
      </c>
      <c r="BY999" s="1353">
        <f t="shared" si="24"/>
        <v>0</v>
      </c>
      <c r="BZ999" s="1353">
        <f t="shared" si="24"/>
        <v>0</v>
      </c>
      <c r="CA999" s="1353">
        <f t="shared" si="24"/>
        <v>0</v>
      </c>
      <c r="CB999" s="1353">
        <f t="shared" si="24"/>
        <v>0</v>
      </c>
      <c r="CC999" s="1353">
        <f t="shared" si="24"/>
        <v>0</v>
      </c>
      <c r="CD999" s="1353">
        <f t="shared" si="24"/>
        <v>0</v>
      </c>
      <c r="CE999" s="1353">
        <f t="shared" si="24"/>
        <v>0</v>
      </c>
      <c r="CF999" s="1353">
        <f t="shared" si="24"/>
        <v>0</v>
      </c>
      <c r="CG999" s="1353">
        <f t="shared" si="24"/>
        <v>0</v>
      </c>
      <c r="CH999" s="1380">
        <f t="shared" ref="CH999:CH1024" si="25">SUM(AE999:CG999)</f>
        <v>777850</v>
      </c>
      <c r="CI999" s="1382">
        <f>+AD999+AD985+AD960+AD925</f>
        <v>777850</v>
      </c>
    </row>
    <row r="1000" spans="1:87" s="386" customFormat="1" ht="29.25" customHeight="1">
      <c r="A1000" s="1678">
        <v>24</v>
      </c>
      <c r="B1000" s="1685">
        <v>1</v>
      </c>
      <c r="C1000" s="3161" t="s">
        <v>1291</v>
      </c>
      <c r="D1000" s="658" t="s">
        <v>622</v>
      </c>
      <c r="E1000" s="3088" t="s">
        <v>1292</v>
      </c>
      <c r="F1000" s="3088" t="s">
        <v>1293</v>
      </c>
      <c r="G1000" s="3129" t="s">
        <v>1294</v>
      </c>
      <c r="H1000" s="3289" t="s">
        <v>2559</v>
      </c>
      <c r="I1000" s="1988">
        <v>206</v>
      </c>
      <c r="J1000" s="133">
        <v>1</v>
      </c>
      <c r="K1000" s="3490" t="s">
        <v>1295</v>
      </c>
      <c r="L1000" s="3491" t="s">
        <v>1296</v>
      </c>
      <c r="M1000" s="3138" t="s">
        <v>1297</v>
      </c>
      <c r="N1000" s="685"/>
      <c r="O1000" s="686"/>
      <c r="P1000" s="687"/>
      <c r="Q1000" s="685"/>
      <c r="R1000" s="686"/>
      <c r="S1000" s="688"/>
      <c r="T1000" s="689"/>
      <c r="U1000" s="686"/>
      <c r="V1000" s="687"/>
      <c r="W1000" s="685"/>
      <c r="X1000" s="686"/>
      <c r="Y1000" s="688"/>
      <c r="Z1000" s="690"/>
      <c r="AA1000" s="2554"/>
      <c r="AB1000" s="385"/>
      <c r="AC1000" s="2073"/>
      <c r="AD1000" s="2555"/>
      <c r="AE1000" s="1317"/>
      <c r="AF1000" s="1362"/>
      <c r="AG1000" s="1318"/>
      <c r="AH1000" s="1318"/>
      <c r="AI1000" s="1318"/>
      <c r="AJ1000" s="1318"/>
      <c r="AK1000" s="1318"/>
      <c r="AL1000" s="1318"/>
      <c r="AM1000" s="1318"/>
      <c r="AN1000" s="1318"/>
      <c r="AO1000" s="1318"/>
      <c r="AP1000" s="1318"/>
      <c r="AQ1000" s="1318"/>
      <c r="AR1000" s="1318"/>
      <c r="AS1000" s="1318"/>
      <c r="AT1000" s="1318"/>
      <c r="AU1000" s="1318"/>
      <c r="AV1000" s="1318"/>
      <c r="AW1000" s="1318"/>
      <c r="AX1000" s="1318"/>
      <c r="AY1000" s="1318"/>
      <c r="AZ1000" s="1318"/>
      <c r="BA1000" s="1318"/>
      <c r="BB1000" s="1318"/>
      <c r="BC1000" s="1318"/>
      <c r="BD1000" s="1318"/>
      <c r="BE1000" s="1318"/>
      <c r="BF1000" s="1318"/>
      <c r="BG1000" s="1318"/>
      <c r="BH1000" s="1318"/>
      <c r="BI1000" s="1318"/>
      <c r="BJ1000" s="1318"/>
      <c r="BK1000" s="1318"/>
      <c r="BL1000" s="1318"/>
      <c r="BM1000" s="1318"/>
      <c r="BN1000" s="1318"/>
      <c r="BO1000" s="1318"/>
      <c r="BP1000" s="1318"/>
      <c r="BQ1000" s="1318"/>
      <c r="BR1000" s="1318"/>
      <c r="BS1000" s="1318"/>
      <c r="BT1000" s="1318"/>
      <c r="BU1000" s="1318"/>
      <c r="BV1000" s="1318"/>
      <c r="BW1000" s="1318"/>
      <c r="BX1000" s="1318"/>
      <c r="BY1000" s="1318"/>
      <c r="BZ1000" s="1318"/>
      <c r="CA1000" s="1318"/>
      <c r="CB1000" s="1318"/>
      <c r="CC1000" s="1318"/>
      <c r="CD1000" s="1318"/>
      <c r="CE1000" s="1318"/>
      <c r="CF1000" s="1318"/>
      <c r="CG1000" s="1318"/>
      <c r="CH1000" s="1378">
        <f t="shared" si="25"/>
        <v>0</v>
      </c>
      <c r="CI1000" s="1366"/>
    </row>
    <row r="1001" spans="1:87" s="386" customFormat="1" ht="39.75" customHeight="1">
      <c r="A1001" s="1678"/>
      <c r="B1001" s="2321"/>
      <c r="C1001" s="3140"/>
      <c r="D1001" s="3140" t="s">
        <v>1298</v>
      </c>
      <c r="E1001" s="3085"/>
      <c r="F1001" s="3085"/>
      <c r="G1001" s="3130"/>
      <c r="H1001" s="3097"/>
      <c r="I1001" s="218"/>
      <c r="J1001" s="691"/>
      <c r="K1001" s="3345"/>
      <c r="L1001" s="3449"/>
      <c r="M1001" s="3139"/>
      <c r="N1001" s="692"/>
      <c r="O1001" s="693"/>
      <c r="P1001" s="694"/>
      <c r="Q1001" s="692"/>
      <c r="R1001" s="693"/>
      <c r="S1001" s="695"/>
      <c r="T1001" s="696"/>
      <c r="U1001" s="693"/>
      <c r="V1001" s="694"/>
      <c r="W1001" s="692"/>
      <c r="X1001" s="693"/>
      <c r="Y1001" s="695"/>
      <c r="Z1001" s="466"/>
      <c r="AA1001" s="265"/>
      <c r="AB1001" s="367"/>
      <c r="AC1001" s="898"/>
      <c r="AD1001" s="2556"/>
      <c r="AE1001" s="1317"/>
      <c r="AF1001" s="1362"/>
      <c r="AG1001" s="1318"/>
      <c r="AH1001" s="1318"/>
      <c r="AI1001" s="1318"/>
      <c r="AJ1001" s="1318"/>
      <c r="AK1001" s="1318"/>
      <c r="AL1001" s="1318"/>
      <c r="AM1001" s="1318"/>
      <c r="AN1001" s="1318"/>
      <c r="AO1001" s="1318"/>
      <c r="AP1001" s="1318"/>
      <c r="AQ1001" s="1318"/>
      <c r="AR1001" s="1318"/>
      <c r="AS1001" s="1318"/>
      <c r="AT1001" s="1318"/>
      <c r="AU1001" s="1318"/>
      <c r="AV1001" s="1318"/>
      <c r="AW1001" s="1318"/>
      <c r="AX1001" s="1318"/>
      <c r="AY1001" s="1318"/>
      <c r="AZ1001" s="1318"/>
      <c r="BA1001" s="1318"/>
      <c r="BB1001" s="1318"/>
      <c r="BC1001" s="1318"/>
      <c r="BD1001" s="1318"/>
      <c r="BE1001" s="1318"/>
      <c r="BF1001" s="1318"/>
      <c r="BG1001" s="1318"/>
      <c r="BH1001" s="1318"/>
      <c r="BI1001" s="1318"/>
      <c r="BJ1001" s="1318"/>
      <c r="BK1001" s="1318"/>
      <c r="BL1001" s="1318"/>
      <c r="BM1001" s="1318"/>
      <c r="BN1001" s="1318"/>
      <c r="BO1001" s="1318"/>
      <c r="BP1001" s="1318"/>
      <c r="BQ1001" s="1318"/>
      <c r="BR1001" s="1318"/>
      <c r="BS1001" s="1318"/>
      <c r="BT1001" s="1318"/>
      <c r="BU1001" s="1318"/>
      <c r="BV1001" s="1318"/>
      <c r="BW1001" s="1318"/>
      <c r="BX1001" s="1318"/>
      <c r="BY1001" s="1318"/>
      <c r="BZ1001" s="1318"/>
      <c r="CA1001" s="1318"/>
      <c r="CB1001" s="1318"/>
      <c r="CC1001" s="1318"/>
      <c r="CD1001" s="1318"/>
      <c r="CE1001" s="1318"/>
      <c r="CF1001" s="1318"/>
      <c r="CG1001" s="1318"/>
      <c r="CH1001" s="1378">
        <f t="shared" si="25"/>
        <v>0</v>
      </c>
      <c r="CI1001" s="1366"/>
    </row>
    <row r="1002" spans="1:87" s="386" customFormat="1" ht="90" customHeight="1">
      <c r="A1002" s="1678"/>
      <c r="B1002" s="2321"/>
      <c r="C1002" s="3140"/>
      <c r="D1002" s="3140"/>
      <c r="E1002" s="3085"/>
      <c r="F1002" s="3085"/>
      <c r="G1002" s="3130"/>
      <c r="H1002" s="2270"/>
      <c r="I1002" s="218"/>
      <c r="J1002" s="691"/>
      <c r="K1002" s="3345"/>
      <c r="L1002" s="3449"/>
      <c r="M1002" s="3139"/>
      <c r="N1002" s="692"/>
      <c r="O1002" s="693"/>
      <c r="P1002" s="694"/>
      <c r="Q1002" s="692"/>
      <c r="R1002" s="693"/>
      <c r="S1002" s="695"/>
      <c r="T1002" s="696"/>
      <c r="U1002" s="693"/>
      <c r="V1002" s="694"/>
      <c r="W1002" s="692"/>
      <c r="X1002" s="693"/>
      <c r="Y1002" s="695"/>
      <c r="Z1002" s="466"/>
      <c r="AA1002" s="265"/>
      <c r="AB1002" s="367"/>
      <c r="AC1002" s="898"/>
      <c r="AD1002" s="2556"/>
      <c r="AE1002" s="1317"/>
      <c r="AF1002" s="1362"/>
      <c r="AG1002" s="1318"/>
      <c r="AH1002" s="1318"/>
      <c r="AI1002" s="1318"/>
      <c r="AJ1002" s="1318"/>
      <c r="AK1002" s="1318"/>
      <c r="AL1002" s="1318"/>
      <c r="AM1002" s="1318"/>
      <c r="AN1002" s="1318"/>
      <c r="AO1002" s="1318"/>
      <c r="AP1002" s="1318"/>
      <c r="AQ1002" s="1318"/>
      <c r="AR1002" s="1318"/>
      <c r="AS1002" s="1318"/>
      <c r="AT1002" s="1318"/>
      <c r="AU1002" s="1318"/>
      <c r="AV1002" s="1318"/>
      <c r="AW1002" s="1318"/>
      <c r="AX1002" s="1318"/>
      <c r="AY1002" s="1318"/>
      <c r="AZ1002" s="1318"/>
      <c r="BA1002" s="1318"/>
      <c r="BB1002" s="1318"/>
      <c r="BC1002" s="1318"/>
      <c r="BD1002" s="1318"/>
      <c r="BE1002" s="1318"/>
      <c r="BF1002" s="1318"/>
      <c r="BG1002" s="1318"/>
      <c r="BH1002" s="1318"/>
      <c r="BI1002" s="1318"/>
      <c r="BJ1002" s="1318"/>
      <c r="BK1002" s="1318"/>
      <c r="BL1002" s="1318"/>
      <c r="BM1002" s="1318"/>
      <c r="BN1002" s="1318"/>
      <c r="BO1002" s="1318"/>
      <c r="BP1002" s="1318"/>
      <c r="BQ1002" s="1318"/>
      <c r="BR1002" s="1318"/>
      <c r="BS1002" s="1318"/>
      <c r="BT1002" s="1318"/>
      <c r="BU1002" s="1318"/>
      <c r="BV1002" s="1318"/>
      <c r="BW1002" s="1318"/>
      <c r="BX1002" s="1318"/>
      <c r="BY1002" s="1318"/>
      <c r="BZ1002" s="1318"/>
      <c r="CA1002" s="1318"/>
      <c r="CB1002" s="1318"/>
      <c r="CC1002" s="1318"/>
      <c r="CD1002" s="1318"/>
      <c r="CE1002" s="1318"/>
      <c r="CF1002" s="1318"/>
      <c r="CG1002" s="1318"/>
      <c r="CH1002" s="1378">
        <f t="shared" si="25"/>
        <v>0</v>
      </c>
      <c r="CI1002" s="1366"/>
    </row>
    <row r="1003" spans="1:87" s="386" customFormat="1" ht="23.25" customHeight="1">
      <c r="A1003" s="1678"/>
      <c r="B1003" s="2321"/>
      <c r="C1003" s="3140"/>
      <c r="D1003" s="3140"/>
      <c r="E1003" s="3085"/>
      <c r="F1003" s="3085"/>
      <c r="G1003" s="3130"/>
      <c r="H1003" s="2270"/>
      <c r="I1003" s="218"/>
      <c r="J1003" s="691"/>
      <c r="K1003" s="2280"/>
      <c r="L1003" s="629"/>
      <c r="M1003" s="1881"/>
      <c r="N1003" s="698"/>
      <c r="O1003" s="699"/>
      <c r="P1003" s="700"/>
      <c r="Q1003" s="698"/>
      <c r="R1003" s="699"/>
      <c r="S1003" s="701"/>
      <c r="T1003" s="702"/>
      <c r="U1003" s="699"/>
      <c r="V1003" s="700"/>
      <c r="W1003" s="698"/>
      <c r="X1003" s="699"/>
      <c r="Y1003" s="701"/>
      <c r="Z1003" s="703"/>
      <c r="AA1003" s="269"/>
      <c r="AB1003" s="401"/>
      <c r="AC1003" s="1662"/>
      <c r="AD1003" s="2557"/>
      <c r="AE1003" s="1317"/>
      <c r="AF1003" s="1362"/>
      <c r="AG1003" s="1318"/>
      <c r="AH1003" s="1318"/>
      <c r="AI1003" s="1318"/>
      <c r="AJ1003" s="1318"/>
      <c r="AK1003" s="1318"/>
      <c r="AL1003" s="1318"/>
      <c r="AM1003" s="1318"/>
      <c r="AN1003" s="1318"/>
      <c r="AO1003" s="1318"/>
      <c r="AP1003" s="1318"/>
      <c r="AQ1003" s="1318"/>
      <c r="AR1003" s="1318"/>
      <c r="AS1003" s="1318"/>
      <c r="AT1003" s="1318"/>
      <c r="AU1003" s="1318"/>
      <c r="AV1003" s="1318"/>
      <c r="AW1003" s="1318"/>
      <c r="AX1003" s="1318"/>
      <c r="AY1003" s="1318"/>
      <c r="AZ1003" s="1318"/>
      <c r="BA1003" s="1318"/>
      <c r="BB1003" s="1318"/>
      <c r="BC1003" s="1318"/>
      <c r="BD1003" s="1318"/>
      <c r="BE1003" s="1318"/>
      <c r="BF1003" s="1318"/>
      <c r="BG1003" s="1318"/>
      <c r="BH1003" s="1318"/>
      <c r="BI1003" s="1318"/>
      <c r="BJ1003" s="1318"/>
      <c r="BK1003" s="1318"/>
      <c r="BL1003" s="1318"/>
      <c r="BM1003" s="1318"/>
      <c r="BN1003" s="1318"/>
      <c r="BO1003" s="1318"/>
      <c r="BP1003" s="1318"/>
      <c r="BQ1003" s="1318"/>
      <c r="BR1003" s="1318"/>
      <c r="BS1003" s="1318"/>
      <c r="BT1003" s="1318"/>
      <c r="BU1003" s="1318"/>
      <c r="BV1003" s="1318"/>
      <c r="BW1003" s="1318"/>
      <c r="BX1003" s="1318"/>
      <c r="BY1003" s="1318"/>
      <c r="BZ1003" s="1318"/>
      <c r="CA1003" s="1318"/>
      <c r="CB1003" s="1318"/>
      <c r="CC1003" s="1318"/>
      <c r="CD1003" s="1318"/>
      <c r="CE1003" s="1318"/>
      <c r="CF1003" s="1318"/>
      <c r="CG1003" s="1318"/>
      <c r="CH1003" s="1378">
        <f t="shared" si="25"/>
        <v>0</v>
      </c>
      <c r="CI1003" s="1366"/>
    </row>
    <row r="1004" spans="1:87" s="386" customFormat="1" ht="94.5" customHeight="1">
      <c r="A1004" s="1678"/>
      <c r="B1004" s="2321"/>
      <c r="C1004" s="3140"/>
      <c r="D1004" s="3140"/>
      <c r="E1004" s="3304"/>
      <c r="F1004" s="3085"/>
      <c r="G1004" s="3130"/>
      <c r="H1004" s="1059"/>
      <c r="I1004" s="355"/>
      <c r="J1004" s="1668"/>
      <c r="K1004" s="3347" t="s">
        <v>1299</v>
      </c>
      <c r="L1004" s="3489"/>
      <c r="M1004" s="2309"/>
      <c r="N1004" s="704"/>
      <c r="O1004" s="705"/>
      <c r="P1004" s="706"/>
      <c r="Q1004" s="704"/>
      <c r="R1004" s="705"/>
      <c r="S1004" s="707"/>
      <c r="T1004" s="696"/>
      <c r="U1004" s="705"/>
      <c r="V1004" s="706"/>
      <c r="W1004" s="704"/>
      <c r="X1004" s="705"/>
      <c r="Y1004" s="707"/>
      <c r="Z1004" s="466"/>
      <c r="AA1004" s="265"/>
      <c r="AB1004" s="367"/>
      <c r="AC1004" s="898"/>
      <c r="AD1004" s="2556"/>
      <c r="AE1004" s="1317"/>
      <c r="AF1004" s="1362"/>
      <c r="AG1004" s="1318"/>
      <c r="AH1004" s="1318"/>
      <c r="AI1004" s="1318"/>
      <c r="AJ1004" s="1318"/>
      <c r="AK1004" s="1318"/>
      <c r="AL1004" s="1318"/>
      <c r="AM1004" s="1318"/>
      <c r="AN1004" s="1318"/>
      <c r="AO1004" s="1318"/>
      <c r="AP1004" s="1318"/>
      <c r="AQ1004" s="1318"/>
      <c r="AR1004" s="1318"/>
      <c r="AS1004" s="1318"/>
      <c r="AT1004" s="1318"/>
      <c r="AU1004" s="1318"/>
      <c r="AV1004" s="1318"/>
      <c r="AW1004" s="1318"/>
      <c r="AX1004" s="1318"/>
      <c r="AY1004" s="1318"/>
      <c r="AZ1004" s="1318"/>
      <c r="BA1004" s="1318"/>
      <c r="BB1004" s="1318"/>
      <c r="BC1004" s="1318"/>
      <c r="BD1004" s="1318"/>
      <c r="BE1004" s="1318"/>
      <c r="BF1004" s="1318"/>
      <c r="BG1004" s="1318"/>
      <c r="BH1004" s="1318"/>
      <c r="BI1004" s="1318"/>
      <c r="BJ1004" s="1318"/>
      <c r="BK1004" s="1318"/>
      <c r="BL1004" s="1318"/>
      <c r="BM1004" s="1318"/>
      <c r="BN1004" s="1318"/>
      <c r="BO1004" s="1318"/>
      <c r="BP1004" s="1318"/>
      <c r="BQ1004" s="1318"/>
      <c r="BR1004" s="1318"/>
      <c r="BS1004" s="1318"/>
      <c r="BT1004" s="1318"/>
      <c r="BU1004" s="1318"/>
      <c r="BV1004" s="1318"/>
      <c r="BW1004" s="1318"/>
      <c r="BX1004" s="1318"/>
      <c r="BY1004" s="1318"/>
      <c r="BZ1004" s="1318"/>
      <c r="CA1004" s="1318"/>
      <c r="CB1004" s="1318"/>
      <c r="CC1004" s="1318"/>
      <c r="CD1004" s="1318"/>
      <c r="CE1004" s="1318"/>
      <c r="CF1004" s="1318"/>
      <c r="CG1004" s="1318"/>
      <c r="CH1004" s="1378">
        <f t="shared" si="25"/>
        <v>0</v>
      </c>
      <c r="CI1004" s="1366"/>
    </row>
    <row r="1005" spans="1:87" s="386" customFormat="1" ht="67.5" customHeight="1">
      <c r="A1005" s="1678"/>
      <c r="B1005" s="2321"/>
      <c r="C1005" s="1649"/>
      <c r="D1005" s="2201" t="s">
        <v>631</v>
      </c>
      <c r="E1005" s="3304"/>
      <c r="F1005" s="3085"/>
      <c r="G1005" s="708"/>
      <c r="H1005" s="1059"/>
      <c r="I1005" s="218"/>
      <c r="J1005" s="691"/>
      <c r="K1005" s="3347"/>
      <c r="L1005" s="3489"/>
      <c r="M1005" s="2309"/>
      <c r="N1005" s="704"/>
      <c r="O1005" s="705"/>
      <c r="P1005" s="706"/>
      <c r="Q1005" s="704"/>
      <c r="R1005" s="705"/>
      <c r="S1005" s="707"/>
      <c r="T1005" s="696"/>
      <c r="U1005" s="705"/>
      <c r="V1005" s="706"/>
      <c r="W1005" s="704"/>
      <c r="X1005" s="705"/>
      <c r="Y1005" s="707"/>
      <c r="Z1005" s="466"/>
      <c r="AA1005" s="265"/>
      <c r="AB1005" s="367"/>
      <c r="AC1005" s="898"/>
      <c r="AD1005" s="2556"/>
      <c r="AE1005" s="1317"/>
      <c r="AF1005" s="1362"/>
      <c r="AG1005" s="1318"/>
      <c r="AH1005" s="1318"/>
      <c r="AI1005" s="1318"/>
      <c r="AJ1005" s="1318"/>
      <c r="AK1005" s="1318"/>
      <c r="AL1005" s="1318"/>
      <c r="AM1005" s="1318"/>
      <c r="AN1005" s="1318"/>
      <c r="AO1005" s="1318"/>
      <c r="AP1005" s="1318"/>
      <c r="AQ1005" s="1318"/>
      <c r="AR1005" s="1318"/>
      <c r="AS1005" s="1318"/>
      <c r="AT1005" s="1318"/>
      <c r="AU1005" s="1318"/>
      <c r="AV1005" s="1318"/>
      <c r="AW1005" s="1318"/>
      <c r="AX1005" s="1318"/>
      <c r="AY1005" s="1318"/>
      <c r="AZ1005" s="1318"/>
      <c r="BA1005" s="1318"/>
      <c r="BB1005" s="1318"/>
      <c r="BC1005" s="1318"/>
      <c r="BD1005" s="1318"/>
      <c r="BE1005" s="1318"/>
      <c r="BF1005" s="1318"/>
      <c r="BG1005" s="1318"/>
      <c r="BH1005" s="1318"/>
      <c r="BI1005" s="1318"/>
      <c r="BJ1005" s="1318"/>
      <c r="BK1005" s="1318"/>
      <c r="BL1005" s="1318"/>
      <c r="BM1005" s="1318"/>
      <c r="BN1005" s="1318"/>
      <c r="BO1005" s="1318"/>
      <c r="BP1005" s="1318"/>
      <c r="BQ1005" s="1318"/>
      <c r="BR1005" s="1318"/>
      <c r="BS1005" s="1318"/>
      <c r="BT1005" s="1318"/>
      <c r="BU1005" s="1318"/>
      <c r="BV1005" s="1318"/>
      <c r="BW1005" s="1318"/>
      <c r="BX1005" s="1318"/>
      <c r="BY1005" s="1318"/>
      <c r="BZ1005" s="1318"/>
      <c r="CA1005" s="1318"/>
      <c r="CB1005" s="1318"/>
      <c r="CC1005" s="1318"/>
      <c r="CD1005" s="1318"/>
      <c r="CE1005" s="1318"/>
      <c r="CF1005" s="1318"/>
      <c r="CG1005" s="1318"/>
      <c r="CH1005" s="1378">
        <f t="shared" si="25"/>
        <v>0</v>
      </c>
      <c r="CI1005" s="1366"/>
    </row>
    <row r="1006" spans="1:87" s="386" customFormat="1" ht="79.5" customHeight="1">
      <c r="A1006" s="1678"/>
      <c r="B1006" s="2321"/>
      <c r="C1006" s="1649"/>
      <c r="D1006" s="1649" t="s">
        <v>1300</v>
      </c>
      <c r="E1006" s="3304"/>
      <c r="F1006" s="3085"/>
      <c r="G1006" s="708"/>
      <c r="H1006" s="1059"/>
      <c r="I1006" s="1584">
        <v>207</v>
      </c>
      <c r="J1006" s="2226">
        <v>2</v>
      </c>
      <c r="K1006" s="2147" t="s">
        <v>1301</v>
      </c>
      <c r="L1006" s="2149" t="s">
        <v>1302</v>
      </c>
      <c r="M1006" s="2309" t="s">
        <v>676</v>
      </c>
      <c r="N1006" s="704"/>
      <c r="O1006" s="705"/>
      <c r="P1006" s="706"/>
      <c r="Q1006" s="704"/>
      <c r="R1006" s="705"/>
      <c r="S1006" s="707"/>
      <c r="T1006" s="696"/>
      <c r="U1006" s="705"/>
      <c r="V1006" s="706"/>
      <c r="W1006" s="704"/>
      <c r="X1006" s="705"/>
      <c r="Y1006" s="707"/>
      <c r="Z1006" s="466"/>
      <c r="AA1006" s="265"/>
      <c r="AB1006" s="367"/>
      <c r="AC1006" s="898"/>
      <c r="AD1006" s="2556"/>
      <c r="AE1006" s="1317"/>
      <c r="AF1006" s="1362"/>
      <c r="AG1006" s="1318"/>
      <c r="AH1006" s="1318"/>
      <c r="AI1006" s="1318"/>
      <c r="AJ1006" s="1318"/>
      <c r="AK1006" s="1318"/>
      <c r="AL1006" s="1318"/>
      <c r="AM1006" s="1318"/>
      <c r="AN1006" s="1318"/>
      <c r="AO1006" s="1318"/>
      <c r="AP1006" s="1318"/>
      <c r="AQ1006" s="1318"/>
      <c r="AR1006" s="1318"/>
      <c r="AS1006" s="1318"/>
      <c r="AT1006" s="1318"/>
      <c r="AU1006" s="1318"/>
      <c r="AV1006" s="1318"/>
      <c r="AW1006" s="1318"/>
      <c r="AX1006" s="1318"/>
      <c r="AY1006" s="1318"/>
      <c r="AZ1006" s="1318"/>
      <c r="BA1006" s="1318"/>
      <c r="BB1006" s="1318"/>
      <c r="BC1006" s="1318"/>
      <c r="BD1006" s="1318"/>
      <c r="BE1006" s="1318"/>
      <c r="BF1006" s="1318"/>
      <c r="BG1006" s="1318"/>
      <c r="BH1006" s="1318"/>
      <c r="BI1006" s="1318"/>
      <c r="BJ1006" s="1318"/>
      <c r="BK1006" s="1318"/>
      <c r="BL1006" s="1318"/>
      <c r="BM1006" s="1318"/>
      <c r="BN1006" s="1318"/>
      <c r="BO1006" s="1318"/>
      <c r="BP1006" s="1318"/>
      <c r="BQ1006" s="1318"/>
      <c r="BR1006" s="1318"/>
      <c r="BS1006" s="1318"/>
      <c r="BT1006" s="1318"/>
      <c r="BU1006" s="1318"/>
      <c r="BV1006" s="1318"/>
      <c r="BW1006" s="1318"/>
      <c r="BX1006" s="1318"/>
      <c r="BY1006" s="1318"/>
      <c r="BZ1006" s="1318"/>
      <c r="CA1006" s="1318"/>
      <c r="CB1006" s="1318"/>
      <c r="CC1006" s="1318"/>
      <c r="CD1006" s="1318"/>
      <c r="CE1006" s="1318"/>
      <c r="CF1006" s="1318"/>
      <c r="CG1006" s="1318"/>
      <c r="CH1006" s="1378">
        <f t="shared" si="25"/>
        <v>0</v>
      </c>
      <c r="CI1006" s="1366"/>
    </row>
    <row r="1007" spans="1:87" s="386" customFormat="1" ht="17.25" customHeight="1">
      <c r="A1007" s="1678"/>
      <c r="B1007" s="2321"/>
      <c r="C1007" s="1649"/>
      <c r="D1007" s="3085" t="s">
        <v>1303</v>
      </c>
      <c r="E1007" s="3304"/>
      <c r="F1007" s="3085"/>
      <c r="G1007" s="708"/>
      <c r="H1007" s="2141"/>
      <c r="I1007" s="1585"/>
      <c r="J1007" s="697"/>
      <c r="K1007" s="2280"/>
      <c r="L1007" s="629"/>
      <c r="M1007" s="2309"/>
      <c r="N1007" s="704"/>
      <c r="O1007" s="705"/>
      <c r="P1007" s="706"/>
      <c r="Q1007" s="704"/>
      <c r="R1007" s="705"/>
      <c r="S1007" s="707"/>
      <c r="T1007" s="696"/>
      <c r="U1007" s="705"/>
      <c r="V1007" s="706"/>
      <c r="W1007" s="704"/>
      <c r="X1007" s="705"/>
      <c r="Y1007" s="707"/>
      <c r="Z1007" s="466"/>
      <c r="AA1007" s="265"/>
      <c r="AB1007" s="367"/>
      <c r="AC1007" s="898"/>
      <c r="AD1007" s="2556"/>
      <c r="AE1007" s="1317"/>
      <c r="AF1007" s="1362"/>
      <c r="AG1007" s="1318"/>
      <c r="AH1007" s="1318"/>
      <c r="AI1007" s="1318"/>
      <c r="AJ1007" s="1318"/>
      <c r="AK1007" s="1318"/>
      <c r="AL1007" s="1318"/>
      <c r="AM1007" s="1318"/>
      <c r="AN1007" s="1318"/>
      <c r="AO1007" s="1318"/>
      <c r="AP1007" s="1318"/>
      <c r="AQ1007" s="1318"/>
      <c r="AR1007" s="1318"/>
      <c r="AS1007" s="1318"/>
      <c r="AT1007" s="1318"/>
      <c r="AU1007" s="1318"/>
      <c r="AV1007" s="1318"/>
      <c r="AW1007" s="1318"/>
      <c r="AX1007" s="1318"/>
      <c r="AY1007" s="1318"/>
      <c r="AZ1007" s="1318"/>
      <c r="BA1007" s="1318"/>
      <c r="BB1007" s="1318"/>
      <c r="BC1007" s="1318"/>
      <c r="BD1007" s="1318"/>
      <c r="BE1007" s="1318"/>
      <c r="BF1007" s="1318"/>
      <c r="BG1007" s="1318"/>
      <c r="BH1007" s="1318"/>
      <c r="BI1007" s="1318"/>
      <c r="BJ1007" s="1318"/>
      <c r="BK1007" s="1318"/>
      <c r="BL1007" s="1318"/>
      <c r="BM1007" s="1318"/>
      <c r="BN1007" s="1318"/>
      <c r="BO1007" s="1318"/>
      <c r="BP1007" s="1318"/>
      <c r="BQ1007" s="1318"/>
      <c r="BR1007" s="1318"/>
      <c r="BS1007" s="1318"/>
      <c r="BT1007" s="1318"/>
      <c r="BU1007" s="1318"/>
      <c r="BV1007" s="1318"/>
      <c r="BW1007" s="1318"/>
      <c r="BX1007" s="1318"/>
      <c r="BY1007" s="1318"/>
      <c r="BZ1007" s="1318"/>
      <c r="CA1007" s="1318"/>
      <c r="CB1007" s="1318"/>
      <c r="CC1007" s="1318"/>
      <c r="CD1007" s="1318"/>
      <c r="CE1007" s="1318"/>
      <c r="CF1007" s="1318"/>
      <c r="CG1007" s="1318"/>
      <c r="CH1007" s="1378">
        <f t="shared" si="25"/>
        <v>0</v>
      </c>
      <c r="CI1007" s="1366"/>
    </row>
    <row r="1008" spans="1:87" s="386" customFormat="1" ht="78.75" customHeight="1">
      <c r="A1008" s="1678"/>
      <c r="B1008" s="2321"/>
      <c r="C1008" s="1649"/>
      <c r="D1008" s="3085"/>
      <c r="E1008" s="3304"/>
      <c r="F1008" s="1649"/>
      <c r="G1008" s="708"/>
      <c r="H1008" s="3096"/>
      <c r="I1008" s="1584">
        <v>208</v>
      </c>
      <c r="J1008" s="2226">
        <v>3</v>
      </c>
      <c r="K1008" s="2147" t="s">
        <v>1304</v>
      </c>
      <c r="L1008" s="2149" t="s">
        <v>1302</v>
      </c>
      <c r="M1008" s="2308" t="s">
        <v>676</v>
      </c>
      <c r="N1008" s="709"/>
      <c r="O1008" s="710"/>
      <c r="P1008" s="711"/>
      <c r="Q1008" s="709"/>
      <c r="R1008" s="710"/>
      <c r="S1008" s="712"/>
      <c r="T1008" s="713"/>
      <c r="U1008" s="710"/>
      <c r="V1008" s="711"/>
      <c r="W1008" s="709"/>
      <c r="X1008" s="710"/>
      <c r="Y1008" s="714"/>
      <c r="Z1008" s="715"/>
      <c r="AA1008" s="2392"/>
      <c r="AB1008" s="421"/>
      <c r="AC1008" s="2074"/>
      <c r="AD1008" s="2558"/>
      <c r="AE1008" s="1317"/>
      <c r="AF1008" s="1362"/>
      <c r="AG1008" s="1318"/>
      <c r="AH1008" s="1318"/>
      <c r="AI1008" s="1318"/>
      <c r="AJ1008" s="1318"/>
      <c r="AK1008" s="1318"/>
      <c r="AL1008" s="1318"/>
      <c r="AM1008" s="1318"/>
      <c r="AN1008" s="1318"/>
      <c r="AO1008" s="1318"/>
      <c r="AP1008" s="1318"/>
      <c r="AQ1008" s="1318"/>
      <c r="AR1008" s="1318"/>
      <c r="AS1008" s="1318"/>
      <c r="AT1008" s="1318"/>
      <c r="AU1008" s="1318"/>
      <c r="AV1008" s="1318"/>
      <c r="AW1008" s="1318"/>
      <c r="AX1008" s="1318"/>
      <c r="AY1008" s="1318"/>
      <c r="AZ1008" s="1318"/>
      <c r="BA1008" s="1318"/>
      <c r="BB1008" s="1318"/>
      <c r="BC1008" s="1318"/>
      <c r="BD1008" s="1318"/>
      <c r="BE1008" s="1318"/>
      <c r="BF1008" s="1318"/>
      <c r="BG1008" s="1318"/>
      <c r="BH1008" s="1318"/>
      <c r="BI1008" s="1318"/>
      <c r="BJ1008" s="1318"/>
      <c r="BK1008" s="1318"/>
      <c r="BL1008" s="1318"/>
      <c r="BM1008" s="1318"/>
      <c r="BN1008" s="1318"/>
      <c r="BO1008" s="1318"/>
      <c r="BP1008" s="1318"/>
      <c r="BQ1008" s="1318"/>
      <c r="BR1008" s="1318"/>
      <c r="BS1008" s="1318"/>
      <c r="BT1008" s="1318"/>
      <c r="BU1008" s="1318"/>
      <c r="BV1008" s="1318"/>
      <c r="BW1008" s="1318"/>
      <c r="BX1008" s="1318"/>
      <c r="BY1008" s="1318"/>
      <c r="BZ1008" s="1318"/>
      <c r="CA1008" s="1318"/>
      <c r="CB1008" s="1318"/>
      <c r="CC1008" s="1318"/>
      <c r="CD1008" s="1318"/>
      <c r="CE1008" s="1318"/>
      <c r="CF1008" s="1318"/>
      <c r="CG1008" s="1318"/>
      <c r="CH1008" s="1378">
        <f t="shared" si="25"/>
        <v>0</v>
      </c>
      <c r="CI1008" s="1366"/>
    </row>
    <row r="1009" spans="1:87" s="386" customFormat="1" ht="23.25" customHeight="1">
      <c r="A1009" s="1678"/>
      <c r="B1009" s="2321"/>
      <c r="C1009" s="1649"/>
      <c r="D1009" s="3085" t="s">
        <v>1305</v>
      </c>
      <c r="E1009" s="3304"/>
      <c r="F1009" s="1649"/>
      <c r="G1009" s="708"/>
      <c r="H1009" s="3096"/>
      <c r="I1009" s="1584"/>
      <c r="J1009" s="697"/>
      <c r="K1009" s="2280"/>
      <c r="L1009" s="629"/>
      <c r="M1009" s="1881"/>
      <c r="N1009" s="716"/>
      <c r="O1009" s="717"/>
      <c r="P1009" s="718"/>
      <c r="Q1009" s="716"/>
      <c r="R1009" s="717"/>
      <c r="S1009" s="719"/>
      <c r="T1009" s="720"/>
      <c r="U1009" s="717"/>
      <c r="V1009" s="718"/>
      <c r="W1009" s="716"/>
      <c r="X1009" s="717"/>
      <c r="Y1009" s="701"/>
      <c r="Z1009" s="703"/>
      <c r="AA1009" s="269"/>
      <c r="AB1009" s="401"/>
      <c r="AC1009" s="1662"/>
      <c r="AD1009" s="2557"/>
      <c r="AE1009" s="1317"/>
      <c r="AF1009" s="1362"/>
      <c r="AG1009" s="1318"/>
      <c r="AH1009" s="1318"/>
      <c r="AI1009" s="1318"/>
      <c r="AJ1009" s="1318"/>
      <c r="AK1009" s="1318"/>
      <c r="AL1009" s="1318"/>
      <c r="AM1009" s="1318"/>
      <c r="AN1009" s="1318"/>
      <c r="AO1009" s="1318"/>
      <c r="AP1009" s="1318"/>
      <c r="AQ1009" s="1318"/>
      <c r="AR1009" s="1318"/>
      <c r="AS1009" s="1318"/>
      <c r="AT1009" s="1318"/>
      <c r="AU1009" s="1318"/>
      <c r="AV1009" s="1318"/>
      <c r="AW1009" s="1318"/>
      <c r="AX1009" s="1318"/>
      <c r="AY1009" s="1318"/>
      <c r="AZ1009" s="1318"/>
      <c r="BA1009" s="1318"/>
      <c r="BB1009" s="1318"/>
      <c r="BC1009" s="1318"/>
      <c r="BD1009" s="1318"/>
      <c r="BE1009" s="1318"/>
      <c r="BF1009" s="1318"/>
      <c r="BG1009" s="1318"/>
      <c r="BH1009" s="1318"/>
      <c r="BI1009" s="1318"/>
      <c r="BJ1009" s="1318"/>
      <c r="BK1009" s="1318"/>
      <c r="BL1009" s="1318"/>
      <c r="BM1009" s="1318"/>
      <c r="BN1009" s="1318"/>
      <c r="BO1009" s="1318"/>
      <c r="BP1009" s="1318"/>
      <c r="BQ1009" s="1318"/>
      <c r="BR1009" s="1318"/>
      <c r="BS1009" s="1318"/>
      <c r="BT1009" s="1318"/>
      <c r="BU1009" s="1318"/>
      <c r="BV1009" s="1318"/>
      <c r="BW1009" s="1318"/>
      <c r="BX1009" s="1318"/>
      <c r="BY1009" s="1318"/>
      <c r="BZ1009" s="1318"/>
      <c r="CA1009" s="1318"/>
      <c r="CB1009" s="1318"/>
      <c r="CC1009" s="1318"/>
      <c r="CD1009" s="1318"/>
      <c r="CE1009" s="1318"/>
      <c r="CF1009" s="1318"/>
      <c r="CG1009" s="1318"/>
      <c r="CH1009" s="1378">
        <f t="shared" si="25"/>
        <v>0</v>
      </c>
      <c r="CI1009" s="1366"/>
    </row>
    <row r="1010" spans="1:87" s="386" customFormat="1" ht="96.75" customHeight="1">
      <c r="A1010" s="1678"/>
      <c r="B1010" s="2321"/>
      <c r="C1010" s="1649"/>
      <c r="D1010" s="3085"/>
      <c r="E1010" s="1649"/>
      <c r="F1010" s="1649"/>
      <c r="G1010" s="708"/>
      <c r="H1010" s="2141"/>
      <c r="I1010" s="1586">
        <v>209</v>
      </c>
      <c r="J1010" s="2137">
        <v>4</v>
      </c>
      <c r="K1010" s="2196" t="s">
        <v>1306</v>
      </c>
      <c r="L1010" s="2220" t="s">
        <v>1307</v>
      </c>
      <c r="M1010" s="2298" t="s">
        <v>787</v>
      </c>
      <c r="N1010" s="721"/>
      <c r="O1010" s="722"/>
      <c r="P1010" s="723"/>
      <c r="Q1010" s="721"/>
      <c r="R1010" s="722"/>
      <c r="S1010" s="714"/>
      <c r="T1010" s="724"/>
      <c r="U1010" s="722"/>
      <c r="V1010" s="723"/>
      <c r="W1010" s="721"/>
      <c r="X1010" s="722"/>
      <c r="Y1010" s="714"/>
      <c r="Z1010" s="715"/>
      <c r="AA1010" s="2392"/>
      <c r="AB1010" s="421"/>
      <c r="AC1010" s="2074"/>
      <c r="AD1010" s="2558"/>
      <c r="AE1010" s="1317"/>
      <c r="AF1010" s="1362"/>
      <c r="AG1010" s="1318"/>
      <c r="AH1010" s="1318"/>
      <c r="AI1010" s="1318"/>
      <c r="AJ1010" s="1318"/>
      <c r="AK1010" s="1318"/>
      <c r="AL1010" s="1318"/>
      <c r="AM1010" s="1318"/>
      <c r="AN1010" s="1318"/>
      <c r="AO1010" s="1318"/>
      <c r="AP1010" s="1318"/>
      <c r="AQ1010" s="1318"/>
      <c r="AR1010" s="1318"/>
      <c r="AS1010" s="1318"/>
      <c r="AT1010" s="1318"/>
      <c r="AU1010" s="1318"/>
      <c r="AV1010" s="1318"/>
      <c r="AW1010" s="1318"/>
      <c r="AX1010" s="1318"/>
      <c r="AY1010" s="1318"/>
      <c r="AZ1010" s="1318"/>
      <c r="BA1010" s="1318"/>
      <c r="BB1010" s="1318"/>
      <c r="BC1010" s="1318"/>
      <c r="BD1010" s="1318"/>
      <c r="BE1010" s="1318"/>
      <c r="BF1010" s="1318"/>
      <c r="BG1010" s="1318"/>
      <c r="BH1010" s="1318"/>
      <c r="BI1010" s="1318"/>
      <c r="BJ1010" s="1318"/>
      <c r="BK1010" s="1318"/>
      <c r="BL1010" s="1318"/>
      <c r="BM1010" s="1318"/>
      <c r="BN1010" s="1318"/>
      <c r="BO1010" s="1318"/>
      <c r="BP1010" s="1318"/>
      <c r="BQ1010" s="1318"/>
      <c r="BR1010" s="1318"/>
      <c r="BS1010" s="1318"/>
      <c r="BT1010" s="1318"/>
      <c r="BU1010" s="1318"/>
      <c r="BV1010" s="1318"/>
      <c r="BW1010" s="1318"/>
      <c r="BX1010" s="1318"/>
      <c r="BY1010" s="1318"/>
      <c r="BZ1010" s="1318"/>
      <c r="CA1010" s="1318"/>
      <c r="CB1010" s="1318"/>
      <c r="CC1010" s="1318"/>
      <c r="CD1010" s="1318"/>
      <c r="CE1010" s="1318"/>
      <c r="CF1010" s="1318"/>
      <c r="CG1010" s="1318"/>
      <c r="CH1010" s="1378">
        <f t="shared" si="25"/>
        <v>0</v>
      </c>
      <c r="CI1010" s="1366"/>
    </row>
    <row r="1011" spans="1:87" s="386" customFormat="1" ht="33" customHeight="1">
      <c r="A1011" s="1678"/>
      <c r="B1011" s="2321"/>
      <c r="C1011" s="1649"/>
      <c r="D1011" s="3085" t="s">
        <v>1308</v>
      </c>
      <c r="E1011" s="1649"/>
      <c r="F1011" s="1649"/>
      <c r="G1011" s="2157"/>
      <c r="H1011" s="2141"/>
      <c r="I1011" s="1585"/>
      <c r="J1011" s="2138"/>
      <c r="K1011" s="2302"/>
      <c r="L1011" s="1932"/>
      <c r="M1011" s="1882"/>
      <c r="N1011" s="698"/>
      <c r="O1011" s="699"/>
      <c r="P1011" s="700"/>
      <c r="Q1011" s="698"/>
      <c r="R1011" s="699"/>
      <c r="S1011" s="701"/>
      <c r="T1011" s="702"/>
      <c r="U1011" s="699"/>
      <c r="V1011" s="700"/>
      <c r="W1011" s="698"/>
      <c r="X1011" s="699"/>
      <c r="Y1011" s="701"/>
      <c r="Z1011" s="703"/>
      <c r="AA1011" s="269"/>
      <c r="AB1011" s="401"/>
      <c r="AC1011" s="1662"/>
      <c r="AD1011" s="2557"/>
      <c r="AE1011" s="1317"/>
      <c r="AF1011" s="1362"/>
      <c r="AG1011" s="1318"/>
      <c r="AH1011" s="1318"/>
      <c r="AI1011" s="1318"/>
      <c r="AJ1011" s="1318"/>
      <c r="AK1011" s="1318"/>
      <c r="AL1011" s="1318"/>
      <c r="AM1011" s="1318"/>
      <c r="AN1011" s="1318"/>
      <c r="AO1011" s="1318"/>
      <c r="AP1011" s="1318"/>
      <c r="AQ1011" s="1318"/>
      <c r="AR1011" s="1318"/>
      <c r="AS1011" s="1318"/>
      <c r="AT1011" s="1318"/>
      <c r="AU1011" s="1318"/>
      <c r="AV1011" s="1318"/>
      <c r="AW1011" s="1318"/>
      <c r="AX1011" s="1318"/>
      <c r="AY1011" s="1318"/>
      <c r="AZ1011" s="1318"/>
      <c r="BA1011" s="1318"/>
      <c r="BB1011" s="1318"/>
      <c r="BC1011" s="1318"/>
      <c r="BD1011" s="1318"/>
      <c r="BE1011" s="1318"/>
      <c r="BF1011" s="1318"/>
      <c r="BG1011" s="1318"/>
      <c r="BH1011" s="1318"/>
      <c r="BI1011" s="1318"/>
      <c r="BJ1011" s="1318"/>
      <c r="BK1011" s="1318"/>
      <c r="BL1011" s="1318"/>
      <c r="BM1011" s="1318"/>
      <c r="BN1011" s="1318"/>
      <c r="BO1011" s="1318"/>
      <c r="BP1011" s="1318"/>
      <c r="BQ1011" s="1318"/>
      <c r="BR1011" s="1318"/>
      <c r="BS1011" s="1318"/>
      <c r="BT1011" s="1318"/>
      <c r="BU1011" s="1318"/>
      <c r="BV1011" s="1318"/>
      <c r="BW1011" s="1318"/>
      <c r="BX1011" s="1318"/>
      <c r="BY1011" s="1318"/>
      <c r="BZ1011" s="1318"/>
      <c r="CA1011" s="1318"/>
      <c r="CB1011" s="1318"/>
      <c r="CC1011" s="1318"/>
      <c r="CD1011" s="1318"/>
      <c r="CE1011" s="1318"/>
      <c r="CF1011" s="1318"/>
      <c r="CG1011" s="1318"/>
      <c r="CH1011" s="1378">
        <f t="shared" si="25"/>
        <v>0</v>
      </c>
      <c r="CI1011" s="1366"/>
    </row>
    <row r="1012" spans="1:87" s="386" customFormat="1" ht="97.5" customHeight="1">
      <c r="A1012" s="1678"/>
      <c r="B1012" s="2321"/>
      <c r="C1012" s="1649"/>
      <c r="D1012" s="3085"/>
      <c r="E1012" s="1649"/>
      <c r="F1012" s="1649"/>
      <c r="G1012" s="2157"/>
      <c r="H1012" s="2141"/>
      <c r="I1012" s="1584">
        <v>210</v>
      </c>
      <c r="J1012" s="2226">
        <v>5</v>
      </c>
      <c r="K1012" s="3409" t="s">
        <v>1309</v>
      </c>
      <c r="L1012" s="2153"/>
      <c r="M1012" s="2143"/>
      <c r="N1012" s="704"/>
      <c r="O1012" s="705"/>
      <c r="P1012" s="706"/>
      <c r="Q1012" s="704"/>
      <c r="R1012" s="705"/>
      <c r="S1012" s="707"/>
      <c r="T1012" s="725"/>
      <c r="U1012" s="705"/>
      <c r="V1012" s="706"/>
      <c r="W1012" s="704"/>
      <c r="X1012" s="705"/>
      <c r="Y1012" s="707"/>
      <c r="Z1012" s="466"/>
      <c r="AA1012" s="726"/>
      <c r="AB1012" s="453"/>
      <c r="AC1012" s="2070"/>
      <c r="AD1012" s="1820"/>
      <c r="AE1012" s="1317"/>
      <c r="AF1012" s="1362"/>
      <c r="AG1012" s="1318"/>
      <c r="AH1012" s="1318"/>
      <c r="AI1012" s="1318"/>
      <c r="AJ1012" s="1318"/>
      <c r="AK1012" s="1318"/>
      <c r="AL1012" s="1318"/>
      <c r="AM1012" s="1318"/>
      <c r="AN1012" s="1318"/>
      <c r="AO1012" s="1318"/>
      <c r="AP1012" s="1318"/>
      <c r="AQ1012" s="1318"/>
      <c r="AR1012" s="1318"/>
      <c r="AS1012" s="1318"/>
      <c r="AT1012" s="1318"/>
      <c r="AU1012" s="1318"/>
      <c r="AV1012" s="1318"/>
      <c r="AW1012" s="1318"/>
      <c r="AX1012" s="1318"/>
      <c r="AY1012" s="1318"/>
      <c r="AZ1012" s="1318"/>
      <c r="BA1012" s="1318"/>
      <c r="BB1012" s="1318"/>
      <c r="BC1012" s="1318"/>
      <c r="BD1012" s="1318"/>
      <c r="BE1012" s="1318"/>
      <c r="BF1012" s="1318"/>
      <c r="BG1012" s="1318"/>
      <c r="BH1012" s="1318"/>
      <c r="BI1012" s="1318"/>
      <c r="BJ1012" s="1318"/>
      <c r="BK1012" s="1318"/>
      <c r="BL1012" s="1318"/>
      <c r="BM1012" s="1318"/>
      <c r="BN1012" s="1318"/>
      <c r="BO1012" s="1318"/>
      <c r="BP1012" s="1318"/>
      <c r="BQ1012" s="1318"/>
      <c r="BR1012" s="1318"/>
      <c r="BS1012" s="1318"/>
      <c r="BT1012" s="1318"/>
      <c r="BU1012" s="1318"/>
      <c r="BV1012" s="1318"/>
      <c r="BW1012" s="1318"/>
      <c r="BX1012" s="1318"/>
      <c r="BY1012" s="1318"/>
      <c r="BZ1012" s="1318"/>
      <c r="CA1012" s="1318"/>
      <c r="CB1012" s="1318"/>
      <c r="CC1012" s="1318"/>
      <c r="CD1012" s="1318"/>
      <c r="CE1012" s="1318"/>
      <c r="CF1012" s="1318"/>
      <c r="CG1012" s="1318"/>
      <c r="CH1012" s="1378">
        <f t="shared" si="25"/>
        <v>0</v>
      </c>
      <c r="CI1012" s="1366"/>
    </row>
    <row r="1013" spans="1:87" s="386" customFormat="1" ht="74.25" customHeight="1">
      <c r="A1013" s="1678"/>
      <c r="B1013" s="2321"/>
      <c r="C1013" s="1649"/>
      <c r="D1013" s="3085" t="s">
        <v>1310</v>
      </c>
      <c r="E1013" s="1649"/>
      <c r="F1013" s="1649"/>
      <c r="G1013" s="2157"/>
      <c r="H1013" s="2141"/>
      <c r="I1013" s="1584"/>
      <c r="J1013" s="691"/>
      <c r="K1013" s="3405"/>
      <c r="L1013" s="2153"/>
      <c r="M1013" s="2143"/>
      <c r="N1013" s="704"/>
      <c r="O1013" s="705"/>
      <c r="P1013" s="706"/>
      <c r="Q1013" s="704"/>
      <c r="R1013" s="705"/>
      <c r="S1013" s="707"/>
      <c r="T1013" s="725"/>
      <c r="U1013" s="705"/>
      <c r="V1013" s="706"/>
      <c r="W1013" s="704"/>
      <c r="X1013" s="705"/>
      <c r="Y1013" s="707"/>
      <c r="Z1013" s="466"/>
      <c r="AA1013" s="726"/>
      <c r="AB1013" s="453"/>
      <c r="AC1013" s="2070"/>
      <c r="AD1013" s="1820"/>
      <c r="AE1013" s="1317"/>
      <c r="AF1013" s="1362"/>
      <c r="AG1013" s="1318"/>
      <c r="AH1013" s="1318"/>
      <c r="AI1013" s="1318"/>
      <c r="AJ1013" s="1318"/>
      <c r="AK1013" s="1318"/>
      <c r="AL1013" s="1318"/>
      <c r="AM1013" s="1318"/>
      <c r="AN1013" s="1318"/>
      <c r="AO1013" s="1318"/>
      <c r="AP1013" s="1318"/>
      <c r="AQ1013" s="1318"/>
      <c r="AR1013" s="1318"/>
      <c r="AS1013" s="1318"/>
      <c r="AT1013" s="1318"/>
      <c r="AU1013" s="1318"/>
      <c r="AV1013" s="1318"/>
      <c r="AW1013" s="1318"/>
      <c r="AX1013" s="1318"/>
      <c r="AY1013" s="1318"/>
      <c r="AZ1013" s="1318"/>
      <c r="BA1013" s="1318"/>
      <c r="BB1013" s="1318"/>
      <c r="BC1013" s="1318"/>
      <c r="BD1013" s="1318"/>
      <c r="BE1013" s="1318"/>
      <c r="BF1013" s="1318"/>
      <c r="BG1013" s="1318"/>
      <c r="BH1013" s="1318"/>
      <c r="BI1013" s="1318"/>
      <c r="BJ1013" s="1318"/>
      <c r="BK1013" s="1318"/>
      <c r="BL1013" s="1318"/>
      <c r="BM1013" s="1318"/>
      <c r="BN1013" s="1318"/>
      <c r="BO1013" s="1318"/>
      <c r="BP1013" s="1318"/>
      <c r="BQ1013" s="1318"/>
      <c r="BR1013" s="1318"/>
      <c r="BS1013" s="1318"/>
      <c r="BT1013" s="1318"/>
      <c r="BU1013" s="1318"/>
      <c r="BV1013" s="1318"/>
      <c r="BW1013" s="1318"/>
      <c r="BX1013" s="1318"/>
      <c r="BY1013" s="1318"/>
      <c r="BZ1013" s="1318"/>
      <c r="CA1013" s="1318"/>
      <c r="CB1013" s="1318"/>
      <c r="CC1013" s="1318"/>
      <c r="CD1013" s="1318"/>
      <c r="CE1013" s="1318"/>
      <c r="CF1013" s="1318"/>
      <c r="CG1013" s="1318"/>
      <c r="CH1013" s="1378">
        <f t="shared" si="25"/>
        <v>0</v>
      </c>
      <c r="CI1013" s="1366"/>
    </row>
    <row r="1014" spans="1:87" s="386" customFormat="1" ht="130.5" customHeight="1">
      <c r="A1014" s="1678"/>
      <c r="B1014" s="2321"/>
      <c r="C1014" s="3203"/>
      <c r="D1014" s="3085"/>
      <c r="E1014" s="240"/>
      <c r="F1014" s="2225"/>
      <c r="G1014" s="2223"/>
      <c r="H1014" s="2141"/>
      <c r="I1014" s="1584"/>
      <c r="J1014" s="2226"/>
      <c r="K1014" s="2219" t="s">
        <v>1311</v>
      </c>
      <c r="L1014" s="2153" t="s">
        <v>1312</v>
      </c>
      <c r="M1014" s="2143" t="s">
        <v>1313</v>
      </c>
      <c r="N1014" s="704"/>
      <c r="O1014" s="705"/>
      <c r="P1014" s="694"/>
      <c r="Q1014" s="704"/>
      <c r="R1014" s="705"/>
      <c r="S1014" s="695"/>
      <c r="T1014" s="725"/>
      <c r="U1014" s="705"/>
      <c r="V1014" s="694"/>
      <c r="W1014" s="704"/>
      <c r="X1014" s="705"/>
      <c r="Y1014" s="695"/>
      <c r="Z1014" s="466"/>
      <c r="AA1014" s="726"/>
      <c r="AB1014" s="453"/>
      <c r="AC1014" s="2084"/>
      <c r="AD1014" s="1820"/>
      <c r="AE1014" s="1317"/>
      <c r="AF1014" s="1362"/>
      <c r="AG1014" s="1318"/>
      <c r="AH1014" s="1318"/>
      <c r="AI1014" s="1318"/>
      <c r="AJ1014" s="1318"/>
      <c r="AK1014" s="1318"/>
      <c r="AL1014" s="1318"/>
      <c r="AM1014" s="1318"/>
      <c r="AN1014" s="1318"/>
      <c r="AO1014" s="1318"/>
      <c r="AP1014" s="1318"/>
      <c r="AQ1014" s="1318"/>
      <c r="AR1014" s="1318"/>
      <c r="AS1014" s="1318"/>
      <c r="AT1014" s="1318"/>
      <c r="AU1014" s="1318"/>
      <c r="AV1014" s="1318"/>
      <c r="AW1014" s="1318"/>
      <c r="AX1014" s="1318"/>
      <c r="AY1014" s="1318"/>
      <c r="AZ1014" s="1318"/>
      <c r="BA1014" s="1318"/>
      <c r="BB1014" s="1318"/>
      <c r="BC1014" s="1318"/>
      <c r="BD1014" s="1318"/>
      <c r="BE1014" s="1318"/>
      <c r="BF1014" s="1318"/>
      <c r="BG1014" s="1318"/>
      <c r="BH1014" s="1318"/>
      <c r="BI1014" s="1318"/>
      <c r="BJ1014" s="1318"/>
      <c r="BK1014" s="1318"/>
      <c r="BL1014" s="1318"/>
      <c r="BM1014" s="1318"/>
      <c r="BN1014" s="1318"/>
      <c r="BO1014" s="1318"/>
      <c r="BP1014" s="1318"/>
      <c r="BQ1014" s="1318"/>
      <c r="BR1014" s="1318"/>
      <c r="BS1014" s="1318"/>
      <c r="BT1014" s="1318"/>
      <c r="BU1014" s="1318"/>
      <c r="BV1014" s="1318"/>
      <c r="BW1014" s="1318"/>
      <c r="BX1014" s="1318"/>
      <c r="BY1014" s="1318"/>
      <c r="BZ1014" s="1318"/>
      <c r="CA1014" s="1318"/>
      <c r="CB1014" s="1318"/>
      <c r="CC1014" s="1318"/>
      <c r="CD1014" s="1318"/>
      <c r="CE1014" s="1318"/>
      <c r="CF1014" s="1318"/>
      <c r="CG1014" s="1318"/>
      <c r="CH1014" s="1378">
        <f t="shared" si="25"/>
        <v>0</v>
      </c>
      <c r="CI1014" s="1366"/>
    </row>
    <row r="1015" spans="1:87" s="386" customFormat="1" ht="67.5" customHeight="1">
      <c r="A1015" s="1678"/>
      <c r="B1015" s="2321"/>
      <c r="C1015" s="3203"/>
      <c r="D1015" s="3203" t="s">
        <v>1310</v>
      </c>
      <c r="E1015" s="240"/>
      <c r="F1015" s="2225"/>
      <c r="G1015" s="2223"/>
      <c r="H1015" s="2141"/>
      <c r="I1015" s="1584"/>
      <c r="J1015" s="2226"/>
      <c r="K1015" s="2197" t="s">
        <v>1314</v>
      </c>
      <c r="L1015" s="2153"/>
      <c r="M1015" s="2143"/>
      <c r="N1015" s="704"/>
      <c r="O1015" s="705"/>
      <c r="P1015" s="694"/>
      <c r="Q1015" s="704"/>
      <c r="R1015" s="705"/>
      <c r="S1015" s="695"/>
      <c r="T1015" s="725"/>
      <c r="U1015" s="705"/>
      <c r="V1015" s="694"/>
      <c r="W1015" s="704"/>
      <c r="X1015" s="705"/>
      <c r="Y1015" s="695"/>
      <c r="Z1015" s="2160" t="s">
        <v>1315</v>
      </c>
      <c r="AA1015" s="727">
        <v>272</v>
      </c>
      <c r="AB1015" s="728">
        <v>2721</v>
      </c>
      <c r="AC1015" s="729" t="s">
        <v>277</v>
      </c>
      <c r="AD1015" s="1821">
        <f>22500*4</f>
        <v>90000</v>
      </c>
      <c r="AE1015" s="1317"/>
      <c r="AF1015" s="1362"/>
      <c r="AG1015" s="1318"/>
      <c r="AH1015" s="1318"/>
      <c r="AI1015" s="1318"/>
      <c r="AJ1015" s="1318"/>
      <c r="AK1015" s="1318"/>
      <c r="AL1015" s="1318"/>
      <c r="AM1015" s="1318"/>
      <c r="AN1015" s="1318"/>
      <c r="AO1015" s="1318"/>
      <c r="AP1015" s="1329"/>
      <c r="AQ1015" s="1318"/>
      <c r="AR1015" s="1318"/>
      <c r="AS1015" s="1318"/>
      <c r="AT1015" s="1329">
        <f>+AD1015</f>
        <v>90000</v>
      </c>
      <c r="AU1015" s="1318"/>
      <c r="AV1015" s="1318"/>
      <c r="AW1015" s="1318"/>
      <c r="AX1015" s="1318"/>
      <c r="AY1015" s="1318"/>
      <c r="AZ1015" s="1318"/>
      <c r="BA1015" s="1318"/>
      <c r="BB1015" s="1318"/>
      <c r="BC1015" s="1318"/>
      <c r="BD1015" s="1318"/>
      <c r="BE1015" s="1318"/>
      <c r="BF1015" s="1318"/>
      <c r="BG1015" s="1318"/>
      <c r="BH1015" s="1318"/>
      <c r="BI1015" s="1318"/>
      <c r="BJ1015" s="1318"/>
      <c r="BK1015" s="1318"/>
      <c r="BL1015" s="1318"/>
      <c r="BM1015" s="1318"/>
      <c r="BN1015" s="1318"/>
      <c r="BO1015" s="1318"/>
      <c r="BP1015" s="1318"/>
      <c r="BQ1015" s="1318"/>
      <c r="BR1015" s="1318"/>
      <c r="BS1015" s="1318"/>
      <c r="BT1015" s="1318"/>
      <c r="BU1015" s="1318"/>
      <c r="BV1015" s="1318"/>
      <c r="BW1015" s="1318"/>
      <c r="BX1015" s="1318"/>
      <c r="BY1015" s="1318"/>
      <c r="BZ1015" s="1318"/>
      <c r="CA1015" s="1318"/>
      <c r="CB1015" s="1318"/>
      <c r="CC1015" s="1318"/>
      <c r="CD1015" s="1318"/>
      <c r="CE1015" s="1318"/>
      <c r="CF1015" s="1318"/>
      <c r="CG1015" s="1318"/>
      <c r="CH1015" s="1378">
        <f t="shared" si="25"/>
        <v>90000</v>
      </c>
      <c r="CI1015" s="1366"/>
    </row>
    <row r="1016" spans="1:87" s="386" customFormat="1" ht="89.25" customHeight="1">
      <c r="A1016" s="1678"/>
      <c r="B1016" s="2321"/>
      <c r="C1016" s="3203"/>
      <c r="D1016" s="3203"/>
      <c r="E1016" s="240"/>
      <c r="F1016" s="2225"/>
      <c r="G1016" s="2223"/>
      <c r="H1016" s="2141"/>
      <c r="I1016" s="1584"/>
      <c r="J1016" s="2226"/>
      <c r="K1016" s="2197" t="s">
        <v>1316</v>
      </c>
      <c r="L1016" s="2153"/>
      <c r="M1016" s="2143"/>
      <c r="N1016" s="704"/>
      <c r="O1016" s="705"/>
      <c r="P1016" s="694"/>
      <c r="Q1016" s="704"/>
      <c r="R1016" s="705"/>
      <c r="S1016" s="695"/>
      <c r="T1016" s="725"/>
      <c r="U1016" s="705"/>
      <c r="V1016" s="694"/>
      <c r="W1016" s="704"/>
      <c r="X1016" s="705"/>
      <c r="Y1016" s="695"/>
      <c r="Z1016" s="1215" t="s">
        <v>2663</v>
      </c>
      <c r="AA1016" s="1218">
        <v>272</v>
      </c>
      <c r="AB1016" s="1216">
        <v>2721</v>
      </c>
      <c r="AC1016" s="2990" t="s">
        <v>277</v>
      </c>
      <c r="AD1016" s="1822">
        <f>40000*4</f>
        <v>160000</v>
      </c>
      <c r="AE1016" s="1317"/>
      <c r="AF1016" s="1362"/>
      <c r="AG1016" s="1318"/>
      <c r="AH1016" s="1318"/>
      <c r="AI1016" s="1318"/>
      <c r="AJ1016" s="1318"/>
      <c r="AK1016" s="1318"/>
      <c r="AL1016" s="1318"/>
      <c r="AM1016" s="1318"/>
      <c r="AN1016" s="1318"/>
      <c r="AO1016" s="1318"/>
      <c r="AP1016" s="1329"/>
      <c r="AQ1016" s="1318"/>
      <c r="AR1016" s="1318"/>
      <c r="AS1016" s="1318"/>
      <c r="AT1016" s="1329">
        <f>+AD1016</f>
        <v>160000</v>
      </c>
      <c r="AU1016" s="1318"/>
      <c r="AV1016" s="1318"/>
      <c r="AW1016" s="1318"/>
      <c r="AX1016" s="1318"/>
      <c r="AY1016" s="1318"/>
      <c r="AZ1016" s="1318"/>
      <c r="BA1016" s="1318"/>
      <c r="BB1016" s="1318"/>
      <c r="BC1016" s="1318"/>
      <c r="BD1016" s="1318"/>
      <c r="BE1016" s="1318"/>
      <c r="BF1016" s="1318"/>
      <c r="BG1016" s="1318"/>
      <c r="BH1016" s="1318"/>
      <c r="BI1016" s="1318"/>
      <c r="BJ1016" s="1318"/>
      <c r="BK1016" s="1318"/>
      <c r="BL1016" s="1318"/>
      <c r="BM1016" s="1318"/>
      <c r="BN1016" s="1318"/>
      <c r="BO1016" s="1318"/>
      <c r="BP1016" s="1318"/>
      <c r="BQ1016" s="1318"/>
      <c r="BR1016" s="1318"/>
      <c r="BS1016" s="1318"/>
      <c r="BT1016" s="1318"/>
      <c r="BU1016" s="1318"/>
      <c r="BV1016" s="1318"/>
      <c r="BW1016" s="1318"/>
      <c r="BX1016" s="1318"/>
      <c r="BY1016" s="1318"/>
      <c r="BZ1016" s="1318"/>
      <c r="CA1016" s="1318"/>
      <c r="CB1016" s="1318"/>
      <c r="CC1016" s="1318"/>
      <c r="CD1016" s="1318"/>
      <c r="CE1016" s="1318"/>
      <c r="CF1016" s="1318"/>
      <c r="CG1016" s="1318"/>
      <c r="CH1016" s="1378">
        <f t="shared" si="25"/>
        <v>160000</v>
      </c>
      <c r="CI1016" s="1366"/>
    </row>
    <row r="1017" spans="1:87" s="386" customFormat="1" ht="63" customHeight="1">
      <c r="A1017" s="1678"/>
      <c r="B1017" s="2321"/>
      <c r="C1017" s="3203"/>
      <c r="D1017" s="3203"/>
      <c r="E1017" s="220"/>
      <c r="F1017" s="2225"/>
      <c r="G1017" s="2223"/>
      <c r="H1017" s="2141"/>
      <c r="I1017" s="1584"/>
      <c r="J1017" s="2226"/>
      <c r="K1017" s="2197" t="s">
        <v>1317</v>
      </c>
      <c r="L1017" s="2153"/>
      <c r="M1017" s="2143"/>
      <c r="N1017" s="704"/>
      <c r="O1017" s="705"/>
      <c r="P1017" s="694"/>
      <c r="Q1017" s="704"/>
      <c r="R1017" s="705"/>
      <c r="S1017" s="695"/>
      <c r="T1017" s="725"/>
      <c r="U1017" s="705"/>
      <c r="V1017" s="694"/>
      <c r="W1017" s="704"/>
      <c r="X1017" s="705"/>
      <c r="Y1017" s="695"/>
      <c r="Z1017" s="2160" t="s">
        <v>1318</v>
      </c>
      <c r="AA1017" s="727">
        <v>272</v>
      </c>
      <c r="AB1017" s="728">
        <v>2721</v>
      </c>
      <c r="AC1017" s="729" t="s">
        <v>277</v>
      </c>
      <c r="AD1017" s="1821">
        <f>25000*4</f>
        <v>100000</v>
      </c>
      <c r="AE1017" s="1317"/>
      <c r="AF1017" s="1362"/>
      <c r="AG1017" s="1318"/>
      <c r="AH1017" s="1318"/>
      <c r="AI1017" s="1318"/>
      <c r="AJ1017" s="1318"/>
      <c r="AK1017" s="1318"/>
      <c r="AL1017" s="1318"/>
      <c r="AM1017" s="1318"/>
      <c r="AN1017" s="1318"/>
      <c r="AO1017" s="1318"/>
      <c r="AP1017" s="1329"/>
      <c r="AQ1017" s="1318"/>
      <c r="AR1017" s="1318"/>
      <c r="AS1017" s="1318"/>
      <c r="AT1017" s="1329">
        <f>+AD1017</f>
        <v>100000</v>
      </c>
      <c r="AU1017" s="1318"/>
      <c r="AV1017" s="1318"/>
      <c r="AW1017" s="1318"/>
      <c r="AX1017" s="1318"/>
      <c r="AY1017" s="1318"/>
      <c r="AZ1017" s="1318"/>
      <c r="BA1017" s="1318"/>
      <c r="BB1017" s="1318"/>
      <c r="BC1017" s="1318"/>
      <c r="BD1017" s="1318"/>
      <c r="BE1017" s="1318"/>
      <c r="BF1017" s="1318"/>
      <c r="BG1017" s="1318"/>
      <c r="BH1017" s="1318"/>
      <c r="BI1017" s="1318"/>
      <c r="BJ1017" s="1318"/>
      <c r="BK1017" s="1318"/>
      <c r="BL1017" s="1318"/>
      <c r="BM1017" s="1318"/>
      <c r="BN1017" s="1318"/>
      <c r="BO1017" s="1318"/>
      <c r="BP1017" s="1318"/>
      <c r="BQ1017" s="1318"/>
      <c r="BR1017" s="1318"/>
      <c r="BS1017" s="1318"/>
      <c r="BT1017" s="1318"/>
      <c r="BU1017" s="1318"/>
      <c r="BV1017" s="1318"/>
      <c r="BW1017" s="1318"/>
      <c r="BX1017" s="1318"/>
      <c r="BY1017" s="1318"/>
      <c r="BZ1017" s="1318"/>
      <c r="CA1017" s="1318"/>
      <c r="CB1017" s="1318"/>
      <c r="CC1017" s="1318"/>
      <c r="CD1017" s="1318"/>
      <c r="CE1017" s="1318"/>
      <c r="CF1017" s="1318"/>
      <c r="CG1017" s="1318"/>
      <c r="CH1017" s="1378">
        <f t="shared" si="25"/>
        <v>100000</v>
      </c>
      <c r="CI1017" s="1366"/>
    </row>
    <row r="1018" spans="1:87" s="386" customFormat="1" ht="74.25" customHeight="1">
      <c r="A1018" s="1678"/>
      <c r="B1018" s="2321"/>
      <c r="C1018" s="2227"/>
      <c r="D1018" s="2227"/>
      <c r="E1018" s="220"/>
      <c r="F1018" s="2225"/>
      <c r="G1018" s="2223"/>
      <c r="H1018" s="2141"/>
      <c r="I1018" s="1584"/>
      <c r="J1018" s="2226"/>
      <c r="K1018" s="2197" t="s">
        <v>1319</v>
      </c>
      <c r="L1018" s="2153"/>
      <c r="M1018" s="2143"/>
      <c r="N1018" s="704"/>
      <c r="O1018" s="705"/>
      <c r="P1018" s="694"/>
      <c r="Q1018" s="704"/>
      <c r="R1018" s="705"/>
      <c r="S1018" s="695"/>
      <c r="T1018" s="725"/>
      <c r="U1018" s="705"/>
      <c r="V1018" s="694"/>
      <c r="W1018" s="704"/>
      <c r="X1018" s="705"/>
      <c r="Y1018" s="695"/>
      <c r="Z1018" s="2160" t="s">
        <v>1318</v>
      </c>
      <c r="AA1018" s="727">
        <v>272</v>
      </c>
      <c r="AB1018" s="728">
        <v>2721</v>
      </c>
      <c r="AC1018" s="729" t="s">
        <v>277</v>
      </c>
      <c r="AD1018" s="1821">
        <f>25000*4</f>
        <v>100000</v>
      </c>
      <c r="AE1018" s="1317"/>
      <c r="AF1018" s="1362"/>
      <c r="AG1018" s="1318"/>
      <c r="AH1018" s="1318"/>
      <c r="AI1018" s="1318"/>
      <c r="AJ1018" s="1318"/>
      <c r="AK1018" s="1318"/>
      <c r="AL1018" s="1318"/>
      <c r="AM1018" s="1318"/>
      <c r="AN1018" s="1318"/>
      <c r="AO1018" s="1318"/>
      <c r="AP1018" s="1329"/>
      <c r="AQ1018" s="1318"/>
      <c r="AR1018" s="1318"/>
      <c r="AS1018" s="1318"/>
      <c r="AT1018" s="1329">
        <f>+AD1018</f>
        <v>100000</v>
      </c>
      <c r="AU1018" s="1318"/>
      <c r="AV1018" s="1318"/>
      <c r="AW1018" s="1318"/>
      <c r="AX1018" s="1318"/>
      <c r="AY1018" s="1318"/>
      <c r="AZ1018" s="1318"/>
      <c r="BA1018" s="1318"/>
      <c r="BB1018" s="1318"/>
      <c r="BC1018" s="1318"/>
      <c r="BD1018" s="1318"/>
      <c r="BE1018" s="1318"/>
      <c r="BF1018" s="1318"/>
      <c r="BG1018" s="1318"/>
      <c r="BH1018" s="1318"/>
      <c r="BI1018" s="1318"/>
      <c r="BJ1018" s="1318"/>
      <c r="BK1018" s="1318"/>
      <c r="BL1018" s="1318"/>
      <c r="BM1018" s="1318"/>
      <c r="BN1018" s="1318"/>
      <c r="BO1018" s="1318"/>
      <c r="BP1018" s="1318"/>
      <c r="BQ1018" s="1318"/>
      <c r="BR1018" s="1318"/>
      <c r="BS1018" s="1318"/>
      <c r="BT1018" s="1318"/>
      <c r="BU1018" s="1318"/>
      <c r="BV1018" s="1318"/>
      <c r="BW1018" s="1318"/>
      <c r="BX1018" s="1318"/>
      <c r="BY1018" s="1318"/>
      <c r="BZ1018" s="1318"/>
      <c r="CA1018" s="1318"/>
      <c r="CB1018" s="1318"/>
      <c r="CC1018" s="1318"/>
      <c r="CD1018" s="1318"/>
      <c r="CE1018" s="1318"/>
      <c r="CF1018" s="1318"/>
      <c r="CG1018" s="1318"/>
      <c r="CH1018" s="1378">
        <f t="shared" si="25"/>
        <v>100000</v>
      </c>
      <c r="CI1018" s="1366"/>
    </row>
    <row r="1019" spans="1:87" s="386" customFormat="1" ht="89.25" customHeight="1">
      <c r="A1019" s="1678"/>
      <c r="B1019" s="2321"/>
      <c r="C1019" s="2227"/>
      <c r="D1019" s="2227"/>
      <c r="E1019" s="240"/>
      <c r="F1019" s="2225"/>
      <c r="G1019" s="2223"/>
      <c r="H1019" s="2141"/>
      <c r="I1019" s="1584"/>
      <c r="J1019" s="2226"/>
      <c r="K1019" s="2316" t="s">
        <v>1320</v>
      </c>
      <c r="L1019" s="2153"/>
      <c r="M1019" s="2143"/>
      <c r="N1019" s="704"/>
      <c r="O1019" s="705"/>
      <c r="P1019" s="694"/>
      <c r="Q1019" s="704"/>
      <c r="R1019" s="705"/>
      <c r="S1019" s="695"/>
      <c r="T1019" s="725"/>
      <c r="U1019" s="705"/>
      <c r="V1019" s="694"/>
      <c r="W1019" s="704"/>
      <c r="X1019" s="705"/>
      <c r="Y1019" s="695"/>
      <c r="Z1019" s="1215" t="s">
        <v>2664</v>
      </c>
      <c r="AA1019" s="1218">
        <v>285</v>
      </c>
      <c r="AB1019" s="1216">
        <v>2851</v>
      </c>
      <c r="AC1019" s="1219" t="s">
        <v>223</v>
      </c>
      <c r="AD1019" s="1822">
        <f>20000*4</f>
        <v>80000</v>
      </c>
      <c r="AE1019" s="1317"/>
      <c r="AF1019" s="1362"/>
      <c r="AG1019" s="1318"/>
      <c r="AH1019" s="1318"/>
      <c r="AI1019" s="1318"/>
      <c r="AJ1019" s="1318"/>
      <c r="AK1019" s="1318"/>
      <c r="AL1019" s="1318"/>
      <c r="AM1019" s="1318"/>
      <c r="AN1019" s="1318"/>
      <c r="AO1019" s="1318"/>
      <c r="AP1019" s="1318"/>
      <c r="AQ1019" s="1318"/>
      <c r="AR1019" s="1318"/>
      <c r="AS1019" s="1329"/>
      <c r="AT1019" s="1329"/>
      <c r="AU1019" s="1329"/>
      <c r="AV1019" s="1329">
        <f>+AD1019</f>
        <v>80000</v>
      </c>
      <c r="AW1019" s="1329"/>
      <c r="AX1019" s="1329"/>
      <c r="AY1019" s="1318"/>
      <c r="AZ1019" s="1318"/>
      <c r="BA1019" s="1318"/>
      <c r="BB1019" s="1318"/>
      <c r="BC1019" s="1318"/>
      <c r="BD1019" s="1318"/>
      <c r="BE1019" s="1318"/>
      <c r="BF1019" s="1318"/>
      <c r="BG1019" s="1318"/>
      <c r="BH1019" s="1318"/>
      <c r="BI1019" s="1318"/>
      <c r="BJ1019" s="1318"/>
      <c r="BK1019" s="1318"/>
      <c r="BL1019" s="1318"/>
      <c r="BM1019" s="1318"/>
      <c r="BN1019" s="1318"/>
      <c r="BO1019" s="1318"/>
      <c r="BP1019" s="1318"/>
      <c r="BQ1019" s="1318"/>
      <c r="BR1019" s="1318"/>
      <c r="BS1019" s="1318"/>
      <c r="BT1019" s="1318"/>
      <c r="BU1019" s="1318"/>
      <c r="BV1019" s="1318"/>
      <c r="BW1019" s="1318"/>
      <c r="BX1019" s="1318"/>
      <c r="BY1019" s="1318"/>
      <c r="BZ1019" s="1318"/>
      <c r="CA1019" s="1318"/>
      <c r="CB1019" s="1318"/>
      <c r="CC1019" s="1318"/>
      <c r="CD1019" s="1318"/>
      <c r="CE1019" s="1318"/>
      <c r="CF1019" s="1318"/>
      <c r="CG1019" s="1318"/>
      <c r="CH1019" s="1378">
        <f t="shared" si="25"/>
        <v>80000</v>
      </c>
      <c r="CI1019" s="1366"/>
    </row>
    <row r="1020" spans="1:87" s="386" customFormat="1" ht="135" customHeight="1">
      <c r="A1020" s="1678"/>
      <c r="B1020" s="2321"/>
      <c r="C1020" s="2227"/>
      <c r="D1020" s="2227"/>
      <c r="E1020" s="220"/>
      <c r="F1020" s="2225"/>
      <c r="G1020" s="2223"/>
      <c r="H1020" s="2141"/>
      <c r="I1020" s="1584"/>
      <c r="J1020" s="2226"/>
      <c r="K1020" s="2197" t="s">
        <v>1321</v>
      </c>
      <c r="L1020" s="2153"/>
      <c r="M1020" s="2143"/>
      <c r="N1020" s="704"/>
      <c r="O1020" s="705"/>
      <c r="P1020" s="694"/>
      <c r="Q1020" s="704"/>
      <c r="R1020" s="705"/>
      <c r="S1020" s="695"/>
      <c r="T1020" s="725"/>
      <c r="U1020" s="705"/>
      <c r="V1020" s="694"/>
      <c r="W1020" s="704"/>
      <c r="X1020" s="705"/>
      <c r="Y1020" s="695"/>
      <c r="Z1020" s="1215" t="s">
        <v>2665</v>
      </c>
      <c r="AA1020" s="1218">
        <v>271</v>
      </c>
      <c r="AB1020" s="1216">
        <v>2717</v>
      </c>
      <c r="AC1020" s="1219" t="s">
        <v>408</v>
      </c>
      <c r="AD1020" s="1822">
        <v>100000</v>
      </c>
      <c r="AE1020" s="1345"/>
      <c r="AF1020" s="1496"/>
      <c r="AG1020" s="1329"/>
      <c r="AH1020" s="1329"/>
      <c r="AI1020" s="1329"/>
      <c r="AJ1020" s="1329"/>
      <c r="AK1020" s="1329"/>
      <c r="AL1020" s="1329"/>
      <c r="AM1020" s="1329"/>
      <c r="AN1020" s="1329"/>
      <c r="AO1020" s="1329"/>
      <c r="AP1020" s="1318"/>
      <c r="AQ1020" s="1318"/>
      <c r="AR1020" s="1318"/>
      <c r="AS1020" s="1329">
        <f>+AD1020</f>
        <v>100000</v>
      </c>
      <c r="AT1020" s="1318"/>
      <c r="AU1020" s="1318"/>
      <c r="AV1020" s="1318"/>
      <c r="AW1020" s="1318"/>
      <c r="AX1020" s="1318"/>
      <c r="AY1020" s="1318"/>
      <c r="AZ1020" s="1318"/>
      <c r="BA1020" s="1318"/>
      <c r="BB1020" s="1318"/>
      <c r="BC1020" s="1318"/>
      <c r="BD1020" s="1318"/>
      <c r="BE1020" s="1318"/>
      <c r="BF1020" s="1318"/>
      <c r="BG1020" s="1318"/>
      <c r="BH1020" s="1318"/>
      <c r="BI1020" s="1318"/>
      <c r="BJ1020" s="1318"/>
      <c r="BK1020" s="1318"/>
      <c r="BL1020" s="1318"/>
      <c r="BM1020" s="1318"/>
      <c r="BN1020" s="1318"/>
      <c r="BO1020" s="1318"/>
      <c r="BP1020" s="1318"/>
      <c r="BQ1020" s="1318"/>
      <c r="BR1020" s="1318"/>
      <c r="BS1020" s="1318"/>
      <c r="BT1020" s="1318"/>
      <c r="BU1020" s="1318"/>
      <c r="BV1020" s="1318"/>
      <c r="BW1020" s="1318"/>
      <c r="BX1020" s="1318"/>
      <c r="BY1020" s="1318"/>
      <c r="BZ1020" s="1318"/>
      <c r="CA1020" s="1318"/>
      <c r="CB1020" s="1318"/>
      <c r="CC1020" s="1318"/>
      <c r="CD1020" s="1318"/>
      <c r="CE1020" s="1318"/>
      <c r="CF1020" s="1318"/>
      <c r="CG1020" s="1318"/>
      <c r="CH1020" s="1378">
        <f t="shared" si="25"/>
        <v>100000</v>
      </c>
      <c r="CI1020" s="1366"/>
    </row>
    <row r="1021" spans="1:87" s="386" customFormat="1" ht="90.75" customHeight="1">
      <c r="A1021" s="1678"/>
      <c r="B1021" s="2321"/>
      <c r="C1021" s="2227"/>
      <c r="D1021" s="2227"/>
      <c r="E1021" s="220"/>
      <c r="F1021" s="2225"/>
      <c r="G1021" s="2223"/>
      <c r="H1021" s="2141"/>
      <c r="I1021" s="1584"/>
      <c r="J1021" s="197"/>
      <c r="K1021" s="2197" t="s">
        <v>1322</v>
      </c>
      <c r="L1021" s="2559"/>
      <c r="M1021" s="2143"/>
      <c r="N1021" s="704"/>
      <c r="O1021" s="705"/>
      <c r="P1021" s="706"/>
      <c r="Q1021" s="704"/>
      <c r="R1021" s="705"/>
      <c r="S1021" s="707"/>
      <c r="T1021" s="725"/>
      <c r="U1021" s="705"/>
      <c r="V1021" s="706"/>
      <c r="W1021" s="704"/>
      <c r="X1021" s="705"/>
      <c r="Y1021" s="707"/>
      <c r="Z1021" s="1215" t="s">
        <v>2666</v>
      </c>
      <c r="AA1021" s="1218">
        <v>272</v>
      </c>
      <c r="AB1021" s="1216">
        <v>2726</v>
      </c>
      <c r="AC1021" s="1219" t="s">
        <v>278</v>
      </c>
      <c r="AD1021" s="1822">
        <f>50000*4</f>
        <v>200000</v>
      </c>
      <c r="AE1021" s="1317"/>
      <c r="AF1021" s="1362"/>
      <c r="AG1021" s="1318"/>
      <c r="AH1021" s="1318"/>
      <c r="AI1021" s="1318"/>
      <c r="AJ1021" s="1318"/>
      <c r="AK1021" s="1318"/>
      <c r="AL1021" s="1318"/>
      <c r="AM1021" s="1318"/>
      <c r="AN1021" s="1318"/>
      <c r="AO1021" s="1318"/>
      <c r="AP1021" s="1318"/>
      <c r="AQ1021" s="1329"/>
      <c r="AR1021" s="1329"/>
      <c r="AS1021" s="1318"/>
      <c r="AT1021" s="1318"/>
      <c r="AU1021" s="1329">
        <f>+AD1021</f>
        <v>200000</v>
      </c>
      <c r="AV1021" s="1318"/>
      <c r="AW1021" s="1318"/>
      <c r="AX1021" s="1318"/>
      <c r="AY1021" s="1318"/>
      <c r="AZ1021" s="1318"/>
      <c r="BA1021" s="1318"/>
      <c r="BB1021" s="1318"/>
      <c r="BC1021" s="1318"/>
      <c r="BD1021" s="1318"/>
      <c r="BE1021" s="1318"/>
      <c r="BF1021" s="1318"/>
      <c r="BG1021" s="1318"/>
      <c r="BH1021" s="1318"/>
      <c r="BI1021" s="1318"/>
      <c r="BJ1021" s="1318"/>
      <c r="BK1021" s="1318"/>
      <c r="BL1021" s="1318"/>
      <c r="BM1021" s="1318"/>
      <c r="BN1021" s="1318"/>
      <c r="BO1021" s="1318"/>
      <c r="BP1021" s="1318"/>
      <c r="BQ1021" s="1318"/>
      <c r="BR1021" s="1318"/>
      <c r="BS1021" s="1318"/>
      <c r="BT1021" s="1318"/>
      <c r="BU1021" s="1318"/>
      <c r="BV1021" s="1318"/>
      <c r="BW1021" s="1318"/>
      <c r="BX1021" s="1318"/>
      <c r="BY1021" s="1318"/>
      <c r="BZ1021" s="1318"/>
      <c r="CA1021" s="1318"/>
      <c r="CB1021" s="1318"/>
      <c r="CC1021" s="1318"/>
      <c r="CD1021" s="1318"/>
      <c r="CE1021" s="1318"/>
      <c r="CF1021" s="1318"/>
      <c r="CG1021" s="1318"/>
      <c r="CH1021" s="1378">
        <f t="shared" si="25"/>
        <v>200000</v>
      </c>
      <c r="CI1021" s="1366"/>
    </row>
    <row r="1022" spans="1:87" s="386" customFormat="1" ht="54.75" customHeight="1">
      <c r="A1022" s="1686"/>
      <c r="B1022" s="1687"/>
      <c r="C1022" s="482"/>
      <c r="D1022" s="482"/>
      <c r="E1022" s="272"/>
      <c r="F1022" s="2134"/>
      <c r="G1022" s="2135"/>
      <c r="H1022" s="1165"/>
      <c r="I1022" s="1585"/>
      <c r="J1022" s="2138"/>
      <c r="K1022" s="2302"/>
      <c r="L1022" s="2174"/>
      <c r="M1022" s="2175"/>
      <c r="N1022" s="716"/>
      <c r="O1022" s="717"/>
      <c r="P1022" s="700"/>
      <c r="Q1022" s="716"/>
      <c r="R1022" s="717"/>
      <c r="S1022" s="701"/>
      <c r="T1022" s="720"/>
      <c r="U1022" s="717"/>
      <c r="V1022" s="700"/>
      <c r="W1022" s="716"/>
      <c r="X1022" s="717"/>
      <c r="Y1022" s="701"/>
      <c r="Z1022" s="703"/>
      <c r="AA1022" s="731"/>
      <c r="AB1022" s="732"/>
      <c r="AC1022" s="733"/>
      <c r="AD1022" s="1823"/>
      <c r="AE1022" s="1317"/>
      <c r="AF1022" s="1362"/>
      <c r="AG1022" s="1318"/>
      <c r="AH1022" s="1318"/>
      <c r="AI1022" s="1318"/>
      <c r="AJ1022" s="1318"/>
      <c r="AK1022" s="1318"/>
      <c r="AL1022" s="1318"/>
      <c r="AM1022" s="1318"/>
      <c r="AN1022" s="1318"/>
      <c r="AO1022" s="1318"/>
      <c r="AP1022" s="1318"/>
      <c r="AQ1022" s="1318"/>
      <c r="AR1022" s="1318"/>
      <c r="AS1022" s="1318"/>
      <c r="AT1022" s="1318"/>
      <c r="AU1022" s="1318"/>
      <c r="AV1022" s="1318"/>
      <c r="AW1022" s="1318"/>
      <c r="AX1022" s="1318"/>
      <c r="AY1022" s="1318"/>
      <c r="AZ1022" s="1318"/>
      <c r="BA1022" s="1318"/>
      <c r="BB1022" s="1318"/>
      <c r="BC1022" s="1318"/>
      <c r="BD1022" s="1318"/>
      <c r="BE1022" s="1318"/>
      <c r="BF1022" s="1318"/>
      <c r="BG1022" s="1318"/>
      <c r="BH1022" s="1318"/>
      <c r="BI1022" s="1318"/>
      <c r="BJ1022" s="1318"/>
      <c r="BK1022" s="1318"/>
      <c r="BL1022" s="1318"/>
      <c r="BM1022" s="1318"/>
      <c r="BN1022" s="1318"/>
      <c r="BO1022" s="1318"/>
      <c r="BP1022" s="1318"/>
      <c r="BQ1022" s="1318"/>
      <c r="BR1022" s="1318"/>
      <c r="BS1022" s="1318"/>
      <c r="BT1022" s="1318"/>
      <c r="BU1022" s="1318"/>
      <c r="BV1022" s="1318"/>
      <c r="BW1022" s="1318"/>
      <c r="BX1022" s="1318"/>
      <c r="BY1022" s="1318"/>
      <c r="BZ1022" s="1318"/>
      <c r="CA1022" s="1318"/>
      <c r="CB1022" s="1318"/>
      <c r="CC1022" s="1318"/>
      <c r="CD1022" s="1318"/>
      <c r="CE1022" s="1318"/>
      <c r="CF1022" s="1318"/>
      <c r="CG1022" s="1318"/>
      <c r="CH1022" s="1378">
        <f t="shared" si="25"/>
        <v>0</v>
      </c>
      <c r="CI1022" s="1366"/>
    </row>
    <row r="1023" spans="1:87" s="386" customFormat="1" ht="89.25" customHeight="1">
      <c r="A1023" s="1678"/>
      <c r="B1023" s="2321"/>
      <c r="C1023" s="2227"/>
      <c r="D1023" s="2227"/>
      <c r="E1023" s="220"/>
      <c r="F1023" s="2225"/>
      <c r="G1023" s="2223"/>
      <c r="H1023" s="2141" t="s">
        <v>2559</v>
      </c>
      <c r="I1023" s="1584"/>
      <c r="J1023" s="2226"/>
      <c r="K1023" s="2228" t="s">
        <v>1323</v>
      </c>
      <c r="L1023" s="2330"/>
      <c r="M1023" s="2332"/>
      <c r="N1023" s="692"/>
      <c r="O1023" s="693"/>
      <c r="P1023" s="694"/>
      <c r="Q1023" s="692"/>
      <c r="R1023" s="693"/>
      <c r="S1023" s="695"/>
      <c r="T1023" s="696"/>
      <c r="U1023" s="693"/>
      <c r="V1023" s="694"/>
      <c r="W1023" s="692"/>
      <c r="X1023" s="693"/>
      <c r="Y1023" s="695"/>
      <c r="Z1023" s="466"/>
      <c r="AA1023" s="726"/>
      <c r="AB1023" s="453"/>
      <c r="AC1023" s="2070"/>
      <c r="AD1023" s="1820"/>
      <c r="AE1023" s="1317"/>
      <c r="AF1023" s="1362"/>
      <c r="AG1023" s="1318"/>
      <c r="AH1023" s="1318"/>
      <c r="AI1023" s="1318"/>
      <c r="AJ1023" s="1318"/>
      <c r="AK1023" s="1318"/>
      <c r="AL1023" s="1318"/>
      <c r="AM1023" s="1318"/>
      <c r="AN1023" s="1318"/>
      <c r="AO1023" s="1318"/>
      <c r="AP1023" s="1318"/>
      <c r="AQ1023" s="1318"/>
      <c r="AR1023" s="1318"/>
      <c r="AS1023" s="1318"/>
      <c r="AT1023" s="1318"/>
      <c r="AU1023" s="1318"/>
      <c r="AV1023" s="1318"/>
      <c r="AW1023" s="1318"/>
      <c r="AX1023" s="1318"/>
      <c r="AY1023" s="1318"/>
      <c r="AZ1023" s="1318"/>
      <c r="BA1023" s="1318"/>
      <c r="BB1023" s="1318"/>
      <c r="BC1023" s="1318"/>
      <c r="BD1023" s="1318"/>
      <c r="BE1023" s="1318"/>
      <c r="BF1023" s="1318"/>
      <c r="BG1023" s="1318"/>
      <c r="BH1023" s="1318"/>
      <c r="BI1023" s="1318"/>
      <c r="BJ1023" s="1318"/>
      <c r="BK1023" s="1318"/>
      <c r="BL1023" s="1318"/>
      <c r="BM1023" s="1318"/>
      <c r="BN1023" s="1318"/>
      <c r="BO1023" s="1318"/>
      <c r="BP1023" s="1318"/>
      <c r="BQ1023" s="1318"/>
      <c r="BR1023" s="1318"/>
      <c r="BS1023" s="1318"/>
      <c r="BT1023" s="1318"/>
      <c r="BU1023" s="1318"/>
      <c r="BV1023" s="1318"/>
      <c r="BW1023" s="1318"/>
      <c r="BX1023" s="1318"/>
      <c r="BY1023" s="1318"/>
      <c r="BZ1023" s="1318"/>
      <c r="CA1023" s="1318"/>
      <c r="CB1023" s="1318"/>
      <c r="CC1023" s="1318"/>
      <c r="CD1023" s="1318"/>
      <c r="CE1023" s="1318"/>
      <c r="CF1023" s="1318"/>
      <c r="CG1023" s="1318"/>
      <c r="CH1023" s="1378">
        <f t="shared" si="25"/>
        <v>0</v>
      </c>
      <c r="CI1023" s="1366"/>
    </row>
    <row r="1024" spans="1:87" s="386" customFormat="1" ht="80.25" customHeight="1">
      <c r="A1024" s="1678"/>
      <c r="B1024" s="2321"/>
      <c r="C1024" s="2227"/>
      <c r="D1024" s="2227"/>
      <c r="E1024" s="220"/>
      <c r="F1024" s="2225"/>
      <c r="G1024" s="2223"/>
      <c r="H1024" s="2141"/>
      <c r="I1024" s="1584"/>
      <c r="J1024" s="2226"/>
      <c r="K1024" s="2975" t="s">
        <v>1324</v>
      </c>
      <c r="L1024" s="2561"/>
      <c r="M1024" s="2562"/>
      <c r="N1024" s="2992"/>
      <c r="O1024" s="2993"/>
      <c r="P1024" s="2994"/>
      <c r="Q1024" s="2992"/>
      <c r="R1024" s="2993"/>
      <c r="S1024" s="2995"/>
      <c r="T1024" s="2996"/>
      <c r="U1024" s="2993"/>
      <c r="V1024" s="2994"/>
      <c r="W1024" s="2992"/>
      <c r="X1024" s="2993"/>
      <c r="Y1024" s="2995"/>
      <c r="Z1024" s="1215" t="s">
        <v>2667</v>
      </c>
      <c r="AA1024" s="1218">
        <v>331</v>
      </c>
      <c r="AB1024" s="1216"/>
      <c r="AC1024" s="1219" t="s">
        <v>10</v>
      </c>
      <c r="AD1024" s="1822">
        <f>50000*4</f>
        <v>200000</v>
      </c>
      <c r="AE1024" s="1317"/>
      <c r="AF1024" s="1362"/>
      <c r="AG1024" s="1318"/>
      <c r="AH1024" s="1318"/>
      <c r="AI1024" s="1318"/>
      <c r="AJ1024" s="1318"/>
      <c r="AK1024" s="1318"/>
      <c r="AL1024" s="1318"/>
      <c r="AM1024" s="1318"/>
      <c r="AN1024" s="1318"/>
      <c r="AO1024" s="1318"/>
      <c r="AP1024" s="1318"/>
      <c r="AQ1024" s="1318"/>
      <c r="AR1024" s="1318"/>
      <c r="AS1024" s="1318"/>
      <c r="AT1024" s="1318"/>
      <c r="AU1024" s="1318"/>
      <c r="AV1024" s="1318"/>
      <c r="AW1024" s="1318"/>
      <c r="AX1024" s="1318"/>
      <c r="AY1024" s="1318"/>
      <c r="AZ1024" s="1318"/>
      <c r="BA1024" s="1329"/>
      <c r="BB1024" s="1318"/>
      <c r="BC1024" s="1318"/>
      <c r="BD1024" s="1318"/>
      <c r="BE1024" s="1318"/>
      <c r="BF1024" s="1329">
        <f>+AD1024</f>
        <v>200000</v>
      </c>
      <c r="BG1024" s="1318"/>
      <c r="BH1024" s="1318"/>
      <c r="BI1024" s="1318"/>
      <c r="BJ1024" s="1318"/>
      <c r="BK1024" s="1318"/>
      <c r="BL1024" s="1318"/>
      <c r="BM1024" s="1318"/>
      <c r="BN1024" s="1318"/>
      <c r="BO1024" s="1318"/>
      <c r="BP1024" s="1318"/>
      <c r="BQ1024" s="1318"/>
      <c r="BR1024" s="1318"/>
      <c r="BS1024" s="1318"/>
      <c r="BT1024" s="1318"/>
      <c r="BU1024" s="1318"/>
      <c r="BV1024" s="1318"/>
      <c r="BW1024" s="1318"/>
      <c r="BX1024" s="1318"/>
      <c r="BY1024" s="1318"/>
      <c r="BZ1024" s="1318"/>
      <c r="CA1024" s="1318"/>
      <c r="CB1024" s="1318"/>
      <c r="CC1024" s="1318"/>
      <c r="CD1024" s="1318"/>
      <c r="CE1024" s="1318"/>
      <c r="CF1024" s="1318"/>
      <c r="CG1024" s="1318"/>
      <c r="CH1024" s="1378">
        <f t="shared" si="25"/>
        <v>200000</v>
      </c>
      <c r="CI1024" s="1366"/>
    </row>
    <row r="1025" spans="1:87" s="386" customFormat="1" ht="125.25" customHeight="1">
      <c r="A1025" s="1678"/>
      <c r="B1025" s="2321"/>
      <c r="C1025" s="2227"/>
      <c r="D1025" s="2227"/>
      <c r="E1025" s="220"/>
      <c r="F1025" s="2225"/>
      <c r="G1025" s="2223"/>
      <c r="H1025" s="2141"/>
      <c r="I1025" s="1584"/>
      <c r="J1025" s="2226"/>
      <c r="K1025" s="2147" t="s">
        <v>1325</v>
      </c>
      <c r="L1025" s="2153"/>
      <c r="M1025" s="2143"/>
      <c r="N1025" s="692"/>
      <c r="O1025" s="693"/>
      <c r="P1025" s="694"/>
      <c r="Q1025" s="692"/>
      <c r="R1025" s="693"/>
      <c r="S1025" s="695"/>
      <c r="T1025" s="696"/>
      <c r="U1025" s="693"/>
      <c r="V1025" s="694"/>
      <c r="W1025" s="692"/>
      <c r="X1025" s="693"/>
      <c r="Y1025" s="695"/>
      <c r="Z1025" s="2160" t="s">
        <v>1326</v>
      </c>
      <c r="AA1025" s="727">
        <v>332</v>
      </c>
      <c r="AB1025" s="728"/>
      <c r="AC1025" s="730" t="s">
        <v>11</v>
      </c>
      <c r="AD1025" s="1821">
        <f>40000*4</f>
        <v>160000</v>
      </c>
      <c r="AE1025" s="1317"/>
      <c r="AF1025" s="1362"/>
      <c r="AG1025" s="1318"/>
      <c r="AH1025" s="1318"/>
      <c r="AI1025" s="1318"/>
      <c r="AJ1025" s="1318"/>
      <c r="AK1025" s="1318"/>
      <c r="AL1025" s="1318"/>
      <c r="AM1025" s="1318"/>
      <c r="AN1025" s="1318"/>
      <c r="AO1025" s="1318"/>
      <c r="AP1025" s="1318"/>
      <c r="AQ1025" s="1318"/>
      <c r="AR1025" s="1318"/>
      <c r="AS1025" s="1318"/>
      <c r="AT1025" s="1318"/>
      <c r="AU1025" s="1318"/>
      <c r="AV1025" s="1318"/>
      <c r="AW1025" s="1318"/>
      <c r="AX1025" s="1318"/>
      <c r="AY1025" s="1318"/>
      <c r="AZ1025" s="1318"/>
      <c r="BA1025" s="1318"/>
      <c r="BB1025" s="1329"/>
      <c r="BC1025" s="1318"/>
      <c r="BD1025" s="1318"/>
      <c r="BE1025" s="1318"/>
      <c r="BF1025" s="1318"/>
      <c r="BG1025" s="1329">
        <f>+AD1025</f>
        <v>160000</v>
      </c>
      <c r="BH1025" s="1318"/>
      <c r="BI1025" s="1318"/>
      <c r="BJ1025" s="1318"/>
      <c r="BK1025" s="1318"/>
      <c r="BL1025" s="1318"/>
      <c r="BM1025" s="1318"/>
      <c r="BN1025" s="1318"/>
      <c r="BO1025" s="1318"/>
      <c r="BP1025" s="1318"/>
      <c r="BQ1025" s="1318"/>
      <c r="BR1025" s="1318"/>
      <c r="BS1025" s="1318"/>
      <c r="BT1025" s="1318"/>
      <c r="BU1025" s="1318"/>
      <c r="BV1025" s="1318"/>
      <c r="BW1025" s="1318"/>
      <c r="BX1025" s="1318"/>
      <c r="BY1025" s="1318"/>
      <c r="BZ1025" s="1318"/>
      <c r="CA1025" s="1318"/>
      <c r="CB1025" s="1318"/>
      <c r="CC1025" s="1318"/>
      <c r="CD1025" s="1318"/>
      <c r="CE1025" s="1318"/>
      <c r="CF1025" s="1318"/>
      <c r="CG1025" s="1318"/>
      <c r="CH1025" s="1378">
        <f t="shared" ref="CH1025:CH1080" si="26">SUM(AE1025:CG1025)</f>
        <v>160000</v>
      </c>
      <c r="CI1025" s="1366"/>
    </row>
    <row r="1026" spans="1:87" s="386" customFormat="1" ht="86.25" customHeight="1">
      <c r="A1026" s="1678"/>
      <c r="B1026" s="2321"/>
      <c r="C1026" s="2227"/>
      <c r="D1026" s="2227"/>
      <c r="E1026" s="220"/>
      <c r="F1026" s="2225"/>
      <c r="G1026" s="2223"/>
      <c r="H1026" s="2141"/>
      <c r="I1026" s="1584"/>
      <c r="J1026" s="2226"/>
      <c r="K1026" s="2975" t="s">
        <v>1327</v>
      </c>
      <c r="L1026" s="2561"/>
      <c r="M1026" s="2562"/>
      <c r="N1026" s="2992"/>
      <c r="O1026" s="2993"/>
      <c r="P1026" s="2994"/>
      <c r="Q1026" s="2992"/>
      <c r="R1026" s="2993"/>
      <c r="S1026" s="2995"/>
      <c r="T1026" s="2996"/>
      <c r="U1026" s="2993"/>
      <c r="V1026" s="2994"/>
      <c r="W1026" s="2992"/>
      <c r="X1026" s="2993"/>
      <c r="Y1026" s="2995"/>
      <c r="Z1026" s="1215" t="s">
        <v>2669</v>
      </c>
      <c r="AA1026" s="1218">
        <v>392</v>
      </c>
      <c r="AB1026" s="1216"/>
      <c r="AC1026" s="1219" t="s">
        <v>331</v>
      </c>
      <c r="AD1026" s="1822">
        <f>50000*4</f>
        <v>200000</v>
      </c>
      <c r="AE1026" s="1317"/>
      <c r="AF1026" s="1362"/>
      <c r="AG1026" s="1318"/>
      <c r="AH1026" s="1318"/>
      <c r="AI1026" s="1318"/>
      <c r="AJ1026" s="1318"/>
      <c r="AK1026" s="1318"/>
      <c r="AL1026" s="1318"/>
      <c r="AM1026" s="1318"/>
      <c r="AN1026" s="1318"/>
      <c r="AO1026" s="1318"/>
      <c r="AP1026" s="1318"/>
      <c r="AQ1026" s="1318"/>
      <c r="AR1026" s="1318"/>
      <c r="AS1026" s="1318"/>
      <c r="AT1026" s="1318"/>
      <c r="AU1026" s="1318"/>
      <c r="AV1026" s="1318"/>
      <c r="AW1026" s="1318"/>
      <c r="AX1026" s="1318"/>
      <c r="AY1026" s="1318"/>
      <c r="AZ1026" s="1318"/>
      <c r="BA1026" s="1318"/>
      <c r="BB1026" s="1318"/>
      <c r="BC1026" s="1318"/>
      <c r="BD1026" s="1318"/>
      <c r="BE1026" s="1318"/>
      <c r="BF1026" s="1318"/>
      <c r="BG1026" s="1318"/>
      <c r="BH1026" s="1318"/>
      <c r="BI1026" s="1318"/>
      <c r="BJ1026" s="1318"/>
      <c r="BK1026" s="1318"/>
      <c r="BL1026" s="1318"/>
      <c r="BM1026" s="1318"/>
      <c r="BN1026" s="1318"/>
      <c r="BO1026" s="1318"/>
      <c r="BP1026" s="1318"/>
      <c r="BQ1026" s="1329">
        <f>+AD1026</f>
        <v>200000</v>
      </c>
      <c r="BR1026" s="1318"/>
      <c r="BS1026" s="1318"/>
      <c r="BT1026" s="1318"/>
      <c r="BU1026" s="1318"/>
      <c r="BV1026" s="1318"/>
      <c r="BW1026" s="1318"/>
      <c r="BX1026" s="1318"/>
      <c r="BY1026" s="1318"/>
      <c r="BZ1026" s="1318"/>
      <c r="CA1026" s="1318"/>
      <c r="CB1026" s="1318"/>
      <c r="CC1026" s="1318"/>
      <c r="CD1026" s="1318"/>
      <c r="CE1026" s="1318"/>
      <c r="CF1026" s="1318"/>
      <c r="CG1026" s="1318"/>
      <c r="CH1026" s="1378">
        <f t="shared" si="26"/>
        <v>200000</v>
      </c>
      <c r="CI1026" s="1366"/>
    </row>
    <row r="1027" spans="1:87" s="386" customFormat="1" ht="75" customHeight="1">
      <c r="A1027" s="1678"/>
      <c r="B1027" s="2321"/>
      <c r="C1027" s="2227"/>
      <c r="D1027" s="2227"/>
      <c r="E1027" s="220"/>
      <c r="F1027" s="2225"/>
      <c r="G1027" s="2223"/>
      <c r="H1027" s="2141"/>
      <c r="I1027" s="1584"/>
      <c r="J1027" s="2226"/>
      <c r="K1027" s="2975" t="s">
        <v>1328</v>
      </c>
      <c r="L1027" s="2561"/>
      <c r="M1027" s="2562"/>
      <c r="N1027" s="2992"/>
      <c r="O1027" s="2993"/>
      <c r="P1027" s="2994"/>
      <c r="Q1027" s="2992"/>
      <c r="R1027" s="2993"/>
      <c r="S1027" s="2995"/>
      <c r="T1027" s="2996"/>
      <c r="U1027" s="2993"/>
      <c r="V1027" s="2994"/>
      <c r="W1027" s="2992"/>
      <c r="X1027" s="2993"/>
      <c r="Y1027" s="2995"/>
      <c r="Z1027" s="1215" t="s">
        <v>2668</v>
      </c>
      <c r="AA1027" s="1218">
        <v>392</v>
      </c>
      <c r="AB1027" s="1216"/>
      <c r="AC1027" s="1219" t="s">
        <v>331</v>
      </c>
      <c r="AD1027" s="1822">
        <f>400000*4</f>
        <v>1600000</v>
      </c>
      <c r="AE1027" s="1317"/>
      <c r="AF1027" s="1362"/>
      <c r="AG1027" s="1318"/>
      <c r="AH1027" s="1318"/>
      <c r="AI1027" s="1318"/>
      <c r="AJ1027" s="1318"/>
      <c r="AK1027" s="1318"/>
      <c r="AL1027" s="1318"/>
      <c r="AM1027" s="1318"/>
      <c r="AN1027" s="1318"/>
      <c r="AO1027" s="1318"/>
      <c r="AP1027" s="1318"/>
      <c r="AQ1027" s="1318"/>
      <c r="AR1027" s="1318"/>
      <c r="AS1027" s="1318"/>
      <c r="AT1027" s="1318"/>
      <c r="AU1027" s="1318"/>
      <c r="AV1027" s="1318"/>
      <c r="AW1027" s="1318"/>
      <c r="AX1027" s="1318"/>
      <c r="AY1027" s="1318"/>
      <c r="AZ1027" s="1318"/>
      <c r="BA1027" s="1318"/>
      <c r="BB1027" s="1318"/>
      <c r="BC1027" s="1318"/>
      <c r="BD1027" s="1318"/>
      <c r="BE1027" s="1318"/>
      <c r="BF1027" s="1318"/>
      <c r="BG1027" s="1318"/>
      <c r="BH1027" s="1318"/>
      <c r="BI1027" s="1318"/>
      <c r="BJ1027" s="1318"/>
      <c r="BK1027" s="1318"/>
      <c r="BL1027" s="1318"/>
      <c r="BM1027" s="1318"/>
      <c r="BN1027" s="1318"/>
      <c r="BO1027" s="1318"/>
      <c r="BP1027" s="1318"/>
      <c r="BQ1027" s="1329">
        <f>+AD1027</f>
        <v>1600000</v>
      </c>
      <c r="BR1027" s="1318"/>
      <c r="BS1027" s="1318"/>
      <c r="BT1027" s="1318"/>
      <c r="BU1027" s="1318"/>
      <c r="BV1027" s="1318"/>
      <c r="BW1027" s="1318"/>
      <c r="BX1027" s="1318"/>
      <c r="BY1027" s="1318"/>
      <c r="BZ1027" s="1318"/>
      <c r="CA1027" s="1318"/>
      <c r="CB1027" s="1318"/>
      <c r="CC1027" s="1318"/>
      <c r="CD1027" s="1318"/>
      <c r="CE1027" s="1318"/>
      <c r="CF1027" s="1318"/>
      <c r="CG1027" s="1318"/>
      <c r="CH1027" s="1378">
        <f t="shared" si="26"/>
        <v>1600000</v>
      </c>
      <c r="CI1027" s="1366"/>
    </row>
    <row r="1028" spans="1:87" s="386" customFormat="1" ht="68.25" customHeight="1">
      <c r="A1028" s="1678"/>
      <c r="B1028" s="2321"/>
      <c r="C1028" s="2227"/>
      <c r="D1028" s="2227"/>
      <c r="E1028" s="220"/>
      <c r="F1028" s="2225"/>
      <c r="G1028" s="2223"/>
      <c r="H1028" s="2141"/>
      <c r="I1028" s="1584"/>
      <c r="J1028" s="2226"/>
      <c r="K1028" s="2147" t="s">
        <v>1329</v>
      </c>
      <c r="L1028" s="2153"/>
      <c r="M1028" s="2143"/>
      <c r="N1028" s="692"/>
      <c r="O1028" s="693"/>
      <c r="P1028" s="694"/>
      <c r="Q1028" s="692"/>
      <c r="R1028" s="693"/>
      <c r="S1028" s="695"/>
      <c r="T1028" s="696"/>
      <c r="U1028" s="693"/>
      <c r="V1028" s="694"/>
      <c r="W1028" s="692"/>
      <c r="X1028" s="693"/>
      <c r="Y1028" s="695"/>
      <c r="Z1028" s="1215" t="s">
        <v>2670</v>
      </c>
      <c r="AA1028" s="1218">
        <v>391</v>
      </c>
      <c r="AB1028" s="1216"/>
      <c r="AC1028" s="1219" t="s">
        <v>1330</v>
      </c>
      <c r="AD1028" s="1822">
        <f>50000*4</f>
        <v>200000</v>
      </c>
      <c r="AE1028" s="1317"/>
      <c r="AF1028" s="1362"/>
      <c r="AG1028" s="1318"/>
      <c r="AH1028" s="1318"/>
      <c r="AI1028" s="1318"/>
      <c r="AJ1028" s="1318"/>
      <c r="AK1028" s="1318"/>
      <c r="AL1028" s="1318"/>
      <c r="AM1028" s="1318"/>
      <c r="AN1028" s="1318"/>
      <c r="AO1028" s="1318"/>
      <c r="AP1028" s="1318"/>
      <c r="AQ1028" s="1318"/>
      <c r="AR1028" s="1318"/>
      <c r="AS1028" s="1318"/>
      <c r="AT1028" s="1318"/>
      <c r="AU1028" s="1318"/>
      <c r="AV1028" s="1318"/>
      <c r="AW1028" s="1318"/>
      <c r="AX1028" s="1318"/>
      <c r="AY1028" s="1318"/>
      <c r="AZ1028" s="1318"/>
      <c r="BA1028" s="1318"/>
      <c r="BB1028" s="1318"/>
      <c r="BC1028" s="1318"/>
      <c r="BD1028" s="1318"/>
      <c r="BE1028" s="1318"/>
      <c r="BF1028" s="1318"/>
      <c r="BG1028" s="1318"/>
      <c r="BH1028" s="1318"/>
      <c r="BI1028" s="1318"/>
      <c r="BJ1028" s="1318"/>
      <c r="BK1028" s="1318"/>
      <c r="BL1028" s="1318"/>
      <c r="BM1028" s="1318"/>
      <c r="BN1028" s="1318"/>
      <c r="BO1028" s="1318"/>
      <c r="BP1028" s="1329">
        <f>+AD1028</f>
        <v>200000</v>
      </c>
      <c r="BQ1028" s="1318"/>
      <c r="BR1028" s="1318"/>
      <c r="BS1028" s="1318"/>
      <c r="BT1028" s="1318"/>
      <c r="BU1028" s="1318"/>
      <c r="BV1028" s="1318"/>
      <c r="BW1028" s="1318"/>
      <c r="BX1028" s="1318"/>
      <c r="BY1028" s="1318"/>
      <c r="BZ1028" s="1318"/>
      <c r="CA1028" s="1318"/>
      <c r="CB1028" s="1318"/>
      <c r="CC1028" s="1318"/>
      <c r="CD1028" s="1318"/>
      <c r="CE1028" s="1318"/>
      <c r="CF1028" s="1318"/>
      <c r="CG1028" s="1318"/>
      <c r="CH1028" s="1378">
        <f t="shared" si="26"/>
        <v>200000</v>
      </c>
      <c r="CI1028" s="1366"/>
    </row>
    <row r="1029" spans="1:87" s="386" customFormat="1" ht="84.75" customHeight="1">
      <c r="A1029" s="1678"/>
      <c r="B1029" s="2321"/>
      <c r="C1029" s="2227"/>
      <c r="D1029" s="2227"/>
      <c r="E1029" s="220"/>
      <c r="F1029" s="2225"/>
      <c r="G1029" s="2223"/>
      <c r="H1029" s="2141"/>
      <c r="I1029" s="1584"/>
      <c r="J1029" s="2226"/>
      <c r="K1029" s="2147" t="s">
        <v>1331</v>
      </c>
      <c r="L1029" s="2153"/>
      <c r="M1029" s="2143"/>
      <c r="N1029" s="692"/>
      <c r="O1029" s="693"/>
      <c r="P1029" s="694"/>
      <c r="Q1029" s="692"/>
      <c r="R1029" s="693"/>
      <c r="S1029" s="695"/>
      <c r="T1029" s="696"/>
      <c r="U1029" s="693"/>
      <c r="V1029" s="694"/>
      <c r="W1029" s="692"/>
      <c r="X1029" s="693"/>
      <c r="Y1029" s="695"/>
      <c r="Z1029" s="1215" t="s">
        <v>1332</v>
      </c>
      <c r="AA1029" s="1218">
        <v>222</v>
      </c>
      <c r="AB1029" s="1216"/>
      <c r="AC1029" s="1219" t="s">
        <v>115</v>
      </c>
      <c r="AD1029" s="1822">
        <f>212500*4</f>
        <v>850000</v>
      </c>
      <c r="AE1029" s="2900"/>
      <c r="AF1029" s="2901"/>
      <c r="AG1029" s="2902"/>
      <c r="AH1029" s="2902"/>
      <c r="AI1029" s="2903">
        <f>+AD1029</f>
        <v>850000</v>
      </c>
      <c r="AJ1029" s="1318"/>
      <c r="AK1029" s="1318"/>
      <c r="AL1029" s="1318"/>
      <c r="AM1029" s="1318"/>
      <c r="AN1029" s="1318"/>
      <c r="AO1029" s="1318"/>
      <c r="AP1029" s="1318"/>
      <c r="AQ1029" s="1318"/>
      <c r="AR1029" s="1318"/>
      <c r="AS1029" s="1318"/>
      <c r="AT1029" s="1318"/>
      <c r="AU1029" s="1318"/>
      <c r="AV1029" s="1318"/>
      <c r="AW1029" s="1318"/>
      <c r="AX1029" s="1318"/>
      <c r="AY1029" s="1318"/>
      <c r="AZ1029" s="1318"/>
      <c r="BA1029" s="1318"/>
      <c r="BB1029" s="1318"/>
      <c r="BC1029" s="1329"/>
      <c r="BD1029" s="1329"/>
      <c r="BE1029" s="1329"/>
      <c r="BF1029" s="1329"/>
      <c r="BG1029" s="1329"/>
      <c r="BH1029" s="1318"/>
      <c r="BI1029" s="1318"/>
      <c r="BJ1029" s="1318"/>
      <c r="BK1029" s="1318"/>
      <c r="BL1029" s="1318"/>
      <c r="BM1029" s="1318"/>
      <c r="BN1029" s="1318"/>
      <c r="BO1029" s="1318"/>
      <c r="BP1029" s="1318"/>
      <c r="BQ1029" s="1318"/>
      <c r="BR1029" s="1318"/>
      <c r="BS1029" s="1318"/>
      <c r="BT1029" s="1318"/>
      <c r="BU1029" s="1318"/>
      <c r="BV1029" s="1318"/>
      <c r="BW1029" s="1318"/>
      <c r="BX1029" s="1318"/>
      <c r="BY1029" s="1318"/>
      <c r="BZ1029" s="1318"/>
      <c r="CA1029" s="1318"/>
      <c r="CB1029" s="1318"/>
      <c r="CC1029" s="1318"/>
      <c r="CD1029" s="1318"/>
      <c r="CE1029" s="1318"/>
      <c r="CF1029" s="1318"/>
      <c r="CG1029" s="1318"/>
      <c r="CH1029" s="1378">
        <f t="shared" si="26"/>
        <v>850000</v>
      </c>
      <c r="CI1029" s="1366"/>
    </row>
    <row r="1030" spans="1:87" s="386" customFormat="1" ht="68.25" customHeight="1">
      <c r="A1030" s="1678"/>
      <c r="B1030" s="2321"/>
      <c r="C1030" s="2227"/>
      <c r="D1030" s="2227"/>
      <c r="E1030" s="220"/>
      <c r="F1030" s="2225"/>
      <c r="G1030" s="2223"/>
      <c r="H1030" s="2141"/>
      <c r="I1030" s="1584"/>
      <c r="J1030" s="2226"/>
      <c r="K1030" s="2147" t="s">
        <v>1333</v>
      </c>
      <c r="L1030" s="2153"/>
      <c r="M1030" s="2143"/>
      <c r="N1030" s="692"/>
      <c r="O1030" s="693"/>
      <c r="P1030" s="694"/>
      <c r="Q1030" s="692"/>
      <c r="R1030" s="693"/>
      <c r="S1030" s="695"/>
      <c r="T1030" s="696"/>
      <c r="U1030" s="693"/>
      <c r="V1030" s="694"/>
      <c r="W1030" s="692"/>
      <c r="X1030" s="693"/>
      <c r="Y1030" s="695"/>
      <c r="Z1030" s="1215" t="s">
        <v>2671</v>
      </c>
      <c r="AA1030" s="1218">
        <v>311</v>
      </c>
      <c r="AB1030" s="1216">
        <v>3111</v>
      </c>
      <c r="AC1030" s="1219" t="s">
        <v>124</v>
      </c>
      <c r="AD1030" s="1822">
        <f>50000*4</f>
        <v>200000</v>
      </c>
      <c r="AE1030" s="1317"/>
      <c r="AF1030" s="1362"/>
      <c r="AG1030" s="1318"/>
      <c r="AH1030" s="1318"/>
      <c r="AI1030" s="1318"/>
      <c r="AJ1030" s="1318"/>
      <c r="AK1030" s="1318"/>
      <c r="AL1030" s="1318"/>
      <c r="AM1030" s="1318"/>
      <c r="AN1030" s="1318"/>
      <c r="AO1030" s="1318"/>
      <c r="AP1030" s="1318"/>
      <c r="AQ1030" s="1318"/>
      <c r="AR1030" s="1318"/>
      <c r="AS1030" s="1318"/>
      <c r="AT1030" s="1318"/>
      <c r="AU1030" s="1318"/>
      <c r="AV1030" s="1318"/>
      <c r="AW1030" s="1318"/>
      <c r="AX1030" s="1318"/>
      <c r="AY1030" s="1329"/>
      <c r="AZ1030" s="1329"/>
      <c r="BA1030" s="1329">
        <f>+AD1030</f>
        <v>200000</v>
      </c>
      <c r="BB1030" s="1318"/>
      <c r="BC1030" s="1318"/>
      <c r="BD1030" s="1318"/>
      <c r="BE1030" s="1318"/>
      <c r="BF1030" s="1318"/>
      <c r="BG1030" s="1318"/>
      <c r="BH1030" s="1318"/>
      <c r="BI1030" s="1318"/>
      <c r="BJ1030" s="1318"/>
      <c r="BK1030" s="1318"/>
      <c r="BL1030" s="1318"/>
      <c r="BM1030" s="1318"/>
      <c r="BN1030" s="1318"/>
      <c r="BO1030" s="1318"/>
      <c r="BP1030" s="1318"/>
      <c r="BQ1030" s="1318"/>
      <c r="BR1030" s="1318"/>
      <c r="BS1030" s="1318"/>
      <c r="BT1030" s="1318"/>
      <c r="BU1030" s="1318"/>
      <c r="BV1030" s="1318"/>
      <c r="BW1030" s="1318"/>
      <c r="BX1030" s="1318"/>
      <c r="BY1030" s="1318"/>
      <c r="BZ1030" s="1318"/>
      <c r="CA1030" s="1318"/>
      <c r="CB1030" s="1318"/>
      <c r="CC1030" s="1318"/>
      <c r="CD1030" s="1318"/>
      <c r="CE1030" s="1318"/>
      <c r="CF1030" s="1318"/>
      <c r="CG1030" s="1318"/>
      <c r="CH1030" s="1378">
        <f t="shared" si="26"/>
        <v>200000</v>
      </c>
      <c r="CI1030" s="1366"/>
    </row>
    <row r="1031" spans="1:87" s="386" customFormat="1" ht="147" customHeight="1">
      <c r="A1031" s="1678"/>
      <c r="B1031" s="2321"/>
      <c r="C1031" s="2227"/>
      <c r="D1031" s="2227"/>
      <c r="E1031" s="220"/>
      <c r="F1031" s="2225"/>
      <c r="G1031" s="2223"/>
      <c r="H1031" s="2141"/>
      <c r="I1031" s="1584"/>
      <c r="J1031" s="2226"/>
      <c r="K1031" s="2216" t="s">
        <v>1334</v>
      </c>
      <c r="L1031" s="2153"/>
      <c r="M1031" s="2143"/>
      <c r="N1031" s="692"/>
      <c r="O1031" s="693"/>
      <c r="P1031" s="694"/>
      <c r="Q1031" s="692"/>
      <c r="R1031" s="693"/>
      <c r="S1031" s="695"/>
      <c r="T1031" s="696"/>
      <c r="U1031" s="693"/>
      <c r="V1031" s="694"/>
      <c r="W1031" s="692"/>
      <c r="X1031" s="693"/>
      <c r="Y1031" s="695"/>
      <c r="Z1031" s="1215" t="s">
        <v>2672</v>
      </c>
      <c r="AA1031" s="1218">
        <v>614</v>
      </c>
      <c r="AB1031" s="1216"/>
      <c r="AC1031" s="1219" t="s">
        <v>352</v>
      </c>
      <c r="AD1031" s="1822">
        <f>75000*4</f>
        <v>300000</v>
      </c>
      <c r="AE1031" s="1340"/>
      <c r="AF1031" s="1494"/>
      <c r="AG1031" s="1332"/>
      <c r="AH1031" s="1332"/>
      <c r="AI1031" s="1332"/>
      <c r="AJ1031" s="1332"/>
      <c r="AK1031" s="1332"/>
      <c r="AL1031" s="1332"/>
      <c r="AM1031" s="1332"/>
      <c r="AN1031" s="1332"/>
      <c r="AO1031" s="1332"/>
      <c r="AP1031" s="1318"/>
      <c r="AQ1031" s="1318"/>
      <c r="AR1031" s="1318"/>
      <c r="AS1031" s="1318"/>
      <c r="AT1031" s="1318"/>
      <c r="AU1031" s="1318"/>
      <c r="AV1031" s="1318"/>
      <c r="AW1031" s="1318"/>
      <c r="AX1031" s="1318"/>
      <c r="AY1031" s="1318"/>
      <c r="AZ1031" s="1318"/>
      <c r="BA1031" s="1318"/>
      <c r="BB1031" s="1318"/>
      <c r="BC1031" s="1318"/>
      <c r="BD1031" s="1318"/>
      <c r="BE1031" s="1318"/>
      <c r="BF1031" s="1318"/>
      <c r="BG1031" s="1318"/>
      <c r="BH1031" s="1318"/>
      <c r="BI1031" s="1318"/>
      <c r="BJ1031" s="1318"/>
      <c r="BK1031" s="1318"/>
      <c r="BL1031" s="1318"/>
      <c r="BM1031" s="1318"/>
      <c r="BN1031" s="1318"/>
      <c r="BO1031" s="1318"/>
      <c r="BP1031" s="1318"/>
      <c r="BQ1031" s="1318"/>
      <c r="BR1031" s="1318"/>
      <c r="BS1031" s="1318"/>
      <c r="BT1031" s="1318"/>
      <c r="BU1031" s="1318"/>
      <c r="BV1031" s="1318"/>
      <c r="BW1031" s="1318"/>
      <c r="BX1031" s="1329">
        <f>+AD1031</f>
        <v>300000</v>
      </c>
      <c r="BY1031" s="1318"/>
      <c r="BZ1031" s="1318"/>
      <c r="CA1031" s="1318"/>
      <c r="CB1031" s="1318"/>
      <c r="CC1031" s="1318"/>
      <c r="CD1031" s="1318"/>
      <c r="CE1031" s="1318"/>
      <c r="CF1031" s="1318"/>
      <c r="CG1031" s="1318"/>
      <c r="CH1031" s="1378">
        <f t="shared" si="26"/>
        <v>300000</v>
      </c>
      <c r="CI1031" s="1366"/>
    </row>
    <row r="1032" spans="1:87" s="386" customFormat="1" ht="31.5" customHeight="1">
      <c r="A1032" s="1678"/>
      <c r="B1032" s="2321"/>
      <c r="C1032" s="2227"/>
      <c r="D1032" s="2227"/>
      <c r="E1032" s="220"/>
      <c r="F1032" s="2225"/>
      <c r="G1032" s="2223"/>
      <c r="H1032" s="2141"/>
      <c r="I1032" s="1584"/>
      <c r="J1032" s="2226"/>
      <c r="K1032" s="2216"/>
      <c r="L1032" s="2153"/>
      <c r="M1032" s="2143"/>
      <c r="N1032" s="692"/>
      <c r="O1032" s="693"/>
      <c r="P1032" s="694"/>
      <c r="Q1032" s="692"/>
      <c r="R1032" s="693"/>
      <c r="S1032" s="695"/>
      <c r="T1032" s="696"/>
      <c r="U1032" s="693"/>
      <c r="V1032" s="694"/>
      <c r="W1032" s="692"/>
      <c r="X1032" s="693"/>
      <c r="Y1032" s="695"/>
      <c r="Z1032" s="2160"/>
      <c r="AA1032" s="734"/>
      <c r="AB1032" s="728"/>
      <c r="AC1032" s="730"/>
      <c r="AD1032" s="1824"/>
      <c r="AE1032" s="1317"/>
      <c r="AF1032" s="1362"/>
      <c r="AG1032" s="1318"/>
      <c r="AH1032" s="1318"/>
      <c r="AI1032" s="1318"/>
      <c r="AJ1032" s="1318"/>
      <c r="AK1032" s="1318"/>
      <c r="AL1032" s="1318"/>
      <c r="AM1032" s="1318"/>
      <c r="AN1032" s="1318"/>
      <c r="AO1032" s="1318"/>
      <c r="AP1032" s="1318"/>
      <c r="AQ1032" s="1318"/>
      <c r="AR1032" s="1318"/>
      <c r="AS1032" s="1318"/>
      <c r="AT1032" s="1318"/>
      <c r="AU1032" s="1318"/>
      <c r="AV1032" s="1318"/>
      <c r="AW1032" s="1318"/>
      <c r="AX1032" s="1318"/>
      <c r="AY1032" s="1318"/>
      <c r="AZ1032" s="1318"/>
      <c r="BA1032" s="1318"/>
      <c r="BB1032" s="1318"/>
      <c r="BC1032" s="1318"/>
      <c r="BD1032" s="1318"/>
      <c r="BE1032" s="1318"/>
      <c r="BF1032" s="1318"/>
      <c r="BG1032" s="1318"/>
      <c r="BH1032" s="1318"/>
      <c r="BI1032" s="1318"/>
      <c r="BJ1032" s="1318"/>
      <c r="BK1032" s="1318"/>
      <c r="BL1032" s="1318"/>
      <c r="BM1032" s="1318"/>
      <c r="BN1032" s="1318"/>
      <c r="BO1032" s="1318"/>
      <c r="BP1032" s="1318"/>
      <c r="BQ1032" s="1318"/>
      <c r="BR1032" s="1318"/>
      <c r="BS1032" s="1318"/>
      <c r="BT1032" s="1318"/>
      <c r="BU1032" s="1318"/>
      <c r="BV1032" s="1318"/>
      <c r="BW1032" s="1318"/>
      <c r="BX1032" s="1318"/>
      <c r="BY1032" s="1318"/>
      <c r="BZ1032" s="1318"/>
      <c r="CA1032" s="1318"/>
      <c r="CB1032" s="1318"/>
      <c r="CC1032" s="1318"/>
      <c r="CD1032" s="1318"/>
      <c r="CE1032" s="1318"/>
      <c r="CF1032" s="1318"/>
      <c r="CG1032" s="1318"/>
      <c r="CH1032" s="1378">
        <f t="shared" si="26"/>
        <v>0</v>
      </c>
      <c r="CI1032" s="1366"/>
    </row>
    <row r="1033" spans="1:87" s="386" customFormat="1" ht="83.25" customHeight="1">
      <c r="A1033" s="1678"/>
      <c r="B1033" s="2321"/>
      <c r="C1033" s="2227"/>
      <c r="D1033" s="2227"/>
      <c r="E1033" s="220"/>
      <c r="F1033" s="2225"/>
      <c r="G1033" s="2223"/>
      <c r="H1033" s="2141"/>
      <c r="I1033" s="1584"/>
      <c r="J1033" s="2226"/>
      <c r="K1033" s="2147" t="s">
        <v>1335</v>
      </c>
      <c r="L1033" s="2153" t="s">
        <v>1336</v>
      </c>
      <c r="M1033" s="2143" t="s">
        <v>1337</v>
      </c>
      <c r="N1033" s="692"/>
      <c r="O1033" s="693"/>
      <c r="P1033" s="694"/>
      <c r="Q1033" s="692"/>
      <c r="R1033" s="693"/>
      <c r="S1033" s="695"/>
      <c r="T1033" s="696"/>
      <c r="U1033" s="693"/>
      <c r="V1033" s="694"/>
      <c r="W1033" s="692"/>
      <c r="X1033" s="693"/>
      <c r="Y1033" s="695"/>
      <c r="Z1033" s="2160"/>
      <c r="AA1033" s="726"/>
      <c r="AB1033" s="453"/>
      <c r="AC1033" s="2070"/>
      <c r="AD1033" s="1820"/>
      <c r="AE1033" s="1317"/>
      <c r="AF1033" s="1362"/>
      <c r="AG1033" s="1318"/>
      <c r="AH1033" s="1318"/>
      <c r="AI1033" s="1318"/>
      <c r="AJ1033" s="1318"/>
      <c r="AK1033" s="1318"/>
      <c r="AL1033" s="1318"/>
      <c r="AM1033" s="1318"/>
      <c r="AN1033" s="1318"/>
      <c r="AO1033" s="1318"/>
      <c r="AP1033" s="1318"/>
      <c r="AQ1033" s="1318"/>
      <c r="AR1033" s="1318"/>
      <c r="AS1033" s="1318"/>
      <c r="AT1033" s="1318"/>
      <c r="AU1033" s="1318"/>
      <c r="AV1033" s="1318"/>
      <c r="AW1033" s="1318"/>
      <c r="AX1033" s="1318"/>
      <c r="AY1033" s="1318"/>
      <c r="AZ1033" s="1318"/>
      <c r="BA1033" s="1318"/>
      <c r="BB1033" s="1318"/>
      <c r="BC1033" s="1318"/>
      <c r="BD1033" s="1318"/>
      <c r="BE1033" s="1318"/>
      <c r="BF1033" s="1318"/>
      <c r="BG1033" s="1318"/>
      <c r="BH1033" s="1318"/>
      <c r="BI1033" s="1318"/>
      <c r="BJ1033" s="1318"/>
      <c r="BK1033" s="1318"/>
      <c r="BL1033" s="1318"/>
      <c r="BM1033" s="1318"/>
      <c r="BN1033" s="1318"/>
      <c r="BO1033" s="1318"/>
      <c r="BP1033" s="1318"/>
      <c r="BQ1033" s="1318"/>
      <c r="BR1033" s="1318"/>
      <c r="BS1033" s="1318"/>
      <c r="BT1033" s="1318"/>
      <c r="BU1033" s="1318"/>
      <c r="BV1033" s="1318"/>
      <c r="BW1033" s="1318"/>
      <c r="BX1033" s="1318"/>
      <c r="BY1033" s="1318"/>
      <c r="BZ1033" s="1318"/>
      <c r="CA1033" s="1318"/>
      <c r="CB1033" s="1318"/>
      <c r="CC1033" s="1318"/>
      <c r="CD1033" s="1318"/>
      <c r="CE1033" s="1318"/>
      <c r="CF1033" s="1318"/>
      <c r="CG1033" s="1318"/>
      <c r="CH1033" s="1378">
        <f t="shared" si="26"/>
        <v>0</v>
      </c>
      <c r="CI1033" s="1366"/>
    </row>
    <row r="1034" spans="1:87" s="386" customFormat="1" ht="60" customHeight="1">
      <c r="A1034" s="1678"/>
      <c r="B1034" s="2321"/>
      <c r="C1034" s="2227"/>
      <c r="D1034" s="2227"/>
      <c r="E1034" s="220"/>
      <c r="F1034" s="2225"/>
      <c r="G1034" s="2223"/>
      <c r="H1034" s="2141"/>
      <c r="I1034" s="1584"/>
      <c r="J1034" s="2226"/>
      <c r="K1034" s="2147" t="s">
        <v>1338</v>
      </c>
      <c r="L1034" s="2153"/>
      <c r="M1034" s="2143"/>
      <c r="N1034" s="692"/>
      <c r="O1034" s="693"/>
      <c r="P1034" s="694"/>
      <c r="Q1034" s="692"/>
      <c r="R1034" s="693"/>
      <c r="S1034" s="695"/>
      <c r="T1034" s="696"/>
      <c r="U1034" s="693"/>
      <c r="V1034" s="694"/>
      <c r="W1034" s="692"/>
      <c r="X1034" s="693"/>
      <c r="Y1034" s="695"/>
      <c r="Z1034" s="2160" t="s">
        <v>1339</v>
      </c>
      <c r="AA1034" s="727">
        <v>611</v>
      </c>
      <c r="AB1034" s="728"/>
      <c r="AC1034" s="730" t="s">
        <v>348</v>
      </c>
      <c r="AD1034" s="1825">
        <f>12000*4</f>
        <v>48000</v>
      </c>
      <c r="AE1034" s="1317"/>
      <c r="AF1034" s="1362"/>
      <c r="AG1034" s="1318"/>
      <c r="AH1034" s="1318"/>
      <c r="AI1034" s="1318"/>
      <c r="AJ1034" s="1318"/>
      <c r="AK1034" s="1318"/>
      <c r="AL1034" s="1318"/>
      <c r="AM1034" s="1318"/>
      <c r="AN1034" s="1318"/>
      <c r="AO1034" s="1318"/>
      <c r="AP1034" s="1318"/>
      <c r="AQ1034" s="1318"/>
      <c r="AR1034" s="1318"/>
      <c r="AS1034" s="1318"/>
      <c r="AT1034" s="1318"/>
      <c r="AU1034" s="1318"/>
      <c r="AV1034" s="1318"/>
      <c r="AW1034" s="1318"/>
      <c r="AX1034" s="1318"/>
      <c r="AY1034" s="1318"/>
      <c r="AZ1034" s="1318"/>
      <c r="BA1034" s="1318"/>
      <c r="BB1034" s="1318"/>
      <c r="BC1034" s="1318"/>
      <c r="BD1034" s="1318"/>
      <c r="BE1034" s="1318"/>
      <c r="BF1034" s="1318"/>
      <c r="BG1034" s="1318"/>
      <c r="BH1034" s="1318"/>
      <c r="BI1034" s="1318"/>
      <c r="BJ1034" s="1318"/>
      <c r="BK1034" s="1318"/>
      <c r="BL1034" s="1318"/>
      <c r="BM1034" s="1318"/>
      <c r="BN1034" s="1318"/>
      <c r="BO1034" s="1318"/>
      <c r="BP1034" s="1318"/>
      <c r="BQ1034" s="1318"/>
      <c r="BR1034" s="1318"/>
      <c r="BS1034" s="1318"/>
      <c r="BT1034" s="1318"/>
      <c r="BU1034" s="1318"/>
      <c r="BV1034" s="1329">
        <f>+AD1034</f>
        <v>48000</v>
      </c>
      <c r="BW1034" s="1318"/>
      <c r="BX1034" s="1318"/>
      <c r="BY1034" s="1318"/>
      <c r="BZ1034" s="1318"/>
      <c r="CA1034" s="1318"/>
      <c r="CB1034" s="1318"/>
      <c r="CC1034" s="1318"/>
      <c r="CD1034" s="1318"/>
      <c r="CE1034" s="1318"/>
      <c r="CF1034" s="1318"/>
      <c r="CG1034" s="1318"/>
      <c r="CH1034" s="1378">
        <f t="shared" si="26"/>
        <v>48000</v>
      </c>
      <c r="CI1034" s="1366"/>
    </row>
    <row r="1035" spans="1:87" s="386" customFormat="1" ht="61.5" customHeight="1">
      <c r="A1035" s="1678"/>
      <c r="B1035" s="2321"/>
      <c r="C1035" s="2227"/>
      <c r="D1035" s="2227"/>
      <c r="E1035" s="220"/>
      <c r="F1035" s="2225"/>
      <c r="G1035" s="2223"/>
      <c r="H1035" s="2141"/>
      <c r="I1035" s="1584"/>
      <c r="J1035" s="2226"/>
      <c r="K1035" s="2147" t="s">
        <v>1340</v>
      </c>
      <c r="L1035" s="2153"/>
      <c r="M1035" s="2143"/>
      <c r="N1035" s="692"/>
      <c r="O1035" s="693"/>
      <c r="P1035" s="694"/>
      <c r="Q1035" s="692"/>
      <c r="R1035" s="693"/>
      <c r="S1035" s="695"/>
      <c r="T1035" s="696"/>
      <c r="U1035" s="693"/>
      <c r="V1035" s="694"/>
      <c r="W1035" s="692"/>
      <c r="X1035" s="693"/>
      <c r="Y1035" s="695"/>
      <c r="Z1035" s="2160" t="s">
        <v>1315</v>
      </c>
      <c r="AA1035" s="727">
        <v>611</v>
      </c>
      <c r="AB1035" s="728"/>
      <c r="AC1035" s="730" t="s">
        <v>348</v>
      </c>
      <c r="AD1035" s="1825">
        <f>10000*9</f>
        <v>90000</v>
      </c>
      <c r="AE1035" s="1317"/>
      <c r="AF1035" s="1362"/>
      <c r="AG1035" s="1318"/>
      <c r="AH1035" s="1318"/>
      <c r="AI1035" s="1318"/>
      <c r="AJ1035" s="1318"/>
      <c r="AK1035" s="1318"/>
      <c r="AL1035" s="1318"/>
      <c r="AM1035" s="1318"/>
      <c r="AN1035" s="1318"/>
      <c r="AO1035" s="1318"/>
      <c r="AP1035" s="1318"/>
      <c r="AQ1035" s="1318"/>
      <c r="AR1035" s="1318"/>
      <c r="AS1035" s="1318"/>
      <c r="AT1035" s="1318"/>
      <c r="AU1035" s="1318"/>
      <c r="AV1035" s="1318"/>
      <c r="AW1035" s="1318"/>
      <c r="AX1035" s="1318"/>
      <c r="AY1035" s="1318"/>
      <c r="AZ1035" s="1318"/>
      <c r="BA1035" s="1318"/>
      <c r="BB1035" s="1318"/>
      <c r="BC1035" s="1318"/>
      <c r="BD1035" s="1318"/>
      <c r="BE1035" s="1318"/>
      <c r="BF1035" s="1318"/>
      <c r="BG1035" s="1318"/>
      <c r="BH1035" s="1318"/>
      <c r="BI1035" s="1318"/>
      <c r="BJ1035" s="1318"/>
      <c r="BK1035" s="1318"/>
      <c r="BL1035" s="1318"/>
      <c r="BM1035" s="1318"/>
      <c r="BN1035" s="1318"/>
      <c r="BO1035" s="1318"/>
      <c r="BP1035" s="1318"/>
      <c r="BQ1035" s="1318"/>
      <c r="BR1035" s="1318"/>
      <c r="BS1035" s="1318"/>
      <c r="BT1035" s="1318"/>
      <c r="BU1035" s="1318"/>
      <c r="BV1035" s="1329">
        <f>+AD1035</f>
        <v>90000</v>
      </c>
      <c r="BW1035" s="1318"/>
      <c r="BX1035" s="1318"/>
      <c r="BY1035" s="1318"/>
      <c r="BZ1035" s="1318"/>
      <c r="CA1035" s="1318"/>
      <c r="CB1035" s="1318"/>
      <c r="CC1035" s="1318"/>
      <c r="CD1035" s="1318"/>
      <c r="CE1035" s="1318"/>
      <c r="CF1035" s="1318"/>
      <c r="CG1035" s="1318"/>
      <c r="CH1035" s="1378">
        <f t="shared" si="26"/>
        <v>90000</v>
      </c>
      <c r="CI1035" s="1366"/>
    </row>
    <row r="1036" spans="1:87" s="386" customFormat="1" ht="59.25" customHeight="1">
      <c r="A1036" s="1678"/>
      <c r="B1036" s="2321"/>
      <c r="C1036" s="2227"/>
      <c r="D1036" s="2227"/>
      <c r="E1036" s="220"/>
      <c r="F1036" s="2225"/>
      <c r="G1036" s="2223"/>
      <c r="H1036" s="2141"/>
      <c r="I1036" s="1584"/>
      <c r="J1036" s="2226"/>
      <c r="K1036" s="2147" t="s">
        <v>1341</v>
      </c>
      <c r="L1036" s="2153"/>
      <c r="M1036" s="2143"/>
      <c r="N1036" s="692"/>
      <c r="O1036" s="693"/>
      <c r="P1036" s="694"/>
      <c r="Q1036" s="692"/>
      <c r="R1036" s="693"/>
      <c r="S1036" s="695"/>
      <c r="T1036" s="696"/>
      <c r="U1036" s="693"/>
      <c r="V1036" s="694"/>
      <c r="W1036" s="692"/>
      <c r="X1036" s="693"/>
      <c r="Y1036" s="695"/>
      <c r="Z1036" s="2160" t="s">
        <v>1339</v>
      </c>
      <c r="AA1036" s="727">
        <v>611</v>
      </c>
      <c r="AB1036" s="728"/>
      <c r="AC1036" s="730" t="s">
        <v>348</v>
      </c>
      <c r="AD1036" s="1825">
        <f>12000*4</f>
        <v>48000</v>
      </c>
      <c r="AE1036" s="1317"/>
      <c r="AF1036" s="1362"/>
      <c r="AG1036" s="1318"/>
      <c r="AH1036" s="1318"/>
      <c r="AI1036" s="1318"/>
      <c r="AJ1036" s="1318"/>
      <c r="AK1036" s="1318"/>
      <c r="AL1036" s="1318"/>
      <c r="AM1036" s="1318"/>
      <c r="AN1036" s="1318"/>
      <c r="AO1036" s="1318"/>
      <c r="AP1036" s="1318"/>
      <c r="AQ1036" s="1318"/>
      <c r="AR1036" s="1318"/>
      <c r="AS1036" s="1318"/>
      <c r="AT1036" s="1318"/>
      <c r="AU1036" s="1318"/>
      <c r="AV1036" s="1318"/>
      <c r="AW1036" s="1318"/>
      <c r="AX1036" s="1318"/>
      <c r="AY1036" s="1318"/>
      <c r="AZ1036" s="1318"/>
      <c r="BA1036" s="1318"/>
      <c r="BB1036" s="1318"/>
      <c r="BC1036" s="1318"/>
      <c r="BD1036" s="1318"/>
      <c r="BE1036" s="1318"/>
      <c r="BF1036" s="1318"/>
      <c r="BG1036" s="1318"/>
      <c r="BH1036" s="1318"/>
      <c r="BI1036" s="1318"/>
      <c r="BJ1036" s="1318"/>
      <c r="BK1036" s="1318"/>
      <c r="BL1036" s="1318"/>
      <c r="BM1036" s="1318"/>
      <c r="BN1036" s="1318"/>
      <c r="BO1036" s="1318"/>
      <c r="BP1036" s="1318"/>
      <c r="BQ1036" s="1318"/>
      <c r="BR1036" s="1318"/>
      <c r="BS1036" s="1318"/>
      <c r="BT1036" s="1318"/>
      <c r="BU1036" s="1318"/>
      <c r="BV1036" s="1329">
        <f>+AD1036</f>
        <v>48000</v>
      </c>
      <c r="BW1036" s="1318"/>
      <c r="BX1036" s="1318"/>
      <c r="BY1036" s="1318"/>
      <c r="BZ1036" s="1318"/>
      <c r="CA1036" s="1318"/>
      <c r="CB1036" s="1318"/>
      <c r="CC1036" s="1318"/>
      <c r="CD1036" s="1318"/>
      <c r="CE1036" s="1318"/>
      <c r="CF1036" s="1318"/>
      <c r="CG1036" s="1318"/>
      <c r="CH1036" s="1378">
        <f t="shared" si="26"/>
        <v>48000</v>
      </c>
      <c r="CI1036" s="1366"/>
    </row>
    <row r="1037" spans="1:87" s="386" customFormat="1" ht="65.25" customHeight="1">
      <c r="A1037" s="1678"/>
      <c r="B1037" s="2321"/>
      <c r="C1037" s="2227"/>
      <c r="D1037" s="2227"/>
      <c r="E1037" s="220"/>
      <c r="F1037" s="2225"/>
      <c r="G1037" s="2223"/>
      <c r="H1037" s="2141"/>
      <c r="I1037" s="1584"/>
      <c r="J1037" s="2226"/>
      <c r="K1037" s="2147" t="s">
        <v>1342</v>
      </c>
      <c r="L1037" s="2153"/>
      <c r="M1037" s="2143"/>
      <c r="N1037" s="692"/>
      <c r="O1037" s="693"/>
      <c r="P1037" s="694"/>
      <c r="Q1037" s="692"/>
      <c r="R1037" s="693"/>
      <c r="S1037" s="695"/>
      <c r="T1037" s="696"/>
      <c r="U1037" s="693"/>
      <c r="V1037" s="694"/>
      <c r="W1037" s="692"/>
      <c r="X1037" s="693"/>
      <c r="Y1037" s="695"/>
      <c r="Z1037" s="2160" t="s">
        <v>1343</v>
      </c>
      <c r="AA1037" s="727">
        <v>611</v>
      </c>
      <c r="AB1037" s="728"/>
      <c r="AC1037" s="730" t="s">
        <v>348</v>
      </c>
      <c r="AD1037" s="1825">
        <f>10000*2</f>
        <v>20000</v>
      </c>
      <c r="AE1037" s="1317"/>
      <c r="AF1037" s="1362"/>
      <c r="AG1037" s="1318"/>
      <c r="AH1037" s="1318"/>
      <c r="AI1037" s="1318"/>
      <c r="AJ1037" s="1318"/>
      <c r="AK1037" s="1318"/>
      <c r="AL1037" s="1318"/>
      <c r="AM1037" s="1318"/>
      <c r="AN1037" s="1318"/>
      <c r="AO1037" s="1318"/>
      <c r="AP1037" s="1318"/>
      <c r="AQ1037" s="1318"/>
      <c r="AR1037" s="1318"/>
      <c r="AS1037" s="1318"/>
      <c r="AT1037" s="1318"/>
      <c r="AU1037" s="1318"/>
      <c r="AV1037" s="1318"/>
      <c r="AW1037" s="1318"/>
      <c r="AX1037" s="1318"/>
      <c r="AY1037" s="1318"/>
      <c r="AZ1037" s="1318"/>
      <c r="BA1037" s="1318"/>
      <c r="BB1037" s="1318"/>
      <c r="BC1037" s="1318"/>
      <c r="BD1037" s="1318"/>
      <c r="BE1037" s="1318"/>
      <c r="BF1037" s="1318"/>
      <c r="BG1037" s="1318"/>
      <c r="BH1037" s="1318"/>
      <c r="BI1037" s="1318"/>
      <c r="BJ1037" s="1318"/>
      <c r="BK1037" s="1318"/>
      <c r="BL1037" s="1318"/>
      <c r="BM1037" s="1318"/>
      <c r="BN1037" s="1318"/>
      <c r="BO1037" s="1318"/>
      <c r="BP1037" s="1318"/>
      <c r="BQ1037" s="1318"/>
      <c r="BR1037" s="1318"/>
      <c r="BS1037" s="1318"/>
      <c r="BT1037" s="1318"/>
      <c r="BU1037" s="1318"/>
      <c r="BV1037" s="1329">
        <f>+AD1037</f>
        <v>20000</v>
      </c>
      <c r="BW1037" s="1318"/>
      <c r="BX1037" s="1318"/>
      <c r="BY1037" s="1318"/>
      <c r="BZ1037" s="1318"/>
      <c r="CA1037" s="1318"/>
      <c r="CB1037" s="1318"/>
      <c r="CC1037" s="1318"/>
      <c r="CD1037" s="1318"/>
      <c r="CE1037" s="1318"/>
      <c r="CF1037" s="1318"/>
      <c r="CG1037" s="1318"/>
      <c r="CH1037" s="1378">
        <f t="shared" si="26"/>
        <v>20000</v>
      </c>
      <c r="CI1037" s="1366"/>
    </row>
    <row r="1038" spans="1:87" s="386" customFormat="1" ht="60.75" customHeight="1">
      <c r="A1038" s="1678"/>
      <c r="B1038" s="2321"/>
      <c r="C1038" s="2227"/>
      <c r="D1038" s="2227"/>
      <c r="E1038" s="220"/>
      <c r="F1038" s="2225"/>
      <c r="G1038" s="2223"/>
      <c r="H1038" s="2141"/>
      <c r="I1038" s="1584"/>
      <c r="J1038" s="2226"/>
      <c r="K1038" s="2147" t="s">
        <v>1344</v>
      </c>
      <c r="L1038" s="2153"/>
      <c r="M1038" s="2143"/>
      <c r="N1038" s="692"/>
      <c r="O1038" s="693"/>
      <c r="P1038" s="694"/>
      <c r="Q1038" s="692"/>
      <c r="R1038" s="693"/>
      <c r="S1038" s="695"/>
      <c r="T1038" s="696"/>
      <c r="U1038" s="693"/>
      <c r="V1038" s="694"/>
      <c r="W1038" s="692"/>
      <c r="X1038" s="693"/>
      <c r="Y1038" s="695"/>
      <c r="Z1038" s="2160" t="s">
        <v>1345</v>
      </c>
      <c r="AA1038" s="727">
        <v>611</v>
      </c>
      <c r="AB1038" s="728"/>
      <c r="AC1038" s="730" t="s">
        <v>348</v>
      </c>
      <c r="AD1038" s="1825">
        <f>8000*2</f>
        <v>16000</v>
      </c>
      <c r="AE1038" s="1317"/>
      <c r="AF1038" s="1362"/>
      <c r="AG1038" s="1318"/>
      <c r="AH1038" s="1318"/>
      <c r="AI1038" s="1318"/>
      <c r="AJ1038" s="1318"/>
      <c r="AK1038" s="1318"/>
      <c r="AL1038" s="1318"/>
      <c r="AM1038" s="1318"/>
      <c r="AN1038" s="1318"/>
      <c r="AO1038" s="1318"/>
      <c r="AP1038" s="1318"/>
      <c r="AQ1038" s="1318"/>
      <c r="AR1038" s="1318"/>
      <c r="AS1038" s="1318"/>
      <c r="AT1038" s="1318"/>
      <c r="AU1038" s="1318"/>
      <c r="AV1038" s="1318"/>
      <c r="AW1038" s="1318"/>
      <c r="AX1038" s="1318"/>
      <c r="AY1038" s="1318"/>
      <c r="AZ1038" s="1318"/>
      <c r="BA1038" s="1318"/>
      <c r="BB1038" s="1318"/>
      <c r="BC1038" s="1318"/>
      <c r="BD1038" s="1318"/>
      <c r="BE1038" s="1318"/>
      <c r="BF1038" s="1318"/>
      <c r="BG1038" s="1318"/>
      <c r="BH1038" s="1318"/>
      <c r="BI1038" s="1318"/>
      <c r="BJ1038" s="1318"/>
      <c r="BK1038" s="1318"/>
      <c r="BL1038" s="1318"/>
      <c r="BM1038" s="1318"/>
      <c r="BN1038" s="1318"/>
      <c r="BO1038" s="1318"/>
      <c r="BP1038" s="1318"/>
      <c r="BQ1038" s="1318"/>
      <c r="BR1038" s="1318"/>
      <c r="BS1038" s="1318"/>
      <c r="BT1038" s="1318"/>
      <c r="BU1038" s="1318"/>
      <c r="BV1038" s="1329">
        <f>+AD1038</f>
        <v>16000</v>
      </c>
      <c r="BW1038" s="1318"/>
      <c r="BX1038" s="1318"/>
      <c r="BY1038" s="1318"/>
      <c r="BZ1038" s="1318"/>
      <c r="CA1038" s="1318"/>
      <c r="CB1038" s="1318"/>
      <c r="CC1038" s="1318"/>
      <c r="CD1038" s="1318"/>
      <c r="CE1038" s="1318"/>
      <c r="CF1038" s="1318"/>
      <c r="CG1038" s="1318"/>
      <c r="CH1038" s="1378">
        <f t="shared" si="26"/>
        <v>16000</v>
      </c>
      <c r="CI1038" s="1366"/>
    </row>
    <row r="1039" spans="1:87" s="386" customFormat="1" ht="85.5" customHeight="1">
      <c r="A1039" s="1678"/>
      <c r="B1039" s="2321"/>
      <c r="C1039" s="2227"/>
      <c r="D1039" s="2227"/>
      <c r="E1039" s="220"/>
      <c r="F1039" s="2225"/>
      <c r="G1039" s="2223"/>
      <c r="H1039" s="2141"/>
      <c r="I1039" s="1584"/>
      <c r="J1039" s="2226"/>
      <c r="K1039" s="2147" t="s">
        <v>1346</v>
      </c>
      <c r="L1039" s="2153" t="s">
        <v>1347</v>
      </c>
      <c r="M1039" s="2143"/>
      <c r="N1039" s="692"/>
      <c r="O1039" s="693"/>
      <c r="P1039" s="694"/>
      <c r="Q1039" s="692"/>
      <c r="R1039" s="693"/>
      <c r="S1039" s="695"/>
      <c r="T1039" s="696"/>
      <c r="U1039" s="693"/>
      <c r="V1039" s="694"/>
      <c r="W1039" s="692"/>
      <c r="X1039" s="693"/>
      <c r="Y1039" s="695"/>
      <c r="Z1039" s="2160" t="s">
        <v>1348</v>
      </c>
      <c r="AA1039" s="727">
        <v>655</v>
      </c>
      <c r="AB1039" s="728"/>
      <c r="AC1039" s="730" t="s">
        <v>346</v>
      </c>
      <c r="AD1039" s="1825">
        <f>30000*4</f>
        <v>120000</v>
      </c>
      <c r="AE1039" s="1317"/>
      <c r="AF1039" s="1362"/>
      <c r="AG1039" s="1318"/>
      <c r="AH1039" s="1318"/>
      <c r="AI1039" s="1318"/>
      <c r="AJ1039" s="1318"/>
      <c r="AK1039" s="1318"/>
      <c r="AL1039" s="1318"/>
      <c r="AM1039" s="1318"/>
      <c r="AN1039" s="1318"/>
      <c r="AO1039" s="1318"/>
      <c r="AP1039" s="1318"/>
      <c r="AQ1039" s="1318"/>
      <c r="AR1039" s="1318"/>
      <c r="AS1039" s="1318"/>
      <c r="AT1039" s="1318"/>
      <c r="AU1039" s="1318"/>
      <c r="AV1039" s="1318"/>
      <c r="AW1039" s="1318"/>
      <c r="AX1039" s="1318"/>
      <c r="AY1039" s="1318"/>
      <c r="AZ1039" s="1318"/>
      <c r="BA1039" s="1318"/>
      <c r="BB1039" s="1318"/>
      <c r="BC1039" s="1318"/>
      <c r="BD1039" s="1318"/>
      <c r="BE1039" s="1318"/>
      <c r="BF1039" s="1318"/>
      <c r="BG1039" s="1318"/>
      <c r="BH1039" s="1318"/>
      <c r="BI1039" s="1318"/>
      <c r="BJ1039" s="1318"/>
      <c r="BK1039" s="1318"/>
      <c r="BL1039" s="1318"/>
      <c r="BM1039" s="1318"/>
      <c r="BN1039" s="1318"/>
      <c r="BO1039" s="1318"/>
      <c r="BP1039" s="1318"/>
      <c r="BQ1039" s="1318"/>
      <c r="BR1039" s="1318"/>
      <c r="BS1039" s="1318"/>
      <c r="BT1039" s="1318"/>
      <c r="BU1039" s="1318"/>
      <c r="BV1039" s="1318"/>
      <c r="BW1039" s="1318"/>
      <c r="BX1039" s="1318"/>
      <c r="BY1039" s="1318"/>
      <c r="BZ1039" s="1318"/>
      <c r="CA1039" s="1318"/>
      <c r="CB1039" s="1318"/>
      <c r="CC1039" s="1329">
        <f>+AD1039</f>
        <v>120000</v>
      </c>
      <c r="CD1039" s="1318"/>
      <c r="CE1039" s="1318"/>
      <c r="CF1039" s="1318"/>
      <c r="CG1039" s="1318"/>
      <c r="CH1039" s="1378">
        <f t="shared" si="26"/>
        <v>120000</v>
      </c>
      <c r="CI1039" s="1366"/>
    </row>
    <row r="1040" spans="1:87" s="386" customFormat="1" ht="84.75" customHeight="1">
      <c r="A1040" s="1678"/>
      <c r="B1040" s="2321"/>
      <c r="C1040" s="2227"/>
      <c r="D1040" s="2227"/>
      <c r="E1040" s="220"/>
      <c r="F1040" s="2225"/>
      <c r="G1040" s="2223"/>
      <c r="H1040" s="2141"/>
      <c r="I1040" s="1609"/>
      <c r="J1040" s="2226"/>
      <c r="K1040" s="2145" t="s">
        <v>1349</v>
      </c>
      <c r="L1040" s="2153" t="s">
        <v>1350</v>
      </c>
      <c r="M1040" s="3106"/>
      <c r="N1040" s="692"/>
      <c r="O1040" s="693"/>
      <c r="P1040" s="694"/>
      <c r="Q1040" s="692"/>
      <c r="R1040" s="693"/>
      <c r="S1040" s="695"/>
      <c r="T1040" s="696"/>
      <c r="U1040" s="693"/>
      <c r="V1040" s="694"/>
      <c r="W1040" s="692"/>
      <c r="X1040" s="693"/>
      <c r="Y1040" s="695"/>
      <c r="Z1040" s="2160"/>
      <c r="AA1040" s="726"/>
      <c r="AB1040" s="453"/>
      <c r="AC1040" s="2070"/>
      <c r="AD1040" s="1820"/>
      <c r="AE1040" s="1317"/>
      <c r="AF1040" s="1362"/>
      <c r="AG1040" s="1318"/>
      <c r="AH1040" s="1318"/>
      <c r="AI1040" s="1318"/>
      <c r="AJ1040" s="1318"/>
      <c r="AK1040" s="1318"/>
      <c r="AL1040" s="1318"/>
      <c r="AM1040" s="1318"/>
      <c r="AN1040" s="1318"/>
      <c r="AO1040" s="1318"/>
      <c r="AP1040" s="1318"/>
      <c r="AQ1040" s="1318"/>
      <c r="AR1040" s="1318"/>
      <c r="AS1040" s="1318"/>
      <c r="AT1040" s="1318"/>
      <c r="AU1040" s="1318"/>
      <c r="AV1040" s="1318"/>
      <c r="AW1040" s="1318"/>
      <c r="AX1040" s="1318"/>
      <c r="AY1040" s="1318"/>
      <c r="AZ1040" s="1318"/>
      <c r="BA1040" s="1318"/>
      <c r="BB1040" s="1318"/>
      <c r="BC1040" s="1318"/>
      <c r="BD1040" s="1318"/>
      <c r="BE1040" s="1318"/>
      <c r="BF1040" s="1318"/>
      <c r="BG1040" s="1318"/>
      <c r="BH1040" s="1318"/>
      <c r="BI1040" s="1318"/>
      <c r="BJ1040" s="1318"/>
      <c r="BK1040" s="1318"/>
      <c r="BL1040" s="1318"/>
      <c r="BM1040" s="1318"/>
      <c r="BN1040" s="1318"/>
      <c r="BO1040" s="1318"/>
      <c r="BP1040" s="1318"/>
      <c r="BQ1040" s="1318"/>
      <c r="BR1040" s="1318"/>
      <c r="BS1040" s="1318"/>
      <c r="BT1040" s="1318"/>
      <c r="BU1040" s="1318"/>
      <c r="BV1040" s="1318"/>
      <c r="BW1040" s="1318"/>
      <c r="BX1040" s="1318"/>
      <c r="BY1040" s="1318"/>
      <c r="BZ1040" s="1318"/>
      <c r="CA1040" s="1318"/>
      <c r="CB1040" s="1318"/>
      <c r="CC1040" s="1318"/>
      <c r="CD1040" s="1318"/>
      <c r="CE1040" s="1318"/>
      <c r="CF1040" s="1318"/>
      <c r="CG1040" s="1318"/>
      <c r="CH1040" s="1378">
        <f t="shared" si="26"/>
        <v>0</v>
      </c>
      <c r="CI1040" s="1366"/>
    </row>
    <row r="1041" spans="1:87" s="386" customFormat="1" ht="73.5" customHeight="1">
      <c r="A1041" s="1678"/>
      <c r="B1041" s="2321"/>
      <c r="C1041" s="2227"/>
      <c r="D1041" s="2227"/>
      <c r="E1041" s="220"/>
      <c r="F1041" s="2225"/>
      <c r="G1041" s="2223"/>
      <c r="H1041" s="2141"/>
      <c r="I1041" s="1609"/>
      <c r="J1041" s="2226"/>
      <c r="K1041" s="2145" t="s">
        <v>1351</v>
      </c>
      <c r="L1041" s="2153"/>
      <c r="M1041" s="3106"/>
      <c r="N1041" s="692"/>
      <c r="O1041" s="693"/>
      <c r="P1041" s="694"/>
      <c r="Q1041" s="692"/>
      <c r="R1041" s="693"/>
      <c r="S1041" s="695"/>
      <c r="T1041" s="696"/>
      <c r="U1041" s="693"/>
      <c r="V1041" s="694"/>
      <c r="W1041" s="692"/>
      <c r="X1041" s="693"/>
      <c r="Y1041" s="695"/>
      <c r="Z1041" s="1215" t="s">
        <v>2675</v>
      </c>
      <c r="AA1041" s="1218">
        <v>371</v>
      </c>
      <c r="AB1041" s="1216">
        <v>3711</v>
      </c>
      <c r="AC1041" s="1219" t="s">
        <v>299</v>
      </c>
      <c r="AD1041" s="2565">
        <f>50000*4</f>
        <v>200000</v>
      </c>
      <c r="AE1041" s="1317"/>
      <c r="AF1041" s="1362"/>
      <c r="AG1041" s="1318"/>
      <c r="AH1041" s="1318"/>
      <c r="AI1041" s="1318"/>
      <c r="AJ1041" s="1318"/>
      <c r="AK1041" s="1318"/>
      <c r="AL1041" s="1318"/>
      <c r="AM1041" s="1318"/>
      <c r="AN1041" s="1318"/>
      <c r="AO1041" s="1318"/>
      <c r="AP1041" s="1318"/>
      <c r="AQ1041" s="1318"/>
      <c r="AR1041" s="1318"/>
      <c r="AS1041" s="1318"/>
      <c r="AT1041" s="1318"/>
      <c r="AU1041" s="1318"/>
      <c r="AV1041" s="1318"/>
      <c r="AW1041" s="1318"/>
      <c r="AX1041" s="1318"/>
      <c r="AY1041" s="1318"/>
      <c r="AZ1041" s="1318"/>
      <c r="BA1041" s="1318"/>
      <c r="BB1041" s="1318"/>
      <c r="BC1041" s="1318"/>
      <c r="BD1041" s="1318"/>
      <c r="BE1041" s="1318"/>
      <c r="BF1041" s="1318"/>
      <c r="BG1041" s="1318"/>
      <c r="BH1041" s="1329"/>
      <c r="BI1041" s="1329"/>
      <c r="BJ1041" s="1329"/>
      <c r="BK1041" s="1329"/>
      <c r="BL1041" s="1318"/>
      <c r="BM1041" s="1329">
        <f>+AD1041</f>
        <v>200000</v>
      </c>
      <c r="BN1041" s="1318"/>
      <c r="BO1041" s="1318"/>
      <c r="BP1041" s="1318"/>
      <c r="BQ1041" s="1318"/>
      <c r="BR1041" s="1318"/>
      <c r="BS1041" s="1318"/>
      <c r="BT1041" s="1318"/>
      <c r="BU1041" s="1318"/>
      <c r="BV1041" s="1318"/>
      <c r="BW1041" s="1318"/>
      <c r="BX1041" s="1318"/>
      <c r="BY1041" s="1318"/>
      <c r="BZ1041" s="1318"/>
      <c r="CA1041" s="1318"/>
      <c r="CB1041" s="1318"/>
      <c r="CC1041" s="1318"/>
      <c r="CD1041" s="1318"/>
      <c r="CE1041" s="1318"/>
      <c r="CF1041" s="1318"/>
      <c r="CG1041" s="1318"/>
      <c r="CH1041" s="1378">
        <f t="shared" si="26"/>
        <v>200000</v>
      </c>
      <c r="CI1041" s="1366"/>
    </row>
    <row r="1042" spans="1:87" s="386" customFormat="1" ht="59.25" customHeight="1">
      <c r="A1042" s="1678"/>
      <c r="B1042" s="2321"/>
      <c r="C1042" s="2227"/>
      <c r="D1042" s="2227"/>
      <c r="E1042" s="220"/>
      <c r="F1042" s="2225"/>
      <c r="G1042" s="2223"/>
      <c r="H1042" s="2141"/>
      <c r="I1042" s="1584"/>
      <c r="J1042" s="2226"/>
      <c r="K1042" s="2145" t="s">
        <v>1353</v>
      </c>
      <c r="L1042" s="2153"/>
      <c r="M1042" s="3106"/>
      <c r="N1042" s="692"/>
      <c r="O1042" s="693"/>
      <c r="P1042" s="694"/>
      <c r="Q1042" s="692"/>
      <c r="R1042" s="693"/>
      <c r="S1042" s="695"/>
      <c r="T1042" s="696"/>
      <c r="U1042" s="693"/>
      <c r="V1042" s="694"/>
      <c r="W1042" s="692"/>
      <c r="X1042" s="693"/>
      <c r="Y1042" s="695"/>
      <c r="Z1042" s="2160" t="s">
        <v>1352</v>
      </c>
      <c r="AA1042" s="727">
        <v>371</v>
      </c>
      <c r="AB1042" s="728">
        <v>3712</v>
      </c>
      <c r="AC1042" s="730" t="s">
        <v>300</v>
      </c>
      <c r="AD1042" s="1825">
        <f>70000*4</f>
        <v>280000</v>
      </c>
      <c r="AE1042" s="1317"/>
      <c r="AF1042" s="1362"/>
      <c r="AG1042" s="1318"/>
      <c r="AH1042" s="1318"/>
      <c r="AI1042" s="1318"/>
      <c r="AJ1042" s="1318"/>
      <c r="AK1042" s="1318"/>
      <c r="AL1042" s="1318"/>
      <c r="AM1042" s="1318"/>
      <c r="AN1042" s="1318"/>
      <c r="AO1042" s="1318"/>
      <c r="AP1042" s="1318"/>
      <c r="AQ1042" s="1318"/>
      <c r="AR1042" s="1318"/>
      <c r="AS1042" s="1318"/>
      <c r="AT1042" s="1318"/>
      <c r="AU1042" s="1318"/>
      <c r="AV1042" s="1318"/>
      <c r="AW1042" s="1318"/>
      <c r="AX1042" s="1318"/>
      <c r="AY1042" s="1318"/>
      <c r="AZ1042" s="1318"/>
      <c r="BA1042" s="1318"/>
      <c r="BB1042" s="1318"/>
      <c r="BC1042" s="1318"/>
      <c r="BD1042" s="1318"/>
      <c r="BE1042" s="1318"/>
      <c r="BF1042" s="1318"/>
      <c r="BG1042" s="1318"/>
      <c r="BH1042" s="1318"/>
      <c r="BI1042" s="1318"/>
      <c r="BJ1042" s="1318"/>
      <c r="BK1042" s="1318"/>
      <c r="BL1042" s="1329"/>
      <c r="BM1042" s="1329"/>
      <c r="BN1042" s="1329">
        <f>+AD1042</f>
        <v>280000</v>
      </c>
      <c r="BO1042" s="1318"/>
      <c r="BP1042" s="1318"/>
      <c r="BQ1042" s="1318"/>
      <c r="BR1042" s="1318"/>
      <c r="BS1042" s="1318"/>
      <c r="BT1042" s="1318"/>
      <c r="BU1042" s="1318"/>
      <c r="BV1042" s="1318"/>
      <c r="BW1042" s="1318"/>
      <c r="BX1042" s="1318"/>
      <c r="BY1042" s="1318"/>
      <c r="BZ1042" s="1318"/>
      <c r="CA1042" s="1318"/>
      <c r="CB1042" s="1318"/>
      <c r="CC1042" s="1318"/>
      <c r="CD1042" s="1318"/>
      <c r="CE1042" s="1318"/>
      <c r="CF1042" s="1318"/>
      <c r="CG1042" s="1318"/>
      <c r="CH1042" s="1378">
        <f t="shared" si="26"/>
        <v>280000</v>
      </c>
      <c r="CI1042" s="1366"/>
    </row>
    <row r="1043" spans="1:87" s="386" customFormat="1" ht="70.5" customHeight="1">
      <c r="A1043" s="1686"/>
      <c r="B1043" s="1687"/>
      <c r="C1043" s="482"/>
      <c r="D1043" s="482"/>
      <c r="E1043" s="272"/>
      <c r="F1043" s="2134"/>
      <c r="G1043" s="2135"/>
      <c r="H1043" s="2140"/>
      <c r="I1043" s="1585"/>
      <c r="J1043" s="2138"/>
      <c r="K1043" s="2176" t="s">
        <v>1354</v>
      </c>
      <c r="L1043" s="2174"/>
      <c r="M1043" s="3163"/>
      <c r="N1043" s="698"/>
      <c r="O1043" s="699"/>
      <c r="P1043" s="700"/>
      <c r="Q1043" s="698"/>
      <c r="R1043" s="699"/>
      <c r="S1043" s="701"/>
      <c r="T1043" s="702"/>
      <c r="U1043" s="699"/>
      <c r="V1043" s="700"/>
      <c r="W1043" s="698"/>
      <c r="X1043" s="699"/>
      <c r="Y1043" s="701"/>
      <c r="Z1043" s="2193" t="s">
        <v>1355</v>
      </c>
      <c r="AA1043" s="731">
        <v>371</v>
      </c>
      <c r="AB1043" s="732">
        <v>3714</v>
      </c>
      <c r="AC1043" s="737" t="s">
        <v>301</v>
      </c>
      <c r="AD1043" s="1826">
        <f>2800*4</f>
        <v>11200</v>
      </c>
      <c r="AE1043" s="1317"/>
      <c r="AF1043" s="1362"/>
      <c r="AG1043" s="1318"/>
      <c r="AH1043" s="1318"/>
      <c r="AI1043" s="1318"/>
      <c r="AJ1043" s="1318"/>
      <c r="AK1043" s="1318"/>
      <c r="AL1043" s="1318"/>
      <c r="AM1043" s="1318"/>
      <c r="AN1043" s="1318"/>
      <c r="AO1043" s="1318"/>
      <c r="AP1043" s="1318"/>
      <c r="AQ1043" s="1318"/>
      <c r="AR1043" s="1318"/>
      <c r="AS1043" s="1318"/>
      <c r="AT1043" s="1318"/>
      <c r="AU1043" s="1318"/>
      <c r="AV1043" s="1318"/>
      <c r="AW1043" s="1318"/>
      <c r="AX1043" s="1318"/>
      <c r="AY1043" s="1318"/>
      <c r="AZ1043" s="1318"/>
      <c r="BA1043" s="1318"/>
      <c r="BB1043" s="1318"/>
      <c r="BC1043" s="1318"/>
      <c r="BD1043" s="1318"/>
      <c r="BE1043" s="1318"/>
      <c r="BF1043" s="1318"/>
      <c r="BG1043" s="1318"/>
      <c r="BH1043" s="1318"/>
      <c r="BI1043" s="1318"/>
      <c r="BJ1043" s="1318"/>
      <c r="BK1043" s="1318"/>
      <c r="BL1043" s="1318"/>
      <c r="BM1043" s="1318"/>
      <c r="BN1043" s="1329"/>
      <c r="BO1043" s="1329">
        <f>+AD1043</f>
        <v>11200</v>
      </c>
      <c r="BP1043" s="1329"/>
      <c r="BQ1043" s="1329"/>
      <c r="BR1043" s="1329"/>
      <c r="BS1043" s="1329"/>
      <c r="BT1043" s="1329"/>
      <c r="BU1043" s="1329"/>
      <c r="BV1043" s="1329"/>
      <c r="BW1043" s="1329"/>
      <c r="BX1043" s="1329"/>
      <c r="BY1043" s="1329"/>
      <c r="BZ1043" s="1329"/>
      <c r="CA1043" s="1329"/>
      <c r="CB1043" s="1329"/>
      <c r="CC1043" s="1329"/>
      <c r="CD1043" s="1329"/>
      <c r="CE1043" s="1329"/>
      <c r="CF1043" s="1329"/>
      <c r="CG1043" s="1329"/>
      <c r="CH1043" s="1378">
        <f t="shared" si="26"/>
        <v>11200</v>
      </c>
      <c r="CI1043" s="1366"/>
    </row>
    <row r="1044" spans="1:87" s="386" customFormat="1" ht="59.25" customHeight="1">
      <c r="A1044" s="1678"/>
      <c r="B1044" s="2321"/>
      <c r="C1044" s="2227"/>
      <c r="D1044" s="2227"/>
      <c r="E1044" s="220"/>
      <c r="F1044" s="2225"/>
      <c r="G1044" s="2223"/>
      <c r="H1044" s="3095" t="s">
        <v>2559</v>
      </c>
      <c r="I1044" s="218"/>
      <c r="J1044" s="1217"/>
      <c r="K1044" s="2560" t="s">
        <v>2588</v>
      </c>
      <c r="L1044" s="2561"/>
      <c r="M1044" s="2562"/>
      <c r="N1044" s="1214"/>
      <c r="O1044" s="694"/>
      <c r="P1044" s="694"/>
      <c r="Q1044" s="692"/>
      <c r="R1044" s="693"/>
      <c r="S1044" s="695"/>
      <c r="T1044" s="696"/>
      <c r="U1044" s="693"/>
      <c r="V1044" s="694"/>
      <c r="W1044" s="692"/>
      <c r="X1044" s="693"/>
      <c r="Y1044" s="695"/>
      <c r="Z1044" s="2999" t="s">
        <v>2674</v>
      </c>
      <c r="AA1044" s="2563">
        <v>322</v>
      </c>
      <c r="AB1044" s="1216"/>
      <c r="AC1044" s="2564" t="s">
        <v>12</v>
      </c>
      <c r="AD1044" s="2565">
        <v>100000</v>
      </c>
      <c r="AE1044" s="1317"/>
      <c r="AF1044" s="1362"/>
      <c r="AG1044" s="1318"/>
      <c r="AH1044" s="1318"/>
      <c r="AI1044" s="1318"/>
      <c r="AJ1044" s="1318"/>
      <c r="AK1044" s="1318"/>
      <c r="AL1044" s="1318"/>
      <c r="AM1044" s="1318"/>
      <c r="AN1044" s="1318"/>
      <c r="AO1044" s="1318"/>
      <c r="AP1044" s="1318"/>
      <c r="AQ1044" s="1318"/>
      <c r="AR1044" s="1318"/>
      <c r="AS1044" s="1318"/>
      <c r="AT1044" s="1318"/>
      <c r="AU1044" s="1318"/>
      <c r="AV1044" s="1318"/>
      <c r="AW1044" s="1318"/>
      <c r="AX1044" s="1318"/>
      <c r="AY1044" s="1318"/>
      <c r="AZ1044" s="1318"/>
      <c r="BA1044" s="1318"/>
      <c r="BB1044" s="1318"/>
      <c r="BC1044" s="1318"/>
      <c r="BD1044" s="1329">
        <f>+AD1044</f>
        <v>100000</v>
      </c>
      <c r="BE1044" s="1318"/>
      <c r="BF1044" s="1318"/>
      <c r="BG1044" s="1318"/>
      <c r="BH1044" s="1318"/>
      <c r="BI1044" s="1318"/>
      <c r="BJ1044" s="1318"/>
      <c r="BK1044" s="1318"/>
      <c r="BL1044" s="1318"/>
      <c r="BM1044" s="1318"/>
      <c r="BN1044" s="1329"/>
      <c r="BO1044" s="1329"/>
      <c r="BP1044" s="1329"/>
      <c r="BQ1044" s="1329"/>
      <c r="BR1044" s="1329"/>
      <c r="BS1044" s="1329"/>
      <c r="BT1044" s="1329"/>
      <c r="BU1044" s="1329"/>
      <c r="BV1044" s="1329"/>
      <c r="BW1044" s="1329"/>
      <c r="BX1044" s="1329"/>
      <c r="BY1044" s="1329"/>
      <c r="BZ1044" s="1329"/>
      <c r="CA1044" s="1329"/>
      <c r="CB1044" s="1329"/>
      <c r="CC1044" s="1329"/>
      <c r="CD1044" s="1329"/>
      <c r="CE1044" s="1329"/>
      <c r="CF1044" s="1329"/>
      <c r="CG1044" s="1329"/>
      <c r="CH1044" s="1378">
        <f t="shared" si="26"/>
        <v>100000</v>
      </c>
      <c r="CI1044" s="1366"/>
    </row>
    <row r="1045" spans="1:87" s="386" customFormat="1" ht="59.25" customHeight="1">
      <c r="A1045" s="1678"/>
      <c r="B1045" s="2321"/>
      <c r="C1045" s="2227"/>
      <c r="D1045" s="2227"/>
      <c r="E1045" s="220"/>
      <c r="F1045" s="2225"/>
      <c r="G1045" s="2223"/>
      <c r="H1045" s="3096"/>
      <c r="I1045" s="218"/>
      <c r="J1045" s="1217"/>
      <c r="K1045" s="2560" t="s">
        <v>2233</v>
      </c>
      <c r="L1045" s="2561"/>
      <c r="M1045" s="2562"/>
      <c r="N1045" s="1214"/>
      <c r="O1045" s="694"/>
      <c r="P1045" s="694"/>
      <c r="Q1045" s="692"/>
      <c r="R1045" s="693"/>
      <c r="S1045" s="695"/>
      <c r="T1045" s="696"/>
      <c r="U1045" s="693"/>
      <c r="V1045" s="694"/>
      <c r="W1045" s="692"/>
      <c r="X1045" s="693"/>
      <c r="Y1045" s="695"/>
      <c r="Z1045" s="1215"/>
      <c r="AA1045" s="2563"/>
      <c r="AB1045" s="1216"/>
      <c r="AC1045" s="2564"/>
      <c r="AD1045" s="2565"/>
      <c r="AE1045" s="1317"/>
      <c r="AF1045" s="1362"/>
      <c r="AG1045" s="1318"/>
      <c r="AH1045" s="1318"/>
      <c r="AI1045" s="1318"/>
      <c r="AJ1045" s="1318"/>
      <c r="AK1045" s="1318"/>
      <c r="AL1045" s="1318"/>
      <c r="AM1045" s="1318"/>
      <c r="AN1045" s="1318"/>
      <c r="AO1045" s="1318"/>
      <c r="AP1045" s="1318"/>
      <c r="AQ1045" s="1318"/>
      <c r="AR1045" s="1318"/>
      <c r="AS1045" s="1318"/>
      <c r="AT1045" s="1318"/>
      <c r="AU1045" s="1318"/>
      <c r="AV1045" s="1318"/>
      <c r="AW1045" s="1318"/>
      <c r="AX1045" s="1318"/>
      <c r="AY1045" s="1318"/>
      <c r="AZ1045" s="1318"/>
      <c r="BA1045" s="1318"/>
      <c r="BB1045" s="1318"/>
      <c r="BC1045" s="1318"/>
      <c r="BD1045" s="1318"/>
      <c r="BE1045" s="1318"/>
      <c r="BF1045" s="1318"/>
      <c r="BG1045" s="1318"/>
      <c r="BH1045" s="1318"/>
      <c r="BI1045" s="1318"/>
      <c r="BJ1045" s="1318"/>
      <c r="BK1045" s="1318"/>
      <c r="BL1045" s="1318"/>
      <c r="BM1045" s="1318"/>
      <c r="BN1045" s="1329"/>
      <c r="BO1045" s="1329"/>
      <c r="BP1045" s="1329"/>
      <c r="BQ1045" s="1329"/>
      <c r="BR1045" s="1329"/>
      <c r="BS1045" s="1329"/>
      <c r="BT1045" s="1329"/>
      <c r="BU1045" s="1329"/>
      <c r="BV1045" s="1329"/>
      <c r="BW1045" s="1329"/>
      <c r="BX1045" s="1329"/>
      <c r="BY1045" s="1329"/>
      <c r="BZ1045" s="1329"/>
      <c r="CA1045" s="1329"/>
      <c r="CB1045" s="1329"/>
      <c r="CC1045" s="1329"/>
      <c r="CD1045" s="1329"/>
      <c r="CE1045" s="1329"/>
      <c r="CF1045" s="1329"/>
      <c r="CG1045" s="1329"/>
      <c r="CH1045" s="1378">
        <f t="shared" si="26"/>
        <v>0</v>
      </c>
      <c r="CI1045" s="1366"/>
    </row>
    <row r="1046" spans="1:87" s="386" customFormat="1" ht="71.25" customHeight="1">
      <c r="A1046" s="1678"/>
      <c r="B1046" s="2321"/>
      <c r="C1046" s="2227"/>
      <c r="D1046" s="2227"/>
      <c r="E1046" s="220"/>
      <c r="F1046" s="2225"/>
      <c r="G1046" s="2223"/>
      <c r="H1046" s="2141"/>
      <c r="I1046" s="218"/>
      <c r="J1046" s="1217"/>
      <c r="K1046" s="2560" t="s">
        <v>2234</v>
      </c>
      <c r="L1046" s="2561"/>
      <c r="M1046" s="2562"/>
      <c r="N1046" s="1214"/>
      <c r="O1046" s="694"/>
      <c r="P1046" s="694"/>
      <c r="Q1046" s="692"/>
      <c r="R1046" s="693"/>
      <c r="S1046" s="695"/>
      <c r="T1046" s="696"/>
      <c r="U1046" s="693"/>
      <c r="V1046" s="694"/>
      <c r="W1046" s="692"/>
      <c r="X1046" s="693"/>
      <c r="Y1046" s="695"/>
      <c r="Z1046" s="2999" t="s">
        <v>2673</v>
      </c>
      <c r="AA1046" s="2563">
        <v>323</v>
      </c>
      <c r="AB1046" s="1216"/>
      <c r="AC1046" s="2564" t="s">
        <v>8</v>
      </c>
      <c r="AD1046" s="2565">
        <v>80000</v>
      </c>
      <c r="AE1046" s="1317"/>
      <c r="AF1046" s="1362"/>
      <c r="AG1046" s="1318"/>
      <c r="AH1046" s="1318"/>
      <c r="AI1046" s="1318"/>
      <c r="AJ1046" s="1318"/>
      <c r="AK1046" s="1318"/>
      <c r="AL1046" s="1318"/>
      <c r="AM1046" s="1318"/>
      <c r="AN1046" s="1318"/>
      <c r="AO1046" s="1318"/>
      <c r="AP1046" s="1318"/>
      <c r="AQ1046" s="1318"/>
      <c r="AR1046" s="1318"/>
      <c r="AS1046" s="1318"/>
      <c r="AT1046" s="1318"/>
      <c r="AU1046" s="1318"/>
      <c r="AV1046" s="1318"/>
      <c r="AW1046" s="1318"/>
      <c r="AX1046" s="1318"/>
      <c r="AY1046" s="1318"/>
      <c r="AZ1046" s="1318"/>
      <c r="BA1046" s="1318"/>
      <c r="BB1046" s="1318"/>
      <c r="BC1046" s="1318"/>
      <c r="BD1046" s="1318"/>
      <c r="BE1046" s="1329">
        <f>+AD1046</f>
        <v>80000</v>
      </c>
      <c r="BF1046" s="1318"/>
      <c r="BG1046" s="1318"/>
      <c r="BH1046" s="1318"/>
      <c r="BI1046" s="1318"/>
      <c r="BJ1046" s="1318"/>
      <c r="BK1046" s="1318"/>
      <c r="BL1046" s="1318"/>
      <c r="BM1046" s="1318"/>
      <c r="BN1046" s="1329"/>
      <c r="BO1046" s="1329"/>
      <c r="BP1046" s="1329"/>
      <c r="BQ1046" s="1329"/>
      <c r="BR1046" s="1329"/>
      <c r="BS1046" s="1329"/>
      <c r="BT1046" s="1329"/>
      <c r="BU1046" s="1329"/>
      <c r="BV1046" s="1329"/>
      <c r="BW1046" s="1329"/>
      <c r="BX1046" s="1329"/>
      <c r="BY1046" s="1329"/>
      <c r="BZ1046" s="1329"/>
      <c r="CA1046" s="1329"/>
      <c r="CB1046" s="1329"/>
      <c r="CC1046" s="1329"/>
      <c r="CD1046" s="1329"/>
      <c r="CE1046" s="1329"/>
      <c r="CF1046" s="1329"/>
      <c r="CG1046" s="1329"/>
      <c r="CH1046" s="1378">
        <f t="shared" si="26"/>
        <v>80000</v>
      </c>
      <c r="CI1046" s="1366"/>
    </row>
    <row r="1047" spans="1:87" s="386" customFormat="1" ht="59.25" customHeight="1">
      <c r="A1047" s="1678"/>
      <c r="B1047" s="2321"/>
      <c r="C1047" s="2227"/>
      <c r="D1047" s="2227"/>
      <c r="E1047" s="220"/>
      <c r="F1047" s="2225"/>
      <c r="G1047" s="2223"/>
      <c r="H1047" s="2141"/>
      <c r="I1047" s="218"/>
      <c r="J1047" s="197"/>
      <c r="K1047" s="2145" t="s">
        <v>2589</v>
      </c>
      <c r="L1047" s="2153"/>
      <c r="M1047" s="2143"/>
      <c r="N1047" s="3000"/>
      <c r="O1047" s="706"/>
      <c r="P1047" s="706"/>
      <c r="Q1047" s="704"/>
      <c r="R1047" s="705"/>
      <c r="S1047" s="707"/>
      <c r="T1047" s="725"/>
      <c r="U1047" s="705"/>
      <c r="V1047" s="706"/>
      <c r="W1047" s="704"/>
      <c r="X1047" s="705"/>
      <c r="Y1047" s="707"/>
      <c r="Z1047" s="3001"/>
      <c r="AA1047" s="734">
        <v>353</v>
      </c>
      <c r="AB1047" s="728"/>
      <c r="AC1047" s="735" t="s">
        <v>47</v>
      </c>
      <c r="AD1047" s="1825">
        <v>120000</v>
      </c>
      <c r="AE1047" s="1317"/>
      <c r="AF1047" s="1362"/>
      <c r="AG1047" s="1318"/>
      <c r="AH1047" s="1318"/>
      <c r="AI1047" s="1318"/>
      <c r="AJ1047" s="1318"/>
      <c r="AK1047" s="1318"/>
      <c r="AL1047" s="1318"/>
      <c r="AM1047" s="1318"/>
      <c r="AN1047" s="1318"/>
      <c r="AO1047" s="1318"/>
      <c r="AP1047" s="1318"/>
      <c r="AQ1047" s="1318"/>
      <c r="AR1047" s="1318"/>
      <c r="AS1047" s="1318"/>
      <c r="AT1047" s="1318"/>
      <c r="AU1047" s="1318"/>
      <c r="AV1047" s="1318"/>
      <c r="AW1047" s="1318"/>
      <c r="AX1047" s="1318"/>
      <c r="AY1047" s="1318"/>
      <c r="AZ1047" s="1318"/>
      <c r="BA1047" s="1318"/>
      <c r="BB1047" s="1318"/>
      <c r="BC1047" s="1318"/>
      <c r="BD1047" s="1318"/>
      <c r="BE1047" s="1318"/>
      <c r="BF1047" s="1318"/>
      <c r="BG1047" s="1318"/>
      <c r="BH1047" s="1318"/>
      <c r="BI1047" s="1318"/>
      <c r="BJ1047" s="1329">
        <f>+AD1047</f>
        <v>120000</v>
      </c>
      <c r="BK1047" s="1318"/>
      <c r="BL1047" s="1318"/>
      <c r="BM1047" s="1318"/>
      <c r="BN1047" s="1329"/>
      <c r="BO1047" s="1329"/>
      <c r="BP1047" s="1329"/>
      <c r="BQ1047" s="1329"/>
      <c r="BR1047" s="1329"/>
      <c r="BS1047" s="1329"/>
      <c r="BT1047" s="1329"/>
      <c r="BU1047" s="1329"/>
      <c r="BV1047" s="1329"/>
      <c r="BW1047" s="1329"/>
      <c r="BX1047" s="1329"/>
      <c r="BY1047" s="1329"/>
      <c r="BZ1047" s="1329"/>
      <c r="CA1047" s="1329"/>
      <c r="CB1047" s="1329"/>
      <c r="CC1047" s="1329"/>
      <c r="CD1047" s="1329"/>
      <c r="CE1047" s="1329"/>
      <c r="CF1047" s="1329"/>
      <c r="CG1047" s="1329"/>
      <c r="CH1047" s="1378">
        <f t="shared" si="26"/>
        <v>120000</v>
      </c>
      <c r="CI1047" s="1366"/>
    </row>
    <row r="1048" spans="1:87" s="386" customFormat="1" ht="51.75" customHeight="1">
      <c r="A1048" s="1678"/>
      <c r="B1048" s="2321"/>
      <c r="C1048" s="2227"/>
      <c r="D1048" s="2227"/>
      <c r="E1048" s="220"/>
      <c r="F1048" s="2225"/>
      <c r="G1048" s="2223"/>
      <c r="H1048" s="2141"/>
      <c r="I1048" s="218"/>
      <c r="J1048" s="2138"/>
      <c r="K1048" s="2176"/>
      <c r="L1048" s="2174"/>
      <c r="M1048" s="2175"/>
      <c r="N1048" s="2997"/>
      <c r="O1048" s="718"/>
      <c r="P1048" s="718"/>
      <c r="Q1048" s="716"/>
      <c r="R1048" s="717"/>
      <c r="S1048" s="719"/>
      <c r="T1048" s="720"/>
      <c r="U1048" s="717"/>
      <c r="V1048" s="718"/>
      <c r="W1048" s="716"/>
      <c r="X1048" s="717"/>
      <c r="Y1048" s="719"/>
      <c r="Z1048" s="2998"/>
      <c r="AA1048" s="736"/>
      <c r="AB1048" s="732"/>
      <c r="AC1048" s="737"/>
      <c r="AD1048" s="1826"/>
      <c r="AE1048" s="1317"/>
      <c r="AF1048" s="1362"/>
      <c r="AG1048" s="1318"/>
      <c r="AH1048" s="1318"/>
      <c r="AI1048" s="1318"/>
      <c r="AJ1048" s="1318"/>
      <c r="AK1048" s="1318"/>
      <c r="AL1048" s="1318"/>
      <c r="AM1048" s="1318"/>
      <c r="AN1048" s="1318"/>
      <c r="AO1048" s="1318"/>
      <c r="AP1048" s="1318"/>
      <c r="AQ1048" s="1318"/>
      <c r="AR1048" s="1318"/>
      <c r="AS1048" s="1318"/>
      <c r="AT1048" s="1318"/>
      <c r="AU1048" s="1318"/>
      <c r="AV1048" s="1318"/>
      <c r="AW1048" s="1318"/>
      <c r="AX1048" s="1318"/>
      <c r="AY1048" s="1318"/>
      <c r="AZ1048" s="1318"/>
      <c r="BA1048" s="1318"/>
      <c r="BB1048" s="1318"/>
      <c r="BC1048" s="1318"/>
      <c r="BD1048" s="1318"/>
      <c r="BE1048" s="1318"/>
      <c r="BF1048" s="1318"/>
      <c r="BG1048" s="1318"/>
      <c r="BH1048" s="1318"/>
      <c r="BI1048" s="1318"/>
      <c r="BJ1048" s="1318"/>
      <c r="BK1048" s="1318"/>
      <c r="BL1048" s="1318"/>
      <c r="BM1048" s="1318"/>
      <c r="BN1048" s="1318"/>
      <c r="BO1048" s="1318"/>
      <c r="BP1048" s="1318"/>
      <c r="BQ1048" s="1318"/>
      <c r="BR1048" s="1318"/>
      <c r="BS1048" s="1318"/>
      <c r="BT1048" s="1318"/>
      <c r="BU1048" s="1318"/>
      <c r="BV1048" s="1318"/>
      <c r="BW1048" s="1318"/>
      <c r="BX1048" s="1318"/>
      <c r="BY1048" s="1318"/>
      <c r="BZ1048" s="1318"/>
      <c r="CA1048" s="1318"/>
      <c r="CB1048" s="1318"/>
      <c r="CC1048" s="1318"/>
      <c r="CD1048" s="1318"/>
      <c r="CE1048" s="1318"/>
      <c r="CF1048" s="1318"/>
      <c r="CG1048" s="1318"/>
      <c r="CH1048" s="1378">
        <f t="shared" si="26"/>
        <v>0</v>
      </c>
      <c r="CI1048" s="1366"/>
    </row>
    <row r="1049" spans="1:87" s="386" customFormat="1" ht="54.75" customHeight="1">
      <c r="A1049" s="1981"/>
      <c r="B1049" s="3492"/>
      <c r="C1049" s="3493"/>
      <c r="D1049" s="3493"/>
      <c r="E1049" s="3203"/>
      <c r="F1049" s="3203"/>
      <c r="G1049" s="3386"/>
      <c r="H1049" s="2141"/>
      <c r="I1049" s="1586">
        <v>211</v>
      </c>
      <c r="J1049" s="3494">
        <v>6</v>
      </c>
      <c r="K1049" s="3104" t="s">
        <v>1356</v>
      </c>
      <c r="L1049" s="3105" t="s">
        <v>1357</v>
      </c>
      <c r="M1049" s="3106" t="s">
        <v>1358</v>
      </c>
      <c r="N1049" s="738"/>
      <c r="O1049" s="739"/>
      <c r="P1049" s="389"/>
      <c r="Q1049" s="388"/>
      <c r="R1049" s="381"/>
      <c r="S1049" s="382"/>
      <c r="T1049" s="408"/>
      <c r="U1049" s="394"/>
      <c r="V1049" s="395"/>
      <c r="W1049" s="393"/>
      <c r="X1049" s="394"/>
      <c r="Y1049" s="407"/>
      <c r="Z1049" s="466"/>
      <c r="AA1049" s="265"/>
      <c r="AB1049" s="367"/>
      <c r="AC1049" s="898"/>
      <c r="AD1049" s="2556"/>
      <c r="AE1049" s="1317"/>
      <c r="AF1049" s="1362"/>
      <c r="AG1049" s="1318"/>
      <c r="AH1049" s="1318"/>
      <c r="AI1049" s="1318"/>
      <c r="AJ1049" s="1318"/>
      <c r="AK1049" s="1318"/>
      <c r="AL1049" s="1318"/>
      <c r="AM1049" s="1318"/>
      <c r="AN1049" s="1318"/>
      <c r="AO1049" s="1318"/>
      <c r="AP1049" s="1318"/>
      <c r="AQ1049" s="1318"/>
      <c r="AR1049" s="1318"/>
      <c r="AS1049" s="1318"/>
      <c r="AT1049" s="1318"/>
      <c r="AU1049" s="1318"/>
      <c r="AV1049" s="1318"/>
      <c r="AW1049" s="1318"/>
      <c r="AX1049" s="1318"/>
      <c r="AY1049" s="1318"/>
      <c r="AZ1049" s="1318"/>
      <c r="BA1049" s="1318"/>
      <c r="BB1049" s="1318"/>
      <c r="BC1049" s="1318"/>
      <c r="BD1049" s="1318"/>
      <c r="BE1049" s="1318"/>
      <c r="BF1049" s="1318"/>
      <c r="BG1049" s="1318"/>
      <c r="BH1049" s="1318"/>
      <c r="BI1049" s="1318"/>
      <c r="BJ1049" s="1318"/>
      <c r="BK1049" s="1318"/>
      <c r="BL1049" s="1318"/>
      <c r="BM1049" s="1318"/>
      <c r="BN1049" s="1318"/>
      <c r="BO1049" s="1318"/>
      <c r="BP1049" s="1318"/>
      <c r="BQ1049" s="1318"/>
      <c r="BR1049" s="1318"/>
      <c r="BS1049" s="1318"/>
      <c r="BT1049" s="1318"/>
      <c r="BU1049" s="1318"/>
      <c r="BV1049" s="1318"/>
      <c r="BW1049" s="1318"/>
      <c r="BX1049" s="1318"/>
      <c r="BY1049" s="1318"/>
      <c r="BZ1049" s="1318"/>
      <c r="CA1049" s="1318"/>
      <c r="CB1049" s="1318"/>
      <c r="CC1049" s="1318"/>
      <c r="CD1049" s="1318"/>
      <c r="CE1049" s="1318"/>
      <c r="CF1049" s="1318"/>
      <c r="CG1049" s="1318"/>
      <c r="CH1049" s="1378">
        <f t="shared" si="26"/>
        <v>0</v>
      </c>
      <c r="CI1049" s="1366"/>
    </row>
    <row r="1050" spans="1:87" s="386" customFormat="1" ht="56.25" customHeight="1">
      <c r="A1050" s="1981"/>
      <c r="B1050" s="3492"/>
      <c r="C1050" s="3493"/>
      <c r="D1050" s="3493"/>
      <c r="E1050" s="3203"/>
      <c r="F1050" s="3203"/>
      <c r="G1050" s="3386"/>
      <c r="H1050" s="2141"/>
      <c r="I1050" s="1584"/>
      <c r="J1050" s="3494"/>
      <c r="K1050" s="3104"/>
      <c r="L1050" s="3105"/>
      <c r="M1050" s="3106"/>
      <c r="N1050" s="738"/>
      <c r="O1050" s="739"/>
      <c r="P1050" s="389"/>
      <c r="Q1050" s="388"/>
      <c r="R1050" s="381"/>
      <c r="S1050" s="382"/>
      <c r="T1050" s="408"/>
      <c r="U1050" s="394"/>
      <c r="V1050" s="395"/>
      <c r="W1050" s="393"/>
      <c r="X1050" s="394"/>
      <c r="Y1050" s="407"/>
      <c r="Z1050" s="466"/>
      <c r="AA1050" s="265"/>
      <c r="AB1050" s="367"/>
      <c r="AC1050" s="898"/>
      <c r="AD1050" s="2556"/>
      <c r="AE1050" s="1317"/>
      <c r="AF1050" s="1362"/>
      <c r="AG1050" s="1318"/>
      <c r="AH1050" s="1318"/>
      <c r="AI1050" s="1318"/>
      <c r="AJ1050" s="1318"/>
      <c r="AK1050" s="1318"/>
      <c r="AL1050" s="1318"/>
      <c r="AM1050" s="1318"/>
      <c r="AN1050" s="1318"/>
      <c r="AO1050" s="1318"/>
      <c r="AP1050" s="1318"/>
      <c r="AQ1050" s="1318"/>
      <c r="AR1050" s="1318"/>
      <c r="AS1050" s="1318"/>
      <c r="AT1050" s="1318"/>
      <c r="AU1050" s="1318"/>
      <c r="AV1050" s="1318"/>
      <c r="AW1050" s="1318"/>
      <c r="AX1050" s="1318"/>
      <c r="AY1050" s="1318"/>
      <c r="AZ1050" s="1318"/>
      <c r="BA1050" s="1318"/>
      <c r="BB1050" s="1318"/>
      <c r="BC1050" s="1318"/>
      <c r="BD1050" s="1318"/>
      <c r="BE1050" s="1318"/>
      <c r="BF1050" s="1318"/>
      <c r="BG1050" s="1318"/>
      <c r="BH1050" s="1318"/>
      <c r="BI1050" s="1318"/>
      <c r="BJ1050" s="1318"/>
      <c r="BK1050" s="1318"/>
      <c r="BL1050" s="1318"/>
      <c r="BM1050" s="1318"/>
      <c r="BN1050" s="1318"/>
      <c r="BO1050" s="1318"/>
      <c r="BP1050" s="1318"/>
      <c r="BQ1050" s="1318"/>
      <c r="BR1050" s="1318"/>
      <c r="BS1050" s="1318"/>
      <c r="BT1050" s="1318"/>
      <c r="BU1050" s="1318"/>
      <c r="BV1050" s="1318"/>
      <c r="BW1050" s="1318"/>
      <c r="BX1050" s="1318"/>
      <c r="BY1050" s="1318"/>
      <c r="BZ1050" s="1318"/>
      <c r="CA1050" s="1318"/>
      <c r="CB1050" s="1318"/>
      <c r="CC1050" s="1318"/>
      <c r="CD1050" s="1318"/>
      <c r="CE1050" s="1318"/>
      <c r="CF1050" s="1318"/>
      <c r="CG1050" s="1318"/>
      <c r="CH1050" s="1378">
        <f t="shared" si="26"/>
        <v>0</v>
      </c>
      <c r="CI1050" s="1366"/>
    </row>
    <row r="1051" spans="1:87" s="386" customFormat="1" ht="83.25" customHeight="1">
      <c r="A1051" s="1981"/>
      <c r="B1051" s="3492"/>
      <c r="C1051" s="3493"/>
      <c r="D1051" s="3493"/>
      <c r="E1051" s="3203"/>
      <c r="F1051" s="3203"/>
      <c r="G1051" s="3386"/>
      <c r="H1051" s="2141"/>
      <c r="I1051" s="1584"/>
      <c r="J1051" s="3494"/>
      <c r="K1051" s="3104"/>
      <c r="L1051" s="3105"/>
      <c r="M1051" s="3106"/>
      <c r="N1051" s="738"/>
      <c r="O1051" s="739"/>
      <c r="P1051" s="389"/>
      <c r="Q1051" s="388"/>
      <c r="R1051" s="381"/>
      <c r="S1051" s="382"/>
      <c r="T1051" s="408"/>
      <c r="U1051" s="394"/>
      <c r="V1051" s="395"/>
      <c r="W1051" s="393"/>
      <c r="X1051" s="394"/>
      <c r="Y1051" s="407"/>
      <c r="Z1051" s="466"/>
      <c r="AA1051" s="265"/>
      <c r="AB1051" s="367"/>
      <c r="AC1051" s="898"/>
      <c r="AD1051" s="2556"/>
      <c r="AE1051" s="1317"/>
      <c r="AF1051" s="1362"/>
      <c r="AG1051" s="1318"/>
      <c r="AH1051" s="1318"/>
      <c r="AI1051" s="1318"/>
      <c r="AJ1051" s="1318"/>
      <c r="AK1051" s="1318"/>
      <c r="AL1051" s="1318"/>
      <c r="AM1051" s="1318"/>
      <c r="AN1051" s="1318"/>
      <c r="AO1051" s="1318"/>
      <c r="AP1051" s="1318"/>
      <c r="AQ1051" s="1318"/>
      <c r="AR1051" s="1318"/>
      <c r="AS1051" s="1318"/>
      <c r="AT1051" s="1318"/>
      <c r="AU1051" s="1318"/>
      <c r="AV1051" s="1318"/>
      <c r="AW1051" s="1318"/>
      <c r="AX1051" s="1318"/>
      <c r="AY1051" s="1318"/>
      <c r="AZ1051" s="1318"/>
      <c r="BA1051" s="1318"/>
      <c r="BB1051" s="1318"/>
      <c r="BC1051" s="1318"/>
      <c r="BD1051" s="1318"/>
      <c r="BE1051" s="1318"/>
      <c r="BF1051" s="1318"/>
      <c r="BG1051" s="1318"/>
      <c r="BH1051" s="1318"/>
      <c r="BI1051" s="1318"/>
      <c r="BJ1051" s="1318"/>
      <c r="BK1051" s="1318"/>
      <c r="BL1051" s="1318"/>
      <c r="BM1051" s="1318"/>
      <c r="BN1051" s="1318"/>
      <c r="BO1051" s="1318"/>
      <c r="BP1051" s="1318"/>
      <c r="BQ1051" s="1318"/>
      <c r="BR1051" s="1318"/>
      <c r="BS1051" s="1318"/>
      <c r="BT1051" s="1318"/>
      <c r="BU1051" s="1318"/>
      <c r="BV1051" s="1318"/>
      <c r="BW1051" s="1318"/>
      <c r="BX1051" s="1318"/>
      <c r="BY1051" s="1318"/>
      <c r="BZ1051" s="1318"/>
      <c r="CA1051" s="1318"/>
      <c r="CB1051" s="1318"/>
      <c r="CC1051" s="1318"/>
      <c r="CD1051" s="1318"/>
      <c r="CE1051" s="1318"/>
      <c r="CF1051" s="1318"/>
      <c r="CG1051" s="1318"/>
      <c r="CH1051" s="1378">
        <f t="shared" si="26"/>
        <v>0</v>
      </c>
      <c r="CI1051" s="1366"/>
    </row>
    <row r="1052" spans="1:87" s="386" customFormat="1" ht="33.75" customHeight="1">
      <c r="A1052" s="1981"/>
      <c r="B1052" s="3492"/>
      <c r="C1052" s="3493"/>
      <c r="D1052" s="3493"/>
      <c r="E1052" s="3203"/>
      <c r="F1052" s="3203"/>
      <c r="G1052" s="3386"/>
      <c r="H1052" s="2141"/>
      <c r="I1052" s="1585"/>
      <c r="J1052" s="2226"/>
      <c r="K1052" s="2145"/>
      <c r="L1052" s="2153"/>
      <c r="M1052" s="2143"/>
      <c r="N1052" s="738"/>
      <c r="O1052" s="739"/>
      <c r="P1052" s="389"/>
      <c r="Q1052" s="388"/>
      <c r="R1052" s="381"/>
      <c r="S1052" s="382"/>
      <c r="T1052" s="408"/>
      <c r="U1052" s="394"/>
      <c r="V1052" s="395"/>
      <c r="W1052" s="393"/>
      <c r="X1052" s="394"/>
      <c r="Y1052" s="407"/>
      <c r="Z1052" s="466"/>
      <c r="AA1052" s="265"/>
      <c r="AB1052" s="367"/>
      <c r="AC1052" s="898"/>
      <c r="AD1052" s="2556"/>
      <c r="AE1052" s="1317"/>
      <c r="AF1052" s="1362"/>
      <c r="AG1052" s="1318"/>
      <c r="AH1052" s="1318"/>
      <c r="AI1052" s="1318"/>
      <c r="AJ1052" s="1318"/>
      <c r="AK1052" s="1318"/>
      <c r="AL1052" s="1318"/>
      <c r="AM1052" s="1318"/>
      <c r="AN1052" s="1318"/>
      <c r="AO1052" s="1318"/>
      <c r="AP1052" s="1318"/>
      <c r="AQ1052" s="1318"/>
      <c r="AR1052" s="1318"/>
      <c r="AS1052" s="1318"/>
      <c r="AT1052" s="1318"/>
      <c r="AU1052" s="1318"/>
      <c r="AV1052" s="1318"/>
      <c r="AW1052" s="1318"/>
      <c r="AX1052" s="1318"/>
      <c r="AY1052" s="1318"/>
      <c r="AZ1052" s="1318"/>
      <c r="BA1052" s="1318"/>
      <c r="BB1052" s="1318"/>
      <c r="BC1052" s="1318"/>
      <c r="BD1052" s="1318"/>
      <c r="BE1052" s="1318"/>
      <c r="BF1052" s="1318"/>
      <c r="BG1052" s="1318"/>
      <c r="BH1052" s="1318"/>
      <c r="BI1052" s="1318"/>
      <c r="BJ1052" s="1318"/>
      <c r="BK1052" s="1318"/>
      <c r="BL1052" s="1318"/>
      <c r="BM1052" s="1318"/>
      <c r="BN1052" s="1318"/>
      <c r="BO1052" s="1318"/>
      <c r="BP1052" s="1318"/>
      <c r="BQ1052" s="1318"/>
      <c r="BR1052" s="1318"/>
      <c r="BS1052" s="1318"/>
      <c r="BT1052" s="1318"/>
      <c r="BU1052" s="1318"/>
      <c r="BV1052" s="1318"/>
      <c r="BW1052" s="1318"/>
      <c r="BX1052" s="1318"/>
      <c r="BY1052" s="1318"/>
      <c r="BZ1052" s="1318"/>
      <c r="CA1052" s="1318"/>
      <c r="CB1052" s="1318"/>
      <c r="CC1052" s="1318"/>
      <c r="CD1052" s="1318"/>
      <c r="CE1052" s="1318"/>
      <c r="CF1052" s="1318"/>
      <c r="CG1052" s="1318"/>
      <c r="CH1052" s="1378">
        <f t="shared" si="26"/>
        <v>0</v>
      </c>
      <c r="CI1052" s="1366"/>
    </row>
    <row r="1053" spans="1:87" s="386" customFormat="1" ht="72.75" customHeight="1">
      <c r="A1053" s="1981"/>
      <c r="B1053" s="2224"/>
      <c r="C1053" s="2225"/>
      <c r="D1053" s="2225"/>
      <c r="E1053" s="2227"/>
      <c r="F1053" s="2227"/>
      <c r="G1053" s="2223"/>
      <c r="H1053" s="2141"/>
      <c r="I1053" s="218"/>
      <c r="J1053" s="2137"/>
      <c r="K1053" s="3301" t="s">
        <v>1359</v>
      </c>
      <c r="L1053" s="2161"/>
      <c r="M1053" s="2142"/>
      <c r="N1053" s="740"/>
      <c r="O1053" s="741"/>
      <c r="P1053" s="405"/>
      <c r="Q1053" s="403"/>
      <c r="R1053" s="404"/>
      <c r="S1053" s="428"/>
      <c r="T1053" s="429"/>
      <c r="U1053" s="404"/>
      <c r="V1053" s="405"/>
      <c r="W1053" s="403"/>
      <c r="X1053" s="404"/>
      <c r="Y1053" s="428"/>
      <c r="Z1053" s="715"/>
      <c r="AA1053" s="2392"/>
      <c r="AB1053" s="421"/>
      <c r="AC1053" s="2074"/>
      <c r="AD1053" s="2558"/>
      <c r="AE1053" s="1317"/>
      <c r="AF1053" s="1362"/>
      <c r="AG1053" s="1318"/>
      <c r="AH1053" s="1318"/>
      <c r="AI1053" s="1318"/>
      <c r="AJ1053" s="1318"/>
      <c r="AK1053" s="1318"/>
      <c r="AL1053" s="1318"/>
      <c r="AM1053" s="1318"/>
      <c r="AN1053" s="1318"/>
      <c r="AO1053" s="1318"/>
      <c r="AP1053" s="1318"/>
      <c r="AQ1053" s="1318"/>
      <c r="AR1053" s="1318"/>
      <c r="AS1053" s="1318"/>
      <c r="AT1053" s="1318"/>
      <c r="AU1053" s="1318"/>
      <c r="AV1053" s="1318"/>
      <c r="AW1053" s="1318"/>
      <c r="AX1053" s="1318"/>
      <c r="AY1053" s="1318"/>
      <c r="AZ1053" s="1318"/>
      <c r="BA1053" s="1318"/>
      <c r="BB1053" s="1318"/>
      <c r="BC1053" s="1318"/>
      <c r="BD1053" s="1318"/>
      <c r="BE1053" s="1318"/>
      <c r="BF1053" s="1318"/>
      <c r="BG1053" s="1318"/>
      <c r="BH1053" s="1318"/>
      <c r="BI1053" s="1318"/>
      <c r="BJ1053" s="1318"/>
      <c r="BK1053" s="1318"/>
      <c r="BL1053" s="1318"/>
      <c r="BM1053" s="1318"/>
      <c r="BN1053" s="1318"/>
      <c r="BO1053" s="1318"/>
      <c r="BP1053" s="1318"/>
      <c r="BQ1053" s="1318"/>
      <c r="BR1053" s="1318"/>
      <c r="BS1053" s="1318"/>
      <c r="BT1053" s="1318"/>
      <c r="BU1053" s="1318"/>
      <c r="BV1053" s="1318"/>
      <c r="BW1053" s="1318"/>
      <c r="BX1053" s="1318"/>
      <c r="BY1053" s="1318"/>
      <c r="BZ1053" s="1318"/>
      <c r="CA1053" s="1318"/>
      <c r="CB1053" s="1318"/>
      <c r="CC1053" s="1318"/>
      <c r="CD1053" s="1318"/>
      <c r="CE1053" s="1318"/>
      <c r="CF1053" s="1318"/>
      <c r="CG1053" s="1318"/>
      <c r="CH1053" s="1378">
        <f t="shared" si="26"/>
        <v>0</v>
      </c>
      <c r="CI1053" s="1366"/>
    </row>
    <row r="1054" spans="1:87" s="386" customFormat="1" ht="103.5" customHeight="1">
      <c r="A1054" s="1981"/>
      <c r="B1054" s="2224"/>
      <c r="C1054" s="2225"/>
      <c r="D1054" s="2225"/>
      <c r="E1054" s="2227"/>
      <c r="F1054" s="2227"/>
      <c r="G1054" s="2223"/>
      <c r="H1054" s="2141"/>
      <c r="I1054" s="218"/>
      <c r="J1054" s="2226"/>
      <c r="K1054" s="3193"/>
      <c r="L1054" s="2153"/>
      <c r="M1054" s="2143"/>
      <c r="N1054" s="742"/>
      <c r="O1054" s="743"/>
      <c r="P1054" s="395"/>
      <c r="Q1054" s="393"/>
      <c r="R1054" s="394"/>
      <c r="S1054" s="407"/>
      <c r="T1054" s="408"/>
      <c r="U1054" s="394"/>
      <c r="V1054" s="395"/>
      <c r="W1054" s="393"/>
      <c r="X1054" s="394"/>
      <c r="Y1054" s="407"/>
      <c r="Z1054" s="466"/>
      <c r="AA1054" s="265"/>
      <c r="AB1054" s="367"/>
      <c r="AC1054" s="898"/>
      <c r="AD1054" s="2556"/>
      <c r="AE1054" s="1317"/>
      <c r="AF1054" s="1362"/>
      <c r="AG1054" s="1318"/>
      <c r="AH1054" s="1318"/>
      <c r="AI1054" s="1318"/>
      <c r="AJ1054" s="1318"/>
      <c r="AK1054" s="1318"/>
      <c r="AL1054" s="1318"/>
      <c r="AM1054" s="1318"/>
      <c r="AN1054" s="1318"/>
      <c r="AO1054" s="1318"/>
      <c r="AP1054" s="1318"/>
      <c r="AQ1054" s="1318"/>
      <c r="AR1054" s="1318"/>
      <c r="AS1054" s="1318"/>
      <c r="AT1054" s="1318"/>
      <c r="AU1054" s="1318"/>
      <c r="AV1054" s="1318"/>
      <c r="AW1054" s="1318"/>
      <c r="AX1054" s="1318"/>
      <c r="AY1054" s="1318"/>
      <c r="AZ1054" s="1318"/>
      <c r="BA1054" s="1318"/>
      <c r="BB1054" s="1318"/>
      <c r="BC1054" s="1318"/>
      <c r="BD1054" s="1318"/>
      <c r="BE1054" s="1318"/>
      <c r="BF1054" s="1318"/>
      <c r="BG1054" s="1318"/>
      <c r="BH1054" s="1318"/>
      <c r="BI1054" s="1318"/>
      <c r="BJ1054" s="1318"/>
      <c r="BK1054" s="1318"/>
      <c r="BL1054" s="1318"/>
      <c r="BM1054" s="1318"/>
      <c r="BN1054" s="1318"/>
      <c r="BO1054" s="1318"/>
      <c r="BP1054" s="1318"/>
      <c r="BQ1054" s="1318"/>
      <c r="BR1054" s="1318"/>
      <c r="BS1054" s="1318"/>
      <c r="BT1054" s="1318"/>
      <c r="BU1054" s="1318"/>
      <c r="BV1054" s="1318"/>
      <c r="BW1054" s="1318"/>
      <c r="BX1054" s="1318"/>
      <c r="BY1054" s="1318"/>
      <c r="BZ1054" s="1318"/>
      <c r="CA1054" s="1318"/>
      <c r="CB1054" s="1318"/>
      <c r="CC1054" s="1318"/>
      <c r="CD1054" s="1318"/>
      <c r="CE1054" s="1318"/>
      <c r="CF1054" s="1318"/>
      <c r="CG1054" s="1318"/>
      <c r="CH1054" s="1378">
        <f t="shared" si="26"/>
        <v>0</v>
      </c>
      <c r="CI1054" s="1366"/>
    </row>
    <row r="1055" spans="1:87" s="386" customFormat="1" ht="63.75" customHeight="1">
      <c r="A1055" s="1981"/>
      <c r="B1055" s="2224"/>
      <c r="C1055" s="2225"/>
      <c r="D1055" s="2225"/>
      <c r="E1055" s="2227"/>
      <c r="F1055" s="2227"/>
      <c r="G1055" s="2223"/>
      <c r="H1055" s="2141"/>
      <c r="I1055" s="218">
        <v>212</v>
      </c>
      <c r="J1055" s="2226">
        <v>7</v>
      </c>
      <c r="K1055" s="3104" t="s">
        <v>1360</v>
      </c>
      <c r="L1055" s="3105" t="s">
        <v>1361</v>
      </c>
      <c r="M1055" s="2143" t="s">
        <v>1362</v>
      </c>
      <c r="N1055" s="738"/>
      <c r="O1055" s="739"/>
      <c r="P1055" s="389"/>
      <c r="Q1055" s="388"/>
      <c r="R1055" s="381"/>
      <c r="S1055" s="382"/>
      <c r="T1055" s="380"/>
      <c r="U1055" s="381"/>
      <c r="V1055" s="389"/>
      <c r="W1055" s="388"/>
      <c r="X1055" s="381"/>
      <c r="Y1055" s="382"/>
      <c r="Z1055" s="466"/>
      <c r="AA1055" s="265"/>
      <c r="AB1055" s="367"/>
      <c r="AC1055" s="898"/>
      <c r="AD1055" s="2556"/>
      <c r="AE1055" s="1317"/>
      <c r="AF1055" s="1362"/>
      <c r="AG1055" s="1318"/>
      <c r="AH1055" s="1318"/>
      <c r="AI1055" s="1318"/>
      <c r="AJ1055" s="1318"/>
      <c r="AK1055" s="1318"/>
      <c r="AL1055" s="1318"/>
      <c r="AM1055" s="1318"/>
      <c r="AN1055" s="1318"/>
      <c r="AO1055" s="1318"/>
      <c r="AP1055" s="1318"/>
      <c r="AQ1055" s="1318"/>
      <c r="AR1055" s="1318"/>
      <c r="AS1055" s="1318"/>
      <c r="AT1055" s="1318"/>
      <c r="AU1055" s="1318"/>
      <c r="AV1055" s="1318"/>
      <c r="AW1055" s="1318"/>
      <c r="AX1055" s="1318"/>
      <c r="AY1055" s="1318"/>
      <c r="AZ1055" s="1318"/>
      <c r="BA1055" s="1318"/>
      <c r="BB1055" s="1318"/>
      <c r="BC1055" s="1318"/>
      <c r="BD1055" s="1318"/>
      <c r="BE1055" s="1318"/>
      <c r="BF1055" s="1318"/>
      <c r="BG1055" s="1318"/>
      <c r="BH1055" s="1318"/>
      <c r="BI1055" s="1318"/>
      <c r="BJ1055" s="1318"/>
      <c r="BK1055" s="1318"/>
      <c r="BL1055" s="1318"/>
      <c r="BM1055" s="1318"/>
      <c r="BN1055" s="1318"/>
      <c r="BO1055" s="1318"/>
      <c r="BP1055" s="1318"/>
      <c r="BQ1055" s="1318"/>
      <c r="BR1055" s="1318"/>
      <c r="BS1055" s="1318"/>
      <c r="BT1055" s="1318"/>
      <c r="BU1055" s="1318"/>
      <c r="BV1055" s="1318"/>
      <c r="BW1055" s="1318"/>
      <c r="BX1055" s="1318"/>
      <c r="BY1055" s="1318"/>
      <c r="BZ1055" s="1318"/>
      <c r="CA1055" s="1318"/>
      <c r="CB1055" s="1318"/>
      <c r="CC1055" s="1318"/>
      <c r="CD1055" s="1318"/>
      <c r="CE1055" s="1318"/>
      <c r="CF1055" s="1318"/>
      <c r="CG1055" s="1318"/>
      <c r="CH1055" s="1378">
        <f t="shared" si="26"/>
        <v>0</v>
      </c>
      <c r="CI1055" s="1366"/>
    </row>
    <row r="1056" spans="1:87" s="386" customFormat="1" ht="65.25" customHeight="1">
      <c r="A1056" s="1981"/>
      <c r="B1056" s="2224"/>
      <c r="C1056" s="2225"/>
      <c r="D1056" s="2225"/>
      <c r="E1056" s="2227"/>
      <c r="F1056" s="2227"/>
      <c r="G1056" s="2223"/>
      <c r="H1056" s="2141"/>
      <c r="I1056" s="218"/>
      <c r="J1056" s="2226"/>
      <c r="K1056" s="3104"/>
      <c r="L1056" s="3105"/>
      <c r="M1056" s="2143"/>
      <c r="N1056" s="738"/>
      <c r="O1056" s="739"/>
      <c r="P1056" s="389"/>
      <c r="Q1056" s="388"/>
      <c r="R1056" s="381"/>
      <c r="S1056" s="382"/>
      <c r="T1056" s="380"/>
      <c r="U1056" s="381"/>
      <c r="V1056" s="389"/>
      <c r="W1056" s="388"/>
      <c r="X1056" s="381"/>
      <c r="Y1056" s="382"/>
      <c r="Z1056" s="466"/>
      <c r="AA1056" s="265"/>
      <c r="AB1056" s="367"/>
      <c r="AC1056" s="898"/>
      <c r="AD1056" s="2556"/>
      <c r="AE1056" s="1317"/>
      <c r="AF1056" s="1362"/>
      <c r="AG1056" s="1318"/>
      <c r="AH1056" s="1318"/>
      <c r="AI1056" s="1318"/>
      <c r="AJ1056" s="1318"/>
      <c r="AK1056" s="1318"/>
      <c r="AL1056" s="1318"/>
      <c r="AM1056" s="1318"/>
      <c r="AN1056" s="1318"/>
      <c r="AO1056" s="1318"/>
      <c r="AP1056" s="1318"/>
      <c r="AQ1056" s="1318"/>
      <c r="AR1056" s="1318"/>
      <c r="AS1056" s="1318"/>
      <c r="AT1056" s="1318"/>
      <c r="AU1056" s="1318"/>
      <c r="AV1056" s="1318"/>
      <c r="AW1056" s="1318"/>
      <c r="AX1056" s="1318"/>
      <c r="AY1056" s="1318"/>
      <c r="AZ1056" s="1318"/>
      <c r="BA1056" s="1318"/>
      <c r="BB1056" s="1318"/>
      <c r="BC1056" s="1318"/>
      <c r="BD1056" s="1318"/>
      <c r="BE1056" s="1318"/>
      <c r="BF1056" s="1318"/>
      <c r="BG1056" s="1318"/>
      <c r="BH1056" s="1318"/>
      <c r="BI1056" s="1318"/>
      <c r="BJ1056" s="1318"/>
      <c r="BK1056" s="1318"/>
      <c r="BL1056" s="1318"/>
      <c r="BM1056" s="1318"/>
      <c r="BN1056" s="1318"/>
      <c r="BO1056" s="1318"/>
      <c r="BP1056" s="1318"/>
      <c r="BQ1056" s="1318"/>
      <c r="BR1056" s="1318"/>
      <c r="BS1056" s="1318"/>
      <c r="BT1056" s="1318"/>
      <c r="BU1056" s="1318"/>
      <c r="BV1056" s="1318"/>
      <c r="BW1056" s="1318"/>
      <c r="BX1056" s="1318"/>
      <c r="BY1056" s="1318"/>
      <c r="BZ1056" s="1318"/>
      <c r="CA1056" s="1318"/>
      <c r="CB1056" s="1318"/>
      <c r="CC1056" s="1318"/>
      <c r="CD1056" s="1318"/>
      <c r="CE1056" s="1318"/>
      <c r="CF1056" s="1318"/>
      <c r="CG1056" s="1318"/>
      <c r="CH1056" s="1378">
        <f t="shared" si="26"/>
        <v>0</v>
      </c>
      <c r="CI1056" s="1366"/>
    </row>
    <row r="1057" spans="1:87" s="386" customFormat="1" ht="18" customHeight="1">
      <c r="A1057" s="1981"/>
      <c r="B1057" s="2224"/>
      <c r="C1057" s="2225"/>
      <c r="D1057" s="2225"/>
      <c r="E1057" s="2227"/>
      <c r="F1057" s="2227"/>
      <c r="G1057" s="2223"/>
      <c r="H1057" s="3096"/>
      <c r="I1057" s="218"/>
      <c r="J1057" s="2138"/>
      <c r="K1057" s="287"/>
      <c r="L1057" s="2174"/>
      <c r="M1057" s="2175"/>
      <c r="N1057" s="744"/>
      <c r="O1057" s="745"/>
      <c r="P1057" s="411"/>
      <c r="Q1057" s="398"/>
      <c r="R1057" s="396"/>
      <c r="S1057" s="397"/>
      <c r="T1057" s="399"/>
      <c r="U1057" s="396"/>
      <c r="V1057" s="411"/>
      <c r="W1057" s="398"/>
      <c r="X1057" s="396"/>
      <c r="Y1057" s="397"/>
      <c r="Z1057" s="703"/>
      <c r="AA1057" s="269"/>
      <c r="AB1057" s="401"/>
      <c r="AC1057" s="1662"/>
      <c r="AD1057" s="2557"/>
      <c r="AE1057" s="1317"/>
      <c r="AF1057" s="1362"/>
      <c r="AG1057" s="1318"/>
      <c r="AH1057" s="1318"/>
      <c r="AI1057" s="1318"/>
      <c r="AJ1057" s="1318"/>
      <c r="AK1057" s="1318"/>
      <c r="AL1057" s="1318"/>
      <c r="AM1057" s="1318"/>
      <c r="AN1057" s="1318"/>
      <c r="AO1057" s="1318"/>
      <c r="AP1057" s="1318"/>
      <c r="AQ1057" s="1318"/>
      <c r="AR1057" s="1318"/>
      <c r="AS1057" s="1318"/>
      <c r="AT1057" s="1318"/>
      <c r="AU1057" s="1318"/>
      <c r="AV1057" s="1318"/>
      <c r="AW1057" s="1318"/>
      <c r="AX1057" s="1318"/>
      <c r="AY1057" s="1318"/>
      <c r="AZ1057" s="1318"/>
      <c r="BA1057" s="1318"/>
      <c r="BB1057" s="1318"/>
      <c r="BC1057" s="1318"/>
      <c r="BD1057" s="1318"/>
      <c r="BE1057" s="1318"/>
      <c r="BF1057" s="1318"/>
      <c r="BG1057" s="1318"/>
      <c r="BH1057" s="1318"/>
      <c r="BI1057" s="1318"/>
      <c r="BJ1057" s="1318"/>
      <c r="BK1057" s="1318"/>
      <c r="BL1057" s="1318"/>
      <c r="BM1057" s="1318"/>
      <c r="BN1057" s="1318"/>
      <c r="BO1057" s="1318"/>
      <c r="BP1057" s="1318"/>
      <c r="BQ1057" s="1318"/>
      <c r="BR1057" s="1318"/>
      <c r="BS1057" s="1318"/>
      <c r="BT1057" s="1318"/>
      <c r="BU1057" s="1318"/>
      <c r="BV1057" s="1318"/>
      <c r="BW1057" s="1318"/>
      <c r="BX1057" s="1318"/>
      <c r="BY1057" s="1318"/>
      <c r="BZ1057" s="1318"/>
      <c r="CA1057" s="1318"/>
      <c r="CB1057" s="1318"/>
      <c r="CC1057" s="1318"/>
      <c r="CD1057" s="1318"/>
      <c r="CE1057" s="1318"/>
      <c r="CF1057" s="1318"/>
      <c r="CG1057" s="1318"/>
      <c r="CH1057" s="1378">
        <f t="shared" si="26"/>
        <v>0</v>
      </c>
      <c r="CI1057" s="1366"/>
    </row>
    <row r="1058" spans="1:87" s="386" customFormat="1" ht="27.75" customHeight="1">
      <c r="A1058" s="1981"/>
      <c r="B1058" s="2224"/>
      <c r="C1058" s="2225"/>
      <c r="D1058" s="2225"/>
      <c r="E1058" s="2227"/>
      <c r="F1058" s="2227"/>
      <c r="G1058" s="2223"/>
      <c r="H1058" s="3096"/>
      <c r="I1058" s="1586">
        <v>213</v>
      </c>
      <c r="J1058" s="2226">
        <v>8</v>
      </c>
      <c r="K1058" s="3103" t="s">
        <v>1363</v>
      </c>
      <c r="L1058" s="3123" t="s">
        <v>1364</v>
      </c>
      <c r="M1058" s="3179" t="s">
        <v>1194</v>
      </c>
      <c r="N1058" s="742"/>
      <c r="O1058" s="743"/>
      <c r="P1058" s="395"/>
      <c r="Q1058" s="393"/>
      <c r="R1058" s="394"/>
      <c r="S1058" s="382"/>
      <c r="T1058" s="380"/>
      <c r="U1058" s="381"/>
      <c r="V1058" s="395"/>
      <c r="W1058" s="393"/>
      <c r="X1058" s="394"/>
      <c r="Y1058" s="407"/>
      <c r="Z1058" s="466"/>
      <c r="AA1058" s="265"/>
      <c r="AB1058" s="367"/>
      <c r="AC1058" s="898"/>
      <c r="AD1058" s="2556"/>
      <c r="AE1058" s="1317"/>
      <c r="AF1058" s="1362"/>
      <c r="AG1058" s="1318"/>
      <c r="AH1058" s="1318"/>
      <c r="AI1058" s="1318"/>
      <c r="AJ1058" s="1318"/>
      <c r="AK1058" s="1318"/>
      <c r="AL1058" s="1318"/>
      <c r="AM1058" s="1318"/>
      <c r="AN1058" s="1318"/>
      <c r="AO1058" s="1318"/>
      <c r="AP1058" s="1318"/>
      <c r="AQ1058" s="1318"/>
      <c r="AR1058" s="1318"/>
      <c r="AS1058" s="1318"/>
      <c r="AT1058" s="1318"/>
      <c r="AU1058" s="1318"/>
      <c r="AV1058" s="1318"/>
      <c r="AW1058" s="1318"/>
      <c r="AX1058" s="1318"/>
      <c r="AY1058" s="1318"/>
      <c r="AZ1058" s="1318"/>
      <c r="BA1058" s="1318"/>
      <c r="BB1058" s="1318"/>
      <c r="BC1058" s="1318"/>
      <c r="BD1058" s="1318"/>
      <c r="BE1058" s="1318"/>
      <c r="BF1058" s="1318"/>
      <c r="BG1058" s="1318"/>
      <c r="BH1058" s="1318"/>
      <c r="BI1058" s="1318"/>
      <c r="BJ1058" s="1318"/>
      <c r="BK1058" s="1318"/>
      <c r="BL1058" s="1318"/>
      <c r="BM1058" s="1318"/>
      <c r="BN1058" s="1318"/>
      <c r="BO1058" s="1318"/>
      <c r="BP1058" s="1318"/>
      <c r="BQ1058" s="1318"/>
      <c r="BR1058" s="1318"/>
      <c r="BS1058" s="1318"/>
      <c r="BT1058" s="1318"/>
      <c r="BU1058" s="1318"/>
      <c r="BV1058" s="1318"/>
      <c r="BW1058" s="1318"/>
      <c r="BX1058" s="1318"/>
      <c r="BY1058" s="1318"/>
      <c r="BZ1058" s="1318"/>
      <c r="CA1058" s="1318"/>
      <c r="CB1058" s="1318"/>
      <c r="CC1058" s="1318"/>
      <c r="CD1058" s="1318"/>
      <c r="CE1058" s="1318"/>
      <c r="CF1058" s="1318"/>
      <c r="CG1058" s="1318"/>
      <c r="CH1058" s="1378">
        <f t="shared" si="26"/>
        <v>0</v>
      </c>
      <c r="CI1058" s="1366"/>
    </row>
    <row r="1059" spans="1:87" s="386" customFormat="1" ht="105.75" customHeight="1">
      <c r="A1059" s="1981"/>
      <c r="B1059" s="2224"/>
      <c r="C1059" s="2225"/>
      <c r="D1059" s="2225"/>
      <c r="E1059" s="2227"/>
      <c r="F1059" s="2227"/>
      <c r="G1059" s="2223"/>
      <c r="H1059" s="3096"/>
      <c r="I1059" s="1584"/>
      <c r="J1059" s="2226"/>
      <c r="K1059" s="3104"/>
      <c r="L1059" s="3105"/>
      <c r="M1059" s="3106"/>
      <c r="N1059" s="742"/>
      <c r="O1059" s="743"/>
      <c r="P1059" s="395"/>
      <c r="Q1059" s="393"/>
      <c r="R1059" s="394"/>
      <c r="S1059" s="382"/>
      <c r="T1059" s="380"/>
      <c r="U1059" s="381"/>
      <c r="V1059" s="395"/>
      <c r="W1059" s="393"/>
      <c r="X1059" s="394"/>
      <c r="Y1059" s="407"/>
      <c r="Z1059" s="466"/>
      <c r="AA1059" s="265"/>
      <c r="AB1059" s="367"/>
      <c r="AC1059" s="898"/>
      <c r="AD1059" s="2556"/>
      <c r="AE1059" s="1317"/>
      <c r="AF1059" s="1362"/>
      <c r="AG1059" s="1318"/>
      <c r="AH1059" s="1318"/>
      <c r="AI1059" s="1318"/>
      <c r="AJ1059" s="1318"/>
      <c r="AK1059" s="1318"/>
      <c r="AL1059" s="1318"/>
      <c r="AM1059" s="1318"/>
      <c r="AN1059" s="1318"/>
      <c r="AO1059" s="1318"/>
      <c r="AP1059" s="1318"/>
      <c r="AQ1059" s="1318"/>
      <c r="AR1059" s="1318"/>
      <c r="AS1059" s="1318"/>
      <c r="AT1059" s="1318"/>
      <c r="AU1059" s="1318"/>
      <c r="AV1059" s="1318"/>
      <c r="AW1059" s="1318"/>
      <c r="AX1059" s="1318"/>
      <c r="AY1059" s="1318"/>
      <c r="AZ1059" s="1318"/>
      <c r="BA1059" s="1318"/>
      <c r="BB1059" s="1318"/>
      <c r="BC1059" s="1318"/>
      <c r="BD1059" s="1318"/>
      <c r="BE1059" s="1318"/>
      <c r="BF1059" s="1318"/>
      <c r="BG1059" s="1318"/>
      <c r="BH1059" s="1318"/>
      <c r="BI1059" s="1318"/>
      <c r="BJ1059" s="1318"/>
      <c r="BK1059" s="1318"/>
      <c r="BL1059" s="1318"/>
      <c r="BM1059" s="1318"/>
      <c r="BN1059" s="1318"/>
      <c r="BO1059" s="1318"/>
      <c r="BP1059" s="1318"/>
      <c r="BQ1059" s="1318"/>
      <c r="BR1059" s="1318"/>
      <c r="BS1059" s="1318"/>
      <c r="BT1059" s="1318"/>
      <c r="BU1059" s="1318"/>
      <c r="BV1059" s="1318"/>
      <c r="BW1059" s="1318"/>
      <c r="BX1059" s="1318"/>
      <c r="BY1059" s="1318"/>
      <c r="BZ1059" s="1318"/>
      <c r="CA1059" s="1318"/>
      <c r="CB1059" s="1318"/>
      <c r="CC1059" s="1318"/>
      <c r="CD1059" s="1318"/>
      <c r="CE1059" s="1318"/>
      <c r="CF1059" s="1318"/>
      <c r="CG1059" s="1318"/>
      <c r="CH1059" s="1378">
        <f t="shared" si="26"/>
        <v>0</v>
      </c>
      <c r="CI1059" s="1366"/>
    </row>
    <row r="1060" spans="1:87" s="386" customFormat="1" ht="24.95" customHeight="1">
      <c r="A1060" s="1678"/>
      <c r="B1060" s="1710"/>
      <c r="C1060" s="2227"/>
      <c r="D1060" s="2227"/>
      <c r="E1060" s="2227"/>
      <c r="F1060" s="2227"/>
      <c r="G1060" s="2223"/>
      <c r="H1060" s="1165"/>
      <c r="I1060" s="1585"/>
      <c r="J1060" s="2138"/>
      <c r="K1060" s="287"/>
      <c r="L1060" s="2174"/>
      <c r="M1060" s="2175"/>
      <c r="N1060" s="744"/>
      <c r="O1060" s="745"/>
      <c r="P1060" s="411"/>
      <c r="Q1060" s="398"/>
      <c r="R1060" s="396"/>
      <c r="S1060" s="397"/>
      <c r="T1060" s="399"/>
      <c r="U1060" s="396"/>
      <c r="V1060" s="411"/>
      <c r="W1060" s="398"/>
      <c r="X1060" s="396"/>
      <c r="Y1060" s="397"/>
      <c r="Z1060" s="703"/>
      <c r="AA1060" s="269"/>
      <c r="AB1060" s="401"/>
      <c r="AC1060" s="1662"/>
      <c r="AD1060" s="2557"/>
      <c r="AE1060" s="1317"/>
      <c r="AF1060" s="1362"/>
      <c r="AG1060" s="1318"/>
      <c r="AH1060" s="1318"/>
      <c r="AI1060" s="1318"/>
      <c r="AJ1060" s="1318"/>
      <c r="AK1060" s="1318"/>
      <c r="AL1060" s="1318"/>
      <c r="AM1060" s="1318"/>
      <c r="AN1060" s="1318"/>
      <c r="AO1060" s="1318"/>
      <c r="AP1060" s="1318"/>
      <c r="AQ1060" s="1318"/>
      <c r="AR1060" s="1318"/>
      <c r="AS1060" s="1318"/>
      <c r="AT1060" s="1318"/>
      <c r="AU1060" s="1318"/>
      <c r="AV1060" s="1318"/>
      <c r="AW1060" s="1318"/>
      <c r="AX1060" s="1318"/>
      <c r="AY1060" s="1318"/>
      <c r="AZ1060" s="1318"/>
      <c r="BA1060" s="1318"/>
      <c r="BB1060" s="1318"/>
      <c r="BC1060" s="1318"/>
      <c r="BD1060" s="1318"/>
      <c r="BE1060" s="1318"/>
      <c r="BF1060" s="1318"/>
      <c r="BG1060" s="1318"/>
      <c r="BH1060" s="1318"/>
      <c r="BI1060" s="1318"/>
      <c r="BJ1060" s="1318"/>
      <c r="BK1060" s="1318"/>
      <c r="BL1060" s="1318"/>
      <c r="BM1060" s="1318"/>
      <c r="BN1060" s="1318"/>
      <c r="BO1060" s="1318"/>
      <c r="BP1060" s="1318"/>
      <c r="BQ1060" s="1318"/>
      <c r="BR1060" s="1318"/>
      <c r="BS1060" s="1318"/>
      <c r="BT1060" s="1318"/>
      <c r="BU1060" s="1318"/>
      <c r="BV1060" s="1318"/>
      <c r="BW1060" s="1318"/>
      <c r="BX1060" s="1318"/>
      <c r="BY1060" s="1318"/>
      <c r="BZ1060" s="1318"/>
      <c r="CA1060" s="1318"/>
      <c r="CB1060" s="1318"/>
      <c r="CC1060" s="1318"/>
      <c r="CD1060" s="1318"/>
      <c r="CE1060" s="1318"/>
      <c r="CF1060" s="1318"/>
      <c r="CG1060" s="1318"/>
      <c r="CH1060" s="1378">
        <f t="shared" si="26"/>
        <v>0</v>
      </c>
      <c r="CI1060" s="1366"/>
    </row>
    <row r="1061" spans="1:87" s="386" customFormat="1" ht="45.75" customHeight="1">
      <c r="A1061" s="1678"/>
      <c r="B1061" s="2321"/>
      <c r="C1061" s="2227"/>
      <c r="D1061" s="2227"/>
      <c r="E1061" s="2227"/>
      <c r="F1061" s="2227"/>
      <c r="G1061" s="2223"/>
      <c r="H1061" s="3097" t="s">
        <v>2527</v>
      </c>
      <c r="I1061" s="218"/>
      <c r="J1061" s="2226"/>
      <c r="K1061" s="3301" t="s">
        <v>1365</v>
      </c>
      <c r="L1061" s="2153"/>
      <c r="M1061" s="159"/>
      <c r="N1061" s="742"/>
      <c r="O1061" s="743"/>
      <c r="P1061" s="395"/>
      <c r="Q1061" s="393"/>
      <c r="R1061" s="394"/>
      <c r="S1061" s="407"/>
      <c r="T1061" s="408"/>
      <c r="U1061" s="394"/>
      <c r="V1061" s="395"/>
      <c r="W1061" s="393"/>
      <c r="X1061" s="394"/>
      <c r="Y1061" s="407"/>
      <c r="Z1061" s="466"/>
      <c r="AA1061" s="265"/>
      <c r="AB1061" s="367"/>
      <c r="AC1061" s="898"/>
      <c r="AD1061" s="2556"/>
      <c r="AE1061" s="1317"/>
      <c r="AF1061" s="1362"/>
      <c r="AG1061" s="1318"/>
      <c r="AH1061" s="1318"/>
      <c r="AI1061" s="1318"/>
      <c r="AJ1061" s="1318"/>
      <c r="AK1061" s="1318"/>
      <c r="AL1061" s="1318"/>
      <c r="AM1061" s="1318"/>
      <c r="AN1061" s="1318"/>
      <c r="AO1061" s="1318"/>
      <c r="AP1061" s="1318"/>
      <c r="AQ1061" s="1318"/>
      <c r="AR1061" s="1318"/>
      <c r="AS1061" s="1318"/>
      <c r="AT1061" s="1318"/>
      <c r="AU1061" s="1318"/>
      <c r="AV1061" s="1318"/>
      <c r="AW1061" s="1318"/>
      <c r="AX1061" s="1318"/>
      <c r="AY1061" s="1318"/>
      <c r="AZ1061" s="1318"/>
      <c r="BA1061" s="1318"/>
      <c r="BB1061" s="1318"/>
      <c r="BC1061" s="1318"/>
      <c r="BD1061" s="1318"/>
      <c r="BE1061" s="1318"/>
      <c r="BF1061" s="1318"/>
      <c r="BG1061" s="1318"/>
      <c r="BH1061" s="1318"/>
      <c r="BI1061" s="1318"/>
      <c r="BJ1061" s="1318"/>
      <c r="BK1061" s="1318"/>
      <c r="BL1061" s="1318"/>
      <c r="BM1061" s="1318"/>
      <c r="BN1061" s="1318"/>
      <c r="BO1061" s="1318"/>
      <c r="BP1061" s="1318"/>
      <c r="BQ1061" s="1318"/>
      <c r="BR1061" s="1318"/>
      <c r="BS1061" s="1318"/>
      <c r="BT1061" s="1318"/>
      <c r="BU1061" s="1318"/>
      <c r="BV1061" s="1318"/>
      <c r="BW1061" s="1318"/>
      <c r="BX1061" s="1318"/>
      <c r="BY1061" s="1318"/>
      <c r="BZ1061" s="1318"/>
      <c r="CA1061" s="1318"/>
      <c r="CB1061" s="1318"/>
      <c r="CC1061" s="1318"/>
      <c r="CD1061" s="1318"/>
      <c r="CE1061" s="1318"/>
      <c r="CF1061" s="1318"/>
      <c r="CG1061" s="1318"/>
      <c r="CH1061" s="1378">
        <f t="shared" si="26"/>
        <v>0</v>
      </c>
      <c r="CI1061" s="1366"/>
    </row>
    <row r="1062" spans="1:87" s="386" customFormat="1" ht="72" customHeight="1">
      <c r="A1062" s="1678"/>
      <c r="B1062" s="2321"/>
      <c r="C1062" s="2227"/>
      <c r="D1062" s="2227"/>
      <c r="E1062" s="2227"/>
      <c r="F1062" s="2227"/>
      <c r="G1062" s="2223"/>
      <c r="H1062" s="3097"/>
      <c r="I1062" s="218"/>
      <c r="J1062" s="2226"/>
      <c r="K1062" s="3193"/>
      <c r="L1062" s="2153"/>
      <c r="M1062" s="159"/>
      <c r="N1062" s="742"/>
      <c r="O1062" s="743"/>
      <c r="P1062" s="395"/>
      <c r="Q1062" s="393"/>
      <c r="R1062" s="394"/>
      <c r="S1062" s="407"/>
      <c r="T1062" s="408"/>
      <c r="U1062" s="394"/>
      <c r="V1062" s="395"/>
      <c r="W1062" s="393"/>
      <c r="X1062" s="394"/>
      <c r="Y1062" s="407"/>
      <c r="Z1062" s="466"/>
      <c r="AA1062" s="265"/>
      <c r="AB1062" s="367"/>
      <c r="AC1062" s="898"/>
      <c r="AD1062" s="2556"/>
      <c r="AE1062" s="1317"/>
      <c r="AF1062" s="1362"/>
      <c r="AG1062" s="1318"/>
      <c r="AH1062" s="1318"/>
      <c r="AI1062" s="1318"/>
      <c r="AJ1062" s="1318"/>
      <c r="AK1062" s="1318"/>
      <c r="AL1062" s="1318"/>
      <c r="AM1062" s="1318"/>
      <c r="AN1062" s="1318"/>
      <c r="AO1062" s="1318"/>
      <c r="AP1062" s="1318"/>
      <c r="AQ1062" s="1318"/>
      <c r="AR1062" s="1318"/>
      <c r="AS1062" s="1318"/>
      <c r="AT1062" s="1318"/>
      <c r="AU1062" s="1318"/>
      <c r="AV1062" s="1318"/>
      <c r="AW1062" s="1318"/>
      <c r="AX1062" s="1318"/>
      <c r="AY1062" s="1318"/>
      <c r="AZ1062" s="1318"/>
      <c r="BA1062" s="1318"/>
      <c r="BB1062" s="1318"/>
      <c r="BC1062" s="1318"/>
      <c r="BD1062" s="1318"/>
      <c r="BE1062" s="1318"/>
      <c r="BF1062" s="1318"/>
      <c r="BG1062" s="1318"/>
      <c r="BH1062" s="1318"/>
      <c r="BI1062" s="1318"/>
      <c r="BJ1062" s="1318"/>
      <c r="BK1062" s="1318"/>
      <c r="BL1062" s="1318"/>
      <c r="BM1062" s="1318"/>
      <c r="BN1062" s="1318"/>
      <c r="BO1062" s="1318"/>
      <c r="BP1062" s="1318"/>
      <c r="BQ1062" s="1318"/>
      <c r="BR1062" s="1318"/>
      <c r="BS1062" s="1318"/>
      <c r="BT1062" s="1318"/>
      <c r="BU1062" s="1318"/>
      <c r="BV1062" s="1318"/>
      <c r="BW1062" s="1318"/>
      <c r="BX1062" s="1318"/>
      <c r="BY1062" s="1318"/>
      <c r="BZ1062" s="1318"/>
      <c r="CA1062" s="1318"/>
      <c r="CB1062" s="1318"/>
      <c r="CC1062" s="1318"/>
      <c r="CD1062" s="1318"/>
      <c r="CE1062" s="1318"/>
      <c r="CF1062" s="1318"/>
      <c r="CG1062" s="1318"/>
      <c r="CH1062" s="1378">
        <f t="shared" si="26"/>
        <v>0</v>
      </c>
      <c r="CI1062" s="1366"/>
    </row>
    <row r="1063" spans="1:87" s="386" customFormat="1" ht="107.25" customHeight="1">
      <c r="A1063" s="1678"/>
      <c r="B1063" s="2136"/>
      <c r="C1063" s="3085"/>
      <c r="D1063" s="3085"/>
      <c r="E1063" s="3085"/>
      <c r="F1063" s="3085"/>
      <c r="G1063" s="2157"/>
      <c r="H1063" s="3097"/>
      <c r="I1063" s="218">
        <v>214</v>
      </c>
      <c r="J1063" s="2226">
        <v>9</v>
      </c>
      <c r="K1063" s="2197" t="s">
        <v>1366</v>
      </c>
      <c r="L1063" s="2149" t="s">
        <v>1367</v>
      </c>
      <c r="M1063" s="1933" t="s">
        <v>1368</v>
      </c>
      <c r="N1063" s="388"/>
      <c r="O1063" s="381"/>
      <c r="P1063" s="389"/>
      <c r="Q1063" s="388"/>
      <c r="R1063" s="381"/>
      <c r="S1063" s="382"/>
      <c r="T1063" s="380"/>
      <c r="U1063" s="381"/>
      <c r="V1063" s="389"/>
      <c r="W1063" s="388"/>
      <c r="X1063" s="381"/>
      <c r="Y1063" s="382"/>
      <c r="Z1063" s="466"/>
      <c r="AA1063" s="265"/>
      <c r="AB1063" s="367"/>
      <c r="AC1063" s="898"/>
      <c r="AD1063" s="2556"/>
      <c r="AE1063" s="1317"/>
      <c r="AF1063" s="1362"/>
      <c r="AG1063" s="1318"/>
      <c r="AH1063" s="1318"/>
      <c r="AI1063" s="1318"/>
      <c r="AJ1063" s="1318"/>
      <c r="AK1063" s="1318"/>
      <c r="AL1063" s="1318"/>
      <c r="AM1063" s="1318"/>
      <c r="AN1063" s="1318"/>
      <c r="AO1063" s="1318"/>
      <c r="AP1063" s="1318"/>
      <c r="AQ1063" s="1318"/>
      <c r="AR1063" s="1318"/>
      <c r="AS1063" s="1318"/>
      <c r="AT1063" s="1318"/>
      <c r="AU1063" s="1318"/>
      <c r="AV1063" s="1318"/>
      <c r="AW1063" s="1318"/>
      <c r="AX1063" s="1318"/>
      <c r="AY1063" s="1318"/>
      <c r="AZ1063" s="1318"/>
      <c r="BA1063" s="1318"/>
      <c r="BB1063" s="1318"/>
      <c r="BC1063" s="1318"/>
      <c r="BD1063" s="1318"/>
      <c r="BE1063" s="1318"/>
      <c r="BF1063" s="1318"/>
      <c r="BG1063" s="1318"/>
      <c r="BH1063" s="1318"/>
      <c r="BI1063" s="1318"/>
      <c r="BJ1063" s="1318"/>
      <c r="BK1063" s="1318"/>
      <c r="BL1063" s="1318"/>
      <c r="BM1063" s="1318"/>
      <c r="BN1063" s="1318"/>
      <c r="BO1063" s="1318"/>
      <c r="BP1063" s="1318"/>
      <c r="BQ1063" s="1318"/>
      <c r="BR1063" s="1318"/>
      <c r="BS1063" s="1318"/>
      <c r="BT1063" s="1318"/>
      <c r="BU1063" s="1318"/>
      <c r="BV1063" s="1318"/>
      <c r="BW1063" s="1318"/>
      <c r="BX1063" s="1318"/>
      <c r="BY1063" s="1318"/>
      <c r="BZ1063" s="1318"/>
      <c r="CA1063" s="1318"/>
      <c r="CB1063" s="1318"/>
      <c r="CC1063" s="1318"/>
      <c r="CD1063" s="1318"/>
      <c r="CE1063" s="1318"/>
      <c r="CF1063" s="1318"/>
      <c r="CG1063" s="1318"/>
      <c r="CH1063" s="1378">
        <f t="shared" si="26"/>
        <v>0</v>
      </c>
      <c r="CI1063" s="1366"/>
    </row>
    <row r="1064" spans="1:87" s="386" customFormat="1" ht="27.75">
      <c r="A1064" s="1678"/>
      <c r="B1064" s="2136"/>
      <c r="C1064" s="3085"/>
      <c r="D1064" s="3085"/>
      <c r="E1064" s="3085"/>
      <c r="F1064" s="3085"/>
      <c r="G1064" s="708"/>
      <c r="H1064" s="1165"/>
      <c r="I1064" s="218"/>
      <c r="J1064" s="2138"/>
      <c r="K1064" s="2302"/>
      <c r="L1064" s="629"/>
      <c r="M1064" s="1934"/>
      <c r="N1064" s="422"/>
      <c r="O1064" s="423"/>
      <c r="P1064" s="424"/>
      <c r="Q1064" s="422"/>
      <c r="R1064" s="423"/>
      <c r="S1064" s="425"/>
      <c r="T1064" s="426"/>
      <c r="U1064" s="423"/>
      <c r="V1064" s="424"/>
      <c r="W1064" s="422"/>
      <c r="X1064" s="423"/>
      <c r="Y1064" s="425"/>
      <c r="Z1064" s="703"/>
      <c r="AA1064" s="269"/>
      <c r="AB1064" s="401"/>
      <c r="AC1064" s="1662"/>
      <c r="AD1064" s="2557"/>
      <c r="AE1064" s="1317"/>
      <c r="AF1064" s="1362"/>
      <c r="AG1064" s="1318"/>
      <c r="AH1064" s="1318"/>
      <c r="AI1064" s="1318"/>
      <c r="AJ1064" s="1318"/>
      <c r="AK1064" s="1318"/>
      <c r="AL1064" s="1318"/>
      <c r="AM1064" s="1318"/>
      <c r="AN1064" s="1318"/>
      <c r="AO1064" s="1318"/>
      <c r="AP1064" s="1318"/>
      <c r="AQ1064" s="1318"/>
      <c r="AR1064" s="1318"/>
      <c r="AS1064" s="1318"/>
      <c r="AT1064" s="1318"/>
      <c r="AU1064" s="1318"/>
      <c r="AV1064" s="1318"/>
      <c r="AW1064" s="1318"/>
      <c r="AX1064" s="1318"/>
      <c r="AY1064" s="1318"/>
      <c r="AZ1064" s="1318"/>
      <c r="BA1064" s="1318"/>
      <c r="BB1064" s="1318"/>
      <c r="BC1064" s="1318"/>
      <c r="BD1064" s="1318"/>
      <c r="BE1064" s="1318"/>
      <c r="BF1064" s="1318"/>
      <c r="BG1064" s="1318"/>
      <c r="BH1064" s="1318"/>
      <c r="BI1064" s="1318"/>
      <c r="BJ1064" s="1318"/>
      <c r="BK1064" s="1318"/>
      <c r="BL1064" s="1318"/>
      <c r="BM1064" s="1318"/>
      <c r="BN1064" s="1318"/>
      <c r="BO1064" s="1318"/>
      <c r="BP1064" s="1318"/>
      <c r="BQ1064" s="1318"/>
      <c r="BR1064" s="1318"/>
      <c r="BS1064" s="1318"/>
      <c r="BT1064" s="1318"/>
      <c r="BU1064" s="1318"/>
      <c r="BV1064" s="1318"/>
      <c r="BW1064" s="1318"/>
      <c r="BX1064" s="1318"/>
      <c r="BY1064" s="1318"/>
      <c r="BZ1064" s="1318"/>
      <c r="CA1064" s="1318"/>
      <c r="CB1064" s="1318"/>
      <c r="CC1064" s="1318"/>
      <c r="CD1064" s="1318"/>
      <c r="CE1064" s="1318"/>
      <c r="CF1064" s="1318"/>
      <c r="CG1064" s="1318"/>
      <c r="CH1064" s="1378">
        <f t="shared" si="26"/>
        <v>0</v>
      </c>
      <c r="CI1064" s="1366"/>
    </row>
    <row r="1065" spans="1:87" s="386" customFormat="1" ht="182.25" customHeight="1">
      <c r="A1065" s="1678"/>
      <c r="B1065" s="2136"/>
      <c r="C1065" s="3085"/>
      <c r="D1065" s="3085"/>
      <c r="E1065" s="3085"/>
      <c r="F1065" s="3085"/>
      <c r="G1065" s="708"/>
      <c r="H1065" s="1172" t="s">
        <v>2560</v>
      </c>
      <c r="I1065" s="1586">
        <v>215</v>
      </c>
      <c r="J1065" s="2137">
        <v>10</v>
      </c>
      <c r="K1065" s="2196" t="s">
        <v>1369</v>
      </c>
      <c r="L1065" s="2221" t="s">
        <v>1370</v>
      </c>
      <c r="M1065" s="1933" t="s">
        <v>1371</v>
      </c>
      <c r="N1065" s="393"/>
      <c r="O1065" s="394"/>
      <c r="P1065" s="395"/>
      <c r="Q1065" s="393"/>
      <c r="R1065" s="394"/>
      <c r="S1065" s="567"/>
      <c r="T1065" s="408"/>
      <c r="U1065" s="394"/>
      <c r="V1065" s="389"/>
      <c r="W1065" s="393"/>
      <c r="X1065" s="394"/>
      <c r="Y1065" s="407"/>
      <c r="Z1065" s="466"/>
      <c r="AA1065" s="265"/>
      <c r="AB1065" s="367"/>
      <c r="AC1065" s="898"/>
      <c r="AD1065" s="2556"/>
      <c r="AE1065" s="1317"/>
      <c r="AF1065" s="1362"/>
      <c r="AG1065" s="1318"/>
      <c r="AH1065" s="1318"/>
      <c r="AI1065" s="1318"/>
      <c r="AJ1065" s="1318"/>
      <c r="AK1065" s="1318"/>
      <c r="AL1065" s="1318"/>
      <c r="AM1065" s="1318"/>
      <c r="AN1065" s="1318"/>
      <c r="AO1065" s="1318"/>
      <c r="AP1065" s="1318"/>
      <c r="AQ1065" s="1318"/>
      <c r="AR1065" s="1318"/>
      <c r="AS1065" s="1318"/>
      <c r="AT1065" s="1318"/>
      <c r="AU1065" s="1318"/>
      <c r="AV1065" s="1318"/>
      <c r="AW1065" s="1318"/>
      <c r="AX1065" s="1318"/>
      <c r="AY1065" s="1318"/>
      <c r="AZ1065" s="1318"/>
      <c r="BA1065" s="1318"/>
      <c r="BB1065" s="1318"/>
      <c r="BC1065" s="1318"/>
      <c r="BD1065" s="1318"/>
      <c r="BE1065" s="1318"/>
      <c r="BF1065" s="1318"/>
      <c r="BG1065" s="1318"/>
      <c r="BH1065" s="1318"/>
      <c r="BI1065" s="1318"/>
      <c r="BJ1065" s="1318"/>
      <c r="BK1065" s="1318"/>
      <c r="BL1065" s="1318"/>
      <c r="BM1065" s="1318"/>
      <c r="BN1065" s="1318"/>
      <c r="BO1065" s="1318"/>
      <c r="BP1065" s="1318"/>
      <c r="BQ1065" s="1318"/>
      <c r="BR1065" s="1318"/>
      <c r="BS1065" s="1318"/>
      <c r="BT1065" s="1318"/>
      <c r="BU1065" s="1318"/>
      <c r="BV1065" s="1318"/>
      <c r="BW1065" s="1318"/>
      <c r="BX1065" s="1318"/>
      <c r="BY1065" s="1318"/>
      <c r="BZ1065" s="1318"/>
      <c r="CA1065" s="1318"/>
      <c r="CB1065" s="1318"/>
      <c r="CC1065" s="1318"/>
      <c r="CD1065" s="1318"/>
      <c r="CE1065" s="1318"/>
      <c r="CF1065" s="1318"/>
      <c r="CG1065" s="1318"/>
      <c r="CH1065" s="1378">
        <f t="shared" si="26"/>
        <v>0</v>
      </c>
      <c r="CI1065" s="1366"/>
    </row>
    <row r="1066" spans="1:87" s="386" customFormat="1" ht="27.75">
      <c r="A1066" s="1686"/>
      <c r="B1066" s="1721"/>
      <c r="C1066" s="274"/>
      <c r="D1066" s="274"/>
      <c r="E1066" s="2171"/>
      <c r="F1066" s="274"/>
      <c r="G1066" s="1210"/>
      <c r="H1066" s="2140"/>
      <c r="I1066" s="1585"/>
      <c r="J1066" s="2138"/>
      <c r="K1066" s="2302"/>
      <c r="L1066" s="1884"/>
      <c r="M1066" s="1934"/>
      <c r="N1066" s="398"/>
      <c r="O1066" s="396"/>
      <c r="P1066" s="411"/>
      <c r="Q1066" s="398"/>
      <c r="R1066" s="396"/>
      <c r="S1066" s="502"/>
      <c r="T1066" s="399"/>
      <c r="U1066" s="396"/>
      <c r="V1066" s="424"/>
      <c r="W1066" s="398"/>
      <c r="X1066" s="396"/>
      <c r="Y1066" s="397"/>
      <c r="Z1066" s="703"/>
      <c r="AA1066" s="269"/>
      <c r="AB1066" s="401"/>
      <c r="AC1066" s="1662"/>
      <c r="AD1066" s="2557"/>
      <c r="AE1066" s="1317"/>
      <c r="AF1066" s="1362"/>
      <c r="AG1066" s="1318"/>
      <c r="AH1066" s="1318"/>
      <c r="AI1066" s="1318"/>
      <c r="AJ1066" s="1318"/>
      <c r="AK1066" s="1318"/>
      <c r="AL1066" s="1318"/>
      <c r="AM1066" s="1318"/>
      <c r="AN1066" s="1318"/>
      <c r="AO1066" s="1318"/>
      <c r="AP1066" s="1318"/>
      <c r="AQ1066" s="1318"/>
      <c r="AR1066" s="1318"/>
      <c r="AS1066" s="1318"/>
      <c r="AT1066" s="1318"/>
      <c r="AU1066" s="1318"/>
      <c r="AV1066" s="1318"/>
      <c r="AW1066" s="1318"/>
      <c r="AX1066" s="1318"/>
      <c r="AY1066" s="1318"/>
      <c r="AZ1066" s="1318"/>
      <c r="BA1066" s="1318"/>
      <c r="BB1066" s="1318"/>
      <c r="BC1066" s="1318"/>
      <c r="BD1066" s="1318"/>
      <c r="BE1066" s="1318"/>
      <c r="BF1066" s="1318"/>
      <c r="BG1066" s="1318"/>
      <c r="BH1066" s="1318"/>
      <c r="BI1066" s="1318"/>
      <c r="BJ1066" s="1318"/>
      <c r="BK1066" s="1318"/>
      <c r="BL1066" s="1318"/>
      <c r="BM1066" s="1318"/>
      <c r="BN1066" s="1318"/>
      <c r="BO1066" s="1318"/>
      <c r="BP1066" s="1318"/>
      <c r="BQ1066" s="1318"/>
      <c r="BR1066" s="1318"/>
      <c r="BS1066" s="1318"/>
      <c r="BT1066" s="1318"/>
      <c r="BU1066" s="1318"/>
      <c r="BV1066" s="1318"/>
      <c r="BW1066" s="1318"/>
      <c r="BX1066" s="1318"/>
      <c r="BY1066" s="1318"/>
      <c r="BZ1066" s="1318"/>
      <c r="CA1066" s="1318"/>
      <c r="CB1066" s="1318"/>
      <c r="CC1066" s="1318"/>
      <c r="CD1066" s="1318"/>
      <c r="CE1066" s="1318"/>
      <c r="CF1066" s="1318"/>
      <c r="CG1066" s="1318"/>
      <c r="CH1066" s="1378">
        <f t="shared" si="26"/>
        <v>0</v>
      </c>
      <c r="CI1066" s="1366"/>
    </row>
    <row r="1067" spans="1:87" s="386" customFormat="1" ht="60.75" customHeight="1">
      <c r="A1067" s="1678"/>
      <c r="B1067" s="2136"/>
      <c r="C1067" s="1649"/>
      <c r="D1067" s="1649"/>
      <c r="E1067" s="643"/>
      <c r="F1067" s="1649"/>
      <c r="G1067" s="708"/>
      <c r="H1067" s="3098" t="s">
        <v>2559</v>
      </c>
      <c r="I1067" s="218"/>
      <c r="J1067" s="746"/>
      <c r="K1067" s="3405" t="s">
        <v>1372</v>
      </c>
      <c r="L1067" s="2221"/>
      <c r="M1067" s="1933"/>
      <c r="N1067" s="393"/>
      <c r="O1067" s="394"/>
      <c r="P1067" s="395"/>
      <c r="Q1067" s="393"/>
      <c r="R1067" s="394"/>
      <c r="S1067" s="407"/>
      <c r="T1067" s="380"/>
      <c r="U1067" s="394"/>
      <c r="V1067" s="395"/>
      <c r="W1067" s="393"/>
      <c r="X1067" s="394"/>
      <c r="Y1067" s="567"/>
      <c r="Z1067" s="466"/>
      <c r="AA1067" s="265"/>
      <c r="AB1067" s="367"/>
      <c r="AC1067" s="898"/>
      <c r="AD1067" s="2556"/>
      <c r="AE1067" s="1317"/>
      <c r="AF1067" s="1362"/>
      <c r="AG1067" s="1318"/>
      <c r="AH1067" s="1318"/>
      <c r="AI1067" s="1318"/>
      <c r="AJ1067" s="1318"/>
      <c r="AK1067" s="1318"/>
      <c r="AL1067" s="1318"/>
      <c r="AM1067" s="1318"/>
      <c r="AN1067" s="1318"/>
      <c r="AO1067" s="1318"/>
      <c r="AP1067" s="1318"/>
      <c r="AQ1067" s="1318"/>
      <c r="AR1067" s="1318"/>
      <c r="AS1067" s="1318"/>
      <c r="AT1067" s="1318"/>
      <c r="AU1067" s="1318"/>
      <c r="AV1067" s="1318"/>
      <c r="AW1067" s="1318"/>
      <c r="AX1067" s="1318"/>
      <c r="AY1067" s="1318"/>
      <c r="AZ1067" s="1318"/>
      <c r="BA1067" s="1318"/>
      <c r="BB1067" s="1318"/>
      <c r="BC1067" s="1318"/>
      <c r="BD1067" s="1318"/>
      <c r="BE1067" s="1318"/>
      <c r="BF1067" s="1318"/>
      <c r="BG1067" s="1318"/>
      <c r="BH1067" s="1318"/>
      <c r="BI1067" s="1318"/>
      <c r="BJ1067" s="1318"/>
      <c r="BK1067" s="1318"/>
      <c r="BL1067" s="1318"/>
      <c r="BM1067" s="1318"/>
      <c r="BN1067" s="1318"/>
      <c r="BO1067" s="1318"/>
      <c r="BP1067" s="1318"/>
      <c r="BQ1067" s="1318"/>
      <c r="BR1067" s="1318"/>
      <c r="BS1067" s="1318"/>
      <c r="BT1067" s="1318"/>
      <c r="BU1067" s="1318"/>
      <c r="BV1067" s="1318"/>
      <c r="BW1067" s="1318"/>
      <c r="BX1067" s="1318"/>
      <c r="BY1067" s="1318"/>
      <c r="BZ1067" s="1318"/>
      <c r="CA1067" s="1318"/>
      <c r="CB1067" s="1318"/>
      <c r="CC1067" s="1318"/>
      <c r="CD1067" s="1318"/>
      <c r="CE1067" s="1318"/>
      <c r="CF1067" s="1318"/>
      <c r="CG1067" s="1318"/>
      <c r="CH1067" s="1378">
        <f t="shared" si="26"/>
        <v>0</v>
      </c>
      <c r="CI1067" s="1366"/>
    </row>
    <row r="1068" spans="1:87" s="386" customFormat="1" ht="141.75" customHeight="1">
      <c r="A1068" s="1678"/>
      <c r="B1068" s="2136"/>
      <c r="C1068" s="1649"/>
      <c r="D1068" s="1649"/>
      <c r="E1068" s="643"/>
      <c r="F1068" s="1649"/>
      <c r="G1068" s="708"/>
      <c r="H1068" s="3099"/>
      <c r="I1068" s="218"/>
      <c r="J1068" s="746"/>
      <c r="K1068" s="3405"/>
      <c r="L1068" s="2221"/>
      <c r="M1068" s="1933"/>
      <c r="N1068" s="393"/>
      <c r="O1068" s="394"/>
      <c r="P1068" s="395"/>
      <c r="Q1068" s="393"/>
      <c r="R1068" s="394"/>
      <c r="S1068" s="407"/>
      <c r="T1068" s="380"/>
      <c r="U1068" s="394"/>
      <c r="V1068" s="395"/>
      <c r="W1068" s="393"/>
      <c r="X1068" s="394"/>
      <c r="Y1068" s="567"/>
      <c r="Z1068" s="466"/>
      <c r="AA1068" s="265"/>
      <c r="AB1068" s="367"/>
      <c r="AC1068" s="898"/>
      <c r="AD1068" s="2556"/>
      <c r="AE1068" s="1317"/>
      <c r="AF1068" s="1362"/>
      <c r="AG1068" s="1318"/>
      <c r="AH1068" s="1318"/>
      <c r="AI1068" s="1318"/>
      <c r="AJ1068" s="1318"/>
      <c r="AK1068" s="1318"/>
      <c r="AL1068" s="1318"/>
      <c r="AM1068" s="1318"/>
      <c r="AN1068" s="1318"/>
      <c r="AO1068" s="1318"/>
      <c r="AP1068" s="1318"/>
      <c r="AQ1068" s="1318"/>
      <c r="AR1068" s="1318"/>
      <c r="AS1068" s="1318"/>
      <c r="AT1068" s="1318"/>
      <c r="AU1068" s="1318"/>
      <c r="AV1068" s="1318"/>
      <c r="AW1068" s="1318"/>
      <c r="AX1068" s="1318"/>
      <c r="AY1068" s="1318"/>
      <c r="AZ1068" s="1318"/>
      <c r="BA1068" s="1318"/>
      <c r="BB1068" s="1318"/>
      <c r="BC1068" s="1318"/>
      <c r="BD1068" s="1318"/>
      <c r="BE1068" s="1318"/>
      <c r="BF1068" s="1318"/>
      <c r="BG1068" s="1318"/>
      <c r="BH1068" s="1318"/>
      <c r="BI1068" s="1318"/>
      <c r="BJ1068" s="1318"/>
      <c r="BK1068" s="1318"/>
      <c r="BL1068" s="1318"/>
      <c r="BM1068" s="1318"/>
      <c r="BN1068" s="1318"/>
      <c r="BO1068" s="1318"/>
      <c r="BP1068" s="1318"/>
      <c r="BQ1068" s="1318"/>
      <c r="BR1068" s="1318"/>
      <c r="BS1068" s="1318"/>
      <c r="BT1068" s="1318"/>
      <c r="BU1068" s="1318"/>
      <c r="BV1068" s="1318"/>
      <c r="BW1068" s="1318"/>
      <c r="BX1068" s="1318"/>
      <c r="BY1068" s="1318"/>
      <c r="BZ1068" s="1318"/>
      <c r="CA1068" s="1318"/>
      <c r="CB1068" s="1318"/>
      <c r="CC1068" s="1318"/>
      <c r="CD1068" s="1318"/>
      <c r="CE1068" s="1318"/>
      <c r="CF1068" s="1318"/>
      <c r="CG1068" s="1318"/>
      <c r="CH1068" s="1378">
        <f t="shared" si="26"/>
        <v>0</v>
      </c>
      <c r="CI1068" s="1366"/>
    </row>
    <row r="1069" spans="1:87" s="386" customFormat="1" ht="93" customHeight="1">
      <c r="A1069" s="1678"/>
      <c r="B1069" s="2136"/>
      <c r="C1069" s="1649"/>
      <c r="D1069" s="1649"/>
      <c r="E1069" s="643"/>
      <c r="F1069" s="1649"/>
      <c r="G1069" s="708"/>
      <c r="H1069" s="2141"/>
      <c r="I1069" s="218">
        <v>216</v>
      </c>
      <c r="J1069" s="2226">
        <v>11</v>
      </c>
      <c r="K1069" s="2197" t="s">
        <v>1373</v>
      </c>
      <c r="L1069" s="2221" t="s">
        <v>1374</v>
      </c>
      <c r="M1069" s="1933" t="s">
        <v>1375</v>
      </c>
      <c r="N1069" s="393"/>
      <c r="O1069" s="394"/>
      <c r="P1069" s="395"/>
      <c r="Q1069" s="393"/>
      <c r="R1069" s="394"/>
      <c r="S1069" s="407"/>
      <c r="T1069" s="380"/>
      <c r="U1069" s="394"/>
      <c r="V1069" s="395"/>
      <c r="W1069" s="393"/>
      <c r="X1069" s="394"/>
      <c r="Y1069" s="567"/>
      <c r="Z1069" s="466"/>
      <c r="AA1069" s="265"/>
      <c r="AB1069" s="367"/>
      <c r="AC1069" s="898"/>
      <c r="AD1069" s="2556"/>
      <c r="AE1069" s="1317"/>
      <c r="AF1069" s="1362"/>
      <c r="AG1069" s="1318"/>
      <c r="AH1069" s="1318"/>
      <c r="AI1069" s="1318"/>
      <c r="AJ1069" s="1318"/>
      <c r="AK1069" s="1318"/>
      <c r="AL1069" s="1318"/>
      <c r="AM1069" s="1318"/>
      <c r="AN1069" s="1318"/>
      <c r="AO1069" s="1318"/>
      <c r="AP1069" s="1318"/>
      <c r="AQ1069" s="1318"/>
      <c r="AR1069" s="1318"/>
      <c r="AS1069" s="1318"/>
      <c r="AT1069" s="1318"/>
      <c r="AU1069" s="1318"/>
      <c r="AV1069" s="1318"/>
      <c r="AW1069" s="1318"/>
      <c r="AX1069" s="1318"/>
      <c r="AY1069" s="1318"/>
      <c r="AZ1069" s="1318"/>
      <c r="BA1069" s="1318"/>
      <c r="BB1069" s="1318"/>
      <c r="BC1069" s="1318"/>
      <c r="BD1069" s="1318"/>
      <c r="BE1069" s="1318"/>
      <c r="BF1069" s="1318"/>
      <c r="BG1069" s="1318"/>
      <c r="BH1069" s="1318"/>
      <c r="BI1069" s="1318"/>
      <c r="BJ1069" s="1318"/>
      <c r="BK1069" s="1318"/>
      <c r="BL1069" s="1318"/>
      <c r="BM1069" s="1318"/>
      <c r="BN1069" s="1318"/>
      <c r="BO1069" s="1318"/>
      <c r="BP1069" s="1318"/>
      <c r="BQ1069" s="1318"/>
      <c r="BR1069" s="1318"/>
      <c r="BS1069" s="1318"/>
      <c r="BT1069" s="1318"/>
      <c r="BU1069" s="1318"/>
      <c r="BV1069" s="1318"/>
      <c r="BW1069" s="1318"/>
      <c r="BX1069" s="1318"/>
      <c r="BY1069" s="1318"/>
      <c r="BZ1069" s="1318"/>
      <c r="CA1069" s="1318"/>
      <c r="CB1069" s="1318"/>
      <c r="CC1069" s="1318"/>
      <c r="CD1069" s="1318"/>
      <c r="CE1069" s="1318"/>
      <c r="CF1069" s="1318"/>
      <c r="CG1069" s="1318"/>
      <c r="CH1069" s="1378">
        <f t="shared" si="26"/>
        <v>0</v>
      </c>
      <c r="CI1069" s="1366"/>
    </row>
    <row r="1070" spans="1:87" s="386" customFormat="1" ht="27.75">
      <c r="A1070" s="1678"/>
      <c r="B1070" s="2136"/>
      <c r="C1070" s="1649"/>
      <c r="D1070" s="1649"/>
      <c r="E1070" s="643"/>
      <c r="F1070" s="1649"/>
      <c r="G1070" s="708"/>
      <c r="H1070" s="2141"/>
      <c r="I1070" s="218"/>
      <c r="J1070" s="2138"/>
      <c r="K1070" s="2197"/>
      <c r="L1070" s="1884"/>
      <c r="M1070" s="1934"/>
      <c r="N1070" s="398"/>
      <c r="O1070" s="396"/>
      <c r="P1070" s="411"/>
      <c r="Q1070" s="398"/>
      <c r="R1070" s="396"/>
      <c r="S1070" s="397"/>
      <c r="T1070" s="426"/>
      <c r="U1070" s="396"/>
      <c r="V1070" s="411"/>
      <c r="W1070" s="398"/>
      <c r="X1070" s="396"/>
      <c r="Y1070" s="502"/>
      <c r="Z1070" s="703"/>
      <c r="AA1070" s="269"/>
      <c r="AB1070" s="401"/>
      <c r="AC1070" s="1662"/>
      <c r="AD1070" s="2557"/>
      <c r="AE1070" s="1317"/>
      <c r="AF1070" s="1362"/>
      <c r="AG1070" s="1318"/>
      <c r="AH1070" s="1318"/>
      <c r="AI1070" s="1318"/>
      <c r="AJ1070" s="1318"/>
      <c r="AK1070" s="1318"/>
      <c r="AL1070" s="1318"/>
      <c r="AM1070" s="1318"/>
      <c r="AN1070" s="1318"/>
      <c r="AO1070" s="1318"/>
      <c r="AP1070" s="1318"/>
      <c r="AQ1070" s="1318"/>
      <c r="AR1070" s="1318"/>
      <c r="AS1070" s="1318"/>
      <c r="AT1070" s="1318"/>
      <c r="AU1070" s="1318"/>
      <c r="AV1070" s="1318"/>
      <c r="AW1070" s="1318"/>
      <c r="AX1070" s="1318"/>
      <c r="AY1070" s="1318"/>
      <c r="AZ1070" s="1318"/>
      <c r="BA1070" s="1318"/>
      <c r="BB1070" s="1318"/>
      <c r="BC1070" s="1318"/>
      <c r="BD1070" s="1318"/>
      <c r="BE1070" s="1318"/>
      <c r="BF1070" s="1318"/>
      <c r="BG1070" s="1318"/>
      <c r="BH1070" s="1318"/>
      <c r="BI1070" s="1318"/>
      <c r="BJ1070" s="1318"/>
      <c r="BK1070" s="1318"/>
      <c r="BL1070" s="1318"/>
      <c r="BM1070" s="1318"/>
      <c r="BN1070" s="1318"/>
      <c r="BO1070" s="1318"/>
      <c r="BP1070" s="1318"/>
      <c r="BQ1070" s="1318"/>
      <c r="BR1070" s="1318"/>
      <c r="BS1070" s="1318"/>
      <c r="BT1070" s="1318"/>
      <c r="BU1070" s="1318"/>
      <c r="BV1070" s="1318"/>
      <c r="BW1070" s="1318"/>
      <c r="BX1070" s="1318"/>
      <c r="BY1070" s="1318"/>
      <c r="BZ1070" s="1318"/>
      <c r="CA1070" s="1318"/>
      <c r="CB1070" s="1318"/>
      <c r="CC1070" s="1318"/>
      <c r="CD1070" s="1318"/>
      <c r="CE1070" s="1318"/>
      <c r="CF1070" s="1318"/>
      <c r="CG1070" s="1318"/>
      <c r="CH1070" s="1378">
        <f t="shared" si="26"/>
        <v>0</v>
      </c>
      <c r="CI1070" s="1366"/>
    </row>
    <row r="1071" spans="1:87" s="386" customFormat="1" ht="103.5" customHeight="1">
      <c r="A1071" s="1678"/>
      <c r="B1071" s="2136"/>
      <c r="C1071" s="1649"/>
      <c r="D1071" s="1649"/>
      <c r="E1071" s="643"/>
      <c r="F1071" s="1649"/>
      <c r="G1071" s="708"/>
      <c r="H1071" s="2270"/>
      <c r="I1071" s="1586">
        <v>217</v>
      </c>
      <c r="J1071" s="2137">
        <v>12</v>
      </c>
      <c r="K1071" s="2196" t="s">
        <v>1376</v>
      </c>
      <c r="L1071" s="2220" t="s">
        <v>1374</v>
      </c>
      <c r="M1071" s="1935" t="s">
        <v>1375</v>
      </c>
      <c r="N1071" s="403"/>
      <c r="O1071" s="404"/>
      <c r="P1071" s="405"/>
      <c r="Q1071" s="403"/>
      <c r="R1071" s="404"/>
      <c r="S1071" s="428"/>
      <c r="T1071" s="429"/>
      <c r="U1071" s="404"/>
      <c r="V1071" s="405"/>
      <c r="W1071" s="403"/>
      <c r="X1071" s="404"/>
      <c r="Y1071" s="417"/>
      <c r="Z1071" s="715"/>
      <c r="AA1071" s="2392"/>
      <c r="AB1071" s="421"/>
      <c r="AC1071" s="2074"/>
      <c r="AD1071" s="2558"/>
      <c r="AE1071" s="1317"/>
      <c r="AF1071" s="1362"/>
      <c r="AG1071" s="1318"/>
      <c r="AH1071" s="1318"/>
      <c r="AI1071" s="1318"/>
      <c r="AJ1071" s="1318"/>
      <c r="AK1071" s="1318"/>
      <c r="AL1071" s="1318"/>
      <c r="AM1071" s="1318"/>
      <c r="AN1071" s="1318"/>
      <c r="AO1071" s="1318"/>
      <c r="AP1071" s="1318"/>
      <c r="AQ1071" s="1318"/>
      <c r="AR1071" s="1318"/>
      <c r="AS1071" s="1318"/>
      <c r="AT1071" s="1318"/>
      <c r="AU1071" s="1318"/>
      <c r="AV1071" s="1318"/>
      <c r="AW1071" s="1318"/>
      <c r="AX1071" s="1318"/>
      <c r="AY1071" s="1318"/>
      <c r="AZ1071" s="1318"/>
      <c r="BA1071" s="1318"/>
      <c r="BB1071" s="1318"/>
      <c r="BC1071" s="1318"/>
      <c r="BD1071" s="1318"/>
      <c r="BE1071" s="1318"/>
      <c r="BF1071" s="1318"/>
      <c r="BG1071" s="1318"/>
      <c r="BH1071" s="1318"/>
      <c r="BI1071" s="1318"/>
      <c r="BJ1071" s="1318"/>
      <c r="BK1071" s="1318"/>
      <c r="BL1071" s="1318"/>
      <c r="BM1071" s="1318"/>
      <c r="BN1071" s="1318"/>
      <c r="BO1071" s="1318"/>
      <c r="BP1071" s="1318"/>
      <c r="BQ1071" s="1318"/>
      <c r="BR1071" s="1318"/>
      <c r="BS1071" s="1318"/>
      <c r="BT1071" s="1318"/>
      <c r="BU1071" s="1318"/>
      <c r="BV1071" s="1318"/>
      <c r="BW1071" s="1318"/>
      <c r="BX1071" s="1318"/>
      <c r="BY1071" s="1318"/>
      <c r="BZ1071" s="1318"/>
      <c r="CA1071" s="1318"/>
      <c r="CB1071" s="1318"/>
      <c r="CC1071" s="1318"/>
      <c r="CD1071" s="1318"/>
      <c r="CE1071" s="1318"/>
      <c r="CF1071" s="1318"/>
      <c r="CG1071" s="1318"/>
      <c r="CH1071" s="1378">
        <f t="shared" si="26"/>
        <v>0</v>
      </c>
      <c r="CI1071" s="1366"/>
    </row>
    <row r="1072" spans="1:87" s="386" customFormat="1" ht="30" customHeight="1">
      <c r="A1072" s="1678"/>
      <c r="B1072" s="2136"/>
      <c r="C1072" s="1649"/>
      <c r="D1072" s="1649"/>
      <c r="E1072" s="643"/>
      <c r="F1072" s="1649"/>
      <c r="G1072" s="708"/>
      <c r="H1072" s="2270"/>
      <c r="I1072" s="1585"/>
      <c r="J1072" s="747"/>
      <c r="K1072" s="2302"/>
      <c r="L1072" s="1884"/>
      <c r="M1072" s="1934"/>
      <c r="N1072" s="398"/>
      <c r="O1072" s="396"/>
      <c r="P1072" s="411"/>
      <c r="Q1072" s="398"/>
      <c r="R1072" s="396"/>
      <c r="S1072" s="397"/>
      <c r="T1072" s="399"/>
      <c r="U1072" s="396"/>
      <c r="V1072" s="411"/>
      <c r="W1072" s="398"/>
      <c r="X1072" s="396"/>
      <c r="Y1072" s="425"/>
      <c r="Z1072" s="703"/>
      <c r="AA1072" s="269"/>
      <c r="AB1072" s="401"/>
      <c r="AC1072" s="1662"/>
      <c r="AD1072" s="2557"/>
      <c r="AE1072" s="1317"/>
      <c r="AF1072" s="1362"/>
      <c r="AG1072" s="1318"/>
      <c r="AH1072" s="1318"/>
      <c r="AI1072" s="1318"/>
      <c r="AJ1072" s="1318"/>
      <c r="AK1072" s="1318"/>
      <c r="AL1072" s="1318"/>
      <c r="AM1072" s="1318"/>
      <c r="AN1072" s="1318"/>
      <c r="AO1072" s="1318"/>
      <c r="AP1072" s="1318"/>
      <c r="AQ1072" s="1318"/>
      <c r="AR1072" s="1318"/>
      <c r="AS1072" s="1318"/>
      <c r="AT1072" s="1318"/>
      <c r="AU1072" s="1318"/>
      <c r="AV1072" s="1318"/>
      <c r="AW1072" s="1318"/>
      <c r="AX1072" s="1318"/>
      <c r="AY1072" s="1318"/>
      <c r="AZ1072" s="1318"/>
      <c r="BA1072" s="1318"/>
      <c r="BB1072" s="1318"/>
      <c r="BC1072" s="1318"/>
      <c r="BD1072" s="1318"/>
      <c r="BE1072" s="1318"/>
      <c r="BF1072" s="1318"/>
      <c r="BG1072" s="1318"/>
      <c r="BH1072" s="1318"/>
      <c r="BI1072" s="1318"/>
      <c r="BJ1072" s="1318"/>
      <c r="BK1072" s="1318"/>
      <c r="BL1072" s="1318"/>
      <c r="BM1072" s="1318"/>
      <c r="BN1072" s="1318"/>
      <c r="BO1072" s="1318"/>
      <c r="BP1072" s="1318"/>
      <c r="BQ1072" s="1318"/>
      <c r="BR1072" s="1318"/>
      <c r="BS1072" s="1318"/>
      <c r="BT1072" s="1318"/>
      <c r="BU1072" s="1318"/>
      <c r="BV1072" s="1318"/>
      <c r="BW1072" s="1318"/>
      <c r="BX1072" s="1318"/>
      <c r="BY1072" s="1318"/>
      <c r="BZ1072" s="1318"/>
      <c r="CA1072" s="1318"/>
      <c r="CB1072" s="1318"/>
      <c r="CC1072" s="1318"/>
      <c r="CD1072" s="1318"/>
      <c r="CE1072" s="1318"/>
      <c r="CF1072" s="1318"/>
      <c r="CG1072" s="1318"/>
      <c r="CH1072" s="1378">
        <f t="shared" si="26"/>
        <v>0</v>
      </c>
      <c r="CI1072" s="1366"/>
    </row>
    <row r="1073" spans="1:87" s="386" customFormat="1" ht="40.5" customHeight="1">
      <c r="A1073" s="1678"/>
      <c r="B1073" s="2136"/>
      <c r="C1073" s="1649"/>
      <c r="D1073" s="1649"/>
      <c r="E1073" s="643"/>
      <c r="F1073" s="1649"/>
      <c r="G1073" s="708"/>
      <c r="H1073" s="2270"/>
      <c r="I1073" s="218">
        <v>218</v>
      </c>
      <c r="J1073" s="2226">
        <v>13</v>
      </c>
      <c r="K1073" s="3335" t="s">
        <v>1377</v>
      </c>
      <c r="L1073" s="3411" t="s">
        <v>1378</v>
      </c>
      <c r="M1073" s="1933" t="s">
        <v>1379</v>
      </c>
      <c r="N1073" s="393"/>
      <c r="O1073" s="394"/>
      <c r="P1073" s="389"/>
      <c r="Q1073" s="393"/>
      <c r="R1073" s="394"/>
      <c r="S1073" s="407"/>
      <c r="T1073" s="408"/>
      <c r="U1073" s="394"/>
      <c r="V1073" s="395"/>
      <c r="W1073" s="388"/>
      <c r="X1073" s="394"/>
      <c r="Y1073" s="407"/>
      <c r="Z1073" s="2279" t="s">
        <v>1380</v>
      </c>
      <c r="AA1073" s="2514"/>
      <c r="AB1073" s="2515"/>
      <c r="AC1073" s="2516"/>
      <c r="AD1073" s="2517"/>
      <c r="AE1073" s="1317"/>
      <c r="AF1073" s="1362"/>
      <c r="AG1073" s="1318"/>
      <c r="AH1073" s="1318"/>
      <c r="AI1073" s="1318"/>
      <c r="AJ1073" s="1318"/>
      <c r="AK1073" s="1318"/>
      <c r="AL1073" s="1318"/>
      <c r="AM1073" s="1318"/>
      <c r="AN1073" s="1318"/>
      <c r="AO1073" s="1318"/>
      <c r="AP1073" s="1318"/>
      <c r="AQ1073" s="1318"/>
      <c r="AR1073" s="1318"/>
      <c r="AS1073" s="1318"/>
      <c r="AT1073" s="1318"/>
      <c r="AU1073" s="1318"/>
      <c r="AV1073" s="1318"/>
      <c r="AW1073" s="1318"/>
      <c r="AX1073" s="1318"/>
      <c r="AY1073" s="1318"/>
      <c r="AZ1073" s="1318"/>
      <c r="BA1073" s="1318"/>
      <c r="BB1073" s="1318"/>
      <c r="BC1073" s="1318"/>
      <c r="BD1073" s="1318"/>
      <c r="BE1073" s="1318"/>
      <c r="BF1073" s="1318"/>
      <c r="BG1073" s="1318"/>
      <c r="BH1073" s="1318"/>
      <c r="BI1073" s="1318"/>
      <c r="BJ1073" s="1318"/>
      <c r="BK1073" s="1318"/>
      <c r="BL1073" s="1318"/>
      <c r="BM1073" s="1318"/>
      <c r="BN1073" s="1318"/>
      <c r="BO1073" s="1318"/>
      <c r="BP1073" s="1318"/>
      <c r="BQ1073" s="1318"/>
      <c r="BR1073" s="1318"/>
      <c r="BS1073" s="1318"/>
      <c r="BT1073" s="1318"/>
      <c r="BU1073" s="1318"/>
      <c r="BV1073" s="1318"/>
      <c r="BW1073" s="1318"/>
      <c r="BX1073" s="1318"/>
      <c r="BY1073" s="1318"/>
      <c r="BZ1073" s="1318"/>
      <c r="CA1073" s="1318"/>
      <c r="CB1073" s="1318"/>
      <c r="CC1073" s="1318"/>
      <c r="CD1073" s="1318"/>
      <c r="CE1073" s="1318"/>
      <c r="CF1073" s="1318"/>
      <c r="CG1073" s="1318"/>
      <c r="CH1073" s="1378">
        <f t="shared" si="26"/>
        <v>0</v>
      </c>
      <c r="CI1073" s="1366"/>
    </row>
    <row r="1074" spans="1:87" s="386" customFormat="1" ht="103.5" customHeight="1">
      <c r="A1074" s="1678"/>
      <c r="B1074" s="2136"/>
      <c r="C1074" s="1649"/>
      <c r="D1074" s="1649"/>
      <c r="E1074" s="643"/>
      <c r="F1074" s="1649"/>
      <c r="G1074" s="708"/>
      <c r="H1074" s="2270"/>
      <c r="I1074" s="218"/>
      <c r="J1074" s="2226"/>
      <c r="K1074" s="3336"/>
      <c r="L1074" s="3208"/>
      <c r="M1074" s="1933"/>
      <c r="N1074" s="393"/>
      <c r="O1074" s="394"/>
      <c r="P1074" s="389"/>
      <c r="Q1074" s="393"/>
      <c r="R1074" s="394"/>
      <c r="S1074" s="407"/>
      <c r="T1074" s="408"/>
      <c r="U1074" s="394"/>
      <c r="V1074" s="395"/>
      <c r="W1074" s="388"/>
      <c r="X1074" s="394"/>
      <c r="Y1074" s="407"/>
      <c r="Z1074" s="2246" t="s">
        <v>1381</v>
      </c>
      <c r="AA1074" s="727">
        <v>231</v>
      </c>
      <c r="AB1074" s="566"/>
      <c r="AC1074" s="2200" t="s">
        <v>5</v>
      </c>
      <c r="AD1074" s="2518">
        <f>520+360*2</f>
        <v>1240</v>
      </c>
      <c r="AE1074" s="1344"/>
      <c r="AF1074" s="1495"/>
      <c r="AG1074" s="1328"/>
      <c r="AH1074" s="1328"/>
      <c r="AI1074" s="1328"/>
      <c r="AJ1074" s="1328">
        <f>+AD1074</f>
        <v>1240</v>
      </c>
      <c r="AK1074" s="1318"/>
      <c r="AL1074" s="1318"/>
      <c r="AM1074" s="1318"/>
      <c r="AN1074" s="1318"/>
      <c r="AO1074" s="1318"/>
      <c r="AP1074" s="1318"/>
      <c r="AQ1074" s="1318"/>
      <c r="AR1074" s="1318"/>
      <c r="AS1074" s="1318"/>
      <c r="AT1074" s="1318"/>
      <c r="AU1074" s="1318"/>
      <c r="AV1074" s="1318"/>
      <c r="AW1074" s="1318"/>
      <c r="AX1074" s="1318"/>
      <c r="AY1074" s="1318"/>
      <c r="AZ1074" s="1318"/>
      <c r="BA1074" s="1318"/>
      <c r="BB1074" s="1318"/>
      <c r="BC1074" s="1318"/>
      <c r="BD1074" s="1318"/>
      <c r="BE1074" s="1318"/>
      <c r="BF1074" s="1318"/>
      <c r="BG1074" s="1318"/>
      <c r="BH1074" s="1318"/>
      <c r="BI1074" s="1318"/>
      <c r="BJ1074" s="1318"/>
      <c r="BK1074" s="1318"/>
      <c r="BL1074" s="1318"/>
      <c r="BM1074" s="1318"/>
      <c r="BN1074" s="1318"/>
      <c r="BO1074" s="1318"/>
      <c r="BP1074" s="1318"/>
      <c r="BQ1074" s="1318"/>
      <c r="BR1074" s="1318"/>
      <c r="BS1074" s="1318"/>
      <c r="BT1074" s="1318"/>
      <c r="BU1074" s="1318"/>
      <c r="BV1074" s="1318"/>
      <c r="BW1074" s="1318"/>
      <c r="BX1074" s="1318"/>
      <c r="BY1074" s="1318"/>
      <c r="BZ1074" s="1318"/>
      <c r="CA1074" s="1318"/>
      <c r="CB1074" s="1318"/>
      <c r="CC1074" s="1318"/>
      <c r="CD1074" s="1318"/>
      <c r="CE1074" s="1318"/>
      <c r="CF1074" s="1318"/>
      <c r="CG1074" s="1318"/>
      <c r="CH1074" s="1378">
        <f t="shared" si="26"/>
        <v>1240</v>
      </c>
      <c r="CI1074" s="1366"/>
    </row>
    <row r="1075" spans="1:87" s="386" customFormat="1" ht="44.25" customHeight="1">
      <c r="A1075" s="1678"/>
      <c r="B1075" s="2136"/>
      <c r="C1075" s="1649"/>
      <c r="D1075" s="1649"/>
      <c r="E1075" s="643"/>
      <c r="F1075" s="1649"/>
      <c r="G1075" s="708"/>
      <c r="H1075" s="2270"/>
      <c r="I1075" s="218"/>
      <c r="J1075" s="2226"/>
      <c r="K1075" s="3336"/>
      <c r="L1075" s="2221"/>
      <c r="M1075" s="1933"/>
      <c r="N1075" s="393"/>
      <c r="O1075" s="394"/>
      <c r="P1075" s="389"/>
      <c r="Q1075" s="393"/>
      <c r="R1075" s="394"/>
      <c r="S1075" s="407"/>
      <c r="T1075" s="408"/>
      <c r="U1075" s="394"/>
      <c r="V1075" s="395"/>
      <c r="W1075" s="388"/>
      <c r="X1075" s="394"/>
      <c r="Y1075" s="407"/>
      <c r="Z1075" s="2246" t="s">
        <v>1285</v>
      </c>
      <c r="AA1075" s="727">
        <v>371</v>
      </c>
      <c r="AB1075" s="566">
        <v>3711</v>
      </c>
      <c r="AC1075" s="2200" t="s">
        <v>299</v>
      </c>
      <c r="AD1075" s="2518">
        <f>3000*2</f>
        <v>6000</v>
      </c>
      <c r="AE1075" s="1317"/>
      <c r="AF1075" s="1362"/>
      <c r="AG1075" s="1318"/>
      <c r="AH1075" s="1318"/>
      <c r="AI1075" s="1318"/>
      <c r="AJ1075" s="1318"/>
      <c r="AK1075" s="1318"/>
      <c r="AL1075" s="1318"/>
      <c r="AM1075" s="1318"/>
      <c r="AN1075" s="1318"/>
      <c r="AO1075" s="1318"/>
      <c r="AP1075" s="1318"/>
      <c r="AQ1075" s="1318"/>
      <c r="AR1075" s="1318"/>
      <c r="AS1075" s="1318"/>
      <c r="AT1075" s="1318"/>
      <c r="AU1075" s="1318"/>
      <c r="AV1075" s="1318"/>
      <c r="AW1075" s="1318"/>
      <c r="AX1075" s="1318"/>
      <c r="AY1075" s="1318"/>
      <c r="AZ1075" s="1318"/>
      <c r="BA1075" s="1318"/>
      <c r="BB1075" s="1318"/>
      <c r="BC1075" s="1318"/>
      <c r="BD1075" s="1318"/>
      <c r="BE1075" s="1318"/>
      <c r="BF1075" s="1318"/>
      <c r="BG1075" s="1318"/>
      <c r="BH1075" s="1328"/>
      <c r="BI1075" s="1328"/>
      <c r="BJ1075" s="1328"/>
      <c r="BK1075" s="1328"/>
      <c r="BL1075" s="1318"/>
      <c r="BM1075" s="1328">
        <f>+AD1075</f>
        <v>6000</v>
      </c>
      <c r="BN1075" s="1318"/>
      <c r="BO1075" s="1318"/>
      <c r="BP1075" s="1318"/>
      <c r="BQ1075" s="1318"/>
      <c r="BR1075" s="1318"/>
      <c r="BS1075" s="1318"/>
      <c r="BT1075" s="1318"/>
      <c r="BU1075" s="1318"/>
      <c r="BV1075" s="1318"/>
      <c r="BW1075" s="1318"/>
      <c r="BX1075" s="1318"/>
      <c r="BY1075" s="1318"/>
      <c r="BZ1075" s="1318"/>
      <c r="CA1075" s="1318"/>
      <c r="CB1075" s="1318"/>
      <c r="CC1075" s="1318"/>
      <c r="CD1075" s="1318"/>
      <c r="CE1075" s="1318"/>
      <c r="CF1075" s="1318"/>
      <c r="CG1075" s="1318"/>
      <c r="CH1075" s="1378">
        <f t="shared" si="26"/>
        <v>6000</v>
      </c>
      <c r="CI1075" s="1366"/>
    </row>
    <row r="1076" spans="1:87" s="386" customFormat="1" ht="23.25" customHeight="1">
      <c r="A1076" s="1678"/>
      <c r="B1076" s="2136"/>
      <c r="C1076" s="1649"/>
      <c r="D1076" s="1649"/>
      <c r="E1076" s="643"/>
      <c r="F1076" s="1649"/>
      <c r="G1076" s="708"/>
      <c r="H1076" s="2270"/>
      <c r="I1076" s="218"/>
      <c r="J1076" s="2226"/>
      <c r="K1076" s="2197"/>
      <c r="L1076" s="2221"/>
      <c r="M1076" s="1933"/>
      <c r="N1076" s="393"/>
      <c r="O1076" s="394"/>
      <c r="P1076" s="389"/>
      <c r="Q1076" s="393"/>
      <c r="R1076" s="394"/>
      <c r="S1076" s="407"/>
      <c r="T1076" s="408"/>
      <c r="U1076" s="394"/>
      <c r="V1076" s="395"/>
      <c r="W1076" s="388"/>
      <c r="X1076" s="394"/>
      <c r="Y1076" s="407"/>
      <c r="Z1076" s="2246" t="s">
        <v>1286</v>
      </c>
      <c r="AA1076" s="727">
        <v>244</v>
      </c>
      <c r="AB1076" s="566"/>
      <c r="AC1076" s="2200" t="s">
        <v>127</v>
      </c>
      <c r="AD1076" s="2518">
        <f>30*2</f>
        <v>60</v>
      </c>
      <c r="AE1076" s="1317"/>
      <c r="AF1076" s="1362"/>
      <c r="AG1076" s="1318"/>
      <c r="AH1076" s="1318"/>
      <c r="AI1076" s="1318"/>
      <c r="AJ1076" s="1318"/>
      <c r="AK1076" s="1318"/>
      <c r="AL1076" s="1328"/>
      <c r="AM1076" s="1318"/>
      <c r="AN1076" s="1328">
        <f>+AD1076</f>
        <v>60</v>
      </c>
      <c r="AO1076" s="1328"/>
      <c r="AP1076" s="1318"/>
      <c r="AQ1076" s="1318"/>
      <c r="AR1076" s="1318"/>
      <c r="AS1076" s="1318"/>
      <c r="AT1076" s="1318"/>
      <c r="AU1076" s="1318"/>
      <c r="AV1076" s="1318"/>
      <c r="AW1076" s="1318"/>
      <c r="AX1076" s="1318"/>
      <c r="AY1076" s="1318"/>
      <c r="AZ1076" s="1318"/>
      <c r="BA1076" s="1318"/>
      <c r="BB1076" s="1318"/>
      <c r="BC1076" s="1318"/>
      <c r="BD1076" s="1318"/>
      <c r="BE1076" s="1318"/>
      <c r="BF1076" s="1318"/>
      <c r="BG1076" s="1318"/>
      <c r="BH1076" s="1318"/>
      <c r="BI1076" s="1318"/>
      <c r="BJ1076" s="1318"/>
      <c r="BK1076" s="1318"/>
      <c r="BL1076" s="1318"/>
      <c r="BM1076" s="1318"/>
      <c r="BN1076" s="1318"/>
      <c r="BO1076" s="1318"/>
      <c r="BP1076" s="1318"/>
      <c r="BQ1076" s="1318"/>
      <c r="BR1076" s="1318"/>
      <c r="BS1076" s="1318"/>
      <c r="BT1076" s="1318"/>
      <c r="BU1076" s="1318"/>
      <c r="BV1076" s="1318"/>
      <c r="BW1076" s="1318"/>
      <c r="BX1076" s="1318"/>
      <c r="BY1076" s="1318"/>
      <c r="BZ1076" s="1318"/>
      <c r="CA1076" s="1318"/>
      <c r="CB1076" s="1318"/>
      <c r="CC1076" s="1318"/>
      <c r="CD1076" s="1318"/>
      <c r="CE1076" s="1318"/>
      <c r="CF1076" s="1318"/>
      <c r="CG1076" s="1318"/>
      <c r="CH1076" s="1378">
        <f t="shared" si="26"/>
        <v>60</v>
      </c>
      <c r="CI1076" s="1366"/>
    </row>
    <row r="1077" spans="1:87" s="386" customFormat="1" ht="23.25" customHeight="1">
      <c r="A1077" s="1678"/>
      <c r="B1077" s="2136"/>
      <c r="C1077" s="1649"/>
      <c r="D1077" s="1649"/>
      <c r="E1077" s="643"/>
      <c r="F1077" s="1649"/>
      <c r="G1077" s="708"/>
      <c r="H1077" s="2270"/>
      <c r="I1077" s="218"/>
      <c r="J1077" s="2226"/>
      <c r="K1077" s="2197"/>
      <c r="L1077" s="2221"/>
      <c r="M1077" s="1933"/>
      <c r="N1077" s="393"/>
      <c r="O1077" s="394"/>
      <c r="P1077" s="389"/>
      <c r="Q1077" s="393"/>
      <c r="R1077" s="394"/>
      <c r="S1077" s="407"/>
      <c r="T1077" s="408"/>
      <c r="U1077" s="394"/>
      <c r="V1077" s="395"/>
      <c r="W1077" s="388"/>
      <c r="X1077" s="394"/>
      <c r="Y1077" s="407"/>
      <c r="Z1077" s="3119" t="s">
        <v>1382</v>
      </c>
      <c r="AA1077" s="727">
        <v>241</v>
      </c>
      <c r="AB1077" s="566"/>
      <c r="AC1077" s="2200" t="s">
        <v>7</v>
      </c>
      <c r="AD1077" s="2518">
        <f>400*2*2</f>
        <v>1600</v>
      </c>
      <c r="AE1077" s="1317"/>
      <c r="AF1077" s="1362"/>
      <c r="AG1077" s="1318"/>
      <c r="AH1077" s="1318"/>
      <c r="AI1077" s="1318"/>
      <c r="AJ1077" s="1328"/>
      <c r="AK1077" s="1328"/>
      <c r="AL1077" s="1328">
        <f>+AD1077</f>
        <v>1600</v>
      </c>
      <c r="AM1077" s="1318"/>
      <c r="AN1077" s="1318"/>
      <c r="AO1077" s="1318"/>
      <c r="AP1077" s="1318"/>
      <c r="AQ1077" s="1318"/>
      <c r="AR1077" s="1318"/>
      <c r="AS1077" s="1318"/>
      <c r="AT1077" s="1318"/>
      <c r="AU1077" s="1318"/>
      <c r="AV1077" s="1318"/>
      <c r="AW1077" s="1318"/>
      <c r="AX1077" s="1318"/>
      <c r="AY1077" s="1318"/>
      <c r="AZ1077" s="1318"/>
      <c r="BA1077" s="1318"/>
      <c r="BB1077" s="1318"/>
      <c r="BC1077" s="1318"/>
      <c r="BD1077" s="1318"/>
      <c r="BE1077" s="1318"/>
      <c r="BF1077" s="1318"/>
      <c r="BG1077" s="1318"/>
      <c r="BH1077" s="1318"/>
      <c r="BI1077" s="1318"/>
      <c r="BJ1077" s="1318"/>
      <c r="BK1077" s="1318"/>
      <c r="BL1077" s="1318"/>
      <c r="BM1077" s="1318"/>
      <c r="BN1077" s="1318"/>
      <c r="BO1077" s="1318"/>
      <c r="BP1077" s="1318"/>
      <c r="BQ1077" s="1318"/>
      <c r="BR1077" s="1318"/>
      <c r="BS1077" s="1318"/>
      <c r="BT1077" s="1318"/>
      <c r="BU1077" s="1318"/>
      <c r="BV1077" s="1318"/>
      <c r="BW1077" s="1318"/>
      <c r="BX1077" s="1318"/>
      <c r="BY1077" s="1318"/>
      <c r="BZ1077" s="1318"/>
      <c r="CA1077" s="1318"/>
      <c r="CB1077" s="1318"/>
      <c r="CC1077" s="1318"/>
      <c r="CD1077" s="1318"/>
      <c r="CE1077" s="1318"/>
      <c r="CF1077" s="1318"/>
      <c r="CG1077" s="1318"/>
      <c r="CH1077" s="1378">
        <f t="shared" si="26"/>
        <v>1600</v>
      </c>
      <c r="CI1077" s="1366"/>
    </row>
    <row r="1078" spans="1:87" s="386" customFormat="1" ht="33" customHeight="1">
      <c r="A1078" s="1678"/>
      <c r="B1078" s="2136"/>
      <c r="C1078" s="1649"/>
      <c r="D1078" s="1649"/>
      <c r="E1078" s="643"/>
      <c r="F1078" s="1649"/>
      <c r="G1078" s="708"/>
      <c r="H1078" s="2270"/>
      <c r="I1078" s="218"/>
      <c r="J1078" s="2226"/>
      <c r="K1078" s="2197"/>
      <c r="L1078" s="2221"/>
      <c r="M1078" s="1933"/>
      <c r="N1078" s="393"/>
      <c r="O1078" s="394"/>
      <c r="P1078" s="389"/>
      <c r="Q1078" s="393"/>
      <c r="R1078" s="394"/>
      <c r="S1078" s="407"/>
      <c r="T1078" s="408"/>
      <c r="U1078" s="394"/>
      <c r="V1078" s="395"/>
      <c r="W1078" s="388"/>
      <c r="X1078" s="394"/>
      <c r="Y1078" s="407"/>
      <c r="Z1078" s="3119"/>
      <c r="AA1078" s="265"/>
      <c r="AB1078" s="367"/>
      <c r="AC1078" s="898"/>
      <c r="AD1078" s="2556"/>
      <c r="AE1078" s="1317"/>
      <c r="AF1078" s="1362"/>
      <c r="AG1078" s="1318"/>
      <c r="AH1078" s="1318"/>
      <c r="AI1078" s="1318"/>
      <c r="AJ1078" s="1318"/>
      <c r="AK1078" s="1318"/>
      <c r="AL1078" s="1318"/>
      <c r="AM1078" s="1318"/>
      <c r="AN1078" s="1318"/>
      <c r="AO1078" s="1318"/>
      <c r="AP1078" s="1318"/>
      <c r="AQ1078" s="1318"/>
      <c r="AR1078" s="1318"/>
      <c r="AS1078" s="1318"/>
      <c r="AT1078" s="1318"/>
      <c r="AU1078" s="1318"/>
      <c r="AV1078" s="1318"/>
      <c r="AW1078" s="1318"/>
      <c r="AX1078" s="1318"/>
      <c r="AY1078" s="1318"/>
      <c r="AZ1078" s="1318"/>
      <c r="BA1078" s="1318"/>
      <c r="BB1078" s="1318"/>
      <c r="BC1078" s="1318"/>
      <c r="BD1078" s="1318"/>
      <c r="BE1078" s="1318"/>
      <c r="BF1078" s="1318"/>
      <c r="BG1078" s="1318"/>
      <c r="BH1078" s="1318"/>
      <c r="BI1078" s="1318"/>
      <c r="BJ1078" s="1318"/>
      <c r="BK1078" s="1318"/>
      <c r="BL1078" s="1318"/>
      <c r="BM1078" s="1318"/>
      <c r="BN1078" s="1318"/>
      <c r="BO1078" s="1318"/>
      <c r="BP1078" s="1318"/>
      <c r="BQ1078" s="1318"/>
      <c r="BR1078" s="1318"/>
      <c r="BS1078" s="1318"/>
      <c r="BT1078" s="1318"/>
      <c r="BU1078" s="1318"/>
      <c r="BV1078" s="1318"/>
      <c r="BW1078" s="1318"/>
      <c r="BX1078" s="1318"/>
      <c r="BY1078" s="1318"/>
      <c r="BZ1078" s="1318"/>
      <c r="CA1078" s="1318"/>
      <c r="CB1078" s="1318"/>
      <c r="CC1078" s="1318"/>
      <c r="CD1078" s="1318"/>
      <c r="CE1078" s="1318"/>
      <c r="CF1078" s="1318"/>
      <c r="CG1078" s="1318"/>
      <c r="CH1078" s="1378">
        <f t="shared" si="26"/>
        <v>0</v>
      </c>
      <c r="CI1078" s="1366"/>
    </row>
    <row r="1079" spans="1:87" s="386" customFormat="1" ht="27.75">
      <c r="A1079" s="1678"/>
      <c r="B1079" s="2136"/>
      <c r="C1079" s="1649"/>
      <c r="D1079" s="1649"/>
      <c r="E1079" s="643"/>
      <c r="F1079" s="1649"/>
      <c r="G1079" s="708"/>
      <c r="H1079" s="2270"/>
      <c r="I1079" s="218"/>
      <c r="J1079" s="746"/>
      <c r="K1079" s="2197"/>
      <c r="L1079" s="2221"/>
      <c r="M1079" s="1933"/>
      <c r="N1079" s="393"/>
      <c r="O1079" s="394"/>
      <c r="P1079" s="395"/>
      <c r="Q1079" s="393"/>
      <c r="R1079" s="394"/>
      <c r="S1079" s="407"/>
      <c r="T1079" s="408"/>
      <c r="U1079" s="394"/>
      <c r="V1079" s="395"/>
      <c r="W1079" s="393"/>
      <c r="X1079" s="394"/>
      <c r="Y1079" s="407"/>
      <c r="Z1079" s="466"/>
      <c r="AA1079" s="265"/>
      <c r="AB1079" s="367"/>
      <c r="AC1079" s="898"/>
      <c r="AD1079" s="2556"/>
      <c r="AE1079" s="1317"/>
      <c r="AF1079" s="1362"/>
      <c r="AG1079" s="1318"/>
      <c r="AH1079" s="1318"/>
      <c r="AI1079" s="1318"/>
      <c r="AJ1079" s="1318"/>
      <c r="AK1079" s="1318"/>
      <c r="AL1079" s="1318"/>
      <c r="AM1079" s="1318"/>
      <c r="AN1079" s="1318"/>
      <c r="AO1079" s="1318"/>
      <c r="AP1079" s="1318"/>
      <c r="AQ1079" s="1318"/>
      <c r="AR1079" s="1318"/>
      <c r="AS1079" s="1318"/>
      <c r="AT1079" s="1318"/>
      <c r="AU1079" s="1318"/>
      <c r="AV1079" s="1318"/>
      <c r="AW1079" s="1318"/>
      <c r="AX1079" s="1318"/>
      <c r="AY1079" s="1318"/>
      <c r="AZ1079" s="1318"/>
      <c r="BA1079" s="1318"/>
      <c r="BB1079" s="1318"/>
      <c r="BC1079" s="1318"/>
      <c r="BD1079" s="1318"/>
      <c r="BE1079" s="1318"/>
      <c r="BF1079" s="1318"/>
      <c r="BG1079" s="1318"/>
      <c r="BH1079" s="1318"/>
      <c r="BI1079" s="1318"/>
      <c r="BJ1079" s="1318"/>
      <c r="BK1079" s="1318"/>
      <c r="BL1079" s="1318"/>
      <c r="BM1079" s="1318"/>
      <c r="BN1079" s="1318"/>
      <c r="BO1079" s="1318"/>
      <c r="BP1079" s="1318"/>
      <c r="BQ1079" s="1318"/>
      <c r="BR1079" s="1318"/>
      <c r="BS1079" s="1318"/>
      <c r="BT1079" s="1318"/>
      <c r="BU1079" s="1318"/>
      <c r="BV1079" s="1318"/>
      <c r="BW1079" s="1318"/>
      <c r="BX1079" s="1318"/>
      <c r="BY1079" s="1318"/>
      <c r="BZ1079" s="1318"/>
      <c r="CA1079" s="1318"/>
      <c r="CB1079" s="1318"/>
      <c r="CC1079" s="1318"/>
      <c r="CD1079" s="1318"/>
      <c r="CE1079" s="1318"/>
      <c r="CF1079" s="1318"/>
      <c r="CG1079" s="1318"/>
      <c r="CH1079" s="1378">
        <f t="shared" si="26"/>
        <v>0</v>
      </c>
      <c r="CI1079" s="1366" t="s">
        <v>2349</v>
      </c>
    </row>
    <row r="1080" spans="1:87" s="386" customFormat="1" ht="30" customHeight="1" thickBot="1">
      <c r="A1080" s="2400"/>
      <c r="B1080" s="3117" t="s">
        <v>2478</v>
      </c>
      <c r="C1080" s="3117"/>
      <c r="D1080" s="3117"/>
      <c r="E1080" s="3117"/>
      <c r="F1080" s="3117"/>
      <c r="G1080" s="3117"/>
      <c r="H1080" s="3117"/>
      <c r="I1080" s="3117"/>
      <c r="J1080" s="3117"/>
      <c r="K1080" s="3117"/>
      <c r="L1080" s="3117"/>
      <c r="M1080" s="3117"/>
      <c r="N1080" s="3117"/>
      <c r="O1080" s="3117"/>
      <c r="P1080" s="3117"/>
      <c r="Q1080" s="3117"/>
      <c r="R1080" s="3117"/>
      <c r="S1080" s="3117"/>
      <c r="T1080" s="3117"/>
      <c r="U1080" s="3117"/>
      <c r="V1080" s="3117"/>
      <c r="W1080" s="3117"/>
      <c r="X1080" s="3117"/>
      <c r="Y1080" s="3117"/>
      <c r="Z1080" s="3117"/>
      <c r="AA1080" s="3118"/>
      <c r="AB1080" s="2389"/>
      <c r="AC1080" s="2390"/>
      <c r="AD1080" s="2566">
        <f>+SUM(AD1000:AD1079)</f>
        <v>5682100</v>
      </c>
      <c r="AE1080" s="1355">
        <f>SUM(AE1000:AE1079)</f>
        <v>0</v>
      </c>
      <c r="AF1080" s="1363"/>
      <c r="AG1080" s="1353">
        <f t="shared" ref="AG1080:CG1080" si="27">SUM(AG1000:AG1079)</f>
        <v>0</v>
      </c>
      <c r="AH1080" s="1353">
        <f t="shared" si="27"/>
        <v>0</v>
      </c>
      <c r="AI1080" s="1353">
        <f t="shared" si="27"/>
        <v>850000</v>
      </c>
      <c r="AJ1080" s="1353">
        <f t="shared" si="27"/>
        <v>1240</v>
      </c>
      <c r="AK1080" s="1353">
        <f t="shared" si="27"/>
        <v>0</v>
      </c>
      <c r="AL1080" s="1353">
        <f t="shared" si="27"/>
        <v>1600</v>
      </c>
      <c r="AM1080" s="1353">
        <f t="shared" si="27"/>
        <v>0</v>
      </c>
      <c r="AN1080" s="1353">
        <f t="shared" si="27"/>
        <v>60</v>
      </c>
      <c r="AO1080" s="1353"/>
      <c r="AP1080" s="1353">
        <f t="shared" si="27"/>
        <v>0</v>
      </c>
      <c r="AQ1080" s="1353">
        <f t="shared" si="27"/>
        <v>0</v>
      </c>
      <c r="AR1080" s="1353">
        <f t="shared" si="27"/>
        <v>0</v>
      </c>
      <c r="AS1080" s="1353">
        <f t="shared" si="27"/>
        <v>100000</v>
      </c>
      <c r="AT1080" s="1353">
        <f t="shared" si="27"/>
        <v>450000</v>
      </c>
      <c r="AU1080" s="1353">
        <f t="shared" si="27"/>
        <v>200000</v>
      </c>
      <c r="AV1080" s="1353">
        <f t="shared" si="27"/>
        <v>80000</v>
      </c>
      <c r="AW1080" s="1353">
        <f t="shared" si="27"/>
        <v>0</v>
      </c>
      <c r="AX1080" s="1353">
        <f t="shared" si="27"/>
        <v>0</v>
      </c>
      <c r="AY1080" s="1353">
        <f t="shared" si="27"/>
        <v>0</v>
      </c>
      <c r="AZ1080" s="1353">
        <f t="shared" si="27"/>
        <v>0</v>
      </c>
      <c r="BA1080" s="1353">
        <f t="shared" si="27"/>
        <v>200000</v>
      </c>
      <c r="BB1080" s="1353">
        <f t="shared" si="27"/>
        <v>0</v>
      </c>
      <c r="BC1080" s="1353">
        <f t="shared" si="27"/>
        <v>0</v>
      </c>
      <c r="BD1080" s="1353">
        <f t="shared" si="27"/>
        <v>100000</v>
      </c>
      <c r="BE1080" s="1353">
        <f t="shared" si="27"/>
        <v>80000</v>
      </c>
      <c r="BF1080" s="1353">
        <f t="shared" si="27"/>
        <v>200000</v>
      </c>
      <c r="BG1080" s="1353">
        <f t="shared" si="27"/>
        <v>160000</v>
      </c>
      <c r="BH1080" s="1353">
        <f t="shared" si="27"/>
        <v>0</v>
      </c>
      <c r="BI1080" s="1353">
        <f t="shared" si="27"/>
        <v>0</v>
      </c>
      <c r="BJ1080" s="1353">
        <f t="shared" si="27"/>
        <v>120000</v>
      </c>
      <c r="BK1080" s="1353">
        <f t="shared" si="27"/>
        <v>0</v>
      </c>
      <c r="BL1080" s="1353">
        <f t="shared" si="27"/>
        <v>0</v>
      </c>
      <c r="BM1080" s="1353">
        <f t="shared" si="27"/>
        <v>206000</v>
      </c>
      <c r="BN1080" s="1353">
        <f t="shared" si="27"/>
        <v>280000</v>
      </c>
      <c r="BO1080" s="1353">
        <f t="shared" si="27"/>
        <v>11200</v>
      </c>
      <c r="BP1080" s="1353">
        <f t="shared" si="27"/>
        <v>200000</v>
      </c>
      <c r="BQ1080" s="1353">
        <f t="shared" si="27"/>
        <v>1800000</v>
      </c>
      <c r="BR1080" s="1353">
        <f t="shared" si="27"/>
        <v>0</v>
      </c>
      <c r="BS1080" s="1353">
        <f t="shared" si="27"/>
        <v>0</v>
      </c>
      <c r="BT1080" s="1353"/>
      <c r="BU1080" s="1353">
        <f t="shared" si="27"/>
        <v>0</v>
      </c>
      <c r="BV1080" s="1353">
        <f t="shared" si="27"/>
        <v>222000</v>
      </c>
      <c r="BW1080" s="1353">
        <f t="shared" si="27"/>
        <v>0</v>
      </c>
      <c r="BX1080" s="1353">
        <f t="shared" si="27"/>
        <v>300000</v>
      </c>
      <c r="BY1080" s="1353">
        <f t="shared" si="27"/>
        <v>0</v>
      </c>
      <c r="BZ1080" s="1353">
        <f t="shared" si="27"/>
        <v>0</v>
      </c>
      <c r="CA1080" s="1353">
        <f t="shared" si="27"/>
        <v>0</v>
      </c>
      <c r="CB1080" s="1353">
        <f t="shared" si="27"/>
        <v>0</v>
      </c>
      <c r="CC1080" s="1353">
        <f t="shared" si="27"/>
        <v>120000</v>
      </c>
      <c r="CD1080" s="1353">
        <f t="shared" si="27"/>
        <v>0</v>
      </c>
      <c r="CE1080" s="1353">
        <f t="shared" si="27"/>
        <v>0</v>
      </c>
      <c r="CF1080" s="1353">
        <f t="shared" si="27"/>
        <v>0</v>
      </c>
      <c r="CG1080" s="1353">
        <f t="shared" si="27"/>
        <v>0</v>
      </c>
      <c r="CH1080" s="1380">
        <f t="shared" si="26"/>
        <v>5682100</v>
      </c>
      <c r="CI1080" s="1374">
        <f>+CH1080</f>
        <v>5682100</v>
      </c>
    </row>
    <row r="1081" spans="1:87" s="386" customFormat="1" ht="137.25" customHeight="1">
      <c r="A1081" s="1701">
        <v>25</v>
      </c>
      <c r="B1081" s="2136">
        <v>1</v>
      </c>
      <c r="C1081" s="3088" t="s">
        <v>1383</v>
      </c>
      <c r="D1081" s="748" t="s">
        <v>622</v>
      </c>
      <c r="E1081" s="2146" t="s">
        <v>1384</v>
      </c>
      <c r="F1081" s="3161" t="s">
        <v>1385</v>
      </c>
      <c r="G1081" s="3129" t="s">
        <v>1386</v>
      </c>
      <c r="H1081" s="2155" t="s">
        <v>2561</v>
      </c>
      <c r="I1081" s="1989">
        <v>219</v>
      </c>
      <c r="J1081" s="2272">
        <v>1</v>
      </c>
      <c r="K1081" s="749" t="s">
        <v>1387</v>
      </c>
      <c r="L1081" s="2153" t="s">
        <v>1388</v>
      </c>
      <c r="M1081" s="3207" t="s">
        <v>1389</v>
      </c>
      <c r="N1081" s="478"/>
      <c r="O1081" s="395"/>
      <c r="P1081" s="395"/>
      <c r="Q1081" s="750"/>
      <c r="R1081" s="581"/>
      <c r="S1081" s="567"/>
      <c r="T1081" s="582"/>
      <c r="U1081" s="581"/>
      <c r="V1081" s="583"/>
      <c r="W1081" s="393"/>
      <c r="X1081" s="394"/>
      <c r="Y1081" s="407"/>
      <c r="Z1081" s="751"/>
      <c r="AA1081" s="442"/>
      <c r="AB1081" s="752"/>
      <c r="AC1081" s="1173"/>
      <c r="AD1081" s="1827"/>
      <c r="AE1081" s="1345"/>
      <c r="AF1081" s="1496"/>
      <c r="AG1081" s="1329"/>
      <c r="AH1081" s="1329"/>
      <c r="AI1081" s="1329"/>
      <c r="AJ1081" s="1318"/>
      <c r="AK1081" s="1318"/>
      <c r="AL1081" s="1318"/>
      <c r="AM1081" s="1318"/>
      <c r="AN1081" s="1318"/>
      <c r="AO1081" s="1318"/>
      <c r="AP1081" s="1318"/>
      <c r="AQ1081" s="1318"/>
      <c r="AR1081" s="1318"/>
      <c r="AS1081" s="1318"/>
      <c r="AT1081" s="1318"/>
      <c r="AU1081" s="1318"/>
      <c r="AV1081" s="1318"/>
      <c r="AW1081" s="1318"/>
      <c r="AX1081" s="1318"/>
      <c r="AY1081" s="1318"/>
      <c r="AZ1081" s="1318"/>
      <c r="BA1081" s="1318"/>
      <c r="BB1081" s="1318"/>
      <c r="BC1081" s="1318"/>
      <c r="BD1081" s="1318"/>
      <c r="BE1081" s="1318"/>
      <c r="BF1081" s="1318"/>
      <c r="BG1081" s="1318"/>
      <c r="BH1081" s="1318"/>
      <c r="BI1081" s="1318"/>
      <c r="BJ1081" s="1318"/>
      <c r="BK1081" s="1318"/>
      <c r="BL1081" s="1318"/>
      <c r="BM1081" s="1318"/>
      <c r="BN1081" s="1318"/>
      <c r="BO1081" s="1318"/>
      <c r="BP1081" s="1318"/>
      <c r="BQ1081" s="1318"/>
      <c r="BR1081" s="1318"/>
      <c r="BS1081" s="1318"/>
      <c r="BT1081" s="1318"/>
      <c r="BU1081" s="1318"/>
      <c r="BV1081" s="1318"/>
      <c r="BW1081" s="1318"/>
      <c r="BX1081" s="1318"/>
      <c r="BY1081" s="1318"/>
      <c r="BZ1081" s="1318"/>
      <c r="CA1081" s="1318"/>
      <c r="CB1081" s="1318"/>
      <c r="CC1081" s="1318"/>
      <c r="CD1081" s="1318"/>
      <c r="CE1081" s="1318"/>
      <c r="CF1081" s="1318"/>
      <c r="CG1081" s="1318"/>
      <c r="CH1081" s="1378">
        <f t="shared" ref="CH1081:CH1139" si="28">SUM(AE1081:CG1081)</f>
        <v>0</v>
      </c>
      <c r="CI1081" s="1366"/>
    </row>
    <row r="1082" spans="1:87" s="386" customFormat="1" ht="118.5" customHeight="1">
      <c r="A1082" s="1701"/>
      <c r="B1082" s="2136"/>
      <c r="C1082" s="3085"/>
      <c r="D1082" s="3085" t="s">
        <v>1390</v>
      </c>
      <c r="E1082" s="2232" t="s">
        <v>1391</v>
      </c>
      <c r="F1082" s="3140"/>
      <c r="G1082" s="3130"/>
      <c r="H1082" s="2155" t="s">
        <v>2562</v>
      </c>
      <c r="I1082" s="1989"/>
      <c r="J1082" s="220"/>
      <c r="K1082" s="2162" t="s">
        <v>1392</v>
      </c>
      <c r="L1082" s="2153" t="s">
        <v>2590</v>
      </c>
      <c r="M1082" s="3106"/>
      <c r="N1082" s="753"/>
      <c r="O1082" s="389"/>
      <c r="P1082" s="389"/>
      <c r="Q1082" s="388"/>
      <c r="R1082" s="581"/>
      <c r="S1082" s="567"/>
      <c r="T1082" s="582"/>
      <c r="U1082" s="581"/>
      <c r="V1082" s="583"/>
      <c r="W1082" s="393"/>
      <c r="X1082" s="394"/>
      <c r="Y1082" s="407"/>
      <c r="Z1082" s="751" t="s">
        <v>1393</v>
      </c>
      <c r="AA1082" s="442"/>
      <c r="AB1082" s="752"/>
      <c r="AC1082" s="1173"/>
      <c r="AD1082" s="1827"/>
      <c r="AE1082" s="1345"/>
      <c r="AF1082" s="1496"/>
      <c r="AG1082" s="1329"/>
      <c r="AH1082" s="1329"/>
      <c r="AI1082" s="1329"/>
      <c r="AJ1082" s="1318"/>
      <c r="AK1082" s="1318"/>
      <c r="AL1082" s="1318"/>
      <c r="AM1082" s="1318"/>
      <c r="AN1082" s="1318"/>
      <c r="AO1082" s="1318"/>
      <c r="AP1082" s="1318"/>
      <c r="AQ1082" s="1318"/>
      <c r="AR1082" s="1318"/>
      <c r="AS1082" s="1318"/>
      <c r="AT1082" s="1318"/>
      <c r="AU1082" s="1318"/>
      <c r="AV1082" s="1318"/>
      <c r="AW1082" s="1318"/>
      <c r="AX1082" s="1318"/>
      <c r="AY1082" s="1318"/>
      <c r="AZ1082" s="1318"/>
      <c r="BA1082" s="1318"/>
      <c r="BB1082" s="1318"/>
      <c r="BC1082" s="1318"/>
      <c r="BD1082" s="1318"/>
      <c r="BE1082" s="1318"/>
      <c r="BF1082" s="1318"/>
      <c r="BG1082" s="1318"/>
      <c r="BH1082" s="1318"/>
      <c r="BI1082" s="1318"/>
      <c r="BJ1082" s="1318"/>
      <c r="BK1082" s="1318"/>
      <c r="BL1082" s="1318"/>
      <c r="BM1082" s="1318"/>
      <c r="BN1082" s="1318"/>
      <c r="BO1082" s="1318"/>
      <c r="BP1082" s="1318"/>
      <c r="BQ1082" s="1318"/>
      <c r="BR1082" s="1318"/>
      <c r="BS1082" s="1318"/>
      <c r="BT1082" s="1318"/>
      <c r="BU1082" s="1318"/>
      <c r="BV1082" s="1318"/>
      <c r="BW1082" s="1318"/>
      <c r="BX1082" s="1318"/>
      <c r="BY1082" s="1318"/>
      <c r="BZ1082" s="1318"/>
      <c r="CA1082" s="1318"/>
      <c r="CB1082" s="1318"/>
      <c r="CC1082" s="1318"/>
      <c r="CD1082" s="1318"/>
      <c r="CE1082" s="1318"/>
      <c r="CF1082" s="1318"/>
      <c r="CG1082" s="1318"/>
      <c r="CH1082" s="1378">
        <f t="shared" si="28"/>
        <v>0</v>
      </c>
      <c r="CI1082" s="1366"/>
    </row>
    <row r="1083" spans="1:87" s="386" customFormat="1" ht="153.75" customHeight="1">
      <c r="A1083" s="1701"/>
      <c r="B1083" s="2136"/>
      <c r="C1083" s="3085"/>
      <c r="D1083" s="3085"/>
      <c r="E1083" s="3085" t="s">
        <v>1394</v>
      </c>
      <c r="F1083" s="3140"/>
      <c r="G1083" s="652"/>
      <c r="H1083" s="2155" t="s">
        <v>2563</v>
      </c>
      <c r="I1083" s="1989"/>
      <c r="J1083" s="220"/>
      <c r="K1083" s="2162" t="s">
        <v>1395</v>
      </c>
      <c r="L1083" s="2153"/>
      <c r="M1083" s="2143"/>
      <c r="N1083" s="478"/>
      <c r="O1083" s="389"/>
      <c r="P1083" s="389"/>
      <c r="Q1083" s="388"/>
      <c r="R1083" s="381"/>
      <c r="S1083" s="382"/>
      <c r="T1083" s="380"/>
      <c r="U1083" s="381"/>
      <c r="V1083" s="389"/>
      <c r="W1083" s="393"/>
      <c r="X1083" s="394"/>
      <c r="Y1083" s="407"/>
      <c r="Z1083" s="751" t="s">
        <v>1396</v>
      </c>
      <c r="AA1083" s="442">
        <v>311</v>
      </c>
      <c r="AB1083" s="752">
        <v>3111</v>
      </c>
      <c r="AC1083" s="1173" t="s">
        <v>124</v>
      </c>
      <c r="AD1083" s="1827">
        <f>200*15*8</f>
        <v>24000</v>
      </c>
      <c r="AE1083" s="1345"/>
      <c r="AF1083" s="1496"/>
      <c r="AG1083" s="1329"/>
      <c r="AH1083" s="1329"/>
      <c r="AI1083" s="1329"/>
      <c r="AJ1083" s="1318"/>
      <c r="AK1083" s="1318"/>
      <c r="AL1083" s="1318"/>
      <c r="AM1083" s="1329"/>
      <c r="AN1083" s="1329"/>
      <c r="AO1083" s="1329"/>
      <c r="AP1083" s="1318"/>
      <c r="AQ1083" s="1318"/>
      <c r="AR1083" s="1318"/>
      <c r="AS1083" s="1318"/>
      <c r="AT1083" s="1318"/>
      <c r="AU1083" s="1318"/>
      <c r="AV1083" s="1318"/>
      <c r="AW1083" s="1318"/>
      <c r="AX1083" s="1318"/>
      <c r="AY1083" s="1318"/>
      <c r="AZ1083" s="1318"/>
      <c r="BA1083" s="1329">
        <f>+AD1083</f>
        <v>24000</v>
      </c>
      <c r="BB1083" s="1318"/>
      <c r="BC1083" s="1318"/>
      <c r="BD1083" s="1318"/>
      <c r="BE1083" s="1318"/>
      <c r="BF1083" s="1318"/>
      <c r="BG1083" s="1318"/>
      <c r="BH1083" s="1318"/>
      <c r="BI1083" s="1318"/>
      <c r="BJ1083" s="1318"/>
      <c r="BK1083" s="1318"/>
      <c r="BL1083" s="1318"/>
      <c r="BM1083" s="1318"/>
      <c r="BN1083" s="1318"/>
      <c r="BO1083" s="1318"/>
      <c r="BP1083" s="1318"/>
      <c r="BQ1083" s="1318"/>
      <c r="BR1083" s="1318"/>
      <c r="BS1083" s="1318"/>
      <c r="BT1083" s="1318"/>
      <c r="BU1083" s="1318"/>
      <c r="BV1083" s="1318"/>
      <c r="BW1083" s="1318"/>
      <c r="BX1083" s="1318"/>
      <c r="BY1083" s="1318"/>
      <c r="BZ1083" s="1318"/>
      <c r="CA1083" s="1318"/>
      <c r="CB1083" s="1318"/>
      <c r="CC1083" s="1318"/>
      <c r="CD1083" s="1318"/>
      <c r="CE1083" s="1318"/>
      <c r="CF1083" s="1318"/>
      <c r="CG1083" s="1318"/>
      <c r="CH1083" s="1378">
        <f t="shared" si="28"/>
        <v>24000</v>
      </c>
      <c r="CI1083" s="1366"/>
    </row>
    <row r="1084" spans="1:87" s="386" customFormat="1" ht="107.25" customHeight="1">
      <c r="A1084" s="1701"/>
      <c r="B1084" s="2136"/>
      <c r="C1084" s="3085"/>
      <c r="D1084" s="754" t="s">
        <v>631</v>
      </c>
      <c r="E1084" s="3085"/>
      <c r="F1084" s="3140"/>
      <c r="G1084" s="652"/>
      <c r="H1084" s="2155"/>
      <c r="I1084" s="1989"/>
      <c r="J1084" s="220"/>
      <c r="K1084" s="2162"/>
      <c r="L1084" s="2153"/>
      <c r="M1084" s="2143"/>
      <c r="N1084" s="478"/>
      <c r="O1084" s="395"/>
      <c r="P1084" s="395"/>
      <c r="Q1084" s="750"/>
      <c r="R1084" s="581"/>
      <c r="S1084" s="567"/>
      <c r="T1084" s="582"/>
      <c r="U1084" s="581"/>
      <c r="V1084" s="583"/>
      <c r="W1084" s="393"/>
      <c r="X1084" s="394"/>
      <c r="Y1084" s="407"/>
      <c r="Z1084" s="751"/>
      <c r="AA1084" s="442"/>
      <c r="AB1084" s="752"/>
      <c r="AC1084" s="1173"/>
      <c r="AD1084" s="1827"/>
      <c r="AE1084" s="1345"/>
      <c r="AF1084" s="1496"/>
      <c r="AG1084" s="1329"/>
      <c r="AH1084" s="1329"/>
      <c r="AI1084" s="1329"/>
      <c r="AJ1084" s="1318"/>
      <c r="AK1084" s="1318"/>
      <c r="AL1084" s="1318"/>
      <c r="AM1084" s="1318"/>
      <c r="AN1084" s="1318"/>
      <c r="AO1084" s="1318"/>
      <c r="AP1084" s="1318"/>
      <c r="AQ1084" s="1318"/>
      <c r="AR1084" s="1318"/>
      <c r="AS1084" s="1318"/>
      <c r="AT1084" s="1318"/>
      <c r="AU1084" s="1318"/>
      <c r="AV1084" s="1318"/>
      <c r="AW1084" s="1318"/>
      <c r="AX1084" s="1318"/>
      <c r="AY1084" s="1318"/>
      <c r="AZ1084" s="1318"/>
      <c r="BA1084" s="1318"/>
      <c r="BB1084" s="1318"/>
      <c r="BC1084" s="1318"/>
      <c r="BD1084" s="1318"/>
      <c r="BE1084" s="1318"/>
      <c r="BF1084" s="1318"/>
      <c r="BG1084" s="1318"/>
      <c r="BH1084" s="1318"/>
      <c r="BI1084" s="1318"/>
      <c r="BJ1084" s="1318"/>
      <c r="BK1084" s="1318"/>
      <c r="BL1084" s="1318"/>
      <c r="BM1084" s="1318"/>
      <c r="BN1084" s="1318"/>
      <c r="BO1084" s="1318"/>
      <c r="BP1084" s="1318"/>
      <c r="BQ1084" s="1318"/>
      <c r="BR1084" s="1318"/>
      <c r="BS1084" s="1318"/>
      <c r="BT1084" s="1318"/>
      <c r="BU1084" s="1318"/>
      <c r="BV1084" s="1318"/>
      <c r="BW1084" s="1318"/>
      <c r="BX1084" s="1318"/>
      <c r="BY1084" s="1318"/>
      <c r="BZ1084" s="1318"/>
      <c r="CA1084" s="1318"/>
      <c r="CB1084" s="1318"/>
      <c r="CC1084" s="1318"/>
      <c r="CD1084" s="1318"/>
      <c r="CE1084" s="1318"/>
      <c r="CF1084" s="1318"/>
      <c r="CG1084" s="1318"/>
      <c r="CH1084" s="1378">
        <f t="shared" si="28"/>
        <v>0</v>
      </c>
      <c r="CI1084" s="1366"/>
    </row>
    <row r="1085" spans="1:87" s="386" customFormat="1" ht="137.25" customHeight="1">
      <c r="A1085" s="1701"/>
      <c r="B1085" s="2136"/>
      <c r="C1085" s="3085"/>
      <c r="D1085" s="1649" t="s">
        <v>1397</v>
      </c>
      <c r="E1085" s="1649"/>
      <c r="F1085" s="3140"/>
      <c r="G1085" s="549"/>
      <c r="H1085" s="2155"/>
      <c r="I1085" s="1989"/>
      <c r="J1085" s="220"/>
      <c r="K1085" s="2162"/>
      <c r="L1085" s="2153"/>
      <c r="M1085" s="2143"/>
      <c r="N1085" s="478"/>
      <c r="O1085" s="395"/>
      <c r="P1085" s="395"/>
      <c r="Q1085" s="750"/>
      <c r="R1085" s="581"/>
      <c r="S1085" s="567"/>
      <c r="T1085" s="582"/>
      <c r="U1085" s="581"/>
      <c r="V1085" s="583"/>
      <c r="W1085" s="393"/>
      <c r="X1085" s="394"/>
      <c r="Y1085" s="407"/>
      <c r="Z1085" s="801"/>
      <c r="AA1085" s="442"/>
      <c r="AB1085" s="752"/>
      <c r="AC1085" s="1173"/>
      <c r="AD1085" s="1796"/>
      <c r="AE1085" s="1345"/>
      <c r="AF1085" s="1496"/>
      <c r="AG1085" s="1329"/>
      <c r="AH1085" s="1329"/>
      <c r="AI1085" s="1329"/>
      <c r="AJ1085" s="1318"/>
      <c r="AK1085" s="1318"/>
      <c r="AL1085" s="1318"/>
      <c r="AM1085" s="1318"/>
      <c r="AN1085" s="1318"/>
      <c r="AO1085" s="1318"/>
      <c r="AP1085" s="1318"/>
      <c r="AQ1085" s="1318"/>
      <c r="AR1085" s="1318"/>
      <c r="AS1085" s="1318"/>
      <c r="AT1085" s="1318"/>
      <c r="AU1085" s="1318"/>
      <c r="AV1085" s="1318"/>
      <c r="AW1085" s="1318"/>
      <c r="AX1085" s="1318"/>
      <c r="AY1085" s="1318"/>
      <c r="AZ1085" s="1318"/>
      <c r="BA1085" s="1318"/>
      <c r="BB1085" s="1318"/>
      <c r="BC1085" s="1318"/>
      <c r="BD1085" s="1318"/>
      <c r="BE1085" s="1318"/>
      <c r="BF1085" s="1318"/>
      <c r="BG1085" s="1318"/>
      <c r="BH1085" s="1318"/>
      <c r="BI1085" s="1318"/>
      <c r="BJ1085" s="1318"/>
      <c r="BK1085" s="1318"/>
      <c r="BL1085" s="1318"/>
      <c r="BM1085" s="1318"/>
      <c r="BN1085" s="1318"/>
      <c r="BO1085" s="1318"/>
      <c r="BP1085" s="1318"/>
      <c r="BQ1085" s="1318"/>
      <c r="BR1085" s="1318"/>
      <c r="BS1085" s="1318"/>
      <c r="BT1085" s="1318"/>
      <c r="BU1085" s="1318"/>
      <c r="BV1085" s="1318"/>
      <c r="BW1085" s="1318"/>
      <c r="BX1085" s="1318"/>
      <c r="BY1085" s="1318"/>
      <c r="BZ1085" s="1318"/>
      <c r="CA1085" s="1318"/>
      <c r="CB1085" s="1318"/>
      <c r="CC1085" s="1318"/>
      <c r="CD1085" s="1318"/>
      <c r="CE1085" s="1318"/>
      <c r="CF1085" s="1318"/>
      <c r="CG1085" s="1318"/>
      <c r="CH1085" s="1378">
        <f t="shared" si="28"/>
        <v>0</v>
      </c>
      <c r="CI1085" s="1366"/>
    </row>
    <row r="1086" spans="1:87" s="386" customFormat="1" ht="31.5" customHeight="1">
      <c r="A1086" s="1701"/>
      <c r="B1086" s="2136"/>
      <c r="C1086" s="1649"/>
      <c r="D1086" s="3085" t="s">
        <v>2591</v>
      </c>
      <c r="E1086" s="3085"/>
      <c r="F1086" s="3140"/>
      <c r="G1086" s="549"/>
      <c r="H1086" s="2140"/>
      <c r="I1086" s="1989"/>
      <c r="J1086" s="272"/>
      <c r="K1086" s="2176"/>
      <c r="L1086" s="2174"/>
      <c r="M1086" s="2175"/>
      <c r="N1086" s="398"/>
      <c r="O1086" s="396"/>
      <c r="P1086" s="411"/>
      <c r="Q1086" s="398"/>
      <c r="R1086" s="396"/>
      <c r="S1086" s="397"/>
      <c r="T1086" s="399"/>
      <c r="U1086" s="396"/>
      <c r="V1086" s="411"/>
      <c r="W1086" s="398"/>
      <c r="X1086" s="396"/>
      <c r="Y1086" s="397"/>
      <c r="Z1086" s="2193"/>
      <c r="AA1086" s="442"/>
      <c r="AB1086" s="752"/>
      <c r="AC1086" s="1173"/>
      <c r="AD1086" s="1796"/>
      <c r="AE1086" s="1317"/>
      <c r="AF1086" s="1362"/>
      <c r="AG1086" s="1318"/>
      <c r="AH1086" s="1318"/>
      <c r="AI1086" s="1318"/>
      <c r="AJ1086" s="1318"/>
      <c r="AK1086" s="1318"/>
      <c r="AL1086" s="1318"/>
      <c r="AM1086" s="1318"/>
      <c r="AN1086" s="1318"/>
      <c r="AO1086" s="1318"/>
      <c r="AP1086" s="1318"/>
      <c r="AQ1086" s="1318"/>
      <c r="AR1086" s="1318"/>
      <c r="AS1086" s="1318"/>
      <c r="AT1086" s="1318"/>
      <c r="AU1086" s="1318"/>
      <c r="AV1086" s="1318"/>
      <c r="AW1086" s="1318"/>
      <c r="AX1086" s="1318"/>
      <c r="AY1086" s="1318"/>
      <c r="AZ1086" s="1318"/>
      <c r="BA1086" s="1318"/>
      <c r="BB1086" s="1318"/>
      <c r="BC1086" s="1318"/>
      <c r="BD1086" s="1318"/>
      <c r="BE1086" s="1318"/>
      <c r="BF1086" s="1318"/>
      <c r="BG1086" s="1318"/>
      <c r="BH1086" s="1318"/>
      <c r="BI1086" s="1318"/>
      <c r="BJ1086" s="1318"/>
      <c r="BK1086" s="1318"/>
      <c r="BL1086" s="1318"/>
      <c r="BM1086" s="1318"/>
      <c r="BN1086" s="1318"/>
      <c r="BO1086" s="1318"/>
      <c r="BP1086" s="1318"/>
      <c r="BQ1086" s="1318"/>
      <c r="BR1086" s="1318"/>
      <c r="BS1086" s="1318"/>
      <c r="BT1086" s="1318"/>
      <c r="BU1086" s="1318"/>
      <c r="BV1086" s="1318"/>
      <c r="BW1086" s="1318"/>
      <c r="BX1086" s="1318"/>
      <c r="BY1086" s="1318"/>
      <c r="BZ1086" s="1318"/>
      <c r="CA1086" s="1318"/>
      <c r="CB1086" s="1318"/>
      <c r="CC1086" s="1318"/>
      <c r="CD1086" s="1318"/>
      <c r="CE1086" s="1318"/>
      <c r="CF1086" s="1318"/>
      <c r="CG1086" s="1318"/>
      <c r="CH1086" s="1378">
        <f t="shared" si="28"/>
        <v>0</v>
      </c>
      <c r="CI1086" s="1366"/>
    </row>
    <row r="1087" spans="1:87" s="386" customFormat="1" ht="112.5" customHeight="1">
      <c r="A1087" s="1701"/>
      <c r="B1087" s="2136"/>
      <c r="C1087" s="1649"/>
      <c r="D1087" s="3085"/>
      <c r="E1087" s="3085"/>
      <c r="F1087" s="3140"/>
      <c r="G1087" s="549"/>
      <c r="H1087" s="2155" t="s">
        <v>2564</v>
      </c>
      <c r="I1087" s="1586">
        <v>220</v>
      </c>
      <c r="J1087" s="220">
        <v>2</v>
      </c>
      <c r="K1087" s="2145" t="s">
        <v>1398</v>
      </c>
      <c r="L1087" s="2153" t="s">
        <v>1399</v>
      </c>
      <c r="M1087" s="3179" t="s">
        <v>1400</v>
      </c>
      <c r="N1087" s="393"/>
      <c r="O1087" s="394"/>
      <c r="P1087" s="395"/>
      <c r="Q1087" s="393"/>
      <c r="R1087" s="394"/>
      <c r="S1087" s="407"/>
      <c r="T1087" s="380"/>
      <c r="U1087" s="381"/>
      <c r="V1087" s="389"/>
      <c r="W1087" s="388"/>
      <c r="X1087" s="394"/>
      <c r="Y1087" s="407"/>
      <c r="Z1087" s="2160"/>
      <c r="AA1087" s="810"/>
      <c r="AB1087" s="1567"/>
      <c r="AC1087" s="2129"/>
      <c r="AD1087" s="1798"/>
      <c r="AE1087" s="1317"/>
      <c r="AF1087" s="1362"/>
      <c r="AG1087" s="1318"/>
      <c r="AH1087" s="1318"/>
      <c r="AI1087" s="1318"/>
      <c r="AJ1087" s="1318"/>
      <c r="AK1087" s="1318"/>
      <c r="AL1087" s="1318"/>
      <c r="AM1087" s="1318"/>
      <c r="AN1087" s="1318"/>
      <c r="AO1087" s="1318"/>
      <c r="AP1087" s="1318"/>
      <c r="AQ1087" s="1318"/>
      <c r="AR1087" s="1318"/>
      <c r="AS1087" s="1318"/>
      <c r="AT1087" s="1318"/>
      <c r="AU1087" s="1318"/>
      <c r="AV1087" s="1318"/>
      <c r="AW1087" s="1318"/>
      <c r="AX1087" s="1318"/>
      <c r="AY1087" s="1318"/>
      <c r="AZ1087" s="1318"/>
      <c r="BA1087" s="1318"/>
      <c r="BB1087" s="1318"/>
      <c r="BC1087" s="1318"/>
      <c r="BD1087" s="1318"/>
      <c r="BE1087" s="1318"/>
      <c r="BF1087" s="1318"/>
      <c r="BG1087" s="1318"/>
      <c r="BH1087" s="1318"/>
      <c r="BI1087" s="1318"/>
      <c r="BJ1087" s="1318"/>
      <c r="BK1087" s="1318"/>
      <c r="BL1087" s="1318"/>
      <c r="BM1087" s="1318"/>
      <c r="BN1087" s="1318"/>
      <c r="BO1087" s="1318"/>
      <c r="BP1087" s="1318"/>
      <c r="BQ1087" s="1318"/>
      <c r="BR1087" s="1318"/>
      <c r="BS1087" s="1318"/>
      <c r="BT1087" s="1318"/>
      <c r="BU1087" s="1318"/>
      <c r="BV1087" s="1318"/>
      <c r="BW1087" s="1318"/>
      <c r="BX1087" s="1318"/>
      <c r="BY1087" s="1318"/>
      <c r="BZ1087" s="1318"/>
      <c r="CA1087" s="1318"/>
      <c r="CB1087" s="1318"/>
      <c r="CC1087" s="1318"/>
      <c r="CD1087" s="1318"/>
      <c r="CE1087" s="1318"/>
      <c r="CF1087" s="1318"/>
      <c r="CG1087" s="1318"/>
      <c r="CH1087" s="1378">
        <f t="shared" si="28"/>
        <v>0</v>
      </c>
      <c r="CI1087" s="1366"/>
    </row>
    <row r="1088" spans="1:87" s="386" customFormat="1" ht="102" customHeight="1">
      <c r="A1088" s="1701"/>
      <c r="B1088" s="2136"/>
      <c r="C1088" s="1649"/>
      <c r="D1088" s="1649" t="s">
        <v>1401</v>
      </c>
      <c r="E1088" s="3085"/>
      <c r="F1088" s="2204"/>
      <c r="G1088" s="549"/>
      <c r="H1088" s="2155"/>
      <c r="I1088" s="1584"/>
      <c r="J1088" s="220"/>
      <c r="K1088" s="2145" t="s">
        <v>1402</v>
      </c>
      <c r="L1088" s="2153"/>
      <c r="M1088" s="3106"/>
      <c r="N1088" s="393"/>
      <c r="O1088" s="394"/>
      <c r="P1088" s="395"/>
      <c r="Q1088" s="478"/>
      <c r="R1088" s="395"/>
      <c r="S1088" s="407"/>
      <c r="T1088" s="755"/>
      <c r="U1088" s="381"/>
      <c r="V1088" s="389"/>
      <c r="W1088" s="388"/>
      <c r="X1088" s="394"/>
      <c r="Y1088" s="407"/>
      <c r="Z1088" s="2160"/>
      <c r="AA1088" s="442"/>
      <c r="AB1088" s="752"/>
      <c r="AC1088" s="1173"/>
      <c r="AD1088" s="1796"/>
      <c r="AE1088" s="1317"/>
      <c r="AF1088" s="1362"/>
      <c r="AG1088" s="1318"/>
      <c r="AH1088" s="1318"/>
      <c r="AI1088" s="1318"/>
      <c r="AJ1088" s="1318"/>
      <c r="AK1088" s="1318"/>
      <c r="AL1088" s="1318"/>
      <c r="AM1088" s="1318"/>
      <c r="AN1088" s="1318"/>
      <c r="AO1088" s="1318"/>
      <c r="AP1088" s="1318"/>
      <c r="AQ1088" s="1318"/>
      <c r="AR1088" s="1318"/>
      <c r="AS1088" s="1318"/>
      <c r="AT1088" s="1318"/>
      <c r="AU1088" s="1318"/>
      <c r="AV1088" s="1318"/>
      <c r="AW1088" s="1318"/>
      <c r="AX1088" s="1318"/>
      <c r="AY1088" s="1318"/>
      <c r="AZ1088" s="1318"/>
      <c r="BA1088" s="1318"/>
      <c r="BB1088" s="1318"/>
      <c r="BC1088" s="1318"/>
      <c r="BD1088" s="1318"/>
      <c r="BE1088" s="1318"/>
      <c r="BF1088" s="1318"/>
      <c r="BG1088" s="1318"/>
      <c r="BH1088" s="1318"/>
      <c r="BI1088" s="1318"/>
      <c r="BJ1088" s="1318"/>
      <c r="BK1088" s="1318"/>
      <c r="BL1088" s="1318"/>
      <c r="BM1088" s="1318"/>
      <c r="BN1088" s="1318"/>
      <c r="BO1088" s="1318"/>
      <c r="BP1088" s="1318"/>
      <c r="BQ1088" s="1318"/>
      <c r="BR1088" s="1318"/>
      <c r="BS1088" s="1318"/>
      <c r="BT1088" s="1318"/>
      <c r="BU1088" s="1318"/>
      <c r="BV1088" s="1318"/>
      <c r="BW1088" s="1318"/>
      <c r="BX1088" s="1318"/>
      <c r="BY1088" s="1318"/>
      <c r="BZ1088" s="1318"/>
      <c r="CA1088" s="1318"/>
      <c r="CB1088" s="1318"/>
      <c r="CC1088" s="1318"/>
      <c r="CD1088" s="1318"/>
      <c r="CE1088" s="1318"/>
      <c r="CF1088" s="1318"/>
      <c r="CG1088" s="1318"/>
      <c r="CH1088" s="1378">
        <f t="shared" si="28"/>
        <v>0</v>
      </c>
      <c r="CI1088" s="1366"/>
    </row>
    <row r="1089" spans="1:87" s="386" customFormat="1" ht="80.25" customHeight="1">
      <c r="A1089" s="1701"/>
      <c r="B1089" s="2136"/>
      <c r="C1089" s="1649"/>
      <c r="D1089" s="1649"/>
      <c r="E1089" s="2322"/>
      <c r="F1089" s="2204"/>
      <c r="G1089" s="549"/>
      <c r="H1089" s="2155"/>
      <c r="I1089" s="1584"/>
      <c r="J1089" s="220"/>
      <c r="K1089" s="2145" t="s">
        <v>1403</v>
      </c>
      <c r="L1089" s="2153"/>
      <c r="M1089" s="2143"/>
      <c r="N1089" s="393"/>
      <c r="O1089" s="394"/>
      <c r="P1089" s="395"/>
      <c r="Q1089" s="478"/>
      <c r="R1089" s="395"/>
      <c r="S1089" s="407"/>
      <c r="T1089" s="755"/>
      <c r="U1089" s="381"/>
      <c r="V1089" s="389"/>
      <c r="W1089" s="388"/>
      <c r="X1089" s="394"/>
      <c r="Y1089" s="407"/>
      <c r="Z1089" s="2160"/>
      <c r="AA1089" s="442"/>
      <c r="AB1089" s="752"/>
      <c r="AC1089" s="1173"/>
      <c r="AD1089" s="1796"/>
      <c r="AE1089" s="1317"/>
      <c r="AF1089" s="1362"/>
      <c r="AG1089" s="1318"/>
      <c r="AH1089" s="1318"/>
      <c r="AI1089" s="1318"/>
      <c r="AJ1089" s="1318"/>
      <c r="AK1089" s="1318"/>
      <c r="AL1089" s="1318"/>
      <c r="AM1089" s="1318"/>
      <c r="AN1089" s="1318"/>
      <c r="AO1089" s="1318"/>
      <c r="AP1089" s="1318"/>
      <c r="AQ1089" s="1318"/>
      <c r="AR1089" s="1318"/>
      <c r="AS1089" s="1318"/>
      <c r="AT1089" s="1318"/>
      <c r="AU1089" s="1318"/>
      <c r="AV1089" s="1318"/>
      <c r="AW1089" s="1318"/>
      <c r="AX1089" s="1318"/>
      <c r="AY1089" s="1318"/>
      <c r="AZ1089" s="1318"/>
      <c r="BA1089" s="1318"/>
      <c r="BB1089" s="1318"/>
      <c r="BC1089" s="1318"/>
      <c r="BD1089" s="1318"/>
      <c r="BE1089" s="1318"/>
      <c r="BF1089" s="1318"/>
      <c r="BG1089" s="1318"/>
      <c r="BH1089" s="1318"/>
      <c r="BI1089" s="1318"/>
      <c r="BJ1089" s="1318"/>
      <c r="BK1089" s="1318"/>
      <c r="BL1089" s="1318"/>
      <c r="BM1089" s="1318"/>
      <c r="BN1089" s="1318"/>
      <c r="BO1089" s="1318"/>
      <c r="BP1089" s="1318"/>
      <c r="BQ1089" s="1318"/>
      <c r="BR1089" s="1318"/>
      <c r="BS1089" s="1318"/>
      <c r="BT1089" s="1318"/>
      <c r="BU1089" s="1318"/>
      <c r="BV1089" s="1318"/>
      <c r="BW1089" s="1318"/>
      <c r="BX1089" s="1318"/>
      <c r="BY1089" s="1318"/>
      <c r="BZ1089" s="1318"/>
      <c r="CA1089" s="1318"/>
      <c r="CB1089" s="1318"/>
      <c r="CC1089" s="1318"/>
      <c r="CD1089" s="1318"/>
      <c r="CE1089" s="1318"/>
      <c r="CF1089" s="1318"/>
      <c r="CG1089" s="1318"/>
      <c r="CH1089" s="1378">
        <f t="shared" si="28"/>
        <v>0</v>
      </c>
      <c r="CI1089" s="1366"/>
    </row>
    <row r="1090" spans="1:87" s="386" customFormat="1" ht="91.5" customHeight="1">
      <c r="A1090" s="1701"/>
      <c r="B1090" s="2136"/>
      <c r="C1090" s="1649"/>
      <c r="D1090" s="1649"/>
      <c r="E1090" s="2322"/>
      <c r="F1090" s="2204"/>
      <c r="G1090" s="549"/>
      <c r="H1090" s="2155"/>
      <c r="I1090" s="1584"/>
      <c r="J1090" s="220"/>
      <c r="K1090" s="2145" t="s">
        <v>1404</v>
      </c>
      <c r="L1090" s="2153"/>
      <c r="M1090" s="2143"/>
      <c r="N1090" s="393"/>
      <c r="O1090" s="394"/>
      <c r="P1090" s="395"/>
      <c r="Q1090" s="478"/>
      <c r="R1090" s="395"/>
      <c r="S1090" s="407"/>
      <c r="T1090" s="755"/>
      <c r="U1090" s="381"/>
      <c r="V1090" s="389"/>
      <c r="W1090" s="388"/>
      <c r="X1090" s="394"/>
      <c r="Y1090" s="407"/>
      <c r="Z1090" s="2160"/>
      <c r="AA1090" s="442"/>
      <c r="AB1090" s="752"/>
      <c r="AC1090" s="1173"/>
      <c r="AD1090" s="1796"/>
      <c r="AE1090" s="1317"/>
      <c r="AF1090" s="1362"/>
      <c r="AG1090" s="1318"/>
      <c r="AH1090" s="1318"/>
      <c r="AI1090" s="1318"/>
      <c r="AJ1090" s="1318"/>
      <c r="AK1090" s="1318"/>
      <c r="AL1090" s="1318"/>
      <c r="AM1090" s="1318"/>
      <c r="AN1090" s="1318"/>
      <c r="AO1090" s="1318"/>
      <c r="AP1090" s="1318"/>
      <c r="AQ1090" s="1318"/>
      <c r="AR1090" s="1318"/>
      <c r="AS1090" s="1318"/>
      <c r="AT1090" s="1318"/>
      <c r="AU1090" s="1318"/>
      <c r="AV1090" s="1318"/>
      <c r="AW1090" s="1318"/>
      <c r="AX1090" s="1318"/>
      <c r="AY1090" s="1318"/>
      <c r="AZ1090" s="1318"/>
      <c r="BA1090" s="1318"/>
      <c r="BB1090" s="1318"/>
      <c r="BC1090" s="1318"/>
      <c r="BD1090" s="1318"/>
      <c r="BE1090" s="1318"/>
      <c r="BF1090" s="1318"/>
      <c r="BG1090" s="1318"/>
      <c r="BH1090" s="1318"/>
      <c r="BI1090" s="1318"/>
      <c r="BJ1090" s="1318"/>
      <c r="BK1090" s="1318"/>
      <c r="BL1090" s="1318"/>
      <c r="BM1090" s="1318"/>
      <c r="BN1090" s="1318"/>
      <c r="BO1090" s="1318"/>
      <c r="BP1090" s="1318"/>
      <c r="BQ1090" s="1318"/>
      <c r="BR1090" s="1318"/>
      <c r="BS1090" s="1318"/>
      <c r="BT1090" s="1318"/>
      <c r="BU1090" s="1318"/>
      <c r="BV1090" s="1318"/>
      <c r="BW1090" s="1318"/>
      <c r="BX1090" s="1318"/>
      <c r="BY1090" s="1318"/>
      <c r="BZ1090" s="1318"/>
      <c r="CA1090" s="1318"/>
      <c r="CB1090" s="1318"/>
      <c r="CC1090" s="1318"/>
      <c r="CD1090" s="1318"/>
      <c r="CE1090" s="1318"/>
      <c r="CF1090" s="1318"/>
      <c r="CG1090" s="1318"/>
      <c r="CH1090" s="1378">
        <f t="shared" si="28"/>
        <v>0</v>
      </c>
      <c r="CI1090" s="1366"/>
    </row>
    <row r="1091" spans="1:87" s="386" customFormat="1" ht="35.25" customHeight="1">
      <c r="A1091" s="1701"/>
      <c r="B1091" s="2136"/>
      <c r="C1091" s="1649"/>
      <c r="D1091" s="1649"/>
      <c r="E1091" s="2322"/>
      <c r="F1091" s="2204"/>
      <c r="G1091" s="549"/>
      <c r="H1091" s="2155"/>
      <c r="I1091" s="1585"/>
      <c r="J1091" s="272"/>
      <c r="K1091" s="2176"/>
      <c r="L1091" s="2174"/>
      <c r="M1091" s="2175"/>
      <c r="N1091" s="398"/>
      <c r="O1091" s="396"/>
      <c r="P1091" s="411"/>
      <c r="Q1091" s="483"/>
      <c r="R1091" s="411"/>
      <c r="S1091" s="397"/>
      <c r="T1091" s="756"/>
      <c r="U1091" s="423"/>
      <c r="V1091" s="424"/>
      <c r="W1091" s="422"/>
      <c r="X1091" s="396"/>
      <c r="Y1091" s="397"/>
      <c r="Z1091" s="2193"/>
      <c r="AA1091" s="570"/>
      <c r="AB1091" s="456"/>
      <c r="AC1091" s="561"/>
      <c r="AD1091" s="1797"/>
      <c r="AE1091" s="1317"/>
      <c r="AF1091" s="1362"/>
      <c r="AG1091" s="1318"/>
      <c r="AH1091" s="1318"/>
      <c r="AI1091" s="1318"/>
      <c r="AJ1091" s="1318"/>
      <c r="AK1091" s="1318"/>
      <c r="AL1091" s="1318"/>
      <c r="AM1091" s="1318"/>
      <c r="AN1091" s="1318"/>
      <c r="AO1091" s="1318"/>
      <c r="AP1091" s="1318"/>
      <c r="AQ1091" s="1318"/>
      <c r="AR1091" s="1318"/>
      <c r="AS1091" s="1318"/>
      <c r="AT1091" s="1318"/>
      <c r="AU1091" s="1318"/>
      <c r="AV1091" s="1318"/>
      <c r="AW1091" s="1318"/>
      <c r="AX1091" s="1318"/>
      <c r="AY1091" s="1318"/>
      <c r="AZ1091" s="1318"/>
      <c r="BA1091" s="1318"/>
      <c r="BB1091" s="1318"/>
      <c r="BC1091" s="1318"/>
      <c r="BD1091" s="1318"/>
      <c r="BE1091" s="1318"/>
      <c r="BF1091" s="1318"/>
      <c r="BG1091" s="1318"/>
      <c r="BH1091" s="1318"/>
      <c r="BI1091" s="1318"/>
      <c r="BJ1091" s="1318"/>
      <c r="BK1091" s="1318"/>
      <c r="BL1091" s="1318"/>
      <c r="BM1091" s="1318"/>
      <c r="BN1091" s="1318"/>
      <c r="BO1091" s="1318"/>
      <c r="BP1091" s="1318"/>
      <c r="BQ1091" s="1318"/>
      <c r="BR1091" s="1318"/>
      <c r="BS1091" s="1318"/>
      <c r="BT1091" s="1318"/>
      <c r="BU1091" s="1318"/>
      <c r="BV1091" s="1318"/>
      <c r="BW1091" s="1318"/>
      <c r="BX1091" s="1318"/>
      <c r="BY1091" s="1318"/>
      <c r="BZ1091" s="1318"/>
      <c r="CA1091" s="1318"/>
      <c r="CB1091" s="1318"/>
      <c r="CC1091" s="1318"/>
      <c r="CD1091" s="1318"/>
      <c r="CE1091" s="1318"/>
      <c r="CF1091" s="1318"/>
      <c r="CG1091" s="1318"/>
      <c r="CH1091" s="1378">
        <f t="shared" si="28"/>
        <v>0</v>
      </c>
      <c r="CI1091" s="1366"/>
    </row>
    <row r="1092" spans="1:87" s="386" customFormat="1" ht="81.75" customHeight="1">
      <c r="A1092" s="1701"/>
      <c r="B1092" s="2136"/>
      <c r="C1092" s="1649"/>
      <c r="D1092" s="1649"/>
      <c r="E1092" s="584"/>
      <c r="F1092" s="2204"/>
      <c r="G1092" s="549"/>
      <c r="H1092" s="2155"/>
      <c r="I1092" s="1989">
        <v>221</v>
      </c>
      <c r="J1092" s="220">
        <v>3</v>
      </c>
      <c r="K1092" s="2145" t="s">
        <v>1405</v>
      </c>
      <c r="L1092" s="2153" t="s">
        <v>1406</v>
      </c>
      <c r="M1092" s="2143" t="s">
        <v>1407</v>
      </c>
      <c r="N1092" s="393"/>
      <c r="O1092" s="394"/>
      <c r="P1092" s="395"/>
      <c r="Q1092" s="393"/>
      <c r="R1092" s="394"/>
      <c r="S1092" s="407"/>
      <c r="T1092" s="408"/>
      <c r="U1092" s="394"/>
      <c r="V1092" s="395"/>
      <c r="W1092" s="388"/>
      <c r="X1092" s="381"/>
      <c r="Y1092" s="382"/>
      <c r="Z1092" s="2567"/>
      <c r="AA1092" s="442"/>
      <c r="AB1092" s="752"/>
      <c r="AC1092" s="1173"/>
      <c r="AD1092" s="1796"/>
      <c r="AE1092" s="1317"/>
      <c r="AF1092" s="1362"/>
      <c r="AG1092" s="1318"/>
      <c r="AH1092" s="1318"/>
      <c r="AI1092" s="1318"/>
      <c r="AJ1092" s="1318"/>
      <c r="AK1092" s="1318"/>
      <c r="AL1092" s="1318"/>
      <c r="AM1092" s="1318"/>
      <c r="AN1092" s="1318"/>
      <c r="AO1092" s="1318"/>
      <c r="AP1092" s="1318"/>
      <c r="AQ1092" s="1318"/>
      <c r="AR1092" s="1318"/>
      <c r="AS1092" s="1318"/>
      <c r="AT1092" s="1318"/>
      <c r="AU1092" s="1318"/>
      <c r="AV1092" s="1318"/>
      <c r="AW1092" s="1318"/>
      <c r="AX1092" s="1318"/>
      <c r="AY1092" s="1318"/>
      <c r="AZ1092" s="1318"/>
      <c r="BA1092" s="1318"/>
      <c r="BB1092" s="1318"/>
      <c r="BC1092" s="1318"/>
      <c r="BD1092" s="1318"/>
      <c r="BE1092" s="1318"/>
      <c r="BF1092" s="1318"/>
      <c r="BG1092" s="1318"/>
      <c r="BH1092" s="1318"/>
      <c r="BI1092" s="1318"/>
      <c r="BJ1092" s="1318"/>
      <c r="BK1092" s="1318"/>
      <c r="BL1092" s="1318"/>
      <c r="BM1092" s="1318"/>
      <c r="BN1092" s="1318"/>
      <c r="BO1092" s="1318"/>
      <c r="BP1092" s="1318"/>
      <c r="BQ1092" s="1318"/>
      <c r="BR1092" s="1318"/>
      <c r="BS1092" s="1318"/>
      <c r="BT1092" s="1318"/>
      <c r="BU1092" s="1318"/>
      <c r="BV1092" s="1318"/>
      <c r="BW1092" s="1318"/>
      <c r="BX1092" s="1318"/>
      <c r="BY1092" s="1318"/>
      <c r="BZ1092" s="1318"/>
      <c r="CA1092" s="1318"/>
      <c r="CB1092" s="1318"/>
      <c r="CC1092" s="1318"/>
      <c r="CD1092" s="1318"/>
      <c r="CE1092" s="1318"/>
      <c r="CF1092" s="1318"/>
      <c r="CG1092" s="1318"/>
      <c r="CH1092" s="1378">
        <f t="shared" si="28"/>
        <v>0</v>
      </c>
      <c r="CI1092" s="1366"/>
    </row>
    <row r="1093" spans="1:87" s="386" customFormat="1" ht="28.5" customHeight="1">
      <c r="A1093" s="1701"/>
      <c r="B1093" s="2136"/>
      <c r="C1093" s="1649"/>
      <c r="D1093" s="1649"/>
      <c r="E1093" s="784"/>
      <c r="F1093" s="2204"/>
      <c r="G1093" s="549"/>
      <c r="H1093" s="2155"/>
      <c r="I1093" s="1670"/>
      <c r="J1093" s="272"/>
      <c r="K1093" s="2176"/>
      <c r="L1093" s="2174"/>
      <c r="M1093" s="2175"/>
      <c r="N1093" s="398"/>
      <c r="O1093" s="396"/>
      <c r="P1093" s="411"/>
      <c r="Q1093" s="398"/>
      <c r="R1093" s="396"/>
      <c r="S1093" s="397"/>
      <c r="T1093" s="399"/>
      <c r="U1093" s="396"/>
      <c r="V1093" s="411"/>
      <c r="W1093" s="398"/>
      <c r="X1093" s="396"/>
      <c r="Y1093" s="397"/>
      <c r="Z1093" s="2193"/>
      <c r="AA1093" s="570"/>
      <c r="AB1093" s="456"/>
      <c r="AC1093" s="561"/>
      <c r="AD1093" s="1797"/>
      <c r="AE1093" s="1317"/>
      <c r="AF1093" s="1362"/>
      <c r="AG1093" s="1318"/>
      <c r="AH1093" s="1318"/>
      <c r="AI1093" s="1318"/>
      <c r="AJ1093" s="1318"/>
      <c r="AK1093" s="1318"/>
      <c r="AL1093" s="1318"/>
      <c r="AM1093" s="1318"/>
      <c r="AN1093" s="1318"/>
      <c r="AO1093" s="1318"/>
      <c r="AP1093" s="1318"/>
      <c r="AQ1093" s="1318"/>
      <c r="AR1093" s="1318"/>
      <c r="AS1093" s="1318"/>
      <c r="AT1093" s="1318"/>
      <c r="AU1093" s="1318"/>
      <c r="AV1093" s="1318"/>
      <c r="AW1093" s="1318"/>
      <c r="AX1093" s="1318"/>
      <c r="AY1093" s="1318"/>
      <c r="AZ1093" s="1318"/>
      <c r="BA1093" s="1318"/>
      <c r="BB1093" s="1318"/>
      <c r="BC1093" s="1318"/>
      <c r="BD1093" s="1318"/>
      <c r="BE1093" s="1318"/>
      <c r="BF1093" s="1318"/>
      <c r="BG1093" s="1318"/>
      <c r="BH1093" s="1318"/>
      <c r="BI1093" s="1318"/>
      <c r="BJ1093" s="1318"/>
      <c r="BK1093" s="1318"/>
      <c r="BL1093" s="1318"/>
      <c r="BM1093" s="1318"/>
      <c r="BN1093" s="1318"/>
      <c r="BO1093" s="1318"/>
      <c r="BP1093" s="1318"/>
      <c r="BQ1093" s="1318"/>
      <c r="BR1093" s="1318"/>
      <c r="BS1093" s="1318"/>
      <c r="BT1093" s="1318"/>
      <c r="BU1093" s="1318"/>
      <c r="BV1093" s="1318"/>
      <c r="BW1093" s="1318"/>
      <c r="BX1093" s="1318"/>
      <c r="BY1093" s="1318"/>
      <c r="BZ1093" s="1318"/>
      <c r="CA1093" s="1318"/>
      <c r="CB1093" s="1318"/>
      <c r="CC1093" s="1318"/>
      <c r="CD1093" s="1318"/>
      <c r="CE1093" s="1318"/>
      <c r="CF1093" s="1318"/>
      <c r="CG1093" s="1318"/>
      <c r="CH1093" s="1378">
        <f t="shared" si="28"/>
        <v>0</v>
      </c>
      <c r="CI1093" s="1366"/>
    </row>
    <row r="1094" spans="1:87" s="386" customFormat="1" ht="138.75" customHeight="1">
      <c r="A1094" s="1701"/>
      <c r="B1094" s="2136"/>
      <c r="C1094" s="656"/>
      <c r="D1094" s="882"/>
      <c r="E1094" s="784"/>
      <c r="F1094" s="1649"/>
      <c r="G1094" s="549"/>
      <c r="H1094" s="2155"/>
      <c r="I1094" s="1609">
        <v>222</v>
      </c>
      <c r="J1094" s="2272">
        <v>4</v>
      </c>
      <c r="K1094" s="2164" t="s">
        <v>1408</v>
      </c>
      <c r="L1094" s="2161" t="s">
        <v>1409</v>
      </c>
      <c r="M1094" s="2143" t="s">
        <v>1410</v>
      </c>
      <c r="N1094" s="393"/>
      <c r="O1094" s="581"/>
      <c r="P1094" s="583"/>
      <c r="Q1094" s="750"/>
      <c r="R1094" s="581"/>
      <c r="S1094" s="407"/>
      <c r="T1094" s="408"/>
      <c r="U1094" s="394"/>
      <c r="V1094" s="395"/>
      <c r="W1094" s="393"/>
      <c r="X1094" s="394"/>
      <c r="Y1094" s="407"/>
      <c r="Z1094" s="2160" t="s">
        <v>1411</v>
      </c>
      <c r="AA1094" s="634">
        <v>287</v>
      </c>
      <c r="AB1094" s="1563">
        <v>2875</v>
      </c>
      <c r="AC1094" s="2200" t="s">
        <v>401</v>
      </c>
      <c r="AD1094" s="1799">
        <f>10000*48</f>
        <v>480000</v>
      </c>
      <c r="AE1094" s="1345"/>
      <c r="AF1094" s="1496"/>
      <c r="AG1094" s="1329"/>
      <c r="AH1094" s="1329"/>
      <c r="AI1094" s="1329"/>
      <c r="AJ1094" s="1318"/>
      <c r="AK1094" s="1318"/>
      <c r="AL1094" s="1318"/>
      <c r="AM1094" s="1318"/>
      <c r="AN1094" s="1318"/>
      <c r="AO1094" s="1318"/>
      <c r="AP1094" s="1318"/>
      <c r="AQ1094" s="1318"/>
      <c r="AR1094" s="1318"/>
      <c r="AS1094" s="1318"/>
      <c r="AT1094" s="1318"/>
      <c r="AU1094" s="1318"/>
      <c r="AV1094" s="1318"/>
      <c r="AW1094" s="1318"/>
      <c r="AX1094" s="1318"/>
      <c r="AY1094" s="1329">
        <f>+AD1094</f>
        <v>480000</v>
      </c>
      <c r="AZ1094" s="1318"/>
      <c r="BA1094" s="1318"/>
      <c r="BB1094" s="1318"/>
      <c r="BC1094" s="1318"/>
      <c r="BD1094" s="1318"/>
      <c r="BE1094" s="1318"/>
      <c r="BF1094" s="1318"/>
      <c r="BG1094" s="1318"/>
      <c r="BH1094" s="1318"/>
      <c r="BI1094" s="1318"/>
      <c r="BJ1094" s="1318"/>
      <c r="BK1094" s="1318"/>
      <c r="BL1094" s="1318"/>
      <c r="BM1094" s="1318"/>
      <c r="BN1094" s="1318"/>
      <c r="BO1094" s="1318"/>
      <c r="BP1094" s="1318"/>
      <c r="BQ1094" s="1318"/>
      <c r="BR1094" s="1318"/>
      <c r="BS1094" s="1318"/>
      <c r="BT1094" s="1318"/>
      <c r="BU1094" s="1318"/>
      <c r="BV1094" s="1318"/>
      <c r="BW1094" s="1318"/>
      <c r="BX1094" s="1318"/>
      <c r="BY1094" s="1318"/>
      <c r="BZ1094" s="1318"/>
      <c r="CA1094" s="1318"/>
      <c r="CB1094" s="1318"/>
      <c r="CC1094" s="1318"/>
      <c r="CD1094" s="1318"/>
      <c r="CE1094" s="1318"/>
      <c r="CF1094" s="1318"/>
      <c r="CG1094" s="1318"/>
      <c r="CH1094" s="1378">
        <f t="shared" si="28"/>
        <v>480000</v>
      </c>
      <c r="CI1094" s="1366"/>
    </row>
    <row r="1095" spans="1:87" s="386" customFormat="1" ht="105" customHeight="1">
      <c r="A1095" s="1701"/>
      <c r="B1095" s="2136"/>
      <c r="C1095" s="656"/>
      <c r="D1095" s="882"/>
      <c r="E1095" s="784"/>
      <c r="F1095" s="1649"/>
      <c r="G1095" s="549"/>
      <c r="H1095" s="2155"/>
      <c r="I1095" s="1609"/>
      <c r="J1095" s="2272"/>
      <c r="K1095" s="2162" t="s">
        <v>1412</v>
      </c>
      <c r="L1095" s="2153" t="s">
        <v>1413</v>
      </c>
      <c r="M1095" s="2305"/>
      <c r="N1095" s="388"/>
      <c r="O1095" s="381"/>
      <c r="P1095" s="583"/>
      <c r="Q1095" s="750"/>
      <c r="R1095" s="581"/>
      <c r="S1095" s="407"/>
      <c r="T1095" s="408"/>
      <c r="U1095" s="394"/>
      <c r="V1095" s="395"/>
      <c r="W1095" s="393"/>
      <c r="X1095" s="394"/>
      <c r="Y1095" s="407"/>
      <c r="Z1095" s="2160"/>
      <c r="AA1095" s="442"/>
      <c r="AB1095" s="752"/>
      <c r="AC1095" s="1173"/>
      <c r="AD1095" s="1796"/>
      <c r="AE1095" s="1345"/>
      <c r="AF1095" s="1496"/>
      <c r="AG1095" s="1329"/>
      <c r="AH1095" s="1329"/>
      <c r="AI1095" s="1329"/>
      <c r="AJ1095" s="1318"/>
      <c r="AK1095" s="1318"/>
      <c r="AL1095" s="1318"/>
      <c r="AM1095" s="1318"/>
      <c r="AN1095" s="1318"/>
      <c r="AO1095" s="1318"/>
      <c r="AP1095" s="1318"/>
      <c r="AQ1095" s="1318"/>
      <c r="AR1095" s="1318"/>
      <c r="AS1095" s="1318"/>
      <c r="AT1095" s="1318"/>
      <c r="AU1095" s="1318"/>
      <c r="AV1095" s="1318"/>
      <c r="AW1095" s="1318"/>
      <c r="AX1095" s="1318"/>
      <c r="AY1095" s="1318"/>
      <c r="AZ1095" s="1318"/>
      <c r="BA1095" s="1318"/>
      <c r="BB1095" s="1318"/>
      <c r="BC1095" s="1318"/>
      <c r="BD1095" s="1318"/>
      <c r="BE1095" s="1318"/>
      <c r="BF1095" s="1318"/>
      <c r="BG1095" s="1318"/>
      <c r="BH1095" s="1318"/>
      <c r="BI1095" s="1318"/>
      <c r="BJ1095" s="1318"/>
      <c r="BK1095" s="1318"/>
      <c r="BL1095" s="1318"/>
      <c r="BM1095" s="1318"/>
      <c r="BN1095" s="1318"/>
      <c r="BO1095" s="1318"/>
      <c r="BP1095" s="1318"/>
      <c r="BQ1095" s="1318"/>
      <c r="BR1095" s="1318"/>
      <c r="BS1095" s="1318"/>
      <c r="BT1095" s="1318"/>
      <c r="BU1095" s="1318"/>
      <c r="BV1095" s="1318"/>
      <c r="BW1095" s="1318"/>
      <c r="BX1095" s="1318"/>
      <c r="BY1095" s="1318"/>
      <c r="BZ1095" s="1318"/>
      <c r="CA1095" s="1318"/>
      <c r="CB1095" s="1318"/>
      <c r="CC1095" s="1318"/>
      <c r="CD1095" s="1318"/>
      <c r="CE1095" s="1318"/>
      <c r="CF1095" s="1318"/>
      <c r="CG1095" s="1318"/>
      <c r="CH1095" s="1378">
        <f t="shared" si="28"/>
        <v>0</v>
      </c>
      <c r="CI1095" s="1366"/>
    </row>
    <row r="1096" spans="1:87" s="386" customFormat="1" ht="100.5" customHeight="1">
      <c r="A1096" s="1701"/>
      <c r="B1096" s="2136"/>
      <c r="C1096" s="656"/>
      <c r="D1096" s="882"/>
      <c r="E1096" s="784"/>
      <c r="F1096" s="1649"/>
      <c r="G1096" s="549"/>
      <c r="H1096" s="2155"/>
      <c r="I1096" s="1609"/>
      <c r="J1096" s="2272"/>
      <c r="K1096" s="2162" t="s">
        <v>1414</v>
      </c>
      <c r="L1096" s="2153"/>
      <c r="M1096" s="2305"/>
      <c r="N1096" s="393"/>
      <c r="O1096" s="581"/>
      <c r="P1096" s="389"/>
      <c r="Q1096" s="388"/>
      <c r="R1096" s="381"/>
      <c r="S1096" s="382"/>
      <c r="T1096" s="380"/>
      <c r="U1096" s="581"/>
      <c r="V1096" s="395"/>
      <c r="W1096" s="393"/>
      <c r="X1096" s="394"/>
      <c r="Y1096" s="407"/>
      <c r="Z1096" s="2160"/>
      <c r="AA1096" s="442"/>
      <c r="AB1096" s="752"/>
      <c r="AC1096" s="1173"/>
      <c r="AD1096" s="1796"/>
      <c r="AE1096" s="1345"/>
      <c r="AF1096" s="1496"/>
      <c r="AG1096" s="1329"/>
      <c r="AH1096" s="1329"/>
      <c r="AI1096" s="1329"/>
      <c r="AJ1096" s="1318"/>
      <c r="AK1096" s="1318"/>
      <c r="AL1096" s="1318"/>
      <c r="AM1096" s="1318"/>
      <c r="AN1096" s="1318"/>
      <c r="AO1096" s="1318"/>
      <c r="AP1096" s="1318"/>
      <c r="AQ1096" s="1318"/>
      <c r="AR1096" s="1318"/>
      <c r="AS1096" s="1318"/>
      <c r="AT1096" s="1318"/>
      <c r="AU1096" s="1318"/>
      <c r="AV1096" s="1318"/>
      <c r="AW1096" s="1318"/>
      <c r="AX1096" s="1318"/>
      <c r="AY1096" s="1318"/>
      <c r="AZ1096" s="1318"/>
      <c r="BA1096" s="1318"/>
      <c r="BB1096" s="1318"/>
      <c r="BC1096" s="1318"/>
      <c r="BD1096" s="1318"/>
      <c r="BE1096" s="1318"/>
      <c r="BF1096" s="1318"/>
      <c r="BG1096" s="1318"/>
      <c r="BH1096" s="1318"/>
      <c r="BI1096" s="1318"/>
      <c r="BJ1096" s="1318"/>
      <c r="BK1096" s="1318"/>
      <c r="BL1096" s="1318"/>
      <c r="BM1096" s="1318"/>
      <c r="BN1096" s="1318"/>
      <c r="BO1096" s="1318"/>
      <c r="BP1096" s="1318"/>
      <c r="BQ1096" s="1318"/>
      <c r="BR1096" s="1318"/>
      <c r="BS1096" s="1318"/>
      <c r="BT1096" s="1318"/>
      <c r="BU1096" s="1318"/>
      <c r="BV1096" s="1318"/>
      <c r="BW1096" s="1318"/>
      <c r="BX1096" s="1318"/>
      <c r="BY1096" s="1318"/>
      <c r="BZ1096" s="1318"/>
      <c r="CA1096" s="1318"/>
      <c r="CB1096" s="1318"/>
      <c r="CC1096" s="1318"/>
      <c r="CD1096" s="1318"/>
      <c r="CE1096" s="1318"/>
      <c r="CF1096" s="1318"/>
      <c r="CG1096" s="1318"/>
      <c r="CH1096" s="1378">
        <f t="shared" si="28"/>
        <v>0</v>
      </c>
      <c r="CI1096" s="1366"/>
    </row>
    <row r="1097" spans="1:87" s="386" customFormat="1" ht="97.5" customHeight="1">
      <c r="A1097" s="1701"/>
      <c r="B1097" s="2136"/>
      <c r="C1097" s="656"/>
      <c r="D1097" s="882"/>
      <c r="E1097" s="784"/>
      <c r="F1097" s="1649"/>
      <c r="G1097" s="549"/>
      <c r="H1097" s="2155"/>
      <c r="I1097" s="1609"/>
      <c r="J1097" s="2272"/>
      <c r="K1097" s="2162" t="s">
        <v>1415</v>
      </c>
      <c r="L1097" s="2153"/>
      <c r="M1097" s="2305"/>
      <c r="N1097" s="393"/>
      <c r="O1097" s="581"/>
      <c r="P1097" s="583"/>
      <c r="Q1097" s="750"/>
      <c r="R1097" s="581"/>
      <c r="S1097" s="407"/>
      <c r="T1097" s="408"/>
      <c r="U1097" s="381"/>
      <c r="V1097" s="389"/>
      <c r="W1097" s="393"/>
      <c r="X1097" s="394"/>
      <c r="Y1097" s="407"/>
      <c r="Z1097" s="2160"/>
      <c r="AA1097" s="442"/>
      <c r="AB1097" s="752"/>
      <c r="AC1097" s="1173"/>
      <c r="AD1097" s="1796"/>
      <c r="AE1097" s="1345"/>
      <c r="AF1097" s="1496"/>
      <c r="AG1097" s="1329"/>
      <c r="AH1097" s="1329"/>
      <c r="AI1097" s="1329"/>
      <c r="AJ1097" s="1318"/>
      <c r="AK1097" s="1318"/>
      <c r="AL1097" s="1318"/>
      <c r="AM1097" s="1318"/>
      <c r="AN1097" s="1318"/>
      <c r="AO1097" s="1318"/>
      <c r="AP1097" s="1318"/>
      <c r="AQ1097" s="1318"/>
      <c r="AR1097" s="1318"/>
      <c r="AS1097" s="1318"/>
      <c r="AT1097" s="1318"/>
      <c r="AU1097" s="1318"/>
      <c r="AV1097" s="1318"/>
      <c r="AW1097" s="1318"/>
      <c r="AX1097" s="1318"/>
      <c r="AY1097" s="1318"/>
      <c r="AZ1097" s="1318"/>
      <c r="BA1097" s="1318"/>
      <c r="BB1097" s="1318"/>
      <c r="BC1097" s="1318"/>
      <c r="BD1097" s="1318"/>
      <c r="BE1097" s="1318"/>
      <c r="BF1097" s="1318"/>
      <c r="BG1097" s="1318"/>
      <c r="BH1097" s="1318"/>
      <c r="BI1097" s="1318"/>
      <c r="BJ1097" s="1318"/>
      <c r="BK1097" s="1318"/>
      <c r="BL1097" s="1318"/>
      <c r="BM1097" s="1318"/>
      <c r="BN1097" s="1318"/>
      <c r="BO1097" s="1318"/>
      <c r="BP1097" s="1318"/>
      <c r="BQ1097" s="1318"/>
      <c r="BR1097" s="1318"/>
      <c r="BS1097" s="1318"/>
      <c r="BT1097" s="1318"/>
      <c r="BU1097" s="1318"/>
      <c r="BV1097" s="1318"/>
      <c r="BW1097" s="1318"/>
      <c r="BX1097" s="1318"/>
      <c r="BY1097" s="1318"/>
      <c r="BZ1097" s="1318"/>
      <c r="CA1097" s="1318"/>
      <c r="CB1097" s="1318"/>
      <c r="CC1097" s="1318"/>
      <c r="CD1097" s="1318"/>
      <c r="CE1097" s="1318"/>
      <c r="CF1097" s="1318"/>
      <c r="CG1097" s="1318"/>
      <c r="CH1097" s="1378">
        <f t="shared" si="28"/>
        <v>0</v>
      </c>
      <c r="CI1097" s="1366"/>
    </row>
    <row r="1098" spans="1:87" s="386" customFormat="1" ht="24.95" customHeight="1">
      <c r="A1098" s="1716"/>
      <c r="B1098" s="1721"/>
      <c r="C1098" s="805"/>
      <c r="D1098" s="274"/>
      <c r="E1098" s="803"/>
      <c r="F1098" s="274"/>
      <c r="G1098" s="794"/>
      <c r="H1098" s="2140"/>
      <c r="I1098" s="1624"/>
      <c r="J1098" s="757"/>
      <c r="K1098" s="2173"/>
      <c r="L1098" s="2174"/>
      <c r="M1098" s="141"/>
      <c r="N1098" s="398"/>
      <c r="O1098" s="504"/>
      <c r="P1098" s="758"/>
      <c r="Q1098" s="759"/>
      <c r="R1098" s="504"/>
      <c r="S1098" s="502"/>
      <c r="T1098" s="399"/>
      <c r="U1098" s="396"/>
      <c r="V1098" s="411"/>
      <c r="W1098" s="398"/>
      <c r="X1098" s="396"/>
      <c r="Y1098" s="397"/>
      <c r="Z1098" s="2193"/>
      <c r="AA1098" s="570"/>
      <c r="AB1098" s="456"/>
      <c r="AC1098" s="561"/>
      <c r="AD1098" s="1797"/>
      <c r="AE1098" s="1317"/>
      <c r="AF1098" s="1362"/>
      <c r="AG1098" s="1318"/>
      <c r="AH1098" s="1318"/>
      <c r="AI1098" s="1318"/>
      <c r="AJ1098" s="1318"/>
      <c r="AK1098" s="1318"/>
      <c r="AL1098" s="1318"/>
      <c r="AM1098" s="1318"/>
      <c r="AN1098" s="1318"/>
      <c r="AO1098" s="1318"/>
      <c r="AP1098" s="1318"/>
      <c r="AQ1098" s="1318"/>
      <c r="AR1098" s="1318"/>
      <c r="AS1098" s="1318"/>
      <c r="AT1098" s="1318"/>
      <c r="AU1098" s="1318"/>
      <c r="AV1098" s="1318"/>
      <c r="AW1098" s="1318"/>
      <c r="AX1098" s="1318"/>
      <c r="AY1098" s="1318"/>
      <c r="AZ1098" s="1318"/>
      <c r="BA1098" s="1318"/>
      <c r="BB1098" s="1318"/>
      <c r="BC1098" s="1318"/>
      <c r="BD1098" s="1318"/>
      <c r="BE1098" s="1318"/>
      <c r="BF1098" s="1318"/>
      <c r="BG1098" s="1318"/>
      <c r="BH1098" s="1318"/>
      <c r="BI1098" s="1318"/>
      <c r="BJ1098" s="1318"/>
      <c r="BK1098" s="1318"/>
      <c r="BL1098" s="1318"/>
      <c r="BM1098" s="1318"/>
      <c r="BN1098" s="1318"/>
      <c r="BO1098" s="1318"/>
      <c r="BP1098" s="1318"/>
      <c r="BQ1098" s="1318"/>
      <c r="BR1098" s="1318"/>
      <c r="BS1098" s="1318"/>
      <c r="BT1098" s="1318"/>
      <c r="BU1098" s="1318"/>
      <c r="BV1098" s="1318"/>
      <c r="BW1098" s="1318"/>
      <c r="BX1098" s="1318"/>
      <c r="BY1098" s="1318"/>
      <c r="BZ1098" s="1318"/>
      <c r="CA1098" s="1318"/>
      <c r="CB1098" s="1318"/>
      <c r="CC1098" s="1318"/>
      <c r="CD1098" s="1318"/>
      <c r="CE1098" s="1318"/>
      <c r="CF1098" s="1318"/>
      <c r="CG1098" s="1318"/>
      <c r="CH1098" s="1378">
        <f t="shared" si="28"/>
        <v>0</v>
      </c>
      <c r="CI1098" s="1366"/>
    </row>
    <row r="1099" spans="1:87" s="386" customFormat="1" ht="138" customHeight="1">
      <c r="A1099" s="1701"/>
      <c r="B1099" s="2136"/>
      <c r="C1099" s="656"/>
      <c r="D1099" s="1649"/>
      <c r="E1099" s="784"/>
      <c r="F1099" s="1649"/>
      <c r="G1099" s="549"/>
      <c r="H1099" s="2155" t="s">
        <v>2561</v>
      </c>
      <c r="I1099" s="2956">
        <v>223</v>
      </c>
      <c r="J1099" s="2957">
        <v>5</v>
      </c>
      <c r="K1099" s="2958" t="s">
        <v>1416</v>
      </c>
      <c r="L1099" s="2959" t="s">
        <v>1417</v>
      </c>
      <c r="M1099" s="2959" t="s">
        <v>1418</v>
      </c>
      <c r="N1099" s="2933"/>
      <c r="O1099" s="2934"/>
      <c r="P1099" s="2935"/>
      <c r="Q1099" s="2933"/>
      <c r="R1099" s="2934"/>
      <c r="S1099" s="2936"/>
      <c r="T1099" s="2953"/>
      <c r="U1099" s="2954"/>
      <c r="V1099" s="2955"/>
      <c r="W1099" s="2937"/>
      <c r="X1099" s="2934"/>
      <c r="Y1099" s="2936"/>
      <c r="Z1099" s="1215" t="s">
        <v>2640</v>
      </c>
      <c r="AA1099" s="2887">
        <v>287</v>
      </c>
      <c r="AB1099" s="2938">
        <v>2875</v>
      </c>
      <c r="AC1099" s="2889" t="s">
        <v>401</v>
      </c>
      <c r="AD1099" s="2827"/>
      <c r="AE1099" s="1345"/>
      <c r="AF1099" s="1496"/>
      <c r="AG1099" s="1329"/>
      <c r="AH1099" s="1329"/>
      <c r="AI1099" s="1329"/>
      <c r="AJ1099" s="1318"/>
      <c r="AK1099" s="1318"/>
      <c r="AL1099" s="1318"/>
      <c r="AM1099" s="1318"/>
      <c r="AN1099" s="1318"/>
      <c r="AO1099" s="1318"/>
      <c r="AP1099" s="1318"/>
      <c r="AQ1099" s="1318"/>
      <c r="AR1099" s="1318"/>
      <c r="AS1099" s="1318"/>
      <c r="AT1099" s="1318"/>
      <c r="AU1099" s="1318"/>
      <c r="AV1099" s="1318"/>
      <c r="AW1099" s="1318"/>
      <c r="AX1099" s="1318"/>
      <c r="AY1099" s="1329">
        <f>+AD1099</f>
        <v>0</v>
      </c>
      <c r="AZ1099" s="1318"/>
      <c r="BA1099" s="1318"/>
      <c r="BB1099" s="1318"/>
      <c r="BC1099" s="1318"/>
      <c r="BD1099" s="1318"/>
      <c r="BE1099" s="1318"/>
      <c r="BF1099" s="1318"/>
      <c r="BG1099" s="1318"/>
      <c r="BH1099" s="1318"/>
      <c r="BI1099" s="1318"/>
      <c r="BJ1099" s="1318"/>
      <c r="BK1099" s="1318"/>
      <c r="BL1099" s="1318"/>
      <c r="BM1099" s="1318"/>
      <c r="BN1099" s="1318"/>
      <c r="BO1099" s="1318"/>
      <c r="BP1099" s="1318"/>
      <c r="BQ1099" s="1318"/>
      <c r="BR1099" s="1318"/>
      <c r="BS1099" s="1318"/>
      <c r="BT1099" s="1318"/>
      <c r="BU1099" s="1318"/>
      <c r="BV1099" s="1318"/>
      <c r="BW1099" s="1318"/>
      <c r="BX1099" s="1318"/>
      <c r="BY1099" s="1318"/>
      <c r="BZ1099" s="1318"/>
      <c r="CA1099" s="1318"/>
      <c r="CB1099" s="1318"/>
      <c r="CC1099" s="1318"/>
      <c r="CD1099" s="1318"/>
      <c r="CE1099" s="1318"/>
      <c r="CF1099" s="1318"/>
      <c r="CG1099" s="1318"/>
      <c r="CH1099" s="1378">
        <f t="shared" si="28"/>
        <v>0</v>
      </c>
      <c r="CI1099" s="1366"/>
    </row>
    <row r="1100" spans="1:87" s="386" customFormat="1" ht="29.25" customHeight="1">
      <c r="A1100" s="1701"/>
      <c r="B1100" s="2136"/>
      <c r="C1100" s="656"/>
      <c r="D1100" s="1649"/>
      <c r="E1100" s="784"/>
      <c r="F1100" s="1649"/>
      <c r="G1100" s="549"/>
      <c r="H1100" s="2155"/>
      <c r="I1100" s="1624"/>
      <c r="J1100" s="272"/>
      <c r="K1100" s="2173"/>
      <c r="L1100" s="2174"/>
      <c r="M1100" s="141"/>
      <c r="N1100" s="398"/>
      <c r="O1100" s="396"/>
      <c r="P1100" s="411"/>
      <c r="Q1100" s="398"/>
      <c r="R1100" s="396"/>
      <c r="S1100" s="397"/>
      <c r="T1100" s="398"/>
      <c r="U1100" s="396"/>
      <c r="V1100" s="397"/>
      <c r="W1100" s="399"/>
      <c r="X1100" s="396"/>
      <c r="Y1100" s="397"/>
      <c r="Z1100" s="2193"/>
      <c r="AA1100" s="442"/>
      <c r="AB1100" s="752"/>
      <c r="AC1100" s="1173"/>
      <c r="AD1100" s="1796"/>
      <c r="AE1100" s="1317"/>
      <c r="AF1100" s="1362"/>
      <c r="AG1100" s="1318"/>
      <c r="AH1100" s="1318"/>
      <c r="AI1100" s="1318"/>
      <c r="AJ1100" s="1318"/>
      <c r="AK1100" s="1318"/>
      <c r="AL1100" s="1318"/>
      <c r="AM1100" s="1318"/>
      <c r="AN1100" s="1318"/>
      <c r="AO1100" s="1318"/>
      <c r="AP1100" s="1318"/>
      <c r="AQ1100" s="1318"/>
      <c r="AR1100" s="1318"/>
      <c r="AS1100" s="1318"/>
      <c r="AT1100" s="1318"/>
      <c r="AU1100" s="1318"/>
      <c r="AV1100" s="1318"/>
      <c r="AW1100" s="1318"/>
      <c r="AX1100" s="1318"/>
      <c r="AY1100" s="1318"/>
      <c r="AZ1100" s="1318"/>
      <c r="BA1100" s="1318"/>
      <c r="BB1100" s="1318"/>
      <c r="BC1100" s="1318"/>
      <c r="BD1100" s="1318"/>
      <c r="BE1100" s="1318"/>
      <c r="BF1100" s="1318"/>
      <c r="BG1100" s="1318"/>
      <c r="BH1100" s="1318"/>
      <c r="BI1100" s="1318"/>
      <c r="BJ1100" s="1318"/>
      <c r="BK1100" s="1318"/>
      <c r="BL1100" s="1318"/>
      <c r="BM1100" s="1318"/>
      <c r="BN1100" s="1318"/>
      <c r="BO1100" s="1318"/>
      <c r="BP1100" s="1318"/>
      <c r="BQ1100" s="1318"/>
      <c r="BR1100" s="1318"/>
      <c r="BS1100" s="1318"/>
      <c r="BT1100" s="1318"/>
      <c r="BU1100" s="1318"/>
      <c r="BV1100" s="1318"/>
      <c r="BW1100" s="1318"/>
      <c r="BX1100" s="1318"/>
      <c r="BY1100" s="1318"/>
      <c r="BZ1100" s="1318"/>
      <c r="CA1100" s="1318"/>
      <c r="CB1100" s="1318"/>
      <c r="CC1100" s="1318"/>
      <c r="CD1100" s="1318"/>
      <c r="CE1100" s="1318"/>
      <c r="CF1100" s="1318"/>
      <c r="CG1100" s="1318"/>
      <c r="CH1100" s="1378">
        <f t="shared" si="28"/>
        <v>0</v>
      </c>
      <c r="CI1100" s="1366"/>
    </row>
    <row r="1101" spans="1:87" s="386" customFormat="1" ht="102" customHeight="1">
      <c r="A1101" s="1701"/>
      <c r="B1101" s="2136"/>
      <c r="C1101" s="656"/>
      <c r="D1101" s="1649"/>
      <c r="E1101" s="784"/>
      <c r="F1101" s="1649"/>
      <c r="G1101" s="549"/>
      <c r="H1101" s="2155"/>
      <c r="I1101" s="1990">
        <v>224</v>
      </c>
      <c r="J1101" s="783">
        <v>6</v>
      </c>
      <c r="K1101" s="3497" t="s">
        <v>1419</v>
      </c>
      <c r="L1101" s="2161" t="s">
        <v>1420</v>
      </c>
      <c r="M1101" s="2904" t="s">
        <v>1421</v>
      </c>
      <c r="N1101" s="2953"/>
      <c r="O1101" s="2954"/>
      <c r="P1101" s="2960"/>
      <c r="Q1101" s="2953"/>
      <c r="R1101" s="2954"/>
      <c r="S1101" s="2955"/>
      <c r="T1101" s="2953"/>
      <c r="U1101" s="2954"/>
      <c r="V1101" s="2955"/>
      <c r="W1101" s="2961"/>
      <c r="X1101" s="2954"/>
      <c r="Y1101" s="2955"/>
      <c r="Z1101" s="2962" t="s">
        <v>2641</v>
      </c>
      <c r="AA1101" s="2963">
        <v>613</v>
      </c>
      <c r="AB1101" s="2964"/>
      <c r="AC1101" s="2896" t="s">
        <v>1422</v>
      </c>
      <c r="AD1101" s="2965">
        <f>5000*48</f>
        <v>240000</v>
      </c>
      <c r="AE1101" s="1317"/>
      <c r="AF1101" s="1362"/>
      <c r="AG1101" s="1318"/>
      <c r="AH1101" s="1318"/>
      <c r="AI1101" s="1318"/>
      <c r="AJ1101" s="1318"/>
      <c r="AK1101" s="1318"/>
      <c r="AL1101" s="1318"/>
      <c r="AM1101" s="1318"/>
      <c r="AN1101" s="1318"/>
      <c r="AO1101" s="1318"/>
      <c r="AP1101" s="1318"/>
      <c r="AQ1101" s="1318"/>
      <c r="AR1101" s="1318"/>
      <c r="AS1101" s="1318"/>
      <c r="AT1101" s="1318"/>
      <c r="AU1101" s="1318"/>
      <c r="AV1101" s="1318"/>
      <c r="AW1101" s="1318"/>
      <c r="AX1101" s="1318"/>
      <c r="AY1101" s="1318"/>
      <c r="AZ1101" s="1318"/>
      <c r="BA1101" s="1329"/>
      <c r="BB1101" s="1318"/>
      <c r="BC1101" s="1318"/>
      <c r="BD1101" s="1318"/>
      <c r="BE1101" s="1318"/>
      <c r="BF1101" s="1318"/>
      <c r="BG1101" s="1318"/>
      <c r="BH1101" s="1318"/>
      <c r="BI1101" s="1318"/>
      <c r="BJ1101" s="1318"/>
      <c r="BK1101" s="1318"/>
      <c r="BL1101" s="1318"/>
      <c r="BM1101" s="1318"/>
      <c r="BN1101" s="1318"/>
      <c r="BO1101" s="1318"/>
      <c r="BP1101" s="1318"/>
      <c r="BQ1101" s="1318"/>
      <c r="BR1101" s="1318"/>
      <c r="BS1101" s="1318"/>
      <c r="BT1101" s="1318"/>
      <c r="BU1101" s="1318"/>
      <c r="BV1101" s="1318"/>
      <c r="BW1101" s="1329">
        <f>+AD1101</f>
        <v>240000</v>
      </c>
      <c r="BX1101" s="1318"/>
      <c r="BY1101" s="1318"/>
      <c r="BZ1101" s="1318"/>
      <c r="CA1101" s="1318"/>
      <c r="CB1101" s="1318"/>
      <c r="CC1101" s="1318"/>
      <c r="CD1101" s="1318"/>
      <c r="CE1101" s="1318"/>
      <c r="CF1101" s="1318"/>
      <c r="CG1101" s="1318"/>
      <c r="CH1101" s="1378">
        <f t="shared" si="28"/>
        <v>240000</v>
      </c>
      <c r="CI1101" s="1366"/>
    </row>
    <row r="1102" spans="1:87" s="386" customFormat="1" ht="110.25" customHeight="1">
      <c r="A1102" s="1701"/>
      <c r="B1102" s="2136"/>
      <c r="C1102" s="656"/>
      <c r="D1102" s="1649"/>
      <c r="E1102" s="784"/>
      <c r="F1102" s="1649"/>
      <c r="G1102" s="549"/>
      <c r="H1102" s="2155"/>
      <c r="I1102" s="1990"/>
      <c r="J1102" s="220"/>
      <c r="K1102" s="3444"/>
      <c r="L1102" s="2153" t="s">
        <v>1423</v>
      </c>
      <c r="M1102" s="2905"/>
      <c r="N1102" s="2933"/>
      <c r="O1102" s="2934"/>
      <c r="P1102" s="2935"/>
      <c r="Q1102" s="2933"/>
      <c r="R1102" s="2934"/>
      <c r="S1102" s="2936"/>
      <c r="T1102" s="2933"/>
      <c r="U1102" s="2934"/>
      <c r="V1102" s="2936"/>
      <c r="W1102" s="2937"/>
      <c r="X1102" s="2934"/>
      <c r="Y1102" s="2936"/>
      <c r="Z1102" s="1215"/>
      <c r="AA1102" s="2887">
        <v>688</v>
      </c>
      <c r="AB1102" s="2938">
        <v>6881</v>
      </c>
      <c r="AC1102" s="2889" t="s">
        <v>1424</v>
      </c>
      <c r="AD1102" s="2827">
        <f>5000*48</f>
        <v>240000</v>
      </c>
      <c r="AE1102" s="1317"/>
      <c r="AF1102" s="1362"/>
      <c r="AG1102" s="1318"/>
      <c r="AH1102" s="1318"/>
      <c r="AI1102" s="1318"/>
      <c r="AJ1102" s="1318"/>
      <c r="AK1102" s="1318"/>
      <c r="AL1102" s="1318"/>
      <c r="AM1102" s="1318"/>
      <c r="AN1102" s="1318"/>
      <c r="AO1102" s="1318"/>
      <c r="AP1102" s="1318"/>
      <c r="AQ1102" s="1318"/>
      <c r="AR1102" s="1318"/>
      <c r="AS1102" s="1318"/>
      <c r="AT1102" s="1318"/>
      <c r="AU1102" s="1318"/>
      <c r="AV1102" s="1318"/>
      <c r="AW1102" s="1318"/>
      <c r="AX1102" s="1318"/>
      <c r="AY1102" s="1318"/>
      <c r="AZ1102" s="1318"/>
      <c r="BA1102" s="1318"/>
      <c r="BB1102" s="1318"/>
      <c r="BC1102" s="1318"/>
      <c r="BD1102" s="1318"/>
      <c r="BE1102" s="1318"/>
      <c r="BF1102" s="1318"/>
      <c r="BG1102" s="1318"/>
      <c r="BH1102" s="1318"/>
      <c r="BI1102" s="1318"/>
      <c r="BJ1102" s="1318"/>
      <c r="BK1102" s="1318"/>
      <c r="BL1102" s="1318"/>
      <c r="BM1102" s="1318"/>
      <c r="BN1102" s="1329"/>
      <c r="BO1102" s="1329"/>
      <c r="BP1102" s="1329"/>
      <c r="BQ1102" s="1329"/>
      <c r="BR1102" s="1329"/>
      <c r="BS1102" s="1329"/>
      <c r="BT1102" s="1329"/>
      <c r="BU1102" s="1329"/>
      <c r="BV1102" s="1329"/>
      <c r="BW1102" s="1329"/>
      <c r="BX1102" s="1329"/>
      <c r="BY1102" s="1329"/>
      <c r="BZ1102" s="1329"/>
      <c r="CA1102" s="1329"/>
      <c r="CB1102" s="1329"/>
      <c r="CC1102" s="1329"/>
      <c r="CD1102" s="1329"/>
      <c r="CE1102" s="1329"/>
      <c r="CF1102" s="1329"/>
      <c r="CG1102" s="1329">
        <f>+AD1102</f>
        <v>240000</v>
      </c>
      <c r="CH1102" s="1378">
        <f t="shared" si="28"/>
        <v>240000</v>
      </c>
      <c r="CI1102" s="1366"/>
    </row>
    <row r="1103" spans="1:87" s="386" customFormat="1" ht="26.25" customHeight="1">
      <c r="A1103" s="1701"/>
      <c r="B1103" s="2136"/>
      <c r="C1103" s="656"/>
      <c r="D1103" s="1649"/>
      <c r="E1103" s="784"/>
      <c r="F1103" s="1649"/>
      <c r="G1103" s="549"/>
      <c r="H1103" s="2155"/>
      <c r="I1103" s="1990"/>
      <c r="J1103" s="220"/>
      <c r="K1103" s="2207"/>
      <c r="L1103" s="2153"/>
      <c r="M1103" s="2305"/>
      <c r="N1103" s="750"/>
      <c r="O1103" s="581"/>
      <c r="P1103" s="583"/>
      <c r="Q1103" s="750"/>
      <c r="R1103" s="581"/>
      <c r="S1103" s="567"/>
      <c r="T1103" s="750"/>
      <c r="U1103" s="581"/>
      <c r="V1103" s="407"/>
      <c r="W1103" s="408"/>
      <c r="X1103" s="394"/>
      <c r="Y1103" s="407"/>
      <c r="Z1103" s="2160"/>
      <c r="AA1103" s="634"/>
      <c r="AB1103" s="1563"/>
      <c r="AC1103" s="2200"/>
      <c r="AD1103" s="1799"/>
      <c r="AE1103" s="1317"/>
      <c r="AF1103" s="1362"/>
      <c r="AG1103" s="1318"/>
      <c r="AH1103" s="1318"/>
      <c r="AI1103" s="1318"/>
      <c r="AJ1103" s="1318"/>
      <c r="AK1103" s="1318"/>
      <c r="AL1103" s="1318"/>
      <c r="AM1103" s="1318"/>
      <c r="AN1103" s="1318"/>
      <c r="AO1103" s="1318"/>
      <c r="AP1103" s="1318"/>
      <c r="AQ1103" s="1318"/>
      <c r="AR1103" s="1318"/>
      <c r="AS1103" s="1318"/>
      <c r="AT1103" s="1318"/>
      <c r="AU1103" s="1318"/>
      <c r="AV1103" s="1318"/>
      <c r="AW1103" s="1318"/>
      <c r="AX1103" s="1318"/>
      <c r="AY1103" s="1318"/>
      <c r="AZ1103" s="1318"/>
      <c r="BA1103" s="1318"/>
      <c r="BB1103" s="1318"/>
      <c r="BC1103" s="1318"/>
      <c r="BD1103" s="1318"/>
      <c r="BE1103" s="1318"/>
      <c r="BF1103" s="1318"/>
      <c r="BG1103" s="1318"/>
      <c r="BH1103" s="1318"/>
      <c r="BI1103" s="1318"/>
      <c r="BJ1103" s="1318"/>
      <c r="BK1103" s="1318"/>
      <c r="BL1103" s="1318"/>
      <c r="BM1103" s="1318"/>
      <c r="BN1103" s="1318"/>
      <c r="BO1103" s="1318"/>
      <c r="BP1103" s="1318"/>
      <c r="BQ1103" s="1318"/>
      <c r="BR1103" s="1318"/>
      <c r="BS1103" s="1318"/>
      <c r="BT1103" s="1318"/>
      <c r="BU1103" s="1318"/>
      <c r="BV1103" s="1318"/>
      <c r="BW1103" s="1318"/>
      <c r="BX1103" s="1318"/>
      <c r="BY1103" s="1318"/>
      <c r="BZ1103" s="1318"/>
      <c r="CA1103" s="1318"/>
      <c r="CB1103" s="1318"/>
      <c r="CC1103" s="1318"/>
      <c r="CD1103" s="1318"/>
      <c r="CE1103" s="1318"/>
      <c r="CF1103" s="1318"/>
      <c r="CG1103" s="1318"/>
      <c r="CH1103" s="1378">
        <f t="shared" si="28"/>
        <v>0</v>
      </c>
      <c r="CI1103" s="1366"/>
    </row>
    <row r="1104" spans="1:87" s="386" customFormat="1" ht="26.25" customHeight="1" thickBot="1">
      <c r="A1104" s="2400"/>
      <c r="B1104" s="3117" t="s">
        <v>2479</v>
      </c>
      <c r="C1104" s="3117"/>
      <c r="D1104" s="3117"/>
      <c r="E1104" s="3117"/>
      <c r="F1104" s="3117"/>
      <c r="G1104" s="3117"/>
      <c r="H1104" s="3117"/>
      <c r="I1104" s="3117"/>
      <c r="J1104" s="3117"/>
      <c r="K1104" s="3117"/>
      <c r="L1104" s="3117"/>
      <c r="M1104" s="3117"/>
      <c r="N1104" s="3117"/>
      <c r="O1104" s="3117"/>
      <c r="P1104" s="3117"/>
      <c r="Q1104" s="3117"/>
      <c r="R1104" s="3117"/>
      <c r="S1104" s="3117"/>
      <c r="T1104" s="3117"/>
      <c r="U1104" s="3117"/>
      <c r="V1104" s="3117"/>
      <c r="W1104" s="3117"/>
      <c r="X1104" s="3117"/>
      <c r="Y1104" s="3117"/>
      <c r="Z1104" s="3117"/>
      <c r="AA1104" s="3118"/>
      <c r="AB1104" s="2389"/>
      <c r="AC1104" s="2390"/>
      <c r="AD1104" s="2568">
        <f>SUM(AD1081:AD1103)</f>
        <v>984000</v>
      </c>
      <c r="AE1104" s="1317"/>
      <c r="AF1104" s="1362"/>
      <c r="AG1104" s="1318"/>
      <c r="AH1104" s="1318"/>
      <c r="AI1104" s="1318"/>
      <c r="AJ1104" s="1318"/>
      <c r="AK1104" s="1318"/>
      <c r="AL1104" s="1318"/>
      <c r="AM1104" s="1318"/>
      <c r="AN1104" s="1318"/>
      <c r="AO1104" s="1318"/>
      <c r="AP1104" s="1318"/>
      <c r="AQ1104" s="1318"/>
      <c r="AR1104" s="1318"/>
      <c r="AS1104" s="1318"/>
      <c r="AT1104" s="1318"/>
      <c r="AU1104" s="1318"/>
      <c r="AV1104" s="1318"/>
      <c r="AW1104" s="1318"/>
      <c r="AX1104" s="1318"/>
      <c r="AY1104" s="1318"/>
      <c r="AZ1104" s="1318"/>
      <c r="BA1104" s="1318"/>
      <c r="BB1104" s="1318"/>
      <c r="BC1104" s="1318"/>
      <c r="BD1104" s="1318"/>
      <c r="BE1104" s="1318"/>
      <c r="BF1104" s="1318"/>
      <c r="BG1104" s="1318"/>
      <c r="BH1104" s="1318"/>
      <c r="BI1104" s="1318"/>
      <c r="BJ1104" s="1318"/>
      <c r="BK1104" s="1318"/>
      <c r="BL1104" s="1318"/>
      <c r="BM1104" s="1318"/>
      <c r="BN1104" s="1318"/>
      <c r="BO1104" s="1318"/>
      <c r="BP1104" s="1318"/>
      <c r="BQ1104" s="1318"/>
      <c r="BR1104" s="1318"/>
      <c r="BS1104" s="1318"/>
      <c r="BT1104" s="1318"/>
      <c r="BU1104" s="1318"/>
      <c r="BV1104" s="1318"/>
      <c r="BW1104" s="1318"/>
      <c r="BX1104" s="1318"/>
      <c r="BY1104" s="1318"/>
      <c r="BZ1104" s="1318"/>
      <c r="CA1104" s="1318"/>
      <c r="CB1104" s="1318"/>
      <c r="CC1104" s="1318"/>
      <c r="CD1104" s="1318"/>
      <c r="CE1104" s="1318"/>
      <c r="CF1104" s="1318"/>
      <c r="CG1104" s="1318"/>
      <c r="CH1104" s="1378">
        <f t="shared" si="28"/>
        <v>0</v>
      </c>
      <c r="CI1104" s="1366"/>
    </row>
    <row r="1105" spans="1:87" s="386" customFormat="1" ht="127.5" customHeight="1">
      <c r="A1105" s="1723">
        <v>26</v>
      </c>
      <c r="B1105" s="1723">
        <v>2</v>
      </c>
      <c r="C1105" s="3161" t="s">
        <v>1425</v>
      </c>
      <c r="D1105" s="658" t="s">
        <v>622</v>
      </c>
      <c r="E1105" s="3161" t="s">
        <v>1426</v>
      </c>
      <c r="F1105" s="3421" t="s">
        <v>1427</v>
      </c>
      <c r="G1105" s="2156" t="s">
        <v>1428</v>
      </c>
      <c r="H1105" s="3100" t="s">
        <v>2565</v>
      </c>
      <c r="I1105" s="1989"/>
      <c r="J1105" s="220"/>
      <c r="K1105" s="642" t="s">
        <v>1429</v>
      </c>
      <c r="L1105" s="2153"/>
      <c r="M1105" s="2158"/>
      <c r="N1105" s="393"/>
      <c r="O1105" s="394"/>
      <c r="P1105" s="395"/>
      <c r="Q1105" s="393"/>
      <c r="R1105" s="394"/>
      <c r="S1105" s="407"/>
      <c r="T1105" s="408"/>
      <c r="U1105" s="394"/>
      <c r="V1105" s="395"/>
      <c r="W1105" s="393"/>
      <c r="X1105" s="394"/>
      <c r="Y1105" s="407"/>
      <c r="Z1105" s="2160"/>
      <c r="AA1105" s="442"/>
      <c r="AB1105" s="752"/>
      <c r="AC1105" s="1173"/>
      <c r="AD1105" s="1796"/>
      <c r="AE1105" s="1317"/>
      <c r="AF1105" s="1362"/>
      <c r="AG1105" s="1318"/>
      <c r="AH1105" s="1318"/>
      <c r="AI1105" s="1318"/>
      <c r="AJ1105" s="1318"/>
      <c r="AK1105" s="1318"/>
      <c r="AL1105" s="1318"/>
      <c r="AM1105" s="1318"/>
      <c r="AN1105" s="1318"/>
      <c r="AO1105" s="1318"/>
      <c r="AP1105" s="1318"/>
      <c r="AQ1105" s="1318"/>
      <c r="AR1105" s="1318"/>
      <c r="AS1105" s="1318"/>
      <c r="AT1105" s="1318"/>
      <c r="AU1105" s="1318"/>
      <c r="AV1105" s="1318"/>
      <c r="AW1105" s="1318"/>
      <c r="AX1105" s="1318"/>
      <c r="AY1105" s="1318"/>
      <c r="AZ1105" s="1318"/>
      <c r="BA1105" s="1318"/>
      <c r="BB1105" s="1318"/>
      <c r="BC1105" s="1318"/>
      <c r="BD1105" s="1318"/>
      <c r="BE1105" s="1318"/>
      <c r="BF1105" s="1318"/>
      <c r="BG1105" s="1318"/>
      <c r="BH1105" s="1318"/>
      <c r="BI1105" s="1318"/>
      <c r="BJ1105" s="1318"/>
      <c r="BK1105" s="1318"/>
      <c r="BL1105" s="1318"/>
      <c r="BM1105" s="1318"/>
      <c r="BN1105" s="1318"/>
      <c r="BO1105" s="1318"/>
      <c r="BP1105" s="1318"/>
      <c r="BQ1105" s="1318"/>
      <c r="BR1105" s="1318"/>
      <c r="BS1105" s="1318"/>
      <c r="BT1105" s="1318"/>
      <c r="BU1105" s="1318"/>
      <c r="BV1105" s="1318"/>
      <c r="BW1105" s="1318"/>
      <c r="BX1105" s="1318"/>
      <c r="BY1105" s="1318"/>
      <c r="BZ1105" s="1318"/>
      <c r="CA1105" s="1318"/>
      <c r="CB1105" s="1318"/>
      <c r="CC1105" s="1318"/>
      <c r="CD1105" s="1318"/>
      <c r="CE1105" s="1318"/>
      <c r="CF1105" s="1318"/>
      <c r="CG1105" s="1318"/>
      <c r="CH1105" s="1378">
        <f t="shared" si="28"/>
        <v>0</v>
      </c>
      <c r="CI1105" s="1366"/>
    </row>
    <row r="1106" spans="1:87" s="386" customFormat="1" ht="111.75" customHeight="1">
      <c r="A1106" s="1701"/>
      <c r="B1106" s="1701"/>
      <c r="C1106" s="3140"/>
      <c r="D1106" s="3140" t="s">
        <v>1430</v>
      </c>
      <c r="E1106" s="3140"/>
      <c r="F1106" s="3495"/>
      <c r="G1106" s="1558"/>
      <c r="H1106" s="3096"/>
      <c r="I1106" s="1989">
        <v>225</v>
      </c>
      <c r="J1106" s="220">
        <v>7</v>
      </c>
      <c r="K1106" s="3104" t="s">
        <v>1431</v>
      </c>
      <c r="L1106" s="2153" t="s">
        <v>1432</v>
      </c>
      <c r="M1106" s="2143" t="s">
        <v>1433</v>
      </c>
      <c r="N1106" s="753"/>
      <c r="O1106" s="389"/>
      <c r="P1106" s="382"/>
      <c r="Q1106" s="393"/>
      <c r="R1106" s="394"/>
      <c r="S1106" s="407"/>
      <c r="T1106" s="408"/>
      <c r="U1106" s="394"/>
      <c r="V1106" s="395"/>
      <c r="W1106" s="393"/>
      <c r="X1106" s="394"/>
      <c r="Y1106" s="407"/>
      <c r="Z1106" s="2160"/>
      <c r="AA1106" s="442"/>
      <c r="AB1106" s="752"/>
      <c r="AC1106" s="1173"/>
      <c r="AD1106" s="1796"/>
      <c r="AE1106" s="1317"/>
      <c r="AF1106" s="1362"/>
      <c r="AG1106" s="1318"/>
      <c r="AH1106" s="1318"/>
      <c r="AI1106" s="1318"/>
      <c r="AJ1106" s="1318"/>
      <c r="AK1106" s="1318"/>
      <c r="AL1106" s="1318"/>
      <c r="AM1106" s="1318"/>
      <c r="AN1106" s="1318"/>
      <c r="AO1106" s="1318"/>
      <c r="AP1106" s="1318"/>
      <c r="AQ1106" s="1318"/>
      <c r="AR1106" s="1318"/>
      <c r="AS1106" s="1318"/>
      <c r="AT1106" s="1318"/>
      <c r="AU1106" s="1318"/>
      <c r="AV1106" s="1318"/>
      <c r="AW1106" s="1318"/>
      <c r="AX1106" s="1318"/>
      <c r="AY1106" s="1318"/>
      <c r="AZ1106" s="1318"/>
      <c r="BA1106" s="1318"/>
      <c r="BB1106" s="1318"/>
      <c r="BC1106" s="1318"/>
      <c r="BD1106" s="1318"/>
      <c r="BE1106" s="1318"/>
      <c r="BF1106" s="1318"/>
      <c r="BG1106" s="1318"/>
      <c r="BH1106" s="1318"/>
      <c r="BI1106" s="1318"/>
      <c r="BJ1106" s="1318"/>
      <c r="BK1106" s="1318"/>
      <c r="BL1106" s="1318"/>
      <c r="BM1106" s="1318"/>
      <c r="BN1106" s="1318"/>
      <c r="BO1106" s="1318"/>
      <c r="BP1106" s="1318"/>
      <c r="BQ1106" s="1318"/>
      <c r="BR1106" s="1318"/>
      <c r="BS1106" s="1318"/>
      <c r="BT1106" s="1318"/>
      <c r="BU1106" s="1318"/>
      <c r="BV1106" s="1318"/>
      <c r="BW1106" s="1318"/>
      <c r="BX1106" s="1318"/>
      <c r="BY1106" s="1318"/>
      <c r="BZ1106" s="1318"/>
      <c r="CA1106" s="1318"/>
      <c r="CB1106" s="1318"/>
      <c r="CC1106" s="1318"/>
      <c r="CD1106" s="1318"/>
      <c r="CE1106" s="1318"/>
      <c r="CF1106" s="1318"/>
      <c r="CG1106" s="1318"/>
      <c r="CH1106" s="1378">
        <f t="shared" si="28"/>
        <v>0</v>
      </c>
      <c r="CI1106" s="1366"/>
    </row>
    <row r="1107" spans="1:87" s="386" customFormat="1" ht="60" customHeight="1">
      <c r="A1107" s="1701"/>
      <c r="B1107" s="1701"/>
      <c r="C1107" s="3140"/>
      <c r="D1107" s="3140"/>
      <c r="E1107" s="3496" t="s">
        <v>1434</v>
      </c>
      <c r="F1107" s="3495"/>
      <c r="G1107" s="1558"/>
      <c r="H1107" s="2155" t="s">
        <v>2566</v>
      </c>
      <c r="I1107" s="1989"/>
      <c r="J1107" s="220"/>
      <c r="K1107" s="3104"/>
      <c r="L1107" s="2153"/>
      <c r="M1107" s="2143"/>
      <c r="N1107" s="388"/>
      <c r="O1107" s="381"/>
      <c r="P1107" s="389"/>
      <c r="Q1107" s="393"/>
      <c r="R1107" s="394"/>
      <c r="S1107" s="407"/>
      <c r="T1107" s="408"/>
      <c r="U1107" s="394"/>
      <c r="V1107" s="395"/>
      <c r="W1107" s="393"/>
      <c r="X1107" s="394"/>
      <c r="Y1107" s="407"/>
      <c r="Z1107" s="2160"/>
      <c r="AA1107" s="442"/>
      <c r="AB1107" s="752"/>
      <c r="AC1107" s="1173"/>
      <c r="AD1107" s="1796"/>
      <c r="AE1107" s="1317"/>
      <c r="AF1107" s="1362"/>
      <c r="AG1107" s="1318"/>
      <c r="AH1107" s="1318"/>
      <c r="AI1107" s="1318"/>
      <c r="AJ1107" s="1318"/>
      <c r="AK1107" s="1318"/>
      <c r="AL1107" s="1318"/>
      <c r="AM1107" s="1318"/>
      <c r="AN1107" s="1318"/>
      <c r="AO1107" s="1318"/>
      <c r="AP1107" s="1318"/>
      <c r="AQ1107" s="1318"/>
      <c r="AR1107" s="1318"/>
      <c r="AS1107" s="1318"/>
      <c r="AT1107" s="1318"/>
      <c r="AU1107" s="1318"/>
      <c r="AV1107" s="1318"/>
      <c r="AW1107" s="1318"/>
      <c r="AX1107" s="1318"/>
      <c r="AY1107" s="1318"/>
      <c r="AZ1107" s="1318"/>
      <c r="BA1107" s="1318"/>
      <c r="BB1107" s="1318"/>
      <c r="BC1107" s="1318"/>
      <c r="BD1107" s="1318"/>
      <c r="BE1107" s="1318"/>
      <c r="BF1107" s="1318"/>
      <c r="BG1107" s="1318"/>
      <c r="BH1107" s="1318"/>
      <c r="BI1107" s="1318"/>
      <c r="BJ1107" s="1318"/>
      <c r="BK1107" s="1318"/>
      <c r="BL1107" s="1318"/>
      <c r="BM1107" s="1318"/>
      <c r="BN1107" s="1318"/>
      <c r="BO1107" s="1318"/>
      <c r="BP1107" s="1318"/>
      <c r="BQ1107" s="1318"/>
      <c r="BR1107" s="1318"/>
      <c r="BS1107" s="1318"/>
      <c r="BT1107" s="1318"/>
      <c r="BU1107" s="1318"/>
      <c r="BV1107" s="1318"/>
      <c r="BW1107" s="1318"/>
      <c r="BX1107" s="1318"/>
      <c r="BY1107" s="1318"/>
      <c r="BZ1107" s="1318"/>
      <c r="CA1107" s="1318"/>
      <c r="CB1107" s="1318"/>
      <c r="CC1107" s="1318"/>
      <c r="CD1107" s="1318"/>
      <c r="CE1107" s="1318"/>
      <c r="CF1107" s="1318"/>
      <c r="CG1107" s="1318"/>
      <c r="CH1107" s="1378">
        <f t="shared" si="28"/>
        <v>0</v>
      </c>
      <c r="CI1107" s="1366"/>
    </row>
    <row r="1108" spans="1:87" s="386" customFormat="1" ht="34.5" customHeight="1">
      <c r="A1108" s="1701"/>
      <c r="B1108" s="1701"/>
      <c r="C1108" s="3140"/>
      <c r="D1108" s="3140"/>
      <c r="E1108" s="3496"/>
      <c r="F1108" s="3495"/>
      <c r="G1108" s="1558"/>
      <c r="H1108" s="2155"/>
      <c r="I1108" s="1989"/>
      <c r="J1108" s="272"/>
      <c r="K1108" s="2176"/>
      <c r="L1108" s="2174"/>
      <c r="M1108" s="2175"/>
      <c r="N1108" s="398"/>
      <c r="O1108" s="396"/>
      <c r="P1108" s="411"/>
      <c r="Q1108" s="398"/>
      <c r="R1108" s="396"/>
      <c r="S1108" s="397"/>
      <c r="T1108" s="399"/>
      <c r="U1108" s="396"/>
      <c r="V1108" s="411"/>
      <c r="W1108" s="398"/>
      <c r="X1108" s="396"/>
      <c r="Y1108" s="397"/>
      <c r="Z1108" s="2193"/>
      <c r="AA1108" s="442"/>
      <c r="AB1108" s="752"/>
      <c r="AC1108" s="1173"/>
      <c r="AD1108" s="1796"/>
      <c r="AE1108" s="1317"/>
      <c r="AF1108" s="1362"/>
      <c r="AG1108" s="1318"/>
      <c r="AH1108" s="1318"/>
      <c r="AI1108" s="1318"/>
      <c r="AJ1108" s="1318"/>
      <c r="AK1108" s="1318"/>
      <c r="AL1108" s="1318"/>
      <c r="AM1108" s="1318"/>
      <c r="AN1108" s="1318"/>
      <c r="AO1108" s="1318"/>
      <c r="AP1108" s="1318"/>
      <c r="AQ1108" s="1318"/>
      <c r="AR1108" s="1318"/>
      <c r="AS1108" s="1318"/>
      <c r="AT1108" s="1318"/>
      <c r="AU1108" s="1318"/>
      <c r="AV1108" s="1318"/>
      <c r="AW1108" s="1318"/>
      <c r="AX1108" s="1318"/>
      <c r="AY1108" s="1318"/>
      <c r="AZ1108" s="1318"/>
      <c r="BA1108" s="1318"/>
      <c r="BB1108" s="1318"/>
      <c r="BC1108" s="1318"/>
      <c r="BD1108" s="1318"/>
      <c r="BE1108" s="1318"/>
      <c r="BF1108" s="1318"/>
      <c r="BG1108" s="1318"/>
      <c r="BH1108" s="1318"/>
      <c r="BI1108" s="1318"/>
      <c r="BJ1108" s="1318"/>
      <c r="BK1108" s="1318"/>
      <c r="BL1108" s="1318"/>
      <c r="BM1108" s="1318"/>
      <c r="BN1108" s="1318"/>
      <c r="BO1108" s="1318"/>
      <c r="BP1108" s="1318"/>
      <c r="BQ1108" s="1318"/>
      <c r="BR1108" s="1318"/>
      <c r="BS1108" s="1318"/>
      <c r="BT1108" s="1318"/>
      <c r="BU1108" s="1318"/>
      <c r="BV1108" s="1318"/>
      <c r="BW1108" s="1318"/>
      <c r="BX1108" s="1318"/>
      <c r="BY1108" s="1318"/>
      <c r="BZ1108" s="1318"/>
      <c r="CA1108" s="1318"/>
      <c r="CB1108" s="1318"/>
      <c r="CC1108" s="1318"/>
      <c r="CD1108" s="1318"/>
      <c r="CE1108" s="1318"/>
      <c r="CF1108" s="1318"/>
      <c r="CG1108" s="1318"/>
      <c r="CH1108" s="1378">
        <f t="shared" si="28"/>
        <v>0</v>
      </c>
      <c r="CI1108" s="1366"/>
    </row>
    <row r="1109" spans="1:87" s="386" customFormat="1" ht="36.75" customHeight="1">
      <c r="A1109" s="1701"/>
      <c r="B1109" s="1701"/>
      <c r="C1109" s="3140"/>
      <c r="D1109" s="2201" t="s">
        <v>631</v>
      </c>
      <c r="E1109" s="2204"/>
      <c r="F1109" s="3495"/>
      <c r="G1109" s="1558"/>
      <c r="H1109" s="3095" t="s">
        <v>2567</v>
      </c>
      <c r="I1109" s="1586">
        <v>226</v>
      </c>
      <c r="J1109" s="220">
        <v>8</v>
      </c>
      <c r="K1109" s="3103" t="s">
        <v>1435</v>
      </c>
      <c r="L1109" s="3123" t="s">
        <v>1436</v>
      </c>
      <c r="M1109" s="3179" t="s">
        <v>1433</v>
      </c>
      <c r="N1109" s="393"/>
      <c r="O1109" s="394"/>
      <c r="P1109" s="395"/>
      <c r="Q1109" s="761"/>
      <c r="R1109" s="405"/>
      <c r="S1109" s="417"/>
      <c r="T1109" s="380"/>
      <c r="U1109" s="381"/>
      <c r="V1109" s="389"/>
      <c r="W1109" s="388"/>
      <c r="X1109" s="394"/>
      <c r="Y1109" s="407"/>
      <c r="Z1109" s="2160"/>
      <c r="AA1109" s="810"/>
      <c r="AB1109" s="1567"/>
      <c r="AC1109" s="2129"/>
      <c r="AD1109" s="1798"/>
      <c r="AE1109" s="1317"/>
      <c r="AF1109" s="1362"/>
      <c r="AG1109" s="1318"/>
      <c r="AH1109" s="1318"/>
      <c r="AI1109" s="1318"/>
      <c r="AJ1109" s="1318"/>
      <c r="AK1109" s="1318"/>
      <c r="AL1109" s="1318"/>
      <c r="AM1109" s="1318"/>
      <c r="AN1109" s="1318"/>
      <c r="AO1109" s="1318"/>
      <c r="AP1109" s="1318"/>
      <c r="AQ1109" s="1318"/>
      <c r="AR1109" s="1318"/>
      <c r="AS1109" s="1318"/>
      <c r="AT1109" s="1318"/>
      <c r="AU1109" s="1318"/>
      <c r="AV1109" s="1318"/>
      <c r="AW1109" s="1318"/>
      <c r="AX1109" s="1318"/>
      <c r="AY1109" s="1318"/>
      <c r="AZ1109" s="1318"/>
      <c r="BA1109" s="1318"/>
      <c r="BB1109" s="1318"/>
      <c r="BC1109" s="1318"/>
      <c r="BD1109" s="1318"/>
      <c r="BE1109" s="1318"/>
      <c r="BF1109" s="1318"/>
      <c r="BG1109" s="1318"/>
      <c r="BH1109" s="1318"/>
      <c r="BI1109" s="1318"/>
      <c r="BJ1109" s="1318"/>
      <c r="BK1109" s="1318"/>
      <c r="BL1109" s="1318"/>
      <c r="BM1109" s="1318"/>
      <c r="BN1109" s="1318"/>
      <c r="BO1109" s="1318"/>
      <c r="BP1109" s="1318"/>
      <c r="BQ1109" s="1318"/>
      <c r="BR1109" s="1318"/>
      <c r="BS1109" s="1318"/>
      <c r="BT1109" s="1318"/>
      <c r="BU1109" s="1318"/>
      <c r="BV1109" s="1318"/>
      <c r="BW1109" s="1318"/>
      <c r="BX1109" s="1318"/>
      <c r="BY1109" s="1318"/>
      <c r="BZ1109" s="1318"/>
      <c r="CA1109" s="1318"/>
      <c r="CB1109" s="1318"/>
      <c r="CC1109" s="1318"/>
      <c r="CD1109" s="1318"/>
      <c r="CE1109" s="1318"/>
      <c r="CF1109" s="1318"/>
      <c r="CG1109" s="1318"/>
      <c r="CH1109" s="1378">
        <f t="shared" si="28"/>
        <v>0</v>
      </c>
      <c r="CI1109" s="1366"/>
    </row>
    <row r="1110" spans="1:87" s="386" customFormat="1" ht="104.25" customHeight="1">
      <c r="A1110" s="1701"/>
      <c r="B1110" s="1701"/>
      <c r="C1110" s="3140"/>
      <c r="D1110" s="1649" t="s">
        <v>1437</v>
      </c>
      <c r="E1110" s="2204"/>
      <c r="F1110" s="3495"/>
      <c r="G1110" s="1558"/>
      <c r="H1110" s="3096"/>
      <c r="I1110" s="1584"/>
      <c r="J1110" s="220"/>
      <c r="K1110" s="3104"/>
      <c r="L1110" s="3105"/>
      <c r="M1110" s="3106"/>
      <c r="N1110" s="393"/>
      <c r="O1110" s="394"/>
      <c r="P1110" s="395"/>
      <c r="Q1110" s="478"/>
      <c r="R1110" s="395"/>
      <c r="S1110" s="382"/>
      <c r="T1110" s="380"/>
      <c r="U1110" s="381"/>
      <c r="V1110" s="389"/>
      <c r="W1110" s="388"/>
      <c r="X1110" s="394"/>
      <c r="Y1110" s="407"/>
      <c r="Z1110" s="2160"/>
      <c r="AA1110" s="442"/>
      <c r="AB1110" s="752"/>
      <c r="AC1110" s="1173"/>
      <c r="AD1110" s="1796"/>
      <c r="AE1110" s="1317"/>
      <c r="AF1110" s="1362"/>
      <c r="AG1110" s="1318"/>
      <c r="AH1110" s="1318"/>
      <c r="AI1110" s="1318"/>
      <c r="AJ1110" s="1318"/>
      <c r="AK1110" s="1318"/>
      <c r="AL1110" s="1318"/>
      <c r="AM1110" s="1318"/>
      <c r="AN1110" s="1318"/>
      <c r="AO1110" s="1318"/>
      <c r="AP1110" s="1318"/>
      <c r="AQ1110" s="1318"/>
      <c r="AR1110" s="1318"/>
      <c r="AS1110" s="1318"/>
      <c r="AT1110" s="1318"/>
      <c r="AU1110" s="1318"/>
      <c r="AV1110" s="1318"/>
      <c r="AW1110" s="1318"/>
      <c r="AX1110" s="1318"/>
      <c r="AY1110" s="1318"/>
      <c r="AZ1110" s="1318"/>
      <c r="BA1110" s="1318"/>
      <c r="BB1110" s="1318"/>
      <c r="BC1110" s="1318"/>
      <c r="BD1110" s="1318"/>
      <c r="BE1110" s="1318"/>
      <c r="BF1110" s="1318"/>
      <c r="BG1110" s="1318"/>
      <c r="BH1110" s="1318"/>
      <c r="BI1110" s="1318"/>
      <c r="BJ1110" s="1318"/>
      <c r="BK1110" s="1318"/>
      <c r="BL1110" s="1318"/>
      <c r="BM1110" s="1318"/>
      <c r="BN1110" s="1318"/>
      <c r="BO1110" s="1318"/>
      <c r="BP1110" s="1318"/>
      <c r="BQ1110" s="1318"/>
      <c r="BR1110" s="1318"/>
      <c r="BS1110" s="1318"/>
      <c r="BT1110" s="1318"/>
      <c r="BU1110" s="1318"/>
      <c r="BV1110" s="1318"/>
      <c r="BW1110" s="1318"/>
      <c r="BX1110" s="1318"/>
      <c r="BY1110" s="1318"/>
      <c r="BZ1110" s="1318"/>
      <c r="CA1110" s="1318"/>
      <c r="CB1110" s="1318"/>
      <c r="CC1110" s="1318"/>
      <c r="CD1110" s="1318"/>
      <c r="CE1110" s="1318"/>
      <c r="CF1110" s="1318"/>
      <c r="CG1110" s="1318"/>
      <c r="CH1110" s="1378">
        <f t="shared" si="28"/>
        <v>0</v>
      </c>
      <c r="CI1110" s="1366"/>
    </row>
    <row r="1111" spans="1:87" s="386" customFormat="1" ht="31.5" customHeight="1">
      <c r="A1111" s="1701"/>
      <c r="B1111" s="1701"/>
      <c r="C1111" s="3140"/>
      <c r="D1111" s="3085" t="s">
        <v>1438</v>
      </c>
      <c r="E1111" s="656"/>
      <c r="F1111" s="2185"/>
      <c r="G1111" s="1558"/>
      <c r="H1111" s="2140"/>
      <c r="I1111" s="1585"/>
      <c r="J1111" s="272"/>
      <c r="K1111" s="2176"/>
      <c r="L1111" s="2174"/>
      <c r="M1111" s="2175"/>
      <c r="N1111" s="398"/>
      <c r="O1111" s="396"/>
      <c r="P1111" s="411"/>
      <c r="Q1111" s="398"/>
      <c r="R1111" s="396"/>
      <c r="S1111" s="397"/>
      <c r="T1111" s="399"/>
      <c r="U1111" s="396"/>
      <c r="V1111" s="411"/>
      <c r="W1111" s="398"/>
      <c r="X1111" s="396"/>
      <c r="Y1111" s="397"/>
      <c r="Z1111" s="2193"/>
      <c r="AA1111" s="570"/>
      <c r="AB1111" s="456"/>
      <c r="AC1111" s="561"/>
      <c r="AD1111" s="1797"/>
      <c r="AE1111" s="1317"/>
      <c r="AF1111" s="1362"/>
      <c r="AG1111" s="1318"/>
      <c r="AH1111" s="1318"/>
      <c r="AI1111" s="1318"/>
      <c r="AJ1111" s="1318"/>
      <c r="AK1111" s="1318"/>
      <c r="AL1111" s="1318"/>
      <c r="AM1111" s="1318"/>
      <c r="AN1111" s="1318"/>
      <c r="AO1111" s="1318"/>
      <c r="AP1111" s="1318"/>
      <c r="AQ1111" s="1318"/>
      <c r="AR1111" s="1318"/>
      <c r="AS1111" s="1318"/>
      <c r="AT1111" s="1318"/>
      <c r="AU1111" s="1318"/>
      <c r="AV1111" s="1318"/>
      <c r="AW1111" s="1318"/>
      <c r="AX1111" s="1318"/>
      <c r="AY1111" s="1318"/>
      <c r="AZ1111" s="1318"/>
      <c r="BA1111" s="1318"/>
      <c r="BB1111" s="1318"/>
      <c r="BC1111" s="1318"/>
      <c r="BD1111" s="1318"/>
      <c r="BE1111" s="1318"/>
      <c r="BF1111" s="1318"/>
      <c r="BG1111" s="1318"/>
      <c r="BH1111" s="1318"/>
      <c r="BI1111" s="1318"/>
      <c r="BJ1111" s="1318"/>
      <c r="BK1111" s="1318"/>
      <c r="BL1111" s="1318"/>
      <c r="BM1111" s="1318"/>
      <c r="BN1111" s="1318"/>
      <c r="BO1111" s="1318"/>
      <c r="BP1111" s="1318"/>
      <c r="BQ1111" s="1318"/>
      <c r="BR1111" s="1318"/>
      <c r="BS1111" s="1318"/>
      <c r="BT1111" s="1318"/>
      <c r="BU1111" s="1318"/>
      <c r="BV1111" s="1318"/>
      <c r="BW1111" s="1318"/>
      <c r="BX1111" s="1318"/>
      <c r="BY1111" s="1318"/>
      <c r="BZ1111" s="1318"/>
      <c r="CA1111" s="1318"/>
      <c r="CB1111" s="1318"/>
      <c r="CC1111" s="1318"/>
      <c r="CD1111" s="1318"/>
      <c r="CE1111" s="1318"/>
      <c r="CF1111" s="1318"/>
      <c r="CG1111" s="1318"/>
      <c r="CH1111" s="1378">
        <f t="shared" si="28"/>
        <v>0</v>
      </c>
      <c r="CI1111" s="1366"/>
    </row>
    <row r="1112" spans="1:87" s="386" customFormat="1" ht="66.75" customHeight="1">
      <c r="A1112" s="1701"/>
      <c r="B1112" s="1701"/>
      <c r="C1112" s="3140"/>
      <c r="D1112" s="3085"/>
      <c r="E1112" s="656"/>
      <c r="F1112" s="2185"/>
      <c r="G1112" s="1558"/>
      <c r="H1112" s="2155" t="s">
        <v>2568</v>
      </c>
      <c r="I1112" s="1586">
        <v>227</v>
      </c>
      <c r="J1112" s="220">
        <v>9</v>
      </c>
      <c r="K1112" s="3103" t="s">
        <v>1439</v>
      </c>
      <c r="L1112" s="2153" t="s">
        <v>1436</v>
      </c>
      <c r="M1112" s="3179" t="s">
        <v>1440</v>
      </c>
      <c r="N1112" s="393"/>
      <c r="O1112" s="381"/>
      <c r="P1112" s="389"/>
      <c r="Q1112" s="388"/>
      <c r="R1112" s="381"/>
      <c r="S1112" s="395"/>
      <c r="T1112" s="403"/>
      <c r="U1112" s="404"/>
      <c r="V1112" s="428"/>
      <c r="W1112" s="393"/>
      <c r="X1112" s="394"/>
      <c r="Y1112" s="407"/>
      <c r="Z1112" s="2160"/>
      <c r="AA1112" s="442"/>
      <c r="AB1112" s="752"/>
      <c r="AC1112" s="1173"/>
      <c r="AD1112" s="1796"/>
      <c r="AE1112" s="1317"/>
      <c r="AF1112" s="1362"/>
      <c r="AG1112" s="1318"/>
      <c r="AH1112" s="1318"/>
      <c r="AI1112" s="1318"/>
      <c r="AJ1112" s="1318"/>
      <c r="AK1112" s="1318"/>
      <c r="AL1112" s="1318"/>
      <c r="AM1112" s="1318"/>
      <c r="AN1112" s="1318"/>
      <c r="AO1112" s="1318"/>
      <c r="AP1112" s="1318"/>
      <c r="AQ1112" s="1318"/>
      <c r="AR1112" s="1318"/>
      <c r="AS1112" s="1318"/>
      <c r="AT1112" s="1318"/>
      <c r="AU1112" s="1318"/>
      <c r="AV1112" s="1318"/>
      <c r="AW1112" s="1318"/>
      <c r="AX1112" s="1318"/>
      <c r="AY1112" s="1318"/>
      <c r="AZ1112" s="1318"/>
      <c r="BA1112" s="1318"/>
      <c r="BB1112" s="1318"/>
      <c r="BC1112" s="1318"/>
      <c r="BD1112" s="1318"/>
      <c r="BE1112" s="1318"/>
      <c r="BF1112" s="1318"/>
      <c r="BG1112" s="1318"/>
      <c r="BH1112" s="1318"/>
      <c r="BI1112" s="1318"/>
      <c r="BJ1112" s="1318"/>
      <c r="BK1112" s="1318"/>
      <c r="BL1112" s="1318"/>
      <c r="BM1112" s="1318"/>
      <c r="BN1112" s="1318"/>
      <c r="BO1112" s="1318"/>
      <c r="BP1112" s="1318"/>
      <c r="BQ1112" s="1318"/>
      <c r="BR1112" s="1318"/>
      <c r="BS1112" s="1318"/>
      <c r="BT1112" s="1318"/>
      <c r="BU1112" s="1318"/>
      <c r="BV1112" s="1318"/>
      <c r="BW1112" s="1318"/>
      <c r="BX1112" s="1318"/>
      <c r="BY1112" s="1318"/>
      <c r="BZ1112" s="1318"/>
      <c r="CA1112" s="1318"/>
      <c r="CB1112" s="1318"/>
      <c r="CC1112" s="1318"/>
      <c r="CD1112" s="1318"/>
      <c r="CE1112" s="1318"/>
      <c r="CF1112" s="1318"/>
      <c r="CG1112" s="1318"/>
      <c r="CH1112" s="1378">
        <f t="shared" si="28"/>
        <v>0</v>
      </c>
      <c r="CI1112" s="1366"/>
    </row>
    <row r="1113" spans="1:87" s="386" customFormat="1" ht="143.25" customHeight="1">
      <c r="A1113" s="1701"/>
      <c r="B1113" s="1701"/>
      <c r="C1113" s="3140"/>
      <c r="D1113" s="3085" t="s">
        <v>1441</v>
      </c>
      <c r="E1113" s="656"/>
      <c r="F1113" s="2185"/>
      <c r="G1113" s="1552"/>
      <c r="H1113" s="2155"/>
      <c r="I1113" s="1584"/>
      <c r="J1113" s="220"/>
      <c r="K1113" s="3104"/>
      <c r="L1113" s="2153"/>
      <c r="M1113" s="3106"/>
      <c r="N1113" s="393"/>
      <c r="O1113" s="381"/>
      <c r="P1113" s="389"/>
      <c r="Q1113" s="388"/>
      <c r="R1113" s="381"/>
      <c r="S1113" s="395"/>
      <c r="T1113" s="393"/>
      <c r="U1113" s="394"/>
      <c r="V1113" s="407"/>
      <c r="W1113" s="393"/>
      <c r="X1113" s="394"/>
      <c r="Y1113" s="407"/>
      <c r="Z1113" s="2160"/>
      <c r="AA1113" s="442"/>
      <c r="AB1113" s="752"/>
      <c r="AC1113" s="1173"/>
      <c r="AD1113" s="1796"/>
      <c r="AE1113" s="1317"/>
      <c r="AF1113" s="1362"/>
      <c r="AG1113" s="1318"/>
      <c r="AH1113" s="1318"/>
      <c r="AI1113" s="1318"/>
      <c r="AJ1113" s="1318"/>
      <c r="AK1113" s="1318"/>
      <c r="AL1113" s="1318"/>
      <c r="AM1113" s="1318"/>
      <c r="AN1113" s="1318"/>
      <c r="AO1113" s="1318"/>
      <c r="AP1113" s="1318"/>
      <c r="AQ1113" s="1318"/>
      <c r="AR1113" s="1318"/>
      <c r="AS1113" s="1318"/>
      <c r="AT1113" s="1318"/>
      <c r="AU1113" s="1318"/>
      <c r="AV1113" s="1318"/>
      <c r="AW1113" s="1318"/>
      <c r="AX1113" s="1318"/>
      <c r="AY1113" s="1318"/>
      <c r="AZ1113" s="1318"/>
      <c r="BA1113" s="1318"/>
      <c r="BB1113" s="1318"/>
      <c r="BC1113" s="1318"/>
      <c r="BD1113" s="1318"/>
      <c r="BE1113" s="1318"/>
      <c r="BF1113" s="1318"/>
      <c r="BG1113" s="1318"/>
      <c r="BH1113" s="1318"/>
      <c r="BI1113" s="1318"/>
      <c r="BJ1113" s="1318"/>
      <c r="BK1113" s="1318"/>
      <c r="BL1113" s="1318"/>
      <c r="BM1113" s="1318"/>
      <c r="BN1113" s="1318"/>
      <c r="BO1113" s="1318"/>
      <c r="BP1113" s="1318"/>
      <c r="BQ1113" s="1318"/>
      <c r="BR1113" s="1318"/>
      <c r="BS1113" s="1318"/>
      <c r="BT1113" s="1318"/>
      <c r="BU1113" s="1318"/>
      <c r="BV1113" s="1318"/>
      <c r="BW1113" s="1318"/>
      <c r="BX1113" s="1318"/>
      <c r="BY1113" s="1318"/>
      <c r="BZ1113" s="1318"/>
      <c r="CA1113" s="1318"/>
      <c r="CB1113" s="1318"/>
      <c r="CC1113" s="1318"/>
      <c r="CD1113" s="1318"/>
      <c r="CE1113" s="1318"/>
      <c r="CF1113" s="1318"/>
      <c r="CG1113" s="1318"/>
      <c r="CH1113" s="1378">
        <f t="shared" si="28"/>
        <v>0</v>
      </c>
      <c r="CI1113" s="1366"/>
    </row>
    <row r="1114" spans="1:87" s="386" customFormat="1" ht="33" customHeight="1">
      <c r="A1114" s="1701"/>
      <c r="B1114" s="1701"/>
      <c r="C1114" s="3140"/>
      <c r="D1114" s="3085"/>
      <c r="E1114" s="656"/>
      <c r="F1114" s="2185"/>
      <c r="G1114" s="1552"/>
      <c r="H1114" s="2140"/>
      <c r="I1114" s="1585"/>
      <c r="J1114" s="272"/>
      <c r="K1114" s="2176"/>
      <c r="L1114" s="2174"/>
      <c r="M1114" s="3106"/>
      <c r="N1114" s="398"/>
      <c r="O1114" s="396"/>
      <c r="P1114" s="411"/>
      <c r="Q1114" s="398"/>
      <c r="R1114" s="396"/>
      <c r="S1114" s="411"/>
      <c r="T1114" s="398"/>
      <c r="U1114" s="396"/>
      <c r="V1114" s="397"/>
      <c r="W1114" s="398"/>
      <c r="X1114" s="396"/>
      <c r="Y1114" s="397"/>
      <c r="Z1114" s="2193"/>
      <c r="AA1114" s="442"/>
      <c r="AB1114" s="752"/>
      <c r="AC1114" s="1173"/>
      <c r="AD1114" s="1796"/>
      <c r="AE1114" s="1317"/>
      <c r="AF1114" s="1362"/>
      <c r="AG1114" s="1318"/>
      <c r="AH1114" s="1318"/>
      <c r="AI1114" s="1318"/>
      <c r="AJ1114" s="1318"/>
      <c r="AK1114" s="1318"/>
      <c r="AL1114" s="1318"/>
      <c r="AM1114" s="1318"/>
      <c r="AN1114" s="1318"/>
      <c r="AO1114" s="1318"/>
      <c r="AP1114" s="1318"/>
      <c r="AQ1114" s="1318"/>
      <c r="AR1114" s="1318"/>
      <c r="AS1114" s="1318"/>
      <c r="AT1114" s="1318"/>
      <c r="AU1114" s="1318"/>
      <c r="AV1114" s="1318"/>
      <c r="AW1114" s="1318"/>
      <c r="AX1114" s="1318"/>
      <c r="AY1114" s="1318"/>
      <c r="AZ1114" s="1318"/>
      <c r="BA1114" s="1318"/>
      <c r="BB1114" s="1318"/>
      <c r="BC1114" s="1318"/>
      <c r="BD1114" s="1318"/>
      <c r="BE1114" s="1318"/>
      <c r="BF1114" s="1318"/>
      <c r="BG1114" s="1318"/>
      <c r="BH1114" s="1318"/>
      <c r="BI1114" s="1318"/>
      <c r="BJ1114" s="1318"/>
      <c r="BK1114" s="1318"/>
      <c r="BL1114" s="1318"/>
      <c r="BM1114" s="1318"/>
      <c r="BN1114" s="1318"/>
      <c r="BO1114" s="1318"/>
      <c r="BP1114" s="1318"/>
      <c r="BQ1114" s="1318"/>
      <c r="BR1114" s="1318"/>
      <c r="BS1114" s="1318"/>
      <c r="BT1114" s="1318"/>
      <c r="BU1114" s="1318"/>
      <c r="BV1114" s="1318"/>
      <c r="BW1114" s="1318"/>
      <c r="BX1114" s="1318"/>
      <c r="BY1114" s="1318"/>
      <c r="BZ1114" s="1318"/>
      <c r="CA1114" s="1318"/>
      <c r="CB1114" s="1318"/>
      <c r="CC1114" s="1318"/>
      <c r="CD1114" s="1318"/>
      <c r="CE1114" s="1318"/>
      <c r="CF1114" s="1318"/>
      <c r="CG1114" s="1318"/>
      <c r="CH1114" s="1378">
        <f t="shared" si="28"/>
        <v>0</v>
      </c>
      <c r="CI1114" s="1366"/>
    </row>
    <row r="1115" spans="1:87" s="386" customFormat="1" ht="92.25" customHeight="1">
      <c r="A1115" s="1701"/>
      <c r="B1115" s="1701"/>
      <c r="C1115" s="3498"/>
      <c r="D1115" s="3085"/>
      <c r="E1115" s="3498"/>
      <c r="F1115" s="3499"/>
      <c r="G1115" s="1552"/>
      <c r="H1115" s="2155" t="s">
        <v>2592</v>
      </c>
      <c r="I1115" s="1989">
        <v>228</v>
      </c>
      <c r="J1115" s="220">
        <v>10</v>
      </c>
      <c r="K1115" s="2145" t="s">
        <v>1442</v>
      </c>
      <c r="L1115" s="3123" t="s">
        <v>1443</v>
      </c>
      <c r="M1115" s="3179" t="s">
        <v>1444</v>
      </c>
      <c r="N1115" s="393"/>
      <c r="O1115" s="394"/>
      <c r="P1115" s="395"/>
      <c r="Q1115" s="393"/>
      <c r="R1115" s="394"/>
      <c r="S1115" s="407"/>
      <c r="T1115" s="380"/>
      <c r="U1115" s="381"/>
      <c r="V1115" s="389"/>
      <c r="W1115" s="393"/>
      <c r="X1115" s="394"/>
      <c r="Y1115" s="407"/>
      <c r="Z1115" s="2160"/>
      <c r="AA1115" s="810"/>
      <c r="AB1115" s="1567"/>
      <c r="AC1115" s="2129"/>
      <c r="AD1115" s="1798"/>
      <c r="AE1115" s="1317"/>
      <c r="AF1115" s="1362"/>
      <c r="AG1115" s="1318"/>
      <c r="AH1115" s="1318"/>
      <c r="AI1115" s="1318"/>
      <c r="AJ1115" s="1318"/>
      <c r="AK1115" s="1318"/>
      <c r="AL1115" s="1318"/>
      <c r="AM1115" s="1318"/>
      <c r="AN1115" s="1318"/>
      <c r="AO1115" s="1318"/>
      <c r="AP1115" s="1318"/>
      <c r="AQ1115" s="1318"/>
      <c r="AR1115" s="1318"/>
      <c r="AS1115" s="1318"/>
      <c r="AT1115" s="1318"/>
      <c r="AU1115" s="1318"/>
      <c r="AV1115" s="1318"/>
      <c r="AW1115" s="1318"/>
      <c r="AX1115" s="1318"/>
      <c r="AY1115" s="1318"/>
      <c r="AZ1115" s="1318"/>
      <c r="BA1115" s="1318"/>
      <c r="BB1115" s="1318"/>
      <c r="BC1115" s="1318"/>
      <c r="BD1115" s="1318"/>
      <c r="BE1115" s="1318"/>
      <c r="BF1115" s="1318"/>
      <c r="BG1115" s="1318"/>
      <c r="BH1115" s="1318"/>
      <c r="BI1115" s="1318"/>
      <c r="BJ1115" s="1318"/>
      <c r="BK1115" s="1318"/>
      <c r="BL1115" s="1318"/>
      <c r="BM1115" s="1318"/>
      <c r="BN1115" s="1318"/>
      <c r="BO1115" s="1318"/>
      <c r="BP1115" s="1318"/>
      <c r="BQ1115" s="1318"/>
      <c r="BR1115" s="1318"/>
      <c r="BS1115" s="1318"/>
      <c r="BT1115" s="1318"/>
      <c r="BU1115" s="1318"/>
      <c r="BV1115" s="1318"/>
      <c r="BW1115" s="1318"/>
      <c r="BX1115" s="1318"/>
      <c r="BY1115" s="1318"/>
      <c r="BZ1115" s="1318"/>
      <c r="CA1115" s="1318"/>
      <c r="CB1115" s="1318"/>
      <c r="CC1115" s="1318"/>
      <c r="CD1115" s="1318"/>
      <c r="CE1115" s="1318"/>
      <c r="CF1115" s="1318"/>
      <c r="CG1115" s="1318"/>
      <c r="CH1115" s="1378">
        <f t="shared" si="28"/>
        <v>0</v>
      </c>
      <c r="CI1115" s="1366"/>
    </row>
    <row r="1116" spans="1:87" s="386" customFormat="1" ht="83.25" customHeight="1">
      <c r="A1116" s="1701"/>
      <c r="B1116" s="1701"/>
      <c r="C1116" s="3498"/>
      <c r="D1116" s="3498"/>
      <c r="E1116" s="3498"/>
      <c r="F1116" s="3499"/>
      <c r="G1116" s="1552"/>
      <c r="H1116" s="2155" t="s">
        <v>1445</v>
      </c>
      <c r="I1116" s="1989"/>
      <c r="J1116" s="220"/>
      <c r="K1116" s="2145" t="s">
        <v>1446</v>
      </c>
      <c r="L1116" s="3105"/>
      <c r="M1116" s="3106"/>
      <c r="N1116" s="393"/>
      <c r="O1116" s="394"/>
      <c r="P1116" s="395"/>
      <c r="Q1116" s="393"/>
      <c r="R1116" s="394"/>
      <c r="S1116" s="407"/>
      <c r="T1116" s="380"/>
      <c r="U1116" s="381"/>
      <c r="V1116" s="389"/>
      <c r="W1116" s="478"/>
      <c r="X1116" s="394"/>
      <c r="Y1116" s="762"/>
      <c r="Z1116" s="2160"/>
      <c r="AA1116" s="442"/>
      <c r="AB1116" s="752"/>
      <c r="AC1116" s="1173"/>
      <c r="AD1116" s="1796"/>
      <c r="AE1116" s="1317"/>
      <c r="AF1116" s="1362"/>
      <c r="AG1116" s="1318"/>
      <c r="AH1116" s="1318"/>
      <c r="AI1116" s="1318"/>
      <c r="AJ1116" s="1318"/>
      <c r="AK1116" s="1318"/>
      <c r="AL1116" s="1318"/>
      <c r="AM1116" s="1318"/>
      <c r="AN1116" s="1318"/>
      <c r="AO1116" s="1318"/>
      <c r="AP1116" s="1318"/>
      <c r="AQ1116" s="1318"/>
      <c r="AR1116" s="1318"/>
      <c r="AS1116" s="1318"/>
      <c r="AT1116" s="1318"/>
      <c r="AU1116" s="1318"/>
      <c r="AV1116" s="1318"/>
      <c r="AW1116" s="1318"/>
      <c r="AX1116" s="1318"/>
      <c r="AY1116" s="1318"/>
      <c r="AZ1116" s="1318"/>
      <c r="BA1116" s="1318"/>
      <c r="BB1116" s="1318"/>
      <c r="BC1116" s="1318"/>
      <c r="BD1116" s="1318"/>
      <c r="BE1116" s="1318"/>
      <c r="BF1116" s="1318"/>
      <c r="BG1116" s="1318"/>
      <c r="BH1116" s="1318"/>
      <c r="BI1116" s="1318"/>
      <c r="BJ1116" s="1318"/>
      <c r="BK1116" s="1318"/>
      <c r="BL1116" s="1318"/>
      <c r="BM1116" s="1318"/>
      <c r="BN1116" s="1318"/>
      <c r="BO1116" s="1318"/>
      <c r="BP1116" s="1318"/>
      <c r="BQ1116" s="1318"/>
      <c r="BR1116" s="1318"/>
      <c r="BS1116" s="1318"/>
      <c r="BT1116" s="1318"/>
      <c r="BU1116" s="1318"/>
      <c r="BV1116" s="1318"/>
      <c r="BW1116" s="1318"/>
      <c r="BX1116" s="1318"/>
      <c r="BY1116" s="1318"/>
      <c r="BZ1116" s="1318"/>
      <c r="CA1116" s="1318"/>
      <c r="CB1116" s="1318"/>
      <c r="CC1116" s="1318"/>
      <c r="CD1116" s="1318"/>
      <c r="CE1116" s="1318"/>
      <c r="CF1116" s="1318"/>
      <c r="CG1116" s="1318"/>
      <c r="CH1116" s="1378">
        <f t="shared" si="28"/>
        <v>0</v>
      </c>
      <c r="CI1116" s="1366"/>
    </row>
    <row r="1117" spans="1:87" s="386" customFormat="1" ht="34.5" customHeight="1">
      <c r="A1117" s="1701"/>
      <c r="B1117" s="1701"/>
      <c r="C1117" s="3498"/>
      <c r="D1117" s="3498"/>
      <c r="E1117" s="3498"/>
      <c r="F1117" s="3499"/>
      <c r="G1117" s="1552"/>
      <c r="H1117" s="3096" t="s">
        <v>1447</v>
      </c>
      <c r="I1117" s="1989"/>
      <c r="J1117" s="220"/>
      <c r="K1117" s="2145" t="s">
        <v>1448</v>
      </c>
      <c r="L1117" s="3105"/>
      <c r="M1117" s="2143"/>
      <c r="N1117" s="393"/>
      <c r="O1117" s="394"/>
      <c r="P1117" s="395"/>
      <c r="Q1117" s="393"/>
      <c r="R1117" s="394"/>
      <c r="S1117" s="407"/>
      <c r="T1117" s="380"/>
      <c r="U1117" s="381"/>
      <c r="V1117" s="389"/>
      <c r="W1117" s="478"/>
      <c r="X1117" s="394"/>
      <c r="Y1117" s="762"/>
      <c r="Z1117" s="2160"/>
      <c r="AA1117" s="442"/>
      <c r="AB1117" s="752"/>
      <c r="AC1117" s="1173"/>
      <c r="AD1117" s="1796"/>
      <c r="AE1117" s="1317"/>
      <c r="AF1117" s="1362"/>
      <c r="AG1117" s="1318"/>
      <c r="AH1117" s="1318"/>
      <c r="AI1117" s="1318"/>
      <c r="AJ1117" s="1318"/>
      <c r="AK1117" s="1318"/>
      <c r="AL1117" s="1318"/>
      <c r="AM1117" s="1318"/>
      <c r="AN1117" s="1318"/>
      <c r="AO1117" s="1318"/>
      <c r="AP1117" s="1318"/>
      <c r="AQ1117" s="1318"/>
      <c r="AR1117" s="1318"/>
      <c r="AS1117" s="1318"/>
      <c r="AT1117" s="1318"/>
      <c r="AU1117" s="1318"/>
      <c r="AV1117" s="1318"/>
      <c r="AW1117" s="1318"/>
      <c r="AX1117" s="1318"/>
      <c r="AY1117" s="1318"/>
      <c r="AZ1117" s="1318"/>
      <c r="BA1117" s="1318"/>
      <c r="BB1117" s="1318"/>
      <c r="BC1117" s="1318"/>
      <c r="BD1117" s="1318"/>
      <c r="BE1117" s="1318"/>
      <c r="BF1117" s="1318"/>
      <c r="BG1117" s="1318"/>
      <c r="BH1117" s="1318"/>
      <c r="BI1117" s="1318"/>
      <c r="BJ1117" s="1318"/>
      <c r="BK1117" s="1318"/>
      <c r="BL1117" s="1318"/>
      <c r="BM1117" s="1318"/>
      <c r="BN1117" s="1318"/>
      <c r="BO1117" s="1318"/>
      <c r="BP1117" s="1318"/>
      <c r="BQ1117" s="1318"/>
      <c r="BR1117" s="1318"/>
      <c r="BS1117" s="1318"/>
      <c r="BT1117" s="1318"/>
      <c r="BU1117" s="1318"/>
      <c r="BV1117" s="1318"/>
      <c r="BW1117" s="1318"/>
      <c r="BX1117" s="1318"/>
      <c r="BY1117" s="1318"/>
      <c r="BZ1117" s="1318"/>
      <c r="CA1117" s="1318"/>
      <c r="CB1117" s="1318"/>
      <c r="CC1117" s="1318"/>
      <c r="CD1117" s="1318"/>
      <c r="CE1117" s="1318"/>
      <c r="CF1117" s="1318"/>
      <c r="CG1117" s="1318"/>
      <c r="CH1117" s="1378">
        <f t="shared" si="28"/>
        <v>0</v>
      </c>
      <c r="CI1117" s="1366"/>
    </row>
    <row r="1118" spans="1:87" s="386" customFormat="1" ht="34.5" customHeight="1">
      <c r="A1118" s="1701"/>
      <c r="B1118" s="1701"/>
      <c r="C1118" s="1742"/>
      <c r="D1118" s="3498"/>
      <c r="E1118" s="3498"/>
      <c r="F1118" s="3499"/>
      <c r="G1118" s="1552"/>
      <c r="H1118" s="3096"/>
      <c r="I1118" s="1989"/>
      <c r="J1118" s="220"/>
      <c r="K1118" s="2145" t="s">
        <v>1449</v>
      </c>
      <c r="L1118" s="2153"/>
      <c r="M1118" s="2143"/>
      <c r="N1118" s="393"/>
      <c r="O1118" s="394"/>
      <c r="P1118" s="395"/>
      <c r="Q1118" s="393"/>
      <c r="R1118" s="394"/>
      <c r="S1118" s="407"/>
      <c r="T1118" s="380"/>
      <c r="U1118" s="381"/>
      <c r="V1118" s="389"/>
      <c r="W1118" s="478"/>
      <c r="X1118" s="394"/>
      <c r="Y1118" s="762"/>
      <c r="Z1118" s="2160"/>
      <c r="AA1118" s="442"/>
      <c r="AB1118" s="752"/>
      <c r="AC1118" s="1173"/>
      <c r="AD1118" s="1796"/>
      <c r="AE1118" s="1317"/>
      <c r="AF1118" s="1362"/>
      <c r="AG1118" s="1318"/>
      <c r="AH1118" s="1318"/>
      <c r="AI1118" s="1318"/>
      <c r="AJ1118" s="1318"/>
      <c r="AK1118" s="1318"/>
      <c r="AL1118" s="1318"/>
      <c r="AM1118" s="1318"/>
      <c r="AN1118" s="1318"/>
      <c r="AO1118" s="1318"/>
      <c r="AP1118" s="1318"/>
      <c r="AQ1118" s="1318"/>
      <c r="AR1118" s="1318"/>
      <c r="AS1118" s="1318"/>
      <c r="AT1118" s="1318"/>
      <c r="AU1118" s="1318"/>
      <c r="AV1118" s="1318"/>
      <c r="AW1118" s="1318"/>
      <c r="AX1118" s="1318"/>
      <c r="AY1118" s="1318"/>
      <c r="AZ1118" s="1318"/>
      <c r="BA1118" s="1318"/>
      <c r="BB1118" s="1318"/>
      <c r="BC1118" s="1318"/>
      <c r="BD1118" s="1318"/>
      <c r="BE1118" s="1318"/>
      <c r="BF1118" s="1318"/>
      <c r="BG1118" s="1318"/>
      <c r="BH1118" s="1318"/>
      <c r="BI1118" s="1318"/>
      <c r="BJ1118" s="1318"/>
      <c r="BK1118" s="1318"/>
      <c r="BL1118" s="1318"/>
      <c r="BM1118" s="1318"/>
      <c r="BN1118" s="1318"/>
      <c r="BO1118" s="1318"/>
      <c r="BP1118" s="1318"/>
      <c r="BQ1118" s="1318"/>
      <c r="BR1118" s="1318"/>
      <c r="BS1118" s="1318"/>
      <c r="BT1118" s="1318"/>
      <c r="BU1118" s="1318"/>
      <c r="BV1118" s="1318"/>
      <c r="BW1118" s="1318"/>
      <c r="BX1118" s="1318"/>
      <c r="BY1118" s="1318"/>
      <c r="BZ1118" s="1318"/>
      <c r="CA1118" s="1318"/>
      <c r="CB1118" s="1318"/>
      <c r="CC1118" s="1318"/>
      <c r="CD1118" s="1318"/>
      <c r="CE1118" s="1318"/>
      <c r="CF1118" s="1318"/>
      <c r="CG1118" s="1318"/>
      <c r="CH1118" s="1378">
        <f t="shared" si="28"/>
        <v>0</v>
      </c>
      <c r="CI1118" s="1366"/>
    </row>
    <row r="1119" spans="1:87" s="386" customFormat="1" ht="34.5" customHeight="1">
      <c r="A1119" s="1701"/>
      <c r="B1119" s="1701"/>
      <c r="C1119" s="1742"/>
      <c r="D1119" s="2213"/>
      <c r="E1119" s="1739"/>
      <c r="F1119" s="2214"/>
      <c r="G1119" s="1552"/>
      <c r="H1119" s="2155"/>
      <c r="I1119" s="1989"/>
      <c r="J1119" s="220"/>
      <c r="K1119" s="2145" t="s">
        <v>1450</v>
      </c>
      <c r="L1119" s="2153"/>
      <c r="M1119" s="2143"/>
      <c r="N1119" s="393"/>
      <c r="O1119" s="394"/>
      <c r="P1119" s="395"/>
      <c r="Q1119" s="393"/>
      <c r="R1119" s="394"/>
      <c r="S1119" s="407"/>
      <c r="T1119" s="380"/>
      <c r="U1119" s="381"/>
      <c r="V1119" s="389"/>
      <c r="W1119" s="478"/>
      <c r="X1119" s="394"/>
      <c r="Y1119" s="408"/>
      <c r="Z1119" s="2160"/>
      <c r="AA1119" s="442"/>
      <c r="AB1119" s="752"/>
      <c r="AC1119" s="1173"/>
      <c r="AD1119" s="1796"/>
      <c r="AE1119" s="1317"/>
      <c r="AF1119" s="1362"/>
      <c r="AG1119" s="1318"/>
      <c r="AH1119" s="1318"/>
      <c r="AI1119" s="1318"/>
      <c r="AJ1119" s="1318"/>
      <c r="AK1119" s="1318"/>
      <c r="AL1119" s="1318"/>
      <c r="AM1119" s="1318"/>
      <c r="AN1119" s="1318"/>
      <c r="AO1119" s="1318"/>
      <c r="AP1119" s="1318"/>
      <c r="AQ1119" s="1318"/>
      <c r="AR1119" s="1318"/>
      <c r="AS1119" s="1318"/>
      <c r="AT1119" s="1318"/>
      <c r="AU1119" s="1318"/>
      <c r="AV1119" s="1318"/>
      <c r="AW1119" s="1318"/>
      <c r="AX1119" s="1318"/>
      <c r="AY1119" s="1318"/>
      <c r="AZ1119" s="1318"/>
      <c r="BA1119" s="1318"/>
      <c r="BB1119" s="1318"/>
      <c r="BC1119" s="1318"/>
      <c r="BD1119" s="1318"/>
      <c r="BE1119" s="1318"/>
      <c r="BF1119" s="1318"/>
      <c r="BG1119" s="1318"/>
      <c r="BH1119" s="1318"/>
      <c r="BI1119" s="1318"/>
      <c r="BJ1119" s="1318"/>
      <c r="BK1119" s="1318"/>
      <c r="BL1119" s="1318"/>
      <c r="BM1119" s="1318"/>
      <c r="BN1119" s="1318"/>
      <c r="BO1119" s="1318"/>
      <c r="BP1119" s="1318"/>
      <c r="BQ1119" s="1318"/>
      <c r="BR1119" s="1318"/>
      <c r="BS1119" s="1318"/>
      <c r="BT1119" s="1318"/>
      <c r="BU1119" s="1318"/>
      <c r="BV1119" s="1318"/>
      <c r="BW1119" s="1318"/>
      <c r="BX1119" s="1318"/>
      <c r="BY1119" s="1318"/>
      <c r="BZ1119" s="1318"/>
      <c r="CA1119" s="1318"/>
      <c r="CB1119" s="1318"/>
      <c r="CC1119" s="1318"/>
      <c r="CD1119" s="1318"/>
      <c r="CE1119" s="1318"/>
      <c r="CF1119" s="1318"/>
      <c r="CG1119" s="1318"/>
      <c r="CH1119" s="1378">
        <f t="shared" si="28"/>
        <v>0</v>
      </c>
      <c r="CI1119" s="1366"/>
    </row>
    <row r="1120" spans="1:87" s="386" customFormat="1" ht="27.75">
      <c r="A1120" s="1701"/>
      <c r="B1120" s="1701"/>
      <c r="C1120" s="1742"/>
      <c r="D1120" s="2213"/>
      <c r="E1120" s="1739"/>
      <c r="F1120" s="2214"/>
      <c r="G1120" s="1552"/>
      <c r="H1120" s="2140"/>
      <c r="I1120" s="1585"/>
      <c r="J1120" s="272"/>
      <c r="K1120" s="2176"/>
      <c r="L1120" s="2174"/>
      <c r="M1120" s="2175"/>
      <c r="N1120" s="398"/>
      <c r="O1120" s="396"/>
      <c r="P1120" s="411"/>
      <c r="Q1120" s="398"/>
      <c r="R1120" s="396"/>
      <c r="S1120" s="397"/>
      <c r="T1120" s="399"/>
      <c r="U1120" s="396"/>
      <c r="V1120" s="411"/>
      <c r="W1120" s="483"/>
      <c r="X1120" s="396"/>
      <c r="Y1120" s="764"/>
      <c r="Z1120" s="2193"/>
      <c r="AA1120" s="570"/>
      <c r="AB1120" s="456"/>
      <c r="AC1120" s="561"/>
      <c r="AD1120" s="1797"/>
      <c r="AE1120" s="1317"/>
      <c r="AF1120" s="1362"/>
      <c r="AG1120" s="1318"/>
      <c r="AH1120" s="1318"/>
      <c r="AI1120" s="1318"/>
      <c r="AJ1120" s="1318"/>
      <c r="AK1120" s="1318"/>
      <c r="AL1120" s="1318"/>
      <c r="AM1120" s="1318"/>
      <c r="AN1120" s="1318"/>
      <c r="AO1120" s="1318"/>
      <c r="AP1120" s="1318"/>
      <c r="AQ1120" s="1318"/>
      <c r="AR1120" s="1318"/>
      <c r="AS1120" s="1318"/>
      <c r="AT1120" s="1318"/>
      <c r="AU1120" s="1318"/>
      <c r="AV1120" s="1318"/>
      <c r="AW1120" s="1318"/>
      <c r="AX1120" s="1318"/>
      <c r="AY1120" s="1318"/>
      <c r="AZ1120" s="1318"/>
      <c r="BA1120" s="1318"/>
      <c r="BB1120" s="1318"/>
      <c r="BC1120" s="1318"/>
      <c r="BD1120" s="1318"/>
      <c r="BE1120" s="1318"/>
      <c r="BF1120" s="1318"/>
      <c r="BG1120" s="1318"/>
      <c r="BH1120" s="1318"/>
      <c r="BI1120" s="1318"/>
      <c r="BJ1120" s="1318"/>
      <c r="BK1120" s="1318"/>
      <c r="BL1120" s="1318"/>
      <c r="BM1120" s="1318"/>
      <c r="BN1120" s="1318"/>
      <c r="BO1120" s="1318"/>
      <c r="BP1120" s="1318"/>
      <c r="BQ1120" s="1318"/>
      <c r="BR1120" s="1318"/>
      <c r="BS1120" s="1318"/>
      <c r="BT1120" s="1318"/>
      <c r="BU1120" s="1318"/>
      <c r="BV1120" s="1318"/>
      <c r="BW1120" s="1318"/>
      <c r="BX1120" s="1318"/>
      <c r="BY1120" s="1318"/>
      <c r="BZ1120" s="1318"/>
      <c r="CA1120" s="1318"/>
      <c r="CB1120" s="1318"/>
      <c r="CC1120" s="1318"/>
      <c r="CD1120" s="1318"/>
      <c r="CE1120" s="1318"/>
      <c r="CF1120" s="1318"/>
      <c r="CG1120" s="1318"/>
      <c r="CH1120" s="1378">
        <f t="shared" si="28"/>
        <v>0</v>
      </c>
      <c r="CI1120" s="1366"/>
    </row>
    <row r="1121" spans="1:87" s="386" customFormat="1" ht="30" customHeight="1">
      <c r="A1121" s="1701"/>
      <c r="B1121" s="1701"/>
      <c r="C1121" s="1742"/>
      <c r="D1121" s="3503"/>
      <c r="E1121" s="1739"/>
      <c r="F1121" s="2214"/>
      <c r="G1121" s="1552"/>
      <c r="H1121" s="3095" t="s">
        <v>2569</v>
      </c>
      <c r="I1121" s="1989"/>
      <c r="J1121" s="220"/>
      <c r="K1121" s="3301" t="s">
        <v>1451</v>
      </c>
      <c r="L1121" s="2153"/>
      <c r="M1121" s="2143"/>
      <c r="N1121" s="393"/>
      <c r="O1121" s="581"/>
      <c r="P1121" s="583"/>
      <c r="Q1121" s="750"/>
      <c r="R1121" s="581"/>
      <c r="S1121" s="567"/>
      <c r="T1121" s="408"/>
      <c r="U1121" s="394"/>
      <c r="V1121" s="395"/>
      <c r="W1121" s="478"/>
      <c r="X1121" s="394"/>
      <c r="Y1121" s="762"/>
      <c r="Z1121" s="2160"/>
      <c r="AA1121" s="810"/>
      <c r="AB1121" s="1567"/>
      <c r="AC1121" s="2129"/>
      <c r="AD1121" s="1798"/>
      <c r="AE1121" s="1317"/>
      <c r="AF1121" s="1362"/>
      <c r="AG1121" s="1318"/>
      <c r="AH1121" s="1318"/>
      <c r="AI1121" s="1318"/>
      <c r="AJ1121" s="1318"/>
      <c r="AK1121" s="1318"/>
      <c r="AL1121" s="1318"/>
      <c r="AM1121" s="1318"/>
      <c r="AN1121" s="1318"/>
      <c r="AO1121" s="1318"/>
      <c r="AP1121" s="1318"/>
      <c r="AQ1121" s="1318"/>
      <c r="AR1121" s="1318"/>
      <c r="AS1121" s="1318"/>
      <c r="AT1121" s="1318"/>
      <c r="AU1121" s="1318"/>
      <c r="AV1121" s="1318"/>
      <c r="AW1121" s="1318"/>
      <c r="AX1121" s="1318"/>
      <c r="AY1121" s="1318"/>
      <c r="AZ1121" s="1318"/>
      <c r="BA1121" s="1318"/>
      <c r="BB1121" s="1318"/>
      <c r="BC1121" s="1318"/>
      <c r="BD1121" s="1318"/>
      <c r="BE1121" s="1318"/>
      <c r="BF1121" s="1318"/>
      <c r="BG1121" s="1318"/>
      <c r="BH1121" s="1318"/>
      <c r="BI1121" s="1318"/>
      <c r="BJ1121" s="1318"/>
      <c r="BK1121" s="1318"/>
      <c r="BL1121" s="1318"/>
      <c r="BM1121" s="1318"/>
      <c r="BN1121" s="1318"/>
      <c r="BO1121" s="1318"/>
      <c r="BP1121" s="1318"/>
      <c r="BQ1121" s="1318"/>
      <c r="BR1121" s="1318"/>
      <c r="BS1121" s="1318"/>
      <c r="BT1121" s="1318"/>
      <c r="BU1121" s="1318"/>
      <c r="BV1121" s="1318"/>
      <c r="BW1121" s="1318"/>
      <c r="BX1121" s="1318"/>
      <c r="BY1121" s="1318"/>
      <c r="BZ1121" s="1318"/>
      <c r="CA1121" s="1318"/>
      <c r="CB1121" s="1318"/>
      <c r="CC1121" s="1318"/>
      <c r="CD1121" s="1318"/>
      <c r="CE1121" s="1318"/>
      <c r="CF1121" s="1318"/>
      <c r="CG1121" s="1318"/>
      <c r="CH1121" s="1378">
        <f t="shared" si="28"/>
        <v>0</v>
      </c>
      <c r="CI1121" s="1366"/>
    </row>
    <row r="1122" spans="1:87" s="386" customFormat="1" ht="125.25" customHeight="1">
      <c r="A1122" s="1701"/>
      <c r="B1122" s="1701"/>
      <c r="C1122" s="656"/>
      <c r="D1122" s="3503"/>
      <c r="E1122" s="784"/>
      <c r="F1122" s="2185"/>
      <c r="G1122" s="1552"/>
      <c r="H1122" s="3096"/>
      <c r="I1122" s="1989"/>
      <c r="J1122" s="220"/>
      <c r="K1122" s="3193"/>
      <c r="L1122" s="2153"/>
      <c r="M1122" s="2143"/>
      <c r="N1122" s="393"/>
      <c r="O1122" s="394"/>
      <c r="P1122" s="395"/>
      <c r="Q1122" s="393"/>
      <c r="R1122" s="394"/>
      <c r="S1122" s="407"/>
      <c r="T1122" s="408"/>
      <c r="U1122" s="394"/>
      <c r="V1122" s="395"/>
      <c r="W1122" s="478"/>
      <c r="X1122" s="394"/>
      <c r="Y1122" s="762"/>
      <c r="Z1122" s="2160"/>
      <c r="AA1122" s="442"/>
      <c r="AB1122" s="752"/>
      <c r="AC1122" s="1173"/>
      <c r="AD1122" s="1796"/>
      <c r="AE1122" s="1317"/>
      <c r="AF1122" s="1362"/>
      <c r="AG1122" s="1318"/>
      <c r="AH1122" s="1318"/>
      <c r="AI1122" s="1318"/>
      <c r="AJ1122" s="1318"/>
      <c r="AK1122" s="1318"/>
      <c r="AL1122" s="1318"/>
      <c r="AM1122" s="1318"/>
      <c r="AN1122" s="1318"/>
      <c r="AO1122" s="1318"/>
      <c r="AP1122" s="1318"/>
      <c r="AQ1122" s="1318"/>
      <c r="AR1122" s="1318"/>
      <c r="AS1122" s="1318"/>
      <c r="AT1122" s="1318"/>
      <c r="AU1122" s="1318"/>
      <c r="AV1122" s="1318"/>
      <c r="AW1122" s="1318"/>
      <c r="AX1122" s="1318"/>
      <c r="AY1122" s="1318"/>
      <c r="AZ1122" s="1318"/>
      <c r="BA1122" s="1318"/>
      <c r="BB1122" s="1318"/>
      <c r="BC1122" s="1318"/>
      <c r="BD1122" s="1318"/>
      <c r="BE1122" s="1318"/>
      <c r="BF1122" s="1318"/>
      <c r="BG1122" s="1318"/>
      <c r="BH1122" s="1318"/>
      <c r="BI1122" s="1318"/>
      <c r="BJ1122" s="1318"/>
      <c r="BK1122" s="1318"/>
      <c r="BL1122" s="1318"/>
      <c r="BM1122" s="1318"/>
      <c r="BN1122" s="1318"/>
      <c r="BO1122" s="1318"/>
      <c r="BP1122" s="1318"/>
      <c r="BQ1122" s="1318"/>
      <c r="BR1122" s="1318"/>
      <c r="BS1122" s="1318"/>
      <c r="BT1122" s="1318"/>
      <c r="BU1122" s="1318"/>
      <c r="BV1122" s="1318"/>
      <c r="BW1122" s="1318"/>
      <c r="BX1122" s="1318"/>
      <c r="BY1122" s="1318"/>
      <c r="BZ1122" s="1318"/>
      <c r="CA1122" s="1318"/>
      <c r="CB1122" s="1318"/>
      <c r="CC1122" s="1318"/>
      <c r="CD1122" s="1318"/>
      <c r="CE1122" s="1318"/>
      <c r="CF1122" s="1318"/>
      <c r="CG1122" s="1318"/>
      <c r="CH1122" s="1378">
        <f t="shared" si="28"/>
        <v>0</v>
      </c>
      <c r="CI1122" s="1366"/>
    </row>
    <row r="1123" spans="1:87" s="386" customFormat="1" ht="125.25" customHeight="1">
      <c r="A1123" s="1701"/>
      <c r="B1123" s="1701"/>
      <c r="C1123" s="656"/>
      <c r="D1123" s="3503"/>
      <c r="E1123" s="784"/>
      <c r="F1123" s="2185"/>
      <c r="G1123" s="1552"/>
      <c r="H1123" s="2155"/>
      <c r="I1123" s="1989">
        <v>229</v>
      </c>
      <c r="J1123" s="220">
        <v>11</v>
      </c>
      <c r="K1123" s="2145" t="s">
        <v>1452</v>
      </c>
      <c r="L1123" s="2153" t="s">
        <v>1436</v>
      </c>
      <c r="M1123" s="2143" t="s">
        <v>1453</v>
      </c>
      <c r="N1123" s="765"/>
      <c r="O1123" s="381"/>
      <c r="P1123" s="389"/>
      <c r="Q1123" s="388"/>
      <c r="R1123" s="381"/>
      <c r="S1123" s="382"/>
      <c r="T1123" s="408"/>
      <c r="U1123" s="394"/>
      <c r="V1123" s="395"/>
      <c r="W1123" s="478"/>
      <c r="X1123" s="394"/>
      <c r="Y1123" s="762"/>
      <c r="Z1123" s="2160" t="s">
        <v>1454</v>
      </c>
      <c r="AA1123" s="634">
        <v>287</v>
      </c>
      <c r="AB1123" s="1563">
        <v>2875</v>
      </c>
      <c r="AC1123" s="2200" t="s">
        <v>401</v>
      </c>
      <c r="AD1123" s="1799">
        <v>250000</v>
      </c>
      <c r="AE1123" s="1345"/>
      <c r="AF1123" s="1496"/>
      <c r="AG1123" s="1329"/>
      <c r="AH1123" s="1329"/>
      <c r="AI1123" s="1329"/>
      <c r="AJ1123" s="1318"/>
      <c r="AK1123" s="1318"/>
      <c r="AL1123" s="1318"/>
      <c r="AM1123" s="1318"/>
      <c r="AN1123" s="1318"/>
      <c r="AO1123" s="1318"/>
      <c r="AP1123" s="1318"/>
      <c r="AQ1123" s="1318"/>
      <c r="AR1123" s="1318"/>
      <c r="AS1123" s="1318"/>
      <c r="AT1123" s="1318"/>
      <c r="AU1123" s="1318"/>
      <c r="AV1123" s="1318"/>
      <c r="AW1123" s="1318"/>
      <c r="AX1123" s="1318"/>
      <c r="AY1123" s="1329">
        <f>+AD1123</f>
        <v>250000</v>
      </c>
      <c r="AZ1123" s="1318"/>
      <c r="BA1123" s="1318"/>
      <c r="BB1123" s="1318"/>
      <c r="BC1123" s="1318"/>
      <c r="BD1123" s="1318"/>
      <c r="BE1123" s="1318"/>
      <c r="BF1123" s="1318"/>
      <c r="BG1123" s="1318"/>
      <c r="BH1123" s="1318"/>
      <c r="BI1123" s="1318"/>
      <c r="BJ1123" s="1318"/>
      <c r="BK1123" s="1318"/>
      <c r="BL1123" s="1318"/>
      <c r="BM1123" s="1318"/>
      <c r="BN1123" s="1318"/>
      <c r="BO1123" s="1318"/>
      <c r="BP1123" s="1318"/>
      <c r="BQ1123" s="1318"/>
      <c r="BR1123" s="1318"/>
      <c r="BS1123" s="1318"/>
      <c r="BT1123" s="1318"/>
      <c r="BU1123" s="1318"/>
      <c r="BV1123" s="1318"/>
      <c r="BW1123" s="1318"/>
      <c r="BX1123" s="1318"/>
      <c r="BY1123" s="1318"/>
      <c r="BZ1123" s="1318"/>
      <c r="CA1123" s="1318"/>
      <c r="CB1123" s="1318"/>
      <c r="CC1123" s="1318"/>
      <c r="CD1123" s="1318"/>
      <c r="CE1123" s="1318"/>
      <c r="CF1123" s="1318"/>
      <c r="CG1123" s="1318"/>
      <c r="CH1123" s="1378">
        <f t="shared" si="28"/>
        <v>250000</v>
      </c>
      <c r="CI1123" s="1366"/>
    </row>
    <row r="1124" spans="1:87" s="386" customFormat="1" ht="24.75" customHeight="1">
      <c r="A1124" s="1716"/>
      <c r="B1124" s="1716"/>
      <c r="C1124" s="805"/>
      <c r="D1124" s="274"/>
      <c r="E1124" s="803"/>
      <c r="F1124" s="1741"/>
      <c r="G1124" s="769"/>
      <c r="H1124" s="2140"/>
      <c r="I1124" s="1670"/>
      <c r="J1124" s="272"/>
      <c r="K1124" s="2176"/>
      <c r="L1124" s="2174"/>
      <c r="M1124" s="2175"/>
      <c r="N1124" s="398"/>
      <c r="O1124" s="396"/>
      <c r="P1124" s="411"/>
      <c r="Q1124" s="398"/>
      <c r="R1124" s="396"/>
      <c r="S1124" s="397"/>
      <c r="T1124" s="399"/>
      <c r="U1124" s="396"/>
      <c r="V1124" s="411"/>
      <c r="W1124" s="483"/>
      <c r="X1124" s="396"/>
      <c r="Y1124" s="764"/>
      <c r="Z1124" s="2193"/>
      <c r="AA1124" s="570"/>
      <c r="AB1124" s="456"/>
      <c r="AC1124" s="561"/>
      <c r="AD1124" s="1797"/>
      <c r="AE1124" s="1317"/>
      <c r="AF1124" s="1362"/>
      <c r="AG1124" s="1318"/>
      <c r="AH1124" s="1318"/>
      <c r="AI1124" s="1318"/>
      <c r="AJ1124" s="1318"/>
      <c r="AK1124" s="1318"/>
      <c r="AL1124" s="1318"/>
      <c r="AM1124" s="1318"/>
      <c r="AN1124" s="1318"/>
      <c r="AO1124" s="1318"/>
      <c r="AP1124" s="1318"/>
      <c r="AQ1124" s="1318"/>
      <c r="AR1124" s="1318"/>
      <c r="AS1124" s="1318"/>
      <c r="AT1124" s="1318"/>
      <c r="AU1124" s="1318"/>
      <c r="AV1124" s="1318"/>
      <c r="AW1124" s="1318"/>
      <c r="AX1124" s="1318"/>
      <c r="AY1124" s="1318"/>
      <c r="AZ1124" s="1318"/>
      <c r="BA1124" s="1318"/>
      <c r="BB1124" s="1318"/>
      <c r="BC1124" s="1318"/>
      <c r="BD1124" s="1318"/>
      <c r="BE1124" s="1318"/>
      <c r="BF1124" s="1318"/>
      <c r="BG1124" s="1318"/>
      <c r="BH1124" s="1318"/>
      <c r="BI1124" s="1318"/>
      <c r="BJ1124" s="1318"/>
      <c r="BK1124" s="1318"/>
      <c r="BL1124" s="1318"/>
      <c r="BM1124" s="1318"/>
      <c r="BN1124" s="1318"/>
      <c r="BO1124" s="1318"/>
      <c r="BP1124" s="1318"/>
      <c r="BQ1124" s="1318"/>
      <c r="BR1124" s="1318"/>
      <c r="BS1124" s="1318"/>
      <c r="BT1124" s="1318"/>
      <c r="BU1124" s="1318"/>
      <c r="BV1124" s="1318"/>
      <c r="BW1124" s="1318"/>
      <c r="BX1124" s="1318"/>
      <c r="BY1124" s="1318"/>
      <c r="BZ1124" s="1318"/>
      <c r="CA1124" s="1318"/>
      <c r="CB1124" s="1318"/>
      <c r="CC1124" s="1318"/>
      <c r="CD1124" s="1318"/>
      <c r="CE1124" s="1318"/>
      <c r="CF1124" s="1318"/>
      <c r="CG1124" s="1318"/>
      <c r="CH1124" s="1378">
        <f t="shared" si="28"/>
        <v>0</v>
      </c>
      <c r="CI1124" s="1366"/>
    </row>
    <row r="1125" spans="1:87" s="386" customFormat="1" ht="75.75" customHeight="1">
      <c r="A1125" s="1712"/>
      <c r="B1125" s="1712"/>
      <c r="C1125" s="656"/>
      <c r="D1125" s="1649"/>
      <c r="E1125" s="784"/>
      <c r="F1125" s="2185"/>
      <c r="G1125" s="2157"/>
      <c r="H1125" s="3096" t="s">
        <v>2593</v>
      </c>
      <c r="I1125" s="2373">
        <v>230</v>
      </c>
      <c r="J1125" s="655">
        <v>12</v>
      </c>
      <c r="K1125" s="3104" t="s">
        <v>1455</v>
      </c>
      <c r="L1125" s="3455" t="s">
        <v>1456</v>
      </c>
      <c r="M1125" s="3504" t="s">
        <v>1457</v>
      </c>
      <c r="N1125" s="393"/>
      <c r="O1125" s="394"/>
      <c r="P1125" s="395"/>
      <c r="Q1125" s="393"/>
      <c r="R1125" s="394"/>
      <c r="S1125" s="407"/>
      <c r="T1125" s="408"/>
      <c r="U1125" s="394"/>
      <c r="V1125" s="395"/>
      <c r="W1125" s="393"/>
      <c r="X1125" s="394"/>
      <c r="Y1125" s="407"/>
      <c r="Z1125" s="2160"/>
      <c r="AA1125" s="442"/>
      <c r="AB1125" s="752"/>
      <c r="AC1125" s="1173"/>
      <c r="AD1125" s="1796"/>
      <c r="AE1125" s="1317"/>
      <c r="AF1125" s="1362"/>
      <c r="AG1125" s="1318"/>
      <c r="AH1125" s="1318"/>
      <c r="AI1125" s="1318"/>
      <c r="AJ1125" s="1318"/>
      <c r="AK1125" s="1318"/>
      <c r="AL1125" s="1318"/>
      <c r="AM1125" s="1318"/>
      <c r="AN1125" s="1318"/>
      <c r="AO1125" s="1318"/>
      <c r="AP1125" s="1318"/>
      <c r="AQ1125" s="1318"/>
      <c r="AR1125" s="1318"/>
      <c r="AS1125" s="1318"/>
      <c r="AT1125" s="1318"/>
      <c r="AU1125" s="1318"/>
      <c r="AV1125" s="1318"/>
      <c r="AW1125" s="1318"/>
      <c r="AX1125" s="1318"/>
      <c r="AY1125" s="1318"/>
      <c r="AZ1125" s="1318"/>
      <c r="BA1125" s="1318"/>
      <c r="BB1125" s="1318"/>
      <c r="BC1125" s="1318"/>
      <c r="BD1125" s="1318"/>
      <c r="BE1125" s="1318"/>
      <c r="BF1125" s="1318"/>
      <c r="BG1125" s="1318"/>
      <c r="BH1125" s="1318"/>
      <c r="BI1125" s="1318"/>
      <c r="BJ1125" s="1318"/>
      <c r="BK1125" s="1318"/>
      <c r="BL1125" s="1318"/>
      <c r="BM1125" s="1318"/>
      <c r="BN1125" s="1318"/>
      <c r="BO1125" s="1318"/>
      <c r="BP1125" s="1318"/>
      <c r="BQ1125" s="1318"/>
      <c r="BR1125" s="1318"/>
      <c r="BS1125" s="1318"/>
      <c r="BT1125" s="1318"/>
      <c r="BU1125" s="1318"/>
      <c r="BV1125" s="1318"/>
      <c r="BW1125" s="1318"/>
      <c r="BX1125" s="1318"/>
      <c r="BY1125" s="1318"/>
      <c r="BZ1125" s="1318"/>
      <c r="CA1125" s="1318"/>
      <c r="CB1125" s="1318"/>
      <c r="CC1125" s="1318"/>
      <c r="CD1125" s="1318"/>
      <c r="CE1125" s="1318"/>
      <c r="CF1125" s="1318"/>
      <c r="CG1125" s="1318"/>
      <c r="CH1125" s="1378">
        <f t="shared" si="28"/>
        <v>0</v>
      </c>
      <c r="CI1125" s="1366"/>
    </row>
    <row r="1126" spans="1:87" s="386" customFormat="1" ht="66.75" customHeight="1">
      <c r="A1126" s="1712"/>
      <c r="B1126" s="1712"/>
      <c r="C1126" s="656"/>
      <c r="D1126" s="1649"/>
      <c r="E1126" s="784"/>
      <c r="F1126" s="2185"/>
      <c r="G1126" s="1049"/>
      <c r="H1126" s="3096"/>
      <c r="I1126" s="1995"/>
      <c r="J1126" s="655"/>
      <c r="K1126" s="3104"/>
      <c r="L1126" s="3455"/>
      <c r="M1126" s="3458"/>
      <c r="N1126" s="393"/>
      <c r="O1126" s="394"/>
      <c r="P1126" s="395"/>
      <c r="Q1126" s="393"/>
      <c r="R1126" s="394"/>
      <c r="S1126" s="407"/>
      <c r="T1126" s="408"/>
      <c r="U1126" s="394"/>
      <c r="V1126" s="395"/>
      <c r="W1126" s="393"/>
      <c r="X1126" s="394"/>
      <c r="Y1126" s="407"/>
      <c r="Z1126" s="2160"/>
      <c r="AA1126" s="442"/>
      <c r="AB1126" s="752"/>
      <c r="AC1126" s="1173"/>
      <c r="AD1126" s="1796"/>
      <c r="AE1126" s="1317"/>
      <c r="AF1126" s="1362"/>
      <c r="AG1126" s="1318"/>
      <c r="AH1126" s="1318"/>
      <c r="AI1126" s="1318"/>
      <c r="AJ1126" s="1318"/>
      <c r="AK1126" s="1318"/>
      <c r="AL1126" s="1318"/>
      <c r="AM1126" s="1318"/>
      <c r="AN1126" s="1318"/>
      <c r="AO1126" s="1318"/>
      <c r="AP1126" s="1318"/>
      <c r="AQ1126" s="1318"/>
      <c r="AR1126" s="1318"/>
      <c r="AS1126" s="1318"/>
      <c r="AT1126" s="1318"/>
      <c r="AU1126" s="1318"/>
      <c r="AV1126" s="1318"/>
      <c r="AW1126" s="1318"/>
      <c r="AX1126" s="1318"/>
      <c r="AY1126" s="1318"/>
      <c r="AZ1126" s="1318"/>
      <c r="BA1126" s="1318"/>
      <c r="BB1126" s="1318"/>
      <c r="BC1126" s="1318"/>
      <c r="BD1126" s="1318"/>
      <c r="BE1126" s="1318"/>
      <c r="BF1126" s="1318"/>
      <c r="BG1126" s="1318"/>
      <c r="BH1126" s="1318"/>
      <c r="BI1126" s="1318"/>
      <c r="BJ1126" s="1318"/>
      <c r="BK1126" s="1318"/>
      <c r="BL1126" s="1318"/>
      <c r="BM1126" s="1318"/>
      <c r="BN1126" s="1318"/>
      <c r="BO1126" s="1318"/>
      <c r="BP1126" s="1318"/>
      <c r="BQ1126" s="1318"/>
      <c r="BR1126" s="1318"/>
      <c r="BS1126" s="1318"/>
      <c r="BT1126" s="1318"/>
      <c r="BU1126" s="1318"/>
      <c r="BV1126" s="1318"/>
      <c r="BW1126" s="1318"/>
      <c r="BX1126" s="1318"/>
      <c r="BY1126" s="1318"/>
      <c r="BZ1126" s="1318"/>
      <c r="CA1126" s="1318"/>
      <c r="CB1126" s="1318"/>
      <c r="CC1126" s="1318"/>
      <c r="CD1126" s="1318"/>
      <c r="CE1126" s="1318"/>
      <c r="CF1126" s="1318"/>
      <c r="CG1126" s="1318"/>
      <c r="CH1126" s="1378">
        <f t="shared" si="28"/>
        <v>0</v>
      </c>
      <c r="CI1126" s="1366"/>
    </row>
    <row r="1127" spans="1:87" s="386" customFormat="1" ht="83.25" customHeight="1">
      <c r="A1127" s="1713"/>
      <c r="B1127" s="1712"/>
      <c r="C1127" s="656"/>
      <c r="D1127" s="1649"/>
      <c r="E1127" s="784"/>
      <c r="F1127" s="2185"/>
      <c r="G1127" s="1558"/>
      <c r="H1127" s="2155"/>
      <c r="I1127" s="1990"/>
      <c r="J1127" s="643"/>
      <c r="K1127" s="766" t="s">
        <v>1458</v>
      </c>
      <c r="L1127" s="3455"/>
      <c r="M1127" s="2203"/>
      <c r="N1127" s="393"/>
      <c r="O1127" s="394"/>
      <c r="P1127" s="395"/>
      <c r="Q1127" s="393"/>
      <c r="R1127" s="394"/>
      <c r="S1127" s="407"/>
      <c r="T1127" s="408"/>
      <c r="U1127" s="394"/>
      <c r="V1127" s="395"/>
      <c r="W1127" s="393"/>
      <c r="X1127" s="394"/>
      <c r="Y1127" s="407"/>
      <c r="Z1127" s="2160"/>
      <c r="AA1127" s="442"/>
      <c r="AB1127" s="752"/>
      <c r="AC1127" s="1173"/>
      <c r="AD1127" s="1796"/>
      <c r="AE1127" s="1317"/>
      <c r="AF1127" s="1362"/>
      <c r="AG1127" s="1318"/>
      <c r="AH1127" s="1318"/>
      <c r="AI1127" s="1318"/>
      <c r="AJ1127" s="1318"/>
      <c r="AK1127" s="1318"/>
      <c r="AL1127" s="1318"/>
      <c r="AM1127" s="1318"/>
      <c r="AN1127" s="1318"/>
      <c r="AO1127" s="1318"/>
      <c r="AP1127" s="1318"/>
      <c r="AQ1127" s="1318"/>
      <c r="AR1127" s="1318"/>
      <c r="AS1127" s="1318"/>
      <c r="AT1127" s="1318"/>
      <c r="AU1127" s="1318"/>
      <c r="AV1127" s="1318"/>
      <c r="AW1127" s="1318"/>
      <c r="AX1127" s="1318"/>
      <c r="AY1127" s="1318"/>
      <c r="AZ1127" s="1318"/>
      <c r="BA1127" s="1318"/>
      <c r="BB1127" s="1318"/>
      <c r="BC1127" s="1318"/>
      <c r="BD1127" s="1318"/>
      <c r="BE1127" s="1318"/>
      <c r="BF1127" s="1318"/>
      <c r="BG1127" s="1318"/>
      <c r="BH1127" s="1318"/>
      <c r="BI1127" s="1318"/>
      <c r="BJ1127" s="1318"/>
      <c r="BK1127" s="1318"/>
      <c r="BL1127" s="1318"/>
      <c r="BM1127" s="1318"/>
      <c r="BN1127" s="1318"/>
      <c r="BO1127" s="1318"/>
      <c r="BP1127" s="1318"/>
      <c r="BQ1127" s="1318"/>
      <c r="BR1127" s="1318"/>
      <c r="BS1127" s="1318"/>
      <c r="BT1127" s="1318"/>
      <c r="BU1127" s="1318"/>
      <c r="BV1127" s="1318"/>
      <c r="BW1127" s="1318"/>
      <c r="BX1127" s="1318"/>
      <c r="BY1127" s="1318"/>
      <c r="BZ1127" s="1318"/>
      <c r="CA1127" s="1318"/>
      <c r="CB1127" s="1318"/>
      <c r="CC1127" s="1318"/>
      <c r="CD1127" s="1318"/>
      <c r="CE1127" s="1318"/>
      <c r="CF1127" s="1318"/>
      <c r="CG1127" s="1318"/>
      <c r="CH1127" s="1378">
        <f t="shared" si="28"/>
        <v>0</v>
      </c>
      <c r="CI1127" s="1366"/>
    </row>
    <row r="1128" spans="1:87" s="386" customFormat="1" ht="76.5" customHeight="1">
      <c r="A1128" s="1713"/>
      <c r="B1128" s="1714"/>
      <c r="C1128" s="656"/>
      <c r="D1128" s="1649"/>
      <c r="E1128" s="784"/>
      <c r="F1128" s="2185"/>
      <c r="G1128" s="1558"/>
      <c r="H1128" s="2155"/>
      <c r="I1128" s="1990"/>
      <c r="J1128" s="643"/>
      <c r="K1128" s="2145" t="s">
        <v>1459</v>
      </c>
      <c r="L1128" s="3455"/>
      <c r="M1128" s="2203"/>
      <c r="N1128" s="393"/>
      <c r="O1128" s="381"/>
      <c r="P1128" s="395"/>
      <c r="Q1128" s="393"/>
      <c r="R1128" s="394"/>
      <c r="S1128" s="407"/>
      <c r="T1128" s="408"/>
      <c r="U1128" s="394"/>
      <c r="V1128" s="395"/>
      <c r="W1128" s="393"/>
      <c r="X1128" s="394"/>
      <c r="Y1128" s="407"/>
      <c r="Z1128" s="2160" t="s">
        <v>1460</v>
      </c>
      <c r="AA1128" s="442">
        <v>621</v>
      </c>
      <c r="AB1128" s="752"/>
      <c r="AC1128" s="1173" t="s">
        <v>357</v>
      </c>
      <c r="AD1128" s="1796">
        <v>12000</v>
      </c>
      <c r="AE1128" s="1317"/>
      <c r="AF1128" s="1362"/>
      <c r="AG1128" s="1318"/>
      <c r="AH1128" s="1318"/>
      <c r="AI1128" s="1318"/>
      <c r="AJ1128" s="1318"/>
      <c r="AK1128" s="1318"/>
      <c r="AL1128" s="1318"/>
      <c r="AM1128" s="1318"/>
      <c r="AN1128" s="1318"/>
      <c r="AO1128" s="1318"/>
      <c r="AP1128" s="1318"/>
      <c r="AQ1128" s="1318"/>
      <c r="AR1128" s="1318"/>
      <c r="AS1128" s="1318"/>
      <c r="AT1128" s="1318"/>
      <c r="AU1128" s="1318"/>
      <c r="AV1128" s="1318"/>
      <c r="AW1128" s="1318"/>
      <c r="AX1128" s="1318"/>
      <c r="AY1128" s="1318"/>
      <c r="AZ1128" s="1318"/>
      <c r="BA1128" s="1318"/>
      <c r="BB1128" s="1329"/>
      <c r="BC1128" s="1318"/>
      <c r="BD1128" s="1318"/>
      <c r="BE1128" s="1318"/>
      <c r="BF1128" s="1318"/>
      <c r="BG1128" s="1318"/>
      <c r="BH1128" s="1318"/>
      <c r="BI1128" s="1318"/>
      <c r="BJ1128" s="1318"/>
      <c r="BK1128" s="1318"/>
      <c r="BL1128" s="1318"/>
      <c r="BM1128" s="1318"/>
      <c r="BN1128" s="1318"/>
      <c r="BO1128" s="1318"/>
      <c r="BP1128" s="1318"/>
      <c r="BQ1128" s="1318"/>
      <c r="BR1128" s="1318"/>
      <c r="BS1128" s="1318"/>
      <c r="BT1128" s="1318"/>
      <c r="BU1128" s="1318"/>
      <c r="BV1128" s="1318"/>
      <c r="BW1128" s="1318"/>
      <c r="BX1128" s="1318"/>
      <c r="BY1128" s="1318"/>
      <c r="BZ1128" s="1329">
        <f>+AD1128</f>
        <v>12000</v>
      </c>
      <c r="CA1128" s="1318"/>
      <c r="CB1128" s="1318"/>
      <c r="CC1128" s="1318"/>
      <c r="CD1128" s="1318"/>
      <c r="CE1128" s="1318"/>
      <c r="CF1128" s="1318"/>
      <c r="CG1128" s="1318"/>
      <c r="CH1128" s="1378">
        <f t="shared" si="28"/>
        <v>12000</v>
      </c>
      <c r="CI1128" s="1366"/>
    </row>
    <row r="1129" spans="1:87" s="386" customFormat="1" ht="34.5" customHeight="1">
      <c r="A1129" s="1713"/>
      <c r="B1129" s="1714"/>
      <c r="C1129" s="656"/>
      <c r="D1129" s="1649"/>
      <c r="E1129" s="784"/>
      <c r="F1129" s="2185"/>
      <c r="G1129" s="1558"/>
      <c r="H1129" s="2155"/>
      <c r="I1129" s="1990"/>
      <c r="J1129" s="643"/>
      <c r="K1129" s="2145"/>
      <c r="L1129" s="2187"/>
      <c r="M1129" s="2203"/>
      <c r="N1129" s="393"/>
      <c r="O1129" s="381"/>
      <c r="P1129" s="395"/>
      <c r="Q1129" s="393"/>
      <c r="R1129" s="394"/>
      <c r="S1129" s="407"/>
      <c r="T1129" s="408"/>
      <c r="U1129" s="394"/>
      <c r="V1129" s="395"/>
      <c r="W1129" s="393"/>
      <c r="X1129" s="394"/>
      <c r="Y1129" s="407"/>
      <c r="Z1129" s="2160"/>
      <c r="AA1129" s="442"/>
      <c r="AB1129" s="752"/>
      <c r="AC1129" s="1173"/>
      <c r="AD1129" s="1796"/>
      <c r="AE1129" s="1317"/>
      <c r="AF1129" s="1362"/>
      <c r="AG1129" s="1318"/>
      <c r="AH1129" s="1318"/>
      <c r="AI1129" s="1318"/>
      <c r="AJ1129" s="1318"/>
      <c r="AK1129" s="1318"/>
      <c r="AL1129" s="1318"/>
      <c r="AM1129" s="1318"/>
      <c r="AN1129" s="1318"/>
      <c r="AO1129" s="1318"/>
      <c r="AP1129" s="1318"/>
      <c r="AQ1129" s="1318"/>
      <c r="AR1129" s="1318"/>
      <c r="AS1129" s="1318"/>
      <c r="AT1129" s="1318"/>
      <c r="AU1129" s="1318"/>
      <c r="AV1129" s="1318"/>
      <c r="AW1129" s="1318"/>
      <c r="AX1129" s="1318"/>
      <c r="AY1129" s="1318"/>
      <c r="AZ1129" s="1318"/>
      <c r="BA1129" s="1318"/>
      <c r="BB1129" s="1318"/>
      <c r="BC1129" s="1318"/>
      <c r="BD1129" s="1318"/>
      <c r="BE1129" s="1318"/>
      <c r="BF1129" s="1318"/>
      <c r="BG1129" s="1318"/>
      <c r="BH1129" s="1318"/>
      <c r="BI1129" s="1318"/>
      <c r="BJ1129" s="1318"/>
      <c r="BK1129" s="1318"/>
      <c r="BL1129" s="1318"/>
      <c r="BM1129" s="1318"/>
      <c r="BN1129" s="1318"/>
      <c r="BO1129" s="1318"/>
      <c r="BP1129" s="1318"/>
      <c r="BQ1129" s="1318"/>
      <c r="BR1129" s="1318"/>
      <c r="BS1129" s="1318"/>
      <c r="BT1129" s="1318"/>
      <c r="BU1129" s="1318"/>
      <c r="BV1129" s="1318"/>
      <c r="BW1129" s="1318"/>
      <c r="BX1129" s="1318"/>
      <c r="BY1129" s="1318"/>
      <c r="BZ1129" s="1318"/>
      <c r="CA1129" s="1318"/>
      <c r="CB1129" s="1318"/>
      <c r="CC1129" s="1318"/>
      <c r="CD1129" s="1318"/>
      <c r="CE1129" s="1318"/>
      <c r="CF1129" s="1318"/>
      <c r="CG1129" s="1318"/>
      <c r="CH1129" s="1378">
        <f t="shared" si="28"/>
        <v>0</v>
      </c>
      <c r="CI1129" s="1366"/>
    </row>
    <row r="1130" spans="1:87" s="386" customFormat="1" ht="51">
      <c r="A1130" s="1701"/>
      <c r="B1130" s="1701"/>
      <c r="C1130" s="656"/>
      <c r="D1130" s="1649"/>
      <c r="E1130" s="784"/>
      <c r="F1130" s="2185"/>
      <c r="G1130" s="1552"/>
      <c r="H1130" s="2155"/>
      <c r="I1130" s="1990"/>
      <c r="J1130" s="643"/>
      <c r="K1130" s="2145" t="s">
        <v>1461</v>
      </c>
      <c r="L1130" s="2153"/>
      <c r="M1130" s="2305"/>
      <c r="N1130" s="393"/>
      <c r="O1130" s="394"/>
      <c r="P1130" s="389"/>
      <c r="Q1130" s="393"/>
      <c r="R1130" s="394"/>
      <c r="S1130" s="407"/>
      <c r="T1130" s="408"/>
      <c r="U1130" s="394"/>
      <c r="V1130" s="395"/>
      <c r="W1130" s="393"/>
      <c r="X1130" s="394"/>
      <c r="Y1130" s="407"/>
      <c r="Z1130" s="2160" t="s">
        <v>1462</v>
      </c>
      <c r="AA1130" s="442">
        <v>613</v>
      </c>
      <c r="AB1130" s="752"/>
      <c r="AC1130" s="1173" t="s">
        <v>1422</v>
      </c>
      <c r="AD1130" s="1796">
        <v>15000</v>
      </c>
      <c r="AE1130" s="1317"/>
      <c r="AF1130" s="1362"/>
      <c r="AG1130" s="1318"/>
      <c r="AH1130" s="1318"/>
      <c r="AI1130" s="1318"/>
      <c r="AJ1130" s="1318"/>
      <c r="AK1130" s="1318"/>
      <c r="AL1130" s="1318"/>
      <c r="AM1130" s="1318"/>
      <c r="AN1130" s="1318"/>
      <c r="AO1130" s="1318"/>
      <c r="AP1130" s="1318"/>
      <c r="AQ1130" s="1318"/>
      <c r="AR1130" s="1318"/>
      <c r="AS1130" s="1318"/>
      <c r="AT1130" s="1318"/>
      <c r="AU1130" s="1318"/>
      <c r="AV1130" s="1318"/>
      <c r="AW1130" s="1318"/>
      <c r="AX1130" s="1318"/>
      <c r="AY1130" s="1318"/>
      <c r="AZ1130" s="1318"/>
      <c r="BA1130" s="1329"/>
      <c r="BB1130" s="1318"/>
      <c r="BC1130" s="1318"/>
      <c r="BD1130" s="1318"/>
      <c r="BE1130" s="1318"/>
      <c r="BF1130" s="1318"/>
      <c r="BG1130" s="1318"/>
      <c r="BH1130" s="1318"/>
      <c r="BI1130" s="1318"/>
      <c r="BJ1130" s="1318"/>
      <c r="BK1130" s="1318"/>
      <c r="BL1130" s="1318"/>
      <c r="BM1130" s="1318"/>
      <c r="BN1130" s="1318"/>
      <c r="BO1130" s="1318"/>
      <c r="BP1130" s="1318"/>
      <c r="BQ1130" s="1318"/>
      <c r="BR1130" s="1318"/>
      <c r="BS1130" s="1318"/>
      <c r="BT1130" s="1318"/>
      <c r="BU1130" s="1318"/>
      <c r="BV1130" s="1318"/>
      <c r="BW1130" s="1329">
        <f>+AD1130</f>
        <v>15000</v>
      </c>
      <c r="BX1130" s="1318"/>
      <c r="BY1130" s="1318"/>
      <c r="BZ1130" s="1318"/>
      <c r="CA1130" s="1318"/>
      <c r="CB1130" s="1318"/>
      <c r="CC1130" s="1318"/>
      <c r="CD1130" s="1318"/>
      <c r="CE1130" s="1318"/>
      <c r="CF1130" s="1318"/>
      <c r="CG1130" s="1318"/>
      <c r="CH1130" s="1378">
        <f t="shared" si="28"/>
        <v>15000</v>
      </c>
      <c r="CI1130" s="1366"/>
    </row>
    <row r="1131" spans="1:87" s="386" customFormat="1" ht="66" customHeight="1">
      <c r="A1131" s="1701"/>
      <c r="B1131" s="1701"/>
      <c r="C1131" s="656"/>
      <c r="D1131" s="1649"/>
      <c r="E1131" s="784"/>
      <c r="F1131" s="2185"/>
      <c r="G1131" s="1552"/>
      <c r="H1131" s="2155"/>
      <c r="I1131" s="1990"/>
      <c r="J1131" s="643"/>
      <c r="K1131" s="2145"/>
      <c r="L1131" s="2153"/>
      <c r="M1131" s="2305"/>
      <c r="N1131" s="393"/>
      <c r="O1131" s="394"/>
      <c r="P1131" s="389"/>
      <c r="Q1131" s="393"/>
      <c r="R1131" s="394"/>
      <c r="S1131" s="407"/>
      <c r="T1131" s="408"/>
      <c r="U1131" s="394"/>
      <c r="V1131" s="395"/>
      <c r="W1131" s="393"/>
      <c r="X1131" s="394"/>
      <c r="Y1131" s="407"/>
      <c r="Z1131" s="2160"/>
      <c r="AA1131" s="442"/>
      <c r="AB1131" s="752"/>
      <c r="AC1131" s="1173"/>
      <c r="AD1131" s="1796"/>
      <c r="AE1131" s="1317"/>
      <c r="AF1131" s="1362"/>
      <c r="AG1131" s="1318"/>
      <c r="AH1131" s="1318"/>
      <c r="AI1131" s="1318"/>
      <c r="AJ1131" s="1318"/>
      <c r="AK1131" s="1318"/>
      <c r="AL1131" s="1318"/>
      <c r="AM1131" s="1318"/>
      <c r="AN1131" s="1318"/>
      <c r="AO1131" s="1318"/>
      <c r="AP1131" s="1318"/>
      <c r="AQ1131" s="1318"/>
      <c r="AR1131" s="1318"/>
      <c r="AS1131" s="1318"/>
      <c r="AT1131" s="1318"/>
      <c r="AU1131" s="1318"/>
      <c r="AV1131" s="1318"/>
      <c r="AW1131" s="1318"/>
      <c r="AX1131" s="1318"/>
      <c r="AY1131" s="1318"/>
      <c r="AZ1131" s="1318"/>
      <c r="BA1131" s="1318"/>
      <c r="BB1131" s="1318"/>
      <c r="BC1131" s="1318"/>
      <c r="BD1131" s="1318"/>
      <c r="BE1131" s="1318"/>
      <c r="BF1131" s="1318"/>
      <c r="BG1131" s="1318"/>
      <c r="BH1131" s="1318"/>
      <c r="BI1131" s="1318"/>
      <c r="BJ1131" s="1318"/>
      <c r="BK1131" s="1318"/>
      <c r="BL1131" s="1318"/>
      <c r="BM1131" s="1318"/>
      <c r="BN1131" s="1318"/>
      <c r="BO1131" s="1318"/>
      <c r="BP1131" s="1318"/>
      <c r="BQ1131" s="1318"/>
      <c r="BR1131" s="1318"/>
      <c r="BS1131" s="1318"/>
      <c r="BT1131" s="1318"/>
      <c r="BU1131" s="1318"/>
      <c r="BV1131" s="1318"/>
      <c r="BW1131" s="1318"/>
      <c r="BX1131" s="1318"/>
      <c r="BY1131" s="1318"/>
      <c r="BZ1131" s="1318"/>
      <c r="CA1131" s="1318"/>
      <c r="CB1131" s="1318"/>
      <c r="CC1131" s="1318"/>
      <c r="CD1131" s="1318"/>
      <c r="CE1131" s="1318"/>
      <c r="CF1131" s="1318"/>
      <c r="CG1131" s="1318"/>
      <c r="CH1131" s="1378">
        <f t="shared" si="28"/>
        <v>0</v>
      </c>
      <c r="CI1131" s="1366"/>
    </row>
    <row r="1132" spans="1:87" s="386" customFormat="1" ht="30.75" customHeight="1">
      <c r="A1132" s="1701"/>
      <c r="B1132" s="1701"/>
      <c r="C1132" s="656"/>
      <c r="D1132" s="1649"/>
      <c r="E1132" s="784"/>
      <c r="F1132" s="2185"/>
      <c r="G1132" s="1552"/>
      <c r="H1132" s="2155"/>
      <c r="I1132" s="1990"/>
      <c r="J1132" s="643"/>
      <c r="K1132" s="2958" t="s">
        <v>1463</v>
      </c>
      <c r="L1132" s="2561"/>
      <c r="M1132" s="2905"/>
      <c r="N1132" s="2933"/>
      <c r="O1132" s="2934"/>
      <c r="P1132" s="2935"/>
      <c r="Q1132" s="2933"/>
      <c r="R1132" s="2934"/>
      <c r="S1132" s="2936"/>
      <c r="T1132" s="2937"/>
      <c r="U1132" s="2934"/>
      <c r="V1132" s="2935"/>
      <c r="W1132" s="2933"/>
      <c r="X1132" s="2934"/>
      <c r="Y1132" s="2936"/>
      <c r="Z1132" s="1215" t="s">
        <v>2642</v>
      </c>
      <c r="AA1132" s="2887">
        <v>621</v>
      </c>
      <c r="AB1132" s="2938"/>
      <c r="AC1132" s="2889" t="s">
        <v>357</v>
      </c>
      <c r="AD1132" s="1796"/>
      <c r="AE1132" s="1317"/>
      <c r="AF1132" s="1362"/>
      <c r="AG1132" s="1318"/>
      <c r="AH1132" s="1318"/>
      <c r="AI1132" s="1318"/>
      <c r="AJ1132" s="1318"/>
      <c r="AK1132" s="1318"/>
      <c r="AL1132" s="1318"/>
      <c r="AM1132" s="1318"/>
      <c r="AN1132" s="1318"/>
      <c r="AO1132" s="1318"/>
      <c r="AP1132" s="1318"/>
      <c r="AQ1132" s="1318"/>
      <c r="AR1132" s="1318"/>
      <c r="AS1132" s="1318"/>
      <c r="AT1132" s="1318"/>
      <c r="AU1132" s="1318"/>
      <c r="AV1132" s="1318"/>
      <c r="AW1132" s="1318"/>
      <c r="AX1132" s="1318"/>
      <c r="AY1132" s="1318"/>
      <c r="AZ1132" s="1318"/>
      <c r="BA1132" s="1318"/>
      <c r="BB1132" s="1329"/>
      <c r="BC1132" s="1318"/>
      <c r="BD1132" s="1318"/>
      <c r="BE1132" s="1318"/>
      <c r="BF1132" s="1318"/>
      <c r="BG1132" s="1318"/>
      <c r="BH1132" s="1318"/>
      <c r="BI1132" s="1318"/>
      <c r="BJ1132" s="1318"/>
      <c r="BK1132" s="1318"/>
      <c r="BL1132" s="1318"/>
      <c r="BM1132" s="1318"/>
      <c r="BN1132" s="1318"/>
      <c r="BO1132" s="1318"/>
      <c r="BP1132" s="1318"/>
      <c r="BQ1132" s="1318"/>
      <c r="BR1132" s="1318"/>
      <c r="BS1132" s="1318"/>
      <c r="BT1132" s="1318"/>
      <c r="BU1132" s="1318"/>
      <c r="BV1132" s="1318"/>
      <c r="BW1132" s="1318"/>
      <c r="BX1132" s="1318"/>
      <c r="BY1132" s="1318"/>
      <c r="BZ1132" s="1329">
        <f>+AD1132</f>
        <v>0</v>
      </c>
      <c r="CA1132" s="1318"/>
      <c r="CB1132" s="1318"/>
      <c r="CC1132" s="1318"/>
      <c r="CD1132" s="1318"/>
      <c r="CE1132" s="1318"/>
      <c r="CF1132" s="1318"/>
      <c r="CG1132" s="1318"/>
      <c r="CH1132" s="1378">
        <f t="shared" si="28"/>
        <v>0</v>
      </c>
      <c r="CI1132" s="1366"/>
    </row>
    <row r="1133" spans="1:87" s="386" customFormat="1" ht="63.75" customHeight="1">
      <c r="A1133" s="1701"/>
      <c r="B1133" s="1701"/>
      <c r="C1133" s="656"/>
      <c r="D1133" s="1649"/>
      <c r="E1133" s="1740"/>
      <c r="F1133" s="2185"/>
      <c r="G1133" s="1552"/>
      <c r="H1133" s="3505"/>
      <c r="I1133" s="1990"/>
      <c r="J1133" s="643"/>
      <c r="K1133" s="2958" t="s">
        <v>1465</v>
      </c>
      <c r="L1133" s="2561"/>
      <c r="M1133" s="2905"/>
      <c r="N1133" s="2933"/>
      <c r="O1133" s="2934"/>
      <c r="P1133" s="2935"/>
      <c r="Q1133" s="2933"/>
      <c r="R1133" s="2934"/>
      <c r="S1133" s="2936"/>
      <c r="T1133" s="2937"/>
      <c r="U1133" s="2934"/>
      <c r="V1133" s="2935"/>
      <c r="W1133" s="2933"/>
      <c r="X1133" s="2934"/>
      <c r="Y1133" s="2936"/>
      <c r="Z1133" s="1215" t="s">
        <v>2643</v>
      </c>
      <c r="AA1133" s="2887">
        <v>683</v>
      </c>
      <c r="AB1133" s="2938">
        <v>6831</v>
      </c>
      <c r="AC1133" s="2889" t="s">
        <v>366</v>
      </c>
      <c r="AD1133" s="1796"/>
      <c r="AE1133" s="1317"/>
      <c r="AF1133" s="1362"/>
      <c r="AG1133" s="1318"/>
      <c r="AH1133" s="1318"/>
      <c r="AI1133" s="1318"/>
      <c r="AJ1133" s="1318"/>
      <c r="AK1133" s="1318"/>
      <c r="AL1133" s="1318"/>
      <c r="AM1133" s="1318"/>
      <c r="AN1133" s="1318"/>
      <c r="AO1133" s="1318"/>
      <c r="AP1133" s="1318"/>
      <c r="AQ1133" s="1318"/>
      <c r="AR1133" s="1318"/>
      <c r="AS1133" s="1318"/>
      <c r="AT1133" s="1318"/>
      <c r="AU1133" s="1318"/>
      <c r="AV1133" s="1318"/>
      <c r="AW1133" s="1318"/>
      <c r="AX1133" s="1318"/>
      <c r="AY1133" s="1318"/>
      <c r="AZ1133" s="1318"/>
      <c r="BA1133" s="1318"/>
      <c r="BB1133" s="1318"/>
      <c r="BC1133" s="1318"/>
      <c r="BD1133" s="1318"/>
      <c r="BE1133" s="1318"/>
      <c r="BF1133" s="1318"/>
      <c r="BG1133" s="1318"/>
      <c r="BH1133" s="1318"/>
      <c r="BI1133" s="1318"/>
      <c r="BJ1133" s="1318"/>
      <c r="BK1133" s="1318"/>
      <c r="BL1133" s="1329"/>
      <c r="BM1133" s="1329"/>
      <c r="BN1133" s="1318"/>
      <c r="BO1133" s="1318"/>
      <c r="BP1133" s="1318"/>
      <c r="BQ1133" s="1318"/>
      <c r="BR1133" s="1318"/>
      <c r="BS1133" s="1318"/>
      <c r="BT1133" s="1318"/>
      <c r="BU1133" s="1318"/>
      <c r="BV1133" s="1318"/>
      <c r="BW1133" s="1318"/>
      <c r="BX1133" s="1318"/>
      <c r="BY1133" s="1318"/>
      <c r="BZ1133" s="1318"/>
      <c r="CA1133" s="1318"/>
      <c r="CB1133" s="1318"/>
      <c r="CC1133" s="1318"/>
      <c r="CD1133" s="1318"/>
      <c r="CE1133" s="1318"/>
      <c r="CF1133" s="1329">
        <f>+AD1133</f>
        <v>0</v>
      </c>
      <c r="CG1133" s="1318"/>
      <c r="CH1133" s="1378">
        <f t="shared" si="28"/>
        <v>0</v>
      </c>
      <c r="CI1133" s="1366"/>
    </row>
    <row r="1134" spans="1:87" s="386" customFormat="1" ht="88.5" customHeight="1">
      <c r="A1134" s="1701"/>
      <c r="B1134" s="1701"/>
      <c r="C1134" s="656"/>
      <c r="D1134" s="1649"/>
      <c r="E1134" s="1740"/>
      <c r="F1134" s="2185"/>
      <c r="G1134" s="1552"/>
      <c r="H1134" s="3505"/>
      <c r="I1134" s="1990"/>
      <c r="J1134" s="643"/>
      <c r="K1134" s="2145" t="s">
        <v>1467</v>
      </c>
      <c r="L1134" s="2153"/>
      <c r="M1134" s="2305"/>
      <c r="N1134" s="393"/>
      <c r="O1134" s="394"/>
      <c r="P1134" s="395"/>
      <c r="Q1134" s="393"/>
      <c r="R1134" s="394"/>
      <c r="S1134" s="382"/>
      <c r="T1134" s="408"/>
      <c r="U1134" s="394"/>
      <c r="V1134" s="395"/>
      <c r="W1134" s="393"/>
      <c r="X1134" s="394"/>
      <c r="Y1134" s="407"/>
      <c r="Z1134" s="2160" t="s">
        <v>1468</v>
      </c>
      <c r="AA1134" s="442">
        <v>683</v>
      </c>
      <c r="AB1134" s="752">
        <v>6831</v>
      </c>
      <c r="AC1134" s="1173" t="s">
        <v>366</v>
      </c>
      <c r="AD1134" s="1796">
        <v>35000</v>
      </c>
      <c r="AE1134" s="1317"/>
      <c r="AF1134" s="1362"/>
      <c r="AG1134" s="1318"/>
      <c r="AH1134" s="1318"/>
      <c r="AI1134" s="1318"/>
      <c r="AJ1134" s="1318"/>
      <c r="AK1134" s="1318"/>
      <c r="AL1134" s="1318"/>
      <c r="AM1134" s="1318"/>
      <c r="AN1134" s="1318"/>
      <c r="AO1134" s="1318"/>
      <c r="AP1134" s="1318"/>
      <c r="AQ1134" s="1318"/>
      <c r="AR1134" s="1318"/>
      <c r="AS1134" s="1318"/>
      <c r="AT1134" s="1318"/>
      <c r="AU1134" s="1318"/>
      <c r="AV1134" s="1318"/>
      <c r="AW1134" s="1318"/>
      <c r="AX1134" s="1318"/>
      <c r="AY1134" s="1318"/>
      <c r="AZ1134" s="1318"/>
      <c r="BA1134" s="1318"/>
      <c r="BB1134" s="1318"/>
      <c r="BC1134" s="1318"/>
      <c r="BD1134" s="1318"/>
      <c r="BE1134" s="1318"/>
      <c r="BF1134" s="1318"/>
      <c r="BG1134" s="1318"/>
      <c r="BH1134" s="1318"/>
      <c r="BI1134" s="1318"/>
      <c r="BJ1134" s="1318"/>
      <c r="BK1134" s="1318"/>
      <c r="BL1134" s="1329"/>
      <c r="BM1134" s="1329"/>
      <c r="BN1134" s="1318"/>
      <c r="BO1134" s="1318"/>
      <c r="BP1134" s="1318"/>
      <c r="BQ1134" s="1318"/>
      <c r="BR1134" s="1318"/>
      <c r="BS1134" s="1318"/>
      <c r="BT1134" s="1318"/>
      <c r="BU1134" s="1318"/>
      <c r="BV1134" s="1318"/>
      <c r="BW1134" s="1318"/>
      <c r="BX1134" s="1318"/>
      <c r="BY1134" s="1318"/>
      <c r="BZ1134" s="1318"/>
      <c r="CA1134" s="1318"/>
      <c r="CB1134" s="1318"/>
      <c r="CC1134" s="1318"/>
      <c r="CD1134" s="1318"/>
      <c r="CE1134" s="1318"/>
      <c r="CF1134" s="1329">
        <f>+AD1134</f>
        <v>35000</v>
      </c>
      <c r="CG1134" s="1318"/>
      <c r="CH1134" s="1378">
        <f t="shared" si="28"/>
        <v>35000</v>
      </c>
      <c r="CI1134" s="1366"/>
    </row>
    <row r="1135" spans="1:87" s="386" customFormat="1" ht="63.75" customHeight="1">
      <c r="A1135" s="1701"/>
      <c r="B1135" s="1701"/>
      <c r="C1135" s="656"/>
      <c r="D1135" s="2185"/>
      <c r="E1135" s="656"/>
      <c r="F1135" s="2185"/>
      <c r="G1135" s="1552"/>
      <c r="H1135" s="2155"/>
      <c r="I1135" s="1990"/>
      <c r="J1135" s="643"/>
      <c r="K1135" s="2145" t="s">
        <v>1469</v>
      </c>
      <c r="L1135" s="2153"/>
      <c r="M1135" s="2305"/>
      <c r="N1135" s="393"/>
      <c r="O1135" s="394"/>
      <c r="P1135" s="395"/>
      <c r="Q1135" s="393"/>
      <c r="R1135" s="381"/>
      <c r="S1135" s="407"/>
      <c r="T1135" s="408"/>
      <c r="U1135" s="394"/>
      <c r="V1135" s="395"/>
      <c r="W1135" s="393"/>
      <c r="X1135" s="394"/>
      <c r="Y1135" s="407"/>
      <c r="Z1135" s="2160" t="s">
        <v>1470</v>
      </c>
      <c r="AA1135" s="442">
        <v>655</v>
      </c>
      <c r="AB1135" s="752"/>
      <c r="AC1135" s="1173" t="s">
        <v>346</v>
      </c>
      <c r="AD1135" s="1796">
        <f>3*1200</f>
        <v>3600</v>
      </c>
      <c r="AE1135" s="1317"/>
      <c r="AF1135" s="1362"/>
      <c r="AG1135" s="1318"/>
      <c r="AH1135" s="1318"/>
      <c r="AI1135" s="1318"/>
      <c r="AJ1135" s="1318"/>
      <c r="AK1135" s="1318"/>
      <c r="AL1135" s="1318"/>
      <c r="AM1135" s="1318"/>
      <c r="AN1135" s="1318"/>
      <c r="AO1135" s="1318"/>
      <c r="AP1135" s="1318"/>
      <c r="AQ1135" s="1318"/>
      <c r="AR1135" s="1318"/>
      <c r="AS1135" s="1318"/>
      <c r="AT1135" s="1318"/>
      <c r="AU1135" s="1318"/>
      <c r="AV1135" s="1318"/>
      <c r="AW1135" s="1318"/>
      <c r="AX1135" s="1318"/>
      <c r="AY1135" s="1318"/>
      <c r="AZ1135" s="1318"/>
      <c r="BA1135" s="1318"/>
      <c r="BB1135" s="1318"/>
      <c r="BC1135" s="1329"/>
      <c r="BD1135" s="1329"/>
      <c r="BE1135" s="1329"/>
      <c r="BF1135" s="1329"/>
      <c r="BG1135" s="1329"/>
      <c r="BH1135" s="1318"/>
      <c r="BI1135" s="1318"/>
      <c r="BJ1135" s="1318"/>
      <c r="BK1135" s="1318"/>
      <c r="BL1135" s="1318"/>
      <c r="BM1135" s="1318"/>
      <c r="BN1135" s="1318"/>
      <c r="BO1135" s="1318"/>
      <c r="BP1135" s="1318"/>
      <c r="BQ1135" s="1318"/>
      <c r="BR1135" s="1318"/>
      <c r="BS1135" s="1318"/>
      <c r="BT1135" s="1318"/>
      <c r="BU1135" s="1318"/>
      <c r="BV1135" s="1318"/>
      <c r="BW1135" s="1318"/>
      <c r="BX1135" s="1318"/>
      <c r="BY1135" s="1318"/>
      <c r="BZ1135" s="1318"/>
      <c r="CA1135" s="1318"/>
      <c r="CB1135" s="1318"/>
      <c r="CC1135" s="1329">
        <f>+AD1135</f>
        <v>3600</v>
      </c>
      <c r="CD1135" s="1318"/>
      <c r="CE1135" s="1318"/>
      <c r="CF1135" s="1318"/>
      <c r="CG1135" s="1318"/>
      <c r="CH1135" s="1378">
        <f t="shared" si="28"/>
        <v>3600</v>
      </c>
      <c r="CI1135" s="1366"/>
    </row>
    <row r="1136" spans="1:87" s="557" customFormat="1" ht="121.5">
      <c r="A1136" s="1680"/>
      <c r="B1136" s="1712"/>
      <c r="C1136" s="1664"/>
      <c r="D1136" s="1481"/>
      <c r="E1136" s="1664"/>
      <c r="F1136" s="1481"/>
      <c r="G1136" s="633"/>
      <c r="H1136" s="2155"/>
      <c r="I1136" s="1995"/>
      <c r="J1136" s="655"/>
      <c r="K1136" s="2145" t="s">
        <v>1471</v>
      </c>
      <c r="L1136" s="2153"/>
      <c r="M1136" s="2305"/>
      <c r="N1136" s="393"/>
      <c r="O1136" s="394"/>
      <c r="P1136" s="395"/>
      <c r="Q1136" s="393"/>
      <c r="R1136" s="394"/>
      <c r="S1136" s="407"/>
      <c r="T1136" s="408"/>
      <c r="U1136" s="394"/>
      <c r="V1136" s="395"/>
      <c r="W1136" s="393"/>
      <c r="X1136" s="394"/>
      <c r="Y1136" s="407"/>
      <c r="Z1136" s="2199" t="s">
        <v>1472</v>
      </c>
      <c r="AA1136" s="634">
        <v>688</v>
      </c>
      <c r="AB1136" s="1563">
        <v>6881</v>
      </c>
      <c r="AC1136" s="2200" t="s">
        <v>1424</v>
      </c>
      <c r="AD1136" s="1799">
        <f>(750*1.5*48)</f>
        <v>54000</v>
      </c>
      <c r="AE1136" s="1340"/>
      <c r="AF1136" s="1494"/>
      <c r="AG1136" s="1332"/>
      <c r="AH1136" s="1332"/>
      <c r="AI1136" s="1332"/>
      <c r="AJ1136" s="1332"/>
      <c r="AK1136" s="1332"/>
      <c r="AL1136" s="1332"/>
      <c r="AM1136" s="1332"/>
      <c r="AN1136" s="1332"/>
      <c r="AO1136" s="1332"/>
      <c r="AP1136" s="1332"/>
      <c r="AQ1136" s="1332"/>
      <c r="AR1136" s="1332"/>
      <c r="AS1136" s="1332"/>
      <c r="AT1136" s="1332"/>
      <c r="AU1136" s="1332"/>
      <c r="AV1136" s="1332"/>
      <c r="AW1136" s="1332"/>
      <c r="AX1136" s="1332"/>
      <c r="AY1136" s="1332"/>
      <c r="AZ1136" s="1332"/>
      <c r="BA1136" s="1332"/>
      <c r="BB1136" s="1332"/>
      <c r="BC1136" s="1332"/>
      <c r="BD1136" s="1332"/>
      <c r="BE1136" s="1332"/>
      <c r="BF1136" s="1332"/>
      <c r="BG1136" s="1332"/>
      <c r="BH1136" s="1332"/>
      <c r="BI1136" s="1332"/>
      <c r="BJ1136" s="1332"/>
      <c r="BK1136" s="1332"/>
      <c r="BL1136" s="1332"/>
      <c r="BM1136" s="1332"/>
      <c r="BN1136" s="1339"/>
      <c r="BO1136" s="1339"/>
      <c r="BP1136" s="1339"/>
      <c r="BQ1136" s="1339"/>
      <c r="BR1136" s="1339"/>
      <c r="BS1136" s="1339"/>
      <c r="BT1136" s="1339"/>
      <c r="BU1136" s="1339"/>
      <c r="BV1136" s="1339"/>
      <c r="BW1136" s="1339"/>
      <c r="BX1136" s="1339"/>
      <c r="BY1136" s="1339"/>
      <c r="BZ1136" s="1339"/>
      <c r="CA1136" s="1339"/>
      <c r="CB1136" s="1339"/>
      <c r="CC1136" s="1339"/>
      <c r="CD1136" s="1339"/>
      <c r="CE1136" s="1339"/>
      <c r="CF1136" s="1339"/>
      <c r="CG1136" s="1339">
        <f>+AD1136</f>
        <v>54000</v>
      </c>
      <c r="CH1136" s="1378">
        <f t="shared" si="28"/>
        <v>54000</v>
      </c>
      <c r="CI1136" s="1368"/>
    </row>
    <row r="1137" spans="1:87" s="386" customFormat="1" ht="51">
      <c r="A1137" s="1701"/>
      <c r="B1137" s="1701"/>
      <c r="C1137" s="656"/>
      <c r="D1137" s="2185"/>
      <c r="E1137" s="656"/>
      <c r="F1137" s="2185"/>
      <c r="G1137" s="1552"/>
      <c r="H1137" s="2155"/>
      <c r="I1137" s="1990"/>
      <c r="J1137" s="643"/>
      <c r="K1137" s="2145" t="s">
        <v>1473</v>
      </c>
      <c r="L1137" s="2153"/>
      <c r="M1137" s="2305"/>
      <c r="N1137" s="393"/>
      <c r="O1137" s="394"/>
      <c r="P1137" s="395"/>
      <c r="Q1137" s="393"/>
      <c r="R1137" s="394"/>
      <c r="S1137" s="407"/>
      <c r="T1137" s="408"/>
      <c r="U1137" s="394"/>
      <c r="V1137" s="395"/>
      <c r="W1137" s="393"/>
      <c r="X1137" s="394"/>
      <c r="Y1137" s="407"/>
      <c r="Z1137" s="2160"/>
      <c r="AA1137" s="442"/>
      <c r="AB1137" s="752"/>
      <c r="AC1137" s="1173"/>
      <c r="AD1137" s="1796"/>
      <c r="AE1137" s="1317"/>
      <c r="AF1137" s="1362"/>
      <c r="AG1137" s="1318"/>
      <c r="AH1137" s="1318"/>
      <c r="AI1137" s="1318"/>
      <c r="AJ1137" s="1318"/>
      <c r="AK1137" s="1318"/>
      <c r="AL1137" s="1318"/>
      <c r="AM1137" s="1318"/>
      <c r="AN1137" s="1318"/>
      <c r="AO1137" s="1318"/>
      <c r="AP1137" s="1318"/>
      <c r="AQ1137" s="1318"/>
      <c r="AR1137" s="1318"/>
      <c r="AS1137" s="1318"/>
      <c r="AT1137" s="1318"/>
      <c r="AU1137" s="1318"/>
      <c r="AV1137" s="1318"/>
      <c r="AW1137" s="1318"/>
      <c r="AX1137" s="1318"/>
      <c r="AY1137" s="1318"/>
      <c r="AZ1137" s="1318"/>
      <c r="BA1137" s="1318"/>
      <c r="BB1137" s="1318"/>
      <c r="BC1137" s="1318"/>
      <c r="BD1137" s="1318"/>
      <c r="BE1137" s="1318"/>
      <c r="BF1137" s="1318"/>
      <c r="BG1137" s="1318"/>
      <c r="BH1137" s="1318"/>
      <c r="BI1137" s="1318"/>
      <c r="BJ1137" s="1318"/>
      <c r="BK1137" s="1318"/>
      <c r="BL1137" s="1318"/>
      <c r="BM1137" s="1318"/>
      <c r="BN1137" s="1318"/>
      <c r="BO1137" s="1318"/>
      <c r="BP1137" s="1318"/>
      <c r="BQ1137" s="1318"/>
      <c r="BR1137" s="1318"/>
      <c r="BS1137" s="1318"/>
      <c r="BT1137" s="1318"/>
      <c r="BU1137" s="1318"/>
      <c r="BV1137" s="1318"/>
      <c r="BW1137" s="1318"/>
      <c r="BX1137" s="1318"/>
      <c r="BY1137" s="1318"/>
      <c r="BZ1137" s="1318"/>
      <c r="CA1137" s="1318"/>
      <c r="CB1137" s="1318"/>
      <c r="CC1137" s="1318"/>
      <c r="CD1137" s="1318"/>
      <c r="CE1137" s="1318"/>
      <c r="CF1137" s="1318"/>
      <c r="CG1137" s="1318"/>
      <c r="CH1137" s="1378">
        <f t="shared" si="28"/>
        <v>0</v>
      </c>
      <c r="CI1137" s="1366"/>
    </row>
    <row r="1138" spans="1:87" s="386" customFormat="1" ht="27.75">
      <c r="A1138" s="1701"/>
      <c r="B1138" s="1701"/>
      <c r="C1138" s="656"/>
      <c r="D1138" s="2185"/>
      <c r="E1138" s="656"/>
      <c r="F1138" s="2185"/>
      <c r="G1138" s="1552"/>
      <c r="H1138" s="2155"/>
      <c r="I1138" s="1990"/>
      <c r="J1138" s="643"/>
      <c r="K1138" s="2145"/>
      <c r="L1138" s="2153"/>
      <c r="M1138" s="2305"/>
      <c r="N1138" s="393"/>
      <c r="O1138" s="394"/>
      <c r="P1138" s="395"/>
      <c r="Q1138" s="393"/>
      <c r="R1138" s="394"/>
      <c r="S1138" s="407"/>
      <c r="T1138" s="408"/>
      <c r="U1138" s="394"/>
      <c r="V1138" s="395"/>
      <c r="W1138" s="393"/>
      <c r="X1138" s="394"/>
      <c r="Y1138" s="407"/>
      <c r="Z1138" s="2160"/>
      <c r="AA1138" s="442"/>
      <c r="AB1138" s="752"/>
      <c r="AC1138" s="1173"/>
      <c r="AD1138" s="1796"/>
      <c r="AE1138" s="1317"/>
      <c r="AF1138" s="1362"/>
      <c r="AG1138" s="1318"/>
      <c r="AH1138" s="1318"/>
      <c r="AI1138" s="1318"/>
      <c r="AJ1138" s="1318"/>
      <c r="AK1138" s="1318"/>
      <c r="AL1138" s="1318"/>
      <c r="AM1138" s="1318"/>
      <c r="AN1138" s="1318"/>
      <c r="AO1138" s="1318"/>
      <c r="AP1138" s="1318"/>
      <c r="AQ1138" s="1318"/>
      <c r="AR1138" s="1318"/>
      <c r="AS1138" s="1318"/>
      <c r="AT1138" s="1318"/>
      <c r="AU1138" s="1318"/>
      <c r="AV1138" s="1318"/>
      <c r="AW1138" s="1318"/>
      <c r="AX1138" s="1318"/>
      <c r="AY1138" s="1318"/>
      <c r="AZ1138" s="1318"/>
      <c r="BA1138" s="1318"/>
      <c r="BB1138" s="1318"/>
      <c r="BC1138" s="1318"/>
      <c r="BD1138" s="1318"/>
      <c r="BE1138" s="1318"/>
      <c r="BF1138" s="1318"/>
      <c r="BG1138" s="1318"/>
      <c r="BH1138" s="1318"/>
      <c r="BI1138" s="1318"/>
      <c r="BJ1138" s="1318"/>
      <c r="BK1138" s="1318"/>
      <c r="BL1138" s="1318"/>
      <c r="BM1138" s="1318"/>
      <c r="BN1138" s="1318"/>
      <c r="BO1138" s="1318"/>
      <c r="BP1138" s="1318"/>
      <c r="BQ1138" s="1318"/>
      <c r="BR1138" s="1318"/>
      <c r="BS1138" s="1318"/>
      <c r="BT1138" s="1318"/>
      <c r="BU1138" s="1318"/>
      <c r="BV1138" s="1318"/>
      <c r="BW1138" s="1318"/>
      <c r="BX1138" s="1318"/>
      <c r="BY1138" s="1318"/>
      <c r="BZ1138" s="1318"/>
      <c r="CA1138" s="1318"/>
      <c r="CB1138" s="1318"/>
      <c r="CC1138" s="1318"/>
      <c r="CD1138" s="1318"/>
      <c r="CE1138" s="1318"/>
      <c r="CF1138" s="1318"/>
      <c r="CG1138" s="1318"/>
      <c r="CH1138" s="1378">
        <f t="shared" si="28"/>
        <v>0</v>
      </c>
      <c r="CI1138" s="1366"/>
    </row>
    <row r="1139" spans="1:87" s="386" customFormat="1" ht="35.25" customHeight="1">
      <c r="A1139" s="1701"/>
      <c r="B1139" s="1701"/>
      <c r="C1139" s="656"/>
      <c r="D1139" s="2185"/>
      <c r="E1139" s="656"/>
      <c r="F1139" s="2185"/>
      <c r="G1139" s="1552"/>
      <c r="H1139" s="2155"/>
      <c r="I1139" s="1990"/>
      <c r="J1139" s="643"/>
      <c r="K1139" s="2145" t="s">
        <v>1474</v>
      </c>
      <c r="L1139" s="2153"/>
      <c r="M1139" s="2305"/>
      <c r="N1139" s="393"/>
      <c r="O1139" s="394"/>
      <c r="P1139" s="395"/>
      <c r="Q1139" s="388"/>
      <c r="R1139" s="394"/>
      <c r="S1139" s="407"/>
      <c r="T1139" s="408"/>
      <c r="U1139" s="394"/>
      <c r="V1139" s="395"/>
      <c r="W1139" s="393"/>
      <c r="X1139" s="394"/>
      <c r="Y1139" s="407"/>
      <c r="Z1139" s="2160" t="s">
        <v>1475</v>
      </c>
      <c r="AA1139" s="442">
        <v>688</v>
      </c>
      <c r="AB1139" s="752">
        <v>6881</v>
      </c>
      <c r="AC1139" s="1173" t="s">
        <v>1424</v>
      </c>
      <c r="AD1139" s="1796">
        <f>250*48</f>
        <v>12000</v>
      </c>
      <c r="AE1139" s="1317"/>
      <c r="AF1139" s="1362"/>
      <c r="AG1139" s="1318"/>
      <c r="AH1139" s="1318"/>
      <c r="AI1139" s="1318"/>
      <c r="AJ1139" s="1318"/>
      <c r="AK1139" s="1318"/>
      <c r="AL1139" s="1318"/>
      <c r="AM1139" s="1318"/>
      <c r="AN1139" s="1318"/>
      <c r="AO1139" s="1318"/>
      <c r="AP1139" s="1318"/>
      <c r="AQ1139" s="1318"/>
      <c r="AR1139" s="1318"/>
      <c r="AS1139" s="1318"/>
      <c r="AT1139" s="1318"/>
      <c r="AU1139" s="1318"/>
      <c r="AV1139" s="1318"/>
      <c r="AW1139" s="1318"/>
      <c r="AX1139" s="1318"/>
      <c r="AY1139" s="1318"/>
      <c r="AZ1139" s="1318"/>
      <c r="BA1139" s="1318"/>
      <c r="BB1139" s="1318"/>
      <c r="BC1139" s="1318"/>
      <c r="BD1139" s="1318"/>
      <c r="BE1139" s="1318"/>
      <c r="BF1139" s="1318"/>
      <c r="BG1139" s="1318"/>
      <c r="BH1139" s="1318"/>
      <c r="BI1139" s="1318"/>
      <c r="BJ1139" s="1318"/>
      <c r="BK1139" s="1318"/>
      <c r="BL1139" s="1318"/>
      <c r="BM1139" s="1318"/>
      <c r="BN1139" s="1329"/>
      <c r="BO1139" s="1329"/>
      <c r="BP1139" s="1329"/>
      <c r="BQ1139" s="1329"/>
      <c r="BR1139" s="1329"/>
      <c r="BS1139" s="1329"/>
      <c r="BT1139" s="1329"/>
      <c r="BU1139" s="1329"/>
      <c r="BV1139" s="1329"/>
      <c r="BW1139" s="1329"/>
      <c r="BX1139" s="1329"/>
      <c r="BY1139" s="1329"/>
      <c r="BZ1139" s="1329"/>
      <c r="CA1139" s="1329"/>
      <c r="CB1139" s="1329"/>
      <c r="CC1139" s="1329"/>
      <c r="CD1139" s="1329"/>
      <c r="CE1139" s="1329"/>
      <c r="CF1139" s="1329"/>
      <c r="CG1139" s="1339">
        <f>+AD1139</f>
        <v>12000</v>
      </c>
      <c r="CH1139" s="1378">
        <f t="shared" si="28"/>
        <v>12000</v>
      </c>
      <c r="CI1139" s="1366"/>
    </row>
    <row r="1140" spans="1:87" s="386" customFormat="1" ht="35.25" customHeight="1">
      <c r="A1140" s="1701"/>
      <c r="B1140" s="1701"/>
      <c r="C1140" s="656"/>
      <c r="D1140" s="2185"/>
      <c r="E1140" s="656"/>
      <c r="F1140" s="2185"/>
      <c r="G1140" s="1552"/>
      <c r="H1140" s="2155"/>
      <c r="I1140" s="1990"/>
      <c r="J1140" s="643"/>
      <c r="K1140" s="2145" t="s">
        <v>1476</v>
      </c>
      <c r="L1140" s="2153"/>
      <c r="M1140" s="2305"/>
      <c r="N1140" s="393"/>
      <c r="O1140" s="394"/>
      <c r="P1140" s="395"/>
      <c r="Q1140" s="388"/>
      <c r="R1140" s="394"/>
      <c r="S1140" s="407"/>
      <c r="T1140" s="408"/>
      <c r="U1140" s="394"/>
      <c r="V1140" s="395"/>
      <c r="W1140" s="393"/>
      <c r="X1140" s="394"/>
      <c r="Y1140" s="407"/>
      <c r="Z1140" s="2160" t="s">
        <v>1477</v>
      </c>
      <c r="AA1140" s="442">
        <v>688</v>
      </c>
      <c r="AB1140" s="752">
        <v>6881</v>
      </c>
      <c r="AC1140" s="1173" t="s">
        <v>1424</v>
      </c>
      <c r="AD1140" s="1796">
        <f>80*48</f>
        <v>3840</v>
      </c>
      <c r="AE1140" s="1317"/>
      <c r="AF1140" s="1362"/>
      <c r="AG1140" s="1318"/>
      <c r="AH1140" s="1318"/>
      <c r="AI1140" s="1318"/>
      <c r="AJ1140" s="1318"/>
      <c r="AK1140" s="1318"/>
      <c r="AL1140" s="1318"/>
      <c r="AM1140" s="1318"/>
      <c r="AN1140" s="1318"/>
      <c r="AO1140" s="1318"/>
      <c r="AP1140" s="1318"/>
      <c r="AQ1140" s="1318"/>
      <c r="AR1140" s="1318"/>
      <c r="AS1140" s="1318"/>
      <c r="AT1140" s="1318"/>
      <c r="AU1140" s="1318"/>
      <c r="AV1140" s="1318"/>
      <c r="AW1140" s="1318"/>
      <c r="AX1140" s="1318"/>
      <c r="AY1140" s="1318"/>
      <c r="AZ1140" s="1318"/>
      <c r="BA1140" s="1318"/>
      <c r="BB1140" s="1318"/>
      <c r="BC1140" s="1318"/>
      <c r="BD1140" s="1318"/>
      <c r="BE1140" s="1318"/>
      <c r="BF1140" s="1318"/>
      <c r="BG1140" s="1318"/>
      <c r="BH1140" s="1318"/>
      <c r="BI1140" s="1318"/>
      <c r="BJ1140" s="1318"/>
      <c r="BK1140" s="1318"/>
      <c r="BL1140" s="1318"/>
      <c r="BM1140" s="1318"/>
      <c r="BN1140" s="1329"/>
      <c r="BO1140" s="1329"/>
      <c r="BP1140" s="1329"/>
      <c r="BQ1140" s="1329"/>
      <c r="BR1140" s="1329"/>
      <c r="BS1140" s="1329"/>
      <c r="BT1140" s="1329"/>
      <c r="BU1140" s="1329"/>
      <c r="BV1140" s="1329"/>
      <c r="BW1140" s="1329"/>
      <c r="BX1140" s="1329"/>
      <c r="BY1140" s="1329"/>
      <c r="BZ1140" s="1329"/>
      <c r="CA1140" s="1329"/>
      <c r="CB1140" s="1329"/>
      <c r="CC1140" s="1329"/>
      <c r="CD1140" s="1329"/>
      <c r="CE1140" s="1329"/>
      <c r="CF1140" s="1329"/>
      <c r="CG1140" s="1339">
        <f>+AD1140</f>
        <v>3840</v>
      </c>
      <c r="CH1140" s="1378">
        <f t="shared" ref="CH1140:CH1203" si="29">SUM(AE1140:CG1140)</f>
        <v>3840</v>
      </c>
      <c r="CI1140" s="1366"/>
    </row>
    <row r="1141" spans="1:87" s="386" customFormat="1" ht="35.25" customHeight="1">
      <c r="A1141" s="1701"/>
      <c r="B1141" s="1701"/>
      <c r="C1141" s="656"/>
      <c r="D1141" s="2185"/>
      <c r="E1141" s="656"/>
      <c r="F1141" s="2185"/>
      <c r="G1141" s="1552"/>
      <c r="H1141" s="2155"/>
      <c r="I1141" s="1990"/>
      <c r="J1141" s="643"/>
      <c r="K1141" s="2145" t="s">
        <v>1478</v>
      </c>
      <c r="L1141" s="2153"/>
      <c r="M1141" s="2305"/>
      <c r="N1141" s="393"/>
      <c r="O1141" s="394"/>
      <c r="P1141" s="395"/>
      <c r="Q1141" s="393"/>
      <c r="R1141" s="394"/>
      <c r="S1141" s="382"/>
      <c r="T1141" s="408"/>
      <c r="U1141" s="394"/>
      <c r="V1141" s="395"/>
      <c r="W1141" s="393"/>
      <c r="X1141" s="394"/>
      <c r="Y1141" s="407"/>
      <c r="Z1141" s="2160" t="s">
        <v>1479</v>
      </c>
      <c r="AA1141" s="442">
        <v>688</v>
      </c>
      <c r="AB1141" s="752">
        <v>6881</v>
      </c>
      <c r="AC1141" s="1173" t="s">
        <v>1424</v>
      </c>
      <c r="AD1141" s="1796">
        <f>1800*48</f>
        <v>86400</v>
      </c>
      <c r="AE1141" s="1317"/>
      <c r="AF1141" s="1362"/>
      <c r="AG1141" s="1318"/>
      <c r="AH1141" s="1318"/>
      <c r="AI1141" s="1318"/>
      <c r="AJ1141" s="1318"/>
      <c r="AK1141" s="1318"/>
      <c r="AL1141" s="1318"/>
      <c r="AM1141" s="1318"/>
      <c r="AN1141" s="1318"/>
      <c r="AO1141" s="1318"/>
      <c r="AP1141" s="1318"/>
      <c r="AQ1141" s="1318"/>
      <c r="AR1141" s="1318"/>
      <c r="AS1141" s="1318"/>
      <c r="AT1141" s="1318"/>
      <c r="AU1141" s="1318"/>
      <c r="AV1141" s="1318"/>
      <c r="AW1141" s="1318"/>
      <c r="AX1141" s="1318"/>
      <c r="AY1141" s="1318"/>
      <c r="AZ1141" s="1318"/>
      <c r="BA1141" s="1318"/>
      <c r="BB1141" s="1318"/>
      <c r="BC1141" s="1318"/>
      <c r="BD1141" s="1318"/>
      <c r="BE1141" s="1318"/>
      <c r="BF1141" s="1318"/>
      <c r="BG1141" s="1318"/>
      <c r="BH1141" s="1318"/>
      <c r="BI1141" s="1318"/>
      <c r="BJ1141" s="1318"/>
      <c r="BK1141" s="1318"/>
      <c r="BL1141" s="1318"/>
      <c r="BM1141" s="1318"/>
      <c r="BN1141" s="1329"/>
      <c r="BO1141" s="1329"/>
      <c r="BP1141" s="1329"/>
      <c r="BQ1141" s="1329"/>
      <c r="BR1141" s="1329"/>
      <c r="BS1141" s="1329"/>
      <c r="BT1141" s="1329"/>
      <c r="BU1141" s="1329"/>
      <c r="BV1141" s="1329"/>
      <c r="BW1141" s="1329"/>
      <c r="BX1141" s="1329"/>
      <c r="BY1141" s="1329"/>
      <c r="BZ1141" s="1329"/>
      <c r="CA1141" s="1329"/>
      <c r="CB1141" s="1329"/>
      <c r="CC1141" s="1329"/>
      <c r="CD1141" s="1329"/>
      <c r="CE1141" s="1329"/>
      <c r="CF1141" s="1329"/>
      <c r="CG1141" s="1339">
        <f>+AD1141</f>
        <v>86400</v>
      </c>
      <c r="CH1141" s="1378">
        <f t="shared" si="29"/>
        <v>86400</v>
      </c>
      <c r="CI1141" s="1366"/>
    </row>
    <row r="1142" spans="1:87" s="386" customFormat="1" ht="27.75">
      <c r="A1142" s="1701"/>
      <c r="B1142" s="1701"/>
      <c r="C1142" s="656"/>
      <c r="D1142" s="2185"/>
      <c r="E1142" s="656"/>
      <c r="F1142" s="2185"/>
      <c r="G1142" s="1552"/>
      <c r="H1142" s="2155"/>
      <c r="I1142" s="1990"/>
      <c r="J1142" s="643"/>
      <c r="K1142" s="2145"/>
      <c r="L1142" s="2153"/>
      <c r="M1142" s="2305"/>
      <c r="N1142" s="393"/>
      <c r="O1142" s="394"/>
      <c r="P1142" s="395"/>
      <c r="Q1142" s="393"/>
      <c r="R1142" s="394"/>
      <c r="S1142" s="382"/>
      <c r="T1142" s="408"/>
      <c r="U1142" s="394"/>
      <c r="V1142" s="395"/>
      <c r="W1142" s="393"/>
      <c r="X1142" s="394"/>
      <c r="Y1142" s="407"/>
      <c r="Z1142" s="2160"/>
      <c r="AA1142" s="442"/>
      <c r="AB1142" s="752"/>
      <c r="AC1142" s="1173"/>
      <c r="AD1142" s="1796"/>
      <c r="AE1142" s="1317"/>
      <c r="AF1142" s="1362"/>
      <c r="AG1142" s="1318"/>
      <c r="AH1142" s="1318"/>
      <c r="AI1142" s="1318"/>
      <c r="AJ1142" s="1318"/>
      <c r="AK1142" s="1318"/>
      <c r="AL1142" s="1318"/>
      <c r="AM1142" s="1318"/>
      <c r="AN1142" s="1318"/>
      <c r="AO1142" s="1318"/>
      <c r="AP1142" s="1318"/>
      <c r="AQ1142" s="1318"/>
      <c r="AR1142" s="1318"/>
      <c r="AS1142" s="1318"/>
      <c r="AT1142" s="1318"/>
      <c r="AU1142" s="1318"/>
      <c r="AV1142" s="1318"/>
      <c r="AW1142" s="1318"/>
      <c r="AX1142" s="1318"/>
      <c r="AY1142" s="1318"/>
      <c r="AZ1142" s="1318"/>
      <c r="BA1142" s="1318"/>
      <c r="BB1142" s="1318"/>
      <c r="BC1142" s="1318"/>
      <c r="BD1142" s="1318"/>
      <c r="BE1142" s="1318"/>
      <c r="BF1142" s="1318"/>
      <c r="BG1142" s="1318"/>
      <c r="BH1142" s="1318"/>
      <c r="BI1142" s="1318"/>
      <c r="BJ1142" s="1318"/>
      <c r="BK1142" s="1318"/>
      <c r="BL1142" s="1318"/>
      <c r="BM1142" s="1318"/>
      <c r="BN1142" s="1318"/>
      <c r="BO1142" s="1318"/>
      <c r="BP1142" s="1318"/>
      <c r="BQ1142" s="1318"/>
      <c r="BR1142" s="1318"/>
      <c r="BS1142" s="1318"/>
      <c r="BT1142" s="1318"/>
      <c r="BU1142" s="1318"/>
      <c r="BV1142" s="1318"/>
      <c r="BW1142" s="1318"/>
      <c r="BX1142" s="1318"/>
      <c r="BY1142" s="1318"/>
      <c r="BZ1142" s="1318"/>
      <c r="CA1142" s="1318"/>
      <c r="CB1142" s="1318"/>
      <c r="CC1142" s="1318"/>
      <c r="CD1142" s="1318"/>
      <c r="CE1142" s="1318"/>
      <c r="CF1142" s="1318"/>
      <c r="CG1142" s="1318"/>
      <c r="CH1142" s="1378">
        <f t="shared" si="29"/>
        <v>0</v>
      </c>
      <c r="CI1142" s="1366"/>
    </row>
    <row r="1143" spans="1:87" s="386" customFormat="1" ht="51">
      <c r="A1143" s="1701"/>
      <c r="B1143" s="1701"/>
      <c r="C1143" s="656"/>
      <c r="D1143" s="2185"/>
      <c r="E1143" s="656"/>
      <c r="F1143" s="2185"/>
      <c r="G1143" s="1552"/>
      <c r="H1143" s="2155"/>
      <c r="I1143" s="1990"/>
      <c r="J1143" s="643"/>
      <c r="K1143" s="2145" t="s">
        <v>1480</v>
      </c>
      <c r="L1143" s="2153"/>
      <c r="M1143" s="2305"/>
      <c r="N1143" s="393"/>
      <c r="O1143" s="394"/>
      <c r="P1143" s="395"/>
      <c r="Q1143" s="393"/>
      <c r="R1143" s="394"/>
      <c r="S1143" s="407"/>
      <c r="T1143" s="408"/>
      <c r="U1143" s="394"/>
      <c r="V1143" s="395"/>
      <c r="W1143" s="393"/>
      <c r="X1143" s="394"/>
      <c r="Y1143" s="407"/>
      <c r="Z1143" s="2160"/>
      <c r="AA1143" s="442"/>
      <c r="AB1143" s="752"/>
      <c r="AC1143" s="1173"/>
      <c r="AD1143" s="1796"/>
      <c r="AE1143" s="1317"/>
      <c r="AF1143" s="1362"/>
      <c r="AG1143" s="1318"/>
      <c r="AH1143" s="1318"/>
      <c r="AI1143" s="1318"/>
      <c r="AJ1143" s="1318"/>
      <c r="AK1143" s="1318"/>
      <c r="AL1143" s="1318"/>
      <c r="AM1143" s="1318"/>
      <c r="AN1143" s="1318"/>
      <c r="AO1143" s="1318"/>
      <c r="AP1143" s="1318"/>
      <c r="AQ1143" s="1318"/>
      <c r="AR1143" s="1318"/>
      <c r="AS1143" s="1318"/>
      <c r="AT1143" s="1318"/>
      <c r="AU1143" s="1318"/>
      <c r="AV1143" s="1318"/>
      <c r="AW1143" s="1318"/>
      <c r="AX1143" s="1318"/>
      <c r="AY1143" s="1318"/>
      <c r="AZ1143" s="1318"/>
      <c r="BA1143" s="1318"/>
      <c r="BB1143" s="1318"/>
      <c r="BC1143" s="1318"/>
      <c r="BD1143" s="1318"/>
      <c r="BE1143" s="1318"/>
      <c r="BF1143" s="1318"/>
      <c r="BG1143" s="1318"/>
      <c r="BH1143" s="1318"/>
      <c r="BI1143" s="1318"/>
      <c r="BJ1143" s="1318"/>
      <c r="BK1143" s="1318"/>
      <c r="BL1143" s="1318"/>
      <c r="BM1143" s="1318"/>
      <c r="BN1143" s="1318"/>
      <c r="BO1143" s="1318"/>
      <c r="BP1143" s="1318"/>
      <c r="BQ1143" s="1318"/>
      <c r="BR1143" s="1318"/>
      <c r="BS1143" s="1318"/>
      <c r="BT1143" s="1318"/>
      <c r="BU1143" s="1318"/>
      <c r="BV1143" s="1318"/>
      <c r="BW1143" s="1318"/>
      <c r="BX1143" s="1318"/>
      <c r="BY1143" s="1318"/>
      <c r="BZ1143" s="1318"/>
      <c r="CA1143" s="1318"/>
      <c r="CB1143" s="1318"/>
      <c r="CC1143" s="1318"/>
      <c r="CD1143" s="1318"/>
      <c r="CE1143" s="1318"/>
      <c r="CF1143" s="1318"/>
      <c r="CG1143" s="1318"/>
      <c r="CH1143" s="1378">
        <f t="shared" si="29"/>
        <v>0</v>
      </c>
      <c r="CI1143" s="1366"/>
    </row>
    <row r="1144" spans="1:87" s="386" customFormat="1" ht="27.75">
      <c r="A1144" s="1701"/>
      <c r="B1144" s="1701"/>
      <c r="C1144" s="656"/>
      <c r="D1144" s="2185"/>
      <c r="E1144" s="656"/>
      <c r="F1144" s="2185"/>
      <c r="G1144" s="1552"/>
      <c r="H1144" s="2211"/>
      <c r="I1144" s="1990"/>
      <c r="J1144" s="643"/>
      <c r="K1144" s="2145"/>
      <c r="L1144" s="2153"/>
      <c r="M1144" s="2305"/>
      <c r="N1144" s="393"/>
      <c r="O1144" s="394"/>
      <c r="P1144" s="395"/>
      <c r="Q1144" s="393"/>
      <c r="R1144" s="394"/>
      <c r="S1144" s="407"/>
      <c r="T1144" s="408"/>
      <c r="U1144" s="394"/>
      <c r="V1144" s="395"/>
      <c r="W1144" s="393"/>
      <c r="X1144" s="394"/>
      <c r="Y1144" s="407"/>
      <c r="Z1144" s="2160"/>
      <c r="AA1144" s="442"/>
      <c r="AB1144" s="752"/>
      <c r="AC1144" s="1173"/>
      <c r="AD1144" s="1796"/>
      <c r="AE1144" s="1317"/>
      <c r="AF1144" s="1362"/>
      <c r="AG1144" s="1318"/>
      <c r="AH1144" s="1318"/>
      <c r="AI1144" s="1318"/>
      <c r="AJ1144" s="1318"/>
      <c r="AK1144" s="1318"/>
      <c r="AL1144" s="1318"/>
      <c r="AM1144" s="1318"/>
      <c r="AN1144" s="1318"/>
      <c r="AO1144" s="1318"/>
      <c r="AP1144" s="1318"/>
      <c r="AQ1144" s="1318"/>
      <c r="AR1144" s="1318"/>
      <c r="AS1144" s="1318"/>
      <c r="AT1144" s="1318"/>
      <c r="AU1144" s="1318"/>
      <c r="AV1144" s="1318"/>
      <c r="AW1144" s="1318"/>
      <c r="AX1144" s="1318"/>
      <c r="AY1144" s="1318"/>
      <c r="AZ1144" s="1318"/>
      <c r="BA1144" s="1318"/>
      <c r="BB1144" s="1318"/>
      <c r="BC1144" s="1318"/>
      <c r="BD1144" s="1318"/>
      <c r="BE1144" s="1318"/>
      <c r="BF1144" s="1318"/>
      <c r="BG1144" s="1318"/>
      <c r="BH1144" s="1318"/>
      <c r="BI1144" s="1318"/>
      <c r="BJ1144" s="1318"/>
      <c r="BK1144" s="1318"/>
      <c r="BL1144" s="1318"/>
      <c r="BM1144" s="1318"/>
      <c r="BN1144" s="1318"/>
      <c r="BO1144" s="1318"/>
      <c r="BP1144" s="1318"/>
      <c r="BQ1144" s="1318"/>
      <c r="BR1144" s="1318"/>
      <c r="BS1144" s="1318"/>
      <c r="BT1144" s="1318"/>
      <c r="BU1144" s="1318"/>
      <c r="BV1144" s="1318"/>
      <c r="BW1144" s="1318"/>
      <c r="BX1144" s="1318"/>
      <c r="BY1144" s="1318"/>
      <c r="BZ1144" s="1318"/>
      <c r="CA1144" s="1318"/>
      <c r="CB1144" s="1318"/>
      <c r="CC1144" s="1318"/>
      <c r="CD1144" s="1318"/>
      <c r="CE1144" s="1318"/>
      <c r="CF1144" s="1318"/>
      <c r="CG1144" s="1318"/>
      <c r="CH1144" s="1378">
        <f t="shared" si="29"/>
        <v>0</v>
      </c>
      <c r="CI1144" s="1366"/>
    </row>
    <row r="1145" spans="1:87" s="386" customFormat="1" ht="90" customHeight="1">
      <c r="A1145" s="1701"/>
      <c r="B1145" s="1701"/>
      <c r="C1145" s="656"/>
      <c r="D1145" s="2185"/>
      <c r="E1145" s="656"/>
      <c r="F1145" s="2185"/>
      <c r="G1145" s="1552"/>
      <c r="H1145" s="2155"/>
      <c r="I1145" s="1990"/>
      <c r="J1145" s="643"/>
      <c r="K1145" s="2145" t="s">
        <v>1481</v>
      </c>
      <c r="L1145" s="2153"/>
      <c r="M1145" s="2305"/>
      <c r="N1145" s="393"/>
      <c r="O1145" s="381"/>
      <c r="P1145" s="395"/>
      <c r="Q1145" s="393"/>
      <c r="R1145" s="394"/>
      <c r="S1145" s="407"/>
      <c r="T1145" s="408"/>
      <c r="U1145" s="394"/>
      <c r="V1145" s="395"/>
      <c r="W1145" s="393"/>
      <c r="X1145" s="394"/>
      <c r="Y1145" s="407"/>
      <c r="Z1145" s="2160" t="s">
        <v>1482</v>
      </c>
      <c r="AA1145" s="442">
        <v>688</v>
      </c>
      <c r="AB1145" s="752">
        <v>6881</v>
      </c>
      <c r="AC1145" s="1173" t="s">
        <v>1424</v>
      </c>
      <c r="AD1145" s="1796">
        <f>(40*1.5*48)*12</f>
        <v>34560</v>
      </c>
      <c r="AE1145" s="1317"/>
      <c r="AF1145" s="1362"/>
      <c r="AG1145" s="1318"/>
      <c r="AH1145" s="1318"/>
      <c r="AI1145" s="1318"/>
      <c r="AJ1145" s="1318"/>
      <c r="AK1145" s="1318"/>
      <c r="AL1145" s="1318"/>
      <c r="AM1145" s="1318"/>
      <c r="AN1145" s="1318"/>
      <c r="AO1145" s="1318"/>
      <c r="AP1145" s="1318"/>
      <c r="AQ1145" s="1318"/>
      <c r="AR1145" s="1318"/>
      <c r="AS1145" s="1318"/>
      <c r="AT1145" s="1318"/>
      <c r="AU1145" s="1318"/>
      <c r="AV1145" s="1318"/>
      <c r="AW1145" s="1318"/>
      <c r="AX1145" s="1318"/>
      <c r="AY1145" s="1318"/>
      <c r="AZ1145" s="1318"/>
      <c r="BA1145" s="1318"/>
      <c r="BB1145" s="1318"/>
      <c r="BC1145" s="1318"/>
      <c r="BD1145" s="1318"/>
      <c r="BE1145" s="1318"/>
      <c r="BF1145" s="1318"/>
      <c r="BG1145" s="1318"/>
      <c r="BH1145" s="1318"/>
      <c r="BI1145" s="1318"/>
      <c r="BJ1145" s="1318"/>
      <c r="BK1145" s="1318"/>
      <c r="BL1145" s="1318"/>
      <c r="BM1145" s="1318"/>
      <c r="BN1145" s="1329"/>
      <c r="BO1145" s="1329"/>
      <c r="BP1145" s="1329"/>
      <c r="BQ1145" s="1329"/>
      <c r="BR1145" s="1329"/>
      <c r="BS1145" s="1329"/>
      <c r="BT1145" s="1329"/>
      <c r="BU1145" s="1329"/>
      <c r="BV1145" s="1329"/>
      <c r="BW1145" s="1329"/>
      <c r="BX1145" s="1329"/>
      <c r="BY1145" s="1329"/>
      <c r="BZ1145" s="1329"/>
      <c r="CA1145" s="1329"/>
      <c r="CB1145" s="1329"/>
      <c r="CC1145" s="1329"/>
      <c r="CD1145" s="1329"/>
      <c r="CE1145" s="1329"/>
      <c r="CF1145" s="1329"/>
      <c r="CG1145" s="1339">
        <f>+AD1145</f>
        <v>34560</v>
      </c>
      <c r="CH1145" s="1378">
        <f t="shared" si="29"/>
        <v>34560</v>
      </c>
      <c r="CI1145" s="1366"/>
    </row>
    <row r="1146" spans="1:87" s="386" customFormat="1" ht="82.5" customHeight="1">
      <c r="A1146" s="1701"/>
      <c r="B1146" s="1701"/>
      <c r="C1146" s="656"/>
      <c r="D1146" s="2185"/>
      <c r="E1146" s="656"/>
      <c r="F1146" s="2185"/>
      <c r="G1146" s="1552"/>
      <c r="H1146" s="2155"/>
      <c r="I1146" s="1990"/>
      <c r="J1146" s="643"/>
      <c r="K1146" s="2145" t="s">
        <v>1483</v>
      </c>
      <c r="L1146" s="2153"/>
      <c r="M1146" s="2305"/>
      <c r="N1146" s="393"/>
      <c r="O1146" s="381"/>
      <c r="P1146" s="395"/>
      <c r="Q1146" s="393"/>
      <c r="R1146" s="394"/>
      <c r="S1146" s="407"/>
      <c r="T1146" s="408"/>
      <c r="U1146" s="394"/>
      <c r="V1146" s="395"/>
      <c r="W1146" s="393"/>
      <c r="X1146" s="394"/>
      <c r="Y1146" s="407"/>
      <c r="Z1146" s="2160" t="s">
        <v>1484</v>
      </c>
      <c r="AA1146" s="442">
        <v>688</v>
      </c>
      <c r="AB1146" s="752">
        <v>6881</v>
      </c>
      <c r="AC1146" s="1173" t="s">
        <v>1424</v>
      </c>
      <c r="AD1146" s="1796">
        <f>180*1.5*48</f>
        <v>12960</v>
      </c>
      <c r="AE1146" s="1317"/>
      <c r="AF1146" s="1362"/>
      <c r="AG1146" s="1318"/>
      <c r="AH1146" s="1318"/>
      <c r="AI1146" s="1318"/>
      <c r="AJ1146" s="1318"/>
      <c r="AK1146" s="1318"/>
      <c r="AL1146" s="1318"/>
      <c r="AM1146" s="1318"/>
      <c r="AN1146" s="1318"/>
      <c r="AO1146" s="1318"/>
      <c r="AP1146" s="1318"/>
      <c r="AQ1146" s="1318"/>
      <c r="AR1146" s="1318"/>
      <c r="AS1146" s="1318"/>
      <c r="AT1146" s="1318"/>
      <c r="AU1146" s="1318"/>
      <c r="AV1146" s="1318"/>
      <c r="AW1146" s="1318"/>
      <c r="AX1146" s="1318"/>
      <c r="AY1146" s="1318"/>
      <c r="AZ1146" s="1318"/>
      <c r="BA1146" s="1318"/>
      <c r="BB1146" s="1318"/>
      <c r="BC1146" s="1318"/>
      <c r="BD1146" s="1318"/>
      <c r="BE1146" s="1318"/>
      <c r="BF1146" s="1318"/>
      <c r="BG1146" s="1318"/>
      <c r="BH1146" s="1318"/>
      <c r="BI1146" s="1318"/>
      <c r="BJ1146" s="1318"/>
      <c r="BK1146" s="1318"/>
      <c r="BL1146" s="1318"/>
      <c r="BM1146" s="1318"/>
      <c r="BN1146" s="1329"/>
      <c r="BO1146" s="1329"/>
      <c r="BP1146" s="1329"/>
      <c r="BQ1146" s="1329"/>
      <c r="BR1146" s="1329"/>
      <c r="BS1146" s="1329"/>
      <c r="BT1146" s="1329"/>
      <c r="BU1146" s="1329"/>
      <c r="BV1146" s="1329"/>
      <c r="BW1146" s="1329"/>
      <c r="BX1146" s="1329"/>
      <c r="BY1146" s="1329"/>
      <c r="BZ1146" s="1329"/>
      <c r="CA1146" s="1329"/>
      <c r="CB1146" s="1329"/>
      <c r="CC1146" s="1329"/>
      <c r="CD1146" s="1329"/>
      <c r="CE1146" s="1329"/>
      <c r="CF1146" s="1329"/>
      <c r="CG1146" s="1339">
        <f>+AD1146</f>
        <v>12960</v>
      </c>
      <c r="CH1146" s="1378">
        <f t="shared" si="29"/>
        <v>12960</v>
      </c>
      <c r="CI1146" s="1366"/>
    </row>
    <row r="1147" spans="1:87" s="386" customFormat="1" ht="111" customHeight="1">
      <c r="A1147" s="1701"/>
      <c r="B1147" s="1701"/>
      <c r="C1147" s="656"/>
      <c r="D1147" s="2185"/>
      <c r="E1147" s="656"/>
      <c r="F1147" s="2185"/>
      <c r="G1147" s="1552"/>
      <c r="H1147" s="2155"/>
      <c r="I1147" s="1990"/>
      <c r="J1147" s="643"/>
      <c r="K1147" s="2145" t="s">
        <v>1485</v>
      </c>
      <c r="L1147" s="2153"/>
      <c r="M1147" s="2305"/>
      <c r="N1147" s="393"/>
      <c r="O1147" s="381"/>
      <c r="P1147" s="395"/>
      <c r="Q1147" s="393"/>
      <c r="R1147" s="394"/>
      <c r="S1147" s="407"/>
      <c r="T1147" s="408"/>
      <c r="U1147" s="394"/>
      <c r="V1147" s="395"/>
      <c r="W1147" s="393"/>
      <c r="X1147" s="394"/>
      <c r="Y1147" s="407"/>
      <c r="Z1147" s="2160" t="s">
        <v>1486</v>
      </c>
      <c r="AA1147" s="442">
        <v>688</v>
      </c>
      <c r="AB1147" s="752">
        <v>6881</v>
      </c>
      <c r="AC1147" s="1173" t="s">
        <v>1424</v>
      </c>
      <c r="AD1147" s="1796">
        <f>(150*1.5*48)</f>
        <v>10800</v>
      </c>
      <c r="AE1147" s="1317"/>
      <c r="AF1147" s="1362"/>
      <c r="AG1147" s="1318"/>
      <c r="AH1147" s="1318"/>
      <c r="AI1147" s="1318"/>
      <c r="AJ1147" s="1318"/>
      <c r="AK1147" s="1318"/>
      <c r="AL1147" s="1318"/>
      <c r="AM1147" s="1318"/>
      <c r="AN1147" s="1318"/>
      <c r="AO1147" s="1318"/>
      <c r="AP1147" s="1318"/>
      <c r="AQ1147" s="1318"/>
      <c r="AR1147" s="1318"/>
      <c r="AS1147" s="1318"/>
      <c r="AT1147" s="1318"/>
      <c r="AU1147" s="1318"/>
      <c r="AV1147" s="1318"/>
      <c r="AW1147" s="1318"/>
      <c r="AX1147" s="1318"/>
      <c r="AY1147" s="1318"/>
      <c r="AZ1147" s="1318"/>
      <c r="BA1147" s="1318"/>
      <c r="BB1147" s="1318"/>
      <c r="BC1147" s="1318"/>
      <c r="BD1147" s="1318"/>
      <c r="BE1147" s="1318"/>
      <c r="BF1147" s="1318"/>
      <c r="BG1147" s="1318"/>
      <c r="BH1147" s="1318"/>
      <c r="BI1147" s="1318"/>
      <c r="BJ1147" s="1318"/>
      <c r="BK1147" s="1318"/>
      <c r="BL1147" s="1318"/>
      <c r="BM1147" s="1318"/>
      <c r="BN1147" s="1329"/>
      <c r="BO1147" s="1329"/>
      <c r="BP1147" s="1329"/>
      <c r="BQ1147" s="1329"/>
      <c r="BR1147" s="1329"/>
      <c r="BS1147" s="1329"/>
      <c r="BT1147" s="1329"/>
      <c r="BU1147" s="1329"/>
      <c r="BV1147" s="1329"/>
      <c r="BW1147" s="1329"/>
      <c r="BX1147" s="1329"/>
      <c r="BY1147" s="1329"/>
      <c r="BZ1147" s="1329"/>
      <c r="CA1147" s="1329"/>
      <c r="CB1147" s="1329"/>
      <c r="CC1147" s="1329"/>
      <c r="CD1147" s="1329"/>
      <c r="CE1147" s="1329"/>
      <c r="CF1147" s="1329"/>
      <c r="CG1147" s="1339">
        <f>+AD1147</f>
        <v>10800</v>
      </c>
      <c r="CH1147" s="1378">
        <f t="shared" si="29"/>
        <v>10800</v>
      </c>
      <c r="CI1147" s="1366"/>
    </row>
    <row r="1148" spans="1:87" s="386" customFormat="1" ht="84" customHeight="1">
      <c r="A1148" s="1701"/>
      <c r="B1148" s="1701"/>
      <c r="C1148" s="656"/>
      <c r="D1148" s="2185"/>
      <c r="E1148" s="656"/>
      <c r="F1148" s="2185"/>
      <c r="G1148" s="1552"/>
      <c r="H1148" s="2155"/>
      <c r="I1148" s="1990"/>
      <c r="J1148" s="643"/>
      <c r="K1148" s="2145" t="s">
        <v>1487</v>
      </c>
      <c r="L1148" s="2153"/>
      <c r="M1148" s="2305"/>
      <c r="N1148" s="393"/>
      <c r="O1148" s="394"/>
      <c r="P1148" s="395"/>
      <c r="Q1148" s="393"/>
      <c r="R1148" s="394"/>
      <c r="S1148" s="407"/>
      <c r="T1148" s="408"/>
      <c r="U1148" s="394"/>
      <c r="V1148" s="395"/>
      <c r="W1148" s="393"/>
      <c r="X1148" s="394"/>
      <c r="Y1148" s="407"/>
      <c r="Z1148" s="2160" t="s">
        <v>1488</v>
      </c>
      <c r="AA1148" s="442">
        <v>688</v>
      </c>
      <c r="AB1148" s="752">
        <v>6881</v>
      </c>
      <c r="AC1148" s="1173" t="s">
        <v>1424</v>
      </c>
      <c r="AD1148" s="1796">
        <f>(40*1.5*48)*12</f>
        <v>34560</v>
      </c>
      <c r="AE1148" s="1317"/>
      <c r="AF1148" s="1362"/>
      <c r="AG1148" s="1318"/>
      <c r="AH1148" s="1318"/>
      <c r="AI1148" s="1318"/>
      <c r="AJ1148" s="1318"/>
      <c r="AK1148" s="1318"/>
      <c r="AL1148" s="1318"/>
      <c r="AM1148" s="1318"/>
      <c r="AN1148" s="1318"/>
      <c r="AO1148" s="1318"/>
      <c r="AP1148" s="1318"/>
      <c r="AQ1148" s="1318"/>
      <c r="AR1148" s="1318"/>
      <c r="AS1148" s="1318"/>
      <c r="AT1148" s="1318"/>
      <c r="AU1148" s="1318"/>
      <c r="AV1148" s="1318"/>
      <c r="AW1148" s="1318"/>
      <c r="AX1148" s="1318"/>
      <c r="AY1148" s="1318"/>
      <c r="AZ1148" s="1318"/>
      <c r="BA1148" s="1318"/>
      <c r="BB1148" s="1318"/>
      <c r="BC1148" s="1318"/>
      <c r="BD1148" s="1318"/>
      <c r="BE1148" s="1318"/>
      <c r="BF1148" s="1318"/>
      <c r="BG1148" s="1318"/>
      <c r="BH1148" s="1318"/>
      <c r="BI1148" s="1318"/>
      <c r="BJ1148" s="1318"/>
      <c r="BK1148" s="1318"/>
      <c r="BL1148" s="1318"/>
      <c r="BM1148" s="1318"/>
      <c r="BN1148" s="1329"/>
      <c r="BO1148" s="1329"/>
      <c r="BP1148" s="1329"/>
      <c r="BQ1148" s="1329"/>
      <c r="BR1148" s="1329"/>
      <c r="BS1148" s="1329"/>
      <c r="BT1148" s="1329"/>
      <c r="BU1148" s="1329"/>
      <c r="BV1148" s="1329"/>
      <c r="BW1148" s="1329"/>
      <c r="BX1148" s="1329"/>
      <c r="BY1148" s="1329"/>
      <c r="BZ1148" s="1329"/>
      <c r="CA1148" s="1329"/>
      <c r="CB1148" s="1329"/>
      <c r="CC1148" s="1329"/>
      <c r="CD1148" s="1329"/>
      <c r="CE1148" s="1329"/>
      <c r="CF1148" s="1329"/>
      <c r="CG1148" s="1339">
        <f>+AD1148</f>
        <v>34560</v>
      </c>
      <c r="CH1148" s="1378">
        <f t="shared" si="29"/>
        <v>34560</v>
      </c>
      <c r="CI1148" s="1366"/>
    </row>
    <row r="1149" spans="1:87" s="386" customFormat="1" ht="135" customHeight="1">
      <c r="A1149" s="1701"/>
      <c r="B1149" s="1701"/>
      <c r="C1149" s="656"/>
      <c r="D1149" s="2185"/>
      <c r="E1149" s="656"/>
      <c r="F1149" s="2185"/>
      <c r="G1149" s="1552"/>
      <c r="H1149" s="2155"/>
      <c r="I1149" s="1990"/>
      <c r="J1149" s="643"/>
      <c r="K1149" s="2145" t="s">
        <v>1489</v>
      </c>
      <c r="L1149" s="2153"/>
      <c r="M1149" s="2305"/>
      <c r="N1149" s="393"/>
      <c r="O1149" s="394"/>
      <c r="P1149" s="395"/>
      <c r="Q1149" s="478"/>
      <c r="R1149" s="394"/>
      <c r="S1149" s="407"/>
      <c r="T1149" s="380"/>
      <c r="U1149" s="394"/>
      <c r="V1149" s="395"/>
      <c r="W1149" s="393"/>
      <c r="X1149" s="394"/>
      <c r="Y1149" s="407"/>
      <c r="Z1149" s="413" t="s">
        <v>1472</v>
      </c>
      <c r="AA1149" s="442">
        <v>688</v>
      </c>
      <c r="AB1149" s="752">
        <v>6881</v>
      </c>
      <c r="AC1149" s="1173" t="s">
        <v>1424</v>
      </c>
      <c r="AD1149" s="1796">
        <f>(750*1.5*48)</f>
        <v>54000</v>
      </c>
      <c r="AE1149" s="1317"/>
      <c r="AF1149" s="1362"/>
      <c r="AG1149" s="1318"/>
      <c r="AH1149" s="1318"/>
      <c r="AI1149" s="1318"/>
      <c r="AJ1149" s="1318"/>
      <c r="AK1149" s="1318"/>
      <c r="AL1149" s="1318"/>
      <c r="AM1149" s="1318"/>
      <c r="AN1149" s="1318"/>
      <c r="AO1149" s="1318"/>
      <c r="AP1149" s="1318"/>
      <c r="AQ1149" s="1318"/>
      <c r="AR1149" s="1318"/>
      <c r="AS1149" s="1318"/>
      <c r="AT1149" s="1318"/>
      <c r="AU1149" s="1318"/>
      <c r="AV1149" s="1318"/>
      <c r="AW1149" s="1318"/>
      <c r="AX1149" s="1318"/>
      <c r="AY1149" s="1318"/>
      <c r="AZ1149" s="1318"/>
      <c r="BA1149" s="1318"/>
      <c r="BB1149" s="1318"/>
      <c r="BC1149" s="1318"/>
      <c r="BD1149" s="1318"/>
      <c r="BE1149" s="1318"/>
      <c r="BF1149" s="1318"/>
      <c r="BG1149" s="1318"/>
      <c r="BH1149" s="1318"/>
      <c r="BI1149" s="1318"/>
      <c r="BJ1149" s="1318"/>
      <c r="BK1149" s="1318"/>
      <c r="BL1149" s="1318"/>
      <c r="BM1149" s="1318"/>
      <c r="BN1149" s="1329"/>
      <c r="BO1149" s="1329"/>
      <c r="BP1149" s="1329"/>
      <c r="BQ1149" s="1329"/>
      <c r="BR1149" s="1329"/>
      <c r="BS1149" s="1329"/>
      <c r="BT1149" s="1329"/>
      <c r="BU1149" s="1329"/>
      <c r="BV1149" s="1329"/>
      <c r="BW1149" s="1329"/>
      <c r="BX1149" s="1329"/>
      <c r="BY1149" s="1329"/>
      <c r="BZ1149" s="1329"/>
      <c r="CA1149" s="1329"/>
      <c r="CB1149" s="1329"/>
      <c r="CC1149" s="1329"/>
      <c r="CD1149" s="1329"/>
      <c r="CE1149" s="1329"/>
      <c r="CF1149" s="1329"/>
      <c r="CG1149" s="1339">
        <f>+AD1149</f>
        <v>54000</v>
      </c>
      <c r="CH1149" s="1378">
        <f t="shared" si="29"/>
        <v>54000</v>
      </c>
      <c r="CI1149" s="1366"/>
    </row>
    <row r="1150" spans="1:87" s="386" customFormat="1" ht="108.75" customHeight="1">
      <c r="A1150" s="1716"/>
      <c r="B1150" s="1716"/>
      <c r="C1150" s="805"/>
      <c r="D1150" s="1741"/>
      <c r="E1150" s="805"/>
      <c r="F1150" s="1741"/>
      <c r="G1150" s="769"/>
      <c r="H1150" s="2140"/>
      <c r="I1150" s="1996"/>
      <c r="J1150" s="2171"/>
      <c r="K1150" s="2176" t="s">
        <v>1490</v>
      </c>
      <c r="L1150" s="2174"/>
      <c r="M1150" s="141"/>
      <c r="N1150" s="398"/>
      <c r="O1150" s="396"/>
      <c r="P1150" s="411"/>
      <c r="Q1150" s="1647"/>
      <c r="R1150" s="423"/>
      <c r="S1150" s="397"/>
      <c r="T1150" s="399"/>
      <c r="U1150" s="396"/>
      <c r="V1150" s="411"/>
      <c r="W1150" s="398"/>
      <c r="X1150" s="396"/>
      <c r="Y1150" s="397"/>
      <c r="Z1150" s="2193"/>
      <c r="AA1150" s="570"/>
      <c r="AB1150" s="456"/>
      <c r="AC1150" s="561"/>
      <c r="AD1150" s="1802"/>
      <c r="AE1150" s="1317"/>
      <c r="AF1150" s="1362"/>
      <c r="AG1150" s="1318"/>
      <c r="AH1150" s="1318"/>
      <c r="AI1150" s="1318"/>
      <c r="AJ1150" s="1318"/>
      <c r="AK1150" s="1318"/>
      <c r="AL1150" s="1318"/>
      <c r="AM1150" s="1318"/>
      <c r="AN1150" s="1318"/>
      <c r="AO1150" s="1318"/>
      <c r="AP1150" s="1318"/>
      <c r="AQ1150" s="1318"/>
      <c r="AR1150" s="1318"/>
      <c r="AS1150" s="1318"/>
      <c r="AT1150" s="1318"/>
      <c r="AU1150" s="1318"/>
      <c r="AV1150" s="1318"/>
      <c r="AW1150" s="1318"/>
      <c r="AX1150" s="1318"/>
      <c r="AY1150" s="1318"/>
      <c r="AZ1150" s="1318"/>
      <c r="BA1150" s="1318"/>
      <c r="BB1150" s="1318"/>
      <c r="BC1150" s="1318"/>
      <c r="BD1150" s="1318"/>
      <c r="BE1150" s="1318"/>
      <c r="BF1150" s="1318"/>
      <c r="BG1150" s="1318"/>
      <c r="BH1150" s="1318"/>
      <c r="BI1150" s="1318"/>
      <c r="BJ1150" s="1318"/>
      <c r="BK1150" s="1318"/>
      <c r="BL1150" s="1329"/>
      <c r="BM1150" s="1329"/>
      <c r="BN1150" s="1318"/>
      <c r="BO1150" s="1318"/>
      <c r="BP1150" s="1318"/>
      <c r="BQ1150" s="1318"/>
      <c r="BR1150" s="1318"/>
      <c r="BS1150" s="1318"/>
      <c r="BT1150" s="1318"/>
      <c r="BU1150" s="1318"/>
      <c r="BV1150" s="1318"/>
      <c r="BW1150" s="1318"/>
      <c r="BX1150" s="1318"/>
      <c r="BY1150" s="1318"/>
      <c r="BZ1150" s="1318"/>
      <c r="CA1150" s="1318"/>
      <c r="CB1150" s="1318"/>
      <c r="CC1150" s="1318"/>
      <c r="CD1150" s="1318"/>
      <c r="CE1150" s="1318"/>
      <c r="CF1150" s="1318"/>
      <c r="CG1150" s="1318"/>
      <c r="CH1150" s="1378">
        <f t="shared" si="29"/>
        <v>0</v>
      </c>
      <c r="CI1150" s="1366"/>
    </row>
    <row r="1151" spans="1:87" s="386" customFormat="1" ht="78.75">
      <c r="A1151" s="1701"/>
      <c r="B1151" s="1701"/>
      <c r="C1151" s="656"/>
      <c r="D1151" s="2185"/>
      <c r="E1151" s="656"/>
      <c r="F1151" s="2185"/>
      <c r="G1151" s="1552"/>
      <c r="H1151" s="3096" t="s">
        <v>2593</v>
      </c>
      <c r="I1151" s="1990"/>
      <c r="J1151" s="643"/>
      <c r="K1151" s="766" t="s">
        <v>1491</v>
      </c>
      <c r="L1151" s="3455"/>
      <c r="M1151" s="3458"/>
      <c r="N1151" s="393"/>
      <c r="O1151" s="394"/>
      <c r="P1151" s="395"/>
      <c r="Q1151" s="393"/>
      <c r="R1151" s="394"/>
      <c r="S1151" s="407"/>
      <c r="T1151" s="408"/>
      <c r="U1151" s="394"/>
      <c r="V1151" s="395"/>
      <c r="W1151" s="393"/>
      <c r="X1151" s="394"/>
      <c r="Y1151" s="407"/>
      <c r="Z1151" s="2160"/>
      <c r="AA1151" s="442"/>
      <c r="AB1151" s="752"/>
      <c r="AC1151" s="1173"/>
      <c r="AD1151" s="1796"/>
      <c r="AE1151" s="1317"/>
      <c r="AF1151" s="1362"/>
      <c r="AG1151" s="1318"/>
      <c r="AH1151" s="1318"/>
      <c r="AI1151" s="1318"/>
      <c r="AJ1151" s="1318"/>
      <c r="AK1151" s="1318"/>
      <c r="AL1151" s="1318"/>
      <c r="AM1151" s="1318"/>
      <c r="AN1151" s="1318"/>
      <c r="AO1151" s="1318"/>
      <c r="AP1151" s="1318"/>
      <c r="AQ1151" s="1318"/>
      <c r="AR1151" s="1318"/>
      <c r="AS1151" s="1318"/>
      <c r="AT1151" s="1318"/>
      <c r="AU1151" s="1318"/>
      <c r="AV1151" s="1318"/>
      <c r="AW1151" s="1318"/>
      <c r="AX1151" s="1318"/>
      <c r="AY1151" s="1318"/>
      <c r="AZ1151" s="1318"/>
      <c r="BA1151" s="1318"/>
      <c r="BB1151" s="1318"/>
      <c r="BC1151" s="1318"/>
      <c r="BD1151" s="1318"/>
      <c r="BE1151" s="1318"/>
      <c r="BF1151" s="1318"/>
      <c r="BG1151" s="1318"/>
      <c r="BH1151" s="1318"/>
      <c r="BI1151" s="1318"/>
      <c r="BJ1151" s="1318"/>
      <c r="BK1151" s="1318"/>
      <c r="BL1151" s="1318"/>
      <c r="BM1151" s="1318"/>
      <c r="BN1151" s="1318"/>
      <c r="BO1151" s="1318"/>
      <c r="BP1151" s="1318"/>
      <c r="BQ1151" s="1318"/>
      <c r="BR1151" s="1318"/>
      <c r="BS1151" s="1318"/>
      <c r="BT1151" s="1318"/>
      <c r="BU1151" s="1318"/>
      <c r="BV1151" s="1318"/>
      <c r="BW1151" s="1318"/>
      <c r="BX1151" s="1318"/>
      <c r="BY1151" s="1318"/>
      <c r="BZ1151" s="1318"/>
      <c r="CA1151" s="1318"/>
      <c r="CB1151" s="1318"/>
      <c r="CC1151" s="1318"/>
      <c r="CD1151" s="1318"/>
      <c r="CE1151" s="1318"/>
      <c r="CF1151" s="1318"/>
      <c r="CG1151" s="1318"/>
      <c r="CH1151" s="1378">
        <f t="shared" si="29"/>
        <v>0</v>
      </c>
      <c r="CI1151" s="1366"/>
    </row>
    <row r="1152" spans="1:87" s="386" customFormat="1" ht="24.95" customHeight="1">
      <c r="A1152" s="1701"/>
      <c r="B1152" s="1701"/>
      <c r="C1152" s="656"/>
      <c r="D1152" s="2185"/>
      <c r="E1152" s="656"/>
      <c r="F1152" s="2185"/>
      <c r="G1152" s="1552"/>
      <c r="H1152" s="3096"/>
      <c r="I1152" s="1990"/>
      <c r="J1152" s="643"/>
      <c r="K1152" s="2145"/>
      <c r="L1152" s="3455"/>
      <c r="M1152" s="3458"/>
      <c r="N1152" s="393"/>
      <c r="O1152" s="394"/>
      <c r="P1152" s="395"/>
      <c r="Q1152" s="393"/>
      <c r="R1152" s="394"/>
      <c r="S1152" s="407"/>
      <c r="T1152" s="408"/>
      <c r="U1152" s="394"/>
      <c r="V1152" s="395"/>
      <c r="W1152" s="393"/>
      <c r="X1152" s="394"/>
      <c r="Y1152" s="407"/>
      <c r="Z1152" s="2160"/>
      <c r="AA1152" s="442"/>
      <c r="AB1152" s="752"/>
      <c r="AC1152" s="1173"/>
      <c r="AD1152" s="1796"/>
      <c r="AE1152" s="1317"/>
      <c r="AF1152" s="1362"/>
      <c r="AG1152" s="1318"/>
      <c r="AH1152" s="1318"/>
      <c r="AI1152" s="1318"/>
      <c r="AJ1152" s="1318"/>
      <c r="AK1152" s="1318"/>
      <c r="AL1152" s="1318"/>
      <c r="AM1152" s="1318"/>
      <c r="AN1152" s="1318"/>
      <c r="AO1152" s="1318"/>
      <c r="AP1152" s="1318"/>
      <c r="AQ1152" s="1318"/>
      <c r="AR1152" s="1318"/>
      <c r="AS1152" s="1318"/>
      <c r="AT1152" s="1318"/>
      <c r="AU1152" s="1318"/>
      <c r="AV1152" s="1318"/>
      <c r="AW1152" s="1318"/>
      <c r="AX1152" s="1318"/>
      <c r="AY1152" s="1318"/>
      <c r="AZ1152" s="1318"/>
      <c r="BA1152" s="1318"/>
      <c r="BB1152" s="1318"/>
      <c r="BC1152" s="1318"/>
      <c r="BD1152" s="1318"/>
      <c r="BE1152" s="1318"/>
      <c r="BF1152" s="1318"/>
      <c r="BG1152" s="1318"/>
      <c r="BH1152" s="1318"/>
      <c r="BI1152" s="1318"/>
      <c r="BJ1152" s="1318"/>
      <c r="BK1152" s="1318"/>
      <c r="BL1152" s="1318"/>
      <c r="BM1152" s="1318"/>
      <c r="BN1152" s="1318"/>
      <c r="BO1152" s="1318"/>
      <c r="BP1152" s="1318"/>
      <c r="BQ1152" s="1318"/>
      <c r="BR1152" s="1318"/>
      <c r="BS1152" s="1318"/>
      <c r="BT1152" s="1318"/>
      <c r="BU1152" s="1318"/>
      <c r="BV1152" s="1318"/>
      <c r="BW1152" s="1318"/>
      <c r="BX1152" s="1318"/>
      <c r="BY1152" s="1318"/>
      <c r="BZ1152" s="1318"/>
      <c r="CA1152" s="1318"/>
      <c r="CB1152" s="1318"/>
      <c r="CC1152" s="1318"/>
      <c r="CD1152" s="1318"/>
      <c r="CE1152" s="1318"/>
      <c r="CF1152" s="1318"/>
      <c r="CG1152" s="1318"/>
      <c r="CH1152" s="1378">
        <f t="shared" si="29"/>
        <v>0</v>
      </c>
      <c r="CI1152" s="1366"/>
    </row>
    <row r="1153" spans="1:87" s="386" customFormat="1" ht="51">
      <c r="A1153" s="1701"/>
      <c r="B1153" s="1701"/>
      <c r="C1153" s="656"/>
      <c r="D1153" s="2185"/>
      <c r="E1153" s="656"/>
      <c r="F1153" s="2185"/>
      <c r="G1153" s="1552"/>
      <c r="H1153" s="2155"/>
      <c r="I1153" s="1990"/>
      <c r="J1153" s="643"/>
      <c r="K1153" s="2145" t="s">
        <v>1492</v>
      </c>
      <c r="L1153" s="3455"/>
      <c r="M1153" s="2305"/>
      <c r="N1153" s="393"/>
      <c r="O1153" s="381"/>
      <c r="P1153" s="395"/>
      <c r="Q1153" s="393"/>
      <c r="R1153" s="394"/>
      <c r="S1153" s="407"/>
      <c r="T1153" s="408"/>
      <c r="U1153" s="394"/>
      <c r="V1153" s="395"/>
      <c r="W1153" s="393"/>
      <c r="X1153" s="394"/>
      <c r="Y1153" s="407"/>
      <c r="Z1153" s="2160" t="s">
        <v>1493</v>
      </c>
      <c r="AA1153" s="442">
        <v>688</v>
      </c>
      <c r="AB1153" s="752">
        <v>6881</v>
      </c>
      <c r="AC1153" s="1173" t="s">
        <v>1424</v>
      </c>
      <c r="AD1153" s="1796">
        <f>4*175*48</f>
        <v>33600</v>
      </c>
      <c r="AE1153" s="1317"/>
      <c r="AF1153" s="1362"/>
      <c r="AG1153" s="1318"/>
      <c r="AH1153" s="1318"/>
      <c r="AI1153" s="1318"/>
      <c r="AJ1153" s="1318"/>
      <c r="AK1153" s="1318"/>
      <c r="AL1153" s="1318"/>
      <c r="AM1153" s="1318"/>
      <c r="AN1153" s="1318"/>
      <c r="AO1153" s="1318"/>
      <c r="AP1153" s="1318"/>
      <c r="AQ1153" s="1318"/>
      <c r="AR1153" s="1318"/>
      <c r="AS1153" s="1318"/>
      <c r="AT1153" s="1318"/>
      <c r="AU1153" s="1318"/>
      <c r="AV1153" s="1318"/>
      <c r="AW1153" s="1318"/>
      <c r="AX1153" s="1318"/>
      <c r="AY1153" s="1318"/>
      <c r="AZ1153" s="1318"/>
      <c r="BA1153" s="1318"/>
      <c r="BB1153" s="1318"/>
      <c r="BC1153" s="1318"/>
      <c r="BD1153" s="1318"/>
      <c r="BE1153" s="1318"/>
      <c r="BF1153" s="1318"/>
      <c r="BG1153" s="1318"/>
      <c r="BH1153" s="1318"/>
      <c r="BI1153" s="1318"/>
      <c r="BJ1153" s="1318"/>
      <c r="BK1153" s="1318"/>
      <c r="BL1153" s="1318"/>
      <c r="BM1153" s="1318"/>
      <c r="BN1153" s="1329"/>
      <c r="BO1153" s="1329"/>
      <c r="BP1153" s="1329"/>
      <c r="BQ1153" s="1329"/>
      <c r="BR1153" s="1329"/>
      <c r="BS1153" s="1329"/>
      <c r="BT1153" s="1329"/>
      <c r="BU1153" s="1329"/>
      <c r="BV1153" s="1329"/>
      <c r="BW1153" s="1329"/>
      <c r="BX1153" s="1329"/>
      <c r="BY1153" s="1329"/>
      <c r="BZ1153" s="1329"/>
      <c r="CA1153" s="1329"/>
      <c r="CB1153" s="1329"/>
      <c r="CC1153" s="1329"/>
      <c r="CD1153" s="1329"/>
      <c r="CE1153" s="1329"/>
      <c r="CF1153" s="1329"/>
      <c r="CG1153" s="1339">
        <f>+AD1153</f>
        <v>33600</v>
      </c>
      <c r="CH1153" s="1378">
        <f t="shared" si="29"/>
        <v>33600</v>
      </c>
      <c r="CI1153" s="1366"/>
    </row>
    <row r="1154" spans="1:87" s="386" customFormat="1" ht="24.95" customHeight="1">
      <c r="A1154" s="1701"/>
      <c r="B1154" s="1701"/>
      <c r="C1154" s="656"/>
      <c r="D1154" s="2185"/>
      <c r="E1154" s="656"/>
      <c r="F1154" s="2185"/>
      <c r="G1154" s="1552"/>
      <c r="H1154" s="2155"/>
      <c r="I1154" s="1990"/>
      <c r="J1154" s="643"/>
      <c r="K1154" s="2145"/>
      <c r="L1154" s="2153"/>
      <c r="M1154" s="2305"/>
      <c r="N1154" s="393"/>
      <c r="O1154" s="394"/>
      <c r="P1154" s="389"/>
      <c r="Q1154" s="393"/>
      <c r="R1154" s="394"/>
      <c r="S1154" s="407"/>
      <c r="T1154" s="408"/>
      <c r="U1154" s="394"/>
      <c r="V1154" s="395"/>
      <c r="W1154" s="393"/>
      <c r="X1154" s="394"/>
      <c r="Y1154" s="407"/>
      <c r="Z1154" s="2160"/>
      <c r="AA1154" s="442"/>
      <c r="AB1154" s="752"/>
      <c r="AC1154" s="1173"/>
      <c r="AD1154" s="1796"/>
      <c r="AE1154" s="1317"/>
      <c r="AF1154" s="1362"/>
      <c r="AG1154" s="1318"/>
      <c r="AH1154" s="1318"/>
      <c r="AI1154" s="1318"/>
      <c r="AJ1154" s="1318"/>
      <c r="AK1154" s="1318"/>
      <c r="AL1154" s="1318"/>
      <c r="AM1154" s="1318"/>
      <c r="AN1154" s="1318"/>
      <c r="AO1154" s="1318"/>
      <c r="AP1154" s="1318"/>
      <c r="AQ1154" s="1318"/>
      <c r="AR1154" s="1318"/>
      <c r="AS1154" s="1318"/>
      <c r="AT1154" s="1318"/>
      <c r="AU1154" s="1318"/>
      <c r="AV1154" s="1318"/>
      <c r="AW1154" s="1318"/>
      <c r="AX1154" s="1318"/>
      <c r="AY1154" s="1318"/>
      <c r="AZ1154" s="1318"/>
      <c r="BA1154" s="1318"/>
      <c r="BB1154" s="1318"/>
      <c r="BC1154" s="1318"/>
      <c r="BD1154" s="1318"/>
      <c r="BE1154" s="1318"/>
      <c r="BF1154" s="1318"/>
      <c r="BG1154" s="1318"/>
      <c r="BH1154" s="1318"/>
      <c r="BI1154" s="1318"/>
      <c r="BJ1154" s="1318"/>
      <c r="BK1154" s="1318"/>
      <c r="BL1154" s="1318"/>
      <c r="BM1154" s="1318"/>
      <c r="BN1154" s="1318"/>
      <c r="BO1154" s="1318"/>
      <c r="BP1154" s="1318"/>
      <c r="BQ1154" s="1318"/>
      <c r="BR1154" s="1318"/>
      <c r="BS1154" s="1318"/>
      <c r="BT1154" s="1318"/>
      <c r="BU1154" s="1318"/>
      <c r="BV1154" s="1318"/>
      <c r="BW1154" s="1318"/>
      <c r="BX1154" s="1318"/>
      <c r="BY1154" s="1318"/>
      <c r="BZ1154" s="1318"/>
      <c r="CA1154" s="1318"/>
      <c r="CB1154" s="1318"/>
      <c r="CC1154" s="1318"/>
      <c r="CD1154" s="1318"/>
      <c r="CE1154" s="1318"/>
      <c r="CF1154" s="1318"/>
      <c r="CG1154" s="1318"/>
      <c r="CH1154" s="1378">
        <f t="shared" si="29"/>
        <v>0</v>
      </c>
      <c r="CI1154" s="1366"/>
    </row>
    <row r="1155" spans="1:87" s="386" customFormat="1" ht="57.75" customHeight="1">
      <c r="A1155" s="1701"/>
      <c r="B1155" s="1701"/>
      <c r="C1155" s="656"/>
      <c r="D1155" s="2185"/>
      <c r="E1155" s="656"/>
      <c r="F1155" s="2185"/>
      <c r="G1155" s="1552"/>
      <c r="H1155" s="2155"/>
      <c r="I1155" s="1990"/>
      <c r="J1155" s="643"/>
      <c r="K1155" s="2145" t="s">
        <v>1494</v>
      </c>
      <c r="L1155" s="2153"/>
      <c r="M1155" s="2305"/>
      <c r="N1155" s="393"/>
      <c r="O1155" s="381"/>
      <c r="P1155" s="395"/>
      <c r="Q1155" s="393"/>
      <c r="R1155" s="394"/>
      <c r="S1155" s="407"/>
      <c r="T1155" s="408"/>
      <c r="U1155" s="394"/>
      <c r="V1155" s="395"/>
      <c r="W1155" s="393"/>
      <c r="X1155" s="394"/>
      <c r="Y1155" s="407"/>
      <c r="Z1155" s="2160" t="s">
        <v>1495</v>
      </c>
      <c r="AA1155" s="442">
        <v>613</v>
      </c>
      <c r="AB1155" s="752"/>
      <c r="AC1155" s="1173" t="s">
        <v>1422</v>
      </c>
      <c r="AD1155" s="1796">
        <f>2000*3</f>
        <v>6000</v>
      </c>
      <c r="AE1155" s="1317"/>
      <c r="AF1155" s="1362"/>
      <c r="AG1155" s="1318"/>
      <c r="AH1155" s="1318"/>
      <c r="AI1155" s="1318"/>
      <c r="AJ1155" s="1318"/>
      <c r="AK1155" s="1318"/>
      <c r="AL1155" s="1318"/>
      <c r="AM1155" s="1318"/>
      <c r="AN1155" s="1318"/>
      <c r="AO1155" s="1318"/>
      <c r="AP1155" s="1318"/>
      <c r="AQ1155" s="1318"/>
      <c r="AR1155" s="1318"/>
      <c r="AS1155" s="1318"/>
      <c r="AT1155" s="1318"/>
      <c r="AU1155" s="1318"/>
      <c r="AV1155" s="1318"/>
      <c r="AW1155" s="1318"/>
      <c r="AX1155" s="1318"/>
      <c r="AY1155" s="1318"/>
      <c r="AZ1155" s="1318"/>
      <c r="BA1155" s="1329"/>
      <c r="BB1155" s="1318"/>
      <c r="BC1155" s="1318"/>
      <c r="BD1155" s="1318"/>
      <c r="BE1155" s="1318"/>
      <c r="BF1155" s="1318"/>
      <c r="BG1155" s="1318"/>
      <c r="BH1155" s="1318"/>
      <c r="BI1155" s="1318"/>
      <c r="BJ1155" s="1318"/>
      <c r="BK1155" s="1318"/>
      <c r="BL1155" s="1318"/>
      <c r="BM1155" s="1318"/>
      <c r="BN1155" s="1318"/>
      <c r="BO1155" s="1318"/>
      <c r="BP1155" s="1318"/>
      <c r="BQ1155" s="1318"/>
      <c r="BR1155" s="1318"/>
      <c r="BS1155" s="1318"/>
      <c r="BT1155" s="1318"/>
      <c r="BU1155" s="1318"/>
      <c r="BV1155" s="1318"/>
      <c r="BW1155" s="1329">
        <f>+AD1155</f>
        <v>6000</v>
      </c>
      <c r="BX1155" s="1318"/>
      <c r="BY1155" s="1318"/>
      <c r="BZ1155" s="1318"/>
      <c r="CA1155" s="1318"/>
      <c r="CB1155" s="1318"/>
      <c r="CC1155" s="1318"/>
      <c r="CD1155" s="1318"/>
      <c r="CE1155" s="1318"/>
      <c r="CF1155" s="1318"/>
      <c r="CG1155" s="1318"/>
      <c r="CH1155" s="1378">
        <f t="shared" si="29"/>
        <v>6000</v>
      </c>
      <c r="CI1155" s="1366"/>
    </row>
    <row r="1156" spans="1:87" s="386" customFormat="1" ht="64.5" customHeight="1">
      <c r="A1156" s="1701"/>
      <c r="B1156" s="1701"/>
      <c r="C1156" s="656"/>
      <c r="D1156" s="2185"/>
      <c r="E1156" s="656"/>
      <c r="F1156" s="2185"/>
      <c r="G1156" s="1552"/>
      <c r="H1156" s="2155"/>
      <c r="I1156" s="1990"/>
      <c r="J1156" s="643"/>
      <c r="K1156" s="2145" t="s">
        <v>1496</v>
      </c>
      <c r="L1156" s="2153"/>
      <c r="M1156" s="2305"/>
      <c r="N1156" s="393"/>
      <c r="O1156" s="381"/>
      <c r="P1156" s="395"/>
      <c r="Q1156" s="393"/>
      <c r="R1156" s="394"/>
      <c r="S1156" s="407"/>
      <c r="T1156" s="408"/>
      <c r="U1156" s="394"/>
      <c r="V1156" s="395"/>
      <c r="W1156" s="393"/>
      <c r="X1156" s="394"/>
      <c r="Y1156" s="407"/>
      <c r="Z1156" s="2160" t="s">
        <v>1497</v>
      </c>
      <c r="AA1156" s="442">
        <v>611</v>
      </c>
      <c r="AB1156" s="752"/>
      <c r="AC1156" s="1173" t="s">
        <v>348</v>
      </c>
      <c r="AD1156" s="1796">
        <f>4*3000</f>
        <v>12000</v>
      </c>
      <c r="AE1156" s="1317"/>
      <c r="AF1156" s="1362"/>
      <c r="AG1156" s="1318"/>
      <c r="AH1156" s="1318"/>
      <c r="AI1156" s="1318"/>
      <c r="AJ1156" s="1318"/>
      <c r="AK1156" s="1318"/>
      <c r="AL1156" s="1318"/>
      <c r="AM1156" s="1318"/>
      <c r="AN1156" s="1318"/>
      <c r="AO1156" s="1318"/>
      <c r="AP1156" s="1318"/>
      <c r="AQ1156" s="1318"/>
      <c r="AR1156" s="1318"/>
      <c r="AS1156" s="1318"/>
      <c r="AT1156" s="1318"/>
      <c r="AU1156" s="1318"/>
      <c r="AV1156" s="1318"/>
      <c r="AW1156" s="1318"/>
      <c r="AX1156" s="1318"/>
      <c r="AY1156" s="1329"/>
      <c r="AZ1156" s="1329"/>
      <c r="BA1156" s="1318"/>
      <c r="BB1156" s="1318"/>
      <c r="BC1156" s="1318"/>
      <c r="BD1156" s="1318"/>
      <c r="BE1156" s="1318"/>
      <c r="BF1156" s="1318"/>
      <c r="BG1156" s="1318"/>
      <c r="BH1156" s="1318"/>
      <c r="BI1156" s="1318"/>
      <c r="BJ1156" s="1318"/>
      <c r="BK1156" s="1318"/>
      <c r="BL1156" s="1318"/>
      <c r="BM1156" s="1318"/>
      <c r="BN1156" s="1318"/>
      <c r="BO1156" s="1318"/>
      <c r="BP1156" s="1318"/>
      <c r="BQ1156" s="1318"/>
      <c r="BR1156" s="1318"/>
      <c r="BS1156" s="1318"/>
      <c r="BT1156" s="1318"/>
      <c r="BU1156" s="1318"/>
      <c r="BV1156" s="1329">
        <f>+AD1156</f>
        <v>12000</v>
      </c>
      <c r="BW1156" s="1318"/>
      <c r="BX1156" s="1318"/>
      <c r="BY1156" s="1318"/>
      <c r="BZ1156" s="1318"/>
      <c r="CA1156" s="1318"/>
      <c r="CB1156" s="1318"/>
      <c r="CC1156" s="1318"/>
      <c r="CD1156" s="1318"/>
      <c r="CE1156" s="1318"/>
      <c r="CF1156" s="1318"/>
      <c r="CG1156" s="1318"/>
      <c r="CH1156" s="1378">
        <f t="shared" si="29"/>
        <v>12000</v>
      </c>
      <c r="CI1156" s="1366"/>
    </row>
    <row r="1157" spans="1:87" s="386" customFormat="1" ht="64.5" customHeight="1">
      <c r="A1157" s="1701"/>
      <c r="B1157" s="1701"/>
      <c r="C1157" s="656"/>
      <c r="D1157" s="2185"/>
      <c r="E1157" s="656"/>
      <c r="F1157" s="2185"/>
      <c r="G1157" s="1552"/>
      <c r="H1157" s="2155"/>
      <c r="I1157" s="1990"/>
      <c r="J1157" s="643"/>
      <c r="K1157" s="2145" t="s">
        <v>1498</v>
      </c>
      <c r="L1157" s="2153"/>
      <c r="M1157" s="2305"/>
      <c r="N1157" s="393"/>
      <c r="O1157" s="381"/>
      <c r="P1157" s="395"/>
      <c r="Q1157" s="393"/>
      <c r="R1157" s="394"/>
      <c r="S1157" s="407"/>
      <c r="T1157" s="408"/>
      <c r="U1157" s="394"/>
      <c r="V1157" s="395"/>
      <c r="W1157" s="393"/>
      <c r="X1157" s="394"/>
      <c r="Y1157" s="407"/>
      <c r="Z1157" s="2160" t="s">
        <v>1499</v>
      </c>
      <c r="AA1157" s="442">
        <v>613</v>
      </c>
      <c r="AB1157" s="752"/>
      <c r="AC1157" s="1173" t="s">
        <v>1422</v>
      </c>
      <c r="AD1157" s="1796">
        <f>8000*3</f>
        <v>24000</v>
      </c>
      <c r="AE1157" s="1317"/>
      <c r="AF1157" s="1362"/>
      <c r="AG1157" s="1318"/>
      <c r="AH1157" s="1318"/>
      <c r="AI1157" s="1318"/>
      <c r="AJ1157" s="1318"/>
      <c r="AK1157" s="1318"/>
      <c r="AL1157" s="1318"/>
      <c r="AM1157" s="1318"/>
      <c r="AN1157" s="1318"/>
      <c r="AO1157" s="1318"/>
      <c r="AP1157" s="1318"/>
      <c r="AQ1157" s="1318"/>
      <c r="AR1157" s="1318"/>
      <c r="AS1157" s="1318"/>
      <c r="AT1157" s="1318"/>
      <c r="AU1157" s="1318"/>
      <c r="AV1157" s="1318"/>
      <c r="AW1157" s="1318"/>
      <c r="AX1157" s="1318"/>
      <c r="AY1157" s="1329"/>
      <c r="AZ1157" s="1329"/>
      <c r="BA1157" s="1329"/>
      <c r="BB1157" s="1318"/>
      <c r="BC1157" s="1318"/>
      <c r="BD1157" s="1318"/>
      <c r="BE1157" s="1318"/>
      <c r="BF1157" s="1318"/>
      <c r="BG1157" s="1318"/>
      <c r="BH1157" s="1318"/>
      <c r="BI1157" s="1318"/>
      <c r="BJ1157" s="1318"/>
      <c r="BK1157" s="1318"/>
      <c r="BL1157" s="1318"/>
      <c r="BM1157" s="1318"/>
      <c r="BN1157" s="1318"/>
      <c r="BO1157" s="1318"/>
      <c r="BP1157" s="1318"/>
      <c r="BQ1157" s="1318"/>
      <c r="BR1157" s="1318"/>
      <c r="BS1157" s="1318"/>
      <c r="BT1157" s="1318"/>
      <c r="BU1157" s="1318"/>
      <c r="BV1157" s="1318"/>
      <c r="BW1157" s="1329">
        <f>+AD1157</f>
        <v>24000</v>
      </c>
      <c r="BX1157" s="1318"/>
      <c r="BY1157" s="1318"/>
      <c r="BZ1157" s="1318"/>
      <c r="CA1157" s="1318"/>
      <c r="CB1157" s="1318"/>
      <c r="CC1157" s="1318"/>
      <c r="CD1157" s="1318"/>
      <c r="CE1157" s="1318"/>
      <c r="CF1157" s="1318"/>
      <c r="CG1157" s="1318"/>
      <c r="CH1157" s="1378">
        <f t="shared" si="29"/>
        <v>24000</v>
      </c>
      <c r="CI1157" s="1366"/>
    </row>
    <row r="1158" spans="1:87" s="386" customFormat="1" ht="47.25" customHeight="1">
      <c r="A1158" s="1701"/>
      <c r="B1158" s="1701"/>
      <c r="C1158" s="656"/>
      <c r="D1158" s="2185"/>
      <c r="E1158" s="656"/>
      <c r="F1158" s="2185"/>
      <c r="G1158" s="1552"/>
      <c r="H1158" s="2155"/>
      <c r="I1158" s="1990"/>
      <c r="J1158" s="643"/>
      <c r="K1158" s="2145" t="s">
        <v>1500</v>
      </c>
      <c r="L1158" s="2153"/>
      <c r="M1158" s="2305"/>
      <c r="N1158" s="393"/>
      <c r="O1158" s="394"/>
      <c r="P1158" s="389"/>
      <c r="Q1158" s="393"/>
      <c r="R1158" s="394"/>
      <c r="S1158" s="407"/>
      <c r="T1158" s="408"/>
      <c r="U1158" s="394"/>
      <c r="V1158" s="395"/>
      <c r="W1158" s="393"/>
      <c r="X1158" s="394"/>
      <c r="Y1158" s="407"/>
      <c r="Z1158" s="2160" t="s">
        <v>1501</v>
      </c>
      <c r="AA1158" s="442">
        <v>688</v>
      </c>
      <c r="AB1158" s="752">
        <v>6881</v>
      </c>
      <c r="AC1158" s="1173" t="s">
        <v>1424</v>
      </c>
      <c r="AD1158" s="1796">
        <f>1*175*48</f>
        <v>8400</v>
      </c>
      <c r="AE1158" s="1317"/>
      <c r="AF1158" s="1362"/>
      <c r="AG1158" s="1318"/>
      <c r="AH1158" s="1318"/>
      <c r="AI1158" s="1318"/>
      <c r="AJ1158" s="1318"/>
      <c r="AK1158" s="1318"/>
      <c r="AL1158" s="1318"/>
      <c r="AM1158" s="1318"/>
      <c r="AN1158" s="1318"/>
      <c r="AO1158" s="1318"/>
      <c r="AP1158" s="1318"/>
      <c r="AQ1158" s="1318"/>
      <c r="AR1158" s="1318"/>
      <c r="AS1158" s="1318"/>
      <c r="AT1158" s="1318"/>
      <c r="AU1158" s="1318"/>
      <c r="AV1158" s="1318"/>
      <c r="AW1158" s="1318"/>
      <c r="AX1158" s="1318"/>
      <c r="AY1158" s="1318"/>
      <c r="AZ1158" s="1318"/>
      <c r="BA1158" s="1318"/>
      <c r="BB1158" s="1318"/>
      <c r="BC1158" s="1318"/>
      <c r="BD1158" s="1318"/>
      <c r="BE1158" s="1318"/>
      <c r="BF1158" s="1318"/>
      <c r="BG1158" s="1318"/>
      <c r="BH1158" s="1318"/>
      <c r="BI1158" s="1318"/>
      <c r="BJ1158" s="1318"/>
      <c r="BK1158" s="1318"/>
      <c r="BL1158" s="1318"/>
      <c r="BM1158" s="1318"/>
      <c r="BN1158" s="1329"/>
      <c r="BO1158" s="1329"/>
      <c r="BP1158" s="1329"/>
      <c r="BQ1158" s="1329"/>
      <c r="BR1158" s="1329"/>
      <c r="BS1158" s="1329"/>
      <c r="BT1158" s="1329"/>
      <c r="BU1158" s="1329"/>
      <c r="BV1158" s="1329"/>
      <c r="BW1158" s="1329"/>
      <c r="BX1158" s="1329"/>
      <c r="BY1158" s="1329"/>
      <c r="BZ1158" s="1329"/>
      <c r="CA1158" s="1329"/>
      <c r="CB1158" s="1329"/>
      <c r="CC1158" s="1329"/>
      <c r="CD1158" s="1329"/>
      <c r="CE1158" s="1329"/>
      <c r="CF1158" s="1329"/>
      <c r="CG1158" s="1339">
        <f>+AD1158</f>
        <v>8400</v>
      </c>
      <c r="CH1158" s="1378">
        <f t="shared" si="29"/>
        <v>8400</v>
      </c>
      <c r="CI1158" s="1366"/>
    </row>
    <row r="1159" spans="1:87" s="386" customFormat="1" ht="26.25" customHeight="1">
      <c r="A1159" s="1701"/>
      <c r="B1159" s="1701"/>
      <c r="C1159" s="656"/>
      <c r="D1159" s="2185"/>
      <c r="E1159" s="656"/>
      <c r="F1159" s="2185"/>
      <c r="G1159" s="1552"/>
      <c r="H1159" s="2155"/>
      <c r="I1159" s="1990"/>
      <c r="J1159" s="643"/>
      <c r="K1159" s="2145" t="s">
        <v>1502</v>
      </c>
      <c r="L1159" s="2153"/>
      <c r="M1159" s="2305"/>
      <c r="N1159" s="393"/>
      <c r="O1159" s="394"/>
      <c r="P1159" s="389"/>
      <c r="Q1159" s="393"/>
      <c r="R1159" s="394"/>
      <c r="S1159" s="407"/>
      <c r="T1159" s="408"/>
      <c r="U1159" s="394"/>
      <c r="V1159" s="395"/>
      <c r="W1159" s="393"/>
      <c r="X1159" s="394"/>
      <c r="Y1159" s="407"/>
      <c r="Z1159" s="2160" t="s">
        <v>1503</v>
      </c>
      <c r="AA1159" s="442">
        <v>613</v>
      </c>
      <c r="AB1159" s="752"/>
      <c r="AC1159" s="1173" t="s">
        <v>1422</v>
      </c>
      <c r="AD1159" s="1796">
        <v>40000</v>
      </c>
      <c r="AE1159" s="1317"/>
      <c r="AF1159" s="1362"/>
      <c r="AG1159" s="1318"/>
      <c r="AH1159" s="1318"/>
      <c r="AI1159" s="1318"/>
      <c r="AJ1159" s="1318"/>
      <c r="AK1159" s="1318"/>
      <c r="AL1159" s="1318"/>
      <c r="AM1159" s="1318"/>
      <c r="AN1159" s="1318"/>
      <c r="AO1159" s="1318"/>
      <c r="AP1159" s="1318"/>
      <c r="AQ1159" s="1318"/>
      <c r="AR1159" s="1318"/>
      <c r="AS1159" s="1318"/>
      <c r="AT1159" s="1318"/>
      <c r="AU1159" s="1318"/>
      <c r="AV1159" s="1318"/>
      <c r="AW1159" s="1318"/>
      <c r="AX1159" s="1318"/>
      <c r="AY1159" s="1318"/>
      <c r="AZ1159" s="1318"/>
      <c r="BA1159" s="1329"/>
      <c r="BB1159" s="1318"/>
      <c r="BC1159" s="1318"/>
      <c r="BD1159" s="1318"/>
      <c r="BE1159" s="1318"/>
      <c r="BF1159" s="1318"/>
      <c r="BG1159" s="1318"/>
      <c r="BH1159" s="1318"/>
      <c r="BI1159" s="1318"/>
      <c r="BJ1159" s="1318"/>
      <c r="BK1159" s="1318"/>
      <c r="BL1159" s="1318"/>
      <c r="BM1159" s="1318"/>
      <c r="BN1159" s="1318"/>
      <c r="BO1159" s="1318"/>
      <c r="BP1159" s="1318"/>
      <c r="BQ1159" s="1318"/>
      <c r="BR1159" s="1318"/>
      <c r="BS1159" s="1318"/>
      <c r="BT1159" s="1318"/>
      <c r="BU1159" s="1318"/>
      <c r="BV1159" s="1318"/>
      <c r="BW1159" s="1329">
        <f>+AD1159</f>
        <v>40000</v>
      </c>
      <c r="BX1159" s="1318"/>
      <c r="BY1159" s="1318"/>
      <c r="BZ1159" s="1318"/>
      <c r="CA1159" s="1318"/>
      <c r="CB1159" s="1318"/>
      <c r="CC1159" s="1318"/>
      <c r="CD1159" s="1318"/>
      <c r="CE1159" s="1318"/>
      <c r="CF1159" s="1318"/>
      <c r="CG1159" s="1318"/>
      <c r="CH1159" s="1378">
        <f t="shared" si="29"/>
        <v>40000</v>
      </c>
      <c r="CI1159" s="1366"/>
    </row>
    <row r="1160" spans="1:87" s="386" customFormat="1" ht="24.95" customHeight="1">
      <c r="A1160" s="1701"/>
      <c r="B1160" s="1701"/>
      <c r="C1160" s="656"/>
      <c r="D1160" s="2185"/>
      <c r="E1160" s="656"/>
      <c r="F1160" s="2185"/>
      <c r="G1160" s="1552"/>
      <c r="H1160" s="2155"/>
      <c r="I1160" s="1990"/>
      <c r="J1160" s="643"/>
      <c r="K1160" s="2145"/>
      <c r="L1160" s="2153"/>
      <c r="M1160" s="2305"/>
      <c r="N1160" s="393"/>
      <c r="O1160" s="394"/>
      <c r="P1160" s="395"/>
      <c r="Q1160" s="393"/>
      <c r="R1160" s="394"/>
      <c r="S1160" s="407"/>
      <c r="T1160" s="408"/>
      <c r="U1160" s="394"/>
      <c r="V1160" s="395"/>
      <c r="W1160" s="393"/>
      <c r="X1160" s="394"/>
      <c r="Y1160" s="407"/>
      <c r="Z1160" s="2160"/>
      <c r="AA1160" s="442"/>
      <c r="AB1160" s="752"/>
      <c r="AC1160" s="1173"/>
      <c r="AD1160" s="1796"/>
      <c r="AE1160" s="1317"/>
      <c r="AF1160" s="1362"/>
      <c r="AG1160" s="1318"/>
      <c r="AH1160" s="1318"/>
      <c r="AI1160" s="1318"/>
      <c r="AJ1160" s="1318"/>
      <c r="AK1160" s="1318"/>
      <c r="AL1160" s="1318"/>
      <c r="AM1160" s="1318"/>
      <c r="AN1160" s="1318"/>
      <c r="AO1160" s="1318"/>
      <c r="AP1160" s="1318"/>
      <c r="AQ1160" s="1318"/>
      <c r="AR1160" s="1318"/>
      <c r="AS1160" s="1318"/>
      <c r="AT1160" s="1318"/>
      <c r="AU1160" s="1318"/>
      <c r="AV1160" s="1318"/>
      <c r="AW1160" s="1318"/>
      <c r="AX1160" s="1318"/>
      <c r="AY1160" s="1318"/>
      <c r="AZ1160" s="1318"/>
      <c r="BA1160" s="1318"/>
      <c r="BB1160" s="1318"/>
      <c r="BC1160" s="1318"/>
      <c r="BD1160" s="1318"/>
      <c r="BE1160" s="1318"/>
      <c r="BF1160" s="1318"/>
      <c r="BG1160" s="1318"/>
      <c r="BH1160" s="1318"/>
      <c r="BI1160" s="1318"/>
      <c r="BJ1160" s="1318"/>
      <c r="BK1160" s="1318"/>
      <c r="BL1160" s="1318"/>
      <c r="BM1160" s="1318"/>
      <c r="BN1160" s="1318"/>
      <c r="BO1160" s="1318"/>
      <c r="BP1160" s="1318"/>
      <c r="BQ1160" s="1318"/>
      <c r="BR1160" s="1318"/>
      <c r="BS1160" s="1318"/>
      <c r="BT1160" s="1318"/>
      <c r="BU1160" s="1318"/>
      <c r="BV1160" s="1318"/>
      <c r="BW1160" s="1318"/>
      <c r="BX1160" s="1318"/>
      <c r="BY1160" s="1318"/>
      <c r="BZ1160" s="1318"/>
      <c r="CA1160" s="1318"/>
      <c r="CB1160" s="1318"/>
      <c r="CC1160" s="1318"/>
      <c r="CD1160" s="1318"/>
      <c r="CE1160" s="1318"/>
      <c r="CF1160" s="1318"/>
      <c r="CG1160" s="1318"/>
      <c r="CH1160" s="1378">
        <f t="shared" si="29"/>
        <v>0</v>
      </c>
      <c r="CI1160" s="1366"/>
    </row>
    <row r="1161" spans="1:87" s="386" customFormat="1" ht="52.5">
      <c r="A1161" s="1701"/>
      <c r="B1161" s="1701"/>
      <c r="C1161" s="656"/>
      <c r="D1161" s="2185"/>
      <c r="E1161" s="656"/>
      <c r="F1161" s="2185"/>
      <c r="G1161" s="1552"/>
      <c r="H1161" s="2155"/>
      <c r="I1161" s="1990"/>
      <c r="J1161" s="643"/>
      <c r="K1161" s="766" t="s">
        <v>1504</v>
      </c>
      <c r="L1161" s="3455"/>
      <c r="M1161" s="3458"/>
      <c r="N1161" s="393"/>
      <c r="O1161" s="394"/>
      <c r="P1161" s="395"/>
      <c r="Q1161" s="393"/>
      <c r="R1161" s="394"/>
      <c r="S1161" s="407"/>
      <c r="T1161" s="408"/>
      <c r="U1161" s="394"/>
      <c r="V1161" s="395"/>
      <c r="W1161" s="393"/>
      <c r="X1161" s="394"/>
      <c r="Y1161" s="407"/>
      <c r="Z1161" s="2160"/>
      <c r="AA1161" s="442"/>
      <c r="AB1161" s="752"/>
      <c r="AC1161" s="1173"/>
      <c r="AD1161" s="1796"/>
      <c r="AE1161" s="1317"/>
      <c r="AF1161" s="1362"/>
      <c r="AG1161" s="1318"/>
      <c r="AH1161" s="1318"/>
      <c r="AI1161" s="1318"/>
      <c r="AJ1161" s="1318"/>
      <c r="AK1161" s="1318"/>
      <c r="AL1161" s="1318"/>
      <c r="AM1161" s="1318"/>
      <c r="AN1161" s="1318"/>
      <c r="AO1161" s="1318"/>
      <c r="AP1161" s="1318"/>
      <c r="AQ1161" s="1318"/>
      <c r="AR1161" s="1318"/>
      <c r="AS1161" s="1318"/>
      <c r="AT1161" s="1318"/>
      <c r="AU1161" s="1318"/>
      <c r="AV1161" s="1318"/>
      <c r="AW1161" s="1318"/>
      <c r="AX1161" s="1318"/>
      <c r="AY1161" s="1318"/>
      <c r="AZ1161" s="1318"/>
      <c r="BA1161" s="1318"/>
      <c r="BB1161" s="1318"/>
      <c r="BC1161" s="1318"/>
      <c r="BD1161" s="1318"/>
      <c r="BE1161" s="1318"/>
      <c r="BF1161" s="1318"/>
      <c r="BG1161" s="1318"/>
      <c r="BH1161" s="1318"/>
      <c r="BI1161" s="1318"/>
      <c r="BJ1161" s="1318"/>
      <c r="BK1161" s="1318"/>
      <c r="BL1161" s="1318"/>
      <c r="BM1161" s="1318"/>
      <c r="BN1161" s="1318"/>
      <c r="BO1161" s="1318"/>
      <c r="BP1161" s="1318"/>
      <c r="BQ1161" s="1318"/>
      <c r="BR1161" s="1318"/>
      <c r="BS1161" s="1318"/>
      <c r="BT1161" s="1318"/>
      <c r="BU1161" s="1318"/>
      <c r="BV1161" s="1318"/>
      <c r="BW1161" s="1318"/>
      <c r="BX1161" s="1318"/>
      <c r="BY1161" s="1318"/>
      <c r="BZ1161" s="1318"/>
      <c r="CA1161" s="1318"/>
      <c r="CB1161" s="1318"/>
      <c r="CC1161" s="1318"/>
      <c r="CD1161" s="1318"/>
      <c r="CE1161" s="1318"/>
      <c r="CF1161" s="1318"/>
      <c r="CG1161" s="1318"/>
      <c r="CH1161" s="1378">
        <f t="shared" si="29"/>
        <v>0</v>
      </c>
      <c r="CI1161" s="1366"/>
    </row>
    <row r="1162" spans="1:87" s="386" customFormat="1" ht="24.95" customHeight="1">
      <c r="A1162" s="1701"/>
      <c r="B1162" s="1701"/>
      <c r="C1162" s="656"/>
      <c r="D1162" s="2185"/>
      <c r="E1162" s="656"/>
      <c r="F1162" s="2185"/>
      <c r="G1162" s="1552"/>
      <c r="H1162" s="2155"/>
      <c r="I1162" s="1990"/>
      <c r="J1162" s="643"/>
      <c r="K1162" s="2145"/>
      <c r="L1162" s="3455"/>
      <c r="M1162" s="3458"/>
      <c r="N1162" s="393"/>
      <c r="O1162" s="394"/>
      <c r="P1162" s="395"/>
      <c r="Q1162" s="393"/>
      <c r="R1162" s="394"/>
      <c r="S1162" s="407"/>
      <c r="T1162" s="408"/>
      <c r="U1162" s="394"/>
      <c r="V1162" s="395"/>
      <c r="W1162" s="393"/>
      <c r="X1162" s="394"/>
      <c r="Y1162" s="407"/>
      <c r="Z1162" s="2160"/>
      <c r="AA1162" s="442"/>
      <c r="AB1162" s="752"/>
      <c r="AC1162" s="1173"/>
      <c r="AD1162" s="1796"/>
      <c r="AE1162" s="1317"/>
      <c r="AF1162" s="1362"/>
      <c r="AG1162" s="1318"/>
      <c r="AH1162" s="1318"/>
      <c r="AI1162" s="1318"/>
      <c r="AJ1162" s="1318"/>
      <c r="AK1162" s="1318"/>
      <c r="AL1162" s="1318"/>
      <c r="AM1162" s="1318"/>
      <c r="AN1162" s="1318"/>
      <c r="AO1162" s="1318"/>
      <c r="AP1162" s="1318"/>
      <c r="AQ1162" s="1318"/>
      <c r="AR1162" s="1318"/>
      <c r="AS1162" s="1318"/>
      <c r="AT1162" s="1318"/>
      <c r="AU1162" s="1318"/>
      <c r="AV1162" s="1318"/>
      <c r="AW1162" s="1318"/>
      <c r="AX1162" s="1318"/>
      <c r="AY1162" s="1318"/>
      <c r="AZ1162" s="1318"/>
      <c r="BA1162" s="1318"/>
      <c r="BB1162" s="1318"/>
      <c r="BC1162" s="1318"/>
      <c r="BD1162" s="1318"/>
      <c r="BE1162" s="1318"/>
      <c r="BF1162" s="1318"/>
      <c r="BG1162" s="1318"/>
      <c r="BH1162" s="1318"/>
      <c r="BI1162" s="1318"/>
      <c r="BJ1162" s="1318"/>
      <c r="BK1162" s="1318"/>
      <c r="BL1162" s="1318"/>
      <c r="BM1162" s="1318"/>
      <c r="BN1162" s="1318"/>
      <c r="BO1162" s="1318"/>
      <c r="BP1162" s="1318"/>
      <c r="BQ1162" s="1318"/>
      <c r="BR1162" s="1318"/>
      <c r="BS1162" s="1318"/>
      <c r="BT1162" s="1318"/>
      <c r="BU1162" s="1318"/>
      <c r="BV1162" s="1318"/>
      <c r="BW1162" s="1318"/>
      <c r="BX1162" s="1318"/>
      <c r="BY1162" s="1318"/>
      <c r="BZ1162" s="1318"/>
      <c r="CA1162" s="1318"/>
      <c r="CB1162" s="1318"/>
      <c r="CC1162" s="1318"/>
      <c r="CD1162" s="1318"/>
      <c r="CE1162" s="1318"/>
      <c r="CF1162" s="1318"/>
      <c r="CG1162" s="1318"/>
      <c r="CH1162" s="1378">
        <f t="shared" si="29"/>
        <v>0</v>
      </c>
      <c r="CI1162" s="1366"/>
    </row>
    <row r="1163" spans="1:87" s="386" customFormat="1" ht="51">
      <c r="A1163" s="1701"/>
      <c r="B1163" s="1701"/>
      <c r="C1163" s="656"/>
      <c r="D1163" s="2185"/>
      <c r="E1163" s="656"/>
      <c r="F1163" s="2185"/>
      <c r="G1163" s="1552"/>
      <c r="H1163" s="2155"/>
      <c r="I1163" s="1990"/>
      <c r="J1163" s="643"/>
      <c r="K1163" s="2145" t="s">
        <v>1505</v>
      </c>
      <c r="L1163" s="3455"/>
      <c r="M1163" s="2305"/>
      <c r="N1163" s="393"/>
      <c r="O1163" s="394"/>
      <c r="P1163" s="389"/>
      <c r="Q1163" s="393"/>
      <c r="R1163" s="394"/>
      <c r="S1163" s="407"/>
      <c r="T1163" s="408"/>
      <c r="U1163" s="394"/>
      <c r="V1163" s="395"/>
      <c r="W1163" s="393"/>
      <c r="X1163" s="394"/>
      <c r="Y1163" s="407"/>
      <c r="Z1163" s="2160" t="s">
        <v>1506</v>
      </c>
      <c r="AA1163" s="442">
        <v>613</v>
      </c>
      <c r="AB1163" s="752"/>
      <c r="AC1163" s="1173" t="s">
        <v>1422</v>
      </c>
      <c r="AD1163" s="1796">
        <v>21000</v>
      </c>
      <c r="AE1163" s="1317"/>
      <c r="AF1163" s="1362"/>
      <c r="AG1163" s="1318"/>
      <c r="AH1163" s="1318"/>
      <c r="AI1163" s="1318"/>
      <c r="AJ1163" s="1318"/>
      <c r="AK1163" s="1318"/>
      <c r="AL1163" s="1318"/>
      <c r="AM1163" s="1318"/>
      <c r="AN1163" s="1318"/>
      <c r="AO1163" s="1318"/>
      <c r="AP1163" s="1318"/>
      <c r="AQ1163" s="1318"/>
      <c r="AR1163" s="1318"/>
      <c r="AS1163" s="1318"/>
      <c r="AT1163" s="1318"/>
      <c r="AU1163" s="1318"/>
      <c r="AV1163" s="1318"/>
      <c r="AW1163" s="1318"/>
      <c r="AX1163" s="1318"/>
      <c r="AY1163" s="1318"/>
      <c r="AZ1163" s="1318"/>
      <c r="BA1163" s="1329"/>
      <c r="BB1163" s="1318"/>
      <c r="BC1163" s="1318"/>
      <c r="BD1163" s="1318"/>
      <c r="BE1163" s="1318"/>
      <c r="BF1163" s="1318"/>
      <c r="BG1163" s="1318"/>
      <c r="BH1163" s="1318"/>
      <c r="BI1163" s="1318"/>
      <c r="BJ1163" s="1318"/>
      <c r="BK1163" s="1318"/>
      <c r="BL1163" s="1318"/>
      <c r="BM1163" s="1318"/>
      <c r="BN1163" s="1318"/>
      <c r="BO1163" s="1318"/>
      <c r="BP1163" s="1318"/>
      <c r="BQ1163" s="1318"/>
      <c r="BR1163" s="1318"/>
      <c r="BS1163" s="1318"/>
      <c r="BT1163" s="1318"/>
      <c r="BU1163" s="1318"/>
      <c r="BV1163" s="1318"/>
      <c r="BW1163" s="1329">
        <f>+AD1163</f>
        <v>21000</v>
      </c>
      <c r="BX1163" s="1318"/>
      <c r="BY1163" s="1318"/>
      <c r="BZ1163" s="1318"/>
      <c r="CA1163" s="1318"/>
      <c r="CB1163" s="1318"/>
      <c r="CC1163" s="1318"/>
      <c r="CD1163" s="1318"/>
      <c r="CE1163" s="1318"/>
      <c r="CF1163" s="1318"/>
      <c r="CG1163" s="1318"/>
      <c r="CH1163" s="1378">
        <f t="shared" si="29"/>
        <v>21000</v>
      </c>
      <c r="CI1163" s="1366"/>
    </row>
    <row r="1164" spans="1:87" s="386" customFormat="1" ht="24.95" customHeight="1">
      <c r="A1164" s="1701"/>
      <c r="B1164" s="1701"/>
      <c r="C1164" s="656"/>
      <c r="D1164" s="2185"/>
      <c r="E1164" s="656"/>
      <c r="F1164" s="2185"/>
      <c r="G1164" s="1552"/>
      <c r="H1164" s="2155"/>
      <c r="I1164" s="1990"/>
      <c r="J1164" s="643"/>
      <c r="K1164" s="2145"/>
      <c r="L1164" s="2153"/>
      <c r="M1164" s="2305"/>
      <c r="N1164" s="393"/>
      <c r="O1164" s="394"/>
      <c r="P1164" s="389"/>
      <c r="Q1164" s="393"/>
      <c r="R1164" s="394"/>
      <c r="S1164" s="407"/>
      <c r="T1164" s="408"/>
      <c r="U1164" s="394"/>
      <c r="V1164" s="395"/>
      <c r="W1164" s="393"/>
      <c r="X1164" s="394"/>
      <c r="Y1164" s="407"/>
      <c r="Z1164" s="2160"/>
      <c r="AA1164" s="442"/>
      <c r="AB1164" s="752"/>
      <c r="AC1164" s="1173"/>
      <c r="AD1164" s="1796"/>
      <c r="AE1164" s="1317"/>
      <c r="AF1164" s="1362"/>
      <c r="AG1164" s="1318"/>
      <c r="AH1164" s="1318"/>
      <c r="AI1164" s="1318"/>
      <c r="AJ1164" s="1318"/>
      <c r="AK1164" s="1318"/>
      <c r="AL1164" s="1318"/>
      <c r="AM1164" s="1318"/>
      <c r="AN1164" s="1318"/>
      <c r="AO1164" s="1318"/>
      <c r="AP1164" s="1318"/>
      <c r="AQ1164" s="1318"/>
      <c r="AR1164" s="1318"/>
      <c r="AS1164" s="1318"/>
      <c r="AT1164" s="1318"/>
      <c r="AU1164" s="1318"/>
      <c r="AV1164" s="1318"/>
      <c r="AW1164" s="1318"/>
      <c r="AX1164" s="1318"/>
      <c r="AY1164" s="1318"/>
      <c r="AZ1164" s="1318"/>
      <c r="BA1164" s="1318"/>
      <c r="BB1164" s="1318"/>
      <c r="BC1164" s="1318"/>
      <c r="BD1164" s="1318"/>
      <c r="BE1164" s="1318"/>
      <c r="BF1164" s="1318"/>
      <c r="BG1164" s="1318"/>
      <c r="BH1164" s="1318"/>
      <c r="BI1164" s="1318"/>
      <c r="BJ1164" s="1318"/>
      <c r="BK1164" s="1318"/>
      <c r="BL1164" s="1318"/>
      <c r="BM1164" s="1318"/>
      <c r="BN1164" s="1318"/>
      <c r="BO1164" s="1318"/>
      <c r="BP1164" s="1318"/>
      <c r="BQ1164" s="1318"/>
      <c r="BR1164" s="1318"/>
      <c r="BS1164" s="1318"/>
      <c r="BT1164" s="1318"/>
      <c r="BU1164" s="1318"/>
      <c r="BV1164" s="1318"/>
      <c r="BW1164" s="1318"/>
      <c r="BX1164" s="1318"/>
      <c r="BY1164" s="1318"/>
      <c r="BZ1164" s="1318"/>
      <c r="CA1164" s="1318"/>
      <c r="CB1164" s="1318"/>
      <c r="CC1164" s="1318"/>
      <c r="CD1164" s="1318"/>
      <c r="CE1164" s="1318"/>
      <c r="CF1164" s="1318"/>
      <c r="CG1164" s="1318"/>
      <c r="CH1164" s="1378">
        <f t="shared" si="29"/>
        <v>0</v>
      </c>
      <c r="CI1164" s="1366"/>
    </row>
    <row r="1165" spans="1:87" s="386" customFormat="1" ht="24.95" customHeight="1">
      <c r="A1165" s="1701"/>
      <c r="B1165" s="1701"/>
      <c r="C1165" s="656"/>
      <c r="D1165" s="2185"/>
      <c r="E1165" s="656"/>
      <c r="F1165" s="2185"/>
      <c r="G1165" s="1552"/>
      <c r="H1165" s="2155"/>
      <c r="I1165" s="1990"/>
      <c r="J1165" s="643"/>
      <c r="K1165" s="2145"/>
      <c r="L1165" s="2153"/>
      <c r="M1165" s="2305"/>
      <c r="N1165" s="393"/>
      <c r="O1165" s="394"/>
      <c r="P1165" s="395"/>
      <c r="Q1165" s="393"/>
      <c r="R1165" s="394"/>
      <c r="S1165" s="407"/>
      <c r="T1165" s="408"/>
      <c r="U1165" s="394"/>
      <c r="V1165" s="395"/>
      <c r="W1165" s="393"/>
      <c r="X1165" s="394"/>
      <c r="Y1165" s="407"/>
      <c r="Z1165" s="2160"/>
      <c r="AA1165" s="442"/>
      <c r="AB1165" s="752"/>
      <c r="AC1165" s="1173"/>
      <c r="AD1165" s="1796"/>
      <c r="AE1165" s="1317"/>
      <c r="AF1165" s="1362"/>
      <c r="AG1165" s="1318"/>
      <c r="AH1165" s="1318"/>
      <c r="AI1165" s="1318"/>
      <c r="AJ1165" s="1318"/>
      <c r="AK1165" s="1318"/>
      <c r="AL1165" s="1318"/>
      <c r="AM1165" s="1318"/>
      <c r="AN1165" s="1318"/>
      <c r="AO1165" s="1318"/>
      <c r="AP1165" s="1318"/>
      <c r="AQ1165" s="1318"/>
      <c r="AR1165" s="1318"/>
      <c r="AS1165" s="1318"/>
      <c r="AT1165" s="1318"/>
      <c r="AU1165" s="1318"/>
      <c r="AV1165" s="1318"/>
      <c r="AW1165" s="1318"/>
      <c r="AX1165" s="1318"/>
      <c r="AY1165" s="1318"/>
      <c r="AZ1165" s="1318"/>
      <c r="BA1165" s="1318"/>
      <c r="BB1165" s="1318"/>
      <c r="BC1165" s="1318"/>
      <c r="BD1165" s="1318"/>
      <c r="BE1165" s="1318"/>
      <c r="BF1165" s="1318"/>
      <c r="BG1165" s="1318"/>
      <c r="BH1165" s="1318"/>
      <c r="BI1165" s="1318"/>
      <c r="BJ1165" s="1318"/>
      <c r="BK1165" s="1318"/>
      <c r="BL1165" s="1318"/>
      <c r="BM1165" s="1318"/>
      <c r="BN1165" s="1318"/>
      <c r="BO1165" s="1318"/>
      <c r="BP1165" s="1318"/>
      <c r="BQ1165" s="1318"/>
      <c r="BR1165" s="1318"/>
      <c r="BS1165" s="1318"/>
      <c r="BT1165" s="1318"/>
      <c r="BU1165" s="1318"/>
      <c r="BV1165" s="1318"/>
      <c r="BW1165" s="1318"/>
      <c r="BX1165" s="1318"/>
      <c r="BY1165" s="1318"/>
      <c r="BZ1165" s="1318"/>
      <c r="CA1165" s="1318"/>
      <c r="CB1165" s="1318"/>
      <c r="CC1165" s="1318"/>
      <c r="CD1165" s="1318"/>
      <c r="CE1165" s="1318"/>
      <c r="CF1165" s="1318"/>
      <c r="CG1165" s="1318"/>
      <c r="CH1165" s="1378">
        <f t="shared" si="29"/>
        <v>0</v>
      </c>
      <c r="CI1165" s="1366"/>
    </row>
    <row r="1166" spans="1:87" s="386" customFormat="1" ht="52.5">
      <c r="A1166" s="1701"/>
      <c r="B1166" s="1701"/>
      <c r="C1166" s="656"/>
      <c r="D1166" s="2185"/>
      <c r="E1166" s="656"/>
      <c r="F1166" s="2185"/>
      <c r="G1166" s="1552"/>
      <c r="H1166" s="2155"/>
      <c r="I1166" s="1990"/>
      <c r="J1166" s="643"/>
      <c r="K1166" s="766" t="s">
        <v>1507</v>
      </c>
      <c r="L1166" s="3455"/>
      <c r="M1166" s="3458"/>
      <c r="N1166" s="393"/>
      <c r="O1166" s="394"/>
      <c r="P1166" s="395"/>
      <c r="Q1166" s="393"/>
      <c r="R1166" s="394"/>
      <c r="S1166" s="407"/>
      <c r="T1166" s="408"/>
      <c r="U1166" s="394"/>
      <c r="V1166" s="395"/>
      <c r="W1166" s="393"/>
      <c r="X1166" s="394"/>
      <c r="Y1166" s="407"/>
      <c r="Z1166" s="2160"/>
      <c r="AA1166" s="442"/>
      <c r="AB1166" s="752"/>
      <c r="AC1166" s="1173"/>
      <c r="AD1166" s="1796"/>
      <c r="AE1166" s="1317"/>
      <c r="AF1166" s="1362"/>
      <c r="AG1166" s="1318"/>
      <c r="AH1166" s="1318"/>
      <c r="AI1166" s="1318"/>
      <c r="AJ1166" s="1318"/>
      <c r="AK1166" s="1318"/>
      <c r="AL1166" s="1318"/>
      <c r="AM1166" s="1318"/>
      <c r="AN1166" s="1318"/>
      <c r="AO1166" s="1318"/>
      <c r="AP1166" s="1318"/>
      <c r="AQ1166" s="1318"/>
      <c r="AR1166" s="1318"/>
      <c r="AS1166" s="1318"/>
      <c r="AT1166" s="1318"/>
      <c r="AU1166" s="1318"/>
      <c r="AV1166" s="1318"/>
      <c r="AW1166" s="1318"/>
      <c r="AX1166" s="1318"/>
      <c r="AY1166" s="1318"/>
      <c r="AZ1166" s="1318"/>
      <c r="BA1166" s="1318"/>
      <c r="BB1166" s="1318"/>
      <c r="BC1166" s="1318"/>
      <c r="BD1166" s="1318"/>
      <c r="BE1166" s="1318"/>
      <c r="BF1166" s="1318"/>
      <c r="BG1166" s="1318"/>
      <c r="BH1166" s="1318"/>
      <c r="BI1166" s="1318"/>
      <c r="BJ1166" s="1318"/>
      <c r="BK1166" s="1318"/>
      <c r="BL1166" s="1318"/>
      <c r="BM1166" s="1318"/>
      <c r="BN1166" s="1318"/>
      <c r="BO1166" s="1318"/>
      <c r="BP1166" s="1318"/>
      <c r="BQ1166" s="1318"/>
      <c r="BR1166" s="1318"/>
      <c r="BS1166" s="1318"/>
      <c r="BT1166" s="1318"/>
      <c r="BU1166" s="1318"/>
      <c r="BV1166" s="1318"/>
      <c r="BW1166" s="1318"/>
      <c r="BX1166" s="1318"/>
      <c r="BY1166" s="1318"/>
      <c r="BZ1166" s="1318"/>
      <c r="CA1166" s="1318"/>
      <c r="CB1166" s="1318"/>
      <c r="CC1166" s="1318"/>
      <c r="CD1166" s="1318"/>
      <c r="CE1166" s="1318"/>
      <c r="CF1166" s="1318"/>
      <c r="CG1166" s="1318"/>
      <c r="CH1166" s="1378">
        <f t="shared" si="29"/>
        <v>0</v>
      </c>
      <c r="CI1166" s="1366"/>
    </row>
    <row r="1167" spans="1:87" s="386" customFormat="1" ht="24.95" customHeight="1">
      <c r="A1167" s="1701"/>
      <c r="B1167" s="1701"/>
      <c r="C1167" s="656"/>
      <c r="D1167" s="2185"/>
      <c r="E1167" s="656"/>
      <c r="F1167" s="2185"/>
      <c r="G1167" s="1552"/>
      <c r="H1167" s="2155"/>
      <c r="I1167" s="1990"/>
      <c r="J1167" s="643"/>
      <c r="K1167" s="2145"/>
      <c r="L1167" s="3455"/>
      <c r="M1167" s="3458"/>
      <c r="N1167" s="393"/>
      <c r="O1167" s="394"/>
      <c r="P1167" s="395"/>
      <c r="Q1167" s="393"/>
      <c r="R1167" s="394"/>
      <c r="S1167" s="407"/>
      <c r="T1167" s="408"/>
      <c r="U1167" s="394"/>
      <c r="V1167" s="395"/>
      <c r="W1167" s="393"/>
      <c r="X1167" s="394"/>
      <c r="Y1167" s="407"/>
      <c r="Z1167" s="2160"/>
      <c r="AA1167" s="442"/>
      <c r="AB1167" s="752"/>
      <c r="AC1167" s="1173"/>
      <c r="AD1167" s="1796"/>
      <c r="AE1167" s="1317"/>
      <c r="AF1167" s="1362"/>
      <c r="AG1167" s="1318"/>
      <c r="AH1167" s="1318"/>
      <c r="AI1167" s="1318"/>
      <c r="AJ1167" s="1318"/>
      <c r="AK1167" s="1318"/>
      <c r="AL1167" s="1318"/>
      <c r="AM1167" s="1318"/>
      <c r="AN1167" s="1318"/>
      <c r="AO1167" s="1318"/>
      <c r="AP1167" s="1318"/>
      <c r="AQ1167" s="1318"/>
      <c r="AR1167" s="1318"/>
      <c r="AS1167" s="1318"/>
      <c r="AT1167" s="1318"/>
      <c r="AU1167" s="1318"/>
      <c r="AV1167" s="1318"/>
      <c r="AW1167" s="1318"/>
      <c r="AX1167" s="1318"/>
      <c r="AY1167" s="1318"/>
      <c r="AZ1167" s="1318"/>
      <c r="BA1167" s="1318"/>
      <c r="BB1167" s="1318"/>
      <c r="BC1167" s="1318"/>
      <c r="BD1167" s="1318"/>
      <c r="BE1167" s="1318"/>
      <c r="BF1167" s="1318"/>
      <c r="BG1167" s="1318"/>
      <c r="BH1167" s="1318"/>
      <c r="BI1167" s="1318"/>
      <c r="BJ1167" s="1318"/>
      <c r="BK1167" s="1318"/>
      <c r="BL1167" s="1318"/>
      <c r="BM1167" s="1318"/>
      <c r="BN1167" s="1318"/>
      <c r="BO1167" s="1318"/>
      <c r="BP1167" s="1318"/>
      <c r="BQ1167" s="1318"/>
      <c r="BR1167" s="1318"/>
      <c r="BS1167" s="1318"/>
      <c r="BT1167" s="1318"/>
      <c r="BU1167" s="1318"/>
      <c r="BV1167" s="1318"/>
      <c r="BW1167" s="1318"/>
      <c r="BX1167" s="1318"/>
      <c r="BY1167" s="1318"/>
      <c r="BZ1167" s="1318"/>
      <c r="CA1167" s="1318"/>
      <c r="CB1167" s="1318"/>
      <c r="CC1167" s="1318"/>
      <c r="CD1167" s="1318"/>
      <c r="CE1167" s="1318"/>
      <c r="CF1167" s="1318"/>
      <c r="CG1167" s="1318"/>
      <c r="CH1167" s="1378">
        <f t="shared" si="29"/>
        <v>0</v>
      </c>
      <c r="CI1167" s="1366"/>
    </row>
    <row r="1168" spans="1:87" s="386" customFormat="1" ht="96" customHeight="1">
      <c r="A1168" s="1701"/>
      <c r="B1168" s="1701"/>
      <c r="C1168" s="656"/>
      <c r="D1168" s="2185"/>
      <c r="E1168" s="656"/>
      <c r="F1168" s="2185"/>
      <c r="G1168" s="1552"/>
      <c r="H1168" s="2155"/>
      <c r="I1168" s="1990"/>
      <c r="J1168" s="643"/>
      <c r="K1168" s="2145" t="s">
        <v>1508</v>
      </c>
      <c r="L1168" s="2153"/>
      <c r="M1168" s="2305"/>
      <c r="N1168" s="393"/>
      <c r="O1168" s="394"/>
      <c r="P1168" s="389"/>
      <c r="Q1168" s="393"/>
      <c r="R1168" s="394"/>
      <c r="S1168" s="407"/>
      <c r="T1168" s="408"/>
      <c r="U1168" s="394"/>
      <c r="V1168" s="395"/>
      <c r="W1168" s="393"/>
      <c r="X1168" s="394"/>
      <c r="Y1168" s="407"/>
      <c r="Z1168" s="2160" t="s">
        <v>1509</v>
      </c>
      <c r="AA1168" s="442">
        <v>392</v>
      </c>
      <c r="AB1168" s="752"/>
      <c r="AC1168" s="1173" t="s">
        <v>331</v>
      </c>
      <c r="AD1168" s="1796">
        <f>3*1200</f>
        <v>3600</v>
      </c>
      <c r="AE1168" s="1317"/>
      <c r="AF1168" s="1362"/>
      <c r="AG1168" s="1318"/>
      <c r="AH1168" s="1318"/>
      <c r="AI1168" s="1318"/>
      <c r="AJ1168" s="1318"/>
      <c r="AK1168" s="1318"/>
      <c r="AL1168" s="1318"/>
      <c r="AM1168" s="1318"/>
      <c r="AN1168" s="1318"/>
      <c r="AO1168" s="1318"/>
      <c r="AP1168" s="1318"/>
      <c r="AQ1168" s="1329"/>
      <c r="AR1168" s="1329"/>
      <c r="AS1168" s="1318"/>
      <c r="AT1168" s="1318"/>
      <c r="AU1168" s="1318"/>
      <c r="AV1168" s="1318"/>
      <c r="AW1168" s="1318"/>
      <c r="AX1168" s="1318"/>
      <c r="AY1168" s="1318"/>
      <c r="AZ1168" s="1318"/>
      <c r="BA1168" s="1318"/>
      <c r="BB1168" s="1318"/>
      <c r="BC1168" s="1318"/>
      <c r="BD1168" s="1318"/>
      <c r="BE1168" s="1318"/>
      <c r="BF1168" s="1318"/>
      <c r="BG1168" s="1318"/>
      <c r="BH1168" s="1318"/>
      <c r="BI1168" s="1318"/>
      <c r="BJ1168" s="1318"/>
      <c r="BK1168" s="1318"/>
      <c r="BL1168" s="1318"/>
      <c r="BM1168" s="1318"/>
      <c r="BN1168" s="1318"/>
      <c r="BO1168" s="1318"/>
      <c r="BP1168" s="1318"/>
      <c r="BQ1168" s="1329">
        <f>+AD1168</f>
        <v>3600</v>
      </c>
      <c r="BR1168" s="1318"/>
      <c r="BS1168" s="1318"/>
      <c r="BT1168" s="1318"/>
      <c r="BU1168" s="1318"/>
      <c r="BV1168" s="1318"/>
      <c r="BW1168" s="1318"/>
      <c r="BX1168" s="1318"/>
      <c r="BY1168" s="1318"/>
      <c r="BZ1168" s="1318"/>
      <c r="CA1168" s="1318"/>
      <c r="CB1168" s="1318"/>
      <c r="CC1168" s="1318"/>
      <c r="CD1168" s="1318"/>
      <c r="CE1168" s="1318"/>
      <c r="CF1168" s="1318"/>
      <c r="CG1168" s="1318"/>
      <c r="CH1168" s="1378">
        <f t="shared" si="29"/>
        <v>3600</v>
      </c>
      <c r="CI1168" s="1366"/>
    </row>
    <row r="1169" spans="1:87" s="386" customFormat="1" ht="48.75" customHeight="1">
      <c r="A1169" s="1701"/>
      <c r="B1169" s="1701"/>
      <c r="C1169" s="656"/>
      <c r="D1169" s="2185"/>
      <c r="E1169" s="656"/>
      <c r="F1169" s="2185"/>
      <c r="G1169" s="1552"/>
      <c r="H1169" s="2155"/>
      <c r="I1169" s="1990"/>
      <c r="J1169" s="643"/>
      <c r="K1169" s="2145" t="s">
        <v>1510</v>
      </c>
      <c r="L1169" s="2153"/>
      <c r="M1169" s="2305"/>
      <c r="N1169" s="393"/>
      <c r="O1169" s="381"/>
      <c r="P1169" s="395"/>
      <c r="Q1169" s="393"/>
      <c r="R1169" s="394"/>
      <c r="S1169" s="407"/>
      <c r="T1169" s="408"/>
      <c r="U1169" s="394"/>
      <c r="V1169" s="395"/>
      <c r="W1169" s="393"/>
      <c r="X1169" s="394"/>
      <c r="Y1169" s="407"/>
      <c r="Z1169" s="2160" t="s">
        <v>1511</v>
      </c>
      <c r="AA1169" s="442">
        <v>392</v>
      </c>
      <c r="AB1169" s="752"/>
      <c r="AC1169" s="1173" t="s">
        <v>331</v>
      </c>
      <c r="AD1169" s="1796">
        <f>1*800</f>
        <v>800</v>
      </c>
      <c r="AE1169" s="1317"/>
      <c r="AF1169" s="1362"/>
      <c r="AG1169" s="1318"/>
      <c r="AH1169" s="1318"/>
      <c r="AI1169" s="1318"/>
      <c r="AJ1169" s="1318"/>
      <c r="AK1169" s="1318"/>
      <c r="AL1169" s="1318"/>
      <c r="AM1169" s="1318"/>
      <c r="AN1169" s="1318"/>
      <c r="AO1169" s="1318"/>
      <c r="AP1169" s="1318"/>
      <c r="AQ1169" s="1329"/>
      <c r="AR1169" s="1329"/>
      <c r="AS1169" s="1318"/>
      <c r="AT1169" s="1318"/>
      <c r="AU1169" s="1318"/>
      <c r="AV1169" s="1318"/>
      <c r="AW1169" s="1318"/>
      <c r="AX1169" s="1318"/>
      <c r="AY1169" s="1318"/>
      <c r="AZ1169" s="1318"/>
      <c r="BA1169" s="1318"/>
      <c r="BB1169" s="1318"/>
      <c r="BC1169" s="1318"/>
      <c r="BD1169" s="1318"/>
      <c r="BE1169" s="1318"/>
      <c r="BF1169" s="1318"/>
      <c r="BG1169" s="1318"/>
      <c r="BH1169" s="1318"/>
      <c r="BI1169" s="1318"/>
      <c r="BJ1169" s="1318"/>
      <c r="BK1169" s="1318"/>
      <c r="BL1169" s="1318"/>
      <c r="BM1169" s="1318"/>
      <c r="BN1169" s="1318"/>
      <c r="BO1169" s="1318"/>
      <c r="BP1169" s="1318"/>
      <c r="BQ1169" s="1329">
        <f>+AD1169</f>
        <v>800</v>
      </c>
      <c r="BR1169" s="1318"/>
      <c r="BS1169" s="1318"/>
      <c r="BT1169" s="1318"/>
      <c r="BU1169" s="1318"/>
      <c r="BV1169" s="1318"/>
      <c r="BW1169" s="1318"/>
      <c r="BX1169" s="1318"/>
      <c r="BY1169" s="1318"/>
      <c r="BZ1169" s="1318"/>
      <c r="CA1169" s="1318"/>
      <c r="CB1169" s="1318"/>
      <c r="CC1169" s="1318"/>
      <c r="CD1169" s="1318"/>
      <c r="CE1169" s="1318"/>
      <c r="CF1169" s="1318"/>
      <c r="CG1169" s="1318"/>
      <c r="CH1169" s="1378">
        <f t="shared" si="29"/>
        <v>800</v>
      </c>
      <c r="CI1169" s="1366"/>
    </row>
    <row r="1170" spans="1:87" s="386" customFormat="1" ht="24.95" customHeight="1">
      <c r="A1170" s="1701"/>
      <c r="B1170" s="1701"/>
      <c r="C1170" s="656"/>
      <c r="D1170" s="2185"/>
      <c r="E1170" s="656"/>
      <c r="F1170" s="2185"/>
      <c r="G1170" s="1552"/>
      <c r="H1170" s="2155"/>
      <c r="I1170" s="1990"/>
      <c r="J1170" s="643"/>
      <c r="K1170" s="2145"/>
      <c r="L1170" s="2153"/>
      <c r="M1170" s="2305"/>
      <c r="N1170" s="393"/>
      <c r="O1170" s="394"/>
      <c r="P1170" s="395"/>
      <c r="Q1170" s="393"/>
      <c r="R1170" s="394"/>
      <c r="S1170" s="407"/>
      <c r="T1170" s="408"/>
      <c r="U1170" s="394"/>
      <c r="V1170" s="395"/>
      <c r="W1170" s="393"/>
      <c r="X1170" s="394"/>
      <c r="Y1170" s="407"/>
      <c r="Z1170" s="2160"/>
      <c r="AA1170" s="442"/>
      <c r="AB1170" s="752"/>
      <c r="AC1170" s="1173"/>
      <c r="AD1170" s="1796"/>
      <c r="AE1170" s="1317"/>
      <c r="AF1170" s="1362"/>
      <c r="AG1170" s="1318"/>
      <c r="AH1170" s="1318"/>
      <c r="AI1170" s="1318"/>
      <c r="AJ1170" s="1318"/>
      <c r="AK1170" s="1318"/>
      <c r="AL1170" s="1318"/>
      <c r="AM1170" s="1318"/>
      <c r="AN1170" s="1318"/>
      <c r="AO1170" s="1318"/>
      <c r="AP1170" s="1318"/>
      <c r="AQ1170" s="1318"/>
      <c r="AR1170" s="1318"/>
      <c r="AS1170" s="1318"/>
      <c r="AT1170" s="1318"/>
      <c r="AU1170" s="1318"/>
      <c r="AV1170" s="1318"/>
      <c r="AW1170" s="1318"/>
      <c r="AX1170" s="1318"/>
      <c r="AY1170" s="1318"/>
      <c r="AZ1170" s="1318"/>
      <c r="BA1170" s="1318"/>
      <c r="BB1170" s="1318"/>
      <c r="BC1170" s="1318"/>
      <c r="BD1170" s="1318"/>
      <c r="BE1170" s="1318"/>
      <c r="BF1170" s="1318"/>
      <c r="BG1170" s="1318"/>
      <c r="BH1170" s="1318"/>
      <c r="BI1170" s="1318"/>
      <c r="BJ1170" s="1318"/>
      <c r="BK1170" s="1318"/>
      <c r="BL1170" s="1318"/>
      <c r="BM1170" s="1318"/>
      <c r="BN1170" s="1318"/>
      <c r="BO1170" s="1318"/>
      <c r="BP1170" s="1318"/>
      <c r="BQ1170" s="1318"/>
      <c r="BR1170" s="1318"/>
      <c r="BS1170" s="1318"/>
      <c r="BT1170" s="1318"/>
      <c r="BU1170" s="1318"/>
      <c r="BV1170" s="1318"/>
      <c r="BW1170" s="1318"/>
      <c r="BX1170" s="1318"/>
      <c r="BY1170" s="1318"/>
      <c r="BZ1170" s="1318"/>
      <c r="CA1170" s="1318"/>
      <c r="CB1170" s="1318"/>
      <c r="CC1170" s="1318"/>
      <c r="CD1170" s="1318"/>
      <c r="CE1170" s="1318"/>
      <c r="CF1170" s="1318"/>
      <c r="CG1170" s="1318"/>
      <c r="CH1170" s="1378">
        <f t="shared" si="29"/>
        <v>0</v>
      </c>
      <c r="CI1170" s="1366"/>
    </row>
    <row r="1171" spans="1:87" s="386" customFormat="1" ht="78.75">
      <c r="A1171" s="1701"/>
      <c r="B1171" s="1701"/>
      <c r="C1171" s="656"/>
      <c r="D1171" s="2185"/>
      <c r="E1171" s="656"/>
      <c r="F1171" s="2185"/>
      <c r="G1171" s="1552"/>
      <c r="H1171" s="2155"/>
      <c r="I1171" s="1990"/>
      <c r="J1171" s="643"/>
      <c r="K1171" s="766" t="s">
        <v>1512</v>
      </c>
      <c r="L1171" s="3455"/>
      <c r="M1171" s="2203"/>
      <c r="N1171" s="393"/>
      <c r="O1171" s="394"/>
      <c r="P1171" s="395"/>
      <c r="Q1171" s="393"/>
      <c r="R1171" s="394"/>
      <c r="S1171" s="407"/>
      <c r="T1171" s="408"/>
      <c r="U1171" s="394"/>
      <c r="V1171" s="395"/>
      <c r="W1171" s="393"/>
      <c r="X1171" s="394"/>
      <c r="Y1171" s="407"/>
      <c r="Z1171" s="2160"/>
      <c r="AA1171" s="442"/>
      <c r="AB1171" s="752"/>
      <c r="AC1171" s="1173"/>
      <c r="AD1171" s="1796"/>
      <c r="AE1171" s="1317"/>
      <c r="AF1171" s="1362"/>
      <c r="AG1171" s="1318"/>
      <c r="AH1171" s="1318"/>
      <c r="AI1171" s="1318"/>
      <c r="AJ1171" s="1318"/>
      <c r="AK1171" s="1318"/>
      <c r="AL1171" s="1318"/>
      <c r="AM1171" s="1318"/>
      <c r="AN1171" s="1318"/>
      <c r="AO1171" s="1318"/>
      <c r="AP1171" s="1318"/>
      <c r="AQ1171" s="1318"/>
      <c r="AR1171" s="1318"/>
      <c r="AS1171" s="1318"/>
      <c r="AT1171" s="1318"/>
      <c r="AU1171" s="1318"/>
      <c r="AV1171" s="1318"/>
      <c r="AW1171" s="1318"/>
      <c r="AX1171" s="1318"/>
      <c r="AY1171" s="1318"/>
      <c r="AZ1171" s="1318"/>
      <c r="BA1171" s="1318"/>
      <c r="BB1171" s="1318"/>
      <c r="BC1171" s="1318"/>
      <c r="BD1171" s="1318"/>
      <c r="BE1171" s="1318"/>
      <c r="BF1171" s="1318"/>
      <c r="BG1171" s="1318"/>
      <c r="BH1171" s="1318"/>
      <c r="BI1171" s="1318"/>
      <c r="BJ1171" s="1318"/>
      <c r="BK1171" s="1318"/>
      <c r="BL1171" s="1318"/>
      <c r="BM1171" s="1318"/>
      <c r="BN1171" s="1318"/>
      <c r="BO1171" s="1318"/>
      <c r="BP1171" s="1318"/>
      <c r="BQ1171" s="1318"/>
      <c r="BR1171" s="1318"/>
      <c r="BS1171" s="1318"/>
      <c r="BT1171" s="1318"/>
      <c r="BU1171" s="1318"/>
      <c r="BV1171" s="1318"/>
      <c r="BW1171" s="1318"/>
      <c r="BX1171" s="1318"/>
      <c r="BY1171" s="1318"/>
      <c r="BZ1171" s="1318"/>
      <c r="CA1171" s="1318"/>
      <c r="CB1171" s="1318"/>
      <c r="CC1171" s="1318"/>
      <c r="CD1171" s="1318"/>
      <c r="CE1171" s="1318"/>
      <c r="CF1171" s="1318"/>
      <c r="CG1171" s="1318"/>
      <c r="CH1171" s="1378">
        <f t="shared" si="29"/>
        <v>0</v>
      </c>
      <c r="CI1171" s="1366"/>
    </row>
    <row r="1172" spans="1:87" s="386" customFormat="1" ht="51">
      <c r="A1172" s="1701"/>
      <c r="B1172" s="1701"/>
      <c r="C1172" s="656"/>
      <c r="D1172" s="2185"/>
      <c r="E1172" s="656"/>
      <c r="F1172" s="2185"/>
      <c r="G1172" s="1552"/>
      <c r="H1172" s="2155"/>
      <c r="I1172" s="1990"/>
      <c r="J1172" s="643"/>
      <c r="K1172" s="2145" t="s">
        <v>1513</v>
      </c>
      <c r="L1172" s="3455"/>
      <c r="M1172" s="2305"/>
      <c r="N1172" s="393"/>
      <c r="O1172" s="381"/>
      <c r="P1172" s="395"/>
      <c r="Q1172" s="393"/>
      <c r="R1172" s="394"/>
      <c r="S1172" s="407"/>
      <c r="T1172" s="408"/>
      <c r="U1172" s="394"/>
      <c r="V1172" s="395"/>
      <c r="W1172" s="393"/>
      <c r="X1172" s="394"/>
      <c r="Y1172" s="407"/>
      <c r="Z1172" s="2160" t="s">
        <v>1497</v>
      </c>
      <c r="AA1172" s="442">
        <v>611</v>
      </c>
      <c r="AB1172" s="752"/>
      <c r="AC1172" s="1173" t="s">
        <v>348</v>
      </c>
      <c r="AD1172" s="1796">
        <f>4*3000</f>
        <v>12000</v>
      </c>
      <c r="AE1172" s="1317"/>
      <c r="AF1172" s="1362"/>
      <c r="AG1172" s="1318"/>
      <c r="AH1172" s="1318"/>
      <c r="AI1172" s="1318"/>
      <c r="AJ1172" s="1318"/>
      <c r="AK1172" s="1318"/>
      <c r="AL1172" s="1318"/>
      <c r="AM1172" s="1318"/>
      <c r="AN1172" s="1318"/>
      <c r="AO1172" s="1318"/>
      <c r="AP1172" s="1318"/>
      <c r="AQ1172" s="1318"/>
      <c r="AR1172" s="1318"/>
      <c r="AS1172" s="1318"/>
      <c r="AT1172" s="1318"/>
      <c r="AU1172" s="1318"/>
      <c r="AV1172" s="1318"/>
      <c r="AW1172" s="1318"/>
      <c r="AX1172" s="1318"/>
      <c r="AY1172" s="1329"/>
      <c r="AZ1172" s="1329"/>
      <c r="BA1172" s="1318"/>
      <c r="BB1172" s="1318"/>
      <c r="BC1172" s="1318"/>
      <c r="BD1172" s="1318"/>
      <c r="BE1172" s="1318"/>
      <c r="BF1172" s="1318"/>
      <c r="BG1172" s="1318"/>
      <c r="BH1172" s="1318"/>
      <c r="BI1172" s="1318"/>
      <c r="BJ1172" s="1318"/>
      <c r="BK1172" s="1318"/>
      <c r="BL1172" s="1318"/>
      <c r="BM1172" s="1318"/>
      <c r="BN1172" s="1318"/>
      <c r="BO1172" s="1318"/>
      <c r="BP1172" s="1318"/>
      <c r="BQ1172" s="1318"/>
      <c r="BR1172" s="1318"/>
      <c r="BS1172" s="1318"/>
      <c r="BT1172" s="1318"/>
      <c r="BU1172" s="1318"/>
      <c r="BV1172" s="1329">
        <f>+AD1172</f>
        <v>12000</v>
      </c>
      <c r="BW1172" s="1318"/>
      <c r="BX1172" s="1318"/>
      <c r="BY1172" s="1318"/>
      <c r="BZ1172" s="1318"/>
      <c r="CA1172" s="1318"/>
      <c r="CB1172" s="1318"/>
      <c r="CC1172" s="1318"/>
      <c r="CD1172" s="1318"/>
      <c r="CE1172" s="1318"/>
      <c r="CF1172" s="1318"/>
      <c r="CG1172" s="1318"/>
      <c r="CH1172" s="1378">
        <f t="shared" si="29"/>
        <v>12000</v>
      </c>
      <c r="CI1172" s="1366"/>
    </row>
    <row r="1173" spans="1:87" s="386" customFormat="1" ht="24.95" customHeight="1">
      <c r="A1173" s="1701"/>
      <c r="B1173" s="1701"/>
      <c r="C1173" s="656"/>
      <c r="D1173" s="2185"/>
      <c r="E1173" s="656"/>
      <c r="F1173" s="2185"/>
      <c r="G1173" s="1552"/>
      <c r="H1173" s="2155"/>
      <c r="I1173" s="1990"/>
      <c r="J1173" s="643"/>
      <c r="K1173" s="2145"/>
      <c r="L1173" s="2153"/>
      <c r="M1173" s="2305"/>
      <c r="N1173" s="393"/>
      <c r="O1173" s="381"/>
      <c r="P1173" s="395"/>
      <c r="Q1173" s="393"/>
      <c r="R1173" s="394"/>
      <c r="S1173" s="407"/>
      <c r="T1173" s="408"/>
      <c r="U1173" s="394"/>
      <c r="V1173" s="395"/>
      <c r="W1173" s="393"/>
      <c r="X1173" s="394"/>
      <c r="Y1173" s="407"/>
      <c r="Z1173" s="2160"/>
      <c r="AA1173" s="442"/>
      <c r="AB1173" s="752"/>
      <c r="AC1173" s="1173"/>
      <c r="AD1173" s="1796"/>
      <c r="AE1173" s="1317"/>
      <c r="AF1173" s="1362"/>
      <c r="AG1173" s="1318"/>
      <c r="AH1173" s="1318"/>
      <c r="AI1173" s="1318"/>
      <c r="AJ1173" s="1318"/>
      <c r="AK1173" s="1318"/>
      <c r="AL1173" s="1318"/>
      <c r="AM1173" s="1318"/>
      <c r="AN1173" s="1318"/>
      <c r="AO1173" s="1318"/>
      <c r="AP1173" s="1318"/>
      <c r="AQ1173" s="1318"/>
      <c r="AR1173" s="1318"/>
      <c r="AS1173" s="1318"/>
      <c r="AT1173" s="1318"/>
      <c r="AU1173" s="1318"/>
      <c r="AV1173" s="1318"/>
      <c r="AW1173" s="1318"/>
      <c r="AX1173" s="1318"/>
      <c r="AY1173" s="1318"/>
      <c r="AZ1173" s="1318"/>
      <c r="BA1173" s="1318"/>
      <c r="BB1173" s="1318"/>
      <c r="BC1173" s="1318"/>
      <c r="BD1173" s="1318"/>
      <c r="BE1173" s="1318"/>
      <c r="BF1173" s="1318"/>
      <c r="BG1173" s="1318"/>
      <c r="BH1173" s="1318"/>
      <c r="BI1173" s="1318"/>
      <c r="BJ1173" s="1318"/>
      <c r="BK1173" s="1318"/>
      <c r="BL1173" s="1318"/>
      <c r="BM1173" s="1318"/>
      <c r="BN1173" s="1318"/>
      <c r="BO1173" s="1318"/>
      <c r="BP1173" s="1318"/>
      <c r="BQ1173" s="1318"/>
      <c r="BR1173" s="1318"/>
      <c r="BS1173" s="1318"/>
      <c r="BT1173" s="1318"/>
      <c r="BU1173" s="1318"/>
      <c r="BV1173" s="1318"/>
      <c r="BW1173" s="1318"/>
      <c r="BX1173" s="1318"/>
      <c r="BY1173" s="1318"/>
      <c r="BZ1173" s="1318"/>
      <c r="CA1173" s="1318"/>
      <c r="CB1173" s="1318"/>
      <c r="CC1173" s="1318"/>
      <c r="CD1173" s="1318"/>
      <c r="CE1173" s="1318"/>
      <c r="CF1173" s="1318"/>
      <c r="CG1173" s="1318"/>
      <c r="CH1173" s="1378">
        <f t="shared" si="29"/>
        <v>0</v>
      </c>
      <c r="CI1173" s="1366"/>
    </row>
    <row r="1174" spans="1:87" s="386" customFormat="1" ht="52.5" customHeight="1">
      <c r="A1174" s="1701"/>
      <c r="B1174" s="1701"/>
      <c r="C1174" s="656"/>
      <c r="D1174" s="2185"/>
      <c r="E1174" s="656"/>
      <c r="F1174" s="2185"/>
      <c r="G1174" s="1552"/>
      <c r="H1174" s="2155"/>
      <c r="I1174" s="1990"/>
      <c r="J1174" s="643"/>
      <c r="K1174" s="2145" t="s">
        <v>1514</v>
      </c>
      <c r="L1174" s="2153"/>
      <c r="M1174" s="2305"/>
      <c r="N1174" s="393"/>
      <c r="O1174" s="381"/>
      <c r="P1174" s="395"/>
      <c r="Q1174" s="393"/>
      <c r="R1174" s="394"/>
      <c r="S1174" s="407"/>
      <c r="T1174" s="408"/>
      <c r="U1174" s="394"/>
      <c r="V1174" s="395"/>
      <c r="W1174" s="393"/>
      <c r="X1174" s="394"/>
      <c r="Y1174" s="407"/>
      <c r="Z1174" s="2160" t="s">
        <v>1515</v>
      </c>
      <c r="AA1174" s="442">
        <v>392</v>
      </c>
      <c r="AB1174" s="752"/>
      <c r="AC1174" s="2200" t="s">
        <v>331</v>
      </c>
      <c r="AD1174" s="1799">
        <f>4*200</f>
        <v>800</v>
      </c>
      <c r="AE1174" s="1317"/>
      <c r="AF1174" s="1362"/>
      <c r="AG1174" s="1318"/>
      <c r="AH1174" s="1318"/>
      <c r="AI1174" s="1318"/>
      <c r="AJ1174" s="1318"/>
      <c r="AK1174" s="1318"/>
      <c r="AL1174" s="1318"/>
      <c r="AM1174" s="1318"/>
      <c r="AN1174" s="1318"/>
      <c r="AO1174" s="1318"/>
      <c r="AP1174" s="1318"/>
      <c r="AQ1174" s="1329"/>
      <c r="AR1174" s="1329"/>
      <c r="AS1174" s="1318"/>
      <c r="AT1174" s="1318"/>
      <c r="AU1174" s="1318"/>
      <c r="AV1174" s="1318"/>
      <c r="AW1174" s="1318"/>
      <c r="AX1174" s="1318"/>
      <c r="AY1174" s="1318"/>
      <c r="AZ1174" s="1318"/>
      <c r="BA1174" s="1318"/>
      <c r="BB1174" s="1318"/>
      <c r="BC1174" s="1318"/>
      <c r="BD1174" s="1318"/>
      <c r="BE1174" s="1318"/>
      <c r="BF1174" s="1318"/>
      <c r="BG1174" s="1318"/>
      <c r="BH1174" s="1318"/>
      <c r="BI1174" s="1318"/>
      <c r="BJ1174" s="1318"/>
      <c r="BK1174" s="1318"/>
      <c r="BL1174" s="1318"/>
      <c r="BM1174" s="1318"/>
      <c r="BN1174" s="1318"/>
      <c r="BO1174" s="1318"/>
      <c r="BP1174" s="1318"/>
      <c r="BQ1174" s="1329">
        <f>+AD1174</f>
        <v>800</v>
      </c>
      <c r="BR1174" s="1318"/>
      <c r="BS1174" s="1318"/>
      <c r="BT1174" s="1318"/>
      <c r="BU1174" s="1318"/>
      <c r="BV1174" s="1318"/>
      <c r="BW1174" s="1318"/>
      <c r="BX1174" s="1318"/>
      <c r="BY1174" s="1318"/>
      <c r="BZ1174" s="1318"/>
      <c r="CA1174" s="1318"/>
      <c r="CB1174" s="1318"/>
      <c r="CC1174" s="1318"/>
      <c r="CD1174" s="1318"/>
      <c r="CE1174" s="1318"/>
      <c r="CF1174" s="1318"/>
      <c r="CG1174" s="1318"/>
      <c r="CH1174" s="1378">
        <f t="shared" si="29"/>
        <v>800</v>
      </c>
      <c r="CI1174" s="1366"/>
    </row>
    <row r="1175" spans="1:87" s="386" customFormat="1" ht="39" customHeight="1">
      <c r="A1175" s="1701"/>
      <c r="B1175" s="1701"/>
      <c r="C1175" s="656"/>
      <c r="D1175" s="2185"/>
      <c r="E1175" s="656"/>
      <c r="F1175" s="2185"/>
      <c r="G1175" s="1552"/>
      <c r="H1175" s="2155"/>
      <c r="I1175" s="1990"/>
      <c r="J1175" s="643"/>
      <c r="K1175" s="2958" t="s">
        <v>1516</v>
      </c>
      <c r="L1175" s="2561"/>
      <c r="M1175" s="2905"/>
      <c r="N1175" s="2933"/>
      <c r="O1175" s="2934"/>
      <c r="P1175" s="2935"/>
      <c r="Q1175" s="2933"/>
      <c r="R1175" s="2934"/>
      <c r="S1175" s="2936"/>
      <c r="T1175" s="2937"/>
      <c r="U1175" s="2934"/>
      <c r="V1175" s="2935"/>
      <c r="W1175" s="2933"/>
      <c r="X1175" s="2934"/>
      <c r="Y1175" s="2936"/>
      <c r="Z1175" s="1215" t="s">
        <v>2644</v>
      </c>
      <c r="AA1175" s="2887">
        <v>613</v>
      </c>
      <c r="AB1175" s="2938"/>
      <c r="AC1175" s="2889" t="s">
        <v>1422</v>
      </c>
      <c r="AD1175" s="2827"/>
      <c r="AE1175" s="1317"/>
      <c r="AF1175" s="1362"/>
      <c r="AG1175" s="1318"/>
      <c r="AH1175" s="1318"/>
      <c r="AI1175" s="1318"/>
      <c r="AJ1175" s="1318"/>
      <c r="AK1175" s="1318"/>
      <c r="AL1175" s="1318"/>
      <c r="AM1175" s="1318"/>
      <c r="AN1175" s="1318"/>
      <c r="AO1175" s="1318"/>
      <c r="AP1175" s="1318"/>
      <c r="AQ1175" s="1318"/>
      <c r="AR1175" s="1318"/>
      <c r="AS1175" s="1318"/>
      <c r="AT1175" s="1318"/>
      <c r="AU1175" s="1318"/>
      <c r="AV1175" s="1318"/>
      <c r="AW1175" s="1318"/>
      <c r="AX1175" s="1318"/>
      <c r="AY1175" s="1318"/>
      <c r="AZ1175" s="1318"/>
      <c r="BA1175" s="1329"/>
      <c r="BB1175" s="1318"/>
      <c r="BC1175" s="1318"/>
      <c r="BD1175" s="1318"/>
      <c r="BE1175" s="1318"/>
      <c r="BF1175" s="1318"/>
      <c r="BG1175" s="1318"/>
      <c r="BH1175" s="1318"/>
      <c r="BI1175" s="1318"/>
      <c r="BJ1175" s="1318"/>
      <c r="BK1175" s="1318"/>
      <c r="BL1175" s="1318"/>
      <c r="BM1175" s="1318"/>
      <c r="BN1175" s="1318"/>
      <c r="BO1175" s="1318"/>
      <c r="BP1175" s="1318"/>
      <c r="BQ1175" s="1318"/>
      <c r="BR1175" s="1318"/>
      <c r="BS1175" s="1318"/>
      <c r="BT1175" s="1318"/>
      <c r="BU1175" s="1318"/>
      <c r="BV1175" s="1318"/>
      <c r="BW1175" s="1329">
        <f>+AD1175</f>
        <v>0</v>
      </c>
      <c r="BX1175" s="1318"/>
      <c r="BY1175" s="1318"/>
      <c r="BZ1175" s="1318"/>
      <c r="CA1175" s="1318"/>
      <c r="CB1175" s="1318"/>
      <c r="CC1175" s="1318"/>
      <c r="CD1175" s="1318"/>
      <c r="CE1175" s="1318"/>
      <c r="CF1175" s="1318"/>
      <c r="CG1175" s="1318"/>
      <c r="CH1175" s="1378">
        <f t="shared" si="29"/>
        <v>0</v>
      </c>
      <c r="CI1175" s="1366"/>
    </row>
    <row r="1176" spans="1:87" s="386" customFormat="1" ht="82.5" customHeight="1">
      <c r="A1176" s="1701"/>
      <c r="B1176" s="1701"/>
      <c r="C1176" s="656"/>
      <c r="D1176" s="2185"/>
      <c r="E1176" s="656"/>
      <c r="F1176" s="2185"/>
      <c r="G1176" s="1552"/>
      <c r="H1176" s="2155"/>
      <c r="I1176" s="1990"/>
      <c r="J1176" s="643"/>
      <c r="K1176" s="2145" t="s">
        <v>1517</v>
      </c>
      <c r="L1176" s="2153"/>
      <c r="M1176" s="2305"/>
      <c r="N1176" s="393"/>
      <c r="O1176" s="394"/>
      <c r="P1176" s="395"/>
      <c r="Q1176" s="393"/>
      <c r="R1176" s="381"/>
      <c r="S1176" s="407"/>
      <c r="T1176" s="408"/>
      <c r="U1176" s="394"/>
      <c r="V1176" s="395"/>
      <c r="W1176" s="393"/>
      <c r="X1176" s="394"/>
      <c r="Y1176" s="407"/>
      <c r="Z1176" s="2160" t="s">
        <v>1518</v>
      </c>
      <c r="AA1176" s="442">
        <v>392</v>
      </c>
      <c r="AB1176" s="752"/>
      <c r="AC1176" s="2200" t="s">
        <v>331</v>
      </c>
      <c r="AD1176" s="1799">
        <f>2*150000</f>
        <v>300000</v>
      </c>
      <c r="AE1176" s="1317"/>
      <c r="AF1176" s="1362"/>
      <c r="AG1176" s="1318"/>
      <c r="AH1176" s="1318"/>
      <c r="AI1176" s="1318"/>
      <c r="AJ1176" s="1318"/>
      <c r="AK1176" s="1318"/>
      <c r="AL1176" s="1318"/>
      <c r="AM1176" s="1318"/>
      <c r="AN1176" s="1318"/>
      <c r="AO1176" s="1318"/>
      <c r="AP1176" s="1318"/>
      <c r="AQ1176" s="1329"/>
      <c r="AR1176" s="1329"/>
      <c r="AS1176" s="1318"/>
      <c r="AT1176" s="1318"/>
      <c r="AU1176" s="1318"/>
      <c r="AV1176" s="1318"/>
      <c r="AW1176" s="1318"/>
      <c r="AX1176" s="1318"/>
      <c r="AY1176" s="1318"/>
      <c r="AZ1176" s="1318"/>
      <c r="BA1176" s="1318"/>
      <c r="BB1176" s="1318"/>
      <c r="BC1176" s="1318"/>
      <c r="BD1176" s="1318"/>
      <c r="BE1176" s="1318"/>
      <c r="BF1176" s="1318"/>
      <c r="BG1176" s="1318"/>
      <c r="BH1176" s="1318"/>
      <c r="BI1176" s="1318"/>
      <c r="BJ1176" s="1318"/>
      <c r="BK1176" s="1318"/>
      <c r="BL1176" s="1318"/>
      <c r="BM1176" s="1318"/>
      <c r="BN1176" s="1318"/>
      <c r="BO1176" s="1318"/>
      <c r="BP1176" s="1318"/>
      <c r="BQ1176" s="1329">
        <f>+AD1176</f>
        <v>300000</v>
      </c>
      <c r="BR1176" s="1318"/>
      <c r="BS1176" s="1318"/>
      <c r="BT1176" s="1318"/>
      <c r="BU1176" s="1318"/>
      <c r="BV1176" s="1318"/>
      <c r="BW1176" s="1318"/>
      <c r="BX1176" s="1318"/>
      <c r="BY1176" s="1318"/>
      <c r="BZ1176" s="1318"/>
      <c r="CA1176" s="1318"/>
      <c r="CB1176" s="1318"/>
      <c r="CC1176" s="1318"/>
      <c r="CD1176" s="1318"/>
      <c r="CE1176" s="1318"/>
      <c r="CF1176" s="1318"/>
      <c r="CG1176" s="1318"/>
      <c r="CH1176" s="1378">
        <f t="shared" si="29"/>
        <v>300000</v>
      </c>
      <c r="CI1176" s="1366"/>
    </row>
    <row r="1177" spans="1:87" s="386" customFormat="1" ht="54.75" customHeight="1">
      <c r="A1177" s="1701"/>
      <c r="B1177" s="1701"/>
      <c r="C1177" s="656"/>
      <c r="D1177" s="2185"/>
      <c r="E1177" s="656"/>
      <c r="F1177" s="2185"/>
      <c r="G1177" s="1552"/>
      <c r="H1177" s="2155"/>
      <c r="I1177" s="1990"/>
      <c r="J1177" s="643"/>
      <c r="K1177" s="2145" t="s">
        <v>1519</v>
      </c>
      <c r="L1177" s="2153"/>
      <c r="M1177" s="2305"/>
      <c r="N1177" s="393"/>
      <c r="O1177" s="381"/>
      <c r="P1177" s="395"/>
      <c r="Q1177" s="393"/>
      <c r="R1177" s="394"/>
      <c r="S1177" s="407"/>
      <c r="T1177" s="408"/>
      <c r="U1177" s="394"/>
      <c r="V1177" s="395"/>
      <c r="W1177" s="393"/>
      <c r="X1177" s="394"/>
      <c r="Y1177" s="407"/>
      <c r="Z1177" s="2160" t="s">
        <v>1520</v>
      </c>
      <c r="AA1177" s="442">
        <v>392</v>
      </c>
      <c r="AB1177" s="752"/>
      <c r="AC1177" s="2200" t="s">
        <v>331</v>
      </c>
      <c r="AD1177" s="1799">
        <f>1*1200</f>
        <v>1200</v>
      </c>
      <c r="AE1177" s="1317"/>
      <c r="AF1177" s="1362"/>
      <c r="AG1177" s="1318"/>
      <c r="AH1177" s="1318"/>
      <c r="AI1177" s="1318"/>
      <c r="AJ1177" s="1318"/>
      <c r="AK1177" s="1318"/>
      <c r="AL1177" s="1318"/>
      <c r="AM1177" s="1318"/>
      <c r="AN1177" s="1318"/>
      <c r="AO1177" s="1318"/>
      <c r="AP1177" s="1318"/>
      <c r="AQ1177" s="1329"/>
      <c r="AR1177" s="1329"/>
      <c r="AS1177" s="1318"/>
      <c r="AT1177" s="1318"/>
      <c r="AU1177" s="1318"/>
      <c r="AV1177" s="1318"/>
      <c r="AW1177" s="1318"/>
      <c r="AX1177" s="1318"/>
      <c r="AY1177" s="1318"/>
      <c r="AZ1177" s="1318"/>
      <c r="BA1177" s="1318"/>
      <c r="BB1177" s="1318"/>
      <c r="BC1177" s="1318"/>
      <c r="BD1177" s="1318"/>
      <c r="BE1177" s="1318"/>
      <c r="BF1177" s="1318"/>
      <c r="BG1177" s="1318"/>
      <c r="BH1177" s="1318"/>
      <c r="BI1177" s="1318"/>
      <c r="BJ1177" s="1318"/>
      <c r="BK1177" s="1318"/>
      <c r="BL1177" s="1318"/>
      <c r="BM1177" s="1318"/>
      <c r="BN1177" s="1318"/>
      <c r="BO1177" s="1318"/>
      <c r="BP1177" s="1318"/>
      <c r="BQ1177" s="1329">
        <f>+AD1177</f>
        <v>1200</v>
      </c>
      <c r="BR1177" s="1318"/>
      <c r="BS1177" s="1318"/>
      <c r="BT1177" s="1318"/>
      <c r="BU1177" s="1318"/>
      <c r="BV1177" s="1318"/>
      <c r="BW1177" s="1318"/>
      <c r="BX1177" s="1318"/>
      <c r="BY1177" s="1318"/>
      <c r="BZ1177" s="1318"/>
      <c r="CA1177" s="1318"/>
      <c r="CB1177" s="1318"/>
      <c r="CC1177" s="1318"/>
      <c r="CD1177" s="1318"/>
      <c r="CE1177" s="1318"/>
      <c r="CF1177" s="1318"/>
      <c r="CG1177" s="1318"/>
      <c r="CH1177" s="1378">
        <f t="shared" si="29"/>
        <v>1200</v>
      </c>
      <c r="CI1177" s="1366"/>
    </row>
    <row r="1178" spans="1:87" s="386" customFormat="1" ht="54" customHeight="1">
      <c r="A1178" s="1701"/>
      <c r="B1178" s="1701"/>
      <c r="C1178" s="656"/>
      <c r="D1178" s="2185"/>
      <c r="E1178" s="656"/>
      <c r="F1178" s="2185"/>
      <c r="G1178" s="1552"/>
      <c r="H1178" s="2155"/>
      <c r="I1178" s="1990"/>
      <c r="J1178" s="643"/>
      <c r="K1178" s="2145" t="s">
        <v>1521</v>
      </c>
      <c r="L1178" s="2153"/>
      <c r="M1178" s="2305"/>
      <c r="N1178" s="393"/>
      <c r="O1178" s="381"/>
      <c r="P1178" s="395"/>
      <c r="Q1178" s="393"/>
      <c r="R1178" s="394"/>
      <c r="S1178" s="407"/>
      <c r="T1178" s="408"/>
      <c r="U1178" s="394"/>
      <c r="V1178" s="395"/>
      <c r="W1178" s="393"/>
      <c r="X1178" s="394"/>
      <c r="Y1178" s="407"/>
      <c r="Z1178" s="767">
        <v>2500</v>
      </c>
      <c r="AA1178" s="442">
        <v>657</v>
      </c>
      <c r="AB1178" s="752"/>
      <c r="AC1178" s="2200" t="s">
        <v>351</v>
      </c>
      <c r="AD1178" s="1799">
        <v>2500</v>
      </c>
      <c r="AE1178" s="1317"/>
      <c r="AF1178" s="1362"/>
      <c r="AG1178" s="1318"/>
      <c r="AH1178" s="1318"/>
      <c r="AI1178" s="1318"/>
      <c r="AJ1178" s="1318"/>
      <c r="AK1178" s="1318"/>
      <c r="AL1178" s="1318"/>
      <c r="AM1178" s="1318"/>
      <c r="AN1178" s="1318"/>
      <c r="AO1178" s="1318"/>
      <c r="AP1178" s="1318"/>
      <c r="AQ1178" s="1318"/>
      <c r="AR1178" s="1318"/>
      <c r="AS1178" s="1318"/>
      <c r="AT1178" s="1318"/>
      <c r="AU1178" s="1318"/>
      <c r="AV1178" s="1318"/>
      <c r="AW1178" s="1318"/>
      <c r="AX1178" s="1318"/>
      <c r="AY1178" s="1318"/>
      <c r="AZ1178" s="1318"/>
      <c r="BA1178" s="1318"/>
      <c r="BB1178" s="1318"/>
      <c r="BC1178" s="1318"/>
      <c r="BD1178" s="1318"/>
      <c r="BE1178" s="1318"/>
      <c r="BF1178" s="1318"/>
      <c r="BG1178" s="1318"/>
      <c r="BH1178" s="1329"/>
      <c r="BI1178" s="1329"/>
      <c r="BJ1178" s="1329"/>
      <c r="BK1178" s="1329"/>
      <c r="BL1178" s="1318"/>
      <c r="BM1178" s="1318"/>
      <c r="BN1178" s="1318"/>
      <c r="BO1178" s="1318"/>
      <c r="BP1178" s="1318"/>
      <c r="BQ1178" s="1318"/>
      <c r="BR1178" s="1318"/>
      <c r="BS1178" s="1318"/>
      <c r="BT1178" s="1318"/>
      <c r="BU1178" s="1318"/>
      <c r="BV1178" s="1318"/>
      <c r="BW1178" s="1318"/>
      <c r="BX1178" s="1318"/>
      <c r="BY1178" s="1318"/>
      <c r="BZ1178" s="1318"/>
      <c r="CA1178" s="1318"/>
      <c r="CB1178" s="1318"/>
      <c r="CC1178" s="1318"/>
      <c r="CD1178" s="1318"/>
      <c r="CE1178" s="1329">
        <f>+AD1178</f>
        <v>2500</v>
      </c>
      <c r="CF1178" s="1318"/>
      <c r="CG1178" s="1318"/>
      <c r="CH1178" s="1378">
        <f t="shared" si="29"/>
        <v>2500</v>
      </c>
      <c r="CI1178" s="1366"/>
    </row>
    <row r="1179" spans="1:87" s="386" customFormat="1" ht="50.25" customHeight="1">
      <c r="A1179" s="1701"/>
      <c r="B1179" s="1701"/>
      <c r="C1179" s="656"/>
      <c r="D1179" s="2185"/>
      <c r="E1179" s="656"/>
      <c r="F1179" s="2185"/>
      <c r="G1179" s="1552"/>
      <c r="H1179" s="2155"/>
      <c r="I1179" s="1990"/>
      <c r="J1179" s="643"/>
      <c r="K1179" s="2145" t="s">
        <v>1522</v>
      </c>
      <c r="L1179" s="2153"/>
      <c r="M1179" s="2305"/>
      <c r="N1179" s="393"/>
      <c r="O1179" s="381"/>
      <c r="P1179" s="395"/>
      <c r="Q1179" s="393"/>
      <c r="R1179" s="394"/>
      <c r="S1179" s="407"/>
      <c r="T1179" s="408"/>
      <c r="U1179" s="394"/>
      <c r="V1179" s="395"/>
      <c r="W1179" s="393"/>
      <c r="X1179" s="394"/>
      <c r="Y1179" s="407"/>
      <c r="Z1179" s="2160" t="s">
        <v>1523</v>
      </c>
      <c r="AA1179" s="442">
        <v>392</v>
      </c>
      <c r="AB1179" s="752"/>
      <c r="AC1179" s="1173" t="s">
        <v>331</v>
      </c>
      <c r="AD1179" s="1796">
        <f>1*2000</f>
        <v>2000</v>
      </c>
      <c r="AE1179" s="1317"/>
      <c r="AF1179" s="1362"/>
      <c r="AG1179" s="1318"/>
      <c r="AH1179" s="1318"/>
      <c r="AI1179" s="1318"/>
      <c r="AJ1179" s="1318"/>
      <c r="AK1179" s="1318"/>
      <c r="AL1179" s="1318"/>
      <c r="AM1179" s="1318"/>
      <c r="AN1179" s="1318"/>
      <c r="AO1179" s="1318"/>
      <c r="AP1179" s="1318"/>
      <c r="AQ1179" s="1329"/>
      <c r="AR1179" s="1329"/>
      <c r="AS1179" s="1318"/>
      <c r="AT1179" s="1318"/>
      <c r="AU1179" s="1318"/>
      <c r="AV1179" s="1318"/>
      <c r="AW1179" s="1318"/>
      <c r="AX1179" s="1318"/>
      <c r="AY1179" s="1318"/>
      <c r="AZ1179" s="1318"/>
      <c r="BA1179" s="1318"/>
      <c r="BB1179" s="1318"/>
      <c r="BC1179" s="1318"/>
      <c r="BD1179" s="1318"/>
      <c r="BE1179" s="1318"/>
      <c r="BF1179" s="1318"/>
      <c r="BG1179" s="1318"/>
      <c r="BH1179" s="1318"/>
      <c r="BI1179" s="1318"/>
      <c r="BJ1179" s="1318"/>
      <c r="BK1179" s="1318"/>
      <c r="BL1179" s="1318"/>
      <c r="BM1179" s="1318"/>
      <c r="BN1179" s="1318"/>
      <c r="BO1179" s="1318"/>
      <c r="BP1179" s="1318"/>
      <c r="BQ1179" s="1329">
        <f>+AD1179</f>
        <v>2000</v>
      </c>
      <c r="BR1179" s="1318"/>
      <c r="BS1179" s="1318"/>
      <c r="BT1179" s="1318"/>
      <c r="BU1179" s="1318"/>
      <c r="BV1179" s="1318"/>
      <c r="BW1179" s="1318"/>
      <c r="BX1179" s="1318"/>
      <c r="BY1179" s="1318"/>
      <c r="BZ1179" s="1318"/>
      <c r="CA1179" s="1318"/>
      <c r="CB1179" s="1318"/>
      <c r="CC1179" s="1318"/>
      <c r="CD1179" s="1318"/>
      <c r="CE1179" s="1318"/>
      <c r="CF1179" s="1318"/>
      <c r="CG1179" s="1318"/>
      <c r="CH1179" s="1378">
        <f t="shared" si="29"/>
        <v>2000</v>
      </c>
      <c r="CI1179" s="1366"/>
    </row>
    <row r="1180" spans="1:87" s="386" customFormat="1" ht="54" customHeight="1">
      <c r="A1180" s="1701"/>
      <c r="B1180" s="1701"/>
      <c r="C1180" s="656"/>
      <c r="D1180" s="2185"/>
      <c r="E1180" s="656"/>
      <c r="F1180" s="2185"/>
      <c r="G1180" s="1552"/>
      <c r="H1180" s="2155"/>
      <c r="I1180" s="1990"/>
      <c r="J1180" s="643"/>
      <c r="K1180" s="2145" t="s">
        <v>1510</v>
      </c>
      <c r="L1180" s="2153"/>
      <c r="M1180" s="2305"/>
      <c r="N1180" s="393"/>
      <c r="O1180" s="381"/>
      <c r="P1180" s="395"/>
      <c r="Q1180" s="393"/>
      <c r="R1180" s="394"/>
      <c r="S1180" s="407"/>
      <c r="T1180" s="408"/>
      <c r="U1180" s="394"/>
      <c r="V1180" s="395"/>
      <c r="W1180" s="393"/>
      <c r="X1180" s="394"/>
      <c r="Y1180" s="407"/>
      <c r="Z1180" s="767">
        <v>800</v>
      </c>
      <c r="AA1180" s="442">
        <v>392</v>
      </c>
      <c r="AB1180" s="752"/>
      <c r="AC1180" s="1173" t="s">
        <v>331</v>
      </c>
      <c r="AD1180" s="1796">
        <f>1*800</f>
        <v>800</v>
      </c>
      <c r="AE1180" s="1317"/>
      <c r="AF1180" s="1362"/>
      <c r="AG1180" s="1318"/>
      <c r="AH1180" s="1318"/>
      <c r="AI1180" s="1318"/>
      <c r="AJ1180" s="1318"/>
      <c r="AK1180" s="1318"/>
      <c r="AL1180" s="1318"/>
      <c r="AM1180" s="1318"/>
      <c r="AN1180" s="1318"/>
      <c r="AO1180" s="1318"/>
      <c r="AP1180" s="1318"/>
      <c r="AQ1180" s="1329"/>
      <c r="AR1180" s="1329"/>
      <c r="AS1180" s="1318"/>
      <c r="AT1180" s="1318"/>
      <c r="AU1180" s="1318"/>
      <c r="AV1180" s="1318"/>
      <c r="AW1180" s="1318"/>
      <c r="AX1180" s="1318"/>
      <c r="AY1180" s="1318"/>
      <c r="AZ1180" s="1318"/>
      <c r="BA1180" s="1318"/>
      <c r="BB1180" s="1318"/>
      <c r="BC1180" s="1318"/>
      <c r="BD1180" s="1318"/>
      <c r="BE1180" s="1318"/>
      <c r="BF1180" s="1318"/>
      <c r="BG1180" s="1318"/>
      <c r="BH1180" s="1318"/>
      <c r="BI1180" s="1318"/>
      <c r="BJ1180" s="1318"/>
      <c r="BK1180" s="1318"/>
      <c r="BL1180" s="1318"/>
      <c r="BM1180" s="1318"/>
      <c r="BN1180" s="1318"/>
      <c r="BO1180" s="1318"/>
      <c r="BP1180" s="1318"/>
      <c r="BQ1180" s="1329">
        <f>+AD1180</f>
        <v>800</v>
      </c>
      <c r="BR1180" s="1318"/>
      <c r="BS1180" s="1318"/>
      <c r="BT1180" s="1318"/>
      <c r="BU1180" s="1318"/>
      <c r="BV1180" s="1318"/>
      <c r="BW1180" s="1318"/>
      <c r="BX1180" s="1318"/>
      <c r="BY1180" s="1318"/>
      <c r="BZ1180" s="1318"/>
      <c r="CA1180" s="1318"/>
      <c r="CB1180" s="1318"/>
      <c r="CC1180" s="1318"/>
      <c r="CD1180" s="1318"/>
      <c r="CE1180" s="1318"/>
      <c r="CF1180" s="1318"/>
      <c r="CG1180" s="1318"/>
      <c r="CH1180" s="1378">
        <f t="shared" si="29"/>
        <v>800</v>
      </c>
      <c r="CI1180" s="1366"/>
    </row>
    <row r="1181" spans="1:87" s="386" customFormat="1" ht="53.25" customHeight="1">
      <c r="A1181" s="1701"/>
      <c r="B1181" s="1701"/>
      <c r="C1181" s="656"/>
      <c r="D1181" s="2185"/>
      <c r="E1181" s="656"/>
      <c r="F1181" s="2185"/>
      <c r="G1181" s="1552"/>
      <c r="H1181" s="2155"/>
      <c r="I1181" s="1990"/>
      <c r="J1181" s="643"/>
      <c r="K1181" s="2569" t="s">
        <v>1524</v>
      </c>
      <c r="L1181" s="2153"/>
      <c r="M1181" s="2305"/>
      <c r="N1181" s="393"/>
      <c r="O1181" s="394"/>
      <c r="P1181" s="395"/>
      <c r="Q1181" s="388"/>
      <c r="R1181" s="394"/>
      <c r="S1181" s="407"/>
      <c r="T1181" s="408"/>
      <c r="U1181" s="394"/>
      <c r="V1181" s="395"/>
      <c r="W1181" s="393"/>
      <c r="X1181" s="394"/>
      <c r="Y1181" s="407"/>
      <c r="Z1181" s="2160" t="s">
        <v>1525</v>
      </c>
      <c r="AA1181" s="442">
        <v>396</v>
      </c>
      <c r="AB1181" s="752"/>
      <c r="AC1181" s="1173" t="s">
        <v>32</v>
      </c>
      <c r="AD1181" s="1796">
        <f>10*750</f>
        <v>7500</v>
      </c>
      <c r="AE1181" s="1317"/>
      <c r="AF1181" s="1362"/>
      <c r="AG1181" s="1318"/>
      <c r="AH1181" s="1318"/>
      <c r="AI1181" s="1318"/>
      <c r="AJ1181" s="1318"/>
      <c r="AK1181" s="1318"/>
      <c r="AL1181" s="1318"/>
      <c r="AM1181" s="1318"/>
      <c r="AN1181" s="1318"/>
      <c r="AO1181" s="1318"/>
      <c r="AP1181" s="1318"/>
      <c r="AQ1181" s="1318"/>
      <c r="AR1181" s="1318"/>
      <c r="AS1181" s="1329"/>
      <c r="AT1181" s="1329"/>
      <c r="AU1181" s="1329"/>
      <c r="AV1181" s="1329"/>
      <c r="AW1181" s="1329"/>
      <c r="AX1181" s="1329"/>
      <c r="AY1181" s="1318"/>
      <c r="AZ1181" s="1318"/>
      <c r="BA1181" s="1318"/>
      <c r="BB1181" s="1318"/>
      <c r="BC1181" s="1318"/>
      <c r="BD1181" s="1318"/>
      <c r="BE1181" s="1318"/>
      <c r="BF1181" s="1318"/>
      <c r="BG1181" s="1318"/>
      <c r="BH1181" s="1318"/>
      <c r="BI1181" s="1318"/>
      <c r="BJ1181" s="1318"/>
      <c r="BK1181" s="1318"/>
      <c r="BL1181" s="1318"/>
      <c r="BM1181" s="1318"/>
      <c r="BN1181" s="1318"/>
      <c r="BO1181" s="1318"/>
      <c r="BP1181" s="1318"/>
      <c r="BQ1181" s="1318"/>
      <c r="BR1181" s="1329">
        <f>+AD1181</f>
        <v>7500</v>
      </c>
      <c r="BS1181" s="1318"/>
      <c r="BT1181" s="1318"/>
      <c r="BU1181" s="1318"/>
      <c r="BV1181" s="1318"/>
      <c r="BW1181" s="1318"/>
      <c r="BX1181" s="1318"/>
      <c r="BY1181" s="1318"/>
      <c r="BZ1181" s="1318"/>
      <c r="CA1181" s="1318"/>
      <c r="CB1181" s="1318"/>
      <c r="CC1181" s="1318"/>
      <c r="CD1181" s="1318"/>
      <c r="CE1181" s="1318"/>
      <c r="CF1181" s="1318"/>
      <c r="CG1181" s="1318"/>
      <c r="CH1181" s="1378">
        <f t="shared" si="29"/>
        <v>7500</v>
      </c>
      <c r="CI1181" s="1366"/>
    </row>
    <row r="1182" spans="1:87" s="386" customFormat="1" ht="37.5" customHeight="1">
      <c r="A1182" s="1701"/>
      <c r="B1182" s="1701"/>
      <c r="C1182" s="656"/>
      <c r="D1182" s="2185"/>
      <c r="E1182" s="656"/>
      <c r="F1182" s="2185"/>
      <c r="G1182" s="1552"/>
      <c r="H1182" s="2155"/>
      <c r="I1182" s="1990"/>
      <c r="J1182" s="643"/>
      <c r="K1182" s="768" t="s">
        <v>1526</v>
      </c>
      <c r="L1182" s="2153"/>
      <c r="M1182" s="2305"/>
      <c r="N1182" s="393"/>
      <c r="O1182" s="394"/>
      <c r="P1182" s="395"/>
      <c r="Q1182" s="393"/>
      <c r="R1182" s="381"/>
      <c r="S1182" s="407"/>
      <c r="T1182" s="408"/>
      <c r="U1182" s="394"/>
      <c r="V1182" s="395"/>
      <c r="W1182" s="393"/>
      <c r="X1182" s="394"/>
      <c r="Y1182" s="407"/>
      <c r="Z1182" s="2160" t="s">
        <v>1527</v>
      </c>
      <c r="AA1182" s="442">
        <v>355</v>
      </c>
      <c r="AB1182" s="752"/>
      <c r="AC1182" s="1173" t="s">
        <v>386</v>
      </c>
      <c r="AD1182" s="1796">
        <v>1200</v>
      </c>
      <c r="AE1182" s="1317"/>
      <c r="AF1182" s="1362"/>
      <c r="AG1182" s="1318"/>
      <c r="AH1182" s="1318"/>
      <c r="AI1182" s="1318"/>
      <c r="AJ1182" s="1318"/>
      <c r="AK1182" s="1318"/>
      <c r="AL1182" s="1329"/>
      <c r="AM1182" s="1329"/>
      <c r="AN1182" s="1329"/>
      <c r="AO1182" s="1329"/>
      <c r="AP1182" s="1318"/>
      <c r="AQ1182" s="1318"/>
      <c r="AR1182" s="1318"/>
      <c r="AS1182" s="1318"/>
      <c r="AT1182" s="1318"/>
      <c r="AU1182" s="1318"/>
      <c r="AV1182" s="1318"/>
      <c r="AW1182" s="1318"/>
      <c r="AX1182" s="1318"/>
      <c r="AY1182" s="1318"/>
      <c r="AZ1182" s="1318"/>
      <c r="BA1182" s="1318"/>
      <c r="BB1182" s="1318"/>
      <c r="BC1182" s="1318"/>
      <c r="BD1182" s="1318"/>
      <c r="BE1182" s="1318"/>
      <c r="BF1182" s="1318"/>
      <c r="BG1182" s="1318"/>
      <c r="BH1182" s="1318"/>
      <c r="BI1182" s="1318"/>
      <c r="BJ1182" s="1318"/>
      <c r="BK1182" s="1329">
        <f>+AD1182</f>
        <v>1200</v>
      </c>
      <c r="BL1182" s="1318"/>
      <c r="BM1182" s="1318"/>
      <c r="BN1182" s="1318"/>
      <c r="BO1182" s="1318"/>
      <c r="BP1182" s="1318"/>
      <c r="BQ1182" s="1318"/>
      <c r="BR1182" s="1318"/>
      <c r="BS1182" s="1318"/>
      <c r="BT1182" s="1318"/>
      <c r="BU1182" s="1318"/>
      <c r="BV1182" s="1318"/>
      <c r="BW1182" s="1318"/>
      <c r="BX1182" s="1318"/>
      <c r="BY1182" s="1318"/>
      <c r="BZ1182" s="1318"/>
      <c r="CA1182" s="1318"/>
      <c r="CB1182" s="1318"/>
      <c r="CC1182" s="1318"/>
      <c r="CD1182" s="1318"/>
      <c r="CE1182" s="1318"/>
      <c r="CF1182" s="1318"/>
      <c r="CG1182" s="1318"/>
      <c r="CH1182" s="1378">
        <f t="shared" si="29"/>
        <v>1200</v>
      </c>
      <c r="CI1182" s="1366"/>
    </row>
    <row r="1183" spans="1:87" s="386" customFormat="1" ht="24.95" customHeight="1">
      <c r="A1183" s="1716"/>
      <c r="B1183" s="1716"/>
      <c r="C1183" s="805"/>
      <c r="D1183" s="1741"/>
      <c r="E1183" s="805"/>
      <c r="F1183" s="1741"/>
      <c r="G1183" s="769"/>
      <c r="H1183" s="2140"/>
      <c r="I1183" s="1996"/>
      <c r="J1183" s="2171"/>
      <c r="K1183" s="2176"/>
      <c r="L1183" s="2174"/>
      <c r="M1183" s="141"/>
      <c r="N1183" s="398"/>
      <c r="O1183" s="396"/>
      <c r="P1183" s="411"/>
      <c r="Q1183" s="398"/>
      <c r="R1183" s="396"/>
      <c r="S1183" s="397"/>
      <c r="T1183" s="399"/>
      <c r="U1183" s="396"/>
      <c r="V1183" s="411"/>
      <c r="W1183" s="398"/>
      <c r="X1183" s="396"/>
      <c r="Y1183" s="397"/>
      <c r="Z1183" s="2193"/>
      <c r="AA1183" s="570"/>
      <c r="AB1183" s="456"/>
      <c r="AC1183" s="561"/>
      <c r="AD1183" s="1797"/>
      <c r="AE1183" s="1317"/>
      <c r="AF1183" s="1362"/>
      <c r="AG1183" s="1318"/>
      <c r="AH1183" s="1318"/>
      <c r="AI1183" s="1318"/>
      <c r="AJ1183" s="1318"/>
      <c r="AK1183" s="1318"/>
      <c r="AL1183" s="1318"/>
      <c r="AM1183" s="1318"/>
      <c r="AN1183" s="1318"/>
      <c r="AO1183" s="1318"/>
      <c r="AP1183" s="1318"/>
      <c r="AQ1183" s="1318"/>
      <c r="AR1183" s="1318"/>
      <c r="AS1183" s="1318"/>
      <c r="AT1183" s="1318"/>
      <c r="AU1183" s="1318"/>
      <c r="AV1183" s="1318"/>
      <c r="AW1183" s="1318"/>
      <c r="AX1183" s="1318"/>
      <c r="AY1183" s="1318"/>
      <c r="AZ1183" s="1318"/>
      <c r="BA1183" s="1318"/>
      <c r="BB1183" s="1318"/>
      <c r="BC1183" s="1318"/>
      <c r="BD1183" s="1318"/>
      <c r="BE1183" s="1318"/>
      <c r="BF1183" s="1318"/>
      <c r="BG1183" s="1318"/>
      <c r="BH1183" s="1318"/>
      <c r="BI1183" s="1318"/>
      <c r="BJ1183" s="1318"/>
      <c r="BK1183" s="1318"/>
      <c r="BL1183" s="1318"/>
      <c r="BM1183" s="1318"/>
      <c r="BN1183" s="1318"/>
      <c r="BO1183" s="1318"/>
      <c r="BP1183" s="1318"/>
      <c r="BQ1183" s="1318"/>
      <c r="BR1183" s="1318"/>
      <c r="BS1183" s="1318"/>
      <c r="BT1183" s="1318"/>
      <c r="BU1183" s="1318"/>
      <c r="BV1183" s="1318"/>
      <c r="BW1183" s="1318"/>
      <c r="BX1183" s="1318"/>
      <c r="BY1183" s="1318"/>
      <c r="BZ1183" s="1318"/>
      <c r="CA1183" s="1318"/>
      <c r="CB1183" s="1318"/>
      <c r="CC1183" s="1318"/>
      <c r="CD1183" s="1318"/>
      <c r="CE1183" s="1318"/>
      <c r="CF1183" s="1318"/>
      <c r="CG1183" s="1318"/>
      <c r="CH1183" s="1378">
        <f t="shared" si="29"/>
        <v>0</v>
      </c>
      <c r="CI1183" s="1366"/>
    </row>
    <row r="1184" spans="1:87" s="386" customFormat="1" ht="102" customHeight="1">
      <c r="A1184" s="2115"/>
      <c r="B1184" s="2115"/>
      <c r="C1184" s="2116"/>
      <c r="D1184" s="2117"/>
      <c r="E1184" s="2116"/>
      <c r="F1184" s="2117"/>
      <c r="G1184" s="2118"/>
      <c r="H1184" s="3096" t="s">
        <v>2593</v>
      </c>
      <c r="I1184" s="2119"/>
      <c r="J1184" s="2170"/>
      <c r="K1184" s="2120" t="s">
        <v>1528</v>
      </c>
      <c r="L1184" s="3454"/>
      <c r="M1184" s="2202"/>
      <c r="N1184" s="403"/>
      <c r="O1184" s="404"/>
      <c r="P1184" s="405"/>
      <c r="Q1184" s="403"/>
      <c r="R1184" s="404"/>
      <c r="S1184" s="428"/>
      <c r="T1184" s="429"/>
      <c r="U1184" s="404"/>
      <c r="V1184" s="405"/>
      <c r="W1184" s="403"/>
      <c r="X1184" s="404"/>
      <c r="Y1184" s="428"/>
      <c r="Z1184" s="2194"/>
      <c r="AA1184" s="810"/>
      <c r="AB1184" s="1567"/>
      <c r="AC1184" s="2129"/>
      <c r="AD1184" s="1798"/>
      <c r="AE1184" s="2121"/>
      <c r="AF1184" s="1362"/>
      <c r="AG1184" s="1318"/>
      <c r="AH1184" s="1318"/>
      <c r="AI1184" s="1318"/>
      <c r="AJ1184" s="1318"/>
      <c r="AK1184" s="1318"/>
      <c r="AL1184" s="1318"/>
      <c r="AM1184" s="1318"/>
      <c r="AN1184" s="1318"/>
      <c r="AO1184" s="1318"/>
      <c r="AP1184" s="1318"/>
      <c r="AQ1184" s="1318"/>
      <c r="AR1184" s="1318"/>
      <c r="AS1184" s="1318"/>
      <c r="AT1184" s="1318"/>
      <c r="AU1184" s="1318"/>
      <c r="AV1184" s="1318"/>
      <c r="AW1184" s="1318"/>
      <c r="AX1184" s="1318"/>
      <c r="AY1184" s="1318"/>
      <c r="AZ1184" s="1318"/>
      <c r="BA1184" s="1318"/>
      <c r="BB1184" s="1318"/>
      <c r="BC1184" s="1318"/>
      <c r="BD1184" s="1318"/>
      <c r="BE1184" s="1318"/>
      <c r="BF1184" s="1318"/>
      <c r="BG1184" s="1318"/>
      <c r="BH1184" s="1318"/>
      <c r="BI1184" s="1318"/>
      <c r="BJ1184" s="1318"/>
      <c r="BK1184" s="1318"/>
      <c r="BL1184" s="1318"/>
      <c r="BM1184" s="1318"/>
      <c r="BN1184" s="1318"/>
      <c r="BO1184" s="1318"/>
      <c r="BP1184" s="1318"/>
      <c r="BQ1184" s="1318"/>
      <c r="BR1184" s="1318"/>
      <c r="BS1184" s="1318"/>
      <c r="BT1184" s="1318"/>
      <c r="BU1184" s="1318"/>
      <c r="BV1184" s="1318"/>
      <c r="BW1184" s="1318"/>
      <c r="BX1184" s="1318"/>
      <c r="BY1184" s="1318"/>
      <c r="BZ1184" s="1318"/>
      <c r="CA1184" s="1318"/>
      <c r="CB1184" s="1318"/>
      <c r="CC1184" s="1318"/>
      <c r="CD1184" s="1318"/>
      <c r="CE1184" s="1318"/>
      <c r="CF1184" s="1318"/>
      <c r="CG1184" s="1318"/>
      <c r="CH1184" s="1378">
        <f t="shared" si="29"/>
        <v>0</v>
      </c>
      <c r="CI1184" s="1366"/>
    </row>
    <row r="1185" spans="1:87" s="386" customFormat="1" ht="126" customHeight="1">
      <c r="A1185" s="1701"/>
      <c r="B1185" s="1701"/>
      <c r="C1185" s="656"/>
      <c r="D1185" s="2185"/>
      <c r="E1185" s="656"/>
      <c r="F1185" s="2185"/>
      <c r="G1185" s="1552"/>
      <c r="H1185" s="3096"/>
      <c r="I1185" s="1990"/>
      <c r="J1185" s="643"/>
      <c r="K1185" s="2145" t="s">
        <v>1529</v>
      </c>
      <c r="L1185" s="3455"/>
      <c r="M1185" s="2305"/>
      <c r="N1185" s="393"/>
      <c r="O1185" s="394"/>
      <c r="P1185" s="389"/>
      <c r="Q1185" s="393"/>
      <c r="R1185" s="394"/>
      <c r="S1185" s="407"/>
      <c r="T1185" s="408"/>
      <c r="U1185" s="394"/>
      <c r="V1185" s="395"/>
      <c r="W1185" s="393"/>
      <c r="X1185" s="394"/>
      <c r="Y1185" s="407"/>
      <c r="Z1185" s="2160" t="s">
        <v>1530</v>
      </c>
      <c r="AA1185" s="442">
        <v>613</v>
      </c>
      <c r="AB1185" s="752"/>
      <c r="AC1185" s="1173" t="s">
        <v>1422</v>
      </c>
      <c r="AD1185" s="1796">
        <v>45000</v>
      </c>
      <c r="AE1185" s="1317"/>
      <c r="AF1185" s="1362"/>
      <c r="AG1185" s="1318"/>
      <c r="AH1185" s="1318"/>
      <c r="AI1185" s="1318"/>
      <c r="AJ1185" s="1318"/>
      <c r="AK1185" s="1318"/>
      <c r="AL1185" s="1318"/>
      <c r="AM1185" s="1318"/>
      <c r="AN1185" s="1318"/>
      <c r="AO1185" s="1318"/>
      <c r="AP1185" s="1318"/>
      <c r="AQ1185" s="1318"/>
      <c r="AR1185" s="1318"/>
      <c r="AS1185" s="1318"/>
      <c r="AT1185" s="1318"/>
      <c r="AU1185" s="1318"/>
      <c r="AV1185" s="1318"/>
      <c r="AW1185" s="1318"/>
      <c r="AX1185" s="1318"/>
      <c r="AY1185" s="1318"/>
      <c r="AZ1185" s="1318"/>
      <c r="BA1185" s="1329"/>
      <c r="BB1185" s="1318"/>
      <c r="BC1185" s="1318"/>
      <c r="BD1185" s="1318"/>
      <c r="BE1185" s="1318"/>
      <c r="BF1185" s="1318"/>
      <c r="BG1185" s="1318"/>
      <c r="BH1185" s="1318"/>
      <c r="BI1185" s="1318"/>
      <c r="BJ1185" s="1318"/>
      <c r="BK1185" s="1318"/>
      <c r="BL1185" s="1318"/>
      <c r="BM1185" s="1318"/>
      <c r="BN1185" s="1318"/>
      <c r="BO1185" s="1318"/>
      <c r="BP1185" s="1318"/>
      <c r="BQ1185" s="1318"/>
      <c r="BR1185" s="1318"/>
      <c r="BS1185" s="1318"/>
      <c r="BT1185" s="1318"/>
      <c r="BU1185" s="1318"/>
      <c r="BV1185" s="1318"/>
      <c r="BW1185" s="1329">
        <f>+AD1185</f>
        <v>45000</v>
      </c>
      <c r="BX1185" s="1318"/>
      <c r="BY1185" s="1318"/>
      <c r="BZ1185" s="1318"/>
      <c r="CA1185" s="1318"/>
      <c r="CB1185" s="1318"/>
      <c r="CC1185" s="1318"/>
      <c r="CD1185" s="1318"/>
      <c r="CE1185" s="1318"/>
      <c r="CF1185" s="1318"/>
      <c r="CG1185" s="1318"/>
      <c r="CH1185" s="1378">
        <f t="shared" si="29"/>
        <v>45000</v>
      </c>
      <c r="CI1185" s="1366"/>
    </row>
    <row r="1186" spans="1:87" s="386" customFormat="1" ht="24.95" customHeight="1">
      <c r="A1186" s="1701"/>
      <c r="B1186" s="1701"/>
      <c r="C1186" s="656"/>
      <c r="D1186" s="2185"/>
      <c r="E1186" s="656"/>
      <c r="F1186" s="2185"/>
      <c r="G1186" s="1552"/>
      <c r="H1186" s="2155"/>
      <c r="I1186" s="1990"/>
      <c r="J1186" s="643"/>
      <c r="K1186" s="2145"/>
      <c r="L1186" s="2153"/>
      <c r="M1186" s="2305"/>
      <c r="N1186" s="393"/>
      <c r="O1186" s="394"/>
      <c r="P1186" s="395"/>
      <c r="Q1186" s="393"/>
      <c r="R1186" s="394"/>
      <c r="S1186" s="407"/>
      <c r="T1186" s="408"/>
      <c r="U1186" s="394"/>
      <c r="V1186" s="395"/>
      <c r="W1186" s="393"/>
      <c r="X1186" s="394"/>
      <c r="Y1186" s="407"/>
      <c r="Z1186" s="2160"/>
      <c r="AA1186" s="442"/>
      <c r="AB1186" s="752"/>
      <c r="AC1186" s="1173"/>
      <c r="AD1186" s="1796"/>
      <c r="AE1186" s="1317"/>
      <c r="AF1186" s="1362"/>
      <c r="AG1186" s="1318"/>
      <c r="AH1186" s="1318"/>
      <c r="AI1186" s="1318"/>
      <c r="AJ1186" s="1318"/>
      <c r="AK1186" s="1318"/>
      <c r="AL1186" s="1318"/>
      <c r="AM1186" s="1318"/>
      <c r="AN1186" s="1318"/>
      <c r="AO1186" s="1318"/>
      <c r="AP1186" s="1318"/>
      <c r="AQ1186" s="1318"/>
      <c r="AR1186" s="1318"/>
      <c r="AS1186" s="1318"/>
      <c r="AT1186" s="1318"/>
      <c r="AU1186" s="1318"/>
      <c r="AV1186" s="1318"/>
      <c r="AW1186" s="1318"/>
      <c r="AX1186" s="1318"/>
      <c r="AY1186" s="1318"/>
      <c r="AZ1186" s="1318"/>
      <c r="BA1186" s="1318"/>
      <c r="BB1186" s="1318"/>
      <c r="BC1186" s="1318"/>
      <c r="BD1186" s="1318"/>
      <c r="BE1186" s="1318"/>
      <c r="BF1186" s="1318"/>
      <c r="BG1186" s="1318"/>
      <c r="BH1186" s="1318"/>
      <c r="BI1186" s="1318"/>
      <c r="BJ1186" s="1318"/>
      <c r="BK1186" s="1318"/>
      <c r="BL1186" s="1318"/>
      <c r="BM1186" s="1318"/>
      <c r="BN1186" s="1318"/>
      <c r="BO1186" s="1318"/>
      <c r="BP1186" s="1318"/>
      <c r="BQ1186" s="1318"/>
      <c r="BR1186" s="1318"/>
      <c r="BS1186" s="1318"/>
      <c r="BT1186" s="1318"/>
      <c r="BU1186" s="1318"/>
      <c r="BV1186" s="1318"/>
      <c r="BW1186" s="1318"/>
      <c r="BX1186" s="1318"/>
      <c r="BY1186" s="1318"/>
      <c r="BZ1186" s="1318"/>
      <c r="CA1186" s="1318"/>
      <c r="CB1186" s="1318"/>
      <c r="CC1186" s="1318"/>
      <c r="CD1186" s="1318"/>
      <c r="CE1186" s="1318"/>
      <c r="CF1186" s="1318"/>
      <c r="CG1186" s="1318"/>
      <c r="CH1186" s="1378">
        <f t="shared" si="29"/>
        <v>0</v>
      </c>
      <c r="CI1186" s="1366"/>
    </row>
    <row r="1187" spans="1:87" s="386" customFormat="1" ht="24.95" customHeight="1">
      <c r="A1187" s="1678"/>
      <c r="B1187" s="1701"/>
      <c r="C1187" s="656"/>
      <c r="D1187" s="2185"/>
      <c r="E1187" s="656"/>
      <c r="F1187" s="2185"/>
      <c r="G1187" s="1552"/>
      <c r="H1187" s="2155"/>
      <c r="I1187" s="1990"/>
      <c r="J1187" s="643"/>
      <c r="K1187" s="2145"/>
      <c r="L1187" s="2153"/>
      <c r="M1187" s="2305"/>
      <c r="N1187" s="393"/>
      <c r="O1187" s="394"/>
      <c r="P1187" s="395"/>
      <c r="Q1187" s="393"/>
      <c r="R1187" s="394"/>
      <c r="S1187" s="407"/>
      <c r="T1187" s="408"/>
      <c r="U1187" s="394"/>
      <c r="V1187" s="395"/>
      <c r="W1187" s="393"/>
      <c r="X1187" s="394"/>
      <c r="Y1187" s="407"/>
      <c r="Z1187" s="2160"/>
      <c r="AA1187" s="442"/>
      <c r="AB1187" s="752"/>
      <c r="AC1187" s="1173"/>
      <c r="AD1187" s="1796"/>
      <c r="AE1187" s="1317"/>
      <c r="AF1187" s="1362"/>
      <c r="AG1187" s="1318"/>
      <c r="AH1187" s="1318"/>
      <c r="AI1187" s="1318"/>
      <c r="AJ1187" s="1318"/>
      <c r="AK1187" s="1318"/>
      <c r="AL1187" s="1318"/>
      <c r="AM1187" s="1318"/>
      <c r="AN1187" s="1318"/>
      <c r="AO1187" s="1318"/>
      <c r="AP1187" s="1318"/>
      <c r="AQ1187" s="1318"/>
      <c r="AR1187" s="1318"/>
      <c r="AS1187" s="1318"/>
      <c r="AT1187" s="1318"/>
      <c r="AU1187" s="1318"/>
      <c r="AV1187" s="1318"/>
      <c r="AW1187" s="1318"/>
      <c r="AX1187" s="1318"/>
      <c r="AY1187" s="1318"/>
      <c r="AZ1187" s="1318"/>
      <c r="BA1187" s="1318"/>
      <c r="BB1187" s="1318"/>
      <c r="BC1187" s="1318"/>
      <c r="BD1187" s="1318"/>
      <c r="BE1187" s="1318"/>
      <c r="BF1187" s="1318"/>
      <c r="BG1187" s="1318"/>
      <c r="BH1187" s="1318"/>
      <c r="BI1187" s="1318"/>
      <c r="BJ1187" s="1318"/>
      <c r="BK1187" s="1318"/>
      <c r="BL1187" s="1318"/>
      <c r="BM1187" s="1318"/>
      <c r="BN1187" s="1318"/>
      <c r="BO1187" s="1318"/>
      <c r="BP1187" s="1318"/>
      <c r="BQ1187" s="1318"/>
      <c r="BR1187" s="1318"/>
      <c r="BS1187" s="1318"/>
      <c r="BT1187" s="1318"/>
      <c r="BU1187" s="1318"/>
      <c r="BV1187" s="1318"/>
      <c r="BW1187" s="1318"/>
      <c r="BX1187" s="1318"/>
      <c r="BY1187" s="1318"/>
      <c r="BZ1187" s="1318"/>
      <c r="CA1187" s="1318"/>
      <c r="CB1187" s="1318"/>
      <c r="CC1187" s="1318"/>
      <c r="CD1187" s="1318"/>
      <c r="CE1187" s="1318"/>
      <c r="CF1187" s="1318"/>
      <c r="CG1187" s="1318"/>
      <c r="CH1187" s="1378">
        <f t="shared" si="29"/>
        <v>0</v>
      </c>
      <c r="CI1187" s="1366"/>
    </row>
    <row r="1188" spans="1:87" s="386" customFormat="1" ht="57.75" customHeight="1">
      <c r="A1188" s="1701"/>
      <c r="B1188" s="1701"/>
      <c r="C1188" s="656"/>
      <c r="D1188" s="2185"/>
      <c r="E1188" s="656"/>
      <c r="F1188" s="2185"/>
      <c r="G1188" s="1552"/>
      <c r="H1188" s="2155"/>
      <c r="I1188" s="1990"/>
      <c r="J1188" s="643"/>
      <c r="K1188" s="770" t="s">
        <v>1531</v>
      </c>
      <c r="L1188" s="2153"/>
      <c r="M1188" s="2305"/>
      <c r="N1188" s="393"/>
      <c r="O1188" s="394"/>
      <c r="P1188" s="395"/>
      <c r="Q1188" s="393"/>
      <c r="R1188" s="394"/>
      <c r="S1188" s="407"/>
      <c r="T1188" s="408"/>
      <c r="U1188" s="394"/>
      <c r="V1188" s="395"/>
      <c r="W1188" s="393"/>
      <c r="X1188" s="394"/>
      <c r="Y1188" s="407"/>
      <c r="Z1188" s="2160"/>
      <c r="AA1188" s="442"/>
      <c r="AB1188" s="752"/>
      <c r="AC1188" s="1173"/>
      <c r="AD1188" s="1796"/>
      <c r="AE1188" s="1317"/>
      <c r="AF1188" s="1362"/>
      <c r="AG1188" s="1318"/>
      <c r="AH1188" s="1318"/>
      <c r="AI1188" s="1318"/>
      <c r="AJ1188" s="1318"/>
      <c r="AK1188" s="1318"/>
      <c r="AL1188" s="1318"/>
      <c r="AM1188" s="1318"/>
      <c r="AN1188" s="1318"/>
      <c r="AO1188" s="1318"/>
      <c r="AP1188" s="1318"/>
      <c r="AQ1188" s="1318"/>
      <c r="AR1188" s="1318"/>
      <c r="AS1188" s="1318"/>
      <c r="AT1188" s="1318"/>
      <c r="AU1188" s="1318"/>
      <c r="AV1188" s="1318"/>
      <c r="AW1188" s="1318"/>
      <c r="AX1188" s="1318"/>
      <c r="AY1188" s="1318"/>
      <c r="AZ1188" s="1318"/>
      <c r="BA1188" s="1318"/>
      <c r="BB1188" s="1318"/>
      <c r="BC1188" s="1318"/>
      <c r="BD1188" s="1318"/>
      <c r="BE1188" s="1318"/>
      <c r="BF1188" s="1318"/>
      <c r="BG1188" s="1318"/>
      <c r="BH1188" s="1318"/>
      <c r="BI1188" s="1318"/>
      <c r="BJ1188" s="1318"/>
      <c r="BK1188" s="1318"/>
      <c r="BL1188" s="1318"/>
      <c r="BM1188" s="1318"/>
      <c r="BN1188" s="1318"/>
      <c r="BO1188" s="1318"/>
      <c r="BP1188" s="1318"/>
      <c r="BQ1188" s="1318"/>
      <c r="BR1188" s="1318"/>
      <c r="BS1188" s="1318"/>
      <c r="BT1188" s="1318"/>
      <c r="BU1188" s="1318"/>
      <c r="BV1188" s="1318"/>
      <c r="BW1188" s="1318"/>
      <c r="BX1188" s="1318"/>
      <c r="BY1188" s="1318"/>
      <c r="BZ1188" s="1318"/>
      <c r="CA1188" s="1318"/>
      <c r="CB1188" s="1318"/>
      <c r="CC1188" s="1318"/>
      <c r="CD1188" s="1318"/>
      <c r="CE1188" s="1318"/>
      <c r="CF1188" s="1318"/>
      <c r="CG1188" s="1318"/>
      <c r="CH1188" s="1378">
        <f t="shared" si="29"/>
        <v>0</v>
      </c>
      <c r="CI1188" s="1366"/>
    </row>
    <row r="1189" spans="1:87" s="386" customFormat="1" ht="127.5">
      <c r="A1189" s="1701"/>
      <c r="B1189" s="1701"/>
      <c r="C1189" s="656"/>
      <c r="D1189" s="2185"/>
      <c r="E1189" s="656"/>
      <c r="F1189" s="2185"/>
      <c r="G1189" s="1552"/>
      <c r="H1189" s="2155"/>
      <c r="I1189" s="1990"/>
      <c r="J1189" s="643"/>
      <c r="K1189" s="771" t="s">
        <v>1532</v>
      </c>
      <c r="L1189" s="2153"/>
      <c r="M1189" s="2305"/>
      <c r="N1189" s="393"/>
      <c r="O1189" s="381"/>
      <c r="P1189" s="395"/>
      <c r="Q1189" s="393"/>
      <c r="R1189" s="394"/>
      <c r="S1189" s="407"/>
      <c r="T1189" s="408"/>
      <c r="U1189" s="394"/>
      <c r="V1189" s="395"/>
      <c r="W1189" s="393"/>
      <c r="X1189" s="394"/>
      <c r="Y1189" s="407"/>
      <c r="Z1189" s="2160" t="s">
        <v>1530</v>
      </c>
      <c r="AA1189" s="442">
        <v>613</v>
      </c>
      <c r="AB1189" s="752"/>
      <c r="AC1189" s="1173" t="s">
        <v>1422</v>
      </c>
      <c r="AD1189" s="1796">
        <v>45000</v>
      </c>
      <c r="AE1189" s="1317"/>
      <c r="AF1189" s="1362"/>
      <c r="AG1189" s="1318"/>
      <c r="AH1189" s="1318"/>
      <c r="AI1189" s="1318"/>
      <c r="AJ1189" s="1318"/>
      <c r="AK1189" s="1318"/>
      <c r="AL1189" s="1318"/>
      <c r="AM1189" s="1318"/>
      <c r="AN1189" s="1318"/>
      <c r="AO1189" s="1318"/>
      <c r="AP1189" s="1318"/>
      <c r="AQ1189" s="1318"/>
      <c r="AR1189" s="1318"/>
      <c r="AS1189" s="1318"/>
      <c r="AT1189" s="1318"/>
      <c r="AU1189" s="1318"/>
      <c r="AV1189" s="1318"/>
      <c r="AW1189" s="1318"/>
      <c r="AX1189" s="1318"/>
      <c r="AY1189" s="1318"/>
      <c r="AZ1189" s="1318"/>
      <c r="BA1189" s="1329"/>
      <c r="BB1189" s="1318"/>
      <c r="BC1189" s="1318"/>
      <c r="BD1189" s="1318"/>
      <c r="BE1189" s="1318"/>
      <c r="BF1189" s="1318"/>
      <c r="BG1189" s="1318"/>
      <c r="BH1189" s="1318"/>
      <c r="BI1189" s="1318"/>
      <c r="BJ1189" s="1318"/>
      <c r="BK1189" s="1318"/>
      <c r="BL1189" s="1318"/>
      <c r="BM1189" s="1318"/>
      <c r="BN1189" s="1318"/>
      <c r="BO1189" s="1318"/>
      <c r="BP1189" s="1318"/>
      <c r="BQ1189" s="1318"/>
      <c r="BR1189" s="1318"/>
      <c r="BS1189" s="1318"/>
      <c r="BT1189" s="1318"/>
      <c r="BU1189" s="1318"/>
      <c r="BV1189" s="1318"/>
      <c r="BW1189" s="1329">
        <f>+AD1189</f>
        <v>45000</v>
      </c>
      <c r="BX1189" s="1318"/>
      <c r="BY1189" s="1318"/>
      <c r="BZ1189" s="1318"/>
      <c r="CA1189" s="1318"/>
      <c r="CB1189" s="1318"/>
      <c r="CC1189" s="1318"/>
      <c r="CD1189" s="1318"/>
      <c r="CE1189" s="1318"/>
      <c r="CF1189" s="1318"/>
      <c r="CG1189" s="1318"/>
      <c r="CH1189" s="1378">
        <f t="shared" si="29"/>
        <v>45000</v>
      </c>
      <c r="CI1189" s="1366"/>
    </row>
    <row r="1190" spans="1:87" s="386" customFormat="1" ht="51">
      <c r="A1190" s="1701"/>
      <c r="B1190" s="1701"/>
      <c r="C1190" s="656"/>
      <c r="D1190" s="2185"/>
      <c r="E1190" s="656"/>
      <c r="F1190" s="2185"/>
      <c r="G1190" s="1552"/>
      <c r="H1190" s="2155"/>
      <c r="I1190" s="1990"/>
      <c r="J1190" s="643"/>
      <c r="K1190" s="771" t="s">
        <v>1533</v>
      </c>
      <c r="L1190" s="2153"/>
      <c r="M1190" s="2305"/>
      <c r="N1190" s="393"/>
      <c r="O1190" s="381"/>
      <c r="P1190" s="395"/>
      <c r="Q1190" s="393"/>
      <c r="R1190" s="394"/>
      <c r="S1190" s="407"/>
      <c r="T1190" s="408"/>
      <c r="U1190" s="394"/>
      <c r="V1190" s="395"/>
      <c r="W1190" s="393"/>
      <c r="X1190" s="394"/>
      <c r="Y1190" s="407"/>
      <c r="Z1190" s="2160" t="s">
        <v>1466</v>
      </c>
      <c r="AA1190" s="442">
        <v>613</v>
      </c>
      <c r="AB1190" s="752"/>
      <c r="AC1190" s="1173" t="s">
        <v>1422</v>
      </c>
      <c r="AD1190" s="1796">
        <v>60000</v>
      </c>
      <c r="AE1190" s="1317"/>
      <c r="AF1190" s="1362"/>
      <c r="AG1190" s="1318"/>
      <c r="AH1190" s="1318"/>
      <c r="AI1190" s="1318"/>
      <c r="AJ1190" s="1318"/>
      <c r="AK1190" s="1318"/>
      <c r="AL1190" s="1318"/>
      <c r="AM1190" s="1318"/>
      <c r="AN1190" s="1318"/>
      <c r="AO1190" s="1318"/>
      <c r="AP1190" s="1318"/>
      <c r="AQ1190" s="1318"/>
      <c r="AR1190" s="1318"/>
      <c r="AS1190" s="1318"/>
      <c r="AT1190" s="1318"/>
      <c r="AU1190" s="1318"/>
      <c r="AV1190" s="1318"/>
      <c r="AW1190" s="1318"/>
      <c r="AX1190" s="1318"/>
      <c r="AY1190" s="1318"/>
      <c r="AZ1190" s="1318"/>
      <c r="BA1190" s="1329"/>
      <c r="BB1190" s="1318"/>
      <c r="BC1190" s="1318"/>
      <c r="BD1190" s="1318"/>
      <c r="BE1190" s="1318"/>
      <c r="BF1190" s="1318"/>
      <c r="BG1190" s="1318"/>
      <c r="BH1190" s="1318"/>
      <c r="BI1190" s="1318"/>
      <c r="BJ1190" s="1318"/>
      <c r="BK1190" s="1318"/>
      <c r="BL1190" s="1318"/>
      <c r="BM1190" s="1318"/>
      <c r="BN1190" s="1318"/>
      <c r="BO1190" s="1318"/>
      <c r="BP1190" s="1318"/>
      <c r="BQ1190" s="1318"/>
      <c r="BR1190" s="1318"/>
      <c r="BS1190" s="1318"/>
      <c r="BT1190" s="1318"/>
      <c r="BU1190" s="1318"/>
      <c r="BV1190" s="1318"/>
      <c r="BW1190" s="1329">
        <f>+AD1190</f>
        <v>60000</v>
      </c>
      <c r="BX1190" s="1318"/>
      <c r="BY1190" s="1318"/>
      <c r="BZ1190" s="1318"/>
      <c r="CA1190" s="1318"/>
      <c r="CB1190" s="1318"/>
      <c r="CC1190" s="1318"/>
      <c r="CD1190" s="1318"/>
      <c r="CE1190" s="1318"/>
      <c r="CF1190" s="1318"/>
      <c r="CG1190" s="1318"/>
      <c r="CH1190" s="1378">
        <f t="shared" si="29"/>
        <v>60000</v>
      </c>
      <c r="CI1190" s="1366"/>
    </row>
    <row r="1191" spans="1:87" s="386" customFormat="1" ht="27.75">
      <c r="A1191" s="1701"/>
      <c r="B1191" s="1701"/>
      <c r="C1191" s="656"/>
      <c r="D1191" s="2185"/>
      <c r="E1191" s="656"/>
      <c r="F1191" s="2185"/>
      <c r="G1191" s="1552"/>
      <c r="H1191" s="2155"/>
      <c r="I1191" s="1990"/>
      <c r="J1191" s="643"/>
      <c r="K1191" s="771"/>
      <c r="L1191" s="2153"/>
      <c r="M1191" s="2305"/>
      <c r="N1191" s="393"/>
      <c r="O1191" s="381"/>
      <c r="P1191" s="395"/>
      <c r="Q1191" s="393"/>
      <c r="R1191" s="394"/>
      <c r="S1191" s="407"/>
      <c r="T1191" s="408"/>
      <c r="U1191" s="394"/>
      <c r="V1191" s="395"/>
      <c r="W1191" s="393"/>
      <c r="X1191" s="394"/>
      <c r="Y1191" s="407"/>
      <c r="Z1191" s="2160"/>
      <c r="AA1191" s="442"/>
      <c r="AB1191" s="752"/>
      <c r="AC1191" s="1173"/>
      <c r="AD1191" s="1796"/>
      <c r="AE1191" s="1317"/>
      <c r="AF1191" s="1362"/>
      <c r="AG1191" s="1318"/>
      <c r="AH1191" s="1318"/>
      <c r="AI1191" s="1318"/>
      <c r="AJ1191" s="1318"/>
      <c r="AK1191" s="1318"/>
      <c r="AL1191" s="1318"/>
      <c r="AM1191" s="1318"/>
      <c r="AN1191" s="1318"/>
      <c r="AO1191" s="1318"/>
      <c r="AP1191" s="1318"/>
      <c r="AQ1191" s="1318"/>
      <c r="AR1191" s="1318"/>
      <c r="AS1191" s="1318"/>
      <c r="AT1191" s="1318"/>
      <c r="AU1191" s="1318"/>
      <c r="AV1191" s="1318"/>
      <c r="AW1191" s="1318"/>
      <c r="AX1191" s="1318"/>
      <c r="AY1191" s="1318"/>
      <c r="AZ1191" s="1318"/>
      <c r="BA1191" s="1329"/>
      <c r="BB1191" s="1318"/>
      <c r="BC1191" s="1318"/>
      <c r="BD1191" s="1318"/>
      <c r="BE1191" s="1318"/>
      <c r="BF1191" s="1318"/>
      <c r="BG1191" s="1318"/>
      <c r="BH1191" s="1318"/>
      <c r="BI1191" s="1318"/>
      <c r="BJ1191" s="1318"/>
      <c r="BK1191" s="1318"/>
      <c r="BL1191" s="1318"/>
      <c r="BM1191" s="1318"/>
      <c r="BN1191" s="1318"/>
      <c r="BO1191" s="1318"/>
      <c r="BP1191" s="1318"/>
      <c r="BQ1191" s="1318"/>
      <c r="BR1191" s="1318"/>
      <c r="BS1191" s="1318"/>
      <c r="BT1191" s="1318"/>
      <c r="BU1191" s="1318"/>
      <c r="BV1191" s="1318"/>
      <c r="BW1191" s="1318"/>
      <c r="BX1191" s="1318"/>
      <c r="BY1191" s="1318"/>
      <c r="BZ1191" s="1318"/>
      <c r="CA1191" s="1318"/>
      <c r="CB1191" s="1318"/>
      <c r="CC1191" s="1318"/>
      <c r="CD1191" s="1318"/>
      <c r="CE1191" s="1318"/>
      <c r="CF1191" s="1318"/>
      <c r="CG1191" s="1318"/>
      <c r="CH1191" s="1378">
        <f t="shared" si="29"/>
        <v>0</v>
      </c>
      <c r="CI1191" s="1366"/>
    </row>
    <row r="1192" spans="1:87" s="386" customFormat="1" ht="51">
      <c r="A1192" s="1701"/>
      <c r="B1192" s="1701"/>
      <c r="C1192" s="656"/>
      <c r="D1192" s="2185"/>
      <c r="E1192" s="656"/>
      <c r="F1192" s="2185"/>
      <c r="G1192" s="1552"/>
      <c r="H1192" s="2155"/>
      <c r="I1192" s="1990"/>
      <c r="J1192" s="643"/>
      <c r="K1192" s="771" t="s">
        <v>2645</v>
      </c>
      <c r="L1192" s="2153"/>
      <c r="M1192" s="2305"/>
      <c r="N1192" s="393"/>
      <c r="O1192" s="381"/>
      <c r="P1192" s="395"/>
      <c r="Q1192" s="393"/>
      <c r="R1192" s="394"/>
      <c r="S1192" s="407"/>
      <c r="T1192" s="408"/>
      <c r="U1192" s="394"/>
      <c r="V1192" s="395"/>
      <c r="W1192" s="393"/>
      <c r="X1192" s="394"/>
      <c r="Y1192" s="407"/>
      <c r="Z1192" s="2160" t="s">
        <v>1464</v>
      </c>
      <c r="AA1192" s="442">
        <v>613</v>
      </c>
      <c r="AB1192" s="752"/>
      <c r="AC1192" s="1173" t="s">
        <v>1422</v>
      </c>
      <c r="AD1192" s="1796">
        <v>40000</v>
      </c>
      <c r="AE1192" s="1317"/>
      <c r="AF1192" s="1362"/>
      <c r="AG1192" s="1318"/>
      <c r="AH1192" s="1318"/>
      <c r="AI1192" s="1318"/>
      <c r="AJ1192" s="1318"/>
      <c r="AK1192" s="1318"/>
      <c r="AL1192" s="1318"/>
      <c r="AM1192" s="1318"/>
      <c r="AN1192" s="1318"/>
      <c r="AO1192" s="1318"/>
      <c r="AP1192" s="1318"/>
      <c r="AQ1192" s="1318"/>
      <c r="AR1192" s="1318"/>
      <c r="AS1192" s="1318"/>
      <c r="AT1192" s="1318"/>
      <c r="AU1192" s="1318"/>
      <c r="AV1192" s="1318"/>
      <c r="AW1192" s="1318"/>
      <c r="AX1192" s="1318"/>
      <c r="AY1192" s="1318"/>
      <c r="AZ1192" s="1318"/>
      <c r="BA1192" s="1329"/>
      <c r="BB1192" s="1318"/>
      <c r="BC1192" s="1318"/>
      <c r="BD1192" s="1318"/>
      <c r="BE1192" s="1318"/>
      <c r="BF1192" s="1318"/>
      <c r="BG1192" s="1318"/>
      <c r="BH1192" s="1318"/>
      <c r="BI1192" s="1318"/>
      <c r="BJ1192" s="1318"/>
      <c r="BK1192" s="1318"/>
      <c r="BL1192" s="1318"/>
      <c r="BM1192" s="1318"/>
      <c r="BN1192" s="1318"/>
      <c r="BO1192" s="1318"/>
      <c r="BP1192" s="1318"/>
      <c r="BQ1192" s="1318"/>
      <c r="BR1192" s="1318"/>
      <c r="BS1192" s="1318"/>
      <c r="BT1192" s="1318"/>
      <c r="BU1192" s="1318"/>
      <c r="BV1192" s="1318"/>
      <c r="BW1192" s="1329">
        <f>+AD1192</f>
        <v>40000</v>
      </c>
      <c r="BX1192" s="1318"/>
      <c r="BY1192" s="1318"/>
      <c r="BZ1192" s="1318"/>
      <c r="CA1192" s="1318"/>
      <c r="CB1192" s="1318"/>
      <c r="CC1192" s="1318"/>
      <c r="CD1192" s="1318"/>
      <c r="CE1192" s="1318"/>
      <c r="CF1192" s="1318"/>
      <c r="CG1192" s="1318"/>
      <c r="CH1192" s="1378">
        <f t="shared" si="29"/>
        <v>40000</v>
      </c>
      <c r="CI1192" s="1366"/>
    </row>
    <row r="1193" spans="1:87" s="386" customFormat="1" ht="27.75">
      <c r="A1193" s="1701"/>
      <c r="B1193" s="1701"/>
      <c r="C1193" s="656"/>
      <c r="D1193" s="2185"/>
      <c r="E1193" s="656"/>
      <c r="F1193" s="2185"/>
      <c r="G1193" s="1552"/>
      <c r="H1193" s="2155"/>
      <c r="I1193" s="1990"/>
      <c r="J1193" s="643"/>
      <c r="K1193" s="771"/>
      <c r="L1193" s="2153"/>
      <c r="M1193" s="2305"/>
      <c r="N1193" s="393"/>
      <c r="O1193" s="381"/>
      <c r="P1193" s="395"/>
      <c r="Q1193" s="393"/>
      <c r="R1193" s="394"/>
      <c r="S1193" s="407"/>
      <c r="T1193" s="408"/>
      <c r="U1193" s="394"/>
      <c r="V1193" s="395"/>
      <c r="W1193" s="393"/>
      <c r="X1193" s="394"/>
      <c r="Y1193" s="407"/>
      <c r="Z1193" s="2160"/>
      <c r="AA1193" s="442"/>
      <c r="AB1193" s="752"/>
      <c r="AC1193" s="1173"/>
      <c r="AD1193" s="1796"/>
      <c r="AE1193" s="1317"/>
      <c r="AF1193" s="1362"/>
      <c r="AG1193" s="1318"/>
      <c r="AH1193" s="1318"/>
      <c r="AI1193" s="1318"/>
      <c r="AJ1193" s="1318"/>
      <c r="AK1193" s="1318"/>
      <c r="AL1193" s="1318"/>
      <c r="AM1193" s="1318"/>
      <c r="AN1193" s="1318"/>
      <c r="AO1193" s="1318"/>
      <c r="AP1193" s="1318"/>
      <c r="AQ1193" s="1318"/>
      <c r="AR1193" s="1318"/>
      <c r="AS1193" s="1318"/>
      <c r="AT1193" s="1318"/>
      <c r="AU1193" s="1318"/>
      <c r="AV1193" s="1318"/>
      <c r="AW1193" s="1318"/>
      <c r="AX1193" s="1318"/>
      <c r="AY1193" s="1318"/>
      <c r="AZ1193" s="1318"/>
      <c r="BA1193" s="1329"/>
      <c r="BB1193" s="1318"/>
      <c r="BC1193" s="1318"/>
      <c r="BD1193" s="1318"/>
      <c r="BE1193" s="1318"/>
      <c r="BF1193" s="1318"/>
      <c r="BG1193" s="1318"/>
      <c r="BH1193" s="1318"/>
      <c r="BI1193" s="1318"/>
      <c r="BJ1193" s="1318"/>
      <c r="BK1193" s="1318"/>
      <c r="BL1193" s="1318"/>
      <c r="BM1193" s="1318"/>
      <c r="BN1193" s="1318"/>
      <c r="BO1193" s="1318"/>
      <c r="BP1193" s="1318"/>
      <c r="BQ1193" s="1318"/>
      <c r="BR1193" s="1318"/>
      <c r="BS1193" s="1318"/>
      <c r="BT1193" s="1318"/>
      <c r="BU1193" s="1318"/>
      <c r="BV1193" s="1318"/>
      <c r="BW1193" s="1318"/>
      <c r="BX1193" s="1318"/>
      <c r="BY1193" s="1318"/>
      <c r="BZ1193" s="1318"/>
      <c r="CA1193" s="1318"/>
      <c r="CB1193" s="1318"/>
      <c r="CC1193" s="1318"/>
      <c r="CD1193" s="1318"/>
      <c r="CE1193" s="1318"/>
      <c r="CF1193" s="1318"/>
      <c r="CG1193" s="1318"/>
      <c r="CH1193" s="1378">
        <f t="shared" si="29"/>
        <v>0</v>
      </c>
      <c r="CI1193" s="1366"/>
    </row>
    <row r="1194" spans="1:87" s="386" customFormat="1" ht="78.75" customHeight="1">
      <c r="A1194" s="1701"/>
      <c r="B1194" s="1701"/>
      <c r="C1194" s="656"/>
      <c r="D1194" s="2185"/>
      <c r="E1194" s="656"/>
      <c r="F1194" s="2185"/>
      <c r="G1194" s="1552"/>
      <c r="H1194" s="2155"/>
      <c r="I1194" s="1990"/>
      <c r="J1194" s="643"/>
      <c r="K1194" s="2932" t="s">
        <v>1534</v>
      </c>
      <c r="L1194" s="3500"/>
      <c r="M1194" s="3501"/>
      <c r="N1194" s="2933"/>
      <c r="O1194" s="2934"/>
      <c r="P1194" s="2935"/>
      <c r="Q1194" s="2933"/>
      <c r="R1194" s="2934"/>
      <c r="S1194" s="2936"/>
      <c r="T1194" s="2937"/>
      <c r="U1194" s="2934"/>
      <c r="V1194" s="2935"/>
      <c r="W1194" s="2933"/>
      <c r="X1194" s="2934"/>
      <c r="Y1194" s="2936"/>
      <c r="Z1194" s="1215"/>
      <c r="AA1194" s="2887"/>
      <c r="AB1194" s="752"/>
      <c r="AC1194" s="2200"/>
      <c r="AD1194" s="1799"/>
      <c r="AE1194" s="1317"/>
      <c r="AF1194" s="1362"/>
      <c r="AG1194" s="1318"/>
      <c r="AH1194" s="1318"/>
      <c r="AI1194" s="1318"/>
      <c r="AJ1194" s="1318"/>
      <c r="AK1194" s="1318"/>
      <c r="AL1194" s="1318"/>
      <c r="AM1194" s="1318"/>
      <c r="AN1194" s="1318"/>
      <c r="AO1194" s="1318"/>
      <c r="AP1194" s="1318"/>
      <c r="AQ1194" s="1318"/>
      <c r="AR1194" s="1318"/>
      <c r="AS1194" s="1318"/>
      <c r="AT1194" s="1318"/>
      <c r="AU1194" s="1318"/>
      <c r="AV1194" s="1318"/>
      <c r="AW1194" s="1318"/>
      <c r="AX1194" s="1318"/>
      <c r="AY1194" s="1318"/>
      <c r="AZ1194" s="1318"/>
      <c r="BA1194" s="1318"/>
      <c r="BB1194" s="1318"/>
      <c r="BC1194" s="1318"/>
      <c r="BD1194" s="1318"/>
      <c r="BE1194" s="1318"/>
      <c r="BF1194" s="1318"/>
      <c r="BG1194" s="1318"/>
      <c r="BH1194" s="1318"/>
      <c r="BI1194" s="1318"/>
      <c r="BJ1194" s="1318"/>
      <c r="BK1194" s="1318"/>
      <c r="BL1194" s="1318"/>
      <c r="BM1194" s="1318"/>
      <c r="BN1194" s="1318"/>
      <c r="BO1194" s="1318"/>
      <c r="BP1194" s="1318"/>
      <c r="BQ1194" s="1318"/>
      <c r="BR1194" s="1318"/>
      <c r="BS1194" s="1318"/>
      <c r="BT1194" s="1318"/>
      <c r="BU1194" s="1318"/>
      <c r="BV1194" s="1318"/>
      <c r="BW1194" s="1318"/>
      <c r="BX1194" s="1318"/>
      <c r="BY1194" s="1318"/>
      <c r="BZ1194" s="1318"/>
      <c r="CA1194" s="1318"/>
      <c r="CB1194" s="1318"/>
      <c r="CC1194" s="1318"/>
      <c r="CD1194" s="1318"/>
      <c r="CE1194" s="1318"/>
      <c r="CF1194" s="1318"/>
      <c r="CG1194" s="1318"/>
      <c r="CH1194" s="1378">
        <f t="shared" si="29"/>
        <v>0</v>
      </c>
      <c r="CI1194" s="1366"/>
    </row>
    <row r="1195" spans="1:87" s="386" customFormat="1" ht="27.75">
      <c r="A1195" s="1701"/>
      <c r="B1195" s="1701"/>
      <c r="C1195" s="656"/>
      <c r="D1195" s="2185"/>
      <c r="E1195" s="656"/>
      <c r="F1195" s="2185"/>
      <c r="G1195" s="1552"/>
      <c r="H1195" s="2155"/>
      <c r="I1195" s="1990"/>
      <c r="J1195" s="643"/>
      <c r="K1195" s="2560"/>
      <c r="L1195" s="3500"/>
      <c r="M1195" s="3501"/>
      <c r="N1195" s="2933"/>
      <c r="O1195" s="2934"/>
      <c r="P1195" s="2935"/>
      <c r="Q1195" s="2933"/>
      <c r="R1195" s="2934"/>
      <c r="S1195" s="2936"/>
      <c r="T1195" s="2937"/>
      <c r="U1195" s="2934"/>
      <c r="V1195" s="2935"/>
      <c r="W1195" s="2933"/>
      <c r="X1195" s="2934"/>
      <c r="Y1195" s="2936"/>
      <c r="Z1195" s="1215"/>
      <c r="AA1195" s="2887"/>
      <c r="AB1195" s="752"/>
      <c r="AC1195" s="2200"/>
      <c r="AD1195" s="1799"/>
      <c r="AE1195" s="1317"/>
      <c r="AF1195" s="1362"/>
      <c r="AG1195" s="1318"/>
      <c r="AH1195" s="1318"/>
      <c r="AI1195" s="1318"/>
      <c r="AJ1195" s="1318"/>
      <c r="AK1195" s="1318"/>
      <c r="AL1195" s="1318"/>
      <c r="AM1195" s="1318"/>
      <c r="AN1195" s="1318"/>
      <c r="AO1195" s="1318"/>
      <c r="AP1195" s="1318"/>
      <c r="AQ1195" s="1318"/>
      <c r="AR1195" s="1318"/>
      <c r="AS1195" s="1318"/>
      <c r="AT1195" s="1318"/>
      <c r="AU1195" s="1318"/>
      <c r="AV1195" s="1318"/>
      <c r="AW1195" s="1318"/>
      <c r="AX1195" s="1318"/>
      <c r="AY1195" s="1318"/>
      <c r="AZ1195" s="1318"/>
      <c r="BA1195" s="1318"/>
      <c r="BB1195" s="1318"/>
      <c r="BC1195" s="1318"/>
      <c r="BD1195" s="1318"/>
      <c r="BE1195" s="1318"/>
      <c r="BF1195" s="1318"/>
      <c r="BG1195" s="1318"/>
      <c r="BH1195" s="1318"/>
      <c r="BI1195" s="1318"/>
      <c r="BJ1195" s="1318"/>
      <c r="BK1195" s="1318"/>
      <c r="BL1195" s="1318"/>
      <c r="BM1195" s="1318"/>
      <c r="BN1195" s="1318"/>
      <c r="BO1195" s="1318"/>
      <c r="BP1195" s="1318"/>
      <c r="BQ1195" s="1318"/>
      <c r="BR1195" s="1318"/>
      <c r="BS1195" s="1318"/>
      <c r="BT1195" s="1318"/>
      <c r="BU1195" s="1318"/>
      <c r="BV1195" s="1318"/>
      <c r="BW1195" s="1318"/>
      <c r="BX1195" s="1318"/>
      <c r="BY1195" s="1318"/>
      <c r="BZ1195" s="1318"/>
      <c r="CA1195" s="1318"/>
      <c r="CB1195" s="1318"/>
      <c r="CC1195" s="1318"/>
      <c r="CD1195" s="1318"/>
      <c r="CE1195" s="1318"/>
      <c r="CF1195" s="1318"/>
      <c r="CG1195" s="1318"/>
      <c r="CH1195" s="1378">
        <f t="shared" si="29"/>
        <v>0</v>
      </c>
      <c r="CI1195" s="1366"/>
    </row>
    <row r="1196" spans="1:87" s="386" customFormat="1" ht="36.75" customHeight="1">
      <c r="A1196" s="1701"/>
      <c r="B1196" s="1701"/>
      <c r="C1196" s="656"/>
      <c r="D1196" s="2185"/>
      <c r="E1196" s="656"/>
      <c r="F1196" s="2185"/>
      <c r="G1196" s="1552"/>
      <c r="H1196" s="2155"/>
      <c r="I1196" s="1990"/>
      <c r="J1196" s="643"/>
      <c r="K1196" s="3502" t="s">
        <v>2626</v>
      </c>
      <c r="L1196" s="3500"/>
      <c r="M1196" s="2905"/>
      <c r="N1196" s="2933"/>
      <c r="O1196" s="2934"/>
      <c r="P1196" s="2935"/>
      <c r="Q1196" s="2933"/>
      <c r="R1196" s="2934"/>
      <c r="S1196" s="2936"/>
      <c r="T1196" s="2937"/>
      <c r="U1196" s="2934"/>
      <c r="V1196" s="2935"/>
      <c r="W1196" s="2933"/>
      <c r="X1196" s="2934"/>
      <c r="Y1196" s="2936"/>
      <c r="Z1196" s="1215" t="s">
        <v>2627</v>
      </c>
      <c r="AA1196" s="2887">
        <v>613</v>
      </c>
      <c r="AB1196" s="2938"/>
      <c r="AC1196" s="2889" t="s">
        <v>1422</v>
      </c>
      <c r="AD1196" s="2827">
        <f>10*65000</f>
        <v>650000</v>
      </c>
      <c r="AE1196" s="1317"/>
      <c r="AF1196" s="1362"/>
      <c r="AG1196" s="1318"/>
      <c r="AH1196" s="1318"/>
      <c r="AI1196" s="1318"/>
      <c r="AJ1196" s="1318"/>
      <c r="AK1196" s="1318"/>
      <c r="AL1196" s="1318"/>
      <c r="AM1196" s="1318"/>
      <c r="AN1196" s="1318"/>
      <c r="AO1196" s="1318"/>
      <c r="AP1196" s="1318"/>
      <c r="AQ1196" s="1318"/>
      <c r="AR1196" s="1318"/>
      <c r="AS1196" s="1318"/>
      <c r="AT1196" s="1318"/>
      <c r="AU1196" s="1318"/>
      <c r="AV1196" s="1318"/>
      <c r="AW1196" s="1318"/>
      <c r="AX1196" s="1318"/>
      <c r="AY1196" s="1318"/>
      <c r="AZ1196" s="1318"/>
      <c r="BA1196" s="1329"/>
      <c r="BB1196" s="1318"/>
      <c r="BC1196" s="1318"/>
      <c r="BD1196" s="1318"/>
      <c r="BE1196" s="1318"/>
      <c r="BF1196" s="1318"/>
      <c r="BG1196" s="1318"/>
      <c r="BH1196" s="1318"/>
      <c r="BI1196" s="1318"/>
      <c r="BJ1196" s="1318"/>
      <c r="BK1196" s="1318"/>
      <c r="BL1196" s="1318"/>
      <c r="BM1196" s="1318"/>
      <c r="BN1196" s="1318"/>
      <c r="BO1196" s="1318"/>
      <c r="BP1196" s="1318"/>
      <c r="BQ1196" s="1318"/>
      <c r="BR1196" s="1318"/>
      <c r="BS1196" s="1318"/>
      <c r="BT1196" s="1318"/>
      <c r="BU1196" s="1318"/>
      <c r="BV1196" s="1318"/>
      <c r="BW1196" s="1329">
        <f>+AD1196</f>
        <v>650000</v>
      </c>
      <c r="BX1196" s="1318"/>
      <c r="BY1196" s="1318"/>
      <c r="BZ1196" s="1318"/>
      <c r="CA1196" s="1318"/>
      <c r="CB1196" s="1318"/>
      <c r="CC1196" s="1318"/>
      <c r="CD1196" s="1318"/>
      <c r="CE1196" s="1318"/>
      <c r="CF1196" s="1318"/>
      <c r="CG1196" s="1318"/>
      <c r="CH1196" s="1378">
        <f t="shared" si="29"/>
        <v>650000</v>
      </c>
      <c r="CI1196" s="1366"/>
    </row>
    <row r="1197" spans="1:87" s="386" customFormat="1" ht="138.75" customHeight="1">
      <c r="A1197" s="1701"/>
      <c r="B1197" s="1701"/>
      <c r="C1197" s="656"/>
      <c r="D1197" s="2185"/>
      <c r="E1197" s="656"/>
      <c r="F1197" s="2185"/>
      <c r="G1197" s="1552"/>
      <c r="H1197" s="2155"/>
      <c r="I1197" s="1990"/>
      <c r="J1197" s="643"/>
      <c r="K1197" s="3502"/>
      <c r="L1197" s="2561"/>
      <c r="M1197" s="2905"/>
      <c r="N1197" s="2933"/>
      <c r="O1197" s="2934"/>
      <c r="P1197" s="2935"/>
      <c r="Q1197" s="2933"/>
      <c r="R1197" s="2934"/>
      <c r="S1197" s="2936"/>
      <c r="T1197" s="2937"/>
      <c r="U1197" s="2934"/>
      <c r="V1197" s="2935"/>
      <c r="W1197" s="2933"/>
      <c r="X1197" s="2934"/>
      <c r="Y1197" s="2936"/>
      <c r="Z1197" s="1215"/>
      <c r="AA1197" s="2887"/>
      <c r="AB1197" s="752"/>
      <c r="AC1197" s="2200"/>
      <c r="AD1197" s="1799"/>
      <c r="AE1197" s="1317"/>
      <c r="AF1197" s="1362"/>
      <c r="AG1197" s="1318"/>
      <c r="AH1197" s="1318"/>
      <c r="AI1197" s="1318"/>
      <c r="AJ1197" s="1318"/>
      <c r="AK1197" s="1318"/>
      <c r="AL1197" s="1318"/>
      <c r="AM1197" s="1318"/>
      <c r="AN1197" s="1318"/>
      <c r="AO1197" s="1318"/>
      <c r="AP1197" s="1318"/>
      <c r="AQ1197" s="1318"/>
      <c r="AR1197" s="1318"/>
      <c r="AS1197" s="1318"/>
      <c r="AT1197" s="1318"/>
      <c r="AU1197" s="1318"/>
      <c r="AV1197" s="1318"/>
      <c r="AW1197" s="1318"/>
      <c r="AX1197" s="1318"/>
      <c r="AY1197" s="1318"/>
      <c r="AZ1197" s="1318"/>
      <c r="BA1197" s="1318"/>
      <c r="BB1197" s="1318"/>
      <c r="BC1197" s="1318"/>
      <c r="BD1197" s="1318"/>
      <c r="BE1197" s="1318"/>
      <c r="BF1197" s="1318"/>
      <c r="BG1197" s="1318"/>
      <c r="BH1197" s="1318"/>
      <c r="BI1197" s="1318"/>
      <c r="BJ1197" s="1318"/>
      <c r="BK1197" s="1318"/>
      <c r="BL1197" s="1318"/>
      <c r="BM1197" s="1318"/>
      <c r="BN1197" s="1318"/>
      <c r="BO1197" s="1318"/>
      <c r="BP1197" s="1318"/>
      <c r="BQ1197" s="1318"/>
      <c r="BR1197" s="1318"/>
      <c r="BS1197" s="1318"/>
      <c r="BT1197" s="1318"/>
      <c r="BU1197" s="1318"/>
      <c r="BV1197" s="1318"/>
      <c r="BW1197" s="1318"/>
      <c r="BX1197" s="1318"/>
      <c r="BY1197" s="1318"/>
      <c r="BZ1197" s="1318"/>
      <c r="CA1197" s="1318"/>
      <c r="CB1197" s="1318"/>
      <c r="CC1197" s="1318"/>
      <c r="CD1197" s="1318"/>
      <c r="CE1197" s="1318"/>
      <c r="CF1197" s="1318"/>
      <c r="CG1197" s="1318"/>
      <c r="CH1197" s="1378">
        <f t="shared" si="29"/>
        <v>0</v>
      </c>
      <c r="CI1197" s="1366"/>
    </row>
    <row r="1198" spans="1:87" s="386" customFormat="1" ht="57.75" customHeight="1">
      <c r="A1198" s="1701"/>
      <c r="B1198" s="1701"/>
      <c r="C1198" s="656"/>
      <c r="D1198" s="2185"/>
      <c r="E1198" s="656"/>
      <c r="F1198" s="2185"/>
      <c r="G1198" s="1552"/>
      <c r="H1198" s="2155"/>
      <c r="I1198" s="1990"/>
      <c r="J1198" s="643"/>
      <c r="K1198" s="2939" t="s">
        <v>2628</v>
      </c>
      <c r="L1198" s="2561"/>
      <c r="M1198" s="2905"/>
      <c r="N1198" s="2933"/>
      <c r="O1198" s="2934"/>
      <c r="P1198" s="2935"/>
      <c r="Q1198" s="2933"/>
      <c r="R1198" s="2934"/>
      <c r="S1198" s="2936"/>
      <c r="T1198" s="2937"/>
      <c r="U1198" s="2934"/>
      <c r="V1198" s="2935"/>
      <c r="W1198" s="2933"/>
      <c r="X1198" s="2934"/>
      <c r="Y1198" s="2936"/>
      <c r="Z1198" s="1215" t="s">
        <v>2629</v>
      </c>
      <c r="AA1198" s="2887">
        <v>655</v>
      </c>
      <c r="AB1198" s="2938"/>
      <c r="AC1198" s="2889" t="s">
        <v>346</v>
      </c>
      <c r="AD1198" s="2827">
        <f>10*10000</f>
        <v>100000</v>
      </c>
      <c r="AE1198" s="1317"/>
      <c r="AF1198" s="1362"/>
      <c r="AG1198" s="1318"/>
      <c r="AH1198" s="1318"/>
      <c r="AI1198" s="1318"/>
      <c r="AJ1198" s="1318"/>
      <c r="AK1198" s="1318"/>
      <c r="AL1198" s="1318"/>
      <c r="AM1198" s="1318"/>
      <c r="AN1198" s="1318"/>
      <c r="AO1198" s="1318"/>
      <c r="AP1198" s="1318"/>
      <c r="AQ1198" s="1318"/>
      <c r="AR1198" s="1318"/>
      <c r="AS1198" s="1318"/>
      <c r="AT1198" s="1318"/>
      <c r="AU1198" s="1318"/>
      <c r="AV1198" s="1318"/>
      <c r="AW1198" s="1318"/>
      <c r="AX1198" s="1318"/>
      <c r="AY1198" s="1318"/>
      <c r="AZ1198" s="1318"/>
      <c r="BA1198" s="1318"/>
      <c r="BB1198" s="1318"/>
      <c r="BC1198" s="1329"/>
      <c r="BD1198" s="1329"/>
      <c r="BE1198" s="1329"/>
      <c r="BF1198" s="1329"/>
      <c r="BG1198" s="1329"/>
      <c r="BH1198" s="1318"/>
      <c r="BI1198" s="1318"/>
      <c r="BJ1198" s="1318"/>
      <c r="BK1198" s="1318"/>
      <c r="BL1198" s="1318"/>
      <c r="BM1198" s="1318"/>
      <c r="BN1198" s="1318"/>
      <c r="BO1198" s="1318"/>
      <c r="BP1198" s="1318"/>
      <c r="BQ1198" s="1318"/>
      <c r="BR1198" s="1318"/>
      <c r="BS1198" s="1318"/>
      <c r="BT1198" s="1318"/>
      <c r="BU1198" s="1318"/>
      <c r="BV1198" s="1318"/>
      <c r="BW1198" s="1318"/>
      <c r="BX1198" s="1318"/>
      <c r="BY1198" s="1318"/>
      <c r="BZ1198" s="1318"/>
      <c r="CA1198" s="1318"/>
      <c r="CB1198" s="1318"/>
      <c r="CC1198" s="1329">
        <f>+AD1198</f>
        <v>100000</v>
      </c>
      <c r="CD1198" s="1318"/>
      <c r="CE1198" s="1318"/>
      <c r="CF1198" s="1318"/>
      <c r="CG1198" s="1318"/>
      <c r="CH1198" s="1378">
        <f t="shared" si="29"/>
        <v>100000</v>
      </c>
      <c r="CI1198" s="1366"/>
    </row>
    <row r="1199" spans="1:87" s="386" customFormat="1" ht="27.75">
      <c r="A1199" s="1701"/>
      <c r="B1199" s="1701"/>
      <c r="C1199" s="656"/>
      <c r="D1199" s="2185"/>
      <c r="E1199" s="656"/>
      <c r="F1199" s="2185"/>
      <c r="G1199" s="1552"/>
      <c r="H1199" s="2155"/>
      <c r="I1199" s="1990"/>
      <c r="J1199" s="643"/>
      <c r="K1199" s="772"/>
      <c r="L1199" s="2153"/>
      <c r="M1199" s="2305"/>
      <c r="N1199" s="393"/>
      <c r="O1199" s="394"/>
      <c r="P1199" s="395"/>
      <c r="Q1199" s="393"/>
      <c r="R1199" s="394"/>
      <c r="S1199" s="407"/>
      <c r="T1199" s="408"/>
      <c r="U1199" s="394"/>
      <c r="V1199" s="395"/>
      <c r="W1199" s="393"/>
      <c r="X1199" s="394"/>
      <c r="Y1199" s="407"/>
      <c r="Z1199" s="2160"/>
      <c r="AA1199" s="442"/>
      <c r="AB1199" s="752"/>
      <c r="AC1199" s="2200"/>
      <c r="AD1199" s="1799"/>
      <c r="AE1199" s="1317"/>
      <c r="AF1199" s="1362"/>
      <c r="AG1199" s="1318"/>
      <c r="AH1199" s="1318"/>
      <c r="AI1199" s="1318"/>
      <c r="AJ1199" s="1318"/>
      <c r="AK1199" s="1318"/>
      <c r="AL1199" s="1318"/>
      <c r="AM1199" s="1318"/>
      <c r="AN1199" s="1318"/>
      <c r="AO1199" s="1318"/>
      <c r="AP1199" s="1318"/>
      <c r="AQ1199" s="1318"/>
      <c r="AR1199" s="1318"/>
      <c r="AS1199" s="1318"/>
      <c r="AT1199" s="1318"/>
      <c r="AU1199" s="1318"/>
      <c r="AV1199" s="1318"/>
      <c r="AW1199" s="1318"/>
      <c r="AX1199" s="1318"/>
      <c r="AY1199" s="1318"/>
      <c r="AZ1199" s="1318"/>
      <c r="BA1199" s="1318"/>
      <c r="BB1199" s="1318"/>
      <c r="BC1199" s="1318"/>
      <c r="BD1199" s="1318"/>
      <c r="BE1199" s="1318"/>
      <c r="BF1199" s="1318"/>
      <c r="BG1199" s="1318"/>
      <c r="BH1199" s="1318"/>
      <c r="BI1199" s="1318"/>
      <c r="BJ1199" s="1318"/>
      <c r="BK1199" s="1318"/>
      <c r="BL1199" s="1318"/>
      <c r="BM1199" s="1318"/>
      <c r="BN1199" s="1318"/>
      <c r="BO1199" s="1318"/>
      <c r="BP1199" s="1318"/>
      <c r="BQ1199" s="1318"/>
      <c r="BR1199" s="1318"/>
      <c r="BS1199" s="1318"/>
      <c r="BT1199" s="1318"/>
      <c r="BU1199" s="1318"/>
      <c r="BV1199" s="1318"/>
      <c r="BW1199" s="1318"/>
      <c r="BX1199" s="1318"/>
      <c r="BY1199" s="1318"/>
      <c r="BZ1199" s="1318"/>
      <c r="CA1199" s="1318"/>
      <c r="CB1199" s="1318"/>
      <c r="CC1199" s="1318"/>
      <c r="CD1199" s="1318"/>
      <c r="CE1199" s="1318"/>
      <c r="CF1199" s="1318"/>
      <c r="CG1199" s="1318"/>
      <c r="CH1199" s="1378">
        <f t="shared" si="29"/>
        <v>0</v>
      </c>
      <c r="CI1199" s="1366"/>
    </row>
    <row r="1200" spans="1:87" s="386" customFormat="1" ht="55.5" customHeight="1">
      <c r="A1200" s="1701"/>
      <c r="B1200" s="1701"/>
      <c r="C1200" s="656"/>
      <c r="D1200" s="2185"/>
      <c r="E1200" s="656"/>
      <c r="F1200" s="2185"/>
      <c r="G1200" s="1552"/>
      <c r="H1200" s="2155"/>
      <c r="I1200" s="1990"/>
      <c r="J1200" s="643"/>
      <c r="K1200" s="3436" t="s">
        <v>2630</v>
      </c>
      <c r="L1200" s="2153"/>
      <c r="M1200" s="2305"/>
      <c r="N1200" s="393"/>
      <c r="O1200" s="394"/>
      <c r="P1200" s="395"/>
      <c r="Q1200" s="393"/>
      <c r="R1200" s="394"/>
      <c r="S1200" s="407"/>
      <c r="T1200" s="408"/>
      <c r="U1200" s="394"/>
      <c r="V1200" s="395"/>
      <c r="W1200" s="393"/>
      <c r="X1200" s="394"/>
      <c r="Y1200" s="407"/>
      <c r="Z1200" s="1215" t="s">
        <v>2631</v>
      </c>
      <c r="AA1200" s="2887">
        <v>688</v>
      </c>
      <c r="AB1200" s="2938">
        <v>6881</v>
      </c>
      <c r="AC1200" s="2889" t="s">
        <v>1424</v>
      </c>
      <c r="AD1200" s="2827">
        <f>10*1500</f>
        <v>15000</v>
      </c>
      <c r="AE1200" s="1317"/>
      <c r="AF1200" s="1362"/>
      <c r="AG1200" s="1318"/>
      <c r="AH1200" s="1318"/>
      <c r="AI1200" s="1318"/>
      <c r="AJ1200" s="1318"/>
      <c r="AK1200" s="1318"/>
      <c r="AL1200" s="1318"/>
      <c r="AM1200" s="1318"/>
      <c r="AN1200" s="1318"/>
      <c r="AO1200" s="1318"/>
      <c r="AP1200" s="1318"/>
      <c r="AQ1200" s="1318"/>
      <c r="AR1200" s="1318"/>
      <c r="AS1200" s="1318"/>
      <c r="AT1200" s="1318"/>
      <c r="AU1200" s="1318"/>
      <c r="AV1200" s="1318"/>
      <c r="AW1200" s="1318"/>
      <c r="AX1200" s="1318"/>
      <c r="AY1200" s="1318"/>
      <c r="AZ1200" s="1318"/>
      <c r="BA1200" s="1318"/>
      <c r="BB1200" s="1318"/>
      <c r="BC1200" s="1318"/>
      <c r="BD1200" s="1318"/>
      <c r="BE1200" s="1318"/>
      <c r="BF1200" s="1318"/>
      <c r="BG1200" s="1318"/>
      <c r="BH1200" s="1318"/>
      <c r="BI1200" s="1318"/>
      <c r="BJ1200" s="1318"/>
      <c r="BK1200" s="1318"/>
      <c r="BL1200" s="1318"/>
      <c r="BM1200" s="1318"/>
      <c r="BN1200" s="1329"/>
      <c r="BO1200" s="1329"/>
      <c r="BP1200" s="1329"/>
      <c r="BQ1200" s="1329"/>
      <c r="BR1200" s="1329"/>
      <c r="BS1200" s="1329"/>
      <c r="BT1200" s="1329"/>
      <c r="BU1200" s="1329"/>
      <c r="BV1200" s="1329"/>
      <c r="BW1200" s="1329"/>
      <c r="BX1200" s="1329"/>
      <c r="BY1200" s="1329"/>
      <c r="BZ1200" s="1329"/>
      <c r="CA1200" s="1329"/>
      <c r="CB1200" s="1329"/>
      <c r="CC1200" s="1329"/>
      <c r="CD1200" s="1329"/>
      <c r="CE1200" s="1329"/>
      <c r="CF1200" s="1329"/>
      <c r="CG1200" s="1329">
        <f>+AD1200</f>
        <v>15000</v>
      </c>
      <c r="CH1200" s="1378">
        <f t="shared" si="29"/>
        <v>15000</v>
      </c>
      <c r="CI1200" s="1366"/>
    </row>
    <row r="1201" spans="1:87" s="386" customFormat="1" ht="24.95" customHeight="1">
      <c r="A1201" s="1701"/>
      <c r="B1201" s="1701"/>
      <c r="C1201" s="656"/>
      <c r="D1201" s="2185"/>
      <c r="E1201" s="656"/>
      <c r="F1201" s="2185"/>
      <c r="G1201" s="1552"/>
      <c r="H1201" s="2155"/>
      <c r="I1201" s="1990"/>
      <c r="J1201" s="643"/>
      <c r="K1201" s="3436"/>
      <c r="L1201" s="2153"/>
      <c r="M1201" s="2305"/>
      <c r="N1201" s="393"/>
      <c r="O1201" s="394"/>
      <c r="P1201" s="395"/>
      <c r="Q1201" s="393"/>
      <c r="R1201" s="394"/>
      <c r="S1201" s="407"/>
      <c r="T1201" s="408"/>
      <c r="U1201" s="394"/>
      <c r="V1201" s="395"/>
      <c r="W1201" s="393"/>
      <c r="X1201" s="394"/>
      <c r="Y1201" s="407"/>
      <c r="Z1201" s="2160"/>
      <c r="AA1201" s="442"/>
      <c r="AB1201" s="752"/>
      <c r="AC1201" s="1173"/>
      <c r="AD1201" s="1796"/>
      <c r="AE1201" s="1317"/>
      <c r="AF1201" s="1362"/>
      <c r="AG1201" s="1318"/>
      <c r="AH1201" s="1318"/>
      <c r="AI1201" s="1318"/>
      <c r="AJ1201" s="1318"/>
      <c r="AK1201" s="1318"/>
      <c r="AL1201" s="1318"/>
      <c r="AM1201" s="1318"/>
      <c r="AN1201" s="1318"/>
      <c r="AO1201" s="1318"/>
      <c r="AP1201" s="1318"/>
      <c r="AQ1201" s="1318"/>
      <c r="AR1201" s="1318"/>
      <c r="AS1201" s="1318"/>
      <c r="AT1201" s="1318"/>
      <c r="AU1201" s="1318"/>
      <c r="AV1201" s="1318"/>
      <c r="AW1201" s="1318"/>
      <c r="AX1201" s="1318"/>
      <c r="AY1201" s="1318"/>
      <c r="AZ1201" s="1318"/>
      <c r="BA1201" s="1318"/>
      <c r="BB1201" s="1318"/>
      <c r="BC1201" s="1318"/>
      <c r="BD1201" s="1318"/>
      <c r="BE1201" s="1318"/>
      <c r="BF1201" s="1318"/>
      <c r="BG1201" s="1318"/>
      <c r="BH1201" s="1318"/>
      <c r="BI1201" s="1318"/>
      <c r="BJ1201" s="1318"/>
      <c r="BK1201" s="1318"/>
      <c r="BL1201" s="1318"/>
      <c r="BM1201" s="1318"/>
      <c r="BN1201" s="1318"/>
      <c r="BO1201" s="1318"/>
      <c r="BP1201" s="1318"/>
      <c r="BQ1201" s="1318"/>
      <c r="BR1201" s="1318"/>
      <c r="BS1201" s="1318"/>
      <c r="BT1201" s="1318"/>
      <c r="BU1201" s="1318"/>
      <c r="BV1201" s="1318"/>
      <c r="BW1201" s="1318"/>
      <c r="BX1201" s="1318"/>
      <c r="BY1201" s="1318"/>
      <c r="BZ1201" s="1318"/>
      <c r="CA1201" s="1318"/>
      <c r="CB1201" s="1318"/>
      <c r="CC1201" s="1318"/>
      <c r="CD1201" s="1318"/>
      <c r="CE1201" s="1318"/>
      <c r="CF1201" s="1318"/>
      <c r="CG1201" s="1318"/>
      <c r="CH1201" s="1378">
        <f t="shared" si="29"/>
        <v>0</v>
      </c>
      <c r="CI1201" s="1366"/>
    </row>
    <row r="1202" spans="1:87" s="386" customFormat="1" ht="54" customHeight="1">
      <c r="A1202" s="1701"/>
      <c r="B1202" s="1701"/>
      <c r="C1202" s="656"/>
      <c r="D1202" s="2185"/>
      <c r="E1202" s="656"/>
      <c r="F1202" s="2185"/>
      <c r="G1202" s="1552"/>
      <c r="H1202" s="2155"/>
      <c r="I1202" s="1990"/>
      <c r="J1202" s="643"/>
      <c r="K1202" s="772" t="s">
        <v>1536</v>
      </c>
      <c r="L1202" s="2153"/>
      <c r="M1202" s="2305"/>
      <c r="N1202" s="393"/>
      <c r="O1202" s="394"/>
      <c r="P1202" s="395"/>
      <c r="Q1202" s="393"/>
      <c r="R1202" s="381"/>
      <c r="S1202" s="407"/>
      <c r="T1202" s="408"/>
      <c r="U1202" s="394"/>
      <c r="V1202" s="395"/>
      <c r="W1202" s="393"/>
      <c r="X1202" s="394"/>
      <c r="Y1202" s="407"/>
      <c r="Z1202" s="2160" t="s">
        <v>1535</v>
      </c>
      <c r="AA1202" s="442">
        <v>392</v>
      </c>
      <c r="AB1202" s="752"/>
      <c r="AC1202" s="1173" t="s">
        <v>331</v>
      </c>
      <c r="AD1202" s="1796">
        <f>15*1500</f>
        <v>22500</v>
      </c>
      <c r="AE1202" s="1317"/>
      <c r="AF1202" s="1362"/>
      <c r="AG1202" s="1318"/>
      <c r="AH1202" s="1318"/>
      <c r="AI1202" s="1318"/>
      <c r="AJ1202" s="1318"/>
      <c r="AK1202" s="1318"/>
      <c r="AL1202" s="1318"/>
      <c r="AM1202" s="1318"/>
      <c r="AN1202" s="1318"/>
      <c r="AO1202" s="1318"/>
      <c r="AP1202" s="1318"/>
      <c r="AQ1202" s="1329"/>
      <c r="AR1202" s="1329"/>
      <c r="AS1202" s="1318"/>
      <c r="AT1202" s="1318"/>
      <c r="AU1202" s="1318"/>
      <c r="AV1202" s="1318"/>
      <c r="AW1202" s="1318"/>
      <c r="AX1202" s="1318"/>
      <c r="AY1202" s="1318"/>
      <c r="AZ1202" s="1318"/>
      <c r="BA1202" s="1318"/>
      <c r="BB1202" s="1318"/>
      <c r="BC1202" s="1318"/>
      <c r="BD1202" s="1318"/>
      <c r="BE1202" s="1318"/>
      <c r="BF1202" s="1318"/>
      <c r="BG1202" s="1318"/>
      <c r="BH1202" s="1318"/>
      <c r="BI1202" s="1318"/>
      <c r="BJ1202" s="1318"/>
      <c r="BK1202" s="1318"/>
      <c r="BL1202" s="1318"/>
      <c r="BM1202" s="1318"/>
      <c r="BN1202" s="1318"/>
      <c r="BO1202" s="1318"/>
      <c r="BP1202" s="1318"/>
      <c r="BQ1202" s="1329">
        <f>+AD1202</f>
        <v>22500</v>
      </c>
      <c r="BR1202" s="1318"/>
      <c r="BS1202" s="1318"/>
      <c r="BT1202" s="1318"/>
      <c r="BU1202" s="1318"/>
      <c r="BV1202" s="1318"/>
      <c r="BW1202" s="1318"/>
      <c r="BX1202" s="1318"/>
      <c r="BY1202" s="1318"/>
      <c r="BZ1202" s="1318"/>
      <c r="CA1202" s="1318"/>
      <c r="CB1202" s="1318"/>
      <c r="CC1202" s="1318"/>
      <c r="CD1202" s="1318"/>
      <c r="CE1202" s="1318"/>
      <c r="CF1202" s="1318"/>
      <c r="CG1202" s="1318"/>
      <c r="CH1202" s="1378">
        <f t="shared" si="29"/>
        <v>22500</v>
      </c>
      <c r="CI1202" s="1366"/>
    </row>
    <row r="1203" spans="1:87" s="386" customFormat="1" ht="92.25" customHeight="1">
      <c r="A1203" s="1701"/>
      <c r="B1203" s="1701"/>
      <c r="C1203" s="656"/>
      <c r="D1203" s="2185"/>
      <c r="E1203" s="656"/>
      <c r="F1203" s="2185"/>
      <c r="G1203" s="1552"/>
      <c r="H1203" s="2155"/>
      <c r="I1203" s="1990"/>
      <c r="J1203" s="643"/>
      <c r="K1203" s="772" t="s">
        <v>1537</v>
      </c>
      <c r="L1203" s="2153"/>
      <c r="M1203" s="2305"/>
      <c r="N1203" s="388"/>
      <c r="O1203" s="381"/>
      <c r="P1203" s="389"/>
      <c r="Q1203" s="393"/>
      <c r="R1203" s="394"/>
      <c r="S1203" s="407"/>
      <c r="T1203" s="408"/>
      <c r="U1203" s="394"/>
      <c r="V1203" s="395"/>
      <c r="W1203" s="393"/>
      <c r="X1203" s="394"/>
      <c r="Y1203" s="407"/>
      <c r="Z1203" s="751" t="s">
        <v>1538</v>
      </c>
      <c r="AA1203" s="773">
        <v>396</v>
      </c>
      <c r="AB1203" s="774"/>
      <c r="AC1203" s="2085" t="s">
        <v>32</v>
      </c>
      <c r="AD1203" s="1827">
        <v>700000</v>
      </c>
      <c r="AE1203" s="1317"/>
      <c r="AF1203" s="1362"/>
      <c r="AG1203" s="1318"/>
      <c r="AH1203" s="1318"/>
      <c r="AI1203" s="1318"/>
      <c r="AJ1203" s="1318"/>
      <c r="AK1203" s="1318"/>
      <c r="AL1203" s="1318"/>
      <c r="AM1203" s="1318"/>
      <c r="AN1203" s="1318"/>
      <c r="AO1203" s="1318"/>
      <c r="AP1203" s="1318"/>
      <c r="AQ1203" s="1318"/>
      <c r="AR1203" s="1318"/>
      <c r="AS1203" s="1329"/>
      <c r="AT1203" s="1329"/>
      <c r="AU1203" s="1329"/>
      <c r="AV1203" s="1329"/>
      <c r="AW1203" s="1329"/>
      <c r="AX1203" s="1329"/>
      <c r="AY1203" s="1318"/>
      <c r="AZ1203" s="1318"/>
      <c r="BA1203" s="1318"/>
      <c r="BB1203" s="1318"/>
      <c r="BC1203" s="1318"/>
      <c r="BD1203" s="1318"/>
      <c r="BE1203" s="1318"/>
      <c r="BF1203" s="1318"/>
      <c r="BG1203" s="1318"/>
      <c r="BH1203" s="1318"/>
      <c r="BI1203" s="1318"/>
      <c r="BJ1203" s="1318"/>
      <c r="BK1203" s="1318"/>
      <c r="BL1203" s="1318"/>
      <c r="BM1203" s="1318"/>
      <c r="BN1203" s="1318"/>
      <c r="BO1203" s="1318"/>
      <c r="BP1203" s="1318"/>
      <c r="BQ1203" s="1318"/>
      <c r="BR1203" s="1329">
        <f>+AD1203</f>
        <v>700000</v>
      </c>
      <c r="BS1203" s="1318"/>
      <c r="BT1203" s="1318"/>
      <c r="BU1203" s="1318"/>
      <c r="BV1203" s="1318"/>
      <c r="BW1203" s="1318"/>
      <c r="BX1203" s="1318"/>
      <c r="BY1203" s="1318"/>
      <c r="BZ1203" s="1318"/>
      <c r="CA1203" s="1318"/>
      <c r="CB1203" s="1318"/>
      <c r="CC1203" s="1318"/>
      <c r="CD1203" s="1318"/>
      <c r="CE1203" s="1318"/>
      <c r="CF1203" s="1318"/>
      <c r="CG1203" s="1318"/>
      <c r="CH1203" s="1378">
        <f t="shared" si="29"/>
        <v>700000</v>
      </c>
      <c r="CI1203" s="1366"/>
    </row>
    <row r="1204" spans="1:87" s="386" customFormat="1" ht="82.5" customHeight="1">
      <c r="A1204" s="1701"/>
      <c r="B1204" s="1701"/>
      <c r="C1204" s="656"/>
      <c r="D1204" s="2185"/>
      <c r="E1204" s="656"/>
      <c r="F1204" s="2185"/>
      <c r="G1204" s="1552"/>
      <c r="H1204" s="2155"/>
      <c r="I1204" s="1990"/>
      <c r="J1204" s="643"/>
      <c r="K1204" s="775" t="s">
        <v>1539</v>
      </c>
      <c r="L1204" s="2153"/>
      <c r="M1204" s="2305"/>
      <c r="N1204" s="393"/>
      <c r="O1204" s="394"/>
      <c r="P1204" s="395"/>
      <c r="Q1204" s="393"/>
      <c r="R1204" s="394"/>
      <c r="S1204" s="382"/>
      <c r="T1204" s="408"/>
      <c r="U1204" s="394"/>
      <c r="V1204" s="395"/>
      <c r="W1204" s="393"/>
      <c r="X1204" s="394"/>
      <c r="Y1204" s="407"/>
      <c r="Z1204" s="2160" t="s">
        <v>1540</v>
      </c>
      <c r="AA1204" s="442">
        <v>392</v>
      </c>
      <c r="AB1204" s="752"/>
      <c r="AC1204" s="1173" t="s">
        <v>331</v>
      </c>
      <c r="AD1204" s="1796">
        <f>250*30</f>
        <v>7500</v>
      </c>
      <c r="AE1204" s="1317"/>
      <c r="AF1204" s="1362"/>
      <c r="AG1204" s="1318"/>
      <c r="AH1204" s="1318"/>
      <c r="AI1204" s="1318"/>
      <c r="AJ1204" s="1318"/>
      <c r="AK1204" s="1318"/>
      <c r="AL1204" s="1318"/>
      <c r="AM1204" s="1318"/>
      <c r="AN1204" s="1318"/>
      <c r="AO1204" s="1318"/>
      <c r="AP1204" s="1318"/>
      <c r="AQ1204" s="1329"/>
      <c r="AR1204" s="1329"/>
      <c r="AS1204" s="1318"/>
      <c r="AT1204" s="1318"/>
      <c r="AU1204" s="1318"/>
      <c r="AV1204" s="1318"/>
      <c r="AW1204" s="1318"/>
      <c r="AX1204" s="1318"/>
      <c r="AY1204" s="1318"/>
      <c r="AZ1204" s="1318"/>
      <c r="BA1204" s="1318"/>
      <c r="BB1204" s="1318"/>
      <c r="BC1204" s="1318"/>
      <c r="BD1204" s="1318"/>
      <c r="BE1204" s="1318"/>
      <c r="BF1204" s="1318"/>
      <c r="BG1204" s="1318"/>
      <c r="BH1204" s="1318"/>
      <c r="BI1204" s="1318"/>
      <c r="BJ1204" s="1318"/>
      <c r="BK1204" s="1318"/>
      <c r="BL1204" s="1318"/>
      <c r="BM1204" s="1318"/>
      <c r="BN1204" s="1318"/>
      <c r="BO1204" s="1318"/>
      <c r="BP1204" s="1318"/>
      <c r="BQ1204" s="1329">
        <f>+AD1204</f>
        <v>7500</v>
      </c>
      <c r="BR1204" s="1318"/>
      <c r="BS1204" s="1318"/>
      <c r="BT1204" s="1318"/>
      <c r="BU1204" s="1318"/>
      <c r="BV1204" s="1318"/>
      <c r="BW1204" s="1318"/>
      <c r="BX1204" s="1318"/>
      <c r="BY1204" s="1318"/>
      <c r="BZ1204" s="1318"/>
      <c r="CA1204" s="1318"/>
      <c r="CB1204" s="1318"/>
      <c r="CC1204" s="1318"/>
      <c r="CD1204" s="1318"/>
      <c r="CE1204" s="1318"/>
      <c r="CF1204" s="1318"/>
      <c r="CG1204" s="1318"/>
      <c r="CH1204" s="1378">
        <f t="shared" ref="CH1204:CH1267" si="30">SUM(AE1204:CG1204)</f>
        <v>7500</v>
      </c>
      <c r="CI1204" s="1366"/>
    </row>
    <row r="1205" spans="1:87" s="386" customFormat="1" ht="54" customHeight="1">
      <c r="A1205" s="1701"/>
      <c r="B1205" s="1701"/>
      <c r="C1205" s="656"/>
      <c r="D1205" s="2185"/>
      <c r="E1205" s="656"/>
      <c r="F1205" s="2185"/>
      <c r="G1205" s="1552"/>
      <c r="H1205" s="2155"/>
      <c r="I1205" s="1990"/>
      <c r="J1205" s="643"/>
      <c r="K1205" s="2569" t="s">
        <v>1541</v>
      </c>
      <c r="L1205" s="2153"/>
      <c r="M1205" s="2305"/>
      <c r="N1205" s="393"/>
      <c r="O1205" s="394"/>
      <c r="P1205" s="395"/>
      <c r="Q1205" s="393"/>
      <c r="R1205" s="394"/>
      <c r="S1205" s="382"/>
      <c r="T1205" s="408"/>
      <c r="U1205" s="394"/>
      <c r="V1205" s="395"/>
      <c r="W1205" s="393"/>
      <c r="X1205" s="394"/>
      <c r="Y1205" s="407"/>
      <c r="Z1205" s="2160" t="s">
        <v>1542</v>
      </c>
      <c r="AA1205" s="442">
        <v>392</v>
      </c>
      <c r="AB1205" s="752"/>
      <c r="AC1205" s="1173" t="s">
        <v>331</v>
      </c>
      <c r="AD1205" s="1796">
        <f>7*100</f>
        <v>700</v>
      </c>
      <c r="AE1205" s="1317"/>
      <c r="AF1205" s="1362"/>
      <c r="AG1205" s="1318"/>
      <c r="AH1205" s="1318"/>
      <c r="AI1205" s="1318"/>
      <c r="AJ1205" s="1318"/>
      <c r="AK1205" s="1318"/>
      <c r="AL1205" s="1318"/>
      <c r="AM1205" s="1318"/>
      <c r="AN1205" s="1318"/>
      <c r="AO1205" s="1318"/>
      <c r="AP1205" s="1318"/>
      <c r="AQ1205" s="1329"/>
      <c r="AR1205" s="1329"/>
      <c r="AS1205" s="1318"/>
      <c r="AT1205" s="1318"/>
      <c r="AU1205" s="1318"/>
      <c r="AV1205" s="1318"/>
      <c r="AW1205" s="1318"/>
      <c r="AX1205" s="1318"/>
      <c r="AY1205" s="1318"/>
      <c r="AZ1205" s="1318"/>
      <c r="BA1205" s="1318"/>
      <c r="BB1205" s="1318"/>
      <c r="BC1205" s="1318"/>
      <c r="BD1205" s="1318"/>
      <c r="BE1205" s="1318"/>
      <c r="BF1205" s="1318"/>
      <c r="BG1205" s="1318"/>
      <c r="BH1205" s="1318"/>
      <c r="BI1205" s="1318"/>
      <c r="BJ1205" s="1318"/>
      <c r="BK1205" s="1318"/>
      <c r="BL1205" s="1318"/>
      <c r="BM1205" s="1318"/>
      <c r="BN1205" s="1318"/>
      <c r="BO1205" s="1318"/>
      <c r="BP1205" s="1318"/>
      <c r="BQ1205" s="1329">
        <f>+AD1205</f>
        <v>700</v>
      </c>
      <c r="BR1205" s="1318"/>
      <c r="BS1205" s="1318"/>
      <c r="BT1205" s="1318"/>
      <c r="BU1205" s="1318"/>
      <c r="BV1205" s="1318"/>
      <c r="BW1205" s="1318"/>
      <c r="BX1205" s="1318"/>
      <c r="BY1205" s="1318"/>
      <c r="BZ1205" s="1318"/>
      <c r="CA1205" s="1318"/>
      <c r="CB1205" s="1318"/>
      <c r="CC1205" s="1318"/>
      <c r="CD1205" s="1318"/>
      <c r="CE1205" s="1318"/>
      <c r="CF1205" s="1318"/>
      <c r="CG1205" s="1318"/>
      <c r="CH1205" s="1378">
        <f t="shared" si="30"/>
        <v>700</v>
      </c>
      <c r="CI1205" s="1366"/>
    </row>
    <row r="1206" spans="1:87" s="386" customFormat="1" ht="56.25" customHeight="1">
      <c r="A1206" s="1701"/>
      <c r="B1206" s="1701"/>
      <c r="C1206" s="656"/>
      <c r="D1206" s="2185"/>
      <c r="E1206" s="656"/>
      <c r="F1206" s="2185"/>
      <c r="G1206" s="1552"/>
      <c r="H1206" s="2155"/>
      <c r="I1206" s="1990"/>
      <c r="J1206" s="643"/>
      <c r="K1206" s="2570" t="s">
        <v>1543</v>
      </c>
      <c r="L1206" s="2153"/>
      <c r="M1206" s="2305"/>
      <c r="N1206" s="393"/>
      <c r="O1206" s="394"/>
      <c r="P1206" s="395"/>
      <c r="Q1206" s="393"/>
      <c r="R1206" s="394"/>
      <c r="S1206" s="382"/>
      <c r="T1206" s="408"/>
      <c r="U1206" s="394"/>
      <c r="V1206" s="395"/>
      <c r="W1206" s="393"/>
      <c r="X1206" s="394"/>
      <c r="Y1206" s="407"/>
      <c r="Z1206" s="2160" t="s">
        <v>1511</v>
      </c>
      <c r="AA1206" s="442">
        <v>392</v>
      </c>
      <c r="AB1206" s="752"/>
      <c r="AC1206" s="1173" t="s">
        <v>331</v>
      </c>
      <c r="AD1206" s="1799">
        <f>800*3</f>
        <v>2400</v>
      </c>
      <c r="AE1206" s="1317"/>
      <c r="AF1206" s="1362"/>
      <c r="AG1206" s="1318"/>
      <c r="AH1206" s="1318"/>
      <c r="AI1206" s="1318"/>
      <c r="AJ1206" s="1318"/>
      <c r="AK1206" s="1318"/>
      <c r="AL1206" s="1318"/>
      <c r="AM1206" s="1318"/>
      <c r="AN1206" s="1318"/>
      <c r="AO1206" s="1318"/>
      <c r="AP1206" s="1318"/>
      <c r="AQ1206" s="1329"/>
      <c r="AR1206" s="1329"/>
      <c r="AS1206" s="1318"/>
      <c r="AT1206" s="1318"/>
      <c r="AU1206" s="1318"/>
      <c r="AV1206" s="1318"/>
      <c r="AW1206" s="1318"/>
      <c r="AX1206" s="1318"/>
      <c r="AY1206" s="1318"/>
      <c r="AZ1206" s="1318"/>
      <c r="BA1206" s="1318"/>
      <c r="BB1206" s="1318"/>
      <c r="BC1206" s="1318"/>
      <c r="BD1206" s="1318"/>
      <c r="BE1206" s="1318"/>
      <c r="BF1206" s="1318"/>
      <c r="BG1206" s="1318"/>
      <c r="BH1206" s="1318"/>
      <c r="BI1206" s="1318"/>
      <c r="BJ1206" s="1318"/>
      <c r="BK1206" s="1318"/>
      <c r="BL1206" s="1318"/>
      <c r="BM1206" s="1318"/>
      <c r="BN1206" s="1318"/>
      <c r="BO1206" s="1318"/>
      <c r="BP1206" s="1318"/>
      <c r="BQ1206" s="1329">
        <f>+AD1206</f>
        <v>2400</v>
      </c>
      <c r="BR1206" s="1318"/>
      <c r="BS1206" s="1318"/>
      <c r="BT1206" s="1318"/>
      <c r="BU1206" s="1318"/>
      <c r="BV1206" s="1318"/>
      <c r="BW1206" s="1318"/>
      <c r="BX1206" s="1318"/>
      <c r="BY1206" s="1318"/>
      <c r="BZ1206" s="1318"/>
      <c r="CA1206" s="1318"/>
      <c r="CB1206" s="1318"/>
      <c r="CC1206" s="1318"/>
      <c r="CD1206" s="1318"/>
      <c r="CE1206" s="1318"/>
      <c r="CF1206" s="1318"/>
      <c r="CG1206" s="1318"/>
      <c r="CH1206" s="1378">
        <f t="shared" si="30"/>
        <v>2400</v>
      </c>
      <c r="CI1206" s="1366"/>
    </row>
    <row r="1207" spans="1:87" s="386" customFormat="1" ht="108" customHeight="1">
      <c r="A1207" s="1701"/>
      <c r="B1207" s="1701"/>
      <c r="C1207" s="656"/>
      <c r="D1207" s="2185"/>
      <c r="E1207" s="656"/>
      <c r="F1207" s="2185"/>
      <c r="G1207" s="1552"/>
      <c r="H1207" s="2155"/>
      <c r="I1207" s="1990"/>
      <c r="J1207" s="643"/>
      <c r="K1207" s="2560" t="s">
        <v>2646</v>
      </c>
      <c r="L1207" s="2561"/>
      <c r="M1207" s="2905"/>
      <c r="N1207" s="2933"/>
      <c r="O1207" s="2934"/>
      <c r="P1207" s="2935"/>
      <c r="Q1207" s="2933"/>
      <c r="R1207" s="2934"/>
      <c r="S1207" s="2936"/>
      <c r="T1207" s="2937"/>
      <c r="U1207" s="2934"/>
      <c r="V1207" s="2935"/>
      <c r="W1207" s="2933"/>
      <c r="X1207" s="2934"/>
      <c r="Y1207" s="2936"/>
      <c r="Z1207" s="1215" t="s">
        <v>2647</v>
      </c>
      <c r="AA1207" s="2887">
        <v>621</v>
      </c>
      <c r="AB1207" s="2938"/>
      <c r="AC1207" s="2889" t="s">
        <v>357</v>
      </c>
      <c r="AD1207" s="2827">
        <f>2*3500*48</f>
        <v>336000</v>
      </c>
      <c r="AE1207" s="1317"/>
      <c r="AF1207" s="1362"/>
      <c r="AG1207" s="1318"/>
      <c r="AH1207" s="1318"/>
      <c r="AI1207" s="1318"/>
      <c r="AJ1207" s="1318"/>
      <c r="AK1207" s="1318"/>
      <c r="AL1207" s="1318"/>
      <c r="AM1207" s="1318"/>
      <c r="AN1207" s="1318"/>
      <c r="AO1207" s="1318"/>
      <c r="AP1207" s="1318"/>
      <c r="AQ1207" s="1318"/>
      <c r="AR1207" s="1318"/>
      <c r="AS1207" s="1318"/>
      <c r="AT1207" s="1318"/>
      <c r="AU1207" s="1318"/>
      <c r="AV1207" s="1318"/>
      <c r="AW1207" s="1318"/>
      <c r="AX1207" s="1318"/>
      <c r="AY1207" s="1318"/>
      <c r="AZ1207" s="1318"/>
      <c r="BA1207" s="1318"/>
      <c r="BB1207" s="1329"/>
      <c r="BC1207" s="1318"/>
      <c r="BD1207" s="1318"/>
      <c r="BE1207" s="1318"/>
      <c r="BF1207" s="1318"/>
      <c r="BG1207" s="1318"/>
      <c r="BH1207" s="1318"/>
      <c r="BI1207" s="1318"/>
      <c r="BJ1207" s="1318"/>
      <c r="BK1207" s="1318"/>
      <c r="BL1207" s="1318"/>
      <c r="BM1207" s="1318"/>
      <c r="BN1207" s="1318"/>
      <c r="BO1207" s="1318"/>
      <c r="BP1207" s="1318"/>
      <c r="BQ1207" s="1318"/>
      <c r="BR1207" s="1318"/>
      <c r="BS1207" s="1318"/>
      <c r="BT1207" s="1318"/>
      <c r="BU1207" s="1318"/>
      <c r="BV1207" s="1318"/>
      <c r="BW1207" s="1318"/>
      <c r="BX1207" s="1318"/>
      <c r="BY1207" s="1318"/>
      <c r="BZ1207" s="1329">
        <f>+AD1207</f>
        <v>336000</v>
      </c>
      <c r="CA1207" s="1318"/>
      <c r="CB1207" s="1318"/>
      <c r="CC1207" s="1318"/>
      <c r="CD1207" s="1318"/>
      <c r="CE1207" s="1318"/>
      <c r="CF1207" s="1318"/>
      <c r="CG1207" s="1318"/>
      <c r="CH1207" s="1378">
        <f t="shared" si="30"/>
        <v>336000</v>
      </c>
      <c r="CI1207" s="1366"/>
    </row>
    <row r="1208" spans="1:87" s="386" customFormat="1" ht="54" customHeight="1">
      <c r="A1208" s="1701"/>
      <c r="B1208" s="1701"/>
      <c r="C1208" s="656"/>
      <c r="D1208" s="2185"/>
      <c r="E1208" s="656"/>
      <c r="F1208" s="2185"/>
      <c r="G1208" s="1552"/>
      <c r="H1208" s="2155"/>
      <c r="I1208" s="1990"/>
      <c r="J1208" s="643"/>
      <c r="K1208" s="2145" t="s">
        <v>1544</v>
      </c>
      <c r="L1208" s="2153"/>
      <c r="M1208" s="2305"/>
      <c r="N1208" s="393"/>
      <c r="O1208" s="381"/>
      <c r="P1208" s="395"/>
      <c r="Q1208" s="393"/>
      <c r="R1208" s="394"/>
      <c r="S1208" s="407"/>
      <c r="T1208" s="408"/>
      <c r="U1208" s="394"/>
      <c r="V1208" s="395"/>
      <c r="W1208" s="393"/>
      <c r="X1208" s="394"/>
      <c r="Y1208" s="407"/>
      <c r="Z1208" s="2160" t="s">
        <v>1511</v>
      </c>
      <c r="AA1208" s="442">
        <v>392</v>
      </c>
      <c r="AB1208" s="752"/>
      <c r="AC1208" s="1173" t="s">
        <v>331</v>
      </c>
      <c r="AD1208" s="1799">
        <f>10*800</f>
        <v>8000</v>
      </c>
      <c r="AE1208" s="1317"/>
      <c r="AF1208" s="1362"/>
      <c r="AG1208" s="1318"/>
      <c r="AH1208" s="1318"/>
      <c r="AI1208" s="1318"/>
      <c r="AJ1208" s="1318"/>
      <c r="AK1208" s="1318"/>
      <c r="AL1208" s="1318"/>
      <c r="AM1208" s="1318"/>
      <c r="AN1208" s="1318"/>
      <c r="AO1208" s="1318"/>
      <c r="AP1208" s="1318"/>
      <c r="AQ1208" s="1329"/>
      <c r="AR1208" s="1329"/>
      <c r="AS1208" s="1318"/>
      <c r="AT1208" s="1318"/>
      <c r="AU1208" s="1318"/>
      <c r="AV1208" s="1318"/>
      <c r="AW1208" s="1318"/>
      <c r="AX1208" s="1318"/>
      <c r="AY1208" s="1318"/>
      <c r="AZ1208" s="1318"/>
      <c r="BA1208" s="1318"/>
      <c r="BB1208" s="1318"/>
      <c r="BC1208" s="1318"/>
      <c r="BD1208" s="1318"/>
      <c r="BE1208" s="1318"/>
      <c r="BF1208" s="1318"/>
      <c r="BG1208" s="1318"/>
      <c r="BH1208" s="1318"/>
      <c r="BI1208" s="1318"/>
      <c r="BJ1208" s="1318"/>
      <c r="BK1208" s="1318"/>
      <c r="BL1208" s="1318"/>
      <c r="BM1208" s="1318"/>
      <c r="BN1208" s="1318"/>
      <c r="BO1208" s="1318"/>
      <c r="BP1208" s="1318"/>
      <c r="BQ1208" s="1329">
        <f>+AD1208</f>
        <v>8000</v>
      </c>
      <c r="BR1208" s="1318"/>
      <c r="BS1208" s="1318"/>
      <c r="BT1208" s="1318"/>
      <c r="BU1208" s="1318"/>
      <c r="BV1208" s="1318"/>
      <c r="BW1208" s="1318"/>
      <c r="BX1208" s="1318"/>
      <c r="BY1208" s="1318"/>
      <c r="BZ1208" s="1318"/>
      <c r="CA1208" s="1318"/>
      <c r="CB1208" s="1318"/>
      <c r="CC1208" s="1318"/>
      <c r="CD1208" s="1318"/>
      <c r="CE1208" s="1318"/>
      <c r="CF1208" s="1318"/>
      <c r="CG1208" s="1318"/>
      <c r="CH1208" s="1378">
        <f t="shared" si="30"/>
        <v>8000</v>
      </c>
      <c r="CI1208" s="1366"/>
    </row>
    <row r="1209" spans="1:87" s="386" customFormat="1" ht="24.95" customHeight="1">
      <c r="A1209" s="1716"/>
      <c r="B1209" s="1716"/>
      <c r="C1209" s="805"/>
      <c r="D1209" s="1741"/>
      <c r="E1209" s="805"/>
      <c r="F1209" s="1741"/>
      <c r="G1209" s="769"/>
      <c r="H1209" s="2140"/>
      <c r="I1209" s="1996"/>
      <c r="J1209" s="2171"/>
      <c r="K1209" s="2176"/>
      <c r="L1209" s="2174"/>
      <c r="M1209" s="141"/>
      <c r="N1209" s="398"/>
      <c r="O1209" s="423"/>
      <c r="P1209" s="411"/>
      <c r="Q1209" s="398"/>
      <c r="R1209" s="396"/>
      <c r="S1209" s="397"/>
      <c r="T1209" s="399"/>
      <c r="U1209" s="396"/>
      <c r="V1209" s="411"/>
      <c r="W1209" s="398"/>
      <c r="X1209" s="396"/>
      <c r="Y1209" s="397"/>
      <c r="Z1209" s="2193"/>
      <c r="AA1209" s="570"/>
      <c r="AB1209" s="456"/>
      <c r="AC1209" s="561"/>
      <c r="AD1209" s="1802"/>
      <c r="AE1209" s="1317"/>
      <c r="AF1209" s="1362"/>
      <c r="AG1209" s="1318"/>
      <c r="AH1209" s="1318"/>
      <c r="AI1209" s="1318"/>
      <c r="AJ1209" s="1318"/>
      <c r="AK1209" s="1318"/>
      <c r="AL1209" s="1318"/>
      <c r="AM1209" s="1318"/>
      <c r="AN1209" s="1318"/>
      <c r="AO1209" s="1318"/>
      <c r="AP1209" s="1318"/>
      <c r="AQ1209" s="1318"/>
      <c r="AR1209" s="1318"/>
      <c r="AS1209" s="1318"/>
      <c r="AT1209" s="1318"/>
      <c r="AU1209" s="1318"/>
      <c r="AV1209" s="1318"/>
      <c r="AW1209" s="1318"/>
      <c r="AX1209" s="1318"/>
      <c r="AY1209" s="1318"/>
      <c r="AZ1209" s="1318"/>
      <c r="BA1209" s="1318"/>
      <c r="BB1209" s="1318"/>
      <c r="BC1209" s="1318"/>
      <c r="BD1209" s="1318"/>
      <c r="BE1209" s="1318"/>
      <c r="BF1209" s="1318"/>
      <c r="BG1209" s="1318"/>
      <c r="BH1209" s="1318"/>
      <c r="BI1209" s="1318"/>
      <c r="BJ1209" s="1318"/>
      <c r="BK1209" s="1318"/>
      <c r="BL1209" s="1318"/>
      <c r="BM1209" s="1318"/>
      <c r="BN1209" s="1318"/>
      <c r="BO1209" s="1318"/>
      <c r="BP1209" s="1318"/>
      <c r="BQ1209" s="1318"/>
      <c r="BR1209" s="1318"/>
      <c r="BS1209" s="1318"/>
      <c r="BT1209" s="1318"/>
      <c r="BU1209" s="1318"/>
      <c r="BV1209" s="1318"/>
      <c r="BW1209" s="1318"/>
      <c r="BX1209" s="1318"/>
      <c r="BY1209" s="1318"/>
      <c r="BZ1209" s="1318"/>
      <c r="CA1209" s="1318"/>
      <c r="CB1209" s="1318"/>
      <c r="CC1209" s="1318"/>
      <c r="CD1209" s="1318"/>
      <c r="CE1209" s="1318"/>
      <c r="CF1209" s="1318"/>
      <c r="CG1209" s="1318"/>
      <c r="CH1209" s="1378">
        <f t="shared" si="30"/>
        <v>0</v>
      </c>
      <c r="CI1209" s="1366"/>
    </row>
    <row r="1210" spans="1:87" s="386" customFormat="1" ht="98.25" customHeight="1">
      <c r="A1210" s="1701"/>
      <c r="B1210" s="1701"/>
      <c r="C1210" s="656"/>
      <c r="D1210" s="2185"/>
      <c r="E1210" s="656"/>
      <c r="F1210" s="2185"/>
      <c r="G1210" s="1552"/>
      <c r="H1210" s="2155"/>
      <c r="I1210" s="1609">
        <v>231</v>
      </c>
      <c r="J1210" s="219">
        <v>13</v>
      </c>
      <c r="K1210" s="3513" t="s">
        <v>1545</v>
      </c>
      <c r="L1210" s="2968" t="s">
        <v>1546</v>
      </c>
      <c r="M1210" s="3458" t="s">
        <v>1457</v>
      </c>
      <c r="N1210" s="393"/>
      <c r="O1210" s="394"/>
      <c r="P1210" s="395"/>
      <c r="Q1210" s="393"/>
      <c r="R1210" s="394"/>
      <c r="S1210" s="407"/>
      <c r="T1210" s="408"/>
      <c r="U1210" s="394"/>
      <c r="V1210" s="395"/>
      <c r="W1210" s="393"/>
      <c r="X1210" s="394"/>
      <c r="Y1210" s="407"/>
      <c r="Z1210" s="2160"/>
      <c r="AA1210" s="634"/>
      <c r="AB1210" s="1563"/>
      <c r="AC1210" s="2200"/>
      <c r="AD1210" s="1799"/>
      <c r="AE1210" s="1317"/>
      <c r="AF1210" s="1362"/>
      <c r="AG1210" s="1318"/>
      <c r="AH1210" s="1318"/>
      <c r="AI1210" s="1318"/>
      <c r="AJ1210" s="1318"/>
      <c r="AK1210" s="1318"/>
      <c r="AL1210" s="1318"/>
      <c r="AM1210" s="1318"/>
      <c r="AN1210" s="1318"/>
      <c r="AO1210" s="1318"/>
      <c r="AP1210" s="1318"/>
      <c r="AQ1210" s="1318"/>
      <c r="AR1210" s="1318"/>
      <c r="AS1210" s="1318"/>
      <c r="AT1210" s="1318"/>
      <c r="AU1210" s="1318"/>
      <c r="AV1210" s="1318"/>
      <c r="AW1210" s="1318"/>
      <c r="AX1210" s="1318"/>
      <c r="AY1210" s="1318"/>
      <c r="AZ1210" s="1318"/>
      <c r="BA1210" s="1318"/>
      <c r="BB1210" s="1318"/>
      <c r="BC1210" s="1318"/>
      <c r="BD1210" s="1318"/>
      <c r="BE1210" s="1318"/>
      <c r="BF1210" s="1318"/>
      <c r="BG1210" s="1318"/>
      <c r="BH1210" s="1318"/>
      <c r="BI1210" s="1318"/>
      <c r="BJ1210" s="1318"/>
      <c r="BK1210" s="1318"/>
      <c r="BL1210" s="1318"/>
      <c r="BM1210" s="1318"/>
      <c r="BN1210" s="1318"/>
      <c r="BO1210" s="1318"/>
      <c r="BP1210" s="1318"/>
      <c r="BQ1210" s="1318"/>
      <c r="BR1210" s="1318"/>
      <c r="BS1210" s="1318"/>
      <c r="BT1210" s="1318"/>
      <c r="BU1210" s="1318"/>
      <c r="BV1210" s="1318"/>
      <c r="BW1210" s="1318"/>
      <c r="BX1210" s="1318"/>
      <c r="BY1210" s="1318"/>
      <c r="BZ1210" s="1318"/>
      <c r="CA1210" s="1318"/>
      <c r="CB1210" s="1318"/>
      <c r="CC1210" s="1318"/>
      <c r="CD1210" s="1318"/>
      <c r="CE1210" s="1318"/>
      <c r="CF1210" s="1318"/>
      <c r="CG1210" s="1318"/>
      <c r="CH1210" s="1378">
        <f t="shared" si="30"/>
        <v>0</v>
      </c>
      <c r="CI1210" s="1366"/>
    </row>
    <row r="1211" spans="1:87" s="386" customFormat="1" ht="53.25" customHeight="1">
      <c r="A1211" s="1701"/>
      <c r="B1211" s="1701"/>
      <c r="C1211" s="656"/>
      <c r="D1211" s="2185"/>
      <c r="E1211" s="656"/>
      <c r="F1211" s="2185"/>
      <c r="G1211" s="1552"/>
      <c r="H1211" s="2155"/>
      <c r="I1211" s="1584"/>
      <c r="J1211" s="220"/>
      <c r="K1211" s="3514"/>
      <c r="L1211" s="1550"/>
      <c r="M1211" s="3458"/>
      <c r="N1211" s="393"/>
      <c r="O1211" s="394"/>
      <c r="P1211" s="395"/>
      <c r="Q1211" s="393"/>
      <c r="R1211" s="394"/>
      <c r="S1211" s="407"/>
      <c r="T1211" s="408"/>
      <c r="U1211" s="394"/>
      <c r="V1211" s="395"/>
      <c r="W1211" s="393"/>
      <c r="X1211" s="394"/>
      <c r="Y1211" s="407"/>
      <c r="Z1211" s="2160"/>
      <c r="AA1211" s="634"/>
      <c r="AB1211" s="1563"/>
      <c r="AC1211" s="2200"/>
      <c r="AD1211" s="1799"/>
      <c r="AE1211" s="1317"/>
      <c r="AF1211" s="1362"/>
      <c r="AG1211" s="1318"/>
      <c r="AH1211" s="1318"/>
      <c r="AI1211" s="1318"/>
      <c r="AJ1211" s="1318"/>
      <c r="AK1211" s="1318"/>
      <c r="AL1211" s="1318"/>
      <c r="AM1211" s="1318"/>
      <c r="AN1211" s="1318"/>
      <c r="AO1211" s="1318"/>
      <c r="AP1211" s="1318"/>
      <c r="AQ1211" s="1318"/>
      <c r="AR1211" s="1318"/>
      <c r="AS1211" s="1318"/>
      <c r="AT1211" s="1318"/>
      <c r="AU1211" s="1318"/>
      <c r="AV1211" s="1318"/>
      <c r="AW1211" s="1318"/>
      <c r="AX1211" s="1318"/>
      <c r="AY1211" s="1318"/>
      <c r="AZ1211" s="1318"/>
      <c r="BA1211" s="1318"/>
      <c r="BB1211" s="1318"/>
      <c r="BC1211" s="1318"/>
      <c r="BD1211" s="1318"/>
      <c r="BE1211" s="1318"/>
      <c r="BF1211" s="1318"/>
      <c r="BG1211" s="1318"/>
      <c r="BH1211" s="1318"/>
      <c r="BI1211" s="1318"/>
      <c r="BJ1211" s="1318"/>
      <c r="BK1211" s="1318"/>
      <c r="BL1211" s="1318"/>
      <c r="BM1211" s="1318"/>
      <c r="BN1211" s="1318"/>
      <c r="BO1211" s="1318"/>
      <c r="BP1211" s="1318"/>
      <c r="BQ1211" s="1318"/>
      <c r="BR1211" s="1318"/>
      <c r="BS1211" s="1318"/>
      <c r="BT1211" s="1318"/>
      <c r="BU1211" s="1318"/>
      <c r="BV1211" s="1318"/>
      <c r="BW1211" s="1318"/>
      <c r="BX1211" s="1318"/>
      <c r="BY1211" s="1318"/>
      <c r="BZ1211" s="1318"/>
      <c r="CA1211" s="1318"/>
      <c r="CB1211" s="1318"/>
      <c r="CC1211" s="1318"/>
      <c r="CD1211" s="1318"/>
      <c r="CE1211" s="1318"/>
      <c r="CF1211" s="1318"/>
      <c r="CG1211" s="1318"/>
      <c r="CH1211" s="1378">
        <f t="shared" si="30"/>
        <v>0</v>
      </c>
      <c r="CI1211" s="1366"/>
    </row>
    <row r="1212" spans="1:87" s="386" customFormat="1" ht="40.5" customHeight="1">
      <c r="A1212" s="1701"/>
      <c r="B1212" s="1701"/>
      <c r="C1212" s="656"/>
      <c r="D1212" s="2185"/>
      <c r="E1212" s="656"/>
      <c r="F1212" s="2185"/>
      <c r="G1212" s="1552"/>
      <c r="H1212" s="2155"/>
      <c r="I1212" s="1584"/>
      <c r="J1212" s="220"/>
      <c r="K1212" s="3515" t="s">
        <v>2648</v>
      </c>
      <c r="L1212" s="2967"/>
      <c r="M1212" s="2905"/>
      <c r="N1212" s="2933"/>
      <c r="O1212" s="2934"/>
      <c r="P1212" s="2935"/>
      <c r="Q1212" s="2933"/>
      <c r="R1212" s="2934"/>
      <c r="S1212" s="2936"/>
      <c r="T1212" s="2937"/>
      <c r="U1212" s="2934"/>
      <c r="V1212" s="2935"/>
      <c r="W1212" s="2933"/>
      <c r="X1212" s="2934"/>
      <c r="Y1212" s="2936"/>
      <c r="Z1212" s="2966" t="s">
        <v>2649</v>
      </c>
      <c r="AA1212" s="2887">
        <v>688</v>
      </c>
      <c r="AB1212" s="2938">
        <v>6881</v>
      </c>
      <c r="AC1212" s="2889" t="s">
        <v>1424</v>
      </c>
      <c r="AD1212" s="2827">
        <v>150000</v>
      </c>
      <c r="AE1212" s="1317"/>
      <c r="AF1212" s="1362"/>
      <c r="AG1212" s="1318"/>
      <c r="AH1212" s="1318"/>
      <c r="AI1212" s="1318"/>
      <c r="AJ1212" s="1318"/>
      <c r="AK1212" s="1318"/>
      <c r="AL1212" s="1318"/>
      <c r="AM1212" s="1318"/>
      <c r="AN1212" s="1318"/>
      <c r="AO1212" s="1318"/>
      <c r="AP1212" s="1318"/>
      <c r="AQ1212" s="1318"/>
      <c r="AR1212" s="1318"/>
      <c r="AS1212" s="1318"/>
      <c r="AT1212" s="1318"/>
      <c r="AU1212" s="1318"/>
      <c r="AV1212" s="1318"/>
      <c r="AW1212" s="1318"/>
      <c r="AX1212" s="1318"/>
      <c r="AY1212" s="1318"/>
      <c r="AZ1212" s="1318"/>
      <c r="BA1212" s="1318"/>
      <c r="BB1212" s="1318"/>
      <c r="BC1212" s="1318"/>
      <c r="BD1212" s="1318"/>
      <c r="BE1212" s="1318"/>
      <c r="BF1212" s="1318"/>
      <c r="BG1212" s="1318"/>
      <c r="BH1212" s="1318"/>
      <c r="BI1212" s="1318"/>
      <c r="BJ1212" s="1318"/>
      <c r="BK1212" s="1318"/>
      <c r="BL1212" s="1318"/>
      <c r="BM1212" s="1318"/>
      <c r="BN1212" s="1329"/>
      <c r="BO1212" s="1329"/>
      <c r="BP1212" s="1329"/>
      <c r="BQ1212" s="1329"/>
      <c r="BR1212" s="1329"/>
      <c r="BS1212" s="1329"/>
      <c r="BT1212" s="1329"/>
      <c r="BU1212" s="1329"/>
      <c r="BV1212" s="1329"/>
      <c r="BW1212" s="1329"/>
      <c r="BX1212" s="1329"/>
      <c r="BY1212" s="1329"/>
      <c r="BZ1212" s="1329"/>
      <c r="CA1212" s="1329"/>
      <c r="CB1212" s="1329"/>
      <c r="CC1212" s="1329"/>
      <c r="CD1212" s="1329"/>
      <c r="CE1212" s="1329"/>
      <c r="CF1212" s="1329"/>
      <c r="CG1212" s="1329">
        <f>+AD1212</f>
        <v>150000</v>
      </c>
      <c r="CH1212" s="1378">
        <f t="shared" si="30"/>
        <v>150000</v>
      </c>
      <c r="CI1212" s="1366"/>
    </row>
    <row r="1213" spans="1:87" s="386" customFormat="1" ht="36" customHeight="1">
      <c r="A1213" s="1701"/>
      <c r="B1213" s="1701"/>
      <c r="C1213" s="656"/>
      <c r="D1213" s="2185"/>
      <c r="E1213" s="656"/>
      <c r="F1213" s="2185"/>
      <c r="G1213" s="1552"/>
      <c r="H1213" s="2155"/>
      <c r="I1213" s="1584"/>
      <c r="J1213" s="220"/>
      <c r="K1213" s="3515"/>
      <c r="L1213" s="2561"/>
      <c r="M1213" s="2905"/>
      <c r="N1213" s="2933"/>
      <c r="O1213" s="2934"/>
      <c r="P1213" s="2935"/>
      <c r="Q1213" s="2933"/>
      <c r="R1213" s="2934"/>
      <c r="S1213" s="2936"/>
      <c r="T1213" s="2937"/>
      <c r="U1213" s="2934"/>
      <c r="V1213" s="2935"/>
      <c r="W1213" s="2933"/>
      <c r="X1213" s="2934"/>
      <c r="Y1213" s="2936"/>
      <c r="Z1213" s="1215"/>
      <c r="AA1213" s="2887"/>
      <c r="AB1213" s="2938"/>
      <c r="AC1213" s="2889"/>
      <c r="AD1213" s="2827"/>
      <c r="AE1213" s="1317"/>
      <c r="AF1213" s="1362"/>
      <c r="AG1213" s="1318"/>
      <c r="AH1213" s="1318"/>
      <c r="AI1213" s="1318"/>
      <c r="AJ1213" s="1318"/>
      <c r="AK1213" s="1318"/>
      <c r="AL1213" s="1318"/>
      <c r="AM1213" s="1318"/>
      <c r="AN1213" s="1318"/>
      <c r="AO1213" s="1318"/>
      <c r="AP1213" s="1318"/>
      <c r="AQ1213" s="1318"/>
      <c r="AR1213" s="1318"/>
      <c r="AS1213" s="1318"/>
      <c r="AT1213" s="1318"/>
      <c r="AU1213" s="1318"/>
      <c r="AV1213" s="1318"/>
      <c r="AW1213" s="1318"/>
      <c r="AX1213" s="1318"/>
      <c r="AY1213" s="1318"/>
      <c r="AZ1213" s="1318"/>
      <c r="BA1213" s="1318"/>
      <c r="BB1213" s="1318"/>
      <c r="BC1213" s="1318"/>
      <c r="BD1213" s="1318"/>
      <c r="BE1213" s="1318"/>
      <c r="BF1213" s="1318"/>
      <c r="BG1213" s="1318"/>
      <c r="BH1213" s="1318"/>
      <c r="BI1213" s="1318"/>
      <c r="BJ1213" s="1318"/>
      <c r="BK1213" s="1318"/>
      <c r="BL1213" s="1318"/>
      <c r="BM1213" s="1318"/>
      <c r="BN1213" s="1318"/>
      <c r="BO1213" s="1318"/>
      <c r="BP1213" s="1318"/>
      <c r="BQ1213" s="1318"/>
      <c r="BR1213" s="1318"/>
      <c r="BS1213" s="1318"/>
      <c r="BT1213" s="1318"/>
      <c r="BU1213" s="1318"/>
      <c r="BV1213" s="1318"/>
      <c r="BW1213" s="1318"/>
      <c r="BX1213" s="1318"/>
      <c r="BY1213" s="1318"/>
      <c r="BZ1213" s="1318"/>
      <c r="CA1213" s="1318"/>
      <c r="CB1213" s="1318"/>
      <c r="CC1213" s="1318"/>
      <c r="CD1213" s="1318"/>
      <c r="CE1213" s="1318"/>
      <c r="CF1213" s="1318"/>
      <c r="CG1213" s="1318"/>
      <c r="CH1213" s="1378">
        <f t="shared" si="30"/>
        <v>0</v>
      </c>
      <c r="CI1213" s="1366"/>
    </row>
    <row r="1214" spans="1:87" s="386" customFormat="1" ht="201" customHeight="1">
      <c r="A1214" s="1701"/>
      <c r="B1214" s="1701"/>
      <c r="C1214" s="656"/>
      <c r="D1214" s="2185"/>
      <c r="E1214" s="656"/>
      <c r="F1214" s="2185"/>
      <c r="G1214" s="1552"/>
      <c r="H1214" s="2155"/>
      <c r="I1214" s="1584"/>
      <c r="J1214" s="220"/>
      <c r="K1214" s="2969" t="s">
        <v>2650</v>
      </c>
      <c r="L1214" s="2561"/>
      <c r="M1214" s="2905"/>
      <c r="N1214" s="2970"/>
      <c r="O1214" s="2934"/>
      <c r="P1214" s="2935"/>
      <c r="Q1214" s="2933"/>
      <c r="R1214" s="2934"/>
      <c r="S1214" s="2936"/>
      <c r="T1214" s="2937"/>
      <c r="U1214" s="2934"/>
      <c r="V1214" s="2935"/>
      <c r="W1214" s="2933"/>
      <c r="X1214" s="2934"/>
      <c r="Y1214" s="2971"/>
      <c r="Z1214" s="1215" t="s">
        <v>2651</v>
      </c>
      <c r="AA1214" s="2887">
        <v>688</v>
      </c>
      <c r="AB1214" s="2938">
        <v>6881</v>
      </c>
      <c r="AC1214" s="2889" t="s">
        <v>1424</v>
      </c>
      <c r="AD1214" s="2827">
        <f>900*12*48</f>
        <v>518400</v>
      </c>
      <c r="AE1214" s="1317"/>
      <c r="AF1214" s="1362"/>
      <c r="AG1214" s="1318"/>
      <c r="AH1214" s="1318"/>
      <c r="AI1214" s="1318"/>
      <c r="AJ1214" s="1318"/>
      <c r="AK1214" s="1318"/>
      <c r="AL1214" s="1318"/>
      <c r="AM1214" s="1318"/>
      <c r="AN1214" s="1318"/>
      <c r="AO1214" s="1318"/>
      <c r="AP1214" s="1318"/>
      <c r="AQ1214" s="1318"/>
      <c r="AR1214" s="1318"/>
      <c r="AS1214" s="1318"/>
      <c r="AT1214" s="1318"/>
      <c r="AU1214" s="1318"/>
      <c r="AV1214" s="1318"/>
      <c r="AW1214" s="1318"/>
      <c r="AX1214" s="1318"/>
      <c r="AY1214" s="1318"/>
      <c r="AZ1214" s="1318"/>
      <c r="BA1214" s="1318"/>
      <c r="BB1214" s="1318"/>
      <c r="BC1214" s="1318"/>
      <c r="BD1214" s="1318"/>
      <c r="BE1214" s="1318"/>
      <c r="BF1214" s="1318"/>
      <c r="BG1214" s="1318"/>
      <c r="BH1214" s="1318"/>
      <c r="BI1214" s="1318"/>
      <c r="BJ1214" s="1318"/>
      <c r="BK1214" s="1318"/>
      <c r="BL1214" s="1318"/>
      <c r="BM1214" s="1318"/>
      <c r="BN1214" s="1329"/>
      <c r="BO1214" s="1329"/>
      <c r="BP1214" s="1329"/>
      <c r="BQ1214" s="1329"/>
      <c r="BR1214" s="1329"/>
      <c r="BS1214" s="1329"/>
      <c r="BT1214" s="1329"/>
      <c r="BU1214" s="1329"/>
      <c r="BV1214" s="1329"/>
      <c r="BW1214" s="1329"/>
      <c r="BX1214" s="1329"/>
      <c r="BY1214" s="1329"/>
      <c r="BZ1214" s="1329"/>
      <c r="CA1214" s="1329"/>
      <c r="CB1214" s="1329"/>
      <c r="CC1214" s="1329"/>
      <c r="CD1214" s="1329"/>
      <c r="CE1214" s="1329"/>
      <c r="CF1214" s="1329"/>
      <c r="CG1214" s="1329">
        <f>+AD1214</f>
        <v>518400</v>
      </c>
      <c r="CH1214" s="1378">
        <f t="shared" si="30"/>
        <v>518400</v>
      </c>
      <c r="CI1214" s="1366"/>
    </row>
    <row r="1215" spans="1:87" s="386" customFormat="1" ht="38.25" customHeight="1">
      <c r="A1215" s="1701"/>
      <c r="B1215" s="1701"/>
      <c r="C1215" s="656"/>
      <c r="D1215" s="2185"/>
      <c r="E1215" s="656"/>
      <c r="F1215" s="2185"/>
      <c r="G1215" s="1552"/>
      <c r="H1215" s="2155"/>
      <c r="I1215" s="1584"/>
      <c r="J1215" s="220"/>
      <c r="K1215" s="3508" t="s">
        <v>1547</v>
      </c>
      <c r="L1215" s="2153"/>
      <c r="M1215" s="2305"/>
      <c r="N1215" s="393"/>
      <c r="O1215" s="394"/>
      <c r="P1215" s="389"/>
      <c r="Q1215" s="393"/>
      <c r="R1215" s="394"/>
      <c r="S1215" s="407"/>
      <c r="T1215" s="408"/>
      <c r="U1215" s="394"/>
      <c r="V1215" s="395"/>
      <c r="W1215" s="393"/>
      <c r="X1215" s="394"/>
      <c r="Y1215" s="407"/>
      <c r="Z1215" s="2160" t="s">
        <v>1548</v>
      </c>
      <c r="AA1215" s="442">
        <v>688</v>
      </c>
      <c r="AB1215" s="752">
        <v>6881</v>
      </c>
      <c r="AC1215" s="1173" t="s">
        <v>1424</v>
      </c>
      <c r="AD1215" s="1799">
        <f>4*350*48</f>
        <v>67200</v>
      </c>
      <c r="AE1215" s="1317"/>
      <c r="AF1215" s="1362"/>
      <c r="AG1215" s="1318"/>
      <c r="AH1215" s="1318"/>
      <c r="AI1215" s="1318"/>
      <c r="AJ1215" s="1318"/>
      <c r="AK1215" s="1318"/>
      <c r="AL1215" s="1318"/>
      <c r="AM1215" s="1318"/>
      <c r="AN1215" s="1318"/>
      <c r="AO1215" s="1318"/>
      <c r="AP1215" s="1318"/>
      <c r="AQ1215" s="1318"/>
      <c r="AR1215" s="1318"/>
      <c r="AS1215" s="1318"/>
      <c r="AT1215" s="1318"/>
      <c r="AU1215" s="1318"/>
      <c r="AV1215" s="1318"/>
      <c r="AW1215" s="1318"/>
      <c r="AX1215" s="1318"/>
      <c r="AY1215" s="1318"/>
      <c r="AZ1215" s="1318"/>
      <c r="BA1215" s="1318"/>
      <c r="BB1215" s="1318"/>
      <c r="BC1215" s="1318"/>
      <c r="BD1215" s="1318"/>
      <c r="BE1215" s="1318"/>
      <c r="BF1215" s="1318"/>
      <c r="BG1215" s="1318"/>
      <c r="BH1215" s="1318"/>
      <c r="BI1215" s="1318"/>
      <c r="BJ1215" s="1318"/>
      <c r="BK1215" s="1318"/>
      <c r="BL1215" s="1318"/>
      <c r="BM1215" s="1318"/>
      <c r="BN1215" s="1329"/>
      <c r="BO1215" s="1329"/>
      <c r="BP1215" s="1329"/>
      <c r="BQ1215" s="1329"/>
      <c r="BR1215" s="1329"/>
      <c r="BS1215" s="1329"/>
      <c r="BT1215" s="1329"/>
      <c r="BU1215" s="1329"/>
      <c r="BV1215" s="1329"/>
      <c r="BW1215" s="1329"/>
      <c r="BX1215" s="1329"/>
      <c r="BY1215" s="1329"/>
      <c r="BZ1215" s="1329"/>
      <c r="CA1215" s="1329"/>
      <c r="CB1215" s="1329"/>
      <c r="CC1215" s="1329"/>
      <c r="CD1215" s="1329"/>
      <c r="CE1215" s="1329"/>
      <c r="CF1215" s="1329"/>
      <c r="CG1215" s="1329">
        <f>+AD1215</f>
        <v>67200</v>
      </c>
      <c r="CH1215" s="1378">
        <f t="shared" si="30"/>
        <v>67200</v>
      </c>
      <c r="CI1215" s="1366"/>
    </row>
    <row r="1216" spans="1:87" s="386" customFormat="1" ht="24.95" customHeight="1">
      <c r="A1216" s="1701"/>
      <c r="B1216" s="1701"/>
      <c r="C1216" s="656"/>
      <c r="D1216" s="2185"/>
      <c r="E1216" s="656"/>
      <c r="F1216" s="2185"/>
      <c r="G1216" s="1552"/>
      <c r="H1216" s="2155"/>
      <c r="I1216" s="1584"/>
      <c r="J1216" s="220"/>
      <c r="K1216" s="3508"/>
      <c r="L1216" s="2153"/>
      <c r="M1216" s="2305"/>
      <c r="N1216" s="393"/>
      <c r="O1216" s="394"/>
      <c r="P1216" s="389"/>
      <c r="Q1216" s="393"/>
      <c r="R1216" s="394"/>
      <c r="S1216" s="407"/>
      <c r="T1216" s="408"/>
      <c r="U1216" s="394"/>
      <c r="V1216" s="395"/>
      <c r="W1216" s="393"/>
      <c r="X1216" s="394"/>
      <c r="Y1216" s="407"/>
      <c r="Z1216" s="2160"/>
      <c r="AA1216" s="442"/>
      <c r="AB1216" s="752"/>
      <c r="AC1216" s="1173"/>
      <c r="AD1216" s="1799"/>
      <c r="AE1216" s="1317"/>
      <c r="AF1216" s="1362"/>
      <c r="AG1216" s="1318"/>
      <c r="AH1216" s="1318"/>
      <c r="AI1216" s="1318"/>
      <c r="AJ1216" s="1318"/>
      <c r="AK1216" s="1318"/>
      <c r="AL1216" s="1318"/>
      <c r="AM1216" s="1318"/>
      <c r="AN1216" s="1318"/>
      <c r="AO1216" s="1318"/>
      <c r="AP1216" s="1318"/>
      <c r="AQ1216" s="1318"/>
      <c r="AR1216" s="1318"/>
      <c r="AS1216" s="1318"/>
      <c r="AT1216" s="1318"/>
      <c r="AU1216" s="1318"/>
      <c r="AV1216" s="1318"/>
      <c r="AW1216" s="1318"/>
      <c r="AX1216" s="1318"/>
      <c r="AY1216" s="1318"/>
      <c r="AZ1216" s="1318"/>
      <c r="BA1216" s="1318"/>
      <c r="BB1216" s="1318"/>
      <c r="BC1216" s="1318"/>
      <c r="BD1216" s="1318"/>
      <c r="BE1216" s="1318"/>
      <c r="BF1216" s="1318"/>
      <c r="BG1216" s="1318"/>
      <c r="BH1216" s="1318"/>
      <c r="BI1216" s="1318"/>
      <c r="BJ1216" s="1318"/>
      <c r="BK1216" s="1318"/>
      <c r="BL1216" s="1318"/>
      <c r="BM1216" s="1318"/>
      <c r="BN1216" s="1318"/>
      <c r="BO1216" s="1318"/>
      <c r="BP1216" s="1318"/>
      <c r="BQ1216" s="1318"/>
      <c r="BR1216" s="1318"/>
      <c r="BS1216" s="1318"/>
      <c r="BT1216" s="1318"/>
      <c r="BU1216" s="1318"/>
      <c r="BV1216" s="1318"/>
      <c r="BW1216" s="1318"/>
      <c r="BX1216" s="1318"/>
      <c r="BY1216" s="1318"/>
      <c r="BZ1216" s="1318"/>
      <c r="CA1216" s="1318"/>
      <c r="CB1216" s="1318"/>
      <c r="CC1216" s="1318"/>
      <c r="CD1216" s="1318"/>
      <c r="CE1216" s="1318"/>
      <c r="CF1216" s="1318"/>
      <c r="CG1216" s="1318"/>
      <c r="CH1216" s="1378">
        <f t="shared" si="30"/>
        <v>0</v>
      </c>
      <c r="CI1216" s="1366"/>
    </row>
    <row r="1217" spans="1:87" s="386" customFormat="1" ht="59.25" customHeight="1">
      <c r="A1217" s="1701"/>
      <c r="B1217" s="1701"/>
      <c r="C1217" s="656"/>
      <c r="D1217" s="2185"/>
      <c r="E1217" s="656"/>
      <c r="F1217" s="2185"/>
      <c r="G1217" s="1552"/>
      <c r="H1217" s="2155"/>
      <c r="I1217" s="1584"/>
      <c r="J1217" s="220"/>
      <c r="K1217" s="776" t="s">
        <v>1549</v>
      </c>
      <c r="L1217" s="2153"/>
      <c r="M1217" s="2143"/>
      <c r="N1217" s="393"/>
      <c r="O1217" s="394"/>
      <c r="P1217" s="395"/>
      <c r="Q1217" s="388"/>
      <c r="R1217" s="394"/>
      <c r="S1217" s="407"/>
      <c r="T1217" s="408"/>
      <c r="U1217" s="394"/>
      <c r="V1217" s="395"/>
      <c r="W1217" s="393"/>
      <c r="X1217" s="394"/>
      <c r="Y1217" s="407"/>
      <c r="Z1217" s="2160" t="s">
        <v>1550</v>
      </c>
      <c r="AA1217" s="442">
        <v>688</v>
      </c>
      <c r="AB1217" s="752">
        <v>6881</v>
      </c>
      <c r="AC1217" s="1173" t="s">
        <v>1424</v>
      </c>
      <c r="AD1217" s="1799">
        <f>1*1800*48</f>
        <v>86400</v>
      </c>
      <c r="AE1217" s="1317"/>
      <c r="AF1217" s="1362"/>
      <c r="AG1217" s="1318"/>
      <c r="AH1217" s="1318"/>
      <c r="AI1217" s="1318"/>
      <c r="AJ1217" s="1318"/>
      <c r="AK1217" s="1318"/>
      <c r="AL1217" s="1318"/>
      <c r="AM1217" s="1318"/>
      <c r="AN1217" s="1318"/>
      <c r="AO1217" s="1318"/>
      <c r="AP1217" s="1318"/>
      <c r="AQ1217" s="1318"/>
      <c r="AR1217" s="1318"/>
      <c r="AS1217" s="1318"/>
      <c r="AT1217" s="1318"/>
      <c r="AU1217" s="1318"/>
      <c r="AV1217" s="1318"/>
      <c r="AW1217" s="1318"/>
      <c r="AX1217" s="1318"/>
      <c r="AY1217" s="1318"/>
      <c r="AZ1217" s="1318"/>
      <c r="BA1217" s="1318"/>
      <c r="BB1217" s="1318"/>
      <c r="BC1217" s="1318"/>
      <c r="BD1217" s="1318"/>
      <c r="BE1217" s="1318"/>
      <c r="BF1217" s="1318"/>
      <c r="BG1217" s="1318"/>
      <c r="BH1217" s="1318"/>
      <c r="BI1217" s="1318"/>
      <c r="BJ1217" s="1318"/>
      <c r="BK1217" s="1318"/>
      <c r="BL1217" s="1318"/>
      <c r="BM1217" s="1318"/>
      <c r="BN1217" s="1329"/>
      <c r="BO1217" s="1329"/>
      <c r="BP1217" s="1329"/>
      <c r="BQ1217" s="1329"/>
      <c r="BR1217" s="1329"/>
      <c r="BS1217" s="1329"/>
      <c r="BT1217" s="1329"/>
      <c r="BU1217" s="1329"/>
      <c r="BV1217" s="1329"/>
      <c r="BW1217" s="1329"/>
      <c r="BX1217" s="1329"/>
      <c r="BY1217" s="1329"/>
      <c r="BZ1217" s="1329"/>
      <c r="CA1217" s="1329"/>
      <c r="CB1217" s="1329"/>
      <c r="CC1217" s="1329"/>
      <c r="CD1217" s="1329"/>
      <c r="CE1217" s="1329"/>
      <c r="CF1217" s="1329"/>
      <c r="CG1217" s="1329">
        <f>+AD1217</f>
        <v>86400</v>
      </c>
      <c r="CH1217" s="1378">
        <f t="shared" si="30"/>
        <v>86400</v>
      </c>
      <c r="CI1217" s="1366"/>
    </row>
    <row r="1218" spans="1:87" s="386" customFormat="1" ht="27.75">
      <c r="A1218" s="1701"/>
      <c r="B1218" s="1701"/>
      <c r="C1218" s="656"/>
      <c r="D1218" s="2185"/>
      <c r="E1218" s="656"/>
      <c r="F1218" s="2185"/>
      <c r="G1218" s="1552"/>
      <c r="H1218" s="2155"/>
      <c r="I1218" s="1585"/>
      <c r="J1218" s="272"/>
      <c r="K1218" s="777"/>
      <c r="L1218" s="2174"/>
      <c r="M1218" s="2175"/>
      <c r="N1218" s="398"/>
      <c r="O1218" s="396"/>
      <c r="P1218" s="411"/>
      <c r="Q1218" s="422"/>
      <c r="R1218" s="396"/>
      <c r="S1218" s="397"/>
      <c r="T1218" s="399"/>
      <c r="U1218" s="396"/>
      <c r="V1218" s="411"/>
      <c r="W1218" s="398"/>
      <c r="X1218" s="396"/>
      <c r="Y1218" s="397"/>
      <c r="Z1218" s="2193"/>
      <c r="AA1218" s="570"/>
      <c r="AB1218" s="456"/>
      <c r="AC1218" s="561"/>
      <c r="AD1218" s="1802"/>
      <c r="AE1218" s="1317"/>
      <c r="AF1218" s="1362"/>
      <c r="AG1218" s="1318"/>
      <c r="AH1218" s="1318"/>
      <c r="AI1218" s="1318"/>
      <c r="AJ1218" s="1318"/>
      <c r="AK1218" s="1318"/>
      <c r="AL1218" s="1318"/>
      <c r="AM1218" s="1318"/>
      <c r="AN1218" s="1318"/>
      <c r="AO1218" s="1318"/>
      <c r="AP1218" s="1318"/>
      <c r="AQ1218" s="1318"/>
      <c r="AR1218" s="1318"/>
      <c r="AS1218" s="1318"/>
      <c r="AT1218" s="1318"/>
      <c r="AU1218" s="1318"/>
      <c r="AV1218" s="1318"/>
      <c r="AW1218" s="1318"/>
      <c r="AX1218" s="1318"/>
      <c r="AY1218" s="1318"/>
      <c r="AZ1218" s="1318"/>
      <c r="BA1218" s="1318"/>
      <c r="BB1218" s="1318"/>
      <c r="BC1218" s="1318"/>
      <c r="BD1218" s="1318"/>
      <c r="BE1218" s="1318"/>
      <c r="BF1218" s="1318"/>
      <c r="BG1218" s="1318"/>
      <c r="BH1218" s="1318"/>
      <c r="BI1218" s="1318"/>
      <c r="BJ1218" s="1318"/>
      <c r="BK1218" s="1318"/>
      <c r="BL1218" s="1318"/>
      <c r="BM1218" s="1318"/>
      <c r="BN1218" s="1318"/>
      <c r="BO1218" s="1318"/>
      <c r="BP1218" s="1318"/>
      <c r="BQ1218" s="1318"/>
      <c r="BR1218" s="1318"/>
      <c r="BS1218" s="1318"/>
      <c r="BT1218" s="1318"/>
      <c r="BU1218" s="1318"/>
      <c r="BV1218" s="1318"/>
      <c r="BW1218" s="1318"/>
      <c r="BX1218" s="1318"/>
      <c r="BY1218" s="1318"/>
      <c r="BZ1218" s="1318"/>
      <c r="CA1218" s="1318"/>
      <c r="CB1218" s="1318"/>
      <c r="CC1218" s="1318"/>
      <c r="CD1218" s="1318"/>
      <c r="CE1218" s="1318"/>
      <c r="CF1218" s="1318"/>
      <c r="CG1218" s="1318"/>
      <c r="CH1218" s="1378">
        <f t="shared" si="30"/>
        <v>0</v>
      </c>
      <c r="CI1218" s="1366"/>
    </row>
    <row r="1219" spans="1:87" s="386" customFormat="1" ht="72" customHeight="1">
      <c r="A1219" s="1701"/>
      <c r="B1219" s="1717"/>
      <c r="C1219" s="3498"/>
      <c r="D1219" s="754"/>
      <c r="E1219" s="3498"/>
      <c r="F1219" s="3499"/>
      <c r="G1219" s="2270"/>
      <c r="H1219" s="2155"/>
      <c r="I1219" s="1997">
        <v>232</v>
      </c>
      <c r="J1219" s="779">
        <v>14</v>
      </c>
      <c r="K1219" s="3516" t="s">
        <v>1551</v>
      </c>
      <c r="L1219" s="289" t="s">
        <v>1552</v>
      </c>
      <c r="M1219" s="198" t="s">
        <v>1553</v>
      </c>
      <c r="N1219" s="393"/>
      <c r="O1219" s="394"/>
      <c r="P1219" s="389"/>
      <c r="Q1219" s="393"/>
      <c r="R1219" s="394"/>
      <c r="S1219" s="382"/>
      <c r="T1219" s="408"/>
      <c r="U1219" s="394"/>
      <c r="V1219" s="389"/>
      <c r="W1219" s="393"/>
      <c r="X1219" s="394"/>
      <c r="Y1219" s="389"/>
      <c r="Z1219" s="2160"/>
      <c r="AA1219" s="442"/>
      <c r="AB1219" s="752"/>
      <c r="AC1219" s="1173"/>
      <c r="AD1219" s="1796"/>
      <c r="AE1219" s="1317"/>
      <c r="AF1219" s="1362"/>
      <c r="AG1219" s="1318"/>
      <c r="AH1219" s="1318"/>
      <c r="AI1219" s="1318"/>
      <c r="AJ1219" s="1318"/>
      <c r="AK1219" s="1318"/>
      <c r="AL1219" s="1318"/>
      <c r="AM1219" s="1318"/>
      <c r="AN1219" s="1318"/>
      <c r="AO1219" s="1318"/>
      <c r="AP1219" s="1318"/>
      <c r="AQ1219" s="1318"/>
      <c r="AR1219" s="1318"/>
      <c r="AS1219" s="1318"/>
      <c r="AT1219" s="1318"/>
      <c r="AU1219" s="1318"/>
      <c r="AV1219" s="1318"/>
      <c r="AW1219" s="1318"/>
      <c r="AX1219" s="1318"/>
      <c r="AY1219" s="1318"/>
      <c r="AZ1219" s="1318"/>
      <c r="BA1219" s="1318"/>
      <c r="BB1219" s="1318"/>
      <c r="BC1219" s="1318"/>
      <c r="BD1219" s="1318"/>
      <c r="BE1219" s="1318"/>
      <c r="BF1219" s="1318"/>
      <c r="BG1219" s="1318"/>
      <c r="BH1219" s="1318"/>
      <c r="BI1219" s="1318"/>
      <c r="BJ1219" s="1318"/>
      <c r="BK1219" s="1318"/>
      <c r="BL1219" s="1318"/>
      <c r="BM1219" s="1318"/>
      <c r="BN1219" s="1318"/>
      <c r="BO1219" s="1318"/>
      <c r="BP1219" s="1318"/>
      <c r="BQ1219" s="1318"/>
      <c r="BR1219" s="1318"/>
      <c r="BS1219" s="1318"/>
      <c r="BT1219" s="1318"/>
      <c r="BU1219" s="1318"/>
      <c r="BV1219" s="1318"/>
      <c r="BW1219" s="1318"/>
      <c r="BX1219" s="1318"/>
      <c r="BY1219" s="1318"/>
      <c r="BZ1219" s="1318"/>
      <c r="CA1219" s="1318"/>
      <c r="CB1219" s="1318"/>
      <c r="CC1219" s="1318"/>
      <c r="CD1219" s="1318"/>
      <c r="CE1219" s="1318"/>
      <c r="CF1219" s="1318"/>
      <c r="CG1219" s="1318"/>
      <c r="CH1219" s="1378">
        <f t="shared" si="30"/>
        <v>0</v>
      </c>
      <c r="CI1219" s="1366"/>
    </row>
    <row r="1220" spans="1:87" s="386" customFormat="1" ht="33" customHeight="1">
      <c r="A1220" s="1701"/>
      <c r="B1220" s="1717"/>
      <c r="C1220" s="3498"/>
      <c r="D1220" s="3498"/>
      <c r="E1220" s="3498"/>
      <c r="F1220" s="3499"/>
      <c r="G1220" s="780"/>
      <c r="H1220" s="2155"/>
      <c r="I1220" s="1998"/>
      <c r="J1220" s="1648"/>
      <c r="K1220" s="3516"/>
      <c r="L1220" s="289"/>
      <c r="M1220" s="198"/>
      <c r="N1220" s="393"/>
      <c r="O1220" s="394"/>
      <c r="P1220" s="389"/>
      <c r="Q1220" s="393"/>
      <c r="R1220" s="394"/>
      <c r="S1220" s="382"/>
      <c r="T1220" s="408"/>
      <c r="U1220" s="394"/>
      <c r="V1220" s="389"/>
      <c r="W1220" s="393"/>
      <c r="X1220" s="394"/>
      <c r="Y1220" s="389"/>
      <c r="Z1220" s="2160"/>
      <c r="AA1220" s="442"/>
      <c r="AB1220" s="752"/>
      <c r="AC1220" s="1173"/>
      <c r="AD1220" s="1796"/>
      <c r="AE1220" s="1317"/>
      <c r="AF1220" s="1362"/>
      <c r="AG1220" s="1318"/>
      <c r="AH1220" s="1318"/>
      <c r="AI1220" s="1318"/>
      <c r="AJ1220" s="1318"/>
      <c r="AK1220" s="1318"/>
      <c r="AL1220" s="1318"/>
      <c r="AM1220" s="1318"/>
      <c r="AN1220" s="1318"/>
      <c r="AO1220" s="1318"/>
      <c r="AP1220" s="1318"/>
      <c r="AQ1220" s="1318"/>
      <c r="AR1220" s="1318"/>
      <c r="AS1220" s="1318"/>
      <c r="AT1220" s="1318"/>
      <c r="AU1220" s="1318"/>
      <c r="AV1220" s="1318"/>
      <c r="AW1220" s="1318"/>
      <c r="AX1220" s="1318"/>
      <c r="AY1220" s="1318"/>
      <c r="AZ1220" s="1318"/>
      <c r="BA1220" s="1318"/>
      <c r="BB1220" s="1318"/>
      <c r="BC1220" s="1318"/>
      <c r="BD1220" s="1318"/>
      <c r="BE1220" s="1318"/>
      <c r="BF1220" s="1318"/>
      <c r="BG1220" s="1318"/>
      <c r="BH1220" s="1318"/>
      <c r="BI1220" s="1318"/>
      <c r="BJ1220" s="1318"/>
      <c r="BK1220" s="1318"/>
      <c r="BL1220" s="1318"/>
      <c r="BM1220" s="1318"/>
      <c r="BN1220" s="1318"/>
      <c r="BO1220" s="1318"/>
      <c r="BP1220" s="1318"/>
      <c r="BQ1220" s="1318"/>
      <c r="BR1220" s="1318"/>
      <c r="BS1220" s="1318"/>
      <c r="BT1220" s="1318"/>
      <c r="BU1220" s="1318"/>
      <c r="BV1220" s="1318"/>
      <c r="BW1220" s="1318"/>
      <c r="BX1220" s="1318"/>
      <c r="BY1220" s="1318"/>
      <c r="BZ1220" s="1318"/>
      <c r="CA1220" s="1318"/>
      <c r="CB1220" s="1318"/>
      <c r="CC1220" s="1318"/>
      <c r="CD1220" s="1318"/>
      <c r="CE1220" s="1318"/>
      <c r="CF1220" s="1318"/>
      <c r="CG1220" s="1318"/>
      <c r="CH1220" s="1378">
        <f t="shared" si="30"/>
        <v>0</v>
      </c>
      <c r="CI1220" s="1366"/>
    </row>
    <row r="1221" spans="1:87" s="386" customFormat="1" ht="55.5" customHeight="1">
      <c r="A1221" s="1701"/>
      <c r="B1221" s="1717"/>
      <c r="C1221" s="3498"/>
      <c r="D1221" s="3498"/>
      <c r="E1221" s="3498"/>
      <c r="F1221" s="3499"/>
      <c r="G1221" s="780"/>
      <c r="H1221" s="2155"/>
      <c r="I1221" s="1998"/>
      <c r="J1221" s="1648"/>
      <c r="K1221" s="2215" t="s">
        <v>1554</v>
      </c>
      <c r="L1221" s="2153"/>
      <c r="M1221" s="2305"/>
      <c r="N1221" s="388"/>
      <c r="O1221" s="381"/>
      <c r="P1221" s="395"/>
      <c r="Q1221" s="393"/>
      <c r="R1221" s="394"/>
      <c r="S1221" s="407"/>
      <c r="T1221" s="408"/>
      <c r="U1221" s="394"/>
      <c r="V1221" s="395"/>
      <c r="W1221" s="393"/>
      <c r="X1221" s="394"/>
      <c r="Y1221" s="407"/>
      <c r="Z1221" s="2160" t="s">
        <v>1555</v>
      </c>
      <c r="AA1221" s="442">
        <v>391</v>
      </c>
      <c r="AB1221" s="752"/>
      <c r="AC1221" s="1173" t="s">
        <v>388</v>
      </c>
      <c r="AD1221" s="1796">
        <f>60*220</f>
        <v>13200</v>
      </c>
      <c r="AE1221" s="1317"/>
      <c r="AF1221" s="1362"/>
      <c r="AG1221" s="1318"/>
      <c r="AH1221" s="1318"/>
      <c r="AI1221" s="1318"/>
      <c r="AJ1221" s="1318"/>
      <c r="AK1221" s="1318"/>
      <c r="AL1221" s="1318"/>
      <c r="AM1221" s="1318"/>
      <c r="AN1221" s="1318"/>
      <c r="AO1221" s="1318"/>
      <c r="AP1221" s="1329"/>
      <c r="AQ1221" s="1318"/>
      <c r="AR1221" s="1318"/>
      <c r="AS1221" s="1318"/>
      <c r="AT1221" s="1318"/>
      <c r="AU1221" s="1318"/>
      <c r="AV1221" s="1318"/>
      <c r="AW1221" s="1318"/>
      <c r="AX1221" s="1318"/>
      <c r="AY1221" s="1318"/>
      <c r="AZ1221" s="1318"/>
      <c r="BA1221" s="1318"/>
      <c r="BB1221" s="1318"/>
      <c r="BC1221" s="1318"/>
      <c r="BD1221" s="1318"/>
      <c r="BE1221" s="1318"/>
      <c r="BF1221" s="1318"/>
      <c r="BG1221" s="1318"/>
      <c r="BH1221" s="1318"/>
      <c r="BI1221" s="1318"/>
      <c r="BJ1221" s="1318"/>
      <c r="BK1221" s="1318"/>
      <c r="BL1221" s="1318"/>
      <c r="BM1221" s="1318"/>
      <c r="BN1221" s="1318"/>
      <c r="BO1221" s="1318"/>
      <c r="BP1221" s="1329">
        <f>+AD1221</f>
        <v>13200</v>
      </c>
      <c r="BQ1221" s="1318"/>
      <c r="BR1221" s="1318"/>
      <c r="BS1221" s="1318"/>
      <c r="BT1221" s="1318"/>
      <c r="BU1221" s="1318"/>
      <c r="BV1221" s="1318"/>
      <c r="BW1221" s="1318"/>
      <c r="BX1221" s="1318"/>
      <c r="BY1221" s="1318"/>
      <c r="BZ1221" s="1318"/>
      <c r="CA1221" s="1318"/>
      <c r="CB1221" s="1318"/>
      <c r="CC1221" s="1318"/>
      <c r="CD1221" s="1318"/>
      <c r="CE1221" s="1318"/>
      <c r="CF1221" s="1318"/>
      <c r="CG1221" s="1318"/>
      <c r="CH1221" s="1378">
        <f t="shared" si="30"/>
        <v>13200</v>
      </c>
      <c r="CI1221" s="1366"/>
    </row>
    <row r="1222" spans="1:87" s="386" customFormat="1" ht="63" customHeight="1">
      <c r="A1222" s="1701"/>
      <c r="B1222" s="1717"/>
      <c r="C1222" s="1742"/>
      <c r="D1222" s="3498"/>
      <c r="E1222" s="3498"/>
      <c r="F1222" s="3499"/>
      <c r="G1222" s="780"/>
      <c r="H1222" s="2155"/>
      <c r="I1222" s="1998"/>
      <c r="J1222" s="1648"/>
      <c r="K1222" s="2215" t="s">
        <v>1556</v>
      </c>
      <c r="L1222" s="2153"/>
      <c r="M1222" s="2305"/>
      <c r="N1222" s="388"/>
      <c r="O1222" s="381"/>
      <c r="P1222" s="395"/>
      <c r="Q1222" s="393"/>
      <c r="R1222" s="394"/>
      <c r="S1222" s="407"/>
      <c r="T1222" s="408"/>
      <c r="U1222" s="394"/>
      <c r="V1222" s="395"/>
      <c r="W1222" s="393"/>
      <c r="X1222" s="394"/>
      <c r="Y1222" s="407"/>
      <c r="Z1222" s="2160" t="s">
        <v>1557</v>
      </c>
      <c r="AA1222" s="442">
        <v>391</v>
      </c>
      <c r="AB1222" s="752"/>
      <c r="AC1222" s="1173" t="s">
        <v>388</v>
      </c>
      <c r="AD1222" s="1796">
        <f>6*350</f>
        <v>2100</v>
      </c>
      <c r="AE1222" s="1317"/>
      <c r="AF1222" s="1362"/>
      <c r="AG1222" s="1318"/>
      <c r="AH1222" s="1318"/>
      <c r="AI1222" s="1318"/>
      <c r="AJ1222" s="1318"/>
      <c r="AK1222" s="1318"/>
      <c r="AL1222" s="1318"/>
      <c r="AM1222" s="1318"/>
      <c r="AN1222" s="1318"/>
      <c r="AO1222" s="1318"/>
      <c r="AP1222" s="1329"/>
      <c r="AQ1222" s="1318"/>
      <c r="AR1222" s="1318"/>
      <c r="AS1222" s="1318"/>
      <c r="AT1222" s="1318"/>
      <c r="AU1222" s="1318"/>
      <c r="AV1222" s="1318"/>
      <c r="AW1222" s="1318"/>
      <c r="AX1222" s="1318"/>
      <c r="AY1222" s="1318"/>
      <c r="AZ1222" s="1318"/>
      <c r="BA1222" s="1318"/>
      <c r="BB1222" s="1318"/>
      <c r="BC1222" s="1318"/>
      <c r="BD1222" s="1318"/>
      <c r="BE1222" s="1318"/>
      <c r="BF1222" s="1318"/>
      <c r="BG1222" s="1318"/>
      <c r="BH1222" s="1318"/>
      <c r="BI1222" s="1318"/>
      <c r="BJ1222" s="1318"/>
      <c r="BK1222" s="1318"/>
      <c r="BL1222" s="1318"/>
      <c r="BM1222" s="1318"/>
      <c r="BN1222" s="1318"/>
      <c r="BO1222" s="1318"/>
      <c r="BP1222" s="1329">
        <f>+AD1222</f>
        <v>2100</v>
      </c>
      <c r="BQ1222" s="1318"/>
      <c r="BR1222" s="1318"/>
      <c r="BS1222" s="1318"/>
      <c r="BT1222" s="1318"/>
      <c r="BU1222" s="1318"/>
      <c r="BV1222" s="1318"/>
      <c r="BW1222" s="1318"/>
      <c r="BX1222" s="1318"/>
      <c r="BY1222" s="1318"/>
      <c r="BZ1222" s="1318"/>
      <c r="CA1222" s="1318"/>
      <c r="CB1222" s="1318"/>
      <c r="CC1222" s="1318"/>
      <c r="CD1222" s="1318"/>
      <c r="CE1222" s="1318"/>
      <c r="CF1222" s="1318"/>
      <c r="CG1222" s="1318"/>
      <c r="CH1222" s="1378">
        <f t="shared" si="30"/>
        <v>2100</v>
      </c>
      <c r="CI1222" s="1366"/>
    </row>
    <row r="1223" spans="1:87" s="386" customFormat="1" ht="63.75" customHeight="1">
      <c r="A1223" s="1701"/>
      <c r="B1223" s="1717"/>
      <c r="C1223" s="1742"/>
      <c r="D1223" s="2213"/>
      <c r="E1223" s="1739"/>
      <c r="F1223" s="2214"/>
      <c r="G1223" s="780"/>
      <c r="H1223" s="2155"/>
      <c r="I1223" s="1997"/>
      <c r="J1223" s="779"/>
      <c r="K1223" s="2215" t="s">
        <v>1558</v>
      </c>
      <c r="L1223" s="2153"/>
      <c r="M1223" s="2305"/>
      <c r="N1223" s="388"/>
      <c r="O1223" s="381"/>
      <c r="P1223" s="395"/>
      <c r="Q1223" s="393"/>
      <c r="R1223" s="394"/>
      <c r="S1223" s="407"/>
      <c r="T1223" s="408"/>
      <c r="U1223" s="394"/>
      <c r="V1223" s="395"/>
      <c r="W1223" s="393"/>
      <c r="X1223" s="394"/>
      <c r="Y1223" s="407"/>
      <c r="Z1223" s="2160" t="s">
        <v>1559</v>
      </c>
      <c r="AA1223" s="442">
        <v>391</v>
      </c>
      <c r="AB1223" s="752"/>
      <c r="AC1223" s="1173" t="s">
        <v>388</v>
      </c>
      <c r="AD1223" s="1796">
        <f>24*15</f>
        <v>360</v>
      </c>
      <c r="AE1223" s="1317"/>
      <c r="AF1223" s="1362"/>
      <c r="AG1223" s="1318"/>
      <c r="AH1223" s="1318"/>
      <c r="AI1223" s="1318"/>
      <c r="AJ1223" s="1318"/>
      <c r="AK1223" s="1318"/>
      <c r="AL1223" s="1318"/>
      <c r="AM1223" s="1318"/>
      <c r="AN1223" s="1318"/>
      <c r="AO1223" s="1318"/>
      <c r="AP1223" s="1329"/>
      <c r="AQ1223" s="1318"/>
      <c r="AR1223" s="1318"/>
      <c r="AS1223" s="1318"/>
      <c r="AT1223" s="1318"/>
      <c r="AU1223" s="1318"/>
      <c r="AV1223" s="1318"/>
      <c r="AW1223" s="1318"/>
      <c r="AX1223" s="1318"/>
      <c r="AY1223" s="1318"/>
      <c r="AZ1223" s="1318"/>
      <c r="BA1223" s="1318"/>
      <c r="BB1223" s="1318"/>
      <c r="BC1223" s="1318"/>
      <c r="BD1223" s="1318"/>
      <c r="BE1223" s="1318"/>
      <c r="BF1223" s="1318"/>
      <c r="BG1223" s="1318"/>
      <c r="BH1223" s="1318"/>
      <c r="BI1223" s="1318"/>
      <c r="BJ1223" s="1318"/>
      <c r="BK1223" s="1318"/>
      <c r="BL1223" s="1318"/>
      <c r="BM1223" s="1318"/>
      <c r="BN1223" s="1318"/>
      <c r="BO1223" s="1318"/>
      <c r="BP1223" s="1329">
        <f>+AD1223</f>
        <v>360</v>
      </c>
      <c r="BQ1223" s="1318"/>
      <c r="BR1223" s="1318"/>
      <c r="BS1223" s="1318"/>
      <c r="BT1223" s="1318"/>
      <c r="BU1223" s="1318"/>
      <c r="BV1223" s="1318"/>
      <c r="BW1223" s="1318"/>
      <c r="BX1223" s="1318"/>
      <c r="BY1223" s="1318"/>
      <c r="BZ1223" s="1318"/>
      <c r="CA1223" s="1318"/>
      <c r="CB1223" s="1318"/>
      <c r="CC1223" s="1318"/>
      <c r="CD1223" s="1318"/>
      <c r="CE1223" s="1318"/>
      <c r="CF1223" s="1318"/>
      <c r="CG1223" s="1318"/>
      <c r="CH1223" s="1378">
        <f t="shared" si="30"/>
        <v>360</v>
      </c>
      <c r="CI1223" s="1366"/>
    </row>
    <row r="1224" spans="1:87" s="386" customFormat="1" ht="63.75" customHeight="1">
      <c r="A1224" s="1701"/>
      <c r="B1224" s="1717"/>
      <c r="C1224" s="1742"/>
      <c r="D1224" s="2213"/>
      <c r="E1224" s="1739"/>
      <c r="F1224" s="2214"/>
      <c r="G1224" s="780"/>
      <c r="H1224" s="2155"/>
      <c r="I1224" s="1997"/>
      <c r="J1224" s="779"/>
      <c r="K1224" s="2215" t="s">
        <v>1560</v>
      </c>
      <c r="L1224" s="2153"/>
      <c r="M1224" s="2305"/>
      <c r="N1224" s="388"/>
      <c r="O1224" s="381"/>
      <c r="P1224" s="395"/>
      <c r="Q1224" s="393"/>
      <c r="R1224" s="394"/>
      <c r="S1224" s="407"/>
      <c r="T1224" s="408"/>
      <c r="U1224" s="394"/>
      <c r="V1224" s="395"/>
      <c r="W1224" s="393"/>
      <c r="X1224" s="394"/>
      <c r="Y1224" s="407"/>
      <c r="Z1224" s="2160" t="s">
        <v>1561</v>
      </c>
      <c r="AA1224" s="442">
        <v>323</v>
      </c>
      <c r="AB1224" s="752"/>
      <c r="AC1224" s="1173" t="s">
        <v>8</v>
      </c>
      <c r="AD1224" s="1827">
        <f>1500*3</f>
        <v>4500</v>
      </c>
      <c r="AE1224" s="1317"/>
      <c r="AF1224" s="1362"/>
      <c r="AG1224" s="1318"/>
      <c r="AH1224" s="1318"/>
      <c r="AI1224" s="1318"/>
      <c r="AJ1224" s="1329"/>
      <c r="AK1224" s="1329"/>
      <c r="AL1224" s="1318"/>
      <c r="AM1224" s="1318"/>
      <c r="AN1224" s="1318"/>
      <c r="AO1224" s="1318"/>
      <c r="AP1224" s="1329"/>
      <c r="AQ1224" s="1318"/>
      <c r="AR1224" s="1318"/>
      <c r="AS1224" s="1318"/>
      <c r="AT1224" s="1318"/>
      <c r="AU1224" s="1318"/>
      <c r="AV1224" s="1318"/>
      <c r="AW1224" s="1318"/>
      <c r="AX1224" s="1318"/>
      <c r="AY1224" s="1318"/>
      <c r="AZ1224" s="1318"/>
      <c r="BA1224" s="1318"/>
      <c r="BB1224" s="1318"/>
      <c r="BC1224" s="1318"/>
      <c r="BD1224" s="1318"/>
      <c r="BE1224" s="1329">
        <f>+AD1224</f>
        <v>4500</v>
      </c>
      <c r="BF1224" s="1318"/>
      <c r="BG1224" s="1318"/>
      <c r="BH1224" s="1318"/>
      <c r="BI1224" s="1318"/>
      <c r="BJ1224" s="1318"/>
      <c r="BK1224" s="1318"/>
      <c r="BL1224" s="1318"/>
      <c r="BM1224" s="1318"/>
      <c r="BN1224" s="1318"/>
      <c r="BO1224" s="1318"/>
      <c r="BP1224" s="1318"/>
      <c r="BQ1224" s="1318"/>
      <c r="BR1224" s="1318"/>
      <c r="BS1224" s="1318"/>
      <c r="BT1224" s="1318"/>
      <c r="BU1224" s="1318"/>
      <c r="BV1224" s="1318"/>
      <c r="BW1224" s="1318"/>
      <c r="BX1224" s="1318"/>
      <c r="BY1224" s="1318"/>
      <c r="BZ1224" s="1318"/>
      <c r="CA1224" s="1318"/>
      <c r="CB1224" s="1318"/>
      <c r="CC1224" s="1318"/>
      <c r="CD1224" s="1318"/>
      <c r="CE1224" s="1318"/>
      <c r="CF1224" s="1318"/>
      <c r="CG1224" s="1318"/>
      <c r="CH1224" s="1378">
        <f t="shared" si="30"/>
        <v>4500</v>
      </c>
      <c r="CI1224" s="1366"/>
    </row>
    <row r="1225" spans="1:87" s="386" customFormat="1" ht="54" customHeight="1">
      <c r="A1225" s="1701"/>
      <c r="B1225" s="1717"/>
      <c r="C1225" s="1742"/>
      <c r="D1225" s="3503"/>
      <c r="E1225" s="1739"/>
      <c r="F1225" s="2214"/>
      <c r="G1225" s="780"/>
      <c r="H1225" s="2155"/>
      <c r="I1225" s="1997"/>
      <c r="J1225" s="779"/>
      <c r="K1225" s="2215" t="s">
        <v>1562</v>
      </c>
      <c r="L1225" s="2153"/>
      <c r="M1225" s="2305"/>
      <c r="N1225" s="388"/>
      <c r="O1225" s="381"/>
      <c r="P1225" s="395"/>
      <c r="Q1225" s="393"/>
      <c r="R1225" s="394"/>
      <c r="S1225" s="407"/>
      <c r="T1225" s="408"/>
      <c r="U1225" s="394"/>
      <c r="V1225" s="395"/>
      <c r="W1225" s="393"/>
      <c r="X1225" s="394"/>
      <c r="Y1225" s="407"/>
      <c r="Z1225" s="2160" t="s">
        <v>1563</v>
      </c>
      <c r="AA1225" s="442">
        <v>391</v>
      </c>
      <c r="AB1225" s="752"/>
      <c r="AC1225" s="1173" t="s">
        <v>388</v>
      </c>
      <c r="AD1225" s="1796">
        <v>350</v>
      </c>
      <c r="AE1225" s="1317"/>
      <c r="AF1225" s="1362"/>
      <c r="AG1225" s="1318"/>
      <c r="AH1225" s="1318"/>
      <c r="AI1225" s="1318"/>
      <c r="AJ1225" s="1318"/>
      <c r="AK1225" s="1318"/>
      <c r="AL1225" s="1318"/>
      <c r="AM1225" s="1318"/>
      <c r="AN1225" s="1318"/>
      <c r="AO1225" s="1318"/>
      <c r="AP1225" s="1329"/>
      <c r="AQ1225" s="1318"/>
      <c r="AR1225" s="1318"/>
      <c r="AS1225" s="1318"/>
      <c r="AT1225" s="1318"/>
      <c r="AU1225" s="1318"/>
      <c r="AV1225" s="1318"/>
      <c r="AW1225" s="1318"/>
      <c r="AX1225" s="1318"/>
      <c r="AY1225" s="1318"/>
      <c r="AZ1225" s="1318"/>
      <c r="BA1225" s="1318"/>
      <c r="BB1225" s="1318"/>
      <c r="BC1225" s="1318"/>
      <c r="BD1225" s="1318"/>
      <c r="BE1225" s="1318"/>
      <c r="BF1225" s="1318"/>
      <c r="BG1225" s="1318"/>
      <c r="BH1225" s="1318"/>
      <c r="BI1225" s="1318"/>
      <c r="BJ1225" s="1318"/>
      <c r="BK1225" s="1318"/>
      <c r="BL1225" s="1318"/>
      <c r="BM1225" s="1318"/>
      <c r="BN1225" s="1318"/>
      <c r="BO1225" s="1318"/>
      <c r="BP1225" s="1329">
        <f>+AD1225</f>
        <v>350</v>
      </c>
      <c r="BQ1225" s="1318"/>
      <c r="BR1225" s="1318"/>
      <c r="BS1225" s="1318"/>
      <c r="BT1225" s="1318"/>
      <c r="BU1225" s="1318"/>
      <c r="BV1225" s="1318"/>
      <c r="BW1225" s="1318"/>
      <c r="BX1225" s="1318"/>
      <c r="BY1225" s="1318"/>
      <c r="BZ1225" s="1318"/>
      <c r="CA1225" s="1318"/>
      <c r="CB1225" s="1318"/>
      <c r="CC1225" s="1318"/>
      <c r="CD1225" s="1318"/>
      <c r="CE1225" s="1318"/>
      <c r="CF1225" s="1318"/>
      <c r="CG1225" s="1318"/>
      <c r="CH1225" s="1378">
        <f t="shared" si="30"/>
        <v>350</v>
      </c>
      <c r="CI1225" s="1366"/>
    </row>
    <row r="1226" spans="1:87" s="386" customFormat="1" ht="48.75" customHeight="1">
      <c r="A1226" s="1701"/>
      <c r="B1226" s="1701"/>
      <c r="C1226" s="656"/>
      <c r="D1226" s="3503"/>
      <c r="E1226" s="784"/>
      <c r="F1226" s="2185"/>
      <c r="G1226" s="1552"/>
      <c r="H1226" s="2155"/>
      <c r="I1226" s="1989"/>
      <c r="J1226" s="272"/>
      <c r="K1226" s="2313"/>
      <c r="L1226" s="2174"/>
      <c r="M1226" s="2175"/>
      <c r="N1226" s="393"/>
      <c r="O1226" s="394"/>
      <c r="P1226" s="395"/>
      <c r="Q1226" s="393"/>
      <c r="R1226" s="394"/>
      <c r="S1226" s="407"/>
      <c r="T1226" s="408"/>
      <c r="U1226" s="394"/>
      <c r="V1226" s="395"/>
      <c r="W1226" s="393"/>
      <c r="X1226" s="394"/>
      <c r="Y1226" s="407"/>
      <c r="Z1226" s="2160"/>
      <c r="AA1226" s="570"/>
      <c r="AB1226" s="456"/>
      <c r="AC1226" s="561"/>
      <c r="AD1226" s="1797"/>
      <c r="AE1226" s="1317"/>
      <c r="AF1226" s="1362"/>
      <c r="AG1226" s="1318"/>
      <c r="AH1226" s="1318"/>
      <c r="AI1226" s="1318"/>
      <c r="AJ1226" s="1318"/>
      <c r="AK1226" s="1318"/>
      <c r="AL1226" s="1318"/>
      <c r="AM1226" s="1318"/>
      <c r="AN1226" s="1318"/>
      <c r="AO1226" s="1318"/>
      <c r="AP1226" s="1318"/>
      <c r="AQ1226" s="1318"/>
      <c r="AR1226" s="1318"/>
      <c r="AS1226" s="1318"/>
      <c r="AT1226" s="1318"/>
      <c r="AU1226" s="1318"/>
      <c r="AV1226" s="1318"/>
      <c r="AW1226" s="1318"/>
      <c r="AX1226" s="1318"/>
      <c r="AY1226" s="1318"/>
      <c r="AZ1226" s="1318"/>
      <c r="BA1226" s="1318"/>
      <c r="BB1226" s="1318"/>
      <c r="BC1226" s="1318"/>
      <c r="BD1226" s="1318"/>
      <c r="BE1226" s="1318"/>
      <c r="BF1226" s="1318"/>
      <c r="BG1226" s="1318"/>
      <c r="BH1226" s="1318"/>
      <c r="BI1226" s="1318"/>
      <c r="BJ1226" s="1318"/>
      <c r="BK1226" s="1318"/>
      <c r="BL1226" s="1318"/>
      <c r="BM1226" s="1318"/>
      <c r="BN1226" s="1318"/>
      <c r="BO1226" s="1318"/>
      <c r="BP1226" s="1318"/>
      <c r="BQ1226" s="1318"/>
      <c r="BR1226" s="1318"/>
      <c r="BS1226" s="1318"/>
      <c r="BT1226" s="1318"/>
      <c r="BU1226" s="1318"/>
      <c r="BV1226" s="1318"/>
      <c r="BW1226" s="1318"/>
      <c r="BX1226" s="1318"/>
      <c r="BY1226" s="1318"/>
      <c r="BZ1226" s="1318"/>
      <c r="CA1226" s="1318"/>
      <c r="CB1226" s="1318"/>
      <c r="CC1226" s="1318"/>
      <c r="CD1226" s="1318"/>
      <c r="CE1226" s="1318"/>
      <c r="CF1226" s="1318"/>
      <c r="CG1226" s="1318"/>
      <c r="CH1226" s="1378">
        <f t="shared" si="30"/>
        <v>0</v>
      </c>
      <c r="CI1226" s="1366"/>
    </row>
    <row r="1227" spans="1:87" s="386" customFormat="1" ht="78.75" customHeight="1">
      <c r="A1227" s="1701"/>
      <c r="B1227" s="1701"/>
      <c r="C1227" s="656"/>
      <c r="D1227" s="3503"/>
      <c r="E1227" s="784"/>
      <c r="F1227" s="2185"/>
      <c r="G1227" s="1552"/>
      <c r="H1227" s="778"/>
      <c r="I1227" s="1586">
        <v>233</v>
      </c>
      <c r="J1227" s="220">
        <v>15</v>
      </c>
      <c r="K1227" s="3507" t="s">
        <v>1564</v>
      </c>
      <c r="L1227" s="1936" t="s">
        <v>1565</v>
      </c>
      <c r="M1227" s="1937" t="s">
        <v>1566</v>
      </c>
      <c r="N1227" s="781"/>
      <c r="O1227" s="416"/>
      <c r="P1227" s="417"/>
      <c r="Q1227" s="781"/>
      <c r="R1227" s="416"/>
      <c r="S1227" s="417"/>
      <c r="T1227" s="781"/>
      <c r="U1227" s="416"/>
      <c r="V1227" s="417"/>
      <c r="W1227" s="781"/>
      <c r="X1227" s="416"/>
      <c r="Y1227" s="417"/>
      <c r="Z1227" s="2194"/>
      <c r="AA1227" s="442"/>
      <c r="AB1227" s="752"/>
      <c r="AC1227" s="1173"/>
      <c r="AD1227" s="1796"/>
      <c r="AE1227" s="1317"/>
      <c r="AF1227" s="1362"/>
      <c r="AG1227" s="1318"/>
      <c r="AH1227" s="1318"/>
      <c r="AI1227" s="1318"/>
      <c r="AJ1227" s="1318"/>
      <c r="AK1227" s="1318"/>
      <c r="AL1227" s="1318"/>
      <c r="AM1227" s="1318"/>
      <c r="AN1227" s="1318"/>
      <c r="AO1227" s="1318"/>
      <c r="AP1227" s="1318"/>
      <c r="AQ1227" s="1318"/>
      <c r="AR1227" s="1318"/>
      <c r="AS1227" s="1318"/>
      <c r="AT1227" s="1318"/>
      <c r="AU1227" s="1318"/>
      <c r="AV1227" s="1318"/>
      <c r="AW1227" s="1318"/>
      <c r="AX1227" s="1318"/>
      <c r="AY1227" s="1318"/>
      <c r="AZ1227" s="1318"/>
      <c r="BA1227" s="1318"/>
      <c r="BB1227" s="1318"/>
      <c r="BC1227" s="1318"/>
      <c r="BD1227" s="1318"/>
      <c r="BE1227" s="1318"/>
      <c r="BF1227" s="1318"/>
      <c r="BG1227" s="1318"/>
      <c r="BH1227" s="1318"/>
      <c r="BI1227" s="1318"/>
      <c r="BJ1227" s="1318"/>
      <c r="BK1227" s="1318"/>
      <c r="BL1227" s="1318"/>
      <c r="BM1227" s="1318"/>
      <c r="BN1227" s="1318"/>
      <c r="BO1227" s="1318"/>
      <c r="BP1227" s="1318"/>
      <c r="BQ1227" s="1318"/>
      <c r="BR1227" s="1318"/>
      <c r="BS1227" s="1318"/>
      <c r="BT1227" s="1318"/>
      <c r="BU1227" s="1318"/>
      <c r="BV1227" s="1318"/>
      <c r="BW1227" s="1318"/>
      <c r="BX1227" s="1318"/>
      <c r="BY1227" s="1318"/>
      <c r="BZ1227" s="1318"/>
      <c r="CA1227" s="1318"/>
      <c r="CB1227" s="1318"/>
      <c r="CC1227" s="1318"/>
      <c r="CD1227" s="1318"/>
      <c r="CE1227" s="1318"/>
      <c r="CF1227" s="1318"/>
      <c r="CG1227" s="1318"/>
      <c r="CH1227" s="1378">
        <f t="shared" si="30"/>
        <v>0</v>
      </c>
      <c r="CI1227" s="1366"/>
    </row>
    <row r="1228" spans="1:87" s="386" customFormat="1" ht="69.75" customHeight="1">
      <c r="A1228" s="1701"/>
      <c r="B1228" s="1701"/>
      <c r="C1228" s="656"/>
      <c r="D1228" s="1649"/>
      <c r="E1228" s="784"/>
      <c r="F1228" s="2185"/>
      <c r="G1228" s="1552"/>
      <c r="H1228" s="778"/>
      <c r="I1228" s="1584"/>
      <c r="J1228" s="220"/>
      <c r="K1228" s="3508"/>
      <c r="L1228" s="2153"/>
      <c r="M1228" s="2305"/>
      <c r="N1228" s="388"/>
      <c r="O1228" s="381"/>
      <c r="P1228" s="389"/>
      <c r="Q1228" s="388"/>
      <c r="R1228" s="381"/>
      <c r="S1228" s="382"/>
      <c r="T1228" s="380"/>
      <c r="U1228" s="381"/>
      <c r="V1228" s="389"/>
      <c r="W1228" s="388"/>
      <c r="X1228" s="381"/>
      <c r="Y1228" s="382"/>
      <c r="Z1228" s="2160"/>
      <c r="AA1228" s="442"/>
      <c r="AB1228" s="752"/>
      <c r="AC1228" s="1173"/>
      <c r="AD1228" s="1796"/>
      <c r="AE1228" s="1317"/>
      <c r="AF1228" s="1362"/>
      <c r="AG1228" s="1318"/>
      <c r="AH1228" s="1318"/>
      <c r="AI1228" s="1318"/>
      <c r="AJ1228" s="1318"/>
      <c r="AK1228" s="1318"/>
      <c r="AL1228" s="1318"/>
      <c r="AM1228" s="1318"/>
      <c r="AN1228" s="1318"/>
      <c r="AO1228" s="1318"/>
      <c r="AP1228" s="1318"/>
      <c r="AQ1228" s="1318"/>
      <c r="AR1228" s="1318"/>
      <c r="AS1228" s="1318"/>
      <c r="AT1228" s="1318"/>
      <c r="AU1228" s="1318"/>
      <c r="AV1228" s="1318"/>
      <c r="AW1228" s="1318"/>
      <c r="AX1228" s="1318"/>
      <c r="AY1228" s="1318"/>
      <c r="AZ1228" s="1318"/>
      <c r="BA1228" s="1318"/>
      <c r="BB1228" s="1318"/>
      <c r="BC1228" s="1318"/>
      <c r="BD1228" s="1318"/>
      <c r="BE1228" s="1318"/>
      <c r="BF1228" s="1318"/>
      <c r="BG1228" s="1318"/>
      <c r="BH1228" s="1318"/>
      <c r="BI1228" s="1318"/>
      <c r="BJ1228" s="1318"/>
      <c r="BK1228" s="1318"/>
      <c r="BL1228" s="1318"/>
      <c r="BM1228" s="1318"/>
      <c r="BN1228" s="1318"/>
      <c r="BO1228" s="1318"/>
      <c r="BP1228" s="1318"/>
      <c r="BQ1228" s="1318"/>
      <c r="BR1228" s="1318"/>
      <c r="BS1228" s="1318"/>
      <c r="BT1228" s="1318"/>
      <c r="BU1228" s="1318"/>
      <c r="BV1228" s="1318"/>
      <c r="BW1228" s="1318"/>
      <c r="BX1228" s="1318"/>
      <c r="BY1228" s="1318"/>
      <c r="BZ1228" s="1318"/>
      <c r="CA1228" s="1318"/>
      <c r="CB1228" s="1318"/>
      <c r="CC1228" s="1318"/>
      <c r="CD1228" s="1318"/>
      <c r="CE1228" s="1318"/>
      <c r="CF1228" s="1318"/>
      <c r="CG1228" s="1318"/>
      <c r="CH1228" s="1378">
        <f t="shared" si="30"/>
        <v>0</v>
      </c>
      <c r="CI1228" s="1366"/>
    </row>
    <row r="1229" spans="1:87" s="386" customFormat="1" ht="24.95" customHeight="1">
      <c r="A1229" s="1701"/>
      <c r="B1229" s="1701"/>
      <c r="C1229" s="656"/>
      <c r="D1229" s="1649"/>
      <c r="E1229" s="784"/>
      <c r="F1229" s="2185"/>
      <c r="G1229" s="1552"/>
      <c r="H1229" s="778"/>
      <c r="I1229" s="1585"/>
      <c r="J1229" s="272"/>
      <c r="K1229" s="223"/>
      <c r="L1229" s="2174"/>
      <c r="M1229" s="2175"/>
      <c r="N1229" s="398"/>
      <c r="O1229" s="396"/>
      <c r="P1229" s="411"/>
      <c r="Q1229" s="398"/>
      <c r="R1229" s="396"/>
      <c r="S1229" s="397"/>
      <c r="T1229" s="399"/>
      <c r="U1229" s="396"/>
      <c r="V1229" s="411"/>
      <c r="W1229" s="398"/>
      <c r="X1229" s="396"/>
      <c r="Y1229" s="397"/>
      <c r="Z1229" s="2193"/>
      <c r="AA1229" s="570"/>
      <c r="AB1229" s="456"/>
      <c r="AC1229" s="561"/>
      <c r="AD1229" s="1797"/>
      <c r="AE1229" s="1317"/>
      <c r="AF1229" s="1362"/>
      <c r="AG1229" s="1318"/>
      <c r="AH1229" s="1318"/>
      <c r="AI1229" s="1318"/>
      <c r="AJ1229" s="1318"/>
      <c r="AK1229" s="1318"/>
      <c r="AL1229" s="1318"/>
      <c r="AM1229" s="1318"/>
      <c r="AN1229" s="1318"/>
      <c r="AO1229" s="1318"/>
      <c r="AP1229" s="1318"/>
      <c r="AQ1229" s="1318"/>
      <c r="AR1229" s="1318"/>
      <c r="AS1229" s="1318"/>
      <c r="AT1229" s="1318"/>
      <c r="AU1229" s="1318"/>
      <c r="AV1229" s="1318"/>
      <c r="AW1229" s="1318"/>
      <c r="AX1229" s="1318"/>
      <c r="AY1229" s="1318"/>
      <c r="AZ1229" s="1318"/>
      <c r="BA1229" s="1318"/>
      <c r="BB1229" s="1318"/>
      <c r="BC1229" s="1318"/>
      <c r="BD1229" s="1318"/>
      <c r="BE1229" s="1318"/>
      <c r="BF1229" s="1318"/>
      <c r="BG1229" s="1318"/>
      <c r="BH1229" s="1318"/>
      <c r="BI1229" s="1318"/>
      <c r="BJ1229" s="1318"/>
      <c r="BK1229" s="1318"/>
      <c r="BL1229" s="1318"/>
      <c r="BM1229" s="1318"/>
      <c r="BN1229" s="1318"/>
      <c r="BO1229" s="1318"/>
      <c r="BP1229" s="1318"/>
      <c r="BQ1229" s="1318"/>
      <c r="BR1229" s="1318"/>
      <c r="BS1229" s="1318"/>
      <c r="BT1229" s="1318"/>
      <c r="BU1229" s="1318"/>
      <c r="BV1229" s="1318"/>
      <c r="BW1229" s="1318"/>
      <c r="BX1229" s="1318"/>
      <c r="BY1229" s="1318"/>
      <c r="BZ1229" s="1318"/>
      <c r="CA1229" s="1318"/>
      <c r="CB1229" s="1318"/>
      <c r="CC1229" s="1318"/>
      <c r="CD1229" s="1318"/>
      <c r="CE1229" s="1318"/>
      <c r="CF1229" s="1318"/>
      <c r="CG1229" s="1318"/>
      <c r="CH1229" s="1378">
        <f t="shared" si="30"/>
        <v>0</v>
      </c>
      <c r="CI1229" s="1366"/>
    </row>
    <row r="1230" spans="1:87" s="386" customFormat="1" ht="24.95" customHeight="1">
      <c r="A1230" s="1701"/>
      <c r="B1230" s="1701"/>
      <c r="C1230" s="656"/>
      <c r="D1230" s="1649"/>
      <c r="E1230" s="784"/>
      <c r="F1230" s="2185"/>
      <c r="G1230" s="1552"/>
      <c r="H1230" s="778"/>
      <c r="I1230" s="1989">
        <v>234</v>
      </c>
      <c r="J1230" s="220">
        <v>16</v>
      </c>
      <c r="K1230" s="3507" t="s">
        <v>1567</v>
      </c>
      <c r="L1230" s="3509" t="s">
        <v>1568</v>
      </c>
      <c r="M1230" s="3511" t="s">
        <v>1569</v>
      </c>
      <c r="N1230" s="388"/>
      <c r="O1230" s="381"/>
      <c r="P1230" s="389"/>
      <c r="Q1230" s="388"/>
      <c r="R1230" s="381"/>
      <c r="S1230" s="382"/>
      <c r="T1230" s="380"/>
      <c r="U1230" s="381"/>
      <c r="V1230" s="389"/>
      <c r="W1230" s="388"/>
      <c r="X1230" s="381"/>
      <c r="Y1230" s="382"/>
      <c r="Z1230" s="2160"/>
      <c r="AA1230" s="442"/>
      <c r="AB1230" s="752"/>
      <c r="AC1230" s="1173"/>
      <c r="AD1230" s="1796"/>
      <c r="AE1230" s="1317"/>
      <c r="AF1230" s="1362"/>
      <c r="AG1230" s="1318"/>
      <c r="AH1230" s="1318"/>
      <c r="AI1230" s="1318"/>
      <c r="AJ1230" s="1318"/>
      <c r="AK1230" s="1318"/>
      <c r="AL1230" s="1318"/>
      <c r="AM1230" s="1318"/>
      <c r="AN1230" s="1318"/>
      <c r="AO1230" s="1318"/>
      <c r="AP1230" s="1318"/>
      <c r="AQ1230" s="1318"/>
      <c r="AR1230" s="1318"/>
      <c r="AS1230" s="1318"/>
      <c r="AT1230" s="1318"/>
      <c r="AU1230" s="1318"/>
      <c r="AV1230" s="1318"/>
      <c r="AW1230" s="1318"/>
      <c r="AX1230" s="1318"/>
      <c r="AY1230" s="1318"/>
      <c r="AZ1230" s="1318"/>
      <c r="BA1230" s="1318"/>
      <c r="BB1230" s="1318"/>
      <c r="BC1230" s="1318"/>
      <c r="BD1230" s="1318"/>
      <c r="BE1230" s="1318"/>
      <c r="BF1230" s="1318"/>
      <c r="BG1230" s="1318"/>
      <c r="BH1230" s="1318"/>
      <c r="BI1230" s="1318"/>
      <c r="BJ1230" s="1318"/>
      <c r="BK1230" s="1318"/>
      <c r="BL1230" s="1318"/>
      <c r="BM1230" s="1318"/>
      <c r="BN1230" s="1318"/>
      <c r="BO1230" s="1318"/>
      <c r="BP1230" s="1318"/>
      <c r="BQ1230" s="1318"/>
      <c r="BR1230" s="1318"/>
      <c r="BS1230" s="1318"/>
      <c r="BT1230" s="1318"/>
      <c r="BU1230" s="1318"/>
      <c r="BV1230" s="1318"/>
      <c r="BW1230" s="1318"/>
      <c r="BX1230" s="1318"/>
      <c r="BY1230" s="1318"/>
      <c r="BZ1230" s="1318"/>
      <c r="CA1230" s="1318"/>
      <c r="CB1230" s="1318"/>
      <c r="CC1230" s="1318"/>
      <c r="CD1230" s="1318"/>
      <c r="CE1230" s="1318"/>
      <c r="CF1230" s="1318"/>
      <c r="CG1230" s="1318"/>
      <c r="CH1230" s="1378">
        <f t="shared" si="30"/>
        <v>0</v>
      </c>
      <c r="CI1230" s="1366"/>
    </row>
    <row r="1231" spans="1:87" s="386" customFormat="1" ht="45" customHeight="1">
      <c r="A1231" s="1701"/>
      <c r="B1231" s="1701"/>
      <c r="C1231" s="656"/>
      <c r="D1231" s="1649"/>
      <c r="E1231" s="784"/>
      <c r="F1231" s="2185"/>
      <c r="G1231" s="1552"/>
      <c r="H1231" s="778"/>
      <c r="I1231" s="1989"/>
      <c r="J1231" s="220"/>
      <c r="K1231" s="3508"/>
      <c r="L1231" s="3510"/>
      <c r="M1231" s="3512"/>
      <c r="N1231" s="753"/>
      <c r="O1231" s="389"/>
      <c r="P1231" s="382"/>
      <c r="Q1231" s="753"/>
      <c r="R1231" s="389"/>
      <c r="S1231" s="382"/>
      <c r="T1231" s="753"/>
      <c r="U1231" s="389"/>
      <c r="V1231" s="382"/>
      <c r="W1231" s="753"/>
      <c r="X1231" s="381"/>
      <c r="Y1231" s="380"/>
      <c r="Z1231" s="2160"/>
      <c r="AA1231" s="442"/>
      <c r="AB1231" s="752"/>
      <c r="AC1231" s="1173"/>
      <c r="AD1231" s="1796"/>
      <c r="AE1231" s="1317"/>
      <c r="AF1231" s="1362"/>
      <c r="AG1231" s="1318"/>
      <c r="AH1231" s="1318"/>
      <c r="AI1231" s="1318"/>
      <c r="AJ1231" s="1318"/>
      <c r="AK1231" s="1318"/>
      <c r="AL1231" s="1318"/>
      <c r="AM1231" s="1318"/>
      <c r="AN1231" s="1318"/>
      <c r="AO1231" s="1318"/>
      <c r="AP1231" s="1318"/>
      <c r="AQ1231" s="1318"/>
      <c r="AR1231" s="1318"/>
      <c r="AS1231" s="1318"/>
      <c r="AT1231" s="1318"/>
      <c r="AU1231" s="1318"/>
      <c r="AV1231" s="1318"/>
      <c r="AW1231" s="1318"/>
      <c r="AX1231" s="1318"/>
      <c r="AY1231" s="1318"/>
      <c r="AZ1231" s="1318"/>
      <c r="BA1231" s="1318"/>
      <c r="BB1231" s="1318"/>
      <c r="BC1231" s="1318"/>
      <c r="BD1231" s="1318"/>
      <c r="BE1231" s="1318"/>
      <c r="BF1231" s="1318"/>
      <c r="BG1231" s="1318"/>
      <c r="BH1231" s="1318"/>
      <c r="BI1231" s="1318"/>
      <c r="BJ1231" s="1318"/>
      <c r="BK1231" s="1318"/>
      <c r="BL1231" s="1318"/>
      <c r="BM1231" s="1318"/>
      <c r="BN1231" s="1318"/>
      <c r="BO1231" s="1318"/>
      <c r="BP1231" s="1318"/>
      <c r="BQ1231" s="1318"/>
      <c r="BR1231" s="1318"/>
      <c r="BS1231" s="1318"/>
      <c r="BT1231" s="1318"/>
      <c r="BU1231" s="1318"/>
      <c r="BV1231" s="1318"/>
      <c r="BW1231" s="1318"/>
      <c r="BX1231" s="1318"/>
      <c r="BY1231" s="1318"/>
      <c r="BZ1231" s="1318"/>
      <c r="CA1231" s="1318"/>
      <c r="CB1231" s="1318"/>
      <c r="CC1231" s="1318"/>
      <c r="CD1231" s="1318"/>
      <c r="CE1231" s="1318"/>
      <c r="CF1231" s="1318"/>
      <c r="CG1231" s="1318"/>
      <c r="CH1231" s="1378">
        <f t="shared" si="30"/>
        <v>0</v>
      </c>
      <c r="CI1231" s="1366"/>
    </row>
    <row r="1232" spans="1:87" s="386" customFormat="1" ht="36" customHeight="1">
      <c r="A1232" s="1701"/>
      <c r="B1232" s="1701"/>
      <c r="C1232" s="656"/>
      <c r="D1232" s="1649"/>
      <c r="E1232" s="784"/>
      <c r="F1232" s="2185"/>
      <c r="G1232" s="1552"/>
      <c r="H1232" s="778"/>
      <c r="I1232" s="1989"/>
      <c r="J1232" s="220"/>
      <c r="K1232" s="3508"/>
      <c r="L1232" s="3510"/>
      <c r="M1232" s="1937"/>
      <c r="N1232" s="388"/>
      <c r="O1232" s="381"/>
      <c r="P1232" s="389"/>
      <c r="Q1232" s="388"/>
      <c r="R1232" s="381"/>
      <c r="S1232" s="382"/>
      <c r="T1232" s="380"/>
      <c r="U1232" s="381"/>
      <c r="V1232" s="389"/>
      <c r="W1232" s="388"/>
      <c r="X1232" s="381"/>
      <c r="Y1232" s="382"/>
      <c r="Z1232" s="2160"/>
      <c r="AA1232" s="442"/>
      <c r="AB1232" s="752"/>
      <c r="AC1232" s="1173"/>
      <c r="AD1232" s="1796"/>
      <c r="AE1232" s="1317"/>
      <c r="AF1232" s="1362"/>
      <c r="AG1232" s="1318"/>
      <c r="AH1232" s="1318"/>
      <c r="AI1232" s="1318"/>
      <c r="AJ1232" s="1318"/>
      <c r="AK1232" s="1318"/>
      <c r="AL1232" s="1318"/>
      <c r="AM1232" s="1318"/>
      <c r="AN1232" s="1318"/>
      <c r="AO1232" s="1318"/>
      <c r="AP1232" s="1318"/>
      <c r="AQ1232" s="1318"/>
      <c r="AR1232" s="1318"/>
      <c r="AS1232" s="1318"/>
      <c r="AT1232" s="1318"/>
      <c r="AU1232" s="1318"/>
      <c r="AV1232" s="1318"/>
      <c r="AW1232" s="1318"/>
      <c r="AX1232" s="1318"/>
      <c r="AY1232" s="1318"/>
      <c r="AZ1232" s="1318"/>
      <c r="BA1232" s="1318"/>
      <c r="BB1232" s="1318"/>
      <c r="BC1232" s="1318"/>
      <c r="BD1232" s="1318"/>
      <c r="BE1232" s="1318"/>
      <c r="BF1232" s="1318"/>
      <c r="BG1232" s="1318"/>
      <c r="BH1232" s="1318"/>
      <c r="BI1232" s="1318"/>
      <c r="BJ1232" s="1318"/>
      <c r="BK1232" s="1318"/>
      <c r="BL1232" s="1318"/>
      <c r="BM1232" s="1318"/>
      <c r="BN1232" s="1318"/>
      <c r="BO1232" s="1318"/>
      <c r="BP1232" s="1318"/>
      <c r="BQ1232" s="1318"/>
      <c r="BR1232" s="1318"/>
      <c r="BS1232" s="1318"/>
      <c r="BT1232" s="1318"/>
      <c r="BU1232" s="1318"/>
      <c r="BV1232" s="1318"/>
      <c r="BW1232" s="1318"/>
      <c r="BX1232" s="1318"/>
      <c r="BY1232" s="1318"/>
      <c r="BZ1232" s="1318"/>
      <c r="CA1232" s="1318"/>
      <c r="CB1232" s="1318"/>
      <c r="CC1232" s="1318"/>
      <c r="CD1232" s="1318"/>
      <c r="CE1232" s="1318"/>
      <c r="CF1232" s="1318"/>
      <c r="CG1232" s="1318"/>
      <c r="CH1232" s="1378">
        <f t="shared" si="30"/>
        <v>0</v>
      </c>
      <c r="CI1232" s="1366"/>
    </row>
    <row r="1233" spans="1:87" s="386" customFormat="1" ht="45" customHeight="1">
      <c r="A1233" s="1701"/>
      <c r="B1233" s="1701"/>
      <c r="C1233" s="656"/>
      <c r="D1233" s="1649"/>
      <c r="E1233" s="784"/>
      <c r="F1233" s="2185"/>
      <c r="G1233" s="1552"/>
      <c r="H1233" s="778"/>
      <c r="I1233" s="1989"/>
      <c r="J1233" s="220"/>
      <c r="K1233" s="3508"/>
      <c r="L1233" s="3510"/>
      <c r="M1233" s="1937"/>
      <c r="N1233" s="388"/>
      <c r="O1233" s="381"/>
      <c r="P1233" s="389"/>
      <c r="Q1233" s="388"/>
      <c r="R1233" s="381"/>
      <c r="S1233" s="382"/>
      <c r="T1233" s="380"/>
      <c r="U1233" s="381"/>
      <c r="V1233" s="389"/>
      <c r="W1233" s="388"/>
      <c r="X1233" s="381"/>
      <c r="Y1233" s="382"/>
      <c r="Z1233" s="2160"/>
      <c r="AA1233" s="442"/>
      <c r="AB1233" s="752"/>
      <c r="AC1233" s="1173"/>
      <c r="AD1233" s="1796"/>
      <c r="AE1233" s="1317"/>
      <c r="AF1233" s="1362"/>
      <c r="AG1233" s="1318"/>
      <c r="AH1233" s="1318"/>
      <c r="AI1233" s="1318"/>
      <c r="AJ1233" s="1318"/>
      <c r="AK1233" s="1318"/>
      <c r="AL1233" s="1318"/>
      <c r="AM1233" s="1318"/>
      <c r="AN1233" s="1318"/>
      <c r="AO1233" s="1318"/>
      <c r="AP1233" s="1318"/>
      <c r="AQ1233" s="1318"/>
      <c r="AR1233" s="1318"/>
      <c r="AS1233" s="1318"/>
      <c r="AT1233" s="1318"/>
      <c r="AU1233" s="1318"/>
      <c r="AV1233" s="1318"/>
      <c r="AW1233" s="1318"/>
      <c r="AX1233" s="1318"/>
      <c r="AY1233" s="1318"/>
      <c r="AZ1233" s="1318"/>
      <c r="BA1233" s="1318"/>
      <c r="BB1233" s="1318"/>
      <c r="BC1233" s="1318"/>
      <c r="BD1233" s="1318"/>
      <c r="BE1233" s="1318"/>
      <c r="BF1233" s="1318"/>
      <c r="BG1233" s="1318"/>
      <c r="BH1233" s="1318"/>
      <c r="BI1233" s="1318"/>
      <c r="BJ1233" s="1318"/>
      <c r="BK1233" s="1318"/>
      <c r="BL1233" s="1318"/>
      <c r="BM1233" s="1318"/>
      <c r="BN1233" s="1318"/>
      <c r="BO1233" s="1318"/>
      <c r="BP1233" s="1318"/>
      <c r="BQ1233" s="1318"/>
      <c r="BR1233" s="1318"/>
      <c r="BS1233" s="1318"/>
      <c r="BT1233" s="1318"/>
      <c r="BU1233" s="1318"/>
      <c r="BV1233" s="1318"/>
      <c r="BW1233" s="1318"/>
      <c r="BX1233" s="1318"/>
      <c r="BY1233" s="1318"/>
      <c r="BZ1233" s="1318"/>
      <c r="CA1233" s="1318"/>
      <c r="CB1233" s="1318"/>
      <c r="CC1233" s="1318"/>
      <c r="CD1233" s="1318"/>
      <c r="CE1233" s="1318"/>
      <c r="CF1233" s="1318"/>
      <c r="CG1233" s="1318"/>
      <c r="CH1233" s="1378">
        <f t="shared" si="30"/>
        <v>0</v>
      </c>
      <c r="CI1233" s="1366"/>
    </row>
    <row r="1234" spans="1:87" s="386" customFormat="1" ht="37.5" customHeight="1">
      <c r="A1234" s="1701"/>
      <c r="B1234" s="1701"/>
      <c r="C1234" s="656"/>
      <c r="D1234" s="1649"/>
      <c r="E1234" s="784"/>
      <c r="F1234" s="2185"/>
      <c r="G1234" s="1552"/>
      <c r="H1234" s="2155"/>
      <c r="I1234" s="1989"/>
      <c r="J1234" s="220"/>
      <c r="K1234" s="2628"/>
      <c r="L1234" s="2153"/>
      <c r="M1234" s="2305"/>
      <c r="N1234" s="393"/>
      <c r="O1234" s="394"/>
      <c r="P1234" s="395"/>
      <c r="Q1234" s="393"/>
      <c r="R1234" s="394"/>
      <c r="S1234" s="407"/>
      <c r="T1234" s="408"/>
      <c r="U1234" s="394"/>
      <c r="V1234" s="395"/>
      <c r="W1234" s="393"/>
      <c r="X1234" s="394"/>
      <c r="Y1234" s="407"/>
      <c r="Z1234" s="2160"/>
      <c r="AA1234" s="442"/>
      <c r="AB1234" s="752"/>
      <c r="AC1234" s="1173"/>
      <c r="AD1234" s="1796"/>
      <c r="AE1234" s="1317"/>
      <c r="AF1234" s="1362"/>
      <c r="AG1234" s="1318"/>
      <c r="AH1234" s="1318"/>
      <c r="AI1234" s="1318"/>
      <c r="AJ1234" s="1318"/>
      <c r="AK1234" s="1318"/>
      <c r="AL1234" s="1318"/>
      <c r="AM1234" s="1318"/>
      <c r="AN1234" s="1318"/>
      <c r="AO1234" s="1318"/>
      <c r="AP1234" s="1318"/>
      <c r="AQ1234" s="1318"/>
      <c r="AR1234" s="1318"/>
      <c r="AS1234" s="1318"/>
      <c r="AT1234" s="1318"/>
      <c r="AU1234" s="1318"/>
      <c r="AV1234" s="1318"/>
      <c r="AW1234" s="1318"/>
      <c r="AX1234" s="1318"/>
      <c r="AY1234" s="1318"/>
      <c r="AZ1234" s="1318"/>
      <c r="BA1234" s="1318"/>
      <c r="BB1234" s="1318"/>
      <c r="BC1234" s="1318"/>
      <c r="BD1234" s="1318"/>
      <c r="BE1234" s="1318"/>
      <c r="BF1234" s="1318"/>
      <c r="BG1234" s="1318"/>
      <c r="BH1234" s="1318"/>
      <c r="BI1234" s="1318"/>
      <c r="BJ1234" s="1318"/>
      <c r="BK1234" s="1318"/>
      <c r="BL1234" s="1318"/>
      <c r="BM1234" s="1318"/>
      <c r="BN1234" s="1318"/>
      <c r="BO1234" s="1318"/>
      <c r="BP1234" s="1318"/>
      <c r="BQ1234" s="1318"/>
      <c r="BR1234" s="1318"/>
      <c r="BS1234" s="1318"/>
      <c r="BT1234" s="1318"/>
      <c r="BU1234" s="1318"/>
      <c r="BV1234" s="1318"/>
      <c r="BW1234" s="1318"/>
      <c r="BX1234" s="1318"/>
      <c r="BY1234" s="1318"/>
      <c r="BZ1234" s="1318"/>
      <c r="CA1234" s="1318"/>
      <c r="CB1234" s="1318"/>
      <c r="CC1234" s="1318"/>
      <c r="CD1234" s="1318"/>
      <c r="CE1234" s="1318"/>
      <c r="CF1234" s="1318"/>
      <c r="CG1234" s="1318"/>
      <c r="CH1234" s="1378">
        <f t="shared" si="30"/>
        <v>0</v>
      </c>
      <c r="CI1234" s="1366"/>
    </row>
    <row r="1235" spans="1:87" s="386" customFormat="1" ht="26.25" customHeight="1" thickBot="1">
      <c r="A1235" s="2400"/>
      <c r="B1235" s="3117" t="s">
        <v>2480</v>
      </c>
      <c r="C1235" s="3117"/>
      <c r="D1235" s="3117"/>
      <c r="E1235" s="3117"/>
      <c r="F1235" s="3117"/>
      <c r="G1235" s="3117"/>
      <c r="H1235" s="3117"/>
      <c r="I1235" s="3117"/>
      <c r="J1235" s="3117"/>
      <c r="K1235" s="3117"/>
      <c r="L1235" s="3117"/>
      <c r="M1235" s="3117"/>
      <c r="N1235" s="3117"/>
      <c r="O1235" s="3117"/>
      <c r="P1235" s="3117"/>
      <c r="Q1235" s="3117"/>
      <c r="R1235" s="3117"/>
      <c r="S1235" s="3117"/>
      <c r="T1235" s="3117"/>
      <c r="U1235" s="3117"/>
      <c r="V1235" s="3117"/>
      <c r="W1235" s="3117"/>
      <c r="X1235" s="3117"/>
      <c r="Y1235" s="3117"/>
      <c r="Z1235" s="3117"/>
      <c r="AA1235" s="3118"/>
      <c r="AB1235" s="2389"/>
      <c r="AC1235" s="2390"/>
      <c r="AD1235" s="2571">
        <f>+SUM(AD1105:AD1234)</f>
        <v>3970730</v>
      </c>
      <c r="AE1235" s="1317"/>
      <c r="AF1235" s="1362"/>
      <c r="AG1235" s="1318"/>
      <c r="AH1235" s="1318"/>
      <c r="AI1235" s="1318"/>
      <c r="AJ1235" s="1318"/>
      <c r="AK1235" s="1318"/>
      <c r="AL1235" s="1318"/>
      <c r="AM1235" s="1318"/>
      <c r="AN1235" s="1318"/>
      <c r="AO1235" s="1318"/>
      <c r="AP1235" s="1318"/>
      <c r="AQ1235" s="1318"/>
      <c r="AR1235" s="1318"/>
      <c r="AS1235" s="1318"/>
      <c r="AT1235" s="1318"/>
      <c r="AU1235" s="1318"/>
      <c r="AV1235" s="1318"/>
      <c r="AW1235" s="1318"/>
      <c r="AX1235" s="1318"/>
      <c r="AY1235" s="1318"/>
      <c r="AZ1235" s="1318"/>
      <c r="BA1235" s="1318"/>
      <c r="BB1235" s="1318"/>
      <c r="BC1235" s="1318"/>
      <c r="BD1235" s="1318"/>
      <c r="BE1235" s="1318"/>
      <c r="BF1235" s="1318"/>
      <c r="BG1235" s="1318"/>
      <c r="BH1235" s="1318"/>
      <c r="BI1235" s="1318"/>
      <c r="BJ1235" s="1318"/>
      <c r="BK1235" s="1318"/>
      <c r="BL1235" s="1318"/>
      <c r="BM1235" s="1318"/>
      <c r="BN1235" s="1318"/>
      <c r="BO1235" s="1318"/>
      <c r="BP1235" s="1318"/>
      <c r="BQ1235" s="1318"/>
      <c r="BR1235" s="1318"/>
      <c r="BS1235" s="1318"/>
      <c r="BT1235" s="1318"/>
      <c r="BU1235" s="1318"/>
      <c r="BV1235" s="1318"/>
      <c r="BW1235" s="1318"/>
      <c r="BX1235" s="1318"/>
      <c r="BY1235" s="1318"/>
      <c r="BZ1235" s="1318"/>
      <c r="CA1235" s="1318"/>
      <c r="CB1235" s="1318"/>
      <c r="CC1235" s="1318"/>
      <c r="CD1235" s="1318"/>
      <c r="CE1235" s="1318"/>
      <c r="CF1235" s="1318"/>
      <c r="CG1235" s="1318"/>
      <c r="CH1235" s="1378">
        <f t="shared" si="30"/>
        <v>0</v>
      </c>
      <c r="CI1235" s="1366"/>
    </row>
    <row r="1236" spans="1:87" s="386" customFormat="1" ht="91.5" customHeight="1">
      <c r="A1236" s="1701">
        <v>27</v>
      </c>
      <c r="B1236" s="2136">
        <v>3</v>
      </c>
      <c r="C1236" s="3088" t="s">
        <v>1570</v>
      </c>
      <c r="D1236" s="748" t="s">
        <v>622</v>
      </c>
      <c r="E1236" s="3088" t="s">
        <v>1571</v>
      </c>
      <c r="F1236" s="3088" t="s">
        <v>1572</v>
      </c>
      <c r="G1236" s="652" t="s">
        <v>1573</v>
      </c>
      <c r="H1236" s="2155" t="s">
        <v>2570</v>
      </c>
      <c r="I1236" s="1990">
        <v>235</v>
      </c>
      <c r="J1236" s="220">
        <v>17</v>
      </c>
      <c r="K1236" s="3506" t="s">
        <v>1574</v>
      </c>
      <c r="L1236" s="2153" t="s">
        <v>1575</v>
      </c>
      <c r="M1236" s="3207" t="s">
        <v>1576</v>
      </c>
      <c r="N1236" s="393"/>
      <c r="O1236" s="394"/>
      <c r="P1236" s="389"/>
      <c r="Q1236" s="782"/>
      <c r="R1236" s="650"/>
      <c r="S1236" s="439"/>
      <c r="T1236" s="408"/>
      <c r="U1236" s="394"/>
      <c r="V1236" s="395"/>
      <c r="W1236" s="393"/>
      <c r="X1236" s="394"/>
      <c r="Y1236" s="407"/>
      <c r="Z1236" s="2160"/>
      <c r="AA1236" s="442"/>
      <c r="AB1236" s="752"/>
      <c r="AC1236" s="1173"/>
      <c r="AD1236" s="1796"/>
      <c r="AE1236" s="1317"/>
      <c r="AF1236" s="1362"/>
      <c r="AG1236" s="1318"/>
      <c r="AH1236" s="1318"/>
      <c r="AI1236" s="1318"/>
      <c r="AJ1236" s="1318"/>
      <c r="AK1236" s="1318"/>
      <c r="AL1236" s="1318"/>
      <c r="AM1236" s="1318"/>
      <c r="AN1236" s="1318"/>
      <c r="AO1236" s="1318"/>
      <c r="AP1236" s="1318"/>
      <c r="AQ1236" s="1318"/>
      <c r="AR1236" s="1318"/>
      <c r="AS1236" s="1318"/>
      <c r="AT1236" s="1318"/>
      <c r="AU1236" s="1318"/>
      <c r="AV1236" s="1318"/>
      <c r="AW1236" s="1318"/>
      <c r="AX1236" s="1318"/>
      <c r="AY1236" s="1318"/>
      <c r="AZ1236" s="1318"/>
      <c r="BA1236" s="1318"/>
      <c r="BB1236" s="1318"/>
      <c r="BC1236" s="1318"/>
      <c r="BD1236" s="1318"/>
      <c r="BE1236" s="1318"/>
      <c r="BF1236" s="1318"/>
      <c r="BG1236" s="1318"/>
      <c r="BH1236" s="1318"/>
      <c r="BI1236" s="1318"/>
      <c r="BJ1236" s="1318"/>
      <c r="BK1236" s="1318"/>
      <c r="BL1236" s="1318"/>
      <c r="BM1236" s="1318"/>
      <c r="BN1236" s="1318"/>
      <c r="BO1236" s="1318"/>
      <c r="BP1236" s="1318"/>
      <c r="BQ1236" s="1318"/>
      <c r="BR1236" s="1318"/>
      <c r="BS1236" s="1318"/>
      <c r="BT1236" s="1318"/>
      <c r="BU1236" s="1318"/>
      <c r="BV1236" s="1318"/>
      <c r="BW1236" s="1318"/>
      <c r="BX1236" s="1318"/>
      <c r="BY1236" s="1318"/>
      <c r="BZ1236" s="1318"/>
      <c r="CA1236" s="1318"/>
      <c r="CB1236" s="1318"/>
      <c r="CC1236" s="1318"/>
      <c r="CD1236" s="1318"/>
      <c r="CE1236" s="1318"/>
      <c r="CF1236" s="1318"/>
      <c r="CG1236" s="1318"/>
      <c r="CH1236" s="1378">
        <f t="shared" si="30"/>
        <v>0</v>
      </c>
      <c r="CI1236" s="1366"/>
    </row>
    <row r="1237" spans="1:87" s="386" customFormat="1" ht="73.5" customHeight="1">
      <c r="A1237" s="1701"/>
      <c r="B1237" s="2136"/>
      <c r="C1237" s="3085"/>
      <c r="D1237" s="3085" t="s">
        <v>1577</v>
      </c>
      <c r="E1237" s="3085"/>
      <c r="F1237" s="3085"/>
      <c r="G1237" s="652"/>
      <c r="H1237" s="2155" t="s">
        <v>2571</v>
      </c>
      <c r="I1237" s="1990"/>
      <c r="J1237" s="220"/>
      <c r="K1237" s="3110"/>
      <c r="L1237" s="2153" t="s">
        <v>1578</v>
      </c>
      <c r="M1237" s="3106"/>
      <c r="N1237" s="393"/>
      <c r="O1237" s="394"/>
      <c r="P1237" s="389"/>
      <c r="Q1237" s="753"/>
      <c r="R1237" s="389"/>
      <c r="S1237" s="407"/>
      <c r="T1237" s="408"/>
      <c r="U1237" s="394"/>
      <c r="V1237" s="395"/>
      <c r="W1237" s="393"/>
      <c r="X1237" s="394"/>
      <c r="Y1237" s="407"/>
      <c r="Z1237" s="2160"/>
      <c r="AA1237" s="442"/>
      <c r="AB1237" s="752"/>
      <c r="AC1237" s="1173"/>
      <c r="AD1237" s="1796"/>
      <c r="AE1237" s="1317"/>
      <c r="AF1237" s="1362"/>
      <c r="AG1237" s="1318"/>
      <c r="AH1237" s="1318"/>
      <c r="AI1237" s="1318"/>
      <c r="AJ1237" s="1318"/>
      <c r="AK1237" s="1318"/>
      <c r="AL1237" s="1318"/>
      <c r="AM1237" s="1318"/>
      <c r="AN1237" s="1318"/>
      <c r="AO1237" s="1318"/>
      <c r="AP1237" s="1318"/>
      <c r="AQ1237" s="1318"/>
      <c r="AR1237" s="1318"/>
      <c r="AS1237" s="1318"/>
      <c r="AT1237" s="1318"/>
      <c r="AU1237" s="1318"/>
      <c r="AV1237" s="1318"/>
      <c r="AW1237" s="1318"/>
      <c r="AX1237" s="1318"/>
      <c r="AY1237" s="1318"/>
      <c r="AZ1237" s="1318"/>
      <c r="BA1237" s="1318"/>
      <c r="BB1237" s="1318"/>
      <c r="BC1237" s="1318"/>
      <c r="BD1237" s="1318"/>
      <c r="BE1237" s="1318"/>
      <c r="BF1237" s="1318"/>
      <c r="BG1237" s="1318"/>
      <c r="BH1237" s="1318"/>
      <c r="BI1237" s="1318"/>
      <c r="BJ1237" s="1318"/>
      <c r="BK1237" s="1318"/>
      <c r="BL1237" s="1318"/>
      <c r="BM1237" s="1318"/>
      <c r="BN1237" s="1318"/>
      <c r="BO1237" s="1318"/>
      <c r="BP1237" s="1318"/>
      <c r="BQ1237" s="1318"/>
      <c r="BR1237" s="1318"/>
      <c r="BS1237" s="1318"/>
      <c r="BT1237" s="1318"/>
      <c r="BU1237" s="1318"/>
      <c r="BV1237" s="1318"/>
      <c r="BW1237" s="1318"/>
      <c r="BX1237" s="1318"/>
      <c r="BY1237" s="1318"/>
      <c r="BZ1237" s="1318"/>
      <c r="CA1237" s="1318"/>
      <c r="CB1237" s="1318"/>
      <c r="CC1237" s="1318"/>
      <c r="CD1237" s="1318"/>
      <c r="CE1237" s="1318"/>
      <c r="CF1237" s="1318"/>
      <c r="CG1237" s="1318"/>
      <c r="CH1237" s="1378">
        <f t="shared" si="30"/>
        <v>0</v>
      </c>
      <c r="CI1237" s="1366"/>
    </row>
    <row r="1238" spans="1:87" s="386" customFormat="1" ht="23.25" customHeight="1">
      <c r="A1238" s="1701"/>
      <c r="B1238" s="2136"/>
      <c r="C1238" s="3085"/>
      <c r="D1238" s="3085"/>
      <c r="E1238" s="3085"/>
      <c r="F1238" s="3085"/>
      <c r="G1238" s="549"/>
      <c r="H1238" s="2155"/>
      <c r="I1238" s="1990"/>
      <c r="J1238" s="220"/>
      <c r="K1238" s="2173"/>
      <c r="L1238" s="2174"/>
      <c r="M1238" s="141"/>
      <c r="N1238" s="398"/>
      <c r="O1238" s="396"/>
      <c r="P1238" s="411"/>
      <c r="Q1238" s="483"/>
      <c r="R1238" s="396"/>
      <c r="S1238" s="407"/>
      <c r="T1238" s="408"/>
      <c r="U1238" s="394"/>
      <c r="V1238" s="395"/>
      <c r="W1238" s="393"/>
      <c r="X1238" s="394"/>
      <c r="Y1238" s="407"/>
      <c r="Z1238" s="2160"/>
      <c r="AA1238" s="442"/>
      <c r="AB1238" s="752"/>
      <c r="AC1238" s="1173"/>
      <c r="AD1238" s="1796"/>
      <c r="AE1238" s="1317"/>
      <c r="AF1238" s="1362"/>
      <c r="AG1238" s="1318"/>
      <c r="AH1238" s="1318"/>
      <c r="AI1238" s="1318"/>
      <c r="AJ1238" s="1318"/>
      <c r="AK1238" s="1318"/>
      <c r="AL1238" s="1318"/>
      <c r="AM1238" s="1318"/>
      <c r="AN1238" s="1318"/>
      <c r="AO1238" s="1318"/>
      <c r="AP1238" s="1318"/>
      <c r="AQ1238" s="1318"/>
      <c r="AR1238" s="1318"/>
      <c r="AS1238" s="1318"/>
      <c r="AT1238" s="1318"/>
      <c r="AU1238" s="1318"/>
      <c r="AV1238" s="1318"/>
      <c r="AW1238" s="1318"/>
      <c r="AX1238" s="1318"/>
      <c r="AY1238" s="1318"/>
      <c r="AZ1238" s="1318"/>
      <c r="BA1238" s="1318"/>
      <c r="BB1238" s="1318"/>
      <c r="BC1238" s="1318"/>
      <c r="BD1238" s="1318"/>
      <c r="BE1238" s="1318"/>
      <c r="BF1238" s="1318"/>
      <c r="BG1238" s="1318"/>
      <c r="BH1238" s="1318"/>
      <c r="BI1238" s="1318"/>
      <c r="BJ1238" s="1318"/>
      <c r="BK1238" s="1318"/>
      <c r="BL1238" s="1318"/>
      <c r="BM1238" s="1318"/>
      <c r="BN1238" s="1318"/>
      <c r="BO1238" s="1318"/>
      <c r="BP1238" s="1318"/>
      <c r="BQ1238" s="1318"/>
      <c r="BR1238" s="1318"/>
      <c r="BS1238" s="1318"/>
      <c r="BT1238" s="1318"/>
      <c r="BU1238" s="1318"/>
      <c r="BV1238" s="1318"/>
      <c r="BW1238" s="1318"/>
      <c r="BX1238" s="1318"/>
      <c r="BY1238" s="1318"/>
      <c r="BZ1238" s="1318"/>
      <c r="CA1238" s="1318"/>
      <c r="CB1238" s="1318"/>
      <c r="CC1238" s="1318"/>
      <c r="CD1238" s="1318"/>
      <c r="CE1238" s="1318"/>
      <c r="CF1238" s="1318"/>
      <c r="CG1238" s="1318"/>
      <c r="CH1238" s="1378">
        <f t="shared" si="30"/>
        <v>0</v>
      </c>
      <c r="CI1238" s="1366"/>
    </row>
    <row r="1239" spans="1:87" s="386" customFormat="1" ht="120.75" customHeight="1">
      <c r="A1239" s="1701"/>
      <c r="B1239" s="2136"/>
      <c r="C1239" s="3085"/>
      <c r="D1239" s="3085"/>
      <c r="E1239" s="3085"/>
      <c r="F1239" s="3085"/>
      <c r="G1239" s="549"/>
      <c r="H1239" s="2155"/>
      <c r="I1239" s="1623">
        <v>236</v>
      </c>
      <c r="J1239" s="783">
        <v>18</v>
      </c>
      <c r="K1239" s="2207" t="s">
        <v>1579</v>
      </c>
      <c r="L1239" s="2153" t="s">
        <v>1580</v>
      </c>
      <c r="M1239" s="2305" t="s">
        <v>1581</v>
      </c>
      <c r="N1239" s="393"/>
      <c r="O1239" s="394"/>
      <c r="P1239" s="407"/>
      <c r="Q1239" s="393"/>
      <c r="R1239" s="394"/>
      <c r="S1239" s="428"/>
      <c r="T1239" s="429"/>
      <c r="U1239" s="404"/>
      <c r="V1239" s="405"/>
      <c r="W1239" s="403"/>
      <c r="X1239" s="404"/>
      <c r="Y1239" s="428"/>
      <c r="Z1239" s="2194"/>
      <c r="AA1239" s="810"/>
      <c r="AB1239" s="1567"/>
      <c r="AC1239" s="2129"/>
      <c r="AD1239" s="1798"/>
      <c r="AE1239" s="1317"/>
      <c r="AF1239" s="1362"/>
      <c r="AG1239" s="1318"/>
      <c r="AH1239" s="1318"/>
      <c r="AI1239" s="1318"/>
      <c r="AJ1239" s="1318"/>
      <c r="AK1239" s="1318"/>
      <c r="AL1239" s="1318"/>
      <c r="AM1239" s="1318"/>
      <c r="AN1239" s="1318"/>
      <c r="AO1239" s="1318"/>
      <c r="AP1239" s="1318"/>
      <c r="AQ1239" s="1318"/>
      <c r="AR1239" s="1318"/>
      <c r="AS1239" s="1318"/>
      <c r="AT1239" s="1318"/>
      <c r="AU1239" s="1318"/>
      <c r="AV1239" s="1318"/>
      <c r="AW1239" s="1318"/>
      <c r="AX1239" s="1318"/>
      <c r="AY1239" s="1318"/>
      <c r="AZ1239" s="1318"/>
      <c r="BA1239" s="1318"/>
      <c r="BB1239" s="1318"/>
      <c r="BC1239" s="1318"/>
      <c r="BD1239" s="1318"/>
      <c r="BE1239" s="1318"/>
      <c r="BF1239" s="1318"/>
      <c r="BG1239" s="1318"/>
      <c r="BH1239" s="1318"/>
      <c r="BI1239" s="1318"/>
      <c r="BJ1239" s="1318"/>
      <c r="BK1239" s="1318"/>
      <c r="BL1239" s="1318"/>
      <c r="BM1239" s="1318"/>
      <c r="BN1239" s="1318"/>
      <c r="BO1239" s="1318"/>
      <c r="BP1239" s="1318"/>
      <c r="BQ1239" s="1318"/>
      <c r="BR1239" s="1318"/>
      <c r="BS1239" s="1318"/>
      <c r="BT1239" s="1318"/>
      <c r="BU1239" s="1318"/>
      <c r="BV1239" s="1318"/>
      <c r="BW1239" s="1318"/>
      <c r="BX1239" s="1318"/>
      <c r="BY1239" s="1318"/>
      <c r="BZ1239" s="1318"/>
      <c r="CA1239" s="1318"/>
      <c r="CB1239" s="1318"/>
      <c r="CC1239" s="1318"/>
      <c r="CD1239" s="1318"/>
      <c r="CE1239" s="1318"/>
      <c r="CF1239" s="1318"/>
      <c r="CG1239" s="1318"/>
      <c r="CH1239" s="1378">
        <f t="shared" si="30"/>
        <v>0</v>
      </c>
      <c r="CI1239" s="1366"/>
    </row>
    <row r="1240" spans="1:87" s="386" customFormat="1" ht="121.5" customHeight="1">
      <c r="A1240" s="1701"/>
      <c r="B1240" s="2136"/>
      <c r="C1240" s="584"/>
      <c r="D1240" s="754" t="s">
        <v>631</v>
      </c>
      <c r="E1240" s="1649"/>
      <c r="F1240" s="1649"/>
      <c r="G1240" s="549"/>
      <c r="H1240" s="2155"/>
      <c r="I1240" s="1609"/>
      <c r="J1240" s="220"/>
      <c r="K1240" s="2207" t="s">
        <v>1582</v>
      </c>
      <c r="L1240" s="2153"/>
      <c r="M1240" s="2305"/>
      <c r="N1240" s="393"/>
      <c r="O1240" s="381"/>
      <c r="P1240" s="389"/>
      <c r="Q1240" s="478"/>
      <c r="R1240" s="394"/>
      <c r="S1240" s="407"/>
      <c r="T1240" s="408"/>
      <c r="U1240" s="394"/>
      <c r="V1240" s="395"/>
      <c r="W1240" s="393"/>
      <c r="X1240" s="394"/>
      <c r="Y1240" s="407"/>
      <c r="Z1240" s="2160"/>
      <c r="AA1240" s="442"/>
      <c r="AB1240" s="752"/>
      <c r="AC1240" s="1173"/>
      <c r="AD1240" s="1796"/>
      <c r="AE1240" s="1317"/>
      <c r="AF1240" s="1362"/>
      <c r="AG1240" s="1318"/>
      <c r="AH1240" s="1318"/>
      <c r="AI1240" s="1318"/>
      <c r="AJ1240" s="1318"/>
      <c r="AK1240" s="1318"/>
      <c r="AL1240" s="1318"/>
      <c r="AM1240" s="1318"/>
      <c r="AN1240" s="1318"/>
      <c r="AO1240" s="1318"/>
      <c r="AP1240" s="1318"/>
      <c r="AQ1240" s="1318"/>
      <c r="AR1240" s="1318"/>
      <c r="AS1240" s="1318"/>
      <c r="AT1240" s="1318"/>
      <c r="AU1240" s="1318"/>
      <c r="AV1240" s="1318"/>
      <c r="AW1240" s="1318"/>
      <c r="AX1240" s="1318"/>
      <c r="AY1240" s="1318"/>
      <c r="AZ1240" s="1318"/>
      <c r="BA1240" s="1318"/>
      <c r="BB1240" s="1318"/>
      <c r="BC1240" s="1318"/>
      <c r="BD1240" s="1318"/>
      <c r="BE1240" s="1318"/>
      <c r="BF1240" s="1318"/>
      <c r="BG1240" s="1318"/>
      <c r="BH1240" s="1318"/>
      <c r="BI1240" s="1318"/>
      <c r="BJ1240" s="1318"/>
      <c r="BK1240" s="1318"/>
      <c r="BL1240" s="1318"/>
      <c r="BM1240" s="1318"/>
      <c r="BN1240" s="1318"/>
      <c r="BO1240" s="1318"/>
      <c r="BP1240" s="1318"/>
      <c r="BQ1240" s="1318"/>
      <c r="BR1240" s="1318"/>
      <c r="BS1240" s="1318"/>
      <c r="BT1240" s="1318"/>
      <c r="BU1240" s="1318"/>
      <c r="BV1240" s="1318"/>
      <c r="BW1240" s="1318"/>
      <c r="BX1240" s="1318"/>
      <c r="BY1240" s="1318"/>
      <c r="BZ1240" s="1318"/>
      <c r="CA1240" s="1318"/>
      <c r="CB1240" s="1318"/>
      <c r="CC1240" s="1318"/>
      <c r="CD1240" s="1318"/>
      <c r="CE1240" s="1318"/>
      <c r="CF1240" s="1318"/>
      <c r="CG1240" s="1318"/>
      <c r="CH1240" s="1378">
        <f t="shared" si="30"/>
        <v>0</v>
      </c>
      <c r="CI1240" s="1366"/>
    </row>
    <row r="1241" spans="1:87" s="386" customFormat="1" ht="100.5" customHeight="1">
      <c r="A1241" s="1701"/>
      <c r="B1241" s="2136"/>
      <c r="C1241" s="784"/>
      <c r="D1241" s="3517" t="s">
        <v>1583</v>
      </c>
      <c r="E1241" s="656"/>
      <c r="F1241" s="1649"/>
      <c r="G1241" s="549"/>
      <c r="H1241" s="2155"/>
      <c r="I1241" s="1609"/>
      <c r="J1241" s="220"/>
      <c r="K1241" s="2207" t="s">
        <v>1584</v>
      </c>
      <c r="L1241" s="2153"/>
      <c r="M1241" s="2305"/>
      <c r="N1241" s="393"/>
      <c r="O1241" s="394"/>
      <c r="P1241" s="389"/>
      <c r="Q1241" s="753"/>
      <c r="R1241" s="394"/>
      <c r="S1241" s="407"/>
      <c r="T1241" s="408"/>
      <c r="U1241" s="394"/>
      <c r="V1241" s="395"/>
      <c r="W1241" s="393"/>
      <c r="X1241" s="394"/>
      <c r="Y1241" s="407"/>
      <c r="Z1241" s="2160"/>
      <c r="AA1241" s="442"/>
      <c r="AB1241" s="752"/>
      <c r="AC1241" s="1173"/>
      <c r="AD1241" s="1796"/>
      <c r="AE1241" s="1317"/>
      <c r="AF1241" s="1362"/>
      <c r="AG1241" s="1318"/>
      <c r="AH1241" s="1318"/>
      <c r="AI1241" s="1318"/>
      <c r="AJ1241" s="1318"/>
      <c r="AK1241" s="1318"/>
      <c r="AL1241" s="1318"/>
      <c r="AM1241" s="1318"/>
      <c r="AN1241" s="1318"/>
      <c r="AO1241" s="1318"/>
      <c r="AP1241" s="1318"/>
      <c r="AQ1241" s="1318"/>
      <c r="AR1241" s="1318"/>
      <c r="AS1241" s="1318"/>
      <c r="AT1241" s="1318"/>
      <c r="AU1241" s="1318"/>
      <c r="AV1241" s="1318"/>
      <c r="AW1241" s="1318"/>
      <c r="AX1241" s="1318"/>
      <c r="AY1241" s="1318"/>
      <c r="AZ1241" s="1318"/>
      <c r="BA1241" s="1318"/>
      <c r="BB1241" s="1318"/>
      <c r="BC1241" s="1318"/>
      <c r="BD1241" s="1318"/>
      <c r="BE1241" s="1318"/>
      <c r="BF1241" s="1318"/>
      <c r="BG1241" s="1318"/>
      <c r="BH1241" s="1318"/>
      <c r="BI1241" s="1318"/>
      <c r="BJ1241" s="1318"/>
      <c r="BK1241" s="1318"/>
      <c r="BL1241" s="1318"/>
      <c r="BM1241" s="1318"/>
      <c r="BN1241" s="1318"/>
      <c r="BO1241" s="1318"/>
      <c r="BP1241" s="1318"/>
      <c r="BQ1241" s="1318"/>
      <c r="BR1241" s="1318"/>
      <c r="BS1241" s="1318"/>
      <c r="BT1241" s="1318"/>
      <c r="BU1241" s="1318"/>
      <c r="BV1241" s="1318"/>
      <c r="BW1241" s="1318"/>
      <c r="BX1241" s="1318"/>
      <c r="BY1241" s="1318"/>
      <c r="BZ1241" s="1318"/>
      <c r="CA1241" s="1318"/>
      <c r="CB1241" s="1318"/>
      <c r="CC1241" s="1318"/>
      <c r="CD1241" s="1318"/>
      <c r="CE1241" s="1318"/>
      <c r="CF1241" s="1318"/>
      <c r="CG1241" s="1318"/>
      <c r="CH1241" s="1378">
        <f t="shared" si="30"/>
        <v>0</v>
      </c>
      <c r="CI1241" s="1366"/>
    </row>
    <row r="1242" spans="1:87" s="386" customFormat="1" ht="24.95" customHeight="1">
      <c r="A1242" s="1701"/>
      <c r="B1242" s="2136"/>
      <c r="C1242" s="784"/>
      <c r="D1242" s="3517"/>
      <c r="E1242" s="656"/>
      <c r="F1242" s="1649"/>
      <c r="G1242" s="549"/>
      <c r="H1242" s="2155"/>
      <c r="I1242" s="1609"/>
      <c r="J1242" s="220"/>
      <c r="K1242" s="2207"/>
      <c r="L1242" s="2153"/>
      <c r="M1242" s="2305"/>
      <c r="N1242" s="393"/>
      <c r="O1242" s="394"/>
      <c r="P1242" s="389"/>
      <c r="Q1242" s="388"/>
      <c r="R1242" s="394"/>
      <c r="S1242" s="407"/>
      <c r="T1242" s="408"/>
      <c r="U1242" s="394"/>
      <c r="V1242" s="395"/>
      <c r="W1242" s="393"/>
      <c r="X1242" s="394"/>
      <c r="Y1242" s="407"/>
      <c r="Z1242" s="2160"/>
      <c r="AA1242" s="442"/>
      <c r="AB1242" s="752"/>
      <c r="AC1242" s="1173"/>
      <c r="AD1242" s="1796"/>
      <c r="AE1242" s="1317"/>
      <c r="AF1242" s="1362"/>
      <c r="AG1242" s="1318"/>
      <c r="AH1242" s="1318"/>
      <c r="AI1242" s="1318"/>
      <c r="AJ1242" s="1318"/>
      <c r="AK1242" s="1318"/>
      <c r="AL1242" s="1318"/>
      <c r="AM1242" s="1318"/>
      <c r="AN1242" s="1318"/>
      <c r="AO1242" s="1318"/>
      <c r="AP1242" s="1318"/>
      <c r="AQ1242" s="1318"/>
      <c r="AR1242" s="1318"/>
      <c r="AS1242" s="1318"/>
      <c r="AT1242" s="1318"/>
      <c r="AU1242" s="1318"/>
      <c r="AV1242" s="1318"/>
      <c r="AW1242" s="1318"/>
      <c r="AX1242" s="1318"/>
      <c r="AY1242" s="1318"/>
      <c r="AZ1242" s="1318"/>
      <c r="BA1242" s="1318"/>
      <c r="BB1242" s="1318"/>
      <c r="BC1242" s="1318"/>
      <c r="BD1242" s="1318"/>
      <c r="BE1242" s="1318"/>
      <c r="BF1242" s="1318"/>
      <c r="BG1242" s="1318"/>
      <c r="BH1242" s="1318"/>
      <c r="BI1242" s="1318"/>
      <c r="BJ1242" s="1318"/>
      <c r="BK1242" s="1318"/>
      <c r="BL1242" s="1318"/>
      <c r="BM1242" s="1318"/>
      <c r="BN1242" s="1318"/>
      <c r="BO1242" s="1318"/>
      <c r="BP1242" s="1318"/>
      <c r="BQ1242" s="1318"/>
      <c r="BR1242" s="1318"/>
      <c r="BS1242" s="1318"/>
      <c r="BT1242" s="1318"/>
      <c r="BU1242" s="1318"/>
      <c r="BV1242" s="1318"/>
      <c r="BW1242" s="1318"/>
      <c r="BX1242" s="1318"/>
      <c r="BY1242" s="1318"/>
      <c r="BZ1242" s="1318"/>
      <c r="CA1242" s="1318"/>
      <c r="CB1242" s="1318"/>
      <c r="CC1242" s="1318"/>
      <c r="CD1242" s="1318"/>
      <c r="CE1242" s="1318"/>
      <c r="CF1242" s="1318"/>
      <c r="CG1242" s="1318"/>
      <c r="CH1242" s="1378">
        <f t="shared" si="30"/>
        <v>0</v>
      </c>
      <c r="CI1242" s="1366"/>
    </row>
    <row r="1243" spans="1:87" s="386" customFormat="1" ht="109.5" customHeight="1">
      <c r="A1243" s="1701"/>
      <c r="B1243" s="2136"/>
      <c r="C1243" s="784"/>
      <c r="D1243" s="2212" t="s">
        <v>1585</v>
      </c>
      <c r="E1243" s="656"/>
      <c r="F1243" s="1649"/>
      <c r="G1243" s="549"/>
      <c r="H1243" s="2155"/>
      <c r="I1243" s="1609"/>
      <c r="J1243" s="220"/>
      <c r="K1243" s="2207" t="s">
        <v>1586</v>
      </c>
      <c r="L1243" s="2153"/>
      <c r="M1243" s="2305"/>
      <c r="N1243" s="393"/>
      <c r="O1243" s="394"/>
      <c r="P1243" s="389"/>
      <c r="Q1243" s="753"/>
      <c r="R1243" s="394"/>
      <c r="S1243" s="407"/>
      <c r="T1243" s="408"/>
      <c r="U1243" s="394"/>
      <c r="V1243" s="395"/>
      <c r="W1243" s="393"/>
      <c r="X1243" s="394"/>
      <c r="Y1243" s="407"/>
      <c r="Z1243" s="2160"/>
      <c r="AA1243" s="442"/>
      <c r="AB1243" s="752"/>
      <c r="AC1243" s="1173"/>
      <c r="AD1243" s="1796"/>
      <c r="AE1243" s="1317"/>
      <c r="AF1243" s="1362"/>
      <c r="AG1243" s="1318"/>
      <c r="AH1243" s="1318"/>
      <c r="AI1243" s="1318"/>
      <c r="AJ1243" s="1318"/>
      <c r="AK1243" s="1318"/>
      <c r="AL1243" s="1318"/>
      <c r="AM1243" s="1318"/>
      <c r="AN1243" s="1318"/>
      <c r="AO1243" s="1318"/>
      <c r="AP1243" s="1318"/>
      <c r="AQ1243" s="1318"/>
      <c r="AR1243" s="1318"/>
      <c r="AS1243" s="1318"/>
      <c r="AT1243" s="1318"/>
      <c r="AU1243" s="1318"/>
      <c r="AV1243" s="1318"/>
      <c r="AW1243" s="1318"/>
      <c r="AX1243" s="1318"/>
      <c r="AY1243" s="1318"/>
      <c r="AZ1243" s="1318"/>
      <c r="BA1243" s="1318"/>
      <c r="BB1243" s="1318"/>
      <c r="BC1243" s="1318"/>
      <c r="BD1243" s="1318"/>
      <c r="BE1243" s="1318"/>
      <c r="BF1243" s="1318"/>
      <c r="BG1243" s="1318"/>
      <c r="BH1243" s="1318"/>
      <c r="BI1243" s="1318"/>
      <c r="BJ1243" s="1318"/>
      <c r="BK1243" s="1318"/>
      <c r="BL1243" s="1318"/>
      <c r="BM1243" s="1318"/>
      <c r="BN1243" s="1318"/>
      <c r="BO1243" s="1318"/>
      <c r="BP1243" s="1318"/>
      <c r="BQ1243" s="1318"/>
      <c r="BR1243" s="1318"/>
      <c r="BS1243" s="1318"/>
      <c r="BT1243" s="1318"/>
      <c r="BU1243" s="1318"/>
      <c r="BV1243" s="1318"/>
      <c r="BW1243" s="1318"/>
      <c r="BX1243" s="1318"/>
      <c r="BY1243" s="1318"/>
      <c r="BZ1243" s="1318"/>
      <c r="CA1243" s="1318"/>
      <c r="CB1243" s="1318"/>
      <c r="CC1243" s="1318"/>
      <c r="CD1243" s="1318"/>
      <c r="CE1243" s="1318"/>
      <c r="CF1243" s="1318"/>
      <c r="CG1243" s="1318"/>
      <c r="CH1243" s="1378">
        <f t="shared" si="30"/>
        <v>0</v>
      </c>
      <c r="CI1243" s="1366"/>
    </row>
    <row r="1244" spans="1:87" s="386" customFormat="1" ht="84" customHeight="1">
      <c r="A1244" s="1701"/>
      <c r="B1244" s="2136"/>
      <c r="C1244" s="784"/>
      <c r="D1244" s="1649"/>
      <c r="E1244" s="656"/>
      <c r="F1244" s="1649"/>
      <c r="G1244" s="549"/>
      <c r="H1244" s="2155"/>
      <c r="I1244" s="1584"/>
      <c r="J1244" s="220"/>
      <c r="K1244" s="2207" t="s">
        <v>1587</v>
      </c>
      <c r="L1244" s="2153"/>
      <c r="M1244" s="2305"/>
      <c r="N1244" s="393"/>
      <c r="O1244" s="394"/>
      <c r="P1244" s="395"/>
      <c r="Q1244" s="753"/>
      <c r="R1244" s="389"/>
      <c r="S1244" s="407"/>
      <c r="T1244" s="408"/>
      <c r="U1244" s="394"/>
      <c r="V1244" s="395"/>
      <c r="W1244" s="393"/>
      <c r="X1244" s="394"/>
      <c r="Y1244" s="407"/>
      <c r="Z1244" s="2160"/>
      <c r="AA1244" s="442"/>
      <c r="AB1244" s="752"/>
      <c r="AC1244" s="1173"/>
      <c r="AD1244" s="1796"/>
      <c r="AE1244" s="1317"/>
      <c r="AF1244" s="1362"/>
      <c r="AG1244" s="1318"/>
      <c r="AH1244" s="1318"/>
      <c r="AI1244" s="1318"/>
      <c r="AJ1244" s="1318"/>
      <c r="AK1244" s="1318"/>
      <c r="AL1244" s="1318"/>
      <c r="AM1244" s="1318"/>
      <c r="AN1244" s="1318"/>
      <c r="AO1244" s="1318"/>
      <c r="AP1244" s="1318"/>
      <c r="AQ1244" s="1318"/>
      <c r="AR1244" s="1318"/>
      <c r="AS1244" s="1318"/>
      <c r="AT1244" s="1318"/>
      <c r="AU1244" s="1318"/>
      <c r="AV1244" s="1318"/>
      <c r="AW1244" s="1318"/>
      <c r="AX1244" s="1318"/>
      <c r="AY1244" s="1318"/>
      <c r="AZ1244" s="1318"/>
      <c r="BA1244" s="1318"/>
      <c r="BB1244" s="1318"/>
      <c r="BC1244" s="1318"/>
      <c r="BD1244" s="1318"/>
      <c r="BE1244" s="1318"/>
      <c r="BF1244" s="1318"/>
      <c r="BG1244" s="1318"/>
      <c r="BH1244" s="1318"/>
      <c r="BI1244" s="1318"/>
      <c r="BJ1244" s="1318"/>
      <c r="BK1244" s="1318"/>
      <c r="BL1244" s="1318"/>
      <c r="BM1244" s="1318"/>
      <c r="BN1244" s="1318"/>
      <c r="BO1244" s="1318"/>
      <c r="BP1244" s="1318"/>
      <c r="BQ1244" s="1318"/>
      <c r="BR1244" s="1318"/>
      <c r="BS1244" s="1318"/>
      <c r="BT1244" s="1318"/>
      <c r="BU1244" s="1318"/>
      <c r="BV1244" s="1318"/>
      <c r="BW1244" s="1318"/>
      <c r="BX1244" s="1318"/>
      <c r="BY1244" s="1318"/>
      <c r="BZ1244" s="1318"/>
      <c r="CA1244" s="1318"/>
      <c r="CB1244" s="1318"/>
      <c r="CC1244" s="1318"/>
      <c r="CD1244" s="1318"/>
      <c r="CE1244" s="1318"/>
      <c r="CF1244" s="1318"/>
      <c r="CG1244" s="1318"/>
      <c r="CH1244" s="1378">
        <f t="shared" si="30"/>
        <v>0</v>
      </c>
      <c r="CI1244" s="1366"/>
    </row>
    <row r="1245" spans="1:87" s="386" customFormat="1" ht="24.95" customHeight="1">
      <c r="A1245" s="1701"/>
      <c r="B1245" s="2136"/>
      <c r="C1245" s="784"/>
      <c r="D1245" s="2185"/>
      <c r="E1245" s="656"/>
      <c r="F1245" s="1649"/>
      <c r="G1245" s="549"/>
      <c r="H1245" s="2155"/>
      <c r="I1245" s="1585"/>
      <c r="J1245" s="272"/>
      <c r="K1245" s="2173"/>
      <c r="L1245" s="2174"/>
      <c r="M1245" s="141"/>
      <c r="N1245" s="398"/>
      <c r="O1245" s="396"/>
      <c r="P1245" s="411"/>
      <c r="Q1245" s="398"/>
      <c r="R1245" s="396"/>
      <c r="S1245" s="397"/>
      <c r="T1245" s="399"/>
      <c r="U1245" s="396"/>
      <c r="V1245" s="411"/>
      <c r="W1245" s="398"/>
      <c r="X1245" s="396"/>
      <c r="Y1245" s="397"/>
      <c r="Z1245" s="2193"/>
      <c r="AA1245" s="570"/>
      <c r="AB1245" s="456"/>
      <c r="AC1245" s="561"/>
      <c r="AD1245" s="1797"/>
      <c r="AE1245" s="1317"/>
      <c r="AF1245" s="1362"/>
      <c r="AG1245" s="1318"/>
      <c r="AH1245" s="1318"/>
      <c r="AI1245" s="1318"/>
      <c r="AJ1245" s="1318"/>
      <c r="AK1245" s="1318"/>
      <c r="AL1245" s="1318"/>
      <c r="AM1245" s="1318"/>
      <c r="AN1245" s="1318"/>
      <c r="AO1245" s="1318"/>
      <c r="AP1245" s="1318"/>
      <c r="AQ1245" s="1318"/>
      <c r="AR1245" s="1318"/>
      <c r="AS1245" s="1318"/>
      <c r="AT1245" s="1318"/>
      <c r="AU1245" s="1318"/>
      <c r="AV1245" s="1318"/>
      <c r="AW1245" s="1318"/>
      <c r="AX1245" s="1318"/>
      <c r="AY1245" s="1318"/>
      <c r="AZ1245" s="1318"/>
      <c r="BA1245" s="1318"/>
      <c r="BB1245" s="1318"/>
      <c r="BC1245" s="1318"/>
      <c r="BD1245" s="1318"/>
      <c r="BE1245" s="1318"/>
      <c r="BF1245" s="1318"/>
      <c r="BG1245" s="1318"/>
      <c r="BH1245" s="1318"/>
      <c r="BI1245" s="1318"/>
      <c r="BJ1245" s="1318"/>
      <c r="BK1245" s="1318"/>
      <c r="BL1245" s="1318"/>
      <c r="BM1245" s="1318"/>
      <c r="BN1245" s="1318"/>
      <c r="BO1245" s="1318"/>
      <c r="BP1245" s="1318"/>
      <c r="BQ1245" s="1318"/>
      <c r="BR1245" s="1318"/>
      <c r="BS1245" s="1318"/>
      <c r="BT1245" s="1318"/>
      <c r="BU1245" s="1318"/>
      <c r="BV1245" s="1318"/>
      <c r="BW1245" s="1318"/>
      <c r="BX1245" s="1318"/>
      <c r="BY1245" s="1318"/>
      <c r="BZ1245" s="1318"/>
      <c r="CA1245" s="1318"/>
      <c r="CB1245" s="1318"/>
      <c r="CC1245" s="1318"/>
      <c r="CD1245" s="1318"/>
      <c r="CE1245" s="1318"/>
      <c r="CF1245" s="1318"/>
      <c r="CG1245" s="1318"/>
      <c r="CH1245" s="1378">
        <f t="shared" si="30"/>
        <v>0</v>
      </c>
      <c r="CI1245" s="1366"/>
    </row>
    <row r="1246" spans="1:87" s="386" customFormat="1" ht="56.25" customHeight="1">
      <c r="A1246" s="1701"/>
      <c r="B1246" s="2136"/>
      <c r="C1246" s="784"/>
      <c r="D1246" s="2185"/>
      <c r="E1246" s="656"/>
      <c r="F1246" s="1649"/>
      <c r="G1246" s="549"/>
      <c r="H1246" s="2155"/>
      <c r="I1246" s="1989">
        <v>237</v>
      </c>
      <c r="J1246" s="220">
        <v>19</v>
      </c>
      <c r="K1246" s="3144" t="s">
        <v>1588</v>
      </c>
      <c r="L1246" s="3123" t="s">
        <v>1589</v>
      </c>
      <c r="M1246" s="3179" t="s">
        <v>1590</v>
      </c>
      <c r="N1246" s="393"/>
      <c r="O1246" s="394"/>
      <c r="P1246" s="395"/>
      <c r="Q1246" s="478"/>
      <c r="R1246" s="404"/>
      <c r="S1246" s="408"/>
      <c r="T1246" s="403"/>
      <c r="U1246" s="418"/>
      <c r="V1246" s="380"/>
      <c r="W1246" s="388"/>
      <c r="X1246" s="394"/>
      <c r="Y1246" s="407"/>
      <c r="Z1246" s="2160"/>
      <c r="AA1246" s="442"/>
      <c r="AB1246" s="752"/>
      <c r="AC1246" s="1173"/>
      <c r="AD1246" s="1796"/>
      <c r="AE1246" s="1317"/>
      <c r="AF1246" s="1362"/>
      <c r="AG1246" s="1318"/>
      <c r="AH1246" s="1318"/>
      <c r="AI1246" s="1318"/>
      <c r="AJ1246" s="1318"/>
      <c r="AK1246" s="1318"/>
      <c r="AL1246" s="1318"/>
      <c r="AM1246" s="1318"/>
      <c r="AN1246" s="1318"/>
      <c r="AO1246" s="1318"/>
      <c r="AP1246" s="1318"/>
      <c r="AQ1246" s="1318"/>
      <c r="AR1246" s="1318"/>
      <c r="AS1246" s="1318"/>
      <c r="AT1246" s="1318"/>
      <c r="AU1246" s="1318"/>
      <c r="AV1246" s="1318"/>
      <c r="AW1246" s="1318"/>
      <c r="AX1246" s="1318"/>
      <c r="AY1246" s="1318"/>
      <c r="AZ1246" s="1318"/>
      <c r="BA1246" s="1318"/>
      <c r="BB1246" s="1318"/>
      <c r="BC1246" s="1318"/>
      <c r="BD1246" s="1318"/>
      <c r="BE1246" s="1318"/>
      <c r="BF1246" s="1318"/>
      <c r="BG1246" s="1318"/>
      <c r="BH1246" s="1318"/>
      <c r="BI1246" s="1318"/>
      <c r="BJ1246" s="1318"/>
      <c r="BK1246" s="1318"/>
      <c r="BL1246" s="1318"/>
      <c r="BM1246" s="1318"/>
      <c r="BN1246" s="1318"/>
      <c r="BO1246" s="1318"/>
      <c r="BP1246" s="1318"/>
      <c r="BQ1246" s="1318"/>
      <c r="BR1246" s="1318"/>
      <c r="BS1246" s="1318"/>
      <c r="BT1246" s="1318"/>
      <c r="BU1246" s="1318"/>
      <c r="BV1246" s="1318"/>
      <c r="BW1246" s="1318"/>
      <c r="BX1246" s="1318"/>
      <c r="BY1246" s="1318"/>
      <c r="BZ1246" s="1318"/>
      <c r="CA1246" s="1318"/>
      <c r="CB1246" s="1318"/>
      <c r="CC1246" s="1318"/>
      <c r="CD1246" s="1318"/>
      <c r="CE1246" s="1318"/>
      <c r="CF1246" s="1318"/>
      <c r="CG1246" s="1318"/>
      <c r="CH1246" s="1378">
        <f t="shared" si="30"/>
        <v>0</v>
      </c>
      <c r="CI1246" s="1366"/>
    </row>
    <row r="1247" spans="1:87" s="386" customFormat="1" ht="50.25" customHeight="1">
      <c r="A1247" s="1701"/>
      <c r="B1247" s="2136"/>
      <c r="C1247" s="784"/>
      <c r="D1247" s="2185"/>
      <c r="E1247" s="656"/>
      <c r="F1247" s="1649"/>
      <c r="G1247" s="549"/>
      <c r="H1247" s="2155"/>
      <c r="I1247" s="1989"/>
      <c r="J1247" s="220"/>
      <c r="K1247" s="3110"/>
      <c r="L1247" s="3105"/>
      <c r="M1247" s="3106"/>
      <c r="N1247" s="393"/>
      <c r="O1247" s="394"/>
      <c r="P1247" s="395"/>
      <c r="Q1247" s="393"/>
      <c r="R1247" s="394"/>
      <c r="S1247" s="407"/>
      <c r="T1247" s="408"/>
      <c r="U1247" s="381"/>
      <c r="V1247" s="389"/>
      <c r="W1247" s="388"/>
      <c r="X1247" s="394"/>
      <c r="Y1247" s="407"/>
      <c r="Z1247" s="2160"/>
      <c r="AA1247" s="442"/>
      <c r="AB1247" s="752"/>
      <c r="AC1247" s="1173"/>
      <c r="AD1247" s="1796"/>
      <c r="AE1247" s="1317"/>
      <c r="AF1247" s="1362"/>
      <c r="AG1247" s="1318"/>
      <c r="AH1247" s="1318"/>
      <c r="AI1247" s="1318"/>
      <c r="AJ1247" s="1318"/>
      <c r="AK1247" s="1318"/>
      <c r="AL1247" s="1318"/>
      <c r="AM1247" s="1318"/>
      <c r="AN1247" s="1318"/>
      <c r="AO1247" s="1318"/>
      <c r="AP1247" s="1318"/>
      <c r="AQ1247" s="1318"/>
      <c r="AR1247" s="1318"/>
      <c r="AS1247" s="1318"/>
      <c r="AT1247" s="1318"/>
      <c r="AU1247" s="1318"/>
      <c r="AV1247" s="1318"/>
      <c r="AW1247" s="1318"/>
      <c r="AX1247" s="1318"/>
      <c r="AY1247" s="1318"/>
      <c r="AZ1247" s="1318"/>
      <c r="BA1247" s="1318"/>
      <c r="BB1247" s="1318"/>
      <c r="BC1247" s="1318"/>
      <c r="BD1247" s="1318"/>
      <c r="BE1247" s="1318"/>
      <c r="BF1247" s="1318"/>
      <c r="BG1247" s="1318"/>
      <c r="BH1247" s="1318"/>
      <c r="BI1247" s="1318"/>
      <c r="BJ1247" s="1318"/>
      <c r="BK1247" s="1318"/>
      <c r="BL1247" s="1318"/>
      <c r="BM1247" s="1318"/>
      <c r="BN1247" s="1318"/>
      <c r="BO1247" s="1318"/>
      <c r="BP1247" s="1318"/>
      <c r="BQ1247" s="1318"/>
      <c r="BR1247" s="1318"/>
      <c r="BS1247" s="1318"/>
      <c r="BT1247" s="1318"/>
      <c r="BU1247" s="1318"/>
      <c r="BV1247" s="1318"/>
      <c r="BW1247" s="1318"/>
      <c r="BX1247" s="1318"/>
      <c r="BY1247" s="1318"/>
      <c r="BZ1247" s="1318"/>
      <c r="CA1247" s="1318"/>
      <c r="CB1247" s="1318"/>
      <c r="CC1247" s="1318"/>
      <c r="CD1247" s="1318"/>
      <c r="CE1247" s="1318"/>
      <c r="CF1247" s="1318"/>
      <c r="CG1247" s="1318"/>
      <c r="CH1247" s="1378">
        <f t="shared" si="30"/>
        <v>0</v>
      </c>
      <c r="CI1247" s="1366"/>
    </row>
    <row r="1248" spans="1:87" s="386" customFormat="1" ht="24.95" customHeight="1">
      <c r="A1248" s="1701"/>
      <c r="B1248" s="2136"/>
      <c r="C1248" s="784"/>
      <c r="D1248" s="2185"/>
      <c r="E1248" s="656"/>
      <c r="F1248" s="1649"/>
      <c r="G1248" s="549"/>
      <c r="H1248" s="2155"/>
      <c r="I1248" s="1989"/>
      <c r="J1248" s="220"/>
      <c r="K1248" s="2145"/>
      <c r="L1248" s="2153"/>
      <c r="M1248" s="2305"/>
      <c r="N1248" s="393"/>
      <c r="O1248" s="394"/>
      <c r="P1248" s="395"/>
      <c r="Q1248" s="393"/>
      <c r="R1248" s="394"/>
      <c r="S1248" s="407"/>
      <c r="T1248" s="408"/>
      <c r="U1248" s="394"/>
      <c r="V1248" s="395"/>
      <c r="W1248" s="393"/>
      <c r="X1248" s="394"/>
      <c r="Y1248" s="407"/>
      <c r="Z1248" s="2160"/>
      <c r="AA1248" s="442"/>
      <c r="AB1248" s="752"/>
      <c r="AC1248" s="1173"/>
      <c r="AD1248" s="1796"/>
      <c r="AE1248" s="1317"/>
      <c r="AF1248" s="1362"/>
      <c r="AG1248" s="1318"/>
      <c r="AH1248" s="1318"/>
      <c r="AI1248" s="1318"/>
      <c r="AJ1248" s="1318"/>
      <c r="AK1248" s="1318"/>
      <c r="AL1248" s="1318"/>
      <c r="AM1248" s="1318"/>
      <c r="AN1248" s="1318"/>
      <c r="AO1248" s="1318"/>
      <c r="AP1248" s="1318"/>
      <c r="AQ1248" s="1318"/>
      <c r="AR1248" s="1318"/>
      <c r="AS1248" s="1318"/>
      <c r="AT1248" s="1318"/>
      <c r="AU1248" s="1318"/>
      <c r="AV1248" s="1318"/>
      <c r="AW1248" s="1318"/>
      <c r="AX1248" s="1318"/>
      <c r="AY1248" s="1318"/>
      <c r="AZ1248" s="1318"/>
      <c r="BA1248" s="1318"/>
      <c r="BB1248" s="1318"/>
      <c r="BC1248" s="1318"/>
      <c r="BD1248" s="1318"/>
      <c r="BE1248" s="1318"/>
      <c r="BF1248" s="1318"/>
      <c r="BG1248" s="1318"/>
      <c r="BH1248" s="1318"/>
      <c r="BI1248" s="1318"/>
      <c r="BJ1248" s="1318"/>
      <c r="BK1248" s="1318"/>
      <c r="BL1248" s="1318"/>
      <c r="BM1248" s="1318"/>
      <c r="BN1248" s="1318"/>
      <c r="BO1248" s="1318"/>
      <c r="BP1248" s="1318"/>
      <c r="BQ1248" s="1318"/>
      <c r="BR1248" s="1318"/>
      <c r="BS1248" s="1318"/>
      <c r="BT1248" s="1318"/>
      <c r="BU1248" s="1318"/>
      <c r="BV1248" s="1318"/>
      <c r="BW1248" s="1318"/>
      <c r="BX1248" s="1318"/>
      <c r="BY1248" s="1318"/>
      <c r="BZ1248" s="1318"/>
      <c r="CA1248" s="1318"/>
      <c r="CB1248" s="1318"/>
      <c r="CC1248" s="1318"/>
      <c r="CD1248" s="1318"/>
      <c r="CE1248" s="1318"/>
      <c r="CF1248" s="1318"/>
      <c r="CG1248" s="1318"/>
      <c r="CH1248" s="1378">
        <f t="shared" si="30"/>
        <v>0</v>
      </c>
      <c r="CI1248" s="1366" t="s">
        <v>2350</v>
      </c>
    </row>
    <row r="1249" spans="1:87" s="386" customFormat="1" ht="26.25" customHeight="1" thickBot="1">
      <c r="A1249" s="2400"/>
      <c r="B1249" s="3117" t="s">
        <v>2481</v>
      </c>
      <c r="C1249" s="3117"/>
      <c r="D1249" s="3117"/>
      <c r="E1249" s="3117"/>
      <c r="F1249" s="3117"/>
      <c r="G1249" s="3117"/>
      <c r="H1249" s="3117"/>
      <c r="I1249" s="3117"/>
      <c r="J1249" s="3117"/>
      <c r="K1249" s="3117"/>
      <c r="L1249" s="3117"/>
      <c r="M1249" s="3117"/>
      <c r="N1249" s="3117"/>
      <c r="O1249" s="3117"/>
      <c r="P1249" s="3117"/>
      <c r="Q1249" s="3117"/>
      <c r="R1249" s="3117"/>
      <c r="S1249" s="3117"/>
      <c r="T1249" s="3117"/>
      <c r="U1249" s="3117"/>
      <c r="V1249" s="3117"/>
      <c r="W1249" s="3117"/>
      <c r="X1249" s="3117"/>
      <c r="Y1249" s="3117"/>
      <c r="Z1249" s="3117"/>
      <c r="AA1249" s="3118"/>
      <c r="AB1249" s="2389"/>
      <c r="AC1249" s="2390"/>
      <c r="AD1249" s="2572">
        <f>+SUM(AD1236:AD1248)</f>
        <v>0</v>
      </c>
      <c r="AE1249" s="1364">
        <f>SUM(AE1081:AE1248)</f>
        <v>0</v>
      </c>
      <c r="AF1249" s="1497"/>
      <c r="AG1249" s="1365">
        <f t="shared" ref="AG1249:CG1249" si="31">SUM(AG1081:AG1248)</f>
        <v>0</v>
      </c>
      <c r="AH1249" s="1365">
        <f t="shared" si="31"/>
        <v>0</v>
      </c>
      <c r="AI1249" s="1365">
        <f t="shared" si="31"/>
        <v>0</v>
      </c>
      <c r="AJ1249" s="1365">
        <f t="shared" si="31"/>
        <v>0</v>
      </c>
      <c r="AK1249" s="1365">
        <f t="shared" si="31"/>
        <v>0</v>
      </c>
      <c r="AL1249" s="1365">
        <f t="shared" si="31"/>
        <v>0</v>
      </c>
      <c r="AM1249" s="1365">
        <f t="shared" si="31"/>
        <v>0</v>
      </c>
      <c r="AN1249" s="1365">
        <f t="shared" si="31"/>
        <v>0</v>
      </c>
      <c r="AO1249" s="1365"/>
      <c r="AP1249" s="1365">
        <f t="shared" si="31"/>
        <v>0</v>
      </c>
      <c r="AQ1249" s="1365">
        <f t="shared" si="31"/>
        <v>0</v>
      </c>
      <c r="AR1249" s="1365">
        <f t="shared" si="31"/>
        <v>0</v>
      </c>
      <c r="AS1249" s="1365">
        <f t="shared" si="31"/>
        <v>0</v>
      </c>
      <c r="AT1249" s="1365">
        <f t="shared" si="31"/>
        <v>0</v>
      </c>
      <c r="AU1249" s="1365">
        <f t="shared" si="31"/>
        <v>0</v>
      </c>
      <c r="AV1249" s="1365">
        <f t="shared" si="31"/>
        <v>0</v>
      </c>
      <c r="AW1249" s="1365">
        <f t="shared" si="31"/>
        <v>0</v>
      </c>
      <c r="AX1249" s="1365">
        <f t="shared" si="31"/>
        <v>0</v>
      </c>
      <c r="AY1249" s="1365">
        <f t="shared" si="31"/>
        <v>730000</v>
      </c>
      <c r="AZ1249" s="1365">
        <f t="shared" si="31"/>
        <v>0</v>
      </c>
      <c r="BA1249" s="1365">
        <f t="shared" si="31"/>
        <v>24000</v>
      </c>
      <c r="BB1249" s="1365">
        <f t="shared" si="31"/>
        <v>0</v>
      </c>
      <c r="BC1249" s="1365">
        <f t="shared" si="31"/>
        <v>0</v>
      </c>
      <c r="BD1249" s="1365">
        <f t="shared" si="31"/>
        <v>0</v>
      </c>
      <c r="BE1249" s="1365">
        <f t="shared" si="31"/>
        <v>4500</v>
      </c>
      <c r="BF1249" s="1365">
        <f t="shared" si="31"/>
        <v>0</v>
      </c>
      <c r="BG1249" s="1365">
        <f t="shared" si="31"/>
        <v>0</v>
      </c>
      <c r="BH1249" s="1365">
        <f t="shared" si="31"/>
        <v>0</v>
      </c>
      <c r="BI1249" s="1365">
        <f t="shared" si="31"/>
        <v>0</v>
      </c>
      <c r="BJ1249" s="1365">
        <f t="shared" si="31"/>
        <v>0</v>
      </c>
      <c r="BK1249" s="1365">
        <f t="shared" si="31"/>
        <v>1200</v>
      </c>
      <c r="BL1249" s="1365">
        <f t="shared" si="31"/>
        <v>0</v>
      </c>
      <c r="BM1249" s="1365">
        <f t="shared" si="31"/>
        <v>0</v>
      </c>
      <c r="BN1249" s="1365">
        <f t="shared" si="31"/>
        <v>0</v>
      </c>
      <c r="BO1249" s="1365">
        <f t="shared" si="31"/>
        <v>0</v>
      </c>
      <c r="BP1249" s="1365">
        <f t="shared" si="31"/>
        <v>16010</v>
      </c>
      <c r="BQ1249" s="1365">
        <f t="shared" si="31"/>
        <v>350300</v>
      </c>
      <c r="BR1249" s="1365">
        <f t="shared" si="31"/>
        <v>707500</v>
      </c>
      <c r="BS1249" s="1365">
        <f t="shared" si="31"/>
        <v>0</v>
      </c>
      <c r="BT1249" s="1365"/>
      <c r="BU1249" s="1365">
        <f t="shared" si="31"/>
        <v>0</v>
      </c>
      <c r="BV1249" s="1365">
        <f t="shared" si="31"/>
        <v>24000</v>
      </c>
      <c r="BW1249" s="1365">
        <f t="shared" si="31"/>
        <v>1186000</v>
      </c>
      <c r="BX1249" s="1365">
        <f t="shared" si="31"/>
        <v>0</v>
      </c>
      <c r="BY1249" s="1365">
        <f t="shared" si="31"/>
        <v>0</v>
      </c>
      <c r="BZ1249" s="1365">
        <f t="shared" si="31"/>
        <v>348000</v>
      </c>
      <c r="CA1249" s="1365">
        <f t="shared" si="31"/>
        <v>0</v>
      </c>
      <c r="CB1249" s="1365">
        <f t="shared" si="31"/>
        <v>0</v>
      </c>
      <c r="CC1249" s="1365">
        <f t="shared" si="31"/>
        <v>103600</v>
      </c>
      <c r="CD1249" s="1365">
        <f t="shared" si="31"/>
        <v>0</v>
      </c>
      <c r="CE1249" s="1365">
        <f t="shared" si="31"/>
        <v>2500</v>
      </c>
      <c r="CF1249" s="1365">
        <f t="shared" si="31"/>
        <v>35000</v>
      </c>
      <c r="CG1249" s="1365">
        <f t="shared" si="31"/>
        <v>1422120</v>
      </c>
      <c r="CH1249" s="1380">
        <f t="shared" si="30"/>
        <v>4954730</v>
      </c>
      <c r="CI1249" s="1381">
        <f>+AD1249+AD1235+AD1104</f>
        <v>4954730</v>
      </c>
    </row>
    <row r="1250" spans="1:87" ht="36" customHeight="1">
      <c r="A1250" s="1701">
        <v>28</v>
      </c>
      <c r="B1250" s="2136">
        <v>1</v>
      </c>
      <c r="C1250" s="3088" t="s">
        <v>1591</v>
      </c>
      <c r="D1250" s="132" t="s">
        <v>622</v>
      </c>
      <c r="E1250" s="3088" t="s">
        <v>1592</v>
      </c>
      <c r="F1250" s="3088" t="s">
        <v>1593</v>
      </c>
      <c r="G1250" s="3129" t="s">
        <v>1594</v>
      </c>
      <c r="H1250" s="3100" t="s">
        <v>2572</v>
      </c>
      <c r="I1250" s="1989">
        <v>238</v>
      </c>
      <c r="J1250" s="785">
        <v>1</v>
      </c>
      <c r="K1250" s="3290" t="s">
        <v>1595</v>
      </c>
      <c r="L1250" s="3206" t="s">
        <v>1596</v>
      </c>
      <c r="M1250" s="3207" t="s">
        <v>1597</v>
      </c>
      <c r="N1250" s="2001"/>
      <c r="O1250" s="2002"/>
      <c r="P1250" s="2005"/>
      <c r="Q1250" s="134"/>
      <c r="R1250" s="135"/>
      <c r="S1250" s="136"/>
      <c r="T1250" s="786"/>
      <c r="U1250" s="135"/>
      <c r="V1250" s="787"/>
      <c r="W1250" s="134"/>
      <c r="X1250" s="135"/>
      <c r="Y1250" s="136"/>
      <c r="Z1250" s="2208"/>
      <c r="AA1250" s="2376"/>
      <c r="AB1250" s="2377"/>
      <c r="AC1250" s="2573"/>
      <c r="AD1250" s="2574"/>
      <c r="AE1250" s="1317"/>
      <c r="AF1250" s="1362"/>
      <c r="AG1250" s="1318"/>
      <c r="AH1250" s="1318"/>
      <c r="AI1250" s="1318"/>
      <c r="AJ1250" s="1318"/>
      <c r="AK1250" s="1318"/>
      <c r="AL1250" s="1318"/>
      <c r="AM1250" s="1318"/>
      <c r="AN1250" s="1318"/>
      <c r="AO1250" s="1318"/>
      <c r="AP1250" s="1318"/>
      <c r="AQ1250" s="1318"/>
      <c r="AR1250" s="1318"/>
      <c r="AS1250" s="1318"/>
      <c r="AT1250" s="1318"/>
      <c r="AU1250" s="1318"/>
      <c r="AV1250" s="1318"/>
      <c r="AW1250" s="1318"/>
      <c r="AX1250" s="1318"/>
      <c r="AY1250" s="1318"/>
      <c r="AZ1250" s="1318"/>
      <c r="BA1250" s="1318"/>
      <c r="BB1250" s="1318"/>
      <c r="BC1250" s="1318"/>
      <c r="BD1250" s="1318"/>
      <c r="BE1250" s="1318"/>
      <c r="BF1250" s="1318"/>
      <c r="BG1250" s="1318"/>
      <c r="BH1250" s="1318"/>
      <c r="BI1250" s="1318"/>
      <c r="BJ1250" s="1318"/>
      <c r="BK1250" s="1318"/>
      <c r="BL1250" s="1318"/>
      <c r="BM1250" s="1318"/>
      <c r="BN1250" s="1318"/>
      <c r="BO1250" s="1318"/>
      <c r="BP1250" s="1318"/>
      <c r="BQ1250" s="1318"/>
      <c r="BR1250" s="1318"/>
      <c r="BS1250" s="1318"/>
      <c r="BT1250" s="1318"/>
      <c r="BU1250" s="1318"/>
      <c r="BV1250" s="1318"/>
      <c r="BW1250" s="1318"/>
      <c r="BX1250" s="1318"/>
      <c r="BY1250" s="1318"/>
      <c r="BZ1250" s="1318"/>
      <c r="CA1250" s="1318"/>
      <c r="CB1250" s="1318"/>
      <c r="CC1250" s="1318"/>
      <c r="CD1250" s="1318"/>
      <c r="CE1250" s="1318"/>
      <c r="CF1250" s="1318"/>
      <c r="CG1250" s="1318"/>
      <c r="CH1250" s="1378">
        <f t="shared" si="30"/>
        <v>0</v>
      </c>
    </row>
    <row r="1251" spans="1:87" ht="83.25" customHeight="1">
      <c r="A1251" s="1701"/>
      <c r="B1251" s="2136"/>
      <c r="C1251" s="3085"/>
      <c r="D1251" s="3085" t="s">
        <v>1598</v>
      </c>
      <c r="E1251" s="3085"/>
      <c r="F1251" s="3085"/>
      <c r="G1251" s="3130"/>
      <c r="H1251" s="3096"/>
      <c r="I1251" s="1989"/>
      <c r="J1251" s="220"/>
      <c r="K1251" s="3104"/>
      <c r="L1251" s="3105"/>
      <c r="M1251" s="3106"/>
      <c r="N1251" s="290"/>
      <c r="O1251" s="291"/>
      <c r="P1251" s="293"/>
      <c r="Q1251" s="138"/>
      <c r="R1251" s="139"/>
      <c r="S1251" s="140"/>
      <c r="T1251" s="183"/>
      <c r="U1251" s="139"/>
      <c r="V1251" s="168"/>
      <c r="W1251" s="138"/>
      <c r="X1251" s="139"/>
      <c r="Y1251" s="140"/>
      <c r="Z1251" s="2160"/>
      <c r="AA1251" s="261"/>
      <c r="AB1251" s="262"/>
      <c r="AC1251" s="926"/>
      <c r="AD1251" s="1830"/>
      <c r="AE1251" s="1317"/>
      <c r="AF1251" s="1362"/>
      <c r="AG1251" s="1318"/>
      <c r="AH1251" s="1318"/>
      <c r="AI1251" s="1318"/>
      <c r="AJ1251" s="1318"/>
      <c r="AK1251" s="1318"/>
      <c r="AL1251" s="1318"/>
      <c r="AM1251" s="1318"/>
      <c r="AN1251" s="1318"/>
      <c r="AO1251" s="1318"/>
      <c r="AP1251" s="1318"/>
      <c r="AQ1251" s="1318"/>
      <c r="AR1251" s="1318"/>
      <c r="AS1251" s="1318"/>
      <c r="AT1251" s="1318"/>
      <c r="AU1251" s="1318"/>
      <c r="AV1251" s="1318"/>
      <c r="AW1251" s="1318"/>
      <c r="AX1251" s="1318"/>
      <c r="AY1251" s="1318"/>
      <c r="AZ1251" s="1318"/>
      <c r="BA1251" s="1318"/>
      <c r="BB1251" s="1318"/>
      <c r="BC1251" s="1318"/>
      <c r="BD1251" s="1318"/>
      <c r="BE1251" s="1318"/>
      <c r="BF1251" s="1318"/>
      <c r="BG1251" s="1318"/>
      <c r="BH1251" s="1318"/>
      <c r="BI1251" s="1318"/>
      <c r="BJ1251" s="1318"/>
      <c r="BK1251" s="1318"/>
      <c r="BL1251" s="1318"/>
      <c r="BM1251" s="1318"/>
      <c r="BN1251" s="1318"/>
      <c r="BO1251" s="1318"/>
      <c r="BP1251" s="1318"/>
      <c r="BQ1251" s="1318"/>
      <c r="BR1251" s="1318"/>
      <c r="BS1251" s="1318"/>
      <c r="BT1251" s="1318"/>
      <c r="BU1251" s="1318"/>
      <c r="BV1251" s="1318"/>
      <c r="BW1251" s="1318"/>
      <c r="BX1251" s="1318"/>
      <c r="BY1251" s="1318"/>
      <c r="BZ1251" s="1318"/>
      <c r="CA1251" s="1318"/>
      <c r="CB1251" s="1318"/>
      <c r="CC1251" s="1318"/>
      <c r="CD1251" s="1318"/>
      <c r="CE1251" s="1318"/>
      <c r="CF1251" s="1318"/>
      <c r="CG1251" s="1318"/>
      <c r="CH1251" s="1378">
        <f t="shared" si="30"/>
        <v>0</v>
      </c>
    </row>
    <row r="1252" spans="1:87" ht="294.75" customHeight="1">
      <c r="A1252" s="1701"/>
      <c r="B1252" s="2136"/>
      <c r="C1252" s="3085"/>
      <c r="D1252" s="3085"/>
      <c r="E1252" s="3085"/>
      <c r="F1252" s="3085"/>
      <c r="G1252" s="3130"/>
      <c r="H1252" s="3096"/>
      <c r="I1252" s="1989"/>
      <c r="J1252" s="220"/>
      <c r="K1252" s="2145"/>
      <c r="L1252" s="2174"/>
      <c r="M1252" s="141"/>
      <c r="N1252" s="294"/>
      <c r="O1252" s="295"/>
      <c r="P1252" s="297"/>
      <c r="Q1252" s="142"/>
      <c r="R1252" s="143"/>
      <c r="S1252" s="144"/>
      <c r="T1252" s="145"/>
      <c r="U1252" s="143"/>
      <c r="V1252" s="146"/>
      <c r="W1252" s="142"/>
      <c r="X1252" s="143"/>
      <c r="Y1252" s="144"/>
      <c r="Z1252" s="2193"/>
      <c r="AA1252" s="798"/>
      <c r="AB1252" s="799"/>
      <c r="AC1252" s="2087"/>
      <c r="AD1252" s="1831"/>
      <c r="AE1252" s="1317"/>
      <c r="AF1252" s="1362"/>
      <c r="AG1252" s="1318"/>
      <c r="AH1252" s="1318"/>
      <c r="AI1252" s="1318"/>
      <c r="AJ1252" s="1318"/>
      <c r="AK1252" s="1318"/>
      <c r="AL1252" s="1318"/>
      <c r="AM1252" s="1318"/>
      <c r="AN1252" s="1318"/>
      <c r="AO1252" s="1318"/>
      <c r="AP1252" s="1318"/>
      <c r="AQ1252" s="1318"/>
      <c r="AR1252" s="1318"/>
      <c r="AS1252" s="1318"/>
      <c r="AT1252" s="1318"/>
      <c r="AU1252" s="1318"/>
      <c r="AV1252" s="1318"/>
      <c r="AW1252" s="1318"/>
      <c r="AX1252" s="1318"/>
      <c r="AY1252" s="1318"/>
      <c r="AZ1252" s="1318"/>
      <c r="BA1252" s="1318"/>
      <c r="BB1252" s="1318"/>
      <c r="BC1252" s="1318"/>
      <c r="BD1252" s="1318"/>
      <c r="BE1252" s="1318"/>
      <c r="BF1252" s="1318"/>
      <c r="BG1252" s="1318"/>
      <c r="BH1252" s="1318"/>
      <c r="BI1252" s="1318"/>
      <c r="BJ1252" s="1318"/>
      <c r="BK1252" s="1318"/>
      <c r="BL1252" s="1318"/>
      <c r="BM1252" s="1318"/>
      <c r="BN1252" s="1318"/>
      <c r="BO1252" s="1318"/>
      <c r="BP1252" s="1318"/>
      <c r="BQ1252" s="1318"/>
      <c r="BR1252" s="1318"/>
      <c r="BS1252" s="1318"/>
      <c r="BT1252" s="1318"/>
      <c r="BU1252" s="1318"/>
      <c r="BV1252" s="1318"/>
      <c r="BW1252" s="1318"/>
      <c r="BX1252" s="1318"/>
      <c r="BY1252" s="1318"/>
      <c r="BZ1252" s="1318"/>
      <c r="CA1252" s="1318"/>
      <c r="CB1252" s="1318"/>
      <c r="CC1252" s="1318"/>
      <c r="CD1252" s="1318"/>
      <c r="CE1252" s="1318"/>
      <c r="CF1252" s="1318"/>
      <c r="CG1252" s="1318"/>
      <c r="CH1252" s="1378">
        <f t="shared" si="30"/>
        <v>0</v>
      </c>
    </row>
    <row r="1253" spans="1:87" ht="42.75" customHeight="1">
      <c r="A1253" s="1701"/>
      <c r="B1253" s="1718"/>
      <c r="C1253" s="3085"/>
      <c r="D1253" s="2201" t="s">
        <v>631</v>
      </c>
      <c r="E1253" s="643"/>
      <c r="F1253" s="3085"/>
      <c r="G1253" s="549"/>
      <c r="H1253" s="2155"/>
      <c r="I1253" s="1586">
        <v>239</v>
      </c>
      <c r="J1253" s="783">
        <v>2</v>
      </c>
      <c r="K1253" s="3103" t="s">
        <v>1599</v>
      </c>
      <c r="L1253" s="3123" t="s">
        <v>1600</v>
      </c>
      <c r="M1253" s="3179" t="s">
        <v>1601</v>
      </c>
      <c r="N1253" s="138"/>
      <c r="O1253" s="139"/>
      <c r="P1253" s="168"/>
      <c r="Q1253" s="138"/>
      <c r="R1253" s="139"/>
      <c r="S1253" s="140"/>
      <c r="T1253" s="183"/>
      <c r="U1253" s="139"/>
      <c r="V1253" s="168"/>
      <c r="W1253" s="138"/>
      <c r="X1253" s="139"/>
      <c r="Y1253" s="140"/>
      <c r="Z1253" s="3159" t="s">
        <v>1602</v>
      </c>
      <c r="AA1253" s="634">
        <v>221</v>
      </c>
      <c r="AB1253" s="447"/>
      <c r="AC1253" s="2200" t="s">
        <v>6</v>
      </c>
      <c r="AD1253" s="1799"/>
      <c r="AE1253" s="1345"/>
      <c r="AF1253" s="1496"/>
      <c r="AG1253" s="1329"/>
      <c r="AH1253" s="1329">
        <f>+AD1253</f>
        <v>0</v>
      </c>
      <c r="AI1253" s="1329"/>
      <c r="AJ1253" s="1329"/>
      <c r="AK1253" s="1329"/>
      <c r="AL1253" s="1318"/>
      <c r="AM1253" s="1318"/>
      <c r="AN1253" s="1318"/>
      <c r="AO1253" s="1318"/>
      <c r="AP1253" s="1318"/>
      <c r="AQ1253" s="1318"/>
      <c r="AR1253" s="1318"/>
      <c r="AS1253" s="1318"/>
      <c r="AT1253" s="1318"/>
      <c r="AU1253" s="1318"/>
      <c r="AV1253" s="1318"/>
      <c r="AW1253" s="1318"/>
      <c r="AX1253" s="1318"/>
      <c r="AY1253" s="1318"/>
      <c r="AZ1253" s="1318"/>
      <c r="BA1253" s="1318"/>
      <c r="BB1253" s="1318"/>
      <c r="BC1253" s="1318"/>
      <c r="BD1253" s="1318"/>
      <c r="BE1253" s="1318"/>
      <c r="BF1253" s="1318"/>
      <c r="BG1253" s="1318"/>
      <c r="BH1253" s="1318"/>
      <c r="BI1253" s="1318"/>
      <c r="BJ1253" s="1318"/>
      <c r="BK1253" s="1318"/>
      <c r="BL1253" s="1318"/>
      <c r="BM1253" s="1318"/>
      <c r="BN1253" s="1318"/>
      <c r="BO1253" s="1318"/>
      <c r="BP1253" s="1318"/>
      <c r="BQ1253" s="1318"/>
      <c r="BR1253" s="1318"/>
      <c r="BS1253" s="1318"/>
      <c r="BT1253" s="1318"/>
      <c r="BU1253" s="1318"/>
      <c r="BV1253" s="1318"/>
      <c r="BW1253" s="1318"/>
      <c r="BX1253" s="1318"/>
      <c r="BY1253" s="1318"/>
      <c r="BZ1253" s="1318"/>
      <c r="CA1253" s="1318"/>
      <c r="CB1253" s="1318"/>
      <c r="CC1253" s="1318"/>
      <c r="CD1253" s="1318"/>
      <c r="CE1253" s="1318"/>
      <c r="CF1253" s="1318"/>
      <c r="CG1253" s="1318"/>
      <c r="CH1253" s="1378">
        <f t="shared" si="30"/>
        <v>0</v>
      </c>
    </row>
    <row r="1254" spans="1:87" ht="129" customHeight="1">
      <c r="A1254" s="1701"/>
      <c r="B1254" s="1718"/>
      <c r="C1254" s="3085"/>
      <c r="D1254" s="1649" t="s">
        <v>1603</v>
      </c>
      <c r="E1254" s="643"/>
      <c r="F1254" s="1649"/>
      <c r="G1254" s="549"/>
      <c r="H1254" s="2155"/>
      <c r="I1254" s="1584"/>
      <c r="J1254" s="220"/>
      <c r="K1254" s="3104"/>
      <c r="L1254" s="3105"/>
      <c r="M1254" s="3106"/>
      <c r="N1254" s="138"/>
      <c r="O1254" s="139"/>
      <c r="P1254" s="168"/>
      <c r="Q1254" s="138"/>
      <c r="R1254" s="139"/>
      <c r="S1254" s="140"/>
      <c r="T1254" s="183"/>
      <c r="U1254" s="139"/>
      <c r="V1254" s="168"/>
      <c r="W1254" s="138"/>
      <c r="X1254" s="139"/>
      <c r="Y1254" s="140"/>
      <c r="Z1254" s="3119"/>
      <c r="AA1254" s="634"/>
      <c r="AB1254" s="447"/>
      <c r="AC1254" s="2200"/>
      <c r="AD1254" s="1799"/>
      <c r="AE1254" s="1345"/>
      <c r="AF1254" s="1496"/>
      <c r="AG1254" s="1329"/>
      <c r="AH1254" s="1329"/>
      <c r="AI1254" s="1329"/>
      <c r="AJ1254" s="1329"/>
      <c r="AK1254" s="1329"/>
      <c r="AL1254" s="1318"/>
      <c r="AM1254" s="1318"/>
      <c r="AN1254" s="1318"/>
      <c r="AO1254" s="1318"/>
      <c r="AP1254" s="1318"/>
      <c r="AQ1254" s="1318"/>
      <c r="AR1254" s="1318"/>
      <c r="AS1254" s="1318"/>
      <c r="AT1254" s="1318"/>
      <c r="AU1254" s="1318"/>
      <c r="AV1254" s="1318"/>
      <c r="AW1254" s="1318"/>
      <c r="AX1254" s="1318"/>
      <c r="AY1254" s="1318"/>
      <c r="AZ1254" s="1318"/>
      <c r="BA1254" s="1318"/>
      <c r="BB1254" s="1318"/>
      <c r="BC1254" s="1318"/>
      <c r="BD1254" s="1318"/>
      <c r="BE1254" s="1318"/>
      <c r="BF1254" s="1318"/>
      <c r="BG1254" s="1318"/>
      <c r="BH1254" s="1318"/>
      <c r="BI1254" s="1318"/>
      <c r="BJ1254" s="1318"/>
      <c r="BK1254" s="1318"/>
      <c r="BL1254" s="1318"/>
      <c r="BM1254" s="1318"/>
      <c r="BN1254" s="1318"/>
      <c r="BO1254" s="1318"/>
      <c r="BP1254" s="1318"/>
      <c r="BQ1254" s="1318"/>
      <c r="BR1254" s="1318"/>
      <c r="BS1254" s="1318"/>
      <c r="BT1254" s="1318"/>
      <c r="BU1254" s="1318"/>
      <c r="BV1254" s="1318"/>
      <c r="BW1254" s="1318"/>
      <c r="BX1254" s="1318"/>
      <c r="BY1254" s="1318"/>
      <c r="BZ1254" s="1318"/>
      <c r="CA1254" s="1318"/>
      <c r="CB1254" s="1318"/>
      <c r="CC1254" s="1318"/>
      <c r="CD1254" s="1318"/>
      <c r="CE1254" s="1318"/>
      <c r="CF1254" s="1318"/>
      <c r="CG1254" s="1318"/>
      <c r="CH1254" s="1378">
        <f t="shared" si="30"/>
        <v>0</v>
      </c>
    </row>
    <row r="1255" spans="1:87" ht="141.75" customHeight="1">
      <c r="A1255" s="1701"/>
      <c r="B1255" s="1718"/>
      <c r="C1255" s="584"/>
      <c r="D1255" s="2185" t="s">
        <v>1604</v>
      </c>
      <c r="E1255" s="2232"/>
      <c r="F1255" s="1649"/>
      <c r="G1255" s="549"/>
      <c r="H1255" s="2155"/>
      <c r="I1255" s="1584"/>
      <c r="J1255" s="220"/>
      <c r="K1255" s="2207" t="s">
        <v>1605</v>
      </c>
      <c r="L1255" s="2153"/>
      <c r="M1255" s="2305"/>
      <c r="N1255" s="138"/>
      <c r="O1255" s="139"/>
      <c r="P1255" s="168"/>
      <c r="Q1255" s="138"/>
      <c r="R1255" s="139"/>
      <c r="S1255" s="140"/>
      <c r="T1255" s="788"/>
      <c r="U1255" s="291"/>
      <c r="V1255" s="293"/>
      <c r="W1255" s="138"/>
      <c r="X1255" s="139"/>
      <c r="Y1255" s="140"/>
      <c r="Z1255" s="2160" t="s">
        <v>1606</v>
      </c>
      <c r="AA1255" s="442">
        <v>222</v>
      </c>
      <c r="AB1255" s="441"/>
      <c r="AC1255" s="1173" t="s">
        <v>115</v>
      </c>
      <c r="AD1255" s="1796">
        <f>40*1000</f>
        <v>40000</v>
      </c>
      <c r="AE1255" s="1317"/>
      <c r="AF1255" s="1362"/>
      <c r="AG1255" s="1318"/>
      <c r="AH1255" s="1318"/>
      <c r="AI1255" s="1329">
        <f>+AD1255</f>
        <v>40000</v>
      </c>
      <c r="AJ1255" s="1318"/>
      <c r="AK1255" s="1318"/>
      <c r="AL1255" s="1329"/>
      <c r="AM1255" s="1318"/>
      <c r="AN1255" s="1318"/>
      <c r="AO1255" s="1318"/>
      <c r="AP1255" s="1318"/>
      <c r="AQ1255" s="1318"/>
      <c r="AR1255" s="1318"/>
      <c r="AS1255" s="1318"/>
      <c r="AT1255" s="1318"/>
      <c r="AU1255" s="1318"/>
      <c r="AV1255" s="1318"/>
      <c r="AW1255" s="1318"/>
      <c r="AX1255" s="1318"/>
      <c r="AY1255" s="1318"/>
      <c r="AZ1255" s="1318"/>
      <c r="BA1255" s="1318"/>
      <c r="BB1255" s="1318"/>
      <c r="BC1255" s="1318"/>
      <c r="BD1255" s="1318"/>
      <c r="BE1255" s="1318"/>
      <c r="BF1255" s="1318"/>
      <c r="BG1255" s="1318"/>
      <c r="BH1255" s="1318"/>
      <c r="BI1255" s="1318"/>
      <c r="BJ1255" s="1318"/>
      <c r="BK1255" s="1318"/>
      <c r="BL1255" s="1318"/>
      <c r="BM1255" s="1318"/>
      <c r="BN1255" s="1318"/>
      <c r="BO1255" s="1318"/>
      <c r="BP1255" s="1318"/>
      <c r="BQ1255" s="1318"/>
      <c r="BR1255" s="1318"/>
      <c r="BS1255" s="1318"/>
      <c r="BT1255" s="1318"/>
      <c r="BU1255" s="1318"/>
      <c r="BV1255" s="1318"/>
      <c r="BW1255" s="1318"/>
      <c r="BX1255" s="1318"/>
      <c r="BY1255" s="1318"/>
      <c r="BZ1255" s="1318"/>
      <c r="CA1255" s="1318"/>
      <c r="CB1255" s="1318"/>
      <c r="CC1255" s="1318"/>
      <c r="CD1255" s="1318"/>
      <c r="CE1255" s="1318"/>
      <c r="CF1255" s="1318"/>
      <c r="CG1255" s="1318"/>
      <c r="CH1255" s="1378">
        <f t="shared" si="30"/>
        <v>40000</v>
      </c>
    </row>
    <row r="1256" spans="1:87" ht="89.25" customHeight="1">
      <c r="A1256" s="1701"/>
      <c r="B1256" s="1718"/>
      <c r="C1256" s="584"/>
      <c r="D1256" s="2185" t="s">
        <v>1607</v>
      </c>
      <c r="E1256" s="2232"/>
      <c r="F1256" s="1649"/>
      <c r="G1256" s="549"/>
      <c r="H1256" s="2155"/>
      <c r="I1256" s="1584"/>
      <c r="J1256" s="220"/>
      <c r="K1256" s="2189" t="s">
        <v>2594</v>
      </c>
      <c r="L1256" s="2153"/>
      <c r="M1256" s="2305"/>
      <c r="N1256" s="138"/>
      <c r="O1256" s="139"/>
      <c r="P1256" s="168"/>
      <c r="Q1256" s="138"/>
      <c r="R1256" s="139"/>
      <c r="S1256" s="140"/>
      <c r="T1256" s="788"/>
      <c r="U1256" s="291"/>
      <c r="V1256" s="293"/>
      <c r="W1256" s="138"/>
      <c r="X1256" s="139"/>
      <c r="Y1256" s="140"/>
      <c r="Z1256" s="2160" t="s">
        <v>1608</v>
      </c>
      <c r="AA1256" s="634">
        <v>222</v>
      </c>
      <c r="AB1256" s="447"/>
      <c r="AC1256" s="2200" t="s">
        <v>115</v>
      </c>
      <c r="AD1256" s="1799">
        <f>2000*20</f>
        <v>40000</v>
      </c>
      <c r="AE1256" s="1317"/>
      <c r="AF1256" s="1362"/>
      <c r="AG1256" s="1318"/>
      <c r="AH1256" s="1318"/>
      <c r="AI1256" s="1329">
        <f>+AD1256</f>
        <v>40000</v>
      </c>
      <c r="AJ1256" s="1318"/>
      <c r="AK1256" s="1318"/>
      <c r="AL1256" s="1329"/>
      <c r="AM1256" s="1318"/>
      <c r="AN1256" s="1318"/>
      <c r="AO1256" s="1318"/>
      <c r="AP1256" s="1318"/>
      <c r="AQ1256" s="1318"/>
      <c r="AR1256" s="1318"/>
      <c r="AS1256" s="1318"/>
      <c r="AT1256" s="1318"/>
      <c r="AU1256" s="1318"/>
      <c r="AV1256" s="1318"/>
      <c r="AW1256" s="1318"/>
      <c r="AX1256" s="1318"/>
      <c r="AY1256" s="1318"/>
      <c r="AZ1256" s="1318"/>
      <c r="BA1256" s="1318"/>
      <c r="BB1256" s="1318"/>
      <c r="BC1256" s="1318"/>
      <c r="BD1256" s="1318"/>
      <c r="BE1256" s="1318"/>
      <c r="BF1256" s="1318"/>
      <c r="BG1256" s="1318"/>
      <c r="BH1256" s="1318"/>
      <c r="BI1256" s="1318"/>
      <c r="BJ1256" s="1318"/>
      <c r="BK1256" s="1318"/>
      <c r="BL1256" s="1318"/>
      <c r="BM1256" s="1318"/>
      <c r="BN1256" s="1318"/>
      <c r="BO1256" s="1318"/>
      <c r="BP1256" s="1318"/>
      <c r="BQ1256" s="1318"/>
      <c r="BR1256" s="1318"/>
      <c r="BS1256" s="1318"/>
      <c r="BT1256" s="1318"/>
      <c r="BU1256" s="1318"/>
      <c r="BV1256" s="1318"/>
      <c r="BW1256" s="1318"/>
      <c r="BX1256" s="1318"/>
      <c r="BY1256" s="1318"/>
      <c r="BZ1256" s="1318"/>
      <c r="CA1256" s="1318"/>
      <c r="CB1256" s="1318"/>
      <c r="CC1256" s="1318"/>
      <c r="CD1256" s="1318"/>
      <c r="CE1256" s="1318"/>
      <c r="CF1256" s="1318"/>
      <c r="CG1256" s="1318"/>
      <c r="CH1256" s="1378">
        <f t="shared" si="30"/>
        <v>40000</v>
      </c>
    </row>
    <row r="1257" spans="1:87" ht="89.25" customHeight="1">
      <c r="A1257" s="1701"/>
      <c r="B1257" s="1718"/>
      <c r="C1257" s="584"/>
      <c r="D1257" s="2185"/>
      <c r="E1257" s="2232"/>
      <c r="F1257" s="1649"/>
      <c r="G1257" s="549"/>
      <c r="H1257" s="2155"/>
      <c r="I1257" s="1584"/>
      <c r="J1257" s="220"/>
      <c r="K1257" s="2189" t="s">
        <v>2595</v>
      </c>
      <c r="L1257" s="2153"/>
      <c r="M1257" s="2305"/>
      <c r="N1257" s="138"/>
      <c r="O1257" s="139"/>
      <c r="P1257" s="168"/>
      <c r="Q1257" s="138"/>
      <c r="R1257" s="139"/>
      <c r="S1257" s="140"/>
      <c r="T1257" s="788"/>
      <c r="U1257" s="291"/>
      <c r="V1257" s="293"/>
      <c r="W1257" s="138"/>
      <c r="X1257" s="139"/>
      <c r="Y1257" s="140"/>
      <c r="Z1257" s="1215" t="s">
        <v>2637</v>
      </c>
      <c r="AA1257" s="2887">
        <v>221</v>
      </c>
      <c r="AB1257" s="2888"/>
      <c r="AC1257" s="2889" t="s">
        <v>1609</v>
      </c>
      <c r="AD1257" s="2827"/>
      <c r="AE1257" s="1317"/>
      <c r="AF1257" s="1362"/>
      <c r="AG1257" s="1318"/>
      <c r="AH1257" s="2903">
        <f>+AD1257</f>
        <v>0</v>
      </c>
      <c r="AI1257" s="1318"/>
      <c r="AJ1257" s="1329"/>
      <c r="AK1257" s="1329"/>
      <c r="AL1257" s="1329"/>
      <c r="AM1257" s="1318"/>
      <c r="AN1257" s="1318"/>
      <c r="AO1257" s="1318"/>
      <c r="AP1257" s="1318"/>
      <c r="AQ1257" s="1318"/>
      <c r="AR1257" s="1318"/>
      <c r="AS1257" s="1318"/>
      <c r="AT1257" s="1318"/>
      <c r="AU1257" s="1318"/>
      <c r="AV1257" s="1318"/>
      <c r="AW1257" s="1318"/>
      <c r="AX1257" s="1318"/>
      <c r="AY1257" s="1318"/>
      <c r="AZ1257" s="1318"/>
      <c r="BA1257" s="1318"/>
      <c r="BB1257" s="1318"/>
      <c r="BC1257" s="1318"/>
      <c r="BD1257" s="1318"/>
      <c r="BE1257" s="1318"/>
      <c r="BF1257" s="1318"/>
      <c r="BG1257" s="1318"/>
      <c r="BH1257" s="1318"/>
      <c r="BI1257" s="1318"/>
      <c r="BJ1257" s="1318"/>
      <c r="BK1257" s="1318"/>
      <c r="BL1257" s="1318"/>
      <c r="BM1257" s="1318"/>
      <c r="BN1257" s="1318"/>
      <c r="BO1257" s="1318"/>
      <c r="BP1257" s="1318"/>
      <c r="BQ1257" s="1318"/>
      <c r="BR1257" s="1318"/>
      <c r="BS1257" s="1318"/>
      <c r="BT1257" s="1318"/>
      <c r="BU1257" s="1318"/>
      <c r="BV1257" s="1318"/>
      <c r="BW1257" s="1318"/>
      <c r="BX1257" s="1318"/>
      <c r="BY1257" s="1318"/>
      <c r="BZ1257" s="1318"/>
      <c r="CA1257" s="1318"/>
      <c r="CB1257" s="1318"/>
      <c r="CC1257" s="1318"/>
      <c r="CD1257" s="1318"/>
      <c r="CE1257" s="1318"/>
      <c r="CF1257" s="1318"/>
      <c r="CG1257" s="1318"/>
      <c r="CH1257" s="1378">
        <f t="shared" si="30"/>
        <v>0</v>
      </c>
    </row>
    <row r="1258" spans="1:87" ht="89.25" customHeight="1">
      <c r="A1258" s="1701"/>
      <c r="B1258" s="1718"/>
      <c r="C1258" s="584"/>
      <c r="D1258" s="2185"/>
      <c r="E1258" s="2232"/>
      <c r="F1258" s="1649"/>
      <c r="G1258" s="549"/>
      <c r="H1258" s="3096"/>
      <c r="I1258" s="1584"/>
      <c r="J1258" s="220"/>
      <c r="K1258" s="2189"/>
      <c r="L1258" s="2153"/>
      <c r="M1258" s="2305"/>
      <c r="N1258" s="138"/>
      <c r="O1258" s="139"/>
      <c r="P1258" s="168"/>
      <c r="Q1258" s="138"/>
      <c r="R1258" s="139"/>
      <c r="S1258" s="140"/>
      <c r="T1258" s="788"/>
      <c r="U1258" s="291"/>
      <c r="V1258" s="293"/>
      <c r="W1258" s="138"/>
      <c r="X1258" s="139"/>
      <c r="Y1258" s="140"/>
      <c r="Z1258" s="2160" t="s">
        <v>1610</v>
      </c>
      <c r="AA1258" s="789">
        <v>242</v>
      </c>
      <c r="AB1258" s="790"/>
      <c r="AC1258" s="2081" t="s">
        <v>2</v>
      </c>
      <c r="AD1258" s="1799">
        <f>30*150</f>
        <v>4500</v>
      </c>
      <c r="AE1258" s="1317"/>
      <c r="AF1258" s="1362"/>
      <c r="AG1258" s="1318"/>
      <c r="AH1258" s="1318"/>
      <c r="AI1258" s="1318"/>
      <c r="AJ1258" s="1318"/>
      <c r="AK1258" s="1318"/>
      <c r="AL1258" s="1329"/>
      <c r="AM1258" s="1329">
        <f>+AD1258</f>
        <v>4500</v>
      </c>
      <c r="AN1258" s="1318"/>
      <c r="AO1258" s="1318"/>
      <c r="AP1258" s="1318"/>
      <c r="AQ1258" s="1329"/>
      <c r="AR1258" s="1329"/>
      <c r="AS1258" s="1318"/>
      <c r="AT1258" s="1318"/>
      <c r="AU1258" s="1318"/>
      <c r="AV1258" s="1318"/>
      <c r="AW1258" s="1318"/>
      <c r="AX1258" s="1318"/>
      <c r="AY1258" s="1318"/>
      <c r="AZ1258" s="1318"/>
      <c r="BA1258" s="1318"/>
      <c r="BB1258" s="1318"/>
      <c r="BC1258" s="1318"/>
      <c r="BD1258" s="1318"/>
      <c r="BE1258" s="1318"/>
      <c r="BF1258" s="1318"/>
      <c r="BG1258" s="1318"/>
      <c r="BH1258" s="1318"/>
      <c r="BI1258" s="1318"/>
      <c r="BJ1258" s="1318"/>
      <c r="BK1258" s="1318"/>
      <c r="BL1258" s="1318"/>
      <c r="BM1258" s="1318"/>
      <c r="BN1258" s="1318"/>
      <c r="BO1258" s="1318"/>
      <c r="BP1258" s="1318"/>
      <c r="BQ1258" s="1318"/>
      <c r="BR1258" s="1318"/>
      <c r="BS1258" s="1318"/>
      <c r="BT1258" s="1318"/>
      <c r="BU1258" s="1318"/>
      <c r="BV1258" s="1318"/>
      <c r="BW1258" s="1318"/>
      <c r="BX1258" s="1318"/>
      <c r="BY1258" s="1318"/>
      <c r="BZ1258" s="1318"/>
      <c r="CA1258" s="1318"/>
      <c r="CB1258" s="1318"/>
      <c r="CC1258" s="1318"/>
      <c r="CD1258" s="1318"/>
      <c r="CE1258" s="1318"/>
      <c r="CF1258" s="1318"/>
      <c r="CG1258" s="1318"/>
      <c r="CH1258" s="1378">
        <f t="shared" si="30"/>
        <v>4500</v>
      </c>
    </row>
    <row r="1259" spans="1:87" ht="78" customHeight="1">
      <c r="A1259" s="1701"/>
      <c r="B1259" s="1718"/>
      <c r="C1259" s="584"/>
      <c r="D1259" s="2185"/>
      <c r="E1259" s="2232"/>
      <c r="F1259" s="1649"/>
      <c r="G1259" s="549"/>
      <c r="H1259" s="3096"/>
      <c r="I1259" s="1584"/>
      <c r="J1259" s="220"/>
      <c r="K1259" s="2189"/>
      <c r="L1259" s="2153"/>
      <c r="M1259" s="2305"/>
      <c r="N1259" s="138"/>
      <c r="O1259" s="139"/>
      <c r="P1259" s="168"/>
      <c r="Q1259" s="138"/>
      <c r="R1259" s="139"/>
      <c r="S1259" s="140"/>
      <c r="T1259" s="788"/>
      <c r="U1259" s="291"/>
      <c r="V1259" s="293"/>
      <c r="W1259" s="138"/>
      <c r="X1259" s="139"/>
      <c r="Y1259" s="140"/>
      <c r="Z1259" s="751" t="s">
        <v>1611</v>
      </c>
      <c r="AA1259" s="442">
        <v>112</v>
      </c>
      <c r="AB1259" s="441">
        <v>1121</v>
      </c>
      <c r="AC1259" s="1173" t="s">
        <v>194</v>
      </c>
      <c r="AD1259" s="1827">
        <v>35000</v>
      </c>
      <c r="AE1259" s="1345">
        <f>+AD1259</f>
        <v>35000</v>
      </c>
      <c r="AF1259" s="1496"/>
      <c r="AG1259" s="1329"/>
      <c r="AH1259" s="1329"/>
      <c r="AI1259" s="1329"/>
      <c r="AJ1259" s="1318"/>
      <c r="AK1259" s="1318"/>
      <c r="AL1259" s="1329"/>
      <c r="AM1259" s="1318"/>
      <c r="AN1259" s="1318"/>
      <c r="AO1259" s="1318"/>
      <c r="AP1259" s="1318"/>
      <c r="AQ1259" s="1318"/>
      <c r="AR1259" s="1318"/>
      <c r="AS1259" s="1318"/>
      <c r="AT1259" s="1318"/>
      <c r="AU1259" s="1318"/>
      <c r="AV1259" s="1318"/>
      <c r="AW1259" s="1318"/>
      <c r="AX1259" s="1318"/>
      <c r="AY1259" s="1318"/>
      <c r="AZ1259" s="1318"/>
      <c r="BA1259" s="1318"/>
      <c r="BB1259" s="1318"/>
      <c r="BC1259" s="1318"/>
      <c r="BD1259" s="1318"/>
      <c r="BE1259" s="1318"/>
      <c r="BF1259" s="1318"/>
      <c r="BG1259" s="1318"/>
      <c r="BH1259" s="1318"/>
      <c r="BI1259" s="1318"/>
      <c r="BJ1259" s="1318"/>
      <c r="BK1259" s="1318"/>
      <c r="BL1259" s="1318"/>
      <c r="BM1259" s="1318"/>
      <c r="BN1259" s="1318"/>
      <c r="BO1259" s="1318"/>
      <c r="BP1259" s="1318"/>
      <c r="BQ1259" s="1318"/>
      <c r="BR1259" s="1318"/>
      <c r="BS1259" s="1318"/>
      <c r="BT1259" s="1318"/>
      <c r="BU1259" s="1318"/>
      <c r="BV1259" s="1318"/>
      <c r="BW1259" s="1318"/>
      <c r="BX1259" s="1318"/>
      <c r="BY1259" s="1318"/>
      <c r="BZ1259" s="1318"/>
      <c r="CA1259" s="1318"/>
      <c r="CB1259" s="1318"/>
      <c r="CC1259" s="1318"/>
      <c r="CD1259" s="1318"/>
      <c r="CE1259" s="1318"/>
      <c r="CF1259" s="1318"/>
      <c r="CG1259" s="1318"/>
      <c r="CH1259" s="1378">
        <f t="shared" si="30"/>
        <v>35000</v>
      </c>
    </row>
    <row r="1260" spans="1:87" ht="78" customHeight="1">
      <c r="A1260" s="1701"/>
      <c r="B1260" s="1718"/>
      <c r="C1260" s="584"/>
      <c r="D1260" s="2185"/>
      <c r="E1260" s="2232"/>
      <c r="F1260" s="1649"/>
      <c r="G1260" s="549"/>
      <c r="H1260" s="3096"/>
      <c r="I1260" s="1584"/>
      <c r="J1260" s="220"/>
      <c r="K1260" s="3293" t="s">
        <v>2596</v>
      </c>
      <c r="L1260" s="2153"/>
      <c r="M1260" s="2305"/>
      <c r="N1260" s="138"/>
      <c r="O1260" s="139"/>
      <c r="P1260" s="168"/>
      <c r="Q1260" s="138"/>
      <c r="R1260" s="139"/>
      <c r="S1260" s="140"/>
      <c r="T1260" s="788"/>
      <c r="U1260" s="291"/>
      <c r="V1260" s="293"/>
      <c r="W1260" s="138"/>
      <c r="X1260" s="139"/>
      <c r="Y1260" s="140"/>
      <c r="Z1260" s="2160" t="s">
        <v>1612</v>
      </c>
      <c r="AA1260" s="634">
        <v>222</v>
      </c>
      <c r="AB1260" s="447"/>
      <c r="AC1260" s="2200" t="s">
        <v>115</v>
      </c>
      <c r="AD1260" s="1799">
        <f>30*1500</f>
        <v>45000</v>
      </c>
      <c r="AE1260" s="1317"/>
      <c r="AF1260" s="1362"/>
      <c r="AG1260" s="1318"/>
      <c r="AH1260" s="1318"/>
      <c r="AI1260" s="1329">
        <f>+AD1260</f>
        <v>45000</v>
      </c>
      <c r="AJ1260" s="1318"/>
      <c r="AK1260" s="1318"/>
      <c r="AL1260" s="1329"/>
      <c r="AM1260" s="1318"/>
      <c r="AN1260" s="1318"/>
      <c r="AO1260" s="1318"/>
      <c r="AP1260" s="1318"/>
      <c r="AQ1260" s="1318"/>
      <c r="AR1260" s="1318"/>
      <c r="AS1260" s="1318"/>
      <c r="AT1260" s="1318"/>
      <c r="AU1260" s="1318"/>
      <c r="AV1260" s="1318"/>
      <c r="AW1260" s="1318"/>
      <c r="AX1260" s="1318"/>
      <c r="AY1260" s="1318"/>
      <c r="AZ1260" s="1318"/>
      <c r="BA1260" s="1318"/>
      <c r="BB1260" s="1318"/>
      <c r="BC1260" s="1318"/>
      <c r="BD1260" s="1318"/>
      <c r="BE1260" s="1318"/>
      <c r="BF1260" s="1318"/>
      <c r="BG1260" s="1318"/>
      <c r="BH1260" s="1318"/>
      <c r="BI1260" s="1318"/>
      <c r="BJ1260" s="1318"/>
      <c r="BK1260" s="1318"/>
      <c r="BL1260" s="1318"/>
      <c r="BM1260" s="1318"/>
      <c r="BN1260" s="1318"/>
      <c r="BO1260" s="1318"/>
      <c r="BP1260" s="1318"/>
      <c r="BQ1260" s="1318"/>
      <c r="BR1260" s="1318"/>
      <c r="BS1260" s="1318"/>
      <c r="BT1260" s="1318"/>
      <c r="BU1260" s="1318"/>
      <c r="BV1260" s="1318"/>
      <c r="BW1260" s="1318"/>
      <c r="BX1260" s="1318"/>
      <c r="BY1260" s="1318"/>
      <c r="BZ1260" s="1318"/>
      <c r="CA1260" s="1318"/>
      <c r="CB1260" s="1318"/>
      <c r="CC1260" s="1318"/>
      <c r="CD1260" s="1318"/>
      <c r="CE1260" s="1318"/>
      <c r="CF1260" s="1318"/>
      <c r="CG1260" s="1318"/>
      <c r="CH1260" s="1378">
        <f t="shared" si="30"/>
        <v>45000</v>
      </c>
    </row>
    <row r="1261" spans="1:87" ht="81.75" customHeight="1">
      <c r="A1261" s="1701"/>
      <c r="B1261" s="1718"/>
      <c r="C1261" s="584"/>
      <c r="D1261" s="2185"/>
      <c r="E1261" s="2232"/>
      <c r="F1261" s="1649"/>
      <c r="G1261" s="549"/>
      <c r="H1261" s="2155"/>
      <c r="I1261" s="1584"/>
      <c r="J1261" s="220"/>
      <c r="K1261" s="3293"/>
      <c r="L1261" s="2153"/>
      <c r="M1261" s="2305"/>
      <c r="N1261" s="138"/>
      <c r="O1261" s="139"/>
      <c r="P1261" s="168"/>
      <c r="Q1261" s="138"/>
      <c r="R1261" s="139"/>
      <c r="S1261" s="140"/>
      <c r="T1261" s="788"/>
      <c r="U1261" s="291"/>
      <c r="V1261" s="293"/>
      <c r="W1261" s="138"/>
      <c r="X1261" s="139"/>
      <c r="Y1261" s="140"/>
      <c r="Z1261" s="2160" t="s">
        <v>1612</v>
      </c>
      <c r="AA1261" s="634">
        <v>222</v>
      </c>
      <c r="AB1261" s="447"/>
      <c r="AC1261" s="2200" t="s">
        <v>115</v>
      </c>
      <c r="AD1261" s="1799">
        <f>45000*1.1</f>
        <v>49500.000000000007</v>
      </c>
      <c r="AE1261" s="1317"/>
      <c r="AF1261" s="1362"/>
      <c r="AG1261" s="1318"/>
      <c r="AH1261" s="1318"/>
      <c r="AI1261" s="1329">
        <f>+AD1261</f>
        <v>49500.000000000007</v>
      </c>
      <c r="AJ1261" s="1318"/>
      <c r="AK1261" s="1318"/>
      <c r="AL1261" s="1329"/>
      <c r="AM1261" s="1318"/>
      <c r="AN1261" s="1318"/>
      <c r="AO1261" s="1318"/>
      <c r="AP1261" s="1318"/>
      <c r="AQ1261" s="1318"/>
      <c r="AR1261" s="1318"/>
      <c r="AS1261" s="1318"/>
      <c r="AT1261" s="1318"/>
      <c r="AU1261" s="1318"/>
      <c r="AV1261" s="1318"/>
      <c r="AW1261" s="1318"/>
      <c r="AX1261" s="1318"/>
      <c r="AY1261" s="1318"/>
      <c r="AZ1261" s="1318"/>
      <c r="BA1261" s="1318"/>
      <c r="BB1261" s="1318"/>
      <c r="BC1261" s="1318"/>
      <c r="BD1261" s="1318"/>
      <c r="BE1261" s="1318"/>
      <c r="BF1261" s="1318"/>
      <c r="BG1261" s="1318"/>
      <c r="BH1261" s="1318"/>
      <c r="BI1261" s="1318"/>
      <c r="BJ1261" s="1318"/>
      <c r="BK1261" s="1318"/>
      <c r="BL1261" s="1318"/>
      <c r="BM1261" s="1318"/>
      <c r="BN1261" s="1318"/>
      <c r="BO1261" s="1318"/>
      <c r="BP1261" s="1318"/>
      <c r="BQ1261" s="1318"/>
      <c r="BR1261" s="1318"/>
      <c r="BS1261" s="1318"/>
      <c r="BT1261" s="1318"/>
      <c r="BU1261" s="1318"/>
      <c r="BV1261" s="1318"/>
      <c r="BW1261" s="1318"/>
      <c r="BX1261" s="1318"/>
      <c r="BY1261" s="1318"/>
      <c r="BZ1261" s="1318"/>
      <c r="CA1261" s="1318"/>
      <c r="CB1261" s="1318"/>
      <c r="CC1261" s="1318"/>
      <c r="CD1261" s="1318"/>
      <c r="CE1261" s="1318"/>
      <c r="CF1261" s="1318"/>
      <c r="CG1261" s="1318"/>
      <c r="CH1261" s="1378">
        <f t="shared" si="30"/>
        <v>49500.000000000007</v>
      </c>
    </row>
    <row r="1262" spans="1:87" ht="39.75" customHeight="1">
      <c r="A1262" s="1701"/>
      <c r="B1262" s="1718"/>
      <c r="C1262" s="584"/>
      <c r="D1262" s="2185"/>
      <c r="E1262" s="2232"/>
      <c r="F1262" s="1649"/>
      <c r="G1262" s="549"/>
      <c r="H1262" s="2155"/>
      <c r="I1262" s="1584"/>
      <c r="J1262" s="220"/>
      <c r="K1262" s="2177"/>
      <c r="L1262" s="2153"/>
      <c r="M1262" s="2305"/>
      <c r="N1262" s="138"/>
      <c r="O1262" s="139"/>
      <c r="P1262" s="168"/>
      <c r="Q1262" s="138"/>
      <c r="R1262" s="139"/>
      <c r="S1262" s="140"/>
      <c r="T1262" s="183"/>
      <c r="U1262" s="139"/>
      <c r="V1262" s="168"/>
      <c r="W1262" s="138"/>
      <c r="X1262" s="139"/>
      <c r="Y1262" s="140"/>
      <c r="Z1262" s="2160"/>
      <c r="AA1262" s="811"/>
      <c r="AB1262" s="752"/>
      <c r="AC1262" s="1173"/>
      <c r="AD1262" s="1835"/>
      <c r="AE1262" s="1317"/>
      <c r="AF1262" s="1362"/>
      <c r="AG1262" s="1318"/>
      <c r="AH1262" s="1318"/>
      <c r="AI1262" s="1318"/>
      <c r="AJ1262" s="1318"/>
      <c r="AK1262" s="1318"/>
      <c r="AL1262" s="1329"/>
      <c r="AM1262" s="1318"/>
      <c r="AN1262" s="1318"/>
      <c r="AO1262" s="1318"/>
      <c r="AP1262" s="1318"/>
      <c r="AQ1262" s="1318"/>
      <c r="AR1262" s="1318"/>
      <c r="AS1262" s="1318"/>
      <c r="AT1262" s="1318"/>
      <c r="AU1262" s="1318"/>
      <c r="AV1262" s="1318"/>
      <c r="AW1262" s="1318"/>
      <c r="AX1262" s="1318"/>
      <c r="AY1262" s="1318"/>
      <c r="AZ1262" s="1318"/>
      <c r="BA1262" s="1318"/>
      <c r="BB1262" s="1318"/>
      <c r="BC1262" s="1318"/>
      <c r="BD1262" s="1318"/>
      <c r="BE1262" s="1318"/>
      <c r="BF1262" s="1318"/>
      <c r="BG1262" s="1318"/>
      <c r="BH1262" s="1318"/>
      <c r="BI1262" s="1318"/>
      <c r="BJ1262" s="1318"/>
      <c r="BK1262" s="1318"/>
      <c r="BL1262" s="1318"/>
      <c r="BM1262" s="1318"/>
      <c r="BN1262" s="1318"/>
      <c r="BO1262" s="1318"/>
      <c r="BP1262" s="1318"/>
      <c r="BQ1262" s="1318"/>
      <c r="BR1262" s="1318"/>
      <c r="BS1262" s="1318"/>
      <c r="BT1262" s="1318"/>
      <c r="BU1262" s="1318"/>
      <c r="BV1262" s="1318"/>
      <c r="BW1262" s="1318"/>
      <c r="BX1262" s="1318"/>
      <c r="BY1262" s="1318"/>
      <c r="BZ1262" s="1318"/>
      <c r="CA1262" s="1318"/>
      <c r="CB1262" s="1318"/>
      <c r="CC1262" s="1318"/>
      <c r="CD1262" s="1318"/>
      <c r="CE1262" s="1318"/>
      <c r="CF1262" s="1318"/>
      <c r="CG1262" s="1318"/>
      <c r="CH1262" s="1378">
        <f t="shared" si="30"/>
        <v>0</v>
      </c>
    </row>
    <row r="1263" spans="1:87" ht="39.75" customHeight="1">
      <c r="A1263" s="1701"/>
      <c r="B1263" s="1718"/>
      <c r="C1263" s="584"/>
      <c r="D1263" s="2185"/>
      <c r="E1263" s="2232"/>
      <c r="F1263" s="1649"/>
      <c r="G1263" s="549"/>
      <c r="H1263" s="2155"/>
      <c r="I1263" s="1585"/>
      <c r="J1263" s="272"/>
      <c r="K1263" s="223"/>
      <c r="L1263" s="2174"/>
      <c r="M1263" s="141"/>
      <c r="N1263" s="142"/>
      <c r="O1263" s="143"/>
      <c r="P1263" s="146"/>
      <c r="Q1263" s="142"/>
      <c r="R1263" s="143"/>
      <c r="S1263" s="144"/>
      <c r="T1263" s="145"/>
      <c r="U1263" s="143"/>
      <c r="V1263" s="146"/>
      <c r="W1263" s="142"/>
      <c r="X1263" s="143"/>
      <c r="Y1263" s="144"/>
      <c r="Z1263" s="2193"/>
      <c r="AA1263" s="798"/>
      <c r="AB1263" s="799"/>
      <c r="AC1263" s="2087"/>
      <c r="AD1263" s="1831"/>
      <c r="AE1263" s="1317"/>
      <c r="AF1263" s="1362"/>
      <c r="AG1263" s="1318"/>
      <c r="AH1263" s="1318"/>
      <c r="AI1263" s="1318"/>
      <c r="AJ1263" s="1318"/>
      <c r="AK1263" s="1318"/>
      <c r="AL1263" s="1318"/>
      <c r="AM1263" s="1318"/>
      <c r="AN1263" s="1318"/>
      <c r="AO1263" s="1318"/>
      <c r="AP1263" s="1318"/>
      <c r="AQ1263" s="1318"/>
      <c r="AR1263" s="1318"/>
      <c r="AS1263" s="1318"/>
      <c r="AT1263" s="1318"/>
      <c r="AU1263" s="1318"/>
      <c r="AV1263" s="1318"/>
      <c r="AW1263" s="1318"/>
      <c r="AX1263" s="1318"/>
      <c r="AY1263" s="1318"/>
      <c r="AZ1263" s="1318"/>
      <c r="BA1263" s="1318"/>
      <c r="BB1263" s="1318"/>
      <c r="BC1263" s="1318"/>
      <c r="BD1263" s="1318"/>
      <c r="BE1263" s="1318"/>
      <c r="BF1263" s="1318"/>
      <c r="BG1263" s="1318"/>
      <c r="BH1263" s="1318"/>
      <c r="BI1263" s="1318"/>
      <c r="BJ1263" s="1318"/>
      <c r="BK1263" s="1318"/>
      <c r="BL1263" s="1318"/>
      <c r="BM1263" s="1318"/>
      <c r="BN1263" s="1318"/>
      <c r="BO1263" s="1318"/>
      <c r="BP1263" s="1318"/>
      <c r="BQ1263" s="1318"/>
      <c r="BR1263" s="1318"/>
      <c r="BS1263" s="1318"/>
      <c r="BT1263" s="1318"/>
      <c r="BU1263" s="1318"/>
      <c r="BV1263" s="1318"/>
      <c r="BW1263" s="1318"/>
      <c r="BX1263" s="1318"/>
      <c r="BY1263" s="1318"/>
      <c r="BZ1263" s="1318"/>
      <c r="CA1263" s="1318"/>
      <c r="CB1263" s="1318"/>
      <c r="CC1263" s="1318"/>
      <c r="CD1263" s="1318"/>
      <c r="CE1263" s="1318"/>
      <c r="CF1263" s="1318"/>
      <c r="CG1263" s="1318"/>
      <c r="CH1263" s="1378">
        <f t="shared" si="30"/>
        <v>0</v>
      </c>
    </row>
    <row r="1264" spans="1:87" ht="39.75" customHeight="1">
      <c r="A1264" s="1701"/>
      <c r="B1264" s="1718"/>
      <c r="C1264" s="584"/>
      <c r="D1264" s="2185"/>
      <c r="E1264" s="2232"/>
      <c r="F1264" s="1649"/>
      <c r="G1264" s="549"/>
      <c r="H1264" s="2155"/>
      <c r="I1264" s="1989">
        <v>240</v>
      </c>
      <c r="J1264" s="220">
        <v>3</v>
      </c>
      <c r="K1264" s="3295" t="s">
        <v>1613</v>
      </c>
      <c r="L1264" s="3123" t="s">
        <v>1614</v>
      </c>
      <c r="M1264" s="3179" t="s">
        <v>1615</v>
      </c>
      <c r="N1264" s="300"/>
      <c r="O1264" s="301"/>
      <c r="P1264" s="302"/>
      <c r="Q1264" s="300"/>
      <c r="R1264" s="301"/>
      <c r="S1264" s="331"/>
      <c r="T1264" s="792"/>
      <c r="U1264" s="301"/>
      <c r="V1264" s="302"/>
      <c r="W1264" s="300"/>
      <c r="X1264" s="301"/>
      <c r="Y1264" s="331"/>
      <c r="Z1264" s="3159" t="s">
        <v>1616</v>
      </c>
      <c r="AA1264" s="2127">
        <v>271</v>
      </c>
      <c r="AB1264" s="2128">
        <v>2712</v>
      </c>
      <c r="AC1264" s="2129" t="s">
        <v>381</v>
      </c>
      <c r="AD1264" s="2575">
        <v>50000</v>
      </c>
      <c r="AE1264" s="1317"/>
      <c r="AF1264" s="1362"/>
      <c r="AG1264" s="1318"/>
      <c r="AH1264" s="1318"/>
      <c r="AI1264" s="1318"/>
      <c r="AJ1264" s="1318"/>
      <c r="AK1264" s="1318"/>
      <c r="AL1264" s="1318"/>
      <c r="AM1264" s="1318"/>
      <c r="AN1264" s="1318"/>
      <c r="AO1264" s="1318"/>
      <c r="AP1264" s="1318"/>
      <c r="AQ1264" s="1318"/>
      <c r="AR1264" s="1329">
        <f>+AD1264</f>
        <v>50000</v>
      </c>
      <c r="AS1264" s="1318"/>
      <c r="AT1264" s="1318"/>
      <c r="AU1264" s="1318"/>
      <c r="AV1264" s="1318"/>
      <c r="AW1264" s="1318"/>
      <c r="AX1264" s="1318"/>
      <c r="AY1264" s="1329"/>
      <c r="AZ1264" s="1329"/>
      <c r="BA1264" s="1318"/>
      <c r="BB1264" s="1318"/>
      <c r="BC1264" s="1318"/>
      <c r="BD1264" s="1318"/>
      <c r="BE1264" s="1318"/>
      <c r="BF1264" s="1318"/>
      <c r="BG1264" s="1318"/>
      <c r="BH1264" s="1318"/>
      <c r="BI1264" s="1318"/>
      <c r="BJ1264" s="1318"/>
      <c r="BK1264" s="1318"/>
      <c r="BL1264" s="1318"/>
      <c r="BM1264" s="1318"/>
      <c r="BN1264" s="1318"/>
      <c r="BO1264" s="1318"/>
      <c r="BP1264" s="1318"/>
      <c r="BQ1264" s="1318"/>
      <c r="BR1264" s="1318"/>
      <c r="BS1264" s="1318"/>
      <c r="BT1264" s="1318"/>
      <c r="BU1264" s="1318"/>
      <c r="BV1264" s="1318"/>
      <c r="BW1264" s="1318"/>
      <c r="BX1264" s="1318"/>
      <c r="BY1264" s="1318"/>
      <c r="BZ1264" s="1318"/>
      <c r="CA1264" s="1318"/>
      <c r="CB1264" s="1318"/>
      <c r="CC1264" s="1318"/>
      <c r="CD1264" s="1318"/>
      <c r="CE1264" s="1318"/>
      <c r="CF1264" s="1318"/>
      <c r="CG1264" s="1318"/>
      <c r="CH1264" s="1378">
        <f t="shared" si="30"/>
        <v>50000</v>
      </c>
    </row>
    <row r="1265" spans="1:86" ht="39.75" customHeight="1">
      <c r="A1265" s="1701"/>
      <c r="B1265" s="1718"/>
      <c r="C1265" s="584"/>
      <c r="D1265" s="2185"/>
      <c r="E1265" s="2232"/>
      <c r="F1265" s="1649"/>
      <c r="G1265" s="549"/>
      <c r="H1265" s="2155"/>
      <c r="I1265" s="1989"/>
      <c r="J1265" s="220"/>
      <c r="K1265" s="3295"/>
      <c r="L1265" s="3105"/>
      <c r="M1265" s="3106"/>
      <c r="N1265" s="290"/>
      <c r="O1265" s="291"/>
      <c r="P1265" s="293"/>
      <c r="Q1265" s="290"/>
      <c r="R1265" s="291"/>
      <c r="S1265" s="292"/>
      <c r="T1265" s="788"/>
      <c r="U1265" s="291"/>
      <c r="V1265" s="293"/>
      <c r="W1265" s="290"/>
      <c r="X1265" s="291"/>
      <c r="Y1265" s="292"/>
      <c r="Z1265" s="3119"/>
      <c r="AA1265" s="261"/>
      <c r="AB1265" s="262"/>
      <c r="AC1265" s="926"/>
      <c r="AD1265" s="1830"/>
      <c r="AE1265" s="1317"/>
      <c r="AF1265" s="1362"/>
      <c r="AG1265" s="1318"/>
      <c r="AH1265" s="1318"/>
      <c r="AI1265" s="1318"/>
      <c r="AJ1265" s="1318"/>
      <c r="AK1265" s="1318"/>
      <c r="AL1265" s="1318"/>
      <c r="AM1265" s="1318"/>
      <c r="AN1265" s="1318"/>
      <c r="AO1265" s="1318"/>
      <c r="AP1265" s="1318"/>
      <c r="AQ1265" s="1318"/>
      <c r="AR1265" s="1318"/>
      <c r="AS1265" s="1318"/>
      <c r="AT1265" s="1318"/>
      <c r="AU1265" s="1318"/>
      <c r="AV1265" s="1318"/>
      <c r="AW1265" s="1318"/>
      <c r="AX1265" s="1318"/>
      <c r="AY1265" s="1318"/>
      <c r="AZ1265" s="1318"/>
      <c r="BA1265" s="1318"/>
      <c r="BB1265" s="1318"/>
      <c r="BC1265" s="1318"/>
      <c r="BD1265" s="1318"/>
      <c r="BE1265" s="1318"/>
      <c r="BF1265" s="1318"/>
      <c r="BG1265" s="1318"/>
      <c r="BH1265" s="1318"/>
      <c r="BI1265" s="1318"/>
      <c r="BJ1265" s="1318"/>
      <c r="BK1265" s="1318"/>
      <c r="BL1265" s="1318"/>
      <c r="BM1265" s="1318"/>
      <c r="BN1265" s="1318"/>
      <c r="BO1265" s="1318"/>
      <c r="BP1265" s="1318"/>
      <c r="BQ1265" s="1318"/>
      <c r="BR1265" s="1318"/>
      <c r="BS1265" s="1318"/>
      <c r="BT1265" s="1318"/>
      <c r="BU1265" s="1318"/>
      <c r="BV1265" s="1318"/>
      <c r="BW1265" s="1318"/>
      <c r="BX1265" s="1318"/>
      <c r="BY1265" s="1318"/>
      <c r="BZ1265" s="1318"/>
      <c r="CA1265" s="1318"/>
      <c r="CB1265" s="1318"/>
      <c r="CC1265" s="1318"/>
      <c r="CD1265" s="1318"/>
      <c r="CE1265" s="1318"/>
      <c r="CF1265" s="1318"/>
      <c r="CG1265" s="1318"/>
      <c r="CH1265" s="1378">
        <f t="shared" si="30"/>
        <v>0</v>
      </c>
    </row>
    <row r="1266" spans="1:86" ht="39.75" customHeight="1">
      <c r="A1266" s="1701"/>
      <c r="B1266" s="1718"/>
      <c r="C1266" s="584"/>
      <c r="D1266" s="2185"/>
      <c r="E1266" s="2232"/>
      <c r="F1266" s="1649"/>
      <c r="G1266" s="549"/>
      <c r="H1266" s="2155"/>
      <c r="I1266" s="1989"/>
      <c r="J1266" s="220"/>
      <c r="K1266" s="2177"/>
      <c r="L1266" s="2153"/>
      <c r="M1266" s="2305"/>
      <c r="N1266" s="138"/>
      <c r="O1266" s="139"/>
      <c r="P1266" s="168"/>
      <c r="Q1266" s="138"/>
      <c r="R1266" s="139"/>
      <c r="S1266" s="140"/>
      <c r="T1266" s="183"/>
      <c r="U1266" s="139"/>
      <c r="V1266" s="168"/>
      <c r="W1266" s="138"/>
      <c r="X1266" s="139"/>
      <c r="Y1266" s="140"/>
      <c r="Z1266" s="3119"/>
      <c r="AA1266" s="261"/>
      <c r="AB1266" s="262"/>
      <c r="AC1266" s="926"/>
      <c r="AD1266" s="1830"/>
      <c r="AE1266" s="1317"/>
      <c r="AF1266" s="1362"/>
      <c r="AG1266" s="1318"/>
      <c r="AH1266" s="1318"/>
      <c r="AI1266" s="1318"/>
      <c r="AJ1266" s="1318"/>
      <c r="AK1266" s="1318"/>
      <c r="AL1266" s="1318"/>
      <c r="AM1266" s="1318"/>
      <c r="AN1266" s="1318"/>
      <c r="AO1266" s="1318"/>
      <c r="AP1266" s="1318"/>
      <c r="AQ1266" s="1318"/>
      <c r="AR1266" s="1318"/>
      <c r="AS1266" s="1318"/>
      <c r="AT1266" s="1318"/>
      <c r="AU1266" s="1318"/>
      <c r="AV1266" s="1318"/>
      <c r="AW1266" s="1318"/>
      <c r="AX1266" s="1318"/>
      <c r="AY1266" s="1318"/>
      <c r="AZ1266" s="1318"/>
      <c r="BA1266" s="1318"/>
      <c r="BB1266" s="1318"/>
      <c r="BC1266" s="1318"/>
      <c r="BD1266" s="1318"/>
      <c r="BE1266" s="1318"/>
      <c r="BF1266" s="1318"/>
      <c r="BG1266" s="1318"/>
      <c r="BH1266" s="1318"/>
      <c r="BI1266" s="1318"/>
      <c r="BJ1266" s="1318"/>
      <c r="BK1266" s="1318"/>
      <c r="BL1266" s="1318"/>
      <c r="BM1266" s="1318"/>
      <c r="BN1266" s="1318"/>
      <c r="BO1266" s="1318"/>
      <c r="BP1266" s="1318"/>
      <c r="BQ1266" s="1318"/>
      <c r="BR1266" s="1318"/>
      <c r="BS1266" s="1318"/>
      <c r="BT1266" s="1318"/>
      <c r="BU1266" s="1318"/>
      <c r="BV1266" s="1318"/>
      <c r="BW1266" s="1318"/>
      <c r="BX1266" s="1318"/>
      <c r="BY1266" s="1318"/>
      <c r="BZ1266" s="1318"/>
      <c r="CA1266" s="1318"/>
      <c r="CB1266" s="1318"/>
      <c r="CC1266" s="1318"/>
      <c r="CD1266" s="1318"/>
      <c r="CE1266" s="1318"/>
      <c r="CF1266" s="1318"/>
      <c r="CG1266" s="1318"/>
      <c r="CH1266" s="1378">
        <f t="shared" si="30"/>
        <v>0</v>
      </c>
    </row>
    <row r="1267" spans="1:86" ht="39.75" customHeight="1">
      <c r="A1267" s="1686"/>
      <c r="B1267" s="1719"/>
      <c r="C1267" s="1659"/>
      <c r="D1267" s="1741"/>
      <c r="E1267" s="793"/>
      <c r="F1267" s="274"/>
      <c r="G1267" s="794"/>
      <c r="H1267" s="2140"/>
      <c r="I1267" s="1670"/>
      <c r="J1267" s="272"/>
      <c r="K1267" s="223"/>
      <c r="L1267" s="2174"/>
      <c r="M1267" s="141"/>
      <c r="N1267" s="142"/>
      <c r="O1267" s="143"/>
      <c r="P1267" s="146"/>
      <c r="Q1267" s="142"/>
      <c r="R1267" s="143"/>
      <c r="S1267" s="144"/>
      <c r="T1267" s="145"/>
      <c r="U1267" s="143"/>
      <c r="V1267" s="146"/>
      <c r="W1267" s="142"/>
      <c r="X1267" s="143"/>
      <c r="Y1267" s="144"/>
      <c r="Z1267" s="2193"/>
      <c r="AA1267" s="798"/>
      <c r="AB1267" s="799"/>
      <c r="AC1267" s="2087"/>
      <c r="AD1267" s="1831"/>
      <c r="AE1267" s="1317"/>
      <c r="AF1267" s="1362"/>
      <c r="AG1267" s="1318"/>
      <c r="AH1267" s="1318"/>
      <c r="AI1267" s="1318"/>
      <c r="AJ1267" s="1318"/>
      <c r="AK1267" s="1318"/>
      <c r="AL1267" s="1318"/>
      <c r="AM1267" s="1318"/>
      <c r="AN1267" s="1318"/>
      <c r="AO1267" s="1318"/>
      <c r="AP1267" s="1318"/>
      <c r="AQ1267" s="1318"/>
      <c r="AR1267" s="1318"/>
      <c r="AS1267" s="1318"/>
      <c r="AT1267" s="1318"/>
      <c r="AU1267" s="1318"/>
      <c r="AV1267" s="1318"/>
      <c r="AW1267" s="1318"/>
      <c r="AX1267" s="1318"/>
      <c r="AY1267" s="1318"/>
      <c r="AZ1267" s="1318"/>
      <c r="BA1267" s="1318"/>
      <c r="BB1267" s="1318"/>
      <c r="BC1267" s="1318"/>
      <c r="BD1267" s="1318"/>
      <c r="BE1267" s="1318"/>
      <c r="BF1267" s="1318"/>
      <c r="BG1267" s="1318"/>
      <c r="BH1267" s="1318"/>
      <c r="BI1267" s="1318"/>
      <c r="BJ1267" s="1318"/>
      <c r="BK1267" s="1318"/>
      <c r="BL1267" s="1318"/>
      <c r="BM1267" s="1318"/>
      <c r="BN1267" s="1318"/>
      <c r="BO1267" s="1318"/>
      <c r="BP1267" s="1318"/>
      <c r="BQ1267" s="1318"/>
      <c r="BR1267" s="1318"/>
      <c r="BS1267" s="1318"/>
      <c r="BT1267" s="1318"/>
      <c r="BU1267" s="1318"/>
      <c r="BV1267" s="1318"/>
      <c r="BW1267" s="1318"/>
      <c r="BX1267" s="1318"/>
      <c r="BY1267" s="1318"/>
      <c r="BZ1267" s="1318"/>
      <c r="CA1267" s="1318"/>
      <c r="CB1267" s="1318"/>
      <c r="CC1267" s="1318"/>
      <c r="CD1267" s="1318"/>
      <c r="CE1267" s="1318"/>
      <c r="CF1267" s="1318"/>
      <c r="CG1267" s="1318"/>
      <c r="CH1267" s="1378">
        <f t="shared" si="30"/>
        <v>0</v>
      </c>
    </row>
    <row r="1268" spans="1:86" ht="137.25" customHeight="1">
      <c r="A1268" s="1701"/>
      <c r="B1268" s="1718"/>
      <c r="C1268" s="584"/>
      <c r="D1268" s="2185"/>
      <c r="E1268" s="2232"/>
      <c r="F1268" s="1649"/>
      <c r="G1268" s="549"/>
      <c r="H1268" s="3096" t="s">
        <v>2572</v>
      </c>
      <c r="I1268" s="1989">
        <v>241</v>
      </c>
      <c r="J1268" s="220">
        <v>4</v>
      </c>
      <c r="K1268" s="2145" t="s">
        <v>1617</v>
      </c>
      <c r="L1268" s="2153" t="s">
        <v>1618</v>
      </c>
      <c r="M1268" s="2305" t="s">
        <v>1619</v>
      </c>
      <c r="N1268" s="138"/>
      <c r="O1268" s="139"/>
      <c r="P1268" s="168"/>
      <c r="Q1268" s="138"/>
      <c r="R1268" s="139"/>
      <c r="S1268" s="140"/>
      <c r="T1268" s="183"/>
      <c r="U1268" s="139"/>
      <c r="V1268" s="168"/>
      <c r="W1268" s="290"/>
      <c r="X1268" s="139"/>
      <c r="Y1268" s="140"/>
      <c r="Z1268" s="2160" t="s">
        <v>2597</v>
      </c>
      <c r="AA1268" s="261">
        <v>311</v>
      </c>
      <c r="AB1268" s="262">
        <v>3111</v>
      </c>
      <c r="AC1268" s="1173" t="s">
        <v>124</v>
      </c>
      <c r="AD1268" s="1830">
        <f>350*40</f>
        <v>14000</v>
      </c>
      <c r="AE1268" s="1317"/>
      <c r="AF1268" s="1362"/>
      <c r="AG1268" s="1318"/>
      <c r="AH1268" s="1318"/>
      <c r="AI1268" s="1318"/>
      <c r="AJ1268" s="1318"/>
      <c r="AK1268" s="1318"/>
      <c r="AL1268" s="1318"/>
      <c r="AM1268" s="1318"/>
      <c r="AN1268" s="1318"/>
      <c r="AO1268" s="1318"/>
      <c r="AP1268" s="1318"/>
      <c r="AQ1268" s="1318"/>
      <c r="AR1268" s="1318"/>
      <c r="AS1268" s="1318"/>
      <c r="AT1268" s="1318"/>
      <c r="AU1268" s="1318"/>
      <c r="AV1268" s="1318"/>
      <c r="AW1268" s="1318"/>
      <c r="AX1268" s="1318"/>
      <c r="AY1268" s="1318"/>
      <c r="AZ1268" s="1318"/>
      <c r="BA1268" s="1329">
        <f>+AD1268</f>
        <v>14000</v>
      </c>
      <c r="BB1268" s="1318"/>
      <c r="BC1268" s="1329"/>
      <c r="BD1268" s="1329"/>
      <c r="BE1268" s="1329"/>
      <c r="BF1268" s="1329"/>
      <c r="BG1268" s="1329"/>
      <c r="BH1268" s="1329"/>
      <c r="BI1268" s="1329"/>
      <c r="BJ1268" s="1329"/>
      <c r="BK1268" s="1329"/>
      <c r="BL1268" s="1318"/>
      <c r="BM1268" s="1318"/>
      <c r="BN1268" s="1318"/>
      <c r="BO1268" s="1318"/>
      <c r="BP1268" s="1318"/>
      <c r="BQ1268" s="1318"/>
      <c r="BR1268" s="1318"/>
      <c r="BS1268" s="1318"/>
      <c r="BT1268" s="1318"/>
      <c r="BU1268" s="1318"/>
      <c r="BV1268" s="1318"/>
      <c r="BW1268" s="1318"/>
      <c r="BX1268" s="1318"/>
      <c r="BY1268" s="1318"/>
      <c r="BZ1268" s="1318"/>
      <c r="CA1268" s="1318"/>
      <c r="CB1268" s="1318"/>
      <c r="CC1268" s="1318"/>
      <c r="CD1268" s="1318"/>
      <c r="CE1268" s="1318"/>
      <c r="CF1268" s="1318"/>
      <c r="CG1268" s="1318"/>
      <c r="CH1268" s="1378">
        <f t="shared" ref="CH1268:CH1331" si="32">SUM(AE1268:CG1268)</f>
        <v>14000</v>
      </c>
    </row>
    <row r="1269" spans="1:86" ht="86.25" customHeight="1">
      <c r="A1269" s="1701"/>
      <c r="B1269" s="1718"/>
      <c r="C1269" s="584"/>
      <c r="D1269" s="2185"/>
      <c r="E1269" s="2232"/>
      <c r="F1269" s="1649"/>
      <c r="G1269" s="549"/>
      <c r="H1269" s="3096"/>
      <c r="I1269" s="1989"/>
      <c r="J1269" s="220"/>
      <c r="K1269" s="2145" t="s">
        <v>1620</v>
      </c>
      <c r="L1269" s="2153"/>
      <c r="M1269" s="2305"/>
      <c r="N1269" s="138"/>
      <c r="O1269" s="139"/>
      <c r="P1269" s="168"/>
      <c r="Q1269" s="138"/>
      <c r="R1269" s="139"/>
      <c r="S1269" s="140"/>
      <c r="T1269" s="183"/>
      <c r="U1269" s="139"/>
      <c r="V1269" s="168"/>
      <c r="W1269" s="290"/>
      <c r="X1269" s="139"/>
      <c r="Y1269" s="140"/>
      <c r="Z1269" s="2160" t="s">
        <v>2598</v>
      </c>
      <c r="AA1269" s="261">
        <v>311</v>
      </c>
      <c r="AB1269" s="262">
        <v>3111</v>
      </c>
      <c r="AC1269" s="1173" t="s">
        <v>124</v>
      </c>
      <c r="AD1269" s="1830">
        <f>600*40</f>
        <v>24000</v>
      </c>
      <c r="AE1269" s="1317"/>
      <c r="AF1269" s="1362"/>
      <c r="AG1269" s="1318"/>
      <c r="AH1269" s="1318"/>
      <c r="AI1269" s="1318"/>
      <c r="AJ1269" s="1318"/>
      <c r="AK1269" s="1318"/>
      <c r="AL1269" s="1318"/>
      <c r="AM1269" s="1318"/>
      <c r="AN1269" s="1318"/>
      <c r="AO1269" s="1318"/>
      <c r="AP1269" s="1318"/>
      <c r="AQ1269" s="1318"/>
      <c r="AR1269" s="1318"/>
      <c r="AS1269" s="1318"/>
      <c r="AT1269" s="1318"/>
      <c r="AU1269" s="1318"/>
      <c r="AV1269" s="1318"/>
      <c r="AW1269" s="1318"/>
      <c r="AX1269" s="1318"/>
      <c r="AY1269" s="1318"/>
      <c r="AZ1269" s="1318"/>
      <c r="BA1269" s="1329">
        <f>+AD1269</f>
        <v>24000</v>
      </c>
      <c r="BB1269" s="1318"/>
      <c r="BC1269" s="1329"/>
      <c r="BD1269" s="1329"/>
      <c r="BE1269" s="1329"/>
      <c r="BF1269" s="1329"/>
      <c r="BG1269" s="1329"/>
      <c r="BH1269" s="1329"/>
      <c r="BI1269" s="1329"/>
      <c r="BJ1269" s="1329"/>
      <c r="BK1269" s="1329"/>
      <c r="BL1269" s="1318"/>
      <c r="BM1269" s="1318"/>
      <c r="BN1269" s="1318"/>
      <c r="BO1269" s="1318"/>
      <c r="BP1269" s="1318"/>
      <c r="BQ1269" s="1318"/>
      <c r="BR1269" s="1318"/>
      <c r="BS1269" s="1318"/>
      <c r="BT1269" s="1318"/>
      <c r="BU1269" s="1318"/>
      <c r="BV1269" s="1318"/>
      <c r="BW1269" s="1318"/>
      <c r="BX1269" s="1318"/>
      <c r="BY1269" s="1318"/>
      <c r="BZ1269" s="1318"/>
      <c r="CA1269" s="1318"/>
      <c r="CB1269" s="1318"/>
      <c r="CC1269" s="1318"/>
      <c r="CD1269" s="1318"/>
      <c r="CE1269" s="1318"/>
      <c r="CF1269" s="1318"/>
      <c r="CG1269" s="1318"/>
      <c r="CH1269" s="1378">
        <f t="shared" si="32"/>
        <v>24000</v>
      </c>
    </row>
    <row r="1270" spans="1:86" ht="103.5" customHeight="1">
      <c r="A1270" s="1701"/>
      <c r="B1270" s="1718"/>
      <c r="C1270" s="584"/>
      <c r="D1270" s="2185"/>
      <c r="E1270" s="2232"/>
      <c r="F1270" s="1649"/>
      <c r="G1270" s="549"/>
      <c r="H1270" s="3096"/>
      <c r="I1270" s="1989"/>
      <c r="J1270" s="220"/>
      <c r="K1270" s="2145" t="s">
        <v>1621</v>
      </c>
      <c r="L1270" s="2153"/>
      <c r="M1270" s="2305"/>
      <c r="N1270" s="138"/>
      <c r="O1270" s="139"/>
      <c r="P1270" s="168"/>
      <c r="Q1270" s="138"/>
      <c r="R1270" s="139"/>
      <c r="S1270" s="140"/>
      <c r="T1270" s="183"/>
      <c r="U1270" s="139"/>
      <c r="V1270" s="168"/>
      <c r="W1270" s="290"/>
      <c r="X1270" s="139"/>
      <c r="Y1270" s="140"/>
      <c r="Z1270" s="2160" t="s">
        <v>1622</v>
      </c>
      <c r="AA1270" s="795">
        <v>231</v>
      </c>
      <c r="AB1270" s="796"/>
      <c r="AC1270" s="2086" t="s">
        <v>5</v>
      </c>
      <c r="AD1270" s="1829">
        <f>520*3+360</f>
        <v>1920</v>
      </c>
      <c r="AE1270" s="1317"/>
      <c r="AF1270" s="1362"/>
      <c r="AG1270" s="1318"/>
      <c r="AH1270" s="1318"/>
      <c r="AI1270" s="1318"/>
      <c r="AJ1270" s="1329">
        <f>+AD1270</f>
        <v>1920</v>
      </c>
      <c r="AK1270" s="1318"/>
      <c r="AL1270" s="1318"/>
      <c r="AM1270" s="1329"/>
      <c r="AN1270" s="1329"/>
      <c r="AO1270" s="1329"/>
      <c r="AP1270" s="1329"/>
      <c r="AQ1270" s="1329"/>
      <c r="AR1270" s="1329"/>
      <c r="AS1270" s="1329"/>
      <c r="AT1270" s="1329"/>
      <c r="AU1270" s="1329"/>
      <c r="AV1270" s="1329"/>
      <c r="AW1270" s="1329"/>
      <c r="AX1270" s="1329"/>
      <c r="AY1270" s="1318"/>
      <c r="AZ1270" s="1318"/>
      <c r="BA1270" s="1318"/>
      <c r="BB1270" s="1318"/>
      <c r="BC1270" s="1318"/>
      <c r="BD1270" s="1318"/>
      <c r="BE1270" s="1318"/>
      <c r="BF1270" s="1318"/>
      <c r="BG1270" s="1318"/>
      <c r="BH1270" s="1318"/>
      <c r="BI1270" s="1318"/>
      <c r="BJ1270" s="1318"/>
      <c r="BK1270" s="1318"/>
      <c r="BL1270" s="1318"/>
      <c r="BM1270" s="1318"/>
      <c r="BN1270" s="1318"/>
      <c r="BO1270" s="1318"/>
      <c r="BP1270" s="1318"/>
      <c r="BQ1270" s="1318"/>
      <c r="BR1270" s="1318"/>
      <c r="BS1270" s="1318"/>
      <c r="BT1270" s="1318"/>
      <c r="BU1270" s="1318"/>
      <c r="BV1270" s="1318"/>
      <c r="BW1270" s="1318"/>
      <c r="BX1270" s="1318"/>
      <c r="BY1270" s="1318"/>
      <c r="BZ1270" s="1318"/>
      <c r="CA1270" s="1318"/>
      <c r="CB1270" s="1318"/>
      <c r="CC1270" s="1318"/>
      <c r="CD1270" s="1318"/>
      <c r="CE1270" s="1318"/>
      <c r="CF1270" s="1318"/>
      <c r="CG1270" s="1318"/>
      <c r="CH1270" s="1378">
        <f t="shared" si="32"/>
        <v>1920</v>
      </c>
    </row>
    <row r="1271" spans="1:86" ht="51" customHeight="1">
      <c r="A1271" s="1701"/>
      <c r="B1271" s="1718"/>
      <c r="C1271" s="584"/>
      <c r="D1271" s="2185"/>
      <c r="E1271" s="2232"/>
      <c r="F1271" s="1649"/>
      <c r="G1271" s="549"/>
      <c r="H1271" s="2155"/>
      <c r="I1271" s="1989"/>
      <c r="J1271" s="220"/>
      <c r="K1271" s="2145"/>
      <c r="L1271" s="2153"/>
      <c r="M1271" s="2305"/>
      <c r="N1271" s="138"/>
      <c r="O1271" s="139"/>
      <c r="P1271" s="168"/>
      <c r="Q1271" s="138"/>
      <c r="R1271" s="139"/>
      <c r="S1271" s="140"/>
      <c r="T1271" s="183"/>
      <c r="U1271" s="139"/>
      <c r="V1271" s="168"/>
      <c r="W1271" s="290"/>
      <c r="X1271" s="139"/>
      <c r="Y1271" s="140"/>
      <c r="Z1271" s="277" t="s">
        <v>756</v>
      </c>
      <c r="AA1271" s="275">
        <v>371</v>
      </c>
      <c r="AB1271" s="276">
        <v>3711</v>
      </c>
      <c r="AC1271" s="357" t="s">
        <v>299</v>
      </c>
      <c r="AD1271" s="1830">
        <v>4000</v>
      </c>
      <c r="AE1271" s="1317"/>
      <c r="AF1271" s="1362"/>
      <c r="AG1271" s="1318"/>
      <c r="AH1271" s="1318"/>
      <c r="AI1271" s="1318"/>
      <c r="AJ1271" s="1318"/>
      <c r="AK1271" s="1318"/>
      <c r="AL1271" s="1318"/>
      <c r="AM1271" s="1318"/>
      <c r="AN1271" s="1318"/>
      <c r="AO1271" s="1318"/>
      <c r="AP1271" s="1318"/>
      <c r="AQ1271" s="1318"/>
      <c r="AR1271" s="1318"/>
      <c r="AS1271" s="1318"/>
      <c r="AT1271" s="1318"/>
      <c r="AU1271" s="1318"/>
      <c r="AV1271" s="1318"/>
      <c r="AW1271" s="1318"/>
      <c r="AX1271" s="1318"/>
      <c r="AY1271" s="1318"/>
      <c r="AZ1271" s="1318"/>
      <c r="BA1271" s="1318"/>
      <c r="BB1271" s="1318"/>
      <c r="BC1271" s="1318"/>
      <c r="BD1271" s="1318"/>
      <c r="BE1271" s="1318"/>
      <c r="BF1271" s="1318"/>
      <c r="BG1271" s="1318"/>
      <c r="BH1271" s="1318"/>
      <c r="BI1271" s="1318"/>
      <c r="BJ1271" s="1318"/>
      <c r="BK1271" s="1318"/>
      <c r="BL1271" s="1318"/>
      <c r="BM1271" s="1329">
        <f>+AD1271</f>
        <v>4000</v>
      </c>
      <c r="BN1271" s="1318"/>
      <c r="BO1271" s="1318"/>
      <c r="BP1271" s="1318"/>
      <c r="BQ1271" s="1318"/>
      <c r="BR1271" s="1318"/>
      <c r="BS1271" s="1318"/>
      <c r="BT1271" s="1318"/>
      <c r="BU1271" s="1318"/>
      <c r="BV1271" s="1318"/>
      <c r="BW1271" s="1318"/>
      <c r="BX1271" s="1318"/>
      <c r="BY1271" s="1318"/>
      <c r="BZ1271" s="1318"/>
      <c r="CA1271" s="1318"/>
      <c r="CB1271" s="1318"/>
      <c r="CC1271" s="1318"/>
      <c r="CD1271" s="1318"/>
      <c r="CE1271" s="1318"/>
      <c r="CF1271" s="1318"/>
      <c r="CG1271" s="1318"/>
      <c r="CH1271" s="1378">
        <f t="shared" si="32"/>
        <v>4000</v>
      </c>
    </row>
    <row r="1272" spans="1:86" ht="102.75" customHeight="1">
      <c r="A1272" s="1701"/>
      <c r="B1272" s="1718"/>
      <c r="C1272" s="584"/>
      <c r="D1272" s="2185"/>
      <c r="E1272" s="2232"/>
      <c r="F1272" s="1649"/>
      <c r="G1272" s="549"/>
      <c r="H1272" s="2155"/>
      <c r="I1272" s="1989"/>
      <c r="J1272" s="220"/>
      <c r="K1272" s="2145"/>
      <c r="L1272" s="2153"/>
      <c r="M1272" s="2305"/>
      <c r="N1272" s="138"/>
      <c r="O1272" s="139"/>
      <c r="P1272" s="168"/>
      <c r="Q1272" s="138"/>
      <c r="R1272" s="139"/>
      <c r="S1272" s="140"/>
      <c r="T1272" s="183"/>
      <c r="U1272" s="139"/>
      <c r="V1272" s="168"/>
      <c r="W1272" s="290"/>
      <c r="X1272" s="139"/>
      <c r="Y1272" s="140"/>
      <c r="Z1272" s="277" t="s">
        <v>1623</v>
      </c>
      <c r="AA1272" s="275">
        <v>241</v>
      </c>
      <c r="AB1272" s="276"/>
      <c r="AC1272" s="357" t="s">
        <v>7</v>
      </c>
      <c r="AD1272" s="1830">
        <f>5*400</f>
        <v>2000</v>
      </c>
      <c r="AE1272" s="1317"/>
      <c r="AF1272" s="1362"/>
      <c r="AG1272" s="1318"/>
      <c r="AH1272" s="1318"/>
      <c r="AI1272" s="1318"/>
      <c r="AJ1272" s="1318"/>
      <c r="AK1272" s="1318"/>
      <c r="AL1272" s="1329">
        <f>+AD1272</f>
        <v>2000</v>
      </c>
      <c r="AM1272" s="1318"/>
      <c r="AN1272" s="1318"/>
      <c r="AO1272" s="1318"/>
      <c r="AP1272" s="1329"/>
      <c r="AQ1272" s="1329"/>
      <c r="AR1272" s="1329"/>
      <c r="AS1272" s="1329"/>
      <c r="AT1272" s="1329"/>
      <c r="AU1272" s="1329"/>
      <c r="AV1272" s="1329"/>
      <c r="AW1272" s="1329"/>
      <c r="AX1272" s="1329"/>
      <c r="AY1272" s="1318"/>
      <c r="AZ1272" s="1318"/>
      <c r="BA1272" s="1318"/>
      <c r="BB1272" s="1318"/>
      <c r="BC1272" s="1318"/>
      <c r="BD1272" s="1318"/>
      <c r="BE1272" s="1318"/>
      <c r="BF1272" s="1318"/>
      <c r="BG1272" s="1318"/>
      <c r="BH1272" s="1318"/>
      <c r="BI1272" s="1318"/>
      <c r="BJ1272" s="1318"/>
      <c r="BK1272" s="1318"/>
      <c r="BL1272" s="1318"/>
      <c r="BM1272" s="1318"/>
      <c r="BN1272" s="1318"/>
      <c r="BO1272" s="1318"/>
      <c r="BP1272" s="1318"/>
      <c r="BQ1272" s="1318"/>
      <c r="BR1272" s="1318"/>
      <c r="BS1272" s="1318"/>
      <c r="BT1272" s="1318"/>
      <c r="BU1272" s="1318"/>
      <c r="BV1272" s="1318"/>
      <c r="BW1272" s="1318"/>
      <c r="BX1272" s="1318"/>
      <c r="BY1272" s="1318"/>
      <c r="BZ1272" s="1318"/>
      <c r="CA1272" s="1318"/>
      <c r="CB1272" s="1318"/>
      <c r="CC1272" s="1318"/>
      <c r="CD1272" s="1318"/>
      <c r="CE1272" s="1318"/>
      <c r="CF1272" s="1318"/>
      <c r="CG1272" s="1318"/>
      <c r="CH1272" s="1378">
        <f t="shared" si="32"/>
        <v>2000</v>
      </c>
    </row>
    <row r="1273" spans="1:86" ht="72" customHeight="1">
      <c r="A1273" s="1701"/>
      <c r="B1273" s="1718"/>
      <c r="C1273" s="584"/>
      <c r="D1273" s="2185"/>
      <c r="E1273" s="2232"/>
      <c r="F1273" s="1649"/>
      <c r="G1273" s="549"/>
      <c r="H1273" s="2155"/>
      <c r="I1273" s="1989"/>
      <c r="J1273" s="220"/>
      <c r="K1273" s="2145"/>
      <c r="L1273" s="2153"/>
      <c r="M1273" s="2305"/>
      <c r="N1273" s="138"/>
      <c r="O1273" s="139"/>
      <c r="P1273" s="168"/>
      <c r="Q1273" s="138"/>
      <c r="R1273" s="139"/>
      <c r="S1273" s="140"/>
      <c r="T1273" s="183"/>
      <c r="U1273" s="139"/>
      <c r="V1273" s="168"/>
      <c r="W1273" s="290"/>
      <c r="X1273" s="139"/>
      <c r="Y1273" s="140"/>
      <c r="Z1273" s="2160" t="s">
        <v>1624</v>
      </c>
      <c r="AA1273" s="261">
        <v>251</v>
      </c>
      <c r="AB1273" s="262"/>
      <c r="AC1273" s="1173" t="s">
        <v>215</v>
      </c>
      <c r="AD1273" s="1830">
        <v>15000</v>
      </c>
      <c r="AE1273" s="1317"/>
      <c r="AF1273" s="1362"/>
      <c r="AG1273" s="1318"/>
      <c r="AH1273" s="1318"/>
      <c r="AI1273" s="1318"/>
      <c r="AJ1273" s="1318"/>
      <c r="AK1273" s="1318"/>
      <c r="AL1273" s="1318"/>
      <c r="AM1273" s="1318"/>
      <c r="AN1273" s="1318"/>
      <c r="AO1273" s="1318"/>
      <c r="AP1273" s="1329">
        <f>+AD1273</f>
        <v>15000</v>
      </c>
      <c r="AQ1273" s="1318"/>
      <c r="AR1273" s="1318"/>
      <c r="AS1273" s="1329"/>
      <c r="AT1273" s="1329"/>
      <c r="AU1273" s="1329"/>
      <c r="AV1273" s="1329"/>
      <c r="AW1273" s="1329"/>
      <c r="AX1273" s="1329"/>
      <c r="AY1273" s="1318"/>
      <c r="AZ1273" s="1318"/>
      <c r="BA1273" s="1318"/>
      <c r="BB1273" s="1318"/>
      <c r="BC1273" s="1318"/>
      <c r="BD1273" s="1318"/>
      <c r="BE1273" s="1318"/>
      <c r="BF1273" s="1318"/>
      <c r="BG1273" s="1318"/>
      <c r="BH1273" s="1318"/>
      <c r="BI1273" s="1318"/>
      <c r="BJ1273" s="1318"/>
      <c r="BK1273" s="1318"/>
      <c r="BL1273" s="1318"/>
      <c r="BM1273" s="1318"/>
      <c r="BN1273" s="1318"/>
      <c r="BO1273" s="1318"/>
      <c r="BP1273" s="1318"/>
      <c r="BQ1273" s="1318"/>
      <c r="BR1273" s="1318"/>
      <c r="BS1273" s="1318"/>
      <c r="BT1273" s="1318"/>
      <c r="BU1273" s="1318"/>
      <c r="BV1273" s="1318"/>
      <c r="BW1273" s="1318"/>
      <c r="BX1273" s="1318"/>
      <c r="BY1273" s="1318"/>
      <c r="BZ1273" s="1318"/>
      <c r="CA1273" s="1318"/>
      <c r="CB1273" s="1318"/>
      <c r="CC1273" s="1318"/>
      <c r="CD1273" s="1318"/>
      <c r="CE1273" s="1318"/>
      <c r="CF1273" s="1318"/>
      <c r="CG1273" s="1318"/>
      <c r="CH1273" s="1378">
        <f t="shared" si="32"/>
        <v>15000</v>
      </c>
    </row>
    <row r="1274" spans="1:86" ht="92.25" customHeight="1">
      <c r="A1274" s="1701"/>
      <c r="B1274" s="1718"/>
      <c r="C1274" s="584"/>
      <c r="D1274" s="2185"/>
      <c r="E1274" s="2232"/>
      <c r="F1274" s="1649"/>
      <c r="G1274" s="549"/>
      <c r="H1274" s="2155"/>
      <c r="I1274" s="1989"/>
      <c r="J1274" s="220"/>
      <c r="K1274" s="2145"/>
      <c r="L1274" s="2153"/>
      <c r="M1274" s="2305"/>
      <c r="N1274" s="138"/>
      <c r="O1274" s="139"/>
      <c r="P1274" s="168"/>
      <c r="Q1274" s="138"/>
      <c r="R1274" s="139"/>
      <c r="S1274" s="140"/>
      <c r="T1274" s="183"/>
      <c r="U1274" s="139"/>
      <c r="V1274" s="168"/>
      <c r="W1274" s="290"/>
      <c r="X1274" s="139"/>
      <c r="Y1274" s="140"/>
      <c r="Z1274" s="2160" t="s">
        <v>1625</v>
      </c>
      <c r="AA1274" s="261">
        <v>222</v>
      </c>
      <c r="AB1274" s="262"/>
      <c r="AC1274" s="1173" t="s">
        <v>115</v>
      </c>
      <c r="AD1274" s="1830">
        <f>40*250</f>
        <v>10000</v>
      </c>
      <c r="AE1274" s="1317"/>
      <c r="AF1274" s="1362"/>
      <c r="AG1274" s="1318"/>
      <c r="AH1274" s="1318"/>
      <c r="AI1274" s="1329">
        <f>+AD1274</f>
        <v>10000</v>
      </c>
      <c r="AJ1274" s="1318"/>
      <c r="AK1274" s="1318"/>
      <c r="AL1274" s="1329"/>
      <c r="AM1274" s="1318"/>
      <c r="AN1274" s="1318"/>
      <c r="AO1274" s="1318"/>
      <c r="AP1274" s="1318"/>
      <c r="AQ1274" s="1318"/>
      <c r="AR1274" s="1318"/>
      <c r="AS1274" s="1318"/>
      <c r="AT1274" s="1318"/>
      <c r="AU1274" s="1318"/>
      <c r="AV1274" s="1318"/>
      <c r="AW1274" s="1318"/>
      <c r="AX1274" s="1318"/>
      <c r="AY1274" s="1318"/>
      <c r="AZ1274" s="1318"/>
      <c r="BA1274" s="1318"/>
      <c r="BB1274" s="1318"/>
      <c r="BC1274" s="1318"/>
      <c r="BD1274" s="1318"/>
      <c r="BE1274" s="1318"/>
      <c r="BF1274" s="1318"/>
      <c r="BG1274" s="1318"/>
      <c r="BH1274" s="1318"/>
      <c r="BI1274" s="1318"/>
      <c r="BJ1274" s="1318"/>
      <c r="BK1274" s="1318"/>
      <c r="BL1274" s="1318"/>
      <c r="BM1274" s="1318"/>
      <c r="BN1274" s="1318"/>
      <c r="BO1274" s="1318"/>
      <c r="BP1274" s="1318"/>
      <c r="BQ1274" s="1318"/>
      <c r="BR1274" s="1318"/>
      <c r="BS1274" s="1318"/>
      <c r="BT1274" s="1318"/>
      <c r="BU1274" s="1318"/>
      <c r="BV1274" s="1318"/>
      <c r="BW1274" s="1318"/>
      <c r="BX1274" s="1318"/>
      <c r="BY1274" s="1318"/>
      <c r="BZ1274" s="1318"/>
      <c r="CA1274" s="1318"/>
      <c r="CB1274" s="1318"/>
      <c r="CC1274" s="1318"/>
      <c r="CD1274" s="1318"/>
      <c r="CE1274" s="1318"/>
      <c r="CF1274" s="1318"/>
      <c r="CG1274" s="1318"/>
      <c r="CH1274" s="1378">
        <f t="shared" si="32"/>
        <v>10000</v>
      </c>
    </row>
    <row r="1275" spans="1:86" ht="24.75" customHeight="1">
      <c r="A1275" s="1701"/>
      <c r="B1275" s="1718"/>
      <c r="C1275" s="584"/>
      <c r="D1275" s="2185"/>
      <c r="E1275" s="2232"/>
      <c r="F1275" s="1649"/>
      <c r="G1275" s="549"/>
      <c r="H1275" s="2155"/>
      <c r="I1275" s="1989"/>
      <c r="J1275" s="220"/>
      <c r="K1275" s="2176"/>
      <c r="L1275" s="2174"/>
      <c r="M1275" s="141"/>
      <c r="N1275" s="142"/>
      <c r="O1275" s="143"/>
      <c r="P1275" s="146"/>
      <c r="Q1275" s="142"/>
      <c r="R1275" s="143"/>
      <c r="S1275" s="144"/>
      <c r="T1275" s="145"/>
      <c r="U1275" s="143"/>
      <c r="V1275" s="146"/>
      <c r="W1275" s="294"/>
      <c r="X1275" s="143"/>
      <c r="Y1275" s="144"/>
      <c r="Z1275" s="2193"/>
      <c r="AA1275" s="798"/>
      <c r="AB1275" s="799"/>
      <c r="AC1275" s="561"/>
      <c r="AD1275" s="1831"/>
      <c r="AE1275" s="1317"/>
      <c r="AF1275" s="1362"/>
      <c r="AG1275" s="1318"/>
      <c r="AH1275" s="1318"/>
      <c r="AI1275" s="1318"/>
      <c r="AJ1275" s="1318"/>
      <c r="AK1275" s="1318"/>
      <c r="AL1275" s="1329"/>
      <c r="AM1275" s="1318"/>
      <c r="AN1275" s="1318"/>
      <c r="AO1275" s="1318"/>
      <c r="AP1275" s="1318"/>
      <c r="AQ1275" s="1318"/>
      <c r="AR1275" s="1318"/>
      <c r="AS1275" s="1318"/>
      <c r="AT1275" s="1318"/>
      <c r="AU1275" s="1318"/>
      <c r="AV1275" s="1318"/>
      <c r="AW1275" s="1318"/>
      <c r="AX1275" s="1318"/>
      <c r="AY1275" s="1318"/>
      <c r="AZ1275" s="1318"/>
      <c r="BA1275" s="1318"/>
      <c r="BB1275" s="1318"/>
      <c r="BC1275" s="1318"/>
      <c r="BD1275" s="1318"/>
      <c r="BE1275" s="1318"/>
      <c r="BF1275" s="1318"/>
      <c r="BG1275" s="1318"/>
      <c r="BH1275" s="1318"/>
      <c r="BI1275" s="1318"/>
      <c r="BJ1275" s="1318"/>
      <c r="BK1275" s="1318"/>
      <c r="BL1275" s="1318"/>
      <c r="BM1275" s="1318"/>
      <c r="BN1275" s="1318"/>
      <c r="BO1275" s="1318"/>
      <c r="BP1275" s="1318"/>
      <c r="BQ1275" s="1318"/>
      <c r="BR1275" s="1318"/>
      <c r="BS1275" s="1318"/>
      <c r="BT1275" s="1318"/>
      <c r="BU1275" s="1318"/>
      <c r="BV1275" s="1318"/>
      <c r="BW1275" s="1318"/>
      <c r="BX1275" s="1318"/>
      <c r="BY1275" s="1318"/>
      <c r="BZ1275" s="1318"/>
      <c r="CA1275" s="1318"/>
      <c r="CB1275" s="1318"/>
      <c r="CC1275" s="1318"/>
      <c r="CD1275" s="1318"/>
      <c r="CE1275" s="1318"/>
      <c r="CF1275" s="1318"/>
      <c r="CG1275" s="1318"/>
      <c r="CH1275" s="1378">
        <f t="shared" si="32"/>
        <v>0</v>
      </c>
    </row>
    <row r="1276" spans="1:86" ht="54.75" customHeight="1">
      <c r="A1276" s="1701"/>
      <c r="B1276" s="1718"/>
      <c r="C1276" s="584"/>
      <c r="D1276" s="2185"/>
      <c r="E1276" s="2232"/>
      <c r="F1276" s="1649"/>
      <c r="G1276" s="549"/>
      <c r="H1276" s="2155"/>
      <c r="I1276" s="1586">
        <v>242</v>
      </c>
      <c r="J1276" s="783">
        <v>5</v>
      </c>
      <c r="K1276" s="3103" t="s">
        <v>1626</v>
      </c>
      <c r="L1276" s="3123" t="s">
        <v>1627</v>
      </c>
      <c r="M1276" s="2305" t="s">
        <v>1628</v>
      </c>
      <c r="N1276" s="290"/>
      <c r="O1276" s="291"/>
      <c r="P1276" s="293"/>
      <c r="Q1276" s="290"/>
      <c r="R1276" s="291"/>
      <c r="S1276" s="292"/>
      <c r="T1276" s="788"/>
      <c r="U1276" s="291"/>
      <c r="V1276" s="293"/>
      <c r="W1276" s="290"/>
      <c r="X1276" s="291"/>
      <c r="Y1276" s="292"/>
      <c r="Z1276" s="2160"/>
      <c r="AA1276" s="261"/>
      <c r="AB1276" s="262"/>
      <c r="AC1276" s="1173"/>
      <c r="AD1276" s="1830"/>
      <c r="AE1276" s="1317"/>
      <c r="AF1276" s="1362"/>
      <c r="AG1276" s="1318"/>
      <c r="AH1276" s="1318"/>
      <c r="AI1276" s="1318"/>
      <c r="AJ1276" s="1318"/>
      <c r="AK1276" s="1318"/>
      <c r="AL1276" s="1329"/>
      <c r="AM1276" s="1318"/>
      <c r="AN1276" s="1318"/>
      <c r="AO1276" s="1318"/>
      <c r="AP1276" s="1318"/>
      <c r="AQ1276" s="1318"/>
      <c r="AR1276" s="1318"/>
      <c r="AS1276" s="1318"/>
      <c r="AT1276" s="1318"/>
      <c r="AU1276" s="1318"/>
      <c r="AV1276" s="1318"/>
      <c r="AW1276" s="1318"/>
      <c r="AX1276" s="1318"/>
      <c r="AY1276" s="1318"/>
      <c r="AZ1276" s="1318"/>
      <c r="BA1276" s="1318"/>
      <c r="BB1276" s="1318"/>
      <c r="BC1276" s="1318"/>
      <c r="BD1276" s="1318"/>
      <c r="BE1276" s="1318"/>
      <c r="BF1276" s="1318"/>
      <c r="BG1276" s="1318"/>
      <c r="BH1276" s="1318"/>
      <c r="BI1276" s="1318"/>
      <c r="BJ1276" s="1318"/>
      <c r="BK1276" s="1318"/>
      <c r="BL1276" s="1318"/>
      <c r="BM1276" s="1318"/>
      <c r="BN1276" s="1318"/>
      <c r="BO1276" s="1318"/>
      <c r="BP1276" s="1318"/>
      <c r="BQ1276" s="1318"/>
      <c r="BR1276" s="1318"/>
      <c r="BS1276" s="1318"/>
      <c r="BT1276" s="1318"/>
      <c r="BU1276" s="1318"/>
      <c r="BV1276" s="1318"/>
      <c r="BW1276" s="1318"/>
      <c r="BX1276" s="1318"/>
      <c r="BY1276" s="1318"/>
      <c r="BZ1276" s="1318"/>
      <c r="CA1276" s="1318"/>
      <c r="CB1276" s="1318"/>
      <c r="CC1276" s="1318"/>
      <c r="CD1276" s="1318"/>
      <c r="CE1276" s="1318"/>
      <c r="CF1276" s="1318"/>
      <c r="CG1276" s="1318"/>
      <c r="CH1276" s="1378">
        <f t="shared" si="32"/>
        <v>0</v>
      </c>
    </row>
    <row r="1277" spans="1:86" ht="87.75" customHeight="1">
      <c r="A1277" s="1701"/>
      <c r="B1277" s="1718"/>
      <c r="C1277" s="584"/>
      <c r="D1277" s="2185"/>
      <c r="E1277" s="2232"/>
      <c r="F1277" s="1649"/>
      <c r="G1277" s="549"/>
      <c r="H1277" s="2155"/>
      <c r="I1277" s="1584"/>
      <c r="J1277" s="220"/>
      <c r="K1277" s="3104"/>
      <c r="L1277" s="3105"/>
      <c r="M1277" s="2305"/>
      <c r="N1277" s="290"/>
      <c r="O1277" s="291"/>
      <c r="P1277" s="293"/>
      <c r="Q1277" s="290"/>
      <c r="R1277" s="291"/>
      <c r="S1277" s="292"/>
      <c r="T1277" s="788"/>
      <c r="U1277" s="291"/>
      <c r="V1277" s="293"/>
      <c r="W1277" s="290"/>
      <c r="X1277" s="291"/>
      <c r="Y1277" s="292"/>
      <c r="Z1277" s="2160"/>
      <c r="AA1277" s="261"/>
      <c r="AB1277" s="262"/>
      <c r="AC1277" s="1173"/>
      <c r="AD1277" s="1830"/>
      <c r="AE1277" s="1317"/>
      <c r="AF1277" s="1362"/>
      <c r="AG1277" s="1318"/>
      <c r="AH1277" s="1318"/>
      <c r="AI1277" s="1318"/>
      <c r="AJ1277" s="1318"/>
      <c r="AK1277" s="1318"/>
      <c r="AL1277" s="1329"/>
      <c r="AM1277" s="1318"/>
      <c r="AN1277" s="1318"/>
      <c r="AO1277" s="1318"/>
      <c r="AP1277" s="1318"/>
      <c r="AQ1277" s="1318"/>
      <c r="AR1277" s="1318"/>
      <c r="AS1277" s="1318"/>
      <c r="AT1277" s="1318"/>
      <c r="AU1277" s="1318"/>
      <c r="AV1277" s="1318"/>
      <c r="AW1277" s="1318"/>
      <c r="AX1277" s="1318"/>
      <c r="AY1277" s="1318"/>
      <c r="AZ1277" s="1318"/>
      <c r="BA1277" s="1318"/>
      <c r="BB1277" s="1318"/>
      <c r="BC1277" s="1318"/>
      <c r="BD1277" s="1318"/>
      <c r="BE1277" s="1318"/>
      <c r="BF1277" s="1318"/>
      <c r="BG1277" s="1318"/>
      <c r="BH1277" s="1318"/>
      <c r="BI1277" s="1318"/>
      <c r="BJ1277" s="1318"/>
      <c r="BK1277" s="1318"/>
      <c r="BL1277" s="1318"/>
      <c r="BM1277" s="1318"/>
      <c r="BN1277" s="1318"/>
      <c r="BO1277" s="1318"/>
      <c r="BP1277" s="1318"/>
      <c r="BQ1277" s="1318"/>
      <c r="BR1277" s="1318"/>
      <c r="BS1277" s="1318"/>
      <c r="BT1277" s="1318"/>
      <c r="BU1277" s="1318"/>
      <c r="BV1277" s="1318"/>
      <c r="BW1277" s="1318"/>
      <c r="BX1277" s="1318"/>
      <c r="BY1277" s="1318"/>
      <c r="BZ1277" s="1318"/>
      <c r="CA1277" s="1318"/>
      <c r="CB1277" s="1318"/>
      <c r="CC1277" s="1318"/>
      <c r="CD1277" s="1318"/>
      <c r="CE1277" s="1318"/>
      <c r="CF1277" s="1318"/>
      <c r="CG1277" s="1318"/>
      <c r="CH1277" s="1378">
        <f t="shared" si="32"/>
        <v>0</v>
      </c>
    </row>
    <row r="1278" spans="1:86" ht="30.75" customHeight="1">
      <c r="A1278" s="1701"/>
      <c r="B1278" s="1718"/>
      <c r="C1278" s="584"/>
      <c r="D1278" s="2185"/>
      <c r="E1278" s="2232"/>
      <c r="F1278" s="1649"/>
      <c r="G1278" s="549"/>
      <c r="H1278" s="2155"/>
      <c r="I1278" s="1585"/>
      <c r="J1278" s="272"/>
      <c r="K1278" s="2176"/>
      <c r="L1278" s="2174"/>
      <c r="M1278" s="141"/>
      <c r="N1278" s="142"/>
      <c r="O1278" s="143"/>
      <c r="P1278" s="146"/>
      <c r="Q1278" s="142"/>
      <c r="R1278" s="143"/>
      <c r="S1278" s="144"/>
      <c r="T1278" s="145"/>
      <c r="U1278" s="143"/>
      <c r="V1278" s="146"/>
      <c r="W1278" s="142"/>
      <c r="X1278" s="143"/>
      <c r="Y1278" s="144"/>
      <c r="Z1278" s="2193"/>
      <c r="AA1278" s="798"/>
      <c r="AB1278" s="799"/>
      <c r="AC1278" s="2087"/>
      <c r="AD1278" s="1831"/>
      <c r="AE1278" s="1317"/>
      <c r="AF1278" s="1362"/>
      <c r="AG1278" s="1318"/>
      <c r="AH1278" s="1318"/>
      <c r="AI1278" s="1318"/>
      <c r="AJ1278" s="1318"/>
      <c r="AK1278" s="1318"/>
      <c r="AL1278" s="1318"/>
      <c r="AM1278" s="1318"/>
      <c r="AN1278" s="1318"/>
      <c r="AO1278" s="1318"/>
      <c r="AP1278" s="1318"/>
      <c r="AQ1278" s="1318"/>
      <c r="AR1278" s="1318"/>
      <c r="AS1278" s="1318"/>
      <c r="AT1278" s="1318"/>
      <c r="AU1278" s="1318"/>
      <c r="AV1278" s="1318"/>
      <c r="AW1278" s="1318"/>
      <c r="AX1278" s="1318"/>
      <c r="AY1278" s="1318"/>
      <c r="AZ1278" s="1318"/>
      <c r="BA1278" s="1318"/>
      <c r="BB1278" s="1318"/>
      <c r="BC1278" s="1318"/>
      <c r="BD1278" s="1318"/>
      <c r="BE1278" s="1318"/>
      <c r="BF1278" s="1318"/>
      <c r="BG1278" s="1318"/>
      <c r="BH1278" s="1318"/>
      <c r="BI1278" s="1318"/>
      <c r="BJ1278" s="1318"/>
      <c r="BK1278" s="1318"/>
      <c r="BL1278" s="1318"/>
      <c r="BM1278" s="1318"/>
      <c r="BN1278" s="1318"/>
      <c r="BO1278" s="1318"/>
      <c r="BP1278" s="1318"/>
      <c r="BQ1278" s="1318"/>
      <c r="BR1278" s="1318"/>
      <c r="BS1278" s="1318"/>
      <c r="BT1278" s="1318"/>
      <c r="BU1278" s="1318"/>
      <c r="BV1278" s="1318"/>
      <c r="BW1278" s="1318"/>
      <c r="BX1278" s="1318"/>
      <c r="BY1278" s="1318"/>
      <c r="BZ1278" s="1318"/>
      <c r="CA1278" s="1318"/>
      <c r="CB1278" s="1318"/>
      <c r="CC1278" s="1318"/>
      <c r="CD1278" s="1318"/>
      <c r="CE1278" s="1318"/>
      <c r="CF1278" s="1318"/>
      <c r="CG1278" s="1318"/>
      <c r="CH1278" s="1378">
        <f t="shared" si="32"/>
        <v>0</v>
      </c>
    </row>
    <row r="1279" spans="1:86" ht="84.75" customHeight="1">
      <c r="A1279" s="1701"/>
      <c r="B1279" s="1718"/>
      <c r="C1279" s="584"/>
      <c r="D1279" s="2185"/>
      <c r="E1279" s="2232"/>
      <c r="F1279" s="1649"/>
      <c r="G1279" s="549"/>
      <c r="H1279" s="2155"/>
      <c r="I1279" s="1989">
        <v>243</v>
      </c>
      <c r="J1279" s="220">
        <v>6</v>
      </c>
      <c r="K1279" s="3444" t="s">
        <v>1629</v>
      </c>
      <c r="L1279" s="2182" t="s">
        <v>1630</v>
      </c>
      <c r="M1279" s="644" t="s">
        <v>1631</v>
      </c>
      <c r="N1279" s="290"/>
      <c r="O1279" s="291"/>
      <c r="P1279" s="293"/>
      <c r="Q1279" s="290"/>
      <c r="R1279" s="291"/>
      <c r="S1279" s="292"/>
      <c r="T1279" s="788"/>
      <c r="U1279" s="291"/>
      <c r="V1279" s="293"/>
      <c r="W1279" s="290"/>
      <c r="X1279" s="291"/>
      <c r="Y1279" s="292"/>
      <c r="Z1279" s="751"/>
      <c r="AA1279" s="261"/>
      <c r="AB1279" s="262"/>
      <c r="AC1279" s="926"/>
      <c r="AD1279" s="1832"/>
      <c r="AE1279" s="1317"/>
      <c r="AF1279" s="1362"/>
      <c r="AG1279" s="1318"/>
      <c r="AH1279" s="1318"/>
      <c r="AI1279" s="1318"/>
      <c r="AJ1279" s="1318"/>
      <c r="AK1279" s="1318"/>
      <c r="AL1279" s="1318"/>
      <c r="AM1279" s="1318"/>
      <c r="AN1279" s="1318"/>
      <c r="AO1279" s="1318"/>
      <c r="AP1279" s="1318"/>
      <c r="AQ1279" s="1318"/>
      <c r="AR1279" s="1318"/>
      <c r="AS1279" s="1318"/>
      <c r="AT1279" s="1318"/>
      <c r="AU1279" s="1318"/>
      <c r="AV1279" s="1318"/>
      <c r="AW1279" s="1318"/>
      <c r="AX1279" s="1318"/>
      <c r="AY1279" s="1318"/>
      <c r="AZ1279" s="1318"/>
      <c r="BA1279" s="1318"/>
      <c r="BB1279" s="1318"/>
      <c r="BC1279" s="1318"/>
      <c r="BD1279" s="1318"/>
      <c r="BE1279" s="1318"/>
      <c r="BF1279" s="1318"/>
      <c r="BG1279" s="1318"/>
      <c r="BH1279" s="1318"/>
      <c r="BI1279" s="1318"/>
      <c r="BJ1279" s="1318"/>
      <c r="BK1279" s="1318"/>
      <c r="BL1279" s="1318"/>
      <c r="BM1279" s="1318"/>
      <c r="BN1279" s="1318"/>
      <c r="BO1279" s="1318"/>
      <c r="BP1279" s="1318"/>
      <c r="BQ1279" s="1318"/>
      <c r="BR1279" s="1318"/>
      <c r="BS1279" s="1318"/>
      <c r="BT1279" s="1318"/>
      <c r="BU1279" s="1318"/>
      <c r="BV1279" s="1318"/>
      <c r="BW1279" s="1318"/>
      <c r="BX1279" s="1318"/>
      <c r="BY1279" s="1318"/>
      <c r="BZ1279" s="1318"/>
      <c r="CA1279" s="1318"/>
      <c r="CB1279" s="1318"/>
      <c r="CC1279" s="1318"/>
      <c r="CD1279" s="1318"/>
      <c r="CE1279" s="1318"/>
      <c r="CF1279" s="1318"/>
      <c r="CG1279" s="1318"/>
      <c r="CH1279" s="1378">
        <f t="shared" si="32"/>
        <v>0</v>
      </c>
    </row>
    <row r="1280" spans="1:86" ht="133.5" customHeight="1">
      <c r="A1280" s="1701"/>
      <c r="B1280" s="1718"/>
      <c r="C1280" s="584"/>
      <c r="D1280" s="2185"/>
      <c r="E1280" s="2232"/>
      <c r="F1280" s="1649"/>
      <c r="G1280" s="549"/>
      <c r="H1280" s="2155"/>
      <c r="I1280" s="1989"/>
      <c r="J1280" s="220"/>
      <c r="K1280" s="3444"/>
      <c r="L1280" s="2182" t="s">
        <v>1632</v>
      </c>
      <c r="M1280" s="644" t="s">
        <v>1633</v>
      </c>
      <c r="N1280" s="290"/>
      <c r="O1280" s="291"/>
      <c r="P1280" s="293"/>
      <c r="Q1280" s="290"/>
      <c r="R1280" s="291"/>
      <c r="S1280" s="292"/>
      <c r="T1280" s="788"/>
      <c r="U1280" s="291"/>
      <c r="V1280" s="293"/>
      <c r="W1280" s="290"/>
      <c r="X1280" s="291"/>
      <c r="Y1280" s="292"/>
      <c r="Z1280" s="751"/>
      <c r="AA1280" s="261"/>
      <c r="AB1280" s="262"/>
      <c r="AC1280" s="926"/>
      <c r="AD1280" s="1832"/>
      <c r="AE1280" s="1317"/>
      <c r="AF1280" s="1362"/>
      <c r="AG1280" s="1318"/>
      <c r="AH1280" s="1318"/>
      <c r="AI1280" s="1318"/>
      <c r="AJ1280" s="1318"/>
      <c r="AK1280" s="1318"/>
      <c r="AL1280" s="1318"/>
      <c r="AM1280" s="1318"/>
      <c r="AN1280" s="1318"/>
      <c r="AO1280" s="1318"/>
      <c r="AP1280" s="1318"/>
      <c r="AQ1280" s="1318"/>
      <c r="AR1280" s="1318"/>
      <c r="AS1280" s="1318"/>
      <c r="AT1280" s="1318"/>
      <c r="AU1280" s="1318"/>
      <c r="AV1280" s="1318"/>
      <c r="AW1280" s="1318"/>
      <c r="AX1280" s="1318"/>
      <c r="AY1280" s="1318"/>
      <c r="AZ1280" s="1318"/>
      <c r="BA1280" s="1318"/>
      <c r="BB1280" s="1318"/>
      <c r="BC1280" s="1318"/>
      <c r="BD1280" s="1318"/>
      <c r="BE1280" s="1318"/>
      <c r="BF1280" s="1318"/>
      <c r="BG1280" s="1318"/>
      <c r="BH1280" s="1318"/>
      <c r="BI1280" s="1318"/>
      <c r="BJ1280" s="1318"/>
      <c r="BK1280" s="1318"/>
      <c r="BL1280" s="1318"/>
      <c r="BM1280" s="1318"/>
      <c r="BN1280" s="1318"/>
      <c r="BO1280" s="1318"/>
      <c r="BP1280" s="1318"/>
      <c r="BQ1280" s="1318"/>
      <c r="BR1280" s="1318"/>
      <c r="BS1280" s="1318"/>
      <c r="BT1280" s="1318"/>
      <c r="BU1280" s="1318"/>
      <c r="BV1280" s="1318"/>
      <c r="BW1280" s="1318"/>
      <c r="BX1280" s="1318"/>
      <c r="BY1280" s="1318"/>
      <c r="BZ1280" s="1318"/>
      <c r="CA1280" s="1318"/>
      <c r="CB1280" s="1318"/>
      <c r="CC1280" s="1318"/>
      <c r="CD1280" s="1318"/>
      <c r="CE1280" s="1318"/>
      <c r="CF1280" s="1318"/>
      <c r="CG1280" s="1318"/>
      <c r="CH1280" s="1378">
        <f t="shared" si="32"/>
        <v>0</v>
      </c>
    </row>
    <row r="1281" spans="1:86" ht="58.5" customHeight="1">
      <c r="A1281" s="1701"/>
      <c r="B1281" s="1718"/>
      <c r="C1281" s="584"/>
      <c r="D1281" s="2185"/>
      <c r="E1281" s="2232"/>
      <c r="F1281" s="1649"/>
      <c r="G1281" s="549"/>
      <c r="H1281" s="2155"/>
      <c r="I1281" s="1989"/>
      <c r="J1281" s="220"/>
      <c r="K1281" s="2162" t="s">
        <v>1634</v>
      </c>
      <c r="L1281" s="2182"/>
      <c r="M1281" s="644"/>
      <c r="N1281" s="290"/>
      <c r="O1281" s="291"/>
      <c r="P1281" s="293"/>
      <c r="Q1281" s="290"/>
      <c r="R1281" s="291"/>
      <c r="S1281" s="292"/>
      <c r="T1281" s="788"/>
      <c r="U1281" s="291"/>
      <c r="V1281" s="293"/>
      <c r="W1281" s="290"/>
      <c r="X1281" s="291"/>
      <c r="Y1281" s="292"/>
      <c r="Z1281" s="751" t="s">
        <v>1635</v>
      </c>
      <c r="AA1281" s="261">
        <v>287</v>
      </c>
      <c r="AB1281" s="262">
        <v>2875</v>
      </c>
      <c r="AC1281" s="1173" t="s">
        <v>401</v>
      </c>
      <c r="AD1281" s="1832">
        <f>45*1500</f>
        <v>67500</v>
      </c>
      <c r="AE1281" s="1317"/>
      <c r="AF1281" s="1362"/>
      <c r="AG1281" s="1318"/>
      <c r="AH1281" s="1318"/>
      <c r="AI1281" s="1318"/>
      <c r="AJ1281" s="1318"/>
      <c r="AK1281" s="1318"/>
      <c r="AL1281" s="1318"/>
      <c r="AM1281" s="1318"/>
      <c r="AN1281" s="1318"/>
      <c r="AO1281" s="1318"/>
      <c r="AP1281" s="1318"/>
      <c r="AQ1281" s="1318"/>
      <c r="AR1281" s="1318"/>
      <c r="AS1281" s="1318"/>
      <c r="AT1281" s="1318"/>
      <c r="AU1281" s="1318"/>
      <c r="AV1281" s="1318"/>
      <c r="AW1281" s="1318"/>
      <c r="AX1281" s="1318"/>
      <c r="AY1281" s="1329">
        <f>+AD1281</f>
        <v>67500</v>
      </c>
      <c r="AZ1281" s="1318"/>
      <c r="BA1281" s="1329"/>
      <c r="BB1281" s="1318"/>
      <c r="BC1281" s="1318"/>
      <c r="BD1281" s="1318"/>
      <c r="BE1281" s="1318"/>
      <c r="BF1281" s="1318"/>
      <c r="BG1281" s="1318"/>
      <c r="BH1281" s="1318"/>
      <c r="BI1281" s="1318"/>
      <c r="BJ1281" s="1318"/>
      <c r="BK1281" s="1318"/>
      <c r="BL1281" s="1318"/>
      <c r="BM1281" s="1318"/>
      <c r="BN1281" s="1318"/>
      <c r="BO1281" s="1318"/>
      <c r="BP1281" s="1318"/>
      <c r="BQ1281" s="1318"/>
      <c r="BR1281" s="1318"/>
      <c r="BS1281" s="1318"/>
      <c r="BT1281" s="1318"/>
      <c r="BU1281" s="1318"/>
      <c r="BV1281" s="1318"/>
      <c r="BW1281" s="1318"/>
      <c r="BX1281" s="1318"/>
      <c r="BY1281" s="1318"/>
      <c r="BZ1281" s="1318"/>
      <c r="CA1281" s="1318"/>
      <c r="CB1281" s="1318"/>
      <c r="CC1281" s="1318"/>
      <c r="CD1281" s="1318"/>
      <c r="CE1281" s="1318"/>
      <c r="CF1281" s="1318"/>
      <c r="CG1281" s="1318"/>
      <c r="CH1281" s="1378">
        <f t="shared" si="32"/>
        <v>67500</v>
      </c>
    </row>
    <row r="1282" spans="1:86" ht="41.25" customHeight="1">
      <c r="A1282" s="1701"/>
      <c r="B1282" s="1718"/>
      <c r="C1282" s="584"/>
      <c r="D1282" s="2185"/>
      <c r="E1282" s="2232"/>
      <c r="F1282" s="1649"/>
      <c r="G1282" s="549"/>
      <c r="H1282" s="2155"/>
      <c r="I1282" s="1989"/>
      <c r="J1282" s="220"/>
      <c r="K1282" s="2162" t="s">
        <v>1636</v>
      </c>
      <c r="L1282" s="2182"/>
      <c r="M1282" s="644"/>
      <c r="N1282" s="290"/>
      <c r="O1282" s="291"/>
      <c r="P1282" s="293"/>
      <c r="Q1282" s="290"/>
      <c r="R1282" s="291"/>
      <c r="S1282" s="292"/>
      <c r="T1282" s="788"/>
      <c r="U1282" s="291"/>
      <c r="V1282" s="293"/>
      <c r="W1282" s="290"/>
      <c r="X1282" s="291"/>
      <c r="Y1282" s="292"/>
      <c r="Z1282" s="751" t="s">
        <v>1637</v>
      </c>
      <c r="AA1282" s="261">
        <v>287</v>
      </c>
      <c r="AB1282" s="262">
        <v>2875</v>
      </c>
      <c r="AC1282" s="1173" t="s">
        <v>401</v>
      </c>
      <c r="AD1282" s="1832">
        <f>45*1500</f>
        <v>67500</v>
      </c>
      <c r="AE1282" s="1317"/>
      <c r="AF1282" s="1362"/>
      <c r="AG1282" s="1318"/>
      <c r="AH1282" s="1318"/>
      <c r="AI1282" s="1318"/>
      <c r="AJ1282" s="1318"/>
      <c r="AK1282" s="1318"/>
      <c r="AL1282" s="1318"/>
      <c r="AM1282" s="1318"/>
      <c r="AN1282" s="1318"/>
      <c r="AO1282" s="1318"/>
      <c r="AP1282" s="1318"/>
      <c r="AQ1282" s="1318"/>
      <c r="AR1282" s="1318"/>
      <c r="AS1282" s="1318"/>
      <c r="AT1282" s="1318"/>
      <c r="AU1282" s="1318"/>
      <c r="AV1282" s="1318"/>
      <c r="AW1282" s="1318"/>
      <c r="AX1282" s="1318"/>
      <c r="AY1282" s="1329">
        <f>+AD1282</f>
        <v>67500</v>
      </c>
      <c r="AZ1282" s="1318"/>
      <c r="BA1282" s="1329"/>
      <c r="BB1282" s="1318"/>
      <c r="BC1282" s="1318"/>
      <c r="BD1282" s="1318"/>
      <c r="BE1282" s="1318"/>
      <c r="BF1282" s="1318"/>
      <c r="BG1282" s="1318"/>
      <c r="BH1282" s="1318"/>
      <c r="BI1282" s="1318"/>
      <c r="BJ1282" s="1318"/>
      <c r="BK1282" s="1318"/>
      <c r="BL1282" s="1318"/>
      <c r="BM1282" s="1318"/>
      <c r="BN1282" s="1318"/>
      <c r="BO1282" s="1318"/>
      <c r="BP1282" s="1318"/>
      <c r="BQ1282" s="1318"/>
      <c r="BR1282" s="1318"/>
      <c r="BS1282" s="1318"/>
      <c r="BT1282" s="1318"/>
      <c r="BU1282" s="1318"/>
      <c r="BV1282" s="1318"/>
      <c r="BW1282" s="1318"/>
      <c r="BX1282" s="1318"/>
      <c r="BY1282" s="1318"/>
      <c r="BZ1282" s="1318"/>
      <c r="CA1282" s="1318"/>
      <c r="CB1282" s="1318"/>
      <c r="CC1282" s="1318"/>
      <c r="CD1282" s="1318"/>
      <c r="CE1282" s="1318"/>
      <c r="CF1282" s="1318"/>
      <c r="CG1282" s="1318"/>
      <c r="CH1282" s="1378">
        <f t="shared" si="32"/>
        <v>67500</v>
      </c>
    </row>
    <row r="1283" spans="1:86" ht="41.25" customHeight="1">
      <c r="A1283" s="1701"/>
      <c r="B1283" s="1718"/>
      <c r="C1283" s="584"/>
      <c r="D1283" s="2185"/>
      <c r="E1283" s="2232"/>
      <c r="F1283" s="1649"/>
      <c r="G1283" s="549"/>
      <c r="H1283" s="2155"/>
      <c r="I1283" s="1989"/>
      <c r="J1283" s="272"/>
      <c r="K1283" s="2165"/>
      <c r="L1283" s="904"/>
      <c r="M1283" s="797"/>
      <c r="N1283" s="142"/>
      <c r="O1283" s="143"/>
      <c r="P1283" s="146"/>
      <c r="Q1283" s="142"/>
      <c r="R1283" s="143"/>
      <c r="S1283" s="144"/>
      <c r="T1283" s="145"/>
      <c r="U1283" s="143"/>
      <c r="V1283" s="146"/>
      <c r="W1283" s="142"/>
      <c r="X1283" s="143"/>
      <c r="Y1283" s="144"/>
      <c r="Z1283" s="2193"/>
      <c r="AA1283" s="798"/>
      <c r="AB1283" s="799"/>
      <c r="AC1283" s="2087"/>
      <c r="AD1283" s="1833"/>
      <c r="AE1283" s="1317"/>
      <c r="AF1283" s="1362"/>
      <c r="AG1283" s="1318"/>
      <c r="AH1283" s="1318"/>
      <c r="AI1283" s="1318"/>
      <c r="AJ1283" s="1318"/>
      <c r="AK1283" s="1318"/>
      <c r="AL1283" s="1318"/>
      <c r="AM1283" s="1318"/>
      <c r="AN1283" s="1318"/>
      <c r="AO1283" s="1318"/>
      <c r="AP1283" s="1318"/>
      <c r="AQ1283" s="1318"/>
      <c r="AR1283" s="1318"/>
      <c r="AS1283" s="1318"/>
      <c r="AT1283" s="1318"/>
      <c r="AU1283" s="1318"/>
      <c r="AV1283" s="1318"/>
      <c r="AW1283" s="1318"/>
      <c r="AX1283" s="1318"/>
      <c r="AY1283" s="1318"/>
      <c r="AZ1283" s="1318"/>
      <c r="BA1283" s="1318"/>
      <c r="BB1283" s="1318"/>
      <c r="BC1283" s="1318"/>
      <c r="BD1283" s="1318"/>
      <c r="BE1283" s="1318"/>
      <c r="BF1283" s="1318"/>
      <c r="BG1283" s="1318"/>
      <c r="BH1283" s="1318"/>
      <c r="BI1283" s="1318"/>
      <c r="BJ1283" s="1318"/>
      <c r="BK1283" s="1318"/>
      <c r="BL1283" s="1318"/>
      <c r="BM1283" s="1318"/>
      <c r="BN1283" s="1318"/>
      <c r="BO1283" s="1318"/>
      <c r="BP1283" s="1318"/>
      <c r="BQ1283" s="1318"/>
      <c r="BR1283" s="1318"/>
      <c r="BS1283" s="1318"/>
      <c r="BT1283" s="1318"/>
      <c r="BU1283" s="1318"/>
      <c r="BV1283" s="1318"/>
      <c r="BW1283" s="1318"/>
      <c r="BX1283" s="1318"/>
      <c r="BY1283" s="1318"/>
      <c r="BZ1283" s="1318"/>
      <c r="CA1283" s="1318"/>
      <c r="CB1283" s="1318"/>
      <c r="CC1283" s="1318"/>
      <c r="CD1283" s="1318"/>
      <c r="CE1283" s="1318"/>
      <c r="CF1283" s="1318"/>
      <c r="CG1283" s="1318"/>
      <c r="CH1283" s="1378">
        <f t="shared" si="32"/>
        <v>0</v>
      </c>
    </row>
    <row r="1284" spans="1:86" ht="114.75" customHeight="1">
      <c r="A1284" s="1701"/>
      <c r="B1284" s="1718"/>
      <c r="C1284" s="584"/>
      <c r="D1284" s="2185"/>
      <c r="E1284" s="2232"/>
      <c r="F1284" s="1649"/>
      <c r="G1284" s="549"/>
      <c r="H1284" s="2155"/>
      <c r="I1284" s="1586">
        <v>244</v>
      </c>
      <c r="J1284" s="220">
        <v>7</v>
      </c>
      <c r="K1284" s="2145" t="s">
        <v>1638</v>
      </c>
      <c r="L1284" s="2153" t="s">
        <v>1639</v>
      </c>
      <c r="M1284" s="2305" t="s">
        <v>950</v>
      </c>
      <c r="N1284" s="290"/>
      <c r="O1284" s="291"/>
      <c r="P1284" s="293"/>
      <c r="Q1284" s="290"/>
      <c r="R1284" s="291"/>
      <c r="S1284" s="292"/>
      <c r="T1284" s="788"/>
      <c r="U1284" s="291"/>
      <c r="V1284" s="293"/>
      <c r="W1284" s="290"/>
      <c r="X1284" s="291"/>
      <c r="Y1284" s="292"/>
      <c r="Z1284" s="2160"/>
      <c r="AA1284" s="261"/>
      <c r="AB1284" s="262"/>
      <c r="AC1284" s="926"/>
      <c r="AD1284" s="1830"/>
      <c r="AE1284" s="1317"/>
      <c r="AF1284" s="1362"/>
      <c r="AG1284" s="1318"/>
      <c r="AH1284" s="1318"/>
      <c r="AI1284" s="1318"/>
      <c r="AJ1284" s="1318"/>
      <c r="AK1284" s="1318"/>
      <c r="AL1284" s="1318"/>
      <c r="AM1284" s="1318"/>
      <c r="AN1284" s="1318"/>
      <c r="AO1284" s="1318"/>
      <c r="AP1284" s="1318"/>
      <c r="AQ1284" s="1318"/>
      <c r="AR1284" s="1318"/>
      <c r="AS1284" s="1318"/>
      <c r="AT1284" s="1318"/>
      <c r="AU1284" s="1318"/>
      <c r="AV1284" s="1318"/>
      <c r="AW1284" s="1318"/>
      <c r="AX1284" s="1318"/>
      <c r="AY1284" s="1318"/>
      <c r="AZ1284" s="1318"/>
      <c r="BA1284" s="1318"/>
      <c r="BB1284" s="1318"/>
      <c r="BC1284" s="1318"/>
      <c r="BD1284" s="1318"/>
      <c r="BE1284" s="1318"/>
      <c r="BF1284" s="1318"/>
      <c r="BG1284" s="1318"/>
      <c r="BH1284" s="1318"/>
      <c r="BI1284" s="1318"/>
      <c r="BJ1284" s="1318"/>
      <c r="BK1284" s="1318"/>
      <c r="BL1284" s="1318"/>
      <c r="BM1284" s="1318"/>
      <c r="BN1284" s="1318"/>
      <c r="BO1284" s="1318"/>
      <c r="BP1284" s="1318"/>
      <c r="BQ1284" s="1318"/>
      <c r="BR1284" s="1318"/>
      <c r="BS1284" s="1318"/>
      <c r="BT1284" s="1318"/>
      <c r="BU1284" s="1318"/>
      <c r="BV1284" s="1318"/>
      <c r="BW1284" s="1318"/>
      <c r="BX1284" s="1318"/>
      <c r="BY1284" s="1318"/>
      <c r="BZ1284" s="1318"/>
      <c r="CA1284" s="1318"/>
      <c r="CB1284" s="1318"/>
      <c r="CC1284" s="1318"/>
      <c r="CD1284" s="1318"/>
      <c r="CE1284" s="1318"/>
      <c r="CF1284" s="1318"/>
      <c r="CG1284" s="1318"/>
      <c r="CH1284" s="1378">
        <f t="shared" si="32"/>
        <v>0</v>
      </c>
    </row>
    <row r="1285" spans="1:86" ht="28.5" customHeight="1">
      <c r="A1285" s="1686"/>
      <c r="B1285" s="1719"/>
      <c r="C1285" s="1659"/>
      <c r="D1285" s="1741"/>
      <c r="E1285" s="793"/>
      <c r="F1285" s="274"/>
      <c r="G1285" s="794"/>
      <c r="H1285" s="2140"/>
      <c r="I1285" s="1585"/>
      <c r="J1285" s="272"/>
      <c r="K1285" s="287"/>
      <c r="L1285" s="2174"/>
      <c r="M1285" s="141"/>
      <c r="N1285" s="142"/>
      <c r="O1285" s="143"/>
      <c r="P1285" s="146"/>
      <c r="Q1285" s="142"/>
      <c r="R1285" s="143"/>
      <c r="S1285" s="144"/>
      <c r="T1285" s="145"/>
      <c r="U1285" s="143"/>
      <c r="V1285" s="146"/>
      <c r="W1285" s="142"/>
      <c r="X1285" s="143"/>
      <c r="Y1285" s="144"/>
      <c r="Z1285" s="2193"/>
      <c r="AA1285" s="798"/>
      <c r="AB1285" s="799"/>
      <c r="AC1285" s="2087"/>
      <c r="AD1285" s="1831"/>
      <c r="AE1285" s="1317"/>
      <c r="AF1285" s="1362"/>
      <c r="AG1285" s="1318"/>
      <c r="AH1285" s="1318"/>
      <c r="AI1285" s="1318"/>
      <c r="AJ1285" s="1318"/>
      <c r="AK1285" s="1318"/>
      <c r="AL1285" s="1318"/>
      <c r="AM1285" s="1318"/>
      <c r="AN1285" s="1318"/>
      <c r="AO1285" s="1318"/>
      <c r="AP1285" s="1318"/>
      <c r="AQ1285" s="1318"/>
      <c r="AR1285" s="1318"/>
      <c r="AS1285" s="1318"/>
      <c r="AT1285" s="1318"/>
      <c r="AU1285" s="1318"/>
      <c r="AV1285" s="1318"/>
      <c r="AW1285" s="1318"/>
      <c r="AX1285" s="1318"/>
      <c r="AY1285" s="1318"/>
      <c r="AZ1285" s="1318"/>
      <c r="BA1285" s="1318"/>
      <c r="BB1285" s="1318"/>
      <c r="BC1285" s="1318"/>
      <c r="BD1285" s="1318"/>
      <c r="BE1285" s="1318"/>
      <c r="BF1285" s="1318"/>
      <c r="BG1285" s="1318"/>
      <c r="BH1285" s="1318"/>
      <c r="BI1285" s="1318"/>
      <c r="BJ1285" s="1318"/>
      <c r="BK1285" s="1318"/>
      <c r="BL1285" s="1318"/>
      <c r="BM1285" s="1318"/>
      <c r="BN1285" s="1318"/>
      <c r="BO1285" s="1318"/>
      <c r="BP1285" s="1318"/>
      <c r="BQ1285" s="1318"/>
      <c r="BR1285" s="1318"/>
      <c r="BS1285" s="1318"/>
      <c r="BT1285" s="1318"/>
      <c r="BU1285" s="1318"/>
      <c r="BV1285" s="1318"/>
      <c r="BW1285" s="1318"/>
      <c r="BX1285" s="1318"/>
      <c r="BY1285" s="1318"/>
      <c r="BZ1285" s="1318"/>
      <c r="CA1285" s="1318"/>
      <c r="CB1285" s="1318"/>
      <c r="CC1285" s="1318"/>
      <c r="CD1285" s="1318"/>
      <c r="CE1285" s="1318"/>
      <c r="CF1285" s="1318"/>
      <c r="CG1285" s="1318"/>
      <c r="CH1285" s="1378">
        <f t="shared" si="32"/>
        <v>0</v>
      </c>
    </row>
    <row r="1286" spans="1:86" ht="117.75" customHeight="1">
      <c r="A1286" s="1701"/>
      <c r="B1286" s="1718"/>
      <c r="C1286" s="584"/>
      <c r="D1286" s="2185"/>
      <c r="E1286" s="2232"/>
      <c r="F1286" s="1649"/>
      <c r="G1286" s="549"/>
      <c r="H1286" s="3096" t="s">
        <v>2572</v>
      </c>
      <c r="I1286" s="1989">
        <v>245</v>
      </c>
      <c r="J1286" s="220">
        <v>8</v>
      </c>
      <c r="K1286" s="2162" t="s">
        <v>1640</v>
      </c>
      <c r="L1286" s="2153" t="s">
        <v>1641</v>
      </c>
      <c r="M1286" s="2305" t="s">
        <v>1642</v>
      </c>
      <c r="N1286" s="138"/>
      <c r="O1286" s="139"/>
      <c r="P1286" s="168"/>
      <c r="Q1286" s="138"/>
      <c r="R1286" s="139"/>
      <c r="S1286" s="140"/>
      <c r="T1286" s="183"/>
      <c r="U1286" s="139"/>
      <c r="V1286" s="168"/>
      <c r="W1286" s="138"/>
      <c r="X1286" s="139"/>
      <c r="Y1286" s="140"/>
      <c r="Z1286" s="800" t="s">
        <v>1643</v>
      </c>
      <c r="AA1286" s="261"/>
      <c r="AB1286" s="262"/>
      <c r="AC1286" s="926"/>
      <c r="AD1286" s="1830"/>
      <c r="AE1286" s="1317"/>
      <c r="AF1286" s="1362"/>
      <c r="AG1286" s="1318"/>
      <c r="AH1286" s="1318"/>
      <c r="AI1286" s="1318"/>
      <c r="AJ1286" s="1318"/>
      <c r="AK1286" s="1318"/>
      <c r="AL1286" s="1318"/>
      <c r="AM1286" s="1318"/>
      <c r="AN1286" s="1318"/>
      <c r="AO1286" s="1318"/>
      <c r="AP1286" s="1318"/>
      <c r="AQ1286" s="1318"/>
      <c r="AR1286" s="1318"/>
      <c r="AS1286" s="1318"/>
      <c r="AT1286" s="1318"/>
      <c r="AU1286" s="1318"/>
      <c r="AV1286" s="1318"/>
      <c r="AW1286" s="1318"/>
      <c r="AX1286" s="1318"/>
      <c r="AY1286" s="1318"/>
      <c r="AZ1286" s="1318"/>
      <c r="BA1286" s="1318"/>
      <c r="BB1286" s="1318"/>
      <c r="BC1286" s="1318"/>
      <c r="BD1286" s="1318"/>
      <c r="BE1286" s="1318"/>
      <c r="BF1286" s="1318"/>
      <c r="BG1286" s="1318"/>
      <c r="BH1286" s="1318"/>
      <c r="BI1286" s="1318"/>
      <c r="BJ1286" s="1318"/>
      <c r="BK1286" s="1318"/>
      <c r="BL1286" s="1318"/>
      <c r="BM1286" s="1318"/>
      <c r="BN1286" s="1318"/>
      <c r="BO1286" s="1318"/>
      <c r="BP1286" s="1318"/>
      <c r="BQ1286" s="1318"/>
      <c r="BR1286" s="1318"/>
      <c r="BS1286" s="1318"/>
      <c r="BT1286" s="1318"/>
      <c r="BU1286" s="1318"/>
      <c r="BV1286" s="1318"/>
      <c r="BW1286" s="1318"/>
      <c r="BX1286" s="1318"/>
      <c r="BY1286" s="1318"/>
      <c r="BZ1286" s="1318"/>
      <c r="CA1286" s="1318"/>
      <c r="CB1286" s="1318"/>
      <c r="CC1286" s="1318"/>
      <c r="CD1286" s="1318"/>
      <c r="CE1286" s="1318"/>
      <c r="CF1286" s="1318"/>
      <c r="CG1286" s="1318"/>
      <c r="CH1286" s="1378">
        <f t="shared" si="32"/>
        <v>0</v>
      </c>
    </row>
    <row r="1287" spans="1:86" ht="143.25" customHeight="1">
      <c r="A1287" s="1701"/>
      <c r="B1287" s="1718"/>
      <c r="C1287" s="584"/>
      <c r="D1287" s="2185"/>
      <c r="E1287" s="2232"/>
      <c r="F1287" s="1649"/>
      <c r="G1287" s="549"/>
      <c r="H1287" s="3096"/>
      <c r="I1287" s="1989"/>
      <c r="J1287" s="220"/>
      <c r="K1287" s="2162" t="s">
        <v>1644</v>
      </c>
      <c r="L1287" s="2153"/>
      <c r="M1287" s="2305"/>
      <c r="N1287" s="290"/>
      <c r="O1287" s="291"/>
      <c r="P1287" s="293"/>
      <c r="Q1287" s="290"/>
      <c r="R1287" s="291"/>
      <c r="S1287" s="292"/>
      <c r="T1287" s="183"/>
      <c r="U1287" s="139"/>
      <c r="V1287" s="168"/>
      <c r="W1287" s="138"/>
      <c r="X1287" s="139"/>
      <c r="Y1287" s="140"/>
      <c r="Z1287" s="2160" t="s">
        <v>1645</v>
      </c>
      <c r="AA1287" s="261">
        <v>334</v>
      </c>
      <c r="AB1287" s="262"/>
      <c r="AC1287" s="1173" t="s">
        <v>384</v>
      </c>
      <c r="AD1287" s="1830">
        <v>20000</v>
      </c>
      <c r="AE1287" s="1317"/>
      <c r="AF1287" s="1362"/>
      <c r="AG1287" s="1318"/>
      <c r="AH1287" s="1318"/>
      <c r="AI1287" s="1318"/>
      <c r="AJ1287" s="1318"/>
      <c r="AK1287" s="1318"/>
      <c r="AL1287" s="1318"/>
      <c r="AM1287" s="1318"/>
      <c r="AN1287" s="1318"/>
      <c r="AO1287" s="1318"/>
      <c r="AP1287" s="1318"/>
      <c r="AQ1287" s="1318"/>
      <c r="AR1287" s="1318"/>
      <c r="AS1287" s="1318"/>
      <c r="AT1287" s="1318"/>
      <c r="AU1287" s="1318"/>
      <c r="AV1287" s="1318"/>
      <c r="AW1287" s="1318"/>
      <c r="AX1287" s="1318"/>
      <c r="AY1287" s="1318"/>
      <c r="AZ1287" s="1318"/>
      <c r="BA1287" s="1318"/>
      <c r="BB1287" s="1318"/>
      <c r="BC1287" s="1318"/>
      <c r="BD1287" s="1318"/>
      <c r="BE1287" s="1318"/>
      <c r="BF1287" s="1318"/>
      <c r="BG1287" s="1318"/>
      <c r="BH1287" s="1329">
        <f>+AD1287</f>
        <v>20000</v>
      </c>
      <c r="BI1287" s="1318"/>
      <c r="BJ1287" s="1318"/>
      <c r="BK1287" s="1318"/>
      <c r="BL1287" s="1329"/>
      <c r="BM1287" s="1329"/>
      <c r="BN1287" s="1318"/>
      <c r="BO1287" s="1318"/>
      <c r="BP1287" s="1318"/>
      <c r="BQ1287" s="1318"/>
      <c r="BR1287" s="1318"/>
      <c r="BS1287" s="1318"/>
      <c r="BT1287" s="1318"/>
      <c r="BU1287" s="1318"/>
      <c r="BV1287" s="1318"/>
      <c r="BW1287" s="1318"/>
      <c r="BX1287" s="1318"/>
      <c r="BY1287" s="1318"/>
      <c r="BZ1287" s="1318"/>
      <c r="CA1287" s="1318"/>
      <c r="CB1287" s="1318"/>
      <c r="CC1287" s="1318"/>
      <c r="CD1287" s="1318"/>
      <c r="CE1287" s="1318"/>
      <c r="CF1287" s="1318"/>
      <c r="CG1287" s="1318"/>
      <c r="CH1287" s="1378">
        <f t="shared" si="32"/>
        <v>20000</v>
      </c>
    </row>
    <row r="1288" spans="1:86" ht="39" customHeight="1">
      <c r="A1288" s="1701"/>
      <c r="B1288" s="1718"/>
      <c r="C1288" s="584"/>
      <c r="D1288" s="2185"/>
      <c r="E1288" s="2232"/>
      <c r="F1288" s="1649"/>
      <c r="G1288" s="549"/>
      <c r="H1288" s="3096"/>
      <c r="I1288" s="1989"/>
      <c r="J1288" s="220"/>
      <c r="K1288" s="2162" t="s">
        <v>1646</v>
      </c>
      <c r="L1288" s="2153"/>
      <c r="M1288" s="2305"/>
      <c r="N1288" s="290"/>
      <c r="O1288" s="291"/>
      <c r="P1288" s="293"/>
      <c r="Q1288" s="290"/>
      <c r="R1288" s="291"/>
      <c r="S1288" s="292"/>
      <c r="T1288" s="183"/>
      <c r="U1288" s="139"/>
      <c r="V1288" s="168"/>
      <c r="W1288" s="138"/>
      <c r="X1288" s="139"/>
      <c r="Y1288" s="140"/>
      <c r="Z1288" s="2160"/>
      <c r="AA1288" s="261"/>
      <c r="AB1288" s="262"/>
      <c r="AC1288" s="926"/>
      <c r="AD1288" s="1830"/>
      <c r="AE1288" s="1317"/>
      <c r="AF1288" s="1362"/>
      <c r="AG1288" s="1318"/>
      <c r="AH1288" s="1318"/>
      <c r="AI1288" s="1318"/>
      <c r="AJ1288" s="1318"/>
      <c r="AK1288" s="1318"/>
      <c r="AL1288" s="1318"/>
      <c r="AM1288" s="1318"/>
      <c r="AN1288" s="1318"/>
      <c r="AO1288" s="1318"/>
      <c r="AP1288" s="1318"/>
      <c r="AQ1288" s="1318"/>
      <c r="AR1288" s="1318"/>
      <c r="AS1288" s="1318"/>
      <c r="AT1288" s="1318"/>
      <c r="AU1288" s="1318"/>
      <c r="AV1288" s="1318"/>
      <c r="AW1288" s="1318"/>
      <c r="AX1288" s="1318"/>
      <c r="AY1288" s="1318"/>
      <c r="AZ1288" s="1318"/>
      <c r="BA1288" s="1318"/>
      <c r="BB1288" s="1318"/>
      <c r="BC1288" s="1318"/>
      <c r="BD1288" s="1318"/>
      <c r="BE1288" s="1318"/>
      <c r="BF1288" s="1318"/>
      <c r="BG1288" s="1318"/>
      <c r="BH1288" s="1318"/>
      <c r="BI1288" s="1318"/>
      <c r="BJ1288" s="1318"/>
      <c r="BK1288" s="1318"/>
      <c r="BL1288" s="1318"/>
      <c r="BM1288" s="1318"/>
      <c r="BN1288" s="1318"/>
      <c r="BO1288" s="1318"/>
      <c r="BP1288" s="1318"/>
      <c r="BQ1288" s="1318"/>
      <c r="BR1288" s="1318"/>
      <c r="BS1288" s="1318"/>
      <c r="BT1288" s="1318"/>
      <c r="BU1288" s="1318"/>
      <c r="BV1288" s="1318"/>
      <c r="BW1288" s="1318"/>
      <c r="BX1288" s="1318"/>
      <c r="BY1288" s="1318"/>
      <c r="BZ1288" s="1318"/>
      <c r="CA1288" s="1318"/>
      <c r="CB1288" s="1318"/>
      <c r="CC1288" s="1318"/>
      <c r="CD1288" s="1318"/>
      <c r="CE1288" s="1318"/>
      <c r="CF1288" s="1318"/>
      <c r="CG1288" s="1318"/>
      <c r="CH1288" s="1378">
        <f t="shared" si="32"/>
        <v>0</v>
      </c>
    </row>
    <row r="1289" spans="1:86" ht="165.75" customHeight="1">
      <c r="A1289" s="1701"/>
      <c r="B1289" s="1718"/>
      <c r="C1289" s="584"/>
      <c r="D1289" s="2185"/>
      <c r="E1289" s="2232"/>
      <c r="F1289" s="1649"/>
      <c r="G1289" s="549"/>
      <c r="H1289" s="2155"/>
      <c r="I1289" s="1989"/>
      <c r="J1289" s="220"/>
      <c r="K1289" s="2162" t="s">
        <v>1647</v>
      </c>
      <c r="L1289" s="2153"/>
      <c r="M1289" s="2305"/>
      <c r="N1289" s="290"/>
      <c r="O1289" s="291"/>
      <c r="P1289" s="293"/>
      <c r="Q1289" s="290"/>
      <c r="R1289" s="291"/>
      <c r="S1289" s="292"/>
      <c r="T1289" s="183"/>
      <c r="U1289" s="139"/>
      <c r="V1289" s="168"/>
      <c r="W1289" s="138"/>
      <c r="X1289" s="139"/>
      <c r="Y1289" s="140"/>
      <c r="Z1289" s="751" t="s">
        <v>1648</v>
      </c>
      <c r="AA1289" s="261">
        <v>623</v>
      </c>
      <c r="AB1289" s="262"/>
      <c r="AC1289" s="1173" t="s">
        <v>1649</v>
      </c>
      <c r="AD1289" s="1832">
        <f>155*45*3*1.4</f>
        <v>29294.999999999996</v>
      </c>
      <c r="AE1289" s="1317"/>
      <c r="AF1289" s="1362"/>
      <c r="AG1289" s="1318"/>
      <c r="AH1289" s="1318"/>
      <c r="AI1289" s="1318"/>
      <c r="AJ1289" s="1318"/>
      <c r="AK1289" s="1318"/>
      <c r="AL1289" s="1318"/>
      <c r="AM1289" s="1318"/>
      <c r="AN1289" s="1318"/>
      <c r="AO1289" s="1318"/>
      <c r="AP1289" s="1318"/>
      <c r="AQ1289" s="1318"/>
      <c r="AR1289" s="1318"/>
      <c r="AS1289" s="1318"/>
      <c r="AT1289" s="1318"/>
      <c r="AU1289" s="1318"/>
      <c r="AV1289" s="1318"/>
      <c r="AW1289" s="1318"/>
      <c r="AX1289" s="1318"/>
      <c r="AY1289" s="1318"/>
      <c r="AZ1289" s="1318"/>
      <c r="BA1289" s="1318"/>
      <c r="BB1289" s="1318"/>
      <c r="BC1289" s="1318"/>
      <c r="BD1289" s="1318"/>
      <c r="BE1289" s="1318"/>
      <c r="BF1289" s="1318"/>
      <c r="BG1289" s="1318"/>
      <c r="BH1289" s="1318"/>
      <c r="BI1289" s="1318"/>
      <c r="BJ1289" s="1318"/>
      <c r="BK1289" s="1318"/>
      <c r="BL1289" s="1318"/>
      <c r="BM1289" s="1318"/>
      <c r="BN1289" s="1318"/>
      <c r="BO1289" s="1318"/>
      <c r="BP1289" s="1318"/>
      <c r="BQ1289" s="1318"/>
      <c r="BR1289" s="1318"/>
      <c r="BS1289" s="1318"/>
      <c r="BT1289" s="1318"/>
      <c r="BU1289" s="1318"/>
      <c r="BV1289" s="1318"/>
      <c r="BW1289" s="1318"/>
      <c r="BX1289" s="1318"/>
      <c r="BY1289" s="1318"/>
      <c r="BZ1289" s="1318"/>
      <c r="CA1289" s="1329">
        <f t="shared" ref="CA1289:CA1294" si="33">+AD1289</f>
        <v>29294.999999999996</v>
      </c>
      <c r="CB1289" s="1318"/>
      <c r="CC1289" s="1318"/>
      <c r="CD1289" s="1318"/>
      <c r="CE1289" s="1318"/>
      <c r="CF1289" s="1318"/>
      <c r="CG1289" s="1318"/>
      <c r="CH1289" s="1378">
        <f t="shared" si="32"/>
        <v>29294.999999999996</v>
      </c>
    </row>
    <row r="1290" spans="1:86" ht="196.5" customHeight="1">
      <c r="A1290" s="1701"/>
      <c r="B1290" s="1718"/>
      <c r="C1290" s="584"/>
      <c r="D1290" s="2185"/>
      <c r="E1290" s="2232"/>
      <c r="F1290" s="1649"/>
      <c r="G1290" s="549"/>
      <c r="H1290" s="2155"/>
      <c r="I1290" s="1989"/>
      <c r="J1290" s="220"/>
      <c r="K1290" s="2162" t="s">
        <v>1650</v>
      </c>
      <c r="L1290" s="2153"/>
      <c r="M1290" s="2305"/>
      <c r="N1290" s="290"/>
      <c r="O1290" s="291"/>
      <c r="P1290" s="293"/>
      <c r="Q1290" s="290"/>
      <c r="R1290" s="291"/>
      <c r="S1290" s="292"/>
      <c r="T1290" s="183"/>
      <c r="U1290" s="139"/>
      <c r="V1290" s="168"/>
      <c r="W1290" s="138"/>
      <c r="X1290" s="139"/>
      <c r="Y1290" s="140"/>
      <c r="Z1290" s="751" t="s">
        <v>1651</v>
      </c>
      <c r="AA1290" s="261">
        <v>623</v>
      </c>
      <c r="AB1290" s="262"/>
      <c r="AC1290" s="1173" t="s">
        <v>1649</v>
      </c>
      <c r="AD1290" s="1832">
        <f>28*45*6*1.4</f>
        <v>10584</v>
      </c>
      <c r="AE1290" s="1317"/>
      <c r="AF1290" s="1362"/>
      <c r="AG1290" s="1318"/>
      <c r="AH1290" s="1318"/>
      <c r="AI1290" s="1318"/>
      <c r="AJ1290" s="1318"/>
      <c r="AK1290" s="1318"/>
      <c r="AL1290" s="1318"/>
      <c r="AM1290" s="1318"/>
      <c r="AN1290" s="1318"/>
      <c r="AO1290" s="1318"/>
      <c r="AP1290" s="1318"/>
      <c r="AQ1290" s="1318"/>
      <c r="AR1290" s="1318"/>
      <c r="AS1290" s="1318"/>
      <c r="AT1290" s="1318"/>
      <c r="AU1290" s="1318"/>
      <c r="AV1290" s="1318"/>
      <c r="AW1290" s="1318"/>
      <c r="AX1290" s="1318"/>
      <c r="AY1290" s="1318"/>
      <c r="AZ1290" s="1318"/>
      <c r="BA1290" s="1318"/>
      <c r="BB1290" s="1318"/>
      <c r="BC1290" s="1318"/>
      <c r="BD1290" s="1318"/>
      <c r="BE1290" s="1318"/>
      <c r="BF1290" s="1318"/>
      <c r="BG1290" s="1318"/>
      <c r="BH1290" s="1318"/>
      <c r="BI1290" s="1318"/>
      <c r="BJ1290" s="1318"/>
      <c r="BK1290" s="1318"/>
      <c r="BL1290" s="1318"/>
      <c r="BM1290" s="1318"/>
      <c r="BN1290" s="1318"/>
      <c r="BO1290" s="1318"/>
      <c r="BP1290" s="1318"/>
      <c r="BQ1290" s="1318"/>
      <c r="BR1290" s="1318"/>
      <c r="BS1290" s="1318"/>
      <c r="BT1290" s="1318"/>
      <c r="BU1290" s="1318"/>
      <c r="BV1290" s="1318"/>
      <c r="BW1290" s="1318"/>
      <c r="BX1290" s="1318"/>
      <c r="BY1290" s="1318"/>
      <c r="BZ1290" s="1318"/>
      <c r="CA1290" s="1329">
        <f t="shared" si="33"/>
        <v>10584</v>
      </c>
      <c r="CB1290" s="1318"/>
      <c r="CC1290" s="1318"/>
      <c r="CD1290" s="1318"/>
      <c r="CE1290" s="1318"/>
      <c r="CF1290" s="1318"/>
      <c r="CG1290" s="1318"/>
      <c r="CH1290" s="1378">
        <f t="shared" si="32"/>
        <v>10584</v>
      </c>
    </row>
    <row r="1291" spans="1:86" ht="85.5" customHeight="1">
      <c r="A1291" s="1701"/>
      <c r="B1291" s="1718"/>
      <c r="C1291" s="584"/>
      <c r="D1291" s="2185"/>
      <c r="E1291" s="2232"/>
      <c r="F1291" s="1649"/>
      <c r="G1291" s="549"/>
      <c r="H1291" s="2155"/>
      <c r="I1291" s="1989"/>
      <c r="J1291" s="220"/>
      <c r="K1291" s="2162" t="s">
        <v>1652</v>
      </c>
      <c r="L1291" s="2153"/>
      <c r="M1291" s="2305"/>
      <c r="N1291" s="290"/>
      <c r="O1291" s="291"/>
      <c r="P1291" s="293"/>
      <c r="Q1291" s="290"/>
      <c r="R1291" s="291"/>
      <c r="S1291" s="292"/>
      <c r="T1291" s="183"/>
      <c r="U1291" s="139"/>
      <c r="V1291" s="168"/>
      <c r="W1291" s="138"/>
      <c r="X1291" s="139"/>
      <c r="Y1291" s="140"/>
      <c r="Z1291" s="751" t="s">
        <v>1653</v>
      </c>
      <c r="AA1291" s="261">
        <v>623</v>
      </c>
      <c r="AB1291" s="262"/>
      <c r="AC1291" s="1173" t="s">
        <v>1649</v>
      </c>
      <c r="AD1291" s="1832">
        <f>45*45*5*1.4</f>
        <v>14175</v>
      </c>
      <c r="AE1291" s="1317"/>
      <c r="AF1291" s="1362"/>
      <c r="AG1291" s="1318"/>
      <c r="AH1291" s="1318"/>
      <c r="AI1291" s="1318"/>
      <c r="AJ1291" s="1318"/>
      <c r="AK1291" s="1318"/>
      <c r="AL1291" s="1318"/>
      <c r="AM1291" s="1318"/>
      <c r="AN1291" s="1318"/>
      <c r="AO1291" s="1318"/>
      <c r="AP1291" s="1318"/>
      <c r="AQ1291" s="1318"/>
      <c r="AR1291" s="1318"/>
      <c r="AS1291" s="1318"/>
      <c r="AT1291" s="1318"/>
      <c r="AU1291" s="1318"/>
      <c r="AV1291" s="1318"/>
      <c r="AW1291" s="1318"/>
      <c r="AX1291" s="1318"/>
      <c r="AY1291" s="1318"/>
      <c r="AZ1291" s="1318"/>
      <c r="BA1291" s="1318"/>
      <c r="BB1291" s="1318"/>
      <c r="BC1291" s="1318"/>
      <c r="BD1291" s="1318"/>
      <c r="BE1291" s="1318"/>
      <c r="BF1291" s="1318"/>
      <c r="BG1291" s="1318"/>
      <c r="BH1291" s="1318"/>
      <c r="BI1291" s="1318"/>
      <c r="BJ1291" s="1318"/>
      <c r="BK1291" s="1318"/>
      <c r="BL1291" s="1318"/>
      <c r="BM1291" s="1318"/>
      <c r="BN1291" s="1318"/>
      <c r="BO1291" s="1318"/>
      <c r="BP1291" s="1318"/>
      <c r="BQ1291" s="1318"/>
      <c r="BR1291" s="1318"/>
      <c r="BS1291" s="1318"/>
      <c r="BT1291" s="1318"/>
      <c r="BU1291" s="1318"/>
      <c r="BV1291" s="1318"/>
      <c r="BW1291" s="1318"/>
      <c r="BX1291" s="1318"/>
      <c r="BY1291" s="1318"/>
      <c r="BZ1291" s="1318"/>
      <c r="CA1291" s="1329">
        <f t="shared" si="33"/>
        <v>14175</v>
      </c>
      <c r="CB1291" s="1318"/>
      <c r="CC1291" s="1318"/>
      <c r="CD1291" s="1318"/>
      <c r="CE1291" s="1318"/>
      <c r="CF1291" s="1318"/>
      <c r="CG1291" s="1318"/>
      <c r="CH1291" s="1378">
        <f t="shared" si="32"/>
        <v>14175</v>
      </c>
    </row>
    <row r="1292" spans="1:86" ht="85.5" customHeight="1">
      <c r="A1292" s="1701"/>
      <c r="B1292" s="1718"/>
      <c r="C1292" s="584"/>
      <c r="D1292" s="2185"/>
      <c r="E1292" s="2232"/>
      <c r="F1292" s="1649"/>
      <c r="G1292" s="549"/>
      <c r="H1292" s="2155"/>
      <c r="I1292" s="1989"/>
      <c r="J1292" s="220"/>
      <c r="K1292" s="2162" t="s">
        <v>1654</v>
      </c>
      <c r="L1292" s="2153"/>
      <c r="M1292" s="2305"/>
      <c r="N1292" s="290"/>
      <c r="O1292" s="291"/>
      <c r="P1292" s="293"/>
      <c r="Q1292" s="290"/>
      <c r="R1292" s="291"/>
      <c r="S1292" s="292"/>
      <c r="T1292" s="183"/>
      <c r="U1292" s="139"/>
      <c r="V1292" s="168"/>
      <c r="W1292" s="138"/>
      <c r="X1292" s="139"/>
      <c r="Y1292" s="140"/>
      <c r="Z1292" s="751" t="s">
        <v>1655</v>
      </c>
      <c r="AA1292" s="261">
        <v>623</v>
      </c>
      <c r="AB1292" s="262"/>
      <c r="AC1292" s="1173" t="s">
        <v>1649</v>
      </c>
      <c r="AD1292" s="1832">
        <f>135*45*3*1.4</f>
        <v>25515</v>
      </c>
      <c r="AE1292" s="1317"/>
      <c r="AF1292" s="1362"/>
      <c r="AG1292" s="1318"/>
      <c r="AH1292" s="1318"/>
      <c r="AI1292" s="1318"/>
      <c r="AJ1292" s="1318"/>
      <c r="AK1292" s="1318"/>
      <c r="AL1292" s="1318"/>
      <c r="AM1292" s="1318"/>
      <c r="AN1292" s="1318"/>
      <c r="AO1292" s="1318"/>
      <c r="AP1292" s="1318"/>
      <c r="AQ1292" s="1318"/>
      <c r="AR1292" s="1318"/>
      <c r="AS1292" s="1318"/>
      <c r="AT1292" s="1318"/>
      <c r="AU1292" s="1318"/>
      <c r="AV1292" s="1318"/>
      <c r="AW1292" s="1318"/>
      <c r="AX1292" s="1318"/>
      <c r="AY1292" s="1318"/>
      <c r="AZ1292" s="1318"/>
      <c r="BA1292" s="1318"/>
      <c r="BB1292" s="1318"/>
      <c r="BC1292" s="1318"/>
      <c r="BD1292" s="1318"/>
      <c r="BE1292" s="1318"/>
      <c r="BF1292" s="1318"/>
      <c r="BG1292" s="1318"/>
      <c r="BH1292" s="1318"/>
      <c r="BI1292" s="1318"/>
      <c r="BJ1292" s="1318"/>
      <c r="BK1292" s="1318"/>
      <c r="BL1292" s="1318"/>
      <c r="BM1292" s="1318"/>
      <c r="BN1292" s="1318"/>
      <c r="BO1292" s="1318"/>
      <c r="BP1292" s="1318"/>
      <c r="BQ1292" s="1318"/>
      <c r="BR1292" s="1318"/>
      <c r="BS1292" s="1318"/>
      <c r="BT1292" s="1318"/>
      <c r="BU1292" s="1318"/>
      <c r="BV1292" s="1318"/>
      <c r="BW1292" s="1318"/>
      <c r="BX1292" s="1318"/>
      <c r="BY1292" s="1318"/>
      <c r="BZ1292" s="1318"/>
      <c r="CA1292" s="1329">
        <f t="shared" si="33"/>
        <v>25515</v>
      </c>
      <c r="CB1292" s="1318"/>
      <c r="CC1292" s="1318"/>
      <c r="CD1292" s="1318"/>
      <c r="CE1292" s="1318"/>
      <c r="CF1292" s="1318"/>
      <c r="CG1292" s="1318"/>
      <c r="CH1292" s="1378">
        <f t="shared" si="32"/>
        <v>25515</v>
      </c>
    </row>
    <row r="1293" spans="1:86" ht="124.5" customHeight="1">
      <c r="A1293" s="1701"/>
      <c r="B1293" s="1718"/>
      <c r="C1293" s="584"/>
      <c r="D1293" s="2185"/>
      <c r="E1293" s="2232"/>
      <c r="F1293" s="1649"/>
      <c r="G1293" s="549"/>
      <c r="H1293" s="2155"/>
      <c r="I1293" s="1989"/>
      <c r="J1293" s="220"/>
      <c r="K1293" s="2162" t="s">
        <v>1656</v>
      </c>
      <c r="L1293" s="2153"/>
      <c r="M1293" s="2305"/>
      <c r="N1293" s="290"/>
      <c r="O1293" s="291"/>
      <c r="P1293" s="293"/>
      <c r="Q1293" s="290"/>
      <c r="R1293" s="291"/>
      <c r="S1293" s="292"/>
      <c r="T1293" s="183"/>
      <c r="U1293" s="139"/>
      <c r="V1293" s="168"/>
      <c r="W1293" s="138"/>
      <c r="X1293" s="139"/>
      <c r="Y1293" s="140"/>
      <c r="Z1293" s="751" t="s">
        <v>1657</v>
      </c>
      <c r="AA1293" s="261">
        <v>623</v>
      </c>
      <c r="AB1293" s="262"/>
      <c r="AC1293" s="1173" t="s">
        <v>1649</v>
      </c>
      <c r="AD1293" s="1832">
        <f>100*45*3*1.4</f>
        <v>18900</v>
      </c>
      <c r="AE1293" s="1317"/>
      <c r="AF1293" s="1362"/>
      <c r="AG1293" s="1318"/>
      <c r="AH1293" s="1318"/>
      <c r="AI1293" s="1318"/>
      <c r="AJ1293" s="1318"/>
      <c r="AK1293" s="1318"/>
      <c r="AL1293" s="1318"/>
      <c r="AM1293" s="1318"/>
      <c r="AN1293" s="1318"/>
      <c r="AO1293" s="1318"/>
      <c r="AP1293" s="1318"/>
      <c r="AQ1293" s="1318"/>
      <c r="AR1293" s="1318"/>
      <c r="AS1293" s="1318"/>
      <c r="AT1293" s="1318"/>
      <c r="AU1293" s="1318"/>
      <c r="AV1293" s="1318"/>
      <c r="AW1293" s="1318"/>
      <c r="AX1293" s="1318"/>
      <c r="AY1293" s="1318"/>
      <c r="AZ1293" s="1318"/>
      <c r="BA1293" s="1318"/>
      <c r="BB1293" s="1318"/>
      <c r="BC1293" s="1318"/>
      <c r="BD1293" s="1318"/>
      <c r="BE1293" s="1318"/>
      <c r="BF1293" s="1318"/>
      <c r="BG1293" s="1318"/>
      <c r="BH1293" s="1318"/>
      <c r="BI1293" s="1318"/>
      <c r="BJ1293" s="1318"/>
      <c r="BK1293" s="1318"/>
      <c r="BL1293" s="1318"/>
      <c r="BM1293" s="1318"/>
      <c r="BN1293" s="1318"/>
      <c r="BO1293" s="1318"/>
      <c r="BP1293" s="1318"/>
      <c r="BQ1293" s="1318"/>
      <c r="BR1293" s="1318"/>
      <c r="BS1293" s="1318"/>
      <c r="BT1293" s="1318"/>
      <c r="BU1293" s="1318"/>
      <c r="BV1293" s="1318"/>
      <c r="BW1293" s="1318"/>
      <c r="BX1293" s="1318"/>
      <c r="BY1293" s="1318"/>
      <c r="BZ1293" s="1318"/>
      <c r="CA1293" s="1329">
        <f t="shared" si="33"/>
        <v>18900</v>
      </c>
      <c r="CB1293" s="1318"/>
      <c r="CC1293" s="1318"/>
      <c r="CD1293" s="1318"/>
      <c r="CE1293" s="1318"/>
      <c r="CF1293" s="1318"/>
      <c r="CG1293" s="1318"/>
      <c r="CH1293" s="1378">
        <f t="shared" si="32"/>
        <v>18900</v>
      </c>
    </row>
    <row r="1294" spans="1:86" ht="41.25" customHeight="1">
      <c r="A1294" s="1701"/>
      <c r="B1294" s="1718"/>
      <c r="C1294" s="584"/>
      <c r="D1294" s="2185"/>
      <c r="E1294" s="2232"/>
      <c r="F1294" s="1649"/>
      <c r="G1294" s="549"/>
      <c r="H1294" s="2155"/>
      <c r="I1294" s="1989"/>
      <c r="J1294" s="220"/>
      <c r="K1294" s="2162" t="s">
        <v>1658</v>
      </c>
      <c r="L1294" s="2153"/>
      <c r="M1294" s="2305"/>
      <c r="N1294" s="290"/>
      <c r="O1294" s="291"/>
      <c r="P1294" s="293"/>
      <c r="Q1294" s="290"/>
      <c r="R1294" s="291"/>
      <c r="S1294" s="292"/>
      <c r="T1294" s="183"/>
      <c r="U1294" s="139"/>
      <c r="V1294" s="168"/>
      <c r="W1294" s="138"/>
      <c r="X1294" s="139"/>
      <c r="Y1294" s="140"/>
      <c r="Z1294" s="751"/>
      <c r="AA1294" s="261"/>
      <c r="AB1294" s="262"/>
      <c r="AC1294" s="926"/>
      <c r="AD1294" s="1832"/>
      <c r="AE1294" s="1317"/>
      <c r="AF1294" s="1362"/>
      <c r="AG1294" s="1318"/>
      <c r="AH1294" s="1318"/>
      <c r="AI1294" s="1318"/>
      <c r="AJ1294" s="1318"/>
      <c r="AK1294" s="1318"/>
      <c r="AL1294" s="1318"/>
      <c r="AM1294" s="1318"/>
      <c r="AN1294" s="1318"/>
      <c r="AO1294" s="1318"/>
      <c r="AP1294" s="1318"/>
      <c r="AQ1294" s="1318"/>
      <c r="AR1294" s="1318"/>
      <c r="AS1294" s="1318"/>
      <c r="AT1294" s="1318"/>
      <c r="AU1294" s="1318"/>
      <c r="AV1294" s="1318"/>
      <c r="AW1294" s="1318"/>
      <c r="AX1294" s="1318"/>
      <c r="AY1294" s="1318"/>
      <c r="AZ1294" s="1318"/>
      <c r="BA1294" s="1318"/>
      <c r="BB1294" s="1318"/>
      <c r="BC1294" s="1318"/>
      <c r="BD1294" s="1318"/>
      <c r="BE1294" s="1318"/>
      <c r="BF1294" s="1318"/>
      <c r="BG1294" s="1318"/>
      <c r="BH1294" s="1318"/>
      <c r="BI1294" s="1318"/>
      <c r="BJ1294" s="1318"/>
      <c r="BK1294" s="1318"/>
      <c r="BL1294" s="1318"/>
      <c r="BM1294" s="1318"/>
      <c r="BN1294" s="1318"/>
      <c r="BO1294" s="1318"/>
      <c r="BP1294" s="1318"/>
      <c r="BQ1294" s="1318"/>
      <c r="BR1294" s="1318"/>
      <c r="BS1294" s="1318"/>
      <c r="BT1294" s="1318"/>
      <c r="BU1294" s="1318"/>
      <c r="BV1294" s="1318"/>
      <c r="BW1294" s="1318"/>
      <c r="BX1294" s="1318"/>
      <c r="BY1294" s="1318"/>
      <c r="BZ1294" s="1318"/>
      <c r="CA1294" s="1329">
        <f t="shared" si="33"/>
        <v>0</v>
      </c>
      <c r="CB1294" s="1318"/>
      <c r="CC1294" s="1318"/>
      <c r="CD1294" s="1318"/>
      <c r="CE1294" s="1318"/>
      <c r="CF1294" s="1318"/>
      <c r="CG1294" s="1318"/>
      <c r="CH1294" s="1378">
        <f t="shared" si="32"/>
        <v>0</v>
      </c>
    </row>
    <row r="1295" spans="1:86" ht="72" customHeight="1">
      <c r="A1295" s="1701"/>
      <c r="B1295" s="1718"/>
      <c r="C1295" s="584"/>
      <c r="D1295" s="2185"/>
      <c r="E1295" s="2232"/>
      <c r="F1295" s="1649"/>
      <c r="G1295" s="549"/>
      <c r="H1295" s="2155"/>
      <c r="I1295" s="1989"/>
      <c r="J1295" s="220"/>
      <c r="K1295" s="2162" t="s">
        <v>1659</v>
      </c>
      <c r="L1295" s="2153"/>
      <c r="M1295" s="2305"/>
      <c r="N1295" s="290"/>
      <c r="O1295" s="291"/>
      <c r="P1295" s="293"/>
      <c r="Q1295" s="290"/>
      <c r="R1295" s="291"/>
      <c r="S1295" s="292"/>
      <c r="T1295" s="183"/>
      <c r="U1295" s="139"/>
      <c r="V1295" s="168"/>
      <c r="W1295" s="138"/>
      <c r="X1295" s="139"/>
      <c r="Y1295" s="140"/>
      <c r="Z1295" s="751" t="s">
        <v>1660</v>
      </c>
      <c r="AA1295" s="261">
        <v>683</v>
      </c>
      <c r="AB1295" s="262">
        <v>6831</v>
      </c>
      <c r="AC1295" s="926" t="s">
        <v>366</v>
      </c>
      <c r="AD1295" s="1832">
        <v>20000</v>
      </c>
      <c r="AE1295" s="1317"/>
      <c r="AF1295" s="1362"/>
      <c r="AG1295" s="1318"/>
      <c r="AH1295" s="1318"/>
      <c r="AI1295" s="1318"/>
      <c r="AJ1295" s="1318"/>
      <c r="AK1295" s="1318"/>
      <c r="AL1295" s="1318"/>
      <c r="AM1295" s="1318"/>
      <c r="AN1295" s="1318"/>
      <c r="AO1295" s="1318"/>
      <c r="AP1295" s="1318"/>
      <c r="AQ1295" s="1318"/>
      <c r="AR1295" s="1318"/>
      <c r="AS1295" s="1318"/>
      <c r="AT1295" s="1318"/>
      <c r="AU1295" s="1318"/>
      <c r="AV1295" s="1318"/>
      <c r="AW1295" s="1318"/>
      <c r="AX1295" s="1318"/>
      <c r="AY1295" s="1318"/>
      <c r="AZ1295" s="1318"/>
      <c r="BA1295" s="1318"/>
      <c r="BB1295" s="1318"/>
      <c r="BC1295" s="1318"/>
      <c r="BD1295" s="1318"/>
      <c r="BE1295" s="1318"/>
      <c r="BF1295" s="1318"/>
      <c r="BG1295" s="1318"/>
      <c r="BH1295" s="1318"/>
      <c r="BI1295" s="1318"/>
      <c r="BJ1295" s="1318"/>
      <c r="BK1295" s="1318"/>
      <c r="BL1295" s="1318"/>
      <c r="BM1295" s="1318"/>
      <c r="BN1295" s="1318"/>
      <c r="BO1295" s="1318"/>
      <c r="BP1295" s="1318"/>
      <c r="BQ1295" s="1318"/>
      <c r="BR1295" s="1318"/>
      <c r="BS1295" s="1318"/>
      <c r="BT1295" s="1318"/>
      <c r="BU1295" s="1318"/>
      <c r="BV1295" s="1318"/>
      <c r="BW1295" s="1318"/>
      <c r="BX1295" s="1318"/>
      <c r="BY1295" s="1318"/>
      <c r="BZ1295" s="1318"/>
      <c r="CA1295" s="1318"/>
      <c r="CB1295" s="1318"/>
      <c r="CC1295" s="1318"/>
      <c r="CD1295" s="1318"/>
      <c r="CE1295" s="1318"/>
      <c r="CF1295" s="1329">
        <f>+AD1295</f>
        <v>20000</v>
      </c>
      <c r="CG1295" s="1318"/>
      <c r="CH1295" s="1378">
        <f t="shared" si="32"/>
        <v>20000</v>
      </c>
    </row>
    <row r="1296" spans="1:86" ht="66.75" customHeight="1">
      <c r="A1296" s="1701"/>
      <c r="B1296" s="1718"/>
      <c r="C1296" s="584"/>
      <c r="D1296" s="2185"/>
      <c r="E1296" s="2232"/>
      <c r="F1296" s="1649"/>
      <c r="G1296" s="549"/>
      <c r="H1296" s="2155"/>
      <c r="I1296" s="1989"/>
      <c r="J1296" s="220"/>
      <c r="K1296" s="2162" t="s">
        <v>1661</v>
      </c>
      <c r="L1296" s="2153"/>
      <c r="M1296" s="2305"/>
      <c r="N1296" s="290"/>
      <c r="O1296" s="291"/>
      <c r="P1296" s="293"/>
      <c r="Q1296" s="290"/>
      <c r="R1296" s="291"/>
      <c r="S1296" s="292"/>
      <c r="T1296" s="183"/>
      <c r="U1296" s="139"/>
      <c r="V1296" s="168"/>
      <c r="W1296" s="138"/>
      <c r="X1296" s="139"/>
      <c r="Y1296" s="140"/>
      <c r="Z1296" s="751" t="s">
        <v>1662</v>
      </c>
      <c r="AA1296" s="261">
        <v>623</v>
      </c>
      <c r="AB1296" s="262"/>
      <c r="AC1296" s="1173" t="s">
        <v>1649</v>
      </c>
      <c r="AD1296" s="1832">
        <f>3999*45*1.4</f>
        <v>251936.99999999997</v>
      </c>
      <c r="AE1296" s="1317"/>
      <c r="AF1296" s="1362"/>
      <c r="AG1296" s="1318"/>
      <c r="AH1296" s="1318"/>
      <c r="AI1296" s="1318"/>
      <c r="AJ1296" s="1318"/>
      <c r="AK1296" s="1318"/>
      <c r="AL1296" s="1318"/>
      <c r="AM1296" s="1318"/>
      <c r="AN1296" s="1318"/>
      <c r="AO1296" s="1318"/>
      <c r="AP1296" s="1318"/>
      <c r="AQ1296" s="1318"/>
      <c r="AR1296" s="1318"/>
      <c r="AS1296" s="1318"/>
      <c r="AT1296" s="1318"/>
      <c r="AU1296" s="1318"/>
      <c r="AV1296" s="1318"/>
      <c r="AW1296" s="1318"/>
      <c r="AX1296" s="1318"/>
      <c r="AY1296" s="1318"/>
      <c r="AZ1296" s="1318"/>
      <c r="BA1296" s="1318"/>
      <c r="BB1296" s="1318"/>
      <c r="BC1296" s="1318"/>
      <c r="BD1296" s="1318"/>
      <c r="BE1296" s="1318"/>
      <c r="BF1296" s="1318"/>
      <c r="BG1296" s="1318"/>
      <c r="BH1296" s="1318"/>
      <c r="BI1296" s="1318"/>
      <c r="BJ1296" s="1318"/>
      <c r="BK1296" s="1318"/>
      <c r="BL1296" s="1318"/>
      <c r="BM1296" s="1318"/>
      <c r="BN1296" s="1318"/>
      <c r="BO1296" s="1318"/>
      <c r="BP1296" s="1318"/>
      <c r="BQ1296" s="1318"/>
      <c r="BR1296" s="1318"/>
      <c r="BS1296" s="1318"/>
      <c r="BT1296" s="1318"/>
      <c r="BU1296" s="1318"/>
      <c r="BV1296" s="1318"/>
      <c r="BW1296" s="1318"/>
      <c r="BX1296" s="1318"/>
      <c r="BY1296" s="1318"/>
      <c r="BZ1296" s="1318"/>
      <c r="CA1296" s="1329">
        <f>+AD1296</f>
        <v>251936.99999999997</v>
      </c>
      <c r="CB1296" s="1318"/>
      <c r="CC1296" s="1318"/>
      <c r="CD1296" s="1318"/>
      <c r="CE1296" s="1318"/>
      <c r="CF1296" s="1318"/>
      <c r="CG1296" s="1318"/>
      <c r="CH1296" s="1378">
        <f t="shared" si="32"/>
        <v>251936.99999999997</v>
      </c>
    </row>
    <row r="1297" spans="1:86" ht="140.25" customHeight="1">
      <c r="A1297" s="1701"/>
      <c r="B1297" s="1718"/>
      <c r="C1297" s="584"/>
      <c r="D1297" s="2185"/>
      <c r="E1297" s="2232"/>
      <c r="F1297" s="1649"/>
      <c r="G1297" s="549"/>
      <c r="H1297" s="2155"/>
      <c r="I1297" s="1989"/>
      <c r="J1297" s="220"/>
      <c r="K1297" s="2162" t="s">
        <v>1663</v>
      </c>
      <c r="L1297" s="2153"/>
      <c r="M1297" s="2305"/>
      <c r="N1297" s="290"/>
      <c r="O1297" s="291"/>
      <c r="P1297" s="293"/>
      <c r="Q1297" s="290"/>
      <c r="R1297" s="291"/>
      <c r="S1297" s="292"/>
      <c r="T1297" s="183"/>
      <c r="U1297" s="139"/>
      <c r="V1297" s="168"/>
      <c r="W1297" s="138"/>
      <c r="X1297" s="139"/>
      <c r="Y1297" s="140"/>
      <c r="Z1297" s="751"/>
      <c r="AA1297" s="261"/>
      <c r="AB1297" s="262"/>
      <c r="AC1297" s="926"/>
      <c r="AD1297" s="1832"/>
      <c r="AE1297" s="1317"/>
      <c r="AF1297" s="1362"/>
      <c r="AG1297" s="1318"/>
      <c r="AH1297" s="1318"/>
      <c r="AI1297" s="1318"/>
      <c r="AJ1297" s="1318"/>
      <c r="AK1297" s="1318"/>
      <c r="AL1297" s="1318"/>
      <c r="AM1297" s="1318"/>
      <c r="AN1297" s="1318"/>
      <c r="AO1297" s="1318"/>
      <c r="AP1297" s="1318"/>
      <c r="AQ1297" s="1318"/>
      <c r="AR1297" s="1318"/>
      <c r="AS1297" s="1318"/>
      <c r="AT1297" s="1318"/>
      <c r="AU1297" s="1318"/>
      <c r="AV1297" s="1318"/>
      <c r="AW1297" s="1318"/>
      <c r="AX1297" s="1318"/>
      <c r="AY1297" s="1318"/>
      <c r="AZ1297" s="1318"/>
      <c r="BA1297" s="1318"/>
      <c r="BB1297" s="1318"/>
      <c r="BC1297" s="1318"/>
      <c r="BD1297" s="1318"/>
      <c r="BE1297" s="1318"/>
      <c r="BF1297" s="1318"/>
      <c r="BG1297" s="1318"/>
      <c r="BH1297" s="1318"/>
      <c r="BI1297" s="1318"/>
      <c r="BJ1297" s="1318"/>
      <c r="BK1297" s="1318"/>
      <c r="BL1297" s="1318"/>
      <c r="BM1297" s="1318"/>
      <c r="BN1297" s="1318"/>
      <c r="BO1297" s="1318"/>
      <c r="BP1297" s="1318"/>
      <c r="BQ1297" s="1318"/>
      <c r="BR1297" s="1318"/>
      <c r="BS1297" s="1318"/>
      <c r="BT1297" s="1318"/>
      <c r="BU1297" s="1318"/>
      <c r="BV1297" s="1318"/>
      <c r="BW1297" s="1318"/>
      <c r="BX1297" s="1318"/>
      <c r="BY1297" s="1318"/>
      <c r="BZ1297" s="1318"/>
      <c r="CA1297" s="1318"/>
      <c r="CB1297" s="1318"/>
      <c r="CC1297" s="1318"/>
      <c r="CD1297" s="1318"/>
      <c r="CE1297" s="1318"/>
      <c r="CF1297" s="1318"/>
      <c r="CG1297" s="1318"/>
      <c r="CH1297" s="1378">
        <f t="shared" si="32"/>
        <v>0</v>
      </c>
    </row>
    <row r="1298" spans="1:86" ht="112.5" customHeight="1">
      <c r="A1298" s="1701"/>
      <c r="B1298" s="1718"/>
      <c r="C1298" s="584"/>
      <c r="D1298" s="2185"/>
      <c r="E1298" s="2232"/>
      <c r="F1298" s="1649"/>
      <c r="G1298" s="549"/>
      <c r="H1298" s="2155"/>
      <c r="I1298" s="1989"/>
      <c r="J1298" s="220"/>
      <c r="K1298" s="2162" t="s">
        <v>1664</v>
      </c>
      <c r="L1298" s="2153"/>
      <c r="M1298" s="2305"/>
      <c r="N1298" s="290"/>
      <c r="O1298" s="291"/>
      <c r="P1298" s="293"/>
      <c r="Q1298" s="290"/>
      <c r="R1298" s="291"/>
      <c r="S1298" s="292"/>
      <c r="T1298" s="183"/>
      <c r="U1298" s="139"/>
      <c r="V1298" s="168"/>
      <c r="W1298" s="138"/>
      <c r="X1298" s="139"/>
      <c r="Y1298" s="140"/>
      <c r="Z1298" s="751" t="s">
        <v>1665</v>
      </c>
      <c r="AA1298" s="261">
        <v>623</v>
      </c>
      <c r="AB1298" s="262"/>
      <c r="AC1298" s="1173" t="s">
        <v>1649</v>
      </c>
      <c r="AD1298" s="1832">
        <f>159.95*45*1.4</f>
        <v>10076.849999999999</v>
      </c>
      <c r="AE1298" s="1317"/>
      <c r="AF1298" s="1362"/>
      <c r="AG1298" s="1318"/>
      <c r="AH1298" s="1318"/>
      <c r="AI1298" s="1318"/>
      <c r="AJ1298" s="1318"/>
      <c r="AK1298" s="1318"/>
      <c r="AL1298" s="1318"/>
      <c r="AM1298" s="1318"/>
      <c r="AN1298" s="1318"/>
      <c r="AO1298" s="1318"/>
      <c r="AP1298" s="1318"/>
      <c r="AQ1298" s="1318"/>
      <c r="AR1298" s="1318"/>
      <c r="AS1298" s="1318"/>
      <c r="AT1298" s="1318"/>
      <c r="AU1298" s="1318"/>
      <c r="AV1298" s="1318"/>
      <c r="AW1298" s="1318"/>
      <c r="AX1298" s="1318"/>
      <c r="AY1298" s="1318"/>
      <c r="AZ1298" s="1318"/>
      <c r="BA1298" s="1318"/>
      <c r="BB1298" s="1318"/>
      <c r="BC1298" s="1318"/>
      <c r="BD1298" s="1318"/>
      <c r="BE1298" s="1318"/>
      <c r="BF1298" s="1318"/>
      <c r="BG1298" s="1318"/>
      <c r="BH1298" s="1318"/>
      <c r="BI1298" s="1318"/>
      <c r="BJ1298" s="1318"/>
      <c r="BK1298" s="1318"/>
      <c r="BL1298" s="1318"/>
      <c r="BM1298" s="1318"/>
      <c r="BN1298" s="1318"/>
      <c r="BO1298" s="1318"/>
      <c r="BP1298" s="1318"/>
      <c r="BQ1298" s="1318"/>
      <c r="BR1298" s="1318"/>
      <c r="BS1298" s="1318"/>
      <c r="BT1298" s="1318"/>
      <c r="BU1298" s="1318"/>
      <c r="BV1298" s="1318"/>
      <c r="BW1298" s="1318"/>
      <c r="BX1298" s="1318"/>
      <c r="BY1298" s="1318"/>
      <c r="BZ1298" s="1318"/>
      <c r="CA1298" s="1329">
        <f t="shared" ref="CA1298:CA1304" si="34">+AD1298</f>
        <v>10076.849999999999</v>
      </c>
      <c r="CB1298" s="1318"/>
      <c r="CC1298" s="1318"/>
      <c r="CD1298" s="1318"/>
      <c r="CE1298" s="1318"/>
      <c r="CF1298" s="1318"/>
      <c r="CG1298" s="1318"/>
      <c r="CH1298" s="1378">
        <f t="shared" si="32"/>
        <v>10076.849999999999</v>
      </c>
    </row>
    <row r="1299" spans="1:86" ht="108" customHeight="1">
      <c r="A1299" s="1701"/>
      <c r="B1299" s="1718"/>
      <c r="C1299" s="584"/>
      <c r="D1299" s="2185"/>
      <c r="E1299" s="2232"/>
      <c r="F1299" s="1649"/>
      <c r="G1299" s="549"/>
      <c r="H1299" s="2155"/>
      <c r="I1299" s="1989"/>
      <c r="J1299" s="220"/>
      <c r="K1299" s="2162" t="s">
        <v>1666</v>
      </c>
      <c r="L1299" s="2153"/>
      <c r="M1299" s="2305"/>
      <c r="N1299" s="290"/>
      <c r="O1299" s="291"/>
      <c r="P1299" s="293"/>
      <c r="Q1299" s="290"/>
      <c r="R1299" s="291"/>
      <c r="S1299" s="292"/>
      <c r="T1299" s="183"/>
      <c r="U1299" s="139"/>
      <c r="V1299" s="168"/>
      <c r="W1299" s="138"/>
      <c r="X1299" s="139"/>
      <c r="Y1299" s="140"/>
      <c r="Z1299" s="751" t="s">
        <v>1667</v>
      </c>
      <c r="AA1299" s="261">
        <v>623</v>
      </c>
      <c r="AB1299" s="262"/>
      <c r="AC1299" s="1173" t="s">
        <v>1649</v>
      </c>
      <c r="AD1299" s="1832">
        <f>59*45*3*1.4</f>
        <v>11151</v>
      </c>
      <c r="AE1299" s="1317"/>
      <c r="AF1299" s="1362"/>
      <c r="AG1299" s="1318"/>
      <c r="AH1299" s="1318"/>
      <c r="AI1299" s="1318"/>
      <c r="AJ1299" s="1318"/>
      <c r="AK1299" s="1318"/>
      <c r="AL1299" s="1318"/>
      <c r="AM1299" s="1318"/>
      <c r="AN1299" s="1318"/>
      <c r="AO1299" s="1318"/>
      <c r="AP1299" s="1318"/>
      <c r="AQ1299" s="1318"/>
      <c r="AR1299" s="1318"/>
      <c r="AS1299" s="1318"/>
      <c r="AT1299" s="1318"/>
      <c r="AU1299" s="1318"/>
      <c r="AV1299" s="1318"/>
      <c r="AW1299" s="1318"/>
      <c r="AX1299" s="1318"/>
      <c r="AY1299" s="1318"/>
      <c r="AZ1299" s="1318"/>
      <c r="BA1299" s="1318"/>
      <c r="BB1299" s="1318"/>
      <c r="BC1299" s="1318"/>
      <c r="BD1299" s="1318"/>
      <c r="BE1299" s="1318"/>
      <c r="BF1299" s="1318"/>
      <c r="BG1299" s="1318"/>
      <c r="BH1299" s="1318"/>
      <c r="BI1299" s="1318"/>
      <c r="BJ1299" s="1318"/>
      <c r="BK1299" s="1318"/>
      <c r="BL1299" s="1318"/>
      <c r="BM1299" s="1318"/>
      <c r="BN1299" s="1318"/>
      <c r="BO1299" s="1318"/>
      <c r="BP1299" s="1318"/>
      <c r="BQ1299" s="1318"/>
      <c r="BR1299" s="1318"/>
      <c r="BS1299" s="1318"/>
      <c r="BT1299" s="1318"/>
      <c r="BU1299" s="1318"/>
      <c r="BV1299" s="1318"/>
      <c r="BW1299" s="1318"/>
      <c r="BX1299" s="1318"/>
      <c r="BY1299" s="1318"/>
      <c r="BZ1299" s="1318"/>
      <c r="CA1299" s="1329">
        <f t="shared" si="34"/>
        <v>11151</v>
      </c>
      <c r="CB1299" s="1318"/>
      <c r="CC1299" s="1318"/>
      <c r="CD1299" s="1318"/>
      <c r="CE1299" s="1318"/>
      <c r="CF1299" s="1318"/>
      <c r="CG1299" s="1318"/>
      <c r="CH1299" s="1378">
        <f t="shared" si="32"/>
        <v>11151</v>
      </c>
    </row>
    <row r="1300" spans="1:86" ht="99" customHeight="1">
      <c r="A1300" s="1716"/>
      <c r="B1300" s="1719"/>
      <c r="C1300" s="1659"/>
      <c r="D1300" s="1741"/>
      <c r="E1300" s="793"/>
      <c r="F1300" s="274"/>
      <c r="G1300" s="794"/>
      <c r="H1300" s="2140"/>
      <c r="I1300" s="1670"/>
      <c r="J1300" s="272"/>
      <c r="K1300" s="2165" t="s">
        <v>1668</v>
      </c>
      <c r="L1300" s="2174"/>
      <c r="M1300" s="141"/>
      <c r="N1300" s="294"/>
      <c r="O1300" s="295"/>
      <c r="P1300" s="297"/>
      <c r="Q1300" s="294"/>
      <c r="R1300" s="295"/>
      <c r="S1300" s="296"/>
      <c r="T1300" s="145"/>
      <c r="U1300" s="143"/>
      <c r="V1300" s="146"/>
      <c r="W1300" s="142"/>
      <c r="X1300" s="143"/>
      <c r="Y1300" s="144"/>
      <c r="Z1300" s="2374" t="s">
        <v>1669</v>
      </c>
      <c r="AA1300" s="798">
        <v>623</v>
      </c>
      <c r="AB1300" s="799"/>
      <c r="AC1300" s="561" t="s">
        <v>1649</v>
      </c>
      <c r="AD1300" s="1833">
        <f>600*45*1.4</f>
        <v>37800</v>
      </c>
      <c r="AE1300" s="1317"/>
      <c r="AF1300" s="1362"/>
      <c r="AG1300" s="1318"/>
      <c r="AH1300" s="1318"/>
      <c r="AI1300" s="1318"/>
      <c r="AJ1300" s="1318"/>
      <c r="AK1300" s="1318"/>
      <c r="AL1300" s="1318"/>
      <c r="AM1300" s="1318"/>
      <c r="AN1300" s="1318"/>
      <c r="AO1300" s="1318"/>
      <c r="AP1300" s="1318"/>
      <c r="AQ1300" s="1318"/>
      <c r="AR1300" s="1318"/>
      <c r="AS1300" s="1318"/>
      <c r="AT1300" s="1318"/>
      <c r="AU1300" s="1318"/>
      <c r="AV1300" s="1318"/>
      <c r="AW1300" s="1318"/>
      <c r="AX1300" s="1318"/>
      <c r="AY1300" s="1318"/>
      <c r="AZ1300" s="1318"/>
      <c r="BA1300" s="1318"/>
      <c r="BB1300" s="1318"/>
      <c r="BC1300" s="1318"/>
      <c r="BD1300" s="1318"/>
      <c r="BE1300" s="1318"/>
      <c r="BF1300" s="1318"/>
      <c r="BG1300" s="1318"/>
      <c r="BH1300" s="1318"/>
      <c r="BI1300" s="1318"/>
      <c r="BJ1300" s="1318"/>
      <c r="BK1300" s="1318"/>
      <c r="BL1300" s="1318"/>
      <c r="BM1300" s="1318"/>
      <c r="BN1300" s="1318"/>
      <c r="BO1300" s="1318"/>
      <c r="BP1300" s="1318"/>
      <c r="BQ1300" s="1318"/>
      <c r="BR1300" s="1318"/>
      <c r="BS1300" s="1318"/>
      <c r="BT1300" s="1318"/>
      <c r="BU1300" s="1318"/>
      <c r="BV1300" s="1318"/>
      <c r="BW1300" s="1318"/>
      <c r="BX1300" s="1318"/>
      <c r="BY1300" s="1318"/>
      <c r="BZ1300" s="1318"/>
      <c r="CA1300" s="1329">
        <f t="shared" si="34"/>
        <v>37800</v>
      </c>
      <c r="CB1300" s="1318"/>
      <c r="CC1300" s="1318"/>
      <c r="CD1300" s="1318"/>
      <c r="CE1300" s="1318"/>
      <c r="CF1300" s="1318"/>
      <c r="CG1300" s="1318"/>
      <c r="CH1300" s="1378">
        <f t="shared" si="32"/>
        <v>37800</v>
      </c>
    </row>
    <row r="1301" spans="1:86" ht="141" customHeight="1">
      <c r="A1301" s="2115"/>
      <c r="B1301" s="2122"/>
      <c r="C1301" s="2123"/>
      <c r="D1301" s="2117"/>
      <c r="E1301" s="2231"/>
      <c r="F1301" s="2124"/>
      <c r="G1301" s="2125"/>
      <c r="H1301" s="2155"/>
      <c r="I1301" s="1669"/>
      <c r="J1301" s="783"/>
      <c r="K1301" s="2164" t="s">
        <v>1670</v>
      </c>
      <c r="L1301" s="2161"/>
      <c r="M1301" s="2178"/>
      <c r="N1301" s="300"/>
      <c r="O1301" s="301"/>
      <c r="P1301" s="302"/>
      <c r="Q1301" s="300"/>
      <c r="R1301" s="301"/>
      <c r="S1301" s="331"/>
      <c r="T1301" s="187"/>
      <c r="U1301" s="172"/>
      <c r="V1301" s="173"/>
      <c r="W1301" s="169"/>
      <c r="X1301" s="172"/>
      <c r="Y1301" s="171"/>
      <c r="Z1301" s="2126" t="s">
        <v>1671</v>
      </c>
      <c r="AA1301" s="2127">
        <v>623</v>
      </c>
      <c r="AB1301" s="2128"/>
      <c r="AC1301" s="2129" t="s">
        <v>1649</v>
      </c>
      <c r="AD1301" s="2130">
        <f>200*45*3*1.4</f>
        <v>37800</v>
      </c>
      <c r="AE1301" s="1317"/>
      <c r="AF1301" s="1362"/>
      <c r="AG1301" s="1318"/>
      <c r="AH1301" s="1318"/>
      <c r="AI1301" s="1318"/>
      <c r="AJ1301" s="1318"/>
      <c r="AK1301" s="1318"/>
      <c r="AL1301" s="1318"/>
      <c r="AM1301" s="1318"/>
      <c r="AN1301" s="1318"/>
      <c r="AO1301" s="1318"/>
      <c r="AP1301" s="1318"/>
      <c r="AQ1301" s="1318"/>
      <c r="AR1301" s="1318"/>
      <c r="AS1301" s="1318"/>
      <c r="AT1301" s="1318"/>
      <c r="AU1301" s="1318"/>
      <c r="AV1301" s="1318"/>
      <c r="AW1301" s="1318"/>
      <c r="AX1301" s="1318"/>
      <c r="AY1301" s="1318"/>
      <c r="AZ1301" s="1318"/>
      <c r="BA1301" s="1318"/>
      <c r="BB1301" s="1318"/>
      <c r="BC1301" s="1318"/>
      <c r="BD1301" s="1318"/>
      <c r="BE1301" s="1318"/>
      <c r="BF1301" s="1318"/>
      <c r="BG1301" s="1318"/>
      <c r="BH1301" s="1318"/>
      <c r="BI1301" s="1318"/>
      <c r="BJ1301" s="1318"/>
      <c r="BK1301" s="1318"/>
      <c r="BL1301" s="1318"/>
      <c r="BM1301" s="1318"/>
      <c r="BN1301" s="1318"/>
      <c r="BO1301" s="1318"/>
      <c r="BP1301" s="1318"/>
      <c r="BQ1301" s="1318"/>
      <c r="BR1301" s="1318"/>
      <c r="BS1301" s="1318"/>
      <c r="BT1301" s="1318"/>
      <c r="BU1301" s="1318"/>
      <c r="BV1301" s="1318"/>
      <c r="BW1301" s="1318"/>
      <c r="BX1301" s="1318"/>
      <c r="BY1301" s="1318"/>
      <c r="BZ1301" s="1318"/>
      <c r="CA1301" s="1329">
        <f t="shared" si="34"/>
        <v>37800</v>
      </c>
      <c r="CB1301" s="1318"/>
      <c r="CC1301" s="1318"/>
      <c r="CD1301" s="1318"/>
      <c r="CE1301" s="1318"/>
      <c r="CF1301" s="1318"/>
      <c r="CG1301" s="1318"/>
      <c r="CH1301" s="1378">
        <f t="shared" si="32"/>
        <v>37800</v>
      </c>
    </row>
    <row r="1302" spans="1:86" ht="122.25" customHeight="1">
      <c r="A1302" s="1678"/>
      <c r="B1302" s="1718"/>
      <c r="C1302" s="584"/>
      <c r="D1302" s="2185"/>
      <c r="E1302" s="2232"/>
      <c r="F1302" s="1649"/>
      <c r="G1302" s="549"/>
      <c r="H1302" s="2155"/>
      <c r="I1302" s="1989"/>
      <c r="J1302" s="220"/>
      <c r="K1302" s="2162" t="s">
        <v>1672</v>
      </c>
      <c r="L1302" s="2153"/>
      <c r="M1302" s="2305"/>
      <c r="N1302" s="290"/>
      <c r="O1302" s="291"/>
      <c r="P1302" s="293"/>
      <c r="Q1302" s="290"/>
      <c r="R1302" s="291"/>
      <c r="S1302" s="292"/>
      <c r="T1302" s="183"/>
      <c r="U1302" s="139"/>
      <c r="V1302" s="168"/>
      <c r="W1302" s="138"/>
      <c r="X1302" s="139"/>
      <c r="Y1302" s="140"/>
      <c r="Z1302" s="751" t="s">
        <v>1673</v>
      </c>
      <c r="AA1302" s="261">
        <v>623</v>
      </c>
      <c r="AB1302" s="262"/>
      <c r="AC1302" s="1173" t="s">
        <v>1649</v>
      </c>
      <c r="AD1302" s="1832">
        <f>150*43*1.4</f>
        <v>9030</v>
      </c>
      <c r="AE1302" s="1317"/>
      <c r="AF1302" s="1362"/>
      <c r="AG1302" s="1318"/>
      <c r="AH1302" s="1318"/>
      <c r="AI1302" s="1318"/>
      <c r="AJ1302" s="1318"/>
      <c r="AK1302" s="1318"/>
      <c r="AL1302" s="1318"/>
      <c r="AM1302" s="1318"/>
      <c r="AN1302" s="1318"/>
      <c r="AO1302" s="1318"/>
      <c r="AP1302" s="1318"/>
      <c r="AQ1302" s="1318"/>
      <c r="AR1302" s="1318"/>
      <c r="AS1302" s="1318"/>
      <c r="AT1302" s="1318"/>
      <c r="AU1302" s="1318"/>
      <c r="AV1302" s="1318"/>
      <c r="AW1302" s="1318"/>
      <c r="AX1302" s="1318"/>
      <c r="AY1302" s="1318"/>
      <c r="AZ1302" s="1318"/>
      <c r="BA1302" s="1318"/>
      <c r="BB1302" s="1318"/>
      <c r="BC1302" s="1318"/>
      <c r="BD1302" s="1318"/>
      <c r="BE1302" s="1318"/>
      <c r="BF1302" s="1318"/>
      <c r="BG1302" s="1318"/>
      <c r="BH1302" s="1318"/>
      <c r="BI1302" s="1318"/>
      <c r="BJ1302" s="1318"/>
      <c r="BK1302" s="1318"/>
      <c r="BL1302" s="1318"/>
      <c r="BM1302" s="1318"/>
      <c r="BN1302" s="1318"/>
      <c r="BO1302" s="1318"/>
      <c r="BP1302" s="1318"/>
      <c r="BQ1302" s="1318"/>
      <c r="BR1302" s="1318"/>
      <c r="BS1302" s="1318"/>
      <c r="BT1302" s="1318"/>
      <c r="BU1302" s="1318"/>
      <c r="BV1302" s="1318"/>
      <c r="BW1302" s="1318"/>
      <c r="BX1302" s="1318"/>
      <c r="BY1302" s="1318"/>
      <c r="BZ1302" s="1318"/>
      <c r="CA1302" s="1329">
        <f t="shared" si="34"/>
        <v>9030</v>
      </c>
      <c r="CB1302" s="1318"/>
      <c r="CC1302" s="1318"/>
      <c r="CD1302" s="1318"/>
      <c r="CE1302" s="1318"/>
      <c r="CF1302" s="1318"/>
      <c r="CG1302" s="1318"/>
      <c r="CH1302" s="1378">
        <f t="shared" si="32"/>
        <v>9030</v>
      </c>
    </row>
    <row r="1303" spans="1:86" ht="72" customHeight="1">
      <c r="A1303" s="1701"/>
      <c r="B1303" s="1718"/>
      <c r="C1303" s="584"/>
      <c r="D1303" s="2185"/>
      <c r="E1303" s="2232"/>
      <c r="F1303" s="1649"/>
      <c r="G1303" s="549"/>
      <c r="H1303" s="2155"/>
      <c r="I1303" s="1989"/>
      <c r="J1303" s="220"/>
      <c r="K1303" s="2162" t="s">
        <v>1674</v>
      </c>
      <c r="L1303" s="2153"/>
      <c r="M1303" s="2305"/>
      <c r="N1303" s="290"/>
      <c r="O1303" s="291"/>
      <c r="P1303" s="293"/>
      <c r="Q1303" s="290"/>
      <c r="R1303" s="291"/>
      <c r="S1303" s="292"/>
      <c r="T1303" s="183"/>
      <c r="U1303" s="139"/>
      <c r="V1303" s="168"/>
      <c r="W1303" s="138"/>
      <c r="X1303" s="139"/>
      <c r="Y1303" s="140"/>
      <c r="Z1303" s="751" t="s">
        <v>1675</v>
      </c>
      <c r="AA1303" s="261">
        <v>623</v>
      </c>
      <c r="AB1303" s="262"/>
      <c r="AC1303" s="1173" t="s">
        <v>1649</v>
      </c>
      <c r="AD1303" s="1832">
        <f>87*45*3*1.4</f>
        <v>16443</v>
      </c>
      <c r="AE1303" s="1317"/>
      <c r="AF1303" s="1362"/>
      <c r="AG1303" s="1318"/>
      <c r="AH1303" s="1318"/>
      <c r="AI1303" s="1318"/>
      <c r="AJ1303" s="1318"/>
      <c r="AK1303" s="1318"/>
      <c r="AL1303" s="1318"/>
      <c r="AM1303" s="1318"/>
      <c r="AN1303" s="1318"/>
      <c r="AO1303" s="1318"/>
      <c r="AP1303" s="1318"/>
      <c r="AQ1303" s="1318"/>
      <c r="AR1303" s="1318"/>
      <c r="AS1303" s="1318"/>
      <c r="AT1303" s="1318"/>
      <c r="AU1303" s="1318"/>
      <c r="AV1303" s="1318"/>
      <c r="AW1303" s="1318"/>
      <c r="AX1303" s="1318"/>
      <c r="AY1303" s="1318"/>
      <c r="AZ1303" s="1318"/>
      <c r="BA1303" s="1318"/>
      <c r="BB1303" s="1318"/>
      <c r="BC1303" s="1318"/>
      <c r="BD1303" s="1318"/>
      <c r="BE1303" s="1318"/>
      <c r="BF1303" s="1318"/>
      <c r="BG1303" s="1318"/>
      <c r="BH1303" s="1318"/>
      <c r="BI1303" s="1318"/>
      <c r="BJ1303" s="1318"/>
      <c r="BK1303" s="1318"/>
      <c r="BL1303" s="1318"/>
      <c r="BM1303" s="1318"/>
      <c r="BN1303" s="1318"/>
      <c r="BO1303" s="1318"/>
      <c r="BP1303" s="1318"/>
      <c r="BQ1303" s="1318"/>
      <c r="BR1303" s="1318"/>
      <c r="BS1303" s="1318"/>
      <c r="BT1303" s="1318"/>
      <c r="BU1303" s="1318"/>
      <c r="BV1303" s="1318"/>
      <c r="BW1303" s="1318"/>
      <c r="BX1303" s="1318"/>
      <c r="BY1303" s="1318"/>
      <c r="BZ1303" s="1318"/>
      <c r="CA1303" s="1329">
        <f t="shared" si="34"/>
        <v>16443</v>
      </c>
      <c r="CB1303" s="1318"/>
      <c r="CC1303" s="1318"/>
      <c r="CD1303" s="1318"/>
      <c r="CE1303" s="1318"/>
      <c r="CF1303" s="1318"/>
      <c r="CG1303" s="1318"/>
      <c r="CH1303" s="1378">
        <f t="shared" si="32"/>
        <v>16443</v>
      </c>
    </row>
    <row r="1304" spans="1:86" ht="123.75" customHeight="1">
      <c r="A1304" s="1701"/>
      <c r="B1304" s="1718"/>
      <c r="C1304" s="584"/>
      <c r="D1304" s="2185"/>
      <c r="E1304" s="2232"/>
      <c r="F1304" s="1649"/>
      <c r="G1304" s="549"/>
      <c r="H1304" s="2155"/>
      <c r="I1304" s="1989"/>
      <c r="J1304" s="220"/>
      <c r="K1304" s="2162" t="s">
        <v>1676</v>
      </c>
      <c r="L1304" s="2153"/>
      <c r="M1304" s="2305"/>
      <c r="N1304" s="290"/>
      <c r="O1304" s="291"/>
      <c r="P1304" s="293"/>
      <c r="Q1304" s="290"/>
      <c r="R1304" s="291"/>
      <c r="S1304" s="292"/>
      <c r="T1304" s="183"/>
      <c r="U1304" s="139"/>
      <c r="V1304" s="168"/>
      <c r="W1304" s="138"/>
      <c r="X1304" s="139"/>
      <c r="Y1304" s="140"/>
      <c r="Z1304" s="751" t="s">
        <v>1677</v>
      </c>
      <c r="AA1304" s="261">
        <v>623</v>
      </c>
      <c r="AB1304" s="262"/>
      <c r="AC1304" s="1173" t="s">
        <v>1649</v>
      </c>
      <c r="AD1304" s="1832">
        <f>630*45*2*1.4</f>
        <v>79380</v>
      </c>
      <c r="AE1304" s="1317"/>
      <c r="AF1304" s="1362"/>
      <c r="AG1304" s="1318"/>
      <c r="AH1304" s="1318"/>
      <c r="AI1304" s="1318"/>
      <c r="AJ1304" s="1318"/>
      <c r="AK1304" s="1318"/>
      <c r="AL1304" s="1318"/>
      <c r="AM1304" s="1318"/>
      <c r="AN1304" s="1318"/>
      <c r="AO1304" s="1318"/>
      <c r="AP1304" s="1318"/>
      <c r="AQ1304" s="1318"/>
      <c r="AR1304" s="1318"/>
      <c r="AS1304" s="1318"/>
      <c r="AT1304" s="1318"/>
      <c r="AU1304" s="1318"/>
      <c r="AV1304" s="1318"/>
      <c r="AW1304" s="1318"/>
      <c r="AX1304" s="1318"/>
      <c r="AY1304" s="1318"/>
      <c r="AZ1304" s="1318"/>
      <c r="BA1304" s="1318"/>
      <c r="BB1304" s="1318"/>
      <c r="BC1304" s="1318"/>
      <c r="BD1304" s="1318"/>
      <c r="BE1304" s="1318"/>
      <c r="BF1304" s="1318"/>
      <c r="BG1304" s="1318"/>
      <c r="BH1304" s="1318"/>
      <c r="BI1304" s="1318"/>
      <c r="BJ1304" s="1318"/>
      <c r="BK1304" s="1318"/>
      <c r="BL1304" s="1318"/>
      <c r="BM1304" s="1318"/>
      <c r="BN1304" s="1318"/>
      <c r="BO1304" s="1318"/>
      <c r="BP1304" s="1318"/>
      <c r="BQ1304" s="1318"/>
      <c r="BR1304" s="1318"/>
      <c r="BS1304" s="1318"/>
      <c r="BT1304" s="1318"/>
      <c r="BU1304" s="1318"/>
      <c r="BV1304" s="1318"/>
      <c r="BW1304" s="1318"/>
      <c r="BX1304" s="1318"/>
      <c r="BY1304" s="1318"/>
      <c r="BZ1304" s="1318"/>
      <c r="CA1304" s="1329">
        <f t="shared" si="34"/>
        <v>79380</v>
      </c>
      <c r="CB1304" s="1318"/>
      <c r="CC1304" s="1318"/>
      <c r="CD1304" s="1318"/>
      <c r="CE1304" s="1318"/>
      <c r="CF1304" s="1318"/>
      <c r="CG1304" s="1318"/>
      <c r="CH1304" s="1378">
        <f t="shared" si="32"/>
        <v>79380</v>
      </c>
    </row>
    <row r="1305" spans="1:86" ht="143.25" customHeight="1">
      <c r="A1305" s="1701"/>
      <c r="B1305" s="1718"/>
      <c r="C1305" s="584"/>
      <c r="D1305" s="2185"/>
      <c r="E1305" s="2232"/>
      <c r="F1305" s="1649"/>
      <c r="G1305" s="549"/>
      <c r="H1305" s="2155"/>
      <c r="I1305" s="1989"/>
      <c r="J1305" s="220"/>
      <c r="K1305" s="2145"/>
      <c r="L1305" s="2153"/>
      <c r="M1305" s="2305"/>
      <c r="N1305" s="290"/>
      <c r="O1305" s="291"/>
      <c r="P1305" s="293"/>
      <c r="Q1305" s="290"/>
      <c r="R1305" s="291"/>
      <c r="S1305" s="292"/>
      <c r="T1305" s="183"/>
      <c r="U1305" s="139"/>
      <c r="V1305" s="168"/>
      <c r="W1305" s="138"/>
      <c r="X1305" s="139"/>
      <c r="Y1305" s="140"/>
      <c r="Z1305" s="801" t="s">
        <v>1678</v>
      </c>
      <c r="AA1305" s="261"/>
      <c r="AB1305" s="262"/>
      <c r="AC1305" s="926"/>
      <c r="AD1305" s="1832"/>
      <c r="AE1305" s="1317"/>
      <c r="AF1305" s="1362"/>
      <c r="AG1305" s="1318"/>
      <c r="AH1305" s="1318"/>
      <c r="AI1305" s="1318"/>
      <c r="AJ1305" s="1318"/>
      <c r="AK1305" s="1318"/>
      <c r="AL1305" s="1318"/>
      <c r="AM1305" s="1318"/>
      <c r="AN1305" s="1318"/>
      <c r="AO1305" s="1318"/>
      <c r="AP1305" s="1318"/>
      <c r="AQ1305" s="1318"/>
      <c r="AR1305" s="1318"/>
      <c r="AS1305" s="1318"/>
      <c r="AT1305" s="1318"/>
      <c r="AU1305" s="1318"/>
      <c r="AV1305" s="1318"/>
      <c r="AW1305" s="1318"/>
      <c r="AX1305" s="1318"/>
      <c r="AY1305" s="1318"/>
      <c r="AZ1305" s="1318"/>
      <c r="BA1305" s="1318"/>
      <c r="BB1305" s="1318"/>
      <c r="BC1305" s="1318"/>
      <c r="BD1305" s="1318"/>
      <c r="BE1305" s="1318"/>
      <c r="BF1305" s="1318"/>
      <c r="BG1305" s="1318"/>
      <c r="BH1305" s="1318"/>
      <c r="BI1305" s="1318"/>
      <c r="BJ1305" s="1318"/>
      <c r="BK1305" s="1318"/>
      <c r="BL1305" s="1318"/>
      <c r="BM1305" s="1318"/>
      <c r="BN1305" s="1318"/>
      <c r="BO1305" s="1318"/>
      <c r="BP1305" s="1318"/>
      <c r="BQ1305" s="1318"/>
      <c r="BR1305" s="1318"/>
      <c r="BS1305" s="1318"/>
      <c r="BT1305" s="1318"/>
      <c r="BU1305" s="1318"/>
      <c r="BV1305" s="1318"/>
      <c r="BW1305" s="1318"/>
      <c r="BX1305" s="1318"/>
      <c r="BY1305" s="1318"/>
      <c r="BZ1305" s="1318"/>
      <c r="CA1305" s="1318"/>
      <c r="CB1305" s="1318"/>
      <c r="CC1305" s="1318"/>
      <c r="CD1305" s="1318"/>
      <c r="CE1305" s="1318"/>
      <c r="CF1305" s="1318"/>
      <c r="CG1305" s="1318"/>
      <c r="CH1305" s="1378">
        <f t="shared" si="32"/>
        <v>0</v>
      </c>
    </row>
    <row r="1306" spans="1:86" ht="29.25" customHeight="1">
      <c r="A1306" s="1701"/>
      <c r="B1306" s="1718"/>
      <c r="C1306" s="584"/>
      <c r="D1306" s="2185"/>
      <c r="E1306" s="2232"/>
      <c r="F1306" s="1649"/>
      <c r="G1306" s="549"/>
      <c r="H1306" s="2155"/>
      <c r="I1306" s="1989"/>
      <c r="J1306" s="220"/>
      <c r="K1306" s="2145"/>
      <c r="L1306" s="2153"/>
      <c r="M1306" s="2305"/>
      <c r="N1306" s="138"/>
      <c r="O1306" s="139"/>
      <c r="P1306" s="168"/>
      <c r="Q1306" s="138"/>
      <c r="R1306" s="139"/>
      <c r="S1306" s="140"/>
      <c r="T1306" s="183"/>
      <c r="U1306" s="139"/>
      <c r="V1306" s="168"/>
      <c r="W1306" s="138"/>
      <c r="X1306" s="139"/>
      <c r="Y1306" s="140"/>
      <c r="Z1306" s="2567"/>
      <c r="AA1306" s="261"/>
      <c r="AB1306" s="262"/>
      <c r="AC1306" s="926"/>
      <c r="AD1306" s="1830"/>
      <c r="AE1306" s="1317"/>
      <c r="AF1306" s="1362"/>
      <c r="AG1306" s="1318"/>
      <c r="AH1306" s="1318"/>
      <c r="AI1306" s="1318"/>
      <c r="AJ1306" s="1318"/>
      <c r="AK1306" s="1318"/>
      <c r="AL1306" s="1318"/>
      <c r="AM1306" s="1318"/>
      <c r="AN1306" s="1318"/>
      <c r="AO1306" s="1318"/>
      <c r="AP1306" s="1318"/>
      <c r="AQ1306" s="1318"/>
      <c r="AR1306" s="1318"/>
      <c r="AS1306" s="1318"/>
      <c r="AT1306" s="1318"/>
      <c r="AU1306" s="1318"/>
      <c r="AV1306" s="1318"/>
      <c r="AW1306" s="1318"/>
      <c r="AX1306" s="1318"/>
      <c r="AY1306" s="1318"/>
      <c r="AZ1306" s="1318"/>
      <c r="BA1306" s="1318"/>
      <c r="BB1306" s="1318"/>
      <c r="BC1306" s="1318"/>
      <c r="BD1306" s="1318"/>
      <c r="BE1306" s="1318"/>
      <c r="BF1306" s="1318"/>
      <c r="BG1306" s="1318"/>
      <c r="BH1306" s="1318"/>
      <c r="BI1306" s="1318"/>
      <c r="BJ1306" s="1318"/>
      <c r="BK1306" s="1318"/>
      <c r="BL1306" s="1318"/>
      <c r="BM1306" s="1318"/>
      <c r="BN1306" s="1318"/>
      <c r="BO1306" s="1318"/>
      <c r="BP1306" s="1318"/>
      <c r="BQ1306" s="1318"/>
      <c r="BR1306" s="1318"/>
      <c r="BS1306" s="1318"/>
      <c r="BT1306" s="1318"/>
      <c r="BU1306" s="1318"/>
      <c r="BV1306" s="1318"/>
      <c r="BW1306" s="1318"/>
      <c r="BX1306" s="1318"/>
      <c r="BY1306" s="1318"/>
      <c r="BZ1306" s="1318"/>
      <c r="CA1306" s="1318"/>
      <c r="CB1306" s="1318"/>
      <c r="CC1306" s="1318"/>
      <c r="CD1306" s="1318"/>
      <c r="CE1306" s="1318"/>
      <c r="CF1306" s="1318"/>
      <c r="CG1306" s="1318"/>
      <c r="CH1306" s="1378">
        <f t="shared" si="32"/>
        <v>0</v>
      </c>
    </row>
    <row r="1307" spans="1:86" ht="40.5" customHeight="1" thickBot="1">
      <c r="A1307" s="2400"/>
      <c r="B1307" s="3117" t="s">
        <v>2482</v>
      </c>
      <c r="C1307" s="3117"/>
      <c r="D1307" s="3117"/>
      <c r="E1307" s="3117"/>
      <c r="F1307" s="3117"/>
      <c r="G1307" s="3117"/>
      <c r="H1307" s="3117"/>
      <c r="I1307" s="3117"/>
      <c r="J1307" s="3117"/>
      <c r="K1307" s="3117"/>
      <c r="L1307" s="3117"/>
      <c r="M1307" s="3117"/>
      <c r="N1307" s="3117"/>
      <c r="O1307" s="3117"/>
      <c r="P1307" s="3117"/>
      <c r="Q1307" s="3117"/>
      <c r="R1307" s="3117"/>
      <c r="S1307" s="3117"/>
      <c r="T1307" s="3117"/>
      <c r="U1307" s="3117"/>
      <c r="V1307" s="3117"/>
      <c r="W1307" s="3117"/>
      <c r="X1307" s="3117"/>
      <c r="Y1307" s="3117"/>
      <c r="Z1307" s="3117"/>
      <c r="AA1307" s="3118"/>
      <c r="AB1307" s="2576"/>
      <c r="AC1307" s="2577"/>
      <c r="AD1307" s="2578">
        <f>+SUM(AD1250:AD1306)</f>
        <v>1062006.8500000001</v>
      </c>
      <c r="AE1307" s="1317"/>
      <c r="AF1307" s="1362"/>
      <c r="AG1307" s="1318"/>
      <c r="AH1307" s="1318"/>
      <c r="AI1307" s="1318"/>
      <c r="AJ1307" s="1318"/>
      <c r="AK1307" s="1318"/>
      <c r="AL1307" s="1318"/>
      <c r="AM1307" s="1318"/>
      <c r="AN1307" s="1318"/>
      <c r="AO1307" s="1318"/>
      <c r="AP1307" s="1318"/>
      <c r="AQ1307" s="1318"/>
      <c r="AR1307" s="1318"/>
      <c r="AS1307" s="1318"/>
      <c r="AT1307" s="1318"/>
      <c r="AU1307" s="1318"/>
      <c r="AV1307" s="1318"/>
      <c r="AW1307" s="1318"/>
      <c r="AX1307" s="1318"/>
      <c r="AY1307" s="1318"/>
      <c r="AZ1307" s="1318"/>
      <c r="BA1307" s="1318"/>
      <c r="BB1307" s="1318"/>
      <c r="BC1307" s="1318"/>
      <c r="BD1307" s="1318"/>
      <c r="BE1307" s="1318"/>
      <c r="BF1307" s="1318"/>
      <c r="BG1307" s="1318"/>
      <c r="BH1307" s="1318"/>
      <c r="BI1307" s="1318"/>
      <c r="BJ1307" s="1318"/>
      <c r="BK1307" s="1318"/>
      <c r="BL1307" s="1318"/>
      <c r="BM1307" s="1318"/>
      <c r="BN1307" s="1318"/>
      <c r="BO1307" s="1318"/>
      <c r="BP1307" s="1318"/>
      <c r="BQ1307" s="1318"/>
      <c r="BR1307" s="1318"/>
      <c r="BS1307" s="1318"/>
      <c r="BT1307" s="1318"/>
      <c r="BU1307" s="1318"/>
      <c r="BV1307" s="1318"/>
      <c r="BW1307" s="1318"/>
      <c r="BX1307" s="1318"/>
      <c r="BY1307" s="1318"/>
      <c r="BZ1307" s="1318"/>
      <c r="CA1307" s="1318"/>
      <c r="CB1307" s="1318"/>
      <c r="CC1307" s="1318"/>
      <c r="CD1307" s="1318"/>
      <c r="CE1307" s="1318"/>
      <c r="CF1307" s="1318"/>
      <c r="CG1307" s="1318"/>
      <c r="CH1307" s="1378">
        <f t="shared" si="32"/>
        <v>0</v>
      </c>
    </row>
    <row r="1308" spans="1:86" ht="36" customHeight="1">
      <c r="A1308" s="1701">
        <v>29</v>
      </c>
      <c r="B1308" s="2136">
        <v>2</v>
      </c>
      <c r="C1308" s="3088" t="s">
        <v>1679</v>
      </c>
      <c r="D1308" s="132" t="s">
        <v>622</v>
      </c>
      <c r="E1308" s="3518" t="s">
        <v>1680</v>
      </c>
      <c r="F1308" s="3088" t="s">
        <v>1681</v>
      </c>
      <c r="G1308" s="3129" t="s">
        <v>1682</v>
      </c>
      <c r="H1308" s="3100" t="s">
        <v>2573</v>
      </c>
      <c r="I1308" s="1990">
        <v>246</v>
      </c>
      <c r="J1308" s="643">
        <v>9</v>
      </c>
      <c r="K1308" s="3520" t="s">
        <v>1683</v>
      </c>
      <c r="L1308" s="2153"/>
      <c r="M1308" s="2305"/>
      <c r="N1308" s="154"/>
      <c r="O1308" s="2163"/>
      <c r="P1308" s="158"/>
      <c r="Q1308" s="154"/>
      <c r="R1308" s="2163"/>
      <c r="S1308" s="1549"/>
      <c r="T1308" s="167"/>
      <c r="U1308" s="2163"/>
      <c r="V1308" s="158"/>
      <c r="W1308" s="154"/>
      <c r="X1308" s="2163"/>
      <c r="Y1308" s="1549"/>
      <c r="Z1308" s="2160"/>
      <c r="AA1308" s="261"/>
      <c r="AB1308" s="262"/>
      <c r="AC1308" s="926"/>
      <c r="AD1308" s="1830"/>
      <c r="AE1308" s="1317"/>
      <c r="AF1308" s="1362"/>
      <c r="AG1308" s="1318"/>
      <c r="AH1308" s="1318"/>
      <c r="AI1308" s="1318"/>
      <c r="AJ1308" s="1318"/>
      <c r="AK1308" s="1318"/>
      <c r="AL1308" s="1318"/>
      <c r="AM1308" s="1318"/>
      <c r="AN1308" s="1318"/>
      <c r="AO1308" s="1318"/>
      <c r="AP1308" s="1318"/>
      <c r="AQ1308" s="1318"/>
      <c r="AR1308" s="1318"/>
      <c r="AS1308" s="1318"/>
      <c r="AT1308" s="1318"/>
      <c r="AU1308" s="1318"/>
      <c r="AV1308" s="1318"/>
      <c r="AW1308" s="1318"/>
      <c r="AX1308" s="1318"/>
      <c r="AY1308" s="1318"/>
      <c r="AZ1308" s="1318"/>
      <c r="BA1308" s="1318"/>
      <c r="BB1308" s="1318"/>
      <c r="BC1308" s="1318"/>
      <c r="BD1308" s="1318"/>
      <c r="BE1308" s="1318"/>
      <c r="BF1308" s="1318"/>
      <c r="BG1308" s="1318"/>
      <c r="BH1308" s="1318"/>
      <c r="BI1308" s="1318"/>
      <c r="BJ1308" s="1318"/>
      <c r="BK1308" s="1318"/>
      <c r="BL1308" s="1318"/>
      <c r="BM1308" s="1318"/>
      <c r="BN1308" s="1318"/>
      <c r="BO1308" s="1318"/>
      <c r="BP1308" s="1318"/>
      <c r="BQ1308" s="1318"/>
      <c r="BR1308" s="1318"/>
      <c r="BS1308" s="1318"/>
      <c r="BT1308" s="1318"/>
      <c r="BU1308" s="1318"/>
      <c r="BV1308" s="1318"/>
      <c r="BW1308" s="1318"/>
      <c r="BX1308" s="1318"/>
      <c r="BY1308" s="1318"/>
      <c r="BZ1308" s="1318"/>
      <c r="CA1308" s="1318"/>
      <c r="CB1308" s="1318"/>
      <c r="CC1308" s="1318"/>
      <c r="CD1308" s="1318"/>
      <c r="CE1308" s="1318"/>
      <c r="CF1308" s="1318"/>
      <c r="CG1308" s="1318"/>
      <c r="CH1308" s="1378">
        <f t="shared" si="32"/>
        <v>0</v>
      </c>
    </row>
    <row r="1309" spans="1:86" ht="176.25" customHeight="1">
      <c r="A1309" s="1701"/>
      <c r="B1309" s="2136"/>
      <c r="C1309" s="3085"/>
      <c r="D1309" s="1649" t="s">
        <v>1684</v>
      </c>
      <c r="E1309" s="3519"/>
      <c r="F1309" s="3085"/>
      <c r="G1309" s="3130"/>
      <c r="H1309" s="3096"/>
      <c r="I1309" s="1990"/>
      <c r="J1309" s="643"/>
      <c r="K1309" s="3112"/>
      <c r="L1309" s="2153"/>
      <c r="M1309" s="2305"/>
      <c r="N1309" s="154"/>
      <c r="O1309" s="2163"/>
      <c r="P1309" s="158"/>
      <c r="Q1309" s="154"/>
      <c r="R1309" s="2163"/>
      <c r="S1309" s="1549"/>
      <c r="T1309" s="167"/>
      <c r="U1309" s="2163"/>
      <c r="V1309" s="158"/>
      <c r="W1309" s="154"/>
      <c r="X1309" s="2163"/>
      <c r="Y1309" s="1549"/>
      <c r="Z1309" s="2160"/>
      <c r="AA1309" s="261"/>
      <c r="AB1309" s="262"/>
      <c r="AC1309" s="926"/>
      <c r="AD1309" s="1830"/>
      <c r="AE1309" s="1317"/>
      <c r="AF1309" s="1362"/>
      <c r="AG1309" s="1318"/>
      <c r="AH1309" s="1318"/>
      <c r="AI1309" s="1318"/>
      <c r="AJ1309" s="1318"/>
      <c r="AK1309" s="1318"/>
      <c r="AL1309" s="1318"/>
      <c r="AM1309" s="1318"/>
      <c r="AN1309" s="1318"/>
      <c r="AO1309" s="1318"/>
      <c r="AP1309" s="1318"/>
      <c r="AQ1309" s="1318"/>
      <c r="AR1309" s="1318"/>
      <c r="AS1309" s="1318"/>
      <c r="AT1309" s="1318"/>
      <c r="AU1309" s="1318"/>
      <c r="AV1309" s="1318"/>
      <c r="AW1309" s="1318"/>
      <c r="AX1309" s="1318"/>
      <c r="AY1309" s="1318"/>
      <c r="AZ1309" s="1318"/>
      <c r="BA1309" s="1318"/>
      <c r="BB1309" s="1318"/>
      <c r="BC1309" s="1318"/>
      <c r="BD1309" s="1318"/>
      <c r="BE1309" s="1318"/>
      <c r="BF1309" s="1318"/>
      <c r="BG1309" s="1318"/>
      <c r="BH1309" s="1318"/>
      <c r="BI1309" s="1318"/>
      <c r="BJ1309" s="1318"/>
      <c r="BK1309" s="1318"/>
      <c r="BL1309" s="1318"/>
      <c r="BM1309" s="1318"/>
      <c r="BN1309" s="1318"/>
      <c r="BO1309" s="1318"/>
      <c r="BP1309" s="1318"/>
      <c r="BQ1309" s="1318"/>
      <c r="BR1309" s="1318"/>
      <c r="BS1309" s="1318"/>
      <c r="BT1309" s="1318"/>
      <c r="BU1309" s="1318"/>
      <c r="BV1309" s="1318"/>
      <c r="BW1309" s="1318"/>
      <c r="BX1309" s="1318"/>
      <c r="BY1309" s="1318"/>
      <c r="BZ1309" s="1318"/>
      <c r="CA1309" s="1318"/>
      <c r="CB1309" s="1318"/>
      <c r="CC1309" s="1318"/>
      <c r="CD1309" s="1318"/>
      <c r="CE1309" s="1318"/>
      <c r="CF1309" s="1318"/>
      <c r="CG1309" s="1318"/>
      <c r="CH1309" s="1378">
        <f t="shared" si="32"/>
        <v>0</v>
      </c>
    </row>
    <row r="1310" spans="1:86" ht="51.75" customHeight="1">
      <c r="A1310" s="1701"/>
      <c r="B1310" s="1718"/>
      <c r="C1310" s="3085"/>
      <c r="D1310" s="2201" t="s">
        <v>631</v>
      </c>
      <c r="E1310" s="3519"/>
      <c r="F1310" s="3085"/>
      <c r="G1310" s="3130"/>
      <c r="H1310" s="3096" t="s">
        <v>2574</v>
      </c>
      <c r="I1310" s="1990"/>
      <c r="J1310" s="1649"/>
      <c r="K1310" s="3110" t="s">
        <v>1685</v>
      </c>
      <c r="L1310" s="3105" t="s">
        <v>1686</v>
      </c>
      <c r="M1310" s="3106" t="s">
        <v>1687</v>
      </c>
      <c r="N1310" s="154"/>
      <c r="O1310" s="266"/>
      <c r="P1310" s="307"/>
      <c r="Q1310" s="154"/>
      <c r="R1310" s="2163"/>
      <c r="S1310" s="1549"/>
      <c r="T1310" s="167"/>
      <c r="U1310" s="2163"/>
      <c r="V1310" s="158"/>
      <c r="W1310" s="154"/>
      <c r="X1310" s="2163"/>
      <c r="Y1310" s="1549"/>
      <c r="Z1310" s="3119" t="s">
        <v>1688</v>
      </c>
      <c r="AA1310" s="261">
        <v>311</v>
      </c>
      <c r="AB1310" s="262">
        <v>3111</v>
      </c>
      <c r="AC1310" s="1173" t="s">
        <v>124</v>
      </c>
      <c r="AD1310" s="1796">
        <f>250*40*2</f>
        <v>20000</v>
      </c>
      <c r="AE1310" s="1317"/>
      <c r="AF1310" s="1362"/>
      <c r="AG1310" s="1318"/>
      <c r="AH1310" s="1318"/>
      <c r="AI1310" s="1318"/>
      <c r="AJ1310" s="1318"/>
      <c r="AK1310" s="1318"/>
      <c r="AL1310" s="1318"/>
      <c r="AM1310" s="1318"/>
      <c r="AN1310" s="1318"/>
      <c r="AO1310" s="1318"/>
      <c r="AP1310" s="1318"/>
      <c r="AQ1310" s="1318"/>
      <c r="AR1310" s="1318"/>
      <c r="AS1310" s="1318"/>
      <c r="AT1310" s="1318"/>
      <c r="AU1310" s="1318"/>
      <c r="AV1310" s="1318"/>
      <c r="AW1310" s="1318"/>
      <c r="AX1310" s="1318"/>
      <c r="AY1310" s="1318"/>
      <c r="AZ1310" s="1318"/>
      <c r="BA1310" s="1329">
        <f>+AD1310</f>
        <v>20000</v>
      </c>
      <c r="BB1310" s="1318"/>
      <c r="BC1310" s="1329"/>
      <c r="BD1310" s="1329"/>
      <c r="BE1310" s="1329"/>
      <c r="BF1310" s="1329"/>
      <c r="BG1310" s="1329"/>
      <c r="BH1310" s="1318"/>
      <c r="BI1310" s="1318"/>
      <c r="BJ1310" s="1318"/>
      <c r="BK1310" s="1318"/>
      <c r="BL1310" s="1318"/>
      <c r="BM1310" s="1318"/>
      <c r="BN1310" s="1318"/>
      <c r="BO1310" s="1318"/>
      <c r="BP1310" s="1318"/>
      <c r="BQ1310" s="1318"/>
      <c r="BR1310" s="1318"/>
      <c r="BS1310" s="1318"/>
      <c r="BT1310" s="1318"/>
      <c r="BU1310" s="1318"/>
      <c r="BV1310" s="1318"/>
      <c r="BW1310" s="1318"/>
      <c r="BX1310" s="1318"/>
      <c r="BY1310" s="1318"/>
      <c r="BZ1310" s="1318"/>
      <c r="CA1310" s="1318"/>
      <c r="CB1310" s="1318"/>
      <c r="CC1310" s="1318"/>
      <c r="CD1310" s="1318"/>
      <c r="CE1310" s="1318"/>
      <c r="CF1310" s="1318"/>
      <c r="CG1310" s="1318"/>
      <c r="CH1310" s="1378">
        <f t="shared" si="32"/>
        <v>20000</v>
      </c>
    </row>
    <row r="1311" spans="1:86" ht="78" customHeight="1">
      <c r="A1311" s="1701"/>
      <c r="B1311" s="1718"/>
      <c r="C1311" s="584"/>
      <c r="D1311" s="3085" t="s">
        <v>1689</v>
      </c>
      <c r="E1311" s="802"/>
      <c r="F1311" s="3085"/>
      <c r="G1311" s="652"/>
      <c r="H1311" s="3096"/>
      <c r="I1311" s="1990"/>
      <c r="J1311" s="1649"/>
      <c r="K1311" s="3110"/>
      <c r="L1311" s="3105"/>
      <c r="M1311" s="3106"/>
      <c r="N1311" s="154"/>
      <c r="O1311" s="266"/>
      <c r="P1311" s="307"/>
      <c r="Q1311" s="154"/>
      <c r="R1311" s="2163"/>
      <c r="S1311" s="1549"/>
      <c r="T1311" s="167"/>
      <c r="U1311" s="2163"/>
      <c r="V1311" s="158"/>
      <c r="W1311" s="154"/>
      <c r="X1311" s="2163"/>
      <c r="Y1311" s="1549"/>
      <c r="Z1311" s="3119"/>
      <c r="AA1311" s="261"/>
      <c r="AB1311" s="262"/>
      <c r="AC1311" s="926"/>
      <c r="AD1311" s="1830"/>
      <c r="AE1311" s="1317"/>
      <c r="AF1311" s="1362"/>
      <c r="AG1311" s="1318"/>
      <c r="AH1311" s="1318"/>
      <c r="AI1311" s="1318"/>
      <c r="AJ1311" s="1318"/>
      <c r="AK1311" s="1318"/>
      <c r="AL1311" s="1318"/>
      <c r="AM1311" s="1318"/>
      <c r="AN1311" s="1318"/>
      <c r="AO1311" s="1318"/>
      <c r="AP1311" s="1318"/>
      <c r="AQ1311" s="1318"/>
      <c r="AR1311" s="1318"/>
      <c r="AS1311" s="1318"/>
      <c r="AT1311" s="1318"/>
      <c r="AU1311" s="1318"/>
      <c r="AV1311" s="1318"/>
      <c r="AW1311" s="1318"/>
      <c r="AX1311" s="1318"/>
      <c r="AY1311" s="1318"/>
      <c r="AZ1311" s="1318"/>
      <c r="BA1311" s="1318"/>
      <c r="BB1311" s="1318"/>
      <c r="BC1311" s="1318"/>
      <c r="BD1311" s="1318"/>
      <c r="BE1311" s="1318"/>
      <c r="BF1311" s="1318"/>
      <c r="BG1311" s="1318"/>
      <c r="BH1311" s="1318"/>
      <c r="BI1311" s="1318"/>
      <c r="BJ1311" s="1318"/>
      <c r="BK1311" s="1318"/>
      <c r="BL1311" s="1318"/>
      <c r="BM1311" s="1318"/>
      <c r="BN1311" s="1318"/>
      <c r="BO1311" s="1318"/>
      <c r="BP1311" s="1318"/>
      <c r="BQ1311" s="1318"/>
      <c r="BR1311" s="1318"/>
      <c r="BS1311" s="1318"/>
      <c r="BT1311" s="1318"/>
      <c r="BU1311" s="1318"/>
      <c r="BV1311" s="1318"/>
      <c r="BW1311" s="1318"/>
      <c r="BX1311" s="1318"/>
      <c r="BY1311" s="1318"/>
      <c r="BZ1311" s="1318"/>
      <c r="CA1311" s="1318"/>
      <c r="CB1311" s="1318"/>
      <c r="CC1311" s="1318"/>
      <c r="CD1311" s="1318"/>
      <c r="CE1311" s="1318"/>
      <c r="CF1311" s="1318"/>
      <c r="CG1311" s="1318"/>
      <c r="CH1311" s="1378">
        <f t="shared" si="32"/>
        <v>0</v>
      </c>
    </row>
    <row r="1312" spans="1:86" ht="91.5" customHeight="1">
      <c r="A1312" s="1701"/>
      <c r="B1312" s="1718"/>
      <c r="C1312" s="784"/>
      <c r="D1312" s="3085"/>
      <c r="E1312" s="802"/>
      <c r="F1312" s="3085"/>
      <c r="G1312" s="549"/>
      <c r="H1312" s="2155"/>
      <c r="I1312" s="1990"/>
      <c r="J1312" s="1649"/>
      <c r="K1312" s="2207" t="s">
        <v>1690</v>
      </c>
      <c r="L1312" s="2153" t="s">
        <v>1691</v>
      </c>
      <c r="M1312" s="2305" t="s">
        <v>1692</v>
      </c>
      <c r="N1312" s="154"/>
      <c r="O1312" s="2163"/>
      <c r="P1312" s="158"/>
      <c r="Q1312" s="154"/>
      <c r="R1312" s="266"/>
      <c r="S1312" s="267"/>
      <c r="T1312" s="167"/>
      <c r="U1312" s="2163"/>
      <c r="V1312" s="158"/>
      <c r="W1312" s="154"/>
      <c r="X1312" s="2163"/>
      <c r="Y1312" s="1549"/>
      <c r="Z1312" s="2160"/>
      <c r="AA1312" s="261"/>
      <c r="AB1312" s="262"/>
      <c r="AC1312" s="926"/>
      <c r="AD1312" s="1830"/>
      <c r="AE1312" s="1317"/>
      <c r="AF1312" s="1362"/>
      <c r="AG1312" s="1318"/>
      <c r="AH1312" s="1318"/>
      <c r="AI1312" s="1318"/>
      <c r="AJ1312" s="1318"/>
      <c r="AK1312" s="1318"/>
      <c r="AL1312" s="1318"/>
      <c r="AM1312" s="1318"/>
      <c r="AN1312" s="1318"/>
      <c r="AO1312" s="1318"/>
      <c r="AP1312" s="1318"/>
      <c r="AQ1312" s="1318"/>
      <c r="AR1312" s="1318"/>
      <c r="AS1312" s="1318"/>
      <c r="AT1312" s="1318"/>
      <c r="AU1312" s="1318"/>
      <c r="AV1312" s="1318"/>
      <c r="AW1312" s="1318"/>
      <c r="AX1312" s="1318"/>
      <c r="AY1312" s="1318"/>
      <c r="AZ1312" s="1318"/>
      <c r="BA1312" s="1318"/>
      <c r="BB1312" s="1318"/>
      <c r="BC1312" s="1318"/>
      <c r="BD1312" s="1318"/>
      <c r="BE1312" s="1318"/>
      <c r="BF1312" s="1318"/>
      <c r="BG1312" s="1318"/>
      <c r="BH1312" s="1318"/>
      <c r="BI1312" s="1318"/>
      <c r="BJ1312" s="1318"/>
      <c r="BK1312" s="1318"/>
      <c r="BL1312" s="1318"/>
      <c r="BM1312" s="1318"/>
      <c r="BN1312" s="1318"/>
      <c r="BO1312" s="1318"/>
      <c r="BP1312" s="1318"/>
      <c r="BQ1312" s="1318"/>
      <c r="BR1312" s="1318"/>
      <c r="BS1312" s="1318"/>
      <c r="BT1312" s="1318"/>
      <c r="BU1312" s="1318"/>
      <c r="BV1312" s="1318"/>
      <c r="BW1312" s="1318"/>
      <c r="BX1312" s="1318"/>
      <c r="BY1312" s="1318"/>
      <c r="BZ1312" s="1318"/>
      <c r="CA1312" s="1318"/>
      <c r="CB1312" s="1318"/>
      <c r="CC1312" s="1318"/>
      <c r="CD1312" s="1318"/>
      <c r="CE1312" s="1318"/>
      <c r="CF1312" s="1318"/>
      <c r="CG1312" s="1318"/>
      <c r="CH1312" s="1378">
        <f t="shared" si="32"/>
        <v>0</v>
      </c>
    </row>
    <row r="1313" spans="1:86" ht="69" customHeight="1">
      <c r="A1313" s="1701"/>
      <c r="B1313" s="1718"/>
      <c r="C1313" s="784"/>
      <c r="D1313" s="2185" t="s">
        <v>1693</v>
      </c>
      <c r="E1313" s="656"/>
      <c r="F1313" s="3085"/>
      <c r="G1313" s="549"/>
      <c r="H1313" s="2155"/>
      <c r="I1313" s="1990"/>
      <c r="J1313" s="274"/>
      <c r="K1313" s="2173"/>
      <c r="L1313" s="2174"/>
      <c r="M1313" s="141"/>
      <c r="N1313" s="161"/>
      <c r="O1313" s="1542"/>
      <c r="P1313" s="164"/>
      <c r="Q1313" s="161"/>
      <c r="R1313" s="1542"/>
      <c r="S1313" s="165"/>
      <c r="T1313" s="181"/>
      <c r="U1313" s="1542"/>
      <c r="V1313" s="164"/>
      <c r="W1313" s="161"/>
      <c r="X1313" s="1542"/>
      <c r="Y1313" s="165"/>
      <c r="Z1313" s="2193"/>
      <c r="AA1313" s="798"/>
      <c r="AB1313" s="799"/>
      <c r="AC1313" s="2087"/>
      <c r="AD1313" s="1831"/>
      <c r="AE1313" s="1317"/>
      <c r="AF1313" s="1362"/>
      <c r="AG1313" s="1318"/>
      <c r="AH1313" s="1318"/>
      <c r="AI1313" s="1318"/>
      <c r="AJ1313" s="1318"/>
      <c r="AK1313" s="1318"/>
      <c r="AL1313" s="1318"/>
      <c r="AM1313" s="1318"/>
      <c r="AN1313" s="1318"/>
      <c r="AO1313" s="1318"/>
      <c r="AP1313" s="1318"/>
      <c r="AQ1313" s="1318"/>
      <c r="AR1313" s="1318"/>
      <c r="AS1313" s="1318"/>
      <c r="AT1313" s="1318"/>
      <c r="AU1313" s="1318"/>
      <c r="AV1313" s="1318"/>
      <c r="AW1313" s="1318"/>
      <c r="AX1313" s="1318"/>
      <c r="AY1313" s="1318"/>
      <c r="AZ1313" s="1318"/>
      <c r="BA1313" s="1318"/>
      <c r="BB1313" s="1318"/>
      <c r="BC1313" s="1318"/>
      <c r="BD1313" s="1318"/>
      <c r="BE1313" s="1318"/>
      <c r="BF1313" s="1318"/>
      <c r="BG1313" s="1318"/>
      <c r="BH1313" s="1318"/>
      <c r="BI1313" s="1318"/>
      <c r="BJ1313" s="1318"/>
      <c r="BK1313" s="1318"/>
      <c r="BL1313" s="1318"/>
      <c r="BM1313" s="1318"/>
      <c r="BN1313" s="1318"/>
      <c r="BO1313" s="1318"/>
      <c r="BP1313" s="1318"/>
      <c r="BQ1313" s="1318"/>
      <c r="BR1313" s="1318"/>
      <c r="BS1313" s="1318"/>
      <c r="BT1313" s="1318"/>
      <c r="BU1313" s="1318"/>
      <c r="BV1313" s="1318"/>
      <c r="BW1313" s="1318"/>
      <c r="BX1313" s="1318"/>
      <c r="BY1313" s="1318"/>
      <c r="BZ1313" s="1318"/>
      <c r="CA1313" s="1318"/>
      <c r="CB1313" s="1318"/>
      <c r="CC1313" s="1318"/>
      <c r="CD1313" s="1318"/>
      <c r="CE1313" s="1318"/>
      <c r="CF1313" s="1318"/>
      <c r="CG1313" s="1318"/>
      <c r="CH1313" s="1378">
        <f t="shared" si="32"/>
        <v>0</v>
      </c>
    </row>
    <row r="1314" spans="1:86" ht="86.25" customHeight="1">
      <c r="A1314" s="1701"/>
      <c r="B1314" s="1718"/>
      <c r="C1314" s="784"/>
      <c r="D1314" s="3085" t="s">
        <v>1694</v>
      </c>
      <c r="E1314" s="656"/>
      <c r="F1314" s="3085"/>
      <c r="G1314" s="549"/>
      <c r="H1314" s="2155"/>
      <c r="I1314" s="1623">
        <v>247</v>
      </c>
      <c r="J1314" s="643">
        <v>10</v>
      </c>
      <c r="K1314" s="2207" t="s">
        <v>1695</v>
      </c>
      <c r="L1314" s="2153" t="s">
        <v>1696</v>
      </c>
      <c r="M1314" s="2305" t="s">
        <v>1697</v>
      </c>
      <c r="N1314" s="154"/>
      <c r="O1314" s="2163"/>
      <c r="P1314" s="307"/>
      <c r="Q1314" s="154"/>
      <c r="R1314" s="2163"/>
      <c r="S1314" s="307"/>
      <c r="T1314" s="167"/>
      <c r="U1314" s="2163"/>
      <c r="V1314" s="307"/>
      <c r="W1314" s="154"/>
      <c r="X1314" s="2163"/>
      <c r="Y1314" s="307"/>
      <c r="Z1314" s="2160"/>
      <c r="AA1314" s="261"/>
      <c r="AB1314" s="262"/>
      <c r="AC1314" s="926"/>
      <c r="AD1314" s="1830"/>
      <c r="AE1314" s="1317"/>
      <c r="AF1314" s="1362"/>
      <c r="AG1314" s="1318"/>
      <c r="AH1314" s="1318"/>
      <c r="AI1314" s="1318"/>
      <c r="AJ1314" s="1318"/>
      <c r="AK1314" s="1318"/>
      <c r="AL1314" s="1318"/>
      <c r="AM1314" s="1318"/>
      <c r="AN1314" s="1318"/>
      <c r="AO1314" s="1318"/>
      <c r="AP1314" s="1318"/>
      <c r="AQ1314" s="1318"/>
      <c r="AR1314" s="1318"/>
      <c r="AS1314" s="1318"/>
      <c r="AT1314" s="1318"/>
      <c r="AU1314" s="1318"/>
      <c r="AV1314" s="1318"/>
      <c r="AW1314" s="1318"/>
      <c r="AX1314" s="1318"/>
      <c r="AY1314" s="1318"/>
      <c r="AZ1314" s="1318"/>
      <c r="BA1314" s="1318"/>
      <c r="BB1314" s="1318"/>
      <c r="BC1314" s="1318"/>
      <c r="BD1314" s="1318"/>
      <c r="BE1314" s="1318"/>
      <c r="BF1314" s="1318"/>
      <c r="BG1314" s="1318"/>
      <c r="BH1314" s="1318"/>
      <c r="BI1314" s="1318"/>
      <c r="BJ1314" s="1318"/>
      <c r="BK1314" s="1318"/>
      <c r="BL1314" s="1318"/>
      <c r="BM1314" s="1318"/>
      <c r="BN1314" s="1318"/>
      <c r="BO1314" s="1318"/>
      <c r="BP1314" s="1318"/>
      <c r="BQ1314" s="1318"/>
      <c r="BR1314" s="1318"/>
      <c r="BS1314" s="1318"/>
      <c r="BT1314" s="1318"/>
      <c r="BU1314" s="1318"/>
      <c r="BV1314" s="1318"/>
      <c r="BW1314" s="1318"/>
      <c r="BX1314" s="1318"/>
      <c r="BY1314" s="1318"/>
      <c r="BZ1314" s="1318"/>
      <c r="CA1314" s="1318"/>
      <c r="CB1314" s="1318"/>
      <c r="CC1314" s="1318"/>
      <c r="CD1314" s="1318"/>
      <c r="CE1314" s="1318"/>
      <c r="CF1314" s="1318"/>
      <c r="CG1314" s="1318"/>
      <c r="CH1314" s="1378">
        <f t="shared" si="32"/>
        <v>0</v>
      </c>
    </row>
    <row r="1315" spans="1:86" ht="77.25" customHeight="1">
      <c r="A1315" s="1701"/>
      <c r="B1315" s="1718"/>
      <c r="C1315" s="784"/>
      <c r="D1315" s="3085"/>
      <c r="E1315" s="656"/>
      <c r="F1315" s="1649"/>
      <c r="G1315" s="549"/>
      <c r="H1315" s="2155"/>
      <c r="I1315" s="1624"/>
      <c r="J1315" s="2171"/>
      <c r="K1315" s="2173"/>
      <c r="L1315" s="2174"/>
      <c r="M1315" s="141"/>
      <c r="N1315" s="161"/>
      <c r="O1315" s="1542"/>
      <c r="P1315" s="164"/>
      <c r="Q1315" s="161"/>
      <c r="R1315" s="1542"/>
      <c r="S1315" s="164"/>
      <c r="T1315" s="181"/>
      <c r="U1315" s="1542"/>
      <c r="V1315" s="164"/>
      <c r="W1315" s="161"/>
      <c r="X1315" s="1542"/>
      <c r="Y1315" s="164"/>
      <c r="Z1315" s="2193"/>
      <c r="AA1315" s="798"/>
      <c r="AB1315" s="799"/>
      <c r="AC1315" s="2087"/>
      <c r="AD1315" s="1831"/>
      <c r="AE1315" s="1317"/>
      <c r="AF1315" s="1362"/>
      <c r="AG1315" s="1318"/>
      <c r="AH1315" s="1318"/>
      <c r="AI1315" s="1318"/>
      <c r="AJ1315" s="1318"/>
      <c r="AK1315" s="1318"/>
      <c r="AL1315" s="1318"/>
      <c r="AM1315" s="1318"/>
      <c r="AN1315" s="1318"/>
      <c r="AO1315" s="1318"/>
      <c r="AP1315" s="1318"/>
      <c r="AQ1315" s="1318"/>
      <c r="AR1315" s="1318"/>
      <c r="AS1315" s="1318"/>
      <c r="AT1315" s="1318"/>
      <c r="AU1315" s="1318"/>
      <c r="AV1315" s="1318"/>
      <c r="AW1315" s="1318"/>
      <c r="AX1315" s="1318"/>
      <c r="AY1315" s="1318"/>
      <c r="AZ1315" s="1318"/>
      <c r="BA1315" s="1318"/>
      <c r="BB1315" s="1318"/>
      <c r="BC1315" s="1318"/>
      <c r="BD1315" s="1318"/>
      <c r="BE1315" s="1318"/>
      <c r="BF1315" s="1318"/>
      <c r="BG1315" s="1318"/>
      <c r="BH1315" s="1318"/>
      <c r="BI1315" s="1318"/>
      <c r="BJ1315" s="1318"/>
      <c r="BK1315" s="1318"/>
      <c r="BL1315" s="1318"/>
      <c r="BM1315" s="1318"/>
      <c r="BN1315" s="1318"/>
      <c r="BO1315" s="1318"/>
      <c r="BP1315" s="1318"/>
      <c r="BQ1315" s="1318"/>
      <c r="BR1315" s="1318"/>
      <c r="BS1315" s="1318"/>
      <c r="BT1315" s="1318"/>
      <c r="BU1315" s="1318"/>
      <c r="BV1315" s="1318"/>
      <c r="BW1315" s="1318"/>
      <c r="BX1315" s="1318"/>
      <c r="BY1315" s="1318"/>
      <c r="BZ1315" s="1318"/>
      <c r="CA1315" s="1318"/>
      <c r="CB1315" s="1318"/>
      <c r="CC1315" s="1318"/>
      <c r="CD1315" s="1318"/>
      <c r="CE1315" s="1318"/>
      <c r="CF1315" s="1318"/>
      <c r="CG1315" s="1318"/>
      <c r="CH1315" s="1378">
        <f t="shared" si="32"/>
        <v>0</v>
      </c>
    </row>
    <row r="1316" spans="1:86" ht="105.75" customHeight="1">
      <c r="A1316" s="1701"/>
      <c r="B1316" s="1718"/>
      <c r="C1316" s="784"/>
      <c r="D1316" s="3085" t="s">
        <v>1698</v>
      </c>
      <c r="E1316" s="656"/>
      <c r="F1316" s="1649"/>
      <c r="G1316" s="549"/>
      <c r="H1316" s="2155"/>
      <c r="I1316" s="1989">
        <v>248</v>
      </c>
      <c r="J1316" s="220">
        <v>11</v>
      </c>
      <c r="K1316" s="2207" t="s">
        <v>1699</v>
      </c>
      <c r="L1316" s="2153" t="s">
        <v>1700</v>
      </c>
      <c r="M1316" s="2305" t="s">
        <v>1701</v>
      </c>
      <c r="N1316" s="154"/>
      <c r="O1316" s="2163"/>
      <c r="P1316" s="307"/>
      <c r="Q1316" s="154"/>
      <c r="R1316" s="2163"/>
      <c r="S1316" s="1549"/>
      <c r="T1316" s="167"/>
      <c r="U1316" s="2163"/>
      <c r="V1316" s="307"/>
      <c r="W1316" s="154"/>
      <c r="X1316" s="2163"/>
      <c r="Y1316" s="1549"/>
      <c r="Z1316" s="2160" t="s">
        <v>1702</v>
      </c>
      <c r="AA1316" s="261">
        <v>311</v>
      </c>
      <c r="AB1316" s="262">
        <v>3111</v>
      </c>
      <c r="AC1316" s="1173" t="s">
        <v>124</v>
      </c>
      <c r="AD1316" s="1796">
        <f>250*50</f>
        <v>12500</v>
      </c>
      <c r="AE1316" s="1317"/>
      <c r="AF1316" s="1362"/>
      <c r="AG1316" s="1318"/>
      <c r="AH1316" s="1318"/>
      <c r="AI1316" s="1318"/>
      <c r="AJ1316" s="1318"/>
      <c r="AK1316" s="1318"/>
      <c r="AL1316" s="1318"/>
      <c r="AM1316" s="1318"/>
      <c r="AN1316" s="1318"/>
      <c r="AO1316" s="1318"/>
      <c r="AP1316" s="1318"/>
      <c r="AQ1316" s="1318"/>
      <c r="AR1316" s="1318"/>
      <c r="AS1316" s="1318"/>
      <c r="AT1316" s="1318"/>
      <c r="AU1316" s="1318"/>
      <c r="AV1316" s="1318"/>
      <c r="AW1316" s="1318"/>
      <c r="AX1316" s="1318"/>
      <c r="AY1316" s="1318"/>
      <c r="AZ1316" s="1318"/>
      <c r="BA1316" s="1329">
        <f>+AD1316</f>
        <v>12500</v>
      </c>
      <c r="BB1316" s="1318"/>
      <c r="BC1316" s="1329"/>
      <c r="BD1316" s="1329"/>
      <c r="BE1316" s="1329"/>
      <c r="BF1316" s="1329"/>
      <c r="BG1316" s="1329"/>
      <c r="BH1316" s="1329"/>
      <c r="BI1316" s="1329"/>
      <c r="BJ1316" s="1329"/>
      <c r="BK1316" s="1329"/>
      <c r="BL1316" s="1318"/>
      <c r="BM1316" s="1318"/>
      <c r="BN1316" s="1318"/>
      <c r="BO1316" s="1318"/>
      <c r="BP1316" s="1318"/>
      <c r="BQ1316" s="1318"/>
      <c r="BR1316" s="1318"/>
      <c r="BS1316" s="1318"/>
      <c r="BT1316" s="1318"/>
      <c r="BU1316" s="1318"/>
      <c r="BV1316" s="1318"/>
      <c r="BW1316" s="1318"/>
      <c r="BX1316" s="1318"/>
      <c r="BY1316" s="1318"/>
      <c r="BZ1316" s="1318"/>
      <c r="CA1316" s="1318"/>
      <c r="CB1316" s="1318"/>
      <c r="CC1316" s="1318"/>
      <c r="CD1316" s="1318"/>
      <c r="CE1316" s="1318"/>
      <c r="CF1316" s="1318"/>
      <c r="CG1316" s="1318"/>
      <c r="CH1316" s="1378">
        <f t="shared" si="32"/>
        <v>12500</v>
      </c>
    </row>
    <row r="1317" spans="1:86" ht="45" customHeight="1">
      <c r="A1317" s="1701"/>
      <c r="B1317" s="1718"/>
      <c r="C1317" s="784"/>
      <c r="D1317" s="3085"/>
      <c r="E1317" s="656"/>
      <c r="F1317" s="1649"/>
      <c r="G1317" s="549"/>
      <c r="H1317" s="2155"/>
      <c r="I1317" s="1989"/>
      <c r="J1317" s="482"/>
      <c r="K1317" s="2173"/>
      <c r="L1317" s="2174"/>
      <c r="M1317" s="141"/>
      <c r="N1317" s="161"/>
      <c r="O1317" s="1542"/>
      <c r="P1317" s="164"/>
      <c r="Q1317" s="161"/>
      <c r="R1317" s="1542"/>
      <c r="S1317" s="165"/>
      <c r="T1317" s="181"/>
      <c r="U1317" s="1542"/>
      <c r="V1317" s="164"/>
      <c r="W1317" s="161"/>
      <c r="X1317" s="1542"/>
      <c r="Y1317" s="165"/>
      <c r="Z1317" s="2193"/>
      <c r="AA1317" s="798"/>
      <c r="AB1317" s="799"/>
      <c r="AC1317" s="2087"/>
      <c r="AD1317" s="1831"/>
      <c r="AE1317" s="1317"/>
      <c r="AF1317" s="1362"/>
      <c r="AG1317" s="1318"/>
      <c r="AH1317" s="1318"/>
      <c r="AI1317" s="1318"/>
      <c r="AJ1317" s="1318"/>
      <c r="AK1317" s="1318"/>
      <c r="AL1317" s="1318"/>
      <c r="AM1317" s="1318"/>
      <c r="AN1317" s="1318"/>
      <c r="AO1317" s="1318"/>
      <c r="AP1317" s="1318"/>
      <c r="AQ1317" s="1318"/>
      <c r="AR1317" s="1318"/>
      <c r="AS1317" s="1318"/>
      <c r="AT1317" s="1318"/>
      <c r="AU1317" s="1318"/>
      <c r="AV1317" s="1318"/>
      <c r="AW1317" s="1318"/>
      <c r="AX1317" s="1318"/>
      <c r="AY1317" s="1318"/>
      <c r="AZ1317" s="1318"/>
      <c r="BA1317" s="1318"/>
      <c r="BB1317" s="1318"/>
      <c r="BC1317" s="1318"/>
      <c r="BD1317" s="1318"/>
      <c r="BE1317" s="1318"/>
      <c r="BF1317" s="1318"/>
      <c r="BG1317" s="1318"/>
      <c r="BH1317" s="1318"/>
      <c r="BI1317" s="1318"/>
      <c r="BJ1317" s="1318"/>
      <c r="BK1317" s="1318"/>
      <c r="BL1317" s="1318"/>
      <c r="BM1317" s="1318"/>
      <c r="BN1317" s="1318"/>
      <c r="BO1317" s="1318"/>
      <c r="BP1317" s="1318"/>
      <c r="BQ1317" s="1318"/>
      <c r="BR1317" s="1318"/>
      <c r="BS1317" s="1318"/>
      <c r="BT1317" s="1318"/>
      <c r="BU1317" s="1318"/>
      <c r="BV1317" s="1318"/>
      <c r="BW1317" s="1318"/>
      <c r="BX1317" s="1318"/>
      <c r="BY1317" s="1318"/>
      <c r="BZ1317" s="1318"/>
      <c r="CA1317" s="1318"/>
      <c r="CB1317" s="1318"/>
      <c r="CC1317" s="1318"/>
      <c r="CD1317" s="1318"/>
      <c r="CE1317" s="1318"/>
      <c r="CF1317" s="1318"/>
      <c r="CG1317" s="1318"/>
      <c r="CH1317" s="1378">
        <f t="shared" si="32"/>
        <v>0</v>
      </c>
    </row>
    <row r="1318" spans="1:86" ht="81" customHeight="1">
      <c r="A1318" s="1701"/>
      <c r="B1318" s="1718"/>
      <c r="C1318" s="784"/>
      <c r="D1318" s="1649" t="s">
        <v>1703</v>
      </c>
      <c r="E1318" s="656"/>
      <c r="F1318" s="1649"/>
      <c r="G1318" s="549"/>
      <c r="H1318" s="2155"/>
      <c r="I1318" s="1586">
        <v>249</v>
      </c>
      <c r="J1318" s="783">
        <v>12</v>
      </c>
      <c r="K1318" s="3103" t="s">
        <v>1704</v>
      </c>
      <c r="L1318" s="2161" t="s">
        <v>1705</v>
      </c>
      <c r="M1318" s="2178" t="s">
        <v>1706</v>
      </c>
      <c r="N1318" s="148"/>
      <c r="O1318" s="2326"/>
      <c r="P1318" s="307"/>
      <c r="Q1318" s="148"/>
      <c r="R1318" s="2326"/>
      <c r="S1318" s="153"/>
      <c r="T1318" s="180"/>
      <c r="U1318" s="2326"/>
      <c r="V1318" s="152"/>
      <c r="W1318" s="148"/>
      <c r="X1318" s="2326"/>
      <c r="Y1318" s="153"/>
      <c r="Z1318" s="3159" t="s">
        <v>1707</v>
      </c>
      <c r="AA1318" s="811">
        <v>355</v>
      </c>
      <c r="AB1318" s="1567"/>
      <c r="AC1318" s="1173" t="s">
        <v>386</v>
      </c>
      <c r="AD1318" s="1796">
        <f>4000*2</f>
        <v>8000</v>
      </c>
      <c r="AE1318" s="1317"/>
      <c r="AF1318" s="1362"/>
      <c r="AG1318" s="1318"/>
      <c r="AH1318" s="1318"/>
      <c r="AI1318" s="1318"/>
      <c r="AJ1318" s="1318"/>
      <c r="AK1318" s="1318"/>
      <c r="AL1318" s="1318"/>
      <c r="AM1318" s="1318"/>
      <c r="AN1318" s="1318"/>
      <c r="AO1318" s="1318"/>
      <c r="AP1318" s="1318"/>
      <c r="AQ1318" s="1318"/>
      <c r="AR1318" s="1318"/>
      <c r="AS1318" s="1318"/>
      <c r="AT1318" s="1318"/>
      <c r="AU1318" s="1318"/>
      <c r="AV1318" s="1318"/>
      <c r="AW1318" s="1318"/>
      <c r="AX1318" s="1318"/>
      <c r="AY1318" s="1318"/>
      <c r="AZ1318" s="1318"/>
      <c r="BA1318" s="1318"/>
      <c r="BB1318" s="1318"/>
      <c r="BC1318" s="1318"/>
      <c r="BD1318" s="1318"/>
      <c r="BE1318" s="1318"/>
      <c r="BF1318" s="1318"/>
      <c r="BG1318" s="1318"/>
      <c r="BH1318" s="1318"/>
      <c r="BI1318" s="1318"/>
      <c r="BJ1318" s="1318"/>
      <c r="BK1318" s="1329">
        <f>+AD1318</f>
        <v>8000</v>
      </c>
      <c r="BL1318" s="1318"/>
      <c r="BM1318" s="1318"/>
      <c r="BN1318" s="1329"/>
      <c r="BO1318" s="1329"/>
      <c r="BP1318" s="1329"/>
      <c r="BQ1318" s="1329"/>
      <c r="BR1318" s="1329"/>
      <c r="BS1318" s="1329"/>
      <c r="BT1318" s="1329"/>
      <c r="BU1318" s="1329"/>
      <c r="BV1318" s="1329"/>
      <c r="BW1318" s="1329"/>
      <c r="BX1318" s="1329"/>
      <c r="BY1318" s="1329"/>
      <c r="BZ1318" s="1329"/>
      <c r="CA1318" s="1329"/>
      <c r="CB1318" s="1329"/>
      <c r="CC1318" s="1329"/>
      <c r="CD1318" s="1329"/>
      <c r="CE1318" s="1329"/>
      <c r="CF1318" s="1329"/>
      <c r="CG1318" s="1329"/>
      <c r="CH1318" s="1378">
        <f t="shared" si="32"/>
        <v>8000</v>
      </c>
    </row>
    <row r="1319" spans="1:86" ht="129.75" customHeight="1">
      <c r="A1319" s="1701"/>
      <c r="B1319" s="1718"/>
      <c r="C1319" s="784"/>
      <c r="D1319" s="3085" t="s">
        <v>1708</v>
      </c>
      <c r="E1319" s="656"/>
      <c r="F1319" s="1649"/>
      <c r="G1319" s="549"/>
      <c r="H1319" s="2155"/>
      <c r="I1319" s="1584"/>
      <c r="J1319" s="220"/>
      <c r="K1319" s="3104"/>
      <c r="L1319" s="2153" t="s">
        <v>1709</v>
      </c>
      <c r="M1319" s="2305"/>
      <c r="N1319" s="154"/>
      <c r="O1319" s="2163"/>
      <c r="P1319" s="164"/>
      <c r="Q1319" s="154"/>
      <c r="R1319" s="2163"/>
      <c r="S1319" s="1549"/>
      <c r="T1319" s="167"/>
      <c r="U1319" s="2163"/>
      <c r="V1319" s="158"/>
      <c r="W1319" s="154"/>
      <c r="X1319" s="2163"/>
      <c r="Y1319" s="1549"/>
      <c r="Z1319" s="3119"/>
      <c r="AA1319" s="811"/>
      <c r="AB1319" s="752"/>
      <c r="AC1319" s="1173"/>
      <c r="AD1319" s="1834"/>
      <c r="AE1319" s="1317"/>
      <c r="AF1319" s="1362"/>
      <c r="AG1319" s="1318"/>
      <c r="AH1319" s="1318"/>
      <c r="AI1319" s="1318"/>
      <c r="AJ1319" s="1318"/>
      <c r="AK1319" s="1318"/>
      <c r="AL1319" s="1318"/>
      <c r="AM1319" s="1318"/>
      <c r="AN1319" s="1318"/>
      <c r="AO1319" s="1318"/>
      <c r="AP1319" s="1318"/>
      <c r="AQ1319" s="1318"/>
      <c r="AR1319" s="1318"/>
      <c r="AS1319" s="1318"/>
      <c r="AT1319" s="1318"/>
      <c r="AU1319" s="1318"/>
      <c r="AV1319" s="1318"/>
      <c r="AW1319" s="1318"/>
      <c r="AX1319" s="1318"/>
      <c r="AY1319" s="1318"/>
      <c r="AZ1319" s="1318"/>
      <c r="BA1319" s="1318"/>
      <c r="BB1319" s="1318"/>
      <c r="BC1319" s="1318"/>
      <c r="BD1319" s="1318"/>
      <c r="BE1319" s="1318"/>
      <c r="BF1319" s="1318"/>
      <c r="BG1319" s="1318"/>
      <c r="BH1319" s="1318"/>
      <c r="BI1319" s="1318"/>
      <c r="BJ1319" s="1318"/>
      <c r="BK1319" s="1318"/>
      <c r="BL1319" s="1318"/>
      <c r="BM1319" s="1318"/>
      <c r="BN1319" s="1318"/>
      <c r="BO1319" s="1318"/>
      <c r="BP1319" s="1318"/>
      <c r="BQ1319" s="1318"/>
      <c r="BR1319" s="1318"/>
      <c r="BS1319" s="1318"/>
      <c r="BT1319" s="1318"/>
      <c r="BU1319" s="1318"/>
      <c r="BV1319" s="1318"/>
      <c r="BW1319" s="1318"/>
      <c r="BX1319" s="1318"/>
      <c r="BY1319" s="1318"/>
      <c r="BZ1319" s="1318"/>
      <c r="CA1319" s="1318"/>
      <c r="CB1319" s="1318"/>
      <c r="CC1319" s="1318"/>
      <c r="CD1319" s="1318"/>
      <c r="CE1319" s="1318"/>
      <c r="CF1319" s="1318"/>
      <c r="CG1319" s="1318"/>
      <c r="CH1319" s="1378">
        <f t="shared" si="32"/>
        <v>0</v>
      </c>
    </row>
    <row r="1320" spans="1:86" ht="28.5" customHeight="1">
      <c r="A1320" s="1701"/>
      <c r="B1320" s="1718"/>
      <c r="C1320" s="784"/>
      <c r="D1320" s="3085"/>
      <c r="E1320" s="656"/>
      <c r="F1320" s="1649"/>
      <c r="G1320" s="549"/>
      <c r="H1320" s="2155"/>
      <c r="I1320" s="1585"/>
      <c r="J1320" s="272"/>
      <c r="K1320" s="2176"/>
      <c r="L1320" s="2174"/>
      <c r="M1320" s="141"/>
      <c r="N1320" s="161"/>
      <c r="O1320" s="1542"/>
      <c r="P1320" s="164"/>
      <c r="Q1320" s="161"/>
      <c r="R1320" s="1542"/>
      <c r="S1320" s="165"/>
      <c r="T1320" s="181"/>
      <c r="U1320" s="1542"/>
      <c r="V1320" s="164"/>
      <c r="W1320" s="161"/>
      <c r="X1320" s="1542"/>
      <c r="Y1320" s="165"/>
      <c r="Z1320" s="2193"/>
      <c r="AA1320" s="811"/>
      <c r="AB1320" s="752"/>
      <c r="AC1320" s="1173"/>
      <c r="AD1320" s="1834"/>
      <c r="AE1320" s="1317"/>
      <c r="AF1320" s="1362"/>
      <c r="AG1320" s="1318"/>
      <c r="AH1320" s="1318"/>
      <c r="AI1320" s="1318"/>
      <c r="AJ1320" s="1318"/>
      <c r="AK1320" s="1318"/>
      <c r="AL1320" s="1318"/>
      <c r="AM1320" s="1318"/>
      <c r="AN1320" s="1318"/>
      <c r="AO1320" s="1318"/>
      <c r="AP1320" s="1318"/>
      <c r="AQ1320" s="1318"/>
      <c r="AR1320" s="1318"/>
      <c r="AS1320" s="1318"/>
      <c r="AT1320" s="1318"/>
      <c r="AU1320" s="1318"/>
      <c r="AV1320" s="1318"/>
      <c r="AW1320" s="1318"/>
      <c r="AX1320" s="1318"/>
      <c r="AY1320" s="1318"/>
      <c r="AZ1320" s="1318"/>
      <c r="BA1320" s="1318"/>
      <c r="BB1320" s="1318"/>
      <c r="BC1320" s="1318"/>
      <c r="BD1320" s="1318"/>
      <c r="BE1320" s="1318"/>
      <c r="BF1320" s="1318"/>
      <c r="BG1320" s="1318"/>
      <c r="BH1320" s="1318"/>
      <c r="BI1320" s="1318"/>
      <c r="BJ1320" s="1318"/>
      <c r="BK1320" s="1318"/>
      <c r="BL1320" s="1318"/>
      <c r="BM1320" s="1318"/>
      <c r="BN1320" s="1318"/>
      <c r="BO1320" s="1318"/>
      <c r="BP1320" s="1318"/>
      <c r="BQ1320" s="1318"/>
      <c r="BR1320" s="1318"/>
      <c r="BS1320" s="1318"/>
      <c r="BT1320" s="1318"/>
      <c r="BU1320" s="1318"/>
      <c r="BV1320" s="1318"/>
      <c r="BW1320" s="1318"/>
      <c r="BX1320" s="1318"/>
      <c r="BY1320" s="1318"/>
      <c r="BZ1320" s="1318"/>
      <c r="CA1320" s="1318"/>
      <c r="CB1320" s="1318"/>
      <c r="CC1320" s="1318"/>
      <c r="CD1320" s="1318"/>
      <c r="CE1320" s="1318"/>
      <c r="CF1320" s="1318"/>
      <c r="CG1320" s="1318"/>
      <c r="CH1320" s="1378">
        <f t="shared" si="32"/>
        <v>0</v>
      </c>
    </row>
    <row r="1321" spans="1:86" ht="154.5" customHeight="1">
      <c r="A1321" s="1701"/>
      <c r="B1321" s="1718"/>
      <c r="C1321" s="784"/>
      <c r="D1321" s="2204" t="s">
        <v>1710</v>
      </c>
      <c r="E1321" s="656"/>
      <c r="F1321" s="1649"/>
      <c r="G1321" s="549"/>
      <c r="H1321" s="2155" t="s">
        <v>1711</v>
      </c>
      <c r="I1321" s="1989">
        <v>250</v>
      </c>
      <c r="J1321" s="783">
        <v>13</v>
      </c>
      <c r="K1321" s="2144" t="s">
        <v>1712</v>
      </c>
      <c r="L1321" s="2161" t="s">
        <v>1713</v>
      </c>
      <c r="M1321" s="2178" t="s">
        <v>1714</v>
      </c>
      <c r="N1321" s="326"/>
      <c r="O1321" s="327"/>
      <c r="P1321" s="330"/>
      <c r="Q1321" s="326"/>
      <c r="R1321" s="327"/>
      <c r="S1321" s="328"/>
      <c r="T1321" s="329"/>
      <c r="U1321" s="327"/>
      <c r="V1321" s="330"/>
      <c r="W1321" s="326"/>
      <c r="X1321" s="327"/>
      <c r="Y1321" s="328"/>
      <c r="Z1321" s="2194"/>
      <c r="AA1321" s="2127"/>
      <c r="AB1321" s="2128"/>
      <c r="AC1321" s="2579"/>
      <c r="AD1321" s="2575"/>
      <c r="AE1321" s="1317"/>
      <c r="AF1321" s="1362"/>
      <c r="AG1321" s="1318"/>
      <c r="AH1321" s="1318"/>
      <c r="AI1321" s="1318"/>
      <c r="AJ1321" s="1318"/>
      <c r="AK1321" s="1318"/>
      <c r="AL1321" s="1318"/>
      <c r="AM1321" s="1318"/>
      <c r="AN1321" s="1318"/>
      <c r="AO1321" s="1318"/>
      <c r="AP1321" s="1318"/>
      <c r="AQ1321" s="1318"/>
      <c r="AR1321" s="1318"/>
      <c r="AS1321" s="1318"/>
      <c r="AT1321" s="1318"/>
      <c r="AU1321" s="1318"/>
      <c r="AV1321" s="1318"/>
      <c r="AW1321" s="1318"/>
      <c r="AX1321" s="1318"/>
      <c r="AY1321" s="1318"/>
      <c r="AZ1321" s="1318"/>
      <c r="BA1321" s="1318"/>
      <c r="BB1321" s="1318"/>
      <c r="BC1321" s="1318"/>
      <c r="BD1321" s="1318"/>
      <c r="BE1321" s="1318"/>
      <c r="BF1321" s="1318"/>
      <c r="BG1321" s="1318"/>
      <c r="BH1321" s="1318"/>
      <c r="BI1321" s="1318"/>
      <c r="BJ1321" s="1318"/>
      <c r="BK1321" s="1318"/>
      <c r="BL1321" s="1318"/>
      <c r="BM1321" s="1318"/>
      <c r="BN1321" s="1318"/>
      <c r="BO1321" s="1318"/>
      <c r="BP1321" s="1318"/>
      <c r="BQ1321" s="1318"/>
      <c r="BR1321" s="1318"/>
      <c r="BS1321" s="1318"/>
      <c r="BT1321" s="1318"/>
      <c r="BU1321" s="1318"/>
      <c r="BV1321" s="1318"/>
      <c r="BW1321" s="1318"/>
      <c r="BX1321" s="1318"/>
      <c r="BY1321" s="1318"/>
      <c r="BZ1321" s="1318"/>
      <c r="CA1321" s="1318"/>
      <c r="CB1321" s="1318"/>
      <c r="CC1321" s="1318"/>
      <c r="CD1321" s="1318"/>
      <c r="CE1321" s="1318"/>
      <c r="CF1321" s="1318"/>
      <c r="CG1321" s="1318"/>
      <c r="CH1321" s="1378">
        <f t="shared" si="32"/>
        <v>0</v>
      </c>
    </row>
    <row r="1322" spans="1:86" ht="42" customHeight="1">
      <c r="A1322" s="1678"/>
      <c r="B1322" s="1718"/>
      <c r="C1322" s="784"/>
      <c r="D1322" s="2204"/>
      <c r="E1322" s="656"/>
      <c r="F1322" s="1649"/>
      <c r="G1322" s="549"/>
      <c r="H1322" s="2140"/>
      <c r="I1322" s="1670"/>
      <c r="J1322" s="272"/>
      <c r="K1322" s="2176"/>
      <c r="L1322" s="2174"/>
      <c r="M1322" s="141"/>
      <c r="N1322" s="161"/>
      <c r="O1322" s="1542"/>
      <c r="P1322" s="164"/>
      <c r="Q1322" s="161"/>
      <c r="R1322" s="1542"/>
      <c r="S1322" s="165"/>
      <c r="T1322" s="181"/>
      <c r="U1322" s="1542"/>
      <c r="V1322" s="164"/>
      <c r="W1322" s="161"/>
      <c r="X1322" s="1542"/>
      <c r="Y1322" s="165"/>
      <c r="Z1322" s="2193"/>
      <c r="AA1322" s="798"/>
      <c r="AB1322" s="799"/>
      <c r="AC1322" s="2087"/>
      <c r="AD1322" s="1831"/>
      <c r="AE1322" s="1317"/>
      <c r="AF1322" s="1362"/>
      <c r="AG1322" s="1318"/>
      <c r="AH1322" s="1318"/>
      <c r="AI1322" s="1318"/>
      <c r="AJ1322" s="1318"/>
      <c r="AK1322" s="1318"/>
      <c r="AL1322" s="1318"/>
      <c r="AM1322" s="1318"/>
      <c r="AN1322" s="1318"/>
      <c r="AO1322" s="1318"/>
      <c r="AP1322" s="1318"/>
      <c r="AQ1322" s="1318"/>
      <c r="AR1322" s="1318"/>
      <c r="AS1322" s="1318"/>
      <c r="AT1322" s="1318"/>
      <c r="AU1322" s="1318"/>
      <c r="AV1322" s="1318"/>
      <c r="AW1322" s="1318"/>
      <c r="AX1322" s="1318"/>
      <c r="AY1322" s="1318"/>
      <c r="AZ1322" s="1318"/>
      <c r="BA1322" s="1318"/>
      <c r="BB1322" s="1318"/>
      <c r="BC1322" s="1318"/>
      <c r="BD1322" s="1318"/>
      <c r="BE1322" s="1318"/>
      <c r="BF1322" s="1318"/>
      <c r="BG1322" s="1318"/>
      <c r="BH1322" s="1318"/>
      <c r="BI1322" s="1318"/>
      <c r="BJ1322" s="1318"/>
      <c r="BK1322" s="1318"/>
      <c r="BL1322" s="1318"/>
      <c r="BM1322" s="1318"/>
      <c r="BN1322" s="1318"/>
      <c r="BO1322" s="1318"/>
      <c r="BP1322" s="1318"/>
      <c r="BQ1322" s="1318"/>
      <c r="BR1322" s="1318"/>
      <c r="BS1322" s="1318"/>
      <c r="BT1322" s="1318"/>
      <c r="BU1322" s="1318"/>
      <c r="BV1322" s="1318"/>
      <c r="BW1322" s="1318"/>
      <c r="BX1322" s="1318"/>
      <c r="BY1322" s="1318"/>
      <c r="BZ1322" s="1318"/>
      <c r="CA1322" s="1318"/>
      <c r="CB1322" s="1318"/>
      <c r="CC1322" s="1318"/>
      <c r="CD1322" s="1318"/>
      <c r="CE1322" s="1318"/>
      <c r="CF1322" s="1318"/>
      <c r="CG1322" s="1318"/>
      <c r="CH1322" s="1378">
        <f t="shared" si="32"/>
        <v>0</v>
      </c>
    </row>
    <row r="1323" spans="1:86" ht="89.25" customHeight="1">
      <c r="A1323" s="1701"/>
      <c r="B1323" s="1718"/>
      <c r="C1323" s="784"/>
      <c r="D1323" s="2204"/>
      <c r="E1323" s="656"/>
      <c r="F1323" s="1649"/>
      <c r="G1323" s="549"/>
      <c r="H1323" s="2155" t="s">
        <v>2575</v>
      </c>
      <c r="I1323" s="1586"/>
      <c r="J1323" s="220"/>
      <c r="K1323" s="2151" t="s">
        <v>1715</v>
      </c>
      <c r="L1323" s="2153"/>
      <c r="M1323" s="2143"/>
      <c r="N1323" s="154"/>
      <c r="O1323" s="2163"/>
      <c r="P1323" s="158"/>
      <c r="Q1323" s="154"/>
      <c r="R1323" s="2163"/>
      <c r="S1323" s="1549"/>
      <c r="T1323" s="167"/>
      <c r="U1323" s="2163"/>
      <c r="V1323" s="158"/>
      <c r="W1323" s="154"/>
      <c r="X1323" s="2163"/>
      <c r="Y1323" s="1549"/>
      <c r="Z1323" s="2160"/>
      <c r="AA1323" s="261"/>
      <c r="AB1323" s="262"/>
      <c r="AC1323" s="926"/>
      <c r="AD1323" s="1830"/>
      <c r="AE1323" s="1317"/>
      <c r="AF1323" s="1362"/>
      <c r="AG1323" s="1318"/>
      <c r="AH1323" s="1318"/>
      <c r="AI1323" s="1318"/>
      <c r="AJ1323" s="1318"/>
      <c r="AK1323" s="1318"/>
      <c r="AL1323" s="1318"/>
      <c r="AM1323" s="1318"/>
      <c r="AN1323" s="1318"/>
      <c r="AO1323" s="1318"/>
      <c r="AP1323" s="1318"/>
      <c r="AQ1323" s="1318"/>
      <c r="AR1323" s="1318"/>
      <c r="AS1323" s="1318"/>
      <c r="AT1323" s="1318"/>
      <c r="AU1323" s="1318"/>
      <c r="AV1323" s="1318"/>
      <c r="AW1323" s="1318"/>
      <c r="AX1323" s="1318"/>
      <c r="AY1323" s="1318"/>
      <c r="AZ1323" s="1318"/>
      <c r="BA1323" s="1318"/>
      <c r="BB1323" s="1318"/>
      <c r="BC1323" s="1318"/>
      <c r="BD1323" s="1318"/>
      <c r="BE1323" s="1318"/>
      <c r="BF1323" s="1318"/>
      <c r="BG1323" s="1318"/>
      <c r="BH1323" s="1318"/>
      <c r="BI1323" s="1318"/>
      <c r="BJ1323" s="1318"/>
      <c r="BK1323" s="1318"/>
      <c r="BL1323" s="1318"/>
      <c r="BM1323" s="1318"/>
      <c r="BN1323" s="1318"/>
      <c r="BO1323" s="1318"/>
      <c r="BP1323" s="1318"/>
      <c r="BQ1323" s="1318"/>
      <c r="BR1323" s="1318"/>
      <c r="BS1323" s="1318"/>
      <c r="BT1323" s="1318"/>
      <c r="BU1323" s="1318"/>
      <c r="BV1323" s="1318"/>
      <c r="BW1323" s="1318"/>
      <c r="BX1323" s="1318"/>
      <c r="BY1323" s="1318"/>
      <c r="BZ1323" s="1318"/>
      <c r="CA1323" s="1318"/>
      <c r="CB1323" s="1318"/>
      <c r="CC1323" s="1318"/>
      <c r="CD1323" s="1318"/>
      <c r="CE1323" s="1318"/>
      <c r="CF1323" s="1318"/>
      <c r="CG1323" s="1318"/>
      <c r="CH1323" s="1378">
        <f t="shared" si="32"/>
        <v>0</v>
      </c>
    </row>
    <row r="1324" spans="1:86" ht="39" customHeight="1">
      <c r="A1324" s="1701"/>
      <c r="B1324" s="1718"/>
      <c r="C1324" s="784"/>
      <c r="D1324" s="2185"/>
      <c r="E1324" s="656"/>
      <c r="F1324" s="1649"/>
      <c r="G1324" s="549"/>
      <c r="H1324" s="2155"/>
      <c r="I1324" s="1609">
        <v>251</v>
      </c>
      <c r="J1324" s="643">
        <v>14</v>
      </c>
      <c r="K1324" s="3110" t="s">
        <v>1716</v>
      </c>
      <c r="L1324" s="3105" t="s">
        <v>1717</v>
      </c>
      <c r="M1324" s="3106" t="s">
        <v>1718</v>
      </c>
      <c r="N1324" s="290"/>
      <c r="O1324" s="291"/>
      <c r="P1324" s="293"/>
      <c r="Q1324" s="290"/>
      <c r="R1324" s="291"/>
      <c r="S1324" s="292"/>
      <c r="T1324" s="183"/>
      <c r="U1324" s="139"/>
      <c r="V1324" s="168"/>
      <c r="W1324" s="138"/>
      <c r="X1324" s="139"/>
      <c r="Y1324" s="140"/>
      <c r="Z1324" s="2160"/>
      <c r="AA1324" s="261"/>
      <c r="AB1324" s="262"/>
      <c r="AC1324" s="926"/>
      <c r="AD1324" s="1830"/>
      <c r="AE1324" s="1317"/>
      <c r="AF1324" s="1362"/>
      <c r="AG1324" s="1318"/>
      <c r="AH1324" s="1318"/>
      <c r="AI1324" s="1318"/>
      <c r="AJ1324" s="1318"/>
      <c r="AK1324" s="1318"/>
      <c r="AL1324" s="1318"/>
      <c r="AM1324" s="1318"/>
      <c r="AN1324" s="1318"/>
      <c r="AO1324" s="1318"/>
      <c r="AP1324" s="1318"/>
      <c r="AQ1324" s="1318"/>
      <c r="AR1324" s="1318"/>
      <c r="AS1324" s="1318"/>
      <c r="AT1324" s="1318"/>
      <c r="AU1324" s="1318"/>
      <c r="AV1324" s="1318"/>
      <c r="AW1324" s="1318"/>
      <c r="AX1324" s="1318"/>
      <c r="AY1324" s="1318"/>
      <c r="AZ1324" s="1318"/>
      <c r="BA1324" s="1318"/>
      <c r="BB1324" s="1318"/>
      <c r="BC1324" s="1318"/>
      <c r="BD1324" s="1318"/>
      <c r="BE1324" s="1318"/>
      <c r="BF1324" s="1318"/>
      <c r="BG1324" s="1318"/>
      <c r="BH1324" s="1318"/>
      <c r="BI1324" s="1318"/>
      <c r="BJ1324" s="1318"/>
      <c r="BK1324" s="1318"/>
      <c r="BL1324" s="1318"/>
      <c r="BM1324" s="1318"/>
      <c r="BN1324" s="1318"/>
      <c r="BO1324" s="1318"/>
      <c r="BP1324" s="1318"/>
      <c r="BQ1324" s="1318"/>
      <c r="BR1324" s="1318"/>
      <c r="BS1324" s="1318"/>
      <c r="BT1324" s="1318"/>
      <c r="BU1324" s="1318"/>
      <c r="BV1324" s="1318"/>
      <c r="BW1324" s="1318"/>
      <c r="BX1324" s="1318"/>
      <c r="BY1324" s="1318"/>
      <c r="BZ1324" s="1318"/>
      <c r="CA1324" s="1318"/>
      <c r="CB1324" s="1318"/>
      <c r="CC1324" s="1318"/>
      <c r="CD1324" s="1318"/>
      <c r="CE1324" s="1318"/>
      <c r="CF1324" s="1318"/>
      <c r="CG1324" s="1318"/>
      <c r="CH1324" s="1378">
        <f t="shared" si="32"/>
        <v>0</v>
      </c>
    </row>
    <row r="1325" spans="1:86" ht="48.75" customHeight="1">
      <c r="A1325" s="1701"/>
      <c r="B1325" s="1718"/>
      <c r="C1325" s="784"/>
      <c r="D1325" s="656"/>
      <c r="E1325" s="656"/>
      <c r="F1325" s="1649"/>
      <c r="G1325" s="549"/>
      <c r="H1325" s="2155"/>
      <c r="I1325" s="1609"/>
      <c r="J1325" s="643"/>
      <c r="K1325" s="3110"/>
      <c r="L1325" s="3105"/>
      <c r="M1325" s="3106"/>
      <c r="N1325" s="290"/>
      <c r="O1325" s="291"/>
      <c r="P1325" s="293"/>
      <c r="Q1325" s="290"/>
      <c r="R1325" s="291"/>
      <c r="S1325" s="292"/>
      <c r="T1325" s="183"/>
      <c r="U1325" s="139"/>
      <c r="V1325" s="168"/>
      <c r="W1325" s="138"/>
      <c r="X1325" s="139"/>
      <c r="Y1325" s="140"/>
      <c r="Z1325" s="2160"/>
      <c r="AA1325" s="261"/>
      <c r="AB1325" s="262"/>
      <c r="AC1325" s="926"/>
      <c r="AD1325" s="1830"/>
      <c r="AE1325" s="1317"/>
      <c r="AF1325" s="1362"/>
      <c r="AG1325" s="1318"/>
      <c r="AH1325" s="1318"/>
      <c r="AI1325" s="1318"/>
      <c r="AJ1325" s="1318"/>
      <c r="AK1325" s="1318"/>
      <c r="AL1325" s="1318"/>
      <c r="AM1325" s="1318"/>
      <c r="AN1325" s="1318"/>
      <c r="AO1325" s="1318"/>
      <c r="AP1325" s="1318"/>
      <c r="AQ1325" s="1318"/>
      <c r="AR1325" s="1318"/>
      <c r="AS1325" s="1318"/>
      <c r="AT1325" s="1318"/>
      <c r="AU1325" s="1318"/>
      <c r="AV1325" s="1318"/>
      <c r="AW1325" s="1318"/>
      <c r="AX1325" s="1318"/>
      <c r="AY1325" s="1318"/>
      <c r="AZ1325" s="1318"/>
      <c r="BA1325" s="1318"/>
      <c r="BB1325" s="1318"/>
      <c r="BC1325" s="1318"/>
      <c r="BD1325" s="1318"/>
      <c r="BE1325" s="1318"/>
      <c r="BF1325" s="1318"/>
      <c r="BG1325" s="1318"/>
      <c r="BH1325" s="1318"/>
      <c r="BI1325" s="1318"/>
      <c r="BJ1325" s="1318"/>
      <c r="BK1325" s="1318"/>
      <c r="BL1325" s="1318"/>
      <c r="BM1325" s="1318"/>
      <c r="BN1325" s="1318"/>
      <c r="BO1325" s="1318"/>
      <c r="BP1325" s="1318"/>
      <c r="BQ1325" s="1318"/>
      <c r="BR1325" s="1318"/>
      <c r="BS1325" s="1318"/>
      <c r="BT1325" s="1318"/>
      <c r="BU1325" s="1318"/>
      <c r="BV1325" s="1318"/>
      <c r="BW1325" s="1318"/>
      <c r="BX1325" s="1318"/>
      <c r="BY1325" s="1318"/>
      <c r="BZ1325" s="1318"/>
      <c r="CA1325" s="1318"/>
      <c r="CB1325" s="1318"/>
      <c r="CC1325" s="1318"/>
      <c r="CD1325" s="1318"/>
      <c r="CE1325" s="1318"/>
      <c r="CF1325" s="1318"/>
      <c r="CG1325" s="1318"/>
      <c r="CH1325" s="1378">
        <f t="shared" si="32"/>
        <v>0</v>
      </c>
    </row>
    <row r="1326" spans="1:86" ht="83.25" customHeight="1">
      <c r="A1326" s="1701"/>
      <c r="B1326" s="1718"/>
      <c r="C1326" s="784"/>
      <c r="D1326" s="657"/>
      <c r="E1326" s="656"/>
      <c r="F1326" s="1649"/>
      <c r="G1326" s="549"/>
      <c r="H1326" s="2155"/>
      <c r="I1326" s="1609"/>
      <c r="J1326" s="643"/>
      <c r="K1326" s="2207" t="s">
        <v>1719</v>
      </c>
      <c r="L1326" s="3105"/>
      <c r="M1326" s="2305"/>
      <c r="N1326" s="290"/>
      <c r="O1326" s="291"/>
      <c r="P1326" s="293"/>
      <c r="Q1326" s="290"/>
      <c r="R1326" s="291"/>
      <c r="S1326" s="292"/>
      <c r="T1326" s="183"/>
      <c r="U1326" s="139"/>
      <c r="V1326" s="168"/>
      <c r="W1326" s="138"/>
      <c r="X1326" s="139"/>
      <c r="Y1326" s="140"/>
      <c r="Z1326" s="2160"/>
      <c r="AA1326" s="261"/>
      <c r="AB1326" s="262"/>
      <c r="AC1326" s="926"/>
      <c r="AD1326" s="1830"/>
      <c r="AE1326" s="1317"/>
      <c r="AF1326" s="1362"/>
      <c r="AG1326" s="1318"/>
      <c r="AH1326" s="1318"/>
      <c r="AI1326" s="1318"/>
      <c r="AJ1326" s="1318"/>
      <c r="AK1326" s="1318"/>
      <c r="AL1326" s="1318"/>
      <c r="AM1326" s="1318"/>
      <c r="AN1326" s="1318"/>
      <c r="AO1326" s="1318"/>
      <c r="AP1326" s="1318"/>
      <c r="AQ1326" s="1318"/>
      <c r="AR1326" s="1318"/>
      <c r="AS1326" s="1318"/>
      <c r="AT1326" s="1318"/>
      <c r="AU1326" s="1318"/>
      <c r="AV1326" s="1318"/>
      <c r="AW1326" s="1318"/>
      <c r="AX1326" s="1318"/>
      <c r="AY1326" s="1318"/>
      <c r="AZ1326" s="1318"/>
      <c r="BA1326" s="1318"/>
      <c r="BB1326" s="1318"/>
      <c r="BC1326" s="1318"/>
      <c r="BD1326" s="1318"/>
      <c r="BE1326" s="1318"/>
      <c r="BF1326" s="1318"/>
      <c r="BG1326" s="1318"/>
      <c r="BH1326" s="1318"/>
      <c r="BI1326" s="1318"/>
      <c r="BJ1326" s="1318"/>
      <c r="BK1326" s="1318"/>
      <c r="BL1326" s="1318"/>
      <c r="BM1326" s="1318"/>
      <c r="BN1326" s="1318"/>
      <c r="BO1326" s="1318"/>
      <c r="BP1326" s="1318"/>
      <c r="BQ1326" s="1318"/>
      <c r="BR1326" s="1318"/>
      <c r="BS1326" s="1318"/>
      <c r="BT1326" s="1318"/>
      <c r="BU1326" s="1318"/>
      <c r="BV1326" s="1318"/>
      <c r="BW1326" s="1318"/>
      <c r="BX1326" s="1318"/>
      <c r="BY1326" s="1318"/>
      <c r="BZ1326" s="1318"/>
      <c r="CA1326" s="1318"/>
      <c r="CB1326" s="1318"/>
      <c r="CC1326" s="1318"/>
      <c r="CD1326" s="1318"/>
      <c r="CE1326" s="1318"/>
      <c r="CF1326" s="1318"/>
      <c r="CG1326" s="1318"/>
      <c r="CH1326" s="1378">
        <f t="shared" si="32"/>
        <v>0</v>
      </c>
    </row>
    <row r="1327" spans="1:86" ht="87" customHeight="1">
      <c r="A1327" s="1701"/>
      <c r="B1327" s="1718"/>
      <c r="C1327" s="784"/>
      <c r="D1327" s="657"/>
      <c r="E1327" s="656"/>
      <c r="F1327" s="1649"/>
      <c r="G1327" s="549"/>
      <c r="H1327" s="2155"/>
      <c r="I1327" s="1609"/>
      <c r="J1327" s="643"/>
      <c r="K1327" s="2207" t="s">
        <v>1720</v>
      </c>
      <c r="L1327" s="2153"/>
      <c r="M1327" s="2305"/>
      <c r="N1327" s="290"/>
      <c r="O1327" s="291"/>
      <c r="P1327" s="293"/>
      <c r="Q1327" s="290"/>
      <c r="R1327" s="291"/>
      <c r="S1327" s="292"/>
      <c r="T1327" s="183"/>
      <c r="U1327" s="139"/>
      <c r="V1327" s="168"/>
      <c r="W1327" s="138"/>
      <c r="X1327" s="139"/>
      <c r="Y1327" s="140"/>
      <c r="Z1327" s="2160"/>
      <c r="AA1327" s="261"/>
      <c r="AB1327" s="262"/>
      <c r="AC1327" s="926"/>
      <c r="AD1327" s="1830"/>
      <c r="AE1327" s="1317"/>
      <c r="AF1327" s="1362"/>
      <c r="AG1327" s="1318"/>
      <c r="AH1327" s="1318"/>
      <c r="AI1327" s="1318"/>
      <c r="AJ1327" s="1318"/>
      <c r="AK1327" s="1318"/>
      <c r="AL1327" s="1318"/>
      <c r="AM1327" s="1318"/>
      <c r="AN1327" s="1318"/>
      <c r="AO1327" s="1318"/>
      <c r="AP1327" s="1318"/>
      <c r="AQ1327" s="1318"/>
      <c r="AR1327" s="1318"/>
      <c r="AS1327" s="1318"/>
      <c r="AT1327" s="1318"/>
      <c r="AU1327" s="1318"/>
      <c r="AV1327" s="1318"/>
      <c r="AW1327" s="1318"/>
      <c r="AX1327" s="1318"/>
      <c r="AY1327" s="1318"/>
      <c r="AZ1327" s="1318"/>
      <c r="BA1327" s="1318"/>
      <c r="BB1327" s="1318"/>
      <c r="BC1327" s="1318"/>
      <c r="BD1327" s="1318"/>
      <c r="BE1327" s="1318"/>
      <c r="BF1327" s="1318"/>
      <c r="BG1327" s="1318"/>
      <c r="BH1327" s="1318"/>
      <c r="BI1327" s="1318"/>
      <c r="BJ1327" s="1318"/>
      <c r="BK1327" s="1318"/>
      <c r="BL1327" s="1318"/>
      <c r="BM1327" s="1318"/>
      <c r="BN1327" s="1318"/>
      <c r="BO1327" s="1318"/>
      <c r="BP1327" s="1318"/>
      <c r="BQ1327" s="1318"/>
      <c r="BR1327" s="1318"/>
      <c r="BS1327" s="1318"/>
      <c r="BT1327" s="1318"/>
      <c r="BU1327" s="1318"/>
      <c r="BV1327" s="1318"/>
      <c r="BW1327" s="1318"/>
      <c r="BX1327" s="1318"/>
      <c r="BY1327" s="1318"/>
      <c r="BZ1327" s="1318"/>
      <c r="CA1327" s="1318"/>
      <c r="CB1327" s="1318"/>
      <c r="CC1327" s="1318"/>
      <c r="CD1327" s="1318"/>
      <c r="CE1327" s="1318"/>
      <c r="CF1327" s="1318"/>
      <c r="CG1327" s="1318"/>
      <c r="CH1327" s="1378">
        <f t="shared" si="32"/>
        <v>0</v>
      </c>
    </row>
    <row r="1328" spans="1:86" ht="48.75" customHeight="1">
      <c r="A1328" s="1701"/>
      <c r="B1328" s="1718"/>
      <c r="C1328" s="784"/>
      <c r="D1328" s="2185"/>
      <c r="E1328" s="656"/>
      <c r="F1328" s="1649"/>
      <c r="G1328" s="549"/>
      <c r="H1328" s="2155"/>
      <c r="I1328" s="1624"/>
      <c r="J1328" s="2171"/>
      <c r="K1328" s="2580"/>
      <c r="L1328" s="2174"/>
      <c r="M1328" s="141"/>
      <c r="N1328" s="142"/>
      <c r="O1328" s="143"/>
      <c r="P1328" s="146"/>
      <c r="Q1328" s="142"/>
      <c r="R1328" s="143"/>
      <c r="S1328" s="144"/>
      <c r="T1328" s="145"/>
      <c r="U1328" s="143"/>
      <c r="V1328" s="146"/>
      <c r="W1328" s="142"/>
      <c r="X1328" s="143"/>
      <c r="Y1328" s="144"/>
      <c r="Z1328" s="2193"/>
      <c r="AA1328" s="798"/>
      <c r="AB1328" s="799"/>
      <c r="AC1328" s="2087"/>
      <c r="AD1328" s="1831"/>
      <c r="AE1328" s="1317"/>
      <c r="AF1328" s="1362"/>
      <c r="AG1328" s="1318"/>
      <c r="AH1328" s="1318"/>
      <c r="AI1328" s="1318"/>
      <c r="AJ1328" s="1318"/>
      <c r="AK1328" s="1318"/>
      <c r="AL1328" s="1318"/>
      <c r="AM1328" s="1318"/>
      <c r="AN1328" s="1318"/>
      <c r="AO1328" s="1318"/>
      <c r="AP1328" s="1318"/>
      <c r="AQ1328" s="1318"/>
      <c r="AR1328" s="1318"/>
      <c r="AS1328" s="1318"/>
      <c r="AT1328" s="1318"/>
      <c r="AU1328" s="1318"/>
      <c r="AV1328" s="1318"/>
      <c r="AW1328" s="1318"/>
      <c r="AX1328" s="1318"/>
      <c r="AY1328" s="1318"/>
      <c r="AZ1328" s="1318"/>
      <c r="BA1328" s="1318"/>
      <c r="BB1328" s="1318"/>
      <c r="BC1328" s="1318"/>
      <c r="BD1328" s="1318"/>
      <c r="BE1328" s="1318"/>
      <c r="BF1328" s="1318"/>
      <c r="BG1328" s="1318"/>
      <c r="BH1328" s="1318"/>
      <c r="BI1328" s="1318"/>
      <c r="BJ1328" s="1318"/>
      <c r="BK1328" s="1318"/>
      <c r="BL1328" s="1318"/>
      <c r="BM1328" s="1318"/>
      <c r="BN1328" s="1318"/>
      <c r="BO1328" s="1318"/>
      <c r="BP1328" s="1318"/>
      <c r="BQ1328" s="1318"/>
      <c r="BR1328" s="1318"/>
      <c r="BS1328" s="1318"/>
      <c r="BT1328" s="1318"/>
      <c r="BU1328" s="1318"/>
      <c r="BV1328" s="1318"/>
      <c r="BW1328" s="1318"/>
      <c r="BX1328" s="1318"/>
      <c r="BY1328" s="1318"/>
      <c r="BZ1328" s="1318"/>
      <c r="CA1328" s="1318"/>
      <c r="CB1328" s="1318"/>
      <c r="CC1328" s="1318"/>
      <c r="CD1328" s="1318"/>
      <c r="CE1328" s="1318"/>
      <c r="CF1328" s="1318"/>
      <c r="CG1328" s="1318"/>
      <c r="CH1328" s="1378">
        <f t="shared" si="32"/>
        <v>0</v>
      </c>
    </row>
    <row r="1329" spans="1:87" ht="26.25" customHeight="1">
      <c r="A1329" s="1701"/>
      <c r="B1329" s="2136"/>
      <c r="C1329" s="1649"/>
      <c r="D1329" s="656"/>
      <c r="E1329" s="2139"/>
      <c r="F1329" s="1649"/>
      <c r="G1329" s="2157"/>
      <c r="H1329" s="2155"/>
      <c r="I1329" s="1990">
        <v>252</v>
      </c>
      <c r="J1329" s="643">
        <v>15</v>
      </c>
      <c r="K1329" s="3110" t="s">
        <v>1721</v>
      </c>
      <c r="L1329" s="3123" t="s">
        <v>1722</v>
      </c>
      <c r="M1329" s="3106" t="s">
        <v>1050</v>
      </c>
      <c r="N1329" s="138"/>
      <c r="O1329" s="139"/>
      <c r="P1329" s="168"/>
      <c r="Q1329" s="138"/>
      <c r="R1329" s="139"/>
      <c r="S1329" s="140"/>
      <c r="T1329" s="788"/>
      <c r="U1329" s="139"/>
      <c r="V1329" s="168"/>
      <c r="W1329" s="138"/>
      <c r="X1329" s="139"/>
      <c r="Y1329" s="140"/>
      <c r="Z1329" s="2160"/>
      <c r="AA1329" s="261"/>
      <c r="AB1329" s="262"/>
      <c r="AC1329" s="926"/>
      <c r="AD1329" s="1830"/>
      <c r="AE1329" s="1317"/>
      <c r="AF1329" s="1362"/>
      <c r="AG1329" s="1318"/>
      <c r="AH1329" s="1318"/>
      <c r="AI1329" s="1318"/>
      <c r="AJ1329" s="1318"/>
      <c r="AK1329" s="1318"/>
      <c r="AL1329" s="1318"/>
      <c r="AM1329" s="1318"/>
      <c r="AN1329" s="1318"/>
      <c r="AO1329" s="1318"/>
      <c r="AP1329" s="1318"/>
      <c r="AQ1329" s="1318"/>
      <c r="AR1329" s="1318"/>
      <c r="AS1329" s="1318"/>
      <c r="AT1329" s="1318"/>
      <c r="AU1329" s="1318"/>
      <c r="AV1329" s="1318"/>
      <c r="AW1329" s="1318"/>
      <c r="AX1329" s="1318"/>
      <c r="AY1329" s="1318"/>
      <c r="AZ1329" s="1318"/>
      <c r="BA1329" s="1318"/>
      <c r="BB1329" s="1318"/>
      <c r="BC1329" s="1318"/>
      <c r="BD1329" s="1318"/>
      <c r="BE1329" s="1318"/>
      <c r="BF1329" s="1318"/>
      <c r="BG1329" s="1318"/>
      <c r="BH1329" s="1318"/>
      <c r="BI1329" s="1318"/>
      <c r="BJ1329" s="1318"/>
      <c r="BK1329" s="1318"/>
      <c r="BL1329" s="1318"/>
      <c r="BM1329" s="1318"/>
      <c r="BN1329" s="1318"/>
      <c r="BO1329" s="1318"/>
      <c r="BP1329" s="1318"/>
      <c r="BQ1329" s="1318"/>
      <c r="BR1329" s="1318"/>
      <c r="BS1329" s="1318"/>
      <c r="BT1329" s="1318"/>
      <c r="BU1329" s="1318"/>
      <c r="BV1329" s="1318"/>
      <c r="BW1329" s="1318"/>
      <c r="BX1329" s="1318"/>
      <c r="BY1329" s="1318"/>
      <c r="BZ1329" s="1318"/>
      <c r="CA1329" s="1318"/>
      <c r="CB1329" s="1318"/>
      <c r="CC1329" s="1318"/>
      <c r="CD1329" s="1318"/>
      <c r="CE1329" s="1318"/>
      <c r="CF1329" s="1318"/>
      <c r="CG1329" s="1318"/>
      <c r="CH1329" s="1378">
        <f t="shared" si="32"/>
        <v>0</v>
      </c>
    </row>
    <row r="1330" spans="1:87" ht="26.25" customHeight="1">
      <c r="A1330" s="1701"/>
      <c r="B1330" s="2136"/>
      <c r="C1330" s="1649"/>
      <c r="D1330" s="656"/>
      <c r="E1330" s="2139"/>
      <c r="F1330" s="1649"/>
      <c r="G1330" s="2157"/>
      <c r="H1330" s="2155"/>
      <c r="I1330" s="1990"/>
      <c r="J1330" s="643"/>
      <c r="K1330" s="3110"/>
      <c r="L1330" s="3105"/>
      <c r="M1330" s="3106"/>
      <c r="N1330" s="138"/>
      <c r="O1330" s="139"/>
      <c r="P1330" s="168"/>
      <c r="Q1330" s="138"/>
      <c r="R1330" s="139"/>
      <c r="S1330" s="140"/>
      <c r="T1330" s="788"/>
      <c r="U1330" s="139"/>
      <c r="V1330" s="168"/>
      <c r="W1330" s="138"/>
      <c r="X1330" s="139"/>
      <c r="Y1330" s="140"/>
      <c r="Z1330" s="2160"/>
      <c r="AA1330" s="261"/>
      <c r="AB1330" s="262"/>
      <c r="AC1330" s="926"/>
      <c r="AD1330" s="1830"/>
      <c r="AE1330" s="1317"/>
      <c r="AF1330" s="1362"/>
      <c r="AG1330" s="1318"/>
      <c r="AH1330" s="1318"/>
      <c r="AI1330" s="1318"/>
      <c r="AJ1330" s="1318"/>
      <c r="AK1330" s="1318"/>
      <c r="AL1330" s="1318"/>
      <c r="AM1330" s="1318"/>
      <c r="AN1330" s="1318"/>
      <c r="AO1330" s="1318"/>
      <c r="AP1330" s="1318"/>
      <c r="AQ1330" s="1318"/>
      <c r="AR1330" s="1318"/>
      <c r="AS1330" s="1318"/>
      <c r="AT1330" s="1318"/>
      <c r="AU1330" s="1318"/>
      <c r="AV1330" s="1318"/>
      <c r="AW1330" s="1318"/>
      <c r="AX1330" s="1318"/>
      <c r="AY1330" s="1318"/>
      <c r="AZ1330" s="1318"/>
      <c r="BA1330" s="1318"/>
      <c r="BB1330" s="1318"/>
      <c r="BC1330" s="1318"/>
      <c r="BD1330" s="1318"/>
      <c r="BE1330" s="1318"/>
      <c r="BF1330" s="1318"/>
      <c r="BG1330" s="1318"/>
      <c r="BH1330" s="1318"/>
      <c r="BI1330" s="1318"/>
      <c r="BJ1330" s="1318"/>
      <c r="BK1330" s="1318"/>
      <c r="BL1330" s="1318"/>
      <c r="BM1330" s="1318"/>
      <c r="BN1330" s="1318"/>
      <c r="BO1330" s="1318"/>
      <c r="BP1330" s="1318"/>
      <c r="BQ1330" s="1318"/>
      <c r="BR1330" s="1318"/>
      <c r="BS1330" s="1318"/>
      <c r="BT1330" s="1318"/>
      <c r="BU1330" s="1318"/>
      <c r="BV1330" s="1318"/>
      <c r="BW1330" s="1318"/>
      <c r="BX1330" s="1318"/>
      <c r="BY1330" s="1318"/>
      <c r="BZ1330" s="1318"/>
      <c r="CA1330" s="1318"/>
      <c r="CB1330" s="1318"/>
      <c r="CC1330" s="1318"/>
      <c r="CD1330" s="1318"/>
      <c r="CE1330" s="1318"/>
      <c r="CF1330" s="1318"/>
      <c r="CG1330" s="1318"/>
      <c r="CH1330" s="1378">
        <f t="shared" si="32"/>
        <v>0</v>
      </c>
    </row>
    <row r="1331" spans="1:87" ht="26.25" customHeight="1">
      <c r="A1331" s="1701"/>
      <c r="B1331" s="2136"/>
      <c r="C1331" s="1649"/>
      <c r="D1331" s="656"/>
      <c r="E1331" s="2139"/>
      <c r="F1331" s="1649"/>
      <c r="G1331" s="2157"/>
      <c r="H1331" s="2155"/>
      <c r="I1331" s="1990"/>
      <c r="J1331" s="643"/>
      <c r="K1331" s="3110"/>
      <c r="L1331" s="3105"/>
      <c r="M1331" s="2143"/>
      <c r="N1331" s="138"/>
      <c r="O1331" s="139"/>
      <c r="P1331" s="168"/>
      <c r="Q1331" s="138"/>
      <c r="R1331" s="139"/>
      <c r="S1331" s="140"/>
      <c r="T1331" s="788"/>
      <c r="U1331" s="139"/>
      <c r="V1331" s="168"/>
      <c r="W1331" s="138"/>
      <c r="X1331" s="139"/>
      <c r="Y1331" s="140"/>
      <c r="Z1331" s="2160"/>
      <c r="AA1331" s="261"/>
      <c r="AB1331" s="262"/>
      <c r="AC1331" s="926"/>
      <c r="AD1331" s="1830"/>
      <c r="AE1331" s="1317"/>
      <c r="AF1331" s="1362"/>
      <c r="AG1331" s="1318"/>
      <c r="AH1331" s="1318"/>
      <c r="AI1331" s="1318"/>
      <c r="AJ1331" s="1318"/>
      <c r="AK1331" s="1318"/>
      <c r="AL1331" s="1318"/>
      <c r="AM1331" s="1318"/>
      <c r="AN1331" s="1318"/>
      <c r="AO1331" s="1318"/>
      <c r="AP1331" s="1318"/>
      <c r="AQ1331" s="1318"/>
      <c r="AR1331" s="1318"/>
      <c r="AS1331" s="1318"/>
      <c r="AT1331" s="1318"/>
      <c r="AU1331" s="1318"/>
      <c r="AV1331" s="1318"/>
      <c r="AW1331" s="1318"/>
      <c r="AX1331" s="1318"/>
      <c r="AY1331" s="1318"/>
      <c r="AZ1331" s="1318"/>
      <c r="BA1331" s="1318"/>
      <c r="BB1331" s="1318"/>
      <c r="BC1331" s="1318"/>
      <c r="BD1331" s="1318"/>
      <c r="BE1331" s="1318"/>
      <c r="BF1331" s="1318"/>
      <c r="BG1331" s="1318"/>
      <c r="BH1331" s="1318"/>
      <c r="BI1331" s="1318"/>
      <c r="BJ1331" s="1318"/>
      <c r="BK1331" s="1318"/>
      <c r="BL1331" s="1318"/>
      <c r="BM1331" s="1318"/>
      <c r="BN1331" s="1318"/>
      <c r="BO1331" s="1318"/>
      <c r="BP1331" s="1318"/>
      <c r="BQ1331" s="1318"/>
      <c r="BR1331" s="1318"/>
      <c r="BS1331" s="1318"/>
      <c r="BT1331" s="1318"/>
      <c r="BU1331" s="1318"/>
      <c r="BV1331" s="1318"/>
      <c r="BW1331" s="1318"/>
      <c r="BX1331" s="1318"/>
      <c r="BY1331" s="1318"/>
      <c r="BZ1331" s="1318"/>
      <c r="CA1331" s="1318"/>
      <c r="CB1331" s="1318"/>
      <c r="CC1331" s="1318"/>
      <c r="CD1331" s="1318"/>
      <c r="CE1331" s="1318"/>
      <c r="CF1331" s="1318"/>
      <c r="CG1331" s="1318"/>
      <c r="CH1331" s="1378">
        <f t="shared" si="32"/>
        <v>0</v>
      </c>
    </row>
    <row r="1332" spans="1:87" ht="87" customHeight="1">
      <c r="A1332" s="1701"/>
      <c r="B1332" s="2136"/>
      <c r="C1332" s="1649"/>
      <c r="D1332" s="1649"/>
      <c r="E1332" s="2139"/>
      <c r="F1332" s="1649"/>
      <c r="G1332" s="2157"/>
      <c r="H1332" s="2155"/>
      <c r="I1332" s="1990"/>
      <c r="J1332" s="643"/>
      <c r="K1332" s="3110"/>
      <c r="L1332" s="3105"/>
      <c r="M1332" s="2143"/>
      <c r="N1332" s="138"/>
      <c r="O1332" s="139"/>
      <c r="P1332" s="168"/>
      <c r="Q1332" s="138"/>
      <c r="R1332" s="139"/>
      <c r="S1332" s="140"/>
      <c r="T1332" s="788"/>
      <c r="U1332" s="139"/>
      <c r="V1332" s="168"/>
      <c r="W1332" s="138"/>
      <c r="X1332" s="139"/>
      <c r="Y1332" s="140"/>
      <c r="Z1332" s="2160"/>
      <c r="AA1332" s="261"/>
      <c r="AB1332" s="262"/>
      <c r="AC1332" s="926"/>
      <c r="AD1332" s="1830"/>
      <c r="AE1332" s="1317"/>
      <c r="AF1332" s="1362"/>
      <c r="AG1332" s="1318"/>
      <c r="AH1332" s="1318"/>
      <c r="AI1332" s="1318"/>
      <c r="AJ1332" s="1318"/>
      <c r="AK1332" s="1318"/>
      <c r="AL1332" s="1318"/>
      <c r="AM1332" s="1318"/>
      <c r="AN1332" s="1318"/>
      <c r="AO1332" s="1318"/>
      <c r="AP1332" s="1318"/>
      <c r="AQ1332" s="1318"/>
      <c r="AR1332" s="1318"/>
      <c r="AS1332" s="1318"/>
      <c r="AT1332" s="1318"/>
      <c r="AU1332" s="1318"/>
      <c r="AV1332" s="1318"/>
      <c r="AW1332" s="1318"/>
      <c r="AX1332" s="1318"/>
      <c r="AY1332" s="1318"/>
      <c r="AZ1332" s="1318"/>
      <c r="BA1332" s="1318"/>
      <c r="BB1332" s="1318"/>
      <c r="BC1332" s="1318"/>
      <c r="BD1332" s="1318"/>
      <c r="BE1332" s="1318"/>
      <c r="BF1332" s="1318"/>
      <c r="BG1332" s="1318"/>
      <c r="BH1332" s="1318"/>
      <c r="BI1332" s="1318"/>
      <c r="BJ1332" s="1318"/>
      <c r="BK1332" s="1318"/>
      <c r="BL1332" s="1318"/>
      <c r="BM1332" s="1318"/>
      <c r="BN1332" s="1318"/>
      <c r="BO1332" s="1318"/>
      <c r="BP1332" s="1318"/>
      <c r="BQ1332" s="1318"/>
      <c r="BR1332" s="1318"/>
      <c r="BS1332" s="1318"/>
      <c r="BT1332" s="1318"/>
      <c r="BU1332" s="1318"/>
      <c r="BV1332" s="1318"/>
      <c r="BW1332" s="1318"/>
      <c r="BX1332" s="1318"/>
      <c r="BY1332" s="1318"/>
      <c r="BZ1332" s="1318"/>
      <c r="CA1332" s="1318"/>
      <c r="CB1332" s="1318"/>
      <c r="CC1332" s="1318"/>
      <c r="CD1332" s="1318"/>
      <c r="CE1332" s="1318"/>
      <c r="CF1332" s="1318"/>
      <c r="CG1332" s="1318"/>
      <c r="CH1332" s="1378">
        <f t="shared" ref="CH1332:CH1396" si="35">SUM(AE1332:CG1332)</f>
        <v>0</v>
      </c>
    </row>
    <row r="1333" spans="1:87" ht="23.25" customHeight="1">
      <c r="A1333" s="1716"/>
      <c r="B1333" s="1721"/>
      <c r="C1333" s="274"/>
      <c r="D1333" s="274"/>
      <c r="E1333" s="2375"/>
      <c r="F1333" s="274"/>
      <c r="G1333" s="1209"/>
      <c r="H1333" s="2140"/>
      <c r="I1333" s="1996"/>
      <c r="J1333" s="2171"/>
      <c r="K1333" s="2173"/>
      <c r="L1333" s="2174"/>
      <c r="M1333" s="2175"/>
      <c r="N1333" s="142"/>
      <c r="O1333" s="143"/>
      <c r="P1333" s="146"/>
      <c r="Q1333" s="142"/>
      <c r="R1333" s="143"/>
      <c r="S1333" s="144"/>
      <c r="T1333" s="145"/>
      <c r="U1333" s="143"/>
      <c r="V1333" s="146"/>
      <c r="W1333" s="142"/>
      <c r="X1333" s="143"/>
      <c r="Y1333" s="144"/>
      <c r="Z1333" s="2193"/>
      <c r="AA1333" s="798"/>
      <c r="AB1333" s="799"/>
      <c r="AC1333" s="2087"/>
      <c r="AD1333" s="1831"/>
      <c r="AE1333" s="1317"/>
      <c r="AF1333" s="1362"/>
      <c r="AG1333" s="1318"/>
      <c r="AH1333" s="1318"/>
      <c r="AI1333" s="1318"/>
      <c r="AJ1333" s="1318"/>
      <c r="AK1333" s="1318"/>
      <c r="AL1333" s="1318"/>
      <c r="AM1333" s="1318"/>
      <c r="AN1333" s="1318"/>
      <c r="AO1333" s="1318"/>
      <c r="AP1333" s="1318"/>
      <c r="AQ1333" s="1318"/>
      <c r="AR1333" s="1318"/>
      <c r="AS1333" s="1318"/>
      <c r="AT1333" s="1318"/>
      <c r="AU1333" s="1318"/>
      <c r="AV1333" s="1318"/>
      <c r="AW1333" s="1318"/>
      <c r="AX1333" s="1318"/>
      <c r="AY1333" s="1318"/>
      <c r="AZ1333" s="1318"/>
      <c r="BA1333" s="1318"/>
      <c r="BB1333" s="1318"/>
      <c r="BC1333" s="1318"/>
      <c r="BD1333" s="1318"/>
      <c r="BE1333" s="1318"/>
      <c r="BF1333" s="1318"/>
      <c r="BG1333" s="1318"/>
      <c r="BH1333" s="1318"/>
      <c r="BI1333" s="1318"/>
      <c r="BJ1333" s="1318"/>
      <c r="BK1333" s="1318"/>
      <c r="BL1333" s="1318"/>
      <c r="BM1333" s="1318"/>
      <c r="BN1333" s="1318"/>
      <c r="BO1333" s="1318"/>
      <c r="BP1333" s="1318"/>
      <c r="BQ1333" s="1318"/>
      <c r="BR1333" s="1318"/>
      <c r="BS1333" s="1318"/>
      <c r="BT1333" s="1318"/>
      <c r="BU1333" s="1318"/>
      <c r="BV1333" s="1318"/>
      <c r="BW1333" s="1318"/>
      <c r="BX1333" s="1318"/>
      <c r="BY1333" s="1318"/>
      <c r="BZ1333" s="1318"/>
      <c r="CA1333" s="1318"/>
      <c r="CB1333" s="1318"/>
      <c r="CC1333" s="1318"/>
      <c r="CD1333" s="1318"/>
      <c r="CE1333" s="1318"/>
      <c r="CF1333" s="1318"/>
      <c r="CG1333" s="1318"/>
      <c r="CH1333" s="1378">
        <f t="shared" si="35"/>
        <v>0</v>
      </c>
    </row>
    <row r="1334" spans="1:87" ht="90" customHeight="1">
      <c r="A1334" s="1701"/>
      <c r="B1334" s="2136"/>
      <c r="C1334" s="1649"/>
      <c r="D1334" s="1649"/>
      <c r="E1334" s="2139"/>
      <c r="F1334" s="1649"/>
      <c r="G1334" s="2157"/>
      <c r="H1334" s="3096" t="s">
        <v>2573</v>
      </c>
      <c r="I1334" s="1623">
        <v>253</v>
      </c>
      <c r="J1334" s="2170">
        <v>16</v>
      </c>
      <c r="K1334" s="2172" t="s">
        <v>1723</v>
      </c>
      <c r="L1334" s="2181" t="s">
        <v>1724</v>
      </c>
      <c r="M1334" s="2205" t="s">
        <v>1725</v>
      </c>
      <c r="N1334" s="169"/>
      <c r="O1334" s="172"/>
      <c r="P1334" s="173"/>
      <c r="Q1334" s="169"/>
      <c r="R1334" s="172"/>
      <c r="S1334" s="171"/>
      <c r="T1334" s="187"/>
      <c r="U1334" s="301"/>
      <c r="V1334" s="302"/>
      <c r="W1334" s="300"/>
      <c r="X1334" s="172"/>
      <c r="Y1334" s="171"/>
      <c r="Z1334" s="2194"/>
      <c r="AA1334" s="2127"/>
      <c r="AB1334" s="2128"/>
      <c r="AC1334" s="2579"/>
      <c r="AD1334" s="2575"/>
      <c r="AE1334" s="1317"/>
      <c r="AF1334" s="1362"/>
      <c r="AG1334" s="1318"/>
      <c r="AH1334" s="1318"/>
      <c r="AI1334" s="1318"/>
      <c r="AJ1334" s="1318"/>
      <c r="AK1334" s="1318"/>
      <c r="AL1334" s="1318"/>
      <c r="AM1334" s="1318"/>
      <c r="AN1334" s="1318"/>
      <c r="AO1334" s="1318"/>
      <c r="AP1334" s="1318"/>
      <c r="AQ1334" s="1318"/>
      <c r="AR1334" s="1318"/>
      <c r="AS1334" s="1318"/>
      <c r="AT1334" s="1318"/>
      <c r="AU1334" s="1318"/>
      <c r="AV1334" s="1318"/>
      <c r="AW1334" s="1318"/>
      <c r="AX1334" s="1318"/>
      <c r="AY1334" s="1318"/>
      <c r="AZ1334" s="1318"/>
      <c r="BA1334" s="1318"/>
      <c r="BB1334" s="1318"/>
      <c r="BC1334" s="1318"/>
      <c r="BD1334" s="1318"/>
      <c r="BE1334" s="1318"/>
      <c r="BF1334" s="1318"/>
      <c r="BG1334" s="1318"/>
      <c r="BH1334" s="1318"/>
      <c r="BI1334" s="1318"/>
      <c r="BJ1334" s="1318"/>
      <c r="BK1334" s="1318"/>
      <c r="BL1334" s="1318"/>
      <c r="BM1334" s="1318"/>
      <c r="BN1334" s="1318"/>
      <c r="BO1334" s="1318"/>
      <c r="BP1334" s="1318"/>
      <c r="BQ1334" s="1318"/>
      <c r="BR1334" s="1318"/>
      <c r="BS1334" s="1318"/>
      <c r="BT1334" s="1318"/>
      <c r="BU1334" s="1318"/>
      <c r="BV1334" s="1318"/>
      <c r="BW1334" s="1318"/>
      <c r="BX1334" s="1318"/>
      <c r="BY1334" s="1318"/>
      <c r="BZ1334" s="1318"/>
      <c r="CA1334" s="1318"/>
      <c r="CB1334" s="1318"/>
      <c r="CC1334" s="1318"/>
      <c r="CD1334" s="1318"/>
      <c r="CE1334" s="1318"/>
      <c r="CF1334" s="1318"/>
      <c r="CG1334" s="1318"/>
      <c r="CH1334" s="1378">
        <f t="shared" si="35"/>
        <v>0</v>
      </c>
    </row>
    <row r="1335" spans="1:87" ht="30" customHeight="1">
      <c r="A1335" s="1701"/>
      <c r="B1335" s="2136"/>
      <c r="C1335" s="1649"/>
      <c r="D1335" s="1649"/>
      <c r="E1335" s="2139"/>
      <c r="F1335" s="1649"/>
      <c r="G1335" s="2157"/>
      <c r="H1335" s="3096"/>
      <c r="I1335" s="1624"/>
      <c r="J1335" s="2171"/>
      <c r="K1335" s="2176"/>
      <c r="L1335" s="2174"/>
      <c r="M1335" s="2175"/>
      <c r="N1335" s="142"/>
      <c r="O1335" s="143"/>
      <c r="P1335" s="146"/>
      <c r="Q1335" s="142"/>
      <c r="R1335" s="143"/>
      <c r="S1335" s="144"/>
      <c r="T1335" s="145"/>
      <c r="U1335" s="143"/>
      <c r="V1335" s="146"/>
      <c r="W1335" s="142"/>
      <c r="X1335" s="143"/>
      <c r="Y1335" s="144"/>
      <c r="Z1335" s="2193"/>
      <c r="AA1335" s="798"/>
      <c r="AB1335" s="799"/>
      <c r="AC1335" s="2087"/>
      <c r="AD1335" s="1831"/>
      <c r="AE1335" s="1317"/>
      <c r="AF1335" s="1362"/>
      <c r="AG1335" s="1318"/>
      <c r="AH1335" s="1318"/>
      <c r="AI1335" s="1318"/>
      <c r="AJ1335" s="1318"/>
      <c r="AK1335" s="1318"/>
      <c r="AL1335" s="1318"/>
      <c r="AM1335" s="1318"/>
      <c r="AN1335" s="1318"/>
      <c r="AO1335" s="1318"/>
      <c r="AP1335" s="1318"/>
      <c r="AQ1335" s="1318"/>
      <c r="AR1335" s="1318"/>
      <c r="AS1335" s="1318"/>
      <c r="AT1335" s="1318"/>
      <c r="AU1335" s="1318"/>
      <c r="AV1335" s="1318"/>
      <c r="AW1335" s="1318"/>
      <c r="AX1335" s="1318"/>
      <c r="AY1335" s="1318"/>
      <c r="AZ1335" s="1318"/>
      <c r="BA1335" s="1318"/>
      <c r="BB1335" s="1318"/>
      <c r="BC1335" s="1318"/>
      <c r="BD1335" s="1318"/>
      <c r="BE1335" s="1318"/>
      <c r="BF1335" s="1318"/>
      <c r="BG1335" s="1318"/>
      <c r="BH1335" s="1318"/>
      <c r="BI1335" s="1318"/>
      <c r="BJ1335" s="1318"/>
      <c r="BK1335" s="1318"/>
      <c r="BL1335" s="1318"/>
      <c r="BM1335" s="1318"/>
      <c r="BN1335" s="1318"/>
      <c r="BO1335" s="1318"/>
      <c r="BP1335" s="1318"/>
      <c r="BQ1335" s="1318"/>
      <c r="BR1335" s="1318"/>
      <c r="BS1335" s="1318"/>
      <c r="BT1335" s="1318"/>
      <c r="BU1335" s="1318"/>
      <c r="BV1335" s="1318"/>
      <c r="BW1335" s="1318"/>
      <c r="BX1335" s="1318"/>
      <c r="BY1335" s="1318"/>
      <c r="BZ1335" s="1318"/>
      <c r="CA1335" s="1318"/>
      <c r="CB1335" s="1318"/>
      <c r="CC1335" s="1318"/>
      <c r="CD1335" s="1318"/>
      <c r="CE1335" s="1318"/>
      <c r="CF1335" s="1318"/>
      <c r="CG1335" s="1318"/>
      <c r="CH1335" s="1378">
        <f t="shared" si="35"/>
        <v>0</v>
      </c>
    </row>
    <row r="1336" spans="1:87" ht="30" customHeight="1">
      <c r="A1336" s="1701"/>
      <c r="B1336" s="2136"/>
      <c r="C1336" s="1649"/>
      <c r="D1336" s="1649"/>
      <c r="E1336" s="2139"/>
      <c r="F1336" s="1649"/>
      <c r="G1336" s="2157"/>
      <c r="H1336" s="2270"/>
      <c r="I1336" s="1623"/>
      <c r="J1336" s="2170"/>
      <c r="K1336" s="3301" t="s">
        <v>1726</v>
      </c>
      <c r="L1336" s="2153"/>
      <c r="M1336" s="2143"/>
      <c r="N1336" s="138"/>
      <c r="O1336" s="139"/>
      <c r="P1336" s="168"/>
      <c r="Q1336" s="138"/>
      <c r="R1336" s="139"/>
      <c r="S1336" s="140"/>
      <c r="T1336" s="183"/>
      <c r="U1336" s="139"/>
      <c r="V1336" s="168"/>
      <c r="W1336" s="138"/>
      <c r="X1336" s="139"/>
      <c r="Y1336" s="140"/>
      <c r="Z1336" s="2160"/>
      <c r="AA1336" s="2127"/>
      <c r="AB1336" s="2128"/>
      <c r="AC1336" s="2579"/>
      <c r="AD1336" s="2575"/>
      <c r="AE1336" s="1317"/>
      <c r="AF1336" s="1362"/>
      <c r="AG1336" s="1318"/>
      <c r="AH1336" s="1318"/>
      <c r="AI1336" s="1318"/>
      <c r="AJ1336" s="1318"/>
      <c r="AK1336" s="1318"/>
      <c r="AL1336" s="1318"/>
      <c r="AM1336" s="1318"/>
      <c r="AN1336" s="1318"/>
      <c r="AO1336" s="1318"/>
      <c r="AP1336" s="1318"/>
      <c r="AQ1336" s="1318"/>
      <c r="AR1336" s="1318"/>
      <c r="AS1336" s="1318"/>
      <c r="AT1336" s="1318"/>
      <c r="AU1336" s="1318"/>
      <c r="AV1336" s="1318"/>
      <c r="AW1336" s="1318"/>
      <c r="AX1336" s="1318"/>
      <c r="AY1336" s="1318"/>
      <c r="AZ1336" s="1318"/>
      <c r="BA1336" s="1318"/>
      <c r="BB1336" s="1318"/>
      <c r="BC1336" s="1318"/>
      <c r="BD1336" s="1318"/>
      <c r="BE1336" s="1318"/>
      <c r="BF1336" s="1318"/>
      <c r="BG1336" s="1318"/>
      <c r="BH1336" s="1318"/>
      <c r="BI1336" s="1318"/>
      <c r="BJ1336" s="1318"/>
      <c r="BK1336" s="1318"/>
      <c r="BL1336" s="1318"/>
      <c r="BM1336" s="1318"/>
      <c r="BN1336" s="1318"/>
      <c r="BO1336" s="1318"/>
      <c r="BP1336" s="1318"/>
      <c r="BQ1336" s="1318"/>
      <c r="BR1336" s="1318"/>
      <c r="BS1336" s="1318"/>
      <c r="BT1336" s="1318"/>
      <c r="BU1336" s="1318"/>
      <c r="BV1336" s="1318"/>
      <c r="BW1336" s="1318"/>
      <c r="BX1336" s="1318"/>
      <c r="BY1336" s="1318"/>
      <c r="BZ1336" s="1318"/>
      <c r="CA1336" s="1318"/>
      <c r="CB1336" s="1318"/>
      <c r="CC1336" s="1318"/>
      <c r="CD1336" s="1318"/>
      <c r="CE1336" s="1318"/>
      <c r="CF1336" s="1318"/>
      <c r="CG1336" s="1318"/>
      <c r="CH1336" s="1378">
        <f t="shared" si="35"/>
        <v>0</v>
      </c>
    </row>
    <row r="1337" spans="1:87" ht="30" customHeight="1">
      <c r="A1337" s="1701"/>
      <c r="B1337" s="2136"/>
      <c r="C1337" s="1649"/>
      <c r="D1337" s="1649"/>
      <c r="E1337" s="2139"/>
      <c r="F1337" s="1649"/>
      <c r="G1337" s="2157"/>
      <c r="H1337" s="2270"/>
      <c r="I1337" s="1609"/>
      <c r="J1337" s="643"/>
      <c r="K1337" s="3193"/>
      <c r="L1337" s="2153"/>
      <c r="M1337" s="2143"/>
      <c r="N1337" s="138"/>
      <c r="O1337" s="139"/>
      <c r="P1337" s="168"/>
      <c r="Q1337" s="138"/>
      <c r="R1337" s="139"/>
      <c r="S1337" s="2246"/>
      <c r="T1337" s="183"/>
      <c r="U1337" s="139"/>
      <c r="V1337" s="168"/>
      <c r="W1337" s="138"/>
      <c r="X1337" s="139"/>
      <c r="Y1337" s="140"/>
      <c r="Z1337" s="2160"/>
      <c r="AA1337" s="261"/>
      <c r="AB1337" s="262"/>
      <c r="AC1337" s="926"/>
      <c r="AD1337" s="1830"/>
      <c r="AE1337" s="1317"/>
      <c r="AF1337" s="1362"/>
      <c r="AG1337" s="1318"/>
      <c r="AH1337" s="1318"/>
      <c r="AI1337" s="1318"/>
      <c r="AJ1337" s="1318"/>
      <c r="AK1337" s="1318"/>
      <c r="AL1337" s="1318"/>
      <c r="AM1337" s="1318"/>
      <c r="AN1337" s="1318"/>
      <c r="AO1337" s="1318"/>
      <c r="AP1337" s="1318"/>
      <c r="AQ1337" s="1318"/>
      <c r="AR1337" s="1318"/>
      <c r="AS1337" s="1318"/>
      <c r="AT1337" s="1318"/>
      <c r="AU1337" s="1318"/>
      <c r="AV1337" s="1318"/>
      <c r="AW1337" s="1318"/>
      <c r="AX1337" s="1318"/>
      <c r="AY1337" s="1318"/>
      <c r="AZ1337" s="1318"/>
      <c r="BA1337" s="1318"/>
      <c r="BB1337" s="1318"/>
      <c r="BC1337" s="1318"/>
      <c r="BD1337" s="1318"/>
      <c r="BE1337" s="1318"/>
      <c r="BF1337" s="1318"/>
      <c r="BG1337" s="1318"/>
      <c r="BH1337" s="1318"/>
      <c r="BI1337" s="1318"/>
      <c r="BJ1337" s="1318"/>
      <c r="BK1337" s="1318"/>
      <c r="BL1337" s="1318"/>
      <c r="BM1337" s="1318"/>
      <c r="BN1337" s="1318"/>
      <c r="BO1337" s="1318"/>
      <c r="BP1337" s="1318"/>
      <c r="BQ1337" s="1318"/>
      <c r="BR1337" s="1318"/>
      <c r="BS1337" s="1318"/>
      <c r="BT1337" s="1318"/>
      <c r="BU1337" s="1318"/>
      <c r="BV1337" s="1318"/>
      <c r="BW1337" s="1318"/>
      <c r="BX1337" s="1318"/>
      <c r="BY1337" s="1318"/>
      <c r="BZ1337" s="1318"/>
      <c r="CA1337" s="1318"/>
      <c r="CB1337" s="1318"/>
      <c r="CC1337" s="1318"/>
      <c r="CD1337" s="1318"/>
      <c r="CE1337" s="1318"/>
      <c r="CF1337" s="1318"/>
      <c r="CG1337" s="1318"/>
      <c r="CH1337" s="1378">
        <f t="shared" si="35"/>
        <v>0</v>
      </c>
    </row>
    <row r="1338" spans="1:87" ht="81" customHeight="1">
      <c r="A1338" s="1701"/>
      <c r="B1338" s="2136"/>
      <c r="C1338" s="1649"/>
      <c r="D1338" s="1649"/>
      <c r="E1338" s="2139"/>
      <c r="F1338" s="1649"/>
      <c r="G1338" s="2157"/>
      <c r="H1338" s="2270"/>
      <c r="I1338" s="1609"/>
      <c r="J1338" s="643"/>
      <c r="K1338" s="3193"/>
      <c r="L1338" s="2153"/>
      <c r="M1338" s="2143"/>
      <c r="N1338" s="138"/>
      <c r="O1338" s="139"/>
      <c r="P1338" s="168"/>
      <c r="Q1338" s="138"/>
      <c r="R1338" s="139"/>
      <c r="S1338" s="140"/>
      <c r="T1338" s="183"/>
      <c r="U1338" s="139"/>
      <c r="V1338" s="168"/>
      <c r="W1338" s="138"/>
      <c r="X1338" s="139"/>
      <c r="Y1338" s="140"/>
      <c r="Z1338" s="2160"/>
      <c r="AA1338" s="261"/>
      <c r="AB1338" s="262"/>
      <c r="AC1338" s="926"/>
      <c r="AD1338" s="1830"/>
      <c r="AE1338" s="1317"/>
      <c r="AF1338" s="1362"/>
      <c r="AG1338" s="1318"/>
      <c r="AH1338" s="1318"/>
      <c r="AI1338" s="1318"/>
      <c r="AJ1338" s="1318"/>
      <c r="AK1338" s="1318"/>
      <c r="AL1338" s="1318"/>
      <c r="AM1338" s="1318"/>
      <c r="AN1338" s="1318"/>
      <c r="AO1338" s="1318"/>
      <c r="AP1338" s="1318"/>
      <c r="AQ1338" s="1318"/>
      <c r="AR1338" s="1318"/>
      <c r="AS1338" s="1318"/>
      <c r="AT1338" s="1318"/>
      <c r="AU1338" s="1318"/>
      <c r="AV1338" s="1318"/>
      <c r="AW1338" s="1318"/>
      <c r="AX1338" s="1318"/>
      <c r="AY1338" s="1318"/>
      <c r="AZ1338" s="1318"/>
      <c r="BA1338" s="1318"/>
      <c r="BB1338" s="1318"/>
      <c r="BC1338" s="1318"/>
      <c r="BD1338" s="1318"/>
      <c r="BE1338" s="1318"/>
      <c r="BF1338" s="1318"/>
      <c r="BG1338" s="1318"/>
      <c r="BH1338" s="1318"/>
      <c r="BI1338" s="1318"/>
      <c r="BJ1338" s="1318"/>
      <c r="BK1338" s="1318"/>
      <c r="BL1338" s="1318"/>
      <c r="BM1338" s="1318"/>
      <c r="BN1338" s="1318"/>
      <c r="BO1338" s="1318"/>
      <c r="BP1338" s="1318"/>
      <c r="BQ1338" s="1318"/>
      <c r="BR1338" s="1318"/>
      <c r="BS1338" s="1318"/>
      <c r="BT1338" s="1318"/>
      <c r="BU1338" s="1318"/>
      <c r="BV1338" s="1318"/>
      <c r="BW1338" s="1318"/>
      <c r="BX1338" s="1318"/>
      <c r="BY1338" s="1318"/>
      <c r="BZ1338" s="1318"/>
      <c r="CA1338" s="1318"/>
      <c r="CB1338" s="1318"/>
      <c r="CC1338" s="1318"/>
      <c r="CD1338" s="1318"/>
      <c r="CE1338" s="1318"/>
      <c r="CF1338" s="1318"/>
      <c r="CG1338" s="1318"/>
      <c r="CH1338" s="1378">
        <f t="shared" si="35"/>
        <v>0</v>
      </c>
    </row>
    <row r="1339" spans="1:87" ht="97.5" customHeight="1">
      <c r="A1339" s="1701"/>
      <c r="B1339" s="1718"/>
      <c r="C1339" s="784"/>
      <c r="D1339" s="1649"/>
      <c r="E1339" s="2322"/>
      <c r="F1339" s="1649"/>
      <c r="G1339" s="549"/>
      <c r="H1339" s="2141"/>
      <c r="I1339" s="1584">
        <v>254</v>
      </c>
      <c r="J1339" s="220">
        <v>17</v>
      </c>
      <c r="K1339" s="2145" t="s">
        <v>1727</v>
      </c>
      <c r="L1339" s="3105" t="s">
        <v>1728</v>
      </c>
      <c r="M1339" s="2305" t="s">
        <v>680</v>
      </c>
      <c r="N1339" s="290"/>
      <c r="O1339" s="291"/>
      <c r="P1339" s="293"/>
      <c r="Q1339" s="138"/>
      <c r="R1339" s="139"/>
      <c r="S1339" s="140"/>
      <c r="T1339" s="183"/>
      <c r="U1339" s="139"/>
      <c r="V1339" s="168"/>
      <c r="W1339" s="138"/>
      <c r="X1339" s="139"/>
      <c r="Y1339" s="140"/>
      <c r="Z1339" s="2160" t="s">
        <v>1729</v>
      </c>
      <c r="AA1339" s="634">
        <v>355</v>
      </c>
      <c r="AB1339" s="447"/>
      <c r="AC1339" s="2200" t="s">
        <v>386</v>
      </c>
      <c r="AD1339" s="1799">
        <f>18*4000</f>
        <v>72000</v>
      </c>
      <c r="AE1339" s="1340"/>
      <c r="AF1339" s="1494"/>
      <c r="AG1339" s="1332"/>
      <c r="AH1339" s="1332"/>
      <c r="AI1339" s="1332"/>
      <c r="AJ1339" s="1318"/>
      <c r="AK1339" s="1318"/>
      <c r="AL1339" s="1318"/>
      <c r="AM1339" s="1318"/>
      <c r="AN1339" s="1318"/>
      <c r="AO1339" s="1318"/>
      <c r="AP1339" s="1318"/>
      <c r="AQ1339" s="1318"/>
      <c r="AR1339" s="1318"/>
      <c r="AS1339" s="1318"/>
      <c r="AT1339" s="1318"/>
      <c r="AU1339" s="1318"/>
      <c r="AV1339" s="1318"/>
      <c r="AW1339" s="1318"/>
      <c r="AX1339" s="1318"/>
      <c r="AY1339" s="1318"/>
      <c r="AZ1339" s="1318"/>
      <c r="BA1339" s="1318"/>
      <c r="BB1339" s="1318"/>
      <c r="BC1339" s="1318"/>
      <c r="BD1339" s="1318"/>
      <c r="BE1339" s="1318"/>
      <c r="BF1339" s="1318"/>
      <c r="BG1339" s="1318"/>
      <c r="BH1339" s="1318"/>
      <c r="BI1339" s="1318"/>
      <c r="BJ1339" s="1318"/>
      <c r="BK1339" s="1329">
        <f>+AD1339</f>
        <v>72000</v>
      </c>
      <c r="BL1339" s="1318"/>
      <c r="BM1339" s="1318"/>
      <c r="BN1339" s="1329"/>
      <c r="BO1339" s="1329"/>
      <c r="BP1339" s="1329"/>
      <c r="BQ1339" s="1329"/>
      <c r="BR1339" s="1329"/>
      <c r="BS1339" s="1329"/>
      <c r="BT1339" s="1329"/>
      <c r="BU1339" s="1329"/>
      <c r="BV1339" s="1329"/>
      <c r="BW1339" s="1329"/>
      <c r="BX1339" s="1329"/>
      <c r="BY1339" s="1329"/>
      <c r="BZ1339" s="1329"/>
      <c r="CA1339" s="1329"/>
      <c r="CB1339" s="1329"/>
      <c r="CC1339" s="1329"/>
      <c r="CD1339" s="1329"/>
      <c r="CE1339" s="1329"/>
      <c r="CF1339" s="1329"/>
      <c r="CG1339" s="1329"/>
      <c r="CH1339" s="1378">
        <f t="shared" si="35"/>
        <v>72000</v>
      </c>
    </row>
    <row r="1340" spans="1:87" ht="28.5" customHeight="1">
      <c r="A1340" s="1701"/>
      <c r="B1340" s="1718"/>
      <c r="C1340" s="1660"/>
      <c r="D1340" s="807"/>
      <c r="E1340" s="643"/>
      <c r="F1340" s="1649"/>
      <c r="G1340" s="549"/>
      <c r="H1340" s="2141"/>
      <c r="I1340" s="1584"/>
      <c r="J1340" s="220"/>
      <c r="K1340" s="3104" t="s">
        <v>1730</v>
      </c>
      <c r="L1340" s="3105"/>
      <c r="M1340" s="2143"/>
      <c r="N1340" s="290"/>
      <c r="O1340" s="291"/>
      <c r="P1340" s="293"/>
      <c r="Q1340" s="138"/>
      <c r="R1340" s="139"/>
      <c r="S1340" s="140"/>
      <c r="T1340" s="183"/>
      <c r="U1340" s="139"/>
      <c r="V1340" s="168"/>
      <c r="W1340" s="138"/>
      <c r="X1340" s="139"/>
      <c r="Y1340" s="140"/>
      <c r="Z1340" s="3119" t="s">
        <v>1731</v>
      </c>
      <c r="AA1340" s="261"/>
      <c r="AB1340" s="262"/>
      <c r="AC1340" s="926"/>
      <c r="AD1340" s="1830"/>
      <c r="AE1340" s="1317"/>
      <c r="AF1340" s="1362"/>
      <c r="AG1340" s="1318"/>
      <c r="AH1340" s="1318"/>
      <c r="AI1340" s="1318"/>
      <c r="AJ1340" s="1318"/>
      <c r="AK1340" s="1318"/>
      <c r="AL1340" s="1318"/>
      <c r="AM1340" s="1318"/>
      <c r="AN1340" s="1318"/>
      <c r="AO1340" s="1318"/>
      <c r="AP1340" s="1318"/>
      <c r="AQ1340" s="1318"/>
      <c r="AR1340" s="1318"/>
      <c r="AS1340" s="1318"/>
      <c r="AT1340" s="1318"/>
      <c r="AU1340" s="1318"/>
      <c r="AV1340" s="1318"/>
      <c r="AW1340" s="1318"/>
      <c r="AX1340" s="1318"/>
      <c r="AY1340" s="1318"/>
      <c r="AZ1340" s="1318"/>
      <c r="BA1340" s="1318"/>
      <c r="BB1340" s="1318"/>
      <c r="BC1340" s="1318"/>
      <c r="BD1340" s="1318"/>
      <c r="BE1340" s="1318"/>
      <c r="BF1340" s="1318"/>
      <c r="BG1340" s="1318"/>
      <c r="BH1340" s="1318"/>
      <c r="BI1340" s="1318"/>
      <c r="BJ1340" s="1318"/>
      <c r="BK1340" s="1318"/>
      <c r="BL1340" s="1318"/>
      <c r="BM1340" s="1318"/>
      <c r="BN1340" s="1318"/>
      <c r="BO1340" s="1318"/>
      <c r="BP1340" s="1318"/>
      <c r="BQ1340" s="1318"/>
      <c r="BR1340" s="1318"/>
      <c r="BS1340" s="1318"/>
      <c r="BT1340" s="1318"/>
      <c r="BU1340" s="1318"/>
      <c r="BV1340" s="1318"/>
      <c r="BW1340" s="1318"/>
      <c r="BX1340" s="1318"/>
      <c r="BY1340" s="1318"/>
      <c r="BZ1340" s="1318"/>
      <c r="CA1340" s="1318"/>
      <c r="CB1340" s="1318"/>
      <c r="CC1340" s="1318"/>
      <c r="CD1340" s="1318"/>
      <c r="CE1340" s="1318"/>
      <c r="CF1340" s="1318"/>
      <c r="CG1340" s="1318"/>
      <c r="CH1340" s="1378">
        <f t="shared" si="35"/>
        <v>0</v>
      </c>
    </row>
    <row r="1341" spans="1:87" ht="58.5" customHeight="1">
      <c r="A1341" s="1701"/>
      <c r="B1341" s="1718"/>
      <c r="C1341" s="1660"/>
      <c r="D1341" s="1649"/>
      <c r="E1341" s="643"/>
      <c r="F1341" s="1649"/>
      <c r="G1341" s="549"/>
      <c r="H1341" s="2141"/>
      <c r="I1341" s="1584"/>
      <c r="J1341" s="220"/>
      <c r="K1341" s="3104"/>
      <c r="L1341" s="3105"/>
      <c r="M1341" s="2143"/>
      <c r="N1341" s="290"/>
      <c r="O1341" s="291"/>
      <c r="P1341" s="293"/>
      <c r="Q1341" s="138"/>
      <c r="R1341" s="139"/>
      <c r="S1341" s="140"/>
      <c r="T1341" s="183"/>
      <c r="U1341" s="139"/>
      <c r="V1341" s="168"/>
      <c r="W1341" s="138"/>
      <c r="X1341" s="139"/>
      <c r="Y1341" s="140"/>
      <c r="Z1341" s="3119"/>
      <c r="AA1341" s="261"/>
      <c r="AB1341" s="262"/>
      <c r="AC1341" s="926"/>
      <c r="AD1341" s="1830"/>
      <c r="AE1341" s="1317"/>
      <c r="AF1341" s="1362"/>
      <c r="AG1341" s="1318"/>
      <c r="AH1341" s="1318"/>
      <c r="AI1341" s="1318"/>
      <c r="AJ1341" s="1318"/>
      <c r="AK1341" s="1318"/>
      <c r="AL1341" s="1318"/>
      <c r="AM1341" s="1318"/>
      <c r="AN1341" s="1318"/>
      <c r="AO1341" s="1318"/>
      <c r="AP1341" s="1318"/>
      <c r="AQ1341" s="1318"/>
      <c r="AR1341" s="1318"/>
      <c r="AS1341" s="1318"/>
      <c r="AT1341" s="1318"/>
      <c r="AU1341" s="1318"/>
      <c r="AV1341" s="1318"/>
      <c r="AW1341" s="1318"/>
      <c r="AX1341" s="1318"/>
      <c r="AY1341" s="1318"/>
      <c r="AZ1341" s="1318"/>
      <c r="BA1341" s="1318"/>
      <c r="BB1341" s="1318"/>
      <c r="BC1341" s="1318"/>
      <c r="BD1341" s="1318"/>
      <c r="BE1341" s="1318"/>
      <c r="BF1341" s="1318"/>
      <c r="BG1341" s="1318"/>
      <c r="BH1341" s="1318"/>
      <c r="BI1341" s="1318"/>
      <c r="BJ1341" s="1318"/>
      <c r="BK1341" s="1318"/>
      <c r="BL1341" s="1318"/>
      <c r="BM1341" s="1318"/>
      <c r="BN1341" s="1318"/>
      <c r="BO1341" s="1318"/>
      <c r="BP1341" s="1318"/>
      <c r="BQ1341" s="1318"/>
      <c r="BR1341" s="1318"/>
      <c r="BS1341" s="1318"/>
      <c r="BT1341" s="1318"/>
      <c r="BU1341" s="1318"/>
      <c r="BV1341" s="1318"/>
      <c r="BW1341" s="1318"/>
      <c r="BX1341" s="1318"/>
      <c r="BY1341" s="1318"/>
      <c r="BZ1341" s="1318"/>
      <c r="CA1341" s="1318"/>
      <c r="CB1341" s="1318"/>
      <c r="CC1341" s="1318"/>
      <c r="CD1341" s="1318"/>
      <c r="CE1341" s="1318"/>
      <c r="CF1341" s="1318"/>
      <c r="CG1341" s="1318"/>
      <c r="CH1341" s="1378">
        <f t="shared" si="35"/>
        <v>0</v>
      </c>
    </row>
    <row r="1342" spans="1:87" ht="138" customHeight="1">
      <c r="A1342" s="1701"/>
      <c r="B1342" s="1718"/>
      <c r="C1342" s="784"/>
      <c r="D1342" s="1649"/>
      <c r="E1342" s="643"/>
      <c r="F1342" s="1649"/>
      <c r="G1342" s="549"/>
      <c r="H1342" s="2155"/>
      <c r="I1342" s="1989"/>
      <c r="J1342" s="220"/>
      <c r="K1342" s="2145" t="s">
        <v>1732</v>
      </c>
      <c r="L1342" s="2153"/>
      <c r="M1342" s="2305"/>
      <c r="N1342" s="290"/>
      <c r="O1342" s="291"/>
      <c r="P1342" s="293"/>
      <c r="Q1342" s="138"/>
      <c r="R1342" s="139"/>
      <c r="S1342" s="140"/>
      <c r="T1342" s="183"/>
      <c r="U1342" s="139"/>
      <c r="V1342" s="168"/>
      <c r="W1342" s="138"/>
      <c r="X1342" s="139"/>
      <c r="Y1342" s="140"/>
      <c r="Z1342" s="2160"/>
      <c r="AA1342" s="734"/>
      <c r="AB1342" s="728"/>
      <c r="AC1342" s="2200"/>
      <c r="AD1342" s="2581"/>
      <c r="AE1342" s="1317"/>
      <c r="AF1342" s="1362"/>
      <c r="AG1342" s="1318"/>
      <c r="AH1342" s="1318"/>
      <c r="AI1342" s="1318"/>
      <c r="AJ1342" s="1318"/>
      <c r="AK1342" s="1318"/>
      <c r="AL1342" s="1318"/>
      <c r="AM1342" s="1318"/>
      <c r="AN1342" s="1318"/>
      <c r="AO1342" s="1318"/>
      <c r="AP1342" s="1318"/>
      <c r="AQ1342" s="1318"/>
      <c r="AR1342" s="1318"/>
      <c r="AS1342" s="1318"/>
      <c r="AT1342" s="1318"/>
      <c r="AU1342" s="1318"/>
      <c r="AV1342" s="1318"/>
      <c r="AW1342" s="1318"/>
      <c r="AX1342" s="1318"/>
      <c r="AY1342" s="1318"/>
      <c r="AZ1342" s="1318"/>
      <c r="BA1342" s="1318"/>
      <c r="BB1342" s="1318"/>
      <c r="BC1342" s="1318"/>
      <c r="BD1342" s="1318"/>
      <c r="BE1342" s="1318"/>
      <c r="BF1342" s="1318"/>
      <c r="BG1342" s="1318"/>
      <c r="BH1342" s="1318"/>
      <c r="BI1342" s="1318"/>
      <c r="BJ1342" s="1318"/>
      <c r="BK1342" s="1318"/>
      <c r="BL1342" s="1318"/>
      <c r="BM1342" s="1318"/>
      <c r="BN1342" s="1318"/>
      <c r="BO1342" s="1318"/>
      <c r="BP1342" s="1318"/>
      <c r="BQ1342" s="1318"/>
      <c r="BR1342" s="1318"/>
      <c r="BS1342" s="1318"/>
      <c r="BT1342" s="1318"/>
      <c r="BU1342" s="1318"/>
      <c r="BV1342" s="1318"/>
      <c r="BW1342" s="1318"/>
      <c r="BX1342" s="1318"/>
      <c r="BY1342" s="1318"/>
      <c r="BZ1342" s="1318"/>
      <c r="CA1342" s="1318"/>
      <c r="CB1342" s="1318"/>
      <c r="CC1342" s="1318"/>
      <c r="CD1342" s="1318"/>
      <c r="CE1342" s="1318"/>
      <c r="CF1342" s="1318"/>
      <c r="CG1342" s="1318"/>
      <c r="CH1342" s="1378">
        <f t="shared" si="35"/>
        <v>0</v>
      </c>
    </row>
    <row r="1343" spans="1:87" ht="108" customHeight="1">
      <c r="A1343" s="1701"/>
      <c r="B1343" s="1718"/>
      <c r="C1343" s="784"/>
      <c r="D1343" s="1649"/>
      <c r="E1343" s="643"/>
      <c r="F1343" s="1649"/>
      <c r="G1343" s="549"/>
      <c r="H1343" s="2155"/>
      <c r="I1343" s="1989"/>
      <c r="J1343" s="220"/>
      <c r="K1343" s="2145" t="s">
        <v>1733</v>
      </c>
      <c r="L1343" s="2153"/>
      <c r="M1343" s="2305"/>
      <c r="N1343" s="290"/>
      <c r="O1343" s="291"/>
      <c r="P1343" s="293"/>
      <c r="Q1343" s="290"/>
      <c r="R1343" s="291"/>
      <c r="S1343" s="292"/>
      <c r="T1343" s="183"/>
      <c r="U1343" s="139"/>
      <c r="V1343" s="168"/>
      <c r="W1343" s="138"/>
      <c r="X1343" s="139"/>
      <c r="Y1343" s="140"/>
      <c r="Z1343" s="2160" t="s">
        <v>1734</v>
      </c>
      <c r="AA1343" s="734">
        <v>621</v>
      </c>
      <c r="AB1343" s="728"/>
      <c r="AC1343" s="2200" t="s">
        <v>357</v>
      </c>
      <c r="AD1343" s="2581">
        <v>35000</v>
      </c>
      <c r="AE1343" s="1317"/>
      <c r="AF1343" s="1362"/>
      <c r="AG1343" s="1318"/>
      <c r="AH1343" s="1318"/>
      <c r="AI1343" s="1318"/>
      <c r="AJ1343" s="1318"/>
      <c r="AK1343" s="1318"/>
      <c r="AL1343" s="1318"/>
      <c r="AM1343" s="1318"/>
      <c r="AN1343" s="1318"/>
      <c r="AO1343" s="1318"/>
      <c r="AP1343" s="1318"/>
      <c r="AQ1343" s="1318"/>
      <c r="AR1343" s="1318"/>
      <c r="AS1343" s="1318"/>
      <c r="AT1343" s="1318"/>
      <c r="AU1343" s="1318"/>
      <c r="AV1343" s="1318"/>
      <c r="AW1343" s="1318"/>
      <c r="AX1343" s="1318"/>
      <c r="AY1343" s="1318"/>
      <c r="AZ1343" s="1318"/>
      <c r="BA1343" s="1318"/>
      <c r="BB1343" s="1318"/>
      <c r="BC1343" s="1318"/>
      <c r="BD1343" s="1318"/>
      <c r="BE1343" s="1318"/>
      <c r="BF1343" s="1318"/>
      <c r="BG1343" s="1318"/>
      <c r="BH1343" s="1318"/>
      <c r="BI1343" s="1318"/>
      <c r="BJ1343" s="1318"/>
      <c r="BK1343" s="1318"/>
      <c r="BL1343" s="1318"/>
      <c r="BM1343" s="1318"/>
      <c r="BN1343" s="1318"/>
      <c r="BO1343" s="1318"/>
      <c r="BP1343" s="1318"/>
      <c r="BQ1343" s="1318"/>
      <c r="BR1343" s="1318"/>
      <c r="BS1343" s="1318"/>
      <c r="BT1343" s="1318"/>
      <c r="BU1343" s="1318"/>
      <c r="BV1343" s="1318"/>
      <c r="BW1343" s="1318"/>
      <c r="BX1343" s="1318"/>
      <c r="BY1343" s="1318"/>
      <c r="BZ1343" s="1329">
        <f>+AD1343</f>
        <v>35000</v>
      </c>
      <c r="CA1343" s="1318"/>
      <c r="CB1343" s="1318"/>
      <c r="CC1343" s="1318"/>
      <c r="CD1343" s="1318"/>
      <c r="CE1343" s="1318"/>
      <c r="CF1343" s="1318"/>
      <c r="CG1343" s="1318"/>
      <c r="CH1343" s="1378">
        <f t="shared" si="35"/>
        <v>35000</v>
      </c>
    </row>
    <row r="1344" spans="1:87" s="196" customFormat="1" ht="27" customHeight="1">
      <c r="A1344" s="1712"/>
      <c r="B1344" s="1720"/>
      <c r="C1344" s="1661"/>
      <c r="D1344" s="2204"/>
      <c r="E1344" s="808"/>
      <c r="F1344" s="2204"/>
      <c r="G1344" s="176"/>
      <c r="H1344" s="2372"/>
      <c r="I1344" s="1999"/>
      <c r="J1344" s="757"/>
      <c r="K1344" s="2176"/>
      <c r="L1344" s="2174"/>
      <c r="M1344" s="141"/>
      <c r="N1344" s="142"/>
      <c r="O1344" s="143"/>
      <c r="P1344" s="146"/>
      <c r="Q1344" s="142"/>
      <c r="R1344" s="143"/>
      <c r="S1344" s="144"/>
      <c r="T1344" s="145"/>
      <c r="U1344" s="143"/>
      <c r="V1344" s="146"/>
      <c r="W1344" s="142"/>
      <c r="X1344" s="143"/>
      <c r="Y1344" s="144"/>
      <c r="Z1344" s="2193"/>
      <c r="AA1344" s="734"/>
      <c r="AB1344" s="728"/>
      <c r="AC1344" s="730"/>
      <c r="AD1344" s="2581"/>
      <c r="AE1344" s="1340"/>
      <c r="AF1344" s="1494"/>
      <c r="AG1344" s="1332"/>
      <c r="AH1344" s="1332"/>
      <c r="AI1344" s="1332"/>
      <c r="AJ1344" s="1332"/>
      <c r="AK1344" s="1332"/>
      <c r="AL1344" s="1332"/>
      <c r="AM1344" s="1332"/>
      <c r="AN1344" s="1332"/>
      <c r="AO1344" s="1332"/>
      <c r="AP1344" s="1332"/>
      <c r="AQ1344" s="1332"/>
      <c r="AR1344" s="1332"/>
      <c r="AS1344" s="1332"/>
      <c r="AT1344" s="1332"/>
      <c r="AU1344" s="1332"/>
      <c r="AV1344" s="1332"/>
      <c r="AW1344" s="1332"/>
      <c r="AX1344" s="1332"/>
      <c r="AY1344" s="1332"/>
      <c r="AZ1344" s="1332"/>
      <c r="BA1344" s="1332"/>
      <c r="BB1344" s="1332"/>
      <c r="BC1344" s="1332"/>
      <c r="BD1344" s="1332"/>
      <c r="BE1344" s="1332"/>
      <c r="BF1344" s="1332"/>
      <c r="BG1344" s="1332"/>
      <c r="BH1344" s="1332"/>
      <c r="BI1344" s="1332"/>
      <c r="BJ1344" s="1332"/>
      <c r="BK1344" s="1332"/>
      <c r="BL1344" s="1332"/>
      <c r="BM1344" s="1332"/>
      <c r="BN1344" s="1332"/>
      <c r="BO1344" s="1332"/>
      <c r="BP1344" s="1332"/>
      <c r="BQ1344" s="1332"/>
      <c r="BR1344" s="1332"/>
      <c r="BS1344" s="1332"/>
      <c r="BT1344" s="1332"/>
      <c r="BU1344" s="1332"/>
      <c r="BV1344" s="1332"/>
      <c r="BW1344" s="1332"/>
      <c r="BX1344" s="1332"/>
      <c r="BY1344" s="1332"/>
      <c r="BZ1344" s="1332"/>
      <c r="CA1344" s="1332"/>
      <c r="CB1344" s="1332"/>
      <c r="CC1344" s="1332"/>
      <c r="CD1344" s="1332"/>
      <c r="CE1344" s="1332"/>
      <c r="CF1344" s="1332"/>
      <c r="CG1344" s="1332"/>
      <c r="CH1344" s="1378">
        <f t="shared" si="35"/>
        <v>0</v>
      </c>
      <c r="CI1344" s="1368"/>
    </row>
    <row r="1345" spans="1:86" ht="80.25" customHeight="1">
      <c r="A1345" s="1701"/>
      <c r="B1345" s="1718"/>
      <c r="C1345" s="584"/>
      <c r="D1345" s="2185"/>
      <c r="E1345" s="1649"/>
      <c r="F1345" s="1649"/>
      <c r="G1345" s="549"/>
      <c r="H1345" s="2372"/>
      <c r="I1345" s="1989">
        <v>255</v>
      </c>
      <c r="J1345" s="220">
        <v>18</v>
      </c>
      <c r="K1345" s="2145" t="s">
        <v>1735</v>
      </c>
      <c r="L1345" s="2153" t="s">
        <v>1736</v>
      </c>
      <c r="M1345" s="2305" t="s">
        <v>1737</v>
      </c>
      <c r="N1345" s="138"/>
      <c r="O1345" s="139"/>
      <c r="P1345" s="168"/>
      <c r="Q1345" s="138"/>
      <c r="R1345" s="139"/>
      <c r="S1345" s="140"/>
      <c r="T1345" s="183"/>
      <c r="U1345" s="139"/>
      <c r="V1345" s="168"/>
      <c r="W1345" s="138"/>
      <c r="X1345" s="139"/>
      <c r="Y1345" s="140"/>
      <c r="Z1345" s="2160"/>
      <c r="AA1345" s="2127"/>
      <c r="AB1345" s="2128"/>
      <c r="AC1345" s="2579"/>
      <c r="AD1345" s="2575"/>
      <c r="AE1345" s="1317"/>
      <c r="AF1345" s="1362"/>
      <c r="AG1345" s="1318"/>
      <c r="AH1345" s="1318"/>
      <c r="AI1345" s="1318"/>
      <c r="AJ1345" s="1318"/>
      <c r="AK1345" s="1318"/>
      <c r="AL1345" s="1318"/>
      <c r="AM1345" s="1318"/>
      <c r="AN1345" s="1318"/>
      <c r="AO1345" s="1318"/>
      <c r="AP1345" s="1318"/>
      <c r="AQ1345" s="1318"/>
      <c r="AR1345" s="1318"/>
      <c r="AS1345" s="1318"/>
      <c r="AT1345" s="1318"/>
      <c r="AU1345" s="1318"/>
      <c r="AV1345" s="1318"/>
      <c r="AW1345" s="1318"/>
      <c r="AX1345" s="1318"/>
      <c r="AY1345" s="1318"/>
      <c r="AZ1345" s="1318"/>
      <c r="BA1345" s="1318"/>
      <c r="BB1345" s="1318"/>
      <c r="BC1345" s="1318"/>
      <c r="BD1345" s="1318"/>
      <c r="BE1345" s="1318"/>
      <c r="BF1345" s="1318"/>
      <c r="BG1345" s="1318"/>
      <c r="BH1345" s="1318"/>
      <c r="BI1345" s="1318"/>
      <c r="BJ1345" s="1318"/>
      <c r="BK1345" s="1318"/>
      <c r="BL1345" s="1318"/>
      <c r="BM1345" s="1318"/>
      <c r="BN1345" s="1318"/>
      <c r="BO1345" s="1318"/>
      <c r="BP1345" s="1318"/>
      <c r="BQ1345" s="1318"/>
      <c r="BR1345" s="1318"/>
      <c r="BS1345" s="1318"/>
      <c r="BT1345" s="1318"/>
      <c r="BU1345" s="1318"/>
      <c r="BV1345" s="1318"/>
      <c r="BW1345" s="1318"/>
      <c r="BX1345" s="1318"/>
      <c r="BY1345" s="1318"/>
      <c r="BZ1345" s="1318"/>
      <c r="CA1345" s="1318"/>
      <c r="CB1345" s="1318"/>
      <c r="CC1345" s="1318"/>
      <c r="CD1345" s="1318"/>
      <c r="CE1345" s="1318"/>
      <c r="CF1345" s="1318"/>
      <c r="CG1345" s="1318"/>
      <c r="CH1345" s="1378">
        <f t="shared" si="35"/>
        <v>0</v>
      </c>
    </row>
    <row r="1346" spans="1:86" ht="89.25" customHeight="1">
      <c r="A1346" s="1701"/>
      <c r="B1346" s="1718"/>
      <c r="C1346" s="584"/>
      <c r="D1346" s="2185"/>
      <c r="E1346" s="1649"/>
      <c r="F1346" s="1649"/>
      <c r="G1346" s="549"/>
      <c r="H1346" s="2372"/>
      <c r="I1346" s="1989"/>
      <c r="J1346" s="220"/>
      <c r="K1346" s="2145" t="s">
        <v>1738</v>
      </c>
      <c r="L1346" s="2153"/>
      <c r="M1346" s="2305"/>
      <c r="N1346" s="138"/>
      <c r="O1346" s="139"/>
      <c r="P1346" s="168"/>
      <c r="Q1346" s="290"/>
      <c r="R1346" s="291"/>
      <c r="S1346" s="292"/>
      <c r="T1346" s="183"/>
      <c r="U1346" s="139"/>
      <c r="V1346" s="168"/>
      <c r="W1346" s="138"/>
      <c r="X1346" s="139"/>
      <c r="Y1346" s="140"/>
      <c r="Z1346" s="2160"/>
      <c r="AA1346" s="261"/>
      <c r="AB1346" s="262"/>
      <c r="AC1346" s="926"/>
      <c r="AD1346" s="1830"/>
      <c r="AE1346" s="1317"/>
      <c r="AF1346" s="1362"/>
      <c r="AG1346" s="1318"/>
      <c r="AH1346" s="1318"/>
      <c r="AI1346" s="1318"/>
      <c r="AJ1346" s="1318"/>
      <c r="AK1346" s="1318"/>
      <c r="AL1346" s="1318"/>
      <c r="AM1346" s="1318"/>
      <c r="AN1346" s="1318"/>
      <c r="AO1346" s="1318"/>
      <c r="AP1346" s="1318"/>
      <c r="AQ1346" s="1318"/>
      <c r="AR1346" s="1318"/>
      <c r="AS1346" s="1318"/>
      <c r="AT1346" s="1318"/>
      <c r="AU1346" s="1318"/>
      <c r="AV1346" s="1318"/>
      <c r="AW1346" s="1318"/>
      <c r="AX1346" s="1318"/>
      <c r="AY1346" s="1318"/>
      <c r="AZ1346" s="1318"/>
      <c r="BA1346" s="1318"/>
      <c r="BB1346" s="1318"/>
      <c r="BC1346" s="1318"/>
      <c r="BD1346" s="1318"/>
      <c r="BE1346" s="1318"/>
      <c r="BF1346" s="1318"/>
      <c r="BG1346" s="1318"/>
      <c r="BH1346" s="1318"/>
      <c r="BI1346" s="1318"/>
      <c r="BJ1346" s="1318"/>
      <c r="BK1346" s="1318"/>
      <c r="BL1346" s="1318"/>
      <c r="BM1346" s="1318"/>
      <c r="BN1346" s="1318"/>
      <c r="BO1346" s="1318"/>
      <c r="BP1346" s="1318"/>
      <c r="BQ1346" s="1318"/>
      <c r="BR1346" s="1318"/>
      <c r="BS1346" s="1318"/>
      <c r="BT1346" s="1318"/>
      <c r="BU1346" s="1318"/>
      <c r="BV1346" s="1318"/>
      <c r="BW1346" s="1318"/>
      <c r="BX1346" s="1318"/>
      <c r="BY1346" s="1318"/>
      <c r="BZ1346" s="1318"/>
      <c r="CA1346" s="1318"/>
      <c r="CB1346" s="1318"/>
      <c r="CC1346" s="1318"/>
      <c r="CD1346" s="1318"/>
      <c r="CE1346" s="1318"/>
      <c r="CF1346" s="1318"/>
      <c r="CG1346" s="1318"/>
      <c r="CH1346" s="1378">
        <f t="shared" si="35"/>
        <v>0</v>
      </c>
    </row>
    <row r="1347" spans="1:86" ht="112.5" customHeight="1">
      <c r="A1347" s="1701"/>
      <c r="B1347" s="1718"/>
      <c r="C1347" s="584"/>
      <c r="D1347" s="2185"/>
      <c r="E1347" s="1649"/>
      <c r="F1347" s="1649"/>
      <c r="G1347" s="549"/>
      <c r="H1347" s="2155"/>
      <c r="I1347" s="1989"/>
      <c r="J1347" s="220"/>
      <c r="K1347" s="2145" t="s">
        <v>1739</v>
      </c>
      <c r="L1347" s="2153"/>
      <c r="M1347" s="2305"/>
      <c r="N1347" s="138"/>
      <c r="O1347" s="139"/>
      <c r="P1347" s="168"/>
      <c r="Q1347" s="138"/>
      <c r="R1347" s="139"/>
      <c r="S1347" s="140"/>
      <c r="T1347" s="788"/>
      <c r="U1347" s="291"/>
      <c r="V1347" s="293"/>
      <c r="W1347" s="138"/>
      <c r="X1347" s="139"/>
      <c r="Y1347" s="140"/>
      <c r="Z1347" s="2160"/>
      <c r="AA1347" s="261"/>
      <c r="AB1347" s="262"/>
      <c r="AC1347" s="926"/>
      <c r="AD1347" s="1830"/>
      <c r="AE1347" s="1317"/>
      <c r="AF1347" s="1362"/>
      <c r="AG1347" s="1318"/>
      <c r="AH1347" s="1318"/>
      <c r="AI1347" s="1318"/>
      <c r="AJ1347" s="1318"/>
      <c r="AK1347" s="1318"/>
      <c r="AL1347" s="1318"/>
      <c r="AM1347" s="1318"/>
      <c r="AN1347" s="1318"/>
      <c r="AO1347" s="1318"/>
      <c r="AP1347" s="1318"/>
      <c r="AQ1347" s="1318"/>
      <c r="AR1347" s="1318"/>
      <c r="AS1347" s="1318"/>
      <c r="AT1347" s="1318"/>
      <c r="AU1347" s="1318"/>
      <c r="AV1347" s="1318"/>
      <c r="AW1347" s="1318"/>
      <c r="AX1347" s="1318"/>
      <c r="AY1347" s="1318"/>
      <c r="AZ1347" s="1318"/>
      <c r="BA1347" s="1318"/>
      <c r="BB1347" s="1318"/>
      <c r="BC1347" s="1318"/>
      <c r="BD1347" s="1318"/>
      <c r="BE1347" s="1318"/>
      <c r="BF1347" s="1318"/>
      <c r="BG1347" s="1318"/>
      <c r="BH1347" s="1318"/>
      <c r="BI1347" s="1318"/>
      <c r="BJ1347" s="1318"/>
      <c r="BK1347" s="1318"/>
      <c r="BL1347" s="1318"/>
      <c r="BM1347" s="1318"/>
      <c r="BN1347" s="1318"/>
      <c r="BO1347" s="1318"/>
      <c r="BP1347" s="1318"/>
      <c r="BQ1347" s="1318"/>
      <c r="BR1347" s="1318"/>
      <c r="BS1347" s="1318"/>
      <c r="BT1347" s="1318"/>
      <c r="BU1347" s="1318"/>
      <c r="BV1347" s="1318"/>
      <c r="BW1347" s="1318"/>
      <c r="BX1347" s="1318"/>
      <c r="BY1347" s="1318"/>
      <c r="BZ1347" s="1318"/>
      <c r="CA1347" s="1318"/>
      <c r="CB1347" s="1318"/>
      <c r="CC1347" s="1318"/>
      <c r="CD1347" s="1318"/>
      <c r="CE1347" s="1318"/>
      <c r="CF1347" s="1318"/>
      <c r="CG1347" s="1318"/>
      <c r="CH1347" s="1378">
        <f t="shared" si="35"/>
        <v>0</v>
      </c>
    </row>
    <row r="1348" spans="1:86" ht="84.75" customHeight="1">
      <c r="A1348" s="1701"/>
      <c r="B1348" s="1718"/>
      <c r="C1348" s="584"/>
      <c r="D1348" s="2185"/>
      <c r="E1348" s="1649"/>
      <c r="F1348" s="1649"/>
      <c r="G1348" s="549"/>
      <c r="H1348" s="2155"/>
      <c r="I1348" s="1989"/>
      <c r="J1348" s="220"/>
      <c r="K1348" s="2145" t="s">
        <v>1740</v>
      </c>
      <c r="L1348" s="2153"/>
      <c r="M1348" s="2305"/>
      <c r="N1348" s="138"/>
      <c r="O1348" s="139"/>
      <c r="P1348" s="168"/>
      <c r="Q1348" s="138"/>
      <c r="R1348" s="139"/>
      <c r="S1348" s="140"/>
      <c r="T1348" s="788"/>
      <c r="U1348" s="291"/>
      <c r="V1348" s="293"/>
      <c r="W1348" s="138"/>
      <c r="X1348" s="139"/>
      <c r="Y1348" s="140"/>
      <c r="Z1348" s="2567"/>
      <c r="AA1348" s="261"/>
      <c r="AB1348" s="262"/>
      <c r="AC1348" s="926"/>
      <c r="AD1348" s="1830"/>
      <c r="AE1348" s="1317"/>
      <c r="AF1348" s="1362"/>
      <c r="AG1348" s="1318"/>
      <c r="AH1348" s="1318"/>
      <c r="AI1348" s="1318"/>
      <c r="AJ1348" s="1318"/>
      <c r="AK1348" s="1318"/>
      <c r="AL1348" s="1318"/>
      <c r="AM1348" s="1318"/>
      <c r="AN1348" s="1318"/>
      <c r="AO1348" s="1318"/>
      <c r="AP1348" s="1318"/>
      <c r="AQ1348" s="1318"/>
      <c r="AR1348" s="1318"/>
      <c r="AS1348" s="1318"/>
      <c r="AT1348" s="1318"/>
      <c r="AU1348" s="1318"/>
      <c r="AV1348" s="1318"/>
      <c r="AW1348" s="1318"/>
      <c r="AX1348" s="1318"/>
      <c r="AY1348" s="1318"/>
      <c r="AZ1348" s="1318"/>
      <c r="BA1348" s="1318"/>
      <c r="BB1348" s="1318"/>
      <c r="BC1348" s="1318"/>
      <c r="BD1348" s="1318"/>
      <c r="BE1348" s="1318"/>
      <c r="BF1348" s="1318"/>
      <c r="BG1348" s="1318"/>
      <c r="BH1348" s="1318"/>
      <c r="BI1348" s="1318"/>
      <c r="BJ1348" s="1318"/>
      <c r="BK1348" s="1318"/>
      <c r="BL1348" s="1318"/>
      <c r="BM1348" s="1318"/>
      <c r="BN1348" s="1318"/>
      <c r="BO1348" s="1318"/>
      <c r="BP1348" s="1318"/>
      <c r="BQ1348" s="1318"/>
      <c r="BR1348" s="1318"/>
      <c r="BS1348" s="1318"/>
      <c r="BT1348" s="1318"/>
      <c r="BU1348" s="1318"/>
      <c r="BV1348" s="1318"/>
      <c r="BW1348" s="1318"/>
      <c r="BX1348" s="1318"/>
      <c r="BY1348" s="1318"/>
      <c r="BZ1348" s="1318"/>
      <c r="CA1348" s="1318"/>
      <c r="CB1348" s="1318"/>
      <c r="CC1348" s="1318"/>
      <c r="CD1348" s="1318"/>
      <c r="CE1348" s="1318"/>
      <c r="CF1348" s="1318"/>
      <c r="CG1348" s="1318"/>
      <c r="CH1348" s="1378">
        <f t="shared" si="35"/>
        <v>0</v>
      </c>
    </row>
    <row r="1349" spans="1:86" ht="84.75" customHeight="1">
      <c r="A1349" s="1701"/>
      <c r="B1349" s="1718"/>
      <c r="C1349" s="584"/>
      <c r="D1349" s="2185"/>
      <c r="E1349" s="1649"/>
      <c r="F1349" s="1649"/>
      <c r="G1349" s="549"/>
      <c r="H1349" s="2155"/>
      <c r="I1349" s="1989"/>
      <c r="J1349" s="220"/>
      <c r="K1349" s="2145"/>
      <c r="L1349" s="2153"/>
      <c r="M1349" s="2305"/>
      <c r="N1349" s="138"/>
      <c r="O1349" s="139"/>
      <c r="P1349" s="168"/>
      <c r="Q1349" s="138"/>
      <c r="R1349" s="139"/>
      <c r="S1349" s="140"/>
      <c r="T1349" s="788"/>
      <c r="U1349" s="291"/>
      <c r="V1349" s="293"/>
      <c r="W1349" s="138"/>
      <c r="X1349" s="139"/>
      <c r="Y1349" s="140"/>
      <c r="Z1349" s="2567"/>
      <c r="AA1349" s="261"/>
      <c r="AB1349" s="262"/>
      <c r="AC1349" s="926"/>
      <c r="AD1349" s="1830"/>
      <c r="AE1349" s="1317"/>
      <c r="AF1349" s="1362"/>
      <c r="AG1349" s="1318"/>
      <c r="AH1349" s="1318"/>
      <c r="AI1349" s="1318"/>
      <c r="AJ1349" s="1318"/>
      <c r="AK1349" s="1318"/>
      <c r="AL1349" s="1318"/>
      <c r="AM1349" s="1318"/>
      <c r="AN1349" s="1318"/>
      <c r="AO1349" s="1318"/>
      <c r="AP1349" s="1318"/>
      <c r="AQ1349" s="1318"/>
      <c r="AR1349" s="1318"/>
      <c r="AS1349" s="1318"/>
      <c r="AT1349" s="1318"/>
      <c r="AU1349" s="1318"/>
      <c r="AV1349" s="1318"/>
      <c r="AW1349" s="1318"/>
      <c r="AX1349" s="1318"/>
      <c r="AY1349" s="1318"/>
      <c r="AZ1349" s="1318"/>
      <c r="BA1349" s="1318"/>
      <c r="BB1349" s="1318"/>
      <c r="BC1349" s="1318"/>
      <c r="BD1349" s="1318"/>
      <c r="BE1349" s="1318"/>
      <c r="BF1349" s="1318"/>
      <c r="BG1349" s="1318"/>
      <c r="BH1349" s="1318"/>
      <c r="BI1349" s="1318"/>
      <c r="BJ1349" s="1318"/>
      <c r="BK1349" s="1318"/>
      <c r="BL1349" s="1318"/>
      <c r="BM1349" s="1318"/>
      <c r="BN1349" s="1318"/>
      <c r="BO1349" s="1318"/>
      <c r="BP1349" s="1318"/>
      <c r="BQ1349" s="1318"/>
      <c r="BR1349" s="1318"/>
      <c r="BS1349" s="1318"/>
      <c r="BT1349" s="1318"/>
      <c r="BU1349" s="1318"/>
      <c r="BV1349" s="1318"/>
      <c r="BW1349" s="1318"/>
      <c r="BX1349" s="1318"/>
      <c r="BY1349" s="1318"/>
      <c r="BZ1349" s="1318"/>
      <c r="CA1349" s="1318"/>
      <c r="CB1349" s="1318"/>
      <c r="CC1349" s="1318"/>
      <c r="CD1349" s="1318"/>
      <c r="CE1349" s="1318"/>
      <c r="CF1349" s="1318"/>
      <c r="CG1349" s="1318"/>
      <c r="CH1349" s="1378">
        <f t="shared" si="35"/>
        <v>0</v>
      </c>
    </row>
    <row r="1350" spans="1:86" ht="48.75" customHeight="1" thickBot="1">
      <c r="A1350" s="2400"/>
      <c r="B1350" s="3117" t="s">
        <v>2483</v>
      </c>
      <c r="C1350" s="3117"/>
      <c r="D1350" s="3117"/>
      <c r="E1350" s="3117"/>
      <c r="F1350" s="3117"/>
      <c r="G1350" s="3117"/>
      <c r="H1350" s="3117"/>
      <c r="I1350" s="3117"/>
      <c r="J1350" s="3117"/>
      <c r="K1350" s="3117"/>
      <c r="L1350" s="3117"/>
      <c r="M1350" s="3117"/>
      <c r="N1350" s="3117"/>
      <c r="O1350" s="3117"/>
      <c r="P1350" s="3117"/>
      <c r="Q1350" s="3117"/>
      <c r="R1350" s="3117"/>
      <c r="S1350" s="3117"/>
      <c r="T1350" s="3117"/>
      <c r="U1350" s="3117"/>
      <c r="V1350" s="3117"/>
      <c r="W1350" s="3117"/>
      <c r="X1350" s="3117"/>
      <c r="Y1350" s="3117"/>
      <c r="Z1350" s="3117"/>
      <c r="AA1350" s="3118"/>
      <c r="AB1350" s="2582"/>
      <c r="AC1350" s="2583"/>
      <c r="AD1350" s="2584">
        <f>+SUM(AD1308:AD1349)</f>
        <v>147500</v>
      </c>
      <c r="AE1350" s="1317"/>
      <c r="AF1350" s="1362"/>
      <c r="AG1350" s="1318"/>
      <c r="AH1350" s="1318"/>
      <c r="AI1350" s="1318"/>
      <c r="AJ1350" s="1318"/>
      <c r="AK1350" s="1318"/>
      <c r="AL1350" s="1318"/>
      <c r="AM1350" s="1318"/>
      <c r="AN1350" s="1318"/>
      <c r="AO1350" s="1318"/>
      <c r="AP1350" s="1318"/>
      <c r="AQ1350" s="1318"/>
      <c r="AR1350" s="1318"/>
      <c r="AS1350" s="1318"/>
      <c r="AT1350" s="1318"/>
      <c r="AU1350" s="1318"/>
      <c r="AV1350" s="1318"/>
      <c r="AW1350" s="1318"/>
      <c r="AX1350" s="1318"/>
      <c r="AY1350" s="1318"/>
      <c r="AZ1350" s="1318"/>
      <c r="BA1350" s="1318"/>
      <c r="BB1350" s="1318"/>
      <c r="BC1350" s="1318"/>
      <c r="BD1350" s="1318"/>
      <c r="BE1350" s="1318"/>
      <c r="BF1350" s="1318"/>
      <c r="BG1350" s="1318"/>
      <c r="BH1350" s="1318"/>
      <c r="BI1350" s="1318"/>
      <c r="BJ1350" s="1318"/>
      <c r="BK1350" s="1318"/>
      <c r="BL1350" s="1318"/>
      <c r="BM1350" s="1318"/>
      <c r="BN1350" s="1318"/>
      <c r="BO1350" s="1318"/>
      <c r="BP1350" s="1318"/>
      <c r="BQ1350" s="1318"/>
      <c r="BR1350" s="1318"/>
      <c r="BS1350" s="1318"/>
      <c r="BT1350" s="1318"/>
      <c r="BU1350" s="1318"/>
      <c r="BV1350" s="1318"/>
      <c r="BW1350" s="1318"/>
      <c r="BX1350" s="1318"/>
      <c r="BY1350" s="1318"/>
      <c r="BZ1350" s="1318"/>
      <c r="CA1350" s="1318"/>
      <c r="CB1350" s="1318"/>
      <c r="CC1350" s="1318"/>
      <c r="CD1350" s="1318"/>
      <c r="CE1350" s="1318"/>
      <c r="CF1350" s="1318"/>
      <c r="CG1350" s="1318"/>
      <c r="CH1350" s="1378">
        <f t="shared" si="35"/>
        <v>0</v>
      </c>
    </row>
    <row r="1351" spans="1:86" ht="75" customHeight="1">
      <c r="A1351" s="1701">
        <v>30</v>
      </c>
      <c r="B1351" s="2136">
        <v>3</v>
      </c>
      <c r="C1351" s="3088" t="s">
        <v>1741</v>
      </c>
      <c r="D1351" s="807" t="s">
        <v>622</v>
      </c>
      <c r="E1351" s="3161" t="s">
        <v>1742</v>
      </c>
      <c r="F1351" s="3161" t="s">
        <v>1743</v>
      </c>
      <c r="G1351" s="3521" t="s">
        <v>1744</v>
      </c>
      <c r="H1351" s="3089" t="s">
        <v>2576</v>
      </c>
      <c r="I1351" s="2000">
        <v>256</v>
      </c>
      <c r="J1351" s="2272">
        <v>19</v>
      </c>
      <c r="K1351" s="3290" t="s">
        <v>1745</v>
      </c>
      <c r="L1351" s="3206" t="s">
        <v>1746</v>
      </c>
      <c r="M1351" s="3207" t="s">
        <v>1747</v>
      </c>
      <c r="N1351" s="290"/>
      <c r="O1351" s="291"/>
      <c r="P1351" s="293"/>
      <c r="Q1351" s="290"/>
      <c r="R1351" s="291"/>
      <c r="S1351" s="292"/>
      <c r="T1351" s="183"/>
      <c r="U1351" s="139"/>
      <c r="V1351" s="168"/>
      <c r="W1351" s="138"/>
      <c r="X1351" s="139"/>
      <c r="Y1351" s="140"/>
      <c r="Z1351" s="2160"/>
      <c r="AA1351" s="2127"/>
      <c r="AB1351" s="2128"/>
      <c r="AC1351" s="2579"/>
      <c r="AD1351" s="2575"/>
      <c r="AE1351" s="1317"/>
      <c r="AF1351" s="1362"/>
      <c r="AG1351" s="1318"/>
      <c r="AH1351" s="1318"/>
      <c r="AI1351" s="1318"/>
      <c r="AJ1351" s="1318"/>
      <c r="AK1351" s="1318"/>
      <c r="AL1351" s="1318"/>
      <c r="AM1351" s="1318"/>
      <c r="AN1351" s="1318"/>
      <c r="AO1351" s="1318"/>
      <c r="AP1351" s="1318"/>
      <c r="AQ1351" s="1318"/>
      <c r="AR1351" s="1318"/>
      <c r="AS1351" s="1318"/>
      <c r="AT1351" s="1318"/>
      <c r="AU1351" s="1318"/>
      <c r="AV1351" s="1318"/>
      <c r="AW1351" s="1318"/>
      <c r="AX1351" s="1318"/>
      <c r="AY1351" s="1318"/>
      <c r="AZ1351" s="1318"/>
      <c r="BA1351" s="1318"/>
      <c r="BB1351" s="1318"/>
      <c r="BC1351" s="1318"/>
      <c r="BD1351" s="1318"/>
      <c r="BE1351" s="1318"/>
      <c r="BF1351" s="1318"/>
      <c r="BG1351" s="1318"/>
      <c r="BH1351" s="1318"/>
      <c r="BI1351" s="1318"/>
      <c r="BJ1351" s="1318"/>
      <c r="BK1351" s="1318"/>
      <c r="BL1351" s="1318"/>
      <c r="BM1351" s="1318"/>
      <c r="BN1351" s="1318"/>
      <c r="BO1351" s="1318"/>
      <c r="BP1351" s="1318"/>
      <c r="BQ1351" s="1318"/>
      <c r="BR1351" s="1318"/>
      <c r="BS1351" s="1318"/>
      <c r="BT1351" s="1318"/>
      <c r="BU1351" s="1318"/>
      <c r="BV1351" s="1318"/>
      <c r="BW1351" s="1318"/>
      <c r="BX1351" s="1318"/>
      <c r="BY1351" s="1318"/>
      <c r="BZ1351" s="1318"/>
      <c r="CA1351" s="1318"/>
      <c r="CB1351" s="1318"/>
      <c r="CC1351" s="1318"/>
      <c r="CD1351" s="1318"/>
      <c r="CE1351" s="1318"/>
      <c r="CF1351" s="1318"/>
      <c r="CG1351" s="1318"/>
      <c r="CH1351" s="1378">
        <f t="shared" si="35"/>
        <v>0</v>
      </c>
    </row>
    <row r="1352" spans="1:86" ht="70.5" customHeight="1">
      <c r="A1352" s="1701"/>
      <c r="B1352" s="1718"/>
      <c r="C1352" s="3085"/>
      <c r="D1352" s="3085" t="s">
        <v>1748</v>
      </c>
      <c r="E1352" s="3140"/>
      <c r="F1352" s="3140"/>
      <c r="G1352" s="3522"/>
      <c r="H1352" s="3090"/>
      <c r="I1352" s="2000"/>
      <c r="J1352" s="2272"/>
      <c r="K1352" s="3104"/>
      <c r="L1352" s="3105"/>
      <c r="M1352" s="3106"/>
      <c r="N1352" s="290"/>
      <c r="O1352" s="291"/>
      <c r="P1352" s="293"/>
      <c r="Q1352" s="290"/>
      <c r="R1352" s="291"/>
      <c r="S1352" s="292"/>
      <c r="T1352" s="183"/>
      <c r="U1352" s="139"/>
      <c r="V1352" s="168"/>
      <c r="W1352" s="138"/>
      <c r="X1352" s="139"/>
      <c r="Y1352" s="140"/>
      <c r="Z1352" s="2160"/>
      <c r="AA1352" s="261"/>
      <c r="AB1352" s="262"/>
      <c r="AC1352" s="926"/>
      <c r="AD1352" s="1830"/>
      <c r="AE1352" s="1317"/>
      <c r="AF1352" s="1362"/>
      <c r="AG1352" s="1318"/>
      <c r="AH1352" s="1318"/>
      <c r="AI1352" s="1318"/>
      <c r="AJ1352" s="1318"/>
      <c r="AK1352" s="1318"/>
      <c r="AL1352" s="1318"/>
      <c r="AM1352" s="1318"/>
      <c r="AN1352" s="1318"/>
      <c r="AO1352" s="1318"/>
      <c r="AP1352" s="1318"/>
      <c r="AQ1352" s="1318"/>
      <c r="AR1352" s="1318"/>
      <c r="AS1352" s="1318"/>
      <c r="AT1352" s="1318"/>
      <c r="AU1352" s="1318"/>
      <c r="AV1352" s="1318"/>
      <c r="AW1352" s="1318"/>
      <c r="AX1352" s="1318"/>
      <c r="AY1352" s="1318"/>
      <c r="AZ1352" s="1318"/>
      <c r="BA1352" s="1318"/>
      <c r="BB1352" s="1318"/>
      <c r="BC1352" s="1318"/>
      <c r="BD1352" s="1318"/>
      <c r="BE1352" s="1318"/>
      <c r="BF1352" s="1318"/>
      <c r="BG1352" s="1318"/>
      <c r="BH1352" s="1318"/>
      <c r="BI1352" s="1318"/>
      <c r="BJ1352" s="1318"/>
      <c r="BK1352" s="1318"/>
      <c r="BL1352" s="1318"/>
      <c r="BM1352" s="1318"/>
      <c r="BN1352" s="1318"/>
      <c r="BO1352" s="1318"/>
      <c r="BP1352" s="1318"/>
      <c r="BQ1352" s="1318"/>
      <c r="BR1352" s="1318"/>
      <c r="BS1352" s="1318"/>
      <c r="BT1352" s="1318"/>
      <c r="BU1352" s="1318"/>
      <c r="BV1352" s="1318"/>
      <c r="BW1352" s="1318"/>
      <c r="BX1352" s="1318"/>
      <c r="BY1352" s="1318"/>
      <c r="BZ1352" s="1318"/>
      <c r="CA1352" s="1318"/>
      <c r="CB1352" s="1318"/>
      <c r="CC1352" s="1318"/>
      <c r="CD1352" s="1318"/>
      <c r="CE1352" s="1318"/>
      <c r="CF1352" s="1318"/>
      <c r="CG1352" s="1318"/>
      <c r="CH1352" s="1378">
        <f t="shared" si="35"/>
        <v>0</v>
      </c>
    </row>
    <row r="1353" spans="1:86" ht="34.5" customHeight="1">
      <c r="A1353" s="1701"/>
      <c r="B1353" s="1718"/>
      <c r="C1353" s="3085"/>
      <c r="D1353" s="3085"/>
      <c r="E1353" s="3140"/>
      <c r="F1353" s="3140"/>
      <c r="G1353" s="3522"/>
      <c r="H1353" s="2211"/>
      <c r="I1353" s="1999"/>
      <c r="J1353" s="757"/>
      <c r="K1353" s="2176"/>
      <c r="L1353" s="2174"/>
      <c r="M1353" s="141"/>
      <c r="N1353" s="142"/>
      <c r="O1353" s="143"/>
      <c r="P1353" s="146"/>
      <c r="Q1353" s="142"/>
      <c r="R1353" s="143"/>
      <c r="S1353" s="144"/>
      <c r="T1353" s="145"/>
      <c r="U1353" s="143"/>
      <c r="V1353" s="146"/>
      <c r="W1353" s="142"/>
      <c r="X1353" s="143"/>
      <c r="Y1353" s="144"/>
      <c r="Z1353" s="2193"/>
      <c r="AA1353" s="798"/>
      <c r="AB1353" s="2503"/>
      <c r="AC1353" s="2087"/>
      <c r="AD1353" s="1831"/>
      <c r="AE1353" s="1317"/>
      <c r="AF1353" s="1362"/>
      <c r="AG1353" s="1318"/>
      <c r="AH1353" s="1318"/>
      <c r="AI1353" s="1318"/>
      <c r="AJ1353" s="1318"/>
      <c r="AK1353" s="1318"/>
      <c r="AL1353" s="1318"/>
      <c r="AM1353" s="1318"/>
      <c r="AN1353" s="1318"/>
      <c r="AO1353" s="1318"/>
      <c r="AP1353" s="1318"/>
      <c r="AQ1353" s="1318"/>
      <c r="AR1353" s="1318"/>
      <c r="AS1353" s="1318"/>
      <c r="AT1353" s="1318"/>
      <c r="AU1353" s="1318"/>
      <c r="AV1353" s="1318"/>
      <c r="AW1353" s="1318"/>
      <c r="AX1353" s="1318"/>
      <c r="AY1353" s="1318"/>
      <c r="AZ1353" s="1318"/>
      <c r="BA1353" s="1318"/>
      <c r="BB1353" s="1318"/>
      <c r="BC1353" s="1318"/>
      <c r="BD1353" s="1318"/>
      <c r="BE1353" s="1318"/>
      <c r="BF1353" s="1318"/>
      <c r="BG1353" s="1318"/>
      <c r="BH1353" s="1318"/>
      <c r="BI1353" s="1318"/>
      <c r="BJ1353" s="1318"/>
      <c r="BK1353" s="1318"/>
      <c r="BL1353" s="1318"/>
      <c r="BM1353" s="1318"/>
      <c r="BN1353" s="1318"/>
      <c r="BO1353" s="1318"/>
      <c r="BP1353" s="1318"/>
      <c r="BQ1353" s="1318"/>
      <c r="BR1353" s="1318"/>
      <c r="BS1353" s="1318"/>
      <c r="BT1353" s="1318"/>
      <c r="BU1353" s="1318"/>
      <c r="BV1353" s="1318"/>
      <c r="BW1353" s="1318"/>
      <c r="BX1353" s="1318"/>
      <c r="BY1353" s="1318"/>
      <c r="BZ1353" s="1318"/>
      <c r="CA1353" s="1318"/>
      <c r="CB1353" s="1318"/>
      <c r="CC1353" s="1318"/>
      <c r="CD1353" s="1318"/>
      <c r="CE1353" s="1318"/>
      <c r="CF1353" s="1318"/>
      <c r="CG1353" s="1318"/>
      <c r="CH1353" s="1378">
        <f t="shared" si="35"/>
        <v>0</v>
      </c>
    </row>
    <row r="1354" spans="1:86" ht="142.5" customHeight="1">
      <c r="A1354" s="1701"/>
      <c r="B1354" s="1718"/>
      <c r="C1354" s="584"/>
      <c r="D1354" s="3085"/>
      <c r="E1354" s="1649" t="s">
        <v>1749</v>
      </c>
      <c r="F1354" s="3140"/>
      <c r="G1354" s="1552"/>
      <c r="H1354" s="2155"/>
      <c r="I1354" s="1586">
        <v>257</v>
      </c>
      <c r="J1354" s="783">
        <v>20</v>
      </c>
      <c r="K1354" s="2145" t="s">
        <v>1750</v>
      </c>
      <c r="L1354" s="2153"/>
      <c r="M1354" s="2143"/>
      <c r="N1354" s="138"/>
      <c r="O1354" s="139"/>
      <c r="P1354" s="168"/>
      <c r="Q1354" s="138"/>
      <c r="R1354" s="139"/>
      <c r="S1354" s="140"/>
      <c r="T1354" s="183"/>
      <c r="U1354" s="139"/>
      <c r="V1354" s="168"/>
      <c r="W1354" s="138"/>
      <c r="X1354" s="139"/>
      <c r="Y1354" s="140"/>
      <c r="Z1354" s="2160"/>
      <c r="AA1354" s="442"/>
      <c r="AB1354" s="441"/>
      <c r="AC1354" s="1173"/>
      <c r="AD1354" s="1830"/>
      <c r="AE1354" s="1317"/>
      <c r="AF1354" s="1362"/>
      <c r="AG1354" s="1318"/>
      <c r="AH1354" s="1318"/>
      <c r="AI1354" s="1318"/>
      <c r="AJ1354" s="1318"/>
      <c r="AK1354" s="1318"/>
      <c r="AL1354" s="1318"/>
      <c r="AM1354" s="1318"/>
      <c r="AN1354" s="1318"/>
      <c r="AO1354" s="1318"/>
      <c r="AP1354" s="1318"/>
      <c r="AQ1354" s="1318"/>
      <c r="AR1354" s="1318"/>
      <c r="AS1354" s="1318"/>
      <c r="AT1354" s="1318"/>
      <c r="AU1354" s="1318"/>
      <c r="AV1354" s="1318"/>
      <c r="AW1354" s="1318"/>
      <c r="AX1354" s="1318"/>
      <c r="AY1354" s="1318"/>
      <c r="AZ1354" s="1318"/>
      <c r="BA1354" s="1318"/>
      <c r="BB1354" s="1318"/>
      <c r="BC1354" s="1318"/>
      <c r="BD1354" s="1318"/>
      <c r="BE1354" s="1318"/>
      <c r="BF1354" s="1318"/>
      <c r="BG1354" s="1318"/>
      <c r="BH1354" s="1318"/>
      <c r="BI1354" s="1318"/>
      <c r="BJ1354" s="1318"/>
      <c r="BK1354" s="1318"/>
      <c r="BL1354" s="1318"/>
      <c r="BM1354" s="1318"/>
      <c r="BN1354" s="1329"/>
      <c r="BO1354" s="1329"/>
      <c r="BP1354" s="1329"/>
      <c r="BQ1354" s="1329"/>
      <c r="BR1354" s="1329"/>
      <c r="BS1354" s="1329"/>
      <c r="BT1354" s="1329"/>
      <c r="BU1354" s="1329"/>
      <c r="BV1354" s="1329"/>
      <c r="BW1354" s="1329"/>
      <c r="BX1354" s="1329"/>
      <c r="BY1354" s="1329"/>
      <c r="BZ1354" s="1329"/>
      <c r="CA1354" s="1329"/>
      <c r="CB1354" s="1329"/>
      <c r="CC1354" s="1329"/>
      <c r="CD1354" s="1329"/>
      <c r="CE1354" s="1329"/>
      <c r="CF1354" s="1329"/>
      <c r="CG1354" s="1329"/>
      <c r="CH1354" s="1378">
        <f t="shared" si="35"/>
        <v>0</v>
      </c>
    </row>
    <row r="1355" spans="1:86" ht="84" customHeight="1">
      <c r="A1355" s="1701"/>
      <c r="B1355" s="1718"/>
      <c r="C1355" s="584"/>
      <c r="D1355" s="809" t="s">
        <v>631</v>
      </c>
      <c r="E1355" s="1649"/>
      <c r="F1355" s="1649"/>
      <c r="G1355" s="549"/>
      <c r="H1355" s="2155"/>
      <c r="I1355" s="1584"/>
      <c r="J1355" s="220"/>
      <c r="K1355" s="2145" t="s">
        <v>1751</v>
      </c>
      <c r="L1355" s="3105" t="s">
        <v>1752</v>
      </c>
      <c r="M1355" s="2143" t="s">
        <v>2512</v>
      </c>
      <c r="N1355" s="138"/>
      <c r="O1355" s="139"/>
      <c r="P1355" s="168"/>
      <c r="Q1355" s="138"/>
      <c r="R1355" s="139"/>
      <c r="S1355" s="140"/>
      <c r="T1355" s="183"/>
      <c r="U1355" s="139"/>
      <c r="V1355" s="293"/>
      <c r="W1355" s="290"/>
      <c r="X1355" s="139"/>
      <c r="Y1355" s="140"/>
      <c r="Z1355" s="2160" t="s">
        <v>1753</v>
      </c>
      <c r="AA1355" s="261">
        <v>655</v>
      </c>
      <c r="AB1355" s="262"/>
      <c r="AC1355" s="1173" t="s">
        <v>346</v>
      </c>
      <c r="AD1355" s="1830">
        <f>2*5*1350</f>
        <v>13500</v>
      </c>
      <c r="AE1355" s="1317"/>
      <c r="AF1355" s="1362"/>
      <c r="AG1355" s="1318"/>
      <c r="AH1355" s="1318"/>
      <c r="AI1355" s="1318"/>
      <c r="AJ1355" s="1318"/>
      <c r="AK1355" s="1318"/>
      <c r="AL1355" s="1318"/>
      <c r="AM1355" s="1318"/>
      <c r="AN1355" s="1318"/>
      <c r="AO1355" s="1318"/>
      <c r="AP1355" s="1318"/>
      <c r="AQ1355" s="1318"/>
      <c r="AR1355" s="1318"/>
      <c r="AS1355" s="1318"/>
      <c r="AT1355" s="1318"/>
      <c r="AU1355" s="1318"/>
      <c r="AV1355" s="1318"/>
      <c r="AW1355" s="1318"/>
      <c r="AX1355" s="1318"/>
      <c r="AY1355" s="1318"/>
      <c r="AZ1355" s="1318"/>
      <c r="BA1355" s="1318"/>
      <c r="BB1355" s="1318"/>
      <c r="BC1355" s="1318"/>
      <c r="BD1355" s="1318"/>
      <c r="BE1355" s="1318"/>
      <c r="BF1355" s="1318"/>
      <c r="BG1355" s="1318"/>
      <c r="BH1355" s="1318"/>
      <c r="BI1355" s="1318"/>
      <c r="BJ1355" s="1318"/>
      <c r="BK1355" s="1318"/>
      <c r="BL1355" s="1318"/>
      <c r="BM1355" s="1318"/>
      <c r="BN1355" s="1318"/>
      <c r="BO1355" s="1318"/>
      <c r="BP1355" s="1318"/>
      <c r="BQ1355" s="1318"/>
      <c r="BR1355" s="1318"/>
      <c r="BS1355" s="1318"/>
      <c r="BT1355" s="1318"/>
      <c r="BU1355" s="1318"/>
      <c r="BV1355" s="1318"/>
      <c r="BW1355" s="1318"/>
      <c r="BX1355" s="1318"/>
      <c r="BY1355" s="1318"/>
      <c r="BZ1355" s="1318"/>
      <c r="CA1355" s="1318"/>
      <c r="CB1355" s="1318"/>
      <c r="CC1355" s="1329">
        <f>+AD1355</f>
        <v>13500</v>
      </c>
      <c r="CD1355" s="1318"/>
      <c r="CE1355" s="1318"/>
      <c r="CF1355" s="1318"/>
      <c r="CG1355" s="1318"/>
      <c r="CH1355" s="1378">
        <f t="shared" si="35"/>
        <v>13500</v>
      </c>
    </row>
    <row r="1356" spans="1:86" ht="80.25" customHeight="1">
      <c r="A1356" s="1701"/>
      <c r="B1356" s="1718"/>
      <c r="C1356" s="584"/>
      <c r="D1356" s="2185" t="s">
        <v>1754</v>
      </c>
      <c r="E1356" s="1649"/>
      <c r="F1356" s="1649"/>
      <c r="G1356" s="549"/>
      <c r="H1356" s="2155"/>
      <c r="I1356" s="1584"/>
      <c r="J1356" s="220"/>
      <c r="K1356" s="2145"/>
      <c r="L1356" s="3105"/>
      <c r="M1356" s="2305"/>
      <c r="N1356" s="138"/>
      <c r="O1356" s="139"/>
      <c r="P1356" s="168"/>
      <c r="Q1356" s="138"/>
      <c r="R1356" s="139"/>
      <c r="S1356" s="140"/>
      <c r="T1356" s="183"/>
      <c r="U1356" s="139"/>
      <c r="V1356" s="293"/>
      <c r="W1356" s="290"/>
      <c r="X1356" s="139"/>
      <c r="Y1356" s="140"/>
      <c r="Z1356" s="2160" t="s">
        <v>1755</v>
      </c>
      <c r="AA1356" s="442">
        <v>355</v>
      </c>
      <c r="AB1356" s="441"/>
      <c r="AC1356" s="1173" t="s">
        <v>386</v>
      </c>
      <c r="AD1356" s="1830">
        <f>20*1000</f>
        <v>20000</v>
      </c>
      <c r="AE1356" s="1317"/>
      <c r="AF1356" s="1362"/>
      <c r="AG1356" s="1318"/>
      <c r="AH1356" s="1318"/>
      <c r="AI1356" s="1318"/>
      <c r="AJ1356" s="1318"/>
      <c r="AK1356" s="1318"/>
      <c r="AL1356" s="1318"/>
      <c r="AM1356" s="1318"/>
      <c r="AN1356" s="1318"/>
      <c r="AO1356" s="1318"/>
      <c r="AP1356" s="1318"/>
      <c r="AQ1356" s="1318"/>
      <c r="AR1356" s="1318"/>
      <c r="AS1356" s="1318"/>
      <c r="AT1356" s="1318"/>
      <c r="AU1356" s="1318"/>
      <c r="AV1356" s="1318"/>
      <c r="AW1356" s="1318"/>
      <c r="AX1356" s="1318"/>
      <c r="AY1356" s="1318"/>
      <c r="AZ1356" s="1318"/>
      <c r="BA1356" s="1318"/>
      <c r="BB1356" s="1318"/>
      <c r="BC1356" s="1318"/>
      <c r="BD1356" s="1318"/>
      <c r="BE1356" s="1318"/>
      <c r="BF1356" s="1318"/>
      <c r="BG1356" s="1318"/>
      <c r="BH1356" s="1318"/>
      <c r="BI1356" s="1318"/>
      <c r="BJ1356" s="1318"/>
      <c r="BK1356" s="1329">
        <f>+AD1356</f>
        <v>20000</v>
      </c>
      <c r="BL1356" s="1318"/>
      <c r="BM1356" s="1318"/>
      <c r="BN1356" s="1329"/>
      <c r="BO1356" s="1329"/>
      <c r="BP1356" s="1329"/>
      <c r="BQ1356" s="1329"/>
      <c r="BR1356" s="1329"/>
      <c r="BS1356" s="1329"/>
      <c r="BT1356" s="1329"/>
      <c r="BU1356" s="1329"/>
      <c r="BV1356" s="1329"/>
      <c r="BW1356" s="1329"/>
      <c r="BX1356" s="1329"/>
      <c r="BY1356" s="1329"/>
      <c r="BZ1356" s="1329"/>
      <c r="CA1356" s="1329"/>
      <c r="CB1356" s="1329"/>
      <c r="CC1356" s="1329"/>
      <c r="CD1356" s="1329"/>
      <c r="CE1356" s="1329"/>
      <c r="CF1356" s="1329"/>
      <c r="CG1356" s="1329"/>
      <c r="CH1356" s="1378">
        <f t="shared" si="35"/>
        <v>20000</v>
      </c>
    </row>
    <row r="1357" spans="1:86" ht="96.75" customHeight="1">
      <c r="A1357" s="1701"/>
      <c r="B1357" s="1718"/>
      <c r="C1357" s="584"/>
      <c r="D1357" s="2185" t="s">
        <v>1756</v>
      </c>
      <c r="E1357" s="1649"/>
      <c r="F1357" s="1649"/>
      <c r="G1357" s="549"/>
      <c r="H1357" s="2155"/>
      <c r="I1357" s="1584"/>
      <c r="J1357" s="220"/>
      <c r="K1357" s="3104" t="s">
        <v>1757</v>
      </c>
      <c r="L1357" s="2153" t="s">
        <v>1758</v>
      </c>
      <c r="M1357" s="2305"/>
      <c r="N1357" s="138"/>
      <c r="O1357" s="139"/>
      <c r="P1357" s="168"/>
      <c r="Q1357" s="138"/>
      <c r="R1357" s="139"/>
      <c r="S1357" s="140"/>
      <c r="T1357" s="183"/>
      <c r="U1357" s="139"/>
      <c r="V1357" s="293"/>
      <c r="W1357" s="290"/>
      <c r="X1357" s="139"/>
      <c r="Y1357" s="140"/>
      <c r="Z1357" s="2160" t="s">
        <v>1759</v>
      </c>
      <c r="AA1357" s="442">
        <v>314</v>
      </c>
      <c r="AB1357" s="441"/>
      <c r="AC1357" s="1173" t="s">
        <v>295</v>
      </c>
      <c r="AD1357" s="1830">
        <f>32*2000</f>
        <v>64000</v>
      </c>
      <c r="AE1357" s="1317"/>
      <c r="AF1357" s="1362"/>
      <c r="AG1357" s="1318"/>
      <c r="AH1357" s="1318"/>
      <c r="AI1357" s="1318"/>
      <c r="AJ1357" s="1318"/>
      <c r="AK1357" s="1318"/>
      <c r="AL1357" s="1318"/>
      <c r="AM1357" s="1318"/>
      <c r="AN1357" s="1318"/>
      <c r="AO1357" s="1318"/>
      <c r="AP1357" s="1318"/>
      <c r="AQ1357" s="1318"/>
      <c r="AR1357" s="1318"/>
      <c r="AS1357" s="1318"/>
      <c r="AT1357" s="1318"/>
      <c r="AU1357" s="1318"/>
      <c r="AV1357" s="1318"/>
      <c r="AW1357" s="1318"/>
      <c r="AX1357" s="1318"/>
      <c r="AY1357" s="1318"/>
      <c r="AZ1357" s="1318"/>
      <c r="BA1357" s="1318"/>
      <c r="BB1357" s="1318"/>
      <c r="BC1357" s="1329">
        <f>+AD1357</f>
        <v>64000</v>
      </c>
      <c r="BD1357" s="1318"/>
      <c r="BE1357" s="1318"/>
      <c r="BF1357" s="1318"/>
      <c r="BG1357" s="1318"/>
      <c r="BH1357" s="1329"/>
      <c r="BI1357" s="1329"/>
      <c r="BJ1357" s="1329"/>
      <c r="BK1357" s="1329"/>
      <c r="BL1357" s="1318"/>
      <c r="BM1357" s="1318"/>
      <c r="BN1357" s="1318"/>
      <c r="BO1357" s="1318"/>
      <c r="BP1357" s="1318"/>
      <c r="BQ1357" s="1318"/>
      <c r="BR1357" s="1318"/>
      <c r="BS1357" s="1318"/>
      <c r="BT1357" s="1318"/>
      <c r="BU1357" s="1318"/>
      <c r="BV1357" s="1318"/>
      <c r="BW1357" s="1318"/>
      <c r="BX1357" s="1318"/>
      <c r="BY1357" s="1318"/>
      <c r="BZ1357" s="1318"/>
      <c r="CA1357" s="1318"/>
      <c r="CB1357" s="1318"/>
      <c r="CC1357" s="1318"/>
      <c r="CD1357" s="1318"/>
      <c r="CE1357" s="1318"/>
      <c r="CF1357" s="1318"/>
      <c r="CG1357" s="1318"/>
      <c r="CH1357" s="1378">
        <f t="shared" si="35"/>
        <v>64000</v>
      </c>
    </row>
    <row r="1358" spans="1:86" ht="170.25" customHeight="1">
      <c r="A1358" s="1701"/>
      <c r="B1358" s="1718"/>
      <c r="C1358" s="584"/>
      <c r="D1358" s="2185"/>
      <c r="E1358" s="1649"/>
      <c r="F1358" s="1649"/>
      <c r="G1358" s="549"/>
      <c r="H1358" s="2155"/>
      <c r="I1358" s="1585"/>
      <c r="J1358" s="272"/>
      <c r="K1358" s="3162"/>
      <c r="L1358" s="2174"/>
      <c r="M1358" s="2175"/>
      <c r="N1358" s="142"/>
      <c r="O1358" s="143"/>
      <c r="P1358" s="146"/>
      <c r="Q1358" s="142"/>
      <c r="R1358" s="143"/>
      <c r="S1358" s="144"/>
      <c r="T1358" s="145"/>
      <c r="U1358" s="143"/>
      <c r="V1358" s="297"/>
      <c r="W1358" s="294"/>
      <c r="X1358" s="143"/>
      <c r="Y1358" s="144"/>
      <c r="Z1358" s="2193"/>
      <c r="AA1358" s="570"/>
      <c r="AB1358" s="560"/>
      <c r="AC1358" s="561"/>
      <c r="AD1358" s="1831"/>
      <c r="AE1358" s="1317"/>
      <c r="AF1358" s="1362"/>
      <c r="AG1358" s="1318"/>
      <c r="AH1358" s="1318"/>
      <c r="AI1358" s="1318"/>
      <c r="AJ1358" s="1318"/>
      <c r="AK1358" s="1318"/>
      <c r="AL1358" s="1318"/>
      <c r="AM1358" s="1318"/>
      <c r="AN1358" s="1318"/>
      <c r="AO1358" s="1318"/>
      <c r="AP1358" s="1318"/>
      <c r="AQ1358" s="1318"/>
      <c r="AR1358" s="1318"/>
      <c r="AS1358" s="1318"/>
      <c r="AT1358" s="1318"/>
      <c r="AU1358" s="1318"/>
      <c r="AV1358" s="1318"/>
      <c r="AW1358" s="1318"/>
      <c r="AX1358" s="1318"/>
      <c r="AY1358" s="1318"/>
      <c r="AZ1358" s="1318"/>
      <c r="BA1358" s="1318"/>
      <c r="BB1358" s="1318"/>
      <c r="BC1358" s="1318"/>
      <c r="BD1358" s="1318"/>
      <c r="BE1358" s="1318"/>
      <c r="BF1358" s="1318"/>
      <c r="BG1358" s="1318"/>
      <c r="BH1358" s="1329"/>
      <c r="BI1358" s="1329"/>
      <c r="BJ1358" s="1329"/>
      <c r="BK1358" s="1329"/>
      <c r="BL1358" s="1318"/>
      <c r="BM1358" s="1318"/>
      <c r="BN1358" s="1318"/>
      <c r="BO1358" s="1318"/>
      <c r="BP1358" s="1318"/>
      <c r="BQ1358" s="1318"/>
      <c r="BR1358" s="1318"/>
      <c r="BS1358" s="1318"/>
      <c r="BT1358" s="1318"/>
      <c r="BU1358" s="1318"/>
      <c r="BV1358" s="1318"/>
      <c r="BW1358" s="1318"/>
      <c r="BX1358" s="1318"/>
      <c r="BY1358" s="1318"/>
      <c r="BZ1358" s="1318"/>
      <c r="CA1358" s="1318"/>
      <c r="CB1358" s="1318"/>
      <c r="CC1358" s="1318"/>
      <c r="CD1358" s="1318"/>
      <c r="CE1358" s="1318"/>
      <c r="CF1358" s="1318"/>
      <c r="CG1358" s="1318"/>
      <c r="CH1358" s="1378">
        <f t="shared" si="35"/>
        <v>0</v>
      </c>
    </row>
    <row r="1359" spans="1:86" ht="104.25" customHeight="1">
      <c r="A1359" s="1701"/>
      <c r="B1359" s="1718"/>
      <c r="C1359" s="584"/>
      <c r="D1359" s="2185"/>
      <c r="E1359" s="1649"/>
      <c r="F1359" s="1649"/>
      <c r="G1359" s="549"/>
      <c r="H1359" s="3090"/>
      <c r="I1359" s="1989">
        <v>258</v>
      </c>
      <c r="J1359" s="220">
        <v>21</v>
      </c>
      <c r="K1359" s="2145" t="s">
        <v>1760</v>
      </c>
      <c r="L1359" s="2153" t="s">
        <v>1761</v>
      </c>
      <c r="M1359" s="2305" t="s">
        <v>1762</v>
      </c>
      <c r="N1359" s="138"/>
      <c r="O1359" s="139"/>
      <c r="P1359" s="168"/>
      <c r="Q1359" s="138"/>
      <c r="R1359" s="291"/>
      <c r="S1359" s="140"/>
      <c r="T1359" s="183"/>
      <c r="U1359" s="139"/>
      <c r="V1359" s="168"/>
      <c r="W1359" s="138"/>
      <c r="X1359" s="291"/>
      <c r="Y1359" s="140"/>
      <c r="Z1359" s="2160"/>
      <c r="AA1359" s="261"/>
      <c r="AB1359" s="262"/>
      <c r="AC1359" s="926"/>
      <c r="AD1359" s="1830"/>
      <c r="AE1359" s="1317"/>
      <c r="AF1359" s="1362"/>
      <c r="AG1359" s="1318"/>
      <c r="AH1359" s="1318"/>
      <c r="AI1359" s="1318"/>
      <c r="AJ1359" s="1318"/>
      <c r="AK1359" s="1318"/>
      <c r="AL1359" s="1318"/>
      <c r="AM1359" s="1318"/>
      <c r="AN1359" s="1318"/>
      <c r="AO1359" s="1318"/>
      <c r="AP1359" s="1318"/>
      <c r="AQ1359" s="1318"/>
      <c r="AR1359" s="1318"/>
      <c r="AS1359" s="1318"/>
      <c r="AT1359" s="1318"/>
      <c r="AU1359" s="1318"/>
      <c r="AV1359" s="1318"/>
      <c r="AW1359" s="1318"/>
      <c r="AX1359" s="1318"/>
      <c r="AY1359" s="1318"/>
      <c r="AZ1359" s="1318"/>
      <c r="BA1359" s="1318"/>
      <c r="BB1359" s="1318"/>
      <c r="BC1359" s="1318"/>
      <c r="BD1359" s="1318"/>
      <c r="BE1359" s="1318"/>
      <c r="BF1359" s="1318"/>
      <c r="BG1359" s="1318"/>
      <c r="BH1359" s="1318"/>
      <c r="BI1359" s="1318"/>
      <c r="BJ1359" s="1318"/>
      <c r="BK1359" s="1318"/>
      <c r="BL1359" s="1318"/>
      <c r="BM1359" s="1318"/>
      <c r="BN1359" s="1318"/>
      <c r="BO1359" s="1318"/>
      <c r="BP1359" s="1318"/>
      <c r="BQ1359" s="1318"/>
      <c r="BR1359" s="1318"/>
      <c r="BS1359" s="1318"/>
      <c r="BT1359" s="1318"/>
      <c r="BU1359" s="1318"/>
      <c r="BV1359" s="1318"/>
      <c r="BW1359" s="1318"/>
      <c r="BX1359" s="1318"/>
      <c r="BY1359" s="1318"/>
      <c r="BZ1359" s="1318"/>
      <c r="CA1359" s="1318"/>
      <c r="CB1359" s="1318"/>
      <c r="CC1359" s="1318"/>
      <c r="CD1359" s="1318"/>
      <c r="CE1359" s="1318"/>
      <c r="CF1359" s="1318"/>
      <c r="CG1359" s="1318"/>
      <c r="CH1359" s="1378">
        <f t="shared" si="35"/>
        <v>0</v>
      </c>
    </row>
    <row r="1360" spans="1:86" ht="34.5" customHeight="1">
      <c r="A1360" s="1701"/>
      <c r="B1360" s="1718"/>
      <c r="C1360" s="584"/>
      <c r="D1360" s="2185"/>
      <c r="E1360" s="1649"/>
      <c r="F1360" s="1649"/>
      <c r="G1360" s="549"/>
      <c r="H1360" s="3090"/>
      <c r="I1360" s="1989"/>
      <c r="J1360" s="220"/>
      <c r="K1360" s="2145"/>
      <c r="L1360" s="2153"/>
      <c r="M1360" s="2305"/>
      <c r="N1360" s="138"/>
      <c r="O1360" s="139"/>
      <c r="P1360" s="168"/>
      <c r="Q1360" s="138"/>
      <c r="R1360" s="291"/>
      <c r="S1360" s="140"/>
      <c r="T1360" s="183"/>
      <c r="U1360" s="139"/>
      <c r="V1360" s="168"/>
      <c r="W1360" s="138"/>
      <c r="X1360" s="291"/>
      <c r="Y1360" s="140"/>
      <c r="Z1360" s="2160"/>
      <c r="AA1360" s="261"/>
      <c r="AB1360" s="262"/>
      <c r="AC1360" s="926"/>
      <c r="AD1360" s="1830"/>
      <c r="AE1360" s="1317"/>
      <c r="AF1360" s="1362"/>
      <c r="AG1360" s="1318"/>
      <c r="AH1360" s="1318"/>
      <c r="AI1360" s="1318"/>
      <c r="AJ1360" s="1318"/>
      <c r="AK1360" s="1318"/>
      <c r="AL1360" s="1318"/>
      <c r="AM1360" s="1318"/>
      <c r="AN1360" s="1318"/>
      <c r="AO1360" s="1318"/>
      <c r="AP1360" s="1318"/>
      <c r="AQ1360" s="1318"/>
      <c r="AR1360" s="1318"/>
      <c r="AS1360" s="1318"/>
      <c r="AT1360" s="1318"/>
      <c r="AU1360" s="1318"/>
      <c r="AV1360" s="1318"/>
      <c r="AW1360" s="1318"/>
      <c r="AX1360" s="1318"/>
      <c r="AY1360" s="1318"/>
      <c r="AZ1360" s="1318"/>
      <c r="BA1360" s="1318"/>
      <c r="BB1360" s="1318"/>
      <c r="BC1360" s="1318"/>
      <c r="BD1360" s="1318"/>
      <c r="BE1360" s="1318"/>
      <c r="BF1360" s="1318"/>
      <c r="BG1360" s="1318"/>
      <c r="BH1360" s="1318"/>
      <c r="BI1360" s="1318"/>
      <c r="BJ1360" s="1318"/>
      <c r="BK1360" s="1318"/>
      <c r="BL1360" s="1318"/>
      <c r="BM1360" s="1318"/>
      <c r="BN1360" s="1318"/>
      <c r="BO1360" s="1318"/>
      <c r="BP1360" s="1318"/>
      <c r="BQ1360" s="1318"/>
      <c r="BR1360" s="1318"/>
      <c r="BS1360" s="1318"/>
      <c r="BT1360" s="1318"/>
      <c r="BU1360" s="1318"/>
      <c r="BV1360" s="1318"/>
      <c r="BW1360" s="1318"/>
      <c r="BX1360" s="1318"/>
      <c r="BY1360" s="1318"/>
      <c r="BZ1360" s="1318"/>
      <c r="CA1360" s="1318"/>
      <c r="CB1360" s="1318"/>
      <c r="CC1360" s="1318"/>
      <c r="CD1360" s="1318"/>
      <c r="CE1360" s="1318"/>
      <c r="CF1360" s="1318"/>
      <c r="CG1360" s="1318"/>
      <c r="CH1360" s="1378">
        <f t="shared" si="35"/>
        <v>0</v>
      </c>
    </row>
    <row r="1361" spans="1:87" ht="30.75" customHeight="1">
      <c r="A1361" s="1701"/>
      <c r="B1361" s="1718"/>
      <c r="C1361" s="584"/>
      <c r="D1361" s="2185"/>
      <c r="E1361" s="1649"/>
      <c r="F1361" s="1649"/>
      <c r="G1361" s="549"/>
      <c r="H1361" s="2211"/>
      <c r="I1361" s="1989"/>
      <c r="J1361" s="220"/>
      <c r="K1361" s="2145"/>
      <c r="L1361" s="2153"/>
      <c r="M1361" s="2305"/>
      <c r="N1361" s="138"/>
      <c r="O1361" s="139"/>
      <c r="P1361" s="168"/>
      <c r="Q1361" s="138"/>
      <c r="R1361" s="139"/>
      <c r="S1361" s="140"/>
      <c r="T1361" s="183"/>
      <c r="U1361" s="139"/>
      <c r="V1361" s="168"/>
      <c r="W1361" s="138"/>
      <c r="X1361" s="139"/>
      <c r="Y1361" s="140"/>
      <c r="Z1361" s="2160"/>
      <c r="AA1361" s="734"/>
      <c r="AB1361" s="728"/>
      <c r="AC1361" s="926"/>
      <c r="AD1361" s="1830"/>
      <c r="AE1361" s="1317"/>
      <c r="AF1361" s="1362"/>
      <c r="AG1361" s="1318"/>
      <c r="AH1361" s="1318"/>
      <c r="AI1361" s="1318"/>
      <c r="AJ1361" s="1318"/>
      <c r="AK1361" s="1318"/>
      <c r="AL1361" s="1318"/>
      <c r="AM1361" s="1318"/>
      <c r="AN1361" s="1318"/>
      <c r="AO1361" s="1318"/>
      <c r="AP1361" s="1318"/>
      <c r="AQ1361" s="1318"/>
      <c r="AR1361" s="1318"/>
      <c r="AS1361" s="1318"/>
      <c r="AT1361" s="1318"/>
      <c r="AU1361" s="1318"/>
      <c r="AV1361" s="1318"/>
      <c r="AW1361" s="1318"/>
      <c r="AX1361" s="1318"/>
      <c r="AY1361" s="1318"/>
      <c r="AZ1361" s="1318"/>
      <c r="BA1361" s="1318"/>
      <c r="BB1361" s="1318"/>
      <c r="BC1361" s="1318"/>
      <c r="BD1361" s="1318"/>
      <c r="BE1361" s="1318"/>
      <c r="BF1361" s="1318"/>
      <c r="BG1361" s="1318"/>
      <c r="BH1361" s="1318"/>
      <c r="BI1361" s="1318"/>
      <c r="BJ1361" s="1318"/>
      <c r="BK1361" s="1318"/>
      <c r="BL1361" s="1318"/>
      <c r="BM1361" s="1318"/>
      <c r="BN1361" s="1318"/>
      <c r="BO1361" s="1318"/>
      <c r="BP1361" s="1318"/>
      <c r="BQ1361" s="1318"/>
      <c r="BR1361" s="1318"/>
      <c r="BS1361" s="1318"/>
      <c r="BT1361" s="1318"/>
      <c r="BU1361" s="1318"/>
      <c r="BV1361" s="1318"/>
      <c r="BW1361" s="1318"/>
      <c r="BX1361" s="1318"/>
      <c r="BY1361" s="1318"/>
      <c r="BZ1361" s="1318"/>
      <c r="CA1361" s="1318"/>
      <c r="CB1361" s="1318"/>
      <c r="CC1361" s="1318"/>
      <c r="CD1361" s="1318"/>
      <c r="CE1361" s="1318"/>
      <c r="CF1361" s="1318"/>
      <c r="CG1361" s="1318"/>
      <c r="CH1361" s="1378">
        <f t="shared" si="35"/>
        <v>0</v>
      </c>
    </row>
    <row r="1362" spans="1:87" ht="39" customHeight="1" thickBot="1">
      <c r="A1362" s="2400"/>
      <c r="B1362" s="3117" t="s">
        <v>2484</v>
      </c>
      <c r="C1362" s="3117"/>
      <c r="D1362" s="3117"/>
      <c r="E1362" s="3117"/>
      <c r="F1362" s="3117"/>
      <c r="G1362" s="3117"/>
      <c r="H1362" s="3117"/>
      <c r="I1362" s="3117"/>
      <c r="J1362" s="3117"/>
      <c r="K1362" s="3117"/>
      <c r="L1362" s="3117"/>
      <c r="M1362" s="3117"/>
      <c r="N1362" s="3117"/>
      <c r="O1362" s="3117"/>
      <c r="P1362" s="3117"/>
      <c r="Q1362" s="3117"/>
      <c r="R1362" s="3117"/>
      <c r="S1362" s="3117"/>
      <c r="T1362" s="3117"/>
      <c r="U1362" s="3117"/>
      <c r="V1362" s="3117"/>
      <c r="W1362" s="3117"/>
      <c r="X1362" s="3117"/>
      <c r="Y1362" s="3117"/>
      <c r="Z1362" s="3117"/>
      <c r="AA1362" s="3118"/>
      <c r="AB1362" s="2582"/>
      <c r="AC1362" s="2583"/>
      <c r="AD1362" s="2584">
        <f>+SUM(AD1351:AD1361)</f>
        <v>97500</v>
      </c>
      <c r="AE1362" s="1317"/>
      <c r="AF1362" s="1362"/>
      <c r="AG1362" s="1318"/>
      <c r="AH1362" s="1318"/>
      <c r="AI1362" s="1318"/>
      <c r="AJ1362" s="1318"/>
      <c r="AK1362" s="1318"/>
      <c r="AL1362" s="1318"/>
      <c r="AM1362" s="1318"/>
      <c r="AN1362" s="1318"/>
      <c r="AO1362" s="1318"/>
      <c r="AP1362" s="1318"/>
      <c r="AQ1362" s="1318"/>
      <c r="AR1362" s="1318"/>
      <c r="AS1362" s="1318"/>
      <c r="AT1362" s="1318"/>
      <c r="AU1362" s="1318"/>
      <c r="AV1362" s="1318"/>
      <c r="AW1362" s="1318"/>
      <c r="AX1362" s="1318"/>
      <c r="AY1362" s="1318"/>
      <c r="AZ1362" s="1318"/>
      <c r="BA1362" s="1318"/>
      <c r="BB1362" s="1318"/>
      <c r="BC1362" s="1318"/>
      <c r="BD1362" s="1318"/>
      <c r="BE1362" s="1318"/>
      <c r="BF1362" s="1318"/>
      <c r="BG1362" s="1318"/>
      <c r="BH1362" s="1318"/>
      <c r="BI1362" s="1318"/>
      <c r="BJ1362" s="1318"/>
      <c r="BK1362" s="1318"/>
      <c r="BL1362" s="1318"/>
      <c r="BM1362" s="1318"/>
      <c r="BN1362" s="1318"/>
      <c r="BO1362" s="1318"/>
      <c r="BP1362" s="1318"/>
      <c r="BQ1362" s="1318"/>
      <c r="BR1362" s="1318"/>
      <c r="BS1362" s="1318"/>
      <c r="BT1362" s="1318"/>
      <c r="BU1362" s="1318"/>
      <c r="BV1362" s="1318"/>
      <c r="BW1362" s="1318"/>
      <c r="BX1362" s="1318"/>
      <c r="BY1362" s="1318"/>
      <c r="BZ1362" s="1318"/>
      <c r="CA1362" s="1318"/>
      <c r="CB1362" s="1318"/>
      <c r="CC1362" s="1318"/>
      <c r="CD1362" s="1318"/>
      <c r="CE1362" s="1318"/>
      <c r="CF1362" s="1318"/>
      <c r="CG1362" s="1318"/>
      <c r="CH1362" s="1378">
        <f t="shared" si="35"/>
        <v>0</v>
      </c>
    </row>
    <row r="1363" spans="1:87" ht="45" customHeight="1">
      <c r="A1363" s="1701">
        <v>31</v>
      </c>
      <c r="B1363" s="1683">
        <v>4</v>
      </c>
      <c r="C1363" s="3161" t="s">
        <v>1763</v>
      </c>
      <c r="D1363" s="658" t="s">
        <v>622</v>
      </c>
      <c r="E1363" s="3161" t="s">
        <v>1764</v>
      </c>
      <c r="F1363" s="3161" t="s">
        <v>1765</v>
      </c>
      <c r="G1363" s="2209" t="s">
        <v>1766</v>
      </c>
      <c r="H1363" s="3100" t="s">
        <v>2577</v>
      </c>
      <c r="I1363" s="2000">
        <v>259</v>
      </c>
      <c r="J1363" s="2272">
        <v>22</v>
      </c>
      <c r="K1363" s="3103" t="s">
        <v>1767</v>
      </c>
      <c r="L1363" s="3206" t="s">
        <v>1768</v>
      </c>
      <c r="M1363" s="3207" t="s">
        <v>1769</v>
      </c>
      <c r="N1363" s="138"/>
      <c r="O1363" s="139"/>
      <c r="P1363" s="168"/>
      <c r="Q1363" s="138"/>
      <c r="R1363" s="139"/>
      <c r="S1363" s="140"/>
      <c r="T1363" s="183"/>
      <c r="U1363" s="139"/>
      <c r="V1363" s="293"/>
      <c r="W1363" s="138"/>
      <c r="X1363" s="139"/>
      <c r="Y1363" s="140"/>
      <c r="Z1363" s="2160"/>
      <c r="AA1363" s="261"/>
      <c r="AB1363" s="262"/>
      <c r="AC1363" s="1173"/>
      <c r="AD1363" s="1830"/>
      <c r="AE1363" s="1317"/>
      <c r="AF1363" s="1362"/>
      <c r="AG1363" s="1318"/>
      <c r="AH1363" s="1318"/>
      <c r="AI1363" s="1318"/>
      <c r="AJ1363" s="1318"/>
      <c r="AK1363" s="1318"/>
      <c r="AL1363" s="1318"/>
      <c r="AM1363" s="1318"/>
      <c r="AN1363" s="1318"/>
      <c r="AO1363" s="1318"/>
      <c r="AP1363" s="1318"/>
      <c r="AQ1363" s="1318"/>
      <c r="AR1363" s="1318"/>
      <c r="AS1363" s="1318"/>
      <c r="AT1363" s="1318"/>
      <c r="AU1363" s="1318"/>
      <c r="AV1363" s="1318"/>
      <c r="AW1363" s="1318"/>
      <c r="AX1363" s="1318"/>
      <c r="AY1363" s="1318"/>
      <c r="AZ1363" s="1318"/>
      <c r="BA1363" s="1318"/>
      <c r="BB1363" s="1318"/>
      <c r="BC1363" s="1318"/>
      <c r="BD1363" s="1318"/>
      <c r="BE1363" s="1318"/>
      <c r="BF1363" s="1318"/>
      <c r="BG1363" s="1318"/>
      <c r="BH1363" s="1318"/>
      <c r="BI1363" s="1318"/>
      <c r="BJ1363" s="1318"/>
      <c r="BK1363" s="1318"/>
      <c r="BL1363" s="1318"/>
      <c r="BM1363" s="1318"/>
      <c r="BN1363" s="1318"/>
      <c r="BO1363" s="1318"/>
      <c r="BP1363" s="1318"/>
      <c r="BQ1363" s="1318"/>
      <c r="BR1363" s="1318"/>
      <c r="BS1363" s="1318"/>
      <c r="BT1363" s="1318"/>
      <c r="BU1363" s="1318"/>
      <c r="BV1363" s="1318"/>
      <c r="BW1363" s="1318"/>
      <c r="BX1363" s="1318"/>
      <c r="BY1363" s="1318"/>
      <c r="BZ1363" s="1318"/>
      <c r="CA1363" s="1318"/>
      <c r="CB1363" s="1318"/>
      <c r="CC1363" s="1318"/>
      <c r="CD1363" s="1318"/>
      <c r="CE1363" s="1318"/>
      <c r="CF1363" s="1318"/>
      <c r="CG1363" s="1318"/>
      <c r="CH1363" s="1378">
        <f t="shared" si="35"/>
        <v>0</v>
      </c>
    </row>
    <row r="1364" spans="1:87" ht="92.25" customHeight="1">
      <c r="A1364" s="1701"/>
      <c r="B1364" s="1683"/>
      <c r="C1364" s="3140"/>
      <c r="D1364" s="3140" t="s">
        <v>1770</v>
      </c>
      <c r="E1364" s="3140"/>
      <c r="F1364" s="3140"/>
      <c r="G1364" s="2210"/>
      <c r="H1364" s="3096"/>
      <c r="I1364" s="2000"/>
      <c r="J1364" s="2272"/>
      <c r="K1364" s="3104"/>
      <c r="L1364" s="3105"/>
      <c r="M1364" s="3106"/>
      <c r="N1364" s="138"/>
      <c r="O1364" s="139"/>
      <c r="P1364" s="168"/>
      <c r="Q1364" s="138"/>
      <c r="R1364" s="139"/>
      <c r="S1364" s="140"/>
      <c r="T1364" s="183"/>
      <c r="U1364" s="139"/>
      <c r="V1364" s="293"/>
      <c r="W1364" s="138"/>
      <c r="X1364" s="139"/>
      <c r="Y1364" s="140"/>
      <c r="Z1364" s="2160"/>
      <c r="AA1364" s="261"/>
      <c r="AB1364" s="262"/>
      <c r="AC1364" s="1173"/>
      <c r="AD1364" s="1830"/>
      <c r="AE1364" s="1317"/>
      <c r="AF1364" s="1362"/>
      <c r="AG1364" s="1318"/>
      <c r="AH1364" s="1318"/>
      <c r="AI1364" s="1318"/>
      <c r="AJ1364" s="1318"/>
      <c r="AK1364" s="1318"/>
      <c r="AL1364" s="1318"/>
      <c r="AM1364" s="1318"/>
      <c r="AN1364" s="1318"/>
      <c r="AO1364" s="1318"/>
      <c r="AP1364" s="1318"/>
      <c r="AQ1364" s="1318"/>
      <c r="AR1364" s="1318"/>
      <c r="AS1364" s="1318"/>
      <c r="AT1364" s="1318"/>
      <c r="AU1364" s="1318"/>
      <c r="AV1364" s="1318"/>
      <c r="AW1364" s="1318"/>
      <c r="AX1364" s="1318"/>
      <c r="AY1364" s="1318"/>
      <c r="AZ1364" s="1318"/>
      <c r="BA1364" s="1318"/>
      <c r="BB1364" s="1318"/>
      <c r="BC1364" s="1318"/>
      <c r="BD1364" s="1318"/>
      <c r="BE1364" s="1318"/>
      <c r="BF1364" s="1318"/>
      <c r="BG1364" s="1318"/>
      <c r="BH1364" s="1318"/>
      <c r="BI1364" s="1318"/>
      <c r="BJ1364" s="1318"/>
      <c r="BK1364" s="1318"/>
      <c r="BL1364" s="1318"/>
      <c r="BM1364" s="1318"/>
      <c r="BN1364" s="1318"/>
      <c r="BO1364" s="1318"/>
      <c r="BP1364" s="1318"/>
      <c r="BQ1364" s="1318"/>
      <c r="BR1364" s="1318"/>
      <c r="BS1364" s="1318"/>
      <c r="BT1364" s="1318"/>
      <c r="BU1364" s="1318"/>
      <c r="BV1364" s="1318"/>
      <c r="BW1364" s="1318"/>
      <c r="BX1364" s="1318"/>
      <c r="BY1364" s="1318"/>
      <c r="BZ1364" s="1318"/>
      <c r="CA1364" s="1318"/>
      <c r="CB1364" s="1318"/>
      <c r="CC1364" s="1318"/>
      <c r="CD1364" s="1318"/>
      <c r="CE1364" s="1318"/>
      <c r="CF1364" s="1318"/>
      <c r="CG1364" s="1318"/>
      <c r="CH1364" s="1378">
        <f t="shared" si="35"/>
        <v>0</v>
      </c>
    </row>
    <row r="1365" spans="1:87" ht="60" customHeight="1">
      <c r="A1365" s="1701"/>
      <c r="B1365" s="1683"/>
      <c r="C1365" s="3140"/>
      <c r="D1365" s="3140"/>
      <c r="E1365" s="3140"/>
      <c r="F1365" s="3140"/>
      <c r="G1365" s="2210"/>
      <c r="H1365" s="3096"/>
      <c r="I1365" s="2000"/>
      <c r="J1365" s="2272"/>
      <c r="K1365" s="3162"/>
      <c r="L1365" s="2174"/>
      <c r="M1365" s="3163"/>
      <c r="N1365" s="142"/>
      <c r="O1365" s="143"/>
      <c r="P1365" s="146"/>
      <c r="Q1365" s="142"/>
      <c r="R1365" s="143"/>
      <c r="S1365" s="144"/>
      <c r="T1365" s="145"/>
      <c r="U1365" s="143"/>
      <c r="V1365" s="146"/>
      <c r="W1365" s="142"/>
      <c r="X1365" s="143"/>
      <c r="Y1365" s="144"/>
      <c r="Z1365" s="2193"/>
      <c r="AA1365" s="798"/>
      <c r="AB1365" s="799"/>
      <c r="AC1365" s="561"/>
      <c r="AD1365" s="1831"/>
      <c r="AE1365" s="1317"/>
      <c r="AF1365" s="1362"/>
      <c r="AG1365" s="1318"/>
      <c r="AH1365" s="1318"/>
      <c r="AI1365" s="1318"/>
      <c r="AJ1365" s="1318"/>
      <c r="AK1365" s="1318"/>
      <c r="AL1365" s="1318"/>
      <c r="AM1365" s="1318"/>
      <c r="AN1365" s="1318"/>
      <c r="AO1365" s="1318"/>
      <c r="AP1365" s="1318"/>
      <c r="AQ1365" s="1318"/>
      <c r="AR1365" s="1318"/>
      <c r="AS1365" s="1318"/>
      <c r="AT1365" s="1318"/>
      <c r="AU1365" s="1318"/>
      <c r="AV1365" s="1318"/>
      <c r="AW1365" s="1318"/>
      <c r="AX1365" s="1318"/>
      <c r="AY1365" s="1318"/>
      <c r="AZ1365" s="1318"/>
      <c r="BA1365" s="1318"/>
      <c r="BB1365" s="1318"/>
      <c r="BC1365" s="1318"/>
      <c r="BD1365" s="1318"/>
      <c r="BE1365" s="1318"/>
      <c r="BF1365" s="1318"/>
      <c r="BG1365" s="1318"/>
      <c r="BH1365" s="1318"/>
      <c r="BI1365" s="1318"/>
      <c r="BJ1365" s="1318"/>
      <c r="BK1365" s="1318"/>
      <c r="BL1365" s="1318"/>
      <c r="BM1365" s="1318"/>
      <c r="BN1365" s="1318"/>
      <c r="BO1365" s="1318"/>
      <c r="BP1365" s="1318"/>
      <c r="BQ1365" s="1318"/>
      <c r="BR1365" s="1318"/>
      <c r="BS1365" s="1318"/>
      <c r="BT1365" s="1318"/>
      <c r="BU1365" s="1318"/>
      <c r="BV1365" s="1318"/>
      <c r="BW1365" s="1318"/>
      <c r="BX1365" s="1318"/>
      <c r="BY1365" s="1318"/>
      <c r="BZ1365" s="1318"/>
      <c r="CA1365" s="1318"/>
      <c r="CB1365" s="1318"/>
      <c r="CC1365" s="1318"/>
      <c r="CD1365" s="1318"/>
      <c r="CE1365" s="1318"/>
      <c r="CF1365" s="1318"/>
      <c r="CG1365" s="1318"/>
      <c r="CH1365" s="1378">
        <f t="shared" si="35"/>
        <v>0</v>
      </c>
    </row>
    <row r="1366" spans="1:87" ht="102" customHeight="1">
      <c r="A1366" s="1712"/>
      <c r="B1366" s="1720"/>
      <c r="C1366" s="3140"/>
      <c r="D1366" s="242" t="s">
        <v>631</v>
      </c>
      <c r="E1366" s="3140"/>
      <c r="F1366" s="3140"/>
      <c r="G1366" s="2210"/>
      <c r="H1366" s="3096"/>
      <c r="I1366" s="1586">
        <v>260</v>
      </c>
      <c r="J1366" s="783">
        <v>23</v>
      </c>
      <c r="K1366" s="3532" t="s">
        <v>1771</v>
      </c>
      <c r="L1366" s="2330" t="s">
        <v>1772</v>
      </c>
      <c r="M1366" s="203" t="s">
        <v>1773</v>
      </c>
      <c r="N1366" s="138"/>
      <c r="O1366" s="139"/>
      <c r="P1366" s="168"/>
      <c r="Q1366" s="138"/>
      <c r="R1366" s="139"/>
      <c r="S1366" s="140"/>
      <c r="T1366" s="788"/>
      <c r="U1366" s="291"/>
      <c r="V1366" s="293"/>
      <c r="W1366" s="138"/>
      <c r="X1366" s="139"/>
      <c r="Y1366" s="140"/>
      <c r="Z1366" s="3445" t="s">
        <v>2638</v>
      </c>
      <c r="AA1366" s="2563">
        <v>287</v>
      </c>
      <c r="AB1366" s="1216">
        <v>2876</v>
      </c>
      <c r="AC1366" s="2889" t="s">
        <v>383</v>
      </c>
      <c r="AD1366" s="2581"/>
      <c r="AE1366" s="1340"/>
      <c r="AF1366" s="1494"/>
      <c r="AG1366" s="1332"/>
      <c r="AH1366" s="1332"/>
      <c r="AI1366" s="1332"/>
      <c r="AJ1366" s="1332"/>
      <c r="AK1366" s="1332"/>
      <c r="AL1366" s="1332"/>
      <c r="AM1366" s="1318"/>
      <c r="AN1366" s="1318"/>
      <c r="AO1366" s="1318"/>
      <c r="AP1366" s="1318"/>
      <c r="AQ1366" s="1318"/>
      <c r="AR1366" s="1318"/>
      <c r="AS1366" s="1318"/>
      <c r="AT1366" s="1318"/>
      <c r="AU1366" s="1318"/>
      <c r="AV1366" s="1318"/>
      <c r="AW1366" s="1318"/>
      <c r="AX1366" s="1318"/>
      <c r="AY1366" s="1318"/>
      <c r="AZ1366" s="1329">
        <f>+AD1366</f>
        <v>0</v>
      </c>
      <c r="BA1366" s="1318"/>
      <c r="BB1366" s="1329"/>
      <c r="BC1366" s="1318"/>
      <c r="BD1366" s="1318"/>
      <c r="BE1366" s="1318"/>
      <c r="BF1366" s="1318"/>
      <c r="BG1366" s="1318"/>
      <c r="BH1366" s="1318"/>
      <c r="BI1366" s="1318"/>
      <c r="BJ1366" s="1318"/>
      <c r="BK1366" s="1318"/>
      <c r="BL1366" s="1318"/>
      <c r="BM1366" s="1318"/>
      <c r="BN1366" s="1318"/>
      <c r="BO1366" s="1318"/>
      <c r="BP1366" s="1318"/>
      <c r="BQ1366" s="1318"/>
      <c r="BR1366" s="1318"/>
      <c r="BS1366" s="1318"/>
      <c r="BT1366" s="1318"/>
      <c r="BU1366" s="1318"/>
      <c r="BV1366" s="1318"/>
      <c r="BW1366" s="1318"/>
      <c r="BX1366" s="1318"/>
      <c r="BY1366" s="1318"/>
      <c r="BZ1366" s="1318"/>
      <c r="CA1366" s="1318"/>
      <c r="CB1366" s="1318"/>
      <c r="CC1366" s="1318"/>
      <c r="CD1366" s="1318"/>
      <c r="CE1366" s="1318"/>
      <c r="CF1366" s="1318"/>
      <c r="CG1366" s="1318"/>
      <c r="CH1366" s="1378">
        <f t="shared" si="35"/>
        <v>0</v>
      </c>
    </row>
    <row r="1367" spans="1:87" ht="54" customHeight="1">
      <c r="A1367" s="1701"/>
      <c r="B1367" s="1718"/>
      <c r="C1367" s="3140"/>
      <c r="D1367" s="3140" t="s">
        <v>1774</v>
      </c>
      <c r="E1367" s="3140"/>
      <c r="F1367" s="3140"/>
      <c r="G1367" s="2210"/>
      <c r="H1367" s="3096"/>
      <c r="I1367" s="1585"/>
      <c r="J1367" s="272"/>
      <c r="K1367" s="3533"/>
      <c r="L1367" s="2523"/>
      <c r="M1367" s="1311"/>
      <c r="N1367" s="142"/>
      <c r="O1367" s="143"/>
      <c r="P1367" s="146"/>
      <c r="Q1367" s="142"/>
      <c r="R1367" s="143"/>
      <c r="S1367" s="144"/>
      <c r="T1367" s="145"/>
      <c r="U1367" s="143"/>
      <c r="V1367" s="146"/>
      <c r="W1367" s="142"/>
      <c r="X1367" s="143"/>
      <c r="Y1367" s="144"/>
      <c r="Z1367" s="3534"/>
      <c r="AA1367" s="2563"/>
      <c r="AB1367" s="1216"/>
      <c r="AC1367" s="1219"/>
      <c r="AD1367" s="2581"/>
      <c r="AE1367" s="1340"/>
      <c r="AF1367" s="1494"/>
      <c r="AG1367" s="1332"/>
      <c r="AH1367" s="1332"/>
      <c r="AI1367" s="1332"/>
      <c r="AJ1367" s="1332"/>
      <c r="AK1367" s="1332"/>
      <c r="AL1367" s="1332"/>
      <c r="AM1367" s="1318"/>
      <c r="AN1367" s="1318"/>
      <c r="AO1367" s="1318"/>
      <c r="AP1367" s="1318"/>
      <c r="AQ1367" s="1318"/>
      <c r="AR1367" s="1318"/>
      <c r="AS1367" s="1318"/>
      <c r="AT1367" s="1318"/>
      <c r="AU1367" s="1318"/>
      <c r="AV1367" s="1318"/>
      <c r="AW1367" s="1318"/>
      <c r="AX1367" s="1318"/>
      <c r="AY1367" s="1318"/>
      <c r="AZ1367" s="1318"/>
      <c r="BA1367" s="1318"/>
      <c r="BB1367" s="1318"/>
      <c r="BC1367" s="1318"/>
      <c r="BD1367" s="1318"/>
      <c r="BE1367" s="1318"/>
      <c r="BF1367" s="1318"/>
      <c r="BG1367" s="1318"/>
      <c r="BH1367" s="1318"/>
      <c r="BI1367" s="1318"/>
      <c r="BJ1367" s="1318"/>
      <c r="BK1367" s="1318"/>
      <c r="BL1367" s="1318"/>
      <c r="BM1367" s="1318"/>
      <c r="BN1367" s="1318"/>
      <c r="BO1367" s="1318"/>
      <c r="BP1367" s="1318"/>
      <c r="BQ1367" s="1318"/>
      <c r="BR1367" s="1318"/>
      <c r="BS1367" s="1318"/>
      <c r="BT1367" s="1318"/>
      <c r="BU1367" s="1318"/>
      <c r="BV1367" s="1318"/>
      <c r="BW1367" s="1318"/>
      <c r="BX1367" s="1318"/>
      <c r="BY1367" s="1318"/>
      <c r="BZ1367" s="1318"/>
      <c r="CA1367" s="1318"/>
      <c r="CB1367" s="1318"/>
      <c r="CC1367" s="1318"/>
      <c r="CD1367" s="1318"/>
      <c r="CE1367" s="1318"/>
      <c r="CF1367" s="1318"/>
      <c r="CG1367" s="1318"/>
      <c r="CH1367" s="1378">
        <f t="shared" si="35"/>
        <v>0</v>
      </c>
    </row>
    <row r="1368" spans="1:87" ht="115.5" customHeight="1">
      <c r="A1368" s="1701"/>
      <c r="B1368" s="1718"/>
      <c r="C1368" s="3140"/>
      <c r="D1368" s="3140"/>
      <c r="E1368" s="2204"/>
      <c r="F1368" s="3140"/>
      <c r="G1368" s="2210"/>
      <c r="H1368" s="2155"/>
      <c r="I1368" s="1989">
        <v>261</v>
      </c>
      <c r="J1368" s="220">
        <v>24</v>
      </c>
      <c r="K1368" s="2932" t="s">
        <v>1775</v>
      </c>
      <c r="L1368" s="2153" t="s">
        <v>1776</v>
      </c>
      <c r="M1368" s="2305" t="s">
        <v>1777</v>
      </c>
      <c r="N1368" s="138"/>
      <c r="O1368" s="139"/>
      <c r="P1368" s="168"/>
      <c r="Q1368" s="345"/>
      <c r="R1368" s="147"/>
      <c r="S1368" s="292"/>
      <c r="T1368" s="183"/>
      <c r="U1368" s="139"/>
      <c r="V1368" s="168"/>
      <c r="W1368" s="345"/>
      <c r="X1368" s="147"/>
      <c r="Y1368" s="292"/>
      <c r="Z1368" s="2160"/>
      <c r="AA1368" s="2127"/>
      <c r="AB1368" s="2128"/>
      <c r="AC1368" s="2579"/>
      <c r="AD1368" s="2575"/>
      <c r="AE1368" s="1317"/>
      <c r="AF1368" s="1362"/>
      <c r="AG1368" s="1318"/>
      <c r="AH1368" s="1318"/>
      <c r="AI1368" s="1318"/>
      <c r="AJ1368" s="1318"/>
      <c r="AK1368" s="1318"/>
      <c r="AL1368" s="1318"/>
      <c r="AM1368" s="1318"/>
      <c r="AN1368" s="1318"/>
      <c r="AO1368" s="1318"/>
      <c r="AP1368" s="1318"/>
      <c r="AQ1368" s="1318"/>
      <c r="AR1368" s="1318"/>
      <c r="AS1368" s="1318"/>
      <c r="AT1368" s="1318"/>
      <c r="AU1368" s="1318"/>
      <c r="AV1368" s="1318"/>
      <c r="AW1368" s="1318"/>
      <c r="AX1368" s="1318"/>
      <c r="AY1368" s="1318"/>
      <c r="AZ1368" s="1318"/>
      <c r="BA1368" s="1318"/>
      <c r="BB1368" s="1318"/>
      <c r="BC1368" s="1318"/>
      <c r="BD1368" s="1318"/>
      <c r="BE1368" s="1318"/>
      <c r="BF1368" s="1318"/>
      <c r="BG1368" s="1318"/>
      <c r="BH1368" s="1318"/>
      <c r="BI1368" s="1318"/>
      <c r="BJ1368" s="1318"/>
      <c r="BK1368" s="1318"/>
      <c r="BL1368" s="1318"/>
      <c r="BM1368" s="1318"/>
      <c r="BN1368" s="1318"/>
      <c r="BO1368" s="1318"/>
      <c r="BP1368" s="1318"/>
      <c r="BQ1368" s="1318"/>
      <c r="BR1368" s="1318"/>
      <c r="BS1368" s="1318"/>
      <c r="BT1368" s="1318"/>
      <c r="BU1368" s="1318"/>
      <c r="BV1368" s="1318"/>
      <c r="BW1368" s="1318"/>
      <c r="BX1368" s="1318"/>
      <c r="BY1368" s="1318"/>
      <c r="BZ1368" s="1318"/>
      <c r="CA1368" s="1318"/>
      <c r="CB1368" s="1318"/>
      <c r="CC1368" s="1318"/>
      <c r="CD1368" s="1318"/>
      <c r="CE1368" s="1318"/>
      <c r="CF1368" s="1318"/>
      <c r="CG1368" s="1318"/>
      <c r="CH1368" s="1378">
        <f t="shared" si="35"/>
        <v>0</v>
      </c>
    </row>
    <row r="1369" spans="1:87" ht="115.5" customHeight="1">
      <c r="A1369" s="1701"/>
      <c r="B1369" s="1718"/>
      <c r="C1369" s="3140"/>
      <c r="D1369" s="2204"/>
      <c r="E1369" s="2204"/>
      <c r="F1369" s="3140"/>
      <c r="G1369" s="2210"/>
      <c r="H1369" s="2155"/>
      <c r="I1369" s="1989"/>
      <c r="J1369" s="220"/>
      <c r="K1369" s="2932" t="s">
        <v>2639</v>
      </c>
      <c r="L1369" s="2153"/>
      <c r="M1369" s="2305"/>
      <c r="N1369" s="138"/>
      <c r="O1369" s="139"/>
      <c r="P1369" s="168"/>
      <c r="Q1369" s="345"/>
      <c r="R1369" s="147"/>
      <c r="S1369" s="292"/>
      <c r="T1369" s="183"/>
      <c r="U1369" s="139"/>
      <c r="V1369" s="168"/>
      <c r="W1369" s="345"/>
      <c r="X1369" s="147"/>
      <c r="Y1369" s="292"/>
      <c r="Z1369" s="2160"/>
      <c r="AA1369" s="261"/>
      <c r="AB1369" s="262"/>
      <c r="AC1369" s="926"/>
      <c r="AD1369" s="1830"/>
      <c r="AE1369" s="1317"/>
      <c r="AF1369" s="1362"/>
      <c r="AG1369" s="1318"/>
      <c r="AH1369" s="1318"/>
      <c r="AI1369" s="1318"/>
      <c r="AJ1369" s="1318"/>
      <c r="AK1369" s="1318"/>
      <c r="AL1369" s="1318"/>
      <c r="AM1369" s="1318"/>
      <c r="AN1369" s="1318"/>
      <c r="AO1369" s="1318"/>
      <c r="AP1369" s="1318"/>
      <c r="AQ1369" s="1318"/>
      <c r="AR1369" s="1318"/>
      <c r="AS1369" s="1318"/>
      <c r="AT1369" s="1318"/>
      <c r="AU1369" s="1318"/>
      <c r="AV1369" s="1318"/>
      <c r="AW1369" s="1318"/>
      <c r="AX1369" s="1318"/>
      <c r="AY1369" s="1318"/>
      <c r="AZ1369" s="1318"/>
      <c r="BA1369" s="1318"/>
      <c r="BB1369" s="1318"/>
      <c r="BC1369" s="1318"/>
      <c r="BD1369" s="1318"/>
      <c r="BE1369" s="1318"/>
      <c r="BF1369" s="1318"/>
      <c r="BG1369" s="1318"/>
      <c r="BH1369" s="1318"/>
      <c r="BI1369" s="1318"/>
      <c r="BJ1369" s="1318"/>
      <c r="BK1369" s="1318"/>
      <c r="BL1369" s="1318"/>
      <c r="BM1369" s="1318"/>
      <c r="BN1369" s="1318"/>
      <c r="BO1369" s="1318"/>
      <c r="BP1369" s="1318"/>
      <c r="BQ1369" s="1318"/>
      <c r="BR1369" s="1318"/>
      <c r="BS1369" s="1318"/>
      <c r="BT1369" s="1318"/>
      <c r="BU1369" s="1318"/>
      <c r="BV1369" s="1318"/>
      <c r="BW1369" s="1318"/>
      <c r="BX1369" s="1318"/>
      <c r="BY1369" s="1318"/>
      <c r="BZ1369" s="1318"/>
      <c r="CA1369" s="1318"/>
      <c r="CB1369" s="1318"/>
      <c r="CC1369" s="1318"/>
      <c r="CD1369" s="1318"/>
      <c r="CE1369" s="1318"/>
      <c r="CF1369" s="1318"/>
      <c r="CG1369" s="1318"/>
      <c r="CH1369" s="1378"/>
    </row>
    <row r="1370" spans="1:87" s="196" customFormat="1" ht="64.5" customHeight="1">
      <c r="A1370" s="1712"/>
      <c r="B1370" s="1720"/>
      <c r="C1370" s="3140"/>
      <c r="D1370" s="2204" t="s">
        <v>1778</v>
      </c>
      <c r="E1370" s="2204"/>
      <c r="F1370" s="3140"/>
      <c r="G1370" s="2210"/>
      <c r="H1370" s="2155"/>
      <c r="I1370" s="2000"/>
      <c r="J1370" s="2272"/>
      <c r="K1370" s="2560"/>
      <c r="L1370" s="2153"/>
      <c r="M1370" s="2305"/>
      <c r="N1370" s="154"/>
      <c r="O1370" s="2163"/>
      <c r="P1370" s="158"/>
      <c r="Q1370" s="154"/>
      <c r="R1370" s="2163"/>
      <c r="S1370" s="1549"/>
      <c r="T1370" s="167"/>
      <c r="U1370" s="2163"/>
      <c r="V1370" s="158"/>
      <c r="W1370" s="154"/>
      <c r="X1370" s="2163"/>
      <c r="Y1370" s="1549"/>
      <c r="Z1370" s="2160"/>
      <c r="AA1370" s="734"/>
      <c r="AB1370" s="728"/>
      <c r="AC1370" s="730"/>
      <c r="AD1370" s="2581"/>
      <c r="AE1370" s="1340"/>
      <c r="AF1370" s="1494"/>
      <c r="AG1370" s="1332"/>
      <c r="AH1370" s="1332"/>
      <c r="AI1370" s="1332"/>
      <c r="AJ1370" s="1332"/>
      <c r="AK1370" s="1332"/>
      <c r="AL1370" s="1332"/>
      <c r="AM1370" s="1332"/>
      <c r="AN1370" s="1332"/>
      <c r="AO1370" s="1332"/>
      <c r="AP1370" s="1332"/>
      <c r="AQ1370" s="1332"/>
      <c r="AR1370" s="1332"/>
      <c r="AS1370" s="1332"/>
      <c r="AT1370" s="1332"/>
      <c r="AU1370" s="1332"/>
      <c r="AV1370" s="1332"/>
      <c r="AW1370" s="1332"/>
      <c r="AX1370" s="1332"/>
      <c r="AY1370" s="1332"/>
      <c r="AZ1370" s="1332"/>
      <c r="BA1370" s="1332"/>
      <c r="BB1370" s="1332"/>
      <c r="BC1370" s="1332"/>
      <c r="BD1370" s="1332"/>
      <c r="BE1370" s="1332"/>
      <c r="BF1370" s="1332"/>
      <c r="BG1370" s="1332"/>
      <c r="BH1370" s="1332"/>
      <c r="BI1370" s="1332"/>
      <c r="BJ1370" s="1332"/>
      <c r="BK1370" s="1332"/>
      <c r="BL1370" s="1332"/>
      <c r="BM1370" s="1332"/>
      <c r="BN1370" s="1332"/>
      <c r="BO1370" s="1332"/>
      <c r="BP1370" s="1332"/>
      <c r="BQ1370" s="1332"/>
      <c r="BR1370" s="1332"/>
      <c r="BS1370" s="1332"/>
      <c r="BT1370" s="1332"/>
      <c r="BU1370" s="1332"/>
      <c r="BV1370" s="1332"/>
      <c r="BW1370" s="1332"/>
      <c r="BX1370" s="1332"/>
      <c r="BY1370" s="1332"/>
      <c r="BZ1370" s="1332"/>
      <c r="CA1370" s="1332"/>
      <c r="CB1370" s="1332"/>
      <c r="CC1370" s="1332"/>
      <c r="CD1370" s="1332"/>
      <c r="CE1370" s="1332"/>
      <c r="CF1370" s="1332"/>
      <c r="CG1370" s="1332"/>
      <c r="CH1370" s="1378">
        <f t="shared" si="35"/>
        <v>0</v>
      </c>
      <c r="CI1370" s="1368"/>
    </row>
    <row r="1371" spans="1:87" ht="43.5" customHeight="1" thickBot="1">
      <c r="A1371" s="2400"/>
      <c r="B1371" s="3117" t="s">
        <v>2485</v>
      </c>
      <c r="C1371" s="3117"/>
      <c r="D1371" s="3117"/>
      <c r="E1371" s="3117"/>
      <c r="F1371" s="3117"/>
      <c r="G1371" s="3117"/>
      <c r="H1371" s="3117"/>
      <c r="I1371" s="3117"/>
      <c r="J1371" s="3117"/>
      <c r="K1371" s="3117"/>
      <c r="L1371" s="3117"/>
      <c r="M1371" s="3117"/>
      <c r="N1371" s="3117"/>
      <c r="O1371" s="3117"/>
      <c r="P1371" s="3117"/>
      <c r="Q1371" s="3117"/>
      <c r="R1371" s="3117"/>
      <c r="S1371" s="3117"/>
      <c r="T1371" s="3117"/>
      <c r="U1371" s="3117"/>
      <c r="V1371" s="3117"/>
      <c r="W1371" s="3117"/>
      <c r="X1371" s="3117"/>
      <c r="Y1371" s="3117"/>
      <c r="Z1371" s="3117"/>
      <c r="AA1371" s="3118"/>
      <c r="AB1371" s="2582"/>
      <c r="AC1371" s="2583"/>
      <c r="AD1371" s="2584">
        <f>+SUM(AD1363:AD1370)</f>
        <v>0</v>
      </c>
      <c r="AE1371" s="1317"/>
      <c r="AF1371" s="1362"/>
      <c r="AG1371" s="1318"/>
      <c r="AH1371" s="1318"/>
      <c r="AI1371" s="1318"/>
      <c r="AJ1371" s="1318"/>
      <c r="AK1371" s="1318"/>
      <c r="AL1371" s="1318"/>
      <c r="AM1371" s="1318"/>
      <c r="AN1371" s="1318"/>
      <c r="AO1371" s="1318"/>
      <c r="AP1371" s="1318"/>
      <c r="AQ1371" s="1318"/>
      <c r="AR1371" s="1318"/>
      <c r="AS1371" s="1318"/>
      <c r="AT1371" s="1318"/>
      <c r="AU1371" s="1318"/>
      <c r="AV1371" s="1318"/>
      <c r="AW1371" s="1318"/>
      <c r="AX1371" s="1318"/>
      <c r="AY1371" s="1318"/>
      <c r="AZ1371" s="1318"/>
      <c r="BA1371" s="1318"/>
      <c r="BB1371" s="1318"/>
      <c r="BC1371" s="1318"/>
      <c r="BD1371" s="1318"/>
      <c r="BE1371" s="1318"/>
      <c r="BF1371" s="1318"/>
      <c r="BG1371" s="1318"/>
      <c r="BH1371" s="1318"/>
      <c r="BI1371" s="1318"/>
      <c r="BJ1371" s="1318"/>
      <c r="BK1371" s="1318"/>
      <c r="BL1371" s="1318"/>
      <c r="BM1371" s="1318"/>
      <c r="BN1371" s="1318"/>
      <c r="BO1371" s="1318"/>
      <c r="BP1371" s="1318"/>
      <c r="BQ1371" s="1318"/>
      <c r="BR1371" s="1318"/>
      <c r="BS1371" s="1318"/>
      <c r="BT1371" s="1318"/>
      <c r="BU1371" s="1318"/>
      <c r="BV1371" s="1318"/>
      <c r="BW1371" s="1318"/>
      <c r="BX1371" s="1318"/>
      <c r="BY1371" s="1318"/>
      <c r="BZ1371" s="1318"/>
      <c r="CA1371" s="1318"/>
      <c r="CB1371" s="1318"/>
      <c r="CC1371" s="1318"/>
      <c r="CD1371" s="1318"/>
      <c r="CE1371" s="1318"/>
      <c r="CF1371" s="1318"/>
      <c r="CG1371" s="1318"/>
      <c r="CH1371" s="1378">
        <f t="shared" si="35"/>
        <v>0</v>
      </c>
    </row>
    <row r="1372" spans="1:87" ht="49.5" customHeight="1">
      <c r="A1372" s="1701">
        <v>32</v>
      </c>
      <c r="B1372" s="2136">
        <v>5</v>
      </c>
      <c r="C1372" s="3088" t="s">
        <v>1779</v>
      </c>
      <c r="D1372" s="658" t="s">
        <v>622</v>
      </c>
      <c r="E1372" s="3088" t="s">
        <v>1780</v>
      </c>
      <c r="F1372" s="3088" t="s">
        <v>1781</v>
      </c>
      <c r="G1372" s="3521" t="s">
        <v>1782</v>
      </c>
      <c r="H1372" s="3089" t="s">
        <v>2578</v>
      </c>
      <c r="I1372" s="1989">
        <v>262</v>
      </c>
      <c r="J1372" s="220">
        <v>25</v>
      </c>
      <c r="K1372" s="3506" t="s">
        <v>1783</v>
      </c>
      <c r="L1372" s="3527" t="s">
        <v>1784</v>
      </c>
      <c r="M1372" s="3528" t="s">
        <v>1785</v>
      </c>
      <c r="N1372" s="290"/>
      <c r="O1372" s="291"/>
      <c r="P1372" s="293"/>
      <c r="Q1372" s="290"/>
      <c r="R1372" s="291"/>
      <c r="S1372" s="292"/>
      <c r="T1372" s="788"/>
      <c r="U1372" s="291"/>
      <c r="V1372" s="293"/>
      <c r="W1372" s="290"/>
      <c r="X1372" s="291"/>
      <c r="Y1372" s="292"/>
      <c r="Z1372" s="3530" t="s">
        <v>1786</v>
      </c>
      <c r="AA1372" s="261">
        <v>222</v>
      </c>
      <c r="AB1372" s="262"/>
      <c r="AC1372" s="1173" t="s">
        <v>115</v>
      </c>
      <c r="AD1372" s="1830">
        <f>40*1000</f>
        <v>40000</v>
      </c>
      <c r="AE1372" s="1317"/>
      <c r="AF1372" s="1362"/>
      <c r="AG1372" s="1318"/>
      <c r="AH1372" s="1318"/>
      <c r="AI1372" s="1329">
        <f>+AD1372</f>
        <v>40000</v>
      </c>
      <c r="AJ1372" s="1318"/>
      <c r="AK1372" s="1318"/>
      <c r="AL1372" s="1329"/>
      <c r="AM1372" s="1318"/>
      <c r="AN1372" s="1318"/>
      <c r="AO1372" s="1318"/>
      <c r="AP1372" s="1318"/>
      <c r="AQ1372" s="1318"/>
      <c r="AR1372" s="1318"/>
      <c r="AS1372" s="1318"/>
      <c r="AT1372" s="1318"/>
      <c r="AU1372" s="1318"/>
      <c r="AV1372" s="1318"/>
      <c r="AW1372" s="1318"/>
      <c r="AX1372" s="1318"/>
      <c r="AY1372" s="1318"/>
      <c r="AZ1372" s="1318"/>
      <c r="BA1372" s="1318"/>
      <c r="BB1372" s="1318"/>
      <c r="BC1372" s="1318"/>
      <c r="BD1372" s="1318"/>
      <c r="BE1372" s="1318"/>
      <c r="BF1372" s="1318"/>
      <c r="BG1372" s="1318"/>
      <c r="BH1372" s="1318"/>
      <c r="BI1372" s="1318"/>
      <c r="BJ1372" s="1318"/>
      <c r="BK1372" s="1318"/>
      <c r="BL1372" s="1318"/>
      <c r="BM1372" s="1318"/>
      <c r="BN1372" s="1318"/>
      <c r="BO1372" s="1318"/>
      <c r="BP1372" s="1318"/>
      <c r="BQ1372" s="1318"/>
      <c r="BR1372" s="1318"/>
      <c r="BS1372" s="1318"/>
      <c r="BT1372" s="1318"/>
      <c r="BU1372" s="1318"/>
      <c r="BV1372" s="1318"/>
      <c r="BW1372" s="1318"/>
      <c r="BX1372" s="1318"/>
      <c r="BY1372" s="1318"/>
      <c r="BZ1372" s="1318"/>
      <c r="CA1372" s="1318"/>
      <c r="CB1372" s="1318"/>
      <c r="CC1372" s="1318"/>
      <c r="CD1372" s="1318"/>
      <c r="CE1372" s="1318"/>
      <c r="CF1372" s="1318"/>
      <c r="CG1372" s="1318"/>
      <c r="CH1372" s="1378">
        <f t="shared" si="35"/>
        <v>40000</v>
      </c>
    </row>
    <row r="1373" spans="1:87" ht="132" customHeight="1">
      <c r="A1373" s="1701"/>
      <c r="B1373" s="2136"/>
      <c r="C1373" s="3085"/>
      <c r="D1373" s="2204" t="s">
        <v>1787</v>
      </c>
      <c r="E1373" s="3085"/>
      <c r="F1373" s="3085"/>
      <c r="G1373" s="3522"/>
      <c r="H1373" s="3090"/>
      <c r="I1373" s="1989"/>
      <c r="J1373" s="220"/>
      <c r="K1373" s="3110"/>
      <c r="L1373" s="3218"/>
      <c r="M1373" s="3220"/>
      <c r="N1373" s="290"/>
      <c r="O1373" s="291"/>
      <c r="P1373" s="293"/>
      <c r="Q1373" s="290"/>
      <c r="R1373" s="291"/>
      <c r="S1373" s="292"/>
      <c r="T1373" s="788"/>
      <c r="U1373" s="291"/>
      <c r="V1373" s="293"/>
      <c r="W1373" s="290"/>
      <c r="X1373" s="291"/>
      <c r="Y1373" s="292"/>
      <c r="Z1373" s="3119"/>
      <c r="AA1373" s="261"/>
      <c r="AB1373" s="262"/>
      <c r="AC1373" s="1173"/>
      <c r="AD1373" s="1830"/>
      <c r="AE1373" s="1317"/>
      <c r="AF1373" s="1362"/>
      <c r="AG1373" s="1318"/>
      <c r="AH1373" s="1318"/>
      <c r="AI1373" s="1318"/>
      <c r="AJ1373" s="1318"/>
      <c r="AK1373" s="1318"/>
      <c r="AL1373" s="1318"/>
      <c r="AM1373" s="1318"/>
      <c r="AN1373" s="1318"/>
      <c r="AO1373" s="1318"/>
      <c r="AP1373" s="1318"/>
      <c r="AQ1373" s="1318"/>
      <c r="AR1373" s="1318"/>
      <c r="AS1373" s="1318"/>
      <c r="AT1373" s="1318"/>
      <c r="AU1373" s="1318"/>
      <c r="AV1373" s="1318"/>
      <c r="AW1373" s="1318"/>
      <c r="AX1373" s="1318"/>
      <c r="AY1373" s="1318"/>
      <c r="AZ1373" s="1318"/>
      <c r="BA1373" s="1318"/>
      <c r="BB1373" s="1318"/>
      <c r="BC1373" s="1318"/>
      <c r="BD1373" s="1318"/>
      <c r="BE1373" s="1318"/>
      <c r="BF1373" s="1318"/>
      <c r="BG1373" s="1318"/>
      <c r="BH1373" s="1318"/>
      <c r="BI1373" s="1318"/>
      <c r="BJ1373" s="1318"/>
      <c r="BK1373" s="1318"/>
      <c r="BL1373" s="1318"/>
      <c r="BM1373" s="1318"/>
      <c r="BN1373" s="1318"/>
      <c r="BO1373" s="1318"/>
      <c r="BP1373" s="1318"/>
      <c r="BQ1373" s="1318"/>
      <c r="BR1373" s="1318"/>
      <c r="BS1373" s="1318"/>
      <c r="BT1373" s="1318"/>
      <c r="BU1373" s="1318"/>
      <c r="BV1373" s="1318"/>
      <c r="BW1373" s="1318"/>
      <c r="BX1373" s="1318"/>
      <c r="BY1373" s="1318"/>
      <c r="BZ1373" s="1318"/>
      <c r="CA1373" s="1318"/>
      <c r="CB1373" s="1318"/>
      <c r="CC1373" s="1318"/>
      <c r="CD1373" s="1318"/>
      <c r="CE1373" s="1318"/>
      <c r="CF1373" s="1318"/>
      <c r="CG1373" s="1318"/>
      <c r="CH1373" s="1378">
        <f t="shared" si="35"/>
        <v>0</v>
      </c>
    </row>
    <row r="1374" spans="1:87" ht="34.5" customHeight="1">
      <c r="A1374" s="1701"/>
      <c r="B1374" s="2136"/>
      <c r="C1374" s="3085"/>
      <c r="D1374" s="242" t="s">
        <v>631</v>
      </c>
      <c r="E1374" s="3085"/>
      <c r="F1374" s="3085"/>
      <c r="G1374" s="3522"/>
      <c r="H1374" s="3090"/>
      <c r="I1374" s="1989"/>
      <c r="J1374" s="220"/>
      <c r="K1374" s="2173"/>
      <c r="L1374" s="904"/>
      <c r="M1374" s="3529"/>
      <c r="N1374" s="142"/>
      <c r="O1374" s="143"/>
      <c r="P1374" s="146"/>
      <c r="Q1374" s="142"/>
      <c r="R1374" s="143"/>
      <c r="S1374" s="144"/>
      <c r="T1374" s="145"/>
      <c r="U1374" s="143"/>
      <c r="V1374" s="146"/>
      <c r="W1374" s="142"/>
      <c r="X1374" s="143"/>
      <c r="Y1374" s="144"/>
      <c r="Z1374" s="2193"/>
      <c r="AA1374" s="261"/>
      <c r="AB1374" s="262"/>
      <c r="AC1374" s="926"/>
      <c r="AD1374" s="1830"/>
      <c r="AE1374" s="1317"/>
      <c r="AF1374" s="1362"/>
      <c r="AG1374" s="1318"/>
      <c r="AH1374" s="1318"/>
      <c r="AI1374" s="1318"/>
      <c r="AJ1374" s="1318"/>
      <c r="AK1374" s="1318"/>
      <c r="AL1374" s="1318"/>
      <c r="AM1374" s="1318"/>
      <c r="AN1374" s="1318"/>
      <c r="AO1374" s="1318"/>
      <c r="AP1374" s="1318"/>
      <c r="AQ1374" s="1318"/>
      <c r="AR1374" s="1318"/>
      <c r="AS1374" s="1318"/>
      <c r="AT1374" s="1318"/>
      <c r="AU1374" s="1318"/>
      <c r="AV1374" s="1318"/>
      <c r="AW1374" s="1318"/>
      <c r="AX1374" s="1318"/>
      <c r="AY1374" s="1318"/>
      <c r="AZ1374" s="1318"/>
      <c r="BA1374" s="1318"/>
      <c r="BB1374" s="1318"/>
      <c r="BC1374" s="1318"/>
      <c r="BD1374" s="1318"/>
      <c r="BE1374" s="1318"/>
      <c r="BF1374" s="1318"/>
      <c r="BG1374" s="1318"/>
      <c r="BH1374" s="1318"/>
      <c r="BI1374" s="1318"/>
      <c r="BJ1374" s="1318"/>
      <c r="BK1374" s="1318"/>
      <c r="BL1374" s="1318"/>
      <c r="BM1374" s="1318"/>
      <c r="BN1374" s="1318"/>
      <c r="BO1374" s="1318"/>
      <c r="BP1374" s="1318"/>
      <c r="BQ1374" s="1318"/>
      <c r="BR1374" s="1318"/>
      <c r="BS1374" s="1318"/>
      <c r="BT1374" s="1318"/>
      <c r="BU1374" s="1318"/>
      <c r="BV1374" s="1318"/>
      <c r="BW1374" s="1318"/>
      <c r="BX1374" s="1318"/>
      <c r="BY1374" s="1318"/>
      <c r="BZ1374" s="1318"/>
      <c r="CA1374" s="1318"/>
      <c r="CB1374" s="1318"/>
      <c r="CC1374" s="1318"/>
      <c r="CD1374" s="1318"/>
      <c r="CE1374" s="1318"/>
      <c r="CF1374" s="1318"/>
      <c r="CG1374" s="1318"/>
      <c r="CH1374" s="1378">
        <f t="shared" si="35"/>
        <v>0</v>
      </c>
    </row>
    <row r="1375" spans="1:87" ht="57.75" customHeight="1">
      <c r="A1375" s="1701"/>
      <c r="B1375" s="1718"/>
      <c r="C1375" s="1649"/>
      <c r="D1375" s="3140" t="s">
        <v>1788</v>
      </c>
      <c r="E1375" s="3085"/>
      <c r="F1375" s="3085"/>
      <c r="G1375" s="549"/>
      <c r="H1375" s="3090"/>
      <c r="I1375" s="1586">
        <v>263</v>
      </c>
      <c r="J1375" s="783">
        <v>26</v>
      </c>
      <c r="K1375" s="3144" t="s">
        <v>1789</v>
      </c>
      <c r="L1375" s="3217" t="s">
        <v>1790</v>
      </c>
      <c r="M1375" s="3219" t="s">
        <v>1791</v>
      </c>
      <c r="N1375" s="169"/>
      <c r="O1375" s="172"/>
      <c r="P1375" s="173"/>
      <c r="Q1375" s="169"/>
      <c r="R1375" s="172"/>
      <c r="S1375" s="171"/>
      <c r="T1375" s="792"/>
      <c r="U1375" s="301"/>
      <c r="V1375" s="302"/>
      <c r="W1375" s="300"/>
      <c r="X1375" s="301"/>
      <c r="Y1375" s="331"/>
      <c r="Z1375" s="2585"/>
      <c r="AA1375" s="2127"/>
      <c r="AB1375" s="2128"/>
      <c r="AC1375" s="2579"/>
      <c r="AD1375" s="2575"/>
      <c r="AE1375" s="1317"/>
      <c r="AF1375" s="1362"/>
      <c r="AG1375" s="1318"/>
      <c r="AH1375" s="1318"/>
      <c r="AI1375" s="1318"/>
      <c r="AJ1375" s="1318"/>
      <c r="AK1375" s="1318"/>
      <c r="AL1375" s="1318"/>
      <c r="AM1375" s="1318"/>
      <c r="AN1375" s="1318"/>
      <c r="AO1375" s="1318"/>
      <c r="AP1375" s="1318"/>
      <c r="AQ1375" s="1318"/>
      <c r="AR1375" s="1318"/>
      <c r="AS1375" s="1318"/>
      <c r="AT1375" s="1318"/>
      <c r="AU1375" s="1318"/>
      <c r="AV1375" s="1318"/>
      <c r="AW1375" s="1318"/>
      <c r="AX1375" s="1318"/>
      <c r="AY1375" s="1318"/>
      <c r="AZ1375" s="1318"/>
      <c r="BA1375" s="1318"/>
      <c r="BB1375" s="1318"/>
      <c r="BC1375" s="1318"/>
      <c r="BD1375" s="1318"/>
      <c r="BE1375" s="1318"/>
      <c r="BF1375" s="1318"/>
      <c r="BG1375" s="1318"/>
      <c r="BH1375" s="1318"/>
      <c r="BI1375" s="1318"/>
      <c r="BJ1375" s="1318"/>
      <c r="BK1375" s="1318"/>
      <c r="BL1375" s="1318"/>
      <c r="BM1375" s="1318"/>
      <c r="BN1375" s="1318"/>
      <c r="BO1375" s="1318"/>
      <c r="BP1375" s="1318"/>
      <c r="BQ1375" s="1318"/>
      <c r="BR1375" s="1318"/>
      <c r="BS1375" s="1318"/>
      <c r="BT1375" s="1318"/>
      <c r="BU1375" s="1318"/>
      <c r="BV1375" s="1318"/>
      <c r="BW1375" s="1318"/>
      <c r="BX1375" s="1318"/>
      <c r="BY1375" s="1318"/>
      <c r="BZ1375" s="1318"/>
      <c r="CA1375" s="1318"/>
      <c r="CB1375" s="1318"/>
      <c r="CC1375" s="1318"/>
      <c r="CD1375" s="1318"/>
      <c r="CE1375" s="1318"/>
      <c r="CF1375" s="1318"/>
      <c r="CG1375" s="1318"/>
      <c r="CH1375" s="1378">
        <f t="shared" si="35"/>
        <v>0</v>
      </c>
    </row>
    <row r="1376" spans="1:87" ht="80.25" customHeight="1">
      <c r="A1376" s="1701"/>
      <c r="B1376" s="1718"/>
      <c r="C1376" s="1649"/>
      <c r="D1376" s="3140"/>
      <c r="E1376" s="1649"/>
      <c r="F1376" s="1649"/>
      <c r="G1376" s="549"/>
      <c r="H1376" s="2211"/>
      <c r="I1376" s="1584"/>
      <c r="J1376" s="220"/>
      <c r="K1376" s="3110"/>
      <c r="L1376" s="3218"/>
      <c r="M1376" s="3220"/>
      <c r="N1376" s="138"/>
      <c r="O1376" s="139"/>
      <c r="P1376" s="168"/>
      <c r="Q1376" s="138"/>
      <c r="R1376" s="139"/>
      <c r="S1376" s="140"/>
      <c r="T1376" s="788"/>
      <c r="U1376" s="291"/>
      <c r="V1376" s="293"/>
      <c r="W1376" s="290"/>
      <c r="X1376" s="291"/>
      <c r="Y1376" s="292"/>
      <c r="Z1376" s="2567"/>
      <c r="AA1376" s="261"/>
      <c r="AB1376" s="262"/>
      <c r="AC1376" s="926"/>
      <c r="AD1376" s="1830"/>
      <c r="AE1376" s="1317"/>
      <c r="AF1376" s="1362"/>
      <c r="AG1376" s="1318"/>
      <c r="AH1376" s="1318"/>
      <c r="AI1376" s="1318"/>
      <c r="AJ1376" s="1318"/>
      <c r="AK1376" s="1318"/>
      <c r="AL1376" s="1318"/>
      <c r="AM1376" s="1318"/>
      <c r="AN1376" s="1318"/>
      <c r="AO1376" s="1318"/>
      <c r="AP1376" s="1318"/>
      <c r="AQ1376" s="1318"/>
      <c r="AR1376" s="1318"/>
      <c r="AS1376" s="1318"/>
      <c r="AT1376" s="1318"/>
      <c r="AU1376" s="1318"/>
      <c r="AV1376" s="1318"/>
      <c r="AW1376" s="1318"/>
      <c r="AX1376" s="1318"/>
      <c r="AY1376" s="1318"/>
      <c r="AZ1376" s="1318"/>
      <c r="BA1376" s="1318"/>
      <c r="BB1376" s="1318"/>
      <c r="BC1376" s="1318"/>
      <c r="BD1376" s="1318"/>
      <c r="BE1376" s="1318"/>
      <c r="BF1376" s="1318"/>
      <c r="BG1376" s="1318"/>
      <c r="BH1376" s="1318"/>
      <c r="BI1376" s="1318"/>
      <c r="BJ1376" s="1318"/>
      <c r="BK1376" s="1318"/>
      <c r="BL1376" s="1318"/>
      <c r="BM1376" s="1318"/>
      <c r="BN1376" s="1318"/>
      <c r="BO1376" s="1318"/>
      <c r="BP1376" s="1318"/>
      <c r="BQ1376" s="1318"/>
      <c r="BR1376" s="1318"/>
      <c r="BS1376" s="1318"/>
      <c r="BT1376" s="1318"/>
      <c r="BU1376" s="1318"/>
      <c r="BV1376" s="1318"/>
      <c r="BW1376" s="1318"/>
      <c r="BX1376" s="1318"/>
      <c r="BY1376" s="1318"/>
      <c r="BZ1376" s="1318"/>
      <c r="CA1376" s="1318"/>
      <c r="CB1376" s="1318"/>
      <c r="CC1376" s="1318"/>
      <c r="CD1376" s="1318"/>
      <c r="CE1376" s="1318"/>
      <c r="CF1376" s="1318"/>
      <c r="CG1376" s="1318"/>
      <c r="CH1376" s="1378">
        <f t="shared" si="35"/>
        <v>0</v>
      </c>
    </row>
    <row r="1377" spans="1:87" ht="28.5" customHeight="1">
      <c r="A1377" s="1701"/>
      <c r="B1377" s="1718"/>
      <c r="C1377" s="656"/>
      <c r="D1377" s="1649"/>
      <c r="E1377" s="656"/>
      <c r="F1377" s="1649"/>
      <c r="G1377" s="549"/>
      <c r="H1377" s="2211"/>
      <c r="I1377" s="1585"/>
      <c r="J1377" s="272"/>
      <c r="K1377" s="2173"/>
      <c r="L1377" s="3531"/>
      <c r="M1377" s="3529"/>
      <c r="N1377" s="142"/>
      <c r="O1377" s="143"/>
      <c r="P1377" s="146"/>
      <c r="Q1377" s="142"/>
      <c r="R1377" s="143"/>
      <c r="S1377" s="144"/>
      <c r="T1377" s="145"/>
      <c r="U1377" s="143"/>
      <c r="V1377" s="146"/>
      <c r="W1377" s="142"/>
      <c r="X1377" s="143"/>
      <c r="Y1377" s="144"/>
      <c r="Z1377" s="2193"/>
      <c r="AA1377" s="798"/>
      <c r="AB1377" s="799"/>
      <c r="AC1377" s="2087"/>
      <c r="AD1377" s="1831"/>
      <c r="AE1377" s="1317"/>
      <c r="AF1377" s="1362"/>
      <c r="AG1377" s="1318"/>
      <c r="AH1377" s="1318"/>
      <c r="AI1377" s="1318"/>
      <c r="AJ1377" s="1318"/>
      <c r="AK1377" s="1318"/>
      <c r="AL1377" s="1318"/>
      <c r="AM1377" s="1318"/>
      <c r="AN1377" s="1318"/>
      <c r="AO1377" s="1318"/>
      <c r="AP1377" s="1318"/>
      <c r="AQ1377" s="1318"/>
      <c r="AR1377" s="1318"/>
      <c r="AS1377" s="1318"/>
      <c r="AT1377" s="1318"/>
      <c r="AU1377" s="1318"/>
      <c r="AV1377" s="1318"/>
      <c r="AW1377" s="1318"/>
      <c r="AX1377" s="1318"/>
      <c r="AY1377" s="1318"/>
      <c r="AZ1377" s="1318"/>
      <c r="BA1377" s="1318"/>
      <c r="BB1377" s="1318"/>
      <c r="BC1377" s="1318"/>
      <c r="BD1377" s="1318"/>
      <c r="BE1377" s="1318"/>
      <c r="BF1377" s="1318"/>
      <c r="BG1377" s="1318"/>
      <c r="BH1377" s="1318"/>
      <c r="BI1377" s="1318"/>
      <c r="BJ1377" s="1318"/>
      <c r="BK1377" s="1318"/>
      <c r="BL1377" s="1318"/>
      <c r="BM1377" s="1318"/>
      <c r="BN1377" s="1318"/>
      <c r="BO1377" s="1318"/>
      <c r="BP1377" s="1318"/>
      <c r="BQ1377" s="1318"/>
      <c r="BR1377" s="1318"/>
      <c r="BS1377" s="1318"/>
      <c r="BT1377" s="1318"/>
      <c r="BU1377" s="1318"/>
      <c r="BV1377" s="1318"/>
      <c r="BW1377" s="1318"/>
      <c r="BX1377" s="1318"/>
      <c r="BY1377" s="1318"/>
      <c r="BZ1377" s="1318"/>
      <c r="CA1377" s="1318"/>
      <c r="CB1377" s="1318"/>
      <c r="CC1377" s="1318"/>
      <c r="CD1377" s="1318"/>
      <c r="CE1377" s="1318"/>
      <c r="CF1377" s="1318"/>
      <c r="CG1377" s="1318"/>
      <c r="CH1377" s="1378">
        <f t="shared" si="35"/>
        <v>0</v>
      </c>
    </row>
    <row r="1378" spans="1:87" ht="60" customHeight="1">
      <c r="A1378" s="1701"/>
      <c r="B1378" s="1718"/>
      <c r="C1378" s="584"/>
      <c r="D1378" s="2185"/>
      <c r="E1378" s="2232"/>
      <c r="F1378" s="1649"/>
      <c r="G1378" s="549"/>
      <c r="H1378" s="2211"/>
      <c r="I1378" s="1989">
        <v>264</v>
      </c>
      <c r="J1378" s="220">
        <v>27</v>
      </c>
      <c r="K1378" s="3523" t="s">
        <v>1792</v>
      </c>
      <c r="L1378" s="3525" t="s">
        <v>1793</v>
      </c>
      <c r="M1378" s="2904" t="s">
        <v>1794</v>
      </c>
      <c r="N1378" s="300"/>
      <c r="O1378" s="301"/>
      <c r="P1378" s="302"/>
      <c r="Q1378" s="300"/>
      <c r="R1378" s="301"/>
      <c r="S1378" s="331"/>
      <c r="T1378" s="792"/>
      <c r="U1378" s="301"/>
      <c r="V1378" s="302"/>
      <c r="W1378" s="300"/>
      <c r="X1378" s="301"/>
      <c r="Y1378" s="171"/>
      <c r="Z1378" s="2906" t="s">
        <v>2633</v>
      </c>
      <c r="AA1378" s="2907">
        <v>222</v>
      </c>
      <c r="AB1378" s="2908"/>
      <c r="AC1378" s="2909" t="s">
        <v>115</v>
      </c>
      <c r="AD1378" s="2910">
        <v>150000</v>
      </c>
      <c r="AE1378" s="1317"/>
      <c r="AF1378" s="1362"/>
      <c r="AG1378" s="1318"/>
      <c r="AH1378" s="1318"/>
      <c r="AI1378" s="1329">
        <f>+AD1378</f>
        <v>150000</v>
      </c>
      <c r="AJ1378" s="1318"/>
      <c r="AK1378" s="1318"/>
      <c r="AL1378" s="1329"/>
      <c r="AM1378" s="1318"/>
      <c r="AN1378" s="1318"/>
      <c r="AO1378" s="1318"/>
      <c r="AP1378" s="1318"/>
      <c r="AQ1378" s="1318"/>
      <c r="AR1378" s="1318"/>
      <c r="AS1378" s="1318"/>
      <c r="AT1378" s="1318"/>
      <c r="AU1378" s="1318"/>
      <c r="AV1378" s="1318"/>
      <c r="AW1378" s="1318"/>
      <c r="AX1378" s="1318"/>
      <c r="AY1378" s="1318"/>
      <c r="AZ1378" s="1318"/>
      <c r="BA1378" s="1318"/>
      <c r="BB1378" s="1318"/>
      <c r="BC1378" s="1318"/>
      <c r="BD1378" s="1318"/>
      <c r="BE1378" s="1318"/>
      <c r="BF1378" s="1318"/>
      <c r="BG1378" s="1318"/>
      <c r="BH1378" s="1318"/>
      <c r="BI1378" s="1318"/>
      <c r="BJ1378" s="1318"/>
      <c r="BK1378" s="1318"/>
      <c r="BL1378" s="1318"/>
      <c r="BM1378" s="1318"/>
      <c r="BN1378" s="1318"/>
      <c r="BO1378" s="1318"/>
      <c r="BP1378" s="1318"/>
      <c r="BQ1378" s="1318"/>
      <c r="BR1378" s="1318"/>
      <c r="BS1378" s="1318"/>
      <c r="BT1378" s="1318"/>
      <c r="BU1378" s="1318"/>
      <c r="BV1378" s="1318"/>
      <c r="BW1378" s="1318"/>
      <c r="BX1378" s="1318"/>
      <c r="BY1378" s="1318"/>
      <c r="BZ1378" s="1318"/>
      <c r="CA1378" s="1318"/>
      <c r="CB1378" s="1318"/>
      <c r="CC1378" s="1318"/>
      <c r="CD1378" s="1318"/>
      <c r="CE1378" s="1318"/>
      <c r="CF1378" s="1318"/>
      <c r="CG1378" s="1318"/>
      <c r="CH1378" s="1378">
        <f t="shared" si="35"/>
        <v>150000</v>
      </c>
    </row>
    <row r="1379" spans="1:87" ht="60" customHeight="1">
      <c r="A1379" s="1701"/>
      <c r="B1379" s="1718"/>
      <c r="C1379" s="584"/>
      <c r="D1379" s="2185"/>
      <c r="E1379" s="2232"/>
      <c r="F1379" s="1649"/>
      <c r="G1379" s="549"/>
      <c r="H1379" s="2155"/>
      <c r="I1379" s="1989"/>
      <c r="J1379" s="220"/>
      <c r="K1379" s="3524"/>
      <c r="L1379" s="3526"/>
      <c r="M1379" s="2905"/>
      <c r="N1379" s="290"/>
      <c r="O1379" s="291"/>
      <c r="P1379" s="293"/>
      <c r="Q1379" s="290"/>
      <c r="R1379" s="291"/>
      <c r="S1379" s="292"/>
      <c r="T1379" s="788"/>
      <c r="U1379" s="291"/>
      <c r="V1379" s="293"/>
      <c r="W1379" s="290"/>
      <c r="X1379" s="291"/>
      <c r="Y1379" s="140"/>
      <c r="Z1379" s="2160"/>
      <c r="AA1379" s="811"/>
      <c r="AB1379" s="752"/>
      <c r="AC1379" s="1173"/>
      <c r="AD1379" s="1835"/>
      <c r="AE1379" s="1317"/>
      <c r="AF1379" s="1362"/>
      <c r="AG1379" s="1318"/>
      <c r="AH1379" s="1318"/>
      <c r="AI1379" s="1318"/>
      <c r="AJ1379" s="1318"/>
      <c r="AK1379" s="1318"/>
      <c r="AL1379" s="1329"/>
      <c r="AM1379" s="1318"/>
      <c r="AN1379" s="1318"/>
      <c r="AO1379" s="1318"/>
      <c r="AP1379" s="1318"/>
      <c r="AQ1379" s="1318"/>
      <c r="AR1379" s="1318"/>
      <c r="AS1379" s="1318"/>
      <c r="AT1379" s="1318"/>
      <c r="AU1379" s="1318"/>
      <c r="AV1379" s="1318"/>
      <c r="AW1379" s="1318"/>
      <c r="AX1379" s="1318"/>
      <c r="AY1379" s="1318"/>
      <c r="AZ1379" s="1318"/>
      <c r="BA1379" s="1318"/>
      <c r="BB1379" s="1318"/>
      <c r="BC1379" s="1318"/>
      <c r="BD1379" s="1318"/>
      <c r="BE1379" s="1318"/>
      <c r="BF1379" s="1318"/>
      <c r="BG1379" s="1318"/>
      <c r="BH1379" s="1318"/>
      <c r="BI1379" s="1318"/>
      <c r="BJ1379" s="1318"/>
      <c r="BK1379" s="1318"/>
      <c r="BL1379" s="1318"/>
      <c r="BM1379" s="1318"/>
      <c r="BN1379" s="1318"/>
      <c r="BO1379" s="1318"/>
      <c r="BP1379" s="1318"/>
      <c r="BQ1379" s="1318"/>
      <c r="BR1379" s="1318"/>
      <c r="BS1379" s="1318"/>
      <c r="BT1379" s="1318"/>
      <c r="BU1379" s="1318"/>
      <c r="BV1379" s="1318"/>
      <c r="BW1379" s="1318"/>
      <c r="BX1379" s="1318"/>
      <c r="BY1379" s="1318"/>
      <c r="BZ1379" s="1318"/>
      <c r="CA1379" s="1318"/>
      <c r="CB1379" s="1318"/>
      <c r="CC1379" s="1318"/>
      <c r="CD1379" s="1318"/>
      <c r="CE1379" s="1318"/>
      <c r="CF1379" s="1318"/>
      <c r="CG1379" s="1318"/>
      <c r="CH1379" s="1378">
        <f t="shared" si="35"/>
        <v>0</v>
      </c>
    </row>
    <row r="1380" spans="1:87" ht="30.75" customHeight="1">
      <c r="A1380" s="1701"/>
      <c r="B1380" s="1718"/>
      <c r="C1380" s="584"/>
      <c r="D1380" s="2185"/>
      <c r="E1380" s="2232"/>
      <c r="F1380" s="1649"/>
      <c r="G1380" s="549"/>
      <c r="H1380" s="3472"/>
      <c r="I1380" s="1989"/>
      <c r="J1380" s="272"/>
      <c r="K1380" s="223"/>
      <c r="L1380" s="2174"/>
      <c r="M1380" s="141"/>
      <c r="N1380" s="142"/>
      <c r="O1380" s="143"/>
      <c r="P1380" s="146"/>
      <c r="Q1380" s="142"/>
      <c r="R1380" s="143"/>
      <c r="S1380" s="144"/>
      <c r="T1380" s="145"/>
      <c r="U1380" s="143"/>
      <c r="V1380" s="146"/>
      <c r="W1380" s="142"/>
      <c r="X1380" s="143"/>
      <c r="Y1380" s="144"/>
      <c r="Z1380" s="2193"/>
      <c r="AA1380" s="812"/>
      <c r="AB1380" s="456"/>
      <c r="AC1380" s="561"/>
      <c r="AD1380" s="1836"/>
      <c r="AE1380" s="1317"/>
      <c r="AF1380" s="1362"/>
      <c r="AG1380" s="1318"/>
      <c r="AH1380" s="1318"/>
      <c r="AI1380" s="1318"/>
      <c r="AJ1380" s="1318"/>
      <c r="AK1380" s="1318"/>
      <c r="AL1380" s="1329"/>
      <c r="AM1380" s="1318"/>
      <c r="AN1380" s="1318"/>
      <c r="AO1380" s="1318"/>
      <c r="AP1380" s="1318"/>
      <c r="AQ1380" s="1318"/>
      <c r="AR1380" s="1318"/>
      <c r="AS1380" s="1318"/>
      <c r="AT1380" s="1318"/>
      <c r="AU1380" s="1318"/>
      <c r="AV1380" s="1318"/>
      <c r="AW1380" s="1318"/>
      <c r="AX1380" s="1318"/>
      <c r="AY1380" s="1318"/>
      <c r="AZ1380" s="1318"/>
      <c r="BA1380" s="1318"/>
      <c r="BB1380" s="1318"/>
      <c r="BC1380" s="1318"/>
      <c r="BD1380" s="1318"/>
      <c r="BE1380" s="1318"/>
      <c r="BF1380" s="1318"/>
      <c r="BG1380" s="1318"/>
      <c r="BH1380" s="1318"/>
      <c r="BI1380" s="1318"/>
      <c r="BJ1380" s="1318"/>
      <c r="BK1380" s="1318"/>
      <c r="BL1380" s="1318"/>
      <c r="BM1380" s="1318"/>
      <c r="BN1380" s="1318"/>
      <c r="BO1380" s="1318"/>
      <c r="BP1380" s="1318"/>
      <c r="BQ1380" s="1318"/>
      <c r="BR1380" s="1318"/>
      <c r="BS1380" s="1318"/>
      <c r="BT1380" s="1318"/>
      <c r="BU1380" s="1318"/>
      <c r="BV1380" s="1318"/>
      <c r="BW1380" s="1318"/>
      <c r="BX1380" s="1318"/>
      <c r="BY1380" s="1318"/>
      <c r="BZ1380" s="1318"/>
      <c r="CA1380" s="1318"/>
      <c r="CB1380" s="1318"/>
      <c r="CC1380" s="1318"/>
      <c r="CD1380" s="1318"/>
      <c r="CE1380" s="1318"/>
      <c r="CF1380" s="1318"/>
      <c r="CG1380" s="1318"/>
      <c r="CH1380" s="1378">
        <f t="shared" si="35"/>
        <v>0</v>
      </c>
    </row>
    <row r="1381" spans="1:87" ht="60" customHeight="1">
      <c r="A1381" s="1701"/>
      <c r="B1381" s="1718"/>
      <c r="C1381" s="584"/>
      <c r="D1381" s="2185"/>
      <c r="E1381" s="2232"/>
      <c r="F1381" s="1649"/>
      <c r="G1381" s="549"/>
      <c r="H1381" s="3472"/>
      <c r="I1381" s="1586">
        <v>265</v>
      </c>
      <c r="J1381" s="220">
        <v>28</v>
      </c>
      <c r="K1381" s="3294" t="s">
        <v>1795</v>
      </c>
      <c r="L1381" s="2153" t="s">
        <v>1796</v>
      </c>
      <c r="M1381" s="2305" t="s">
        <v>950</v>
      </c>
      <c r="N1381" s="290"/>
      <c r="O1381" s="291"/>
      <c r="P1381" s="293"/>
      <c r="Q1381" s="290"/>
      <c r="R1381" s="291"/>
      <c r="S1381" s="292"/>
      <c r="T1381" s="788"/>
      <c r="U1381" s="291"/>
      <c r="V1381" s="293"/>
      <c r="W1381" s="290"/>
      <c r="X1381" s="291"/>
      <c r="Y1381" s="140"/>
      <c r="Z1381" s="2160"/>
      <c r="AA1381" s="811"/>
      <c r="AB1381" s="752"/>
      <c r="AC1381" s="1173"/>
      <c r="AD1381" s="1835"/>
      <c r="AE1381" s="1317"/>
      <c r="AF1381" s="1362"/>
      <c r="AG1381" s="1318"/>
      <c r="AH1381" s="1318"/>
      <c r="AI1381" s="1318"/>
      <c r="AJ1381" s="1318"/>
      <c r="AK1381" s="1318"/>
      <c r="AL1381" s="1329"/>
      <c r="AM1381" s="1318"/>
      <c r="AN1381" s="1318"/>
      <c r="AO1381" s="1318"/>
      <c r="AP1381" s="1318"/>
      <c r="AQ1381" s="1318"/>
      <c r="AR1381" s="1318"/>
      <c r="AS1381" s="1318"/>
      <c r="AT1381" s="1318"/>
      <c r="AU1381" s="1318"/>
      <c r="AV1381" s="1318"/>
      <c r="AW1381" s="1318"/>
      <c r="AX1381" s="1318"/>
      <c r="AY1381" s="1318"/>
      <c r="AZ1381" s="1318"/>
      <c r="BA1381" s="1318"/>
      <c r="BB1381" s="1318"/>
      <c r="BC1381" s="1318"/>
      <c r="BD1381" s="1318"/>
      <c r="BE1381" s="1318"/>
      <c r="BF1381" s="1318"/>
      <c r="BG1381" s="1318"/>
      <c r="BH1381" s="1318"/>
      <c r="BI1381" s="1318"/>
      <c r="BJ1381" s="1318"/>
      <c r="BK1381" s="1318"/>
      <c r="BL1381" s="1318"/>
      <c r="BM1381" s="1318"/>
      <c r="BN1381" s="1318"/>
      <c r="BO1381" s="1318"/>
      <c r="BP1381" s="1318"/>
      <c r="BQ1381" s="1318"/>
      <c r="BR1381" s="1318"/>
      <c r="BS1381" s="1318"/>
      <c r="BT1381" s="1318"/>
      <c r="BU1381" s="1318"/>
      <c r="BV1381" s="1318"/>
      <c r="BW1381" s="1318"/>
      <c r="BX1381" s="1318"/>
      <c r="BY1381" s="1318"/>
      <c r="BZ1381" s="1318"/>
      <c r="CA1381" s="1318"/>
      <c r="CB1381" s="1318"/>
      <c r="CC1381" s="1318"/>
      <c r="CD1381" s="1318"/>
      <c r="CE1381" s="1318"/>
      <c r="CF1381" s="1318"/>
      <c r="CG1381" s="1318"/>
      <c r="CH1381" s="1378">
        <f t="shared" si="35"/>
        <v>0</v>
      </c>
    </row>
    <row r="1382" spans="1:87" ht="78" customHeight="1">
      <c r="A1382" s="1701"/>
      <c r="B1382" s="1718"/>
      <c r="C1382" s="584"/>
      <c r="D1382" s="2185"/>
      <c r="E1382" s="2232"/>
      <c r="F1382" s="1649"/>
      <c r="G1382" s="549"/>
      <c r="H1382" s="2206"/>
      <c r="I1382" s="1584"/>
      <c r="J1382" s="220"/>
      <c r="K1382" s="3295"/>
      <c r="L1382" s="2153"/>
      <c r="M1382" s="2305"/>
      <c r="N1382" s="290"/>
      <c r="O1382" s="291"/>
      <c r="P1382" s="293"/>
      <c r="Q1382" s="290"/>
      <c r="R1382" s="291"/>
      <c r="S1382" s="292"/>
      <c r="T1382" s="788"/>
      <c r="U1382" s="291"/>
      <c r="V1382" s="293"/>
      <c r="W1382" s="290"/>
      <c r="X1382" s="291"/>
      <c r="Y1382" s="140"/>
      <c r="Z1382" s="2160"/>
      <c r="AA1382" s="811"/>
      <c r="AB1382" s="752"/>
      <c r="AC1382" s="1173"/>
      <c r="AD1382" s="1835"/>
      <c r="AE1382" s="1317"/>
      <c r="AF1382" s="1362"/>
      <c r="AG1382" s="1318"/>
      <c r="AH1382" s="1318"/>
      <c r="AI1382" s="1318"/>
      <c r="AJ1382" s="1318"/>
      <c r="AK1382" s="1318"/>
      <c r="AL1382" s="1329"/>
      <c r="AM1382" s="1318"/>
      <c r="AN1382" s="1318"/>
      <c r="AO1382" s="1318"/>
      <c r="AP1382" s="1318"/>
      <c r="AQ1382" s="1318"/>
      <c r="AR1382" s="1318"/>
      <c r="AS1382" s="1318"/>
      <c r="AT1382" s="1318"/>
      <c r="AU1382" s="1318"/>
      <c r="AV1382" s="1318"/>
      <c r="AW1382" s="1318"/>
      <c r="AX1382" s="1318"/>
      <c r="AY1382" s="1318"/>
      <c r="AZ1382" s="1318"/>
      <c r="BA1382" s="1318"/>
      <c r="BB1382" s="1318"/>
      <c r="BC1382" s="1318"/>
      <c r="BD1382" s="1318"/>
      <c r="BE1382" s="1318"/>
      <c r="BF1382" s="1318"/>
      <c r="BG1382" s="1318"/>
      <c r="BH1382" s="1318"/>
      <c r="BI1382" s="1318"/>
      <c r="BJ1382" s="1318"/>
      <c r="BK1382" s="1318"/>
      <c r="BL1382" s="1318"/>
      <c r="BM1382" s="1318"/>
      <c r="BN1382" s="1318"/>
      <c r="BO1382" s="1318"/>
      <c r="BP1382" s="1318"/>
      <c r="BQ1382" s="1318"/>
      <c r="BR1382" s="1318"/>
      <c r="BS1382" s="1318"/>
      <c r="BT1382" s="1318"/>
      <c r="BU1382" s="1318"/>
      <c r="BV1382" s="1318"/>
      <c r="BW1382" s="1318"/>
      <c r="BX1382" s="1318"/>
      <c r="BY1382" s="1318"/>
      <c r="BZ1382" s="1318"/>
      <c r="CA1382" s="1318"/>
      <c r="CB1382" s="1318"/>
      <c r="CC1382" s="1318"/>
      <c r="CD1382" s="1318"/>
      <c r="CE1382" s="1318"/>
      <c r="CF1382" s="1318"/>
      <c r="CG1382" s="1318"/>
      <c r="CH1382" s="1378">
        <f t="shared" si="35"/>
        <v>0</v>
      </c>
    </row>
    <row r="1383" spans="1:87" ht="33" customHeight="1">
      <c r="A1383" s="1701"/>
      <c r="B1383" s="1718"/>
      <c r="C1383" s="584"/>
      <c r="D1383" s="2185"/>
      <c r="E1383" s="2232"/>
      <c r="F1383" s="1649"/>
      <c r="G1383" s="549"/>
      <c r="H1383" s="2155"/>
      <c r="I1383" s="1585"/>
      <c r="J1383" s="272"/>
      <c r="K1383" s="223"/>
      <c r="L1383" s="2174"/>
      <c r="M1383" s="141"/>
      <c r="N1383" s="142"/>
      <c r="O1383" s="143"/>
      <c r="P1383" s="146"/>
      <c r="Q1383" s="142"/>
      <c r="R1383" s="143"/>
      <c r="S1383" s="144"/>
      <c r="T1383" s="145"/>
      <c r="U1383" s="143"/>
      <c r="V1383" s="146"/>
      <c r="W1383" s="142"/>
      <c r="X1383" s="143"/>
      <c r="Y1383" s="144"/>
      <c r="Z1383" s="2193"/>
      <c r="AA1383" s="812"/>
      <c r="AB1383" s="456"/>
      <c r="AC1383" s="561"/>
      <c r="AD1383" s="1836"/>
      <c r="AE1383" s="1317"/>
      <c r="AF1383" s="1362"/>
      <c r="AG1383" s="1318"/>
      <c r="AH1383" s="1318"/>
      <c r="AI1383" s="1318"/>
      <c r="AJ1383" s="1318"/>
      <c r="AK1383" s="1318"/>
      <c r="AL1383" s="1329"/>
      <c r="AM1383" s="1318"/>
      <c r="AN1383" s="1318"/>
      <c r="AO1383" s="1318"/>
      <c r="AP1383" s="1318"/>
      <c r="AQ1383" s="1318"/>
      <c r="AR1383" s="1318"/>
      <c r="AS1383" s="1318"/>
      <c r="AT1383" s="1318"/>
      <c r="AU1383" s="1318"/>
      <c r="AV1383" s="1318"/>
      <c r="AW1383" s="1318"/>
      <c r="AX1383" s="1318"/>
      <c r="AY1383" s="1318"/>
      <c r="AZ1383" s="1318"/>
      <c r="BA1383" s="1318"/>
      <c r="BB1383" s="1318"/>
      <c r="BC1383" s="1318"/>
      <c r="BD1383" s="1318"/>
      <c r="BE1383" s="1318"/>
      <c r="BF1383" s="1318"/>
      <c r="BG1383" s="1318"/>
      <c r="BH1383" s="1318"/>
      <c r="BI1383" s="1318"/>
      <c r="BJ1383" s="1318"/>
      <c r="BK1383" s="1318"/>
      <c r="BL1383" s="1318"/>
      <c r="BM1383" s="1318"/>
      <c r="BN1383" s="1318"/>
      <c r="BO1383" s="1318"/>
      <c r="BP1383" s="1318"/>
      <c r="BQ1383" s="1318"/>
      <c r="BR1383" s="1318"/>
      <c r="BS1383" s="1318"/>
      <c r="BT1383" s="1318"/>
      <c r="BU1383" s="1318"/>
      <c r="BV1383" s="1318"/>
      <c r="BW1383" s="1318"/>
      <c r="BX1383" s="1318"/>
      <c r="BY1383" s="1318"/>
      <c r="BZ1383" s="1318"/>
      <c r="CA1383" s="1318"/>
      <c r="CB1383" s="1318"/>
      <c r="CC1383" s="1318"/>
      <c r="CD1383" s="1318"/>
      <c r="CE1383" s="1318"/>
      <c r="CF1383" s="1318"/>
      <c r="CG1383" s="1318"/>
      <c r="CH1383" s="1378">
        <f t="shared" si="35"/>
        <v>0</v>
      </c>
    </row>
    <row r="1384" spans="1:87" ht="39.950000000000003" customHeight="1">
      <c r="A1384" s="1701"/>
      <c r="B1384" s="1718"/>
      <c r="C1384" s="784"/>
      <c r="D1384" s="2185"/>
      <c r="E1384" s="813"/>
      <c r="F1384" s="1649"/>
      <c r="G1384" s="549"/>
      <c r="H1384" s="2155"/>
      <c r="I1384" s="1989">
        <v>266</v>
      </c>
      <c r="J1384" s="220">
        <v>29</v>
      </c>
      <c r="K1384" s="3104" t="s">
        <v>1797</v>
      </c>
      <c r="L1384" s="3217" t="s">
        <v>1798</v>
      </c>
      <c r="M1384" s="3219" t="s">
        <v>1799</v>
      </c>
      <c r="N1384" s="138"/>
      <c r="O1384" s="139"/>
      <c r="P1384" s="168"/>
      <c r="Q1384" s="138"/>
      <c r="R1384" s="139"/>
      <c r="S1384" s="140"/>
      <c r="T1384" s="183"/>
      <c r="U1384" s="139"/>
      <c r="V1384" s="168"/>
      <c r="W1384" s="138"/>
      <c r="X1384" s="291"/>
      <c r="Y1384" s="292"/>
      <c r="Z1384" s="2160"/>
      <c r="AA1384" s="261"/>
      <c r="AB1384" s="262"/>
      <c r="AC1384" s="1173"/>
      <c r="AD1384" s="1830"/>
      <c r="AE1384" s="1317"/>
      <c r="AF1384" s="1362"/>
      <c r="AG1384" s="1318"/>
      <c r="AH1384" s="1318"/>
      <c r="AI1384" s="1318"/>
      <c r="AJ1384" s="1318"/>
      <c r="AK1384" s="1318"/>
      <c r="AL1384" s="1318"/>
      <c r="AM1384" s="1318"/>
      <c r="AN1384" s="1318"/>
      <c r="AO1384" s="1318"/>
      <c r="AP1384" s="1318"/>
      <c r="AQ1384" s="1318"/>
      <c r="AR1384" s="1318"/>
      <c r="AS1384" s="1318"/>
      <c r="AT1384" s="1318"/>
      <c r="AU1384" s="1318"/>
      <c r="AV1384" s="1318"/>
      <c r="AW1384" s="1318"/>
      <c r="AX1384" s="1318"/>
      <c r="AY1384" s="1318"/>
      <c r="AZ1384" s="1318"/>
      <c r="BA1384" s="1318"/>
      <c r="BB1384" s="1318"/>
      <c r="BC1384" s="1318"/>
      <c r="BD1384" s="1318"/>
      <c r="BE1384" s="1318"/>
      <c r="BF1384" s="1318"/>
      <c r="BG1384" s="1318"/>
      <c r="BH1384" s="1318"/>
      <c r="BI1384" s="1318"/>
      <c r="BJ1384" s="1318"/>
      <c r="BK1384" s="1318"/>
      <c r="BL1384" s="1318"/>
      <c r="BM1384" s="1318"/>
      <c r="BN1384" s="1318"/>
      <c r="BO1384" s="1318"/>
      <c r="BP1384" s="1318"/>
      <c r="BQ1384" s="1318"/>
      <c r="BR1384" s="1318"/>
      <c r="BS1384" s="1318"/>
      <c r="BT1384" s="1318"/>
      <c r="BU1384" s="1318"/>
      <c r="BV1384" s="1318"/>
      <c r="BW1384" s="1318"/>
      <c r="BX1384" s="1318"/>
      <c r="BY1384" s="1318"/>
      <c r="BZ1384" s="1318"/>
      <c r="CA1384" s="1318"/>
      <c r="CB1384" s="1318"/>
      <c r="CC1384" s="1318"/>
      <c r="CD1384" s="1318"/>
      <c r="CE1384" s="1318"/>
      <c r="CF1384" s="1318"/>
      <c r="CG1384" s="1318"/>
      <c r="CH1384" s="1378">
        <f t="shared" si="35"/>
        <v>0</v>
      </c>
    </row>
    <row r="1385" spans="1:87" ht="39.950000000000003" customHeight="1">
      <c r="A1385" s="1701"/>
      <c r="B1385" s="1718"/>
      <c r="C1385" s="784"/>
      <c r="D1385" s="2185"/>
      <c r="E1385" s="813"/>
      <c r="F1385" s="1649"/>
      <c r="G1385" s="549"/>
      <c r="H1385" s="2155"/>
      <c r="I1385" s="1989"/>
      <c r="J1385" s="220"/>
      <c r="K1385" s="3104"/>
      <c r="L1385" s="3218"/>
      <c r="M1385" s="3220"/>
      <c r="N1385" s="138"/>
      <c r="O1385" s="139"/>
      <c r="P1385" s="168"/>
      <c r="Q1385" s="138"/>
      <c r="R1385" s="139"/>
      <c r="S1385" s="140"/>
      <c r="T1385" s="183"/>
      <c r="U1385" s="139"/>
      <c r="V1385" s="168"/>
      <c r="W1385" s="138"/>
      <c r="X1385" s="291"/>
      <c r="Y1385" s="292"/>
      <c r="Z1385" s="2160"/>
      <c r="AA1385" s="261"/>
      <c r="AB1385" s="262"/>
      <c r="AC1385" s="1173"/>
      <c r="AD1385" s="1830"/>
      <c r="AE1385" s="1317"/>
      <c r="AF1385" s="1362"/>
      <c r="AG1385" s="1318"/>
      <c r="AH1385" s="1318"/>
      <c r="AI1385" s="1318"/>
      <c r="AJ1385" s="1318"/>
      <c r="AK1385" s="1318"/>
      <c r="AL1385" s="1318"/>
      <c r="AM1385" s="1318"/>
      <c r="AN1385" s="1318"/>
      <c r="AO1385" s="1318"/>
      <c r="AP1385" s="1318"/>
      <c r="AQ1385" s="1318"/>
      <c r="AR1385" s="1318"/>
      <c r="AS1385" s="1318"/>
      <c r="AT1385" s="1318"/>
      <c r="AU1385" s="1318"/>
      <c r="AV1385" s="1318"/>
      <c r="AW1385" s="1318"/>
      <c r="AX1385" s="1318"/>
      <c r="AY1385" s="1318"/>
      <c r="AZ1385" s="1318"/>
      <c r="BA1385" s="1318"/>
      <c r="BB1385" s="1318"/>
      <c r="BC1385" s="1318"/>
      <c r="BD1385" s="1318"/>
      <c r="BE1385" s="1318"/>
      <c r="BF1385" s="1318"/>
      <c r="BG1385" s="1318"/>
      <c r="BH1385" s="1318"/>
      <c r="BI1385" s="1318"/>
      <c r="BJ1385" s="1318"/>
      <c r="BK1385" s="1318"/>
      <c r="BL1385" s="1318"/>
      <c r="BM1385" s="1318"/>
      <c r="BN1385" s="1318"/>
      <c r="BO1385" s="1318"/>
      <c r="BP1385" s="1318"/>
      <c r="BQ1385" s="1318"/>
      <c r="BR1385" s="1318"/>
      <c r="BS1385" s="1318"/>
      <c r="BT1385" s="1318"/>
      <c r="BU1385" s="1318"/>
      <c r="BV1385" s="1318"/>
      <c r="BW1385" s="1318"/>
      <c r="BX1385" s="1318"/>
      <c r="BY1385" s="1318"/>
      <c r="BZ1385" s="1318"/>
      <c r="CA1385" s="1318"/>
      <c r="CB1385" s="1318"/>
      <c r="CC1385" s="1318"/>
      <c r="CD1385" s="1318"/>
      <c r="CE1385" s="1318"/>
      <c r="CF1385" s="1318"/>
      <c r="CG1385" s="1318"/>
      <c r="CH1385" s="1378">
        <f t="shared" si="35"/>
        <v>0</v>
      </c>
    </row>
    <row r="1386" spans="1:87" ht="39.950000000000003" customHeight="1">
      <c r="A1386" s="1701"/>
      <c r="B1386" s="1718"/>
      <c r="C1386" s="784"/>
      <c r="D1386" s="2185"/>
      <c r="E1386" s="813"/>
      <c r="F1386" s="1649"/>
      <c r="G1386" s="549"/>
      <c r="H1386" s="2155"/>
      <c r="I1386" s="1989"/>
      <c r="J1386" s="220"/>
      <c r="K1386" s="2145"/>
      <c r="L1386" s="3218"/>
      <c r="M1386" s="3220"/>
      <c r="N1386" s="138"/>
      <c r="O1386" s="139"/>
      <c r="P1386" s="168"/>
      <c r="Q1386" s="138"/>
      <c r="R1386" s="139"/>
      <c r="S1386" s="140"/>
      <c r="T1386" s="183"/>
      <c r="U1386" s="139"/>
      <c r="V1386" s="168"/>
      <c r="W1386" s="138"/>
      <c r="X1386" s="291"/>
      <c r="Y1386" s="292"/>
      <c r="Z1386" s="2160"/>
      <c r="AA1386" s="261"/>
      <c r="AB1386" s="262"/>
      <c r="AC1386" s="1173"/>
      <c r="AD1386" s="1830"/>
      <c r="AE1386" s="1317"/>
      <c r="AF1386" s="1362"/>
      <c r="AG1386" s="1318"/>
      <c r="AH1386" s="1318"/>
      <c r="AI1386" s="1318"/>
      <c r="AJ1386" s="1318"/>
      <c r="AK1386" s="1318"/>
      <c r="AL1386" s="1318"/>
      <c r="AM1386" s="1318"/>
      <c r="AN1386" s="1318"/>
      <c r="AO1386" s="1318"/>
      <c r="AP1386" s="1318"/>
      <c r="AQ1386" s="1318"/>
      <c r="AR1386" s="1318"/>
      <c r="AS1386" s="1318"/>
      <c r="AT1386" s="1318"/>
      <c r="AU1386" s="1318"/>
      <c r="AV1386" s="1318"/>
      <c r="AW1386" s="1318"/>
      <c r="AX1386" s="1318"/>
      <c r="AY1386" s="1318"/>
      <c r="AZ1386" s="1318"/>
      <c r="BA1386" s="1318"/>
      <c r="BB1386" s="1318"/>
      <c r="BC1386" s="1318"/>
      <c r="BD1386" s="1318"/>
      <c r="BE1386" s="1318"/>
      <c r="BF1386" s="1318"/>
      <c r="BG1386" s="1318"/>
      <c r="BH1386" s="1318"/>
      <c r="BI1386" s="1318"/>
      <c r="BJ1386" s="1318"/>
      <c r="BK1386" s="1318"/>
      <c r="BL1386" s="1318"/>
      <c r="BM1386" s="1318"/>
      <c r="BN1386" s="1318"/>
      <c r="BO1386" s="1318"/>
      <c r="BP1386" s="1318"/>
      <c r="BQ1386" s="1318"/>
      <c r="BR1386" s="1318"/>
      <c r="BS1386" s="1318"/>
      <c r="BT1386" s="1318"/>
      <c r="BU1386" s="1318"/>
      <c r="BV1386" s="1318"/>
      <c r="BW1386" s="1318"/>
      <c r="BX1386" s="1318"/>
      <c r="BY1386" s="1318"/>
      <c r="BZ1386" s="1318"/>
      <c r="CA1386" s="1318"/>
      <c r="CB1386" s="1318"/>
      <c r="CC1386" s="1318"/>
      <c r="CD1386" s="1318"/>
      <c r="CE1386" s="1318"/>
      <c r="CF1386" s="1318"/>
      <c r="CG1386" s="1318"/>
      <c r="CH1386" s="1378">
        <f t="shared" si="35"/>
        <v>0</v>
      </c>
    </row>
    <row r="1387" spans="1:87" ht="39.950000000000003" customHeight="1">
      <c r="A1387" s="1701"/>
      <c r="B1387" s="1718"/>
      <c r="C1387" s="784"/>
      <c r="D1387" s="2185"/>
      <c r="E1387" s="813"/>
      <c r="F1387" s="1649"/>
      <c r="G1387" s="549"/>
      <c r="H1387" s="2155"/>
      <c r="I1387" s="1989"/>
      <c r="J1387" s="220"/>
      <c r="K1387" s="2162"/>
      <c r="L1387" s="2182"/>
      <c r="M1387" s="2192"/>
      <c r="N1387" s="138"/>
      <c r="O1387" s="139"/>
      <c r="P1387" s="168"/>
      <c r="Q1387" s="138"/>
      <c r="R1387" s="139"/>
      <c r="S1387" s="140"/>
      <c r="T1387" s="183"/>
      <c r="U1387" s="139"/>
      <c r="V1387" s="168"/>
      <c r="W1387" s="138"/>
      <c r="X1387" s="291"/>
      <c r="Y1387" s="292"/>
      <c r="Z1387" s="2160"/>
      <c r="AA1387" s="261"/>
      <c r="AB1387" s="262"/>
      <c r="AC1387" s="1173"/>
      <c r="AD1387" s="1830"/>
      <c r="AE1387" s="1317"/>
      <c r="AF1387" s="1362"/>
      <c r="AG1387" s="1318"/>
      <c r="AH1387" s="1318"/>
      <c r="AI1387" s="1318"/>
      <c r="AJ1387" s="1318"/>
      <c r="AK1387" s="1318"/>
      <c r="AL1387" s="1318"/>
      <c r="AM1387" s="1318"/>
      <c r="AN1387" s="1318"/>
      <c r="AO1387" s="1318"/>
      <c r="AP1387" s="1318"/>
      <c r="AQ1387" s="1318"/>
      <c r="AR1387" s="1318"/>
      <c r="AS1387" s="1318"/>
      <c r="AT1387" s="1318"/>
      <c r="AU1387" s="1318"/>
      <c r="AV1387" s="1318"/>
      <c r="AW1387" s="1318"/>
      <c r="AX1387" s="1318"/>
      <c r="AY1387" s="1318"/>
      <c r="AZ1387" s="1318"/>
      <c r="BA1387" s="1318"/>
      <c r="BB1387" s="1318"/>
      <c r="BC1387" s="1318"/>
      <c r="BD1387" s="1318"/>
      <c r="BE1387" s="1318"/>
      <c r="BF1387" s="1318"/>
      <c r="BG1387" s="1318"/>
      <c r="BH1387" s="1318"/>
      <c r="BI1387" s="1318"/>
      <c r="BJ1387" s="1318"/>
      <c r="BK1387" s="1318"/>
      <c r="BL1387" s="1318"/>
      <c r="BM1387" s="1318"/>
      <c r="BN1387" s="1318"/>
      <c r="BO1387" s="1318"/>
      <c r="BP1387" s="1318"/>
      <c r="BQ1387" s="1318"/>
      <c r="BR1387" s="1318"/>
      <c r="BS1387" s="1318"/>
      <c r="BT1387" s="1318"/>
      <c r="BU1387" s="1318"/>
      <c r="BV1387" s="1318"/>
      <c r="BW1387" s="1318"/>
      <c r="BX1387" s="1318"/>
      <c r="BY1387" s="1318"/>
      <c r="BZ1387" s="1318"/>
      <c r="CA1387" s="1318"/>
      <c r="CB1387" s="1318"/>
      <c r="CC1387" s="1318"/>
      <c r="CD1387" s="1318"/>
      <c r="CE1387" s="1318"/>
      <c r="CF1387" s="1318"/>
      <c r="CG1387" s="1318"/>
      <c r="CH1387" s="1378">
        <f t="shared" si="35"/>
        <v>0</v>
      </c>
    </row>
    <row r="1388" spans="1:87" ht="25.5" customHeight="1">
      <c r="A1388" s="1701"/>
      <c r="B1388" s="1718"/>
      <c r="C1388" s="784"/>
      <c r="D1388" s="2185"/>
      <c r="E1388" s="813"/>
      <c r="F1388" s="1649"/>
      <c r="G1388" s="549"/>
      <c r="H1388" s="2155"/>
      <c r="I1388" s="1989"/>
      <c r="J1388" s="220"/>
      <c r="K1388" s="2162"/>
      <c r="L1388" s="2182"/>
      <c r="M1388" s="2192"/>
      <c r="N1388" s="138"/>
      <c r="O1388" s="139"/>
      <c r="P1388" s="168"/>
      <c r="Q1388" s="138"/>
      <c r="R1388" s="139"/>
      <c r="S1388" s="140"/>
      <c r="T1388" s="183"/>
      <c r="U1388" s="139"/>
      <c r="V1388" s="168"/>
      <c r="W1388" s="138"/>
      <c r="X1388" s="139"/>
      <c r="Y1388" s="140"/>
      <c r="Z1388" s="2160"/>
      <c r="AA1388" s="261"/>
      <c r="AB1388" s="262"/>
      <c r="AC1388" s="926"/>
      <c r="AD1388" s="1830"/>
      <c r="AE1388" s="1317"/>
      <c r="AF1388" s="1362"/>
      <c r="AG1388" s="1318"/>
      <c r="AH1388" s="1318"/>
      <c r="AI1388" s="1318"/>
      <c r="AJ1388" s="1318"/>
      <c r="AK1388" s="1318"/>
      <c r="AL1388" s="1318"/>
      <c r="AM1388" s="1318"/>
      <c r="AN1388" s="1318"/>
      <c r="AO1388" s="1318"/>
      <c r="AP1388" s="1318"/>
      <c r="AQ1388" s="1318"/>
      <c r="AR1388" s="1318"/>
      <c r="AS1388" s="1318"/>
      <c r="AT1388" s="1318"/>
      <c r="AU1388" s="1318"/>
      <c r="AV1388" s="1318"/>
      <c r="AW1388" s="1318"/>
      <c r="AX1388" s="1318"/>
      <c r="AY1388" s="1318"/>
      <c r="AZ1388" s="1318"/>
      <c r="BA1388" s="1318"/>
      <c r="BB1388" s="1318"/>
      <c r="BC1388" s="1318"/>
      <c r="BD1388" s="1318"/>
      <c r="BE1388" s="1318"/>
      <c r="BF1388" s="1318"/>
      <c r="BG1388" s="1318"/>
      <c r="BH1388" s="1318"/>
      <c r="BI1388" s="1318"/>
      <c r="BJ1388" s="1318"/>
      <c r="BK1388" s="1318"/>
      <c r="BL1388" s="1318"/>
      <c r="BM1388" s="1318"/>
      <c r="BN1388" s="1318"/>
      <c r="BO1388" s="1318"/>
      <c r="BP1388" s="1318"/>
      <c r="BQ1388" s="1318"/>
      <c r="BR1388" s="1318"/>
      <c r="BS1388" s="1318"/>
      <c r="BT1388" s="1318"/>
      <c r="BU1388" s="1318"/>
      <c r="BV1388" s="1318"/>
      <c r="BW1388" s="1318"/>
      <c r="BX1388" s="1318"/>
      <c r="BY1388" s="1318"/>
      <c r="BZ1388" s="1318"/>
      <c r="CA1388" s="1318"/>
      <c r="CB1388" s="1318"/>
      <c r="CC1388" s="1318"/>
      <c r="CD1388" s="1318"/>
      <c r="CE1388" s="1318"/>
      <c r="CF1388" s="1318"/>
      <c r="CG1388" s="1318"/>
      <c r="CH1388" s="1378">
        <f t="shared" si="35"/>
        <v>0</v>
      </c>
      <c r="CI1388" s="1366" t="s">
        <v>2348</v>
      </c>
    </row>
    <row r="1389" spans="1:87" ht="39.75" customHeight="1" thickBot="1">
      <c r="A1389" s="2400"/>
      <c r="B1389" s="3117" t="s">
        <v>2486</v>
      </c>
      <c r="C1389" s="3117"/>
      <c r="D1389" s="3117"/>
      <c r="E1389" s="3117"/>
      <c r="F1389" s="3117"/>
      <c r="G1389" s="3117"/>
      <c r="H1389" s="3117"/>
      <c r="I1389" s="3117"/>
      <c r="J1389" s="3117"/>
      <c r="K1389" s="3117"/>
      <c r="L1389" s="3117"/>
      <c r="M1389" s="3117"/>
      <c r="N1389" s="3117"/>
      <c r="O1389" s="3117"/>
      <c r="P1389" s="3117"/>
      <c r="Q1389" s="3117"/>
      <c r="R1389" s="3117"/>
      <c r="S1389" s="3117"/>
      <c r="T1389" s="3117"/>
      <c r="U1389" s="3117"/>
      <c r="V1389" s="3117"/>
      <c r="W1389" s="3117"/>
      <c r="X1389" s="3117"/>
      <c r="Y1389" s="3117"/>
      <c r="Z1389" s="3117"/>
      <c r="AA1389" s="3118"/>
      <c r="AB1389" s="2582"/>
      <c r="AC1389" s="2583"/>
      <c r="AD1389" s="2566">
        <f>+SUM(AD1372:AD1388)</f>
        <v>190000</v>
      </c>
      <c r="AE1389" s="1355">
        <f>SUM(AE1250:AE1388)</f>
        <v>35000</v>
      </c>
      <c r="AF1389" s="1363"/>
      <c r="AG1389" s="1353">
        <f>SUM(AG1250:AG1388)</f>
        <v>0</v>
      </c>
      <c r="AH1389" s="1353">
        <f t="shared" ref="AH1389:CG1389" si="36">SUM(AH1250:AH1388)</f>
        <v>0</v>
      </c>
      <c r="AI1389" s="1353">
        <f t="shared" si="36"/>
        <v>374500</v>
      </c>
      <c r="AJ1389" s="1353">
        <f t="shared" si="36"/>
        <v>1920</v>
      </c>
      <c r="AK1389" s="1353">
        <f t="shared" si="36"/>
        <v>0</v>
      </c>
      <c r="AL1389" s="1353">
        <f t="shared" si="36"/>
        <v>2000</v>
      </c>
      <c r="AM1389" s="1353">
        <f t="shared" si="36"/>
        <v>4500</v>
      </c>
      <c r="AN1389" s="1353">
        <f t="shared" si="36"/>
        <v>0</v>
      </c>
      <c r="AO1389" s="1353"/>
      <c r="AP1389" s="1353">
        <f t="shared" si="36"/>
        <v>15000</v>
      </c>
      <c r="AQ1389" s="1353">
        <f t="shared" si="36"/>
        <v>0</v>
      </c>
      <c r="AR1389" s="1353">
        <f t="shared" si="36"/>
        <v>50000</v>
      </c>
      <c r="AS1389" s="1353">
        <f t="shared" si="36"/>
        <v>0</v>
      </c>
      <c r="AT1389" s="1353">
        <f t="shared" si="36"/>
        <v>0</v>
      </c>
      <c r="AU1389" s="1353">
        <f t="shared" si="36"/>
        <v>0</v>
      </c>
      <c r="AV1389" s="1353">
        <f t="shared" si="36"/>
        <v>0</v>
      </c>
      <c r="AW1389" s="1353">
        <f t="shared" si="36"/>
        <v>0</v>
      </c>
      <c r="AX1389" s="1353">
        <f t="shared" si="36"/>
        <v>0</v>
      </c>
      <c r="AY1389" s="1353">
        <f t="shared" si="36"/>
        <v>135000</v>
      </c>
      <c r="AZ1389" s="1353">
        <f t="shared" si="36"/>
        <v>0</v>
      </c>
      <c r="BA1389" s="1353">
        <f t="shared" si="36"/>
        <v>70500</v>
      </c>
      <c r="BB1389" s="1353">
        <f t="shared" si="36"/>
        <v>0</v>
      </c>
      <c r="BC1389" s="1353">
        <f t="shared" si="36"/>
        <v>64000</v>
      </c>
      <c r="BD1389" s="1353">
        <f t="shared" si="36"/>
        <v>0</v>
      </c>
      <c r="BE1389" s="1353">
        <f t="shared" si="36"/>
        <v>0</v>
      </c>
      <c r="BF1389" s="1353">
        <f t="shared" si="36"/>
        <v>0</v>
      </c>
      <c r="BG1389" s="1353">
        <f t="shared" si="36"/>
        <v>0</v>
      </c>
      <c r="BH1389" s="1353">
        <f t="shared" si="36"/>
        <v>20000</v>
      </c>
      <c r="BI1389" s="1353">
        <f t="shared" si="36"/>
        <v>0</v>
      </c>
      <c r="BJ1389" s="1353">
        <f t="shared" si="36"/>
        <v>0</v>
      </c>
      <c r="BK1389" s="1353">
        <f t="shared" si="36"/>
        <v>100000</v>
      </c>
      <c r="BL1389" s="1353">
        <f t="shared" si="36"/>
        <v>0</v>
      </c>
      <c r="BM1389" s="1353">
        <f t="shared" si="36"/>
        <v>4000</v>
      </c>
      <c r="BN1389" s="1353">
        <f t="shared" si="36"/>
        <v>0</v>
      </c>
      <c r="BO1389" s="1353">
        <f t="shared" si="36"/>
        <v>0</v>
      </c>
      <c r="BP1389" s="1353">
        <f t="shared" si="36"/>
        <v>0</v>
      </c>
      <c r="BQ1389" s="1353">
        <f t="shared" si="36"/>
        <v>0</v>
      </c>
      <c r="BR1389" s="1353">
        <f t="shared" si="36"/>
        <v>0</v>
      </c>
      <c r="BS1389" s="1353">
        <f t="shared" si="36"/>
        <v>0</v>
      </c>
      <c r="BT1389" s="1353"/>
      <c r="BU1389" s="1353">
        <f t="shared" si="36"/>
        <v>0</v>
      </c>
      <c r="BV1389" s="1353">
        <f t="shared" si="36"/>
        <v>0</v>
      </c>
      <c r="BW1389" s="1353">
        <f t="shared" si="36"/>
        <v>0</v>
      </c>
      <c r="BX1389" s="1353">
        <f t="shared" si="36"/>
        <v>0</v>
      </c>
      <c r="BY1389" s="1353">
        <f t="shared" si="36"/>
        <v>0</v>
      </c>
      <c r="BZ1389" s="1353">
        <f t="shared" si="36"/>
        <v>35000</v>
      </c>
      <c r="CA1389" s="1353">
        <f t="shared" si="36"/>
        <v>552086.85</v>
      </c>
      <c r="CB1389" s="1353">
        <f t="shared" si="36"/>
        <v>0</v>
      </c>
      <c r="CC1389" s="1353">
        <f t="shared" si="36"/>
        <v>13500</v>
      </c>
      <c r="CD1389" s="1353">
        <f t="shared" si="36"/>
        <v>0</v>
      </c>
      <c r="CE1389" s="1353">
        <f t="shared" si="36"/>
        <v>0</v>
      </c>
      <c r="CF1389" s="1353">
        <f t="shared" si="36"/>
        <v>20000</v>
      </c>
      <c r="CG1389" s="1353">
        <f t="shared" si="36"/>
        <v>0</v>
      </c>
      <c r="CH1389" s="1380">
        <f t="shared" si="35"/>
        <v>1497006.85</v>
      </c>
      <c r="CI1389" s="1381">
        <f>+AD1389+AD1371+AD1362+AD1350+AD1307</f>
        <v>1497006.85</v>
      </c>
    </row>
    <row r="1390" spans="1:87" s="386" customFormat="1" ht="48" customHeight="1">
      <c r="A1390" s="1701">
        <v>33</v>
      </c>
      <c r="B1390" s="1712">
        <v>1</v>
      </c>
      <c r="C1390" s="3161" t="s">
        <v>1800</v>
      </c>
      <c r="D1390" s="658" t="s">
        <v>622</v>
      </c>
      <c r="E1390" s="3161" t="s">
        <v>1801</v>
      </c>
      <c r="F1390" s="3161" t="s">
        <v>1802</v>
      </c>
      <c r="G1390" s="2210" t="s">
        <v>1386</v>
      </c>
      <c r="H1390" s="2195" t="s">
        <v>2579</v>
      </c>
      <c r="I1390" s="1571">
        <v>267</v>
      </c>
      <c r="J1390" s="361">
        <v>1</v>
      </c>
      <c r="K1390" s="3307" t="s">
        <v>1804</v>
      </c>
      <c r="L1390" s="3456" t="s">
        <v>1805</v>
      </c>
      <c r="M1390" s="2203" t="s">
        <v>1806</v>
      </c>
      <c r="N1390" s="814"/>
      <c r="O1390" s="815"/>
      <c r="P1390" s="816"/>
      <c r="Q1390" s="817"/>
      <c r="R1390" s="818"/>
      <c r="S1390" s="819"/>
      <c r="T1390" s="817"/>
      <c r="U1390" s="818"/>
      <c r="V1390" s="819"/>
      <c r="W1390" s="817"/>
      <c r="X1390" s="818"/>
      <c r="Y1390" s="820"/>
      <c r="Z1390" s="2160"/>
      <c r="AA1390" s="847"/>
      <c r="AB1390" s="848"/>
      <c r="AC1390" s="2089"/>
      <c r="AD1390" s="1841"/>
      <c r="AE1390" s="1317"/>
      <c r="AF1390" s="1362"/>
      <c r="AG1390" s="1318"/>
      <c r="AH1390" s="1318"/>
      <c r="AI1390" s="1318"/>
      <c r="AJ1390" s="1318"/>
      <c r="AK1390" s="1318"/>
      <c r="AL1390" s="1318"/>
      <c r="AM1390" s="1318"/>
      <c r="AN1390" s="1318"/>
      <c r="AO1390" s="1318"/>
      <c r="AP1390" s="1318"/>
      <c r="AQ1390" s="1318"/>
      <c r="AR1390" s="1318"/>
      <c r="AS1390" s="1318"/>
      <c r="AT1390" s="1318"/>
      <c r="AU1390" s="1318"/>
      <c r="AV1390" s="1318"/>
      <c r="AW1390" s="1318"/>
      <c r="AX1390" s="1318"/>
      <c r="AY1390" s="1318"/>
      <c r="AZ1390" s="1318"/>
      <c r="BA1390" s="1318"/>
      <c r="BB1390" s="1318"/>
      <c r="BC1390" s="1318"/>
      <c r="BD1390" s="1318"/>
      <c r="BE1390" s="1318"/>
      <c r="BF1390" s="1318"/>
      <c r="BG1390" s="1318"/>
      <c r="BH1390" s="1318"/>
      <c r="BI1390" s="1318"/>
      <c r="BJ1390" s="1318"/>
      <c r="BK1390" s="1318"/>
      <c r="BL1390" s="1318"/>
      <c r="BM1390" s="1318"/>
      <c r="BN1390" s="1318"/>
      <c r="BO1390" s="1318"/>
      <c r="BP1390" s="1318"/>
      <c r="BQ1390" s="1318"/>
      <c r="BR1390" s="1318"/>
      <c r="BS1390" s="1318"/>
      <c r="BT1390" s="1318"/>
      <c r="BU1390" s="1318"/>
      <c r="BV1390" s="1318"/>
      <c r="BW1390" s="1318"/>
      <c r="BX1390" s="1318"/>
      <c r="BY1390" s="1318"/>
      <c r="BZ1390" s="1318"/>
      <c r="CA1390" s="1318"/>
      <c r="CB1390" s="1318"/>
      <c r="CC1390" s="1318"/>
      <c r="CD1390" s="1318"/>
      <c r="CE1390" s="1318"/>
      <c r="CF1390" s="1318"/>
      <c r="CG1390" s="1318"/>
      <c r="CH1390" s="1378">
        <f t="shared" si="35"/>
        <v>0</v>
      </c>
      <c r="CI1390" s="1366"/>
    </row>
    <row r="1391" spans="1:87" s="386" customFormat="1" ht="46.5" customHeight="1">
      <c r="A1391" s="1701"/>
      <c r="B1391" s="1712"/>
      <c r="C1391" s="3140"/>
      <c r="D1391" s="3140" t="s">
        <v>1807</v>
      </c>
      <c r="E1391" s="3140"/>
      <c r="F1391" s="3140"/>
      <c r="G1391" s="821"/>
      <c r="H1391" s="3101" t="s">
        <v>2550</v>
      </c>
      <c r="I1391" s="1571"/>
      <c r="J1391" s="361"/>
      <c r="K1391" s="3293"/>
      <c r="L1391" s="3455"/>
      <c r="M1391" s="2203"/>
      <c r="N1391" s="814"/>
      <c r="O1391" s="815"/>
      <c r="P1391" s="816"/>
      <c r="Q1391" s="817"/>
      <c r="R1391" s="818"/>
      <c r="S1391" s="819"/>
      <c r="T1391" s="817"/>
      <c r="U1391" s="818"/>
      <c r="V1391" s="819"/>
      <c r="W1391" s="817"/>
      <c r="X1391" s="818"/>
      <c r="Y1391" s="820"/>
      <c r="Z1391" s="2160"/>
      <c r="AA1391" s="847"/>
      <c r="AB1391" s="848"/>
      <c r="AC1391" s="2089"/>
      <c r="AD1391" s="1841"/>
      <c r="AE1391" s="1317"/>
      <c r="AF1391" s="1362"/>
      <c r="AG1391" s="1318"/>
      <c r="AH1391" s="1318"/>
      <c r="AI1391" s="1318"/>
      <c r="AJ1391" s="1318"/>
      <c r="AK1391" s="1318"/>
      <c r="AL1391" s="1318"/>
      <c r="AM1391" s="1318"/>
      <c r="AN1391" s="1318"/>
      <c r="AO1391" s="1318"/>
      <c r="AP1391" s="1318"/>
      <c r="AQ1391" s="1318"/>
      <c r="AR1391" s="1318"/>
      <c r="AS1391" s="1318"/>
      <c r="AT1391" s="1318"/>
      <c r="AU1391" s="1318"/>
      <c r="AV1391" s="1318"/>
      <c r="AW1391" s="1318"/>
      <c r="AX1391" s="1318"/>
      <c r="AY1391" s="1318"/>
      <c r="AZ1391" s="1318"/>
      <c r="BA1391" s="1318"/>
      <c r="BB1391" s="1318"/>
      <c r="BC1391" s="1318"/>
      <c r="BD1391" s="1318"/>
      <c r="BE1391" s="1318"/>
      <c r="BF1391" s="1318"/>
      <c r="BG1391" s="1318"/>
      <c r="BH1391" s="1318"/>
      <c r="BI1391" s="1318"/>
      <c r="BJ1391" s="1318"/>
      <c r="BK1391" s="1318"/>
      <c r="BL1391" s="1318"/>
      <c r="BM1391" s="1318"/>
      <c r="BN1391" s="1318"/>
      <c r="BO1391" s="1318"/>
      <c r="BP1391" s="1318"/>
      <c r="BQ1391" s="1318"/>
      <c r="BR1391" s="1318"/>
      <c r="BS1391" s="1318"/>
      <c r="BT1391" s="1318"/>
      <c r="BU1391" s="1318"/>
      <c r="BV1391" s="1318"/>
      <c r="BW1391" s="1318"/>
      <c r="BX1391" s="1318"/>
      <c r="BY1391" s="1318"/>
      <c r="BZ1391" s="1318"/>
      <c r="CA1391" s="1318"/>
      <c r="CB1391" s="1318"/>
      <c r="CC1391" s="1318"/>
      <c r="CD1391" s="1318"/>
      <c r="CE1391" s="1318"/>
      <c r="CF1391" s="1318"/>
      <c r="CG1391" s="1318"/>
      <c r="CH1391" s="1378">
        <f t="shared" si="35"/>
        <v>0</v>
      </c>
      <c r="CI1391" s="1366"/>
    </row>
    <row r="1392" spans="1:87" s="386" customFormat="1" ht="75" customHeight="1">
      <c r="A1392" s="1701"/>
      <c r="B1392" s="1712"/>
      <c r="C1392" s="3140"/>
      <c r="D1392" s="3140"/>
      <c r="E1392" s="1550" t="s">
        <v>1808</v>
      </c>
      <c r="F1392" s="3140"/>
      <c r="G1392" s="821"/>
      <c r="H1392" s="3101"/>
      <c r="I1392" s="1571"/>
      <c r="J1392" s="361"/>
      <c r="K1392" s="3293"/>
      <c r="L1392" s="3455"/>
      <c r="M1392" s="2203"/>
      <c r="N1392" s="814"/>
      <c r="O1392" s="815"/>
      <c r="P1392" s="816"/>
      <c r="Q1392" s="817"/>
      <c r="R1392" s="818"/>
      <c r="S1392" s="819"/>
      <c r="T1392" s="817"/>
      <c r="U1392" s="818"/>
      <c r="V1392" s="819"/>
      <c r="W1392" s="817"/>
      <c r="X1392" s="818"/>
      <c r="Y1392" s="820"/>
      <c r="Z1392" s="2160"/>
      <c r="AA1392" s="847"/>
      <c r="AB1392" s="848"/>
      <c r="AC1392" s="2089"/>
      <c r="AD1392" s="1841"/>
      <c r="AE1392" s="1317"/>
      <c r="AF1392" s="1362"/>
      <c r="AG1392" s="1318"/>
      <c r="AH1392" s="1318"/>
      <c r="AI1392" s="1318"/>
      <c r="AJ1392" s="1318"/>
      <c r="AK1392" s="1318"/>
      <c r="AL1392" s="1318"/>
      <c r="AM1392" s="1318"/>
      <c r="AN1392" s="1318"/>
      <c r="AO1392" s="1318"/>
      <c r="AP1392" s="1318"/>
      <c r="AQ1392" s="1318"/>
      <c r="AR1392" s="1318"/>
      <c r="AS1392" s="1318"/>
      <c r="AT1392" s="1318"/>
      <c r="AU1392" s="1318"/>
      <c r="AV1392" s="1318"/>
      <c r="AW1392" s="1318"/>
      <c r="AX1392" s="1318"/>
      <c r="AY1392" s="1318"/>
      <c r="AZ1392" s="1318"/>
      <c r="BA1392" s="1318"/>
      <c r="BB1392" s="1318"/>
      <c r="BC1392" s="1318"/>
      <c r="BD1392" s="1318"/>
      <c r="BE1392" s="1318"/>
      <c r="BF1392" s="1318"/>
      <c r="BG1392" s="1318"/>
      <c r="BH1392" s="1318"/>
      <c r="BI1392" s="1318"/>
      <c r="BJ1392" s="1318"/>
      <c r="BK1392" s="1318"/>
      <c r="BL1392" s="1318"/>
      <c r="BM1392" s="1318"/>
      <c r="BN1392" s="1318"/>
      <c r="BO1392" s="1318"/>
      <c r="BP1392" s="1318"/>
      <c r="BQ1392" s="1318"/>
      <c r="BR1392" s="1318"/>
      <c r="BS1392" s="1318"/>
      <c r="BT1392" s="1318"/>
      <c r="BU1392" s="1318"/>
      <c r="BV1392" s="1318"/>
      <c r="BW1392" s="1318"/>
      <c r="BX1392" s="1318"/>
      <c r="BY1392" s="1318"/>
      <c r="BZ1392" s="1318"/>
      <c r="CA1392" s="1318"/>
      <c r="CB1392" s="1318"/>
      <c r="CC1392" s="1318"/>
      <c r="CD1392" s="1318"/>
      <c r="CE1392" s="1318"/>
      <c r="CF1392" s="1318"/>
      <c r="CG1392" s="1318"/>
      <c r="CH1392" s="1378">
        <f t="shared" si="35"/>
        <v>0</v>
      </c>
      <c r="CI1392" s="1366"/>
    </row>
    <row r="1393" spans="1:87" s="386" customFormat="1" ht="33.75" customHeight="1">
      <c r="A1393" s="1701"/>
      <c r="B1393" s="1712"/>
      <c r="C1393" s="3140"/>
      <c r="D1393" s="3140"/>
      <c r="E1393" s="3535"/>
      <c r="F1393" s="3140"/>
      <c r="G1393" s="1757"/>
      <c r="H1393" s="2155"/>
      <c r="I1393" s="1571"/>
      <c r="J1393" s="362"/>
      <c r="K1393" s="2313"/>
      <c r="L1393" s="822"/>
      <c r="M1393" s="1888"/>
      <c r="N1393" s="823"/>
      <c r="O1393" s="824"/>
      <c r="P1393" s="825"/>
      <c r="Q1393" s="826"/>
      <c r="R1393" s="827"/>
      <c r="S1393" s="828"/>
      <c r="T1393" s="826"/>
      <c r="U1393" s="827"/>
      <c r="V1393" s="828"/>
      <c r="W1393" s="826"/>
      <c r="X1393" s="827"/>
      <c r="Y1393" s="829"/>
      <c r="Z1393" s="2193"/>
      <c r="AA1393" s="849"/>
      <c r="AB1393" s="850"/>
      <c r="AC1393" s="2090"/>
      <c r="AD1393" s="1842"/>
      <c r="AE1393" s="1317"/>
      <c r="AF1393" s="1362"/>
      <c r="AG1393" s="1318"/>
      <c r="AH1393" s="1318"/>
      <c r="AI1393" s="1318"/>
      <c r="AJ1393" s="1318"/>
      <c r="AK1393" s="1318"/>
      <c r="AL1393" s="1318"/>
      <c r="AM1393" s="1318"/>
      <c r="AN1393" s="1318"/>
      <c r="AO1393" s="1318"/>
      <c r="AP1393" s="1318"/>
      <c r="AQ1393" s="1318"/>
      <c r="AR1393" s="1318"/>
      <c r="AS1393" s="1318"/>
      <c r="AT1393" s="1318"/>
      <c r="AU1393" s="1318"/>
      <c r="AV1393" s="1318"/>
      <c r="AW1393" s="1318"/>
      <c r="AX1393" s="1318"/>
      <c r="AY1393" s="1318"/>
      <c r="AZ1393" s="1318"/>
      <c r="BA1393" s="1318"/>
      <c r="BB1393" s="1318"/>
      <c r="BC1393" s="1318"/>
      <c r="BD1393" s="1318"/>
      <c r="BE1393" s="1318"/>
      <c r="BF1393" s="1318"/>
      <c r="BG1393" s="1318"/>
      <c r="BH1393" s="1318"/>
      <c r="BI1393" s="1318"/>
      <c r="BJ1393" s="1318"/>
      <c r="BK1393" s="1318"/>
      <c r="BL1393" s="1318"/>
      <c r="BM1393" s="1318"/>
      <c r="BN1393" s="1318"/>
      <c r="BO1393" s="1318"/>
      <c r="BP1393" s="1318"/>
      <c r="BQ1393" s="1318"/>
      <c r="BR1393" s="1318"/>
      <c r="BS1393" s="1318"/>
      <c r="BT1393" s="1318"/>
      <c r="BU1393" s="1318"/>
      <c r="BV1393" s="1318"/>
      <c r="BW1393" s="1318"/>
      <c r="BX1393" s="1318"/>
      <c r="BY1393" s="1318"/>
      <c r="BZ1393" s="1318"/>
      <c r="CA1393" s="1318"/>
      <c r="CB1393" s="1318"/>
      <c r="CC1393" s="1318"/>
      <c r="CD1393" s="1318"/>
      <c r="CE1393" s="1318"/>
      <c r="CF1393" s="1318"/>
      <c r="CG1393" s="1318"/>
      <c r="CH1393" s="1378">
        <f t="shared" si="35"/>
        <v>0</v>
      </c>
      <c r="CI1393" s="1366"/>
    </row>
    <row r="1394" spans="1:87" s="386" customFormat="1" ht="87" customHeight="1">
      <c r="A1394" s="1701"/>
      <c r="B1394" s="1712"/>
      <c r="C1394" s="3140"/>
      <c r="D1394" s="3140"/>
      <c r="E1394" s="3535"/>
      <c r="F1394" s="3140"/>
      <c r="G1394" s="1757"/>
      <c r="H1394" s="2155"/>
      <c r="I1394" s="1673">
        <v>268</v>
      </c>
      <c r="J1394" s="361">
        <v>2</v>
      </c>
      <c r="K1394" s="3292" t="s">
        <v>1809</v>
      </c>
      <c r="L1394" s="2187" t="s">
        <v>1810</v>
      </c>
      <c r="M1394" s="2203" t="s">
        <v>1811</v>
      </c>
      <c r="N1394" s="817"/>
      <c r="O1394" s="818"/>
      <c r="P1394" s="819"/>
      <c r="Q1394" s="814"/>
      <c r="R1394" s="815"/>
      <c r="S1394" s="816"/>
      <c r="T1394" s="814"/>
      <c r="U1394" s="815"/>
      <c r="V1394" s="816"/>
      <c r="W1394" s="814"/>
      <c r="X1394" s="815"/>
      <c r="Y1394" s="820"/>
      <c r="Z1394" s="2160"/>
      <c r="AA1394" s="847"/>
      <c r="AB1394" s="848"/>
      <c r="AC1394" s="2089"/>
      <c r="AD1394" s="1841"/>
      <c r="AE1394" s="1317"/>
      <c r="AF1394" s="1362"/>
      <c r="AG1394" s="1318"/>
      <c r="AH1394" s="1318"/>
      <c r="AI1394" s="1318"/>
      <c r="AJ1394" s="1318"/>
      <c r="AK1394" s="1318"/>
      <c r="AL1394" s="1318"/>
      <c r="AM1394" s="1318"/>
      <c r="AN1394" s="1318"/>
      <c r="AO1394" s="1318"/>
      <c r="AP1394" s="1318"/>
      <c r="AQ1394" s="1318"/>
      <c r="AR1394" s="1318"/>
      <c r="AS1394" s="1318"/>
      <c r="AT1394" s="1318"/>
      <c r="AU1394" s="1318"/>
      <c r="AV1394" s="1318"/>
      <c r="AW1394" s="1318"/>
      <c r="AX1394" s="1318"/>
      <c r="AY1394" s="1318"/>
      <c r="AZ1394" s="1318"/>
      <c r="BA1394" s="1318"/>
      <c r="BB1394" s="1318"/>
      <c r="BC1394" s="1318"/>
      <c r="BD1394" s="1318"/>
      <c r="BE1394" s="1318"/>
      <c r="BF1394" s="1318"/>
      <c r="BG1394" s="1318"/>
      <c r="BH1394" s="1318"/>
      <c r="BI1394" s="1318"/>
      <c r="BJ1394" s="1318"/>
      <c r="BK1394" s="1318"/>
      <c r="BL1394" s="1318"/>
      <c r="BM1394" s="1318"/>
      <c r="BN1394" s="1318"/>
      <c r="BO1394" s="1318"/>
      <c r="BP1394" s="1318"/>
      <c r="BQ1394" s="1318"/>
      <c r="BR1394" s="1318"/>
      <c r="BS1394" s="1318"/>
      <c r="BT1394" s="1318"/>
      <c r="BU1394" s="1318"/>
      <c r="BV1394" s="1318"/>
      <c r="BW1394" s="1318"/>
      <c r="BX1394" s="1318"/>
      <c r="BY1394" s="1318"/>
      <c r="BZ1394" s="1318"/>
      <c r="CA1394" s="1318"/>
      <c r="CB1394" s="1318"/>
      <c r="CC1394" s="1318"/>
      <c r="CD1394" s="1318"/>
      <c r="CE1394" s="1318"/>
      <c r="CF1394" s="1318"/>
      <c r="CG1394" s="1318"/>
      <c r="CH1394" s="1378">
        <f t="shared" si="35"/>
        <v>0</v>
      </c>
      <c r="CI1394" s="1366"/>
    </row>
    <row r="1395" spans="1:87" s="386" customFormat="1" ht="47.25" customHeight="1">
      <c r="A1395" s="1701"/>
      <c r="B1395" s="1712"/>
      <c r="C1395" s="836"/>
      <c r="D1395" s="242" t="s">
        <v>631</v>
      </c>
      <c r="E1395" s="2204"/>
      <c r="F1395" s="3140"/>
      <c r="G1395" s="1757"/>
      <c r="H1395" s="2155"/>
      <c r="I1395" s="1587"/>
      <c r="J1395" s="361"/>
      <c r="K1395" s="3293"/>
      <c r="L1395" s="3455" t="s">
        <v>1812</v>
      </c>
      <c r="M1395" s="2203"/>
      <c r="N1395" s="817"/>
      <c r="O1395" s="818"/>
      <c r="P1395" s="819"/>
      <c r="Q1395" s="814"/>
      <c r="R1395" s="815"/>
      <c r="S1395" s="816"/>
      <c r="T1395" s="814"/>
      <c r="U1395" s="815"/>
      <c r="V1395" s="816"/>
      <c r="W1395" s="814"/>
      <c r="X1395" s="815"/>
      <c r="Y1395" s="820"/>
      <c r="Z1395" s="2160"/>
      <c r="AA1395" s="847"/>
      <c r="AB1395" s="848"/>
      <c r="AC1395" s="2089"/>
      <c r="AD1395" s="1841"/>
      <c r="AE1395" s="1317"/>
      <c r="AF1395" s="1362"/>
      <c r="AG1395" s="1318"/>
      <c r="AH1395" s="1318"/>
      <c r="AI1395" s="1318"/>
      <c r="AJ1395" s="1318"/>
      <c r="AK1395" s="1318"/>
      <c r="AL1395" s="1318"/>
      <c r="AM1395" s="1318"/>
      <c r="AN1395" s="1318"/>
      <c r="AO1395" s="1318"/>
      <c r="AP1395" s="1318"/>
      <c r="AQ1395" s="1318"/>
      <c r="AR1395" s="1318"/>
      <c r="AS1395" s="1318"/>
      <c r="AT1395" s="1318"/>
      <c r="AU1395" s="1318"/>
      <c r="AV1395" s="1318"/>
      <c r="AW1395" s="1318"/>
      <c r="AX1395" s="1318"/>
      <c r="AY1395" s="1318"/>
      <c r="AZ1395" s="1318"/>
      <c r="BA1395" s="1318"/>
      <c r="BB1395" s="1318"/>
      <c r="BC1395" s="1318"/>
      <c r="BD1395" s="1318"/>
      <c r="BE1395" s="1318"/>
      <c r="BF1395" s="1318"/>
      <c r="BG1395" s="1318"/>
      <c r="BH1395" s="1318"/>
      <c r="BI1395" s="1318"/>
      <c r="BJ1395" s="1318"/>
      <c r="BK1395" s="1318"/>
      <c r="BL1395" s="1318"/>
      <c r="BM1395" s="1318"/>
      <c r="BN1395" s="1318"/>
      <c r="BO1395" s="1318"/>
      <c r="BP1395" s="1318"/>
      <c r="BQ1395" s="1318"/>
      <c r="BR1395" s="1318"/>
      <c r="BS1395" s="1318"/>
      <c r="BT1395" s="1318"/>
      <c r="BU1395" s="1318"/>
      <c r="BV1395" s="1318"/>
      <c r="BW1395" s="1318"/>
      <c r="BX1395" s="1318"/>
      <c r="BY1395" s="1318"/>
      <c r="BZ1395" s="1318"/>
      <c r="CA1395" s="1318"/>
      <c r="CB1395" s="1318"/>
      <c r="CC1395" s="1318"/>
      <c r="CD1395" s="1318"/>
      <c r="CE1395" s="1318"/>
      <c r="CF1395" s="1318"/>
      <c r="CG1395" s="1318"/>
      <c r="CH1395" s="1378">
        <f t="shared" si="35"/>
        <v>0</v>
      </c>
      <c r="CI1395" s="1366"/>
    </row>
    <row r="1396" spans="1:87" s="386" customFormat="1" ht="65.25" customHeight="1">
      <c r="A1396" s="1701"/>
      <c r="B1396" s="1712"/>
      <c r="C1396" s="836"/>
      <c r="D1396" s="3140" t="s">
        <v>1813</v>
      </c>
      <c r="E1396" s="2204"/>
      <c r="F1396" s="2204"/>
      <c r="G1396" s="1757"/>
      <c r="H1396" s="2155"/>
      <c r="I1396" s="1587"/>
      <c r="J1396" s="361"/>
      <c r="K1396" s="2189"/>
      <c r="L1396" s="3455"/>
      <c r="M1396" s="2203"/>
      <c r="N1396" s="817"/>
      <c r="O1396" s="818"/>
      <c r="P1396" s="819"/>
      <c r="Q1396" s="814"/>
      <c r="R1396" s="815"/>
      <c r="S1396" s="816"/>
      <c r="T1396" s="814"/>
      <c r="U1396" s="815"/>
      <c r="V1396" s="816"/>
      <c r="W1396" s="814"/>
      <c r="X1396" s="815"/>
      <c r="Y1396" s="820"/>
      <c r="Z1396" s="2160"/>
      <c r="AA1396" s="847"/>
      <c r="AB1396" s="848"/>
      <c r="AC1396" s="2089"/>
      <c r="AD1396" s="1841"/>
      <c r="AE1396" s="1317"/>
      <c r="AF1396" s="1362"/>
      <c r="AG1396" s="1318"/>
      <c r="AH1396" s="1318"/>
      <c r="AI1396" s="1318"/>
      <c r="AJ1396" s="1318"/>
      <c r="AK1396" s="1318"/>
      <c r="AL1396" s="1318"/>
      <c r="AM1396" s="1318"/>
      <c r="AN1396" s="1318"/>
      <c r="AO1396" s="1318"/>
      <c r="AP1396" s="1318"/>
      <c r="AQ1396" s="1318"/>
      <c r="AR1396" s="1318"/>
      <c r="AS1396" s="1318"/>
      <c r="AT1396" s="1318"/>
      <c r="AU1396" s="1318"/>
      <c r="AV1396" s="1318"/>
      <c r="AW1396" s="1318"/>
      <c r="AX1396" s="1318"/>
      <c r="AY1396" s="1318"/>
      <c r="AZ1396" s="1318"/>
      <c r="BA1396" s="1318"/>
      <c r="BB1396" s="1318"/>
      <c r="BC1396" s="1318"/>
      <c r="BD1396" s="1318"/>
      <c r="BE1396" s="1318"/>
      <c r="BF1396" s="1318"/>
      <c r="BG1396" s="1318"/>
      <c r="BH1396" s="1318"/>
      <c r="BI1396" s="1318"/>
      <c r="BJ1396" s="1318"/>
      <c r="BK1396" s="1318"/>
      <c r="BL1396" s="1318"/>
      <c r="BM1396" s="1318"/>
      <c r="BN1396" s="1318"/>
      <c r="BO1396" s="1318"/>
      <c r="BP1396" s="1318"/>
      <c r="BQ1396" s="1318"/>
      <c r="BR1396" s="1318"/>
      <c r="BS1396" s="1318"/>
      <c r="BT1396" s="1318"/>
      <c r="BU1396" s="1318"/>
      <c r="BV1396" s="1318"/>
      <c r="BW1396" s="1318"/>
      <c r="BX1396" s="1318"/>
      <c r="BY1396" s="1318"/>
      <c r="BZ1396" s="1318"/>
      <c r="CA1396" s="1318"/>
      <c r="CB1396" s="1318"/>
      <c r="CC1396" s="1318"/>
      <c r="CD1396" s="1318"/>
      <c r="CE1396" s="1318"/>
      <c r="CF1396" s="1318"/>
      <c r="CG1396" s="1318"/>
      <c r="CH1396" s="1378">
        <f t="shared" si="35"/>
        <v>0</v>
      </c>
      <c r="CI1396" s="1366"/>
    </row>
    <row r="1397" spans="1:87" s="386" customFormat="1" ht="24.75" customHeight="1">
      <c r="A1397" s="1701"/>
      <c r="B1397" s="1712"/>
      <c r="C1397" s="836"/>
      <c r="D1397" s="3140"/>
      <c r="E1397" s="2204"/>
      <c r="F1397" s="1664"/>
      <c r="G1397" s="1757"/>
      <c r="H1397" s="1666"/>
      <c r="I1397" s="1588"/>
      <c r="J1397" s="361"/>
      <c r="K1397" s="2189"/>
      <c r="L1397" s="2187"/>
      <c r="M1397" s="2203"/>
      <c r="N1397" s="817"/>
      <c r="O1397" s="818"/>
      <c r="P1397" s="819"/>
      <c r="Q1397" s="817"/>
      <c r="R1397" s="818"/>
      <c r="S1397" s="819"/>
      <c r="T1397" s="817"/>
      <c r="U1397" s="818"/>
      <c r="V1397" s="819"/>
      <c r="W1397" s="817"/>
      <c r="X1397" s="818"/>
      <c r="Y1397" s="820"/>
      <c r="Z1397" s="2160"/>
      <c r="AA1397" s="849"/>
      <c r="AB1397" s="850"/>
      <c r="AC1397" s="2090"/>
      <c r="AD1397" s="1842"/>
      <c r="AE1397" s="1317"/>
      <c r="AF1397" s="1362"/>
      <c r="AG1397" s="1318"/>
      <c r="AH1397" s="1318"/>
      <c r="AI1397" s="1318"/>
      <c r="AJ1397" s="1318"/>
      <c r="AK1397" s="1318"/>
      <c r="AL1397" s="1318"/>
      <c r="AM1397" s="1318"/>
      <c r="AN1397" s="1318"/>
      <c r="AO1397" s="1318"/>
      <c r="AP1397" s="1318"/>
      <c r="AQ1397" s="1318"/>
      <c r="AR1397" s="1318"/>
      <c r="AS1397" s="1318"/>
      <c r="AT1397" s="1318"/>
      <c r="AU1397" s="1318"/>
      <c r="AV1397" s="1318"/>
      <c r="AW1397" s="1318"/>
      <c r="AX1397" s="1318"/>
      <c r="AY1397" s="1318"/>
      <c r="AZ1397" s="1318"/>
      <c r="BA1397" s="1318"/>
      <c r="BB1397" s="1318"/>
      <c r="BC1397" s="1318"/>
      <c r="BD1397" s="1318"/>
      <c r="BE1397" s="1318"/>
      <c r="BF1397" s="1318"/>
      <c r="BG1397" s="1318"/>
      <c r="BH1397" s="1318"/>
      <c r="BI1397" s="1318"/>
      <c r="BJ1397" s="1318"/>
      <c r="BK1397" s="1318"/>
      <c r="BL1397" s="1318"/>
      <c r="BM1397" s="1318"/>
      <c r="BN1397" s="1318"/>
      <c r="BO1397" s="1318"/>
      <c r="BP1397" s="1318"/>
      <c r="BQ1397" s="1318"/>
      <c r="BR1397" s="1318"/>
      <c r="BS1397" s="1318"/>
      <c r="BT1397" s="1318"/>
      <c r="BU1397" s="1318"/>
      <c r="BV1397" s="1318"/>
      <c r="BW1397" s="1318"/>
      <c r="BX1397" s="1318"/>
      <c r="BY1397" s="1318"/>
      <c r="BZ1397" s="1318"/>
      <c r="CA1397" s="1318"/>
      <c r="CB1397" s="1318"/>
      <c r="CC1397" s="1318"/>
      <c r="CD1397" s="1318"/>
      <c r="CE1397" s="1318"/>
      <c r="CF1397" s="1318"/>
      <c r="CG1397" s="1318"/>
      <c r="CH1397" s="1378">
        <f t="shared" ref="CH1397:CH1460" si="37">SUM(AE1397:CG1397)</f>
        <v>0</v>
      </c>
      <c r="CI1397" s="1366"/>
    </row>
    <row r="1398" spans="1:87" s="386" customFormat="1" ht="77.25" customHeight="1">
      <c r="A1398" s="1701"/>
      <c r="B1398" s="1712"/>
      <c r="C1398" s="836"/>
      <c r="D1398" s="2204" t="s">
        <v>1814</v>
      </c>
      <c r="E1398" s="2204"/>
      <c r="F1398" s="1664"/>
      <c r="G1398" s="1757"/>
      <c r="H1398" s="2195"/>
      <c r="I1398" s="1571">
        <v>269</v>
      </c>
      <c r="J1398" s="830">
        <v>3</v>
      </c>
      <c r="K1398" s="3292" t="s">
        <v>1815</v>
      </c>
      <c r="L1398" s="356" t="s">
        <v>1816</v>
      </c>
      <c r="M1398" s="831" t="s">
        <v>1817</v>
      </c>
      <c r="N1398" s="832"/>
      <c r="O1398" s="833"/>
      <c r="P1398" s="834"/>
      <c r="Q1398" s="832"/>
      <c r="R1398" s="833"/>
      <c r="S1398" s="834"/>
      <c r="T1398" s="832"/>
      <c r="U1398" s="833"/>
      <c r="V1398" s="834"/>
      <c r="W1398" s="832"/>
      <c r="X1398" s="833"/>
      <c r="Y1398" s="835"/>
      <c r="Z1398" s="2194"/>
      <c r="AA1398" s="847"/>
      <c r="AB1398" s="848"/>
      <c r="AC1398" s="2089"/>
      <c r="AD1398" s="1841"/>
      <c r="AE1398" s="1317"/>
      <c r="AF1398" s="1362"/>
      <c r="AG1398" s="1318"/>
      <c r="AH1398" s="1318"/>
      <c r="AI1398" s="1318"/>
      <c r="AJ1398" s="1318"/>
      <c r="AK1398" s="1318"/>
      <c r="AL1398" s="1318"/>
      <c r="AM1398" s="1318"/>
      <c r="AN1398" s="1318"/>
      <c r="AO1398" s="1318"/>
      <c r="AP1398" s="1318"/>
      <c r="AQ1398" s="1318"/>
      <c r="AR1398" s="1318"/>
      <c r="AS1398" s="1318"/>
      <c r="AT1398" s="1318"/>
      <c r="AU1398" s="1318"/>
      <c r="AV1398" s="1318"/>
      <c r="AW1398" s="1318"/>
      <c r="AX1398" s="1318"/>
      <c r="AY1398" s="1318"/>
      <c r="AZ1398" s="1318"/>
      <c r="BA1398" s="1318"/>
      <c r="BB1398" s="1318"/>
      <c r="BC1398" s="1318"/>
      <c r="BD1398" s="1318"/>
      <c r="BE1398" s="1318"/>
      <c r="BF1398" s="1318"/>
      <c r="BG1398" s="1318"/>
      <c r="BH1398" s="1318"/>
      <c r="BI1398" s="1318"/>
      <c r="BJ1398" s="1318"/>
      <c r="BK1398" s="1318"/>
      <c r="BL1398" s="1318"/>
      <c r="BM1398" s="1318"/>
      <c r="BN1398" s="1318"/>
      <c r="BO1398" s="1318"/>
      <c r="BP1398" s="1318"/>
      <c r="BQ1398" s="1318"/>
      <c r="BR1398" s="1318"/>
      <c r="BS1398" s="1318"/>
      <c r="BT1398" s="1318"/>
      <c r="BU1398" s="1318"/>
      <c r="BV1398" s="1318"/>
      <c r="BW1398" s="1318"/>
      <c r="BX1398" s="1318"/>
      <c r="BY1398" s="1318"/>
      <c r="BZ1398" s="1318"/>
      <c r="CA1398" s="1318"/>
      <c r="CB1398" s="1318"/>
      <c r="CC1398" s="1318"/>
      <c r="CD1398" s="1318"/>
      <c r="CE1398" s="1318"/>
      <c r="CF1398" s="1318"/>
      <c r="CG1398" s="1318"/>
      <c r="CH1398" s="1378">
        <f t="shared" si="37"/>
        <v>0</v>
      </c>
      <c r="CI1398" s="1366"/>
    </row>
    <row r="1399" spans="1:87" s="386" customFormat="1" ht="26.25" customHeight="1">
      <c r="A1399" s="1701"/>
      <c r="B1399" s="1712"/>
      <c r="C1399" s="836"/>
      <c r="D1399" s="3140" t="s">
        <v>1818</v>
      </c>
      <c r="E1399" s="2204"/>
      <c r="F1399" s="1664"/>
      <c r="G1399" s="1757"/>
      <c r="H1399" s="3101"/>
      <c r="I1399" s="1571"/>
      <c r="J1399" s="837"/>
      <c r="K1399" s="3293"/>
      <c r="L1399" s="215"/>
      <c r="M1399" s="159"/>
      <c r="N1399" s="814"/>
      <c r="O1399" s="815"/>
      <c r="P1399" s="816"/>
      <c r="Q1399" s="814"/>
      <c r="R1399" s="815"/>
      <c r="S1399" s="816"/>
      <c r="T1399" s="814"/>
      <c r="U1399" s="815"/>
      <c r="V1399" s="816"/>
      <c r="W1399" s="814"/>
      <c r="X1399" s="815"/>
      <c r="Y1399" s="820"/>
      <c r="Z1399" s="2160"/>
      <c r="AA1399" s="847"/>
      <c r="AB1399" s="848"/>
      <c r="AC1399" s="2089"/>
      <c r="AD1399" s="1841"/>
      <c r="AE1399" s="1317"/>
      <c r="AF1399" s="1362"/>
      <c r="AG1399" s="1318"/>
      <c r="AH1399" s="1318"/>
      <c r="AI1399" s="1318"/>
      <c r="AJ1399" s="1318"/>
      <c r="AK1399" s="1318"/>
      <c r="AL1399" s="1318"/>
      <c r="AM1399" s="1318"/>
      <c r="AN1399" s="1318"/>
      <c r="AO1399" s="1318"/>
      <c r="AP1399" s="1318"/>
      <c r="AQ1399" s="1318"/>
      <c r="AR1399" s="1318"/>
      <c r="AS1399" s="1318"/>
      <c r="AT1399" s="1318"/>
      <c r="AU1399" s="1318"/>
      <c r="AV1399" s="1318"/>
      <c r="AW1399" s="1318"/>
      <c r="AX1399" s="1318"/>
      <c r="AY1399" s="1318"/>
      <c r="AZ1399" s="1318"/>
      <c r="BA1399" s="1318"/>
      <c r="BB1399" s="1318"/>
      <c r="BC1399" s="1318"/>
      <c r="BD1399" s="1318"/>
      <c r="BE1399" s="1318"/>
      <c r="BF1399" s="1318"/>
      <c r="BG1399" s="1318"/>
      <c r="BH1399" s="1318"/>
      <c r="BI1399" s="1318"/>
      <c r="BJ1399" s="1318"/>
      <c r="BK1399" s="1318"/>
      <c r="BL1399" s="1318"/>
      <c r="BM1399" s="1318"/>
      <c r="BN1399" s="1318"/>
      <c r="BO1399" s="1318"/>
      <c r="BP1399" s="1318"/>
      <c r="BQ1399" s="1318"/>
      <c r="BR1399" s="1318"/>
      <c r="BS1399" s="1318"/>
      <c r="BT1399" s="1318"/>
      <c r="BU1399" s="1318"/>
      <c r="BV1399" s="1318"/>
      <c r="BW1399" s="1318"/>
      <c r="BX1399" s="1318"/>
      <c r="BY1399" s="1318"/>
      <c r="BZ1399" s="1318"/>
      <c r="CA1399" s="1318"/>
      <c r="CB1399" s="1318"/>
      <c r="CC1399" s="1318"/>
      <c r="CD1399" s="1318"/>
      <c r="CE1399" s="1318"/>
      <c r="CF1399" s="1318"/>
      <c r="CG1399" s="1318"/>
      <c r="CH1399" s="1378">
        <f t="shared" si="37"/>
        <v>0</v>
      </c>
      <c r="CI1399" s="1366"/>
    </row>
    <row r="1400" spans="1:87" s="386" customFormat="1" ht="32.25" customHeight="1">
      <c r="A1400" s="1701"/>
      <c r="B1400" s="1712"/>
      <c r="C1400" s="836"/>
      <c r="D1400" s="3140"/>
      <c r="E1400" s="2204"/>
      <c r="F1400" s="2204"/>
      <c r="G1400" s="1757"/>
      <c r="H1400" s="3101"/>
      <c r="I1400" s="1571"/>
      <c r="J1400" s="837"/>
      <c r="K1400" s="3293"/>
      <c r="L1400" s="215"/>
      <c r="M1400" s="159"/>
      <c r="N1400" s="814"/>
      <c r="O1400" s="815"/>
      <c r="P1400" s="816"/>
      <c r="Q1400" s="814"/>
      <c r="R1400" s="815"/>
      <c r="S1400" s="816"/>
      <c r="T1400" s="814"/>
      <c r="U1400" s="815"/>
      <c r="V1400" s="816"/>
      <c r="W1400" s="814"/>
      <c r="X1400" s="815"/>
      <c r="Y1400" s="820"/>
      <c r="Z1400" s="2160"/>
      <c r="AA1400" s="847"/>
      <c r="AB1400" s="848"/>
      <c r="AC1400" s="2089"/>
      <c r="AD1400" s="1841"/>
      <c r="AE1400" s="1317"/>
      <c r="AF1400" s="1362"/>
      <c r="AG1400" s="1318"/>
      <c r="AH1400" s="1318"/>
      <c r="AI1400" s="1318"/>
      <c r="AJ1400" s="1318"/>
      <c r="AK1400" s="1318"/>
      <c r="AL1400" s="1318"/>
      <c r="AM1400" s="1318"/>
      <c r="AN1400" s="1318"/>
      <c r="AO1400" s="1318"/>
      <c r="AP1400" s="1318"/>
      <c r="AQ1400" s="1318"/>
      <c r="AR1400" s="1318"/>
      <c r="AS1400" s="1318"/>
      <c r="AT1400" s="1318"/>
      <c r="AU1400" s="1318"/>
      <c r="AV1400" s="1318"/>
      <c r="AW1400" s="1318"/>
      <c r="AX1400" s="1318"/>
      <c r="AY1400" s="1318"/>
      <c r="AZ1400" s="1318"/>
      <c r="BA1400" s="1318"/>
      <c r="BB1400" s="1318"/>
      <c r="BC1400" s="1318"/>
      <c r="BD1400" s="1318"/>
      <c r="BE1400" s="1318"/>
      <c r="BF1400" s="1318"/>
      <c r="BG1400" s="1318"/>
      <c r="BH1400" s="1318"/>
      <c r="BI1400" s="1318"/>
      <c r="BJ1400" s="1318"/>
      <c r="BK1400" s="1318"/>
      <c r="BL1400" s="1318"/>
      <c r="BM1400" s="1318"/>
      <c r="BN1400" s="1318"/>
      <c r="BO1400" s="1318"/>
      <c r="BP1400" s="1318"/>
      <c r="BQ1400" s="1318"/>
      <c r="BR1400" s="1318"/>
      <c r="BS1400" s="1318"/>
      <c r="BT1400" s="1318"/>
      <c r="BU1400" s="1318"/>
      <c r="BV1400" s="1318"/>
      <c r="BW1400" s="1318"/>
      <c r="BX1400" s="1318"/>
      <c r="BY1400" s="1318"/>
      <c r="BZ1400" s="1318"/>
      <c r="CA1400" s="1318"/>
      <c r="CB1400" s="1318"/>
      <c r="CC1400" s="1318"/>
      <c r="CD1400" s="1318"/>
      <c r="CE1400" s="1318"/>
      <c r="CF1400" s="1318"/>
      <c r="CG1400" s="1318"/>
      <c r="CH1400" s="1378">
        <f t="shared" si="37"/>
        <v>0</v>
      </c>
      <c r="CI1400" s="1366"/>
    </row>
    <row r="1401" spans="1:87" s="386" customFormat="1" ht="32.25" customHeight="1">
      <c r="A1401" s="1701"/>
      <c r="B1401" s="1712"/>
      <c r="C1401" s="836"/>
      <c r="D1401" s="3140" t="s">
        <v>1819</v>
      </c>
      <c r="E1401" s="2204"/>
      <c r="F1401" s="1664"/>
      <c r="G1401" s="176"/>
      <c r="H1401" s="2195"/>
      <c r="I1401" s="1571"/>
      <c r="J1401" s="838"/>
      <c r="K1401" s="2313"/>
      <c r="L1401" s="224" t="s">
        <v>412</v>
      </c>
      <c r="M1401" s="160"/>
      <c r="N1401" s="826"/>
      <c r="O1401" s="827"/>
      <c r="P1401" s="828"/>
      <c r="Q1401" s="826"/>
      <c r="R1401" s="827"/>
      <c r="S1401" s="828"/>
      <c r="T1401" s="826"/>
      <c r="U1401" s="827"/>
      <c r="V1401" s="828"/>
      <c r="W1401" s="826"/>
      <c r="X1401" s="827"/>
      <c r="Y1401" s="829"/>
      <c r="Z1401" s="2193"/>
      <c r="AA1401" s="849"/>
      <c r="AB1401" s="850"/>
      <c r="AC1401" s="2090"/>
      <c r="AD1401" s="1842"/>
      <c r="AE1401" s="1317"/>
      <c r="AF1401" s="1362"/>
      <c r="AG1401" s="1318"/>
      <c r="AH1401" s="1318"/>
      <c r="AI1401" s="1318"/>
      <c r="AJ1401" s="1318"/>
      <c r="AK1401" s="1318"/>
      <c r="AL1401" s="1318"/>
      <c r="AM1401" s="1318"/>
      <c r="AN1401" s="1318"/>
      <c r="AO1401" s="1318"/>
      <c r="AP1401" s="1318"/>
      <c r="AQ1401" s="1318"/>
      <c r="AR1401" s="1318"/>
      <c r="AS1401" s="1318"/>
      <c r="AT1401" s="1318"/>
      <c r="AU1401" s="1318"/>
      <c r="AV1401" s="1318"/>
      <c r="AW1401" s="1318"/>
      <c r="AX1401" s="1318"/>
      <c r="AY1401" s="1318"/>
      <c r="AZ1401" s="1318"/>
      <c r="BA1401" s="1318"/>
      <c r="BB1401" s="1318"/>
      <c r="BC1401" s="1318"/>
      <c r="BD1401" s="1318"/>
      <c r="BE1401" s="1318"/>
      <c r="BF1401" s="1318"/>
      <c r="BG1401" s="1318"/>
      <c r="BH1401" s="1318"/>
      <c r="BI1401" s="1318"/>
      <c r="BJ1401" s="1318"/>
      <c r="BK1401" s="1318"/>
      <c r="BL1401" s="1318"/>
      <c r="BM1401" s="1318"/>
      <c r="BN1401" s="1318"/>
      <c r="BO1401" s="1318"/>
      <c r="BP1401" s="1318"/>
      <c r="BQ1401" s="1318"/>
      <c r="BR1401" s="1318"/>
      <c r="BS1401" s="1318"/>
      <c r="BT1401" s="1318"/>
      <c r="BU1401" s="1318"/>
      <c r="BV1401" s="1318"/>
      <c r="BW1401" s="1318"/>
      <c r="BX1401" s="1318"/>
      <c r="BY1401" s="1318"/>
      <c r="BZ1401" s="1318"/>
      <c r="CA1401" s="1318"/>
      <c r="CB1401" s="1318"/>
      <c r="CC1401" s="1318"/>
      <c r="CD1401" s="1318"/>
      <c r="CE1401" s="1318"/>
      <c r="CF1401" s="1318"/>
      <c r="CG1401" s="1318"/>
      <c r="CH1401" s="1378">
        <f t="shared" si="37"/>
        <v>0</v>
      </c>
      <c r="CI1401" s="1366"/>
    </row>
    <row r="1402" spans="1:87" s="386" customFormat="1" ht="39.950000000000003" customHeight="1">
      <c r="A1402" s="1701"/>
      <c r="B1402" s="1712"/>
      <c r="C1402" s="2204"/>
      <c r="D1402" s="3140"/>
      <c r="E1402" s="2204"/>
      <c r="F1402" s="1664"/>
      <c r="G1402" s="176"/>
      <c r="H1402" s="2195"/>
      <c r="I1402" s="1673">
        <v>270</v>
      </c>
      <c r="J1402" s="837">
        <v>4</v>
      </c>
      <c r="K1402" s="3292" t="s">
        <v>1820</v>
      </c>
      <c r="L1402" s="3454" t="s">
        <v>1821</v>
      </c>
      <c r="M1402" s="3504" t="s">
        <v>1822</v>
      </c>
      <c r="N1402" s="817"/>
      <c r="O1402" s="818"/>
      <c r="P1402" s="819"/>
      <c r="Q1402" s="817"/>
      <c r="R1402" s="818"/>
      <c r="S1402" s="819"/>
      <c r="T1402" s="814"/>
      <c r="U1402" s="815"/>
      <c r="V1402" s="816"/>
      <c r="W1402" s="817"/>
      <c r="X1402" s="818"/>
      <c r="Y1402" s="820"/>
      <c r="Z1402" s="2194"/>
      <c r="AA1402" s="2586"/>
      <c r="AB1402" s="2587"/>
      <c r="AC1402" s="2516"/>
      <c r="AD1402" s="2588"/>
      <c r="AE1402" s="1317"/>
      <c r="AF1402" s="1362"/>
      <c r="AG1402" s="1318"/>
      <c r="AH1402" s="1318"/>
      <c r="AI1402" s="1318"/>
      <c r="AJ1402" s="1318"/>
      <c r="AK1402" s="1318"/>
      <c r="AL1402" s="1318"/>
      <c r="AM1402" s="1318"/>
      <c r="AN1402" s="1318"/>
      <c r="AO1402" s="1318"/>
      <c r="AP1402" s="1318"/>
      <c r="AQ1402" s="1318"/>
      <c r="AR1402" s="1318"/>
      <c r="AS1402" s="1318"/>
      <c r="AT1402" s="1318"/>
      <c r="AU1402" s="1318"/>
      <c r="AV1402" s="1318"/>
      <c r="AW1402" s="1318"/>
      <c r="AX1402" s="1318"/>
      <c r="AY1402" s="1318"/>
      <c r="AZ1402" s="1318"/>
      <c r="BA1402" s="1318"/>
      <c r="BB1402" s="1318"/>
      <c r="BC1402" s="1318"/>
      <c r="BD1402" s="1318"/>
      <c r="BE1402" s="1318"/>
      <c r="BF1402" s="1318"/>
      <c r="BG1402" s="1318"/>
      <c r="BH1402" s="1318"/>
      <c r="BI1402" s="1318"/>
      <c r="BJ1402" s="1318"/>
      <c r="BK1402" s="1318"/>
      <c r="BL1402" s="1318"/>
      <c r="BM1402" s="1318"/>
      <c r="BN1402" s="1318"/>
      <c r="BO1402" s="1318"/>
      <c r="BP1402" s="1318"/>
      <c r="BQ1402" s="1318"/>
      <c r="BR1402" s="1318"/>
      <c r="BS1402" s="1318"/>
      <c r="BT1402" s="1318"/>
      <c r="BU1402" s="1318"/>
      <c r="BV1402" s="1318"/>
      <c r="BW1402" s="1318"/>
      <c r="BX1402" s="1318"/>
      <c r="BY1402" s="1318"/>
      <c r="BZ1402" s="1318"/>
      <c r="CA1402" s="1318"/>
      <c r="CB1402" s="1318"/>
      <c r="CC1402" s="1318"/>
      <c r="CD1402" s="1318"/>
      <c r="CE1402" s="1318"/>
      <c r="CF1402" s="1318"/>
      <c r="CG1402" s="1318"/>
      <c r="CH1402" s="1378">
        <f t="shared" si="37"/>
        <v>0</v>
      </c>
      <c r="CI1402" s="1366"/>
    </row>
    <row r="1403" spans="1:87" s="386" customFormat="1" ht="39.950000000000003" customHeight="1">
      <c r="A1403" s="1701"/>
      <c r="B1403" s="1712"/>
      <c r="C1403" s="2204"/>
      <c r="D1403" s="3140"/>
      <c r="E1403" s="2204"/>
      <c r="F1403" s="1664"/>
      <c r="G1403" s="176"/>
      <c r="H1403" s="1666"/>
      <c r="I1403" s="1587"/>
      <c r="J1403" s="837"/>
      <c r="K1403" s="3293"/>
      <c r="L1403" s="3455"/>
      <c r="M1403" s="3458"/>
      <c r="N1403" s="817"/>
      <c r="O1403" s="818"/>
      <c r="P1403" s="819"/>
      <c r="Q1403" s="817"/>
      <c r="R1403" s="818"/>
      <c r="S1403" s="819"/>
      <c r="T1403" s="814"/>
      <c r="U1403" s="815"/>
      <c r="V1403" s="816"/>
      <c r="W1403" s="817"/>
      <c r="X1403" s="818"/>
      <c r="Y1403" s="820"/>
      <c r="Z1403" s="2160"/>
      <c r="AA1403" s="847"/>
      <c r="AB1403" s="848"/>
      <c r="AC1403" s="2089"/>
      <c r="AD1403" s="1841"/>
      <c r="AE1403" s="1317"/>
      <c r="AF1403" s="1362"/>
      <c r="AG1403" s="1318"/>
      <c r="AH1403" s="1318"/>
      <c r="AI1403" s="1318"/>
      <c r="AJ1403" s="1318"/>
      <c r="AK1403" s="1318"/>
      <c r="AL1403" s="1318"/>
      <c r="AM1403" s="1318"/>
      <c r="AN1403" s="1318"/>
      <c r="AO1403" s="1318"/>
      <c r="AP1403" s="1318"/>
      <c r="AQ1403" s="1318"/>
      <c r="AR1403" s="1318"/>
      <c r="AS1403" s="1318"/>
      <c r="AT1403" s="1318"/>
      <c r="AU1403" s="1318"/>
      <c r="AV1403" s="1318"/>
      <c r="AW1403" s="1318"/>
      <c r="AX1403" s="1318"/>
      <c r="AY1403" s="1318"/>
      <c r="AZ1403" s="1318"/>
      <c r="BA1403" s="1318"/>
      <c r="BB1403" s="1318"/>
      <c r="BC1403" s="1318"/>
      <c r="BD1403" s="1318"/>
      <c r="BE1403" s="1318"/>
      <c r="BF1403" s="1318"/>
      <c r="BG1403" s="1318"/>
      <c r="BH1403" s="1318"/>
      <c r="BI1403" s="1318"/>
      <c r="BJ1403" s="1318"/>
      <c r="BK1403" s="1318"/>
      <c r="BL1403" s="1318"/>
      <c r="BM1403" s="1318"/>
      <c r="BN1403" s="1318"/>
      <c r="BO1403" s="1318"/>
      <c r="BP1403" s="1318"/>
      <c r="BQ1403" s="1318"/>
      <c r="BR1403" s="1318"/>
      <c r="BS1403" s="1318"/>
      <c r="BT1403" s="1318"/>
      <c r="BU1403" s="1318"/>
      <c r="BV1403" s="1318"/>
      <c r="BW1403" s="1318"/>
      <c r="BX1403" s="1318"/>
      <c r="BY1403" s="1318"/>
      <c r="BZ1403" s="1318"/>
      <c r="CA1403" s="1318"/>
      <c r="CB1403" s="1318"/>
      <c r="CC1403" s="1318"/>
      <c r="CD1403" s="1318"/>
      <c r="CE1403" s="1318"/>
      <c r="CF1403" s="1318"/>
      <c r="CG1403" s="1318"/>
      <c r="CH1403" s="1378">
        <f t="shared" si="37"/>
        <v>0</v>
      </c>
      <c r="CI1403" s="1366"/>
    </row>
    <row r="1404" spans="1:87" s="386" customFormat="1" ht="39.950000000000003" customHeight="1">
      <c r="A1404" s="1701"/>
      <c r="B1404" s="1712"/>
      <c r="C1404" s="2204"/>
      <c r="D1404" s="2204"/>
      <c r="E1404" s="2204"/>
      <c r="F1404" s="1664"/>
      <c r="G1404" s="176"/>
      <c r="H1404" s="1666"/>
      <c r="I1404" s="1587"/>
      <c r="J1404" s="837"/>
      <c r="K1404" s="3293"/>
      <c r="L1404" s="1938"/>
      <c r="M1404" s="1939"/>
      <c r="N1404" s="817"/>
      <c r="O1404" s="818"/>
      <c r="P1404" s="819"/>
      <c r="Q1404" s="817"/>
      <c r="R1404" s="818"/>
      <c r="S1404" s="819"/>
      <c r="T1404" s="814"/>
      <c r="U1404" s="815"/>
      <c r="V1404" s="816"/>
      <c r="W1404" s="817"/>
      <c r="X1404" s="818"/>
      <c r="Y1404" s="820"/>
      <c r="Z1404" s="2160"/>
      <c r="AA1404" s="847"/>
      <c r="AB1404" s="848"/>
      <c r="AC1404" s="2089"/>
      <c r="AD1404" s="1841"/>
      <c r="AE1404" s="1317"/>
      <c r="AF1404" s="1362"/>
      <c r="AG1404" s="1318"/>
      <c r="AH1404" s="1318"/>
      <c r="AI1404" s="1318"/>
      <c r="AJ1404" s="1318"/>
      <c r="AK1404" s="1318"/>
      <c r="AL1404" s="1318"/>
      <c r="AM1404" s="1318"/>
      <c r="AN1404" s="1318"/>
      <c r="AO1404" s="1318"/>
      <c r="AP1404" s="1318"/>
      <c r="AQ1404" s="1318"/>
      <c r="AR1404" s="1318"/>
      <c r="AS1404" s="1318"/>
      <c r="AT1404" s="1318"/>
      <c r="AU1404" s="1318"/>
      <c r="AV1404" s="1318"/>
      <c r="AW1404" s="1318"/>
      <c r="AX1404" s="1318"/>
      <c r="AY1404" s="1318"/>
      <c r="AZ1404" s="1318"/>
      <c r="BA1404" s="1318"/>
      <c r="BB1404" s="1318"/>
      <c r="BC1404" s="1318"/>
      <c r="BD1404" s="1318"/>
      <c r="BE1404" s="1318"/>
      <c r="BF1404" s="1318"/>
      <c r="BG1404" s="1318"/>
      <c r="BH1404" s="1318"/>
      <c r="BI1404" s="1318"/>
      <c r="BJ1404" s="1318"/>
      <c r="BK1404" s="1318"/>
      <c r="BL1404" s="1318"/>
      <c r="BM1404" s="1318"/>
      <c r="BN1404" s="1318"/>
      <c r="BO1404" s="1318"/>
      <c r="BP1404" s="1318"/>
      <c r="BQ1404" s="1318"/>
      <c r="BR1404" s="1318"/>
      <c r="BS1404" s="1318"/>
      <c r="BT1404" s="1318"/>
      <c r="BU1404" s="1318"/>
      <c r="BV1404" s="1318"/>
      <c r="BW1404" s="1318"/>
      <c r="BX1404" s="1318"/>
      <c r="BY1404" s="1318"/>
      <c r="BZ1404" s="1318"/>
      <c r="CA1404" s="1318"/>
      <c r="CB1404" s="1318"/>
      <c r="CC1404" s="1318"/>
      <c r="CD1404" s="1318"/>
      <c r="CE1404" s="1318"/>
      <c r="CF1404" s="1318"/>
      <c r="CG1404" s="1318"/>
      <c r="CH1404" s="1378">
        <f t="shared" si="37"/>
        <v>0</v>
      </c>
      <c r="CI1404" s="1366"/>
    </row>
    <row r="1405" spans="1:87" s="386" customFormat="1" ht="27.75" customHeight="1">
      <c r="A1405" s="1701"/>
      <c r="B1405" s="1712"/>
      <c r="C1405" s="2204"/>
      <c r="D1405" s="2204"/>
      <c r="E1405" s="2204"/>
      <c r="F1405" s="2204"/>
      <c r="G1405" s="176"/>
      <c r="H1405" s="1666"/>
      <c r="I1405" s="1587"/>
      <c r="J1405" s="837"/>
      <c r="K1405" s="3293"/>
      <c r="L1405" s="1938"/>
      <c r="M1405" s="1939"/>
      <c r="N1405" s="817"/>
      <c r="O1405" s="818"/>
      <c r="P1405" s="819"/>
      <c r="Q1405" s="817"/>
      <c r="R1405" s="818"/>
      <c r="S1405" s="819"/>
      <c r="T1405" s="817"/>
      <c r="U1405" s="818"/>
      <c r="V1405" s="819"/>
      <c r="W1405" s="817"/>
      <c r="X1405" s="818"/>
      <c r="Y1405" s="820"/>
      <c r="Z1405" s="2160"/>
      <c r="AA1405" s="847"/>
      <c r="AB1405" s="848"/>
      <c r="AC1405" s="2089"/>
      <c r="AD1405" s="1841"/>
      <c r="AE1405" s="1317"/>
      <c r="AF1405" s="1362"/>
      <c r="AG1405" s="1318"/>
      <c r="AH1405" s="1318"/>
      <c r="AI1405" s="1318"/>
      <c r="AJ1405" s="1318"/>
      <c r="AK1405" s="1318"/>
      <c r="AL1405" s="1318"/>
      <c r="AM1405" s="1318"/>
      <c r="AN1405" s="1318"/>
      <c r="AO1405" s="1318"/>
      <c r="AP1405" s="1318"/>
      <c r="AQ1405" s="1318"/>
      <c r="AR1405" s="1318"/>
      <c r="AS1405" s="1318"/>
      <c r="AT1405" s="1318"/>
      <c r="AU1405" s="1318"/>
      <c r="AV1405" s="1318"/>
      <c r="AW1405" s="1318"/>
      <c r="AX1405" s="1318"/>
      <c r="AY1405" s="1318"/>
      <c r="AZ1405" s="1318"/>
      <c r="BA1405" s="1318"/>
      <c r="BB1405" s="1318"/>
      <c r="BC1405" s="1318"/>
      <c r="BD1405" s="1318"/>
      <c r="BE1405" s="1318"/>
      <c r="BF1405" s="1318"/>
      <c r="BG1405" s="1318"/>
      <c r="BH1405" s="1318"/>
      <c r="BI1405" s="1318"/>
      <c r="BJ1405" s="1318"/>
      <c r="BK1405" s="1318"/>
      <c r="BL1405" s="1318"/>
      <c r="BM1405" s="1318"/>
      <c r="BN1405" s="1318"/>
      <c r="BO1405" s="1318"/>
      <c r="BP1405" s="1318"/>
      <c r="BQ1405" s="1318"/>
      <c r="BR1405" s="1318"/>
      <c r="BS1405" s="1318"/>
      <c r="BT1405" s="1318"/>
      <c r="BU1405" s="1318"/>
      <c r="BV1405" s="1318"/>
      <c r="BW1405" s="1318"/>
      <c r="BX1405" s="1318"/>
      <c r="BY1405" s="1318"/>
      <c r="BZ1405" s="1318"/>
      <c r="CA1405" s="1318"/>
      <c r="CB1405" s="1318"/>
      <c r="CC1405" s="1318"/>
      <c r="CD1405" s="1318"/>
      <c r="CE1405" s="1318"/>
      <c r="CF1405" s="1318"/>
      <c r="CG1405" s="1318"/>
      <c r="CH1405" s="1378">
        <f t="shared" si="37"/>
        <v>0</v>
      </c>
      <c r="CI1405" s="1366"/>
    </row>
    <row r="1406" spans="1:87" s="386" customFormat="1" ht="13.5" customHeight="1">
      <c r="A1406" s="1701"/>
      <c r="B1406" s="1712"/>
      <c r="C1406" s="2204"/>
      <c r="D1406" s="2204"/>
      <c r="E1406" s="2204"/>
      <c r="F1406" s="2204"/>
      <c r="G1406" s="176"/>
      <c r="H1406" s="1666"/>
      <c r="I1406" s="1588"/>
      <c r="J1406" s="837"/>
      <c r="K1406" s="2189"/>
      <c r="L1406" s="1938"/>
      <c r="M1406" s="1939"/>
      <c r="N1406" s="817"/>
      <c r="O1406" s="818"/>
      <c r="P1406" s="819"/>
      <c r="Q1406" s="817"/>
      <c r="R1406" s="818"/>
      <c r="S1406" s="819"/>
      <c r="T1406" s="817"/>
      <c r="U1406" s="818"/>
      <c r="V1406" s="819"/>
      <c r="W1406" s="817"/>
      <c r="X1406" s="818"/>
      <c r="Y1406" s="820"/>
      <c r="Z1406" s="2193"/>
      <c r="AA1406" s="849"/>
      <c r="AB1406" s="850"/>
      <c r="AC1406" s="2090"/>
      <c r="AD1406" s="1842"/>
      <c r="AE1406" s="1317"/>
      <c r="AF1406" s="1362"/>
      <c r="AG1406" s="1318"/>
      <c r="AH1406" s="1318"/>
      <c r="AI1406" s="1318"/>
      <c r="AJ1406" s="1318"/>
      <c r="AK1406" s="1318"/>
      <c r="AL1406" s="1318"/>
      <c r="AM1406" s="1318"/>
      <c r="AN1406" s="1318"/>
      <c r="AO1406" s="1318"/>
      <c r="AP1406" s="1318"/>
      <c r="AQ1406" s="1318"/>
      <c r="AR1406" s="1318"/>
      <c r="AS1406" s="1318"/>
      <c r="AT1406" s="1318"/>
      <c r="AU1406" s="1318"/>
      <c r="AV1406" s="1318"/>
      <c r="AW1406" s="1318"/>
      <c r="AX1406" s="1318"/>
      <c r="AY1406" s="1318"/>
      <c r="AZ1406" s="1318"/>
      <c r="BA1406" s="1318"/>
      <c r="BB1406" s="1318"/>
      <c r="BC1406" s="1318"/>
      <c r="BD1406" s="1318"/>
      <c r="BE1406" s="1318"/>
      <c r="BF1406" s="1318"/>
      <c r="BG1406" s="1318"/>
      <c r="BH1406" s="1318"/>
      <c r="BI1406" s="1318"/>
      <c r="BJ1406" s="1318"/>
      <c r="BK1406" s="1318"/>
      <c r="BL1406" s="1318"/>
      <c r="BM1406" s="1318"/>
      <c r="BN1406" s="1318"/>
      <c r="BO1406" s="1318"/>
      <c r="BP1406" s="1318"/>
      <c r="BQ1406" s="1318"/>
      <c r="BR1406" s="1318"/>
      <c r="BS1406" s="1318"/>
      <c r="BT1406" s="1318"/>
      <c r="BU1406" s="1318"/>
      <c r="BV1406" s="1318"/>
      <c r="BW1406" s="1318"/>
      <c r="BX1406" s="1318"/>
      <c r="BY1406" s="1318"/>
      <c r="BZ1406" s="1318"/>
      <c r="CA1406" s="1318"/>
      <c r="CB1406" s="1318"/>
      <c r="CC1406" s="1318"/>
      <c r="CD1406" s="1318"/>
      <c r="CE1406" s="1318"/>
      <c r="CF1406" s="1318"/>
      <c r="CG1406" s="1318"/>
      <c r="CH1406" s="1378">
        <f t="shared" si="37"/>
        <v>0</v>
      </c>
      <c r="CI1406" s="1366"/>
    </row>
    <row r="1407" spans="1:87" s="386" customFormat="1" ht="37.5" customHeight="1">
      <c r="A1407" s="1701"/>
      <c r="B1407" s="1712"/>
      <c r="C1407" s="2204"/>
      <c r="D1407" s="2204"/>
      <c r="E1407" s="2204"/>
      <c r="F1407" s="2204"/>
      <c r="G1407" s="176"/>
      <c r="H1407" s="1666"/>
      <c r="I1407" s="1571">
        <v>271</v>
      </c>
      <c r="J1407" s="325">
        <v>5</v>
      </c>
      <c r="K1407" s="3292" t="s">
        <v>1823</v>
      </c>
      <c r="L1407" s="3123" t="s">
        <v>1824</v>
      </c>
      <c r="M1407" s="3123" t="s">
        <v>1825</v>
      </c>
      <c r="N1407" s="832"/>
      <c r="O1407" s="833"/>
      <c r="P1407" s="834"/>
      <c r="Q1407" s="832"/>
      <c r="R1407" s="833"/>
      <c r="S1407" s="834"/>
      <c r="T1407" s="832"/>
      <c r="U1407" s="833"/>
      <c r="V1407" s="834"/>
      <c r="W1407" s="832"/>
      <c r="X1407" s="833"/>
      <c r="Y1407" s="839"/>
      <c r="Z1407" s="2160"/>
      <c r="AA1407" s="840"/>
      <c r="AB1407" s="841"/>
      <c r="AC1407" s="2088"/>
      <c r="AD1407" s="1837"/>
      <c r="AE1407" s="1317"/>
      <c r="AF1407" s="1362"/>
      <c r="AG1407" s="1318"/>
      <c r="AH1407" s="1318"/>
      <c r="AI1407" s="1318"/>
      <c r="AJ1407" s="1318"/>
      <c r="AK1407" s="1318"/>
      <c r="AL1407" s="1318"/>
      <c r="AM1407" s="1318"/>
      <c r="AN1407" s="1318"/>
      <c r="AO1407" s="1318"/>
      <c r="AP1407" s="1318"/>
      <c r="AQ1407" s="1318"/>
      <c r="AR1407" s="1318"/>
      <c r="AS1407" s="1318"/>
      <c r="AT1407" s="1318"/>
      <c r="AU1407" s="1318"/>
      <c r="AV1407" s="1318"/>
      <c r="AW1407" s="1318"/>
      <c r="AX1407" s="1318"/>
      <c r="AY1407" s="1318"/>
      <c r="AZ1407" s="1318"/>
      <c r="BA1407" s="1318"/>
      <c r="BB1407" s="1318"/>
      <c r="BC1407" s="1318"/>
      <c r="BD1407" s="1318"/>
      <c r="BE1407" s="1318"/>
      <c r="BF1407" s="1318"/>
      <c r="BG1407" s="1318"/>
      <c r="BH1407" s="1318"/>
      <c r="BI1407" s="1318"/>
      <c r="BJ1407" s="1318"/>
      <c r="BK1407" s="1318"/>
      <c r="BL1407" s="1318"/>
      <c r="BM1407" s="1318"/>
      <c r="BN1407" s="1318"/>
      <c r="BO1407" s="1318"/>
      <c r="BP1407" s="1318"/>
      <c r="BQ1407" s="1318"/>
      <c r="BR1407" s="1318"/>
      <c r="BS1407" s="1318"/>
      <c r="BT1407" s="1318"/>
      <c r="BU1407" s="1318"/>
      <c r="BV1407" s="1318"/>
      <c r="BW1407" s="1318"/>
      <c r="BX1407" s="1318"/>
      <c r="BY1407" s="1318"/>
      <c r="BZ1407" s="1318"/>
      <c r="CA1407" s="1318"/>
      <c r="CB1407" s="1318"/>
      <c r="CC1407" s="1318"/>
      <c r="CD1407" s="1318"/>
      <c r="CE1407" s="1318"/>
      <c r="CF1407" s="1318"/>
      <c r="CG1407" s="1318"/>
      <c r="CH1407" s="1378">
        <f t="shared" si="37"/>
        <v>0</v>
      </c>
      <c r="CI1407" s="1366"/>
    </row>
    <row r="1408" spans="1:87" s="386" customFormat="1" ht="112.5" customHeight="1">
      <c r="A1408" s="1701"/>
      <c r="B1408" s="1712"/>
      <c r="C1408" s="2204"/>
      <c r="D1408" s="2204"/>
      <c r="E1408" s="2204"/>
      <c r="F1408" s="2204"/>
      <c r="G1408" s="176"/>
      <c r="H1408" s="1666"/>
      <c r="I1408" s="1571"/>
      <c r="J1408" s="361"/>
      <c r="K1408" s="3293"/>
      <c r="L1408" s="3105"/>
      <c r="M1408" s="3105"/>
      <c r="N1408" s="814"/>
      <c r="O1408" s="815"/>
      <c r="P1408" s="816"/>
      <c r="Q1408" s="814"/>
      <c r="R1408" s="815"/>
      <c r="S1408" s="816"/>
      <c r="T1408" s="814"/>
      <c r="U1408" s="815"/>
      <c r="V1408" s="816"/>
      <c r="W1408" s="814"/>
      <c r="X1408" s="815"/>
      <c r="Y1408" s="842"/>
      <c r="Z1408" s="2160"/>
      <c r="AA1408" s="217"/>
      <c r="AB1408" s="1563"/>
      <c r="AC1408" s="2200"/>
      <c r="AD1408" s="1838"/>
      <c r="AE1408" s="1317"/>
      <c r="AF1408" s="1362"/>
      <c r="AG1408" s="1328"/>
      <c r="AH1408" s="1318"/>
      <c r="AI1408" s="1318"/>
      <c r="AJ1408" s="1328"/>
      <c r="AK1408" s="1328"/>
      <c r="AL1408" s="1318"/>
      <c r="AM1408" s="1318"/>
      <c r="AN1408" s="1318"/>
      <c r="AO1408" s="1318"/>
      <c r="AP1408" s="1318"/>
      <c r="AQ1408" s="1318"/>
      <c r="AR1408" s="1318"/>
      <c r="AS1408" s="1318"/>
      <c r="AT1408" s="1318"/>
      <c r="AU1408" s="1318"/>
      <c r="AV1408" s="1318"/>
      <c r="AW1408" s="1318"/>
      <c r="AX1408" s="1318"/>
      <c r="AY1408" s="1318"/>
      <c r="AZ1408" s="1318"/>
      <c r="BA1408" s="1318"/>
      <c r="BB1408" s="1318"/>
      <c r="BC1408" s="1318"/>
      <c r="BD1408" s="1318"/>
      <c r="BE1408" s="1318"/>
      <c r="BF1408" s="1318"/>
      <c r="BG1408" s="1318"/>
      <c r="BH1408" s="1318"/>
      <c r="BI1408" s="1318"/>
      <c r="BJ1408" s="1318"/>
      <c r="BK1408" s="1318"/>
      <c r="BL1408" s="1318"/>
      <c r="BM1408" s="1318"/>
      <c r="BN1408" s="1318"/>
      <c r="BO1408" s="1318"/>
      <c r="BP1408" s="1318"/>
      <c r="BQ1408" s="1318"/>
      <c r="BR1408" s="1318"/>
      <c r="BS1408" s="1318"/>
      <c r="BT1408" s="1318"/>
      <c r="BU1408" s="1318"/>
      <c r="BV1408" s="1318"/>
      <c r="BW1408" s="1318"/>
      <c r="BX1408" s="1318"/>
      <c r="BY1408" s="1318"/>
      <c r="BZ1408" s="1318"/>
      <c r="CA1408" s="1318"/>
      <c r="CB1408" s="1318"/>
      <c r="CC1408" s="1318"/>
      <c r="CD1408" s="1318"/>
      <c r="CE1408" s="1318"/>
      <c r="CF1408" s="1318"/>
      <c r="CG1408" s="1318"/>
      <c r="CH1408" s="1378">
        <f t="shared" si="37"/>
        <v>0</v>
      </c>
      <c r="CI1408" s="1366"/>
    </row>
    <row r="1409" spans="1:87" s="386" customFormat="1" ht="56.25" customHeight="1">
      <c r="A1409" s="1701"/>
      <c r="B1409" s="1712"/>
      <c r="C1409" s="2204"/>
      <c r="D1409" s="2204"/>
      <c r="E1409" s="2204"/>
      <c r="F1409" s="2204"/>
      <c r="G1409" s="176"/>
      <c r="H1409" s="1666"/>
      <c r="I1409" s="1571"/>
      <c r="J1409" s="361"/>
      <c r="K1409" s="2189"/>
      <c r="L1409" s="215"/>
      <c r="M1409" s="159"/>
      <c r="N1409" s="814"/>
      <c r="O1409" s="815"/>
      <c r="P1409" s="816"/>
      <c r="Q1409" s="814"/>
      <c r="R1409" s="815"/>
      <c r="S1409" s="816"/>
      <c r="T1409" s="814"/>
      <c r="U1409" s="815"/>
      <c r="V1409" s="816"/>
      <c r="W1409" s="814"/>
      <c r="X1409" s="815"/>
      <c r="Y1409" s="842"/>
      <c r="Z1409" s="2160" t="s">
        <v>1827</v>
      </c>
      <c r="AA1409" s="217">
        <v>311</v>
      </c>
      <c r="AB1409" s="1563">
        <v>3111</v>
      </c>
      <c r="AC1409" s="2200" t="s">
        <v>124</v>
      </c>
      <c r="AD1409" s="1838">
        <v>100000</v>
      </c>
      <c r="AE1409" s="1317"/>
      <c r="AF1409" s="1362"/>
      <c r="AG1409" s="1318"/>
      <c r="AH1409" s="1318"/>
      <c r="AI1409" s="1318"/>
      <c r="AJ1409" s="1318"/>
      <c r="AK1409" s="1318"/>
      <c r="AL1409" s="1318"/>
      <c r="AM1409" s="1318"/>
      <c r="AN1409" s="1318"/>
      <c r="AO1409" s="1318"/>
      <c r="AP1409" s="1318"/>
      <c r="AQ1409" s="1328"/>
      <c r="AR1409" s="1328"/>
      <c r="AS1409" s="1318"/>
      <c r="AT1409" s="1318"/>
      <c r="AU1409" s="1318"/>
      <c r="AV1409" s="1318"/>
      <c r="AW1409" s="1318"/>
      <c r="AX1409" s="1318"/>
      <c r="AY1409" s="1318"/>
      <c r="AZ1409" s="1318"/>
      <c r="BA1409" s="1328">
        <f>+AD1409</f>
        <v>100000</v>
      </c>
      <c r="BB1409" s="1318"/>
      <c r="BC1409" s="1318"/>
      <c r="BD1409" s="1318"/>
      <c r="BE1409" s="1318"/>
      <c r="BF1409" s="1318"/>
      <c r="BG1409" s="1318"/>
      <c r="BH1409" s="1318"/>
      <c r="BI1409" s="1318"/>
      <c r="BJ1409" s="1318"/>
      <c r="BK1409" s="1318"/>
      <c r="BL1409" s="1318"/>
      <c r="BM1409" s="1318"/>
      <c r="BN1409" s="1318"/>
      <c r="BO1409" s="1318"/>
      <c r="BP1409" s="1318"/>
      <c r="BQ1409" s="1318"/>
      <c r="BR1409" s="1318"/>
      <c r="BS1409" s="1318"/>
      <c r="BT1409" s="1318"/>
      <c r="BU1409" s="1318"/>
      <c r="BV1409" s="1318"/>
      <c r="BW1409" s="1318"/>
      <c r="BX1409" s="1318"/>
      <c r="BY1409" s="1318"/>
      <c r="BZ1409" s="1318"/>
      <c r="CA1409" s="1318"/>
      <c r="CB1409" s="1318"/>
      <c r="CC1409" s="1318"/>
      <c r="CD1409" s="1318"/>
      <c r="CE1409" s="1318"/>
      <c r="CF1409" s="1318"/>
      <c r="CG1409" s="1318"/>
      <c r="CH1409" s="1378">
        <f t="shared" si="37"/>
        <v>100000</v>
      </c>
      <c r="CI1409" s="1366"/>
    </row>
    <row r="1410" spans="1:87" s="386" customFormat="1" ht="49.5" customHeight="1">
      <c r="A1410" s="1701"/>
      <c r="B1410" s="1712"/>
      <c r="C1410" s="2204"/>
      <c r="D1410" s="2204"/>
      <c r="E1410" s="2204"/>
      <c r="F1410" s="2204"/>
      <c r="G1410" s="176"/>
      <c r="H1410" s="1666"/>
      <c r="I1410" s="1571"/>
      <c r="J1410" s="361"/>
      <c r="K1410" s="2189"/>
      <c r="L1410" s="215"/>
      <c r="M1410" s="159"/>
      <c r="N1410" s="814"/>
      <c r="O1410" s="815"/>
      <c r="P1410" s="816"/>
      <c r="Q1410" s="814"/>
      <c r="R1410" s="815"/>
      <c r="S1410" s="816"/>
      <c r="T1410" s="814"/>
      <c r="U1410" s="815"/>
      <c r="V1410" s="816"/>
      <c r="W1410" s="814"/>
      <c r="X1410" s="815"/>
      <c r="Y1410" s="842"/>
      <c r="Z1410" s="2160" t="s">
        <v>1828</v>
      </c>
      <c r="AA1410" s="217">
        <v>313</v>
      </c>
      <c r="AB1410" s="1563">
        <v>3133</v>
      </c>
      <c r="AC1410" s="2200" t="s">
        <v>293</v>
      </c>
      <c r="AD1410" s="1838">
        <v>30000</v>
      </c>
      <c r="AE1410" s="1317"/>
      <c r="AF1410" s="1362"/>
      <c r="AG1410" s="1318"/>
      <c r="AH1410" s="1318"/>
      <c r="AI1410" s="1318"/>
      <c r="AJ1410" s="1318"/>
      <c r="AK1410" s="1318"/>
      <c r="AL1410" s="1318"/>
      <c r="AM1410" s="1318"/>
      <c r="AN1410" s="1318"/>
      <c r="AO1410" s="1318"/>
      <c r="AP1410" s="1318"/>
      <c r="AQ1410" s="1318"/>
      <c r="AR1410" s="1318"/>
      <c r="AS1410" s="1328"/>
      <c r="AT1410" s="1328"/>
      <c r="AU1410" s="1328"/>
      <c r="AV1410" s="1328"/>
      <c r="AW1410" s="1328"/>
      <c r="AX1410" s="1328"/>
      <c r="AY1410" s="1318"/>
      <c r="AZ1410" s="1318"/>
      <c r="BA1410" s="1318"/>
      <c r="BB1410" s="1328">
        <f>+AD1410</f>
        <v>30000</v>
      </c>
      <c r="BC1410" s="1318"/>
      <c r="BD1410" s="1318"/>
      <c r="BE1410" s="1318"/>
      <c r="BF1410" s="1318"/>
      <c r="BG1410" s="1318"/>
      <c r="BH1410" s="1318"/>
      <c r="BI1410" s="1318"/>
      <c r="BJ1410" s="1318"/>
      <c r="BK1410" s="1318"/>
      <c r="BL1410" s="1318"/>
      <c r="BM1410" s="1318"/>
      <c r="BN1410" s="1318"/>
      <c r="BO1410" s="1318"/>
      <c r="BP1410" s="1318"/>
      <c r="BQ1410" s="1318"/>
      <c r="BR1410" s="1318"/>
      <c r="BS1410" s="1318"/>
      <c r="BT1410" s="1318"/>
      <c r="BU1410" s="1318"/>
      <c r="BV1410" s="1318"/>
      <c r="BW1410" s="1318"/>
      <c r="BX1410" s="1318"/>
      <c r="BY1410" s="1318"/>
      <c r="BZ1410" s="1318"/>
      <c r="CA1410" s="1318"/>
      <c r="CB1410" s="1318"/>
      <c r="CC1410" s="1318"/>
      <c r="CD1410" s="1318"/>
      <c r="CE1410" s="1318"/>
      <c r="CF1410" s="1318"/>
      <c r="CG1410" s="1318"/>
      <c r="CH1410" s="1378">
        <f t="shared" si="37"/>
        <v>30000</v>
      </c>
      <c r="CI1410" s="1366"/>
    </row>
    <row r="1411" spans="1:87" s="386" customFormat="1" ht="49.5" customHeight="1">
      <c r="A1411" s="1701"/>
      <c r="B1411" s="1712"/>
      <c r="C1411" s="2204"/>
      <c r="D1411" s="2204"/>
      <c r="E1411" s="2204"/>
      <c r="F1411" s="2204"/>
      <c r="G1411" s="176"/>
      <c r="H1411" s="1666"/>
      <c r="I1411" s="1571"/>
      <c r="J1411" s="361"/>
      <c r="K1411" s="2313"/>
      <c r="L1411" s="224"/>
      <c r="M1411" s="160"/>
      <c r="N1411" s="826"/>
      <c r="O1411" s="827"/>
      <c r="P1411" s="828"/>
      <c r="Q1411" s="826"/>
      <c r="R1411" s="827"/>
      <c r="S1411" s="828"/>
      <c r="T1411" s="826"/>
      <c r="U1411" s="827"/>
      <c r="V1411" s="828"/>
      <c r="W1411" s="826"/>
      <c r="X1411" s="827"/>
      <c r="Y1411" s="829"/>
      <c r="Z1411" s="2193"/>
      <c r="AA1411" s="230"/>
      <c r="AB1411" s="231"/>
      <c r="AC1411" s="450"/>
      <c r="AD1411" s="1839"/>
      <c r="AE1411" s="1317"/>
      <c r="AF1411" s="1362"/>
      <c r="AG1411" s="1318"/>
      <c r="AH1411" s="1318"/>
      <c r="AI1411" s="1318"/>
      <c r="AJ1411" s="1318"/>
      <c r="AK1411" s="1318"/>
      <c r="AL1411" s="1318"/>
      <c r="AM1411" s="1318"/>
      <c r="AN1411" s="1318"/>
      <c r="AO1411" s="1318"/>
      <c r="AP1411" s="1318"/>
      <c r="AQ1411" s="1318"/>
      <c r="AR1411" s="1318"/>
      <c r="AS1411" s="1318"/>
      <c r="AT1411" s="1318"/>
      <c r="AU1411" s="1318"/>
      <c r="AV1411" s="1318"/>
      <c r="AW1411" s="1318"/>
      <c r="AX1411" s="1318"/>
      <c r="AY1411" s="1318"/>
      <c r="AZ1411" s="1318"/>
      <c r="BA1411" s="1318"/>
      <c r="BB1411" s="1318"/>
      <c r="BC1411" s="1318"/>
      <c r="BD1411" s="1318"/>
      <c r="BE1411" s="1318"/>
      <c r="BF1411" s="1318"/>
      <c r="BG1411" s="1318"/>
      <c r="BH1411" s="1318"/>
      <c r="BI1411" s="1318"/>
      <c r="BJ1411" s="1318"/>
      <c r="BK1411" s="1318"/>
      <c r="BL1411" s="1318"/>
      <c r="BM1411" s="1318"/>
      <c r="BN1411" s="1318"/>
      <c r="BO1411" s="1318"/>
      <c r="BP1411" s="1318"/>
      <c r="BQ1411" s="1318"/>
      <c r="BR1411" s="1318"/>
      <c r="BS1411" s="1318"/>
      <c r="BT1411" s="1318"/>
      <c r="BU1411" s="1318"/>
      <c r="BV1411" s="1318"/>
      <c r="BW1411" s="1318"/>
      <c r="BX1411" s="1318"/>
      <c r="BY1411" s="1318"/>
      <c r="BZ1411" s="1318"/>
      <c r="CA1411" s="1318"/>
      <c r="CB1411" s="1318"/>
      <c r="CC1411" s="1318"/>
      <c r="CD1411" s="1318"/>
      <c r="CE1411" s="1318"/>
      <c r="CF1411" s="1318"/>
      <c r="CG1411" s="1318"/>
      <c r="CH1411" s="1378">
        <f t="shared" si="37"/>
        <v>0</v>
      </c>
      <c r="CI1411" s="1366"/>
    </row>
    <row r="1412" spans="1:87" s="386" customFormat="1" ht="61.5" customHeight="1">
      <c r="A1412" s="1701"/>
      <c r="B1412" s="1712"/>
      <c r="C1412" s="2204"/>
      <c r="D1412" s="2204"/>
      <c r="E1412" s="2204"/>
      <c r="F1412" s="2204"/>
      <c r="G1412" s="176"/>
      <c r="H1412" s="1666"/>
      <c r="I1412" s="325">
        <v>272</v>
      </c>
      <c r="J1412" s="1674">
        <v>6</v>
      </c>
      <c r="K1412" s="3292" t="s">
        <v>1829</v>
      </c>
      <c r="L1412" s="3123" t="s">
        <v>1830</v>
      </c>
      <c r="M1412" s="3179" t="s">
        <v>1831</v>
      </c>
      <c r="N1412" s="817"/>
      <c r="O1412" s="818"/>
      <c r="P1412" s="819"/>
      <c r="Q1412" s="817"/>
      <c r="R1412" s="818"/>
      <c r="S1412" s="819"/>
      <c r="T1412" s="817"/>
      <c r="U1412" s="818"/>
      <c r="V1412" s="819"/>
      <c r="W1412" s="817"/>
      <c r="X1412" s="818"/>
      <c r="Y1412" s="820"/>
      <c r="Z1412" s="2160"/>
      <c r="AA1412" s="217"/>
      <c r="AB1412" s="1563"/>
      <c r="AC1412" s="2200"/>
      <c r="AD1412" s="1838"/>
      <c r="AE1412" s="1317"/>
      <c r="AF1412" s="1362"/>
      <c r="AG1412" s="1318"/>
      <c r="AH1412" s="1318"/>
      <c r="AI1412" s="1318"/>
      <c r="AJ1412" s="1318"/>
      <c r="AK1412" s="1318"/>
      <c r="AL1412" s="1318"/>
      <c r="AM1412" s="1318"/>
      <c r="AN1412" s="1318"/>
      <c r="AO1412" s="1318"/>
      <c r="AP1412" s="1318"/>
      <c r="AQ1412" s="1318"/>
      <c r="AR1412" s="1318"/>
      <c r="AS1412" s="1318"/>
      <c r="AT1412" s="1318"/>
      <c r="AU1412" s="1318"/>
      <c r="AV1412" s="1318"/>
      <c r="AW1412" s="1318"/>
      <c r="AX1412" s="1318"/>
      <c r="AY1412" s="1318"/>
      <c r="AZ1412" s="1318"/>
      <c r="BA1412" s="1318"/>
      <c r="BB1412" s="1318"/>
      <c r="BC1412" s="1318"/>
      <c r="BD1412" s="1318"/>
      <c r="BE1412" s="1318"/>
      <c r="BF1412" s="1318"/>
      <c r="BG1412" s="1318"/>
      <c r="BH1412" s="1318"/>
      <c r="BI1412" s="1318"/>
      <c r="BJ1412" s="1318"/>
      <c r="BK1412" s="1318"/>
      <c r="BL1412" s="1318"/>
      <c r="BM1412" s="1318"/>
      <c r="BN1412" s="1318"/>
      <c r="BO1412" s="1318"/>
      <c r="BP1412" s="1318"/>
      <c r="BQ1412" s="1318"/>
      <c r="BR1412" s="1318"/>
      <c r="BS1412" s="1318"/>
      <c r="BT1412" s="1318"/>
      <c r="BU1412" s="1318"/>
      <c r="BV1412" s="1318"/>
      <c r="BW1412" s="1318"/>
      <c r="BX1412" s="1318"/>
      <c r="BY1412" s="1318"/>
      <c r="BZ1412" s="1318"/>
      <c r="CA1412" s="1318"/>
      <c r="CB1412" s="1318"/>
      <c r="CC1412" s="1318"/>
      <c r="CD1412" s="1318"/>
      <c r="CE1412" s="1318"/>
      <c r="CF1412" s="1318"/>
      <c r="CG1412" s="1318"/>
      <c r="CH1412" s="1378">
        <f t="shared" si="37"/>
        <v>0</v>
      </c>
      <c r="CI1412" s="1366"/>
    </row>
    <row r="1413" spans="1:87" s="386" customFormat="1" ht="34.5" customHeight="1">
      <c r="A1413" s="1701"/>
      <c r="B1413" s="1712"/>
      <c r="C1413" s="2204"/>
      <c r="D1413" s="2204"/>
      <c r="E1413" s="2204"/>
      <c r="F1413" s="2204"/>
      <c r="G1413" s="176"/>
      <c r="H1413" s="1666"/>
      <c r="I1413" s="361"/>
      <c r="J1413" s="197"/>
      <c r="K1413" s="3293"/>
      <c r="L1413" s="3105"/>
      <c r="M1413" s="3106"/>
      <c r="N1413" s="817"/>
      <c r="O1413" s="818"/>
      <c r="P1413" s="819"/>
      <c r="Q1413" s="817"/>
      <c r="R1413" s="818"/>
      <c r="S1413" s="819"/>
      <c r="T1413" s="817"/>
      <c r="U1413" s="818"/>
      <c r="V1413" s="819"/>
      <c r="W1413" s="817"/>
      <c r="X1413" s="818"/>
      <c r="Y1413" s="820"/>
      <c r="Z1413" s="2160"/>
      <c r="AA1413" s="217"/>
      <c r="AB1413" s="1563"/>
      <c r="AC1413" s="2200"/>
      <c r="AD1413" s="1838"/>
      <c r="AE1413" s="1317"/>
      <c r="AF1413" s="1362"/>
      <c r="AG1413" s="1318"/>
      <c r="AH1413" s="1318"/>
      <c r="AI1413" s="1318"/>
      <c r="AJ1413" s="1318"/>
      <c r="AK1413" s="1318"/>
      <c r="AL1413" s="1318"/>
      <c r="AM1413" s="1318"/>
      <c r="AN1413" s="1318"/>
      <c r="AO1413" s="1318"/>
      <c r="AP1413" s="1318"/>
      <c r="AQ1413" s="1318"/>
      <c r="AR1413" s="1318"/>
      <c r="AS1413" s="1318"/>
      <c r="AT1413" s="1318"/>
      <c r="AU1413" s="1318"/>
      <c r="AV1413" s="1318"/>
      <c r="AW1413" s="1318"/>
      <c r="AX1413" s="1318"/>
      <c r="AY1413" s="1318"/>
      <c r="AZ1413" s="1318"/>
      <c r="BA1413" s="1318"/>
      <c r="BB1413" s="1318"/>
      <c r="BC1413" s="1318"/>
      <c r="BD1413" s="1318"/>
      <c r="BE1413" s="1318"/>
      <c r="BF1413" s="1318"/>
      <c r="BG1413" s="1318"/>
      <c r="BH1413" s="1318"/>
      <c r="BI1413" s="1318"/>
      <c r="BJ1413" s="1318"/>
      <c r="BK1413" s="1318"/>
      <c r="BL1413" s="1318"/>
      <c r="BM1413" s="1318"/>
      <c r="BN1413" s="1318"/>
      <c r="BO1413" s="1318"/>
      <c r="BP1413" s="1318"/>
      <c r="BQ1413" s="1318"/>
      <c r="BR1413" s="1318"/>
      <c r="BS1413" s="1318"/>
      <c r="BT1413" s="1318"/>
      <c r="BU1413" s="1318"/>
      <c r="BV1413" s="1318"/>
      <c r="BW1413" s="1318"/>
      <c r="BX1413" s="1318"/>
      <c r="BY1413" s="1318"/>
      <c r="BZ1413" s="1318"/>
      <c r="CA1413" s="1318"/>
      <c r="CB1413" s="1318"/>
      <c r="CC1413" s="1318"/>
      <c r="CD1413" s="1318"/>
      <c r="CE1413" s="1318"/>
      <c r="CF1413" s="1318"/>
      <c r="CG1413" s="1318"/>
      <c r="CH1413" s="1378">
        <f t="shared" si="37"/>
        <v>0</v>
      </c>
      <c r="CI1413" s="1366"/>
    </row>
    <row r="1414" spans="1:87" s="386" customFormat="1" ht="24" customHeight="1">
      <c r="A1414" s="1701"/>
      <c r="B1414" s="1712"/>
      <c r="C1414" s="2204"/>
      <c r="D1414" s="2204"/>
      <c r="E1414" s="2204"/>
      <c r="F1414" s="2204"/>
      <c r="G1414" s="176"/>
      <c r="H1414" s="1666"/>
      <c r="I1414" s="361"/>
      <c r="J1414" s="197"/>
      <c r="K1414" s="3293"/>
      <c r="L1414" s="215"/>
      <c r="M1414" s="159"/>
      <c r="N1414" s="817"/>
      <c r="O1414" s="818"/>
      <c r="P1414" s="819"/>
      <c r="Q1414" s="817"/>
      <c r="R1414" s="818"/>
      <c r="S1414" s="819"/>
      <c r="T1414" s="817"/>
      <c r="U1414" s="818"/>
      <c r="V1414" s="819"/>
      <c r="W1414" s="817"/>
      <c r="X1414" s="818"/>
      <c r="Y1414" s="820"/>
      <c r="Z1414" s="2160"/>
      <c r="AA1414" s="217"/>
      <c r="AB1414" s="1563"/>
      <c r="AC1414" s="2200"/>
      <c r="AD1414" s="1838"/>
      <c r="AE1414" s="1317"/>
      <c r="AF1414" s="1362"/>
      <c r="AG1414" s="1318"/>
      <c r="AH1414" s="1318"/>
      <c r="AI1414" s="1318"/>
      <c r="AJ1414" s="1318"/>
      <c r="AK1414" s="1318"/>
      <c r="AL1414" s="1318"/>
      <c r="AM1414" s="1318"/>
      <c r="AN1414" s="1318"/>
      <c r="AO1414" s="1318"/>
      <c r="AP1414" s="1318"/>
      <c r="AQ1414" s="1318"/>
      <c r="AR1414" s="1318"/>
      <c r="AS1414" s="1318"/>
      <c r="AT1414" s="1318"/>
      <c r="AU1414" s="1318"/>
      <c r="AV1414" s="1318"/>
      <c r="AW1414" s="1318"/>
      <c r="AX1414" s="1318"/>
      <c r="AY1414" s="1318"/>
      <c r="AZ1414" s="1318"/>
      <c r="BA1414" s="1318"/>
      <c r="BB1414" s="1318"/>
      <c r="BC1414" s="1318"/>
      <c r="BD1414" s="1318"/>
      <c r="BE1414" s="1318"/>
      <c r="BF1414" s="1318"/>
      <c r="BG1414" s="1318"/>
      <c r="BH1414" s="1318"/>
      <c r="BI1414" s="1318"/>
      <c r="BJ1414" s="1318"/>
      <c r="BK1414" s="1318"/>
      <c r="BL1414" s="1318"/>
      <c r="BM1414" s="1318"/>
      <c r="BN1414" s="1318"/>
      <c r="BO1414" s="1318"/>
      <c r="BP1414" s="1318"/>
      <c r="BQ1414" s="1318"/>
      <c r="BR1414" s="1318"/>
      <c r="BS1414" s="1318"/>
      <c r="BT1414" s="1318"/>
      <c r="BU1414" s="1318"/>
      <c r="BV1414" s="1318"/>
      <c r="BW1414" s="1318"/>
      <c r="BX1414" s="1318"/>
      <c r="BY1414" s="1318"/>
      <c r="BZ1414" s="1318"/>
      <c r="CA1414" s="1318"/>
      <c r="CB1414" s="1318"/>
      <c r="CC1414" s="1318"/>
      <c r="CD1414" s="1318"/>
      <c r="CE1414" s="1318"/>
      <c r="CF1414" s="1318"/>
      <c r="CG1414" s="1318"/>
      <c r="CH1414" s="1378">
        <f t="shared" si="37"/>
        <v>0</v>
      </c>
      <c r="CI1414" s="1366"/>
    </row>
    <row r="1415" spans="1:87" s="386" customFormat="1" ht="55.5" customHeight="1">
      <c r="A1415" s="1701"/>
      <c r="B1415" s="1712"/>
      <c r="C1415" s="2204"/>
      <c r="D1415" s="2204"/>
      <c r="E1415" s="2204"/>
      <c r="F1415" s="2204"/>
      <c r="G1415" s="176"/>
      <c r="H1415" s="2195" t="s">
        <v>1803</v>
      </c>
      <c r="I1415" s="361"/>
      <c r="J1415" s="197"/>
      <c r="K1415" s="2189" t="s">
        <v>1832</v>
      </c>
      <c r="L1415" s="215"/>
      <c r="M1415" s="159"/>
      <c r="N1415" s="817"/>
      <c r="O1415" s="815"/>
      <c r="P1415" s="819"/>
      <c r="Q1415" s="817"/>
      <c r="R1415" s="818"/>
      <c r="S1415" s="819"/>
      <c r="T1415" s="817"/>
      <c r="U1415" s="818"/>
      <c r="V1415" s="819"/>
      <c r="W1415" s="817"/>
      <c r="X1415" s="818"/>
      <c r="Y1415" s="820"/>
      <c r="Z1415" s="2160" t="s">
        <v>1833</v>
      </c>
      <c r="AA1415" s="217">
        <v>311</v>
      </c>
      <c r="AB1415" s="1563">
        <v>3111</v>
      </c>
      <c r="AC1415" s="2200" t="s">
        <v>124</v>
      </c>
      <c r="AD1415" s="1838">
        <v>10000</v>
      </c>
      <c r="AE1415" s="1317"/>
      <c r="AF1415" s="1362"/>
      <c r="AG1415" s="1318"/>
      <c r="AH1415" s="1318"/>
      <c r="AI1415" s="1318"/>
      <c r="AJ1415" s="1318"/>
      <c r="AK1415" s="1318"/>
      <c r="AL1415" s="1318"/>
      <c r="AM1415" s="1318"/>
      <c r="AN1415" s="1318"/>
      <c r="AO1415" s="1318"/>
      <c r="AP1415" s="1318"/>
      <c r="AQ1415" s="1328"/>
      <c r="AR1415" s="1328"/>
      <c r="AS1415" s="1318"/>
      <c r="AT1415" s="1318"/>
      <c r="AU1415" s="1318"/>
      <c r="AV1415" s="1318"/>
      <c r="AW1415" s="1318"/>
      <c r="AX1415" s="1318"/>
      <c r="AY1415" s="1318"/>
      <c r="AZ1415" s="1318"/>
      <c r="BA1415" s="1328">
        <f>+AD1415</f>
        <v>10000</v>
      </c>
      <c r="BB1415" s="1318"/>
      <c r="BC1415" s="1318"/>
      <c r="BD1415" s="1318"/>
      <c r="BE1415" s="1318"/>
      <c r="BF1415" s="1318"/>
      <c r="BG1415" s="1318"/>
      <c r="BH1415" s="1318"/>
      <c r="BI1415" s="1318"/>
      <c r="BJ1415" s="1318"/>
      <c r="BK1415" s="1318"/>
      <c r="BL1415" s="1318"/>
      <c r="BM1415" s="1318"/>
      <c r="BN1415" s="1318"/>
      <c r="BO1415" s="1318"/>
      <c r="BP1415" s="1318"/>
      <c r="BQ1415" s="1318"/>
      <c r="BR1415" s="1318"/>
      <c r="BS1415" s="1318"/>
      <c r="BT1415" s="1318"/>
      <c r="BU1415" s="1318"/>
      <c r="BV1415" s="1318"/>
      <c r="BW1415" s="1318"/>
      <c r="BX1415" s="1318"/>
      <c r="BY1415" s="1318"/>
      <c r="BZ1415" s="1318"/>
      <c r="CA1415" s="1318"/>
      <c r="CB1415" s="1318"/>
      <c r="CC1415" s="1318"/>
      <c r="CD1415" s="1318"/>
      <c r="CE1415" s="1318"/>
      <c r="CF1415" s="1318"/>
      <c r="CG1415" s="1318"/>
      <c r="CH1415" s="1378">
        <f t="shared" si="37"/>
        <v>10000</v>
      </c>
      <c r="CI1415" s="1366"/>
    </row>
    <row r="1416" spans="1:87" s="386" customFormat="1" ht="55.5" customHeight="1">
      <c r="A1416" s="1701"/>
      <c r="B1416" s="1712"/>
      <c r="C1416" s="2204"/>
      <c r="D1416" s="2204"/>
      <c r="E1416" s="2204"/>
      <c r="F1416" s="2204"/>
      <c r="G1416" s="176"/>
      <c r="H1416" s="1666"/>
      <c r="I1416" s="361"/>
      <c r="J1416" s="197"/>
      <c r="K1416" s="2189" t="s">
        <v>1834</v>
      </c>
      <c r="L1416" s="215"/>
      <c r="M1416" s="159"/>
      <c r="N1416" s="817"/>
      <c r="O1416" s="818"/>
      <c r="P1416" s="819"/>
      <c r="Q1416" s="815"/>
      <c r="R1416" s="818"/>
      <c r="S1416" s="819"/>
      <c r="T1416" s="817"/>
      <c r="U1416" s="818"/>
      <c r="V1416" s="819"/>
      <c r="W1416" s="817"/>
      <c r="X1416" s="818"/>
      <c r="Y1416" s="820"/>
      <c r="Z1416" s="2160" t="s">
        <v>1835</v>
      </c>
      <c r="AA1416" s="217">
        <v>311</v>
      </c>
      <c r="AB1416" s="1563">
        <v>3111</v>
      </c>
      <c r="AC1416" s="2200" t="s">
        <v>124</v>
      </c>
      <c r="AD1416" s="1838">
        <f>600*15</f>
        <v>9000</v>
      </c>
      <c r="AE1416" s="1317"/>
      <c r="AF1416" s="1362"/>
      <c r="AG1416" s="1318"/>
      <c r="AH1416" s="1318"/>
      <c r="AI1416" s="1318"/>
      <c r="AJ1416" s="1318"/>
      <c r="AK1416" s="1318"/>
      <c r="AL1416" s="1318"/>
      <c r="AM1416" s="1318"/>
      <c r="AN1416" s="1318"/>
      <c r="AO1416" s="1318"/>
      <c r="AP1416" s="1318"/>
      <c r="AQ1416" s="1328"/>
      <c r="AR1416" s="1328"/>
      <c r="AS1416" s="1318"/>
      <c r="AT1416" s="1318"/>
      <c r="AU1416" s="1318"/>
      <c r="AV1416" s="1318"/>
      <c r="AW1416" s="1318"/>
      <c r="AX1416" s="1318"/>
      <c r="AY1416" s="1318"/>
      <c r="AZ1416" s="1318"/>
      <c r="BA1416" s="1328">
        <f>+AD1416</f>
        <v>9000</v>
      </c>
      <c r="BB1416" s="1318"/>
      <c r="BC1416" s="1318"/>
      <c r="BD1416" s="1318"/>
      <c r="BE1416" s="1318"/>
      <c r="BF1416" s="1318"/>
      <c r="BG1416" s="1318"/>
      <c r="BH1416" s="1318"/>
      <c r="BI1416" s="1318"/>
      <c r="BJ1416" s="1318"/>
      <c r="BK1416" s="1318"/>
      <c r="BL1416" s="1318"/>
      <c r="BM1416" s="1318"/>
      <c r="BN1416" s="1318"/>
      <c r="BO1416" s="1318"/>
      <c r="BP1416" s="1318"/>
      <c r="BQ1416" s="1318"/>
      <c r="BR1416" s="1318"/>
      <c r="BS1416" s="1318"/>
      <c r="BT1416" s="1318"/>
      <c r="BU1416" s="1318"/>
      <c r="BV1416" s="1318"/>
      <c r="BW1416" s="1318"/>
      <c r="BX1416" s="1318"/>
      <c r="BY1416" s="1318"/>
      <c r="BZ1416" s="1318"/>
      <c r="CA1416" s="1318"/>
      <c r="CB1416" s="1318"/>
      <c r="CC1416" s="1318"/>
      <c r="CD1416" s="1318"/>
      <c r="CE1416" s="1318"/>
      <c r="CF1416" s="1318"/>
      <c r="CG1416" s="1318"/>
      <c r="CH1416" s="1378">
        <f t="shared" si="37"/>
        <v>9000</v>
      </c>
      <c r="CI1416" s="1366"/>
    </row>
    <row r="1417" spans="1:87" s="386" customFormat="1" ht="51" customHeight="1">
      <c r="A1417" s="1701"/>
      <c r="B1417" s="1712"/>
      <c r="C1417" s="2204"/>
      <c r="D1417" s="2204"/>
      <c r="E1417" s="2204"/>
      <c r="F1417" s="2204"/>
      <c r="G1417" s="176"/>
      <c r="H1417" s="1666"/>
      <c r="I1417" s="361"/>
      <c r="J1417" s="197"/>
      <c r="K1417" s="2189" t="s">
        <v>1836</v>
      </c>
      <c r="L1417" s="215"/>
      <c r="M1417" s="159"/>
      <c r="N1417" s="817"/>
      <c r="O1417" s="818"/>
      <c r="P1417" s="819"/>
      <c r="Q1417" s="817"/>
      <c r="R1417" s="815"/>
      <c r="S1417" s="819"/>
      <c r="T1417" s="817"/>
      <c r="U1417" s="818"/>
      <c r="V1417" s="819"/>
      <c r="W1417" s="817"/>
      <c r="X1417" s="818"/>
      <c r="Y1417" s="820"/>
      <c r="Z1417" s="2160" t="s">
        <v>1837</v>
      </c>
      <c r="AA1417" s="217">
        <v>311</v>
      </c>
      <c r="AB1417" s="1563">
        <v>3111</v>
      </c>
      <c r="AC1417" s="2200" t="s">
        <v>124</v>
      </c>
      <c r="AD1417" s="1838">
        <f>250*80</f>
        <v>20000</v>
      </c>
      <c r="AE1417" s="1317"/>
      <c r="AF1417" s="1362"/>
      <c r="AG1417" s="1318"/>
      <c r="AH1417" s="1318"/>
      <c r="AI1417" s="1318"/>
      <c r="AJ1417" s="1318"/>
      <c r="AK1417" s="1318"/>
      <c r="AL1417" s="1318"/>
      <c r="AM1417" s="1318"/>
      <c r="AN1417" s="1318"/>
      <c r="AO1417" s="1318"/>
      <c r="AP1417" s="1318"/>
      <c r="AQ1417" s="1328"/>
      <c r="AR1417" s="1328"/>
      <c r="AS1417" s="1318"/>
      <c r="AT1417" s="1318"/>
      <c r="AU1417" s="1318"/>
      <c r="AV1417" s="1318"/>
      <c r="AW1417" s="1318"/>
      <c r="AX1417" s="1318"/>
      <c r="AY1417" s="1318"/>
      <c r="AZ1417" s="1318"/>
      <c r="BA1417" s="1328">
        <f>+AD1417</f>
        <v>20000</v>
      </c>
      <c r="BB1417" s="1318"/>
      <c r="BC1417" s="1318"/>
      <c r="BD1417" s="1318"/>
      <c r="BE1417" s="1318"/>
      <c r="BF1417" s="1318"/>
      <c r="BG1417" s="1318"/>
      <c r="BH1417" s="1318"/>
      <c r="BI1417" s="1318"/>
      <c r="BJ1417" s="1318"/>
      <c r="BK1417" s="1318"/>
      <c r="BL1417" s="1318"/>
      <c r="BM1417" s="1318"/>
      <c r="BN1417" s="1318"/>
      <c r="BO1417" s="1318"/>
      <c r="BP1417" s="1318"/>
      <c r="BQ1417" s="1318"/>
      <c r="BR1417" s="1318"/>
      <c r="BS1417" s="1318"/>
      <c r="BT1417" s="1318"/>
      <c r="BU1417" s="1318"/>
      <c r="BV1417" s="1318"/>
      <c r="BW1417" s="1318"/>
      <c r="BX1417" s="1318"/>
      <c r="BY1417" s="1318"/>
      <c r="BZ1417" s="1318"/>
      <c r="CA1417" s="1318"/>
      <c r="CB1417" s="1318"/>
      <c r="CC1417" s="1318"/>
      <c r="CD1417" s="1318"/>
      <c r="CE1417" s="1318"/>
      <c r="CF1417" s="1318"/>
      <c r="CG1417" s="1318"/>
      <c r="CH1417" s="1378">
        <f t="shared" si="37"/>
        <v>20000</v>
      </c>
      <c r="CI1417" s="1366"/>
    </row>
    <row r="1418" spans="1:87" s="386" customFormat="1" ht="57" customHeight="1">
      <c r="A1418" s="1701"/>
      <c r="B1418" s="1712"/>
      <c r="C1418" s="2204"/>
      <c r="D1418" s="2204"/>
      <c r="E1418" s="2204"/>
      <c r="F1418" s="2204"/>
      <c r="G1418" s="176"/>
      <c r="H1418" s="1666"/>
      <c r="I1418" s="1587"/>
      <c r="J1418" s="197"/>
      <c r="K1418" s="2189" t="s">
        <v>1838</v>
      </c>
      <c r="L1418" s="215"/>
      <c r="M1418" s="159"/>
      <c r="N1418" s="817"/>
      <c r="O1418" s="818"/>
      <c r="P1418" s="819"/>
      <c r="Q1418" s="817"/>
      <c r="R1418" s="815"/>
      <c r="S1418" s="819"/>
      <c r="T1418" s="817"/>
      <c r="U1418" s="818"/>
      <c r="V1418" s="819"/>
      <c r="W1418" s="817"/>
      <c r="X1418" s="818"/>
      <c r="Y1418" s="820"/>
      <c r="Z1418" s="2160" t="s">
        <v>1839</v>
      </c>
      <c r="AA1418" s="217">
        <v>311</v>
      </c>
      <c r="AB1418" s="1563">
        <v>3111</v>
      </c>
      <c r="AC1418" s="2200" t="s">
        <v>124</v>
      </c>
      <c r="AD1418" s="1838">
        <f>40*1000</f>
        <v>40000</v>
      </c>
      <c r="AE1418" s="1317"/>
      <c r="AF1418" s="1362"/>
      <c r="AG1418" s="1318"/>
      <c r="AH1418" s="1318"/>
      <c r="AI1418" s="1318"/>
      <c r="AJ1418" s="1318"/>
      <c r="AK1418" s="1318"/>
      <c r="AL1418" s="1318"/>
      <c r="AM1418" s="1318"/>
      <c r="AN1418" s="1318"/>
      <c r="AO1418" s="1318"/>
      <c r="AP1418" s="1318"/>
      <c r="AQ1418" s="1328"/>
      <c r="AR1418" s="1328"/>
      <c r="AS1418" s="1318"/>
      <c r="AT1418" s="1318"/>
      <c r="AU1418" s="1318"/>
      <c r="AV1418" s="1318"/>
      <c r="AW1418" s="1318"/>
      <c r="AX1418" s="1318"/>
      <c r="AY1418" s="1318"/>
      <c r="AZ1418" s="1318"/>
      <c r="BA1418" s="1328">
        <f>+AD1418</f>
        <v>40000</v>
      </c>
      <c r="BB1418" s="1318"/>
      <c r="BC1418" s="1318"/>
      <c r="BD1418" s="1318"/>
      <c r="BE1418" s="1318"/>
      <c r="BF1418" s="1318"/>
      <c r="BG1418" s="1318"/>
      <c r="BH1418" s="1318"/>
      <c r="BI1418" s="1318"/>
      <c r="BJ1418" s="1318"/>
      <c r="BK1418" s="1318"/>
      <c r="BL1418" s="1318"/>
      <c r="BM1418" s="1318"/>
      <c r="BN1418" s="1318"/>
      <c r="BO1418" s="1318"/>
      <c r="BP1418" s="1318"/>
      <c r="BQ1418" s="1318"/>
      <c r="BR1418" s="1318"/>
      <c r="BS1418" s="1318"/>
      <c r="BT1418" s="1318"/>
      <c r="BU1418" s="1318"/>
      <c r="BV1418" s="1318"/>
      <c r="BW1418" s="1318"/>
      <c r="BX1418" s="1318"/>
      <c r="BY1418" s="1318"/>
      <c r="BZ1418" s="1318"/>
      <c r="CA1418" s="1318"/>
      <c r="CB1418" s="1318"/>
      <c r="CC1418" s="1318"/>
      <c r="CD1418" s="1318"/>
      <c r="CE1418" s="1318"/>
      <c r="CF1418" s="1318"/>
      <c r="CG1418" s="1318"/>
      <c r="CH1418" s="1378">
        <f t="shared" si="37"/>
        <v>40000</v>
      </c>
      <c r="CI1418" s="1366"/>
    </row>
    <row r="1419" spans="1:87" s="386" customFormat="1" ht="44.25" customHeight="1">
      <c r="A1419" s="1701"/>
      <c r="B1419" s="1712"/>
      <c r="C1419" s="2204"/>
      <c r="D1419" s="2204"/>
      <c r="E1419" s="2204"/>
      <c r="F1419" s="2204"/>
      <c r="G1419" s="176"/>
      <c r="H1419" s="1666"/>
      <c r="I1419" s="1587"/>
      <c r="J1419" s="197"/>
      <c r="K1419" s="2189" t="s">
        <v>1840</v>
      </c>
      <c r="L1419" s="215"/>
      <c r="M1419" s="159"/>
      <c r="N1419" s="817"/>
      <c r="O1419" s="818"/>
      <c r="P1419" s="819"/>
      <c r="Q1419" s="817"/>
      <c r="R1419" s="818"/>
      <c r="S1419" s="819"/>
      <c r="T1419" s="815"/>
      <c r="U1419" s="818"/>
      <c r="V1419" s="819"/>
      <c r="W1419" s="817"/>
      <c r="X1419" s="818"/>
      <c r="Y1419" s="820"/>
      <c r="Z1419" s="2160" t="s">
        <v>1841</v>
      </c>
      <c r="AA1419" s="217">
        <v>311</v>
      </c>
      <c r="AB1419" s="1563">
        <v>3111</v>
      </c>
      <c r="AC1419" s="2200" t="s">
        <v>124</v>
      </c>
      <c r="AD1419" s="1838">
        <f>1000*25</f>
        <v>25000</v>
      </c>
      <c r="AE1419" s="1317"/>
      <c r="AF1419" s="1362"/>
      <c r="AG1419" s="1318"/>
      <c r="AH1419" s="1318"/>
      <c r="AI1419" s="1318"/>
      <c r="AJ1419" s="1318"/>
      <c r="AK1419" s="1318"/>
      <c r="AL1419" s="1318"/>
      <c r="AM1419" s="1318"/>
      <c r="AN1419" s="1318"/>
      <c r="AO1419" s="1318"/>
      <c r="AP1419" s="1318"/>
      <c r="AQ1419" s="1328"/>
      <c r="AR1419" s="1328"/>
      <c r="AS1419" s="1318"/>
      <c r="AT1419" s="1318"/>
      <c r="AU1419" s="1318"/>
      <c r="AV1419" s="1318"/>
      <c r="AW1419" s="1318"/>
      <c r="AX1419" s="1318"/>
      <c r="AY1419" s="1318"/>
      <c r="AZ1419" s="1318"/>
      <c r="BA1419" s="1328">
        <f>+AD1419</f>
        <v>25000</v>
      </c>
      <c r="BB1419" s="1318"/>
      <c r="BC1419" s="1318"/>
      <c r="BD1419" s="1318"/>
      <c r="BE1419" s="1318"/>
      <c r="BF1419" s="1318"/>
      <c r="BG1419" s="1318"/>
      <c r="BH1419" s="1318"/>
      <c r="BI1419" s="1318"/>
      <c r="BJ1419" s="1318"/>
      <c r="BK1419" s="1318"/>
      <c r="BL1419" s="1318"/>
      <c r="BM1419" s="1318"/>
      <c r="BN1419" s="1318"/>
      <c r="BO1419" s="1318"/>
      <c r="BP1419" s="1318"/>
      <c r="BQ1419" s="1318"/>
      <c r="BR1419" s="1318"/>
      <c r="BS1419" s="1318"/>
      <c r="BT1419" s="1318"/>
      <c r="BU1419" s="1318"/>
      <c r="BV1419" s="1318"/>
      <c r="BW1419" s="1318"/>
      <c r="BX1419" s="1318"/>
      <c r="BY1419" s="1318"/>
      <c r="BZ1419" s="1318"/>
      <c r="CA1419" s="1318"/>
      <c r="CB1419" s="1318"/>
      <c r="CC1419" s="1318"/>
      <c r="CD1419" s="1318"/>
      <c r="CE1419" s="1318"/>
      <c r="CF1419" s="1318"/>
      <c r="CG1419" s="1318"/>
      <c r="CH1419" s="1378">
        <f t="shared" si="37"/>
        <v>25000</v>
      </c>
      <c r="CI1419" s="1366"/>
    </row>
    <row r="1420" spans="1:87" s="386" customFormat="1" ht="24" customHeight="1">
      <c r="A1420" s="1701"/>
      <c r="B1420" s="1712"/>
      <c r="C1420" s="2204"/>
      <c r="D1420" s="2204"/>
      <c r="E1420" s="2204"/>
      <c r="F1420" s="2204"/>
      <c r="G1420" s="176"/>
      <c r="H1420" s="1666"/>
      <c r="I1420" s="1587"/>
      <c r="J1420" s="197"/>
      <c r="K1420" s="2189"/>
      <c r="L1420" s="215"/>
      <c r="M1420" s="159"/>
      <c r="N1420" s="817"/>
      <c r="O1420" s="818"/>
      <c r="P1420" s="819"/>
      <c r="Q1420" s="817"/>
      <c r="R1420" s="818"/>
      <c r="S1420" s="819"/>
      <c r="T1420" s="817"/>
      <c r="U1420" s="818"/>
      <c r="V1420" s="819"/>
      <c r="W1420" s="817"/>
      <c r="X1420" s="818"/>
      <c r="Y1420" s="820"/>
      <c r="Z1420" s="2160"/>
      <c r="AA1420" s="217"/>
      <c r="AB1420" s="1563"/>
      <c r="AC1420" s="2200"/>
      <c r="AD1420" s="1838"/>
      <c r="AE1420" s="1317"/>
      <c r="AF1420" s="1362"/>
      <c r="AG1420" s="1318"/>
      <c r="AH1420" s="1318"/>
      <c r="AI1420" s="1318"/>
      <c r="AJ1420" s="1318"/>
      <c r="AK1420" s="1318"/>
      <c r="AL1420" s="1318"/>
      <c r="AM1420" s="1318"/>
      <c r="AN1420" s="1318"/>
      <c r="AO1420" s="1318"/>
      <c r="AP1420" s="1318"/>
      <c r="AQ1420" s="1318"/>
      <c r="AR1420" s="1318"/>
      <c r="AS1420" s="1318"/>
      <c r="AT1420" s="1318"/>
      <c r="AU1420" s="1318"/>
      <c r="AV1420" s="1318"/>
      <c r="AW1420" s="1318"/>
      <c r="AX1420" s="1318"/>
      <c r="AY1420" s="1318"/>
      <c r="AZ1420" s="1318"/>
      <c r="BA1420" s="1318"/>
      <c r="BB1420" s="1318"/>
      <c r="BC1420" s="1318"/>
      <c r="BD1420" s="1318"/>
      <c r="BE1420" s="1318"/>
      <c r="BF1420" s="1318"/>
      <c r="BG1420" s="1318"/>
      <c r="BH1420" s="1318"/>
      <c r="BI1420" s="1318"/>
      <c r="BJ1420" s="1318"/>
      <c r="BK1420" s="1318"/>
      <c r="BL1420" s="1318"/>
      <c r="BM1420" s="1318"/>
      <c r="BN1420" s="1318"/>
      <c r="BO1420" s="1318"/>
      <c r="BP1420" s="1318"/>
      <c r="BQ1420" s="1318"/>
      <c r="BR1420" s="1318"/>
      <c r="BS1420" s="1318"/>
      <c r="BT1420" s="1318"/>
      <c r="BU1420" s="1318"/>
      <c r="BV1420" s="1318"/>
      <c r="BW1420" s="1318"/>
      <c r="BX1420" s="1318"/>
      <c r="BY1420" s="1318"/>
      <c r="BZ1420" s="1318"/>
      <c r="CA1420" s="1318"/>
      <c r="CB1420" s="1318"/>
      <c r="CC1420" s="1318"/>
      <c r="CD1420" s="1318"/>
      <c r="CE1420" s="1318"/>
      <c r="CF1420" s="1318"/>
      <c r="CG1420" s="1318"/>
      <c r="CH1420" s="1378">
        <f t="shared" si="37"/>
        <v>0</v>
      </c>
      <c r="CI1420" s="1366"/>
    </row>
    <row r="1421" spans="1:87" s="386" customFormat="1" ht="39.950000000000003" customHeight="1">
      <c r="A1421" s="1701"/>
      <c r="B1421" s="1712"/>
      <c r="C1421" s="2204"/>
      <c r="D1421" s="2204"/>
      <c r="E1421" s="2204"/>
      <c r="F1421" s="2204"/>
      <c r="G1421" s="176"/>
      <c r="H1421" s="1666"/>
      <c r="I1421" s="1588"/>
      <c r="J1421" s="191"/>
      <c r="K1421" s="2313"/>
      <c r="L1421" s="224"/>
      <c r="M1421" s="160"/>
      <c r="N1421" s="826"/>
      <c r="O1421" s="827"/>
      <c r="P1421" s="828"/>
      <c r="Q1421" s="826"/>
      <c r="R1421" s="827"/>
      <c r="S1421" s="828"/>
      <c r="T1421" s="826"/>
      <c r="U1421" s="827"/>
      <c r="V1421" s="828"/>
      <c r="W1421" s="826"/>
      <c r="X1421" s="827"/>
      <c r="Y1421" s="829"/>
      <c r="Z1421" s="2193"/>
      <c r="AA1421" s="2589"/>
      <c r="AB1421" s="850"/>
      <c r="AC1421" s="2090"/>
      <c r="AD1421" s="1842"/>
      <c r="AE1421" s="1317"/>
      <c r="AF1421" s="1362"/>
      <c r="AG1421" s="1318"/>
      <c r="AH1421" s="1318"/>
      <c r="AI1421" s="1318"/>
      <c r="AJ1421" s="1318"/>
      <c r="AK1421" s="1318"/>
      <c r="AL1421" s="1318"/>
      <c r="AM1421" s="1318"/>
      <c r="AN1421" s="1318"/>
      <c r="AO1421" s="1318"/>
      <c r="AP1421" s="1318"/>
      <c r="AQ1421" s="1318"/>
      <c r="AR1421" s="1318"/>
      <c r="AS1421" s="1318"/>
      <c r="AT1421" s="1318"/>
      <c r="AU1421" s="1318"/>
      <c r="AV1421" s="1318"/>
      <c r="AW1421" s="1318"/>
      <c r="AX1421" s="1318"/>
      <c r="AY1421" s="1318"/>
      <c r="AZ1421" s="1318"/>
      <c r="BA1421" s="1318"/>
      <c r="BB1421" s="1318"/>
      <c r="BC1421" s="1318"/>
      <c r="BD1421" s="1318"/>
      <c r="BE1421" s="1318"/>
      <c r="BF1421" s="1318"/>
      <c r="BG1421" s="1318"/>
      <c r="BH1421" s="1318"/>
      <c r="BI1421" s="1318"/>
      <c r="BJ1421" s="1318"/>
      <c r="BK1421" s="1318"/>
      <c r="BL1421" s="1318"/>
      <c r="BM1421" s="1318"/>
      <c r="BN1421" s="1318"/>
      <c r="BO1421" s="1318"/>
      <c r="BP1421" s="1318"/>
      <c r="BQ1421" s="1318"/>
      <c r="BR1421" s="1318"/>
      <c r="BS1421" s="1318"/>
      <c r="BT1421" s="1318"/>
      <c r="BU1421" s="1318"/>
      <c r="BV1421" s="1318"/>
      <c r="BW1421" s="1318"/>
      <c r="BX1421" s="1318"/>
      <c r="BY1421" s="1318"/>
      <c r="BZ1421" s="1318"/>
      <c r="CA1421" s="1318"/>
      <c r="CB1421" s="1318"/>
      <c r="CC1421" s="1318"/>
      <c r="CD1421" s="1318"/>
      <c r="CE1421" s="1318"/>
      <c r="CF1421" s="1318"/>
      <c r="CG1421" s="1318"/>
      <c r="CH1421" s="1378">
        <f t="shared" si="37"/>
        <v>0</v>
      </c>
      <c r="CI1421" s="1366"/>
    </row>
    <row r="1422" spans="1:87" s="386" customFormat="1" ht="39.950000000000003" customHeight="1">
      <c r="A1422" s="1701"/>
      <c r="B1422" s="1712"/>
      <c r="C1422" s="2204"/>
      <c r="D1422" s="2204"/>
      <c r="E1422" s="2204"/>
      <c r="F1422" s="2204"/>
      <c r="G1422" s="176"/>
      <c r="H1422" s="1666"/>
      <c r="I1422" s="2000">
        <v>273</v>
      </c>
      <c r="J1422" s="361">
        <v>7</v>
      </c>
      <c r="K1422" s="3294" t="s">
        <v>1842</v>
      </c>
      <c r="L1422" s="3123" t="s">
        <v>1843</v>
      </c>
      <c r="M1422" s="3179" t="s">
        <v>1844</v>
      </c>
      <c r="N1422" s="843"/>
      <c r="O1422" s="844"/>
      <c r="P1422" s="845"/>
      <c r="Q1422" s="843"/>
      <c r="R1422" s="844"/>
      <c r="S1422" s="845"/>
      <c r="T1422" s="843"/>
      <c r="U1422" s="844"/>
      <c r="V1422" s="845"/>
      <c r="W1422" s="843"/>
      <c r="X1422" s="844"/>
      <c r="Y1422" s="839"/>
      <c r="Z1422" s="2194"/>
      <c r="AA1422" s="847"/>
      <c r="AB1422" s="848"/>
      <c r="AC1422" s="2089"/>
      <c r="AD1422" s="1841"/>
      <c r="AE1422" s="1317"/>
      <c r="AF1422" s="1362"/>
      <c r="AG1422" s="1318"/>
      <c r="AH1422" s="1318"/>
      <c r="AI1422" s="1318"/>
      <c r="AJ1422" s="1318"/>
      <c r="AK1422" s="1318"/>
      <c r="AL1422" s="1318"/>
      <c r="AM1422" s="1318"/>
      <c r="AN1422" s="1318"/>
      <c r="AO1422" s="1318"/>
      <c r="AP1422" s="1318"/>
      <c r="AQ1422" s="1318"/>
      <c r="AR1422" s="1318"/>
      <c r="AS1422" s="1318"/>
      <c r="AT1422" s="1318"/>
      <c r="AU1422" s="1318"/>
      <c r="AV1422" s="1318"/>
      <c r="AW1422" s="1318"/>
      <c r="AX1422" s="1318"/>
      <c r="AY1422" s="1318"/>
      <c r="AZ1422" s="1318"/>
      <c r="BA1422" s="1318"/>
      <c r="BB1422" s="1318"/>
      <c r="BC1422" s="1318"/>
      <c r="BD1422" s="1318"/>
      <c r="BE1422" s="1318"/>
      <c r="BF1422" s="1318"/>
      <c r="BG1422" s="1318"/>
      <c r="BH1422" s="1318"/>
      <c r="BI1422" s="1318"/>
      <c r="BJ1422" s="1318"/>
      <c r="BK1422" s="1318"/>
      <c r="BL1422" s="1318"/>
      <c r="BM1422" s="1318"/>
      <c r="BN1422" s="1318"/>
      <c r="BO1422" s="1318"/>
      <c r="BP1422" s="1318"/>
      <c r="BQ1422" s="1318"/>
      <c r="BR1422" s="1318"/>
      <c r="BS1422" s="1318"/>
      <c r="BT1422" s="1318"/>
      <c r="BU1422" s="1318"/>
      <c r="BV1422" s="1318"/>
      <c r="BW1422" s="1318"/>
      <c r="BX1422" s="1318"/>
      <c r="BY1422" s="1318"/>
      <c r="BZ1422" s="1318"/>
      <c r="CA1422" s="1318"/>
      <c r="CB1422" s="1318"/>
      <c r="CC1422" s="1318"/>
      <c r="CD1422" s="1318"/>
      <c r="CE1422" s="1318"/>
      <c r="CF1422" s="1318"/>
      <c r="CG1422" s="1318"/>
      <c r="CH1422" s="1378">
        <f t="shared" si="37"/>
        <v>0</v>
      </c>
      <c r="CI1422" s="1366"/>
    </row>
    <row r="1423" spans="1:87" s="386" customFormat="1" ht="60.75" customHeight="1">
      <c r="A1423" s="1701"/>
      <c r="B1423" s="1712"/>
      <c r="C1423" s="2204"/>
      <c r="D1423" s="1743"/>
      <c r="E1423" s="2204"/>
      <c r="F1423" s="2204"/>
      <c r="G1423" s="176"/>
      <c r="H1423" s="1666"/>
      <c r="I1423" s="2000"/>
      <c r="J1423" s="197"/>
      <c r="K1423" s="3295"/>
      <c r="L1423" s="3105"/>
      <c r="M1423" s="3106"/>
      <c r="N1423" s="817"/>
      <c r="O1423" s="818"/>
      <c r="P1423" s="819"/>
      <c r="Q1423" s="817"/>
      <c r="R1423" s="818"/>
      <c r="S1423" s="819"/>
      <c r="T1423" s="817"/>
      <c r="U1423" s="818"/>
      <c r="V1423" s="819"/>
      <c r="W1423" s="817"/>
      <c r="X1423" s="818"/>
      <c r="Y1423" s="842"/>
      <c r="Z1423" s="2160"/>
      <c r="AA1423" s="847"/>
      <c r="AB1423" s="848"/>
      <c r="AC1423" s="2089"/>
      <c r="AD1423" s="1841"/>
      <c r="AE1423" s="1317"/>
      <c r="AF1423" s="1362"/>
      <c r="AG1423" s="1318"/>
      <c r="AH1423" s="1318"/>
      <c r="AI1423" s="1318"/>
      <c r="AJ1423" s="1318"/>
      <c r="AK1423" s="1318"/>
      <c r="AL1423" s="1318"/>
      <c r="AM1423" s="1318"/>
      <c r="AN1423" s="1318"/>
      <c r="AO1423" s="1318"/>
      <c r="AP1423" s="1318"/>
      <c r="AQ1423" s="1318"/>
      <c r="AR1423" s="1318"/>
      <c r="AS1423" s="1318"/>
      <c r="AT1423" s="1318"/>
      <c r="AU1423" s="1318"/>
      <c r="AV1423" s="1318"/>
      <c r="AW1423" s="1318"/>
      <c r="AX1423" s="1318"/>
      <c r="AY1423" s="1318"/>
      <c r="AZ1423" s="1318"/>
      <c r="BA1423" s="1318"/>
      <c r="BB1423" s="1318"/>
      <c r="BC1423" s="1318"/>
      <c r="BD1423" s="1318"/>
      <c r="BE1423" s="1318"/>
      <c r="BF1423" s="1318"/>
      <c r="BG1423" s="1318"/>
      <c r="BH1423" s="1318"/>
      <c r="BI1423" s="1318"/>
      <c r="BJ1423" s="1318"/>
      <c r="BK1423" s="1318"/>
      <c r="BL1423" s="1318"/>
      <c r="BM1423" s="1318"/>
      <c r="BN1423" s="1318"/>
      <c r="BO1423" s="1318"/>
      <c r="BP1423" s="1318"/>
      <c r="BQ1423" s="1318"/>
      <c r="BR1423" s="1318"/>
      <c r="BS1423" s="1318"/>
      <c r="BT1423" s="1318"/>
      <c r="BU1423" s="1318"/>
      <c r="BV1423" s="1318"/>
      <c r="BW1423" s="1318"/>
      <c r="BX1423" s="1318"/>
      <c r="BY1423" s="1318"/>
      <c r="BZ1423" s="1318"/>
      <c r="CA1423" s="1318"/>
      <c r="CB1423" s="1318"/>
      <c r="CC1423" s="1318"/>
      <c r="CD1423" s="1318"/>
      <c r="CE1423" s="1318"/>
      <c r="CF1423" s="1318"/>
      <c r="CG1423" s="1318"/>
      <c r="CH1423" s="1378">
        <f t="shared" si="37"/>
        <v>0</v>
      </c>
      <c r="CI1423" s="1366"/>
    </row>
    <row r="1424" spans="1:87" s="386" customFormat="1" ht="28.5" customHeight="1">
      <c r="A1424" s="1716"/>
      <c r="B1424" s="1715"/>
      <c r="C1424" s="804"/>
      <c r="D1424" s="804"/>
      <c r="E1424" s="804"/>
      <c r="F1424" s="804"/>
      <c r="G1424" s="178"/>
      <c r="H1424" s="1667"/>
      <c r="I1424" s="1999"/>
      <c r="J1424" s="361"/>
      <c r="K1424" s="2313"/>
      <c r="L1424" s="2174"/>
      <c r="M1424" s="160"/>
      <c r="N1424" s="826"/>
      <c r="O1424" s="827"/>
      <c r="P1424" s="828"/>
      <c r="Q1424" s="826"/>
      <c r="R1424" s="827"/>
      <c r="S1424" s="828"/>
      <c r="T1424" s="826"/>
      <c r="U1424" s="827"/>
      <c r="V1424" s="828"/>
      <c r="W1424" s="826"/>
      <c r="X1424" s="827"/>
      <c r="Y1424" s="829"/>
      <c r="Z1424" s="2193"/>
      <c r="AA1424" s="849"/>
      <c r="AB1424" s="850"/>
      <c r="AC1424" s="2090"/>
      <c r="AD1424" s="1842"/>
      <c r="AE1424" s="1317"/>
      <c r="AF1424" s="1362"/>
      <c r="AG1424" s="1318"/>
      <c r="AH1424" s="1318"/>
      <c r="AI1424" s="1318"/>
      <c r="AJ1424" s="1318"/>
      <c r="AK1424" s="1318"/>
      <c r="AL1424" s="1318"/>
      <c r="AM1424" s="1318"/>
      <c r="AN1424" s="1318"/>
      <c r="AO1424" s="1318"/>
      <c r="AP1424" s="1318"/>
      <c r="AQ1424" s="1318"/>
      <c r="AR1424" s="1318"/>
      <c r="AS1424" s="1318"/>
      <c r="AT1424" s="1318"/>
      <c r="AU1424" s="1318"/>
      <c r="AV1424" s="1318"/>
      <c r="AW1424" s="1318"/>
      <c r="AX1424" s="1318"/>
      <c r="AY1424" s="1318"/>
      <c r="AZ1424" s="1318"/>
      <c r="BA1424" s="1318"/>
      <c r="BB1424" s="1318"/>
      <c r="BC1424" s="1318"/>
      <c r="BD1424" s="1318"/>
      <c r="BE1424" s="1318"/>
      <c r="BF1424" s="1318"/>
      <c r="BG1424" s="1318"/>
      <c r="BH1424" s="1318"/>
      <c r="BI1424" s="1318"/>
      <c r="BJ1424" s="1318"/>
      <c r="BK1424" s="1318"/>
      <c r="BL1424" s="1318"/>
      <c r="BM1424" s="1318"/>
      <c r="BN1424" s="1318"/>
      <c r="BO1424" s="1318"/>
      <c r="BP1424" s="1318"/>
      <c r="BQ1424" s="1318"/>
      <c r="BR1424" s="1318"/>
      <c r="BS1424" s="1318"/>
      <c r="BT1424" s="1318"/>
      <c r="BU1424" s="1318"/>
      <c r="BV1424" s="1318"/>
      <c r="BW1424" s="1318"/>
      <c r="BX1424" s="1318"/>
      <c r="BY1424" s="1318"/>
      <c r="BZ1424" s="1318"/>
      <c r="CA1424" s="1318"/>
      <c r="CB1424" s="1318"/>
      <c r="CC1424" s="1318"/>
      <c r="CD1424" s="1318"/>
      <c r="CE1424" s="1318"/>
      <c r="CF1424" s="1318"/>
      <c r="CG1424" s="1318"/>
      <c r="CH1424" s="1378">
        <f t="shared" si="37"/>
        <v>0</v>
      </c>
      <c r="CI1424" s="1366"/>
    </row>
    <row r="1425" spans="1:87" s="386" customFormat="1" ht="31.5" customHeight="1">
      <c r="A1425" s="1701"/>
      <c r="B1425" s="1712"/>
      <c r="C1425" s="2204"/>
      <c r="D1425" s="2204"/>
      <c r="E1425" s="2204"/>
      <c r="F1425" s="2204"/>
      <c r="G1425" s="176"/>
      <c r="H1425" s="3102" t="s">
        <v>1803</v>
      </c>
      <c r="I1425" s="361">
        <v>274</v>
      </c>
      <c r="J1425" s="1674">
        <v>8</v>
      </c>
      <c r="K1425" s="3294" t="s">
        <v>1845</v>
      </c>
      <c r="L1425" s="215"/>
      <c r="M1425" s="159"/>
      <c r="N1425" s="817"/>
      <c r="O1425" s="818"/>
      <c r="P1425" s="819"/>
      <c r="Q1425" s="817"/>
      <c r="R1425" s="818"/>
      <c r="S1425" s="819"/>
      <c r="T1425" s="817"/>
      <c r="U1425" s="818"/>
      <c r="V1425" s="819"/>
      <c r="W1425" s="817"/>
      <c r="X1425" s="818"/>
      <c r="Y1425" s="820"/>
      <c r="Z1425" s="2160"/>
      <c r="AA1425" s="847"/>
      <c r="AB1425" s="848"/>
      <c r="AC1425" s="2089"/>
      <c r="AD1425" s="1841"/>
      <c r="AE1425" s="1317"/>
      <c r="AF1425" s="1362"/>
      <c r="AG1425" s="1318"/>
      <c r="AH1425" s="1318"/>
      <c r="AI1425" s="1318"/>
      <c r="AJ1425" s="1318"/>
      <c r="AK1425" s="1318"/>
      <c r="AL1425" s="1318"/>
      <c r="AM1425" s="1318"/>
      <c r="AN1425" s="1318"/>
      <c r="AO1425" s="1318"/>
      <c r="AP1425" s="1318"/>
      <c r="AQ1425" s="1318"/>
      <c r="AR1425" s="1318"/>
      <c r="AS1425" s="1318"/>
      <c r="AT1425" s="1318"/>
      <c r="AU1425" s="1318"/>
      <c r="AV1425" s="1318"/>
      <c r="AW1425" s="1318"/>
      <c r="AX1425" s="1318"/>
      <c r="AY1425" s="1318"/>
      <c r="AZ1425" s="1318"/>
      <c r="BA1425" s="1318"/>
      <c r="BB1425" s="1318"/>
      <c r="BC1425" s="1318"/>
      <c r="BD1425" s="1318"/>
      <c r="BE1425" s="1318"/>
      <c r="BF1425" s="1318"/>
      <c r="BG1425" s="1318"/>
      <c r="BH1425" s="1318"/>
      <c r="BI1425" s="1318"/>
      <c r="BJ1425" s="1318"/>
      <c r="BK1425" s="1318"/>
      <c r="BL1425" s="1318"/>
      <c r="BM1425" s="1318"/>
      <c r="BN1425" s="1318"/>
      <c r="BO1425" s="1318"/>
      <c r="BP1425" s="1318"/>
      <c r="BQ1425" s="1318"/>
      <c r="BR1425" s="1318"/>
      <c r="BS1425" s="1318"/>
      <c r="BT1425" s="1318"/>
      <c r="BU1425" s="1318"/>
      <c r="BV1425" s="1318"/>
      <c r="BW1425" s="1318"/>
      <c r="BX1425" s="1318"/>
      <c r="BY1425" s="1318"/>
      <c r="BZ1425" s="1318"/>
      <c r="CA1425" s="1318"/>
      <c r="CB1425" s="1318"/>
      <c r="CC1425" s="1318"/>
      <c r="CD1425" s="1318"/>
      <c r="CE1425" s="1318"/>
      <c r="CF1425" s="1318"/>
      <c r="CG1425" s="1318"/>
      <c r="CH1425" s="1378">
        <f t="shared" si="37"/>
        <v>0</v>
      </c>
      <c r="CI1425" s="1366"/>
    </row>
    <row r="1426" spans="1:87" s="386" customFormat="1" ht="17.25" customHeight="1">
      <c r="A1426" s="1701"/>
      <c r="B1426" s="1712"/>
      <c r="C1426" s="2204"/>
      <c r="D1426" s="2204"/>
      <c r="E1426" s="2204"/>
      <c r="F1426" s="2204"/>
      <c r="G1426" s="176"/>
      <c r="H1426" s="3101"/>
      <c r="I1426" s="361"/>
      <c r="J1426" s="197"/>
      <c r="K1426" s="3295"/>
      <c r="L1426" s="215"/>
      <c r="M1426" s="159"/>
      <c r="N1426" s="817"/>
      <c r="O1426" s="818"/>
      <c r="P1426" s="819"/>
      <c r="Q1426" s="817"/>
      <c r="R1426" s="818"/>
      <c r="S1426" s="819"/>
      <c r="T1426" s="817"/>
      <c r="U1426" s="818"/>
      <c r="V1426" s="819"/>
      <c r="W1426" s="817"/>
      <c r="X1426" s="818"/>
      <c r="Y1426" s="820"/>
      <c r="Z1426" s="2160"/>
      <c r="AA1426" s="847"/>
      <c r="AB1426" s="848"/>
      <c r="AC1426" s="2089"/>
      <c r="AD1426" s="1841"/>
      <c r="AE1426" s="1317"/>
      <c r="AF1426" s="1362"/>
      <c r="AG1426" s="1318"/>
      <c r="AH1426" s="1318"/>
      <c r="AI1426" s="1318"/>
      <c r="AJ1426" s="1318"/>
      <c r="AK1426" s="1318"/>
      <c r="AL1426" s="1318"/>
      <c r="AM1426" s="1318"/>
      <c r="AN1426" s="1318"/>
      <c r="AO1426" s="1318"/>
      <c r="AP1426" s="1318"/>
      <c r="AQ1426" s="1318"/>
      <c r="AR1426" s="1318"/>
      <c r="AS1426" s="1318"/>
      <c r="AT1426" s="1318"/>
      <c r="AU1426" s="1318"/>
      <c r="AV1426" s="1318"/>
      <c r="AW1426" s="1318"/>
      <c r="AX1426" s="1318"/>
      <c r="AY1426" s="1318"/>
      <c r="AZ1426" s="1318"/>
      <c r="BA1426" s="1318"/>
      <c r="BB1426" s="1318"/>
      <c r="BC1426" s="1318"/>
      <c r="BD1426" s="1318"/>
      <c r="BE1426" s="1318"/>
      <c r="BF1426" s="1318"/>
      <c r="BG1426" s="1318"/>
      <c r="BH1426" s="1318"/>
      <c r="BI1426" s="1318"/>
      <c r="BJ1426" s="1318"/>
      <c r="BK1426" s="1318"/>
      <c r="BL1426" s="1318"/>
      <c r="BM1426" s="1318"/>
      <c r="BN1426" s="1318"/>
      <c r="BO1426" s="1318"/>
      <c r="BP1426" s="1318"/>
      <c r="BQ1426" s="1318"/>
      <c r="BR1426" s="1318"/>
      <c r="BS1426" s="1318"/>
      <c r="BT1426" s="1318"/>
      <c r="BU1426" s="1318"/>
      <c r="BV1426" s="1318"/>
      <c r="BW1426" s="1318"/>
      <c r="BX1426" s="1318"/>
      <c r="BY1426" s="1318"/>
      <c r="BZ1426" s="1318"/>
      <c r="CA1426" s="1318"/>
      <c r="CB1426" s="1318"/>
      <c r="CC1426" s="1318"/>
      <c r="CD1426" s="1318"/>
      <c r="CE1426" s="1318"/>
      <c r="CF1426" s="1318"/>
      <c r="CG1426" s="1318"/>
      <c r="CH1426" s="1378">
        <f t="shared" si="37"/>
        <v>0</v>
      </c>
      <c r="CI1426" s="1366"/>
    </row>
    <row r="1427" spans="1:87" s="386" customFormat="1" ht="17.25" customHeight="1">
      <c r="A1427" s="1701"/>
      <c r="B1427" s="1712"/>
      <c r="C1427" s="2204"/>
      <c r="D1427" s="2204"/>
      <c r="E1427" s="2204"/>
      <c r="F1427" s="2204"/>
      <c r="G1427" s="176"/>
      <c r="H1427" s="1666"/>
      <c r="I1427" s="361"/>
      <c r="J1427" s="197"/>
      <c r="K1427" s="3295"/>
      <c r="L1427" s="215"/>
      <c r="M1427" s="159"/>
      <c r="N1427" s="817"/>
      <c r="O1427" s="818"/>
      <c r="P1427" s="819"/>
      <c r="Q1427" s="817"/>
      <c r="R1427" s="818"/>
      <c r="S1427" s="819"/>
      <c r="T1427" s="817"/>
      <c r="U1427" s="818"/>
      <c r="V1427" s="819"/>
      <c r="W1427" s="817"/>
      <c r="X1427" s="818"/>
      <c r="Y1427" s="820"/>
      <c r="Z1427" s="2160"/>
      <c r="AA1427" s="847"/>
      <c r="AB1427" s="848"/>
      <c r="AC1427" s="2089"/>
      <c r="AD1427" s="1841"/>
      <c r="AE1427" s="1317"/>
      <c r="AF1427" s="1362"/>
      <c r="AG1427" s="1318"/>
      <c r="AH1427" s="1318"/>
      <c r="AI1427" s="1318"/>
      <c r="AJ1427" s="1318"/>
      <c r="AK1427" s="1318"/>
      <c r="AL1427" s="1318"/>
      <c r="AM1427" s="1318"/>
      <c r="AN1427" s="1318"/>
      <c r="AO1427" s="1318"/>
      <c r="AP1427" s="1318"/>
      <c r="AQ1427" s="1318"/>
      <c r="AR1427" s="1318"/>
      <c r="AS1427" s="1318"/>
      <c r="AT1427" s="1318"/>
      <c r="AU1427" s="1318"/>
      <c r="AV1427" s="1318"/>
      <c r="AW1427" s="1318"/>
      <c r="AX1427" s="1318"/>
      <c r="AY1427" s="1318"/>
      <c r="AZ1427" s="1318"/>
      <c r="BA1427" s="1318"/>
      <c r="BB1427" s="1318"/>
      <c r="BC1427" s="1318"/>
      <c r="BD1427" s="1318"/>
      <c r="BE1427" s="1318"/>
      <c r="BF1427" s="1318"/>
      <c r="BG1427" s="1318"/>
      <c r="BH1427" s="1318"/>
      <c r="BI1427" s="1318"/>
      <c r="BJ1427" s="1318"/>
      <c r="BK1427" s="1318"/>
      <c r="BL1427" s="1318"/>
      <c r="BM1427" s="1318"/>
      <c r="BN1427" s="1318"/>
      <c r="BO1427" s="1318"/>
      <c r="BP1427" s="1318"/>
      <c r="BQ1427" s="1318"/>
      <c r="BR1427" s="1318"/>
      <c r="BS1427" s="1318"/>
      <c r="BT1427" s="1318"/>
      <c r="BU1427" s="1318"/>
      <c r="BV1427" s="1318"/>
      <c r="BW1427" s="1318"/>
      <c r="BX1427" s="1318"/>
      <c r="BY1427" s="1318"/>
      <c r="BZ1427" s="1318"/>
      <c r="CA1427" s="1318"/>
      <c r="CB1427" s="1318"/>
      <c r="CC1427" s="1318"/>
      <c r="CD1427" s="1318"/>
      <c r="CE1427" s="1318"/>
      <c r="CF1427" s="1318"/>
      <c r="CG1427" s="1318"/>
      <c r="CH1427" s="1378">
        <f t="shared" si="37"/>
        <v>0</v>
      </c>
      <c r="CI1427" s="1366"/>
    </row>
    <row r="1428" spans="1:87" s="386" customFormat="1" ht="17.25" customHeight="1">
      <c r="A1428" s="1701"/>
      <c r="B1428" s="1712"/>
      <c r="C1428" s="2204"/>
      <c r="D1428" s="2204"/>
      <c r="E1428" s="2204"/>
      <c r="F1428" s="2204"/>
      <c r="G1428" s="176"/>
      <c r="H1428" s="1666"/>
      <c r="I1428" s="361"/>
      <c r="J1428" s="197"/>
      <c r="K1428" s="3295"/>
      <c r="L1428" s="2153"/>
      <c r="M1428" s="846"/>
      <c r="N1428" s="817"/>
      <c r="O1428" s="818"/>
      <c r="P1428" s="819"/>
      <c r="Q1428" s="817"/>
      <c r="R1428" s="818"/>
      <c r="S1428" s="819"/>
      <c r="T1428" s="817"/>
      <c r="U1428" s="818"/>
      <c r="V1428" s="819"/>
      <c r="W1428" s="817"/>
      <c r="X1428" s="818"/>
      <c r="Y1428" s="820"/>
      <c r="Z1428" s="2160"/>
      <c r="AA1428" s="847"/>
      <c r="AB1428" s="848"/>
      <c r="AC1428" s="2089"/>
      <c r="AD1428" s="1841"/>
      <c r="AE1428" s="1317"/>
      <c r="AF1428" s="1362"/>
      <c r="AG1428" s="1318"/>
      <c r="AH1428" s="1318"/>
      <c r="AI1428" s="1318"/>
      <c r="AJ1428" s="1318"/>
      <c r="AK1428" s="1318"/>
      <c r="AL1428" s="1318"/>
      <c r="AM1428" s="1318"/>
      <c r="AN1428" s="1318"/>
      <c r="AO1428" s="1318"/>
      <c r="AP1428" s="1318"/>
      <c r="AQ1428" s="1318"/>
      <c r="AR1428" s="1318"/>
      <c r="AS1428" s="1318"/>
      <c r="AT1428" s="1318"/>
      <c r="AU1428" s="1318"/>
      <c r="AV1428" s="1318"/>
      <c r="AW1428" s="1318"/>
      <c r="AX1428" s="1318"/>
      <c r="AY1428" s="1318"/>
      <c r="AZ1428" s="1318"/>
      <c r="BA1428" s="1318"/>
      <c r="BB1428" s="1318"/>
      <c r="BC1428" s="1318"/>
      <c r="BD1428" s="1318"/>
      <c r="BE1428" s="1318"/>
      <c r="BF1428" s="1318"/>
      <c r="BG1428" s="1318"/>
      <c r="BH1428" s="1318"/>
      <c r="BI1428" s="1318"/>
      <c r="BJ1428" s="1318"/>
      <c r="BK1428" s="1318"/>
      <c r="BL1428" s="1318"/>
      <c r="BM1428" s="1318"/>
      <c r="BN1428" s="1318"/>
      <c r="BO1428" s="1318"/>
      <c r="BP1428" s="1318"/>
      <c r="BQ1428" s="1318"/>
      <c r="BR1428" s="1318"/>
      <c r="BS1428" s="1318"/>
      <c r="BT1428" s="1318"/>
      <c r="BU1428" s="1318"/>
      <c r="BV1428" s="1318"/>
      <c r="BW1428" s="1318"/>
      <c r="BX1428" s="1318"/>
      <c r="BY1428" s="1318"/>
      <c r="BZ1428" s="1318"/>
      <c r="CA1428" s="1318"/>
      <c r="CB1428" s="1318"/>
      <c r="CC1428" s="1318"/>
      <c r="CD1428" s="1318"/>
      <c r="CE1428" s="1318"/>
      <c r="CF1428" s="1318"/>
      <c r="CG1428" s="1318"/>
      <c r="CH1428" s="1378">
        <f t="shared" si="37"/>
        <v>0</v>
      </c>
      <c r="CI1428" s="1366"/>
    </row>
    <row r="1429" spans="1:87" s="386" customFormat="1" ht="17.25" customHeight="1">
      <c r="A1429" s="1701"/>
      <c r="B1429" s="1712"/>
      <c r="C1429" s="2204"/>
      <c r="D1429" s="2204"/>
      <c r="E1429" s="2204"/>
      <c r="F1429" s="2204"/>
      <c r="G1429" s="176"/>
      <c r="H1429" s="1666"/>
      <c r="I1429" s="361"/>
      <c r="J1429" s="197"/>
      <c r="K1429" s="3295"/>
      <c r="L1429" s="2153"/>
      <c r="M1429" s="846"/>
      <c r="N1429" s="817"/>
      <c r="O1429" s="818"/>
      <c r="P1429" s="819"/>
      <c r="Q1429" s="817"/>
      <c r="R1429" s="818"/>
      <c r="S1429" s="819"/>
      <c r="T1429" s="817"/>
      <c r="U1429" s="818"/>
      <c r="V1429" s="819"/>
      <c r="W1429" s="817"/>
      <c r="X1429" s="818"/>
      <c r="Y1429" s="820"/>
      <c r="Z1429" s="2160"/>
      <c r="AA1429" s="847"/>
      <c r="AB1429" s="848"/>
      <c r="AC1429" s="2089"/>
      <c r="AD1429" s="1841"/>
      <c r="AE1429" s="1317"/>
      <c r="AF1429" s="1362"/>
      <c r="AG1429" s="1318"/>
      <c r="AH1429" s="1318"/>
      <c r="AI1429" s="1318"/>
      <c r="AJ1429" s="1318"/>
      <c r="AK1429" s="1318"/>
      <c r="AL1429" s="1318"/>
      <c r="AM1429" s="1318"/>
      <c r="AN1429" s="1318"/>
      <c r="AO1429" s="1318"/>
      <c r="AP1429" s="1318"/>
      <c r="AQ1429" s="1318"/>
      <c r="AR1429" s="1318"/>
      <c r="AS1429" s="1318"/>
      <c r="AT1429" s="1318"/>
      <c r="AU1429" s="1318"/>
      <c r="AV1429" s="1318"/>
      <c r="AW1429" s="1318"/>
      <c r="AX1429" s="1318"/>
      <c r="AY1429" s="1318"/>
      <c r="AZ1429" s="1318"/>
      <c r="BA1429" s="1318"/>
      <c r="BB1429" s="1318"/>
      <c r="BC1429" s="1318"/>
      <c r="BD1429" s="1318"/>
      <c r="BE1429" s="1318"/>
      <c r="BF1429" s="1318"/>
      <c r="BG1429" s="1318"/>
      <c r="BH1429" s="1318"/>
      <c r="BI1429" s="1318"/>
      <c r="BJ1429" s="1318"/>
      <c r="BK1429" s="1318"/>
      <c r="BL1429" s="1318"/>
      <c r="BM1429" s="1318"/>
      <c r="BN1429" s="1318"/>
      <c r="BO1429" s="1318"/>
      <c r="BP1429" s="1318"/>
      <c r="BQ1429" s="1318"/>
      <c r="BR1429" s="1318"/>
      <c r="BS1429" s="1318"/>
      <c r="BT1429" s="1318"/>
      <c r="BU1429" s="1318"/>
      <c r="BV1429" s="1318"/>
      <c r="BW1429" s="1318"/>
      <c r="BX1429" s="1318"/>
      <c r="BY1429" s="1318"/>
      <c r="BZ1429" s="1318"/>
      <c r="CA1429" s="1318"/>
      <c r="CB1429" s="1318"/>
      <c r="CC1429" s="1318"/>
      <c r="CD1429" s="1318"/>
      <c r="CE1429" s="1318"/>
      <c r="CF1429" s="1318"/>
      <c r="CG1429" s="1318"/>
      <c r="CH1429" s="1378">
        <f t="shared" si="37"/>
        <v>0</v>
      </c>
      <c r="CI1429" s="1366"/>
    </row>
    <row r="1430" spans="1:87" s="386" customFormat="1" ht="36.75" customHeight="1">
      <c r="A1430" s="1701"/>
      <c r="B1430" s="1712"/>
      <c r="C1430" s="2204"/>
      <c r="D1430" s="2204"/>
      <c r="E1430" s="2204"/>
      <c r="F1430" s="2204"/>
      <c r="G1430" s="176"/>
      <c r="H1430" s="1666"/>
      <c r="I1430" s="361"/>
      <c r="J1430" s="197"/>
      <c r="K1430" s="3293" t="s">
        <v>1846</v>
      </c>
      <c r="L1430" s="3218" t="s">
        <v>1847</v>
      </c>
      <c r="M1430" s="3220" t="s">
        <v>1848</v>
      </c>
      <c r="N1430" s="817"/>
      <c r="O1430" s="818"/>
      <c r="P1430" s="819"/>
      <c r="Q1430" s="817"/>
      <c r="R1430" s="818"/>
      <c r="S1430" s="819"/>
      <c r="T1430" s="814"/>
      <c r="U1430" s="818"/>
      <c r="V1430" s="819"/>
      <c r="W1430" s="817"/>
      <c r="X1430" s="818"/>
      <c r="Y1430" s="820"/>
      <c r="Z1430" s="2160"/>
      <c r="AA1430" s="847"/>
      <c r="AB1430" s="848"/>
      <c r="AC1430" s="2089"/>
      <c r="AD1430" s="1841"/>
      <c r="AE1430" s="1317"/>
      <c r="AF1430" s="1362"/>
      <c r="AG1430" s="1318"/>
      <c r="AH1430" s="1318"/>
      <c r="AI1430" s="1318"/>
      <c r="AJ1430" s="1318"/>
      <c r="AK1430" s="1318"/>
      <c r="AL1430" s="1318"/>
      <c r="AM1430" s="1318"/>
      <c r="AN1430" s="1318"/>
      <c r="AO1430" s="1318"/>
      <c r="AP1430" s="1318"/>
      <c r="AQ1430" s="1318"/>
      <c r="AR1430" s="1318"/>
      <c r="AS1430" s="1318"/>
      <c r="AT1430" s="1318"/>
      <c r="AU1430" s="1318"/>
      <c r="AV1430" s="1318"/>
      <c r="AW1430" s="1318"/>
      <c r="AX1430" s="1318"/>
      <c r="AY1430" s="1318"/>
      <c r="AZ1430" s="1318"/>
      <c r="BA1430" s="1318"/>
      <c r="BB1430" s="1318"/>
      <c r="BC1430" s="1318"/>
      <c r="BD1430" s="1318"/>
      <c r="BE1430" s="1318"/>
      <c r="BF1430" s="1318"/>
      <c r="BG1430" s="1318"/>
      <c r="BH1430" s="1318"/>
      <c r="BI1430" s="1318"/>
      <c r="BJ1430" s="1318"/>
      <c r="BK1430" s="1318"/>
      <c r="BL1430" s="1318"/>
      <c r="BM1430" s="1318"/>
      <c r="BN1430" s="1318"/>
      <c r="BO1430" s="1318"/>
      <c r="BP1430" s="1318"/>
      <c r="BQ1430" s="1318"/>
      <c r="BR1430" s="1318"/>
      <c r="BS1430" s="1318"/>
      <c r="BT1430" s="1318"/>
      <c r="BU1430" s="1318"/>
      <c r="BV1430" s="1318"/>
      <c r="BW1430" s="1318"/>
      <c r="BX1430" s="1318"/>
      <c r="BY1430" s="1318"/>
      <c r="BZ1430" s="1318"/>
      <c r="CA1430" s="1318"/>
      <c r="CB1430" s="1318"/>
      <c r="CC1430" s="1318"/>
      <c r="CD1430" s="1318"/>
      <c r="CE1430" s="1318"/>
      <c r="CF1430" s="1318"/>
      <c r="CG1430" s="1318"/>
      <c r="CH1430" s="1378">
        <f t="shared" si="37"/>
        <v>0</v>
      </c>
      <c r="CI1430" s="1366"/>
    </row>
    <row r="1431" spans="1:87" s="386" customFormat="1" ht="50.25" customHeight="1">
      <c r="A1431" s="1701"/>
      <c r="B1431" s="1712"/>
      <c r="C1431" s="2204"/>
      <c r="D1431" s="2204"/>
      <c r="E1431" s="2204"/>
      <c r="F1431" s="2204"/>
      <c r="G1431" s="176"/>
      <c r="H1431" s="1666"/>
      <c r="I1431" s="361"/>
      <c r="J1431" s="197"/>
      <c r="K1431" s="3293"/>
      <c r="L1431" s="3218"/>
      <c r="M1431" s="3220"/>
      <c r="N1431" s="817"/>
      <c r="O1431" s="818"/>
      <c r="P1431" s="819"/>
      <c r="Q1431" s="817"/>
      <c r="R1431" s="818"/>
      <c r="S1431" s="819"/>
      <c r="T1431" s="814"/>
      <c r="U1431" s="818"/>
      <c r="V1431" s="819"/>
      <c r="W1431" s="817"/>
      <c r="X1431" s="818"/>
      <c r="Y1431" s="820"/>
      <c r="Z1431" s="2160"/>
      <c r="AA1431" s="847"/>
      <c r="AB1431" s="848"/>
      <c r="AC1431" s="2089"/>
      <c r="AD1431" s="1841"/>
      <c r="AE1431" s="1317"/>
      <c r="AF1431" s="1362"/>
      <c r="AG1431" s="1318"/>
      <c r="AH1431" s="1318"/>
      <c r="AI1431" s="1318"/>
      <c r="AJ1431" s="1318"/>
      <c r="AK1431" s="1318"/>
      <c r="AL1431" s="1318"/>
      <c r="AM1431" s="1318"/>
      <c r="AN1431" s="1318"/>
      <c r="AO1431" s="1318"/>
      <c r="AP1431" s="1318"/>
      <c r="AQ1431" s="1318"/>
      <c r="AR1431" s="1318"/>
      <c r="AS1431" s="1318"/>
      <c r="AT1431" s="1318"/>
      <c r="AU1431" s="1318"/>
      <c r="AV1431" s="1318"/>
      <c r="AW1431" s="1318"/>
      <c r="AX1431" s="1318"/>
      <c r="AY1431" s="1318"/>
      <c r="AZ1431" s="1318"/>
      <c r="BA1431" s="1318"/>
      <c r="BB1431" s="1318"/>
      <c r="BC1431" s="1318"/>
      <c r="BD1431" s="1318"/>
      <c r="BE1431" s="1318"/>
      <c r="BF1431" s="1318"/>
      <c r="BG1431" s="1318"/>
      <c r="BH1431" s="1318"/>
      <c r="BI1431" s="1318"/>
      <c r="BJ1431" s="1318"/>
      <c r="BK1431" s="1318"/>
      <c r="BL1431" s="1318"/>
      <c r="BM1431" s="1318"/>
      <c r="BN1431" s="1318"/>
      <c r="BO1431" s="1318"/>
      <c r="BP1431" s="1318"/>
      <c r="BQ1431" s="1318"/>
      <c r="BR1431" s="1318"/>
      <c r="BS1431" s="1318"/>
      <c r="BT1431" s="1318"/>
      <c r="BU1431" s="1318"/>
      <c r="BV1431" s="1318"/>
      <c r="BW1431" s="1318"/>
      <c r="BX1431" s="1318"/>
      <c r="BY1431" s="1318"/>
      <c r="BZ1431" s="1318"/>
      <c r="CA1431" s="1318"/>
      <c r="CB1431" s="1318"/>
      <c r="CC1431" s="1318"/>
      <c r="CD1431" s="1318"/>
      <c r="CE1431" s="1318"/>
      <c r="CF1431" s="1318"/>
      <c r="CG1431" s="1318"/>
      <c r="CH1431" s="1378">
        <f t="shared" si="37"/>
        <v>0</v>
      </c>
      <c r="CI1431" s="1366"/>
    </row>
    <row r="1432" spans="1:87" s="386" customFormat="1" ht="19.5" customHeight="1">
      <c r="A1432" s="1701"/>
      <c r="B1432" s="1712"/>
      <c r="C1432" s="2204"/>
      <c r="D1432" s="2204"/>
      <c r="E1432" s="2204"/>
      <c r="F1432" s="2204"/>
      <c r="G1432" s="176"/>
      <c r="H1432" s="1666"/>
      <c r="I1432" s="361"/>
      <c r="J1432" s="197"/>
      <c r="K1432" s="3293"/>
      <c r="L1432" s="3218"/>
      <c r="M1432" s="3220"/>
      <c r="N1432" s="817"/>
      <c r="O1432" s="818"/>
      <c r="P1432" s="819"/>
      <c r="Q1432" s="817"/>
      <c r="R1432" s="818"/>
      <c r="S1432" s="819"/>
      <c r="T1432" s="814"/>
      <c r="U1432" s="818"/>
      <c r="V1432" s="819"/>
      <c r="W1432" s="817"/>
      <c r="X1432" s="818"/>
      <c r="Y1432" s="820"/>
      <c r="Z1432" s="2160"/>
      <c r="AA1432" s="847"/>
      <c r="AB1432" s="848"/>
      <c r="AC1432" s="2089"/>
      <c r="AD1432" s="1841"/>
      <c r="AE1432" s="1317"/>
      <c r="AF1432" s="1362"/>
      <c r="AG1432" s="1318"/>
      <c r="AH1432" s="1318"/>
      <c r="AI1432" s="1318"/>
      <c r="AJ1432" s="1318"/>
      <c r="AK1432" s="1318"/>
      <c r="AL1432" s="1318"/>
      <c r="AM1432" s="1318"/>
      <c r="AN1432" s="1318"/>
      <c r="AO1432" s="1318"/>
      <c r="AP1432" s="1318"/>
      <c r="AQ1432" s="1318"/>
      <c r="AR1432" s="1318"/>
      <c r="AS1432" s="1318"/>
      <c r="AT1432" s="1318"/>
      <c r="AU1432" s="1318"/>
      <c r="AV1432" s="1318"/>
      <c r="AW1432" s="1318"/>
      <c r="AX1432" s="1318"/>
      <c r="AY1432" s="1318"/>
      <c r="AZ1432" s="1318"/>
      <c r="BA1432" s="1318"/>
      <c r="BB1432" s="1318"/>
      <c r="BC1432" s="1318"/>
      <c r="BD1432" s="1318"/>
      <c r="BE1432" s="1318"/>
      <c r="BF1432" s="1318"/>
      <c r="BG1432" s="1318"/>
      <c r="BH1432" s="1318"/>
      <c r="BI1432" s="1318"/>
      <c r="BJ1432" s="1318"/>
      <c r="BK1432" s="1318"/>
      <c r="BL1432" s="1318"/>
      <c r="BM1432" s="1318"/>
      <c r="BN1432" s="1318"/>
      <c r="BO1432" s="1318"/>
      <c r="BP1432" s="1318"/>
      <c r="BQ1432" s="1318"/>
      <c r="BR1432" s="1318"/>
      <c r="BS1432" s="1318"/>
      <c r="BT1432" s="1318"/>
      <c r="BU1432" s="1318"/>
      <c r="BV1432" s="1318"/>
      <c r="BW1432" s="1318"/>
      <c r="BX1432" s="1318"/>
      <c r="BY1432" s="1318"/>
      <c r="BZ1432" s="1318"/>
      <c r="CA1432" s="1318"/>
      <c r="CB1432" s="1318"/>
      <c r="CC1432" s="1318"/>
      <c r="CD1432" s="1318"/>
      <c r="CE1432" s="1318"/>
      <c r="CF1432" s="1318"/>
      <c r="CG1432" s="1318"/>
      <c r="CH1432" s="1378">
        <f t="shared" si="37"/>
        <v>0</v>
      </c>
      <c r="CI1432" s="1366"/>
    </row>
    <row r="1433" spans="1:87" s="386" customFormat="1" ht="17.25" customHeight="1">
      <c r="A1433" s="1701"/>
      <c r="B1433" s="1712"/>
      <c r="C1433" s="2204"/>
      <c r="D1433" s="2204"/>
      <c r="E1433" s="2204"/>
      <c r="F1433" s="2204"/>
      <c r="G1433" s="176"/>
      <c r="H1433" s="1666"/>
      <c r="I1433" s="361"/>
      <c r="J1433" s="197"/>
      <c r="K1433" s="3293"/>
      <c r="L1433" s="215"/>
      <c r="M1433" s="3220"/>
      <c r="N1433" s="817"/>
      <c r="O1433" s="818"/>
      <c r="P1433" s="819"/>
      <c r="Q1433" s="817"/>
      <c r="R1433" s="818"/>
      <c r="S1433" s="819"/>
      <c r="T1433" s="814"/>
      <c r="U1433" s="818"/>
      <c r="V1433" s="819"/>
      <c r="W1433" s="817"/>
      <c r="X1433" s="818"/>
      <c r="Y1433" s="820"/>
      <c r="Z1433" s="2160"/>
      <c r="AA1433" s="847"/>
      <c r="AB1433" s="848"/>
      <c r="AC1433" s="2089"/>
      <c r="AD1433" s="1841"/>
      <c r="AE1433" s="1317"/>
      <c r="AF1433" s="1362"/>
      <c r="AG1433" s="1318"/>
      <c r="AH1433" s="1318"/>
      <c r="AI1433" s="1318"/>
      <c r="AJ1433" s="1318"/>
      <c r="AK1433" s="1318"/>
      <c r="AL1433" s="1318"/>
      <c r="AM1433" s="1318"/>
      <c r="AN1433" s="1318"/>
      <c r="AO1433" s="1318"/>
      <c r="AP1433" s="1318"/>
      <c r="AQ1433" s="1318"/>
      <c r="AR1433" s="1318"/>
      <c r="AS1433" s="1318"/>
      <c r="AT1433" s="1318"/>
      <c r="AU1433" s="1318"/>
      <c r="AV1433" s="1318"/>
      <c r="AW1433" s="1318"/>
      <c r="AX1433" s="1318"/>
      <c r="AY1433" s="1318"/>
      <c r="AZ1433" s="1318"/>
      <c r="BA1433" s="1318"/>
      <c r="BB1433" s="1318"/>
      <c r="BC1433" s="1318"/>
      <c r="BD1433" s="1318"/>
      <c r="BE1433" s="1318"/>
      <c r="BF1433" s="1318"/>
      <c r="BG1433" s="1318"/>
      <c r="BH1433" s="1318"/>
      <c r="BI1433" s="1318"/>
      <c r="BJ1433" s="1318"/>
      <c r="BK1433" s="1318"/>
      <c r="BL1433" s="1318"/>
      <c r="BM1433" s="1318"/>
      <c r="BN1433" s="1318"/>
      <c r="BO1433" s="1318"/>
      <c r="BP1433" s="1318"/>
      <c r="BQ1433" s="1318"/>
      <c r="BR1433" s="1318"/>
      <c r="BS1433" s="1318"/>
      <c r="BT1433" s="1318"/>
      <c r="BU1433" s="1318"/>
      <c r="BV1433" s="1318"/>
      <c r="BW1433" s="1318"/>
      <c r="BX1433" s="1318"/>
      <c r="BY1433" s="1318"/>
      <c r="BZ1433" s="1318"/>
      <c r="CA1433" s="1318"/>
      <c r="CB1433" s="1318"/>
      <c r="CC1433" s="1318"/>
      <c r="CD1433" s="1318"/>
      <c r="CE1433" s="1318"/>
      <c r="CF1433" s="1318"/>
      <c r="CG1433" s="1318"/>
      <c r="CH1433" s="1378">
        <f t="shared" si="37"/>
        <v>0</v>
      </c>
      <c r="CI1433" s="1366"/>
    </row>
    <row r="1434" spans="1:87" s="386" customFormat="1" ht="38.25" customHeight="1">
      <c r="A1434" s="1701"/>
      <c r="B1434" s="1712"/>
      <c r="C1434" s="2204"/>
      <c r="D1434" s="2204"/>
      <c r="E1434" s="2204"/>
      <c r="F1434" s="2204"/>
      <c r="G1434" s="176"/>
      <c r="H1434" s="1666"/>
      <c r="I1434" s="361"/>
      <c r="J1434" s="197"/>
      <c r="K1434" s="3293" t="s">
        <v>1849</v>
      </c>
      <c r="L1434" s="3105" t="s">
        <v>1850</v>
      </c>
      <c r="M1434" s="3220"/>
      <c r="N1434" s="817"/>
      <c r="O1434" s="818"/>
      <c r="P1434" s="819"/>
      <c r="Q1434" s="817"/>
      <c r="R1434" s="818"/>
      <c r="S1434" s="819"/>
      <c r="T1434" s="817"/>
      <c r="U1434" s="815"/>
      <c r="V1434" s="816"/>
      <c r="W1434" s="817"/>
      <c r="X1434" s="818"/>
      <c r="Y1434" s="820"/>
      <c r="Z1434" s="3119" t="s">
        <v>1851</v>
      </c>
      <c r="AA1434" s="811">
        <v>122</v>
      </c>
      <c r="AB1434" s="752">
        <v>1229</v>
      </c>
      <c r="AC1434" s="1173" t="s">
        <v>1826</v>
      </c>
      <c r="AD1434" s="1840">
        <v>2000000</v>
      </c>
      <c r="AE1434" s="1317"/>
      <c r="AF1434" s="1362"/>
      <c r="AG1434" s="1328">
        <f>+AD1434</f>
        <v>2000000</v>
      </c>
      <c r="AH1434" s="1318"/>
      <c r="AI1434" s="1318"/>
      <c r="AJ1434" s="1328"/>
      <c r="AK1434" s="1328"/>
      <c r="AL1434" s="1318"/>
      <c r="AM1434" s="1318"/>
      <c r="AN1434" s="1318"/>
      <c r="AO1434" s="1318"/>
      <c r="AP1434" s="1318"/>
      <c r="AQ1434" s="1318"/>
      <c r="AR1434" s="1318"/>
      <c r="AS1434" s="1318"/>
      <c r="AT1434" s="1318"/>
      <c r="AU1434" s="1318"/>
      <c r="AV1434" s="1318"/>
      <c r="AW1434" s="1318"/>
      <c r="AX1434" s="1318"/>
      <c r="AY1434" s="1318"/>
      <c r="AZ1434" s="1318"/>
      <c r="BA1434" s="1318"/>
      <c r="BB1434" s="1318"/>
      <c r="BC1434" s="1318"/>
      <c r="BD1434" s="1318"/>
      <c r="BE1434" s="1318"/>
      <c r="BF1434" s="1318"/>
      <c r="BG1434" s="1318"/>
      <c r="BH1434" s="1318"/>
      <c r="BI1434" s="1318"/>
      <c r="BJ1434" s="1318"/>
      <c r="BK1434" s="1318"/>
      <c r="BL1434" s="1318"/>
      <c r="BM1434" s="1318"/>
      <c r="BN1434" s="1318"/>
      <c r="BO1434" s="1318"/>
      <c r="BP1434" s="1318"/>
      <c r="BQ1434" s="1318"/>
      <c r="BR1434" s="1318"/>
      <c r="BS1434" s="1318"/>
      <c r="BT1434" s="1318"/>
      <c r="BU1434" s="1318"/>
      <c r="BV1434" s="1318"/>
      <c r="BW1434" s="1318"/>
      <c r="BX1434" s="1318"/>
      <c r="BY1434" s="1318"/>
      <c r="BZ1434" s="1318"/>
      <c r="CA1434" s="1318"/>
      <c r="CB1434" s="1318"/>
      <c r="CC1434" s="1318"/>
      <c r="CD1434" s="1318"/>
      <c r="CE1434" s="1318"/>
      <c r="CF1434" s="1318"/>
      <c r="CG1434" s="1318"/>
      <c r="CH1434" s="1378">
        <f t="shared" si="37"/>
        <v>2000000</v>
      </c>
      <c r="CI1434" s="1366"/>
    </row>
    <row r="1435" spans="1:87" s="386" customFormat="1" ht="37.5" customHeight="1">
      <c r="A1435" s="1701"/>
      <c r="B1435" s="1712"/>
      <c r="C1435" s="2204"/>
      <c r="D1435" s="2204"/>
      <c r="E1435" s="2204"/>
      <c r="F1435" s="2204"/>
      <c r="G1435" s="176"/>
      <c r="H1435" s="1666"/>
      <c r="I1435" s="361"/>
      <c r="J1435" s="197"/>
      <c r="K1435" s="3293"/>
      <c r="L1435" s="3105"/>
      <c r="M1435" s="3220"/>
      <c r="N1435" s="817"/>
      <c r="O1435" s="818"/>
      <c r="P1435" s="819"/>
      <c r="Q1435" s="817"/>
      <c r="R1435" s="818"/>
      <c r="S1435" s="819"/>
      <c r="T1435" s="817"/>
      <c r="U1435" s="815"/>
      <c r="V1435" s="816"/>
      <c r="W1435" s="817"/>
      <c r="X1435" s="818"/>
      <c r="Y1435" s="820"/>
      <c r="Z1435" s="3119"/>
      <c r="AA1435" s="847"/>
      <c r="AB1435" s="848"/>
      <c r="AC1435" s="2089"/>
      <c r="AD1435" s="1841"/>
      <c r="AE1435" s="1317"/>
      <c r="AF1435" s="1362"/>
      <c r="AG1435" s="1318"/>
      <c r="AH1435" s="1318"/>
      <c r="AI1435" s="1318"/>
      <c r="AJ1435" s="1318"/>
      <c r="AK1435" s="1318"/>
      <c r="AL1435" s="1318"/>
      <c r="AM1435" s="1318"/>
      <c r="AN1435" s="1318"/>
      <c r="AO1435" s="1318"/>
      <c r="AP1435" s="1318"/>
      <c r="AQ1435" s="1318"/>
      <c r="AR1435" s="1318"/>
      <c r="AS1435" s="1318"/>
      <c r="AT1435" s="1318"/>
      <c r="AU1435" s="1318"/>
      <c r="AV1435" s="1318"/>
      <c r="AW1435" s="1318"/>
      <c r="AX1435" s="1318"/>
      <c r="AY1435" s="1318"/>
      <c r="AZ1435" s="1318"/>
      <c r="BA1435" s="1318"/>
      <c r="BB1435" s="1318"/>
      <c r="BC1435" s="1318"/>
      <c r="BD1435" s="1318"/>
      <c r="BE1435" s="1318"/>
      <c r="BF1435" s="1318"/>
      <c r="BG1435" s="1318"/>
      <c r="BH1435" s="1318"/>
      <c r="BI1435" s="1318"/>
      <c r="BJ1435" s="1318"/>
      <c r="BK1435" s="1318"/>
      <c r="BL1435" s="1318"/>
      <c r="BM1435" s="1318"/>
      <c r="BN1435" s="1318"/>
      <c r="BO1435" s="1318"/>
      <c r="BP1435" s="1318"/>
      <c r="BQ1435" s="1318"/>
      <c r="BR1435" s="1318"/>
      <c r="BS1435" s="1318"/>
      <c r="BT1435" s="1318"/>
      <c r="BU1435" s="1318"/>
      <c r="BV1435" s="1318"/>
      <c r="BW1435" s="1318"/>
      <c r="BX1435" s="1318"/>
      <c r="BY1435" s="1318"/>
      <c r="BZ1435" s="1318"/>
      <c r="CA1435" s="1318"/>
      <c r="CB1435" s="1318"/>
      <c r="CC1435" s="1318"/>
      <c r="CD1435" s="1318"/>
      <c r="CE1435" s="1318"/>
      <c r="CF1435" s="1318"/>
      <c r="CG1435" s="1318"/>
      <c r="CH1435" s="1378">
        <f t="shared" si="37"/>
        <v>0</v>
      </c>
      <c r="CI1435" s="1366"/>
    </row>
    <row r="1436" spans="1:87" s="386" customFormat="1" ht="51.75" customHeight="1">
      <c r="A1436" s="1701"/>
      <c r="B1436" s="1712"/>
      <c r="C1436" s="2204"/>
      <c r="D1436" s="2204"/>
      <c r="E1436" s="2204"/>
      <c r="F1436" s="2204"/>
      <c r="G1436" s="176"/>
      <c r="H1436" s="1666"/>
      <c r="I1436" s="361"/>
      <c r="J1436" s="197"/>
      <c r="K1436" s="3293"/>
      <c r="L1436" s="3105"/>
      <c r="M1436" s="3220"/>
      <c r="N1436" s="817"/>
      <c r="O1436" s="818"/>
      <c r="P1436" s="819"/>
      <c r="Q1436" s="817"/>
      <c r="R1436" s="818"/>
      <c r="S1436" s="819"/>
      <c r="T1436" s="817"/>
      <c r="U1436" s="815"/>
      <c r="V1436" s="816"/>
      <c r="W1436" s="817"/>
      <c r="X1436" s="818"/>
      <c r="Y1436" s="820"/>
      <c r="Z1436" s="3119"/>
      <c r="AA1436" s="847"/>
      <c r="AB1436" s="848"/>
      <c r="AC1436" s="2089"/>
      <c r="AD1436" s="1841"/>
      <c r="AE1436" s="1317"/>
      <c r="AF1436" s="1362"/>
      <c r="AG1436" s="1318"/>
      <c r="AH1436" s="1318"/>
      <c r="AI1436" s="1318"/>
      <c r="AJ1436" s="1318"/>
      <c r="AK1436" s="1318"/>
      <c r="AL1436" s="1318"/>
      <c r="AM1436" s="1318"/>
      <c r="AN1436" s="1318"/>
      <c r="AO1436" s="1318"/>
      <c r="AP1436" s="1318"/>
      <c r="AQ1436" s="1318"/>
      <c r="AR1436" s="1318"/>
      <c r="AS1436" s="1318"/>
      <c r="AT1436" s="1318"/>
      <c r="AU1436" s="1318"/>
      <c r="AV1436" s="1318"/>
      <c r="AW1436" s="1318"/>
      <c r="AX1436" s="1318"/>
      <c r="AY1436" s="1318"/>
      <c r="AZ1436" s="1318"/>
      <c r="BA1436" s="1318"/>
      <c r="BB1436" s="1318"/>
      <c r="BC1436" s="1318"/>
      <c r="BD1436" s="1318"/>
      <c r="BE1436" s="1318"/>
      <c r="BF1436" s="1318"/>
      <c r="BG1436" s="1318"/>
      <c r="BH1436" s="1318"/>
      <c r="BI1436" s="1318"/>
      <c r="BJ1436" s="1318"/>
      <c r="BK1436" s="1318"/>
      <c r="BL1436" s="1318"/>
      <c r="BM1436" s="1318"/>
      <c r="BN1436" s="1318"/>
      <c r="BO1436" s="1318"/>
      <c r="BP1436" s="1318"/>
      <c r="BQ1436" s="1318"/>
      <c r="BR1436" s="1318"/>
      <c r="BS1436" s="1318"/>
      <c r="BT1436" s="1318"/>
      <c r="BU1436" s="1318"/>
      <c r="BV1436" s="1318"/>
      <c r="BW1436" s="1318"/>
      <c r="BX1436" s="1318"/>
      <c r="BY1436" s="1318"/>
      <c r="BZ1436" s="1318"/>
      <c r="CA1436" s="1318"/>
      <c r="CB1436" s="1318"/>
      <c r="CC1436" s="1318"/>
      <c r="CD1436" s="1318"/>
      <c r="CE1436" s="1318"/>
      <c r="CF1436" s="1318"/>
      <c r="CG1436" s="1318"/>
      <c r="CH1436" s="1378">
        <f t="shared" si="37"/>
        <v>0</v>
      </c>
      <c r="CI1436" s="1366"/>
    </row>
    <row r="1437" spans="1:87" s="386" customFormat="1" ht="19.5" customHeight="1">
      <c r="A1437" s="1701"/>
      <c r="B1437" s="1712"/>
      <c r="C1437" s="2204"/>
      <c r="D1437" s="2204"/>
      <c r="E1437" s="2204"/>
      <c r="F1437" s="2204"/>
      <c r="G1437" s="176"/>
      <c r="H1437" s="1666"/>
      <c r="I1437" s="362"/>
      <c r="J1437" s="191"/>
      <c r="K1437" s="2313"/>
      <c r="L1437" s="224"/>
      <c r="M1437" s="160"/>
      <c r="N1437" s="826"/>
      <c r="O1437" s="827"/>
      <c r="P1437" s="828"/>
      <c r="Q1437" s="826"/>
      <c r="R1437" s="827"/>
      <c r="S1437" s="828"/>
      <c r="T1437" s="826"/>
      <c r="U1437" s="827"/>
      <c r="V1437" s="828"/>
      <c r="W1437" s="826"/>
      <c r="X1437" s="827"/>
      <c r="Y1437" s="829"/>
      <c r="Z1437" s="3120"/>
      <c r="AA1437" s="849"/>
      <c r="AB1437" s="850"/>
      <c r="AC1437" s="2090"/>
      <c r="AD1437" s="1842"/>
      <c r="AE1437" s="1317"/>
      <c r="AF1437" s="1362"/>
      <c r="AG1437" s="1318"/>
      <c r="AH1437" s="1318"/>
      <c r="AI1437" s="1318"/>
      <c r="AJ1437" s="1318"/>
      <c r="AK1437" s="1318"/>
      <c r="AL1437" s="1318"/>
      <c r="AM1437" s="1318"/>
      <c r="AN1437" s="1318"/>
      <c r="AO1437" s="1318"/>
      <c r="AP1437" s="1318"/>
      <c r="AQ1437" s="1318"/>
      <c r="AR1437" s="1318"/>
      <c r="AS1437" s="1318"/>
      <c r="AT1437" s="1318"/>
      <c r="AU1437" s="1318"/>
      <c r="AV1437" s="1318"/>
      <c r="AW1437" s="1318"/>
      <c r="AX1437" s="1318"/>
      <c r="AY1437" s="1318"/>
      <c r="AZ1437" s="1318"/>
      <c r="BA1437" s="1318"/>
      <c r="BB1437" s="1318"/>
      <c r="BC1437" s="1318"/>
      <c r="BD1437" s="1318"/>
      <c r="BE1437" s="1318"/>
      <c r="BF1437" s="1318"/>
      <c r="BG1437" s="1318"/>
      <c r="BH1437" s="1318"/>
      <c r="BI1437" s="1318"/>
      <c r="BJ1437" s="1318"/>
      <c r="BK1437" s="1318"/>
      <c r="BL1437" s="1318"/>
      <c r="BM1437" s="1318"/>
      <c r="BN1437" s="1318"/>
      <c r="BO1437" s="1318"/>
      <c r="BP1437" s="1318"/>
      <c r="BQ1437" s="1318"/>
      <c r="BR1437" s="1318"/>
      <c r="BS1437" s="1318"/>
      <c r="BT1437" s="1318"/>
      <c r="BU1437" s="1318"/>
      <c r="BV1437" s="1318"/>
      <c r="BW1437" s="1318"/>
      <c r="BX1437" s="1318"/>
      <c r="BY1437" s="1318"/>
      <c r="BZ1437" s="1318"/>
      <c r="CA1437" s="1318"/>
      <c r="CB1437" s="1318"/>
      <c r="CC1437" s="1318"/>
      <c r="CD1437" s="1318"/>
      <c r="CE1437" s="1318"/>
      <c r="CF1437" s="1318"/>
      <c r="CG1437" s="1318"/>
      <c r="CH1437" s="1378">
        <f t="shared" si="37"/>
        <v>0</v>
      </c>
      <c r="CI1437" s="1366"/>
    </row>
    <row r="1438" spans="1:87" s="386" customFormat="1" ht="39.950000000000003" customHeight="1">
      <c r="A1438" s="1701"/>
      <c r="B1438" s="1712"/>
      <c r="C1438" s="2204"/>
      <c r="D1438" s="1743"/>
      <c r="E1438" s="2204"/>
      <c r="F1438" s="2204"/>
      <c r="G1438" s="176"/>
      <c r="H1438" s="1666"/>
      <c r="I1438" s="1571">
        <v>275</v>
      </c>
      <c r="J1438" s="197">
        <v>9</v>
      </c>
      <c r="K1438" s="3294" t="s">
        <v>1852</v>
      </c>
      <c r="L1438" s="3123" t="s">
        <v>1853</v>
      </c>
      <c r="M1438" s="3179" t="s">
        <v>1854</v>
      </c>
      <c r="N1438" s="817"/>
      <c r="O1438" s="818"/>
      <c r="P1438" s="819"/>
      <c r="Q1438" s="817"/>
      <c r="R1438" s="818"/>
      <c r="S1438" s="816"/>
      <c r="T1438" s="817"/>
      <c r="U1438" s="818"/>
      <c r="V1438" s="819"/>
      <c r="W1438" s="817"/>
      <c r="X1438" s="818"/>
      <c r="Y1438" s="820"/>
      <c r="Z1438" s="3159" t="s">
        <v>1855</v>
      </c>
      <c r="AA1438" s="847"/>
      <c r="AB1438" s="848"/>
      <c r="AC1438" s="2089"/>
      <c r="AD1438" s="1841"/>
      <c r="AE1438" s="1317"/>
      <c r="AF1438" s="1362"/>
      <c r="AG1438" s="1318"/>
      <c r="AH1438" s="1318"/>
      <c r="AI1438" s="1318"/>
      <c r="AJ1438" s="1318"/>
      <c r="AK1438" s="1318"/>
      <c r="AL1438" s="1318"/>
      <c r="AM1438" s="1318"/>
      <c r="AN1438" s="1318"/>
      <c r="AO1438" s="1318"/>
      <c r="AP1438" s="1318"/>
      <c r="AQ1438" s="1318"/>
      <c r="AR1438" s="1318"/>
      <c r="AS1438" s="1318"/>
      <c r="AT1438" s="1318"/>
      <c r="AU1438" s="1318"/>
      <c r="AV1438" s="1318"/>
      <c r="AW1438" s="1318"/>
      <c r="AX1438" s="1318"/>
      <c r="AY1438" s="1318"/>
      <c r="AZ1438" s="1318"/>
      <c r="BA1438" s="1318"/>
      <c r="BB1438" s="1318"/>
      <c r="BC1438" s="1318"/>
      <c r="BD1438" s="1318"/>
      <c r="BE1438" s="1318"/>
      <c r="BF1438" s="1318"/>
      <c r="BG1438" s="1318"/>
      <c r="BH1438" s="1318"/>
      <c r="BI1438" s="1318"/>
      <c r="BJ1438" s="1318"/>
      <c r="BK1438" s="1318"/>
      <c r="BL1438" s="1318"/>
      <c r="BM1438" s="1318"/>
      <c r="BN1438" s="1318"/>
      <c r="BO1438" s="1318"/>
      <c r="BP1438" s="1318"/>
      <c r="BQ1438" s="1318"/>
      <c r="BR1438" s="1318"/>
      <c r="BS1438" s="1318"/>
      <c r="BT1438" s="1318"/>
      <c r="BU1438" s="1318"/>
      <c r="BV1438" s="1318"/>
      <c r="BW1438" s="1318"/>
      <c r="BX1438" s="1318"/>
      <c r="BY1438" s="1318"/>
      <c r="BZ1438" s="1318"/>
      <c r="CA1438" s="1318"/>
      <c r="CB1438" s="1318"/>
      <c r="CC1438" s="1318"/>
      <c r="CD1438" s="1318"/>
      <c r="CE1438" s="1318"/>
      <c r="CF1438" s="1318"/>
      <c r="CG1438" s="1318"/>
      <c r="CH1438" s="1378">
        <f t="shared" si="37"/>
        <v>0</v>
      </c>
      <c r="CI1438" s="1366"/>
    </row>
    <row r="1439" spans="1:87" s="386" customFormat="1" ht="39.950000000000003" customHeight="1">
      <c r="A1439" s="1701"/>
      <c r="B1439" s="1712"/>
      <c r="C1439" s="2204"/>
      <c r="D1439" s="1743"/>
      <c r="E1439" s="2204"/>
      <c r="F1439" s="2204"/>
      <c r="G1439" s="176"/>
      <c r="H1439" s="1666"/>
      <c r="I1439" s="1571"/>
      <c r="J1439" s="197"/>
      <c r="K1439" s="3295"/>
      <c r="L1439" s="3105"/>
      <c r="M1439" s="3106"/>
      <c r="N1439" s="817"/>
      <c r="O1439" s="818"/>
      <c r="P1439" s="819"/>
      <c r="Q1439" s="817"/>
      <c r="R1439" s="818"/>
      <c r="S1439" s="816"/>
      <c r="T1439" s="817"/>
      <c r="U1439" s="818"/>
      <c r="V1439" s="819"/>
      <c r="W1439" s="817"/>
      <c r="X1439" s="818"/>
      <c r="Y1439" s="820"/>
      <c r="Z1439" s="3119"/>
      <c r="AA1439" s="847"/>
      <c r="AB1439" s="848"/>
      <c r="AC1439" s="2089"/>
      <c r="AD1439" s="1841"/>
      <c r="AE1439" s="1317"/>
      <c r="AF1439" s="1362"/>
      <c r="AG1439" s="1318"/>
      <c r="AH1439" s="1318"/>
      <c r="AI1439" s="1318"/>
      <c r="AJ1439" s="1318"/>
      <c r="AK1439" s="1318"/>
      <c r="AL1439" s="1318"/>
      <c r="AM1439" s="1318"/>
      <c r="AN1439" s="1318"/>
      <c r="AO1439" s="1318"/>
      <c r="AP1439" s="1318"/>
      <c r="AQ1439" s="1318"/>
      <c r="AR1439" s="1318"/>
      <c r="AS1439" s="1318"/>
      <c r="AT1439" s="1318"/>
      <c r="AU1439" s="1318"/>
      <c r="AV1439" s="1318"/>
      <c r="AW1439" s="1318"/>
      <c r="AX1439" s="1318"/>
      <c r="AY1439" s="1318"/>
      <c r="AZ1439" s="1318"/>
      <c r="BA1439" s="1318"/>
      <c r="BB1439" s="1318"/>
      <c r="BC1439" s="1318"/>
      <c r="BD1439" s="1318"/>
      <c r="BE1439" s="1318"/>
      <c r="BF1439" s="1318"/>
      <c r="BG1439" s="1318"/>
      <c r="BH1439" s="1318"/>
      <c r="BI1439" s="1318"/>
      <c r="BJ1439" s="1318"/>
      <c r="BK1439" s="1318"/>
      <c r="BL1439" s="1318"/>
      <c r="BM1439" s="1318"/>
      <c r="BN1439" s="1318"/>
      <c r="BO1439" s="1318"/>
      <c r="BP1439" s="1318"/>
      <c r="BQ1439" s="1318"/>
      <c r="BR1439" s="1318"/>
      <c r="BS1439" s="1318"/>
      <c r="BT1439" s="1318"/>
      <c r="BU1439" s="1318"/>
      <c r="BV1439" s="1318"/>
      <c r="BW1439" s="1318"/>
      <c r="BX1439" s="1318"/>
      <c r="BY1439" s="1318"/>
      <c r="BZ1439" s="1318"/>
      <c r="CA1439" s="1318"/>
      <c r="CB1439" s="1318"/>
      <c r="CC1439" s="1318"/>
      <c r="CD1439" s="1318"/>
      <c r="CE1439" s="1318"/>
      <c r="CF1439" s="1318"/>
      <c r="CG1439" s="1318"/>
      <c r="CH1439" s="1378">
        <f t="shared" si="37"/>
        <v>0</v>
      </c>
      <c r="CI1439" s="1366"/>
    </row>
    <row r="1440" spans="1:87" s="386" customFormat="1" ht="17.25" customHeight="1">
      <c r="A1440" s="1701"/>
      <c r="B1440" s="1712"/>
      <c r="C1440" s="2204"/>
      <c r="D1440" s="2204"/>
      <c r="E1440" s="2204"/>
      <c r="F1440" s="2204"/>
      <c r="G1440" s="176"/>
      <c r="H1440" s="1666"/>
      <c r="I1440" s="1572"/>
      <c r="J1440" s="191"/>
      <c r="K1440" s="2313"/>
      <c r="L1440" s="2174"/>
      <c r="M1440" s="160"/>
      <c r="N1440" s="826"/>
      <c r="O1440" s="827"/>
      <c r="P1440" s="828"/>
      <c r="Q1440" s="826"/>
      <c r="R1440" s="827"/>
      <c r="S1440" s="828"/>
      <c r="T1440" s="826"/>
      <c r="U1440" s="827"/>
      <c r="V1440" s="828"/>
      <c r="W1440" s="826"/>
      <c r="X1440" s="827"/>
      <c r="Y1440" s="829"/>
      <c r="Z1440" s="2193"/>
      <c r="AA1440" s="849"/>
      <c r="AB1440" s="850"/>
      <c r="AC1440" s="2090"/>
      <c r="AD1440" s="1842"/>
      <c r="AE1440" s="1317"/>
      <c r="AF1440" s="1362"/>
      <c r="AG1440" s="1318"/>
      <c r="AH1440" s="1318"/>
      <c r="AI1440" s="1318"/>
      <c r="AJ1440" s="1318"/>
      <c r="AK1440" s="1318"/>
      <c r="AL1440" s="1318"/>
      <c r="AM1440" s="1318"/>
      <c r="AN1440" s="1318"/>
      <c r="AO1440" s="1318"/>
      <c r="AP1440" s="1318"/>
      <c r="AQ1440" s="1318"/>
      <c r="AR1440" s="1318"/>
      <c r="AS1440" s="1318"/>
      <c r="AT1440" s="1318"/>
      <c r="AU1440" s="1318"/>
      <c r="AV1440" s="1318"/>
      <c r="AW1440" s="1318"/>
      <c r="AX1440" s="1318"/>
      <c r="AY1440" s="1318"/>
      <c r="AZ1440" s="1318"/>
      <c r="BA1440" s="1318"/>
      <c r="BB1440" s="1318"/>
      <c r="BC1440" s="1318"/>
      <c r="BD1440" s="1318"/>
      <c r="BE1440" s="1318"/>
      <c r="BF1440" s="1318"/>
      <c r="BG1440" s="1318"/>
      <c r="BH1440" s="1318"/>
      <c r="BI1440" s="1318"/>
      <c r="BJ1440" s="1318"/>
      <c r="BK1440" s="1318"/>
      <c r="BL1440" s="1318"/>
      <c r="BM1440" s="1318"/>
      <c r="BN1440" s="1318"/>
      <c r="BO1440" s="1318"/>
      <c r="BP1440" s="1318"/>
      <c r="BQ1440" s="1318"/>
      <c r="BR1440" s="1318"/>
      <c r="BS1440" s="1318"/>
      <c r="BT1440" s="1318"/>
      <c r="BU1440" s="1318"/>
      <c r="BV1440" s="1318"/>
      <c r="BW1440" s="1318"/>
      <c r="BX1440" s="1318"/>
      <c r="BY1440" s="1318"/>
      <c r="BZ1440" s="1318"/>
      <c r="CA1440" s="1318"/>
      <c r="CB1440" s="1318"/>
      <c r="CC1440" s="1318"/>
      <c r="CD1440" s="1318"/>
      <c r="CE1440" s="1318"/>
      <c r="CF1440" s="1318"/>
      <c r="CG1440" s="1318"/>
      <c r="CH1440" s="1378">
        <f t="shared" si="37"/>
        <v>0</v>
      </c>
      <c r="CI1440" s="1366"/>
    </row>
    <row r="1441" spans="1:87" s="386" customFormat="1" ht="39.950000000000003" customHeight="1">
      <c r="A1441" s="1701"/>
      <c r="B1441" s="1712"/>
      <c r="C1441" s="2204"/>
      <c r="D1441" s="1743"/>
      <c r="E1441" s="2204"/>
      <c r="F1441" s="2204"/>
      <c r="G1441" s="176"/>
      <c r="H1441" s="1666"/>
      <c r="I1441" s="1571">
        <v>276</v>
      </c>
      <c r="J1441" s="197">
        <v>10</v>
      </c>
      <c r="K1441" s="3295" t="s">
        <v>1856</v>
      </c>
      <c r="L1441" s="2181"/>
      <c r="M1441" s="3220"/>
      <c r="N1441" s="851"/>
      <c r="O1441" s="818"/>
      <c r="P1441" s="819"/>
      <c r="Q1441" s="817"/>
      <c r="R1441" s="818"/>
      <c r="S1441" s="819"/>
      <c r="T1441" s="817"/>
      <c r="U1441" s="818"/>
      <c r="V1441" s="819"/>
      <c r="W1441" s="817"/>
      <c r="X1441" s="818"/>
      <c r="Y1441" s="820"/>
      <c r="Z1441" s="3159"/>
      <c r="AA1441" s="847"/>
      <c r="AB1441" s="848"/>
      <c r="AC1441" s="2089"/>
      <c r="AD1441" s="1841"/>
      <c r="AE1441" s="1317"/>
      <c r="AF1441" s="1362"/>
      <c r="AG1441" s="1318"/>
      <c r="AH1441" s="1318"/>
      <c r="AI1441" s="1318"/>
      <c r="AJ1441" s="1318"/>
      <c r="AK1441" s="1318"/>
      <c r="AL1441" s="1318"/>
      <c r="AM1441" s="1318"/>
      <c r="AN1441" s="1318"/>
      <c r="AO1441" s="1318"/>
      <c r="AP1441" s="1318"/>
      <c r="AQ1441" s="1318"/>
      <c r="AR1441" s="1318"/>
      <c r="AS1441" s="1318"/>
      <c r="AT1441" s="1318"/>
      <c r="AU1441" s="1318"/>
      <c r="AV1441" s="1318"/>
      <c r="AW1441" s="1318"/>
      <c r="AX1441" s="1318"/>
      <c r="AY1441" s="1318"/>
      <c r="AZ1441" s="1318"/>
      <c r="BA1441" s="1318"/>
      <c r="BB1441" s="1318"/>
      <c r="BC1441" s="1318"/>
      <c r="BD1441" s="1318"/>
      <c r="BE1441" s="1318"/>
      <c r="BF1441" s="1318"/>
      <c r="BG1441" s="1318"/>
      <c r="BH1441" s="1318"/>
      <c r="BI1441" s="1318"/>
      <c r="BJ1441" s="1318"/>
      <c r="BK1441" s="1318"/>
      <c r="BL1441" s="1318"/>
      <c r="BM1441" s="1318"/>
      <c r="BN1441" s="1318"/>
      <c r="BO1441" s="1318"/>
      <c r="BP1441" s="1318"/>
      <c r="BQ1441" s="1318"/>
      <c r="BR1441" s="1318"/>
      <c r="BS1441" s="1318"/>
      <c r="BT1441" s="1318"/>
      <c r="BU1441" s="1318"/>
      <c r="BV1441" s="1318"/>
      <c r="BW1441" s="1318"/>
      <c r="BX1441" s="1318"/>
      <c r="BY1441" s="1318"/>
      <c r="BZ1441" s="1318"/>
      <c r="CA1441" s="1318"/>
      <c r="CB1441" s="1318"/>
      <c r="CC1441" s="1318"/>
      <c r="CD1441" s="1318"/>
      <c r="CE1441" s="1318"/>
      <c r="CF1441" s="1318"/>
      <c r="CG1441" s="1318"/>
      <c r="CH1441" s="1378">
        <f t="shared" si="37"/>
        <v>0</v>
      </c>
      <c r="CI1441" s="1366"/>
    </row>
    <row r="1442" spans="1:87" s="386" customFormat="1" ht="82.5" customHeight="1">
      <c r="A1442" s="1701"/>
      <c r="B1442" s="1712"/>
      <c r="C1442" s="2204"/>
      <c r="D1442" s="1743"/>
      <c r="E1442" s="2204"/>
      <c r="F1442" s="2204"/>
      <c r="G1442" s="176"/>
      <c r="H1442" s="1666"/>
      <c r="I1442" s="1571"/>
      <c r="J1442" s="197"/>
      <c r="K1442" s="3295"/>
      <c r="L1442" s="2182"/>
      <c r="M1442" s="3220"/>
      <c r="N1442" s="851"/>
      <c r="O1442" s="818"/>
      <c r="P1442" s="819"/>
      <c r="Q1442" s="817"/>
      <c r="R1442" s="818"/>
      <c r="S1442" s="819"/>
      <c r="T1442" s="817"/>
      <c r="U1442" s="818"/>
      <c r="V1442" s="819"/>
      <c r="W1442" s="817"/>
      <c r="X1442" s="818"/>
      <c r="Y1442" s="820"/>
      <c r="Z1442" s="3119"/>
      <c r="AA1442" s="847"/>
      <c r="AB1442" s="848"/>
      <c r="AC1442" s="2089"/>
      <c r="AD1442" s="1841"/>
      <c r="AE1442" s="1317"/>
      <c r="AF1442" s="1362"/>
      <c r="AG1442" s="1318"/>
      <c r="AH1442" s="1318"/>
      <c r="AI1442" s="1318"/>
      <c r="AJ1442" s="1318"/>
      <c r="AK1442" s="1318"/>
      <c r="AL1442" s="1318"/>
      <c r="AM1442" s="1318"/>
      <c r="AN1442" s="1318"/>
      <c r="AO1442" s="1318"/>
      <c r="AP1442" s="1318"/>
      <c r="AQ1442" s="1318"/>
      <c r="AR1442" s="1318"/>
      <c r="AS1442" s="1318"/>
      <c r="AT1442" s="1318"/>
      <c r="AU1442" s="1318"/>
      <c r="AV1442" s="1318"/>
      <c r="AW1442" s="1318"/>
      <c r="AX1442" s="1318"/>
      <c r="AY1442" s="1318"/>
      <c r="AZ1442" s="1318"/>
      <c r="BA1442" s="1318"/>
      <c r="BB1442" s="1318"/>
      <c r="BC1442" s="1318"/>
      <c r="BD1442" s="1318"/>
      <c r="BE1442" s="1318"/>
      <c r="BF1442" s="1318"/>
      <c r="BG1442" s="1318"/>
      <c r="BH1442" s="1318"/>
      <c r="BI1442" s="1318"/>
      <c r="BJ1442" s="1318"/>
      <c r="BK1442" s="1318"/>
      <c r="BL1442" s="1318"/>
      <c r="BM1442" s="1318"/>
      <c r="BN1442" s="1318"/>
      <c r="BO1442" s="1318"/>
      <c r="BP1442" s="1318"/>
      <c r="BQ1442" s="1318"/>
      <c r="BR1442" s="1318"/>
      <c r="BS1442" s="1318"/>
      <c r="BT1442" s="1318"/>
      <c r="BU1442" s="1318"/>
      <c r="BV1442" s="1318"/>
      <c r="BW1442" s="1318"/>
      <c r="BX1442" s="1318"/>
      <c r="BY1442" s="1318"/>
      <c r="BZ1442" s="1318"/>
      <c r="CA1442" s="1318"/>
      <c r="CB1442" s="1318"/>
      <c r="CC1442" s="1318"/>
      <c r="CD1442" s="1318"/>
      <c r="CE1442" s="1318"/>
      <c r="CF1442" s="1318"/>
      <c r="CG1442" s="1318"/>
      <c r="CH1442" s="1378">
        <f t="shared" si="37"/>
        <v>0</v>
      </c>
      <c r="CI1442" s="1366"/>
    </row>
    <row r="1443" spans="1:87" s="386" customFormat="1" ht="39.950000000000003" customHeight="1">
      <c r="A1443" s="1701"/>
      <c r="B1443" s="1712"/>
      <c r="C1443" s="2204"/>
      <c r="D1443" s="1743"/>
      <c r="E1443" s="2204"/>
      <c r="F1443" s="2204"/>
      <c r="G1443" s="176"/>
      <c r="H1443" s="1666"/>
      <c r="I1443" s="1571"/>
      <c r="J1443" s="197"/>
      <c r="K1443" s="3295" t="s">
        <v>1857</v>
      </c>
      <c r="L1443" s="3218" t="s">
        <v>1858</v>
      </c>
      <c r="M1443" s="3220" t="s">
        <v>1859</v>
      </c>
      <c r="N1443" s="814"/>
      <c r="O1443" s="815"/>
      <c r="P1443" s="816"/>
      <c r="Q1443" s="814"/>
      <c r="R1443" s="815"/>
      <c r="S1443" s="816"/>
      <c r="T1443" s="814"/>
      <c r="U1443" s="815"/>
      <c r="V1443" s="816"/>
      <c r="W1443" s="814"/>
      <c r="X1443" s="815"/>
      <c r="Y1443" s="842"/>
      <c r="Z1443" s="2160"/>
      <c r="AA1443" s="847"/>
      <c r="AB1443" s="848"/>
      <c r="AC1443" s="2089"/>
      <c r="AD1443" s="1841"/>
      <c r="AE1443" s="1317"/>
      <c r="AF1443" s="1362"/>
      <c r="AG1443" s="1318"/>
      <c r="AH1443" s="1318"/>
      <c r="AI1443" s="1318"/>
      <c r="AJ1443" s="1318"/>
      <c r="AK1443" s="1318"/>
      <c r="AL1443" s="1318"/>
      <c r="AM1443" s="1318"/>
      <c r="AN1443" s="1318"/>
      <c r="AO1443" s="1318"/>
      <c r="AP1443" s="1318"/>
      <c r="AQ1443" s="1318"/>
      <c r="AR1443" s="1318"/>
      <c r="AS1443" s="1318"/>
      <c r="AT1443" s="1318"/>
      <c r="AU1443" s="1318"/>
      <c r="AV1443" s="1318"/>
      <c r="AW1443" s="1318"/>
      <c r="AX1443" s="1318"/>
      <c r="AY1443" s="1318"/>
      <c r="AZ1443" s="1318"/>
      <c r="BA1443" s="1318"/>
      <c r="BB1443" s="1318"/>
      <c r="BC1443" s="1318"/>
      <c r="BD1443" s="1318"/>
      <c r="BE1443" s="1318"/>
      <c r="BF1443" s="1318"/>
      <c r="BG1443" s="1318"/>
      <c r="BH1443" s="1318"/>
      <c r="BI1443" s="1318"/>
      <c r="BJ1443" s="1318"/>
      <c r="BK1443" s="1318"/>
      <c r="BL1443" s="1318"/>
      <c r="BM1443" s="1318"/>
      <c r="BN1443" s="1318"/>
      <c r="BO1443" s="1318"/>
      <c r="BP1443" s="1318"/>
      <c r="BQ1443" s="1318"/>
      <c r="BR1443" s="1318"/>
      <c r="BS1443" s="1318"/>
      <c r="BT1443" s="1318"/>
      <c r="BU1443" s="1318"/>
      <c r="BV1443" s="1318"/>
      <c r="BW1443" s="1318"/>
      <c r="BX1443" s="1318"/>
      <c r="BY1443" s="1318"/>
      <c r="BZ1443" s="1318"/>
      <c r="CA1443" s="1318"/>
      <c r="CB1443" s="1318"/>
      <c r="CC1443" s="1318"/>
      <c r="CD1443" s="1318"/>
      <c r="CE1443" s="1318"/>
      <c r="CF1443" s="1318"/>
      <c r="CG1443" s="1318"/>
      <c r="CH1443" s="1378">
        <f t="shared" si="37"/>
        <v>0</v>
      </c>
      <c r="CI1443" s="1366"/>
    </row>
    <row r="1444" spans="1:87" s="386" customFormat="1" ht="48.75" customHeight="1">
      <c r="A1444" s="1701"/>
      <c r="B1444" s="1712"/>
      <c r="C1444" s="2204"/>
      <c r="D1444" s="1743"/>
      <c r="E1444" s="2204"/>
      <c r="F1444" s="2204"/>
      <c r="G1444" s="176"/>
      <c r="H1444" s="1666"/>
      <c r="I1444" s="1571"/>
      <c r="J1444" s="197"/>
      <c r="K1444" s="3295"/>
      <c r="L1444" s="3218"/>
      <c r="M1444" s="3220"/>
      <c r="N1444" s="814"/>
      <c r="O1444" s="815"/>
      <c r="P1444" s="816"/>
      <c r="Q1444" s="814"/>
      <c r="R1444" s="815"/>
      <c r="S1444" s="816"/>
      <c r="T1444" s="814"/>
      <c r="U1444" s="815"/>
      <c r="V1444" s="816"/>
      <c r="W1444" s="814"/>
      <c r="X1444" s="815"/>
      <c r="Y1444" s="842"/>
      <c r="Z1444" s="2160"/>
      <c r="AA1444" s="847"/>
      <c r="AB1444" s="848"/>
      <c r="AC1444" s="2089"/>
      <c r="AD1444" s="1841"/>
      <c r="AE1444" s="1317"/>
      <c r="AF1444" s="1362"/>
      <c r="AG1444" s="1318"/>
      <c r="AH1444" s="1318"/>
      <c r="AI1444" s="1318"/>
      <c r="AJ1444" s="1318"/>
      <c r="AK1444" s="1318"/>
      <c r="AL1444" s="1318"/>
      <c r="AM1444" s="1318"/>
      <c r="AN1444" s="1318"/>
      <c r="AO1444" s="1318"/>
      <c r="AP1444" s="1318"/>
      <c r="AQ1444" s="1318"/>
      <c r="AR1444" s="1318"/>
      <c r="AS1444" s="1318"/>
      <c r="AT1444" s="1318"/>
      <c r="AU1444" s="1318"/>
      <c r="AV1444" s="1318"/>
      <c r="AW1444" s="1318"/>
      <c r="AX1444" s="1318"/>
      <c r="AY1444" s="1318"/>
      <c r="AZ1444" s="1318"/>
      <c r="BA1444" s="1318"/>
      <c r="BB1444" s="1318"/>
      <c r="BC1444" s="1318"/>
      <c r="BD1444" s="1318"/>
      <c r="BE1444" s="1318"/>
      <c r="BF1444" s="1318"/>
      <c r="BG1444" s="1318"/>
      <c r="BH1444" s="1318"/>
      <c r="BI1444" s="1318"/>
      <c r="BJ1444" s="1318"/>
      <c r="BK1444" s="1318"/>
      <c r="BL1444" s="1318"/>
      <c r="BM1444" s="1318"/>
      <c r="BN1444" s="1318"/>
      <c r="BO1444" s="1318"/>
      <c r="BP1444" s="1318"/>
      <c r="BQ1444" s="1318"/>
      <c r="BR1444" s="1318"/>
      <c r="BS1444" s="1318"/>
      <c r="BT1444" s="1318"/>
      <c r="BU1444" s="1318"/>
      <c r="BV1444" s="1318"/>
      <c r="BW1444" s="1318"/>
      <c r="BX1444" s="1318"/>
      <c r="BY1444" s="1318"/>
      <c r="BZ1444" s="1318"/>
      <c r="CA1444" s="1318"/>
      <c r="CB1444" s="1318"/>
      <c r="CC1444" s="1318"/>
      <c r="CD1444" s="1318"/>
      <c r="CE1444" s="1318"/>
      <c r="CF1444" s="1318"/>
      <c r="CG1444" s="1318"/>
      <c r="CH1444" s="1378">
        <f t="shared" si="37"/>
        <v>0</v>
      </c>
      <c r="CI1444" s="1366"/>
    </row>
    <row r="1445" spans="1:87" s="386" customFormat="1" ht="58.5" customHeight="1">
      <c r="A1445" s="1701"/>
      <c r="B1445" s="1712"/>
      <c r="C1445" s="2204"/>
      <c r="D1445" s="1743"/>
      <c r="E1445" s="2204"/>
      <c r="F1445" s="2204"/>
      <c r="G1445" s="176"/>
      <c r="H1445" s="1666"/>
      <c r="I1445" s="1571"/>
      <c r="J1445" s="197"/>
      <c r="K1445" s="3295"/>
      <c r="L1445" s="2182"/>
      <c r="M1445" s="3220"/>
      <c r="N1445" s="814"/>
      <c r="O1445" s="815"/>
      <c r="P1445" s="816"/>
      <c r="Q1445" s="814"/>
      <c r="R1445" s="815"/>
      <c r="S1445" s="816"/>
      <c r="T1445" s="814"/>
      <c r="U1445" s="815"/>
      <c r="V1445" s="816"/>
      <c r="W1445" s="814"/>
      <c r="X1445" s="815"/>
      <c r="Y1445" s="842"/>
      <c r="Z1445" s="2160"/>
      <c r="AA1445" s="847"/>
      <c r="AB1445" s="848"/>
      <c r="AC1445" s="2089"/>
      <c r="AD1445" s="1841"/>
      <c r="AE1445" s="1317"/>
      <c r="AF1445" s="1362"/>
      <c r="AG1445" s="1318"/>
      <c r="AH1445" s="1318"/>
      <c r="AI1445" s="1318"/>
      <c r="AJ1445" s="1318"/>
      <c r="AK1445" s="1318"/>
      <c r="AL1445" s="1318"/>
      <c r="AM1445" s="1318"/>
      <c r="AN1445" s="1318"/>
      <c r="AO1445" s="1318"/>
      <c r="AP1445" s="1318"/>
      <c r="AQ1445" s="1318"/>
      <c r="AR1445" s="1318"/>
      <c r="AS1445" s="1318"/>
      <c r="AT1445" s="1318"/>
      <c r="AU1445" s="1318"/>
      <c r="AV1445" s="1318"/>
      <c r="AW1445" s="1318"/>
      <c r="AX1445" s="1318"/>
      <c r="AY1445" s="1318"/>
      <c r="AZ1445" s="1318"/>
      <c r="BA1445" s="1318"/>
      <c r="BB1445" s="1318"/>
      <c r="BC1445" s="1318"/>
      <c r="BD1445" s="1318"/>
      <c r="BE1445" s="1318"/>
      <c r="BF1445" s="1318"/>
      <c r="BG1445" s="1318"/>
      <c r="BH1445" s="1318"/>
      <c r="BI1445" s="1318"/>
      <c r="BJ1445" s="1318"/>
      <c r="BK1445" s="1318"/>
      <c r="BL1445" s="1318"/>
      <c r="BM1445" s="1318"/>
      <c r="BN1445" s="1318"/>
      <c r="BO1445" s="1318"/>
      <c r="BP1445" s="1318"/>
      <c r="BQ1445" s="1318"/>
      <c r="BR1445" s="1318"/>
      <c r="BS1445" s="1318"/>
      <c r="BT1445" s="1318"/>
      <c r="BU1445" s="1318"/>
      <c r="BV1445" s="1318"/>
      <c r="BW1445" s="1318"/>
      <c r="BX1445" s="1318"/>
      <c r="BY1445" s="1318"/>
      <c r="BZ1445" s="1318"/>
      <c r="CA1445" s="1318"/>
      <c r="CB1445" s="1318"/>
      <c r="CC1445" s="1318"/>
      <c r="CD1445" s="1318"/>
      <c r="CE1445" s="1318"/>
      <c r="CF1445" s="1318"/>
      <c r="CG1445" s="1318"/>
      <c r="CH1445" s="1378">
        <f t="shared" si="37"/>
        <v>0</v>
      </c>
      <c r="CI1445" s="1366"/>
    </row>
    <row r="1446" spans="1:87" s="386" customFormat="1" ht="39.950000000000003" customHeight="1">
      <c r="A1446" s="1701"/>
      <c r="B1446" s="1712"/>
      <c r="C1446" s="2204"/>
      <c r="D1446" s="1743"/>
      <c r="E1446" s="2204"/>
      <c r="F1446" s="2204"/>
      <c r="G1446" s="176"/>
      <c r="H1446" s="1666"/>
      <c r="I1446" s="1571"/>
      <c r="J1446" s="197"/>
      <c r="K1446" s="3295" t="s">
        <v>1860</v>
      </c>
      <c r="L1446" s="3218" t="s">
        <v>1861</v>
      </c>
      <c r="M1446" s="852"/>
      <c r="N1446" s="814"/>
      <c r="O1446" s="815"/>
      <c r="P1446" s="816"/>
      <c r="Q1446" s="814"/>
      <c r="R1446" s="815"/>
      <c r="S1446" s="816"/>
      <c r="T1446" s="814"/>
      <c r="U1446" s="815"/>
      <c r="V1446" s="816"/>
      <c r="W1446" s="814"/>
      <c r="X1446" s="815"/>
      <c r="Y1446" s="842"/>
      <c r="Z1446" s="2160"/>
      <c r="AA1446" s="847"/>
      <c r="AB1446" s="848"/>
      <c r="AC1446" s="2089"/>
      <c r="AD1446" s="1841"/>
      <c r="AE1446" s="1317"/>
      <c r="AF1446" s="1362"/>
      <c r="AG1446" s="1318"/>
      <c r="AH1446" s="1318"/>
      <c r="AI1446" s="1318"/>
      <c r="AJ1446" s="1318"/>
      <c r="AK1446" s="1318"/>
      <c r="AL1446" s="1318"/>
      <c r="AM1446" s="1318"/>
      <c r="AN1446" s="1318"/>
      <c r="AO1446" s="1318"/>
      <c r="AP1446" s="1318"/>
      <c r="AQ1446" s="1318"/>
      <c r="AR1446" s="1318"/>
      <c r="AS1446" s="1318"/>
      <c r="AT1446" s="1318"/>
      <c r="AU1446" s="1318"/>
      <c r="AV1446" s="1318"/>
      <c r="AW1446" s="1318"/>
      <c r="AX1446" s="1318"/>
      <c r="AY1446" s="1318"/>
      <c r="AZ1446" s="1318"/>
      <c r="BA1446" s="1318"/>
      <c r="BB1446" s="1318"/>
      <c r="BC1446" s="1318"/>
      <c r="BD1446" s="1318"/>
      <c r="BE1446" s="1318"/>
      <c r="BF1446" s="1318"/>
      <c r="BG1446" s="1318"/>
      <c r="BH1446" s="1318"/>
      <c r="BI1446" s="1318"/>
      <c r="BJ1446" s="1318"/>
      <c r="BK1446" s="1318"/>
      <c r="BL1446" s="1318"/>
      <c r="BM1446" s="1318"/>
      <c r="BN1446" s="1318"/>
      <c r="BO1446" s="1318"/>
      <c r="BP1446" s="1318"/>
      <c r="BQ1446" s="1318"/>
      <c r="BR1446" s="1318"/>
      <c r="BS1446" s="1318"/>
      <c r="BT1446" s="1318"/>
      <c r="BU1446" s="1318"/>
      <c r="BV1446" s="1318"/>
      <c r="BW1446" s="1318"/>
      <c r="BX1446" s="1318"/>
      <c r="BY1446" s="1318"/>
      <c r="BZ1446" s="1318"/>
      <c r="CA1446" s="1318"/>
      <c r="CB1446" s="1318"/>
      <c r="CC1446" s="1318"/>
      <c r="CD1446" s="1318"/>
      <c r="CE1446" s="1318"/>
      <c r="CF1446" s="1318"/>
      <c r="CG1446" s="1318"/>
      <c r="CH1446" s="1378">
        <f t="shared" si="37"/>
        <v>0</v>
      </c>
      <c r="CI1446" s="1366"/>
    </row>
    <row r="1447" spans="1:87" s="386" customFormat="1" ht="62.25" customHeight="1">
      <c r="A1447" s="1701"/>
      <c r="B1447" s="1712"/>
      <c r="C1447" s="2204"/>
      <c r="D1447" s="1743"/>
      <c r="E1447" s="2204"/>
      <c r="F1447" s="2204"/>
      <c r="G1447" s="176"/>
      <c r="H1447" s="1666"/>
      <c r="I1447" s="1571"/>
      <c r="J1447" s="197"/>
      <c r="K1447" s="3295"/>
      <c r="L1447" s="3218"/>
      <c r="M1447" s="852"/>
      <c r="N1447" s="814"/>
      <c r="O1447" s="815"/>
      <c r="P1447" s="816"/>
      <c r="Q1447" s="814"/>
      <c r="R1447" s="815"/>
      <c r="S1447" s="816"/>
      <c r="T1447" s="814"/>
      <c r="U1447" s="815"/>
      <c r="V1447" s="816"/>
      <c r="W1447" s="814"/>
      <c r="X1447" s="815"/>
      <c r="Y1447" s="842"/>
      <c r="Z1447" s="2160"/>
      <c r="AA1447" s="847"/>
      <c r="AB1447" s="848"/>
      <c r="AC1447" s="2089"/>
      <c r="AD1447" s="1841"/>
      <c r="AE1447" s="1317"/>
      <c r="AF1447" s="1362"/>
      <c r="AG1447" s="1318"/>
      <c r="AH1447" s="1318"/>
      <c r="AI1447" s="1318"/>
      <c r="AJ1447" s="1318"/>
      <c r="AK1447" s="1318"/>
      <c r="AL1447" s="1318"/>
      <c r="AM1447" s="1318"/>
      <c r="AN1447" s="1318"/>
      <c r="AO1447" s="1318"/>
      <c r="AP1447" s="1318"/>
      <c r="AQ1447" s="1318"/>
      <c r="AR1447" s="1318"/>
      <c r="AS1447" s="1318"/>
      <c r="AT1447" s="1318"/>
      <c r="AU1447" s="1318"/>
      <c r="AV1447" s="1318"/>
      <c r="AW1447" s="1318"/>
      <c r="AX1447" s="1318"/>
      <c r="AY1447" s="1318"/>
      <c r="AZ1447" s="1318"/>
      <c r="BA1447" s="1318"/>
      <c r="BB1447" s="1318"/>
      <c r="BC1447" s="1318"/>
      <c r="BD1447" s="1318"/>
      <c r="BE1447" s="1318"/>
      <c r="BF1447" s="1318"/>
      <c r="BG1447" s="1318"/>
      <c r="BH1447" s="1318"/>
      <c r="BI1447" s="1318"/>
      <c r="BJ1447" s="1318"/>
      <c r="BK1447" s="1318"/>
      <c r="BL1447" s="1318"/>
      <c r="BM1447" s="1318"/>
      <c r="BN1447" s="1318"/>
      <c r="BO1447" s="1318"/>
      <c r="BP1447" s="1318"/>
      <c r="BQ1447" s="1318"/>
      <c r="BR1447" s="1318"/>
      <c r="BS1447" s="1318"/>
      <c r="BT1447" s="1318"/>
      <c r="BU1447" s="1318"/>
      <c r="BV1447" s="1318"/>
      <c r="BW1447" s="1318"/>
      <c r="BX1447" s="1318"/>
      <c r="BY1447" s="1318"/>
      <c r="BZ1447" s="1318"/>
      <c r="CA1447" s="1318"/>
      <c r="CB1447" s="1318"/>
      <c r="CC1447" s="1318"/>
      <c r="CD1447" s="1318"/>
      <c r="CE1447" s="1318"/>
      <c r="CF1447" s="1318"/>
      <c r="CG1447" s="1318"/>
      <c r="CH1447" s="1378">
        <f t="shared" si="37"/>
        <v>0</v>
      </c>
      <c r="CI1447" s="1366"/>
    </row>
    <row r="1448" spans="1:87" s="386" customFormat="1" ht="39.950000000000003" customHeight="1">
      <c r="A1448" s="1701"/>
      <c r="B1448" s="1712"/>
      <c r="C1448" s="2204"/>
      <c r="D1448" s="1743"/>
      <c r="E1448" s="2204"/>
      <c r="F1448" s="2204"/>
      <c r="G1448" s="176"/>
      <c r="H1448" s="1666"/>
      <c r="I1448" s="1571"/>
      <c r="J1448" s="197"/>
      <c r="K1448" s="2177" t="s">
        <v>1862</v>
      </c>
      <c r="L1448" s="2182"/>
      <c r="M1448" s="852"/>
      <c r="N1448" s="814"/>
      <c r="O1448" s="815"/>
      <c r="P1448" s="816"/>
      <c r="Q1448" s="814"/>
      <c r="R1448" s="815"/>
      <c r="S1448" s="816"/>
      <c r="T1448" s="814"/>
      <c r="U1448" s="815"/>
      <c r="V1448" s="816"/>
      <c r="W1448" s="814"/>
      <c r="X1448" s="815"/>
      <c r="Y1448" s="842"/>
      <c r="Z1448" s="2160"/>
      <c r="AA1448" s="847"/>
      <c r="AB1448" s="848"/>
      <c r="AC1448" s="2089"/>
      <c r="AD1448" s="1841"/>
      <c r="AE1448" s="1317"/>
      <c r="AF1448" s="1362"/>
      <c r="AG1448" s="1318"/>
      <c r="AH1448" s="1318"/>
      <c r="AI1448" s="1318"/>
      <c r="AJ1448" s="1318"/>
      <c r="AK1448" s="1318"/>
      <c r="AL1448" s="1318"/>
      <c r="AM1448" s="1318"/>
      <c r="AN1448" s="1318"/>
      <c r="AO1448" s="1318"/>
      <c r="AP1448" s="1318"/>
      <c r="AQ1448" s="1318"/>
      <c r="AR1448" s="1318"/>
      <c r="AS1448" s="1318"/>
      <c r="AT1448" s="1318"/>
      <c r="AU1448" s="1318"/>
      <c r="AV1448" s="1318"/>
      <c r="AW1448" s="1318"/>
      <c r="AX1448" s="1318"/>
      <c r="AY1448" s="1318"/>
      <c r="AZ1448" s="1318"/>
      <c r="BA1448" s="1318"/>
      <c r="BB1448" s="1318"/>
      <c r="BC1448" s="1318"/>
      <c r="BD1448" s="1318"/>
      <c r="BE1448" s="1318"/>
      <c r="BF1448" s="1318"/>
      <c r="BG1448" s="1318"/>
      <c r="BH1448" s="1318"/>
      <c r="BI1448" s="1318"/>
      <c r="BJ1448" s="1318"/>
      <c r="BK1448" s="1318"/>
      <c r="BL1448" s="1318"/>
      <c r="BM1448" s="1318"/>
      <c r="BN1448" s="1318"/>
      <c r="BO1448" s="1318"/>
      <c r="BP1448" s="1318"/>
      <c r="BQ1448" s="1318"/>
      <c r="BR1448" s="1318"/>
      <c r="BS1448" s="1318"/>
      <c r="BT1448" s="1318"/>
      <c r="BU1448" s="1318"/>
      <c r="BV1448" s="1318"/>
      <c r="BW1448" s="1318"/>
      <c r="BX1448" s="1318"/>
      <c r="BY1448" s="1318"/>
      <c r="BZ1448" s="1318"/>
      <c r="CA1448" s="1318"/>
      <c r="CB1448" s="1318"/>
      <c r="CC1448" s="1318"/>
      <c r="CD1448" s="1318"/>
      <c r="CE1448" s="1318"/>
      <c r="CF1448" s="1318"/>
      <c r="CG1448" s="1318"/>
      <c r="CH1448" s="1378">
        <f t="shared" si="37"/>
        <v>0</v>
      </c>
      <c r="CI1448" s="1366"/>
    </row>
    <row r="1449" spans="1:87" s="386" customFormat="1" ht="58.5" customHeight="1">
      <c r="A1449" s="1701"/>
      <c r="B1449" s="1712"/>
      <c r="C1449" s="2204"/>
      <c r="D1449" s="1743"/>
      <c r="E1449" s="2204"/>
      <c r="F1449" s="2204"/>
      <c r="G1449" s="176"/>
      <c r="H1449" s="2195"/>
      <c r="I1449" s="1571"/>
      <c r="J1449" s="197"/>
      <c r="K1449" s="2177" t="s">
        <v>1863</v>
      </c>
      <c r="L1449" s="2182"/>
      <c r="M1449" s="852"/>
      <c r="N1449" s="814"/>
      <c r="O1449" s="815"/>
      <c r="P1449" s="816"/>
      <c r="Q1449" s="814"/>
      <c r="R1449" s="815"/>
      <c r="S1449" s="816"/>
      <c r="T1449" s="814"/>
      <c r="U1449" s="815"/>
      <c r="V1449" s="816"/>
      <c r="W1449" s="814"/>
      <c r="X1449" s="815"/>
      <c r="Y1449" s="842"/>
      <c r="Z1449" s="2160"/>
      <c r="AA1449" s="847"/>
      <c r="AB1449" s="848"/>
      <c r="AC1449" s="2089"/>
      <c r="AD1449" s="1841"/>
      <c r="AE1449" s="1317"/>
      <c r="AF1449" s="1362"/>
      <c r="AG1449" s="1318"/>
      <c r="AH1449" s="1318"/>
      <c r="AI1449" s="1318"/>
      <c r="AJ1449" s="1318"/>
      <c r="AK1449" s="1318"/>
      <c r="AL1449" s="1318"/>
      <c r="AM1449" s="1318"/>
      <c r="AN1449" s="1318"/>
      <c r="AO1449" s="1318"/>
      <c r="AP1449" s="1318"/>
      <c r="AQ1449" s="1318"/>
      <c r="AR1449" s="1318"/>
      <c r="AS1449" s="1318"/>
      <c r="AT1449" s="1318"/>
      <c r="AU1449" s="1318"/>
      <c r="AV1449" s="1318"/>
      <c r="AW1449" s="1318"/>
      <c r="AX1449" s="1318"/>
      <c r="AY1449" s="1318"/>
      <c r="AZ1449" s="1318"/>
      <c r="BA1449" s="1318"/>
      <c r="BB1449" s="1318"/>
      <c r="BC1449" s="1318"/>
      <c r="BD1449" s="1318"/>
      <c r="BE1449" s="1318"/>
      <c r="BF1449" s="1318"/>
      <c r="BG1449" s="1318"/>
      <c r="BH1449" s="1318"/>
      <c r="BI1449" s="1318"/>
      <c r="BJ1449" s="1318"/>
      <c r="BK1449" s="1318"/>
      <c r="BL1449" s="1318"/>
      <c r="BM1449" s="1318"/>
      <c r="BN1449" s="1318"/>
      <c r="BO1449" s="1318"/>
      <c r="BP1449" s="1318"/>
      <c r="BQ1449" s="1318"/>
      <c r="BR1449" s="1318"/>
      <c r="BS1449" s="1318"/>
      <c r="BT1449" s="1318"/>
      <c r="BU1449" s="1318"/>
      <c r="BV1449" s="1318"/>
      <c r="BW1449" s="1318"/>
      <c r="BX1449" s="1318"/>
      <c r="BY1449" s="1318"/>
      <c r="BZ1449" s="1318"/>
      <c r="CA1449" s="1318"/>
      <c r="CB1449" s="1318"/>
      <c r="CC1449" s="1318"/>
      <c r="CD1449" s="1318"/>
      <c r="CE1449" s="1318"/>
      <c r="CF1449" s="1318"/>
      <c r="CG1449" s="1318"/>
      <c r="CH1449" s="1378">
        <f t="shared" si="37"/>
        <v>0</v>
      </c>
      <c r="CI1449" s="1366"/>
    </row>
    <row r="1450" spans="1:87" s="386" customFormat="1" ht="17.25" customHeight="1">
      <c r="A1450" s="1701"/>
      <c r="B1450" s="1712"/>
      <c r="C1450" s="2204"/>
      <c r="D1450" s="2204"/>
      <c r="E1450" s="2204"/>
      <c r="F1450" s="2204"/>
      <c r="G1450" s="176"/>
      <c r="H1450" s="1666"/>
      <c r="I1450" s="1571"/>
      <c r="J1450" s="197"/>
      <c r="K1450" s="2189"/>
      <c r="L1450" s="2153"/>
      <c r="M1450" s="159"/>
      <c r="N1450" s="817"/>
      <c r="O1450" s="818"/>
      <c r="P1450" s="819"/>
      <c r="Q1450" s="817"/>
      <c r="R1450" s="818"/>
      <c r="S1450" s="819"/>
      <c r="T1450" s="817"/>
      <c r="U1450" s="818"/>
      <c r="V1450" s="819"/>
      <c r="W1450" s="817"/>
      <c r="X1450" s="818"/>
      <c r="Y1450" s="820"/>
      <c r="Z1450" s="2160"/>
      <c r="AA1450" s="847"/>
      <c r="AB1450" s="848"/>
      <c r="AC1450" s="2089"/>
      <c r="AD1450" s="1841"/>
      <c r="AE1450" s="1317"/>
      <c r="AF1450" s="1362"/>
      <c r="AG1450" s="1318"/>
      <c r="AH1450" s="1318"/>
      <c r="AI1450" s="1318"/>
      <c r="AJ1450" s="1318"/>
      <c r="AK1450" s="1318"/>
      <c r="AL1450" s="1318"/>
      <c r="AM1450" s="1318"/>
      <c r="AN1450" s="1318"/>
      <c r="AO1450" s="1318"/>
      <c r="AP1450" s="1318"/>
      <c r="AQ1450" s="1318"/>
      <c r="AR1450" s="1318"/>
      <c r="AS1450" s="1318"/>
      <c r="AT1450" s="1318"/>
      <c r="AU1450" s="1318"/>
      <c r="AV1450" s="1318"/>
      <c r="AW1450" s="1318"/>
      <c r="AX1450" s="1318"/>
      <c r="AY1450" s="1318"/>
      <c r="AZ1450" s="1318"/>
      <c r="BA1450" s="1318"/>
      <c r="BB1450" s="1318"/>
      <c r="BC1450" s="1318"/>
      <c r="BD1450" s="1318"/>
      <c r="BE1450" s="1318"/>
      <c r="BF1450" s="1318"/>
      <c r="BG1450" s="1318"/>
      <c r="BH1450" s="1318"/>
      <c r="BI1450" s="1318"/>
      <c r="BJ1450" s="1318"/>
      <c r="BK1450" s="1318"/>
      <c r="BL1450" s="1318"/>
      <c r="BM1450" s="1318"/>
      <c r="BN1450" s="1318"/>
      <c r="BO1450" s="1318"/>
      <c r="BP1450" s="1318"/>
      <c r="BQ1450" s="1318"/>
      <c r="BR1450" s="1318"/>
      <c r="BS1450" s="1318"/>
      <c r="BT1450" s="1318"/>
      <c r="BU1450" s="1318"/>
      <c r="BV1450" s="1318"/>
      <c r="BW1450" s="1318"/>
      <c r="BX1450" s="1318"/>
      <c r="BY1450" s="1318"/>
      <c r="BZ1450" s="1318"/>
      <c r="CA1450" s="1318"/>
      <c r="CB1450" s="1318"/>
      <c r="CC1450" s="1318"/>
      <c r="CD1450" s="1318"/>
      <c r="CE1450" s="1318"/>
      <c r="CF1450" s="1318"/>
      <c r="CG1450" s="1318"/>
      <c r="CH1450" s="1378">
        <f t="shared" si="37"/>
        <v>0</v>
      </c>
      <c r="CI1450" s="1366"/>
    </row>
    <row r="1451" spans="1:87" s="386" customFormat="1" ht="43.5" customHeight="1" thickBot="1">
      <c r="A1451" s="2400"/>
      <c r="B1451" s="3117" t="s">
        <v>2487</v>
      </c>
      <c r="C1451" s="3117"/>
      <c r="D1451" s="3117"/>
      <c r="E1451" s="3117"/>
      <c r="F1451" s="3117"/>
      <c r="G1451" s="3117"/>
      <c r="H1451" s="3117"/>
      <c r="I1451" s="3117"/>
      <c r="J1451" s="3117"/>
      <c r="K1451" s="3117"/>
      <c r="L1451" s="3117"/>
      <c r="M1451" s="3117"/>
      <c r="N1451" s="3117"/>
      <c r="O1451" s="3117"/>
      <c r="P1451" s="3117"/>
      <c r="Q1451" s="3117"/>
      <c r="R1451" s="3117"/>
      <c r="S1451" s="3117"/>
      <c r="T1451" s="3117"/>
      <c r="U1451" s="3117"/>
      <c r="V1451" s="3117"/>
      <c r="W1451" s="3117"/>
      <c r="X1451" s="3117"/>
      <c r="Y1451" s="3117"/>
      <c r="Z1451" s="3117"/>
      <c r="AA1451" s="3118"/>
      <c r="AB1451" s="2590"/>
      <c r="AC1451" s="2591"/>
      <c r="AD1451" s="2592">
        <f>SUM(AD1390:AD1450)</f>
        <v>2234000</v>
      </c>
      <c r="AE1451" s="1317"/>
      <c r="AF1451" s="1362"/>
      <c r="AG1451" s="1318"/>
      <c r="AH1451" s="1318"/>
      <c r="AI1451" s="1318"/>
      <c r="AJ1451" s="1318"/>
      <c r="AK1451" s="1318"/>
      <c r="AL1451" s="1318"/>
      <c r="AM1451" s="1318"/>
      <c r="AN1451" s="1318"/>
      <c r="AO1451" s="1318"/>
      <c r="AP1451" s="1318"/>
      <c r="AQ1451" s="1318"/>
      <c r="AR1451" s="1318"/>
      <c r="AS1451" s="1318"/>
      <c r="AT1451" s="1318"/>
      <c r="AU1451" s="1318"/>
      <c r="AV1451" s="1318"/>
      <c r="AW1451" s="1318"/>
      <c r="AX1451" s="1318"/>
      <c r="AY1451" s="1318"/>
      <c r="AZ1451" s="1318"/>
      <c r="BA1451" s="1318"/>
      <c r="BB1451" s="1318"/>
      <c r="BC1451" s="1318"/>
      <c r="BD1451" s="1318"/>
      <c r="BE1451" s="1318"/>
      <c r="BF1451" s="1318"/>
      <c r="BG1451" s="1318"/>
      <c r="BH1451" s="1318"/>
      <c r="BI1451" s="1318"/>
      <c r="BJ1451" s="1318"/>
      <c r="BK1451" s="1318"/>
      <c r="BL1451" s="1318"/>
      <c r="BM1451" s="1318"/>
      <c r="BN1451" s="1318"/>
      <c r="BO1451" s="1318"/>
      <c r="BP1451" s="1318"/>
      <c r="BQ1451" s="1318"/>
      <c r="BR1451" s="1318"/>
      <c r="BS1451" s="1318"/>
      <c r="BT1451" s="1318"/>
      <c r="BU1451" s="1318"/>
      <c r="BV1451" s="1318"/>
      <c r="BW1451" s="1318"/>
      <c r="BX1451" s="1318"/>
      <c r="BY1451" s="1318"/>
      <c r="BZ1451" s="1318"/>
      <c r="CA1451" s="1318"/>
      <c r="CB1451" s="1318"/>
      <c r="CC1451" s="1318"/>
      <c r="CD1451" s="1318"/>
      <c r="CE1451" s="1318"/>
      <c r="CF1451" s="1318"/>
      <c r="CG1451" s="1318"/>
      <c r="CH1451" s="1378">
        <f t="shared" si="37"/>
        <v>0</v>
      </c>
      <c r="CI1451" s="1366"/>
    </row>
    <row r="1452" spans="1:87" s="386" customFormat="1" ht="49.5" customHeight="1">
      <c r="A1452" s="1701">
        <v>34</v>
      </c>
      <c r="B1452" s="2136">
        <v>2</v>
      </c>
      <c r="C1452" s="3088" t="s">
        <v>1864</v>
      </c>
      <c r="D1452" s="132" t="s">
        <v>622</v>
      </c>
      <c r="E1452" s="3088" t="s">
        <v>1865</v>
      </c>
      <c r="F1452" s="3088" t="s">
        <v>1866</v>
      </c>
      <c r="G1452" s="3129" t="s">
        <v>1386</v>
      </c>
      <c r="H1452" s="2195" t="s">
        <v>2580</v>
      </c>
      <c r="I1452" s="1990"/>
      <c r="J1452" s="853"/>
      <c r="K1452" s="3545" t="s">
        <v>1867</v>
      </c>
      <c r="L1452" s="1940"/>
      <c r="M1452" s="2158"/>
      <c r="N1452" s="854"/>
      <c r="O1452" s="855"/>
      <c r="P1452" s="856"/>
      <c r="Q1452" s="857"/>
      <c r="R1452" s="855"/>
      <c r="S1452" s="856"/>
      <c r="T1452" s="857"/>
      <c r="U1452" s="858"/>
      <c r="V1452" s="856"/>
      <c r="W1452" s="859"/>
      <c r="X1452" s="858"/>
      <c r="Y1452" s="855"/>
      <c r="Z1452" s="2208"/>
      <c r="AA1452" s="847"/>
      <c r="AB1452" s="848"/>
      <c r="AC1452" s="2089"/>
      <c r="AD1452" s="1841"/>
      <c r="AE1452" s="1317"/>
      <c r="AF1452" s="1362"/>
      <c r="AG1452" s="1318"/>
      <c r="AH1452" s="1318"/>
      <c r="AI1452" s="1318"/>
      <c r="AJ1452" s="1318"/>
      <c r="AK1452" s="1318"/>
      <c r="AL1452" s="1318"/>
      <c r="AM1452" s="1318"/>
      <c r="AN1452" s="1318"/>
      <c r="AO1452" s="1318"/>
      <c r="AP1452" s="1318"/>
      <c r="AQ1452" s="1318"/>
      <c r="AR1452" s="1318"/>
      <c r="AS1452" s="1318"/>
      <c r="AT1452" s="1318"/>
      <c r="AU1452" s="1318"/>
      <c r="AV1452" s="1318"/>
      <c r="AW1452" s="1318"/>
      <c r="AX1452" s="1318"/>
      <c r="AY1452" s="1318"/>
      <c r="AZ1452" s="1318"/>
      <c r="BA1452" s="1318"/>
      <c r="BB1452" s="1318"/>
      <c r="BC1452" s="1318"/>
      <c r="BD1452" s="1318"/>
      <c r="BE1452" s="1318"/>
      <c r="BF1452" s="1318"/>
      <c r="BG1452" s="1318"/>
      <c r="BH1452" s="1318"/>
      <c r="BI1452" s="1318"/>
      <c r="BJ1452" s="1318"/>
      <c r="BK1452" s="1318"/>
      <c r="BL1452" s="1318"/>
      <c r="BM1452" s="1318"/>
      <c r="BN1452" s="1318"/>
      <c r="BO1452" s="1318"/>
      <c r="BP1452" s="1318"/>
      <c r="BQ1452" s="1318"/>
      <c r="BR1452" s="1318"/>
      <c r="BS1452" s="1318"/>
      <c r="BT1452" s="1318"/>
      <c r="BU1452" s="1318"/>
      <c r="BV1452" s="1318"/>
      <c r="BW1452" s="1318"/>
      <c r="BX1452" s="1318"/>
      <c r="BY1452" s="1318"/>
      <c r="BZ1452" s="1318"/>
      <c r="CA1452" s="1318"/>
      <c r="CB1452" s="1318"/>
      <c r="CC1452" s="1318"/>
      <c r="CD1452" s="1318"/>
      <c r="CE1452" s="1318"/>
      <c r="CF1452" s="1318"/>
      <c r="CG1452" s="1318"/>
      <c r="CH1452" s="1378">
        <f t="shared" si="37"/>
        <v>0</v>
      </c>
      <c r="CI1452" s="1366"/>
    </row>
    <row r="1453" spans="1:87" s="386" customFormat="1" ht="24.95" customHeight="1">
      <c r="A1453" s="1701"/>
      <c r="B1453" s="2136"/>
      <c r="C1453" s="3085"/>
      <c r="D1453" s="3085" t="s">
        <v>1868</v>
      </c>
      <c r="E1453" s="3085"/>
      <c r="F1453" s="3085"/>
      <c r="G1453" s="3130"/>
      <c r="H1453" s="3096" t="s">
        <v>2581</v>
      </c>
      <c r="I1453" s="1990"/>
      <c r="J1453" s="853"/>
      <c r="K1453" s="3546"/>
      <c r="L1453" s="2198"/>
      <c r="M1453" s="2143"/>
      <c r="N1453" s="860"/>
      <c r="O1453" s="820"/>
      <c r="P1453" s="819"/>
      <c r="Q1453" s="861"/>
      <c r="R1453" s="820"/>
      <c r="S1453" s="819"/>
      <c r="T1453" s="861"/>
      <c r="U1453" s="820"/>
      <c r="V1453" s="819"/>
      <c r="W1453" s="861"/>
      <c r="X1453" s="820"/>
      <c r="Y1453" s="820"/>
      <c r="Z1453" s="2160"/>
      <c r="AA1453" s="847"/>
      <c r="AB1453" s="848"/>
      <c r="AC1453" s="2089"/>
      <c r="AD1453" s="1841"/>
      <c r="AE1453" s="1317"/>
      <c r="AF1453" s="1362"/>
      <c r="AG1453" s="1318"/>
      <c r="AH1453" s="1318"/>
      <c r="AI1453" s="1318"/>
      <c r="AJ1453" s="1318"/>
      <c r="AK1453" s="1318"/>
      <c r="AL1453" s="1318"/>
      <c r="AM1453" s="1318"/>
      <c r="AN1453" s="1318"/>
      <c r="AO1453" s="1318"/>
      <c r="AP1453" s="1318"/>
      <c r="AQ1453" s="1318"/>
      <c r="AR1453" s="1318"/>
      <c r="AS1453" s="1318"/>
      <c r="AT1453" s="1318"/>
      <c r="AU1453" s="1318"/>
      <c r="AV1453" s="1318"/>
      <c r="AW1453" s="1318"/>
      <c r="AX1453" s="1318"/>
      <c r="AY1453" s="1318"/>
      <c r="AZ1453" s="1318"/>
      <c r="BA1453" s="1318"/>
      <c r="BB1453" s="1318"/>
      <c r="BC1453" s="1318"/>
      <c r="BD1453" s="1318"/>
      <c r="BE1453" s="1318"/>
      <c r="BF1453" s="1318"/>
      <c r="BG1453" s="1318"/>
      <c r="BH1453" s="1318"/>
      <c r="BI1453" s="1318"/>
      <c r="BJ1453" s="1318"/>
      <c r="BK1453" s="1318"/>
      <c r="BL1453" s="1318"/>
      <c r="BM1453" s="1318"/>
      <c r="BN1453" s="1318"/>
      <c r="BO1453" s="1318"/>
      <c r="BP1453" s="1318"/>
      <c r="BQ1453" s="1318"/>
      <c r="BR1453" s="1318"/>
      <c r="BS1453" s="1318"/>
      <c r="BT1453" s="1318"/>
      <c r="BU1453" s="1318"/>
      <c r="BV1453" s="1318"/>
      <c r="BW1453" s="1318"/>
      <c r="BX1453" s="1318"/>
      <c r="BY1453" s="1318"/>
      <c r="BZ1453" s="1318"/>
      <c r="CA1453" s="1318"/>
      <c r="CB1453" s="1318"/>
      <c r="CC1453" s="1318"/>
      <c r="CD1453" s="1318"/>
      <c r="CE1453" s="1318"/>
      <c r="CF1453" s="1318"/>
      <c r="CG1453" s="1318"/>
      <c r="CH1453" s="1378">
        <f t="shared" si="37"/>
        <v>0</v>
      </c>
      <c r="CI1453" s="1366"/>
    </row>
    <row r="1454" spans="1:87" s="386" customFormat="1" ht="38.25" customHeight="1">
      <c r="A1454" s="1701"/>
      <c r="B1454" s="2136"/>
      <c r="C1454" s="3085"/>
      <c r="D1454" s="3085"/>
      <c r="E1454" s="3085"/>
      <c r="F1454" s="3085"/>
      <c r="G1454" s="3130"/>
      <c r="H1454" s="3096"/>
      <c r="I1454" s="1990"/>
      <c r="J1454" s="853"/>
      <c r="K1454" s="3546"/>
      <c r="L1454" s="2198"/>
      <c r="M1454" s="2143"/>
      <c r="N1454" s="860"/>
      <c r="O1454" s="820"/>
      <c r="P1454" s="819"/>
      <c r="Q1454" s="861"/>
      <c r="R1454" s="820"/>
      <c r="S1454" s="819"/>
      <c r="T1454" s="861"/>
      <c r="U1454" s="820"/>
      <c r="V1454" s="819"/>
      <c r="W1454" s="861"/>
      <c r="X1454" s="820"/>
      <c r="Y1454" s="820"/>
      <c r="Z1454" s="2160"/>
      <c r="AA1454" s="847"/>
      <c r="AB1454" s="848"/>
      <c r="AC1454" s="2089"/>
      <c r="AD1454" s="1841"/>
      <c r="AE1454" s="1317"/>
      <c r="AF1454" s="1362"/>
      <c r="AG1454" s="1318"/>
      <c r="AH1454" s="1318"/>
      <c r="AI1454" s="1318"/>
      <c r="AJ1454" s="1318"/>
      <c r="AK1454" s="1318"/>
      <c r="AL1454" s="1318"/>
      <c r="AM1454" s="1318"/>
      <c r="AN1454" s="1318"/>
      <c r="AO1454" s="1318"/>
      <c r="AP1454" s="1318"/>
      <c r="AQ1454" s="1318"/>
      <c r="AR1454" s="1318"/>
      <c r="AS1454" s="1318"/>
      <c r="AT1454" s="1318"/>
      <c r="AU1454" s="1318"/>
      <c r="AV1454" s="1318"/>
      <c r="AW1454" s="1318"/>
      <c r="AX1454" s="1318"/>
      <c r="AY1454" s="1318"/>
      <c r="AZ1454" s="1318"/>
      <c r="BA1454" s="1318"/>
      <c r="BB1454" s="1318"/>
      <c r="BC1454" s="1318"/>
      <c r="BD1454" s="1318"/>
      <c r="BE1454" s="1318"/>
      <c r="BF1454" s="1318"/>
      <c r="BG1454" s="1318"/>
      <c r="BH1454" s="1318"/>
      <c r="BI1454" s="1318"/>
      <c r="BJ1454" s="1318"/>
      <c r="BK1454" s="1318"/>
      <c r="BL1454" s="1318"/>
      <c r="BM1454" s="1318"/>
      <c r="BN1454" s="1318"/>
      <c r="BO1454" s="1318"/>
      <c r="BP1454" s="1318"/>
      <c r="BQ1454" s="1318"/>
      <c r="BR1454" s="1318"/>
      <c r="BS1454" s="1318"/>
      <c r="BT1454" s="1318"/>
      <c r="BU1454" s="1318"/>
      <c r="BV1454" s="1318"/>
      <c r="BW1454" s="1318"/>
      <c r="BX1454" s="1318"/>
      <c r="BY1454" s="1318"/>
      <c r="BZ1454" s="1318"/>
      <c r="CA1454" s="1318"/>
      <c r="CB1454" s="1318"/>
      <c r="CC1454" s="1318"/>
      <c r="CD1454" s="1318"/>
      <c r="CE1454" s="1318"/>
      <c r="CF1454" s="1318"/>
      <c r="CG1454" s="1318"/>
      <c r="CH1454" s="1378">
        <f t="shared" si="37"/>
        <v>0</v>
      </c>
      <c r="CI1454" s="1366"/>
    </row>
    <row r="1455" spans="1:87" s="386" customFormat="1" ht="24.95" customHeight="1">
      <c r="A1455" s="1701"/>
      <c r="B1455" s="2136"/>
      <c r="C1455" s="3085"/>
      <c r="D1455" s="3085"/>
      <c r="E1455" s="2322"/>
      <c r="F1455" s="3085"/>
      <c r="G1455" s="652"/>
      <c r="H1455" s="3096"/>
      <c r="I1455" s="1990">
        <v>277</v>
      </c>
      <c r="J1455" s="853">
        <v>11</v>
      </c>
      <c r="K1455" s="3536" t="s">
        <v>1869</v>
      </c>
      <c r="L1455" s="3538" t="s">
        <v>1870</v>
      </c>
      <c r="M1455" s="3106" t="s">
        <v>1871</v>
      </c>
      <c r="N1455" s="862"/>
      <c r="O1455" s="842"/>
      <c r="P1455" s="816"/>
      <c r="Q1455" s="863"/>
      <c r="R1455" s="842"/>
      <c r="S1455" s="816"/>
      <c r="T1455" s="863"/>
      <c r="U1455" s="842"/>
      <c r="V1455" s="816"/>
      <c r="W1455" s="863"/>
      <c r="X1455" s="842"/>
      <c r="Y1455" s="842"/>
      <c r="Z1455" s="2160"/>
      <c r="AA1455" s="847"/>
      <c r="AB1455" s="848"/>
      <c r="AC1455" s="2089"/>
      <c r="AD1455" s="1841"/>
      <c r="AE1455" s="1317"/>
      <c r="AF1455" s="1362"/>
      <c r="AG1455" s="1318"/>
      <c r="AH1455" s="1318"/>
      <c r="AI1455" s="1318"/>
      <c r="AJ1455" s="1318"/>
      <c r="AK1455" s="1318"/>
      <c r="AL1455" s="1318"/>
      <c r="AM1455" s="1318"/>
      <c r="AN1455" s="1318"/>
      <c r="AO1455" s="1318"/>
      <c r="AP1455" s="1318"/>
      <c r="AQ1455" s="1318"/>
      <c r="AR1455" s="1318"/>
      <c r="AS1455" s="1318"/>
      <c r="AT1455" s="1318"/>
      <c r="AU1455" s="1318"/>
      <c r="AV1455" s="1318"/>
      <c r="AW1455" s="1318"/>
      <c r="AX1455" s="1318"/>
      <c r="AY1455" s="1318"/>
      <c r="AZ1455" s="1318"/>
      <c r="BA1455" s="1318"/>
      <c r="BB1455" s="1318"/>
      <c r="BC1455" s="1318"/>
      <c r="BD1455" s="1318"/>
      <c r="BE1455" s="1318"/>
      <c r="BF1455" s="1318"/>
      <c r="BG1455" s="1318"/>
      <c r="BH1455" s="1318"/>
      <c r="BI1455" s="1318"/>
      <c r="BJ1455" s="1318"/>
      <c r="BK1455" s="1318"/>
      <c r="BL1455" s="1318"/>
      <c r="BM1455" s="1318"/>
      <c r="BN1455" s="1318"/>
      <c r="BO1455" s="1318"/>
      <c r="BP1455" s="1318"/>
      <c r="BQ1455" s="1318"/>
      <c r="BR1455" s="1318"/>
      <c r="BS1455" s="1318"/>
      <c r="BT1455" s="1318"/>
      <c r="BU1455" s="1318"/>
      <c r="BV1455" s="1318"/>
      <c r="BW1455" s="1318"/>
      <c r="BX1455" s="1318"/>
      <c r="BY1455" s="1318"/>
      <c r="BZ1455" s="1318"/>
      <c r="CA1455" s="1318"/>
      <c r="CB1455" s="1318"/>
      <c r="CC1455" s="1318"/>
      <c r="CD1455" s="1318"/>
      <c r="CE1455" s="1318"/>
      <c r="CF1455" s="1318"/>
      <c r="CG1455" s="1318"/>
      <c r="CH1455" s="1378">
        <f t="shared" si="37"/>
        <v>0</v>
      </c>
      <c r="CI1455" s="1366"/>
    </row>
    <row r="1456" spans="1:87" s="386" customFormat="1" ht="44.25" customHeight="1">
      <c r="A1456" s="1701"/>
      <c r="B1456" s="2136"/>
      <c r="C1456" s="3085"/>
      <c r="D1456" s="3085"/>
      <c r="E1456" s="3542" t="s">
        <v>1872</v>
      </c>
      <c r="F1456" s="3085"/>
      <c r="G1456" s="652"/>
      <c r="H1456" s="3096"/>
      <c r="I1456" s="1990"/>
      <c r="J1456" s="853"/>
      <c r="K1456" s="3536"/>
      <c r="L1456" s="3538"/>
      <c r="M1456" s="3106"/>
      <c r="N1456" s="862"/>
      <c r="O1456" s="842"/>
      <c r="P1456" s="816"/>
      <c r="Q1456" s="863"/>
      <c r="R1456" s="842"/>
      <c r="S1456" s="816"/>
      <c r="T1456" s="863"/>
      <c r="U1456" s="842"/>
      <c r="V1456" s="816"/>
      <c r="W1456" s="863"/>
      <c r="X1456" s="842"/>
      <c r="Y1456" s="842"/>
      <c r="Z1456" s="2160"/>
      <c r="AA1456" s="847"/>
      <c r="AB1456" s="848"/>
      <c r="AC1456" s="2089"/>
      <c r="AD1456" s="1841"/>
      <c r="AE1456" s="1317"/>
      <c r="AF1456" s="1362"/>
      <c r="AG1456" s="1318"/>
      <c r="AH1456" s="1318"/>
      <c r="AI1456" s="1318"/>
      <c r="AJ1456" s="1318"/>
      <c r="AK1456" s="1318"/>
      <c r="AL1456" s="1318"/>
      <c r="AM1456" s="1318"/>
      <c r="AN1456" s="1318"/>
      <c r="AO1456" s="1318"/>
      <c r="AP1456" s="1318"/>
      <c r="AQ1456" s="1318"/>
      <c r="AR1456" s="1318"/>
      <c r="AS1456" s="1318"/>
      <c r="AT1456" s="1318"/>
      <c r="AU1456" s="1318"/>
      <c r="AV1456" s="1318"/>
      <c r="AW1456" s="1318"/>
      <c r="AX1456" s="1318"/>
      <c r="AY1456" s="1318"/>
      <c r="AZ1456" s="1318"/>
      <c r="BA1456" s="1318"/>
      <c r="BB1456" s="1318"/>
      <c r="BC1456" s="1318"/>
      <c r="BD1456" s="1318"/>
      <c r="BE1456" s="1318"/>
      <c r="BF1456" s="1318"/>
      <c r="BG1456" s="1318"/>
      <c r="BH1456" s="1318"/>
      <c r="BI1456" s="1318"/>
      <c r="BJ1456" s="1318"/>
      <c r="BK1456" s="1318"/>
      <c r="BL1456" s="1318"/>
      <c r="BM1456" s="1318"/>
      <c r="BN1456" s="1318"/>
      <c r="BO1456" s="1318"/>
      <c r="BP1456" s="1318"/>
      <c r="BQ1456" s="1318"/>
      <c r="BR1456" s="1318"/>
      <c r="BS1456" s="1318"/>
      <c r="BT1456" s="1318"/>
      <c r="BU1456" s="1318"/>
      <c r="BV1456" s="1318"/>
      <c r="BW1456" s="1318"/>
      <c r="BX1456" s="1318"/>
      <c r="BY1456" s="1318"/>
      <c r="BZ1456" s="1318"/>
      <c r="CA1456" s="1318"/>
      <c r="CB1456" s="1318"/>
      <c r="CC1456" s="1318"/>
      <c r="CD1456" s="1318"/>
      <c r="CE1456" s="1318"/>
      <c r="CF1456" s="1318"/>
      <c r="CG1456" s="1318"/>
      <c r="CH1456" s="1378">
        <f t="shared" si="37"/>
        <v>0</v>
      </c>
      <c r="CI1456" s="1366"/>
    </row>
    <row r="1457" spans="1:87" s="386" customFormat="1" ht="28.5" customHeight="1">
      <c r="A1457" s="1701"/>
      <c r="B1457" s="2136"/>
      <c r="C1457" s="3085"/>
      <c r="D1457" s="3085"/>
      <c r="E1457" s="3542"/>
      <c r="F1457" s="3085"/>
      <c r="G1457" s="652"/>
      <c r="H1457" s="3096"/>
      <c r="I1457" s="1990"/>
      <c r="J1457" s="853"/>
      <c r="K1457" s="3536"/>
      <c r="L1457" s="3538"/>
      <c r="M1457" s="3106"/>
      <c r="N1457" s="862"/>
      <c r="O1457" s="842"/>
      <c r="P1457" s="816"/>
      <c r="Q1457" s="863"/>
      <c r="R1457" s="842"/>
      <c r="S1457" s="816"/>
      <c r="T1457" s="863"/>
      <c r="U1457" s="842"/>
      <c r="V1457" s="816"/>
      <c r="W1457" s="863"/>
      <c r="X1457" s="842"/>
      <c r="Y1457" s="842"/>
      <c r="Z1457" s="2160"/>
      <c r="AA1457" s="847"/>
      <c r="AB1457" s="848"/>
      <c r="AC1457" s="2089"/>
      <c r="AD1457" s="1841"/>
      <c r="AE1457" s="1317"/>
      <c r="AF1457" s="1362"/>
      <c r="AG1457" s="1318"/>
      <c r="AH1457" s="1318"/>
      <c r="AI1457" s="1318"/>
      <c r="AJ1457" s="1318"/>
      <c r="AK1457" s="1318"/>
      <c r="AL1457" s="1318"/>
      <c r="AM1457" s="1318"/>
      <c r="AN1457" s="1318"/>
      <c r="AO1457" s="1318"/>
      <c r="AP1457" s="1318"/>
      <c r="AQ1457" s="1318"/>
      <c r="AR1457" s="1318"/>
      <c r="AS1457" s="1318"/>
      <c r="AT1457" s="1318"/>
      <c r="AU1457" s="1318"/>
      <c r="AV1457" s="1318"/>
      <c r="AW1457" s="1318"/>
      <c r="AX1457" s="1318"/>
      <c r="AY1457" s="1318"/>
      <c r="AZ1457" s="1318"/>
      <c r="BA1457" s="1318"/>
      <c r="BB1457" s="1318"/>
      <c r="BC1457" s="1318"/>
      <c r="BD1457" s="1318"/>
      <c r="BE1457" s="1318"/>
      <c r="BF1457" s="1318"/>
      <c r="BG1457" s="1318"/>
      <c r="BH1457" s="1318"/>
      <c r="BI1457" s="1318"/>
      <c r="BJ1457" s="1318"/>
      <c r="BK1457" s="1318"/>
      <c r="BL1457" s="1318"/>
      <c r="BM1457" s="1318"/>
      <c r="BN1457" s="1318"/>
      <c r="BO1457" s="1318"/>
      <c r="BP1457" s="1318"/>
      <c r="BQ1457" s="1318"/>
      <c r="BR1457" s="1318"/>
      <c r="BS1457" s="1318"/>
      <c r="BT1457" s="1318"/>
      <c r="BU1457" s="1318"/>
      <c r="BV1457" s="1318"/>
      <c r="BW1457" s="1318"/>
      <c r="BX1457" s="1318"/>
      <c r="BY1457" s="1318"/>
      <c r="BZ1457" s="1318"/>
      <c r="CA1457" s="1318"/>
      <c r="CB1457" s="1318"/>
      <c r="CC1457" s="1318"/>
      <c r="CD1457" s="1318"/>
      <c r="CE1457" s="1318"/>
      <c r="CF1457" s="1318"/>
      <c r="CG1457" s="1318"/>
      <c r="CH1457" s="1378">
        <f t="shared" si="37"/>
        <v>0</v>
      </c>
      <c r="CI1457" s="1366"/>
    </row>
    <row r="1458" spans="1:87" s="386" customFormat="1" ht="24.95" customHeight="1">
      <c r="A1458" s="1701"/>
      <c r="B1458" s="2136"/>
      <c r="C1458" s="3085"/>
      <c r="D1458" s="3543" t="s">
        <v>631</v>
      </c>
      <c r="E1458" s="3542"/>
      <c r="F1458" s="3085"/>
      <c r="G1458" s="549"/>
      <c r="H1458" s="1666"/>
      <c r="I1458" s="1990"/>
      <c r="J1458" s="853"/>
      <c r="K1458" s="3539" t="s">
        <v>1873</v>
      </c>
      <c r="L1458" s="3538"/>
      <c r="M1458" s="3106"/>
      <c r="N1458" s="862"/>
      <c r="O1458" s="842"/>
      <c r="P1458" s="816"/>
      <c r="Q1458" s="863"/>
      <c r="R1458" s="842"/>
      <c r="S1458" s="816"/>
      <c r="T1458" s="863"/>
      <c r="U1458" s="842"/>
      <c r="V1458" s="816"/>
      <c r="W1458" s="863"/>
      <c r="X1458" s="842"/>
      <c r="Y1458" s="842"/>
      <c r="Z1458" s="3544" t="s">
        <v>2634</v>
      </c>
      <c r="AA1458" s="2940">
        <v>414</v>
      </c>
      <c r="AB1458" s="2938">
        <v>4141</v>
      </c>
      <c r="AC1458" s="3443" t="s">
        <v>1874</v>
      </c>
      <c r="AD1458" s="2941">
        <v>700000</v>
      </c>
      <c r="AE1458" s="1317"/>
      <c r="AF1458" s="1362"/>
      <c r="AG1458" s="1318"/>
      <c r="AH1458" s="1318"/>
      <c r="AI1458" s="1318"/>
      <c r="AJ1458" s="1318"/>
      <c r="AK1458" s="1318"/>
      <c r="AL1458" s="1318"/>
      <c r="AM1458" s="1318"/>
      <c r="AN1458" s="1318"/>
      <c r="AO1458" s="1318"/>
      <c r="AP1458" s="1318"/>
      <c r="AQ1458" s="1318"/>
      <c r="AR1458" s="1318"/>
      <c r="AS1458" s="1318"/>
      <c r="AT1458" s="1318"/>
      <c r="AU1458" s="1318"/>
      <c r="AV1458" s="1318"/>
      <c r="AW1458" s="1318"/>
      <c r="AX1458" s="1318"/>
      <c r="AY1458" s="1318"/>
      <c r="AZ1458" s="1318"/>
      <c r="BA1458" s="1328"/>
      <c r="BB1458" s="1318"/>
      <c r="BC1458" s="1318"/>
      <c r="BD1458" s="1318"/>
      <c r="BE1458" s="1318"/>
      <c r="BF1458" s="1318"/>
      <c r="BG1458" s="1318"/>
      <c r="BH1458" s="1318"/>
      <c r="BI1458" s="1318"/>
      <c r="BJ1458" s="1318"/>
      <c r="BK1458" s="1318"/>
      <c r="BL1458" s="1318"/>
      <c r="BM1458" s="1318"/>
      <c r="BN1458" s="1318"/>
      <c r="BO1458" s="1318"/>
      <c r="BP1458" s="1318"/>
      <c r="BQ1458" s="1318"/>
      <c r="BR1458" s="1318"/>
      <c r="BS1458" s="1318"/>
      <c r="BT1458" s="1318"/>
      <c r="BU1458" s="1328">
        <f>+AD1458</f>
        <v>700000</v>
      </c>
      <c r="BV1458" s="1318"/>
      <c r="BW1458" s="1318"/>
      <c r="BX1458" s="1318"/>
      <c r="BY1458" s="1318"/>
      <c r="BZ1458" s="1318"/>
      <c r="CA1458" s="1318"/>
      <c r="CB1458" s="1318"/>
      <c r="CC1458" s="1318"/>
      <c r="CD1458" s="1318"/>
      <c r="CE1458" s="1318"/>
      <c r="CF1458" s="1318"/>
      <c r="CG1458" s="1318"/>
      <c r="CH1458" s="1378">
        <f t="shared" si="37"/>
        <v>700000</v>
      </c>
      <c r="CI1458" s="1366"/>
    </row>
    <row r="1459" spans="1:87" s="386" customFormat="1" ht="24.95" customHeight="1">
      <c r="A1459" s="1701"/>
      <c r="B1459" s="2136"/>
      <c r="C1459" s="3085"/>
      <c r="D1459" s="3085"/>
      <c r="E1459" s="3542"/>
      <c r="F1459" s="3085"/>
      <c r="G1459" s="549"/>
      <c r="H1459" s="2155"/>
      <c r="I1459" s="1990"/>
      <c r="J1459" s="853"/>
      <c r="K1459" s="3539"/>
      <c r="L1459" s="3538"/>
      <c r="M1459" s="3106"/>
      <c r="N1459" s="862"/>
      <c r="O1459" s="842"/>
      <c r="P1459" s="816"/>
      <c r="Q1459" s="863"/>
      <c r="R1459" s="842"/>
      <c r="S1459" s="816"/>
      <c r="T1459" s="863"/>
      <c r="U1459" s="842"/>
      <c r="V1459" s="816"/>
      <c r="W1459" s="863"/>
      <c r="X1459" s="842"/>
      <c r="Y1459" s="842"/>
      <c r="Z1459" s="3544"/>
      <c r="AA1459" s="2942"/>
      <c r="AB1459" s="2943"/>
      <c r="AC1459" s="3443"/>
      <c r="AD1459" s="2944"/>
      <c r="AE1459" s="1317"/>
      <c r="AF1459" s="1362"/>
      <c r="AG1459" s="1318"/>
      <c r="AH1459" s="1318"/>
      <c r="AI1459" s="1318"/>
      <c r="AJ1459" s="1318"/>
      <c r="AK1459" s="1318"/>
      <c r="AL1459" s="1318"/>
      <c r="AM1459" s="1318"/>
      <c r="AN1459" s="1318"/>
      <c r="AO1459" s="1318"/>
      <c r="AP1459" s="1318"/>
      <c r="AQ1459" s="1318"/>
      <c r="AR1459" s="1318"/>
      <c r="AS1459" s="1318"/>
      <c r="AT1459" s="1318"/>
      <c r="AU1459" s="1318"/>
      <c r="AV1459" s="1318"/>
      <c r="AW1459" s="1318"/>
      <c r="AX1459" s="1318"/>
      <c r="AY1459" s="1318"/>
      <c r="AZ1459" s="1318"/>
      <c r="BA1459" s="1318"/>
      <c r="BB1459" s="1318"/>
      <c r="BC1459" s="1318"/>
      <c r="BD1459" s="1318"/>
      <c r="BE1459" s="1318"/>
      <c r="BF1459" s="1318"/>
      <c r="BG1459" s="1318"/>
      <c r="BH1459" s="1318"/>
      <c r="BI1459" s="1318"/>
      <c r="BJ1459" s="1318"/>
      <c r="BK1459" s="1318"/>
      <c r="BL1459" s="1318"/>
      <c r="BM1459" s="1318"/>
      <c r="BN1459" s="1318"/>
      <c r="BO1459" s="1318"/>
      <c r="BP1459" s="1318"/>
      <c r="BQ1459" s="1318"/>
      <c r="BR1459" s="1318"/>
      <c r="BS1459" s="1318"/>
      <c r="BT1459" s="1318"/>
      <c r="BU1459" s="1318"/>
      <c r="BV1459" s="1318"/>
      <c r="BW1459" s="1318"/>
      <c r="BX1459" s="1318"/>
      <c r="BY1459" s="1318"/>
      <c r="BZ1459" s="1318"/>
      <c r="CA1459" s="1318"/>
      <c r="CB1459" s="1318"/>
      <c r="CC1459" s="1318"/>
      <c r="CD1459" s="1318"/>
      <c r="CE1459" s="1318"/>
      <c r="CF1459" s="1318"/>
      <c r="CG1459" s="1318"/>
      <c r="CH1459" s="1378">
        <f t="shared" si="37"/>
        <v>0</v>
      </c>
      <c r="CI1459" s="1366"/>
    </row>
    <row r="1460" spans="1:87" s="386" customFormat="1" ht="36" customHeight="1">
      <c r="A1460" s="1701"/>
      <c r="B1460" s="2136"/>
      <c r="C1460" s="3085"/>
      <c r="D1460" s="3085" t="s">
        <v>1875</v>
      </c>
      <c r="E1460" s="2322"/>
      <c r="F1460" s="3085"/>
      <c r="G1460" s="549"/>
      <c r="H1460" s="2195"/>
      <c r="I1460" s="1990"/>
      <c r="J1460" s="853"/>
      <c r="K1460" s="3539"/>
      <c r="L1460" s="3538"/>
      <c r="M1460" s="2143"/>
      <c r="N1460" s="862"/>
      <c r="O1460" s="842"/>
      <c r="P1460" s="816"/>
      <c r="Q1460" s="863"/>
      <c r="R1460" s="842"/>
      <c r="S1460" s="816"/>
      <c r="T1460" s="863"/>
      <c r="U1460" s="842"/>
      <c r="V1460" s="816"/>
      <c r="W1460" s="863"/>
      <c r="X1460" s="842"/>
      <c r="Y1460" s="842"/>
      <c r="Z1460" s="3544"/>
      <c r="AA1460" s="2942"/>
      <c r="AB1460" s="2943"/>
      <c r="AC1460" s="2945"/>
      <c r="AD1460" s="2944"/>
      <c r="AE1460" s="1317"/>
      <c r="AF1460" s="1362"/>
      <c r="AG1460" s="1318"/>
      <c r="AH1460" s="1318"/>
      <c r="AI1460" s="1318"/>
      <c r="AJ1460" s="1318"/>
      <c r="AK1460" s="1318"/>
      <c r="AL1460" s="1318"/>
      <c r="AM1460" s="1318"/>
      <c r="AN1460" s="1318"/>
      <c r="AO1460" s="1318"/>
      <c r="AP1460" s="1318"/>
      <c r="AQ1460" s="1318"/>
      <c r="AR1460" s="1318"/>
      <c r="AS1460" s="1318"/>
      <c r="AT1460" s="1318"/>
      <c r="AU1460" s="1318"/>
      <c r="AV1460" s="1318"/>
      <c r="AW1460" s="1318"/>
      <c r="AX1460" s="1318"/>
      <c r="AY1460" s="1318"/>
      <c r="AZ1460" s="1318"/>
      <c r="BA1460" s="1318"/>
      <c r="BB1460" s="1318"/>
      <c r="BC1460" s="1318"/>
      <c r="BD1460" s="1318"/>
      <c r="BE1460" s="1318"/>
      <c r="BF1460" s="1318"/>
      <c r="BG1460" s="1318"/>
      <c r="BH1460" s="1318"/>
      <c r="BI1460" s="1318"/>
      <c r="BJ1460" s="1318"/>
      <c r="BK1460" s="1318"/>
      <c r="BL1460" s="1318"/>
      <c r="BM1460" s="1318"/>
      <c r="BN1460" s="1318"/>
      <c r="BO1460" s="1318"/>
      <c r="BP1460" s="1318"/>
      <c r="BQ1460" s="1318"/>
      <c r="BR1460" s="1318"/>
      <c r="BS1460" s="1318"/>
      <c r="BT1460" s="1318"/>
      <c r="BU1460" s="1318"/>
      <c r="BV1460" s="1318"/>
      <c r="BW1460" s="1318"/>
      <c r="BX1460" s="1318"/>
      <c r="BY1460" s="1318"/>
      <c r="BZ1460" s="1318"/>
      <c r="CA1460" s="1318"/>
      <c r="CB1460" s="1318"/>
      <c r="CC1460" s="1318"/>
      <c r="CD1460" s="1318"/>
      <c r="CE1460" s="1318"/>
      <c r="CF1460" s="1318"/>
      <c r="CG1460" s="1318"/>
      <c r="CH1460" s="1378">
        <f t="shared" si="37"/>
        <v>0</v>
      </c>
      <c r="CI1460" s="1366"/>
    </row>
    <row r="1461" spans="1:87" s="386" customFormat="1" ht="39.75" customHeight="1">
      <c r="A1461" s="1701"/>
      <c r="B1461" s="2136"/>
      <c r="C1461" s="3085"/>
      <c r="D1461" s="3085"/>
      <c r="E1461" s="2322"/>
      <c r="F1461" s="3085"/>
      <c r="G1461" s="549"/>
      <c r="H1461" s="3096"/>
      <c r="I1461" s="1990"/>
      <c r="J1461" s="853"/>
      <c r="K1461" s="3539"/>
      <c r="L1461" s="2198"/>
      <c r="M1461" s="2143"/>
      <c r="N1461" s="862"/>
      <c r="O1461" s="842"/>
      <c r="P1461" s="816"/>
      <c r="Q1461" s="863"/>
      <c r="R1461" s="842"/>
      <c r="S1461" s="816"/>
      <c r="T1461" s="863"/>
      <c r="U1461" s="842"/>
      <c r="V1461" s="816"/>
      <c r="W1461" s="863"/>
      <c r="X1461" s="842"/>
      <c r="Y1461" s="842"/>
      <c r="Z1461" s="1215"/>
      <c r="AA1461" s="2942"/>
      <c r="AB1461" s="2943"/>
      <c r="AC1461" s="2945"/>
      <c r="AD1461" s="2944"/>
      <c r="AE1461" s="1317"/>
      <c r="AF1461" s="1362"/>
      <c r="AG1461" s="1318"/>
      <c r="AH1461" s="1318"/>
      <c r="AI1461" s="1318"/>
      <c r="AJ1461" s="1318"/>
      <c r="AK1461" s="1318"/>
      <c r="AL1461" s="1318"/>
      <c r="AM1461" s="1318"/>
      <c r="AN1461" s="1318"/>
      <c r="AO1461" s="1318"/>
      <c r="AP1461" s="1318"/>
      <c r="AQ1461" s="1318"/>
      <c r="AR1461" s="1318"/>
      <c r="AS1461" s="1318"/>
      <c r="AT1461" s="1318"/>
      <c r="AU1461" s="1318"/>
      <c r="AV1461" s="1318"/>
      <c r="AW1461" s="1318"/>
      <c r="AX1461" s="1318"/>
      <c r="AY1461" s="1318"/>
      <c r="AZ1461" s="1318"/>
      <c r="BA1461" s="1318"/>
      <c r="BB1461" s="1318"/>
      <c r="BC1461" s="1318"/>
      <c r="BD1461" s="1318"/>
      <c r="BE1461" s="1318"/>
      <c r="BF1461" s="1318"/>
      <c r="BG1461" s="1318"/>
      <c r="BH1461" s="1318"/>
      <c r="BI1461" s="1318"/>
      <c r="BJ1461" s="1318"/>
      <c r="BK1461" s="1318"/>
      <c r="BL1461" s="1318"/>
      <c r="BM1461" s="1318"/>
      <c r="BN1461" s="1318"/>
      <c r="BO1461" s="1318"/>
      <c r="BP1461" s="1318"/>
      <c r="BQ1461" s="1318"/>
      <c r="BR1461" s="1318"/>
      <c r="BS1461" s="1318"/>
      <c r="BT1461" s="1318"/>
      <c r="BU1461" s="1318"/>
      <c r="BV1461" s="1318"/>
      <c r="BW1461" s="1318"/>
      <c r="BX1461" s="1318"/>
      <c r="BY1461" s="1318"/>
      <c r="BZ1461" s="1318"/>
      <c r="CA1461" s="1318"/>
      <c r="CB1461" s="1318"/>
      <c r="CC1461" s="1318"/>
      <c r="CD1461" s="1318"/>
      <c r="CE1461" s="1318"/>
      <c r="CF1461" s="1318"/>
      <c r="CG1461" s="1318"/>
      <c r="CH1461" s="1378">
        <f t="shared" ref="CH1461:CH1524" si="38">SUM(AE1461:CG1461)</f>
        <v>0</v>
      </c>
      <c r="CI1461" s="1366"/>
    </row>
    <row r="1462" spans="1:87" s="386" customFormat="1" ht="47.25" customHeight="1">
      <c r="A1462" s="1701"/>
      <c r="B1462" s="2136"/>
      <c r="C1462" s="3085"/>
      <c r="D1462" s="3085" t="s">
        <v>1876</v>
      </c>
      <c r="E1462" s="2322"/>
      <c r="F1462" s="3085"/>
      <c r="G1462" s="549"/>
      <c r="H1462" s="3096"/>
      <c r="I1462" s="1990"/>
      <c r="J1462" s="853"/>
      <c r="K1462" s="3539" t="s">
        <v>1877</v>
      </c>
      <c r="L1462" s="2198"/>
      <c r="M1462" s="2143"/>
      <c r="N1462" s="862"/>
      <c r="O1462" s="842"/>
      <c r="P1462" s="816"/>
      <c r="Q1462" s="863"/>
      <c r="R1462" s="842"/>
      <c r="S1462" s="816"/>
      <c r="T1462" s="863"/>
      <c r="U1462" s="842"/>
      <c r="V1462" s="816"/>
      <c r="W1462" s="863"/>
      <c r="X1462" s="842"/>
      <c r="Y1462" s="842"/>
      <c r="Z1462" s="3540" t="s">
        <v>2635</v>
      </c>
      <c r="AA1462" s="2946">
        <v>414</v>
      </c>
      <c r="AB1462" s="2947">
        <v>4141</v>
      </c>
      <c r="AC1462" s="3541" t="s">
        <v>1874</v>
      </c>
      <c r="AD1462" s="2948">
        <v>500000</v>
      </c>
      <c r="AE1462" s="1317"/>
      <c r="AF1462" s="1362"/>
      <c r="AG1462" s="1318"/>
      <c r="AH1462" s="1318"/>
      <c r="AI1462" s="1318"/>
      <c r="AJ1462" s="1318"/>
      <c r="AK1462" s="1318"/>
      <c r="AL1462" s="1318"/>
      <c r="AM1462" s="1318"/>
      <c r="AN1462" s="1318"/>
      <c r="AO1462" s="1318"/>
      <c r="AP1462" s="1318"/>
      <c r="AQ1462" s="1318"/>
      <c r="AR1462" s="1318"/>
      <c r="AS1462" s="1318"/>
      <c r="AT1462" s="1318"/>
      <c r="AU1462" s="1318"/>
      <c r="AV1462" s="1318"/>
      <c r="AW1462" s="1318"/>
      <c r="AX1462" s="1318"/>
      <c r="AY1462" s="1318"/>
      <c r="AZ1462" s="1318"/>
      <c r="BA1462" s="1328"/>
      <c r="BB1462" s="1318"/>
      <c r="BC1462" s="1318"/>
      <c r="BD1462" s="1318"/>
      <c r="BE1462" s="1318"/>
      <c r="BF1462" s="1318"/>
      <c r="BG1462" s="1318"/>
      <c r="BH1462" s="1318"/>
      <c r="BI1462" s="1318"/>
      <c r="BJ1462" s="1318"/>
      <c r="BK1462" s="1318"/>
      <c r="BL1462" s="1318"/>
      <c r="BM1462" s="1318"/>
      <c r="BN1462" s="1318"/>
      <c r="BO1462" s="1318"/>
      <c r="BP1462" s="1318"/>
      <c r="BQ1462" s="1318"/>
      <c r="BR1462" s="1318"/>
      <c r="BS1462" s="1318"/>
      <c r="BT1462" s="1318"/>
      <c r="BU1462" s="1328">
        <f>+AD1462</f>
        <v>500000</v>
      </c>
      <c r="BV1462" s="1318"/>
      <c r="BW1462" s="1318"/>
      <c r="BX1462" s="1318"/>
      <c r="BY1462" s="1318"/>
      <c r="BZ1462" s="1318"/>
      <c r="CA1462" s="1318"/>
      <c r="CB1462" s="1318"/>
      <c r="CC1462" s="1318"/>
      <c r="CD1462" s="1318"/>
      <c r="CE1462" s="1318"/>
      <c r="CF1462" s="1318"/>
      <c r="CG1462" s="1318"/>
      <c r="CH1462" s="1378">
        <f t="shared" si="38"/>
        <v>500000</v>
      </c>
      <c r="CI1462" s="1366"/>
    </row>
    <row r="1463" spans="1:87" s="386" customFormat="1" ht="24.95" customHeight="1">
      <c r="A1463" s="1701"/>
      <c r="B1463" s="2136"/>
      <c r="C1463" s="3085"/>
      <c r="D1463" s="3085"/>
      <c r="E1463" s="2322"/>
      <c r="F1463" s="3085"/>
      <c r="G1463" s="549"/>
      <c r="H1463" s="3096"/>
      <c r="I1463" s="1990"/>
      <c r="J1463" s="853"/>
      <c r="K1463" s="3539"/>
      <c r="L1463" s="2198"/>
      <c r="M1463" s="2143"/>
      <c r="N1463" s="862"/>
      <c r="O1463" s="842"/>
      <c r="P1463" s="816"/>
      <c r="Q1463" s="863"/>
      <c r="R1463" s="842"/>
      <c r="S1463" s="816"/>
      <c r="T1463" s="863"/>
      <c r="U1463" s="842"/>
      <c r="V1463" s="816"/>
      <c r="W1463" s="863"/>
      <c r="X1463" s="842"/>
      <c r="Y1463" s="842"/>
      <c r="Z1463" s="3540"/>
      <c r="AA1463" s="2949"/>
      <c r="AB1463" s="2950"/>
      <c r="AC1463" s="3541"/>
      <c r="AD1463" s="2951"/>
      <c r="AE1463" s="1317"/>
      <c r="AF1463" s="1362"/>
      <c r="AG1463" s="1318"/>
      <c r="AH1463" s="1318"/>
      <c r="AI1463" s="1318"/>
      <c r="AJ1463" s="1318"/>
      <c r="AK1463" s="1318"/>
      <c r="AL1463" s="1318"/>
      <c r="AM1463" s="1318"/>
      <c r="AN1463" s="1318"/>
      <c r="AO1463" s="1318"/>
      <c r="AP1463" s="1318"/>
      <c r="AQ1463" s="1318"/>
      <c r="AR1463" s="1318"/>
      <c r="AS1463" s="1318"/>
      <c r="AT1463" s="1318"/>
      <c r="AU1463" s="1318"/>
      <c r="AV1463" s="1318"/>
      <c r="AW1463" s="1318"/>
      <c r="AX1463" s="1318"/>
      <c r="AY1463" s="1318"/>
      <c r="AZ1463" s="1318"/>
      <c r="BA1463" s="1318"/>
      <c r="BB1463" s="1318"/>
      <c r="BC1463" s="1318"/>
      <c r="BD1463" s="1318"/>
      <c r="BE1463" s="1318"/>
      <c r="BF1463" s="1318"/>
      <c r="BG1463" s="1318"/>
      <c r="BH1463" s="1318"/>
      <c r="BI1463" s="1318"/>
      <c r="BJ1463" s="1318"/>
      <c r="BK1463" s="1318"/>
      <c r="BL1463" s="1318"/>
      <c r="BM1463" s="1318"/>
      <c r="BN1463" s="1318"/>
      <c r="BO1463" s="1318"/>
      <c r="BP1463" s="1318"/>
      <c r="BQ1463" s="1318"/>
      <c r="BR1463" s="1318"/>
      <c r="BS1463" s="1318"/>
      <c r="BT1463" s="1318"/>
      <c r="BU1463" s="1318"/>
      <c r="BV1463" s="1318"/>
      <c r="BW1463" s="1318"/>
      <c r="BX1463" s="1318"/>
      <c r="BY1463" s="1318"/>
      <c r="BZ1463" s="1318"/>
      <c r="CA1463" s="1318"/>
      <c r="CB1463" s="1318"/>
      <c r="CC1463" s="1318"/>
      <c r="CD1463" s="1318"/>
      <c r="CE1463" s="1318"/>
      <c r="CF1463" s="1318"/>
      <c r="CG1463" s="1318"/>
      <c r="CH1463" s="1378">
        <f t="shared" si="38"/>
        <v>0</v>
      </c>
      <c r="CI1463" s="1366"/>
    </row>
    <row r="1464" spans="1:87" s="386" customFormat="1" ht="24.95" customHeight="1">
      <c r="A1464" s="1701"/>
      <c r="B1464" s="2136"/>
      <c r="C1464" s="3085"/>
      <c r="D1464" s="3085"/>
      <c r="E1464" s="2322"/>
      <c r="F1464" s="3085"/>
      <c r="G1464" s="549"/>
      <c r="H1464" s="3096"/>
      <c r="I1464" s="1990"/>
      <c r="J1464" s="853"/>
      <c r="K1464" s="3539"/>
      <c r="L1464" s="2198"/>
      <c r="M1464" s="2143"/>
      <c r="N1464" s="862"/>
      <c r="O1464" s="842"/>
      <c r="P1464" s="816"/>
      <c r="Q1464" s="863"/>
      <c r="R1464" s="842"/>
      <c r="S1464" s="816"/>
      <c r="T1464" s="863"/>
      <c r="U1464" s="842"/>
      <c r="V1464" s="816"/>
      <c r="W1464" s="863"/>
      <c r="X1464" s="842"/>
      <c r="Y1464" s="842"/>
      <c r="Z1464" s="2160"/>
      <c r="AA1464" s="840"/>
      <c r="AB1464" s="841"/>
      <c r="AC1464" s="2088"/>
      <c r="AD1464" s="1837"/>
      <c r="AE1464" s="1317"/>
      <c r="AF1464" s="1362"/>
      <c r="AG1464" s="1318"/>
      <c r="AH1464" s="1318"/>
      <c r="AI1464" s="1318"/>
      <c r="AJ1464" s="1318"/>
      <c r="AK1464" s="1318"/>
      <c r="AL1464" s="1318"/>
      <c r="AM1464" s="1318"/>
      <c r="AN1464" s="1318"/>
      <c r="AO1464" s="1318"/>
      <c r="AP1464" s="1318"/>
      <c r="AQ1464" s="1318"/>
      <c r="AR1464" s="1318"/>
      <c r="AS1464" s="1318"/>
      <c r="AT1464" s="1318"/>
      <c r="AU1464" s="1318"/>
      <c r="AV1464" s="1318"/>
      <c r="AW1464" s="1318"/>
      <c r="AX1464" s="1318"/>
      <c r="AY1464" s="1318"/>
      <c r="AZ1464" s="1318"/>
      <c r="BA1464" s="1318"/>
      <c r="BB1464" s="1318"/>
      <c r="BC1464" s="1318"/>
      <c r="BD1464" s="1318"/>
      <c r="BE1464" s="1318"/>
      <c r="BF1464" s="1318"/>
      <c r="BG1464" s="1318"/>
      <c r="BH1464" s="1318"/>
      <c r="BI1464" s="1318"/>
      <c r="BJ1464" s="1318"/>
      <c r="BK1464" s="1318"/>
      <c r="BL1464" s="1318"/>
      <c r="BM1464" s="1318"/>
      <c r="BN1464" s="1318"/>
      <c r="BO1464" s="1318"/>
      <c r="BP1464" s="1318"/>
      <c r="BQ1464" s="1318"/>
      <c r="BR1464" s="1318"/>
      <c r="BS1464" s="1318"/>
      <c r="BT1464" s="1318"/>
      <c r="BU1464" s="1318"/>
      <c r="BV1464" s="1318"/>
      <c r="BW1464" s="1318"/>
      <c r="BX1464" s="1318"/>
      <c r="BY1464" s="1318"/>
      <c r="BZ1464" s="1318"/>
      <c r="CA1464" s="1318"/>
      <c r="CB1464" s="1318"/>
      <c r="CC1464" s="1318"/>
      <c r="CD1464" s="1318"/>
      <c r="CE1464" s="1318"/>
      <c r="CF1464" s="1318"/>
      <c r="CG1464" s="1318"/>
      <c r="CH1464" s="1378">
        <f t="shared" si="38"/>
        <v>0</v>
      </c>
      <c r="CI1464" s="1366"/>
    </row>
    <row r="1465" spans="1:87" s="386" customFormat="1" ht="35.25" customHeight="1">
      <c r="A1465" s="1701"/>
      <c r="B1465" s="2136"/>
      <c r="C1465" s="3085"/>
      <c r="D1465" s="1649"/>
      <c r="E1465" s="2322"/>
      <c r="F1465" s="3085"/>
      <c r="G1465" s="549"/>
      <c r="H1465" s="3096"/>
      <c r="I1465" s="1990"/>
      <c r="J1465" s="853"/>
      <c r="K1465" s="3539"/>
      <c r="L1465" s="2198"/>
      <c r="M1465" s="2143"/>
      <c r="N1465" s="862"/>
      <c r="O1465" s="842"/>
      <c r="P1465" s="816"/>
      <c r="Q1465" s="863"/>
      <c r="R1465" s="842"/>
      <c r="S1465" s="816"/>
      <c r="T1465" s="863"/>
      <c r="U1465" s="842"/>
      <c r="V1465" s="816"/>
      <c r="W1465" s="863"/>
      <c r="X1465" s="842"/>
      <c r="Y1465" s="842"/>
      <c r="Z1465" s="2160"/>
      <c r="AA1465" s="847"/>
      <c r="AB1465" s="848"/>
      <c r="AC1465" s="2089"/>
      <c r="AD1465" s="1841"/>
      <c r="AE1465" s="1317"/>
      <c r="AF1465" s="1362"/>
      <c r="AG1465" s="1318"/>
      <c r="AH1465" s="1318"/>
      <c r="AI1465" s="1318"/>
      <c r="AJ1465" s="1318"/>
      <c r="AK1465" s="1318"/>
      <c r="AL1465" s="1318"/>
      <c r="AM1465" s="1318"/>
      <c r="AN1465" s="1318"/>
      <c r="AO1465" s="1318"/>
      <c r="AP1465" s="1318"/>
      <c r="AQ1465" s="1318"/>
      <c r="AR1465" s="1318"/>
      <c r="AS1465" s="1318"/>
      <c r="AT1465" s="1318"/>
      <c r="AU1465" s="1318"/>
      <c r="AV1465" s="1318"/>
      <c r="AW1465" s="1318"/>
      <c r="AX1465" s="1318"/>
      <c r="AY1465" s="1318"/>
      <c r="AZ1465" s="1318"/>
      <c r="BA1465" s="1318"/>
      <c r="BB1465" s="1318"/>
      <c r="BC1465" s="1318"/>
      <c r="BD1465" s="1318"/>
      <c r="BE1465" s="1318"/>
      <c r="BF1465" s="1318"/>
      <c r="BG1465" s="1318"/>
      <c r="BH1465" s="1318"/>
      <c r="BI1465" s="1318"/>
      <c r="BJ1465" s="1318"/>
      <c r="BK1465" s="1318"/>
      <c r="BL1465" s="1318"/>
      <c r="BM1465" s="1318"/>
      <c r="BN1465" s="1318"/>
      <c r="BO1465" s="1318"/>
      <c r="BP1465" s="1318"/>
      <c r="BQ1465" s="1318"/>
      <c r="BR1465" s="1318"/>
      <c r="BS1465" s="1318"/>
      <c r="BT1465" s="1318"/>
      <c r="BU1465" s="1318"/>
      <c r="BV1465" s="1318"/>
      <c r="BW1465" s="1318"/>
      <c r="BX1465" s="1318"/>
      <c r="BY1465" s="1318"/>
      <c r="BZ1465" s="1318"/>
      <c r="CA1465" s="1318"/>
      <c r="CB1465" s="1318"/>
      <c r="CC1465" s="1318"/>
      <c r="CD1465" s="1318"/>
      <c r="CE1465" s="1318"/>
      <c r="CF1465" s="1318"/>
      <c r="CG1465" s="1318"/>
      <c r="CH1465" s="1378">
        <f t="shared" si="38"/>
        <v>0</v>
      </c>
      <c r="CI1465" s="1366"/>
    </row>
    <row r="1466" spans="1:87" s="386" customFormat="1" ht="20.25" customHeight="1">
      <c r="A1466" s="1701"/>
      <c r="B1466" s="2136"/>
      <c r="C1466" s="3085"/>
      <c r="D1466" s="2201"/>
      <c r="E1466" s="584"/>
      <c r="F1466" s="3085"/>
      <c r="G1466" s="549"/>
      <c r="H1466" s="2155"/>
      <c r="I1466" s="1990"/>
      <c r="J1466" s="864"/>
      <c r="K1466" s="865"/>
      <c r="L1466" s="224"/>
      <c r="M1466" s="141"/>
      <c r="N1466" s="866"/>
      <c r="O1466" s="829"/>
      <c r="P1466" s="828"/>
      <c r="Q1466" s="867"/>
      <c r="R1466" s="829"/>
      <c r="S1466" s="828"/>
      <c r="T1466" s="867"/>
      <c r="U1466" s="829"/>
      <c r="V1466" s="828"/>
      <c r="W1466" s="867"/>
      <c r="X1466" s="829"/>
      <c r="Y1466" s="829"/>
      <c r="Z1466" s="2193"/>
      <c r="AA1466" s="849"/>
      <c r="AB1466" s="850"/>
      <c r="AC1466" s="2090"/>
      <c r="AD1466" s="1842"/>
      <c r="AE1466" s="1317"/>
      <c r="AF1466" s="1362"/>
      <c r="AG1466" s="1318"/>
      <c r="AH1466" s="1318"/>
      <c r="AI1466" s="1318"/>
      <c r="AJ1466" s="1318"/>
      <c r="AK1466" s="1318"/>
      <c r="AL1466" s="1318"/>
      <c r="AM1466" s="1318"/>
      <c r="AN1466" s="1318"/>
      <c r="AO1466" s="1318"/>
      <c r="AP1466" s="1318"/>
      <c r="AQ1466" s="1318"/>
      <c r="AR1466" s="1318"/>
      <c r="AS1466" s="1318"/>
      <c r="AT1466" s="1318"/>
      <c r="AU1466" s="1318"/>
      <c r="AV1466" s="1318"/>
      <c r="AW1466" s="1318"/>
      <c r="AX1466" s="1318"/>
      <c r="AY1466" s="1318"/>
      <c r="AZ1466" s="1318"/>
      <c r="BA1466" s="1318"/>
      <c r="BB1466" s="1318"/>
      <c r="BC1466" s="1318"/>
      <c r="BD1466" s="1318"/>
      <c r="BE1466" s="1318"/>
      <c r="BF1466" s="1318"/>
      <c r="BG1466" s="1318"/>
      <c r="BH1466" s="1318"/>
      <c r="BI1466" s="1318"/>
      <c r="BJ1466" s="1318"/>
      <c r="BK1466" s="1318"/>
      <c r="BL1466" s="1318"/>
      <c r="BM1466" s="1318"/>
      <c r="BN1466" s="1318"/>
      <c r="BO1466" s="1318"/>
      <c r="BP1466" s="1318"/>
      <c r="BQ1466" s="1318"/>
      <c r="BR1466" s="1318"/>
      <c r="BS1466" s="1318"/>
      <c r="BT1466" s="1318"/>
      <c r="BU1466" s="1318"/>
      <c r="BV1466" s="1318"/>
      <c r="BW1466" s="1318"/>
      <c r="BX1466" s="1318"/>
      <c r="BY1466" s="1318"/>
      <c r="BZ1466" s="1318"/>
      <c r="CA1466" s="1318"/>
      <c r="CB1466" s="1318"/>
      <c r="CC1466" s="1318"/>
      <c r="CD1466" s="1318"/>
      <c r="CE1466" s="1318"/>
      <c r="CF1466" s="1318"/>
      <c r="CG1466" s="1318"/>
      <c r="CH1466" s="1378">
        <f t="shared" si="38"/>
        <v>0</v>
      </c>
      <c r="CI1466" s="1366"/>
    </row>
    <row r="1467" spans="1:87" s="386" customFormat="1" ht="50.25" customHeight="1">
      <c r="A1467" s="1701"/>
      <c r="B1467" s="2136"/>
      <c r="C1467" s="1649"/>
      <c r="D1467" s="1649"/>
      <c r="E1467" s="584"/>
      <c r="F1467" s="1649"/>
      <c r="G1467" s="549"/>
      <c r="H1467" s="2155"/>
      <c r="I1467" s="1623">
        <v>278</v>
      </c>
      <c r="J1467" s="651">
        <v>12</v>
      </c>
      <c r="K1467" s="3536" t="s">
        <v>1878</v>
      </c>
      <c r="L1467" s="215"/>
      <c r="M1467" s="2305"/>
      <c r="N1467" s="860"/>
      <c r="O1467" s="395"/>
      <c r="P1467" s="407"/>
      <c r="Q1467" s="478"/>
      <c r="R1467" s="395"/>
      <c r="S1467" s="407"/>
      <c r="T1467" s="478"/>
      <c r="U1467" s="394"/>
      <c r="V1467" s="407"/>
      <c r="W1467" s="393"/>
      <c r="X1467" s="394"/>
      <c r="Y1467" s="395"/>
      <c r="Z1467" s="2160"/>
      <c r="AA1467" s="847"/>
      <c r="AB1467" s="848"/>
      <c r="AC1467" s="2089"/>
      <c r="AD1467" s="1841"/>
      <c r="AE1467" s="1317"/>
      <c r="AF1467" s="1362"/>
      <c r="AG1467" s="1318"/>
      <c r="AH1467" s="1318"/>
      <c r="AI1467" s="1318"/>
      <c r="AJ1467" s="1318"/>
      <c r="AK1467" s="1318"/>
      <c r="AL1467" s="1318"/>
      <c r="AM1467" s="1318"/>
      <c r="AN1467" s="1318"/>
      <c r="AO1467" s="1318"/>
      <c r="AP1467" s="1318"/>
      <c r="AQ1467" s="1318"/>
      <c r="AR1467" s="1318"/>
      <c r="AS1467" s="1318"/>
      <c r="AT1467" s="1318"/>
      <c r="AU1467" s="1318"/>
      <c r="AV1467" s="1318"/>
      <c r="AW1467" s="1318"/>
      <c r="AX1467" s="1318"/>
      <c r="AY1467" s="1318"/>
      <c r="AZ1467" s="1318"/>
      <c r="BA1467" s="1318"/>
      <c r="BB1467" s="1318"/>
      <c r="BC1467" s="1318"/>
      <c r="BD1467" s="1318"/>
      <c r="BE1467" s="1318"/>
      <c r="BF1467" s="1318"/>
      <c r="BG1467" s="1318"/>
      <c r="BH1467" s="1318"/>
      <c r="BI1467" s="1318"/>
      <c r="BJ1467" s="1318"/>
      <c r="BK1467" s="1318"/>
      <c r="BL1467" s="1318"/>
      <c r="BM1467" s="1318"/>
      <c r="BN1467" s="1318"/>
      <c r="BO1467" s="1318"/>
      <c r="BP1467" s="1318"/>
      <c r="BQ1467" s="1318"/>
      <c r="BR1467" s="1318"/>
      <c r="BS1467" s="1318"/>
      <c r="BT1467" s="1318"/>
      <c r="BU1467" s="1318"/>
      <c r="BV1467" s="1318"/>
      <c r="BW1467" s="1318"/>
      <c r="BX1467" s="1318"/>
      <c r="BY1467" s="1318"/>
      <c r="BZ1467" s="1318"/>
      <c r="CA1467" s="1318"/>
      <c r="CB1467" s="1318"/>
      <c r="CC1467" s="1318"/>
      <c r="CD1467" s="1318"/>
      <c r="CE1467" s="1318"/>
      <c r="CF1467" s="1318"/>
      <c r="CG1467" s="1318"/>
      <c r="CH1467" s="1378">
        <f t="shared" si="38"/>
        <v>0</v>
      </c>
      <c r="CI1467" s="1366"/>
    </row>
    <row r="1468" spans="1:87" s="386" customFormat="1" ht="55.5" customHeight="1">
      <c r="A1468" s="1701"/>
      <c r="B1468" s="2136"/>
      <c r="C1468" s="1649"/>
      <c r="D1468" s="1649"/>
      <c r="E1468" s="584"/>
      <c r="F1468" s="1649"/>
      <c r="G1468" s="549"/>
      <c r="H1468" s="2155"/>
      <c r="I1468" s="1609"/>
      <c r="J1468" s="651"/>
      <c r="K1468" s="3536"/>
      <c r="L1468" s="215"/>
      <c r="M1468" s="2305"/>
      <c r="N1468" s="860"/>
      <c r="O1468" s="395"/>
      <c r="P1468" s="407"/>
      <c r="Q1468" s="478"/>
      <c r="R1468" s="395"/>
      <c r="S1468" s="407"/>
      <c r="T1468" s="478"/>
      <c r="U1468" s="394"/>
      <c r="V1468" s="407"/>
      <c r="W1468" s="393"/>
      <c r="X1468" s="394"/>
      <c r="Y1468" s="395"/>
      <c r="Z1468" s="2160"/>
      <c r="AA1468" s="847"/>
      <c r="AB1468" s="848"/>
      <c r="AC1468" s="2089"/>
      <c r="AD1468" s="1841"/>
      <c r="AE1468" s="1317"/>
      <c r="AF1468" s="1362"/>
      <c r="AG1468" s="1318"/>
      <c r="AH1468" s="1318"/>
      <c r="AI1468" s="1318"/>
      <c r="AJ1468" s="1318"/>
      <c r="AK1468" s="1318"/>
      <c r="AL1468" s="1318"/>
      <c r="AM1468" s="1318"/>
      <c r="AN1468" s="1318"/>
      <c r="AO1468" s="1318"/>
      <c r="AP1468" s="1318"/>
      <c r="AQ1468" s="1318"/>
      <c r="AR1468" s="1318"/>
      <c r="AS1468" s="1318"/>
      <c r="AT1468" s="1318"/>
      <c r="AU1468" s="1318"/>
      <c r="AV1468" s="1318"/>
      <c r="AW1468" s="1318"/>
      <c r="AX1468" s="1318"/>
      <c r="AY1468" s="1318"/>
      <c r="AZ1468" s="1318"/>
      <c r="BA1468" s="1318"/>
      <c r="BB1468" s="1318"/>
      <c r="BC1468" s="1318"/>
      <c r="BD1468" s="1318"/>
      <c r="BE1468" s="1318"/>
      <c r="BF1468" s="1318"/>
      <c r="BG1468" s="1318"/>
      <c r="BH1468" s="1318"/>
      <c r="BI1468" s="1318"/>
      <c r="BJ1468" s="1318"/>
      <c r="BK1468" s="1318"/>
      <c r="BL1468" s="1318"/>
      <c r="BM1468" s="1318"/>
      <c r="BN1468" s="1318"/>
      <c r="BO1468" s="1318"/>
      <c r="BP1468" s="1318"/>
      <c r="BQ1468" s="1318"/>
      <c r="BR1468" s="1318"/>
      <c r="BS1468" s="1318"/>
      <c r="BT1468" s="1318"/>
      <c r="BU1468" s="1318"/>
      <c r="BV1468" s="1318"/>
      <c r="BW1468" s="1318"/>
      <c r="BX1468" s="1318"/>
      <c r="BY1468" s="1318"/>
      <c r="BZ1468" s="1318"/>
      <c r="CA1468" s="1318"/>
      <c r="CB1468" s="1318"/>
      <c r="CC1468" s="1318"/>
      <c r="CD1468" s="1318"/>
      <c r="CE1468" s="1318"/>
      <c r="CF1468" s="1318"/>
      <c r="CG1468" s="1318"/>
      <c r="CH1468" s="1378">
        <f t="shared" si="38"/>
        <v>0</v>
      </c>
      <c r="CI1468" s="1366"/>
    </row>
    <row r="1469" spans="1:87" s="386" customFormat="1" ht="146.25" customHeight="1">
      <c r="A1469" s="1701"/>
      <c r="B1469" s="2136"/>
      <c r="C1469" s="882"/>
      <c r="D1469" s="1649"/>
      <c r="E1469" s="935"/>
      <c r="F1469" s="1649"/>
      <c r="G1469" s="549"/>
      <c r="H1469" s="2155"/>
      <c r="I1469" s="1584"/>
      <c r="J1469" s="651"/>
      <c r="K1469" s="2145" t="s">
        <v>1879</v>
      </c>
      <c r="L1469" s="215" t="s">
        <v>1880</v>
      </c>
      <c r="M1469" s="3106" t="s">
        <v>1881</v>
      </c>
      <c r="N1469" s="862"/>
      <c r="O1469" s="389"/>
      <c r="P1469" s="382"/>
      <c r="Q1469" s="753"/>
      <c r="R1469" s="389"/>
      <c r="S1469" s="382"/>
      <c r="T1469" s="753"/>
      <c r="U1469" s="381"/>
      <c r="V1469" s="382"/>
      <c r="W1469" s="388"/>
      <c r="X1469" s="381"/>
      <c r="Y1469" s="389"/>
      <c r="Z1469" s="2160"/>
      <c r="AA1469" s="847"/>
      <c r="AB1469" s="848"/>
      <c r="AC1469" s="2089"/>
      <c r="AD1469" s="1841"/>
      <c r="AE1469" s="1317"/>
      <c r="AF1469" s="1362"/>
      <c r="AG1469" s="1318"/>
      <c r="AH1469" s="1318"/>
      <c r="AI1469" s="1318"/>
      <c r="AJ1469" s="1318"/>
      <c r="AK1469" s="1318"/>
      <c r="AL1469" s="1318"/>
      <c r="AM1469" s="1318"/>
      <c r="AN1469" s="1318"/>
      <c r="AO1469" s="1318"/>
      <c r="AP1469" s="1318"/>
      <c r="AQ1469" s="1318"/>
      <c r="AR1469" s="1318"/>
      <c r="AS1469" s="1318"/>
      <c r="AT1469" s="1318"/>
      <c r="AU1469" s="1318"/>
      <c r="AV1469" s="1318"/>
      <c r="AW1469" s="1318"/>
      <c r="AX1469" s="1318"/>
      <c r="AY1469" s="1318"/>
      <c r="AZ1469" s="1318"/>
      <c r="BA1469" s="1318"/>
      <c r="BB1469" s="1318"/>
      <c r="BC1469" s="1318"/>
      <c r="BD1469" s="1318"/>
      <c r="BE1469" s="1318"/>
      <c r="BF1469" s="1318"/>
      <c r="BG1469" s="1318"/>
      <c r="BH1469" s="1318"/>
      <c r="BI1469" s="1318"/>
      <c r="BJ1469" s="1318"/>
      <c r="BK1469" s="1318"/>
      <c r="BL1469" s="1318"/>
      <c r="BM1469" s="1318"/>
      <c r="BN1469" s="1318"/>
      <c r="BO1469" s="1318"/>
      <c r="BP1469" s="1318"/>
      <c r="BQ1469" s="1318"/>
      <c r="BR1469" s="1318"/>
      <c r="BS1469" s="1318"/>
      <c r="BT1469" s="1318"/>
      <c r="BU1469" s="1318"/>
      <c r="BV1469" s="1318"/>
      <c r="BW1469" s="1318"/>
      <c r="BX1469" s="1318"/>
      <c r="BY1469" s="1318"/>
      <c r="BZ1469" s="1318"/>
      <c r="CA1469" s="1318"/>
      <c r="CB1469" s="1318"/>
      <c r="CC1469" s="1318"/>
      <c r="CD1469" s="1318"/>
      <c r="CE1469" s="1318"/>
      <c r="CF1469" s="1318"/>
      <c r="CG1469" s="1318"/>
      <c r="CH1469" s="1378">
        <f t="shared" si="38"/>
        <v>0</v>
      </c>
      <c r="CI1469" s="1366"/>
    </row>
    <row r="1470" spans="1:87" s="386" customFormat="1" ht="121.5" customHeight="1">
      <c r="A1470" s="1701"/>
      <c r="B1470" s="2136"/>
      <c r="C1470" s="882"/>
      <c r="D1470" s="1649"/>
      <c r="E1470" s="935"/>
      <c r="F1470" s="1649"/>
      <c r="G1470" s="549"/>
      <c r="H1470" s="2155"/>
      <c r="I1470" s="1584"/>
      <c r="J1470" s="651"/>
      <c r="K1470" s="2145" t="s">
        <v>1882</v>
      </c>
      <c r="L1470" s="215" t="s">
        <v>1883</v>
      </c>
      <c r="M1470" s="3106"/>
      <c r="N1470" s="862"/>
      <c r="O1470" s="389"/>
      <c r="P1470" s="382"/>
      <c r="Q1470" s="753"/>
      <c r="R1470" s="389"/>
      <c r="S1470" s="382"/>
      <c r="T1470" s="753"/>
      <c r="U1470" s="381"/>
      <c r="V1470" s="382"/>
      <c r="W1470" s="388"/>
      <c r="X1470" s="381"/>
      <c r="Y1470" s="389"/>
      <c r="Z1470" s="2160"/>
      <c r="AA1470" s="847"/>
      <c r="AB1470" s="848"/>
      <c r="AC1470" s="2089"/>
      <c r="AD1470" s="1841"/>
      <c r="AE1470" s="1317"/>
      <c r="AF1470" s="1362"/>
      <c r="AG1470" s="1318"/>
      <c r="AH1470" s="1318"/>
      <c r="AI1470" s="1318"/>
      <c r="AJ1470" s="1318"/>
      <c r="AK1470" s="1318"/>
      <c r="AL1470" s="1318"/>
      <c r="AM1470" s="1318"/>
      <c r="AN1470" s="1318"/>
      <c r="AO1470" s="1318"/>
      <c r="AP1470" s="1318"/>
      <c r="AQ1470" s="1318"/>
      <c r="AR1470" s="1318"/>
      <c r="AS1470" s="1318"/>
      <c r="AT1470" s="1318"/>
      <c r="AU1470" s="1318"/>
      <c r="AV1470" s="1318"/>
      <c r="AW1470" s="1318"/>
      <c r="AX1470" s="1318"/>
      <c r="AY1470" s="1318"/>
      <c r="AZ1470" s="1318"/>
      <c r="BA1470" s="1318"/>
      <c r="BB1470" s="1318"/>
      <c r="BC1470" s="1318"/>
      <c r="BD1470" s="1318"/>
      <c r="BE1470" s="1318"/>
      <c r="BF1470" s="1318"/>
      <c r="BG1470" s="1318"/>
      <c r="BH1470" s="1318"/>
      <c r="BI1470" s="1318"/>
      <c r="BJ1470" s="1318"/>
      <c r="BK1470" s="1318"/>
      <c r="BL1470" s="1318"/>
      <c r="BM1470" s="1318"/>
      <c r="BN1470" s="1318"/>
      <c r="BO1470" s="1318"/>
      <c r="BP1470" s="1318"/>
      <c r="BQ1470" s="1318"/>
      <c r="BR1470" s="1318"/>
      <c r="BS1470" s="1318"/>
      <c r="BT1470" s="1318"/>
      <c r="BU1470" s="1318"/>
      <c r="BV1470" s="1318"/>
      <c r="BW1470" s="1318"/>
      <c r="BX1470" s="1318"/>
      <c r="BY1470" s="1318"/>
      <c r="BZ1470" s="1318"/>
      <c r="CA1470" s="1318"/>
      <c r="CB1470" s="1318"/>
      <c r="CC1470" s="1318"/>
      <c r="CD1470" s="1318"/>
      <c r="CE1470" s="1318"/>
      <c r="CF1470" s="1318"/>
      <c r="CG1470" s="1318"/>
      <c r="CH1470" s="1378">
        <f t="shared" si="38"/>
        <v>0</v>
      </c>
      <c r="CI1470" s="1366"/>
    </row>
    <row r="1471" spans="1:87" s="386" customFormat="1" ht="19.5" customHeight="1">
      <c r="A1471" s="1701"/>
      <c r="B1471" s="2136"/>
      <c r="C1471" s="882"/>
      <c r="D1471" s="1649"/>
      <c r="E1471" s="935"/>
      <c r="F1471" s="1649"/>
      <c r="G1471" s="549"/>
      <c r="H1471" s="2155"/>
      <c r="I1471" s="1585"/>
      <c r="J1471" s="1616"/>
      <c r="K1471" s="2176"/>
      <c r="L1471" s="224"/>
      <c r="M1471" s="141"/>
      <c r="N1471" s="866"/>
      <c r="O1471" s="411"/>
      <c r="P1471" s="397"/>
      <c r="Q1471" s="483"/>
      <c r="R1471" s="411"/>
      <c r="S1471" s="397"/>
      <c r="T1471" s="483"/>
      <c r="U1471" s="396"/>
      <c r="V1471" s="397"/>
      <c r="W1471" s="398"/>
      <c r="X1471" s="396"/>
      <c r="Y1471" s="411"/>
      <c r="Z1471" s="2193"/>
      <c r="AA1471" s="2589"/>
      <c r="AB1471" s="2593"/>
      <c r="AC1471" s="2594"/>
      <c r="AD1471" s="2595"/>
      <c r="AE1471" s="1317"/>
      <c r="AF1471" s="1362"/>
      <c r="AG1471" s="1318"/>
      <c r="AH1471" s="1318"/>
      <c r="AI1471" s="1318"/>
      <c r="AJ1471" s="1318"/>
      <c r="AK1471" s="1318"/>
      <c r="AL1471" s="1318"/>
      <c r="AM1471" s="1318"/>
      <c r="AN1471" s="1318"/>
      <c r="AO1471" s="1318"/>
      <c r="AP1471" s="1318"/>
      <c r="AQ1471" s="1318"/>
      <c r="AR1471" s="1318"/>
      <c r="AS1471" s="1318"/>
      <c r="AT1471" s="1318"/>
      <c r="AU1471" s="1318"/>
      <c r="AV1471" s="1318"/>
      <c r="AW1471" s="1318"/>
      <c r="AX1471" s="1318"/>
      <c r="AY1471" s="1318"/>
      <c r="AZ1471" s="1318"/>
      <c r="BA1471" s="1318"/>
      <c r="BB1471" s="1318"/>
      <c r="BC1471" s="1318"/>
      <c r="BD1471" s="1318"/>
      <c r="BE1471" s="1318"/>
      <c r="BF1471" s="1318"/>
      <c r="BG1471" s="1318"/>
      <c r="BH1471" s="1318"/>
      <c r="BI1471" s="1318"/>
      <c r="BJ1471" s="1318"/>
      <c r="BK1471" s="1318"/>
      <c r="BL1471" s="1318"/>
      <c r="BM1471" s="1318"/>
      <c r="BN1471" s="1318"/>
      <c r="BO1471" s="1318"/>
      <c r="BP1471" s="1318"/>
      <c r="BQ1471" s="1318"/>
      <c r="BR1471" s="1318"/>
      <c r="BS1471" s="1318"/>
      <c r="BT1471" s="1318"/>
      <c r="BU1471" s="1318"/>
      <c r="BV1471" s="1318"/>
      <c r="BW1471" s="1318"/>
      <c r="BX1471" s="1318"/>
      <c r="BY1471" s="1318"/>
      <c r="BZ1471" s="1318"/>
      <c r="CA1471" s="1318"/>
      <c r="CB1471" s="1318"/>
      <c r="CC1471" s="1318"/>
      <c r="CD1471" s="1318"/>
      <c r="CE1471" s="1318"/>
      <c r="CF1471" s="1318"/>
      <c r="CG1471" s="1318"/>
      <c r="CH1471" s="1378">
        <f t="shared" si="38"/>
        <v>0</v>
      </c>
      <c r="CI1471" s="1366"/>
    </row>
    <row r="1472" spans="1:87" s="386" customFormat="1" ht="34.5" customHeight="1">
      <c r="A1472" s="1701"/>
      <c r="B1472" s="2136"/>
      <c r="C1472" s="882"/>
      <c r="D1472" s="1649"/>
      <c r="E1472" s="935"/>
      <c r="F1472" s="1649"/>
      <c r="G1472" s="549"/>
      <c r="H1472" s="2155"/>
      <c r="I1472" s="1989">
        <v>279</v>
      </c>
      <c r="J1472" s="651">
        <v>13</v>
      </c>
      <c r="K1472" s="3537" t="s">
        <v>1884</v>
      </c>
      <c r="L1472" s="3538" t="s">
        <v>1870</v>
      </c>
      <c r="M1472" s="3106" t="s">
        <v>1885</v>
      </c>
      <c r="N1472" s="860"/>
      <c r="O1472" s="395"/>
      <c r="P1472" s="407"/>
      <c r="Q1472" s="478"/>
      <c r="R1472" s="395"/>
      <c r="S1472" s="407"/>
      <c r="T1472" s="753"/>
      <c r="U1472" s="394"/>
      <c r="V1472" s="407"/>
      <c r="W1472" s="393"/>
      <c r="X1472" s="394"/>
      <c r="Y1472" s="395"/>
      <c r="Z1472" s="2160"/>
      <c r="AA1472" s="847"/>
      <c r="AB1472" s="848"/>
      <c r="AC1472" s="2089"/>
      <c r="AD1472" s="1841"/>
      <c r="AE1472" s="1317"/>
      <c r="AF1472" s="1362"/>
      <c r="AG1472" s="1318"/>
      <c r="AH1472" s="1318"/>
      <c r="AI1472" s="1318"/>
      <c r="AJ1472" s="1318"/>
      <c r="AK1472" s="1318"/>
      <c r="AL1472" s="1318"/>
      <c r="AM1472" s="1318"/>
      <c r="AN1472" s="1318"/>
      <c r="AO1472" s="1318"/>
      <c r="AP1472" s="1318"/>
      <c r="AQ1472" s="1318"/>
      <c r="AR1472" s="1318"/>
      <c r="AS1472" s="1318"/>
      <c r="AT1472" s="1318"/>
      <c r="AU1472" s="1318"/>
      <c r="AV1472" s="1318"/>
      <c r="AW1472" s="1318"/>
      <c r="AX1472" s="1318"/>
      <c r="AY1472" s="1318"/>
      <c r="AZ1472" s="1318"/>
      <c r="BA1472" s="1318"/>
      <c r="BB1472" s="1318"/>
      <c r="BC1472" s="1318"/>
      <c r="BD1472" s="1318"/>
      <c r="BE1472" s="1318"/>
      <c r="BF1472" s="1318"/>
      <c r="BG1472" s="1318"/>
      <c r="BH1472" s="1318"/>
      <c r="BI1472" s="1318"/>
      <c r="BJ1472" s="1318"/>
      <c r="BK1472" s="1318"/>
      <c r="BL1472" s="1318"/>
      <c r="BM1472" s="1318"/>
      <c r="BN1472" s="1318"/>
      <c r="BO1472" s="1318"/>
      <c r="BP1472" s="1318"/>
      <c r="BQ1472" s="1318"/>
      <c r="BR1472" s="1318"/>
      <c r="BS1472" s="1318"/>
      <c r="BT1472" s="1318"/>
      <c r="BU1472" s="1318"/>
      <c r="BV1472" s="1318"/>
      <c r="BW1472" s="1318"/>
      <c r="BX1472" s="1318"/>
      <c r="BY1472" s="1318"/>
      <c r="BZ1472" s="1318"/>
      <c r="CA1472" s="1318"/>
      <c r="CB1472" s="1318"/>
      <c r="CC1472" s="1318"/>
      <c r="CD1472" s="1318"/>
      <c r="CE1472" s="1318"/>
      <c r="CF1472" s="1318"/>
      <c r="CG1472" s="1318"/>
      <c r="CH1472" s="1378">
        <f t="shared" si="38"/>
        <v>0</v>
      </c>
      <c r="CI1472" s="1366"/>
    </row>
    <row r="1473" spans="1:87" s="386" customFormat="1" ht="34.5" customHeight="1">
      <c r="A1473" s="1701"/>
      <c r="B1473" s="2136"/>
      <c r="C1473" s="882"/>
      <c r="D1473" s="1649"/>
      <c r="E1473" s="935"/>
      <c r="F1473" s="1649"/>
      <c r="G1473" s="549"/>
      <c r="H1473" s="2155"/>
      <c r="I1473" s="1989"/>
      <c r="J1473" s="651"/>
      <c r="K1473" s="3537"/>
      <c r="L1473" s="3538"/>
      <c r="M1473" s="3106"/>
      <c r="N1473" s="860"/>
      <c r="O1473" s="395"/>
      <c r="P1473" s="407"/>
      <c r="Q1473" s="478"/>
      <c r="R1473" s="395"/>
      <c r="S1473" s="407"/>
      <c r="T1473" s="753"/>
      <c r="U1473" s="394"/>
      <c r="V1473" s="407"/>
      <c r="W1473" s="393"/>
      <c r="X1473" s="394"/>
      <c r="Y1473" s="395"/>
      <c r="Z1473" s="2160"/>
      <c r="AA1473" s="847"/>
      <c r="AB1473" s="848"/>
      <c r="AC1473" s="2089"/>
      <c r="AD1473" s="1841"/>
      <c r="AE1473" s="1317"/>
      <c r="AF1473" s="1362"/>
      <c r="AG1473" s="1318"/>
      <c r="AH1473" s="1318"/>
      <c r="AI1473" s="1318"/>
      <c r="AJ1473" s="1318"/>
      <c r="AK1473" s="1318"/>
      <c r="AL1473" s="1318"/>
      <c r="AM1473" s="1318"/>
      <c r="AN1473" s="1318"/>
      <c r="AO1473" s="1318"/>
      <c r="AP1473" s="1318"/>
      <c r="AQ1473" s="1318"/>
      <c r="AR1473" s="1318"/>
      <c r="AS1473" s="1318"/>
      <c r="AT1473" s="1318"/>
      <c r="AU1473" s="1318"/>
      <c r="AV1473" s="1318"/>
      <c r="AW1473" s="1318"/>
      <c r="AX1473" s="1318"/>
      <c r="AY1473" s="1318"/>
      <c r="AZ1473" s="1318"/>
      <c r="BA1473" s="1318"/>
      <c r="BB1473" s="1318"/>
      <c r="BC1473" s="1318"/>
      <c r="BD1473" s="1318"/>
      <c r="BE1473" s="1318"/>
      <c r="BF1473" s="1318"/>
      <c r="BG1473" s="1318"/>
      <c r="BH1473" s="1318"/>
      <c r="BI1473" s="1318"/>
      <c r="BJ1473" s="1318"/>
      <c r="BK1473" s="1318"/>
      <c r="BL1473" s="1318"/>
      <c r="BM1473" s="1318"/>
      <c r="BN1473" s="1318"/>
      <c r="BO1473" s="1318"/>
      <c r="BP1473" s="1318"/>
      <c r="BQ1473" s="1318"/>
      <c r="BR1473" s="1318"/>
      <c r="BS1473" s="1318"/>
      <c r="BT1473" s="1318"/>
      <c r="BU1473" s="1318"/>
      <c r="BV1473" s="1318"/>
      <c r="BW1473" s="1318"/>
      <c r="BX1473" s="1318"/>
      <c r="BY1473" s="1318"/>
      <c r="BZ1473" s="1318"/>
      <c r="CA1473" s="1318"/>
      <c r="CB1473" s="1318"/>
      <c r="CC1473" s="1318"/>
      <c r="CD1473" s="1318"/>
      <c r="CE1473" s="1318"/>
      <c r="CF1473" s="1318"/>
      <c r="CG1473" s="1318"/>
      <c r="CH1473" s="1378">
        <f t="shared" si="38"/>
        <v>0</v>
      </c>
      <c r="CI1473" s="1366"/>
    </row>
    <row r="1474" spans="1:87" s="386" customFormat="1" ht="34.5" customHeight="1">
      <c r="A1474" s="1701"/>
      <c r="B1474" s="2136"/>
      <c r="C1474" s="882"/>
      <c r="D1474" s="1649"/>
      <c r="E1474" s="935"/>
      <c r="F1474" s="1649"/>
      <c r="G1474" s="549"/>
      <c r="H1474" s="2155"/>
      <c r="I1474" s="1989"/>
      <c r="J1474" s="651"/>
      <c r="K1474" s="3537"/>
      <c r="L1474" s="3538"/>
      <c r="M1474" s="3106"/>
      <c r="N1474" s="860"/>
      <c r="O1474" s="395"/>
      <c r="P1474" s="407"/>
      <c r="Q1474" s="478"/>
      <c r="R1474" s="395"/>
      <c r="S1474" s="407"/>
      <c r="T1474" s="753"/>
      <c r="U1474" s="394"/>
      <c r="V1474" s="407"/>
      <c r="W1474" s="393"/>
      <c r="X1474" s="394"/>
      <c r="Y1474" s="395"/>
      <c r="Z1474" s="2160"/>
      <c r="AA1474" s="847"/>
      <c r="AB1474" s="848"/>
      <c r="AC1474" s="2089"/>
      <c r="AD1474" s="1841"/>
      <c r="AE1474" s="1317"/>
      <c r="AF1474" s="1362"/>
      <c r="AG1474" s="1318"/>
      <c r="AH1474" s="1318"/>
      <c r="AI1474" s="1318"/>
      <c r="AJ1474" s="1318"/>
      <c r="AK1474" s="1318"/>
      <c r="AL1474" s="1318"/>
      <c r="AM1474" s="1318"/>
      <c r="AN1474" s="1318"/>
      <c r="AO1474" s="1318"/>
      <c r="AP1474" s="1318"/>
      <c r="AQ1474" s="1318"/>
      <c r="AR1474" s="1318"/>
      <c r="AS1474" s="1318"/>
      <c r="AT1474" s="1318"/>
      <c r="AU1474" s="1318"/>
      <c r="AV1474" s="1318"/>
      <c r="AW1474" s="1318"/>
      <c r="AX1474" s="1318"/>
      <c r="AY1474" s="1318"/>
      <c r="AZ1474" s="1318"/>
      <c r="BA1474" s="1318"/>
      <c r="BB1474" s="1318"/>
      <c r="BC1474" s="1318"/>
      <c r="BD1474" s="1318"/>
      <c r="BE1474" s="1318"/>
      <c r="BF1474" s="1318"/>
      <c r="BG1474" s="1318"/>
      <c r="BH1474" s="1318"/>
      <c r="BI1474" s="1318"/>
      <c r="BJ1474" s="1318"/>
      <c r="BK1474" s="1318"/>
      <c r="BL1474" s="1318"/>
      <c r="BM1474" s="1318"/>
      <c r="BN1474" s="1318"/>
      <c r="BO1474" s="1318"/>
      <c r="BP1474" s="1318"/>
      <c r="BQ1474" s="1318"/>
      <c r="BR1474" s="1318"/>
      <c r="BS1474" s="1318"/>
      <c r="BT1474" s="1318"/>
      <c r="BU1474" s="1318"/>
      <c r="BV1474" s="1318"/>
      <c r="BW1474" s="1318"/>
      <c r="BX1474" s="1318"/>
      <c r="BY1474" s="1318"/>
      <c r="BZ1474" s="1318"/>
      <c r="CA1474" s="1318"/>
      <c r="CB1474" s="1318"/>
      <c r="CC1474" s="1318"/>
      <c r="CD1474" s="1318"/>
      <c r="CE1474" s="1318"/>
      <c r="CF1474" s="1318"/>
      <c r="CG1474" s="1318"/>
      <c r="CH1474" s="1378">
        <f t="shared" si="38"/>
        <v>0</v>
      </c>
      <c r="CI1474" s="1366"/>
    </row>
    <row r="1475" spans="1:87" s="386" customFormat="1" ht="63" customHeight="1">
      <c r="A1475" s="1701"/>
      <c r="B1475" s="2136"/>
      <c r="C1475" s="882"/>
      <c r="D1475" s="1649"/>
      <c r="E1475" s="935"/>
      <c r="F1475" s="1649"/>
      <c r="G1475" s="549"/>
      <c r="H1475" s="2155"/>
      <c r="I1475" s="1989"/>
      <c r="J1475" s="651"/>
      <c r="K1475" s="3537"/>
      <c r="L1475" s="3538"/>
      <c r="M1475" s="3106"/>
      <c r="N1475" s="860"/>
      <c r="O1475" s="395"/>
      <c r="P1475" s="407"/>
      <c r="Q1475" s="478"/>
      <c r="R1475" s="395"/>
      <c r="S1475" s="407"/>
      <c r="T1475" s="753"/>
      <c r="U1475" s="394"/>
      <c r="V1475" s="407"/>
      <c r="W1475" s="393"/>
      <c r="X1475" s="394"/>
      <c r="Y1475" s="395"/>
      <c r="Z1475" s="2160"/>
      <c r="AA1475" s="847"/>
      <c r="AB1475" s="848"/>
      <c r="AC1475" s="2089"/>
      <c r="AD1475" s="1841"/>
      <c r="AE1475" s="1317"/>
      <c r="AF1475" s="1362"/>
      <c r="AG1475" s="1318"/>
      <c r="AH1475" s="1318"/>
      <c r="AI1475" s="1318"/>
      <c r="AJ1475" s="1318"/>
      <c r="AK1475" s="1318"/>
      <c r="AL1475" s="1318"/>
      <c r="AM1475" s="1318"/>
      <c r="AN1475" s="1318"/>
      <c r="AO1475" s="1318"/>
      <c r="AP1475" s="1318"/>
      <c r="AQ1475" s="1318"/>
      <c r="AR1475" s="1318"/>
      <c r="AS1475" s="1318"/>
      <c r="AT1475" s="1318"/>
      <c r="AU1475" s="1318"/>
      <c r="AV1475" s="1318"/>
      <c r="AW1475" s="1318"/>
      <c r="AX1475" s="1318"/>
      <c r="AY1475" s="1318"/>
      <c r="AZ1475" s="1318"/>
      <c r="BA1475" s="1318"/>
      <c r="BB1475" s="1318"/>
      <c r="BC1475" s="1318"/>
      <c r="BD1475" s="1318"/>
      <c r="BE1475" s="1318"/>
      <c r="BF1475" s="1318"/>
      <c r="BG1475" s="1318"/>
      <c r="BH1475" s="1318"/>
      <c r="BI1475" s="1318"/>
      <c r="BJ1475" s="1318"/>
      <c r="BK1475" s="1318"/>
      <c r="BL1475" s="1318"/>
      <c r="BM1475" s="1318"/>
      <c r="BN1475" s="1318"/>
      <c r="BO1475" s="1318"/>
      <c r="BP1475" s="1318"/>
      <c r="BQ1475" s="1318"/>
      <c r="BR1475" s="1318"/>
      <c r="BS1475" s="1318"/>
      <c r="BT1475" s="1318"/>
      <c r="BU1475" s="1318"/>
      <c r="BV1475" s="1318"/>
      <c r="BW1475" s="1318"/>
      <c r="BX1475" s="1318"/>
      <c r="BY1475" s="1318"/>
      <c r="BZ1475" s="1318"/>
      <c r="CA1475" s="1318"/>
      <c r="CB1475" s="1318"/>
      <c r="CC1475" s="1318"/>
      <c r="CD1475" s="1318"/>
      <c r="CE1475" s="1318"/>
      <c r="CF1475" s="1318"/>
      <c r="CG1475" s="1318"/>
      <c r="CH1475" s="1378">
        <f t="shared" si="38"/>
        <v>0</v>
      </c>
      <c r="CI1475" s="1366"/>
    </row>
    <row r="1476" spans="1:87" s="386" customFormat="1" ht="18.75" customHeight="1">
      <c r="A1476" s="1701"/>
      <c r="B1476" s="2136"/>
      <c r="C1476" s="882"/>
      <c r="D1476" s="1649"/>
      <c r="E1476" s="935"/>
      <c r="F1476" s="1649"/>
      <c r="G1476" s="549"/>
      <c r="H1476" s="2155"/>
      <c r="I1476" s="1989"/>
      <c r="J1476" s="1616"/>
      <c r="K1476" s="869"/>
      <c r="L1476" s="2198"/>
      <c r="M1476" s="2143"/>
      <c r="N1476" s="866"/>
      <c r="O1476" s="411"/>
      <c r="P1476" s="397"/>
      <c r="Q1476" s="483"/>
      <c r="R1476" s="411"/>
      <c r="S1476" s="397"/>
      <c r="T1476" s="483"/>
      <c r="U1476" s="396"/>
      <c r="V1476" s="397"/>
      <c r="W1476" s="398"/>
      <c r="X1476" s="396"/>
      <c r="Y1476" s="411"/>
      <c r="Z1476" s="2193"/>
      <c r="AA1476" s="849"/>
      <c r="AB1476" s="850"/>
      <c r="AC1476" s="2090"/>
      <c r="AD1476" s="1842"/>
      <c r="AE1476" s="1317"/>
      <c r="AF1476" s="1362"/>
      <c r="AG1476" s="1318"/>
      <c r="AH1476" s="1318"/>
      <c r="AI1476" s="1318"/>
      <c r="AJ1476" s="1318"/>
      <c r="AK1476" s="1318"/>
      <c r="AL1476" s="1318"/>
      <c r="AM1476" s="1318"/>
      <c r="AN1476" s="1318"/>
      <c r="AO1476" s="1318"/>
      <c r="AP1476" s="1318"/>
      <c r="AQ1476" s="1318"/>
      <c r="AR1476" s="1318"/>
      <c r="AS1476" s="1318"/>
      <c r="AT1476" s="1318"/>
      <c r="AU1476" s="1318"/>
      <c r="AV1476" s="1318"/>
      <c r="AW1476" s="1318"/>
      <c r="AX1476" s="1318"/>
      <c r="AY1476" s="1318"/>
      <c r="AZ1476" s="1318"/>
      <c r="BA1476" s="1318"/>
      <c r="BB1476" s="1318"/>
      <c r="BC1476" s="1318"/>
      <c r="BD1476" s="1318"/>
      <c r="BE1476" s="1318"/>
      <c r="BF1476" s="1318"/>
      <c r="BG1476" s="1318"/>
      <c r="BH1476" s="1318"/>
      <c r="BI1476" s="1318"/>
      <c r="BJ1476" s="1318"/>
      <c r="BK1476" s="1318"/>
      <c r="BL1476" s="1318"/>
      <c r="BM1476" s="1318"/>
      <c r="BN1476" s="1318"/>
      <c r="BO1476" s="1318"/>
      <c r="BP1476" s="1318"/>
      <c r="BQ1476" s="1318"/>
      <c r="BR1476" s="1318"/>
      <c r="BS1476" s="1318"/>
      <c r="BT1476" s="1318"/>
      <c r="BU1476" s="1318"/>
      <c r="BV1476" s="1318"/>
      <c r="BW1476" s="1318"/>
      <c r="BX1476" s="1318"/>
      <c r="BY1476" s="1318"/>
      <c r="BZ1476" s="1318"/>
      <c r="CA1476" s="1318"/>
      <c r="CB1476" s="1318"/>
      <c r="CC1476" s="1318"/>
      <c r="CD1476" s="1318"/>
      <c r="CE1476" s="1318"/>
      <c r="CF1476" s="1318"/>
      <c r="CG1476" s="1318"/>
      <c r="CH1476" s="1378">
        <f t="shared" si="38"/>
        <v>0</v>
      </c>
      <c r="CI1476" s="1366"/>
    </row>
    <row r="1477" spans="1:87" s="386" customFormat="1" ht="54" customHeight="1">
      <c r="A1477" s="1701"/>
      <c r="B1477" s="2136"/>
      <c r="C1477" s="882"/>
      <c r="D1477" s="1649"/>
      <c r="E1477" s="935"/>
      <c r="F1477" s="1649"/>
      <c r="G1477" s="549"/>
      <c r="H1477" s="2155"/>
      <c r="I1477" s="1586">
        <v>280</v>
      </c>
      <c r="J1477" s="870">
        <v>14</v>
      </c>
      <c r="K1477" s="3335" t="s">
        <v>1886</v>
      </c>
      <c r="L1477" s="3123" t="s">
        <v>1887</v>
      </c>
      <c r="M1477" s="3179" t="s">
        <v>779</v>
      </c>
      <c r="N1477" s="871"/>
      <c r="O1477" s="405"/>
      <c r="P1477" s="428"/>
      <c r="Q1477" s="781"/>
      <c r="R1477" s="416"/>
      <c r="S1477" s="417"/>
      <c r="T1477" s="781"/>
      <c r="U1477" s="415"/>
      <c r="V1477" s="417"/>
      <c r="W1477" s="403"/>
      <c r="X1477" s="404"/>
      <c r="Y1477" s="405"/>
      <c r="Z1477" s="3159" t="s">
        <v>1888</v>
      </c>
      <c r="AA1477" s="217">
        <v>311</v>
      </c>
      <c r="AB1477" s="1563">
        <v>3111</v>
      </c>
      <c r="AC1477" s="2200" t="s">
        <v>124</v>
      </c>
      <c r="AD1477" s="2596">
        <f>(40*250)*10</f>
        <v>100000</v>
      </c>
      <c r="AE1477" s="1317"/>
      <c r="AF1477" s="1362"/>
      <c r="AG1477" s="1318"/>
      <c r="AH1477" s="1318"/>
      <c r="AI1477" s="1318"/>
      <c r="AJ1477" s="1318"/>
      <c r="AK1477" s="1318"/>
      <c r="AL1477" s="1318"/>
      <c r="AM1477" s="1318"/>
      <c r="AN1477" s="1318"/>
      <c r="AO1477" s="1318"/>
      <c r="AP1477" s="1318"/>
      <c r="AQ1477" s="1328"/>
      <c r="AR1477" s="1328"/>
      <c r="AS1477" s="1318"/>
      <c r="AT1477" s="1318"/>
      <c r="AU1477" s="1318"/>
      <c r="AV1477" s="1318"/>
      <c r="AW1477" s="1318"/>
      <c r="AX1477" s="1318"/>
      <c r="AY1477" s="1318"/>
      <c r="AZ1477" s="1318"/>
      <c r="BA1477" s="1328">
        <f>+AD1477</f>
        <v>100000</v>
      </c>
      <c r="BB1477" s="1318"/>
      <c r="BC1477" s="1318"/>
      <c r="BD1477" s="1318"/>
      <c r="BE1477" s="1318"/>
      <c r="BF1477" s="1318"/>
      <c r="BG1477" s="1318"/>
      <c r="BH1477" s="1318"/>
      <c r="BI1477" s="1318"/>
      <c r="BJ1477" s="1318"/>
      <c r="BK1477" s="1318"/>
      <c r="BL1477" s="1318"/>
      <c r="BM1477" s="1318"/>
      <c r="BN1477" s="1318"/>
      <c r="BO1477" s="1318"/>
      <c r="BP1477" s="1318"/>
      <c r="BQ1477" s="1318"/>
      <c r="BR1477" s="1318"/>
      <c r="BS1477" s="1318"/>
      <c r="BT1477" s="1318"/>
      <c r="BU1477" s="1318"/>
      <c r="BV1477" s="1318"/>
      <c r="BW1477" s="1318"/>
      <c r="BX1477" s="1318"/>
      <c r="BY1477" s="1318"/>
      <c r="BZ1477" s="1318"/>
      <c r="CA1477" s="1318"/>
      <c r="CB1477" s="1318"/>
      <c r="CC1477" s="1318"/>
      <c r="CD1477" s="1318"/>
      <c r="CE1477" s="1318"/>
      <c r="CF1477" s="1318"/>
      <c r="CG1477" s="1318"/>
      <c r="CH1477" s="1378">
        <f t="shared" si="38"/>
        <v>100000</v>
      </c>
      <c r="CI1477" s="1366"/>
    </row>
    <row r="1478" spans="1:87" s="386" customFormat="1" ht="35.25" customHeight="1">
      <c r="A1478" s="1701"/>
      <c r="B1478" s="2136"/>
      <c r="C1478" s="882"/>
      <c r="D1478" s="1649"/>
      <c r="E1478" s="935"/>
      <c r="F1478" s="1649"/>
      <c r="G1478" s="549"/>
      <c r="H1478" s="2155"/>
      <c r="I1478" s="1584"/>
      <c r="J1478" s="651"/>
      <c r="K1478" s="3336"/>
      <c r="L1478" s="3105"/>
      <c r="M1478" s="3106"/>
      <c r="N1478" s="860"/>
      <c r="O1478" s="395"/>
      <c r="P1478" s="407"/>
      <c r="Q1478" s="753"/>
      <c r="R1478" s="389"/>
      <c r="S1478" s="382"/>
      <c r="T1478" s="753"/>
      <c r="U1478" s="381"/>
      <c r="V1478" s="382"/>
      <c r="W1478" s="393"/>
      <c r="X1478" s="394"/>
      <c r="Y1478" s="395"/>
      <c r="Z1478" s="3119"/>
      <c r="AA1478" s="811"/>
      <c r="AB1478" s="752"/>
      <c r="AC1478" s="1173"/>
      <c r="AD1478" s="1840"/>
      <c r="AE1478" s="1317"/>
      <c r="AF1478" s="1362"/>
      <c r="AG1478" s="1318"/>
      <c r="AH1478" s="1318"/>
      <c r="AI1478" s="1318"/>
      <c r="AJ1478" s="1318"/>
      <c r="AK1478" s="1318"/>
      <c r="AL1478" s="1318"/>
      <c r="AM1478" s="1318"/>
      <c r="AN1478" s="1318"/>
      <c r="AO1478" s="1318"/>
      <c r="AP1478" s="1318"/>
      <c r="AQ1478" s="1318"/>
      <c r="AR1478" s="1318"/>
      <c r="AS1478" s="1318"/>
      <c r="AT1478" s="1318"/>
      <c r="AU1478" s="1318"/>
      <c r="AV1478" s="1318"/>
      <c r="AW1478" s="1318"/>
      <c r="AX1478" s="1318"/>
      <c r="AY1478" s="1318"/>
      <c r="AZ1478" s="1318"/>
      <c r="BA1478" s="1318"/>
      <c r="BB1478" s="1318"/>
      <c r="BC1478" s="1318"/>
      <c r="BD1478" s="1318"/>
      <c r="BE1478" s="1318"/>
      <c r="BF1478" s="1318"/>
      <c r="BG1478" s="1318"/>
      <c r="BH1478" s="1318"/>
      <c r="BI1478" s="1318"/>
      <c r="BJ1478" s="1318"/>
      <c r="BK1478" s="1318"/>
      <c r="BL1478" s="1318"/>
      <c r="BM1478" s="1318"/>
      <c r="BN1478" s="1318"/>
      <c r="BO1478" s="1318"/>
      <c r="BP1478" s="1318"/>
      <c r="BQ1478" s="1318"/>
      <c r="BR1478" s="1318"/>
      <c r="BS1478" s="1318"/>
      <c r="BT1478" s="1318"/>
      <c r="BU1478" s="1318"/>
      <c r="BV1478" s="1318"/>
      <c r="BW1478" s="1318"/>
      <c r="BX1478" s="1318"/>
      <c r="BY1478" s="1318"/>
      <c r="BZ1478" s="1318"/>
      <c r="CA1478" s="1318"/>
      <c r="CB1478" s="1318"/>
      <c r="CC1478" s="1318"/>
      <c r="CD1478" s="1318"/>
      <c r="CE1478" s="1318"/>
      <c r="CF1478" s="1318"/>
      <c r="CG1478" s="1318"/>
      <c r="CH1478" s="1378">
        <f t="shared" si="38"/>
        <v>0</v>
      </c>
      <c r="CI1478" s="1366"/>
    </row>
    <row r="1479" spans="1:87" s="386" customFormat="1" ht="54.75" customHeight="1">
      <c r="A1479" s="1701"/>
      <c r="B1479" s="2136"/>
      <c r="C1479" s="882"/>
      <c r="D1479" s="1649"/>
      <c r="E1479" s="935"/>
      <c r="F1479" s="1649"/>
      <c r="G1479" s="549"/>
      <c r="H1479" s="2155"/>
      <c r="I1479" s="1584"/>
      <c r="J1479" s="651"/>
      <c r="K1479" s="3336"/>
      <c r="L1479" s="3105" t="s">
        <v>1889</v>
      </c>
      <c r="M1479" s="3106"/>
      <c r="N1479" s="860"/>
      <c r="O1479" s="395"/>
      <c r="P1479" s="407"/>
      <c r="Q1479" s="753"/>
      <c r="R1479" s="389"/>
      <c r="S1479" s="382"/>
      <c r="T1479" s="753"/>
      <c r="U1479" s="381"/>
      <c r="V1479" s="382"/>
      <c r="W1479" s="393"/>
      <c r="X1479" s="394"/>
      <c r="Y1479" s="395"/>
      <c r="Z1479" s="2160"/>
      <c r="AA1479" s="840"/>
      <c r="AB1479" s="848"/>
      <c r="AC1479" s="2089"/>
      <c r="AD1479" s="1841"/>
      <c r="AE1479" s="1317"/>
      <c r="AF1479" s="1362"/>
      <c r="AG1479" s="1318"/>
      <c r="AH1479" s="1318"/>
      <c r="AI1479" s="1318"/>
      <c r="AJ1479" s="1318"/>
      <c r="AK1479" s="1318"/>
      <c r="AL1479" s="1318"/>
      <c r="AM1479" s="1318"/>
      <c r="AN1479" s="1318"/>
      <c r="AO1479" s="1318"/>
      <c r="AP1479" s="1318"/>
      <c r="AQ1479" s="1318"/>
      <c r="AR1479" s="1318"/>
      <c r="AS1479" s="1318"/>
      <c r="AT1479" s="1318"/>
      <c r="AU1479" s="1318"/>
      <c r="AV1479" s="1318"/>
      <c r="AW1479" s="1318"/>
      <c r="AX1479" s="1318"/>
      <c r="AY1479" s="1318"/>
      <c r="AZ1479" s="1318"/>
      <c r="BA1479" s="1318"/>
      <c r="BB1479" s="1318"/>
      <c r="BC1479" s="1318"/>
      <c r="BD1479" s="1318"/>
      <c r="BE1479" s="1318"/>
      <c r="BF1479" s="1318"/>
      <c r="BG1479" s="1318"/>
      <c r="BH1479" s="1318"/>
      <c r="BI1479" s="1318"/>
      <c r="BJ1479" s="1318"/>
      <c r="BK1479" s="1318"/>
      <c r="BL1479" s="1318"/>
      <c r="BM1479" s="1318"/>
      <c r="BN1479" s="1318"/>
      <c r="BO1479" s="1318"/>
      <c r="BP1479" s="1318"/>
      <c r="BQ1479" s="1318"/>
      <c r="BR1479" s="1318"/>
      <c r="BS1479" s="1318"/>
      <c r="BT1479" s="1318"/>
      <c r="BU1479" s="1318"/>
      <c r="BV1479" s="1318"/>
      <c r="BW1479" s="1318"/>
      <c r="BX1479" s="1318"/>
      <c r="BY1479" s="1318"/>
      <c r="BZ1479" s="1318"/>
      <c r="CA1479" s="1318"/>
      <c r="CB1479" s="1318"/>
      <c r="CC1479" s="1318"/>
      <c r="CD1479" s="1318"/>
      <c r="CE1479" s="1318"/>
      <c r="CF1479" s="1318"/>
      <c r="CG1479" s="1318"/>
      <c r="CH1479" s="1378">
        <f t="shared" si="38"/>
        <v>0</v>
      </c>
      <c r="CI1479" s="1366"/>
    </row>
    <row r="1480" spans="1:87" s="386" customFormat="1" ht="35.25" customHeight="1">
      <c r="A1480" s="1701"/>
      <c r="B1480" s="2136"/>
      <c r="C1480" s="882"/>
      <c r="D1480" s="1649"/>
      <c r="E1480" s="935"/>
      <c r="F1480" s="1649"/>
      <c r="G1480" s="549"/>
      <c r="H1480" s="3101"/>
      <c r="I1480" s="1584"/>
      <c r="J1480" s="651"/>
      <c r="K1480" s="2197"/>
      <c r="L1480" s="3105"/>
      <c r="M1480" s="2305"/>
      <c r="N1480" s="860"/>
      <c r="O1480" s="395"/>
      <c r="P1480" s="407"/>
      <c r="Q1480" s="478"/>
      <c r="R1480" s="395"/>
      <c r="S1480" s="407"/>
      <c r="T1480" s="478"/>
      <c r="U1480" s="394"/>
      <c r="V1480" s="407"/>
      <c r="W1480" s="393"/>
      <c r="X1480" s="394"/>
      <c r="Y1480" s="395"/>
      <c r="Z1480" s="2160"/>
      <c r="AA1480" s="840"/>
      <c r="AB1480" s="848"/>
      <c r="AC1480" s="2089"/>
      <c r="AD1480" s="1841"/>
      <c r="AE1480" s="1317"/>
      <c r="AF1480" s="1362"/>
      <c r="AG1480" s="1318"/>
      <c r="AH1480" s="1318"/>
      <c r="AI1480" s="1318"/>
      <c r="AJ1480" s="1318"/>
      <c r="AK1480" s="1318"/>
      <c r="AL1480" s="1318"/>
      <c r="AM1480" s="1318"/>
      <c r="AN1480" s="1318"/>
      <c r="AO1480" s="1318"/>
      <c r="AP1480" s="1318"/>
      <c r="AQ1480" s="1318"/>
      <c r="AR1480" s="1318"/>
      <c r="AS1480" s="1318"/>
      <c r="AT1480" s="1318"/>
      <c r="AU1480" s="1318"/>
      <c r="AV1480" s="1318"/>
      <c r="AW1480" s="1318"/>
      <c r="AX1480" s="1318"/>
      <c r="AY1480" s="1318"/>
      <c r="AZ1480" s="1318"/>
      <c r="BA1480" s="1318"/>
      <c r="BB1480" s="1318"/>
      <c r="BC1480" s="1318"/>
      <c r="BD1480" s="1318"/>
      <c r="BE1480" s="1318"/>
      <c r="BF1480" s="1318"/>
      <c r="BG1480" s="1318"/>
      <c r="BH1480" s="1318"/>
      <c r="BI1480" s="1318"/>
      <c r="BJ1480" s="1318"/>
      <c r="BK1480" s="1318"/>
      <c r="BL1480" s="1318"/>
      <c r="BM1480" s="1318"/>
      <c r="BN1480" s="1318"/>
      <c r="BO1480" s="1318"/>
      <c r="BP1480" s="1318"/>
      <c r="BQ1480" s="1318"/>
      <c r="BR1480" s="1318"/>
      <c r="BS1480" s="1318"/>
      <c r="BT1480" s="1318"/>
      <c r="BU1480" s="1318"/>
      <c r="BV1480" s="1318"/>
      <c r="BW1480" s="1318"/>
      <c r="BX1480" s="1318"/>
      <c r="BY1480" s="1318"/>
      <c r="BZ1480" s="1318"/>
      <c r="CA1480" s="1318"/>
      <c r="CB1480" s="1318"/>
      <c r="CC1480" s="1318"/>
      <c r="CD1480" s="1318"/>
      <c r="CE1480" s="1318"/>
      <c r="CF1480" s="1318"/>
      <c r="CG1480" s="1318"/>
      <c r="CH1480" s="1378">
        <f t="shared" si="38"/>
        <v>0</v>
      </c>
      <c r="CI1480" s="1366"/>
    </row>
    <row r="1481" spans="1:87" s="386" customFormat="1" ht="35.25" customHeight="1">
      <c r="A1481" s="1701"/>
      <c r="B1481" s="2136"/>
      <c r="C1481" s="882"/>
      <c r="D1481" s="1649"/>
      <c r="E1481" s="935"/>
      <c r="F1481" s="1649"/>
      <c r="G1481" s="549"/>
      <c r="H1481" s="3101"/>
      <c r="I1481" s="1585"/>
      <c r="J1481" s="1616"/>
      <c r="K1481" s="2176"/>
      <c r="L1481" s="224"/>
      <c r="M1481" s="141"/>
      <c r="N1481" s="866"/>
      <c r="O1481" s="411"/>
      <c r="P1481" s="397"/>
      <c r="Q1481" s="483"/>
      <c r="R1481" s="411"/>
      <c r="S1481" s="397"/>
      <c r="T1481" s="483"/>
      <c r="U1481" s="396"/>
      <c r="V1481" s="397"/>
      <c r="W1481" s="398"/>
      <c r="X1481" s="396"/>
      <c r="Y1481" s="411"/>
      <c r="Z1481" s="2193"/>
      <c r="AA1481" s="2589"/>
      <c r="AB1481" s="850"/>
      <c r="AC1481" s="2090"/>
      <c r="AD1481" s="1842"/>
      <c r="AE1481" s="1317"/>
      <c r="AF1481" s="1362"/>
      <c r="AG1481" s="1318"/>
      <c r="AH1481" s="1318"/>
      <c r="AI1481" s="1318"/>
      <c r="AJ1481" s="1318"/>
      <c r="AK1481" s="1318"/>
      <c r="AL1481" s="1318"/>
      <c r="AM1481" s="1318"/>
      <c r="AN1481" s="1318"/>
      <c r="AO1481" s="1318"/>
      <c r="AP1481" s="1318"/>
      <c r="AQ1481" s="1318"/>
      <c r="AR1481" s="1318"/>
      <c r="AS1481" s="1318"/>
      <c r="AT1481" s="1318"/>
      <c r="AU1481" s="1318"/>
      <c r="AV1481" s="1318"/>
      <c r="AW1481" s="1318"/>
      <c r="AX1481" s="1318"/>
      <c r="AY1481" s="1318"/>
      <c r="AZ1481" s="1318"/>
      <c r="BA1481" s="1318"/>
      <c r="BB1481" s="1318"/>
      <c r="BC1481" s="1318"/>
      <c r="BD1481" s="1318"/>
      <c r="BE1481" s="1318"/>
      <c r="BF1481" s="1318"/>
      <c r="BG1481" s="1318"/>
      <c r="BH1481" s="1318"/>
      <c r="BI1481" s="1318"/>
      <c r="BJ1481" s="1318"/>
      <c r="BK1481" s="1318"/>
      <c r="BL1481" s="1318"/>
      <c r="BM1481" s="1318"/>
      <c r="BN1481" s="1318"/>
      <c r="BO1481" s="1318"/>
      <c r="BP1481" s="1318"/>
      <c r="BQ1481" s="1318"/>
      <c r="BR1481" s="1318"/>
      <c r="BS1481" s="1318"/>
      <c r="BT1481" s="1318"/>
      <c r="BU1481" s="1318"/>
      <c r="BV1481" s="1318"/>
      <c r="BW1481" s="1318"/>
      <c r="BX1481" s="1318"/>
      <c r="BY1481" s="1318"/>
      <c r="BZ1481" s="1318"/>
      <c r="CA1481" s="1318"/>
      <c r="CB1481" s="1318"/>
      <c r="CC1481" s="1318"/>
      <c r="CD1481" s="1318"/>
      <c r="CE1481" s="1318"/>
      <c r="CF1481" s="1318"/>
      <c r="CG1481" s="1318"/>
      <c r="CH1481" s="1378">
        <f t="shared" si="38"/>
        <v>0</v>
      </c>
      <c r="CI1481" s="1366"/>
    </row>
    <row r="1482" spans="1:87" s="386" customFormat="1" ht="52.5" customHeight="1">
      <c r="A1482" s="1701"/>
      <c r="B1482" s="2136"/>
      <c r="C1482" s="882"/>
      <c r="D1482" s="1649"/>
      <c r="E1482" s="935"/>
      <c r="F1482" s="1649"/>
      <c r="G1482" s="549"/>
      <c r="H1482" s="2155"/>
      <c r="I1482" s="1989">
        <v>281</v>
      </c>
      <c r="J1482" s="651">
        <v>15</v>
      </c>
      <c r="K1482" s="3103" t="s">
        <v>1890</v>
      </c>
      <c r="L1482" s="3123" t="s">
        <v>1891</v>
      </c>
      <c r="M1482" s="2305" t="s">
        <v>680</v>
      </c>
      <c r="N1482" s="860"/>
      <c r="O1482" s="395"/>
      <c r="P1482" s="382"/>
      <c r="Q1482" s="478"/>
      <c r="R1482" s="395"/>
      <c r="S1482" s="407"/>
      <c r="T1482" s="478"/>
      <c r="U1482" s="394"/>
      <c r="V1482" s="407"/>
      <c r="W1482" s="393"/>
      <c r="X1482" s="394"/>
      <c r="Y1482" s="395"/>
      <c r="Z1482" s="3159" t="s">
        <v>1892</v>
      </c>
      <c r="AA1482" s="217">
        <v>311</v>
      </c>
      <c r="AB1482" s="1563">
        <v>3111</v>
      </c>
      <c r="AC1482" s="2200" t="s">
        <v>124</v>
      </c>
      <c r="AD1482" s="2596">
        <f>40*250*2</f>
        <v>20000</v>
      </c>
      <c r="AE1482" s="1317"/>
      <c r="AF1482" s="1362"/>
      <c r="AG1482" s="1318"/>
      <c r="AH1482" s="1318"/>
      <c r="AI1482" s="1318"/>
      <c r="AJ1482" s="1318"/>
      <c r="AK1482" s="1318"/>
      <c r="AL1482" s="1318"/>
      <c r="AM1482" s="1318"/>
      <c r="AN1482" s="1318"/>
      <c r="AO1482" s="1318"/>
      <c r="AP1482" s="1318"/>
      <c r="AQ1482" s="1328"/>
      <c r="AR1482" s="1328"/>
      <c r="AS1482" s="1318"/>
      <c r="AT1482" s="1318"/>
      <c r="AU1482" s="1318"/>
      <c r="AV1482" s="1318"/>
      <c r="AW1482" s="1318"/>
      <c r="AX1482" s="1318"/>
      <c r="AY1482" s="1318"/>
      <c r="AZ1482" s="1318"/>
      <c r="BA1482" s="1328">
        <f>+AD1482</f>
        <v>20000</v>
      </c>
      <c r="BB1482" s="1318"/>
      <c r="BC1482" s="1318"/>
      <c r="BD1482" s="1318"/>
      <c r="BE1482" s="1318"/>
      <c r="BF1482" s="1318"/>
      <c r="BG1482" s="1318"/>
      <c r="BH1482" s="1318"/>
      <c r="BI1482" s="1318"/>
      <c r="BJ1482" s="1318"/>
      <c r="BK1482" s="1318"/>
      <c r="BL1482" s="1318"/>
      <c r="BM1482" s="1318"/>
      <c r="BN1482" s="1318"/>
      <c r="BO1482" s="1318"/>
      <c r="BP1482" s="1318"/>
      <c r="BQ1482" s="1318"/>
      <c r="BR1482" s="1318"/>
      <c r="BS1482" s="1318"/>
      <c r="BT1482" s="1318"/>
      <c r="BU1482" s="1318"/>
      <c r="BV1482" s="1318"/>
      <c r="BW1482" s="1318"/>
      <c r="BX1482" s="1318"/>
      <c r="BY1482" s="1318"/>
      <c r="BZ1482" s="1318"/>
      <c r="CA1482" s="1318"/>
      <c r="CB1482" s="1318"/>
      <c r="CC1482" s="1318"/>
      <c r="CD1482" s="1318"/>
      <c r="CE1482" s="1318"/>
      <c r="CF1482" s="1318"/>
      <c r="CG1482" s="1318"/>
      <c r="CH1482" s="1378">
        <f t="shared" si="38"/>
        <v>20000</v>
      </c>
      <c r="CI1482" s="1366"/>
    </row>
    <row r="1483" spans="1:87" s="386" customFormat="1" ht="60.75" customHeight="1">
      <c r="A1483" s="1701"/>
      <c r="B1483" s="2136"/>
      <c r="C1483" s="882"/>
      <c r="D1483" s="1649"/>
      <c r="E1483" s="935"/>
      <c r="F1483" s="1649"/>
      <c r="G1483" s="549"/>
      <c r="H1483" s="2155"/>
      <c r="I1483" s="1989"/>
      <c r="J1483" s="651"/>
      <c r="K1483" s="3104"/>
      <c r="L1483" s="3105"/>
      <c r="M1483" s="2305"/>
      <c r="N1483" s="860"/>
      <c r="O1483" s="395"/>
      <c r="P1483" s="382"/>
      <c r="Q1483" s="478"/>
      <c r="R1483" s="395"/>
      <c r="S1483" s="407"/>
      <c r="T1483" s="478"/>
      <c r="U1483" s="394"/>
      <c r="V1483" s="407"/>
      <c r="W1483" s="393"/>
      <c r="X1483" s="394"/>
      <c r="Y1483" s="395"/>
      <c r="Z1483" s="3119"/>
      <c r="AA1483" s="840"/>
      <c r="AB1483" s="848"/>
      <c r="AC1483" s="2089"/>
      <c r="AD1483" s="1841"/>
      <c r="AE1483" s="1317"/>
      <c r="AF1483" s="1362"/>
      <c r="AG1483" s="1318"/>
      <c r="AH1483" s="1318"/>
      <c r="AI1483" s="1318"/>
      <c r="AJ1483" s="1318"/>
      <c r="AK1483" s="1318"/>
      <c r="AL1483" s="1318"/>
      <c r="AM1483" s="1318"/>
      <c r="AN1483" s="1318"/>
      <c r="AO1483" s="1318"/>
      <c r="AP1483" s="1318"/>
      <c r="AQ1483" s="1318"/>
      <c r="AR1483" s="1318"/>
      <c r="AS1483" s="1318"/>
      <c r="AT1483" s="1318"/>
      <c r="AU1483" s="1318"/>
      <c r="AV1483" s="1318"/>
      <c r="AW1483" s="1318"/>
      <c r="AX1483" s="1318"/>
      <c r="AY1483" s="1318"/>
      <c r="AZ1483" s="1318"/>
      <c r="BA1483" s="1318"/>
      <c r="BB1483" s="1318"/>
      <c r="BC1483" s="1318"/>
      <c r="BD1483" s="1318"/>
      <c r="BE1483" s="1318"/>
      <c r="BF1483" s="1318"/>
      <c r="BG1483" s="1318"/>
      <c r="BH1483" s="1318"/>
      <c r="BI1483" s="1318"/>
      <c r="BJ1483" s="1318"/>
      <c r="BK1483" s="1318"/>
      <c r="BL1483" s="1318"/>
      <c r="BM1483" s="1318"/>
      <c r="BN1483" s="1318"/>
      <c r="BO1483" s="1318"/>
      <c r="BP1483" s="1318"/>
      <c r="BQ1483" s="1318"/>
      <c r="BR1483" s="1318"/>
      <c r="BS1483" s="1318"/>
      <c r="BT1483" s="1318"/>
      <c r="BU1483" s="1318"/>
      <c r="BV1483" s="1318"/>
      <c r="BW1483" s="1318"/>
      <c r="BX1483" s="1318"/>
      <c r="BY1483" s="1318"/>
      <c r="BZ1483" s="1318"/>
      <c r="CA1483" s="1318"/>
      <c r="CB1483" s="1318"/>
      <c r="CC1483" s="1318"/>
      <c r="CD1483" s="1318"/>
      <c r="CE1483" s="1318"/>
      <c r="CF1483" s="1318"/>
      <c r="CG1483" s="1318"/>
      <c r="CH1483" s="1378">
        <f t="shared" si="38"/>
        <v>0</v>
      </c>
      <c r="CI1483" s="1366"/>
    </row>
    <row r="1484" spans="1:87" s="386" customFormat="1" ht="27" customHeight="1">
      <c r="A1484" s="1701"/>
      <c r="B1484" s="2136"/>
      <c r="C1484" s="882"/>
      <c r="D1484" s="1649"/>
      <c r="E1484" s="935"/>
      <c r="F1484" s="1649"/>
      <c r="G1484" s="549"/>
      <c r="H1484" s="2155"/>
      <c r="I1484" s="1989"/>
      <c r="J1484" s="220"/>
      <c r="K1484" s="872"/>
      <c r="L1484" s="2153"/>
      <c r="M1484" s="2305"/>
      <c r="N1484" s="860"/>
      <c r="O1484" s="395"/>
      <c r="P1484" s="407"/>
      <c r="Q1484" s="478"/>
      <c r="R1484" s="395"/>
      <c r="S1484" s="407"/>
      <c r="T1484" s="478"/>
      <c r="U1484" s="394"/>
      <c r="V1484" s="407"/>
      <c r="W1484" s="393"/>
      <c r="X1484" s="394"/>
      <c r="Y1484" s="395"/>
      <c r="Z1484" s="2160"/>
      <c r="AA1484" s="840"/>
      <c r="AB1484" s="848"/>
      <c r="AC1484" s="2089"/>
      <c r="AD1484" s="1841"/>
      <c r="AE1484" s="1317"/>
      <c r="AF1484" s="1362"/>
      <c r="AG1484" s="1318"/>
      <c r="AH1484" s="1318"/>
      <c r="AI1484" s="1318"/>
      <c r="AJ1484" s="1318"/>
      <c r="AK1484" s="1318"/>
      <c r="AL1484" s="1318"/>
      <c r="AM1484" s="1318"/>
      <c r="AN1484" s="1318"/>
      <c r="AO1484" s="1318"/>
      <c r="AP1484" s="1318"/>
      <c r="AQ1484" s="1318"/>
      <c r="AR1484" s="1318"/>
      <c r="AS1484" s="1318"/>
      <c r="AT1484" s="1318"/>
      <c r="AU1484" s="1318"/>
      <c r="AV1484" s="1318"/>
      <c r="AW1484" s="1318"/>
      <c r="AX1484" s="1318"/>
      <c r="AY1484" s="1318"/>
      <c r="AZ1484" s="1318"/>
      <c r="BA1484" s="1318"/>
      <c r="BB1484" s="1318"/>
      <c r="BC1484" s="1318"/>
      <c r="BD1484" s="1318"/>
      <c r="BE1484" s="1318"/>
      <c r="BF1484" s="1318"/>
      <c r="BG1484" s="1318"/>
      <c r="BH1484" s="1318"/>
      <c r="BI1484" s="1318"/>
      <c r="BJ1484" s="1318"/>
      <c r="BK1484" s="1318"/>
      <c r="BL1484" s="1318"/>
      <c r="BM1484" s="1318"/>
      <c r="BN1484" s="1318"/>
      <c r="BO1484" s="1318"/>
      <c r="BP1484" s="1318"/>
      <c r="BQ1484" s="1318"/>
      <c r="BR1484" s="1318"/>
      <c r="BS1484" s="1318"/>
      <c r="BT1484" s="1318"/>
      <c r="BU1484" s="1318"/>
      <c r="BV1484" s="1318"/>
      <c r="BW1484" s="1318"/>
      <c r="BX1484" s="1318"/>
      <c r="BY1484" s="1318"/>
      <c r="BZ1484" s="1318"/>
      <c r="CA1484" s="1318"/>
      <c r="CB1484" s="1318"/>
      <c r="CC1484" s="1318"/>
      <c r="CD1484" s="1318"/>
      <c r="CE1484" s="1318"/>
      <c r="CF1484" s="1318"/>
      <c r="CG1484" s="1318"/>
      <c r="CH1484" s="1378">
        <f t="shared" si="38"/>
        <v>0</v>
      </c>
      <c r="CI1484" s="1366"/>
    </row>
    <row r="1485" spans="1:87" s="386" customFormat="1" ht="30.75" customHeight="1" thickBot="1">
      <c r="A1485" s="2400"/>
      <c r="B1485" s="3117" t="s">
        <v>2488</v>
      </c>
      <c r="C1485" s="3117"/>
      <c r="D1485" s="3117"/>
      <c r="E1485" s="3117"/>
      <c r="F1485" s="3117"/>
      <c r="G1485" s="3117"/>
      <c r="H1485" s="3117"/>
      <c r="I1485" s="3117"/>
      <c r="J1485" s="3117"/>
      <c r="K1485" s="3117"/>
      <c r="L1485" s="3117"/>
      <c r="M1485" s="3117"/>
      <c r="N1485" s="3117"/>
      <c r="O1485" s="3117"/>
      <c r="P1485" s="3117"/>
      <c r="Q1485" s="3117"/>
      <c r="R1485" s="3117"/>
      <c r="S1485" s="3117"/>
      <c r="T1485" s="3117"/>
      <c r="U1485" s="3117"/>
      <c r="V1485" s="3117"/>
      <c r="W1485" s="3117"/>
      <c r="X1485" s="3117"/>
      <c r="Y1485" s="3117"/>
      <c r="Z1485" s="3117"/>
      <c r="AA1485" s="3118"/>
      <c r="AB1485" s="2590"/>
      <c r="AC1485" s="2591"/>
      <c r="AD1485" s="2592">
        <f>SUM(AD1452:AD1484)</f>
        <v>1320000</v>
      </c>
      <c r="AE1485" s="1317"/>
      <c r="AF1485" s="1362"/>
      <c r="AG1485" s="1318"/>
      <c r="AH1485" s="1318"/>
      <c r="AI1485" s="1318"/>
      <c r="AJ1485" s="1318"/>
      <c r="AK1485" s="1318"/>
      <c r="AL1485" s="1318"/>
      <c r="AM1485" s="1318"/>
      <c r="AN1485" s="1318"/>
      <c r="AO1485" s="1318"/>
      <c r="AP1485" s="1318"/>
      <c r="AQ1485" s="1318"/>
      <c r="AR1485" s="1318"/>
      <c r="AS1485" s="1318"/>
      <c r="AT1485" s="1318"/>
      <c r="AU1485" s="1318"/>
      <c r="AV1485" s="1318"/>
      <c r="AW1485" s="1318"/>
      <c r="AX1485" s="1318"/>
      <c r="AY1485" s="1318"/>
      <c r="AZ1485" s="1318"/>
      <c r="BA1485" s="1318"/>
      <c r="BB1485" s="1318"/>
      <c r="BC1485" s="1318"/>
      <c r="BD1485" s="1318"/>
      <c r="BE1485" s="1318"/>
      <c r="BF1485" s="1318"/>
      <c r="BG1485" s="1318"/>
      <c r="BH1485" s="1318"/>
      <c r="BI1485" s="1318"/>
      <c r="BJ1485" s="1318"/>
      <c r="BK1485" s="1318"/>
      <c r="BL1485" s="1318"/>
      <c r="BM1485" s="1318"/>
      <c r="BN1485" s="1318"/>
      <c r="BO1485" s="1318"/>
      <c r="BP1485" s="1318"/>
      <c r="BQ1485" s="1318"/>
      <c r="BR1485" s="1318"/>
      <c r="BS1485" s="1318"/>
      <c r="BT1485" s="1318"/>
      <c r="BU1485" s="1318"/>
      <c r="BV1485" s="1318"/>
      <c r="BW1485" s="1318"/>
      <c r="BX1485" s="1318"/>
      <c r="BY1485" s="1318"/>
      <c r="BZ1485" s="1318"/>
      <c r="CA1485" s="1318"/>
      <c r="CB1485" s="1318"/>
      <c r="CC1485" s="1318"/>
      <c r="CD1485" s="1318"/>
      <c r="CE1485" s="1318"/>
      <c r="CF1485" s="1318"/>
      <c r="CG1485" s="1318"/>
      <c r="CH1485" s="1378">
        <f t="shared" si="38"/>
        <v>0</v>
      </c>
      <c r="CI1485" s="1366"/>
    </row>
    <row r="1486" spans="1:87" s="126" customFormat="1" ht="27.75" customHeight="1">
      <c r="A1486" s="1701">
        <v>35</v>
      </c>
      <c r="B1486" s="1722">
        <v>3</v>
      </c>
      <c r="C1486" s="3088" t="s">
        <v>1893</v>
      </c>
      <c r="D1486" s="132" t="s">
        <v>622</v>
      </c>
      <c r="E1486" s="3088" t="s">
        <v>1894</v>
      </c>
      <c r="F1486" s="3088" t="s">
        <v>1895</v>
      </c>
      <c r="G1486" s="3129" t="s">
        <v>1386</v>
      </c>
      <c r="H1486" s="3549" t="s">
        <v>2580</v>
      </c>
      <c r="I1486" s="1989">
        <v>282</v>
      </c>
      <c r="J1486" s="220">
        <v>16</v>
      </c>
      <c r="K1486" s="3550" t="s">
        <v>1896</v>
      </c>
      <c r="L1486" s="3206" t="s">
        <v>1897</v>
      </c>
      <c r="M1486" s="3207" t="s">
        <v>1898</v>
      </c>
      <c r="N1486" s="862"/>
      <c r="O1486" s="873"/>
      <c r="P1486" s="874"/>
      <c r="Q1486" s="862"/>
      <c r="R1486" s="873"/>
      <c r="S1486" s="874"/>
      <c r="T1486" s="860"/>
      <c r="U1486" s="875"/>
      <c r="V1486" s="876"/>
      <c r="W1486" s="860"/>
      <c r="X1486" s="875"/>
      <c r="Y1486" s="877"/>
      <c r="Z1486" s="2160"/>
      <c r="AA1486" s="847"/>
      <c r="AB1486" s="848"/>
      <c r="AC1486" s="2089"/>
      <c r="AD1486" s="1841"/>
      <c r="AE1486" s="1317"/>
      <c r="AF1486" s="1362"/>
      <c r="AG1486" s="1318"/>
      <c r="AH1486" s="1318"/>
      <c r="AI1486" s="1318"/>
      <c r="AJ1486" s="1318"/>
      <c r="AK1486" s="1318"/>
      <c r="AL1486" s="1318"/>
      <c r="AM1486" s="1318"/>
      <c r="AN1486" s="1318"/>
      <c r="AO1486" s="1318"/>
      <c r="AP1486" s="1318"/>
      <c r="AQ1486" s="1318"/>
      <c r="AR1486" s="1318"/>
      <c r="AS1486" s="1318"/>
      <c r="AT1486" s="1318"/>
      <c r="AU1486" s="1318"/>
      <c r="AV1486" s="1318"/>
      <c r="AW1486" s="1318"/>
      <c r="AX1486" s="1318"/>
      <c r="AY1486" s="1318"/>
      <c r="AZ1486" s="1318"/>
      <c r="BA1486" s="1318"/>
      <c r="BB1486" s="1318"/>
      <c r="BC1486" s="1318"/>
      <c r="BD1486" s="1318"/>
      <c r="BE1486" s="1318"/>
      <c r="BF1486" s="1318"/>
      <c r="BG1486" s="1318"/>
      <c r="BH1486" s="1318"/>
      <c r="BI1486" s="1318"/>
      <c r="BJ1486" s="1318"/>
      <c r="BK1486" s="1318"/>
      <c r="BL1486" s="1318"/>
      <c r="BM1486" s="1318"/>
      <c r="BN1486" s="1318"/>
      <c r="BO1486" s="1318"/>
      <c r="BP1486" s="1318"/>
      <c r="BQ1486" s="1318"/>
      <c r="BR1486" s="1318"/>
      <c r="BS1486" s="1318"/>
      <c r="BT1486" s="1318"/>
      <c r="BU1486" s="1318"/>
      <c r="BV1486" s="1318"/>
      <c r="BW1486" s="1318"/>
      <c r="BX1486" s="1318"/>
      <c r="BY1486" s="1318"/>
      <c r="BZ1486" s="1318"/>
      <c r="CA1486" s="1318"/>
      <c r="CB1486" s="1318"/>
      <c r="CC1486" s="1318"/>
      <c r="CD1486" s="1318"/>
      <c r="CE1486" s="1318"/>
      <c r="CF1486" s="1318"/>
      <c r="CG1486" s="1318"/>
      <c r="CH1486" s="1378">
        <f t="shared" si="38"/>
        <v>0</v>
      </c>
      <c r="CI1486" s="1366"/>
    </row>
    <row r="1487" spans="1:87" s="126" customFormat="1" ht="38.25" customHeight="1">
      <c r="A1487" s="1701"/>
      <c r="B1487" s="2136"/>
      <c r="C1487" s="3085"/>
      <c r="D1487" s="3085" t="s">
        <v>1899</v>
      </c>
      <c r="E1487" s="3085"/>
      <c r="F1487" s="3085"/>
      <c r="G1487" s="3130"/>
      <c r="H1487" s="3101"/>
      <c r="I1487" s="1989"/>
      <c r="J1487" s="220"/>
      <c r="K1487" s="3295"/>
      <c r="L1487" s="3105"/>
      <c r="M1487" s="3106"/>
      <c r="N1487" s="862"/>
      <c r="O1487" s="873"/>
      <c r="P1487" s="874"/>
      <c r="Q1487" s="862"/>
      <c r="R1487" s="873"/>
      <c r="S1487" s="874"/>
      <c r="T1487" s="860"/>
      <c r="U1487" s="875"/>
      <c r="V1487" s="876"/>
      <c r="W1487" s="860"/>
      <c r="X1487" s="875"/>
      <c r="Y1487" s="877"/>
      <c r="Z1487" s="2160"/>
      <c r="AA1487" s="847"/>
      <c r="AB1487" s="848"/>
      <c r="AC1487" s="2089"/>
      <c r="AD1487" s="1841"/>
      <c r="AE1487" s="1317"/>
      <c r="AF1487" s="1362"/>
      <c r="AG1487" s="1318"/>
      <c r="AH1487" s="1318"/>
      <c r="AI1487" s="1318"/>
      <c r="AJ1487" s="1318"/>
      <c r="AK1487" s="1318"/>
      <c r="AL1487" s="1318"/>
      <c r="AM1487" s="1318"/>
      <c r="AN1487" s="1318"/>
      <c r="AO1487" s="1318"/>
      <c r="AP1487" s="1318"/>
      <c r="AQ1487" s="1318"/>
      <c r="AR1487" s="1318"/>
      <c r="AS1487" s="1318"/>
      <c r="AT1487" s="1318"/>
      <c r="AU1487" s="1318"/>
      <c r="AV1487" s="1318"/>
      <c r="AW1487" s="1318"/>
      <c r="AX1487" s="1318"/>
      <c r="AY1487" s="1318"/>
      <c r="AZ1487" s="1318"/>
      <c r="BA1487" s="1318"/>
      <c r="BB1487" s="1318"/>
      <c r="BC1487" s="1318"/>
      <c r="BD1487" s="1318"/>
      <c r="BE1487" s="1318"/>
      <c r="BF1487" s="1318"/>
      <c r="BG1487" s="1318"/>
      <c r="BH1487" s="1318"/>
      <c r="BI1487" s="1318"/>
      <c r="BJ1487" s="1318"/>
      <c r="BK1487" s="1318"/>
      <c r="BL1487" s="1318"/>
      <c r="BM1487" s="1318"/>
      <c r="BN1487" s="1318"/>
      <c r="BO1487" s="1318"/>
      <c r="BP1487" s="1318"/>
      <c r="BQ1487" s="1318"/>
      <c r="BR1487" s="1318"/>
      <c r="BS1487" s="1318"/>
      <c r="BT1487" s="1318"/>
      <c r="BU1487" s="1318"/>
      <c r="BV1487" s="1318"/>
      <c r="BW1487" s="1318"/>
      <c r="BX1487" s="1318"/>
      <c r="BY1487" s="1318"/>
      <c r="BZ1487" s="1318"/>
      <c r="CA1487" s="1318"/>
      <c r="CB1487" s="1318"/>
      <c r="CC1487" s="1318"/>
      <c r="CD1487" s="1318"/>
      <c r="CE1487" s="1318"/>
      <c r="CF1487" s="1318"/>
      <c r="CG1487" s="1318"/>
      <c r="CH1487" s="1378">
        <f t="shared" si="38"/>
        <v>0</v>
      </c>
      <c r="CI1487" s="1366"/>
    </row>
    <row r="1488" spans="1:87" s="126" customFormat="1" ht="51.75" customHeight="1">
      <c r="A1488" s="1701"/>
      <c r="B1488" s="2136"/>
      <c r="C1488" s="3085"/>
      <c r="D1488" s="3085"/>
      <c r="E1488" s="3085"/>
      <c r="F1488" s="3085"/>
      <c r="G1488" s="549"/>
      <c r="H1488" s="3096" t="s">
        <v>1902</v>
      </c>
      <c r="I1488" s="1989"/>
      <c r="J1488" s="220"/>
      <c r="K1488" s="3295"/>
      <c r="L1488" s="3105"/>
      <c r="M1488" s="3106"/>
      <c r="N1488" s="862"/>
      <c r="O1488" s="873"/>
      <c r="P1488" s="874"/>
      <c r="Q1488" s="862"/>
      <c r="R1488" s="873"/>
      <c r="S1488" s="874"/>
      <c r="T1488" s="860"/>
      <c r="U1488" s="875"/>
      <c r="V1488" s="876"/>
      <c r="W1488" s="860"/>
      <c r="X1488" s="875"/>
      <c r="Y1488" s="877"/>
      <c r="Z1488" s="2160"/>
      <c r="AA1488" s="847"/>
      <c r="AB1488" s="848"/>
      <c r="AC1488" s="2089"/>
      <c r="AD1488" s="1841"/>
      <c r="AE1488" s="1317"/>
      <c r="AF1488" s="1362"/>
      <c r="AG1488" s="1318"/>
      <c r="AH1488" s="1318"/>
      <c r="AI1488" s="1318"/>
      <c r="AJ1488" s="1318"/>
      <c r="AK1488" s="1318"/>
      <c r="AL1488" s="1318"/>
      <c r="AM1488" s="1318"/>
      <c r="AN1488" s="1318"/>
      <c r="AO1488" s="1318"/>
      <c r="AP1488" s="1318"/>
      <c r="AQ1488" s="1318"/>
      <c r="AR1488" s="1318"/>
      <c r="AS1488" s="1318"/>
      <c r="AT1488" s="1318"/>
      <c r="AU1488" s="1318"/>
      <c r="AV1488" s="1318"/>
      <c r="AW1488" s="1318"/>
      <c r="AX1488" s="1318"/>
      <c r="AY1488" s="1318"/>
      <c r="AZ1488" s="1318"/>
      <c r="BA1488" s="1318"/>
      <c r="BB1488" s="1318"/>
      <c r="BC1488" s="1318"/>
      <c r="BD1488" s="1318"/>
      <c r="BE1488" s="1318"/>
      <c r="BF1488" s="1318"/>
      <c r="BG1488" s="1318"/>
      <c r="BH1488" s="1318"/>
      <c r="BI1488" s="1318"/>
      <c r="BJ1488" s="1318"/>
      <c r="BK1488" s="1318"/>
      <c r="BL1488" s="1318"/>
      <c r="BM1488" s="1318"/>
      <c r="BN1488" s="1318"/>
      <c r="BO1488" s="1318"/>
      <c r="BP1488" s="1318"/>
      <c r="BQ1488" s="1318"/>
      <c r="BR1488" s="1318"/>
      <c r="BS1488" s="1318"/>
      <c r="BT1488" s="1318"/>
      <c r="BU1488" s="1318"/>
      <c r="BV1488" s="1318"/>
      <c r="BW1488" s="1318"/>
      <c r="BX1488" s="1318"/>
      <c r="BY1488" s="1318"/>
      <c r="BZ1488" s="1318"/>
      <c r="CA1488" s="1318"/>
      <c r="CB1488" s="1318"/>
      <c r="CC1488" s="1318"/>
      <c r="CD1488" s="1318"/>
      <c r="CE1488" s="1318"/>
      <c r="CF1488" s="1318"/>
      <c r="CG1488" s="1318"/>
      <c r="CH1488" s="1378">
        <f t="shared" si="38"/>
        <v>0</v>
      </c>
      <c r="CI1488" s="1366"/>
    </row>
    <row r="1489" spans="1:87" s="126" customFormat="1" ht="87" customHeight="1">
      <c r="A1489" s="1701"/>
      <c r="B1489" s="2136"/>
      <c r="C1489" s="3085"/>
      <c r="D1489" s="3085"/>
      <c r="E1489" s="3085"/>
      <c r="F1489" s="3085"/>
      <c r="G1489" s="549"/>
      <c r="H1489" s="3096"/>
      <c r="I1489" s="1989"/>
      <c r="J1489" s="220"/>
      <c r="K1489" s="3295"/>
      <c r="L1489" s="3105"/>
      <c r="M1489" s="3106"/>
      <c r="N1489" s="862"/>
      <c r="O1489" s="873"/>
      <c r="P1489" s="874"/>
      <c r="Q1489" s="862"/>
      <c r="R1489" s="873"/>
      <c r="S1489" s="874"/>
      <c r="T1489" s="860"/>
      <c r="U1489" s="875"/>
      <c r="V1489" s="876"/>
      <c r="W1489" s="860"/>
      <c r="X1489" s="875"/>
      <c r="Y1489" s="877"/>
      <c r="Z1489" s="2160"/>
      <c r="AA1489" s="847"/>
      <c r="AB1489" s="848"/>
      <c r="AC1489" s="2089"/>
      <c r="AD1489" s="1841"/>
      <c r="AE1489" s="1317"/>
      <c r="AF1489" s="1362"/>
      <c r="AG1489" s="1318"/>
      <c r="AH1489" s="1318"/>
      <c r="AI1489" s="1318"/>
      <c r="AJ1489" s="1318"/>
      <c r="AK1489" s="1318"/>
      <c r="AL1489" s="1318"/>
      <c r="AM1489" s="1318"/>
      <c r="AN1489" s="1318"/>
      <c r="AO1489" s="1318"/>
      <c r="AP1489" s="1318"/>
      <c r="AQ1489" s="1318"/>
      <c r="AR1489" s="1318"/>
      <c r="AS1489" s="1318"/>
      <c r="AT1489" s="1318"/>
      <c r="AU1489" s="1318"/>
      <c r="AV1489" s="1318"/>
      <c r="AW1489" s="1318"/>
      <c r="AX1489" s="1318"/>
      <c r="AY1489" s="1318"/>
      <c r="AZ1489" s="1318"/>
      <c r="BA1489" s="1318"/>
      <c r="BB1489" s="1318"/>
      <c r="BC1489" s="1318"/>
      <c r="BD1489" s="1318"/>
      <c r="BE1489" s="1318"/>
      <c r="BF1489" s="1318"/>
      <c r="BG1489" s="1318"/>
      <c r="BH1489" s="1318"/>
      <c r="BI1489" s="1318"/>
      <c r="BJ1489" s="1318"/>
      <c r="BK1489" s="1318"/>
      <c r="BL1489" s="1318"/>
      <c r="BM1489" s="1318"/>
      <c r="BN1489" s="1318"/>
      <c r="BO1489" s="1318"/>
      <c r="BP1489" s="1318"/>
      <c r="BQ1489" s="1318"/>
      <c r="BR1489" s="1318"/>
      <c r="BS1489" s="1318"/>
      <c r="BT1489" s="1318"/>
      <c r="BU1489" s="1318"/>
      <c r="BV1489" s="1318"/>
      <c r="BW1489" s="1318"/>
      <c r="BX1489" s="1318"/>
      <c r="BY1489" s="1318"/>
      <c r="BZ1489" s="1318"/>
      <c r="CA1489" s="1318"/>
      <c r="CB1489" s="1318"/>
      <c r="CC1489" s="1318"/>
      <c r="CD1489" s="1318"/>
      <c r="CE1489" s="1318"/>
      <c r="CF1489" s="1318"/>
      <c r="CG1489" s="1318"/>
      <c r="CH1489" s="1378">
        <f t="shared" si="38"/>
        <v>0</v>
      </c>
      <c r="CI1489" s="1366"/>
    </row>
    <row r="1490" spans="1:87" s="126" customFormat="1" ht="27.75" customHeight="1">
      <c r="A1490" s="1701"/>
      <c r="B1490" s="2136"/>
      <c r="C1490" s="3085"/>
      <c r="D1490" s="878" t="s">
        <v>1900</v>
      </c>
      <c r="E1490" s="3085"/>
      <c r="F1490" s="3085"/>
      <c r="G1490" s="549"/>
      <c r="H1490" s="2155"/>
      <c r="I1490" s="1989"/>
      <c r="J1490" s="272"/>
      <c r="K1490" s="2176"/>
      <c r="L1490" s="2174"/>
      <c r="M1490" s="160"/>
      <c r="N1490" s="555"/>
      <c r="O1490" s="460"/>
      <c r="P1490" s="2062"/>
      <c r="Q1490" s="555"/>
      <c r="R1490" s="460"/>
      <c r="S1490" s="2062"/>
      <c r="T1490" s="555"/>
      <c r="U1490" s="401"/>
      <c r="V1490" s="879"/>
      <c r="W1490" s="269"/>
      <c r="X1490" s="401"/>
      <c r="Y1490" s="412"/>
      <c r="Z1490" s="400"/>
      <c r="AA1490" s="849"/>
      <c r="AB1490" s="850"/>
      <c r="AC1490" s="2090"/>
      <c r="AD1490" s="1842"/>
      <c r="AE1490" s="1317"/>
      <c r="AF1490" s="1362"/>
      <c r="AG1490" s="1318"/>
      <c r="AH1490" s="1318"/>
      <c r="AI1490" s="1318"/>
      <c r="AJ1490" s="1318"/>
      <c r="AK1490" s="1318"/>
      <c r="AL1490" s="1318"/>
      <c r="AM1490" s="1318"/>
      <c r="AN1490" s="1318"/>
      <c r="AO1490" s="1318"/>
      <c r="AP1490" s="1318"/>
      <c r="AQ1490" s="1318"/>
      <c r="AR1490" s="1318"/>
      <c r="AS1490" s="1318"/>
      <c r="AT1490" s="1318"/>
      <c r="AU1490" s="1318"/>
      <c r="AV1490" s="1318"/>
      <c r="AW1490" s="1318"/>
      <c r="AX1490" s="1318"/>
      <c r="AY1490" s="1318"/>
      <c r="AZ1490" s="1318"/>
      <c r="BA1490" s="1318"/>
      <c r="BB1490" s="1318"/>
      <c r="BC1490" s="1318"/>
      <c r="BD1490" s="1318"/>
      <c r="BE1490" s="1318"/>
      <c r="BF1490" s="1318"/>
      <c r="BG1490" s="1318"/>
      <c r="BH1490" s="1318"/>
      <c r="BI1490" s="1318"/>
      <c r="BJ1490" s="1318"/>
      <c r="BK1490" s="1318"/>
      <c r="BL1490" s="1318"/>
      <c r="BM1490" s="1318"/>
      <c r="BN1490" s="1318"/>
      <c r="BO1490" s="1318"/>
      <c r="BP1490" s="1318"/>
      <c r="BQ1490" s="1318"/>
      <c r="BR1490" s="1318"/>
      <c r="BS1490" s="1318"/>
      <c r="BT1490" s="1318"/>
      <c r="BU1490" s="1318"/>
      <c r="BV1490" s="1318"/>
      <c r="BW1490" s="1318"/>
      <c r="BX1490" s="1318"/>
      <c r="BY1490" s="1318"/>
      <c r="BZ1490" s="1318"/>
      <c r="CA1490" s="1318"/>
      <c r="CB1490" s="1318"/>
      <c r="CC1490" s="1318"/>
      <c r="CD1490" s="1318"/>
      <c r="CE1490" s="1318"/>
      <c r="CF1490" s="1318"/>
      <c r="CG1490" s="1318"/>
      <c r="CH1490" s="1378">
        <f t="shared" si="38"/>
        <v>0</v>
      </c>
      <c r="CI1490" s="1366"/>
    </row>
    <row r="1491" spans="1:87" s="126" customFormat="1" ht="53.25" customHeight="1">
      <c r="A1491" s="1701"/>
      <c r="B1491" s="2136"/>
      <c r="C1491" s="3085"/>
      <c r="D1491" s="3085" t="s">
        <v>1901</v>
      </c>
      <c r="E1491" s="3085"/>
      <c r="F1491" s="3085"/>
      <c r="G1491" s="549"/>
      <c r="H1491" s="2155"/>
      <c r="I1491" s="1586">
        <v>283</v>
      </c>
      <c r="J1491" s="220">
        <v>17</v>
      </c>
      <c r="K1491" s="3294" t="s">
        <v>1903</v>
      </c>
      <c r="L1491" s="3123" t="s">
        <v>1904</v>
      </c>
      <c r="M1491" s="3179" t="s">
        <v>1905</v>
      </c>
      <c r="N1491" s="860"/>
      <c r="O1491" s="875"/>
      <c r="P1491" s="876"/>
      <c r="Q1491" s="860"/>
      <c r="R1491" s="875"/>
      <c r="S1491" s="876"/>
      <c r="T1491" s="880"/>
      <c r="U1491" s="873"/>
      <c r="V1491" s="881"/>
      <c r="W1491" s="860"/>
      <c r="X1491" s="875"/>
      <c r="Y1491" s="877"/>
      <c r="Z1491" s="2160"/>
      <c r="AA1491" s="847"/>
      <c r="AB1491" s="848"/>
      <c r="AC1491" s="2089"/>
      <c r="AD1491" s="1841"/>
      <c r="AE1491" s="1317"/>
      <c r="AF1491" s="1362"/>
      <c r="AG1491" s="1318"/>
      <c r="AH1491" s="1318"/>
      <c r="AI1491" s="1318"/>
      <c r="AJ1491" s="1318"/>
      <c r="AK1491" s="1318"/>
      <c r="AL1491" s="1318"/>
      <c r="AM1491" s="1318"/>
      <c r="AN1491" s="1318"/>
      <c r="AO1491" s="1318"/>
      <c r="AP1491" s="1318"/>
      <c r="AQ1491" s="1318"/>
      <c r="AR1491" s="1318"/>
      <c r="AS1491" s="1318"/>
      <c r="AT1491" s="1318"/>
      <c r="AU1491" s="1318"/>
      <c r="AV1491" s="1318"/>
      <c r="AW1491" s="1318"/>
      <c r="AX1491" s="1318"/>
      <c r="AY1491" s="1318"/>
      <c r="AZ1491" s="1318"/>
      <c r="BA1491" s="1318"/>
      <c r="BB1491" s="1318"/>
      <c r="BC1491" s="1318"/>
      <c r="BD1491" s="1318"/>
      <c r="BE1491" s="1318"/>
      <c r="BF1491" s="1318"/>
      <c r="BG1491" s="1318"/>
      <c r="BH1491" s="1318"/>
      <c r="BI1491" s="1318"/>
      <c r="BJ1491" s="1318"/>
      <c r="BK1491" s="1318"/>
      <c r="BL1491" s="1318"/>
      <c r="BM1491" s="1318"/>
      <c r="BN1491" s="1318"/>
      <c r="BO1491" s="1318"/>
      <c r="BP1491" s="1318"/>
      <c r="BQ1491" s="1318"/>
      <c r="BR1491" s="1318"/>
      <c r="BS1491" s="1318"/>
      <c r="BT1491" s="1318"/>
      <c r="BU1491" s="1318"/>
      <c r="BV1491" s="1318"/>
      <c r="BW1491" s="1318"/>
      <c r="BX1491" s="1318"/>
      <c r="BY1491" s="1318"/>
      <c r="BZ1491" s="1318"/>
      <c r="CA1491" s="1318"/>
      <c r="CB1491" s="1318"/>
      <c r="CC1491" s="1318"/>
      <c r="CD1491" s="1318"/>
      <c r="CE1491" s="1318"/>
      <c r="CF1491" s="1318"/>
      <c r="CG1491" s="1318"/>
      <c r="CH1491" s="1378">
        <f t="shared" si="38"/>
        <v>0</v>
      </c>
      <c r="CI1491" s="1366"/>
    </row>
    <row r="1492" spans="1:87" s="126" customFormat="1" ht="24.95" customHeight="1">
      <c r="A1492" s="1701"/>
      <c r="B1492" s="2136"/>
      <c r="C1492" s="1649"/>
      <c r="D1492" s="3085"/>
      <c r="E1492" s="3085"/>
      <c r="F1492" s="1649"/>
      <c r="G1492" s="549"/>
      <c r="H1492" s="2155"/>
      <c r="I1492" s="1584"/>
      <c r="J1492" s="220"/>
      <c r="K1492" s="3295"/>
      <c r="L1492" s="3105"/>
      <c r="M1492" s="3106"/>
      <c r="N1492" s="860"/>
      <c r="O1492" s="875"/>
      <c r="P1492" s="876"/>
      <c r="Q1492" s="860"/>
      <c r="R1492" s="875"/>
      <c r="S1492" s="876"/>
      <c r="T1492" s="880"/>
      <c r="U1492" s="873"/>
      <c r="V1492" s="881"/>
      <c r="W1492" s="860"/>
      <c r="X1492" s="875"/>
      <c r="Y1492" s="877"/>
      <c r="Z1492" s="2160"/>
      <c r="AA1492" s="847"/>
      <c r="AB1492" s="848"/>
      <c r="AC1492" s="2089"/>
      <c r="AD1492" s="1841"/>
      <c r="AE1492" s="1317"/>
      <c r="AF1492" s="1362"/>
      <c r="AG1492" s="1318"/>
      <c r="AH1492" s="1318"/>
      <c r="AI1492" s="1318"/>
      <c r="AJ1492" s="1318"/>
      <c r="AK1492" s="1318"/>
      <c r="AL1492" s="1318"/>
      <c r="AM1492" s="1318"/>
      <c r="AN1492" s="1318"/>
      <c r="AO1492" s="1318"/>
      <c r="AP1492" s="1318"/>
      <c r="AQ1492" s="1318"/>
      <c r="AR1492" s="1318"/>
      <c r="AS1492" s="1318"/>
      <c r="AT1492" s="1318"/>
      <c r="AU1492" s="1318"/>
      <c r="AV1492" s="1318"/>
      <c r="AW1492" s="1318"/>
      <c r="AX1492" s="1318"/>
      <c r="AY1492" s="1318"/>
      <c r="AZ1492" s="1318"/>
      <c r="BA1492" s="1318"/>
      <c r="BB1492" s="1318"/>
      <c r="BC1492" s="1318"/>
      <c r="BD1492" s="1318"/>
      <c r="BE1492" s="1318"/>
      <c r="BF1492" s="1318"/>
      <c r="BG1492" s="1318"/>
      <c r="BH1492" s="1318"/>
      <c r="BI1492" s="1318"/>
      <c r="BJ1492" s="1318"/>
      <c r="BK1492" s="1318"/>
      <c r="BL1492" s="1318"/>
      <c r="BM1492" s="1318"/>
      <c r="BN1492" s="1318"/>
      <c r="BO1492" s="1318"/>
      <c r="BP1492" s="1318"/>
      <c r="BQ1492" s="1318"/>
      <c r="BR1492" s="1318"/>
      <c r="BS1492" s="1318"/>
      <c r="BT1492" s="1318"/>
      <c r="BU1492" s="1318"/>
      <c r="BV1492" s="1318"/>
      <c r="BW1492" s="1318"/>
      <c r="BX1492" s="1318"/>
      <c r="BY1492" s="1318"/>
      <c r="BZ1492" s="1318"/>
      <c r="CA1492" s="1318"/>
      <c r="CB1492" s="1318"/>
      <c r="CC1492" s="1318"/>
      <c r="CD1492" s="1318"/>
      <c r="CE1492" s="1318"/>
      <c r="CF1492" s="1318"/>
      <c r="CG1492" s="1318"/>
      <c r="CH1492" s="1378">
        <f t="shared" si="38"/>
        <v>0</v>
      </c>
      <c r="CI1492" s="1366"/>
    </row>
    <row r="1493" spans="1:87" s="126" customFormat="1" ht="36" customHeight="1">
      <c r="A1493" s="1701"/>
      <c r="B1493" s="2136"/>
      <c r="C1493" s="1649"/>
      <c r="D1493" s="3085" t="s">
        <v>1906</v>
      </c>
      <c r="E1493" s="3085"/>
      <c r="F1493" s="1649"/>
      <c r="G1493" s="549"/>
      <c r="H1493" s="2155"/>
      <c r="I1493" s="1584"/>
      <c r="J1493" s="220"/>
      <c r="K1493" s="3295"/>
      <c r="L1493" s="3105"/>
      <c r="M1493" s="3106"/>
      <c r="N1493" s="860"/>
      <c r="O1493" s="875"/>
      <c r="P1493" s="876"/>
      <c r="Q1493" s="860"/>
      <c r="R1493" s="875"/>
      <c r="S1493" s="876"/>
      <c r="T1493" s="880"/>
      <c r="U1493" s="873"/>
      <c r="V1493" s="881"/>
      <c r="W1493" s="860"/>
      <c r="X1493" s="875"/>
      <c r="Y1493" s="877"/>
      <c r="Z1493" s="2160"/>
      <c r="AA1493" s="847"/>
      <c r="AB1493" s="848"/>
      <c r="AC1493" s="2089"/>
      <c r="AD1493" s="1841"/>
      <c r="AE1493" s="1317"/>
      <c r="AF1493" s="1362"/>
      <c r="AG1493" s="1318"/>
      <c r="AH1493" s="1318"/>
      <c r="AI1493" s="1318"/>
      <c r="AJ1493" s="1318"/>
      <c r="AK1493" s="1318"/>
      <c r="AL1493" s="1318"/>
      <c r="AM1493" s="1318"/>
      <c r="AN1493" s="1318"/>
      <c r="AO1493" s="1318"/>
      <c r="AP1493" s="1318"/>
      <c r="AQ1493" s="1318"/>
      <c r="AR1493" s="1318"/>
      <c r="AS1493" s="1318"/>
      <c r="AT1493" s="1318"/>
      <c r="AU1493" s="1318"/>
      <c r="AV1493" s="1318"/>
      <c r="AW1493" s="1318"/>
      <c r="AX1493" s="1318"/>
      <c r="AY1493" s="1318"/>
      <c r="AZ1493" s="1318"/>
      <c r="BA1493" s="1318"/>
      <c r="BB1493" s="1318"/>
      <c r="BC1493" s="1318"/>
      <c r="BD1493" s="1318"/>
      <c r="BE1493" s="1318"/>
      <c r="BF1493" s="1318"/>
      <c r="BG1493" s="1318"/>
      <c r="BH1493" s="1318"/>
      <c r="BI1493" s="1318"/>
      <c r="BJ1493" s="1318"/>
      <c r="BK1493" s="1318"/>
      <c r="BL1493" s="1318"/>
      <c r="BM1493" s="1318"/>
      <c r="BN1493" s="1318"/>
      <c r="BO1493" s="1318"/>
      <c r="BP1493" s="1318"/>
      <c r="BQ1493" s="1318"/>
      <c r="BR1493" s="1318"/>
      <c r="BS1493" s="1318"/>
      <c r="BT1493" s="1318"/>
      <c r="BU1493" s="1318"/>
      <c r="BV1493" s="1318"/>
      <c r="BW1493" s="1318"/>
      <c r="BX1493" s="1318"/>
      <c r="BY1493" s="1318"/>
      <c r="BZ1493" s="1318"/>
      <c r="CA1493" s="1318"/>
      <c r="CB1493" s="1318"/>
      <c r="CC1493" s="1318"/>
      <c r="CD1493" s="1318"/>
      <c r="CE1493" s="1318"/>
      <c r="CF1493" s="1318"/>
      <c r="CG1493" s="1318"/>
      <c r="CH1493" s="1378">
        <f t="shared" si="38"/>
        <v>0</v>
      </c>
      <c r="CI1493" s="1366"/>
    </row>
    <row r="1494" spans="1:87" s="126" customFormat="1" ht="62.25" customHeight="1">
      <c r="A1494" s="1701"/>
      <c r="B1494" s="2136"/>
      <c r="C1494" s="1649"/>
      <c r="D1494" s="3085"/>
      <c r="E1494" s="3085"/>
      <c r="F1494" s="1649"/>
      <c r="G1494" s="549"/>
      <c r="H1494" s="3101"/>
      <c r="I1494" s="1584"/>
      <c r="J1494" s="220"/>
      <c r="K1494" s="3295"/>
      <c r="L1494" s="3105"/>
      <c r="M1494" s="3106"/>
      <c r="N1494" s="860"/>
      <c r="O1494" s="875"/>
      <c r="P1494" s="876"/>
      <c r="Q1494" s="860"/>
      <c r="R1494" s="875"/>
      <c r="S1494" s="876"/>
      <c r="T1494" s="880"/>
      <c r="U1494" s="873"/>
      <c r="V1494" s="881"/>
      <c r="W1494" s="860"/>
      <c r="X1494" s="875"/>
      <c r="Y1494" s="877"/>
      <c r="Z1494" s="2160"/>
      <c r="AA1494" s="847"/>
      <c r="AB1494" s="848"/>
      <c r="AC1494" s="2089"/>
      <c r="AD1494" s="1841"/>
      <c r="AE1494" s="1317"/>
      <c r="AF1494" s="1362"/>
      <c r="AG1494" s="1318"/>
      <c r="AH1494" s="1318"/>
      <c r="AI1494" s="1318"/>
      <c r="AJ1494" s="1318"/>
      <c r="AK1494" s="1318"/>
      <c r="AL1494" s="1318"/>
      <c r="AM1494" s="1318"/>
      <c r="AN1494" s="1318"/>
      <c r="AO1494" s="1318"/>
      <c r="AP1494" s="1318"/>
      <c r="AQ1494" s="1318"/>
      <c r="AR1494" s="1318"/>
      <c r="AS1494" s="1318"/>
      <c r="AT1494" s="1318"/>
      <c r="AU1494" s="1318"/>
      <c r="AV1494" s="1318"/>
      <c r="AW1494" s="1318"/>
      <c r="AX1494" s="1318"/>
      <c r="AY1494" s="1318"/>
      <c r="AZ1494" s="1318"/>
      <c r="BA1494" s="1318"/>
      <c r="BB1494" s="1318"/>
      <c r="BC1494" s="1318"/>
      <c r="BD1494" s="1318"/>
      <c r="BE1494" s="1318"/>
      <c r="BF1494" s="1318"/>
      <c r="BG1494" s="1318"/>
      <c r="BH1494" s="1318"/>
      <c r="BI1494" s="1318"/>
      <c r="BJ1494" s="1318"/>
      <c r="BK1494" s="1318"/>
      <c r="BL1494" s="1318"/>
      <c r="BM1494" s="1318"/>
      <c r="BN1494" s="1318"/>
      <c r="BO1494" s="1318"/>
      <c r="BP1494" s="1318"/>
      <c r="BQ1494" s="1318"/>
      <c r="BR1494" s="1318"/>
      <c r="BS1494" s="1318"/>
      <c r="BT1494" s="1318"/>
      <c r="BU1494" s="1318"/>
      <c r="BV1494" s="1318"/>
      <c r="BW1494" s="1318"/>
      <c r="BX1494" s="1318"/>
      <c r="BY1494" s="1318"/>
      <c r="BZ1494" s="1318"/>
      <c r="CA1494" s="1318"/>
      <c r="CB1494" s="1318"/>
      <c r="CC1494" s="1318"/>
      <c r="CD1494" s="1318"/>
      <c r="CE1494" s="1318"/>
      <c r="CF1494" s="1318"/>
      <c r="CG1494" s="1318"/>
      <c r="CH1494" s="1378">
        <f t="shared" si="38"/>
        <v>0</v>
      </c>
      <c r="CI1494" s="1366"/>
    </row>
    <row r="1495" spans="1:87" s="126" customFormat="1" ht="29.25" customHeight="1">
      <c r="A1495" s="1701"/>
      <c r="B1495" s="2136"/>
      <c r="C1495" s="1649"/>
      <c r="D1495" s="3085" t="s">
        <v>1907</v>
      </c>
      <c r="E1495" s="3085"/>
      <c r="F1495" s="1649"/>
      <c r="G1495" s="549"/>
      <c r="H1495" s="3101"/>
      <c r="I1495" s="1584"/>
      <c r="J1495" s="220"/>
      <c r="K1495" s="3295"/>
      <c r="L1495" s="2153"/>
      <c r="M1495" s="3106"/>
      <c r="N1495" s="860"/>
      <c r="O1495" s="875"/>
      <c r="P1495" s="876"/>
      <c r="Q1495" s="860"/>
      <c r="R1495" s="875"/>
      <c r="S1495" s="876"/>
      <c r="T1495" s="880"/>
      <c r="U1495" s="873"/>
      <c r="V1495" s="881"/>
      <c r="W1495" s="860"/>
      <c r="X1495" s="875"/>
      <c r="Y1495" s="877"/>
      <c r="Z1495" s="2160"/>
      <c r="AA1495" s="847"/>
      <c r="AB1495" s="848"/>
      <c r="AC1495" s="2089"/>
      <c r="AD1495" s="1841"/>
      <c r="AE1495" s="1317"/>
      <c r="AF1495" s="1362"/>
      <c r="AG1495" s="1318"/>
      <c r="AH1495" s="1318"/>
      <c r="AI1495" s="1318"/>
      <c r="AJ1495" s="1318"/>
      <c r="AK1495" s="1318"/>
      <c r="AL1495" s="1318"/>
      <c r="AM1495" s="1318"/>
      <c r="AN1495" s="1318"/>
      <c r="AO1495" s="1318"/>
      <c r="AP1495" s="1318"/>
      <c r="AQ1495" s="1318"/>
      <c r="AR1495" s="1318"/>
      <c r="AS1495" s="1318"/>
      <c r="AT1495" s="1318"/>
      <c r="AU1495" s="1318"/>
      <c r="AV1495" s="1318"/>
      <c r="AW1495" s="1318"/>
      <c r="AX1495" s="1318"/>
      <c r="AY1495" s="1318"/>
      <c r="AZ1495" s="1318"/>
      <c r="BA1495" s="1318"/>
      <c r="BB1495" s="1318"/>
      <c r="BC1495" s="1318"/>
      <c r="BD1495" s="1318"/>
      <c r="BE1495" s="1318"/>
      <c r="BF1495" s="1318"/>
      <c r="BG1495" s="1318"/>
      <c r="BH1495" s="1318"/>
      <c r="BI1495" s="1318"/>
      <c r="BJ1495" s="1318"/>
      <c r="BK1495" s="1318"/>
      <c r="BL1495" s="1318"/>
      <c r="BM1495" s="1318"/>
      <c r="BN1495" s="1318"/>
      <c r="BO1495" s="1318"/>
      <c r="BP1495" s="1318"/>
      <c r="BQ1495" s="1318"/>
      <c r="BR1495" s="1318"/>
      <c r="BS1495" s="1318"/>
      <c r="BT1495" s="1318"/>
      <c r="BU1495" s="1318"/>
      <c r="BV1495" s="1318"/>
      <c r="BW1495" s="1318"/>
      <c r="BX1495" s="1318"/>
      <c r="BY1495" s="1318"/>
      <c r="BZ1495" s="1318"/>
      <c r="CA1495" s="1318"/>
      <c r="CB1495" s="1318"/>
      <c r="CC1495" s="1318"/>
      <c r="CD1495" s="1318"/>
      <c r="CE1495" s="1318"/>
      <c r="CF1495" s="1318"/>
      <c r="CG1495" s="1318"/>
      <c r="CH1495" s="1378">
        <f t="shared" si="38"/>
        <v>0</v>
      </c>
      <c r="CI1495" s="1366"/>
    </row>
    <row r="1496" spans="1:87" s="126" customFormat="1" ht="33" customHeight="1">
      <c r="A1496" s="1701"/>
      <c r="B1496" s="2136"/>
      <c r="C1496" s="882"/>
      <c r="D1496" s="3085"/>
      <c r="E1496" s="1649"/>
      <c r="F1496" s="1649"/>
      <c r="G1496" s="549"/>
      <c r="H1496" s="2155"/>
      <c r="I1496" s="1624"/>
      <c r="J1496" s="2171"/>
      <c r="K1496" s="2313"/>
      <c r="L1496" s="2174"/>
      <c r="M1496" s="160"/>
      <c r="N1496" s="866"/>
      <c r="O1496" s="883"/>
      <c r="P1496" s="884"/>
      <c r="Q1496" s="885"/>
      <c r="R1496" s="883"/>
      <c r="S1496" s="886"/>
      <c r="T1496" s="885"/>
      <c r="U1496" s="883"/>
      <c r="V1496" s="886"/>
      <c r="W1496" s="885"/>
      <c r="X1496" s="883"/>
      <c r="Y1496" s="888"/>
      <c r="Z1496" s="2193"/>
      <c r="AA1496" s="849"/>
      <c r="AB1496" s="850"/>
      <c r="AC1496" s="2090"/>
      <c r="AD1496" s="1842"/>
      <c r="AE1496" s="1317"/>
      <c r="AF1496" s="1362"/>
      <c r="AG1496" s="1318"/>
      <c r="AH1496" s="1318"/>
      <c r="AI1496" s="1318"/>
      <c r="AJ1496" s="1318"/>
      <c r="AK1496" s="1318"/>
      <c r="AL1496" s="1318"/>
      <c r="AM1496" s="1318"/>
      <c r="AN1496" s="1318"/>
      <c r="AO1496" s="1318"/>
      <c r="AP1496" s="1318"/>
      <c r="AQ1496" s="1318"/>
      <c r="AR1496" s="1318"/>
      <c r="AS1496" s="1318"/>
      <c r="AT1496" s="1318"/>
      <c r="AU1496" s="1318"/>
      <c r="AV1496" s="1318"/>
      <c r="AW1496" s="1318"/>
      <c r="AX1496" s="1318"/>
      <c r="AY1496" s="1318"/>
      <c r="AZ1496" s="1318"/>
      <c r="BA1496" s="1318"/>
      <c r="BB1496" s="1318"/>
      <c r="BC1496" s="1318"/>
      <c r="BD1496" s="1318"/>
      <c r="BE1496" s="1318"/>
      <c r="BF1496" s="1318"/>
      <c r="BG1496" s="1318"/>
      <c r="BH1496" s="1318"/>
      <c r="BI1496" s="1318"/>
      <c r="BJ1496" s="1318"/>
      <c r="BK1496" s="1318"/>
      <c r="BL1496" s="1318"/>
      <c r="BM1496" s="1318"/>
      <c r="BN1496" s="1318"/>
      <c r="BO1496" s="1318"/>
      <c r="BP1496" s="1318"/>
      <c r="BQ1496" s="1318"/>
      <c r="BR1496" s="1318"/>
      <c r="BS1496" s="1318"/>
      <c r="BT1496" s="1318"/>
      <c r="BU1496" s="1318"/>
      <c r="BV1496" s="1318"/>
      <c r="BW1496" s="1318"/>
      <c r="BX1496" s="1318"/>
      <c r="BY1496" s="1318"/>
      <c r="BZ1496" s="1318"/>
      <c r="CA1496" s="1318"/>
      <c r="CB1496" s="1318"/>
      <c r="CC1496" s="1318"/>
      <c r="CD1496" s="1318"/>
      <c r="CE1496" s="1318"/>
      <c r="CF1496" s="1318"/>
      <c r="CG1496" s="1318"/>
      <c r="CH1496" s="1378">
        <f t="shared" si="38"/>
        <v>0</v>
      </c>
      <c r="CI1496" s="1366"/>
    </row>
    <row r="1497" spans="1:87" s="126" customFormat="1" ht="69" customHeight="1">
      <c r="A1497" s="1701"/>
      <c r="B1497" s="2136"/>
      <c r="C1497" s="882"/>
      <c r="D1497" s="3085"/>
      <c r="E1497" s="1649"/>
      <c r="F1497" s="1649"/>
      <c r="G1497" s="549"/>
      <c r="H1497" s="2155"/>
      <c r="I1497" s="1990">
        <v>284</v>
      </c>
      <c r="J1497" s="2170">
        <v>18</v>
      </c>
      <c r="K1497" s="3294" t="s">
        <v>1908</v>
      </c>
      <c r="L1497" s="3123" t="s">
        <v>667</v>
      </c>
      <c r="M1497" s="3179" t="s">
        <v>1909</v>
      </c>
      <c r="N1497" s="871"/>
      <c r="O1497" s="889"/>
      <c r="P1497" s="890"/>
      <c r="Q1497" s="891"/>
      <c r="R1497" s="889"/>
      <c r="S1497" s="892"/>
      <c r="T1497" s="891"/>
      <c r="U1497" s="889"/>
      <c r="V1497" s="892"/>
      <c r="W1497" s="891"/>
      <c r="X1497" s="889"/>
      <c r="Y1497" s="893"/>
      <c r="Z1497" s="2194" t="s">
        <v>1910</v>
      </c>
      <c r="AA1497" s="217">
        <v>311</v>
      </c>
      <c r="AB1497" s="1563">
        <v>3111</v>
      </c>
      <c r="AC1497" s="2200" t="s">
        <v>124</v>
      </c>
      <c r="AD1497" s="2596">
        <f>1000*100</f>
        <v>100000</v>
      </c>
      <c r="AE1497" s="1317"/>
      <c r="AF1497" s="1362"/>
      <c r="AG1497" s="1318"/>
      <c r="AH1497" s="1318"/>
      <c r="AI1497" s="1318"/>
      <c r="AJ1497" s="1318"/>
      <c r="AK1497" s="1318"/>
      <c r="AL1497" s="1318"/>
      <c r="AM1497" s="1318"/>
      <c r="AN1497" s="1318"/>
      <c r="AO1497" s="1318"/>
      <c r="AP1497" s="1318"/>
      <c r="AQ1497" s="1328"/>
      <c r="AR1497" s="1328"/>
      <c r="AS1497" s="1318"/>
      <c r="AT1497" s="1318"/>
      <c r="AU1497" s="1318"/>
      <c r="AV1497" s="1318"/>
      <c r="AW1497" s="1318"/>
      <c r="AX1497" s="1318"/>
      <c r="AY1497" s="1318"/>
      <c r="AZ1497" s="1318"/>
      <c r="BA1497" s="1328">
        <f>+AD1497</f>
        <v>100000</v>
      </c>
      <c r="BB1497" s="1318"/>
      <c r="BC1497" s="1318"/>
      <c r="BD1497" s="1318"/>
      <c r="BE1497" s="1318"/>
      <c r="BF1497" s="1318"/>
      <c r="BG1497" s="1318"/>
      <c r="BH1497" s="1318"/>
      <c r="BI1497" s="1318"/>
      <c r="BJ1497" s="1318"/>
      <c r="BK1497" s="1318"/>
      <c r="BL1497" s="1318"/>
      <c r="BM1497" s="1318"/>
      <c r="BN1497" s="1318"/>
      <c r="BO1497" s="1318"/>
      <c r="BP1497" s="1318"/>
      <c r="BQ1497" s="1318"/>
      <c r="BR1497" s="1318"/>
      <c r="BS1497" s="1318"/>
      <c r="BT1497" s="1318"/>
      <c r="BU1497" s="1318"/>
      <c r="BV1497" s="1318"/>
      <c r="BW1497" s="1318"/>
      <c r="BX1497" s="1318"/>
      <c r="BY1497" s="1318"/>
      <c r="BZ1497" s="1318"/>
      <c r="CA1497" s="1318"/>
      <c r="CB1497" s="1318"/>
      <c r="CC1497" s="1318"/>
      <c r="CD1497" s="1318"/>
      <c r="CE1497" s="1318"/>
      <c r="CF1497" s="1318"/>
      <c r="CG1497" s="1318"/>
      <c r="CH1497" s="1378">
        <f t="shared" si="38"/>
        <v>100000</v>
      </c>
      <c r="CI1497" s="1366"/>
    </row>
    <row r="1498" spans="1:87" s="126" customFormat="1" ht="97.5" customHeight="1">
      <c r="A1498" s="1701"/>
      <c r="B1498" s="2136"/>
      <c r="C1498" s="882"/>
      <c r="D1498" s="3085" t="s">
        <v>1911</v>
      </c>
      <c r="E1498" s="894"/>
      <c r="F1498" s="1649"/>
      <c r="G1498" s="549"/>
      <c r="H1498" s="2155"/>
      <c r="I1498" s="1990"/>
      <c r="J1498" s="643"/>
      <c r="K1498" s="3295"/>
      <c r="L1498" s="3105"/>
      <c r="M1498" s="3106"/>
      <c r="N1498" s="860"/>
      <c r="O1498" s="875"/>
      <c r="P1498" s="876"/>
      <c r="Q1498" s="895"/>
      <c r="R1498" s="875"/>
      <c r="S1498" s="896"/>
      <c r="T1498" s="895"/>
      <c r="U1498" s="875"/>
      <c r="V1498" s="896"/>
      <c r="W1498" s="895"/>
      <c r="X1498" s="875"/>
      <c r="Y1498" s="897"/>
      <c r="Z1498" s="2160" t="s">
        <v>1912</v>
      </c>
      <c r="AA1498" s="811">
        <v>399</v>
      </c>
      <c r="AB1498" s="752"/>
      <c r="AC1498" s="1173" t="s">
        <v>1913</v>
      </c>
      <c r="AD1498" s="1840">
        <v>50000</v>
      </c>
      <c r="AE1498" s="1317"/>
      <c r="AF1498" s="1362"/>
      <c r="AG1498" s="1318"/>
      <c r="AH1498" s="1318"/>
      <c r="AI1498" s="1318"/>
      <c r="AJ1498" s="1318"/>
      <c r="AK1498" s="1318"/>
      <c r="AL1498" s="1318"/>
      <c r="AM1498" s="1318"/>
      <c r="AN1498" s="1318"/>
      <c r="AO1498" s="1318"/>
      <c r="AP1498" s="1318"/>
      <c r="AQ1498" s="1318"/>
      <c r="AR1498" s="1318"/>
      <c r="AS1498" s="1318"/>
      <c r="AT1498" s="1318"/>
      <c r="AU1498" s="1318"/>
      <c r="AV1498" s="1318"/>
      <c r="AW1498" s="1318"/>
      <c r="AX1498" s="1318"/>
      <c r="AY1498" s="1328"/>
      <c r="AZ1498" s="1328"/>
      <c r="BA1498" s="1318"/>
      <c r="BB1498" s="1318"/>
      <c r="BC1498" s="1318"/>
      <c r="BD1498" s="1318"/>
      <c r="BE1498" s="1318"/>
      <c r="BF1498" s="1318"/>
      <c r="BG1498" s="1318"/>
      <c r="BH1498" s="1318"/>
      <c r="BI1498" s="1318"/>
      <c r="BJ1498" s="1318"/>
      <c r="BK1498" s="1318"/>
      <c r="BL1498" s="1318"/>
      <c r="BM1498" s="1318"/>
      <c r="BN1498" s="1318"/>
      <c r="BO1498" s="1318"/>
      <c r="BP1498" s="1318"/>
      <c r="BQ1498" s="1318"/>
      <c r="BR1498" s="1318"/>
      <c r="BS1498" s="1328">
        <f>+AD1498</f>
        <v>50000</v>
      </c>
      <c r="BT1498" s="1328"/>
      <c r="BU1498" s="1318"/>
      <c r="BV1498" s="1318"/>
      <c r="BW1498" s="1318"/>
      <c r="BX1498" s="1318"/>
      <c r="BY1498" s="1318"/>
      <c r="BZ1498" s="1318"/>
      <c r="CA1498" s="1318"/>
      <c r="CB1498" s="1318"/>
      <c r="CC1498" s="1318"/>
      <c r="CD1498" s="1318"/>
      <c r="CE1498" s="1318"/>
      <c r="CF1498" s="1318"/>
      <c r="CG1498" s="1318"/>
      <c r="CH1498" s="1378">
        <f t="shared" si="38"/>
        <v>50000</v>
      </c>
      <c r="CI1498" s="1366"/>
    </row>
    <row r="1499" spans="1:87" s="126" customFormat="1" ht="43.5" customHeight="1">
      <c r="A1499" s="1701"/>
      <c r="B1499" s="2136"/>
      <c r="C1499" s="882"/>
      <c r="D1499" s="3085"/>
      <c r="E1499" s="894"/>
      <c r="F1499" s="1649"/>
      <c r="G1499" s="549"/>
      <c r="H1499" s="3096"/>
      <c r="I1499" s="1990"/>
      <c r="J1499" s="643"/>
      <c r="K1499" s="3295"/>
      <c r="L1499" s="2153"/>
      <c r="M1499" s="159"/>
      <c r="N1499" s="860"/>
      <c r="O1499" s="875"/>
      <c r="P1499" s="876"/>
      <c r="Q1499" s="895"/>
      <c r="R1499" s="875"/>
      <c r="S1499" s="896"/>
      <c r="T1499" s="895"/>
      <c r="U1499" s="875"/>
      <c r="V1499" s="896"/>
      <c r="W1499" s="895"/>
      <c r="X1499" s="875"/>
      <c r="Y1499" s="897"/>
      <c r="Z1499" s="2160" t="s">
        <v>1914</v>
      </c>
      <c r="AA1499" s="811">
        <v>286</v>
      </c>
      <c r="AB1499" s="752">
        <v>2864</v>
      </c>
      <c r="AC1499" s="1173" t="s">
        <v>1915</v>
      </c>
      <c r="AD1499" s="1840">
        <v>35000</v>
      </c>
      <c r="AE1499" s="1317"/>
      <c r="AF1499" s="1362"/>
      <c r="AG1499" s="1318"/>
      <c r="AH1499" s="1318"/>
      <c r="AI1499" s="1318"/>
      <c r="AJ1499" s="1318"/>
      <c r="AK1499" s="1318"/>
      <c r="AL1499" s="1318"/>
      <c r="AM1499" s="1318"/>
      <c r="AN1499" s="1318"/>
      <c r="AO1499" s="1318"/>
      <c r="AP1499" s="1328"/>
      <c r="AQ1499" s="1318"/>
      <c r="AR1499" s="1318"/>
      <c r="AS1499" s="1318"/>
      <c r="AT1499" s="1318"/>
      <c r="AU1499" s="1318"/>
      <c r="AV1499" s="1318"/>
      <c r="AW1499" s="1328">
        <f>+AD1499</f>
        <v>35000</v>
      </c>
      <c r="AX1499" s="1318"/>
      <c r="AY1499" s="1318"/>
      <c r="AZ1499" s="1318"/>
      <c r="BA1499" s="1318"/>
      <c r="BB1499" s="1318"/>
      <c r="BC1499" s="1318"/>
      <c r="BD1499" s="1318"/>
      <c r="BE1499" s="1318"/>
      <c r="BF1499" s="1318"/>
      <c r="BG1499" s="1318"/>
      <c r="BH1499" s="1318"/>
      <c r="BI1499" s="1318"/>
      <c r="BJ1499" s="1318"/>
      <c r="BK1499" s="1318"/>
      <c r="BL1499" s="1318"/>
      <c r="BM1499" s="1318"/>
      <c r="BN1499" s="1318"/>
      <c r="BO1499" s="1318"/>
      <c r="BP1499" s="1318"/>
      <c r="BQ1499" s="1318"/>
      <c r="BR1499" s="1318"/>
      <c r="BS1499" s="1318"/>
      <c r="BT1499" s="1318"/>
      <c r="BU1499" s="1318"/>
      <c r="BV1499" s="1318"/>
      <c r="BW1499" s="1318"/>
      <c r="BX1499" s="1318"/>
      <c r="BY1499" s="1318"/>
      <c r="BZ1499" s="1318"/>
      <c r="CA1499" s="1318"/>
      <c r="CB1499" s="1318"/>
      <c r="CC1499" s="1318"/>
      <c r="CD1499" s="1318"/>
      <c r="CE1499" s="1318"/>
      <c r="CF1499" s="1318"/>
      <c r="CG1499" s="1318"/>
      <c r="CH1499" s="1378">
        <f t="shared" si="38"/>
        <v>35000</v>
      </c>
      <c r="CI1499" s="1366"/>
    </row>
    <row r="1500" spans="1:87" s="126" customFormat="1" ht="72.75" customHeight="1">
      <c r="A1500" s="1701"/>
      <c r="B1500" s="2136"/>
      <c r="C1500" s="882"/>
      <c r="D1500" s="1649"/>
      <c r="E1500" s="894"/>
      <c r="F1500" s="1649"/>
      <c r="G1500" s="549"/>
      <c r="H1500" s="3096"/>
      <c r="I1500" s="1990"/>
      <c r="J1500" s="643"/>
      <c r="K1500" s="3295"/>
      <c r="L1500" s="2153"/>
      <c r="M1500" s="159"/>
      <c r="N1500" s="860"/>
      <c r="O1500" s="875"/>
      <c r="P1500" s="876"/>
      <c r="Q1500" s="895"/>
      <c r="R1500" s="875"/>
      <c r="S1500" s="896"/>
      <c r="T1500" s="895"/>
      <c r="U1500" s="875"/>
      <c r="V1500" s="896"/>
      <c r="W1500" s="895"/>
      <c r="X1500" s="875"/>
      <c r="Y1500" s="899"/>
      <c r="Z1500" s="2160" t="s">
        <v>1916</v>
      </c>
      <c r="AA1500" s="811">
        <v>251</v>
      </c>
      <c r="AB1500" s="752"/>
      <c r="AC1500" s="1173" t="s">
        <v>215</v>
      </c>
      <c r="AD1500" s="1840">
        <v>15000</v>
      </c>
      <c r="AE1500" s="1317"/>
      <c r="AF1500" s="1362"/>
      <c r="AG1500" s="1318"/>
      <c r="AH1500" s="1318"/>
      <c r="AI1500" s="1318"/>
      <c r="AJ1500" s="1318"/>
      <c r="AK1500" s="1318"/>
      <c r="AL1500" s="1318"/>
      <c r="AM1500" s="1328"/>
      <c r="AN1500" s="1328"/>
      <c r="AO1500" s="1328"/>
      <c r="AP1500" s="1328">
        <f>+AD1500</f>
        <v>15000</v>
      </c>
      <c r="AQ1500" s="1318"/>
      <c r="AR1500" s="1318"/>
      <c r="AS1500" s="1318"/>
      <c r="AT1500" s="1318"/>
      <c r="AU1500" s="1318"/>
      <c r="AV1500" s="1318"/>
      <c r="AW1500" s="1318"/>
      <c r="AX1500" s="1318"/>
      <c r="AY1500" s="1318"/>
      <c r="AZ1500" s="1318"/>
      <c r="BA1500" s="1318"/>
      <c r="BB1500" s="1318"/>
      <c r="BC1500" s="1318"/>
      <c r="BD1500" s="1318"/>
      <c r="BE1500" s="1318"/>
      <c r="BF1500" s="1318"/>
      <c r="BG1500" s="1318"/>
      <c r="BH1500" s="1318"/>
      <c r="BI1500" s="1318"/>
      <c r="BJ1500" s="1318"/>
      <c r="BK1500" s="1318"/>
      <c r="BL1500" s="1318"/>
      <c r="BM1500" s="1318"/>
      <c r="BN1500" s="1318"/>
      <c r="BO1500" s="1318"/>
      <c r="BP1500" s="1318"/>
      <c r="BQ1500" s="1318"/>
      <c r="BR1500" s="1318"/>
      <c r="BS1500" s="1318"/>
      <c r="BT1500" s="1318"/>
      <c r="BU1500" s="1318"/>
      <c r="BV1500" s="1318"/>
      <c r="BW1500" s="1318"/>
      <c r="BX1500" s="1318"/>
      <c r="BY1500" s="1318"/>
      <c r="BZ1500" s="1318"/>
      <c r="CA1500" s="1318"/>
      <c r="CB1500" s="1318"/>
      <c r="CC1500" s="1318"/>
      <c r="CD1500" s="1318"/>
      <c r="CE1500" s="1318"/>
      <c r="CF1500" s="1318"/>
      <c r="CG1500" s="1318"/>
      <c r="CH1500" s="1378">
        <f t="shared" si="38"/>
        <v>15000</v>
      </c>
      <c r="CI1500" s="1366"/>
    </row>
    <row r="1501" spans="1:87" s="126" customFormat="1" ht="18.75" customHeight="1">
      <c r="A1501" s="1701"/>
      <c r="B1501" s="2136"/>
      <c r="C1501" s="882"/>
      <c r="D1501" s="1649"/>
      <c r="E1501" s="894"/>
      <c r="F1501" s="1649"/>
      <c r="G1501" s="549"/>
      <c r="H1501" s="2155"/>
      <c r="I1501" s="1996"/>
      <c r="J1501" s="2171"/>
      <c r="K1501" s="223"/>
      <c r="L1501" s="2174"/>
      <c r="M1501" s="160"/>
      <c r="N1501" s="866"/>
      <c r="O1501" s="883"/>
      <c r="P1501" s="884"/>
      <c r="Q1501" s="885"/>
      <c r="R1501" s="883"/>
      <c r="S1501" s="886"/>
      <c r="T1501" s="885"/>
      <c r="U1501" s="883"/>
      <c r="V1501" s="886"/>
      <c r="W1501" s="885"/>
      <c r="X1501" s="883"/>
      <c r="Y1501" s="888"/>
      <c r="Z1501" s="2193"/>
      <c r="AA1501" s="849"/>
      <c r="AB1501" s="850"/>
      <c r="AC1501" s="2090"/>
      <c r="AD1501" s="1842"/>
      <c r="AE1501" s="1317"/>
      <c r="AF1501" s="1362"/>
      <c r="AG1501" s="1318"/>
      <c r="AH1501" s="1318"/>
      <c r="AI1501" s="1318"/>
      <c r="AJ1501" s="1318"/>
      <c r="AK1501" s="1318"/>
      <c r="AL1501" s="1318"/>
      <c r="AM1501" s="1318"/>
      <c r="AN1501" s="1318"/>
      <c r="AO1501" s="1318"/>
      <c r="AP1501" s="1318"/>
      <c r="AQ1501" s="1318"/>
      <c r="AR1501" s="1318"/>
      <c r="AS1501" s="1318"/>
      <c r="AT1501" s="1318"/>
      <c r="AU1501" s="1318"/>
      <c r="AV1501" s="1318"/>
      <c r="AW1501" s="1318"/>
      <c r="AX1501" s="1318"/>
      <c r="AY1501" s="1318"/>
      <c r="AZ1501" s="1318"/>
      <c r="BA1501" s="1318"/>
      <c r="BB1501" s="1318"/>
      <c r="BC1501" s="1318"/>
      <c r="BD1501" s="1318"/>
      <c r="BE1501" s="1318"/>
      <c r="BF1501" s="1318"/>
      <c r="BG1501" s="1318"/>
      <c r="BH1501" s="1318"/>
      <c r="BI1501" s="1318"/>
      <c r="BJ1501" s="1318"/>
      <c r="BK1501" s="1318"/>
      <c r="BL1501" s="1318"/>
      <c r="BM1501" s="1318"/>
      <c r="BN1501" s="1318"/>
      <c r="BO1501" s="1318"/>
      <c r="BP1501" s="1318"/>
      <c r="BQ1501" s="1318"/>
      <c r="BR1501" s="1318"/>
      <c r="BS1501" s="1318"/>
      <c r="BT1501" s="1318"/>
      <c r="BU1501" s="1318"/>
      <c r="BV1501" s="1318"/>
      <c r="BW1501" s="1318"/>
      <c r="BX1501" s="1318"/>
      <c r="BY1501" s="1318"/>
      <c r="BZ1501" s="1318"/>
      <c r="CA1501" s="1318"/>
      <c r="CB1501" s="1318"/>
      <c r="CC1501" s="1318"/>
      <c r="CD1501" s="1318"/>
      <c r="CE1501" s="1318"/>
      <c r="CF1501" s="1318"/>
      <c r="CG1501" s="1318"/>
      <c r="CH1501" s="1378">
        <f t="shared" si="38"/>
        <v>0</v>
      </c>
      <c r="CI1501" s="1366"/>
    </row>
    <row r="1502" spans="1:87" s="126" customFormat="1" ht="35.25" customHeight="1">
      <c r="A1502" s="1701"/>
      <c r="B1502" s="2136"/>
      <c r="C1502" s="882"/>
      <c r="D1502" s="1649"/>
      <c r="E1502" s="894"/>
      <c r="F1502" s="1649"/>
      <c r="G1502" s="549"/>
      <c r="H1502" s="2155"/>
      <c r="I1502" s="1990">
        <v>285</v>
      </c>
      <c r="J1502" s="643">
        <v>19</v>
      </c>
      <c r="K1502" s="3295" t="s">
        <v>1917</v>
      </c>
      <c r="L1502" s="3123" t="s">
        <v>1918</v>
      </c>
      <c r="M1502" s="3179" t="s">
        <v>1919</v>
      </c>
      <c r="N1502" s="862"/>
      <c r="O1502" s="873"/>
      <c r="P1502" s="874"/>
      <c r="Q1502" s="880"/>
      <c r="R1502" s="873"/>
      <c r="S1502" s="881"/>
      <c r="T1502" s="880"/>
      <c r="U1502" s="873"/>
      <c r="V1502" s="881"/>
      <c r="W1502" s="880"/>
      <c r="X1502" s="873"/>
      <c r="Y1502" s="897"/>
      <c r="Z1502" s="2160"/>
      <c r="AA1502" s="847"/>
      <c r="AB1502" s="848"/>
      <c r="AC1502" s="2089"/>
      <c r="AD1502" s="1841"/>
      <c r="AE1502" s="1317"/>
      <c r="AF1502" s="1362"/>
      <c r="AG1502" s="1318"/>
      <c r="AH1502" s="1318"/>
      <c r="AI1502" s="1318"/>
      <c r="AJ1502" s="1318"/>
      <c r="AK1502" s="1318"/>
      <c r="AL1502" s="1318"/>
      <c r="AM1502" s="1318"/>
      <c r="AN1502" s="1318"/>
      <c r="AO1502" s="1318"/>
      <c r="AP1502" s="1318"/>
      <c r="AQ1502" s="1318"/>
      <c r="AR1502" s="1318"/>
      <c r="AS1502" s="1318"/>
      <c r="AT1502" s="1318"/>
      <c r="AU1502" s="1318"/>
      <c r="AV1502" s="1318"/>
      <c r="AW1502" s="1318"/>
      <c r="AX1502" s="1318"/>
      <c r="AY1502" s="1318"/>
      <c r="AZ1502" s="1318"/>
      <c r="BA1502" s="1318"/>
      <c r="BB1502" s="1318"/>
      <c r="BC1502" s="1318"/>
      <c r="BD1502" s="1318"/>
      <c r="BE1502" s="1318"/>
      <c r="BF1502" s="1318"/>
      <c r="BG1502" s="1318"/>
      <c r="BH1502" s="1318"/>
      <c r="BI1502" s="1318"/>
      <c r="BJ1502" s="1318"/>
      <c r="BK1502" s="1318"/>
      <c r="BL1502" s="1318"/>
      <c r="BM1502" s="1318"/>
      <c r="BN1502" s="1318"/>
      <c r="BO1502" s="1318"/>
      <c r="BP1502" s="1318"/>
      <c r="BQ1502" s="1318"/>
      <c r="BR1502" s="1318"/>
      <c r="BS1502" s="1318"/>
      <c r="BT1502" s="1318"/>
      <c r="BU1502" s="1318"/>
      <c r="BV1502" s="1318"/>
      <c r="BW1502" s="1318"/>
      <c r="BX1502" s="1318"/>
      <c r="BY1502" s="1318"/>
      <c r="BZ1502" s="1318"/>
      <c r="CA1502" s="1318"/>
      <c r="CB1502" s="1318"/>
      <c r="CC1502" s="1318"/>
      <c r="CD1502" s="1318"/>
      <c r="CE1502" s="1318"/>
      <c r="CF1502" s="1318"/>
      <c r="CG1502" s="1318"/>
      <c r="CH1502" s="1378">
        <f t="shared" si="38"/>
        <v>0</v>
      </c>
      <c r="CI1502" s="1366"/>
    </row>
    <row r="1503" spans="1:87" s="126" customFormat="1" ht="57.75" customHeight="1">
      <c r="A1503" s="1701"/>
      <c r="B1503" s="2136"/>
      <c r="C1503" s="882"/>
      <c r="D1503" s="1649"/>
      <c r="E1503" s="894"/>
      <c r="F1503" s="1649"/>
      <c r="G1503" s="549"/>
      <c r="H1503" s="2155"/>
      <c r="I1503" s="1990"/>
      <c r="J1503" s="643"/>
      <c r="K1503" s="3295"/>
      <c r="L1503" s="3105"/>
      <c r="M1503" s="3106"/>
      <c r="N1503" s="862"/>
      <c r="O1503" s="873"/>
      <c r="P1503" s="874"/>
      <c r="Q1503" s="880"/>
      <c r="R1503" s="873"/>
      <c r="S1503" s="881"/>
      <c r="T1503" s="880"/>
      <c r="U1503" s="873"/>
      <c r="V1503" s="881"/>
      <c r="W1503" s="880"/>
      <c r="X1503" s="873"/>
      <c r="Y1503" s="897"/>
      <c r="Z1503" s="2160"/>
      <c r="AA1503" s="847"/>
      <c r="AB1503" s="848"/>
      <c r="AC1503" s="2089"/>
      <c r="AD1503" s="1841"/>
      <c r="AE1503" s="1317"/>
      <c r="AF1503" s="1362"/>
      <c r="AG1503" s="1318"/>
      <c r="AH1503" s="1318"/>
      <c r="AI1503" s="1318"/>
      <c r="AJ1503" s="1318"/>
      <c r="AK1503" s="1318"/>
      <c r="AL1503" s="1318"/>
      <c r="AM1503" s="1318"/>
      <c r="AN1503" s="1318"/>
      <c r="AO1503" s="1318"/>
      <c r="AP1503" s="1318"/>
      <c r="AQ1503" s="1318"/>
      <c r="AR1503" s="1318"/>
      <c r="AS1503" s="1318"/>
      <c r="AT1503" s="1318"/>
      <c r="AU1503" s="1318"/>
      <c r="AV1503" s="1318"/>
      <c r="AW1503" s="1318"/>
      <c r="AX1503" s="1318"/>
      <c r="AY1503" s="1318"/>
      <c r="AZ1503" s="1318"/>
      <c r="BA1503" s="1318"/>
      <c r="BB1503" s="1318"/>
      <c r="BC1503" s="1318"/>
      <c r="BD1503" s="1318"/>
      <c r="BE1503" s="1318"/>
      <c r="BF1503" s="1318"/>
      <c r="BG1503" s="1318"/>
      <c r="BH1503" s="1318"/>
      <c r="BI1503" s="1318"/>
      <c r="BJ1503" s="1318"/>
      <c r="BK1503" s="1318"/>
      <c r="BL1503" s="1318"/>
      <c r="BM1503" s="1318"/>
      <c r="BN1503" s="1318"/>
      <c r="BO1503" s="1318"/>
      <c r="BP1503" s="1318"/>
      <c r="BQ1503" s="1318"/>
      <c r="BR1503" s="1318"/>
      <c r="BS1503" s="1318"/>
      <c r="BT1503" s="1318"/>
      <c r="BU1503" s="1318"/>
      <c r="BV1503" s="1318"/>
      <c r="BW1503" s="1318"/>
      <c r="BX1503" s="1318"/>
      <c r="BY1503" s="1318"/>
      <c r="BZ1503" s="1318"/>
      <c r="CA1503" s="1318"/>
      <c r="CB1503" s="1318"/>
      <c r="CC1503" s="1318"/>
      <c r="CD1503" s="1318"/>
      <c r="CE1503" s="1318"/>
      <c r="CF1503" s="1318"/>
      <c r="CG1503" s="1318"/>
      <c r="CH1503" s="1378">
        <f t="shared" si="38"/>
        <v>0</v>
      </c>
      <c r="CI1503" s="1366"/>
    </row>
    <row r="1504" spans="1:87" s="126" customFormat="1" ht="15.75" customHeight="1">
      <c r="A1504" s="1701"/>
      <c r="B1504" s="2136"/>
      <c r="C1504" s="882"/>
      <c r="D1504" s="1649"/>
      <c r="E1504" s="894"/>
      <c r="F1504" s="1649"/>
      <c r="G1504" s="549"/>
      <c r="H1504" s="2155"/>
      <c r="I1504" s="1990"/>
      <c r="J1504" s="643"/>
      <c r="K1504" s="3295"/>
      <c r="L1504" s="2153"/>
      <c r="M1504" s="159"/>
      <c r="N1504" s="862"/>
      <c r="O1504" s="873"/>
      <c r="P1504" s="874"/>
      <c r="Q1504" s="880"/>
      <c r="R1504" s="873"/>
      <c r="S1504" s="881"/>
      <c r="T1504" s="880"/>
      <c r="U1504" s="873"/>
      <c r="V1504" s="881"/>
      <c r="W1504" s="880"/>
      <c r="X1504" s="873"/>
      <c r="Y1504" s="897"/>
      <c r="Z1504" s="2160"/>
      <c r="AA1504" s="847"/>
      <c r="AB1504" s="848"/>
      <c r="AC1504" s="2089"/>
      <c r="AD1504" s="1841"/>
      <c r="AE1504" s="1360"/>
      <c r="AF1504" s="1498"/>
      <c r="AG1504" s="1318"/>
      <c r="AH1504" s="1318"/>
      <c r="AI1504" s="1318"/>
      <c r="AJ1504" s="1318"/>
      <c r="AK1504" s="1318"/>
      <c r="AL1504" s="1318"/>
      <c r="AM1504" s="1318"/>
      <c r="AN1504" s="1318"/>
      <c r="AO1504" s="1318"/>
      <c r="AP1504" s="1318"/>
      <c r="AQ1504" s="1318"/>
      <c r="AR1504" s="1318"/>
      <c r="AS1504" s="1318"/>
      <c r="AT1504" s="1318"/>
      <c r="AU1504" s="1318"/>
      <c r="AV1504" s="1318"/>
      <c r="AW1504" s="1318"/>
      <c r="AX1504" s="1318"/>
      <c r="AY1504" s="1318"/>
      <c r="AZ1504" s="1318"/>
      <c r="BA1504" s="1318"/>
      <c r="BB1504" s="1318"/>
      <c r="BC1504" s="1318"/>
      <c r="BD1504" s="1318"/>
      <c r="BE1504" s="1318"/>
      <c r="BF1504" s="1318"/>
      <c r="BG1504" s="1318"/>
      <c r="BH1504" s="1318"/>
      <c r="BI1504" s="1318"/>
      <c r="BJ1504" s="1318"/>
      <c r="BK1504" s="1318"/>
      <c r="BL1504" s="1318"/>
      <c r="BM1504" s="1318"/>
      <c r="BN1504" s="1318"/>
      <c r="BO1504" s="1318"/>
      <c r="BP1504" s="1318"/>
      <c r="BQ1504" s="1318"/>
      <c r="BR1504" s="1318"/>
      <c r="BS1504" s="1318"/>
      <c r="BT1504" s="1318"/>
      <c r="BU1504" s="1318"/>
      <c r="BV1504" s="1318"/>
      <c r="BW1504" s="1318"/>
      <c r="BX1504" s="1318"/>
      <c r="BY1504" s="1318"/>
      <c r="BZ1504" s="1318"/>
      <c r="CA1504" s="1318"/>
      <c r="CB1504" s="1318"/>
      <c r="CC1504" s="1318"/>
      <c r="CD1504" s="1318"/>
      <c r="CE1504" s="1318"/>
      <c r="CF1504" s="1318"/>
      <c r="CG1504" s="1362"/>
      <c r="CH1504" s="1378">
        <f t="shared" si="38"/>
        <v>0</v>
      </c>
      <c r="CI1504" s="1366"/>
    </row>
    <row r="1505" spans="1:87" s="126" customFormat="1" ht="21.75" customHeight="1">
      <c r="A1505" s="1701"/>
      <c r="B1505" s="2136"/>
      <c r="C1505" s="882"/>
      <c r="D1505" s="1649"/>
      <c r="E1505" s="894"/>
      <c r="F1505" s="1649"/>
      <c r="G1505" s="549"/>
      <c r="H1505" s="2155"/>
      <c r="I1505" s="1989"/>
      <c r="J1505" s="643"/>
      <c r="K1505" s="2177"/>
      <c r="L1505" s="2153"/>
      <c r="M1505" s="159"/>
      <c r="N1505" s="860"/>
      <c r="O1505" s="875"/>
      <c r="P1505" s="876"/>
      <c r="Q1505" s="895"/>
      <c r="R1505" s="875"/>
      <c r="S1505" s="896"/>
      <c r="T1505" s="895"/>
      <c r="U1505" s="875"/>
      <c r="V1505" s="896"/>
      <c r="W1505" s="895"/>
      <c r="X1505" s="875"/>
      <c r="Y1505" s="899"/>
      <c r="Z1505" s="2160"/>
      <c r="AA1505" s="847"/>
      <c r="AB1505" s="848"/>
      <c r="AC1505" s="2089"/>
      <c r="AD1505" s="1841"/>
      <c r="AE1505" s="1360"/>
      <c r="AF1505" s="1498"/>
      <c r="AG1505" s="1318"/>
      <c r="AH1505" s="1318"/>
      <c r="AI1505" s="1318"/>
      <c r="AJ1505" s="1318"/>
      <c r="AK1505" s="1318"/>
      <c r="AL1505" s="1318"/>
      <c r="AM1505" s="1318"/>
      <c r="AN1505" s="1318"/>
      <c r="AO1505" s="1318"/>
      <c r="AP1505" s="1318"/>
      <c r="AQ1505" s="1318"/>
      <c r="AR1505" s="1318"/>
      <c r="AS1505" s="1318"/>
      <c r="AT1505" s="1318"/>
      <c r="AU1505" s="1318"/>
      <c r="AV1505" s="1318"/>
      <c r="AW1505" s="1318"/>
      <c r="AX1505" s="1318"/>
      <c r="AY1505" s="1318"/>
      <c r="AZ1505" s="1318"/>
      <c r="BA1505" s="1318"/>
      <c r="BB1505" s="1318"/>
      <c r="BC1505" s="1318"/>
      <c r="BD1505" s="1318"/>
      <c r="BE1505" s="1318"/>
      <c r="BF1505" s="1318"/>
      <c r="BG1505" s="1318"/>
      <c r="BH1505" s="1318"/>
      <c r="BI1505" s="1318"/>
      <c r="BJ1505" s="1318"/>
      <c r="BK1505" s="1318"/>
      <c r="BL1505" s="1318"/>
      <c r="BM1505" s="1318"/>
      <c r="BN1505" s="1318"/>
      <c r="BO1505" s="1318"/>
      <c r="BP1505" s="1318"/>
      <c r="BQ1505" s="1318"/>
      <c r="BR1505" s="1318"/>
      <c r="BS1505" s="1318"/>
      <c r="BT1505" s="1318"/>
      <c r="BU1505" s="1318"/>
      <c r="BV1505" s="1318"/>
      <c r="BW1505" s="1318"/>
      <c r="BX1505" s="1318"/>
      <c r="BY1505" s="1318"/>
      <c r="BZ1505" s="1318"/>
      <c r="CA1505" s="1318"/>
      <c r="CB1505" s="1318"/>
      <c r="CC1505" s="1318"/>
      <c r="CD1505" s="1318"/>
      <c r="CE1505" s="1318"/>
      <c r="CF1505" s="1318"/>
      <c r="CG1505" s="1362"/>
      <c r="CH1505" s="1378">
        <f t="shared" si="38"/>
        <v>0</v>
      </c>
      <c r="CI1505" s="1366" t="s">
        <v>2347</v>
      </c>
    </row>
    <row r="1506" spans="1:87" s="386" customFormat="1" ht="31.5" customHeight="1" thickBot="1">
      <c r="A1506" s="2400"/>
      <c r="B1506" s="3117" t="s">
        <v>2489</v>
      </c>
      <c r="C1506" s="3117"/>
      <c r="D1506" s="3117"/>
      <c r="E1506" s="3117"/>
      <c r="F1506" s="3117"/>
      <c r="G1506" s="3117"/>
      <c r="H1506" s="3117"/>
      <c r="I1506" s="3117"/>
      <c r="J1506" s="3117"/>
      <c r="K1506" s="3117"/>
      <c r="L1506" s="3117"/>
      <c r="M1506" s="3117"/>
      <c r="N1506" s="3117"/>
      <c r="O1506" s="3117"/>
      <c r="P1506" s="3117"/>
      <c r="Q1506" s="3117"/>
      <c r="R1506" s="3117"/>
      <c r="S1506" s="3117"/>
      <c r="T1506" s="3117"/>
      <c r="U1506" s="3117"/>
      <c r="V1506" s="3117"/>
      <c r="W1506" s="3117"/>
      <c r="X1506" s="3117"/>
      <c r="Y1506" s="3117"/>
      <c r="Z1506" s="3117"/>
      <c r="AA1506" s="3118"/>
      <c r="AB1506" s="2590"/>
      <c r="AC1506" s="2591"/>
      <c r="AD1506" s="2592">
        <f>SUM(AD1486:AD1505)</f>
        <v>200000</v>
      </c>
      <c r="AE1506" s="1361">
        <f>SUM(AE1390:AE1505)</f>
        <v>0</v>
      </c>
      <c r="AF1506" s="1499"/>
      <c r="AG1506" s="1353">
        <f>SUM(AG1390:AG1505)</f>
        <v>2000000</v>
      </c>
      <c r="AH1506" s="1353">
        <f t="shared" ref="AH1506:CG1506" si="39">SUM(AH1390:AH1505)</f>
        <v>0</v>
      </c>
      <c r="AI1506" s="1353">
        <f t="shared" si="39"/>
        <v>0</v>
      </c>
      <c r="AJ1506" s="1353">
        <f t="shared" si="39"/>
        <v>0</v>
      </c>
      <c r="AK1506" s="1353">
        <f t="shared" si="39"/>
        <v>0</v>
      </c>
      <c r="AL1506" s="1353">
        <f t="shared" si="39"/>
        <v>0</v>
      </c>
      <c r="AM1506" s="1353">
        <f t="shared" si="39"/>
        <v>0</v>
      </c>
      <c r="AN1506" s="1353">
        <f t="shared" si="39"/>
        <v>0</v>
      </c>
      <c r="AO1506" s="1353"/>
      <c r="AP1506" s="1353">
        <f t="shared" si="39"/>
        <v>15000</v>
      </c>
      <c r="AQ1506" s="1353">
        <f t="shared" si="39"/>
        <v>0</v>
      </c>
      <c r="AR1506" s="1353">
        <f t="shared" si="39"/>
        <v>0</v>
      </c>
      <c r="AS1506" s="1353">
        <f t="shared" si="39"/>
        <v>0</v>
      </c>
      <c r="AT1506" s="1353">
        <f t="shared" si="39"/>
        <v>0</v>
      </c>
      <c r="AU1506" s="1353">
        <f t="shared" si="39"/>
        <v>0</v>
      </c>
      <c r="AV1506" s="1353">
        <f t="shared" si="39"/>
        <v>0</v>
      </c>
      <c r="AW1506" s="1353">
        <f t="shared" si="39"/>
        <v>35000</v>
      </c>
      <c r="AX1506" s="1353">
        <f t="shared" si="39"/>
        <v>0</v>
      </c>
      <c r="AY1506" s="1353">
        <f t="shared" si="39"/>
        <v>0</v>
      </c>
      <c r="AZ1506" s="1353">
        <f t="shared" si="39"/>
        <v>0</v>
      </c>
      <c r="BA1506" s="1353">
        <f t="shared" si="39"/>
        <v>424000</v>
      </c>
      <c r="BB1506" s="1353">
        <f t="shared" si="39"/>
        <v>30000</v>
      </c>
      <c r="BC1506" s="1353">
        <f t="shared" si="39"/>
        <v>0</v>
      </c>
      <c r="BD1506" s="1353">
        <f t="shared" si="39"/>
        <v>0</v>
      </c>
      <c r="BE1506" s="1353">
        <f t="shared" si="39"/>
        <v>0</v>
      </c>
      <c r="BF1506" s="1353">
        <f t="shared" si="39"/>
        <v>0</v>
      </c>
      <c r="BG1506" s="1353">
        <f t="shared" si="39"/>
        <v>0</v>
      </c>
      <c r="BH1506" s="1353">
        <f t="shared" si="39"/>
        <v>0</v>
      </c>
      <c r="BI1506" s="1353">
        <f t="shared" si="39"/>
        <v>0</v>
      </c>
      <c r="BJ1506" s="1353">
        <f t="shared" si="39"/>
        <v>0</v>
      </c>
      <c r="BK1506" s="1353">
        <f t="shared" si="39"/>
        <v>0</v>
      </c>
      <c r="BL1506" s="1353">
        <f t="shared" si="39"/>
        <v>0</v>
      </c>
      <c r="BM1506" s="1353">
        <f t="shared" si="39"/>
        <v>0</v>
      </c>
      <c r="BN1506" s="1353">
        <f t="shared" si="39"/>
        <v>0</v>
      </c>
      <c r="BO1506" s="1353">
        <f t="shared" si="39"/>
        <v>0</v>
      </c>
      <c r="BP1506" s="1353">
        <f t="shared" si="39"/>
        <v>0</v>
      </c>
      <c r="BQ1506" s="1353">
        <f t="shared" si="39"/>
        <v>0</v>
      </c>
      <c r="BR1506" s="1353">
        <f t="shared" si="39"/>
        <v>0</v>
      </c>
      <c r="BS1506" s="1353">
        <f t="shared" si="39"/>
        <v>50000</v>
      </c>
      <c r="BT1506" s="1353"/>
      <c r="BU1506" s="1353">
        <f t="shared" si="39"/>
        <v>1200000</v>
      </c>
      <c r="BV1506" s="1353">
        <f t="shared" si="39"/>
        <v>0</v>
      </c>
      <c r="BW1506" s="1353">
        <f t="shared" si="39"/>
        <v>0</v>
      </c>
      <c r="BX1506" s="1353">
        <f t="shared" si="39"/>
        <v>0</v>
      </c>
      <c r="BY1506" s="1353">
        <f t="shared" si="39"/>
        <v>0</v>
      </c>
      <c r="BZ1506" s="1353">
        <f t="shared" si="39"/>
        <v>0</v>
      </c>
      <c r="CA1506" s="1353">
        <f t="shared" si="39"/>
        <v>0</v>
      </c>
      <c r="CB1506" s="1353">
        <f t="shared" si="39"/>
        <v>0</v>
      </c>
      <c r="CC1506" s="1353">
        <f>SUM(CC1390:CC1505)</f>
        <v>0</v>
      </c>
      <c r="CD1506" s="1353">
        <f t="shared" si="39"/>
        <v>0</v>
      </c>
      <c r="CE1506" s="1353">
        <f t="shared" si="39"/>
        <v>0</v>
      </c>
      <c r="CF1506" s="1353">
        <f t="shared" si="39"/>
        <v>0</v>
      </c>
      <c r="CG1506" s="1363">
        <f t="shared" si="39"/>
        <v>0</v>
      </c>
      <c r="CH1506" s="1380">
        <f t="shared" si="38"/>
        <v>3754000</v>
      </c>
      <c r="CI1506" s="1374">
        <f>+AD1506+AD1485+AD1451</f>
        <v>3754000</v>
      </c>
    </row>
    <row r="1507" spans="1:87" s="386" customFormat="1" ht="57" customHeight="1">
      <c r="A1507" s="1723">
        <v>36</v>
      </c>
      <c r="B1507" s="1722">
        <v>1</v>
      </c>
      <c r="C1507" s="3088" t="s">
        <v>1920</v>
      </c>
      <c r="D1507" s="132" t="s">
        <v>622</v>
      </c>
      <c r="E1507" s="3088" t="s">
        <v>1921</v>
      </c>
      <c r="F1507" s="3088" t="s">
        <v>1922</v>
      </c>
      <c r="G1507" s="2131" t="s">
        <v>1766</v>
      </c>
      <c r="H1507" s="3100" t="s">
        <v>1923</v>
      </c>
      <c r="I1507" s="2132"/>
      <c r="J1507" s="220"/>
      <c r="K1507" s="3192" t="s">
        <v>1924</v>
      </c>
      <c r="L1507" s="2153"/>
      <c r="M1507" s="2305"/>
      <c r="N1507" s="138"/>
      <c r="O1507" s="139"/>
      <c r="P1507" s="168"/>
      <c r="Q1507" s="138"/>
      <c r="R1507" s="139"/>
      <c r="S1507" s="140"/>
      <c r="T1507" s="183"/>
      <c r="U1507" s="139"/>
      <c r="V1507" s="168"/>
      <c r="W1507" s="138"/>
      <c r="X1507" s="139"/>
      <c r="Y1507" s="140"/>
      <c r="Z1507" s="2160"/>
      <c r="AA1507" s="391"/>
      <c r="AB1507" s="385"/>
      <c r="AC1507" s="2073"/>
      <c r="AD1507" s="2597"/>
      <c r="AE1507" s="1360"/>
      <c r="AF1507" s="1498"/>
      <c r="AG1507" s="1318"/>
      <c r="AH1507" s="1318"/>
      <c r="AI1507" s="1318"/>
      <c r="AJ1507" s="1318"/>
      <c r="AK1507" s="1318"/>
      <c r="AL1507" s="1318"/>
      <c r="AM1507" s="1318"/>
      <c r="AN1507" s="1318"/>
      <c r="AO1507" s="1318"/>
      <c r="AP1507" s="1318"/>
      <c r="AQ1507" s="1318"/>
      <c r="AR1507" s="1318"/>
      <c r="AS1507" s="1318"/>
      <c r="AT1507" s="1318"/>
      <c r="AU1507" s="1318"/>
      <c r="AV1507" s="1318"/>
      <c r="AW1507" s="1318"/>
      <c r="AX1507" s="1318"/>
      <c r="AY1507" s="1318"/>
      <c r="AZ1507" s="1318"/>
      <c r="BA1507" s="1318"/>
      <c r="BB1507" s="1318"/>
      <c r="BC1507" s="1318"/>
      <c r="BD1507" s="1318"/>
      <c r="BE1507" s="1318"/>
      <c r="BF1507" s="1318"/>
      <c r="BG1507" s="1318"/>
      <c r="BH1507" s="1318"/>
      <c r="BI1507" s="1318"/>
      <c r="BJ1507" s="1318"/>
      <c r="BK1507" s="1318"/>
      <c r="BL1507" s="1318"/>
      <c r="BM1507" s="1318"/>
      <c r="BN1507" s="1318"/>
      <c r="BO1507" s="1318"/>
      <c r="BP1507" s="1318"/>
      <c r="BQ1507" s="1318"/>
      <c r="BR1507" s="1318"/>
      <c r="BS1507" s="1318"/>
      <c r="BT1507" s="1318"/>
      <c r="BU1507" s="1318"/>
      <c r="BV1507" s="1318"/>
      <c r="BW1507" s="1318"/>
      <c r="BX1507" s="1318"/>
      <c r="BY1507" s="1318"/>
      <c r="BZ1507" s="1318"/>
      <c r="CA1507" s="1318"/>
      <c r="CB1507" s="1318"/>
      <c r="CC1507" s="1318"/>
      <c r="CD1507" s="1318"/>
      <c r="CE1507" s="1318"/>
      <c r="CF1507" s="1318"/>
      <c r="CG1507" s="1362"/>
      <c r="CH1507" s="1378">
        <f t="shared" si="38"/>
        <v>0</v>
      </c>
      <c r="CI1507" s="1366"/>
    </row>
    <row r="1508" spans="1:87" s="386" customFormat="1" ht="57" customHeight="1">
      <c r="A1508" s="1701"/>
      <c r="B1508" s="2136"/>
      <c r="C1508" s="3085"/>
      <c r="D1508" s="3085" t="s">
        <v>1925</v>
      </c>
      <c r="E1508" s="3085"/>
      <c r="F1508" s="3085"/>
      <c r="G1508" s="652" t="s">
        <v>1926</v>
      </c>
      <c r="H1508" s="3096"/>
      <c r="I1508" s="1990"/>
      <c r="J1508" s="643"/>
      <c r="K1508" s="3193"/>
      <c r="L1508" s="2153"/>
      <c r="M1508" s="2305"/>
      <c r="N1508" s="138"/>
      <c r="O1508" s="139"/>
      <c r="P1508" s="168"/>
      <c r="Q1508" s="138"/>
      <c r="R1508" s="139"/>
      <c r="S1508" s="140"/>
      <c r="T1508" s="183"/>
      <c r="U1508" s="139"/>
      <c r="V1508" s="168"/>
      <c r="W1508" s="138"/>
      <c r="X1508" s="139"/>
      <c r="Y1508" s="140"/>
      <c r="Z1508" s="2160"/>
      <c r="AA1508" s="391"/>
      <c r="AB1508" s="367"/>
      <c r="AC1508" s="898"/>
      <c r="AD1508" s="2598"/>
      <c r="AE1508" s="1360"/>
      <c r="AF1508" s="1498"/>
      <c r="AG1508" s="1318"/>
      <c r="AH1508" s="1318"/>
      <c r="AI1508" s="1318"/>
      <c r="AJ1508" s="1318"/>
      <c r="AK1508" s="1318"/>
      <c r="AL1508" s="1318"/>
      <c r="AM1508" s="1318"/>
      <c r="AN1508" s="1318"/>
      <c r="AO1508" s="1318"/>
      <c r="AP1508" s="1318"/>
      <c r="AQ1508" s="1318"/>
      <c r="AR1508" s="1318"/>
      <c r="AS1508" s="1318"/>
      <c r="AT1508" s="1318"/>
      <c r="AU1508" s="1318"/>
      <c r="AV1508" s="1318"/>
      <c r="AW1508" s="1318"/>
      <c r="AX1508" s="1318"/>
      <c r="AY1508" s="1318"/>
      <c r="AZ1508" s="1318"/>
      <c r="BA1508" s="1318"/>
      <c r="BB1508" s="1318"/>
      <c r="BC1508" s="1318"/>
      <c r="BD1508" s="1318"/>
      <c r="BE1508" s="1318"/>
      <c r="BF1508" s="1318"/>
      <c r="BG1508" s="1318"/>
      <c r="BH1508" s="1318"/>
      <c r="BI1508" s="1318"/>
      <c r="BJ1508" s="1318"/>
      <c r="BK1508" s="1318"/>
      <c r="BL1508" s="1318"/>
      <c r="BM1508" s="1318"/>
      <c r="BN1508" s="1318"/>
      <c r="BO1508" s="1318"/>
      <c r="BP1508" s="1318"/>
      <c r="BQ1508" s="1318"/>
      <c r="BR1508" s="1318"/>
      <c r="BS1508" s="1318"/>
      <c r="BT1508" s="1318"/>
      <c r="BU1508" s="1318"/>
      <c r="BV1508" s="1318"/>
      <c r="BW1508" s="1318"/>
      <c r="BX1508" s="1318"/>
      <c r="BY1508" s="1318"/>
      <c r="BZ1508" s="1318"/>
      <c r="CA1508" s="1318"/>
      <c r="CB1508" s="1318"/>
      <c r="CC1508" s="1318"/>
      <c r="CD1508" s="1318"/>
      <c r="CE1508" s="1318"/>
      <c r="CF1508" s="1318"/>
      <c r="CG1508" s="1362"/>
      <c r="CH1508" s="1378">
        <f t="shared" si="38"/>
        <v>0</v>
      </c>
      <c r="CI1508" s="1366"/>
    </row>
    <row r="1509" spans="1:87" s="386" customFormat="1" ht="93" customHeight="1">
      <c r="A1509" s="1701"/>
      <c r="B1509" s="2136"/>
      <c r="C1509" s="3085"/>
      <c r="D1509" s="3085"/>
      <c r="E1509" s="3085"/>
      <c r="F1509" s="3085"/>
      <c r="G1509" s="652" t="s">
        <v>1927</v>
      </c>
      <c r="H1509" s="2155" t="s">
        <v>2582</v>
      </c>
      <c r="I1509" s="1990">
        <v>286</v>
      </c>
      <c r="J1509" s="643">
        <v>1</v>
      </c>
      <c r="K1509" s="3104" t="s">
        <v>1928</v>
      </c>
      <c r="L1509" s="3218" t="s">
        <v>1929</v>
      </c>
      <c r="M1509" s="2305" t="s">
        <v>1930</v>
      </c>
      <c r="N1509" s="290"/>
      <c r="O1509" s="291"/>
      <c r="P1509" s="293"/>
      <c r="Q1509" s="138"/>
      <c r="R1509" s="139"/>
      <c r="S1509" s="140"/>
      <c r="T1509" s="183"/>
      <c r="U1509" s="139"/>
      <c r="V1509" s="168"/>
      <c r="W1509" s="138"/>
      <c r="X1509" s="139"/>
      <c r="Y1509" s="140"/>
      <c r="Z1509" s="2160"/>
      <c r="AA1509" s="268"/>
      <c r="AB1509" s="2210"/>
      <c r="AC1509" s="485"/>
      <c r="AD1509" s="1843"/>
      <c r="AE1509" s="1360"/>
      <c r="AF1509" s="1498"/>
      <c r="AG1509" s="1318"/>
      <c r="AH1509" s="1318"/>
      <c r="AI1509" s="1318"/>
      <c r="AJ1509" s="1318"/>
      <c r="AK1509" s="1318"/>
      <c r="AL1509" s="1318"/>
      <c r="AM1509" s="1318"/>
      <c r="AN1509" s="1318"/>
      <c r="AO1509" s="1318"/>
      <c r="AP1509" s="1328"/>
      <c r="AQ1509" s="1318"/>
      <c r="AR1509" s="1318"/>
      <c r="AS1509" s="1318"/>
      <c r="AT1509" s="1318"/>
      <c r="AU1509" s="1318"/>
      <c r="AV1509" s="1318"/>
      <c r="AW1509" s="1318"/>
      <c r="AX1509" s="1318"/>
      <c r="AY1509" s="1318"/>
      <c r="AZ1509" s="1318"/>
      <c r="BA1509" s="1318"/>
      <c r="BB1509" s="1318"/>
      <c r="BC1509" s="1318"/>
      <c r="BD1509" s="1318"/>
      <c r="BE1509" s="1318"/>
      <c r="BF1509" s="1318"/>
      <c r="BG1509" s="1318"/>
      <c r="BH1509" s="1318"/>
      <c r="BI1509" s="1318"/>
      <c r="BJ1509" s="1318"/>
      <c r="BK1509" s="1318"/>
      <c r="BL1509" s="1318"/>
      <c r="BM1509" s="1318"/>
      <c r="BN1509" s="1318"/>
      <c r="BO1509" s="1318"/>
      <c r="BP1509" s="1318"/>
      <c r="BQ1509" s="1318"/>
      <c r="BR1509" s="1318"/>
      <c r="BS1509" s="1318"/>
      <c r="BT1509" s="1318"/>
      <c r="BU1509" s="1318"/>
      <c r="BV1509" s="1318"/>
      <c r="BW1509" s="1318"/>
      <c r="BX1509" s="1318"/>
      <c r="BY1509" s="1318"/>
      <c r="BZ1509" s="1318"/>
      <c r="CA1509" s="1318"/>
      <c r="CB1509" s="1318"/>
      <c r="CC1509" s="1318"/>
      <c r="CD1509" s="1318"/>
      <c r="CE1509" s="1318"/>
      <c r="CF1509" s="1318"/>
      <c r="CG1509" s="1362"/>
      <c r="CH1509" s="1378">
        <f t="shared" si="38"/>
        <v>0</v>
      </c>
      <c r="CI1509" s="1366"/>
    </row>
    <row r="1510" spans="1:87" s="386" customFormat="1" ht="42" customHeight="1">
      <c r="A1510" s="1701"/>
      <c r="B1510" s="2136"/>
      <c r="C1510" s="3085"/>
      <c r="D1510" s="2201" t="s">
        <v>631</v>
      </c>
      <c r="E1510" s="1649"/>
      <c r="F1510" s="3085"/>
      <c r="G1510" s="549"/>
      <c r="H1510" s="2155"/>
      <c r="I1510" s="1990"/>
      <c r="J1510" s="643"/>
      <c r="K1510" s="3104"/>
      <c r="L1510" s="3218"/>
      <c r="M1510" s="2305"/>
      <c r="N1510" s="138"/>
      <c r="O1510" s="139"/>
      <c r="P1510" s="168"/>
      <c r="Q1510" s="138"/>
      <c r="R1510" s="139"/>
      <c r="S1510" s="140"/>
      <c r="T1510" s="183"/>
      <c r="U1510" s="139"/>
      <c r="V1510" s="168"/>
      <c r="W1510" s="138"/>
      <c r="X1510" s="139"/>
      <c r="Y1510" s="140"/>
      <c r="Z1510" s="2160"/>
      <c r="AA1510" s="268"/>
      <c r="AB1510" s="2210"/>
      <c r="AC1510" s="485"/>
      <c r="AD1510" s="1843"/>
      <c r="AE1510" s="1317"/>
      <c r="AF1510" s="1362"/>
      <c r="AG1510" s="1318"/>
      <c r="AH1510" s="1318"/>
      <c r="AI1510" s="1318"/>
      <c r="AJ1510" s="1318"/>
      <c r="AK1510" s="1318"/>
      <c r="AL1510" s="1318"/>
      <c r="AM1510" s="1318"/>
      <c r="AN1510" s="1318"/>
      <c r="AO1510" s="1318"/>
      <c r="AP1510" s="1318"/>
      <c r="AQ1510" s="1318"/>
      <c r="AR1510" s="1318"/>
      <c r="AS1510" s="1318"/>
      <c r="AT1510" s="1318"/>
      <c r="AU1510" s="1318"/>
      <c r="AV1510" s="1318"/>
      <c r="AW1510" s="1318"/>
      <c r="AX1510" s="1318"/>
      <c r="AY1510" s="1318"/>
      <c r="AZ1510" s="1318"/>
      <c r="BA1510" s="1318"/>
      <c r="BB1510" s="1318"/>
      <c r="BC1510" s="1318"/>
      <c r="BD1510" s="1318"/>
      <c r="BE1510" s="1318"/>
      <c r="BF1510" s="1318"/>
      <c r="BG1510" s="1318"/>
      <c r="BH1510" s="1318"/>
      <c r="BI1510" s="1318"/>
      <c r="BJ1510" s="1318"/>
      <c r="BK1510" s="1318"/>
      <c r="BL1510" s="1318"/>
      <c r="BM1510" s="1318"/>
      <c r="BN1510" s="1318"/>
      <c r="BO1510" s="1318"/>
      <c r="BP1510" s="1318"/>
      <c r="BQ1510" s="1318"/>
      <c r="BR1510" s="1318"/>
      <c r="BS1510" s="1318"/>
      <c r="BT1510" s="1318"/>
      <c r="BU1510" s="1318"/>
      <c r="BV1510" s="1318"/>
      <c r="BW1510" s="1318"/>
      <c r="BX1510" s="1318"/>
      <c r="BY1510" s="1318"/>
      <c r="BZ1510" s="1318"/>
      <c r="CA1510" s="1318"/>
      <c r="CB1510" s="1318"/>
      <c r="CC1510" s="1318"/>
      <c r="CD1510" s="1318"/>
      <c r="CE1510" s="1318"/>
      <c r="CF1510" s="1318"/>
      <c r="CG1510" s="1318"/>
      <c r="CH1510" s="1378">
        <f t="shared" si="38"/>
        <v>0</v>
      </c>
      <c r="CI1510" s="1366"/>
    </row>
    <row r="1511" spans="1:87" s="386" customFormat="1" ht="87" customHeight="1">
      <c r="A1511" s="1701"/>
      <c r="B1511" s="2136"/>
      <c r="C1511" s="3085"/>
      <c r="D1511" s="2185" t="s">
        <v>1931</v>
      </c>
      <c r="E1511" s="1649"/>
      <c r="F1511" s="3085"/>
      <c r="G1511" s="549"/>
      <c r="H1511" s="2155"/>
      <c r="I1511" s="1990"/>
      <c r="J1511" s="643"/>
      <c r="K1511" s="3162"/>
      <c r="L1511" s="904"/>
      <c r="M1511" s="141"/>
      <c r="N1511" s="142"/>
      <c r="O1511" s="143"/>
      <c r="P1511" s="146"/>
      <c r="Q1511" s="142"/>
      <c r="R1511" s="143"/>
      <c r="S1511" s="144"/>
      <c r="T1511" s="145"/>
      <c r="U1511" s="143"/>
      <c r="V1511" s="146"/>
      <c r="W1511" s="142"/>
      <c r="X1511" s="143"/>
      <c r="Y1511" s="144"/>
      <c r="Z1511" s="2193"/>
      <c r="AA1511" s="900"/>
      <c r="AB1511" s="901"/>
      <c r="AC1511" s="1770"/>
      <c r="AD1511" s="1844"/>
      <c r="AE1511" s="1317"/>
      <c r="AF1511" s="1362"/>
      <c r="AG1511" s="1318"/>
      <c r="AH1511" s="1318"/>
      <c r="AI1511" s="1318"/>
      <c r="AJ1511" s="1318"/>
      <c r="AK1511" s="1318"/>
      <c r="AL1511" s="1318"/>
      <c r="AM1511" s="1318"/>
      <c r="AN1511" s="1318"/>
      <c r="AO1511" s="1318"/>
      <c r="AP1511" s="1318"/>
      <c r="AQ1511" s="1318"/>
      <c r="AR1511" s="1318"/>
      <c r="AS1511" s="1318"/>
      <c r="AT1511" s="1318"/>
      <c r="AU1511" s="1318"/>
      <c r="AV1511" s="1318"/>
      <c r="AW1511" s="1318"/>
      <c r="AX1511" s="1318"/>
      <c r="AY1511" s="1318"/>
      <c r="AZ1511" s="1318"/>
      <c r="BA1511" s="1318"/>
      <c r="BB1511" s="1318"/>
      <c r="BC1511" s="1318"/>
      <c r="BD1511" s="1318"/>
      <c r="BE1511" s="1318"/>
      <c r="BF1511" s="1318"/>
      <c r="BG1511" s="1318"/>
      <c r="BH1511" s="1318"/>
      <c r="BI1511" s="1318"/>
      <c r="BJ1511" s="1318"/>
      <c r="BK1511" s="1318"/>
      <c r="BL1511" s="1318"/>
      <c r="BM1511" s="1318"/>
      <c r="BN1511" s="1318"/>
      <c r="BO1511" s="1318"/>
      <c r="BP1511" s="1318"/>
      <c r="BQ1511" s="1318"/>
      <c r="BR1511" s="1318"/>
      <c r="BS1511" s="1318"/>
      <c r="BT1511" s="1318"/>
      <c r="BU1511" s="1318"/>
      <c r="BV1511" s="1318"/>
      <c r="BW1511" s="1318"/>
      <c r="BX1511" s="1318"/>
      <c r="BY1511" s="1318"/>
      <c r="BZ1511" s="1318"/>
      <c r="CA1511" s="1318"/>
      <c r="CB1511" s="1318"/>
      <c r="CC1511" s="1318"/>
      <c r="CD1511" s="1318"/>
      <c r="CE1511" s="1318"/>
      <c r="CF1511" s="1318"/>
      <c r="CG1511" s="1318"/>
      <c r="CH1511" s="1378">
        <f t="shared" si="38"/>
        <v>0</v>
      </c>
      <c r="CI1511" s="1366"/>
    </row>
    <row r="1512" spans="1:87" s="386" customFormat="1" ht="89.25" customHeight="1">
      <c r="A1512" s="1701"/>
      <c r="B1512" s="2136"/>
      <c r="C1512" s="3085"/>
      <c r="D1512" s="2185" t="s">
        <v>1932</v>
      </c>
      <c r="E1512" s="1649"/>
      <c r="F1512" s="3085"/>
      <c r="G1512" s="549"/>
      <c r="H1512" s="2155"/>
      <c r="I1512" s="1623"/>
      <c r="J1512" s="2170"/>
      <c r="K1512" s="3547" t="s">
        <v>1933</v>
      </c>
      <c r="L1512" s="644"/>
      <c r="M1512" s="2305"/>
      <c r="N1512" s="138"/>
      <c r="O1512" s="139"/>
      <c r="P1512" s="168"/>
      <c r="Q1512" s="138"/>
      <c r="R1512" s="139"/>
      <c r="S1512" s="140"/>
      <c r="T1512" s="183"/>
      <c r="U1512" s="139"/>
      <c r="V1512" s="168"/>
      <c r="W1512" s="138"/>
      <c r="X1512" s="139"/>
      <c r="Y1512" s="140"/>
      <c r="Z1512" s="2194"/>
      <c r="AA1512" s="268"/>
      <c r="AB1512" s="2210"/>
      <c r="AC1512" s="485"/>
      <c r="AD1512" s="1843"/>
      <c r="AE1512" s="1317"/>
      <c r="AF1512" s="1362"/>
      <c r="AG1512" s="1318"/>
      <c r="AH1512" s="1318"/>
      <c r="AI1512" s="1318"/>
      <c r="AJ1512" s="1318"/>
      <c r="AK1512" s="1318"/>
      <c r="AL1512" s="1318"/>
      <c r="AM1512" s="1318"/>
      <c r="AN1512" s="1318"/>
      <c r="AO1512" s="1318"/>
      <c r="AP1512" s="1318"/>
      <c r="AQ1512" s="1318"/>
      <c r="AR1512" s="1318"/>
      <c r="AS1512" s="1318"/>
      <c r="AT1512" s="1318"/>
      <c r="AU1512" s="1318"/>
      <c r="AV1512" s="1318"/>
      <c r="AW1512" s="1318"/>
      <c r="AX1512" s="1318"/>
      <c r="AY1512" s="1318"/>
      <c r="AZ1512" s="1318"/>
      <c r="BA1512" s="1318"/>
      <c r="BB1512" s="1318"/>
      <c r="BC1512" s="1318"/>
      <c r="BD1512" s="1318"/>
      <c r="BE1512" s="1318"/>
      <c r="BF1512" s="1318"/>
      <c r="BG1512" s="1318"/>
      <c r="BH1512" s="1318"/>
      <c r="BI1512" s="1318"/>
      <c r="BJ1512" s="1318"/>
      <c r="BK1512" s="1318"/>
      <c r="BL1512" s="1318"/>
      <c r="BM1512" s="1318"/>
      <c r="BN1512" s="1318"/>
      <c r="BO1512" s="1318"/>
      <c r="BP1512" s="1318"/>
      <c r="BQ1512" s="1318"/>
      <c r="BR1512" s="1318"/>
      <c r="BS1512" s="1318"/>
      <c r="BT1512" s="1318"/>
      <c r="BU1512" s="1318"/>
      <c r="BV1512" s="1318"/>
      <c r="BW1512" s="1318"/>
      <c r="BX1512" s="1318"/>
      <c r="BY1512" s="1318"/>
      <c r="BZ1512" s="1318"/>
      <c r="CA1512" s="1318"/>
      <c r="CB1512" s="1318"/>
      <c r="CC1512" s="1318"/>
      <c r="CD1512" s="1318"/>
      <c r="CE1512" s="1318"/>
      <c r="CF1512" s="1318"/>
      <c r="CG1512" s="1318"/>
      <c r="CH1512" s="1378">
        <f t="shared" si="38"/>
        <v>0</v>
      </c>
      <c r="CI1512" s="1366"/>
    </row>
    <row r="1513" spans="1:87" s="386" customFormat="1" ht="103.5" customHeight="1">
      <c r="A1513" s="1701"/>
      <c r="B1513" s="2136"/>
      <c r="C1513" s="3085"/>
      <c r="D1513" s="2185" t="s">
        <v>1934</v>
      </c>
      <c r="E1513" s="1649"/>
      <c r="F1513" s="3085"/>
      <c r="G1513" s="549"/>
      <c r="H1513" s="2155"/>
      <c r="I1513" s="1609"/>
      <c r="J1513" s="643"/>
      <c r="K1513" s="3548"/>
      <c r="L1513" s="644"/>
      <c r="M1513" s="2305"/>
      <c r="N1513" s="138"/>
      <c r="O1513" s="139"/>
      <c r="P1513" s="168"/>
      <c r="Q1513" s="138"/>
      <c r="R1513" s="139"/>
      <c r="S1513" s="140"/>
      <c r="T1513" s="183"/>
      <c r="U1513" s="139"/>
      <c r="V1513" s="168"/>
      <c r="W1513" s="138"/>
      <c r="X1513" s="139"/>
      <c r="Y1513" s="140"/>
      <c r="Z1513" s="2160"/>
      <c r="AA1513" s="268"/>
      <c r="AB1513" s="2210"/>
      <c r="AC1513" s="485"/>
      <c r="AD1513" s="1843"/>
      <c r="AE1513" s="1317"/>
      <c r="AF1513" s="1362"/>
      <c r="AG1513" s="1318"/>
      <c r="AH1513" s="1318"/>
      <c r="AI1513" s="1318"/>
      <c r="AJ1513" s="1318"/>
      <c r="AK1513" s="1318"/>
      <c r="AL1513" s="1318"/>
      <c r="AM1513" s="1318"/>
      <c r="AN1513" s="1318"/>
      <c r="AO1513" s="1318"/>
      <c r="AP1513" s="1318"/>
      <c r="AQ1513" s="1318"/>
      <c r="AR1513" s="1318"/>
      <c r="AS1513" s="1318"/>
      <c r="AT1513" s="1318"/>
      <c r="AU1513" s="1318"/>
      <c r="AV1513" s="1318"/>
      <c r="AW1513" s="1318"/>
      <c r="AX1513" s="1318"/>
      <c r="AY1513" s="1318"/>
      <c r="AZ1513" s="1318"/>
      <c r="BA1513" s="1318"/>
      <c r="BB1513" s="1318"/>
      <c r="BC1513" s="1318"/>
      <c r="BD1513" s="1318"/>
      <c r="BE1513" s="1318"/>
      <c r="BF1513" s="1318"/>
      <c r="BG1513" s="1318"/>
      <c r="BH1513" s="1318"/>
      <c r="BI1513" s="1318"/>
      <c r="BJ1513" s="1318"/>
      <c r="BK1513" s="1318"/>
      <c r="BL1513" s="1318"/>
      <c r="BM1513" s="1318"/>
      <c r="BN1513" s="1318"/>
      <c r="BO1513" s="1318"/>
      <c r="BP1513" s="1318"/>
      <c r="BQ1513" s="1318"/>
      <c r="BR1513" s="1318"/>
      <c r="BS1513" s="1318"/>
      <c r="BT1513" s="1318"/>
      <c r="BU1513" s="1318"/>
      <c r="BV1513" s="1318"/>
      <c r="BW1513" s="1318"/>
      <c r="BX1513" s="1318"/>
      <c r="BY1513" s="1318"/>
      <c r="BZ1513" s="1318"/>
      <c r="CA1513" s="1318"/>
      <c r="CB1513" s="1318"/>
      <c r="CC1513" s="1318"/>
      <c r="CD1513" s="1318"/>
      <c r="CE1513" s="1318"/>
      <c r="CF1513" s="1318"/>
      <c r="CG1513" s="1318"/>
      <c r="CH1513" s="1378">
        <f t="shared" si="38"/>
        <v>0</v>
      </c>
      <c r="CI1513" s="1366"/>
    </row>
    <row r="1514" spans="1:87" s="386" customFormat="1" ht="125.25" customHeight="1">
      <c r="A1514" s="1701"/>
      <c r="B1514" s="2136"/>
      <c r="C1514" s="3085"/>
      <c r="D1514" s="1649" t="s">
        <v>1935</v>
      </c>
      <c r="E1514" s="1649"/>
      <c r="F1514" s="3085"/>
      <c r="G1514" s="549"/>
      <c r="H1514" s="2155"/>
      <c r="I1514" s="1609">
        <v>287</v>
      </c>
      <c r="J1514" s="643">
        <v>2</v>
      </c>
      <c r="K1514" s="3444" t="s">
        <v>1936</v>
      </c>
      <c r="L1514" s="644" t="s">
        <v>1937</v>
      </c>
      <c r="M1514" s="2143" t="s">
        <v>1938</v>
      </c>
      <c r="N1514" s="290"/>
      <c r="O1514" s="139"/>
      <c r="P1514" s="293"/>
      <c r="Q1514" s="290"/>
      <c r="R1514" s="139"/>
      <c r="S1514" s="293"/>
      <c r="T1514" s="290"/>
      <c r="U1514" s="139"/>
      <c r="V1514" s="168"/>
      <c r="W1514" s="138"/>
      <c r="X1514" s="139"/>
      <c r="Y1514" s="140"/>
      <c r="Z1514" s="2160"/>
      <c r="AA1514" s="268"/>
      <c r="AB1514" s="2210"/>
      <c r="AC1514" s="485"/>
      <c r="AD1514" s="1843"/>
      <c r="AE1514" s="1317"/>
      <c r="AF1514" s="1362"/>
      <c r="AG1514" s="1318"/>
      <c r="AH1514" s="1318"/>
      <c r="AI1514" s="1318"/>
      <c r="AJ1514" s="1318"/>
      <c r="AK1514" s="1318"/>
      <c r="AL1514" s="1318"/>
      <c r="AM1514" s="1318"/>
      <c r="AN1514" s="1318"/>
      <c r="AO1514" s="1318"/>
      <c r="AP1514" s="1318"/>
      <c r="AQ1514" s="1318"/>
      <c r="AR1514" s="1318"/>
      <c r="AS1514" s="1318"/>
      <c r="AT1514" s="1318"/>
      <c r="AU1514" s="1318"/>
      <c r="AV1514" s="1318"/>
      <c r="AW1514" s="1318"/>
      <c r="AX1514" s="1318"/>
      <c r="AY1514" s="1318"/>
      <c r="AZ1514" s="1318"/>
      <c r="BA1514" s="1318"/>
      <c r="BB1514" s="1318"/>
      <c r="BC1514" s="1318"/>
      <c r="BD1514" s="1318"/>
      <c r="BE1514" s="1318"/>
      <c r="BF1514" s="1318"/>
      <c r="BG1514" s="1318"/>
      <c r="BH1514" s="1318"/>
      <c r="BI1514" s="1318"/>
      <c r="BJ1514" s="1318"/>
      <c r="BK1514" s="1318"/>
      <c r="BL1514" s="1318"/>
      <c r="BM1514" s="1318"/>
      <c r="BN1514" s="1318"/>
      <c r="BO1514" s="1318"/>
      <c r="BP1514" s="1318"/>
      <c r="BQ1514" s="1318"/>
      <c r="BR1514" s="1318"/>
      <c r="BS1514" s="1318"/>
      <c r="BT1514" s="1318"/>
      <c r="BU1514" s="1318"/>
      <c r="BV1514" s="1318"/>
      <c r="BW1514" s="1318"/>
      <c r="BX1514" s="1318"/>
      <c r="BY1514" s="1318"/>
      <c r="BZ1514" s="1318"/>
      <c r="CA1514" s="1318"/>
      <c r="CB1514" s="1318"/>
      <c r="CC1514" s="1318"/>
      <c r="CD1514" s="1318"/>
      <c r="CE1514" s="1318"/>
      <c r="CF1514" s="1318"/>
      <c r="CG1514" s="1318"/>
      <c r="CH1514" s="1378">
        <f t="shared" si="38"/>
        <v>0</v>
      </c>
      <c r="CI1514" s="1366"/>
    </row>
    <row r="1515" spans="1:87" s="386" customFormat="1" ht="32.25" customHeight="1">
      <c r="A1515" s="1701"/>
      <c r="B1515" s="2136"/>
      <c r="C1515" s="3085"/>
      <c r="D1515" s="2185"/>
      <c r="E1515" s="1649"/>
      <c r="F1515" s="3085"/>
      <c r="G1515" s="549"/>
      <c r="H1515" s="3096"/>
      <c r="I1515" s="1609"/>
      <c r="J1515" s="2171"/>
      <c r="K1515" s="3553"/>
      <c r="L1515" s="904"/>
      <c r="M1515" s="141"/>
      <c r="N1515" s="142"/>
      <c r="O1515" s="143"/>
      <c r="P1515" s="146"/>
      <c r="Q1515" s="142"/>
      <c r="R1515" s="143"/>
      <c r="S1515" s="144"/>
      <c r="T1515" s="145"/>
      <c r="U1515" s="143"/>
      <c r="V1515" s="146"/>
      <c r="W1515" s="142"/>
      <c r="X1515" s="143"/>
      <c r="Y1515" s="144"/>
      <c r="Z1515" s="2193"/>
      <c r="AA1515" s="900"/>
      <c r="AB1515" s="901"/>
      <c r="AC1515" s="1770"/>
      <c r="AD1515" s="1844"/>
      <c r="AE1515" s="1317"/>
      <c r="AF1515" s="1362"/>
      <c r="AG1515" s="1318"/>
      <c r="AH1515" s="1318"/>
      <c r="AI1515" s="1318"/>
      <c r="AJ1515" s="1318"/>
      <c r="AK1515" s="1318"/>
      <c r="AL1515" s="1318"/>
      <c r="AM1515" s="1318"/>
      <c r="AN1515" s="1318"/>
      <c r="AO1515" s="1318"/>
      <c r="AP1515" s="1318"/>
      <c r="AQ1515" s="1318"/>
      <c r="AR1515" s="1318"/>
      <c r="AS1515" s="1318"/>
      <c r="AT1515" s="1318"/>
      <c r="AU1515" s="1318"/>
      <c r="AV1515" s="1318"/>
      <c r="AW1515" s="1318"/>
      <c r="AX1515" s="1318"/>
      <c r="AY1515" s="1318"/>
      <c r="AZ1515" s="1318"/>
      <c r="BA1515" s="1318"/>
      <c r="BB1515" s="1318"/>
      <c r="BC1515" s="1318"/>
      <c r="BD1515" s="1318"/>
      <c r="BE1515" s="1318"/>
      <c r="BF1515" s="1318"/>
      <c r="BG1515" s="1318"/>
      <c r="BH1515" s="1318"/>
      <c r="BI1515" s="1318"/>
      <c r="BJ1515" s="1318"/>
      <c r="BK1515" s="1318"/>
      <c r="BL1515" s="1318"/>
      <c r="BM1515" s="1318"/>
      <c r="BN1515" s="1318"/>
      <c r="BO1515" s="1318"/>
      <c r="BP1515" s="1318"/>
      <c r="BQ1515" s="1318"/>
      <c r="BR1515" s="1318"/>
      <c r="BS1515" s="1318"/>
      <c r="BT1515" s="1318"/>
      <c r="BU1515" s="1318"/>
      <c r="BV1515" s="1318"/>
      <c r="BW1515" s="1318"/>
      <c r="BX1515" s="1318"/>
      <c r="BY1515" s="1318"/>
      <c r="BZ1515" s="1318"/>
      <c r="CA1515" s="1318"/>
      <c r="CB1515" s="1318"/>
      <c r="CC1515" s="1318"/>
      <c r="CD1515" s="1318"/>
      <c r="CE1515" s="1318"/>
      <c r="CF1515" s="1318"/>
      <c r="CG1515" s="1318"/>
      <c r="CH1515" s="1378">
        <f t="shared" si="38"/>
        <v>0</v>
      </c>
      <c r="CI1515" s="1366"/>
    </row>
    <row r="1516" spans="1:87" s="386" customFormat="1" ht="130.5" customHeight="1">
      <c r="A1516" s="1701"/>
      <c r="B1516" s="2136"/>
      <c r="C1516" s="3085"/>
      <c r="D1516" s="2185"/>
      <c r="E1516" s="1649"/>
      <c r="F1516" s="3085"/>
      <c r="G1516" s="549"/>
      <c r="H1516" s="3096"/>
      <c r="I1516" s="1623">
        <v>288</v>
      </c>
      <c r="J1516" s="643">
        <v>3</v>
      </c>
      <c r="K1516" s="2162" t="s">
        <v>1939</v>
      </c>
      <c r="L1516" s="644" t="s">
        <v>1937</v>
      </c>
      <c r="M1516" s="3106" t="s">
        <v>1938</v>
      </c>
      <c r="N1516" s="138"/>
      <c r="O1516" s="139"/>
      <c r="P1516" s="168"/>
      <c r="Q1516" s="138"/>
      <c r="R1516" s="139"/>
      <c r="S1516" s="140"/>
      <c r="T1516" s="183"/>
      <c r="U1516" s="139"/>
      <c r="V1516" s="293"/>
      <c r="W1516" s="290"/>
      <c r="X1516" s="139"/>
      <c r="Y1516" s="292"/>
      <c r="Z1516" s="2160"/>
      <c r="AA1516" s="268"/>
      <c r="AB1516" s="2210"/>
      <c r="AC1516" s="485"/>
      <c r="AD1516" s="1843"/>
      <c r="AE1516" s="1317"/>
      <c r="AF1516" s="1362"/>
      <c r="AG1516" s="1318"/>
      <c r="AH1516" s="1318"/>
      <c r="AI1516" s="1318"/>
      <c r="AJ1516" s="1318"/>
      <c r="AK1516" s="1318"/>
      <c r="AL1516" s="1318"/>
      <c r="AM1516" s="1318"/>
      <c r="AN1516" s="1318"/>
      <c r="AO1516" s="1318"/>
      <c r="AP1516" s="1318"/>
      <c r="AQ1516" s="1318"/>
      <c r="AR1516" s="1318"/>
      <c r="AS1516" s="1318"/>
      <c r="AT1516" s="1318"/>
      <c r="AU1516" s="1318"/>
      <c r="AV1516" s="1318"/>
      <c r="AW1516" s="1318"/>
      <c r="AX1516" s="1318"/>
      <c r="AY1516" s="1318"/>
      <c r="AZ1516" s="1318"/>
      <c r="BA1516" s="1318"/>
      <c r="BB1516" s="1318"/>
      <c r="BC1516" s="1318"/>
      <c r="BD1516" s="1318"/>
      <c r="BE1516" s="1318"/>
      <c r="BF1516" s="1318"/>
      <c r="BG1516" s="1318"/>
      <c r="BH1516" s="1318"/>
      <c r="BI1516" s="1318"/>
      <c r="BJ1516" s="1318"/>
      <c r="BK1516" s="1318"/>
      <c r="BL1516" s="1318"/>
      <c r="BM1516" s="1318"/>
      <c r="BN1516" s="1318"/>
      <c r="BO1516" s="1318"/>
      <c r="BP1516" s="1318"/>
      <c r="BQ1516" s="1318"/>
      <c r="BR1516" s="1318"/>
      <c r="BS1516" s="1318"/>
      <c r="BT1516" s="1318"/>
      <c r="BU1516" s="1318"/>
      <c r="BV1516" s="1318"/>
      <c r="BW1516" s="1318"/>
      <c r="BX1516" s="1318"/>
      <c r="BY1516" s="1318"/>
      <c r="BZ1516" s="1318"/>
      <c r="CA1516" s="1318"/>
      <c r="CB1516" s="1318"/>
      <c r="CC1516" s="1318"/>
      <c r="CD1516" s="1318"/>
      <c r="CE1516" s="1318"/>
      <c r="CF1516" s="1318"/>
      <c r="CG1516" s="1318"/>
      <c r="CH1516" s="1378">
        <f t="shared" si="38"/>
        <v>0</v>
      </c>
      <c r="CI1516" s="1366"/>
    </row>
    <row r="1517" spans="1:87" s="386" customFormat="1" ht="26.25" customHeight="1">
      <c r="A1517" s="1701"/>
      <c r="B1517" s="2136"/>
      <c r="C1517" s="3085"/>
      <c r="D1517" s="2185"/>
      <c r="E1517" s="1649"/>
      <c r="F1517" s="3085"/>
      <c r="G1517" s="549"/>
      <c r="H1517" s="2155"/>
      <c r="I1517" s="1624"/>
      <c r="J1517" s="2171"/>
      <c r="K1517" s="2165"/>
      <c r="L1517" s="797"/>
      <c r="M1517" s="3163"/>
      <c r="N1517" s="142"/>
      <c r="O1517" s="143"/>
      <c r="P1517" s="146"/>
      <c r="Q1517" s="142"/>
      <c r="R1517" s="143"/>
      <c r="S1517" s="144"/>
      <c r="T1517" s="145"/>
      <c r="U1517" s="143"/>
      <c r="V1517" s="146"/>
      <c r="W1517" s="142"/>
      <c r="X1517" s="143"/>
      <c r="Y1517" s="144"/>
      <c r="Z1517" s="2193"/>
      <c r="AA1517" s="900"/>
      <c r="AB1517" s="901"/>
      <c r="AC1517" s="1770"/>
      <c r="AD1517" s="1844"/>
      <c r="AE1517" s="1317"/>
      <c r="AF1517" s="1362"/>
      <c r="AG1517" s="1318"/>
      <c r="AH1517" s="1318"/>
      <c r="AI1517" s="1318"/>
      <c r="AJ1517" s="1318"/>
      <c r="AK1517" s="1318"/>
      <c r="AL1517" s="1318"/>
      <c r="AM1517" s="1318"/>
      <c r="AN1517" s="1318"/>
      <c r="AO1517" s="1318"/>
      <c r="AP1517" s="1318"/>
      <c r="AQ1517" s="1318"/>
      <c r="AR1517" s="1318"/>
      <c r="AS1517" s="1318"/>
      <c r="AT1517" s="1318"/>
      <c r="AU1517" s="1318"/>
      <c r="AV1517" s="1318"/>
      <c r="AW1517" s="1318"/>
      <c r="AX1517" s="1318"/>
      <c r="AY1517" s="1318"/>
      <c r="AZ1517" s="1318"/>
      <c r="BA1517" s="1318"/>
      <c r="BB1517" s="1318"/>
      <c r="BC1517" s="1318"/>
      <c r="BD1517" s="1318"/>
      <c r="BE1517" s="1318"/>
      <c r="BF1517" s="1318"/>
      <c r="BG1517" s="1318"/>
      <c r="BH1517" s="1318"/>
      <c r="BI1517" s="1318"/>
      <c r="BJ1517" s="1318"/>
      <c r="BK1517" s="1318"/>
      <c r="BL1517" s="1318"/>
      <c r="BM1517" s="1318"/>
      <c r="BN1517" s="1318"/>
      <c r="BO1517" s="1318"/>
      <c r="BP1517" s="1318"/>
      <c r="BQ1517" s="1318"/>
      <c r="BR1517" s="1318"/>
      <c r="BS1517" s="1318"/>
      <c r="BT1517" s="1318"/>
      <c r="BU1517" s="1318"/>
      <c r="BV1517" s="1318"/>
      <c r="BW1517" s="1318"/>
      <c r="BX1517" s="1318"/>
      <c r="BY1517" s="1318"/>
      <c r="BZ1517" s="1318"/>
      <c r="CA1517" s="1318"/>
      <c r="CB1517" s="1318"/>
      <c r="CC1517" s="1318"/>
      <c r="CD1517" s="1318"/>
      <c r="CE1517" s="1318"/>
      <c r="CF1517" s="1318"/>
      <c r="CG1517" s="1318"/>
      <c r="CH1517" s="1378">
        <f t="shared" si="38"/>
        <v>0</v>
      </c>
      <c r="CI1517" s="1366"/>
    </row>
    <row r="1518" spans="1:87" s="386" customFormat="1" ht="26.25" customHeight="1">
      <c r="A1518" s="1701"/>
      <c r="B1518" s="2136"/>
      <c r="C1518" s="3085"/>
      <c r="D1518" s="2185"/>
      <c r="E1518" s="1649"/>
      <c r="F1518" s="3085"/>
      <c r="G1518" s="549"/>
      <c r="H1518" s="2155"/>
      <c r="I1518" s="1609">
        <v>289</v>
      </c>
      <c r="J1518" s="643">
        <v>4</v>
      </c>
      <c r="K1518" s="3497" t="s">
        <v>1940</v>
      </c>
      <c r="L1518" s="3217" t="s">
        <v>1941</v>
      </c>
      <c r="M1518" s="3179" t="s">
        <v>1942</v>
      </c>
      <c r="N1518" s="290"/>
      <c r="O1518" s="291"/>
      <c r="P1518" s="293"/>
      <c r="Q1518" s="290"/>
      <c r="R1518" s="291"/>
      <c r="S1518" s="292"/>
      <c r="T1518" s="788"/>
      <c r="U1518" s="291"/>
      <c r="V1518" s="293"/>
      <c r="W1518" s="290"/>
      <c r="X1518" s="291"/>
      <c r="Y1518" s="292"/>
      <c r="Z1518" s="2160"/>
      <c r="AA1518" s="268"/>
      <c r="AB1518" s="2210"/>
      <c r="AC1518" s="485"/>
      <c r="AD1518" s="1843"/>
      <c r="AE1518" s="1317"/>
      <c r="AF1518" s="1362"/>
      <c r="AG1518" s="1318"/>
      <c r="AH1518" s="1318"/>
      <c r="AI1518" s="1318"/>
      <c r="AJ1518" s="1318"/>
      <c r="AK1518" s="1318"/>
      <c r="AL1518" s="1318"/>
      <c r="AM1518" s="1318"/>
      <c r="AN1518" s="1318"/>
      <c r="AO1518" s="1318"/>
      <c r="AP1518" s="1318"/>
      <c r="AQ1518" s="1318"/>
      <c r="AR1518" s="1318"/>
      <c r="AS1518" s="1318"/>
      <c r="AT1518" s="1318"/>
      <c r="AU1518" s="1318"/>
      <c r="AV1518" s="1318"/>
      <c r="AW1518" s="1318"/>
      <c r="AX1518" s="1318"/>
      <c r="AY1518" s="1318"/>
      <c r="AZ1518" s="1318"/>
      <c r="BA1518" s="1318"/>
      <c r="BB1518" s="1318"/>
      <c r="BC1518" s="1318"/>
      <c r="BD1518" s="1318"/>
      <c r="BE1518" s="1318"/>
      <c r="BF1518" s="1318"/>
      <c r="BG1518" s="1318"/>
      <c r="BH1518" s="1318"/>
      <c r="BI1518" s="1318"/>
      <c r="BJ1518" s="1318"/>
      <c r="BK1518" s="1318"/>
      <c r="BL1518" s="1318"/>
      <c r="BM1518" s="1318"/>
      <c r="BN1518" s="1318"/>
      <c r="BO1518" s="1318"/>
      <c r="BP1518" s="1318"/>
      <c r="BQ1518" s="1318"/>
      <c r="BR1518" s="1318"/>
      <c r="BS1518" s="1318"/>
      <c r="BT1518" s="1318"/>
      <c r="BU1518" s="1318"/>
      <c r="BV1518" s="1318"/>
      <c r="BW1518" s="1318"/>
      <c r="BX1518" s="1318"/>
      <c r="BY1518" s="1318"/>
      <c r="BZ1518" s="1318"/>
      <c r="CA1518" s="1318"/>
      <c r="CB1518" s="1318"/>
      <c r="CC1518" s="1318"/>
      <c r="CD1518" s="1318"/>
      <c r="CE1518" s="1318"/>
      <c r="CF1518" s="1318"/>
      <c r="CG1518" s="1318"/>
      <c r="CH1518" s="1378">
        <f t="shared" si="38"/>
        <v>0</v>
      </c>
      <c r="CI1518" s="1366"/>
    </row>
    <row r="1519" spans="1:87" s="386" customFormat="1" ht="26.25" customHeight="1">
      <c r="A1519" s="1701"/>
      <c r="B1519" s="2136"/>
      <c r="C1519" s="3085"/>
      <c r="D1519" s="2185"/>
      <c r="E1519" s="1649"/>
      <c r="F1519" s="3085"/>
      <c r="G1519" s="549"/>
      <c r="H1519" s="2155"/>
      <c r="I1519" s="1609"/>
      <c r="J1519" s="643"/>
      <c r="K1519" s="3444"/>
      <c r="L1519" s="3218"/>
      <c r="M1519" s="3106"/>
      <c r="N1519" s="290"/>
      <c r="O1519" s="291"/>
      <c r="P1519" s="293"/>
      <c r="Q1519" s="290"/>
      <c r="R1519" s="291"/>
      <c r="S1519" s="292"/>
      <c r="T1519" s="788"/>
      <c r="U1519" s="291"/>
      <c r="V1519" s="293"/>
      <c r="W1519" s="290"/>
      <c r="X1519" s="291"/>
      <c r="Y1519" s="292"/>
      <c r="Z1519" s="2160"/>
      <c r="AA1519" s="268"/>
      <c r="AB1519" s="2210"/>
      <c r="AC1519" s="485"/>
      <c r="AD1519" s="1843"/>
      <c r="AE1519" s="1317"/>
      <c r="AF1519" s="1362"/>
      <c r="AG1519" s="1318"/>
      <c r="AH1519" s="1318"/>
      <c r="AI1519" s="1318"/>
      <c r="AJ1519" s="1318"/>
      <c r="AK1519" s="1318"/>
      <c r="AL1519" s="1318"/>
      <c r="AM1519" s="1318"/>
      <c r="AN1519" s="1318"/>
      <c r="AO1519" s="1318"/>
      <c r="AP1519" s="1318"/>
      <c r="AQ1519" s="1318"/>
      <c r="AR1519" s="1318"/>
      <c r="AS1519" s="1318"/>
      <c r="AT1519" s="1318"/>
      <c r="AU1519" s="1318"/>
      <c r="AV1519" s="1318"/>
      <c r="AW1519" s="1318"/>
      <c r="AX1519" s="1318"/>
      <c r="AY1519" s="1318"/>
      <c r="AZ1519" s="1318"/>
      <c r="BA1519" s="1318"/>
      <c r="BB1519" s="1318"/>
      <c r="BC1519" s="1318"/>
      <c r="BD1519" s="1318"/>
      <c r="BE1519" s="1318"/>
      <c r="BF1519" s="1318"/>
      <c r="BG1519" s="1318"/>
      <c r="BH1519" s="1318"/>
      <c r="BI1519" s="1318"/>
      <c r="BJ1519" s="1318"/>
      <c r="BK1519" s="1318"/>
      <c r="BL1519" s="1318"/>
      <c r="BM1519" s="1318"/>
      <c r="BN1519" s="1318"/>
      <c r="BO1519" s="1318"/>
      <c r="BP1519" s="1318"/>
      <c r="BQ1519" s="1318"/>
      <c r="BR1519" s="1318"/>
      <c r="BS1519" s="1318"/>
      <c r="BT1519" s="1318"/>
      <c r="BU1519" s="1318"/>
      <c r="BV1519" s="1318"/>
      <c r="BW1519" s="1318"/>
      <c r="BX1519" s="1318"/>
      <c r="BY1519" s="1318"/>
      <c r="BZ1519" s="1318"/>
      <c r="CA1519" s="1318"/>
      <c r="CB1519" s="1318"/>
      <c r="CC1519" s="1318"/>
      <c r="CD1519" s="1318"/>
      <c r="CE1519" s="1318"/>
      <c r="CF1519" s="1318"/>
      <c r="CG1519" s="1318"/>
      <c r="CH1519" s="1378">
        <f t="shared" si="38"/>
        <v>0</v>
      </c>
      <c r="CI1519" s="1366"/>
    </row>
    <row r="1520" spans="1:87" s="386" customFormat="1" ht="26.25" customHeight="1">
      <c r="A1520" s="1701"/>
      <c r="B1520" s="2136"/>
      <c r="C1520" s="3085"/>
      <c r="D1520" s="2185"/>
      <c r="E1520" s="1649"/>
      <c r="F1520" s="3085"/>
      <c r="G1520" s="549"/>
      <c r="H1520" s="2155"/>
      <c r="I1520" s="1609"/>
      <c r="J1520" s="643"/>
      <c r="K1520" s="3444"/>
      <c r="L1520" s="644"/>
      <c r="M1520" s="3106"/>
      <c r="N1520" s="290"/>
      <c r="O1520" s="291"/>
      <c r="P1520" s="293"/>
      <c r="Q1520" s="290"/>
      <c r="R1520" s="291"/>
      <c r="S1520" s="292"/>
      <c r="T1520" s="788"/>
      <c r="U1520" s="291"/>
      <c r="V1520" s="293"/>
      <c r="W1520" s="290"/>
      <c r="X1520" s="291"/>
      <c r="Y1520" s="292"/>
      <c r="Z1520" s="2160"/>
      <c r="AA1520" s="268"/>
      <c r="AB1520" s="2210"/>
      <c r="AC1520" s="485"/>
      <c r="AD1520" s="1843"/>
      <c r="AE1520" s="1317"/>
      <c r="AF1520" s="1362"/>
      <c r="AG1520" s="1318"/>
      <c r="AH1520" s="1318"/>
      <c r="AI1520" s="1318"/>
      <c r="AJ1520" s="1318"/>
      <c r="AK1520" s="1318"/>
      <c r="AL1520" s="1318"/>
      <c r="AM1520" s="1318"/>
      <c r="AN1520" s="1318"/>
      <c r="AO1520" s="1318"/>
      <c r="AP1520" s="1318"/>
      <c r="AQ1520" s="1318"/>
      <c r="AR1520" s="1318"/>
      <c r="AS1520" s="1318"/>
      <c r="AT1520" s="1318"/>
      <c r="AU1520" s="1318"/>
      <c r="AV1520" s="1318"/>
      <c r="AW1520" s="1318"/>
      <c r="AX1520" s="1318"/>
      <c r="AY1520" s="1318"/>
      <c r="AZ1520" s="1318"/>
      <c r="BA1520" s="1318"/>
      <c r="BB1520" s="1318"/>
      <c r="BC1520" s="1318"/>
      <c r="BD1520" s="1318"/>
      <c r="BE1520" s="1318"/>
      <c r="BF1520" s="1318"/>
      <c r="BG1520" s="1318"/>
      <c r="BH1520" s="1318"/>
      <c r="BI1520" s="1318"/>
      <c r="BJ1520" s="1318"/>
      <c r="BK1520" s="1318"/>
      <c r="BL1520" s="1318"/>
      <c r="BM1520" s="1318"/>
      <c r="BN1520" s="1318"/>
      <c r="BO1520" s="1318"/>
      <c r="BP1520" s="1318"/>
      <c r="BQ1520" s="1318"/>
      <c r="BR1520" s="1318"/>
      <c r="BS1520" s="1318"/>
      <c r="BT1520" s="1318"/>
      <c r="BU1520" s="1318"/>
      <c r="BV1520" s="1318"/>
      <c r="BW1520" s="1318"/>
      <c r="BX1520" s="1318"/>
      <c r="BY1520" s="1318"/>
      <c r="BZ1520" s="1318"/>
      <c r="CA1520" s="1318"/>
      <c r="CB1520" s="1318"/>
      <c r="CC1520" s="1318"/>
      <c r="CD1520" s="1318"/>
      <c r="CE1520" s="1318"/>
      <c r="CF1520" s="1318"/>
      <c r="CG1520" s="1318"/>
      <c r="CH1520" s="1378">
        <f t="shared" si="38"/>
        <v>0</v>
      </c>
      <c r="CI1520" s="1366"/>
    </row>
    <row r="1521" spans="1:87" s="386" customFormat="1" ht="26.25" customHeight="1">
      <c r="A1521" s="1701"/>
      <c r="B1521" s="2136"/>
      <c r="C1521" s="3085"/>
      <c r="D1521" s="2185"/>
      <c r="E1521" s="1649"/>
      <c r="F1521" s="3085"/>
      <c r="G1521" s="549"/>
      <c r="H1521" s="2155"/>
      <c r="I1521" s="1609"/>
      <c r="J1521" s="643"/>
      <c r="K1521" s="3444"/>
      <c r="L1521" s="644"/>
      <c r="M1521" s="3106"/>
      <c r="N1521" s="290"/>
      <c r="O1521" s="291"/>
      <c r="P1521" s="293"/>
      <c r="Q1521" s="290"/>
      <c r="R1521" s="291"/>
      <c r="S1521" s="292"/>
      <c r="T1521" s="788"/>
      <c r="U1521" s="291"/>
      <c r="V1521" s="293"/>
      <c r="W1521" s="290"/>
      <c r="X1521" s="291"/>
      <c r="Y1521" s="292"/>
      <c r="Z1521" s="2160"/>
      <c r="AA1521" s="268"/>
      <c r="AB1521" s="2210"/>
      <c r="AC1521" s="485"/>
      <c r="AD1521" s="1843"/>
      <c r="AE1521" s="1317"/>
      <c r="AF1521" s="1362"/>
      <c r="AG1521" s="1318"/>
      <c r="AH1521" s="1318"/>
      <c r="AI1521" s="1318"/>
      <c r="AJ1521" s="1318"/>
      <c r="AK1521" s="1318"/>
      <c r="AL1521" s="1318"/>
      <c r="AM1521" s="1318"/>
      <c r="AN1521" s="1318"/>
      <c r="AO1521" s="1318"/>
      <c r="AP1521" s="1318"/>
      <c r="AQ1521" s="1318"/>
      <c r="AR1521" s="1318"/>
      <c r="AS1521" s="1318"/>
      <c r="AT1521" s="1318"/>
      <c r="AU1521" s="1318"/>
      <c r="AV1521" s="1318"/>
      <c r="AW1521" s="1318"/>
      <c r="AX1521" s="1318"/>
      <c r="AY1521" s="1318"/>
      <c r="AZ1521" s="1318"/>
      <c r="BA1521" s="1318"/>
      <c r="BB1521" s="1318"/>
      <c r="BC1521" s="1318"/>
      <c r="BD1521" s="1318"/>
      <c r="BE1521" s="1318"/>
      <c r="BF1521" s="1318"/>
      <c r="BG1521" s="1318"/>
      <c r="BH1521" s="1318"/>
      <c r="BI1521" s="1318"/>
      <c r="BJ1521" s="1318"/>
      <c r="BK1521" s="1318"/>
      <c r="BL1521" s="1318"/>
      <c r="BM1521" s="1318"/>
      <c r="BN1521" s="1318"/>
      <c r="BO1521" s="1318"/>
      <c r="BP1521" s="1318"/>
      <c r="BQ1521" s="1318"/>
      <c r="BR1521" s="1318"/>
      <c r="BS1521" s="1318"/>
      <c r="BT1521" s="1318"/>
      <c r="BU1521" s="1318"/>
      <c r="BV1521" s="1318"/>
      <c r="BW1521" s="1318"/>
      <c r="BX1521" s="1318"/>
      <c r="BY1521" s="1318"/>
      <c r="BZ1521" s="1318"/>
      <c r="CA1521" s="1318"/>
      <c r="CB1521" s="1318"/>
      <c r="CC1521" s="1318"/>
      <c r="CD1521" s="1318"/>
      <c r="CE1521" s="1318"/>
      <c r="CF1521" s="1318"/>
      <c r="CG1521" s="1318"/>
      <c r="CH1521" s="1378">
        <f t="shared" si="38"/>
        <v>0</v>
      </c>
      <c r="CI1521" s="1366"/>
    </row>
    <row r="1522" spans="1:87" s="386" customFormat="1" ht="26.25" customHeight="1">
      <c r="A1522" s="1701"/>
      <c r="B1522" s="2136"/>
      <c r="C1522" s="3085"/>
      <c r="D1522" s="2185"/>
      <c r="E1522" s="1649"/>
      <c r="F1522" s="3085"/>
      <c r="G1522" s="549"/>
      <c r="H1522" s="2155"/>
      <c r="I1522" s="1624"/>
      <c r="J1522" s="2171"/>
      <c r="K1522" s="2165"/>
      <c r="L1522" s="797"/>
      <c r="M1522" s="2175"/>
      <c r="N1522" s="142"/>
      <c r="O1522" s="143"/>
      <c r="P1522" s="146"/>
      <c r="Q1522" s="142"/>
      <c r="R1522" s="143"/>
      <c r="S1522" s="144"/>
      <c r="T1522" s="145"/>
      <c r="U1522" s="143"/>
      <c r="V1522" s="146"/>
      <c r="W1522" s="142"/>
      <c r="X1522" s="143"/>
      <c r="Y1522" s="144"/>
      <c r="Z1522" s="2193"/>
      <c r="AA1522" s="900"/>
      <c r="AB1522" s="901"/>
      <c r="AC1522" s="1770"/>
      <c r="AD1522" s="1844"/>
      <c r="AE1522" s="1317"/>
      <c r="AF1522" s="1362"/>
      <c r="AG1522" s="1318"/>
      <c r="AH1522" s="1318"/>
      <c r="AI1522" s="1318"/>
      <c r="AJ1522" s="1318"/>
      <c r="AK1522" s="1318"/>
      <c r="AL1522" s="1318"/>
      <c r="AM1522" s="1318"/>
      <c r="AN1522" s="1318"/>
      <c r="AO1522" s="1318"/>
      <c r="AP1522" s="1318"/>
      <c r="AQ1522" s="1318"/>
      <c r="AR1522" s="1318"/>
      <c r="AS1522" s="1318"/>
      <c r="AT1522" s="1318"/>
      <c r="AU1522" s="1318"/>
      <c r="AV1522" s="1318"/>
      <c r="AW1522" s="1318"/>
      <c r="AX1522" s="1318"/>
      <c r="AY1522" s="1318"/>
      <c r="AZ1522" s="1318"/>
      <c r="BA1522" s="1318"/>
      <c r="BB1522" s="1318"/>
      <c r="BC1522" s="1318"/>
      <c r="BD1522" s="1318"/>
      <c r="BE1522" s="1318"/>
      <c r="BF1522" s="1318"/>
      <c r="BG1522" s="1318"/>
      <c r="BH1522" s="1318"/>
      <c r="BI1522" s="1318"/>
      <c r="BJ1522" s="1318"/>
      <c r="BK1522" s="1318"/>
      <c r="BL1522" s="1318"/>
      <c r="BM1522" s="1318"/>
      <c r="BN1522" s="1318"/>
      <c r="BO1522" s="1318"/>
      <c r="BP1522" s="1318"/>
      <c r="BQ1522" s="1318"/>
      <c r="BR1522" s="1318"/>
      <c r="BS1522" s="1318"/>
      <c r="BT1522" s="1318"/>
      <c r="BU1522" s="1318"/>
      <c r="BV1522" s="1318"/>
      <c r="BW1522" s="1318"/>
      <c r="BX1522" s="1318"/>
      <c r="BY1522" s="1318"/>
      <c r="BZ1522" s="1318"/>
      <c r="CA1522" s="1318"/>
      <c r="CB1522" s="1318"/>
      <c r="CC1522" s="1318"/>
      <c r="CD1522" s="1318"/>
      <c r="CE1522" s="1318"/>
      <c r="CF1522" s="1318"/>
      <c r="CG1522" s="1318"/>
      <c r="CH1522" s="1378">
        <f t="shared" si="38"/>
        <v>0</v>
      </c>
      <c r="CI1522" s="1366"/>
    </row>
    <row r="1523" spans="1:87" s="386" customFormat="1" ht="81.75" customHeight="1">
      <c r="A1523" s="1701"/>
      <c r="B1523" s="2136"/>
      <c r="C1523" s="3085"/>
      <c r="D1523" s="1649"/>
      <c r="E1523" s="1649"/>
      <c r="F1523" s="3085"/>
      <c r="G1523" s="549"/>
      <c r="H1523" s="2155"/>
      <c r="I1523" s="1990">
        <v>290</v>
      </c>
      <c r="J1523" s="643">
        <v>5</v>
      </c>
      <c r="K1523" s="3104" t="s">
        <v>1943</v>
      </c>
      <c r="L1523" s="644" t="s">
        <v>667</v>
      </c>
      <c r="M1523" s="3179" t="s">
        <v>1944</v>
      </c>
      <c r="N1523" s="138"/>
      <c r="O1523" s="139"/>
      <c r="P1523" s="168"/>
      <c r="Q1523" s="138"/>
      <c r="R1523" s="139"/>
      <c r="S1523" s="183"/>
      <c r="T1523" s="290"/>
      <c r="U1523" s="139"/>
      <c r="V1523" s="168"/>
      <c r="W1523" s="138"/>
      <c r="X1523" s="139"/>
      <c r="Y1523" s="140"/>
      <c r="Z1523" s="3159" t="s">
        <v>1945</v>
      </c>
      <c r="AA1523" s="902">
        <v>311</v>
      </c>
      <c r="AB1523" s="903">
        <v>3111</v>
      </c>
      <c r="AC1523" s="2091" t="s">
        <v>124</v>
      </c>
      <c r="AD1523" s="1845">
        <f>50*350</f>
        <v>17500</v>
      </c>
      <c r="AE1523" s="1317"/>
      <c r="AF1523" s="1362"/>
      <c r="AG1523" s="1318"/>
      <c r="AH1523" s="1318"/>
      <c r="AI1523" s="1318"/>
      <c r="AJ1523" s="1318"/>
      <c r="AK1523" s="1318"/>
      <c r="AL1523" s="1318"/>
      <c r="AM1523" s="1318"/>
      <c r="AN1523" s="1318"/>
      <c r="AO1523" s="1318"/>
      <c r="AP1523" s="1328"/>
      <c r="AQ1523" s="1318"/>
      <c r="AR1523" s="1318"/>
      <c r="AS1523" s="1318"/>
      <c r="AT1523" s="1318"/>
      <c r="AU1523" s="1318"/>
      <c r="AV1523" s="1318"/>
      <c r="AW1523" s="1318"/>
      <c r="AX1523" s="1318"/>
      <c r="AY1523" s="1318"/>
      <c r="AZ1523" s="1318"/>
      <c r="BA1523" s="1328">
        <f>+AD1523</f>
        <v>17500</v>
      </c>
      <c r="BB1523" s="1318"/>
      <c r="BC1523" s="1318"/>
      <c r="BD1523" s="1318"/>
      <c r="BE1523" s="1318"/>
      <c r="BF1523" s="1318"/>
      <c r="BG1523" s="1318"/>
      <c r="BH1523" s="1318"/>
      <c r="BI1523" s="1318"/>
      <c r="BJ1523" s="1318"/>
      <c r="BK1523" s="1318"/>
      <c r="BL1523" s="1318"/>
      <c r="BM1523" s="1318"/>
      <c r="BN1523" s="1318"/>
      <c r="BO1523" s="1318"/>
      <c r="BP1523" s="1318"/>
      <c r="BQ1523" s="1318"/>
      <c r="BR1523" s="1318"/>
      <c r="BS1523" s="1318"/>
      <c r="BT1523" s="1318"/>
      <c r="BU1523" s="1318"/>
      <c r="BV1523" s="1318"/>
      <c r="BW1523" s="1318"/>
      <c r="BX1523" s="1318"/>
      <c r="BY1523" s="1318"/>
      <c r="BZ1523" s="1318"/>
      <c r="CA1523" s="1318"/>
      <c r="CB1523" s="1318"/>
      <c r="CC1523" s="1318"/>
      <c r="CD1523" s="1318"/>
      <c r="CE1523" s="1318"/>
      <c r="CF1523" s="1318"/>
      <c r="CG1523" s="1318"/>
      <c r="CH1523" s="1378">
        <f t="shared" si="38"/>
        <v>17500</v>
      </c>
      <c r="CI1523" s="1366"/>
    </row>
    <row r="1524" spans="1:87" s="386" customFormat="1" ht="39" customHeight="1">
      <c r="A1524" s="1701"/>
      <c r="B1524" s="2136"/>
      <c r="C1524" s="3085"/>
      <c r="D1524" s="584"/>
      <c r="E1524" s="1649"/>
      <c r="F1524" s="3085"/>
      <c r="G1524" s="549"/>
      <c r="H1524" s="2155"/>
      <c r="I1524" s="1990"/>
      <c r="J1524" s="643"/>
      <c r="K1524" s="3104"/>
      <c r="L1524" s="2182"/>
      <c r="M1524" s="3106"/>
      <c r="N1524" s="138"/>
      <c r="O1524" s="139"/>
      <c r="P1524" s="168"/>
      <c r="Q1524" s="138"/>
      <c r="R1524" s="139"/>
      <c r="S1524" s="183"/>
      <c r="T1524" s="290"/>
      <c r="U1524" s="139"/>
      <c r="V1524" s="168"/>
      <c r="W1524" s="138"/>
      <c r="X1524" s="139"/>
      <c r="Y1524" s="140"/>
      <c r="Z1524" s="3119"/>
      <c r="AA1524" s="268"/>
      <c r="AB1524" s="2210"/>
      <c r="AC1524" s="485"/>
      <c r="AD1524" s="1843"/>
      <c r="AE1524" s="1317"/>
      <c r="AF1524" s="1362"/>
      <c r="AG1524" s="1318"/>
      <c r="AH1524" s="1318"/>
      <c r="AI1524" s="1318"/>
      <c r="AJ1524" s="1318"/>
      <c r="AK1524" s="1318"/>
      <c r="AL1524" s="1318"/>
      <c r="AM1524" s="1318"/>
      <c r="AN1524" s="1318"/>
      <c r="AO1524" s="1318"/>
      <c r="AP1524" s="1318"/>
      <c r="AQ1524" s="1318"/>
      <c r="AR1524" s="1318"/>
      <c r="AS1524" s="1318"/>
      <c r="AT1524" s="1318"/>
      <c r="AU1524" s="1318"/>
      <c r="AV1524" s="1318"/>
      <c r="AW1524" s="1318"/>
      <c r="AX1524" s="1318"/>
      <c r="AY1524" s="1318"/>
      <c r="AZ1524" s="1318"/>
      <c r="BA1524" s="1318"/>
      <c r="BB1524" s="1318"/>
      <c r="BC1524" s="1318"/>
      <c r="BD1524" s="1318"/>
      <c r="BE1524" s="1318"/>
      <c r="BF1524" s="1318"/>
      <c r="BG1524" s="1318"/>
      <c r="BH1524" s="1318"/>
      <c r="BI1524" s="1318"/>
      <c r="BJ1524" s="1318"/>
      <c r="BK1524" s="1318"/>
      <c r="BL1524" s="1318"/>
      <c r="BM1524" s="1318"/>
      <c r="BN1524" s="1318"/>
      <c r="BO1524" s="1318"/>
      <c r="BP1524" s="1318"/>
      <c r="BQ1524" s="1318"/>
      <c r="BR1524" s="1318"/>
      <c r="BS1524" s="1318"/>
      <c r="BT1524" s="1318"/>
      <c r="BU1524" s="1318"/>
      <c r="BV1524" s="1318"/>
      <c r="BW1524" s="1318"/>
      <c r="BX1524" s="1318"/>
      <c r="BY1524" s="1318"/>
      <c r="BZ1524" s="1318"/>
      <c r="CA1524" s="1318"/>
      <c r="CB1524" s="1318"/>
      <c r="CC1524" s="1318"/>
      <c r="CD1524" s="1318"/>
      <c r="CE1524" s="1318"/>
      <c r="CF1524" s="1318"/>
      <c r="CG1524" s="1318"/>
      <c r="CH1524" s="1378">
        <f t="shared" si="38"/>
        <v>0</v>
      </c>
      <c r="CI1524" s="1366"/>
    </row>
    <row r="1525" spans="1:87" s="386" customFormat="1" ht="31.5" customHeight="1">
      <c r="A1525" s="1701"/>
      <c r="B1525" s="2136"/>
      <c r="C1525" s="3085"/>
      <c r="D1525" s="894"/>
      <c r="E1525" s="1649"/>
      <c r="F1525" s="3085"/>
      <c r="G1525" s="549"/>
      <c r="H1525" s="2155"/>
      <c r="I1525" s="1990"/>
      <c r="J1525" s="2171"/>
      <c r="K1525" s="1650"/>
      <c r="L1525" s="904"/>
      <c r="M1525" s="141"/>
      <c r="N1525" s="142"/>
      <c r="O1525" s="143"/>
      <c r="P1525" s="146"/>
      <c r="Q1525" s="142"/>
      <c r="R1525" s="143"/>
      <c r="S1525" s="145"/>
      <c r="T1525" s="294"/>
      <c r="U1525" s="143"/>
      <c r="V1525" s="144"/>
      <c r="W1525" s="142"/>
      <c r="X1525" s="143"/>
      <c r="Y1525" s="144"/>
      <c r="Z1525" s="3120"/>
      <c r="AA1525" s="900"/>
      <c r="AB1525" s="901"/>
      <c r="AC1525" s="1770"/>
      <c r="AD1525" s="1844"/>
      <c r="AE1525" s="1317"/>
      <c r="AF1525" s="1362"/>
      <c r="AG1525" s="1318"/>
      <c r="AH1525" s="1318"/>
      <c r="AI1525" s="1318"/>
      <c r="AJ1525" s="1318"/>
      <c r="AK1525" s="1318"/>
      <c r="AL1525" s="1318"/>
      <c r="AM1525" s="1318"/>
      <c r="AN1525" s="1318"/>
      <c r="AO1525" s="1318"/>
      <c r="AP1525" s="1318"/>
      <c r="AQ1525" s="1318"/>
      <c r="AR1525" s="1318"/>
      <c r="AS1525" s="1318"/>
      <c r="AT1525" s="1318"/>
      <c r="AU1525" s="1318"/>
      <c r="AV1525" s="1318"/>
      <c r="AW1525" s="1318"/>
      <c r="AX1525" s="1318"/>
      <c r="AY1525" s="1318"/>
      <c r="AZ1525" s="1318"/>
      <c r="BA1525" s="1318"/>
      <c r="BB1525" s="1318"/>
      <c r="BC1525" s="1318"/>
      <c r="BD1525" s="1318"/>
      <c r="BE1525" s="1318"/>
      <c r="BF1525" s="1318"/>
      <c r="BG1525" s="1318"/>
      <c r="BH1525" s="1318"/>
      <c r="BI1525" s="1318"/>
      <c r="BJ1525" s="1318"/>
      <c r="BK1525" s="1318"/>
      <c r="BL1525" s="1318"/>
      <c r="BM1525" s="1318"/>
      <c r="BN1525" s="1318"/>
      <c r="BO1525" s="1318"/>
      <c r="BP1525" s="1318"/>
      <c r="BQ1525" s="1318"/>
      <c r="BR1525" s="1318"/>
      <c r="BS1525" s="1318"/>
      <c r="BT1525" s="1318"/>
      <c r="BU1525" s="1318"/>
      <c r="BV1525" s="1318"/>
      <c r="BW1525" s="1318"/>
      <c r="BX1525" s="1318"/>
      <c r="BY1525" s="1318"/>
      <c r="BZ1525" s="1318"/>
      <c r="CA1525" s="1318"/>
      <c r="CB1525" s="1318"/>
      <c r="CC1525" s="1318"/>
      <c r="CD1525" s="1318"/>
      <c r="CE1525" s="1318"/>
      <c r="CF1525" s="1318"/>
      <c r="CG1525" s="1318"/>
      <c r="CH1525" s="1378">
        <f t="shared" ref="CH1525:CH1588" si="40">SUM(AE1525:CG1525)</f>
        <v>0</v>
      </c>
      <c r="CI1525" s="1366"/>
    </row>
    <row r="1526" spans="1:87" s="386" customFormat="1" ht="75.75" customHeight="1">
      <c r="A1526" s="1701"/>
      <c r="B1526" s="2136"/>
      <c r="C1526" s="3483"/>
      <c r="D1526" s="1649"/>
      <c r="E1526" s="656"/>
      <c r="F1526" s="3085"/>
      <c r="G1526" s="549"/>
      <c r="H1526" s="2155"/>
      <c r="I1526" s="1623">
        <v>291</v>
      </c>
      <c r="J1526" s="2170">
        <v>6</v>
      </c>
      <c r="K1526" s="3497" t="s">
        <v>1946</v>
      </c>
      <c r="L1526" s="3217" t="s">
        <v>1947</v>
      </c>
      <c r="M1526" s="3106" t="s">
        <v>1948</v>
      </c>
      <c r="N1526" s="138"/>
      <c r="O1526" s="139"/>
      <c r="P1526" s="168"/>
      <c r="Q1526" s="138"/>
      <c r="R1526" s="139"/>
      <c r="S1526" s="140"/>
      <c r="T1526" s="788"/>
      <c r="U1526" s="139"/>
      <c r="V1526" s="168"/>
      <c r="W1526" s="138"/>
      <c r="X1526" s="139"/>
      <c r="Y1526" s="140"/>
      <c r="Z1526" s="2160"/>
      <c r="AA1526" s="391"/>
      <c r="AB1526" s="367"/>
      <c r="AC1526" s="898"/>
      <c r="AD1526" s="2598"/>
      <c r="AE1526" s="1317"/>
      <c r="AF1526" s="1362"/>
      <c r="AG1526" s="1318"/>
      <c r="AH1526" s="1318"/>
      <c r="AI1526" s="1318"/>
      <c r="AJ1526" s="1318"/>
      <c r="AK1526" s="1318"/>
      <c r="AL1526" s="1318"/>
      <c r="AM1526" s="1318"/>
      <c r="AN1526" s="1318"/>
      <c r="AO1526" s="1318"/>
      <c r="AP1526" s="1318"/>
      <c r="AQ1526" s="1318"/>
      <c r="AR1526" s="1318"/>
      <c r="AS1526" s="1318"/>
      <c r="AT1526" s="1318"/>
      <c r="AU1526" s="1318"/>
      <c r="AV1526" s="1318"/>
      <c r="AW1526" s="1318"/>
      <c r="AX1526" s="1318"/>
      <c r="AY1526" s="1318"/>
      <c r="AZ1526" s="1318"/>
      <c r="BA1526" s="1318"/>
      <c r="BB1526" s="1318"/>
      <c r="BC1526" s="1318"/>
      <c r="BD1526" s="1318"/>
      <c r="BE1526" s="1318"/>
      <c r="BF1526" s="1318"/>
      <c r="BG1526" s="1318"/>
      <c r="BH1526" s="1318"/>
      <c r="BI1526" s="1318"/>
      <c r="BJ1526" s="1318"/>
      <c r="BK1526" s="1318"/>
      <c r="BL1526" s="1318"/>
      <c r="BM1526" s="1318"/>
      <c r="BN1526" s="1318"/>
      <c r="BO1526" s="1318"/>
      <c r="BP1526" s="1318"/>
      <c r="BQ1526" s="1318"/>
      <c r="BR1526" s="1318"/>
      <c r="BS1526" s="1318"/>
      <c r="BT1526" s="1318"/>
      <c r="BU1526" s="1318"/>
      <c r="BV1526" s="1318"/>
      <c r="BW1526" s="1318"/>
      <c r="BX1526" s="1318"/>
      <c r="BY1526" s="1318"/>
      <c r="BZ1526" s="1318"/>
      <c r="CA1526" s="1318"/>
      <c r="CB1526" s="1318"/>
      <c r="CC1526" s="1318"/>
      <c r="CD1526" s="1318"/>
      <c r="CE1526" s="1318"/>
      <c r="CF1526" s="1318"/>
      <c r="CG1526" s="1318"/>
      <c r="CH1526" s="1378">
        <f t="shared" si="40"/>
        <v>0</v>
      </c>
      <c r="CI1526" s="1366"/>
    </row>
    <row r="1527" spans="1:87" s="386" customFormat="1" ht="72" customHeight="1">
      <c r="A1527" s="1701"/>
      <c r="B1527" s="2136"/>
      <c r="C1527" s="3483"/>
      <c r="D1527" s="1649"/>
      <c r="E1527" s="656"/>
      <c r="F1527" s="1649"/>
      <c r="G1527" s="549"/>
      <c r="H1527" s="2155"/>
      <c r="I1527" s="1609"/>
      <c r="J1527" s="643"/>
      <c r="K1527" s="3444"/>
      <c r="L1527" s="3218"/>
      <c r="M1527" s="3106"/>
      <c r="N1527" s="138"/>
      <c r="O1527" s="139"/>
      <c r="P1527" s="168"/>
      <c r="Q1527" s="138"/>
      <c r="R1527" s="139"/>
      <c r="S1527" s="140"/>
      <c r="T1527" s="788"/>
      <c r="U1527" s="139"/>
      <c r="V1527" s="168"/>
      <c r="W1527" s="138"/>
      <c r="X1527" s="139"/>
      <c r="Y1527" s="140"/>
      <c r="Z1527" s="2160"/>
      <c r="AA1527" s="391"/>
      <c r="AB1527" s="367"/>
      <c r="AC1527" s="898"/>
      <c r="AD1527" s="2598"/>
      <c r="AE1527" s="1317"/>
      <c r="AF1527" s="1362"/>
      <c r="AG1527" s="1318"/>
      <c r="AH1527" s="1318"/>
      <c r="AI1527" s="1318"/>
      <c r="AJ1527" s="1318"/>
      <c r="AK1527" s="1318"/>
      <c r="AL1527" s="1318"/>
      <c r="AM1527" s="1318"/>
      <c r="AN1527" s="1318"/>
      <c r="AO1527" s="1318"/>
      <c r="AP1527" s="1318"/>
      <c r="AQ1527" s="1318"/>
      <c r="AR1527" s="1318"/>
      <c r="AS1527" s="1318"/>
      <c r="AT1527" s="1318"/>
      <c r="AU1527" s="1318"/>
      <c r="AV1527" s="1318"/>
      <c r="AW1527" s="1318"/>
      <c r="AX1527" s="1318"/>
      <c r="AY1527" s="1318"/>
      <c r="AZ1527" s="1318"/>
      <c r="BA1527" s="1318"/>
      <c r="BB1527" s="1318"/>
      <c r="BC1527" s="1318"/>
      <c r="BD1527" s="1318"/>
      <c r="BE1527" s="1318"/>
      <c r="BF1527" s="1318"/>
      <c r="BG1527" s="1318"/>
      <c r="BH1527" s="1318"/>
      <c r="BI1527" s="1318"/>
      <c r="BJ1527" s="1318"/>
      <c r="BK1527" s="1318"/>
      <c r="BL1527" s="1318"/>
      <c r="BM1527" s="1318"/>
      <c r="BN1527" s="1318"/>
      <c r="BO1527" s="1318"/>
      <c r="BP1527" s="1318"/>
      <c r="BQ1527" s="1318"/>
      <c r="BR1527" s="1318"/>
      <c r="BS1527" s="1318"/>
      <c r="BT1527" s="1318"/>
      <c r="BU1527" s="1318"/>
      <c r="BV1527" s="1318"/>
      <c r="BW1527" s="1318"/>
      <c r="BX1527" s="1318"/>
      <c r="BY1527" s="1318"/>
      <c r="BZ1527" s="1318"/>
      <c r="CA1527" s="1318"/>
      <c r="CB1527" s="1318"/>
      <c r="CC1527" s="1318"/>
      <c r="CD1527" s="1318"/>
      <c r="CE1527" s="1318"/>
      <c r="CF1527" s="1318"/>
      <c r="CG1527" s="1318"/>
      <c r="CH1527" s="1378">
        <f t="shared" si="40"/>
        <v>0</v>
      </c>
      <c r="CI1527" s="1366"/>
    </row>
    <row r="1528" spans="1:87" s="386" customFormat="1" ht="16.5" customHeight="1">
      <c r="A1528" s="1701"/>
      <c r="B1528" s="2136"/>
      <c r="C1528" s="3483"/>
      <c r="D1528" s="1649"/>
      <c r="E1528" s="656"/>
      <c r="F1528" s="1649"/>
      <c r="G1528" s="549"/>
      <c r="H1528" s="2155"/>
      <c r="I1528" s="1624"/>
      <c r="J1528" s="2171"/>
      <c r="K1528" s="1650"/>
      <c r="L1528" s="2174"/>
      <c r="M1528" s="141"/>
      <c r="N1528" s="142"/>
      <c r="O1528" s="143"/>
      <c r="P1528" s="146"/>
      <c r="Q1528" s="142"/>
      <c r="R1528" s="143"/>
      <c r="S1528" s="144"/>
      <c r="T1528" s="145"/>
      <c r="U1528" s="143"/>
      <c r="V1528" s="146"/>
      <c r="W1528" s="142"/>
      <c r="X1528" s="143"/>
      <c r="Y1528" s="144"/>
      <c r="Z1528" s="2193"/>
      <c r="AA1528" s="269"/>
      <c r="AB1528" s="401"/>
      <c r="AC1528" s="1662"/>
      <c r="AD1528" s="2599"/>
      <c r="AE1528" s="1317"/>
      <c r="AF1528" s="1362"/>
      <c r="AG1528" s="1318"/>
      <c r="AH1528" s="1318"/>
      <c r="AI1528" s="1318"/>
      <c r="AJ1528" s="1318"/>
      <c r="AK1528" s="1318"/>
      <c r="AL1528" s="1318"/>
      <c r="AM1528" s="1318"/>
      <c r="AN1528" s="1318"/>
      <c r="AO1528" s="1318"/>
      <c r="AP1528" s="1318"/>
      <c r="AQ1528" s="1318"/>
      <c r="AR1528" s="1318"/>
      <c r="AS1528" s="1318"/>
      <c r="AT1528" s="1318"/>
      <c r="AU1528" s="1318"/>
      <c r="AV1528" s="1318"/>
      <c r="AW1528" s="1318"/>
      <c r="AX1528" s="1318"/>
      <c r="AY1528" s="1318"/>
      <c r="AZ1528" s="1318"/>
      <c r="BA1528" s="1318"/>
      <c r="BB1528" s="1318"/>
      <c r="BC1528" s="1318"/>
      <c r="BD1528" s="1318"/>
      <c r="BE1528" s="1318"/>
      <c r="BF1528" s="1318"/>
      <c r="BG1528" s="1318"/>
      <c r="BH1528" s="1318"/>
      <c r="BI1528" s="1318"/>
      <c r="BJ1528" s="1318"/>
      <c r="BK1528" s="1318"/>
      <c r="BL1528" s="1318"/>
      <c r="BM1528" s="1318"/>
      <c r="BN1528" s="1318"/>
      <c r="BO1528" s="1318"/>
      <c r="BP1528" s="1318"/>
      <c r="BQ1528" s="1318"/>
      <c r="BR1528" s="1318"/>
      <c r="BS1528" s="1318"/>
      <c r="BT1528" s="1318"/>
      <c r="BU1528" s="1318"/>
      <c r="BV1528" s="1318"/>
      <c r="BW1528" s="1318"/>
      <c r="BX1528" s="1318"/>
      <c r="BY1528" s="1318"/>
      <c r="BZ1528" s="1318"/>
      <c r="CA1528" s="1318"/>
      <c r="CB1528" s="1318"/>
      <c r="CC1528" s="1318"/>
      <c r="CD1528" s="1318"/>
      <c r="CE1528" s="1318"/>
      <c r="CF1528" s="1318"/>
      <c r="CG1528" s="1318"/>
      <c r="CH1528" s="1378">
        <f t="shared" si="40"/>
        <v>0</v>
      </c>
      <c r="CI1528" s="1366"/>
    </row>
    <row r="1529" spans="1:87" s="386" customFormat="1" ht="67.5" customHeight="1">
      <c r="A1529" s="1701"/>
      <c r="B1529" s="2136"/>
      <c r="C1529" s="584"/>
      <c r="D1529" s="1649"/>
      <c r="E1529" s="656"/>
      <c r="F1529" s="1649"/>
      <c r="G1529" s="549"/>
      <c r="H1529" s="2155"/>
      <c r="I1529" s="1990">
        <v>292</v>
      </c>
      <c r="J1529" s="643">
        <v>7</v>
      </c>
      <c r="K1529" s="3103" t="s">
        <v>1949</v>
      </c>
      <c r="L1529" s="3123" t="s">
        <v>1950</v>
      </c>
      <c r="M1529" s="3179" t="s">
        <v>1951</v>
      </c>
      <c r="N1529" s="138"/>
      <c r="O1529" s="139"/>
      <c r="P1529" s="168"/>
      <c r="Q1529" s="138"/>
      <c r="R1529" s="139"/>
      <c r="S1529" s="140"/>
      <c r="T1529" s="183"/>
      <c r="U1529" s="291"/>
      <c r="V1529" s="168"/>
      <c r="W1529" s="138"/>
      <c r="X1529" s="139"/>
      <c r="Y1529" s="140"/>
      <c r="Z1529" s="2160"/>
      <c r="AA1529" s="391"/>
      <c r="AB1529" s="367"/>
      <c r="AC1529" s="898"/>
      <c r="AD1529" s="2598"/>
      <c r="AE1529" s="1317"/>
      <c r="AF1529" s="1362"/>
      <c r="AG1529" s="1318"/>
      <c r="AH1529" s="1318"/>
      <c r="AI1529" s="1318"/>
      <c r="AJ1529" s="1318"/>
      <c r="AK1529" s="1318"/>
      <c r="AL1529" s="1318"/>
      <c r="AM1529" s="1318"/>
      <c r="AN1529" s="1318"/>
      <c r="AO1529" s="1318"/>
      <c r="AP1529" s="1318"/>
      <c r="AQ1529" s="1318"/>
      <c r="AR1529" s="1318"/>
      <c r="AS1529" s="1318"/>
      <c r="AT1529" s="1318"/>
      <c r="AU1529" s="1318"/>
      <c r="AV1529" s="1318"/>
      <c r="AW1529" s="1318"/>
      <c r="AX1529" s="1318"/>
      <c r="AY1529" s="1318"/>
      <c r="AZ1529" s="1318"/>
      <c r="BA1529" s="1318"/>
      <c r="BB1529" s="1318"/>
      <c r="BC1529" s="1318"/>
      <c r="BD1529" s="1318"/>
      <c r="BE1529" s="1318"/>
      <c r="BF1529" s="1318"/>
      <c r="BG1529" s="1318"/>
      <c r="BH1529" s="1318"/>
      <c r="BI1529" s="1318"/>
      <c r="BJ1529" s="1318"/>
      <c r="BK1529" s="1318"/>
      <c r="BL1529" s="1318"/>
      <c r="BM1529" s="1318"/>
      <c r="BN1529" s="1318"/>
      <c r="BO1529" s="1318"/>
      <c r="BP1529" s="1318"/>
      <c r="BQ1529" s="1318"/>
      <c r="BR1529" s="1318"/>
      <c r="BS1529" s="1318"/>
      <c r="BT1529" s="1318"/>
      <c r="BU1529" s="1318"/>
      <c r="BV1529" s="1318"/>
      <c r="BW1529" s="1318"/>
      <c r="BX1529" s="1318"/>
      <c r="BY1529" s="1318"/>
      <c r="BZ1529" s="1318"/>
      <c r="CA1529" s="1318"/>
      <c r="CB1529" s="1318"/>
      <c r="CC1529" s="1318"/>
      <c r="CD1529" s="1318"/>
      <c r="CE1529" s="1318"/>
      <c r="CF1529" s="1318"/>
      <c r="CG1529" s="1318"/>
      <c r="CH1529" s="1378">
        <f t="shared" si="40"/>
        <v>0</v>
      </c>
      <c r="CI1529" s="1366"/>
    </row>
    <row r="1530" spans="1:87" s="386" customFormat="1" ht="70.5" customHeight="1">
      <c r="A1530" s="1701"/>
      <c r="B1530" s="2136"/>
      <c r="C1530" s="584"/>
      <c r="D1530" s="1649"/>
      <c r="E1530" s="656"/>
      <c r="F1530" s="1649"/>
      <c r="G1530" s="549"/>
      <c r="H1530" s="2155"/>
      <c r="I1530" s="1990"/>
      <c r="J1530" s="643"/>
      <c r="K1530" s="3104"/>
      <c r="L1530" s="3105"/>
      <c r="M1530" s="3106"/>
      <c r="N1530" s="138"/>
      <c r="O1530" s="139"/>
      <c r="P1530" s="168"/>
      <c r="Q1530" s="138"/>
      <c r="R1530" s="139"/>
      <c r="S1530" s="140"/>
      <c r="T1530" s="183"/>
      <c r="U1530" s="291"/>
      <c r="V1530" s="168"/>
      <c r="W1530" s="138"/>
      <c r="X1530" s="139"/>
      <c r="Y1530" s="140"/>
      <c r="Z1530" s="2160"/>
      <c r="AA1530" s="391"/>
      <c r="AB1530" s="367"/>
      <c r="AC1530" s="898"/>
      <c r="AD1530" s="2598"/>
      <c r="AE1530" s="1317"/>
      <c r="AF1530" s="1362"/>
      <c r="AG1530" s="1318"/>
      <c r="AH1530" s="1318"/>
      <c r="AI1530" s="1318"/>
      <c r="AJ1530" s="1318"/>
      <c r="AK1530" s="1318"/>
      <c r="AL1530" s="1318"/>
      <c r="AM1530" s="1318"/>
      <c r="AN1530" s="1318"/>
      <c r="AO1530" s="1318"/>
      <c r="AP1530" s="1318"/>
      <c r="AQ1530" s="1318"/>
      <c r="AR1530" s="1318"/>
      <c r="AS1530" s="1318"/>
      <c r="AT1530" s="1318"/>
      <c r="AU1530" s="1318"/>
      <c r="AV1530" s="1318"/>
      <c r="AW1530" s="1318"/>
      <c r="AX1530" s="1318"/>
      <c r="AY1530" s="1318"/>
      <c r="AZ1530" s="1318"/>
      <c r="BA1530" s="1318"/>
      <c r="BB1530" s="1318"/>
      <c r="BC1530" s="1318"/>
      <c r="BD1530" s="1318"/>
      <c r="BE1530" s="1318"/>
      <c r="BF1530" s="1318"/>
      <c r="BG1530" s="1318"/>
      <c r="BH1530" s="1318"/>
      <c r="BI1530" s="1318"/>
      <c r="BJ1530" s="1318"/>
      <c r="BK1530" s="1318"/>
      <c r="BL1530" s="1318"/>
      <c r="BM1530" s="1318"/>
      <c r="BN1530" s="1318"/>
      <c r="BO1530" s="1318"/>
      <c r="BP1530" s="1318"/>
      <c r="BQ1530" s="1318"/>
      <c r="BR1530" s="1318"/>
      <c r="BS1530" s="1318"/>
      <c r="BT1530" s="1318"/>
      <c r="BU1530" s="1318"/>
      <c r="BV1530" s="1318"/>
      <c r="BW1530" s="1318"/>
      <c r="BX1530" s="1318"/>
      <c r="BY1530" s="1318"/>
      <c r="BZ1530" s="1318"/>
      <c r="CA1530" s="1318"/>
      <c r="CB1530" s="1318"/>
      <c r="CC1530" s="1318"/>
      <c r="CD1530" s="1318"/>
      <c r="CE1530" s="1318"/>
      <c r="CF1530" s="1318"/>
      <c r="CG1530" s="1318"/>
      <c r="CH1530" s="1378">
        <f t="shared" si="40"/>
        <v>0</v>
      </c>
      <c r="CI1530" s="1366"/>
    </row>
    <row r="1531" spans="1:87" s="386" customFormat="1" ht="45" customHeight="1">
      <c r="A1531" s="1716"/>
      <c r="B1531" s="1721"/>
      <c r="C1531" s="1659"/>
      <c r="D1531" s="274"/>
      <c r="E1531" s="805"/>
      <c r="F1531" s="274"/>
      <c r="G1531" s="794"/>
      <c r="H1531" s="2140"/>
      <c r="I1531" s="1996"/>
      <c r="J1531" s="2171"/>
      <c r="K1531" s="1650"/>
      <c r="L1531" s="2174"/>
      <c r="M1531" s="141"/>
      <c r="N1531" s="142"/>
      <c r="O1531" s="143"/>
      <c r="P1531" s="146"/>
      <c r="Q1531" s="142"/>
      <c r="R1531" s="143"/>
      <c r="S1531" s="144"/>
      <c r="T1531" s="145"/>
      <c r="U1531" s="143"/>
      <c r="V1531" s="146"/>
      <c r="W1531" s="142"/>
      <c r="X1531" s="143"/>
      <c r="Y1531" s="144"/>
      <c r="Z1531" s="2193"/>
      <c r="AA1531" s="412"/>
      <c r="AB1531" s="401"/>
      <c r="AC1531" s="1662"/>
      <c r="AD1531" s="2599"/>
      <c r="AE1531" s="1317"/>
      <c r="AF1531" s="1362"/>
      <c r="AG1531" s="1318"/>
      <c r="AH1531" s="1318"/>
      <c r="AI1531" s="1318"/>
      <c r="AJ1531" s="1318"/>
      <c r="AK1531" s="1318"/>
      <c r="AL1531" s="1318"/>
      <c r="AM1531" s="1318"/>
      <c r="AN1531" s="1318"/>
      <c r="AO1531" s="1318"/>
      <c r="AP1531" s="1318"/>
      <c r="AQ1531" s="1318"/>
      <c r="AR1531" s="1318"/>
      <c r="AS1531" s="1318"/>
      <c r="AT1531" s="1318"/>
      <c r="AU1531" s="1318"/>
      <c r="AV1531" s="1318"/>
      <c r="AW1531" s="1318"/>
      <c r="AX1531" s="1318"/>
      <c r="AY1531" s="1318"/>
      <c r="AZ1531" s="1318"/>
      <c r="BA1531" s="1318"/>
      <c r="BB1531" s="1318"/>
      <c r="BC1531" s="1318"/>
      <c r="BD1531" s="1318"/>
      <c r="BE1531" s="1318"/>
      <c r="BF1531" s="1318"/>
      <c r="BG1531" s="1318"/>
      <c r="BH1531" s="1318"/>
      <c r="BI1531" s="1318"/>
      <c r="BJ1531" s="1318"/>
      <c r="BK1531" s="1318"/>
      <c r="BL1531" s="1318"/>
      <c r="BM1531" s="1318"/>
      <c r="BN1531" s="1318"/>
      <c r="BO1531" s="1318"/>
      <c r="BP1531" s="1318"/>
      <c r="BQ1531" s="1318"/>
      <c r="BR1531" s="1318"/>
      <c r="BS1531" s="1318"/>
      <c r="BT1531" s="1318"/>
      <c r="BU1531" s="1318"/>
      <c r="BV1531" s="1318"/>
      <c r="BW1531" s="1318"/>
      <c r="BX1531" s="1318"/>
      <c r="BY1531" s="1318"/>
      <c r="BZ1531" s="1318"/>
      <c r="CA1531" s="1318"/>
      <c r="CB1531" s="1318"/>
      <c r="CC1531" s="1318"/>
      <c r="CD1531" s="1318"/>
      <c r="CE1531" s="1318"/>
      <c r="CF1531" s="1318"/>
      <c r="CG1531" s="1318"/>
      <c r="CH1531" s="1378">
        <f t="shared" si="40"/>
        <v>0</v>
      </c>
      <c r="CI1531" s="1366"/>
    </row>
    <row r="1532" spans="1:87" s="386" customFormat="1" ht="76.5" customHeight="1">
      <c r="A1532" s="1701"/>
      <c r="B1532" s="2136"/>
      <c r="C1532" s="784"/>
      <c r="D1532" s="882"/>
      <c r="E1532" s="656"/>
      <c r="F1532" s="1649"/>
      <c r="G1532" s="549"/>
      <c r="H1532" s="2155"/>
      <c r="I1532" s="1609">
        <v>293</v>
      </c>
      <c r="J1532" s="643">
        <v>8</v>
      </c>
      <c r="K1532" s="3104" t="s">
        <v>1952</v>
      </c>
      <c r="L1532" s="3218" t="s">
        <v>1953</v>
      </c>
      <c r="M1532" s="3106" t="s">
        <v>1954</v>
      </c>
      <c r="N1532" s="138"/>
      <c r="O1532" s="139"/>
      <c r="P1532" s="168"/>
      <c r="Q1532" s="138"/>
      <c r="R1532" s="139"/>
      <c r="S1532" s="140"/>
      <c r="T1532" s="788"/>
      <c r="U1532" s="291"/>
      <c r="V1532" s="293"/>
      <c r="W1532" s="290"/>
      <c r="X1532" s="291"/>
      <c r="Y1532" s="292"/>
      <c r="Z1532" s="2160"/>
      <c r="AA1532" s="391"/>
      <c r="AB1532" s="367"/>
      <c r="AC1532" s="898"/>
      <c r="AD1532" s="2598"/>
      <c r="AE1532" s="1317"/>
      <c r="AF1532" s="1362"/>
      <c r="AG1532" s="1318"/>
      <c r="AH1532" s="1318"/>
      <c r="AI1532" s="1318"/>
      <c r="AJ1532" s="1318"/>
      <c r="AK1532" s="1318"/>
      <c r="AL1532" s="1318"/>
      <c r="AM1532" s="1318"/>
      <c r="AN1532" s="1318"/>
      <c r="AO1532" s="1318"/>
      <c r="AP1532" s="1318"/>
      <c r="AQ1532" s="1318"/>
      <c r="AR1532" s="1318"/>
      <c r="AS1532" s="1318"/>
      <c r="AT1532" s="1318"/>
      <c r="AU1532" s="1318"/>
      <c r="AV1532" s="1318"/>
      <c r="AW1532" s="1318"/>
      <c r="AX1532" s="1318"/>
      <c r="AY1532" s="1318"/>
      <c r="AZ1532" s="1318"/>
      <c r="BA1532" s="1318"/>
      <c r="BB1532" s="1318"/>
      <c r="BC1532" s="1318"/>
      <c r="BD1532" s="1318"/>
      <c r="BE1532" s="1318"/>
      <c r="BF1532" s="1318"/>
      <c r="BG1532" s="1318"/>
      <c r="BH1532" s="1318"/>
      <c r="BI1532" s="1318"/>
      <c r="BJ1532" s="1318"/>
      <c r="BK1532" s="1318"/>
      <c r="BL1532" s="1318"/>
      <c r="BM1532" s="1318"/>
      <c r="BN1532" s="1318"/>
      <c r="BO1532" s="1318"/>
      <c r="BP1532" s="1318"/>
      <c r="BQ1532" s="1318"/>
      <c r="BR1532" s="1318"/>
      <c r="BS1532" s="1318"/>
      <c r="BT1532" s="1318"/>
      <c r="BU1532" s="1318"/>
      <c r="BV1532" s="1318"/>
      <c r="BW1532" s="1318"/>
      <c r="BX1532" s="1318"/>
      <c r="BY1532" s="1318"/>
      <c r="BZ1532" s="1318"/>
      <c r="CA1532" s="1318"/>
      <c r="CB1532" s="1318"/>
      <c r="CC1532" s="1318"/>
      <c r="CD1532" s="1318"/>
      <c r="CE1532" s="1318"/>
      <c r="CF1532" s="1318"/>
      <c r="CG1532" s="1318"/>
      <c r="CH1532" s="1378">
        <f t="shared" si="40"/>
        <v>0</v>
      </c>
      <c r="CI1532" s="1366"/>
    </row>
    <row r="1533" spans="1:87" s="386" customFormat="1" ht="44.25" customHeight="1">
      <c r="A1533" s="1701"/>
      <c r="B1533" s="2136"/>
      <c r="C1533" s="784"/>
      <c r="D1533" s="1649"/>
      <c r="E1533" s="656"/>
      <c r="F1533" s="1649"/>
      <c r="G1533" s="549"/>
      <c r="H1533" s="2155"/>
      <c r="I1533" s="1609"/>
      <c r="J1533" s="643"/>
      <c r="K1533" s="3104"/>
      <c r="L1533" s="3218"/>
      <c r="M1533" s="3106"/>
      <c r="N1533" s="138"/>
      <c r="O1533" s="139"/>
      <c r="P1533" s="168"/>
      <c r="Q1533" s="138"/>
      <c r="R1533" s="139"/>
      <c r="S1533" s="140"/>
      <c r="T1533" s="788"/>
      <c r="U1533" s="291"/>
      <c r="V1533" s="293"/>
      <c r="W1533" s="290"/>
      <c r="X1533" s="291"/>
      <c r="Y1533" s="292"/>
      <c r="Z1533" s="2160"/>
      <c r="AA1533" s="265"/>
      <c r="AB1533" s="367"/>
      <c r="AC1533" s="898"/>
      <c r="AD1533" s="2598"/>
      <c r="AE1533" s="1317"/>
      <c r="AF1533" s="1362"/>
      <c r="AG1533" s="1318"/>
      <c r="AH1533" s="1318"/>
      <c r="AI1533" s="1318"/>
      <c r="AJ1533" s="1318"/>
      <c r="AK1533" s="1318"/>
      <c r="AL1533" s="1318"/>
      <c r="AM1533" s="1318"/>
      <c r="AN1533" s="1318"/>
      <c r="AO1533" s="1318"/>
      <c r="AP1533" s="1318"/>
      <c r="AQ1533" s="1318"/>
      <c r="AR1533" s="1318"/>
      <c r="AS1533" s="1318"/>
      <c r="AT1533" s="1318"/>
      <c r="AU1533" s="1318"/>
      <c r="AV1533" s="1318"/>
      <c r="AW1533" s="1318"/>
      <c r="AX1533" s="1318"/>
      <c r="AY1533" s="1318"/>
      <c r="AZ1533" s="1318"/>
      <c r="BA1533" s="1318"/>
      <c r="BB1533" s="1318"/>
      <c r="BC1533" s="1318"/>
      <c r="BD1533" s="1318"/>
      <c r="BE1533" s="1318"/>
      <c r="BF1533" s="1318"/>
      <c r="BG1533" s="1318"/>
      <c r="BH1533" s="1318"/>
      <c r="BI1533" s="1318"/>
      <c r="BJ1533" s="1318"/>
      <c r="BK1533" s="1318"/>
      <c r="BL1533" s="1318"/>
      <c r="BM1533" s="1318"/>
      <c r="BN1533" s="1318"/>
      <c r="BO1533" s="1318"/>
      <c r="BP1533" s="1318"/>
      <c r="BQ1533" s="1318"/>
      <c r="BR1533" s="1318"/>
      <c r="BS1533" s="1318"/>
      <c r="BT1533" s="1318"/>
      <c r="BU1533" s="1318"/>
      <c r="BV1533" s="1318"/>
      <c r="BW1533" s="1318"/>
      <c r="BX1533" s="1318"/>
      <c r="BY1533" s="1318"/>
      <c r="BZ1533" s="1318"/>
      <c r="CA1533" s="1318"/>
      <c r="CB1533" s="1318"/>
      <c r="CC1533" s="1318"/>
      <c r="CD1533" s="1318"/>
      <c r="CE1533" s="1318"/>
      <c r="CF1533" s="1318"/>
      <c r="CG1533" s="1318"/>
      <c r="CH1533" s="1378">
        <f t="shared" si="40"/>
        <v>0</v>
      </c>
      <c r="CI1533" s="1366"/>
    </row>
    <row r="1534" spans="1:87" s="386" customFormat="1" ht="64.5" customHeight="1">
      <c r="A1534" s="1701"/>
      <c r="B1534" s="2136"/>
      <c r="C1534" s="784"/>
      <c r="D1534" s="1649"/>
      <c r="E1534" s="656"/>
      <c r="F1534" s="1649"/>
      <c r="G1534" s="549"/>
      <c r="H1534" s="2155"/>
      <c r="I1534" s="1609"/>
      <c r="J1534" s="643"/>
      <c r="K1534" s="3104"/>
      <c r="L1534" s="3218" t="s">
        <v>1955</v>
      </c>
      <c r="M1534" s="3106"/>
      <c r="N1534" s="138"/>
      <c r="O1534" s="139"/>
      <c r="P1534" s="168"/>
      <c r="Q1534" s="138"/>
      <c r="R1534" s="139"/>
      <c r="S1534" s="140"/>
      <c r="T1534" s="788"/>
      <c r="U1534" s="291"/>
      <c r="V1534" s="293"/>
      <c r="W1534" s="290"/>
      <c r="X1534" s="291"/>
      <c r="Y1534" s="292"/>
      <c r="Z1534" s="2160"/>
      <c r="AA1534" s="265"/>
      <c r="AB1534" s="367"/>
      <c r="AC1534" s="898"/>
      <c r="AD1534" s="2598"/>
      <c r="AE1534" s="1317"/>
      <c r="AF1534" s="1362"/>
      <c r="AG1534" s="1318"/>
      <c r="AH1534" s="1318"/>
      <c r="AI1534" s="1318"/>
      <c r="AJ1534" s="1318"/>
      <c r="AK1534" s="1318"/>
      <c r="AL1534" s="1318"/>
      <c r="AM1534" s="1318"/>
      <c r="AN1534" s="1318"/>
      <c r="AO1534" s="1318"/>
      <c r="AP1534" s="1318"/>
      <c r="AQ1534" s="1318"/>
      <c r="AR1534" s="1318"/>
      <c r="AS1534" s="1318"/>
      <c r="AT1534" s="1318"/>
      <c r="AU1534" s="1318"/>
      <c r="AV1534" s="1318"/>
      <c r="AW1534" s="1318"/>
      <c r="AX1534" s="1318"/>
      <c r="AY1534" s="1318"/>
      <c r="AZ1534" s="1318"/>
      <c r="BA1534" s="1318"/>
      <c r="BB1534" s="1318"/>
      <c r="BC1534" s="1318"/>
      <c r="BD1534" s="1318"/>
      <c r="BE1534" s="1318"/>
      <c r="BF1534" s="1318"/>
      <c r="BG1534" s="1318"/>
      <c r="BH1534" s="1318"/>
      <c r="BI1534" s="1318"/>
      <c r="BJ1534" s="1318"/>
      <c r="BK1534" s="1318"/>
      <c r="BL1534" s="1318"/>
      <c r="BM1534" s="1318"/>
      <c r="BN1534" s="1318"/>
      <c r="BO1534" s="1318"/>
      <c r="BP1534" s="1318"/>
      <c r="BQ1534" s="1318"/>
      <c r="BR1534" s="1318"/>
      <c r="BS1534" s="1318"/>
      <c r="BT1534" s="1318"/>
      <c r="BU1534" s="1318"/>
      <c r="BV1534" s="1318"/>
      <c r="BW1534" s="1318"/>
      <c r="BX1534" s="1318"/>
      <c r="BY1534" s="1318"/>
      <c r="BZ1534" s="1318"/>
      <c r="CA1534" s="1318"/>
      <c r="CB1534" s="1318"/>
      <c r="CC1534" s="1318"/>
      <c r="CD1534" s="1318"/>
      <c r="CE1534" s="1318"/>
      <c r="CF1534" s="1318"/>
      <c r="CG1534" s="1318"/>
      <c r="CH1534" s="1378">
        <f t="shared" si="40"/>
        <v>0</v>
      </c>
      <c r="CI1534" s="1366"/>
    </row>
    <row r="1535" spans="1:87" s="386" customFormat="1" ht="40.5" customHeight="1">
      <c r="A1535" s="1701"/>
      <c r="B1535" s="2136"/>
      <c r="C1535" s="784"/>
      <c r="D1535" s="1649"/>
      <c r="E1535" s="656"/>
      <c r="F1535" s="1649"/>
      <c r="G1535" s="549"/>
      <c r="H1535" s="2155"/>
      <c r="I1535" s="1609"/>
      <c r="J1535" s="643"/>
      <c r="K1535" s="3104"/>
      <c r="L1535" s="3218"/>
      <c r="M1535" s="3106"/>
      <c r="N1535" s="138"/>
      <c r="O1535" s="139"/>
      <c r="P1535" s="168"/>
      <c r="Q1535" s="138"/>
      <c r="R1535" s="139"/>
      <c r="S1535" s="140"/>
      <c r="T1535" s="788"/>
      <c r="U1535" s="291"/>
      <c r="V1535" s="293"/>
      <c r="W1535" s="290"/>
      <c r="X1535" s="291"/>
      <c r="Y1535" s="292"/>
      <c r="Z1535" s="2160"/>
      <c r="AA1535" s="265"/>
      <c r="AB1535" s="367"/>
      <c r="AC1535" s="898"/>
      <c r="AD1535" s="2598"/>
      <c r="AE1535" s="1317"/>
      <c r="AF1535" s="1362"/>
      <c r="AG1535" s="1318"/>
      <c r="AH1535" s="1318"/>
      <c r="AI1535" s="1318"/>
      <c r="AJ1535" s="1318"/>
      <c r="AK1535" s="1318"/>
      <c r="AL1535" s="1318"/>
      <c r="AM1535" s="1318"/>
      <c r="AN1535" s="1318"/>
      <c r="AO1535" s="1318"/>
      <c r="AP1535" s="1318"/>
      <c r="AQ1535" s="1318"/>
      <c r="AR1535" s="1318"/>
      <c r="AS1535" s="1318"/>
      <c r="AT1535" s="1318"/>
      <c r="AU1535" s="1318"/>
      <c r="AV1535" s="1318"/>
      <c r="AW1535" s="1318"/>
      <c r="AX1535" s="1318"/>
      <c r="AY1535" s="1318"/>
      <c r="AZ1535" s="1318"/>
      <c r="BA1535" s="1318"/>
      <c r="BB1535" s="1318"/>
      <c r="BC1535" s="1318"/>
      <c r="BD1535" s="1318"/>
      <c r="BE1535" s="1318"/>
      <c r="BF1535" s="1318"/>
      <c r="BG1535" s="1318"/>
      <c r="BH1535" s="1318"/>
      <c r="BI1535" s="1318"/>
      <c r="BJ1535" s="1318"/>
      <c r="BK1535" s="1318"/>
      <c r="BL1535" s="1318"/>
      <c r="BM1535" s="1318"/>
      <c r="BN1535" s="1318"/>
      <c r="BO1535" s="1318"/>
      <c r="BP1535" s="1318"/>
      <c r="BQ1535" s="1318"/>
      <c r="BR1535" s="1318"/>
      <c r="BS1535" s="1318"/>
      <c r="BT1535" s="1318"/>
      <c r="BU1535" s="1318"/>
      <c r="BV1535" s="1318"/>
      <c r="BW1535" s="1318"/>
      <c r="BX1535" s="1318"/>
      <c r="BY1535" s="1318"/>
      <c r="BZ1535" s="1318"/>
      <c r="CA1535" s="1318"/>
      <c r="CB1535" s="1318"/>
      <c r="CC1535" s="1318"/>
      <c r="CD1535" s="1318"/>
      <c r="CE1535" s="1318"/>
      <c r="CF1535" s="1318"/>
      <c r="CG1535" s="1318"/>
      <c r="CH1535" s="1378">
        <f t="shared" si="40"/>
        <v>0</v>
      </c>
      <c r="CI1535" s="1366"/>
    </row>
    <row r="1536" spans="1:87" s="386" customFormat="1" ht="63.75" customHeight="1">
      <c r="A1536" s="1701"/>
      <c r="B1536" s="2136"/>
      <c r="C1536" s="784"/>
      <c r="D1536" s="1649"/>
      <c r="E1536" s="656"/>
      <c r="F1536" s="1649"/>
      <c r="G1536" s="549"/>
      <c r="H1536" s="2155"/>
      <c r="I1536" s="1609"/>
      <c r="J1536" s="643"/>
      <c r="K1536" s="2145" t="s">
        <v>1956</v>
      </c>
      <c r="L1536" s="3218"/>
      <c r="M1536" s="2305"/>
      <c r="N1536" s="138"/>
      <c r="O1536" s="139"/>
      <c r="P1536" s="168"/>
      <c r="Q1536" s="138"/>
      <c r="R1536" s="139"/>
      <c r="S1536" s="140"/>
      <c r="T1536" s="788"/>
      <c r="U1536" s="291"/>
      <c r="V1536" s="293"/>
      <c r="W1536" s="290"/>
      <c r="X1536" s="291"/>
      <c r="Y1536" s="292"/>
      <c r="Z1536" s="2160"/>
      <c r="AA1536" s="265"/>
      <c r="AB1536" s="367"/>
      <c r="AC1536" s="898"/>
      <c r="AD1536" s="2598"/>
      <c r="AE1536" s="1317"/>
      <c r="AF1536" s="1362"/>
      <c r="AG1536" s="1318"/>
      <c r="AH1536" s="1318"/>
      <c r="AI1536" s="1318"/>
      <c r="AJ1536" s="1318"/>
      <c r="AK1536" s="1318"/>
      <c r="AL1536" s="1318"/>
      <c r="AM1536" s="1318"/>
      <c r="AN1536" s="1318"/>
      <c r="AO1536" s="1318"/>
      <c r="AP1536" s="1318"/>
      <c r="AQ1536" s="1318"/>
      <c r="AR1536" s="1318"/>
      <c r="AS1536" s="1318"/>
      <c r="AT1536" s="1318"/>
      <c r="AU1536" s="1318"/>
      <c r="AV1536" s="1318"/>
      <c r="AW1536" s="1318"/>
      <c r="AX1536" s="1318"/>
      <c r="AY1536" s="1318"/>
      <c r="AZ1536" s="1318"/>
      <c r="BA1536" s="1318"/>
      <c r="BB1536" s="1318"/>
      <c r="BC1536" s="1318"/>
      <c r="BD1536" s="1318"/>
      <c r="BE1536" s="1318"/>
      <c r="BF1536" s="1318"/>
      <c r="BG1536" s="1318"/>
      <c r="BH1536" s="1318"/>
      <c r="BI1536" s="1318"/>
      <c r="BJ1536" s="1318"/>
      <c r="BK1536" s="1318"/>
      <c r="BL1536" s="1318"/>
      <c r="BM1536" s="1318"/>
      <c r="BN1536" s="1318"/>
      <c r="BO1536" s="1318"/>
      <c r="BP1536" s="1318"/>
      <c r="BQ1536" s="1318"/>
      <c r="BR1536" s="1318"/>
      <c r="BS1536" s="1318"/>
      <c r="BT1536" s="1318"/>
      <c r="BU1536" s="1318"/>
      <c r="BV1536" s="1318"/>
      <c r="BW1536" s="1318"/>
      <c r="BX1536" s="1318"/>
      <c r="BY1536" s="1318"/>
      <c r="BZ1536" s="1318"/>
      <c r="CA1536" s="1318"/>
      <c r="CB1536" s="1318"/>
      <c r="CC1536" s="1318"/>
      <c r="CD1536" s="1318"/>
      <c r="CE1536" s="1318"/>
      <c r="CF1536" s="1318"/>
      <c r="CG1536" s="1318"/>
      <c r="CH1536" s="1378">
        <f t="shared" si="40"/>
        <v>0</v>
      </c>
      <c r="CI1536" s="1366"/>
    </row>
    <row r="1537" spans="1:87" s="386" customFormat="1" ht="84.75" customHeight="1">
      <c r="A1537" s="1701"/>
      <c r="B1537" s="2136"/>
      <c r="C1537" s="784"/>
      <c r="D1537" s="1649"/>
      <c r="E1537" s="656"/>
      <c r="F1537" s="1649"/>
      <c r="G1537" s="549"/>
      <c r="H1537" s="2155"/>
      <c r="I1537" s="1609"/>
      <c r="J1537" s="643"/>
      <c r="K1537" s="2145" t="s">
        <v>1957</v>
      </c>
      <c r="L1537" s="2182"/>
      <c r="M1537" s="2305"/>
      <c r="N1537" s="138"/>
      <c r="O1537" s="139"/>
      <c r="P1537" s="168"/>
      <c r="Q1537" s="138"/>
      <c r="R1537" s="139"/>
      <c r="S1537" s="140"/>
      <c r="T1537" s="788"/>
      <c r="U1537" s="291"/>
      <c r="V1537" s="293"/>
      <c r="W1537" s="290"/>
      <c r="X1537" s="291"/>
      <c r="Y1537" s="292"/>
      <c r="Z1537" s="2160"/>
      <c r="AA1537" s="265"/>
      <c r="AB1537" s="367"/>
      <c r="AC1537" s="898"/>
      <c r="AD1537" s="2598"/>
      <c r="AE1537" s="1317"/>
      <c r="AF1537" s="1362"/>
      <c r="AG1537" s="1318"/>
      <c r="AH1537" s="1318"/>
      <c r="AI1537" s="1318"/>
      <c r="AJ1537" s="1318"/>
      <c r="AK1537" s="1318"/>
      <c r="AL1537" s="1318"/>
      <c r="AM1537" s="1318"/>
      <c r="AN1537" s="1318"/>
      <c r="AO1537" s="1318"/>
      <c r="AP1537" s="1318"/>
      <c r="AQ1537" s="1318"/>
      <c r="AR1537" s="1318"/>
      <c r="AS1537" s="1318"/>
      <c r="AT1537" s="1318"/>
      <c r="AU1537" s="1318"/>
      <c r="AV1537" s="1318"/>
      <c r="AW1537" s="1318"/>
      <c r="AX1537" s="1318"/>
      <c r="AY1537" s="1318"/>
      <c r="AZ1537" s="1318"/>
      <c r="BA1537" s="1318"/>
      <c r="BB1537" s="1318"/>
      <c r="BC1537" s="1318"/>
      <c r="BD1537" s="1318"/>
      <c r="BE1537" s="1318"/>
      <c r="BF1537" s="1318"/>
      <c r="BG1537" s="1318"/>
      <c r="BH1537" s="1318"/>
      <c r="BI1537" s="1318"/>
      <c r="BJ1537" s="1318"/>
      <c r="BK1537" s="1318"/>
      <c r="BL1537" s="1318"/>
      <c r="BM1537" s="1318"/>
      <c r="BN1537" s="1318"/>
      <c r="BO1537" s="1318"/>
      <c r="BP1537" s="1318"/>
      <c r="BQ1537" s="1318"/>
      <c r="BR1537" s="1318"/>
      <c r="BS1537" s="1318"/>
      <c r="BT1537" s="1318"/>
      <c r="BU1537" s="1318"/>
      <c r="BV1537" s="1318"/>
      <c r="BW1537" s="1318"/>
      <c r="BX1537" s="1318"/>
      <c r="BY1537" s="1318"/>
      <c r="BZ1537" s="1318"/>
      <c r="CA1537" s="1318"/>
      <c r="CB1537" s="1318"/>
      <c r="CC1537" s="1318"/>
      <c r="CD1537" s="1318"/>
      <c r="CE1537" s="1318"/>
      <c r="CF1537" s="1318"/>
      <c r="CG1537" s="1318"/>
      <c r="CH1537" s="1378">
        <f t="shared" si="40"/>
        <v>0</v>
      </c>
      <c r="CI1537" s="1366"/>
    </row>
    <row r="1538" spans="1:87" s="386" customFormat="1" ht="84.75" customHeight="1">
      <c r="A1538" s="1701"/>
      <c r="B1538" s="2136"/>
      <c r="C1538" s="784"/>
      <c r="D1538" s="1649"/>
      <c r="E1538" s="656"/>
      <c r="F1538" s="1649"/>
      <c r="G1538" s="549"/>
      <c r="H1538" s="2155"/>
      <c r="I1538" s="1609"/>
      <c r="J1538" s="643"/>
      <c r="K1538" s="2145" t="s">
        <v>1958</v>
      </c>
      <c r="L1538" s="2182"/>
      <c r="M1538" s="2305"/>
      <c r="N1538" s="138"/>
      <c r="O1538" s="139"/>
      <c r="P1538" s="168"/>
      <c r="Q1538" s="138"/>
      <c r="R1538" s="139"/>
      <c r="S1538" s="140"/>
      <c r="T1538" s="788"/>
      <c r="U1538" s="291"/>
      <c r="V1538" s="293"/>
      <c r="W1538" s="290"/>
      <c r="X1538" s="291"/>
      <c r="Y1538" s="292"/>
      <c r="Z1538" s="2160"/>
      <c r="AA1538" s="265"/>
      <c r="AB1538" s="367"/>
      <c r="AC1538" s="898"/>
      <c r="AD1538" s="2598"/>
      <c r="AE1538" s="1317"/>
      <c r="AF1538" s="1362"/>
      <c r="AG1538" s="1318"/>
      <c r="AH1538" s="1318"/>
      <c r="AI1538" s="1318"/>
      <c r="AJ1538" s="1318"/>
      <c r="AK1538" s="1318"/>
      <c r="AL1538" s="1318"/>
      <c r="AM1538" s="1318"/>
      <c r="AN1538" s="1318"/>
      <c r="AO1538" s="1318"/>
      <c r="AP1538" s="1318"/>
      <c r="AQ1538" s="1318"/>
      <c r="AR1538" s="1318"/>
      <c r="AS1538" s="1318"/>
      <c r="AT1538" s="1318"/>
      <c r="AU1538" s="1318"/>
      <c r="AV1538" s="1318"/>
      <c r="AW1538" s="1318"/>
      <c r="AX1538" s="1318"/>
      <c r="AY1538" s="1318"/>
      <c r="AZ1538" s="1318"/>
      <c r="BA1538" s="1318"/>
      <c r="BB1538" s="1318"/>
      <c r="BC1538" s="1318"/>
      <c r="BD1538" s="1318"/>
      <c r="BE1538" s="1318"/>
      <c r="BF1538" s="1318"/>
      <c r="BG1538" s="1318"/>
      <c r="BH1538" s="1318"/>
      <c r="BI1538" s="1318"/>
      <c r="BJ1538" s="1318"/>
      <c r="BK1538" s="1318"/>
      <c r="BL1538" s="1318"/>
      <c r="BM1538" s="1318"/>
      <c r="BN1538" s="1318"/>
      <c r="BO1538" s="1318"/>
      <c r="BP1538" s="1318"/>
      <c r="BQ1538" s="1318"/>
      <c r="BR1538" s="1318"/>
      <c r="BS1538" s="1318"/>
      <c r="BT1538" s="1318"/>
      <c r="BU1538" s="1318"/>
      <c r="BV1538" s="1318"/>
      <c r="BW1538" s="1318"/>
      <c r="BX1538" s="1318"/>
      <c r="BY1538" s="1318"/>
      <c r="BZ1538" s="1318"/>
      <c r="CA1538" s="1318"/>
      <c r="CB1538" s="1318"/>
      <c r="CC1538" s="1318"/>
      <c r="CD1538" s="1318"/>
      <c r="CE1538" s="1318"/>
      <c r="CF1538" s="1318"/>
      <c r="CG1538" s="1318"/>
      <c r="CH1538" s="1378">
        <f t="shared" si="40"/>
        <v>0</v>
      </c>
      <c r="CI1538" s="1366"/>
    </row>
    <row r="1539" spans="1:87" s="386" customFormat="1" ht="81.75" customHeight="1">
      <c r="A1539" s="1701"/>
      <c r="B1539" s="2136"/>
      <c r="C1539" s="784"/>
      <c r="D1539" s="1649"/>
      <c r="E1539" s="656"/>
      <c r="F1539" s="1649"/>
      <c r="G1539" s="549"/>
      <c r="H1539" s="2155"/>
      <c r="I1539" s="1609"/>
      <c r="J1539" s="643"/>
      <c r="K1539" s="2145" t="s">
        <v>1959</v>
      </c>
      <c r="L1539" s="2182"/>
      <c r="M1539" s="2305"/>
      <c r="N1539" s="138"/>
      <c r="O1539" s="139"/>
      <c r="P1539" s="168"/>
      <c r="Q1539" s="138"/>
      <c r="R1539" s="139"/>
      <c r="S1539" s="140"/>
      <c r="T1539" s="788"/>
      <c r="U1539" s="291"/>
      <c r="V1539" s="293"/>
      <c r="W1539" s="290"/>
      <c r="X1539" s="291"/>
      <c r="Y1539" s="292"/>
      <c r="Z1539" s="2160"/>
      <c r="AA1539" s="265"/>
      <c r="AB1539" s="367"/>
      <c r="AC1539" s="898"/>
      <c r="AD1539" s="2598"/>
      <c r="AE1539" s="1317"/>
      <c r="AF1539" s="1362"/>
      <c r="AG1539" s="1318"/>
      <c r="AH1539" s="1318"/>
      <c r="AI1539" s="1318"/>
      <c r="AJ1539" s="1318"/>
      <c r="AK1539" s="1318"/>
      <c r="AL1539" s="1318"/>
      <c r="AM1539" s="1318"/>
      <c r="AN1539" s="1318"/>
      <c r="AO1539" s="1318"/>
      <c r="AP1539" s="1318"/>
      <c r="AQ1539" s="1318"/>
      <c r="AR1539" s="1318"/>
      <c r="AS1539" s="1318"/>
      <c r="AT1539" s="1318"/>
      <c r="AU1539" s="1318"/>
      <c r="AV1539" s="1318"/>
      <c r="AW1539" s="1318"/>
      <c r="AX1539" s="1318"/>
      <c r="AY1539" s="1318"/>
      <c r="AZ1539" s="1318"/>
      <c r="BA1539" s="1318"/>
      <c r="BB1539" s="1318"/>
      <c r="BC1539" s="1318"/>
      <c r="BD1539" s="1318"/>
      <c r="BE1539" s="1318"/>
      <c r="BF1539" s="1318"/>
      <c r="BG1539" s="1318"/>
      <c r="BH1539" s="1318"/>
      <c r="BI1539" s="1318"/>
      <c r="BJ1539" s="1318"/>
      <c r="BK1539" s="1318"/>
      <c r="BL1539" s="1318"/>
      <c r="BM1539" s="1318"/>
      <c r="BN1539" s="1318"/>
      <c r="BO1539" s="1318"/>
      <c r="BP1539" s="1318"/>
      <c r="BQ1539" s="1318"/>
      <c r="BR1539" s="1318"/>
      <c r="BS1539" s="1318"/>
      <c r="BT1539" s="1318"/>
      <c r="BU1539" s="1318"/>
      <c r="BV1539" s="1318"/>
      <c r="BW1539" s="1318"/>
      <c r="BX1539" s="1318"/>
      <c r="BY1539" s="1318"/>
      <c r="BZ1539" s="1318"/>
      <c r="CA1539" s="1318"/>
      <c r="CB1539" s="1318"/>
      <c r="CC1539" s="1318"/>
      <c r="CD1539" s="1318"/>
      <c r="CE1539" s="1318"/>
      <c r="CF1539" s="1318"/>
      <c r="CG1539" s="1318"/>
      <c r="CH1539" s="1378">
        <f t="shared" si="40"/>
        <v>0</v>
      </c>
      <c r="CI1539" s="1366"/>
    </row>
    <row r="1540" spans="1:87" s="386" customFormat="1" ht="81.75" customHeight="1">
      <c r="A1540" s="1701"/>
      <c r="B1540" s="2136"/>
      <c r="C1540" s="784"/>
      <c r="D1540" s="1649"/>
      <c r="E1540" s="656"/>
      <c r="F1540" s="1649"/>
      <c r="G1540" s="549"/>
      <c r="H1540" s="2155"/>
      <c r="I1540" s="1624"/>
      <c r="J1540" s="2171"/>
      <c r="K1540" s="2176"/>
      <c r="L1540" s="904"/>
      <c r="M1540" s="141"/>
      <c r="N1540" s="142"/>
      <c r="O1540" s="143"/>
      <c r="P1540" s="146"/>
      <c r="Q1540" s="142"/>
      <c r="R1540" s="143"/>
      <c r="S1540" s="144"/>
      <c r="T1540" s="145"/>
      <c r="U1540" s="143"/>
      <c r="V1540" s="146"/>
      <c r="W1540" s="142"/>
      <c r="X1540" s="143"/>
      <c r="Y1540" s="144"/>
      <c r="Z1540" s="2193"/>
      <c r="AA1540" s="269"/>
      <c r="AB1540" s="401"/>
      <c r="AC1540" s="1662"/>
      <c r="AD1540" s="2599"/>
      <c r="AE1540" s="1317"/>
      <c r="AF1540" s="1362"/>
      <c r="AG1540" s="1318"/>
      <c r="AH1540" s="1318"/>
      <c r="AI1540" s="1318"/>
      <c r="AJ1540" s="1318"/>
      <c r="AK1540" s="1318"/>
      <c r="AL1540" s="1318"/>
      <c r="AM1540" s="1318"/>
      <c r="AN1540" s="1318"/>
      <c r="AO1540" s="1318"/>
      <c r="AP1540" s="1318"/>
      <c r="AQ1540" s="1318"/>
      <c r="AR1540" s="1318"/>
      <c r="AS1540" s="1318"/>
      <c r="AT1540" s="1318"/>
      <c r="AU1540" s="1318"/>
      <c r="AV1540" s="1318"/>
      <c r="AW1540" s="1318"/>
      <c r="AX1540" s="1318"/>
      <c r="AY1540" s="1318"/>
      <c r="AZ1540" s="1318"/>
      <c r="BA1540" s="1318"/>
      <c r="BB1540" s="1318"/>
      <c r="BC1540" s="1318"/>
      <c r="BD1540" s="1318"/>
      <c r="BE1540" s="1318"/>
      <c r="BF1540" s="1318"/>
      <c r="BG1540" s="1318"/>
      <c r="BH1540" s="1318"/>
      <c r="BI1540" s="1318"/>
      <c r="BJ1540" s="1318"/>
      <c r="BK1540" s="1318"/>
      <c r="BL1540" s="1318"/>
      <c r="BM1540" s="1318"/>
      <c r="BN1540" s="1318"/>
      <c r="BO1540" s="1318"/>
      <c r="BP1540" s="1318"/>
      <c r="BQ1540" s="1318"/>
      <c r="BR1540" s="1318"/>
      <c r="BS1540" s="1318"/>
      <c r="BT1540" s="1318"/>
      <c r="BU1540" s="1318"/>
      <c r="BV1540" s="1318"/>
      <c r="BW1540" s="1318"/>
      <c r="BX1540" s="1318"/>
      <c r="BY1540" s="1318"/>
      <c r="BZ1540" s="1318"/>
      <c r="CA1540" s="1318"/>
      <c r="CB1540" s="1318"/>
      <c r="CC1540" s="1318"/>
      <c r="CD1540" s="1318"/>
      <c r="CE1540" s="1318"/>
      <c r="CF1540" s="1318"/>
      <c r="CG1540" s="1318"/>
      <c r="CH1540" s="1378">
        <f t="shared" si="40"/>
        <v>0</v>
      </c>
      <c r="CI1540" s="1366"/>
    </row>
    <row r="1541" spans="1:87" s="386" customFormat="1" ht="81.75" customHeight="1">
      <c r="A1541" s="1701"/>
      <c r="B1541" s="2136"/>
      <c r="C1541" s="784"/>
      <c r="D1541" s="1649"/>
      <c r="E1541" s="656"/>
      <c r="F1541" s="1649"/>
      <c r="G1541" s="549"/>
      <c r="H1541" s="2155"/>
      <c r="I1541" s="1990">
        <v>294</v>
      </c>
      <c r="J1541" s="643">
        <v>9</v>
      </c>
      <c r="K1541" s="3103" t="s">
        <v>1960</v>
      </c>
      <c r="L1541" s="3217" t="s">
        <v>1961</v>
      </c>
      <c r="M1541" s="3179" t="s">
        <v>1962</v>
      </c>
      <c r="N1541" s="138"/>
      <c r="O1541" s="139"/>
      <c r="P1541" s="168"/>
      <c r="Q1541" s="138"/>
      <c r="R1541" s="139"/>
      <c r="S1541" s="140"/>
      <c r="T1541" s="183"/>
      <c r="U1541" s="139"/>
      <c r="V1541" s="168"/>
      <c r="W1541" s="138"/>
      <c r="X1541" s="139"/>
      <c r="Y1541" s="292"/>
      <c r="Z1541" s="2160"/>
      <c r="AA1541" s="265"/>
      <c r="AB1541" s="367"/>
      <c r="AC1541" s="898"/>
      <c r="AD1541" s="2598"/>
      <c r="AE1541" s="1317"/>
      <c r="AF1541" s="1362"/>
      <c r="AG1541" s="1318"/>
      <c r="AH1541" s="1318"/>
      <c r="AI1541" s="1318"/>
      <c r="AJ1541" s="1318"/>
      <c r="AK1541" s="1318"/>
      <c r="AL1541" s="1318"/>
      <c r="AM1541" s="1318"/>
      <c r="AN1541" s="1318"/>
      <c r="AO1541" s="1318"/>
      <c r="AP1541" s="1318"/>
      <c r="AQ1541" s="1318"/>
      <c r="AR1541" s="1318"/>
      <c r="AS1541" s="1318"/>
      <c r="AT1541" s="1318"/>
      <c r="AU1541" s="1318"/>
      <c r="AV1541" s="1318"/>
      <c r="AW1541" s="1318"/>
      <c r="AX1541" s="1318"/>
      <c r="AY1541" s="1318"/>
      <c r="AZ1541" s="1318"/>
      <c r="BA1541" s="1318"/>
      <c r="BB1541" s="1318"/>
      <c r="BC1541" s="1318"/>
      <c r="BD1541" s="1318"/>
      <c r="BE1541" s="1318"/>
      <c r="BF1541" s="1318"/>
      <c r="BG1541" s="1318"/>
      <c r="BH1541" s="1318"/>
      <c r="BI1541" s="1318"/>
      <c r="BJ1541" s="1318"/>
      <c r="BK1541" s="1318"/>
      <c r="BL1541" s="1318"/>
      <c r="BM1541" s="1318"/>
      <c r="BN1541" s="1318"/>
      <c r="BO1541" s="1318"/>
      <c r="BP1541" s="1318"/>
      <c r="BQ1541" s="1318"/>
      <c r="BR1541" s="1318"/>
      <c r="BS1541" s="1318"/>
      <c r="BT1541" s="1318"/>
      <c r="BU1541" s="1318"/>
      <c r="BV1541" s="1318"/>
      <c r="BW1541" s="1318"/>
      <c r="BX1541" s="1318"/>
      <c r="BY1541" s="1318"/>
      <c r="BZ1541" s="1318"/>
      <c r="CA1541" s="1318"/>
      <c r="CB1541" s="1318"/>
      <c r="CC1541" s="1318"/>
      <c r="CD1541" s="1318"/>
      <c r="CE1541" s="1318"/>
      <c r="CF1541" s="1318"/>
      <c r="CG1541" s="1318"/>
      <c r="CH1541" s="1378">
        <f t="shared" si="40"/>
        <v>0</v>
      </c>
      <c r="CI1541" s="1366"/>
    </row>
    <row r="1542" spans="1:87" s="557" customFormat="1" ht="72.75" customHeight="1">
      <c r="A1542" s="1701"/>
      <c r="B1542" s="2136"/>
      <c r="C1542" s="784"/>
      <c r="D1542" s="1649"/>
      <c r="E1542" s="656"/>
      <c r="F1542" s="1649"/>
      <c r="G1542" s="549"/>
      <c r="H1542" s="2155"/>
      <c r="I1542" s="1990"/>
      <c r="J1542" s="643"/>
      <c r="K1542" s="3104"/>
      <c r="L1542" s="3218"/>
      <c r="M1542" s="3106"/>
      <c r="N1542" s="138"/>
      <c r="O1542" s="139"/>
      <c r="P1542" s="168"/>
      <c r="Q1542" s="138"/>
      <c r="R1542" s="139"/>
      <c r="S1542" s="140"/>
      <c r="T1542" s="183"/>
      <c r="U1542" s="139"/>
      <c r="V1542" s="168"/>
      <c r="W1542" s="138"/>
      <c r="X1542" s="139"/>
      <c r="Y1542" s="292"/>
      <c r="Z1542" s="2160"/>
      <c r="AA1542" s="265"/>
      <c r="AB1542" s="367"/>
      <c r="AC1542" s="898"/>
      <c r="AD1542" s="2598"/>
      <c r="AE1542" s="1340"/>
      <c r="AF1542" s="1494"/>
      <c r="AG1542" s="1332"/>
      <c r="AH1542" s="1332"/>
      <c r="AI1542" s="1332"/>
      <c r="AJ1542" s="1332"/>
      <c r="AK1542" s="1332"/>
      <c r="AL1542" s="1332"/>
      <c r="AM1542" s="1332"/>
      <c r="AN1542" s="1332"/>
      <c r="AO1542" s="1332"/>
      <c r="AP1542" s="1332"/>
      <c r="AQ1542" s="1332"/>
      <c r="AR1542" s="1332"/>
      <c r="AS1542" s="1332"/>
      <c r="AT1542" s="1332"/>
      <c r="AU1542" s="1332"/>
      <c r="AV1542" s="1332"/>
      <c r="AW1542" s="1332"/>
      <c r="AX1542" s="1332"/>
      <c r="AY1542" s="1332"/>
      <c r="AZ1542" s="1332"/>
      <c r="BA1542" s="1332"/>
      <c r="BB1542" s="1332"/>
      <c r="BC1542" s="1332"/>
      <c r="BD1542" s="1332"/>
      <c r="BE1542" s="1332"/>
      <c r="BF1542" s="1332"/>
      <c r="BG1542" s="1332"/>
      <c r="BH1542" s="1332"/>
      <c r="BI1542" s="1332"/>
      <c r="BJ1542" s="1332"/>
      <c r="BK1542" s="1332"/>
      <c r="BL1542" s="1332"/>
      <c r="BM1542" s="1332"/>
      <c r="BN1542" s="1332"/>
      <c r="BO1542" s="1332"/>
      <c r="BP1542" s="1332"/>
      <c r="BQ1542" s="1332"/>
      <c r="BR1542" s="1332"/>
      <c r="BS1542" s="1332"/>
      <c r="BT1542" s="1332"/>
      <c r="BU1542" s="1332"/>
      <c r="BV1542" s="1332"/>
      <c r="BW1542" s="1332"/>
      <c r="BX1542" s="1332"/>
      <c r="BY1542" s="1332"/>
      <c r="BZ1542" s="1332"/>
      <c r="CA1542" s="1332"/>
      <c r="CB1542" s="1332"/>
      <c r="CC1542" s="1332"/>
      <c r="CD1542" s="1332"/>
      <c r="CE1542" s="1332"/>
      <c r="CF1542" s="1332"/>
      <c r="CG1542" s="1332"/>
      <c r="CH1542" s="1378">
        <f t="shared" si="40"/>
        <v>0</v>
      </c>
      <c r="CI1542" s="1368"/>
    </row>
    <row r="1543" spans="1:87" s="557" customFormat="1" ht="29.25" customHeight="1">
      <c r="A1543" s="1701"/>
      <c r="B1543" s="2136"/>
      <c r="C1543" s="784"/>
      <c r="D1543" s="1649"/>
      <c r="E1543" s="656"/>
      <c r="F1543" s="1649"/>
      <c r="G1543" s="549"/>
      <c r="H1543" s="2155"/>
      <c r="I1543" s="1990"/>
      <c r="J1543" s="643"/>
      <c r="K1543" s="2145"/>
      <c r="L1543" s="2182"/>
      <c r="M1543" s="2305"/>
      <c r="N1543" s="138"/>
      <c r="O1543" s="139"/>
      <c r="P1543" s="168"/>
      <c r="Q1543" s="138"/>
      <c r="R1543" s="139"/>
      <c r="S1543" s="140"/>
      <c r="T1543" s="183"/>
      <c r="U1543" s="139"/>
      <c r="V1543" s="168"/>
      <c r="W1543" s="138"/>
      <c r="X1543" s="139"/>
      <c r="Y1543" s="140"/>
      <c r="Z1543" s="2160"/>
      <c r="AA1543" s="265"/>
      <c r="AB1543" s="367"/>
      <c r="AC1543" s="898"/>
      <c r="AD1543" s="2598"/>
      <c r="AE1543" s="1340"/>
      <c r="AF1543" s="1494"/>
      <c r="AG1543" s="1332"/>
      <c r="AH1543" s="1332"/>
      <c r="AI1543" s="1332"/>
      <c r="AJ1543" s="1332"/>
      <c r="AK1543" s="1332"/>
      <c r="AL1543" s="1332"/>
      <c r="AM1543" s="1332"/>
      <c r="AN1543" s="1332"/>
      <c r="AO1543" s="1332"/>
      <c r="AP1543" s="1332"/>
      <c r="AQ1543" s="1332"/>
      <c r="AR1543" s="1332"/>
      <c r="AS1543" s="1332"/>
      <c r="AT1543" s="1332"/>
      <c r="AU1543" s="1332"/>
      <c r="AV1543" s="1332"/>
      <c r="AW1543" s="1332"/>
      <c r="AX1543" s="1332"/>
      <c r="AY1543" s="1332"/>
      <c r="AZ1543" s="1332"/>
      <c r="BA1543" s="1332"/>
      <c r="BB1543" s="1332"/>
      <c r="BC1543" s="1332"/>
      <c r="BD1543" s="1332"/>
      <c r="BE1543" s="1332"/>
      <c r="BF1543" s="1332"/>
      <c r="BG1543" s="1332"/>
      <c r="BH1543" s="1332"/>
      <c r="BI1543" s="1332"/>
      <c r="BJ1543" s="1332"/>
      <c r="BK1543" s="1332"/>
      <c r="BL1543" s="1332"/>
      <c r="BM1543" s="1332"/>
      <c r="BN1543" s="1332"/>
      <c r="BO1543" s="1332"/>
      <c r="BP1543" s="1332"/>
      <c r="BQ1543" s="1332"/>
      <c r="BR1543" s="1332"/>
      <c r="BS1543" s="1332"/>
      <c r="BT1543" s="1332"/>
      <c r="BU1543" s="1332"/>
      <c r="BV1543" s="1332"/>
      <c r="BW1543" s="1332"/>
      <c r="BX1543" s="1332"/>
      <c r="BY1543" s="1332"/>
      <c r="BZ1543" s="1332"/>
      <c r="CA1543" s="1332"/>
      <c r="CB1543" s="1332"/>
      <c r="CC1543" s="1332"/>
      <c r="CD1543" s="1332"/>
      <c r="CE1543" s="1332"/>
      <c r="CF1543" s="1332"/>
      <c r="CG1543" s="1332"/>
      <c r="CH1543" s="1378">
        <f t="shared" si="40"/>
        <v>0</v>
      </c>
      <c r="CI1543" s="1368"/>
    </row>
    <row r="1544" spans="1:87" s="557" customFormat="1" ht="39" customHeight="1" thickBot="1">
      <c r="A1544" s="1684"/>
      <c r="B1544" s="3117" t="s">
        <v>2490</v>
      </c>
      <c r="C1544" s="3117"/>
      <c r="D1544" s="3117"/>
      <c r="E1544" s="3117"/>
      <c r="F1544" s="3117"/>
      <c r="G1544" s="3117"/>
      <c r="H1544" s="3117"/>
      <c r="I1544" s="3117"/>
      <c r="J1544" s="3117"/>
      <c r="K1544" s="3117"/>
      <c r="L1544" s="3117"/>
      <c r="M1544" s="3117"/>
      <c r="N1544" s="3117"/>
      <c r="O1544" s="3117"/>
      <c r="P1544" s="3117"/>
      <c r="Q1544" s="3117"/>
      <c r="R1544" s="3117"/>
      <c r="S1544" s="3117"/>
      <c r="T1544" s="3117"/>
      <c r="U1544" s="3117"/>
      <c r="V1544" s="3117"/>
      <c r="W1544" s="3117"/>
      <c r="X1544" s="3117"/>
      <c r="Y1544" s="3117"/>
      <c r="Z1544" s="760"/>
      <c r="AA1544" s="2388"/>
      <c r="AB1544" s="2389"/>
      <c r="AC1544" s="2390"/>
      <c r="AD1544" s="1846">
        <f>+SUM(AD1507:AD1543)</f>
        <v>17500</v>
      </c>
      <c r="AE1544" s="1340"/>
      <c r="AF1544" s="1494"/>
      <c r="AG1544" s="1332"/>
      <c r="AH1544" s="1332"/>
      <c r="AI1544" s="1332"/>
      <c r="AJ1544" s="1332"/>
      <c r="AK1544" s="1332"/>
      <c r="AL1544" s="1332"/>
      <c r="AM1544" s="1332"/>
      <c r="AN1544" s="1332"/>
      <c r="AO1544" s="1332"/>
      <c r="AP1544" s="1332"/>
      <c r="AQ1544" s="1332"/>
      <c r="AR1544" s="1332"/>
      <c r="AS1544" s="1332"/>
      <c r="AT1544" s="1332"/>
      <c r="AU1544" s="1332"/>
      <c r="AV1544" s="1332"/>
      <c r="AW1544" s="1332"/>
      <c r="AX1544" s="1332"/>
      <c r="AY1544" s="1332"/>
      <c r="AZ1544" s="1332"/>
      <c r="BA1544" s="1332"/>
      <c r="BB1544" s="1332"/>
      <c r="BC1544" s="1332"/>
      <c r="BD1544" s="1332"/>
      <c r="BE1544" s="1332"/>
      <c r="BF1544" s="1332"/>
      <c r="BG1544" s="1332"/>
      <c r="BH1544" s="1332"/>
      <c r="BI1544" s="1332"/>
      <c r="BJ1544" s="1332"/>
      <c r="BK1544" s="1332"/>
      <c r="BL1544" s="1332"/>
      <c r="BM1544" s="1332"/>
      <c r="BN1544" s="1332"/>
      <c r="BO1544" s="1332"/>
      <c r="BP1544" s="1332"/>
      <c r="BQ1544" s="1332"/>
      <c r="BR1544" s="1332"/>
      <c r="BS1544" s="1332"/>
      <c r="BT1544" s="1332"/>
      <c r="BU1544" s="1332"/>
      <c r="BV1544" s="1332"/>
      <c r="BW1544" s="1332"/>
      <c r="BX1544" s="1332"/>
      <c r="BY1544" s="1332"/>
      <c r="BZ1544" s="1332"/>
      <c r="CA1544" s="1332"/>
      <c r="CB1544" s="1332"/>
      <c r="CC1544" s="1332"/>
      <c r="CD1544" s="1332"/>
      <c r="CE1544" s="1332"/>
      <c r="CF1544" s="1332"/>
      <c r="CG1544" s="1332"/>
      <c r="CH1544" s="1378">
        <f t="shared" si="40"/>
        <v>0</v>
      </c>
      <c r="CI1544" s="1368"/>
    </row>
    <row r="1545" spans="1:87" s="557" customFormat="1" ht="69.75" customHeight="1">
      <c r="A1545" s="1701">
        <v>37</v>
      </c>
      <c r="B1545" s="2136">
        <v>2</v>
      </c>
      <c r="C1545" s="3088" t="s">
        <v>1963</v>
      </c>
      <c r="D1545" s="807" t="s">
        <v>622</v>
      </c>
      <c r="E1545" s="1649" t="s">
        <v>1964</v>
      </c>
      <c r="F1545" s="3088" t="s">
        <v>1965</v>
      </c>
      <c r="G1545" s="652" t="s">
        <v>1386</v>
      </c>
      <c r="H1545" s="2154" t="s">
        <v>1923</v>
      </c>
      <c r="I1545" s="1990">
        <v>295</v>
      </c>
      <c r="J1545" s="643">
        <v>10</v>
      </c>
      <c r="K1545" s="2162" t="s">
        <v>1966</v>
      </c>
      <c r="L1545" s="644" t="s">
        <v>1967</v>
      </c>
      <c r="M1545" s="3179" t="s">
        <v>1968</v>
      </c>
      <c r="N1545" s="138"/>
      <c r="O1545" s="139"/>
      <c r="P1545" s="168"/>
      <c r="Q1545" s="138"/>
      <c r="R1545" s="139"/>
      <c r="S1545" s="292"/>
      <c r="T1545" s="139"/>
      <c r="U1545" s="139"/>
      <c r="V1545" s="168"/>
      <c r="W1545" s="138"/>
      <c r="X1545" s="139"/>
      <c r="Y1545" s="140"/>
      <c r="Z1545" s="2160"/>
      <c r="AA1545" s="391"/>
      <c r="AB1545" s="367"/>
      <c r="AC1545" s="898"/>
      <c r="AD1545" s="2598"/>
      <c r="AE1545" s="1317"/>
      <c r="AF1545" s="1362"/>
      <c r="AG1545" s="1318"/>
      <c r="AH1545" s="1318"/>
      <c r="AI1545" s="1318"/>
      <c r="AJ1545" s="1318"/>
      <c r="AK1545" s="1318"/>
      <c r="AL1545" s="1318"/>
      <c r="AM1545" s="1318"/>
      <c r="AN1545" s="1318"/>
      <c r="AO1545" s="1318"/>
      <c r="AP1545" s="1318"/>
      <c r="AQ1545" s="1318"/>
      <c r="AR1545" s="1318"/>
      <c r="AS1545" s="1318"/>
      <c r="AT1545" s="1318"/>
      <c r="AU1545" s="1318"/>
      <c r="AV1545" s="1318"/>
      <c r="AW1545" s="1318"/>
      <c r="AX1545" s="1318"/>
      <c r="AY1545" s="1318"/>
      <c r="AZ1545" s="1318"/>
      <c r="BA1545" s="1318"/>
      <c r="BB1545" s="1318"/>
      <c r="BC1545" s="1318"/>
      <c r="BD1545" s="1318"/>
      <c r="BE1545" s="1318"/>
      <c r="BF1545" s="1318"/>
      <c r="BG1545" s="1318"/>
      <c r="BH1545" s="1318"/>
      <c r="BI1545" s="1318"/>
      <c r="BJ1545" s="1318"/>
      <c r="BK1545" s="1318"/>
      <c r="BL1545" s="1318"/>
      <c r="BM1545" s="1318"/>
      <c r="BN1545" s="1318"/>
      <c r="BO1545" s="1318"/>
      <c r="BP1545" s="1318"/>
      <c r="BQ1545" s="1318"/>
      <c r="BR1545" s="1318"/>
      <c r="BS1545" s="1318"/>
      <c r="BT1545" s="1318"/>
      <c r="BU1545" s="1318"/>
      <c r="BV1545" s="1318"/>
      <c r="BW1545" s="1318"/>
      <c r="BX1545" s="1318"/>
      <c r="BY1545" s="1318"/>
      <c r="BZ1545" s="1318"/>
      <c r="CA1545" s="1318"/>
      <c r="CB1545" s="1318"/>
      <c r="CC1545" s="1318"/>
      <c r="CD1545" s="1318"/>
      <c r="CE1545" s="1318"/>
      <c r="CF1545" s="1318"/>
      <c r="CG1545" s="1318"/>
      <c r="CH1545" s="1378">
        <f t="shared" si="40"/>
        <v>0</v>
      </c>
      <c r="CI1545" s="1368"/>
    </row>
    <row r="1546" spans="1:87" s="557" customFormat="1" ht="159" customHeight="1">
      <c r="A1546" s="1701"/>
      <c r="B1546" s="2136"/>
      <c r="C1546" s="3085"/>
      <c r="D1546" s="2185" t="s">
        <v>1969</v>
      </c>
      <c r="E1546" s="656"/>
      <c r="F1546" s="3085"/>
      <c r="G1546" s="652" t="s">
        <v>1926</v>
      </c>
      <c r="H1546" s="2155" t="s">
        <v>2564</v>
      </c>
      <c r="I1546" s="1990"/>
      <c r="J1546" s="643"/>
      <c r="K1546" s="2162" t="s">
        <v>1970</v>
      </c>
      <c r="L1546" s="644"/>
      <c r="M1546" s="3106"/>
      <c r="N1546" s="138"/>
      <c r="O1546" s="139"/>
      <c r="P1546" s="168"/>
      <c r="Q1546" s="138"/>
      <c r="R1546" s="139"/>
      <c r="S1546" s="292"/>
      <c r="T1546" s="139"/>
      <c r="U1546" s="139"/>
      <c r="V1546" s="168"/>
      <c r="W1546" s="138"/>
      <c r="X1546" s="139"/>
      <c r="Y1546" s="140"/>
      <c r="Z1546" s="2160"/>
      <c r="AA1546" s="391"/>
      <c r="AB1546" s="367"/>
      <c r="AC1546" s="898"/>
      <c r="AD1546" s="2598"/>
      <c r="AE1546" s="1317"/>
      <c r="AF1546" s="1362"/>
      <c r="AG1546" s="1318"/>
      <c r="AH1546" s="1318"/>
      <c r="AI1546" s="1318"/>
      <c r="AJ1546" s="1318"/>
      <c r="AK1546" s="1318"/>
      <c r="AL1546" s="1318"/>
      <c r="AM1546" s="1318"/>
      <c r="AN1546" s="1318"/>
      <c r="AO1546" s="1318"/>
      <c r="AP1546" s="1318"/>
      <c r="AQ1546" s="1318"/>
      <c r="AR1546" s="1318"/>
      <c r="AS1546" s="1318"/>
      <c r="AT1546" s="1318"/>
      <c r="AU1546" s="1318"/>
      <c r="AV1546" s="1318"/>
      <c r="AW1546" s="1318"/>
      <c r="AX1546" s="1318"/>
      <c r="AY1546" s="1318"/>
      <c r="AZ1546" s="1318"/>
      <c r="BA1546" s="1318"/>
      <c r="BB1546" s="1318"/>
      <c r="BC1546" s="1318"/>
      <c r="BD1546" s="1318"/>
      <c r="BE1546" s="1318"/>
      <c r="BF1546" s="1318"/>
      <c r="BG1546" s="1318"/>
      <c r="BH1546" s="1318"/>
      <c r="BI1546" s="1318"/>
      <c r="BJ1546" s="1318"/>
      <c r="BK1546" s="1318"/>
      <c r="BL1546" s="1318"/>
      <c r="BM1546" s="1318"/>
      <c r="BN1546" s="1318"/>
      <c r="BO1546" s="1318"/>
      <c r="BP1546" s="1318"/>
      <c r="BQ1546" s="1318"/>
      <c r="BR1546" s="1318"/>
      <c r="BS1546" s="1318"/>
      <c r="BT1546" s="1318"/>
      <c r="BU1546" s="1318"/>
      <c r="BV1546" s="1318"/>
      <c r="BW1546" s="1318"/>
      <c r="BX1546" s="1318"/>
      <c r="BY1546" s="1318"/>
      <c r="BZ1546" s="1318"/>
      <c r="CA1546" s="1318"/>
      <c r="CB1546" s="1318"/>
      <c r="CC1546" s="1318"/>
      <c r="CD1546" s="1318"/>
      <c r="CE1546" s="1318"/>
      <c r="CF1546" s="1318"/>
      <c r="CG1546" s="1318"/>
      <c r="CH1546" s="1378">
        <f t="shared" si="40"/>
        <v>0</v>
      </c>
      <c r="CI1546" s="1368"/>
    </row>
    <row r="1547" spans="1:87" s="386" customFormat="1" ht="86.25" customHeight="1">
      <c r="A1547" s="1701"/>
      <c r="B1547" s="2136"/>
      <c r="C1547" s="784"/>
      <c r="D1547" s="807" t="s">
        <v>631</v>
      </c>
      <c r="E1547" s="656"/>
      <c r="F1547" s="3085"/>
      <c r="G1547" s="549"/>
      <c r="H1547" s="2155"/>
      <c r="I1547" s="1990"/>
      <c r="J1547" s="643"/>
      <c r="K1547" s="2162" t="s">
        <v>1971</v>
      </c>
      <c r="L1547" s="644"/>
      <c r="M1547" s="2305"/>
      <c r="N1547" s="138"/>
      <c r="O1547" s="139"/>
      <c r="P1547" s="168"/>
      <c r="Q1547" s="138"/>
      <c r="R1547" s="139"/>
      <c r="S1547" s="292"/>
      <c r="T1547" s="139"/>
      <c r="U1547" s="139"/>
      <c r="V1547" s="168"/>
      <c r="W1547" s="138"/>
      <c r="X1547" s="139"/>
      <c r="Y1547" s="140"/>
      <c r="Z1547" s="2160"/>
      <c r="AA1547" s="391"/>
      <c r="AB1547" s="367"/>
      <c r="AC1547" s="898"/>
      <c r="AD1547" s="2598"/>
      <c r="AE1547" s="1317"/>
      <c r="AF1547" s="1362"/>
      <c r="AG1547" s="1318"/>
      <c r="AH1547" s="1318"/>
      <c r="AI1547" s="1318"/>
      <c r="AJ1547" s="1318"/>
      <c r="AK1547" s="1318"/>
      <c r="AL1547" s="1318"/>
      <c r="AM1547" s="1318"/>
      <c r="AN1547" s="1318"/>
      <c r="AO1547" s="1318"/>
      <c r="AP1547" s="1318"/>
      <c r="AQ1547" s="1318"/>
      <c r="AR1547" s="1318"/>
      <c r="AS1547" s="1318"/>
      <c r="AT1547" s="1318"/>
      <c r="AU1547" s="1318"/>
      <c r="AV1547" s="1318"/>
      <c r="AW1547" s="1318"/>
      <c r="AX1547" s="1318"/>
      <c r="AY1547" s="1318"/>
      <c r="AZ1547" s="1318"/>
      <c r="BA1547" s="1318"/>
      <c r="BB1547" s="1318"/>
      <c r="BC1547" s="1318"/>
      <c r="BD1547" s="1318"/>
      <c r="BE1547" s="1318"/>
      <c r="BF1547" s="1318"/>
      <c r="BG1547" s="1318"/>
      <c r="BH1547" s="1318"/>
      <c r="BI1547" s="1318"/>
      <c r="BJ1547" s="1318"/>
      <c r="BK1547" s="1318"/>
      <c r="BL1547" s="1318"/>
      <c r="BM1547" s="1318"/>
      <c r="BN1547" s="1318"/>
      <c r="BO1547" s="1318"/>
      <c r="BP1547" s="1318"/>
      <c r="BQ1547" s="1318"/>
      <c r="BR1547" s="1318"/>
      <c r="BS1547" s="1318"/>
      <c r="BT1547" s="1318"/>
      <c r="BU1547" s="1318"/>
      <c r="BV1547" s="1318"/>
      <c r="BW1547" s="1318"/>
      <c r="BX1547" s="1318"/>
      <c r="BY1547" s="1318"/>
      <c r="BZ1547" s="1318"/>
      <c r="CA1547" s="1318"/>
      <c r="CB1547" s="1318"/>
      <c r="CC1547" s="1318"/>
      <c r="CD1547" s="1318"/>
      <c r="CE1547" s="1318"/>
      <c r="CF1547" s="1318"/>
      <c r="CG1547" s="1318"/>
      <c r="CH1547" s="1378">
        <f t="shared" si="40"/>
        <v>0</v>
      </c>
      <c r="CI1547" s="1366"/>
    </row>
    <row r="1548" spans="1:87" s="386" customFormat="1" ht="104.25" customHeight="1">
      <c r="A1548" s="1701"/>
      <c r="B1548" s="2136"/>
      <c r="C1548" s="784"/>
      <c r="D1548" s="2185" t="s">
        <v>1972</v>
      </c>
      <c r="E1548" s="656"/>
      <c r="F1548" s="1649"/>
      <c r="G1548" s="549"/>
      <c r="H1548" s="2155"/>
      <c r="I1548" s="1990"/>
      <c r="J1548" s="643"/>
      <c r="K1548" s="2162" t="s">
        <v>1973</v>
      </c>
      <c r="L1548" s="644"/>
      <c r="M1548" s="2305"/>
      <c r="N1548" s="138"/>
      <c r="O1548" s="139"/>
      <c r="P1548" s="168"/>
      <c r="Q1548" s="138"/>
      <c r="R1548" s="139"/>
      <c r="S1548" s="292"/>
      <c r="T1548" s="138"/>
      <c r="U1548" s="139"/>
      <c r="V1548" s="168"/>
      <c r="W1548" s="138"/>
      <c r="X1548" s="139"/>
      <c r="Y1548" s="140"/>
      <c r="Z1548" s="2160"/>
      <c r="AA1548" s="391"/>
      <c r="AB1548" s="367"/>
      <c r="AC1548" s="898"/>
      <c r="AD1548" s="2598"/>
      <c r="AE1548" s="1317"/>
      <c r="AF1548" s="1362"/>
      <c r="AG1548" s="1318"/>
      <c r="AH1548" s="1318"/>
      <c r="AI1548" s="1318"/>
      <c r="AJ1548" s="1318"/>
      <c r="AK1548" s="1318"/>
      <c r="AL1548" s="1318"/>
      <c r="AM1548" s="1318"/>
      <c r="AN1548" s="1318"/>
      <c r="AO1548" s="1318"/>
      <c r="AP1548" s="1318"/>
      <c r="AQ1548" s="1318"/>
      <c r="AR1548" s="1318"/>
      <c r="AS1548" s="1318"/>
      <c r="AT1548" s="1318"/>
      <c r="AU1548" s="1318"/>
      <c r="AV1548" s="1318"/>
      <c r="AW1548" s="1318"/>
      <c r="AX1548" s="1318"/>
      <c r="AY1548" s="1318"/>
      <c r="AZ1548" s="1318"/>
      <c r="BA1548" s="1318"/>
      <c r="BB1548" s="1318"/>
      <c r="BC1548" s="1318"/>
      <c r="BD1548" s="1318"/>
      <c r="BE1548" s="1318"/>
      <c r="BF1548" s="1318"/>
      <c r="BG1548" s="1318"/>
      <c r="BH1548" s="1318"/>
      <c r="BI1548" s="1318"/>
      <c r="BJ1548" s="1318"/>
      <c r="BK1548" s="1318"/>
      <c r="BL1548" s="1318"/>
      <c r="BM1548" s="1318"/>
      <c r="BN1548" s="1318"/>
      <c r="BO1548" s="1318"/>
      <c r="BP1548" s="1318"/>
      <c r="BQ1548" s="1318"/>
      <c r="BR1548" s="1318"/>
      <c r="BS1548" s="1318"/>
      <c r="BT1548" s="1318"/>
      <c r="BU1548" s="1318"/>
      <c r="BV1548" s="1318"/>
      <c r="BW1548" s="1318"/>
      <c r="BX1548" s="1318"/>
      <c r="BY1548" s="1318"/>
      <c r="BZ1548" s="1318"/>
      <c r="CA1548" s="1318"/>
      <c r="CB1548" s="1318"/>
      <c r="CC1548" s="1318"/>
      <c r="CD1548" s="1318"/>
      <c r="CE1548" s="1318"/>
      <c r="CF1548" s="1318"/>
      <c r="CG1548" s="1318"/>
      <c r="CH1548" s="1378">
        <f t="shared" si="40"/>
        <v>0</v>
      </c>
      <c r="CI1548" s="1366"/>
    </row>
    <row r="1549" spans="1:87" s="386" customFormat="1" ht="36.75" customHeight="1">
      <c r="A1549" s="1701"/>
      <c r="B1549" s="2136"/>
      <c r="C1549" s="784"/>
      <c r="D1549" s="3085" t="s">
        <v>1974</v>
      </c>
      <c r="E1549" s="656"/>
      <c r="F1549" s="1649"/>
      <c r="G1549" s="549"/>
      <c r="H1549" s="2155"/>
      <c r="I1549" s="1990"/>
      <c r="J1549" s="2171"/>
      <c r="K1549" s="1650"/>
      <c r="L1549" s="2174"/>
      <c r="M1549" s="141"/>
      <c r="N1549" s="142"/>
      <c r="O1549" s="143"/>
      <c r="P1549" s="146"/>
      <c r="Q1549" s="142"/>
      <c r="R1549" s="143"/>
      <c r="S1549" s="144"/>
      <c r="T1549" s="145"/>
      <c r="U1549" s="143"/>
      <c r="V1549" s="146"/>
      <c r="W1549" s="142"/>
      <c r="X1549" s="143"/>
      <c r="Y1549" s="144"/>
      <c r="Z1549" s="2193"/>
      <c r="AA1549" s="269"/>
      <c r="AB1549" s="401"/>
      <c r="AC1549" s="1662"/>
      <c r="AD1549" s="2599"/>
      <c r="AE1549" s="1317"/>
      <c r="AF1549" s="1362"/>
      <c r="AG1549" s="1318"/>
      <c r="AH1549" s="1318"/>
      <c r="AI1549" s="1318"/>
      <c r="AJ1549" s="1318"/>
      <c r="AK1549" s="1318"/>
      <c r="AL1549" s="1318"/>
      <c r="AM1549" s="1318"/>
      <c r="AN1549" s="1318"/>
      <c r="AO1549" s="1318"/>
      <c r="AP1549" s="1318"/>
      <c r="AQ1549" s="1318"/>
      <c r="AR1549" s="1318"/>
      <c r="AS1549" s="1318"/>
      <c r="AT1549" s="1318"/>
      <c r="AU1549" s="1318"/>
      <c r="AV1549" s="1318"/>
      <c r="AW1549" s="1318"/>
      <c r="AX1549" s="1318"/>
      <c r="AY1549" s="1318"/>
      <c r="AZ1549" s="1318"/>
      <c r="BA1549" s="1318"/>
      <c r="BB1549" s="1318"/>
      <c r="BC1549" s="1318"/>
      <c r="BD1549" s="1318"/>
      <c r="BE1549" s="1318"/>
      <c r="BF1549" s="1318"/>
      <c r="BG1549" s="1318"/>
      <c r="BH1549" s="1318"/>
      <c r="BI1549" s="1318"/>
      <c r="BJ1549" s="1318"/>
      <c r="BK1549" s="1318"/>
      <c r="BL1549" s="1318"/>
      <c r="BM1549" s="1318"/>
      <c r="BN1549" s="1318"/>
      <c r="BO1549" s="1318"/>
      <c r="BP1549" s="1318"/>
      <c r="BQ1549" s="1318"/>
      <c r="BR1549" s="1318"/>
      <c r="BS1549" s="1318"/>
      <c r="BT1549" s="1318"/>
      <c r="BU1549" s="1318"/>
      <c r="BV1549" s="1318"/>
      <c r="BW1549" s="1318"/>
      <c r="BX1549" s="1318"/>
      <c r="BY1549" s="1318"/>
      <c r="BZ1549" s="1318"/>
      <c r="CA1549" s="1318"/>
      <c r="CB1549" s="1318"/>
      <c r="CC1549" s="1318"/>
      <c r="CD1549" s="1318"/>
      <c r="CE1549" s="1318"/>
      <c r="CF1549" s="1318"/>
      <c r="CG1549" s="1318"/>
      <c r="CH1549" s="1378">
        <f t="shared" si="40"/>
        <v>0</v>
      </c>
      <c r="CI1549" s="1366"/>
    </row>
    <row r="1550" spans="1:87" s="386" customFormat="1" ht="71.25" customHeight="1">
      <c r="A1550" s="1701"/>
      <c r="B1550" s="2136"/>
      <c r="C1550" s="784"/>
      <c r="D1550" s="3085"/>
      <c r="E1550" s="656"/>
      <c r="F1550" s="1649"/>
      <c r="G1550" s="549"/>
      <c r="H1550" s="2155"/>
      <c r="I1550" s="1623">
        <v>296</v>
      </c>
      <c r="J1550" s="643">
        <v>11</v>
      </c>
      <c r="K1550" s="3103" t="s">
        <v>1975</v>
      </c>
      <c r="L1550" s="3123" t="s">
        <v>1976</v>
      </c>
      <c r="M1550" s="2305" t="s">
        <v>1977</v>
      </c>
      <c r="N1550" s="138"/>
      <c r="O1550" s="139"/>
      <c r="P1550" s="168"/>
      <c r="Q1550" s="138"/>
      <c r="R1550" s="139"/>
      <c r="S1550" s="140"/>
      <c r="T1550" s="183"/>
      <c r="U1550" s="291"/>
      <c r="V1550" s="168"/>
      <c r="W1550" s="138"/>
      <c r="X1550" s="139"/>
      <c r="Y1550" s="140"/>
      <c r="Z1550" s="2160"/>
      <c r="AA1550" s="265"/>
      <c r="AB1550" s="367"/>
      <c r="AC1550" s="898"/>
      <c r="AD1550" s="2598"/>
      <c r="AE1550" s="1317"/>
      <c r="AF1550" s="1362"/>
      <c r="AG1550" s="1318"/>
      <c r="AH1550" s="1318"/>
      <c r="AI1550" s="1318"/>
      <c r="AJ1550" s="1318"/>
      <c r="AK1550" s="1318"/>
      <c r="AL1550" s="1318"/>
      <c r="AM1550" s="1318"/>
      <c r="AN1550" s="1318"/>
      <c r="AO1550" s="1318"/>
      <c r="AP1550" s="1318"/>
      <c r="AQ1550" s="1318"/>
      <c r="AR1550" s="1318"/>
      <c r="AS1550" s="1318"/>
      <c r="AT1550" s="1318"/>
      <c r="AU1550" s="1318"/>
      <c r="AV1550" s="1318"/>
      <c r="AW1550" s="1318"/>
      <c r="AX1550" s="1318"/>
      <c r="AY1550" s="1318"/>
      <c r="AZ1550" s="1318"/>
      <c r="BA1550" s="1318"/>
      <c r="BB1550" s="1318"/>
      <c r="BC1550" s="1318"/>
      <c r="BD1550" s="1318"/>
      <c r="BE1550" s="1318"/>
      <c r="BF1550" s="1318"/>
      <c r="BG1550" s="1318"/>
      <c r="BH1550" s="1318"/>
      <c r="BI1550" s="1318"/>
      <c r="BJ1550" s="1318"/>
      <c r="BK1550" s="1318"/>
      <c r="BL1550" s="1318"/>
      <c r="BM1550" s="1318"/>
      <c r="BN1550" s="1318"/>
      <c r="BO1550" s="1318"/>
      <c r="BP1550" s="1318"/>
      <c r="BQ1550" s="1318"/>
      <c r="BR1550" s="1318"/>
      <c r="BS1550" s="1318"/>
      <c r="BT1550" s="1318"/>
      <c r="BU1550" s="1318"/>
      <c r="BV1550" s="1318"/>
      <c r="BW1550" s="1318"/>
      <c r="BX1550" s="1318"/>
      <c r="BY1550" s="1318"/>
      <c r="BZ1550" s="1318"/>
      <c r="CA1550" s="1318"/>
      <c r="CB1550" s="1318"/>
      <c r="CC1550" s="1318"/>
      <c r="CD1550" s="1318"/>
      <c r="CE1550" s="1318"/>
      <c r="CF1550" s="1318"/>
      <c r="CG1550" s="1318"/>
      <c r="CH1550" s="1378">
        <f t="shared" si="40"/>
        <v>0</v>
      </c>
      <c r="CI1550" s="1366"/>
    </row>
    <row r="1551" spans="1:87" s="386" customFormat="1" ht="36.75" customHeight="1">
      <c r="A1551" s="1701"/>
      <c r="B1551" s="2136"/>
      <c r="C1551" s="784"/>
      <c r="D1551" s="3085" t="s">
        <v>1978</v>
      </c>
      <c r="E1551" s="656"/>
      <c r="F1551" s="1649"/>
      <c r="G1551" s="549"/>
      <c r="H1551" s="2155"/>
      <c r="I1551" s="1609"/>
      <c r="J1551" s="643"/>
      <c r="K1551" s="3104"/>
      <c r="L1551" s="3105"/>
      <c r="M1551" s="2305"/>
      <c r="N1551" s="138"/>
      <c r="O1551" s="139"/>
      <c r="P1551" s="168"/>
      <c r="Q1551" s="138"/>
      <c r="R1551" s="139"/>
      <c r="S1551" s="140"/>
      <c r="T1551" s="183"/>
      <c r="U1551" s="291"/>
      <c r="V1551" s="168"/>
      <c r="W1551" s="138"/>
      <c r="X1551" s="139"/>
      <c r="Y1551" s="140"/>
      <c r="Z1551" s="2160"/>
      <c r="AA1551" s="265"/>
      <c r="AB1551" s="367"/>
      <c r="AC1551" s="898"/>
      <c r="AD1551" s="2598"/>
      <c r="AE1551" s="1317"/>
      <c r="AF1551" s="1362"/>
      <c r="AG1551" s="1318"/>
      <c r="AH1551" s="1318"/>
      <c r="AI1551" s="1318"/>
      <c r="AJ1551" s="1318"/>
      <c r="AK1551" s="1318"/>
      <c r="AL1551" s="1318"/>
      <c r="AM1551" s="1318"/>
      <c r="AN1551" s="1318"/>
      <c r="AO1551" s="1318"/>
      <c r="AP1551" s="1318"/>
      <c r="AQ1551" s="1318"/>
      <c r="AR1551" s="1318"/>
      <c r="AS1551" s="1318"/>
      <c r="AT1551" s="1318"/>
      <c r="AU1551" s="1318"/>
      <c r="AV1551" s="1318"/>
      <c r="AW1551" s="1318"/>
      <c r="AX1551" s="1318"/>
      <c r="AY1551" s="1318"/>
      <c r="AZ1551" s="1318"/>
      <c r="BA1551" s="1318"/>
      <c r="BB1551" s="1318"/>
      <c r="BC1551" s="1318"/>
      <c r="BD1551" s="1318"/>
      <c r="BE1551" s="1318"/>
      <c r="BF1551" s="1318"/>
      <c r="BG1551" s="1318"/>
      <c r="BH1551" s="1318"/>
      <c r="BI1551" s="1318"/>
      <c r="BJ1551" s="1318"/>
      <c r="BK1551" s="1318"/>
      <c r="BL1551" s="1318"/>
      <c r="BM1551" s="1318"/>
      <c r="BN1551" s="1318"/>
      <c r="BO1551" s="1318"/>
      <c r="BP1551" s="1318"/>
      <c r="BQ1551" s="1318"/>
      <c r="BR1551" s="1318"/>
      <c r="BS1551" s="1318"/>
      <c r="BT1551" s="1318"/>
      <c r="BU1551" s="1318"/>
      <c r="BV1551" s="1318"/>
      <c r="BW1551" s="1318"/>
      <c r="BX1551" s="1318"/>
      <c r="BY1551" s="1318"/>
      <c r="BZ1551" s="1318"/>
      <c r="CA1551" s="1318"/>
      <c r="CB1551" s="1318"/>
      <c r="CC1551" s="1318"/>
      <c r="CD1551" s="1318"/>
      <c r="CE1551" s="1318"/>
      <c r="CF1551" s="1318"/>
      <c r="CG1551" s="1318"/>
      <c r="CH1551" s="1378">
        <f t="shared" si="40"/>
        <v>0</v>
      </c>
      <c r="CI1551" s="1366"/>
    </row>
    <row r="1552" spans="1:87" s="386" customFormat="1" ht="36.75" customHeight="1">
      <c r="A1552" s="1701"/>
      <c r="B1552" s="2136"/>
      <c r="C1552" s="784"/>
      <c r="D1552" s="3085"/>
      <c r="E1552" s="656"/>
      <c r="F1552" s="1649"/>
      <c r="G1552" s="549"/>
      <c r="H1552" s="2155"/>
      <c r="I1552" s="1609"/>
      <c r="J1552" s="643"/>
      <c r="K1552" s="3104"/>
      <c r="L1552" s="3105"/>
      <c r="M1552" s="2305"/>
      <c r="N1552" s="138"/>
      <c r="O1552" s="139"/>
      <c r="P1552" s="168"/>
      <c r="Q1552" s="138"/>
      <c r="R1552" s="139"/>
      <c r="S1552" s="140"/>
      <c r="T1552" s="183"/>
      <c r="U1552" s="291"/>
      <c r="V1552" s="168"/>
      <c r="W1552" s="138"/>
      <c r="X1552" s="139"/>
      <c r="Y1552" s="140"/>
      <c r="Z1552" s="2160"/>
      <c r="AA1552" s="265"/>
      <c r="AB1552" s="367"/>
      <c r="AC1552" s="898"/>
      <c r="AD1552" s="2598"/>
      <c r="AE1552" s="1317"/>
      <c r="AF1552" s="1362"/>
      <c r="AG1552" s="1318"/>
      <c r="AH1552" s="1318"/>
      <c r="AI1552" s="1318"/>
      <c r="AJ1552" s="1318"/>
      <c r="AK1552" s="1318"/>
      <c r="AL1552" s="1318"/>
      <c r="AM1552" s="1318"/>
      <c r="AN1552" s="1318"/>
      <c r="AO1552" s="1318"/>
      <c r="AP1552" s="1318"/>
      <c r="AQ1552" s="1318"/>
      <c r="AR1552" s="1318"/>
      <c r="AS1552" s="1318"/>
      <c r="AT1552" s="1318"/>
      <c r="AU1552" s="1318"/>
      <c r="AV1552" s="1318"/>
      <c r="AW1552" s="1318"/>
      <c r="AX1552" s="1318"/>
      <c r="AY1552" s="1318"/>
      <c r="AZ1552" s="1318"/>
      <c r="BA1552" s="1318"/>
      <c r="BB1552" s="1318"/>
      <c r="BC1552" s="1318"/>
      <c r="BD1552" s="1318"/>
      <c r="BE1552" s="1318"/>
      <c r="BF1552" s="1318"/>
      <c r="BG1552" s="1318"/>
      <c r="BH1552" s="1318"/>
      <c r="BI1552" s="1318"/>
      <c r="BJ1552" s="1318"/>
      <c r="BK1552" s="1318"/>
      <c r="BL1552" s="1318"/>
      <c r="BM1552" s="1318"/>
      <c r="BN1552" s="1318"/>
      <c r="BO1552" s="1318"/>
      <c r="BP1552" s="1318"/>
      <c r="BQ1552" s="1318"/>
      <c r="BR1552" s="1318"/>
      <c r="BS1552" s="1318"/>
      <c r="BT1552" s="1318"/>
      <c r="BU1552" s="1318"/>
      <c r="BV1552" s="1318"/>
      <c r="BW1552" s="1318"/>
      <c r="BX1552" s="1318"/>
      <c r="BY1552" s="1318"/>
      <c r="BZ1552" s="1318"/>
      <c r="CA1552" s="1318"/>
      <c r="CB1552" s="1318"/>
      <c r="CC1552" s="1318"/>
      <c r="CD1552" s="1318"/>
      <c r="CE1552" s="1318"/>
      <c r="CF1552" s="1318"/>
      <c r="CG1552" s="1318"/>
      <c r="CH1552" s="1378">
        <f t="shared" si="40"/>
        <v>0</v>
      </c>
      <c r="CI1552" s="1366"/>
    </row>
    <row r="1553" spans="1:87" s="386" customFormat="1" ht="48.75" customHeight="1">
      <c r="A1553" s="1701"/>
      <c r="B1553" s="2136"/>
      <c r="C1553" s="784"/>
      <c r="D1553" s="3085"/>
      <c r="E1553" s="656"/>
      <c r="F1553" s="1649"/>
      <c r="G1553" s="549"/>
      <c r="H1553" s="2155"/>
      <c r="I1553" s="1624"/>
      <c r="J1553" s="2171"/>
      <c r="K1553" s="3162"/>
      <c r="L1553" s="141"/>
      <c r="M1553" s="141"/>
      <c r="N1553" s="142"/>
      <c r="O1553" s="143"/>
      <c r="P1553" s="146"/>
      <c r="Q1553" s="142"/>
      <c r="R1553" s="143"/>
      <c r="S1553" s="144"/>
      <c r="T1553" s="145"/>
      <c r="U1553" s="143"/>
      <c r="V1553" s="146"/>
      <c r="W1553" s="142"/>
      <c r="X1553" s="143"/>
      <c r="Y1553" s="144"/>
      <c r="Z1553" s="2193"/>
      <c r="AA1553" s="269"/>
      <c r="AB1553" s="401"/>
      <c r="AC1553" s="1662"/>
      <c r="AD1553" s="2599"/>
      <c r="AE1553" s="1317"/>
      <c r="AF1553" s="1362"/>
      <c r="AG1553" s="1318"/>
      <c r="AH1553" s="1318"/>
      <c r="AI1553" s="1318"/>
      <c r="AJ1553" s="1318"/>
      <c r="AK1553" s="1318"/>
      <c r="AL1553" s="1318"/>
      <c r="AM1553" s="1318"/>
      <c r="AN1553" s="1318"/>
      <c r="AO1553" s="1318"/>
      <c r="AP1553" s="1318"/>
      <c r="AQ1553" s="1318"/>
      <c r="AR1553" s="1318"/>
      <c r="AS1553" s="1318"/>
      <c r="AT1553" s="1318"/>
      <c r="AU1553" s="1318"/>
      <c r="AV1553" s="1318"/>
      <c r="AW1553" s="1318"/>
      <c r="AX1553" s="1318"/>
      <c r="AY1553" s="1318"/>
      <c r="AZ1553" s="1318"/>
      <c r="BA1553" s="1318"/>
      <c r="BB1553" s="1318"/>
      <c r="BC1553" s="1318"/>
      <c r="BD1553" s="1318"/>
      <c r="BE1553" s="1318"/>
      <c r="BF1553" s="1318"/>
      <c r="BG1553" s="1318"/>
      <c r="BH1553" s="1318"/>
      <c r="BI1553" s="1318"/>
      <c r="BJ1553" s="1318"/>
      <c r="BK1553" s="1318"/>
      <c r="BL1553" s="1318"/>
      <c r="BM1553" s="1318"/>
      <c r="BN1553" s="1318"/>
      <c r="BO1553" s="1318"/>
      <c r="BP1553" s="1318"/>
      <c r="BQ1553" s="1318"/>
      <c r="BR1553" s="1318"/>
      <c r="BS1553" s="1318"/>
      <c r="BT1553" s="1318"/>
      <c r="BU1553" s="1318"/>
      <c r="BV1553" s="1318"/>
      <c r="BW1553" s="1318"/>
      <c r="BX1553" s="1318"/>
      <c r="BY1553" s="1318"/>
      <c r="BZ1553" s="1318"/>
      <c r="CA1553" s="1318"/>
      <c r="CB1553" s="1318"/>
      <c r="CC1553" s="1318"/>
      <c r="CD1553" s="1318"/>
      <c r="CE1553" s="1318"/>
      <c r="CF1553" s="1318"/>
      <c r="CG1553" s="1318"/>
      <c r="CH1553" s="1378">
        <f t="shared" si="40"/>
        <v>0</v>
      </c>
      <c r="CI1553" s="1366"/>
    </row>
    <row r="1554" spans="1:87" s="386" customFormat="1" ht="69.75" customHeight="1">
      <c r="A1554" s="1701"/>
      <c r="B1554" s="2136"/>
      <c r="C1554" s="784"/>
      <c r="D1554" s="2185"/>
      <c r="E1554" s="656"/>
      <c r="F1554" s="1649"/>
      <c r="G1554" s="549"/>
      <c r="H1554" s="2155"/>
      <c r="I1554" s="1990">
        <v>297</v>
      </c>
      <c r="J1554" s="643">
        <v>12</v>
      </c>
      <c r="K1554" s="3444" t="s">
        <v>1979</v>
      </c>
      <c r="L1554" s="2305" t="s">
        <v>667</v>
      </c>
      <c r="M1554" s="2305" t="s">
        <v>1980</v>
      </c>
      <c r="N1554" s="138"/>
      <c r="O1554" s="139"/>
      <c r="P1554" s="168"/>
      <c r="Q1554" s="138"/>
      <c r="R1554" s="139"/>
      <c r="S1554" s="140"/>
      <c r="T1554" s="183"/>
      <c r="U1554" s="139"/>
      <c r="V1554" s="293"/>
      <c r="W1554" s="138"/>
      <c r="X1554" s="139"/>
      <c r="Y1554" s="140"/>
      <c r="Z1554" s="3119" t="s">
        <v>1945</v>
      </c>
      <c r="AA1554" s="268">
        <v>311</v>
      </c>
      <c r="AB1554" s="2210">
        <v>3111</v>
      </c>
      <c r="AC1554" s="485" t="s">
        <v>124</v>
      </c>
      <c r="AD1554" s="1843">
        <f>50*350</f>
        <v>17500</v>
      </c>
      <c r="AE1554" s="1317"/>
      <c r="AF1554" s="1362"/>
      <c r="AG1554" s="1318"/>
      <c r="AH1554" s="1318"/>
      <c r="AI1554" s="1318"/>
      <c r="AJ1554" s="1318"/>
      <c r="AK1554" s="1318"/>
      <c r="AL1554" s="1318"/>
      <c r="AM1554" s="1318"/>
      <c r="AN1554" s="1318"/>
      <c r="AO1554" s="1318"/>
      <c r="AP1554" s="1328"/>
      <c r="AQ1554" s="1318"/>
      <c r="AR1554" s="1318"/>
      <c r="AS1554" s="1318"/>
      <c r="AT1554" s="1318"/>
      <c r="AU1554" s="1318"/>
      <c r="AV1554" s="1318"/>
      <c r="AW1554" s="1318"/>
      <c r="AX1554" s="1318"/>
      <c r="AY1554" s="1318"/>
      <c r="AZ1554" s="1318"/>
      <c r="BA1554" s="1328">
        <f>+AD1554</f>
        <v>17500</v>
      </c>
      <c r="BB1554" s="1318"/>
      <c r="BC1554" s="1318"/>
      <c r="BD1554" s="1318"/>
      <c r="BE1554" s="1318"/>
      <c r="BF1554" s="1318"/>
      <c r="BG1554" s="1318"/>
      <c r="BH1554" s="1318"/>
      <c r="BI1554" s="1318"/>
      <c r="BJ1554" s="1318"/>
      <c r="BK1554" s="1318"/>
      <c r="BL1554" s="1318"/>
      <c r="BM1554" s="1318"/>
      <c r="BN1554" s="1318"/>
      <c r="BO1554" s="1318"/>
      <c r="BP1554" s="1318"/>
      <c r="BQ1554" s="1318"/>
      <c r="BR1554" s="1318"/>
      <c r="BS1554" s="1318"/>
      <c r="BT1554" s="1318"/>
      <c r="BU1554" s="1318"/>
      <c r="BV1554" s="1318"/>
      <c r="BW1554" s="1318"/>
      <c r="BX1554" s="1318"/>
      <c r="BY1554" s="1318"/>
      <c r="BZ1554" s="1318"/>
      <c r="CA1554" s="1318"/>
      <c r="CB1554" s="1318"/>
      <c r="CC1554" s="1318"/>
      <c r="CD1554" s="1318"/>
      <c r="CE1554" s="1318"/>
      <c r="CF1554" s="1318"/>
      <c r="CG1554" s="1318"/>
      <c r="CH1554" s="1378">
        <f t="shared" si="40"/>
        <v>17500</v>
      </c>
      <c r="CI1554" s="1366"/>
    </row>
    <row r="1555" spans="1:87" s="386" customFormat="1" ht="77.25" customHeight="1">
      <c r="A1555" s="1701"/>
      <c r="B1555" s="2136"/>
      <c r="C1555" s="784"/>
      <c r="D1555" s="2185"/>
      <c r="E1555" s="656"/>
      <c r="F1555" s="1649"/>
      <c r="G1555" s="549"/>
      <c r="H1555" s="2155"/>
      <c r="I1555" s="1990"/>
      <c r="J1555" s="643"/>
      <c r="K1555" s="3444"/>
      <c r="L1555" s="2153"/>
      <c r="M1555" s="2305"/>
      <c r="N1555" s="138"/>
      <c r="O1555" s="139"/>
      <c r="P1555" s="168"/>
      <c r="Q1555" s="138"/>
      <c r="R1555" s="139"/>
      <c r="S1555" s="140"/>
      <c r="T1555" s="183"/>
      <c r="U1555" s="139"/>
      <c r="V1555" s="293"/>
      <c r="W1555" s="138"/>
      <c r="X1555" s="139"/>
      <c r="Y1555" s="140"/>
      <c r="Z1555" s="3119"/>
      <c r="AA1555" s="268"/>
      <c r="AB1555" s="2210"/>
      <c r="AC1555" s="485"/>
      <c r="AD1555" s="1843"/>
      <c r="AE1555" s="1317"/>
      <c r="AF1555" s="1362"/>
      <c r="AG1555" s="1318"/>
      <c r="AH1555" s="1318"/>
      <c r="AI1555" s="1318"/>
      <c r="AJ1555" s="1318"/>
      <c r="AK1555" s="1318"/>
      <c r="AL1555" s="1318"/>
      <c r="AM1555" s="1318"/>
      <c r="AN1555" s="1318"/>
      <c r="AO1555" s="1318"/>
      <c r="AP1555" s="1318"/>
      <c r="AQ1555" s="1318"/>
      <c r="AR1555" s="1318"/>
      <c r="AS1555" s="1318"/>
      <c r="AT1555" s="1318"/>
      <c r="AU1555" s="1318"/>
      <c r="AV1555" s="1318"/>
      <c r="AW1555" s="1318"/>
      <c r="AX1555" s="1318"/>
      <c r="AY1555" s="1318"/>
      <c r="AZ1555" s="1318"/>
      <c r="BA1555" s="1318"/>
      <c r="BB1555" s="1318"/>
      <c r="BC1555" s="1318"/>
      <c r="BD1555" s="1318"/>
      <c r="BE1555" s="1318"/>
      <c r="BF1555" s="1318"/>
      <c r="BG1555" s="1318"/>
      <c r="BH1555" s="1318"/>
      <c r="BI1555" s="1318"/>
      <c r="BJ1555" s="1318"/>
      <c r="BK1555" s="1318"/>
      <c r="BL1555" s="1318"/>
      <c r="BM1555" s="1318"/>
      <c r="BN1555" s="1318"/>
      <c r="BO1555" s="1318"/>
      <c r="BP1555" s="1318"/>
      <c r="BQ1555" s="1318"/>
      <c r="BR1555" s="1318"/>
      <c r="BS1555" s="1318"/>
      <c r="BT1555" s="1318"/>
      <c r="BU1555" s="1318"/>
      <c r="BV1555" s="1318"/>
      <c r="BW1555" s="1318"/>
      <c r="BX1555" s="1318"/>
      <c r="BY1555" s="1318"/>
      <c r="BZ1555" s="1318"/>
      <c r="CA1555" s="1318"/>
      <c r="CB1555" s="1318"/>
      <c r="CC1555" s="1318"/>
      <c r="CD1555" s="1318"/>
      <c r="CE1555" s="1318"/>
      <c r="CF1555" s="1318"/>
      <c r="CG1555" s="1318"/>
      <c r="CH1555" s="1378">
        <f t="shared" si="40"/>
        <v>0</v>
      </c>
      <c r="CI1555" s="1366"/>
    </row>
    <row r="1556" spans="1:87" s="386" customFormat="1" ht="24.95" customHeight="1">
      <c r="A1556" s="1701"/>
      <c r="B1556" s="2136"/>
      <c r="C1556" s="784"/>
      <c r="D1556" s="2185"/>
      <c r="E1556" s="656"/>
      <c r="F1556" s="1649"/>
      <c r="G1556" s="549"/>
      <c r="H1556" s="2155"/>
      <c r="I1556" s="1990"/>
      <c r="J1556" s="2171"/>
      <c r="K1556" s="1650"/>
      <c r="L1556" s="2174"/>
      <c r="M1556" s="141"/>
      <c r="N1556" s="142"/>
      <c r="O1556" s="143"/>
      <c r="P1556" s="146"/>
      <c r="Q1556" s="142"/>
      <c r="R1556" s="143"/>
      <c r="S1556" s="144"/>
      <c r="T1556" s="145"/>
      <c r="U1556" s="143"/>
      <c r="V1556" s="297"/>
      <c r="W1556" s="142"/>
      <c r="X1556" s="143"/>
      <c r="Y1556" s="144"/>
      <c r="Z1556" s="3120"/>
      <c r="AA1556" s="900"/>
      <c r="AB1556" s="901"/>
      <c r="AC1556" s="1770"/>
      <c r="AD1556" s="1844"/>
      <c r="AE1556" s="1317"/>
      <c r="AF1556" s="1362"/>
      <c r="AG1556" s="1318"/>
      <c r="AH1556" s="1318"/>
      <c r="AI1556" s="1318"/>
      <c r="AJ1556" s="1318"/>
      <c r="AK1556" s="1318"/>
      <c r="AL1556" s="1318"/>
      <c r="AM1556" s="1318"/>
      <c r="AN1556" s="1318"/>
      <c r="AO1556" s="1318"/>
      <c r="AP1556" s="1318"/>
      <c r="AQ1556" s="1318"/>
      <c r="AR1556" s="1318"/>
      <c r="AS1556" s="1318"/>
      <c r="AT1556" s="1318"/>
      <c r="AU1556" s="1318"/>
      <c r="AV1556" s="1318"/>
      <c r="AW1556" s="1318"/>
      <c r="AX1556" s="1318"/>
      <c r="AY1556" s="1318"/>
      <c r="AZ1556" s="1318"/>
      <c r="BA1556" s="1318"/>
      <c r="BB1556" s="1318"/>
      <c r="BC1556" s="1318"/>
      <c r="BD1556" s="1318"/>
      <c r="BE1556" s="1318"/>
      <c r="BF1556" s="1318"/>
      <c r="BG1556" s="1318"/>
      <c r="BH1556" s="1318"/>
      <c r="BI1556" s="1318"/>
      <c r="BJ1556" s="1318"/>
      <c r="BK1556" s="1318"/>
      <c r="BL1556" s="1318"/>
      <c r="BM1556" s="1318"/>
      <c r="BN1556" s="1318"/>
      <c r="BO1556" s="1318"/>
      <c r="BP1556" s="1318"/>
      <c r="BQ1556" s="1318"/>
      <c r="BR1556" s="1318"/>
      <c r="BS1556" s="1318"/>
      <c r="BT1556" s="1318"/>
      <c r="BU1556" s="1318"/>
      <c r="BV1556" s="1318"/>
      <c r="BW1556" s="1318"/>
      <c r="BX1556" s="1318"/>
      <c r="BY1556" s="1318"/>
      <c r="BZ1556" s="1318"/>
      <c r="CA1556" s="1318"/>
      <c r="CB1556" s="1318"/>
      <c r="CC1556" s="1318"/>
      <c r="CD1556" s="1318"/>
      <c r="CE1556" s="1318"/>
      <c r="CF1556" s="1318"/>
      <c r="CG1556" s="1318"/>
      <c r="CH1556" s="1378">
        <f t="shared" si="40"/>
        <v>0</v>
      </c>
      <c r="CI1556" s="1366"/>
    </row>
    <row r="1557" spans="1:87" s="386" customFormat="1" ht="105" customHeight="1">
      <c r="A1557" s="1701"/>
      <c r="B1557" s="2136"/>
      <c r="C1557" s="784"/>
      <c r="D1557" s="2185"/>
      <c r="E1557" s="656"/>
      <c r="F1557" s="1649"/>
      <c r="G1557" s="549"/>
      <c r="H1557" s="2155"/>
      <c r="I1557" s="1623">
        <v>298</v>
      </c>
      <c r="J1557" s="643">
        <v>13</v>
      </c>
      <c r="K1557" s="2145" t="s">
        <v>1981</v>
      </c>
      <c r="L1557" s="3217" t="s">
        <v>1982</v>
      </c>
      <c r="M1557" s="2305" t="s">
        <v>1806</v>
      </c>
      <c r="N1557" s="138"/>
      <c r="O1557" s="139"/>
      <c r="P1557" s="168"/>
      <c r="Q1557" s="138"/>
      <c r="R1557" s="139"/>
      <c r="S1557" s="140"/>
      <c r="T1557" s="183"/>
      <c r="U1557" s="139"/>
      <c r="V1557" s="168"/>
      <c r="W1557" s="290"/>
      <c r="X1557" s="291"/>
      <c r="Y1557" s="140"/>
      <c r="Z1557" s="2160"/>
      <c r="AA1557" s="391"/>
      <c r="AB1557" s="367"/>
      <c r="AC1557" s="898"/>
      <c r="AD1557" s="2598"/>
      <c r="AE1557" s="1317"/>
      <c r="AF1557" s="1362"/>
      <c r="AG1557" s="1318"/>
      <c r="AH1557" s="1318"/>
      <c r="AI1557" s="1318"/>
      <c r="AJ1557" s="1318"/>
      <c r="AK1557" s="1318"/>
      <c r="AL1557" s="1318"/>
      <c r="AM1557" s="1318"/>
      <c r="AN1557" s="1318"/>
      <c r="AO1557" s="1318"/>
      <c r="AP1557" s="1318"/>
      <c r="AQ1557" s="1318"/>
      <c r="AR1557" s="1318"/>
      <c r="AS1557" s="1318"/>
      <c r="AT1557" s="1318"/>
      <c r="AU1557" s="1318"/>
      <c r="AV1557" s="1318"/>
      <c r="AW1557" s="1318"/>
      <c r="AX1557" s="1318"/>
      <c r="AY1557" s="1318"/>
      <c r="AZ1557" s="1318"/>
      <c r="BA1557" s="1318"/>
      <c r="BB1557" s="1318"/>
      <c r="BC1557" s="1318"/>
      <c r="BD1557" s="1318"/>
      <c r="BE1557" s="1318"/>
      <c r="BF1557" s="1318"/>
      <c r="BG1557" s="1318"/>
      <c r="BH1557" s="1318"/>
      <c r="BI1557" s="1318"/>
      <c r="BJ1557" s="1318"/>
      <c r="BK1557" s="1318"/>
      <c r="BL1557" s="1318"/>
      <c r="BM1557" s="1318"/>
      <c r="BN1557" s="1318"/>
      <c r="BO1557" s="1318"/>
      <c r="BP1557" s="1318"/>
      <c r="BQ1557" s="1318"/>
      <c r="BR1557" s="1318"/>
      <c r="BS1557" s="1318"/>
      <c r="BT1557" s="1318"/>
      <c r="BU1557" s="1318"/>
      <c r="BV1557" s="1318"/>
      <c r="BW1557" s="1318"/>
      <c r="BX1557" s="1318"/>
      <c r="BY1557" s="1318"/>
      <c r="BZ1557" s="1318"/>
      <c r="CA1557" s="1318"/>
      <c r="CB1557" s="1318"/>
      <c r="CC1557" s="1318"/>
      <c r="CD1557" s="1318"/>
      <c r="CE1557" s="1318"/>
      <c r="CF1557" s="1318"/>
      <c r="CG1557" s="1318"/>
      <c r="CH1557" s="1378">
        <f t="shared" si="40"/>
        <v>0</v>
      </c>
      <c r="CI1557" s="1366"/>
    </row>
    <row r="1558" spans="1:87" s="386" customFormat="1" ht="24.95" customHeight="1">
      <c r="A1558" s="1701"/>
      <c r="B1558" s="2136"/>
      <c r="C1558" s="784"/>
      <c r="D1558" s="2185"/>
      <c r="E1558" s="656"/>
      <c r="F1558" s="1649"/>
      <c r="G1558" s="549"/>
      <c r="H1558" s="2155"/>
      <c r="I1558" s="1609"/>
      <c r="J1558" s="643"/>
      <c r="K1558" s="1651"/>
      <c r="L1558" s="3218"/>
      <c r="M1558" s="2305"/>
      <c r="N1558" s="138"/>
      <c r="O1558" s="139"/>
      <c r="P1558" s="168"/>
      <c r="Q1558" s="138"/>
      <c r="R1558" s="139"/>
      <c r="S1558" s="140"/>
      <c r="T1558" s="183"/>
      <c r="U1558" s="139"/>
      <c r="V1558" s="168"/>
      <c r="W1558" s="290"/>
      <c r="X1558" s="291"/>
      <c r="Y1558" s="140"/>
      <c r="Z1558" s="2160"/>
      <c r="AA1558" s="391"/>
      <c r="AB1558" s="367"/>
      <c r="AC1558" s="898"/>
      <c r="AD1558" s="2598"/>
      <c r="AE1558" s="1317"/>
      <c r="AF1558" s="1362"/>
      <c r="AG1558" s="1318"/>
      <c r="AH1558" s="1318"/>
      <c r="AI1558" s="1318"/>
      <c r="AJ1558" s="1318"/>
      <c r="AK1558" s="1318"/>
      <c r="AL1558" s="1318"/>
      <c r="AM1558" s="1318"/>
      <c r="AN1558" s="1318"/>
      <c r="AO1558" s="1318"/>
      <c r="AP1558" s="1318"/>
      <c r="AQ1558" s="1318"/>
      <c r="AR1558" s="1318"/>
      <c r="AS1558" s="1318"/>
      <c r="AT1558" s="1318"/>
      <c r="AU1558" s="1318"/>
      <c r="AV1558" s="1318"/>
      <c r="AW1558" s="1318"/>
      <c r="AX1558" s="1318"/>
      <c r="AY1558" s="1318"/>
      <c r="AZ1558" s="1318"/>
      <c r="BA1558" s="1318"/>
      <c r="BB1558" s="1318"/>
      <c r="BC1558" s="1318"/>
      <c r="BD1558" s="1318"/>
      <c r="BE1558" s="1318"/>
      <c r="BF1558" s="1318"/>
      <c r="BG1558" s="1318"/>
      <c r="BH1558" s="1318"/>
      <c r="BI1558" s="1318"/>
      <c r="BJ1558" s="1318"/>
      <c r="BK1558" s="1318"/>
      <c r="BL1558" s="1318"/>
      <c r="BM1558" s="1318"/>
      <c r="BN1558" s="1318"/>
      <c r="BO1558" s="1318"/>
      <c r="BP1558" s="1318"/>
      <c r="BQ1558" s="1318"/>
      <c r="BR1558" s="1318"/>
      <c r="BS1558" s="1318"/>
      <c r="BT1558" s="1318"/>
      <c r="BU1558" s="1318"/>
      <c r="BV1558" s="1318"/>
      <c r="BW1558" s="1318"/>
      <c r="BX1558" s="1318"/>
      <c r="BY1558" s="1318"/>
      <c r="BZ1558" s="1318"/>
      <c r="CA1558" s="1318"/>
      <c r="CB1558" s="1318"/>
      <c r="CC1558" s="1318"/>
      <c r="CD1558" s="1318"/>
      <c r="CE1558" s="1318"/>
      <c r="CF1558" s="1318"/>
      <c r="CG1558" s="1318"/>
      <c r="CH1558" s="1378">
        <f t="shared" si="40"/>
        <v>0</v>
      </c>
      <c r="CI1558" s="1366"/>
    </row>
    <row r="1559" spans="1:87" s="386" customFormat="1" ht="24.95" customHeight="1">
      <c r="A1559" s="1701"/>
      <c r="B1559" s="2136"/>
      <c r="C1559" s="784"/>
      <c r="D1559" s="2185"/>
      <c r="E1559" s="656"/>
      <c r="F1559" s="1649"/>
      <c r="G1559" s="549"/>
      <c r="H1559" s="3096"/>
      <c r="I1559" s="1624"/>
      <c r="J1559" s="2171"/>
      <c r="K1559" s="1650"/>
      <c r="L1559" s="2174"/>
      <c r="M1559" s="141"/>
      <c r="N1559" s="142"/>
      <c r="O1559" s="143"/>
      <c r="P1559" s="146"/>
      <c r="Q1559" s="142"/>
      <c r="R1559" s="143"/>
      <c r="S1559" s="144"/>
      <c r="T1559" s="145"/>
      <c r="U1559" s="143"/>
      <c r="V1559" s="146"/>
      <c r="W1559" s="142"/>
      <c r="X1559" s="143"/>
      <c r="Y1559" s="144"/>
      <c r="Z1559" s="2193"/>
      <c r="AA1559" s="269"/>
      <c r="AB1559" s="401"/>
      <c r="AC1559" s="1662"/>
      <c r="AD1559" s="2599"/>
      <c r="AE1559" s="1317"/>
      <c r="AF1559" s="1362"/>
      <c r="AG1559" s="1318"/>
      <c r="AH1559" s="1318"/>
      <c r="AI1559" s="1318"/>
      <c r="AJ1559" s="1318"/>
      <c r="AK1559" s="1318"/>
      <c r="AL1559" s="1318"/>
      <c r="AM1559" s="1318"/>
      <c r="AN1559" s="1318"/>
      <c r="AO1559" s="1318"/>
      <c r="AP1559" s="1318"/>
      <c r="AQ1559" s="1318"/>
      <c r="AR1559" s="1318"/>
      <c r="AS1559" s="1318"/>
      <c r="AT1559" s="1318"/>
      <c r="AU1559" s="1318"/>
      <c r="AV1559" s="1318"/>
      <c r="AW1559" s="1318"/>
      <c r="AX1559" s="1318"/>
      <c r="AY1559" s="1318"/>
      <c r="AZ1559" s="1318"/>
      <c r="BA1559" s="1318"/>
      <c r="BB1559" s="1318"/>
      <c r="BC1559" s="1318"/>
      <c r="BD1559" s="1318"/>
      <c r="BE1559" s="1318"/>
      <c r="BF1559" s="1318"/>
      <c r="BG1559" s="1318"/>
      <c r="BH1559" s="1318"/>
      <c r="BI1559" s="1318"/>
      <c r="BJ1559" s="1318"/>
      <c r="BK1559" s="1318"/>
      <c r="BL1559" s="1318"/>
      <c r="BM1559" s="1318"/>
      <c r="BN1559" s="1318"/>
      <c r="BO1559" s="1318"/>
      <c r="BP1559" s="1318"/>
      <c r="BQ1559" s="1318"/>
      <c r="BR1559" s="1318"/>
      <c r="BS1559" s="1318"/>
      <c r="BT1559" s="1318"/>
      <c r="BU1559" s="1318"/>
      <c r="BV1559" s="1318"/>
      <c r="BW1559" s="1318"/>
      <c r="BX1559" s="1318"/>
      <c r="BY1559" s="1318"/>
      <c r="BZ1559" s="1318"/>
      <c r="CA1559" s="1318"/>
      <c r="CB1559" s="1318"/>
      <c r="CC1559" s="1318"/>
      <c r="CD1559" s="1318"/>
      <c r="CE1559" s="1318"/>
      <c r="CF1559" s="1318"/>
      <c r="CG1559" s="1318"/>
      <c r="CH1559" s="1378">
        <f t="shared" si="40"/>
        <v>0</v>
      </c>
      <c r="CI1559" s="1366"/>
    </row>
    <row r="1560" spans="1:87" s="386" customFormat="1" ht="24.95" customHeight="1">
      <c r="A1560" s="1701"/>
      <c r="B1560" s="2136"/>
      <c r="C1560" s="784"/>
      <c r="D1560" s="2185"/>
      <c r="E1560" s="656"/>
      <c r="F1560" s="1649"/>
      <c r="G1560" s="549"/>
      <c r="H1560" s="3096"/>
      <c r="I1560" s="1586">
        <v>299</v>
      </c>
      <c r="J1560" s="2170">
        <v>14</v>
      </c>
      <c r="K1560" s="3103" t="s">
        <v>1983</v>
      </c>
      <c r="L1560" s="3217" t="s">
        <v>1984</v>
      </c>
      <c r="M1560" s="3179" t="s">
        <v>1985</v>
      </c>
      <c r="N1560" s="169"/>
      <c r="O1560" s="172"/>
      <c r="P1560" s="173"/>
      <c r="Q1560" s="169"/>
      <c r="R1560" s="172"/>
      <c r="S1560" s="171"/>
      <c r="T1560" s="187"/>
      <c r="U1560" s="172"/>
      <c r="V1560" s="173"/>
      <c r="W1560" s="169"/>
      <c r="X1560" s="301"/>
      <c r="Y1560" s="331"/>
      <c r="Z1560" s="2194"/>
      <c r="AA1560" s="420"/>
      <c r="AB1560" s="421"/>
      <c r="AC1560" s="2074"/>
      <c r="AD1560" s="2600"/>
      <c r="AE1560" s="1317"/>
      <c r="AF1560" s="1362"/>
      <c r="AG1560" s="1318"/>
      <c r="AH1560" s="1318"/>
      <c r="AI1560" s="1318"/>
      <c r="AJ1560" s="1318"/>
      <c r="AK1560" s="1318"/>
      <c r="AL1560" s="1318"/>
      <c r="AM1560" s="1318"/>
      <c r="AN1560" s="1318"/>
      <c r="AO1560" s="1318"/>
      <c r="AP1560" s="1318"/>
      <c r="AQ1560" s="1318"/>
      <c r="AR1560" s="1318"/>
      <c r="AS1560" s="1318"/>
      <c r="AT1560" s="1318"/>
      <c r="AU1560" s="1318"/>
      <c r="AV1560" s="1318"/>
      <c r="AW1560" s="1318"/>
      <c r="AX1560" s="1318"/>
      <c r="AY1560" s="1318"/>
      <c r="AZ1560" s="1318"/>
      <c r="BA1560" s="1318"/>
      <c r="BB1560" s="1318"/>
      <c r="BC1560" s="1318"/>
      <c r="BD1560" s="1318"/>
      <c r="BE1560" s="1318"/>
      <c r="BF1560" s="1318"/>
      <c r="BG1560" s="1318"/>
      <c r="BH1560" s="1318"/>
      <c r="BI1560" s="1318"/>
      <c r="BJ1560" s="1318"/>
      <c r="BK1560" s="1318"/>
      <c r="BL1560" s="1318"/>
      <c r="BM1560" s="1318"/>
      <c r="BN1560" s="1318"/>
      <c r="BO1560" s="1318"/>
      <c r="BP1560" s="1318"/>
      <c r="BQ1560" s="1318"/>
      <c r="BR1560" s="1318"/>
      <c r="BS1560" s="1318"/>
      <c r="BT1560" s="1318"/>
      <c r="BU1560" s="1318"/>
      <c r="BV1560" s="1318"/>
      <c r="BW1560" s="1318"/>
      <c r="BX1560" s="1318"/>
      <c r="BY1560" s="1318"/>
      <c r="BZ1560" s="1318"/>
      <c r="CA1560" s="1318"/>
      <c r="CB1560" s="1318"/>
      <c r="CC1560" s="1318"/>
      <c r="CD1560" s="1318"/>
      <c r="CE1560" s="1318"/>
      <c r="CF1560" s="1318"/>
      <c r="CG1560" s="1318"/>
      <c r="CH1560" s="1378">
        <f t="shared" si="40"/>
        <v>0</v>
      </c>
      <c r="CI1560" s="1366"/>
    </row>
    <row r="1561" spans="1:87" s="386" customFormat="1" ht="64.5" customHeight="1">
      <c r="A1561" s="1701"/>
      <c r="B1561" s="2136"/>
      <c r="C1561" s="784"/>
      <c r="D1561" s="2185"/>
      <c r="E1561" s="656"/>
      <c r="F1561" s="1649"/>
      <c r="G1561" s="549"/>
      <c r="H1561" s="3096"/>
      <c r="I1561" s="1584"/>
      <c r="J1561" s="643"/>
      <c r="K1561" s="3104"/>
      <c r="L1561" s="3218"/>
      <c r="M1561" s="3106"/>
      <c r="N1561" s="138"/>
      <c r="O1561" s="139"/>
      <c r="P1561" s="168"/>
      <c r="Q1561" s="138"/>
      <c r="R1561" s="139"/>
      <c r="S1561" s="140"/>
      <c r="T1561" s="183"/>
      <c r="U1561" s="139"/>
      <c r="V1561" s="168"/>
      <c r="W1561" s="138"/>
      <c r="X1561" s="291"/>
      <c r="Y1561" s="292"/>
      <c r="Z1561" s="2160"/>
      <c r="AA1561" s="391"/>
      <c r="AB1561" s="367"/>
      <c r="AC1561" s="898"/>
      <c r="AD1561" s="2598"/>
      <c r="AE1561" s="1317"/>
      <c r="AF1561" s="1362"/>
      <c r="AG1561" s="1318"/>
      <c r="AH1561" s="1318"/>
      <c r="AI1561" s="1318"/>
      <c r="AJ1561" s="1318"/>
      <c r="AK1561" s="1318"/>
      <c r="AL1561" s="1318"/>
      <c r="AM1561" s="1318"/>
      <c r="AN1561" s="1318"/>
      <c r="AO1561" s="1318"/>
      <c r="AP1561" s="1318"/>
      <c r="AQ1561" s="1318"/>
      <c r="AR1561" s="1318"/>
      <c r="AS1561" s="1318"/>
      <c r="AT1561" s="1318"/>
      <c r="AU1561" s="1318"/>
      <c r="AV1561" s="1318"/>
      <c r="AW1561" s="1318"/>
      <c r="AX1561" s="1318"/>
      <c r="AY1561" s="1318"/>
      <c r="AZ1561" s="1318"/>
      <c r="BA1561" s="1318"/>
      <c r="BB1561" s="1318"/>
      <c r="BC1561" s="1318"/>
      <c r="BD1561" s="1318"/>
      <c r="BE1561" s="1318"/>
      <c r="BF1561" s="1318"/>
      <c r="BG1561" s="1318"/>
      <c r="BH1561" s="1318"/>
      <c r="BI1561" s="1318"/>
      <c r="BJ1561" s="1318"/>
      <c r="BK1561" s="1318"/>
      <c r="BL1561" s="1318"/>
      <c r="BM1561" s="1318"/>
      <c r="BN1561" s="1318"/>
      <c r="BO1561" s="1318"/>
      <c r="BP1561" s="1318"/>
      <c r="BQ1561" s="1318"/>
      <c r="BR1561" s="1318"/>
      <c r="BS1561" s="1318"/>
      <c r="BT1561" s="1318"/>
      <c r="BU1561" s="1318"/>
      <c r="BV1561" s="1318"/>
      <c r="BW1561" s="1318"/>
      <c r="BX1561" s="1318"/>
      <c r="BY1561" s="1318"/>
      <c r="BZ1561" s="1318"/>
      <c r="CA1561" s="1318"/>
      <c r="CB1561" s="1318"/>
      <c r="CC1561" s="1318"/>
      <c r="CD1561" s="1318"/>
      <c r="CE1561" s="1318"/>
      <c r="CF1561" s="1318"/>
      <c r="CG1561" s="1318"/>
      <c r="CH1561" s="1378">
        <f t="shared" si="40"/>
        <v>0</v>
      </c>
      <c r="CI1561" s="1366"/>
    </row>
    <row r="1562" spans="1:87" s="386" customFormat="1" ht="24.95" customHeight="1">
      <c r="A1562" s="1701"/>
      <c r="B1562" s="2136"/>
      <c r="C1562" s="784"/>
      <c r="D1562" s="2185"/>
      <c r="E1562" s="656"/>
      <c r="F1562" s="1649"/>
      <c r="G1562" s="549"/>
      <c r="H1562" s="3096"/>
      <c r="I1562" s="1584"/>
      <c r="J1562" s="643"/>
      <c r="K1562" s="3104"/>
      <c r="L1562" s="2182"/>
      <c r="M1562" s="2305"/>
      <c r="N1562" s="138"/>
      <c r="O1562" s="139"/>
      <c r="P1562" s="168"/>
      <c r="Q1562" s="138"/>
      <c r="R1562" s="139"/>
      <c r="S1562" s="140"/>
      <c r="T1562" s="183"/>
      <c r="U1562" s="139"/>
      <c r="V1562" s="168"/>
      <c r="W1562" s="138"/>
      <c r="X1562" s="291"/>
      <c r="Y1562" s="292"/>
      <c r="Z1562" s="2160"/>
      <c r="AA1562" s="391"/>
      <c r="AB1562" s="367"/>
      <c r="AC1562" s="898"/>
      <c r="AD1562" s="2598"/>
      <c r="AE1562" s="1317"/>
      <c r="AF1562" s="1362"/>
      <c r="AG1562" s="1318"/>
      <c r="AH1562" s="1318"/>
      <c r="AI1562" s="1318"/>
      <c r="AJ1562" s="1318"/>
      <c r="AK1562" s="1318"/>
      <c r="AL1562" s="1318"/>
      <c r="AM1562" s="1318"/>
      <c r="AN1562" s="1318"/>
      <c r="AO1562" s="1318"/>
      <c r="AP1562" s="1318"/>
      <c r="AQ1562" s="1318"/>
      <c r="AR1562" s="1318"/>
      <c r="AS1562" s="1318"/>
      <c r="AT1562" s="1318"/>
      <c r="AU1562" s="1318"/>
      <c r="AV1562" s="1318"/>
      <c r="AW1562" s="1318"/>
      <c r="AX1562" s="1318"/>
      <c r="AY1562" s="1318"/>
      <c r="AZ1562" s="1318"/>
      <c r="BA1562" s="1318"/>
      <c r="BB1562" s="1318"/>
      <c r="BC1562" s="1318"/>
      <c r="BD1562" s="1318"/>
      <c r="BE1562" s="1318"/>
      <c r="BF1562" s="1318"/>
      <c r="BG1562" s="1318"/>
      <c r="BH1562" s="1318"/>
      <c r="BI1562" s="1318"/>
      <c r="BJ1562" s="1318"/>
      <c r="BK1562" s="1318"/>
      <c r="BL1562" s="1318"/>
      <c r="BM1562" s="1318"/>
      <c r="BN1562" s="1318"/>
      <c r="BO1562" s="1318"/>
      <c r="BP1562" s="1318"/>
      <c r="BQ1562" s="1318"/>
      <c r="BR1562" s="1318"/>
      <c r="BS1562" s="1318"/>
      <c r="BT1562" s="1318"/>
      <c r="BU1562" s="1318"/>
      <c r="BV1562" s="1318"/>
      <c r="BW1562" s="1318"/>
      <c r="BX1562" s="1318"/>
      <c r="BY1562" s="1318"/>
      <c r="BZ1562" s="1318"/>
      <c r="CA1562" s="1318"/>
      <c r="CB1562" s="1318"/>
      <c r="CC1562" s="1318"/>
      <c r="CD1562" s="1318"/>
      <c r="CE1562" s="1318"/>
      <c r="CF1562" s="1318"/>
      <c r="CG1562" s="1318"/>
      <c r="CH1562" s="1378">
        <f t="shared" si="40"/>
        <v>0</v>
      </c>
      <c r="CI1562" s="1366"/>
    </row>
    <row r="1563" spans="1:87" s="386" customFormat="1" ht="24.95" customHeight="1">
      <c r="A1563" s="1701"/>
      <c r="B1563" s="2136"/>
      <c r="C1563" s="784"/>
      <c r="D1563" s="2185"/>
      <c r="E1563" s="656"/>
      <c r="F1563" s="1649"/>
      <c r="G1563" s="549"/>
      <c r="H1563" s="3096"/>
      <c r="I1563" s="1584"/>
      <c r="J1563" s="643"/>
      <c r="K1563" s="3104"/>
      <c r="L1563" s="2182"/>
      <c r="M1563" s="2305"/>
      <c r="N1563" s="138"/>
      <c r="O1563" s="139"/>
      <c r="P1563" s="168"/>
      <c r="Q1563" s="138"/>
      <c r="R1563" s="139"/>
      <c r="S1563" s="140"/>
      <c r="T1563" s="183"/>
      <c r="U1563" s="139"/>
      <c r="V1563" s="168"/>
      <c r="W1563" s="138"/>
      <c r="X1563" s="139"/>
      <c r="Y1563" s="140"/>
      <c r="Z1563" s="2160"/>
      <c r="AA1563" s="391"/>
      <c r="AB1563" s="367"/>
      <c r="AC1563" s="898"/>
      <c r="AD1563" s="2598"/>
      <c r="AE1563" s="1317"/>
      <c r="AF1563" s="1362"/>
      <c r="AG1563" s="1318"/>
      <c r="AH1563" s="1318"/>
      <c r="AI1563" s="1318"/>
      <c r="AJ1563" s="1318"/>
      <c r="AK1563" s="1318"/>
      <c r="AL1563" s="1318"/>
      <c r="AM1563" s="1318"/>
      <c r="AN1563" s="1318"/>
      <c r="AO1563" s="1318"/>
      <c r="AP1563" s="1318"/>
      <c r="AQ1563" s="1318"/>
      <c r="AR1563" s="1318"/>
      <c r="AS1563" s="1318"/>
      <c r="AT1563" s="1318"/>
      <c r="AU1563" s="1318"/>
      <c r="AV1563" s="1318"/>
      <c r="AW1563" s="1318"/>
      <c r="AX1563" s="1318"/>
      <c r="AY1563" s="1318"/>
      <c r="AZ1563" s="1318"/>
      <c r="BA1563" s="1318"/>
      <c r="BB1563" s="1318"/>
      <c r="BC1563" s="1318"/>
      <c r="BD1563" s="1318"/>
      <c r="BE1563" s="1318"/>
      <c r="BF1563" s="1318"/>
      <c r="BG1563" s="1318"/>
      <c r="BH1563" s="1318"/>
      <c r="BI1563" s="1318"/>
      <c r="BJ1563" s="1318"/>
      <c r="BK1563" s="1318"/>
      <c r="BL1563" s="1318"/>
      <c r="BM1563" s="1318"/>
      <c r="BN1563" s="1318"/>
      <c r="BO1563" s="1318"/>
      <c r="BP1563" s="1318"/>
      <c r="BQ1563" s="1318"/>
      <c r="BR1563" s="1318"/>
      <c r="BS1563" s="1318"/>
      <c r="BT1563" s="1318"/>
      <c r="BU1563" s="1318"/>
      <c r="BV1563" s="1318"/>
      <c r="BW1563" s="1318"/>
      <c r="BX1563" s="1318"/>
      <c r="BY1563" s="1318"/>
      <c r="BZ1563" s="1318"/>
      <c r="CA1563" s="1318"/>
      <c r="CB1563" s="1318"/>
      <c r="CC1563" s="1318"/>
      <c r="CD1563" s="1318"/>
      <c r="CE1563" s="1318"/>
      <c r="CF1563" s="1318"/>
      <c r="CG1563" s="1318"/>
      <c r="CH1563" s="1378">
        <f t="shared" si="40"/>
        <v>0</v>
      </c>
      <c r="CI1563" s="1366"/>
    </row>
    <row r="1564" spans="1:87" s="386" customFormat="1" ht="24.95" customHeight="1">
      <c r="A1564" s="1701"/>
      <c r="B1564" s="2136"/>
      <c r="C1564" s="784"/>
      <c r="D1564" s="2185"/>
      <c r="E1564" s="656"/>
      <c r="F1564" s="1649"/>
      <c r="G1564" s="549"/>
      <c r="H1564" s="3096"/>
      <c r="I1564" s="1585"/>
      <c r="J1564" s="2171"/>
      <c r="K1564" s="3162"/>
      <c r="L1564" s="2174"/>
      <c r="M1564" s="141"/>
      <c r="N1564" s="142"/>
      <c r="O1564" s="143"/>
      <c r="P1564" s="146"/>
      <c r="Q1564" s="142"/>
      <c r="R1564" s="143"/>
      <c r="S1564" s="144"/>
      <c r="T1564" s="145"/>
      <c r="U1564" s="143"/>
      <c r="V1564" s="146"/>
      <c r="W1564" s="142"/>
      <c r="X1564" s="143"/>
      <c r="Y1564" s="144"/>
      <c r="Z1564" s="2193"/>
      <c r="AA1564" s="412"/>
      <c r="AB1564" s="401"/>
      <c r="AC1564" s="1662"/>
      <c r="AD1564" s="2599"/>
      <c r="AE1564" s="1317"/>
      <c r="AF1564" s="1362"/>
      <c r="AG1564" s="1318"/>
      <c r="AH1564" s="1318"/>
      <c r="AI1564" s="1318"/>
      <c r="AJ1564" s="1318"/>
      <c r="AK1564" s="1318"/>
      <c r="AL1564" s="1318"/>
      <c r="AM1564" s="1318"/>
      <c r="AN1564" s="1318"/>
      <c r="AO1564" s="1318"/>
      <c r="AP1564" s="1318"/>
      <c r="AQ1564" s="1318"/>
      <c r="AR1564" s="1318"/>
      <c r="AS1564" s="1318"/>
      <c r="AT1564" s="1318"/>
      <c r="AU1564" s="1318"/>
      <c r="AV1564" s="1318"/>
      <c r="AW1564" s="1318"/>
      <c r="AX1564" s="1318"/>
      <c r="AY1564" s="1318"/>
      <c r="AZ1564" s="1318"/>
      <c r="BA1564" s="1318"/>
      <c r="BB1564" s="1318"/>
      <c r="BC1564" s="1318"/>
      <c r="BD1564" s="1318"/>
      <c r="BE1564" s="1318"/>
      <c r="BF1564" s="1318"/>
      <c r="BG1564" s="1318"/>
      <c r="BH1564" s="1318"/>
      <c r="BI1564" s="1318"/>
      <c r="BJ1564" s="1318"/>
      <c r="BK1564" s="1318"/>
      <c r="BL1564" s="1318"/>
      <c r="BM1564" s="1318"/>
      <c r="BN1564" s="1318"/>
      <c r="BO1564" s="1318"/>
      <c r="BP1564" s="1318"/>
      <c r="BQ1564" s="1318"/>
      <c r="BR1564" s="1318"/>
      <c r="BS1564" s="1318"/>
      <c r="BT1564" s="1318"/>
      <c r="BU1564" s="1318"/>
      <c r="BV1564" s="1318"/>
      <c r="BW1564" s="1318"/>
      <c r="BX1564" s="1318"/>
      <c r="BY1564" s="1318"/>
      <c r="BZ1564" s="1318"/>
      <c r="CA1564" s="1318"/>
      <c r="CB1564" s="1318"/>
      <c r="CC1564" s="1318"/>
      <c r="CD1564" s="1318"/>
      <c r="CE1564" s="1318"/>
      <c r="CF1564" s="1318"/>
      <c r="CG1564" s="1318"/>
      <c r="CH1564" s="1378">
        <f t="shared" si="40"/>
        <v>0</v>
      </c>
      <c r="CI1564" s="1366"/>
    </row>
    <row r="1565" spans="1:87" s="386" customFormat="1" ht="24.95" customHeight="1">
      <c r="A1565" s="1701"/>
      <c r="B1565" s="2136"/>
      <c r="C1565" s="784"/>
      <c r="D1565" s="2185"/>
      <c r="E1565" s="656"/>
      <c r="F1565" s="1649"/>
      <c r="G1565" s="549"/>
      <c r="H1565" s="3096"/>
      <c r="I1565" s="1989">
        <v>300</v>
      </c>
      <c r="J1565" s="2170">
        <v>15</v>
      </c>
      <c r="K1565" s="3292" t="s">
        <v>1986</v>
      </c>
      <c r="L1565" s="3123" t="s">
        <v>1987</v>
      </c>
      <c r="M1565" s="3179" t="s">
        <v>1988</v>
      </c>
      <c r="N1565" s="300"/>
      <c r="O1565" s="301"/>
      <c r="P1565" s="302"/>
      <c r="Q1565" s="300"/>
      <c r="R1565" s="301"/>
      <c r="S1565" s="331"/>
      <c r="T1565" s="792"/>
      <c r="U1565" s="301"/>
      <c r="V1565" s="302"/>
      <c r="W1565" s="169"/>
      <c r="X1565" s="172"/>
      <c r="Y1565" s="171"/>
      <c r="Z1565" s="2194"/>
      <c r="AA1565" s="420"/>
      <c r="AB1565" s="421"/>
      <c r="AC1565" s="2074"/>
      <c r="AD1565" s="2600"/>
      <c r="AE1565" s="1317"/>
      <c r="AF1565" s="1362"/>
      <c r="AG1565" s="1318"/>
      <c r="AH1565" s="1318"/>
      <c r="AI1565" s="1318"/>
      <c r="AJ1565" s="1318"/>
      <c r="AK1565" s="1318"/>
      <c r="AL1565" s="1318"/>
      <c r="AM1565" s="1318"/>
      <c r="AN1565" s="1318"/>
      <c r="AO1565" s="1318"/>
      <c r="AP1565" s="1318"/>
      <c r="AQ1565" s="1318"/>
      <c r="AR1565" s="1318"/>
      <c r="AS1565" s="1318"/>
      <c r="AT1565" s="1318"/>
      <c r="AU1565" s="1318"/>
      <c r="AV1565" s="1318"/>
      <c r="AW1565" s="1318"/>
      <c r="AX1565" s="1318"/>
      <c r="AY1565" s="1318"/>
      <c r="AZ1565" s="1318"/>
      <c r="BA1565" s="1318"/>
      <c r="BB1565" s="1318"/>
      <c r="BC1565" s="1318"/>
      <c r="BD1565" s="1318"/>
      <c r="BE1565" s="1318"/>
      <c r="BF1565" s="1318"/>
      <c r="BG1565" s="1318"/>
      <c r="BH1565" s="1318"/>
      <c r="BI1565" s="1318"/>
      <c r="BJ1565" s="1318"/>
      <c r="BK1565" s="1318"/>
      <c r="BL1565" s="1318"/>
      <c r="BM1565" s="1318"/>
      <c r="BN1565" s="1318"/>
      <c r="BO1565" s="1318"/>
      <c r="BP1565" s="1318"/>
      <c r="BQ1565" s="1318"/>
      <c r="BR1565" s="1318"/>
      <c r="BS1565" s="1318"/>
      <c r="BT1565" s="1318"/>
      <c r="BU1565" s="1318"/>
      <c r="BV1565" s="1318"/>
      <c r="BW1565" s="1318"/>
      <c r="BX1565" s="1318"/>
      <c r="BY1565" s="1318"/>
      <c r="BZ1565" s="1318"/>
      <c r="CA1565" s="1318"/>
      <c r="CB1565" s="1318"/>
      <c r="CC1565" s="1318"/>
      <c r="CD1565" s="1318"/>
      <c r="CE1565" s="1318"/>
      <c r="CF1565" s="1318"/>
      <c r="CG1565" s="1318"/>
      <c r="CH1565" s="1378">
        <f t="shared" si="40"/>
        <v>0</v>
      </c>
      <c r="CI1565" s="1366"/>
    </row>
    <row r="1566" spans="1:87" s="386" customFormat="1" ht="24.95" customHeight="1">
      <c r="A1566" s="1701"/>
      <c r="B1566" s="2136"/>
      <c r="C1566" s="784"/>
      <c r="D1566" s="2185"/>
      <c r="E1566" s="656"/>
      <c r="F1566" s="1649"/>
      <c r="G1566" s="549"/>
      <c r="H1566" s="3096"/>
      <c r="I1566" s="1989"/>
      <c r="J1566" s="643"/>
      <c r="K1566" s="3293"/>
      <c r="L1566" s="3105"/>
      <c r="M1566" s="3106"/>
      <c r="N1566" s="290"/>
      <c r="O1566" s="291"/>
      <c r="P1566" s="293"/>
      <c r="Q1566" s="290"/>
      <c r="R1566" s="291"/>
      <c r="S1566" s="292"/>
      <c r="T1566" s="788"/>
      <c r="U1566" s="291"/>
      <c r="V1566" s="293"/>
      <c r="W1566" s="138"/>
      <c r="X1566" s="139"/>
      <c r="Y1566" s="140"/>
      <c r="Z1566" s="2160"/>
      <c r="AA1566" s="391"/>
      <c r="AB1566" s="367"/>
      <c r="AC1566" s="898"/>
      <c r="AD1566" s="2598"/>
      <c r="AE1566" s="1317"/>
      <c r="AF1566" s="1362"/>
      <c r="AG1566" s="1318"/>
      <c r="AH1566" s="1318"/>
      <c r="AI1566" s="1318"/>
      <c r="AJ1566" s="1318"/>
      <c r="AK1566" s="1318"/>
      <c r="AL1566" s="1318"/>
      <c r="AM1566" s="1318"/>
      <c r="AN1566" s="1318"/>
      <c r="AO1566" s="1318"/>
      <c r="AP1566" s="1318"/>
      <c r="AQ1566" s="1318"/>
      <c r="AR1566" s="1318"/>
      <c r="AS1566" s="1318"/>
      <c r="AT1566" s="1318"/>
      <c r="AU1566" s="1318"/>
      <c r="AV1566" s="1318"/>
      <c r="AW1566" s="1318"/>
      <c r="AX1566" s="1318"/>
      <c r="AY1566" s="1318"/>
      <c r="AZ1566" s="1318"/>
      <c r="BA1566" s="1318"/>
      <c r="BB1566" s="1318"/>
      <c r="BC1566" s="1318"/>
      <c r="BD1566" s="1318"/>
      <c r="BE1566" s="1318"/>
      <c r="BF1566" s="1318"/>
      <c r="BG1566" s="1318"/>
      <c r="BH1566" s="1318"/>
      <c r="BI1566" s="1318"/>
      <c r="BJ1566" s="1318"/>
      <c r="BK1566" s="1318"/>
      <c r="BL1566" s="1318"/>
      <c r="BM1566" s="1318"/>
      <c r="BN1566" s="1318"/>
      <c r="BO1566" s="1318"/>
      <c r="BP1566" s="1318"/>
      <c r="BQ1566" s="1318"/>
      <c r="BR1566" s="1318"/>
      <c r="BS1566" s="1318"/>
      <c r="BT1566" s="1318"/>
      <c r="BU1566" s="1318"/>
      <c r="BV1566" s="1318"/>
      <c r="BW1566" s="1318"/>
      <c r="BX1566" s="1318"/>
      <c r="BY1566" s="1318"/>
      <c r="BZ1566" s="1318"/>
      <c r="CA1566" s="1318"/>
      <c r="CB1566" s="1318"/>
      <c r="CC1566" s="1318"/>
      <c r="CD1566" s="1318"/>
      <c r="CE1566" s="1318"/>
      <c r="CF1566" s="1318"/>
      <c r="CG1566" s="1318"/>
      <c r="CH1566" s="1378">
        <f t="shared" si="40"/>
        <v>0</v>
      </c>
      <c r="CI1566" s="1366"/>
    </row>
    <row r="1567" spans="1:87" s="386" customFormat="1" ht="24.95" customHeight="1">
      <c r="A1567" s="1701"/>
      <c r="B1567" s="2136"/>
      <c r="C1567" s="784"/>
      <c r="D1567" s="2185"/>
      <c r="E1567" s="656"/>
      <c r="F1567" s="1649"/>
      <c r="G1567" s="549"/>
      <c r="H1567" s="3096"/>
      <c r="I1567" s="1989"/>
      <c r="J1567" s="643"/>
      <c r="K1567" s="3293"/>
      <c r="L1567" s="3105"/>
      <c r="M1567" s="2305"/>
      <c r="N1567" s="290"/>
      <c r="O1567" s="291"/>
      <c r="P1567" s="293"/>
      <c r="Q1567" s="290"/>
      <c r="R1567" s="291"/>
      <c r="S1567" s="292"/>
      <c r="T1567" s="788"/>
      <c r="U1567" s="291"/>
      <c r="V1567" s="293"/>
      <c r="W1567" s="138"/>
      <c r="X1567" s="139"/>
      <c r="Y1567" s="140"/>
      <c r="Z1567" s="2160"/>
      <c r="AA1567" s="391"/>
      <c r="AB1567" s="367"/>
      <c r="AC1567" s="898"/>
      <c r="AD1567" s="2598"/>
      <c r="AE1567" s="1317"/>
      <c r="AF1567" s="1362"/>
      <c r="AG1567" s="1318"/>
      <c r="AH1567" s="1318"/>
      <c r="AI1567" s="1318"/>
      <c r="AJ1567" s="1318"/>
      <c r="AK1567" s="1318"/>
      <c r="AL1567" s="1318"/>
      <c r="AM1567" s="1318"/>
      <c r="AN1567" s="1318"/>
      <c r="AO1567" s="1318"/>
      <c r="AP1567" s="1318"/>
      <c r="AQ1567" s="1318"/>
      <c r="AR1567" s="1318"/>
      <c r="AS1567" s="1318"/>
      <c r="AT1567" s="1318"/>
      <c r="AU1567" s="1318"/>
      <c r="AV1567" s="1318"/>
      <c r="AW1567" s="1318"/>
      <c r="AX1567" s="1318"/>
      <c r="AY1567" s="1318"/>
      <c r="AZ1567" s="1318"/>
      <c r="BA1567" s="1318"/>
      <c r="BB1567" s="1318"/>
      <c r="BC1567" s="1318"/>
      <c r="BD1567" s="1318"/>
      <c r="BE1567" s="1318"/>
      <c r="BF1567" s="1318"/>
      <c r="BG1567" s="1318"/>
      <c r="BH1567" s="1318"/>
      <c r="BI1567" s="1318"/>
      <c r="BJ1567" s="1318"/>
      <c r="BK1567" s="1318"/>
      <c r="BL1567" s="1318"/>
      <c r="BM1567" s="1318"/>
      <c r="BN1567" s="1318"/>
      <c r="BO1567" s="1318"/>
      <c r="BP1567" s="1318"/>
      <c r="BQ1567" s="1318"/>
      <c r="BR1567" s="1318"/>
      <c r="BS1567" s="1318"/>
      <c r="BT1567" s="1318"/>
      <c r="BU1567" s="1318"/>
      <c r="BV1567" s="1318"/>
      <c r="BW1567" s="1318"/>
      <c r="BX1567" s="1318"/>
      <c r="BY1567" s="1318"/>
      <c r="BZ1567" s="1318"/>
      <c r="CA1567" s="1318"/>
      <c r="CB1567" s="1318"/>
      <c r="CC1567" s="1318"/>
      <c r="CD1567" s="1318"/>
      <c r="CE1567" s="1318"/>
      <c r="CF1567" s="1318"/>
      <c r="CG1567" s="1318"/>
      <c r="CH1567" s="1378">
        <f t="shared" si="40"/>
        <v>0</v>
      </c>
      <c r="CI1567" s="1366"/>
    </row>
    <row r="1568" spans="1:87" s="386" customFormat="1" ht="24.95" customHeight="1">
      <c r="A1568" s="1701"/>
      <c r="B1568" s="2136"/>
      <c r="C1568" s="784"/>
      <c r="D1568" s="2185"/>
      <c r="E1568" s="656"/>
      <c r="F1568" s="1649"/>
      <c r="G1568" s="549"/>
      <c r="H1568" s="3096"/>
      <c r="I1568" s="1989"/>
      <c r="J1568" s="643"/>
      <c r="K1568" s="3293"/>
      <c r="L1568" s="2153"/>
      <c r="M1568" s="2305"/>
      <c r="N1568" s="290"/>
      <c r="O1568" s="291"/>
      <c r="P1568" s="293"/>
      <c r="Q1568" s="290"/>
      <c r="R1568" s="291"/>
      <c r="S1568" s="292"/>
      <c r="T1568" s="788"/>
      <c r="U1568" s="291"/>
      <c r="V1568" s="293"/>
      <c r="W1568" s="138"/>
      <c r="X1568" s="139"/>
      <c r="Y1568" s="140"/>
      <c r="Z1568" s="2160"/>
      <c r="AA1568" s="391"/>
      <c r="AB1568" s="367"/>
      <c r="AC1568" s="898"/>
      <c r="AD1568" s="2598"/>
      <c r="AE1568" s="1317"/>
      <c r="AF1568" s="1362"/>
      <c r="AG1568" s="1318"/>
      <c r="AH1568" s="1318"/>
      <c r="AI1568" s="1318"/>
      <c r="AJ1568" s="1318"/>
      <c r="AK1568" s="1318"/>
      <c r="AL1568" s="1318"/>
      <c r="AM1568" s="1318"/>
      <c r="AN1568" s="1318"/>
      <c r="AO1568" s="1318"/>
      <c r="AP1568" s="1318"/>
      <c r="AQ1568" s="1318"/>
      <c r="AR1568" s="1318"/>
      <c r="AS1568" s="1318"/>
      <c r="AT1568" s="1318"/>
      <c r="AU1568" s="1318"/>
      <c r="AV1568" s="1318"/>
      <c r="AW1568" s="1318"/>
      <c r="AX1568" s="1318"/>
      <c r="AY1568" s="1318"/>
      <c r="AZ1568" s="1318"/>
      <c r="BA1568" s="1318"/>
      <c r="BB1568" s="1318"/>
      <c r="BC1568" s="1318"/>
      <c r="BD1568" s="1318"/>
      <c r="BE1568" s="1318"/>
      <c r="BF1568" s="1318"/>
      <c r="BG1568" s="1318"/>
      <c r="BH1568" s="1318"/>
      <c r="BI1568" s="1318"/>
      <c r="BJ1568" s="1318"/>
      <c r="BK1568" s="1318"/>
      <c r="BL1568" s="1318"/>
      <c r="BM1568" s="1318"/>
      <c r="BN1568" s="1318"/>
      <c r="BO1568" s="1318"/>
      <c r="BP1568" s="1318"/>
      <c r="BQ1568" s="1318"/>
      <c r="BR1568" s="1318"/>
      <c r="BS1568" s="1318"/>
      <c r="BT1568" s="1318"/>
      <c r="BU1568" s="1318"/>
      <c r="BV1568" s="1318"/>
      <c r="BW1568" s="1318"/>
      <c r="BX1568" s="1318"/>
      <c r="BY1568" s="1318"/>
      <c r="BZ1568" s="1318"/>
      <c r="CA1568" s="1318"/>
      <c r="CB1568" s="1318"/>
      <c r="CC1568" s="1318"/>
      <c r="CD1568" s="1318"/>
      <c r="CE1568" s="1318"/>
      <c r="CF1568" s="1318"/>
      <c r="CG1568" s="1318"/>
      <c r="CH1568" s="1378">
        <f t="shared" si="40"/>
        <v>0</v>
      </c>
      <c r="CI1568" s="1366"/>
    </row>
    <row r="1569" spans="1:87" s="386" customFormat="1" ht="24.95" customHeight="1">
      <c r="A1569" s="1701"/>
      <c r="B1569" s="2136"/>
      <c r="C1569" s="784"/>
      <c r="D1569" s="2185"/>
      <c r="E1569" s="656"/>
      <c r="F1569" s="1649"/>
      <c r="G1569" s="549"/>
      <c r="H1569" s="2155"/>
      <c r="I1569" s="1989"/>
      <c r="J1569" s="643"/>
      <c r="K1569" s="3293"/>
      <c r="L1569" s="2153"/>
      <c r="M1569" s="2305"/>
      <c r="N1569" s="290"/>
      <c r="O1569" s="291"/>
      <c r="P1569" s="293"/>
      <c r="Q1569" s="290"/>
      <c r="R1569" s="291"/>
      <c r="S1569" s="292"/>
      <c r="T1569" s="788"/>
      <c r="U1569" s="291"/>
      <c r="V1569" s="293"/>
      <c r="W1569" s="138"/>
      <c r="X1569" s="139"/>
      <c r="Y1569" s="140"/>
      <c r="Z1569" s="2160"/>
      <c r="AA1569" s="391"/>
      <c r="AB1569" s="367"/>
      <c r="AC1569" s="898"/>
      <c r="AD1569" s="2598"/>
      <c r="AE1569" s="1317"/>
      <c r="AF1569" s="1362"/>
      <c r="AG1569" s="1318"/>
      <c r="AH1569" s="1318"/>
      <c r="AI1569" s="1318"/>
      <c r="AJ1569" s="1318"/>
      <c r="AK1569" s="1318"/>
      <c r="AL1569" s="1318"/>
      <c r="AM1569" s="1318"/>
      <c r="AN1569" s="1318"/>
      <c r="AO1569" s="1318"/>
      <c r="AP1569" s="1318"/>
      <c r="AQ1569" s="1318"/>
      <c r="AR1569" s="1318"/>
      <c r="AS1569" s="1318"/>
      <c r="AT1569" s="1318"/>
      <c r="AU1569" s="1318"/>
      <c r="AV1569" s="1318"/>
      <c r="AW1569" s="1318"/>
      <c r="AX1569" s="1318"/>
      <c r="AY1569" s="1318"/>
      <c r="AZ1569" s="1318"/>
      <c r="BA1569" s="1318"/>
      <c r="BB1569" s="1318"/>
      <c r="BC1569" s="1318"/>
      <c r="BD1569" s="1318"/>
      <c r="BE1569" s="1318"/>
      <c r="BF1569" s="1318"/>
      <c r="BG1569" s="1318"/>
      <c r="BH1569" s="1318"/>
      <c r="BI1569" s="1318"/>
      <c r="BJ1569" s="1318"/>
      <c r="BK1569" s="1318"/>
      <c r="BL1569" s="1318"/>
      <c r="BM1569" s="1318"/>
      <c r="BN1569" s="1318"/>
      <c r="BO1569" s="1318"/>
      <c r="BP1569" s="1318"/>
      <c r="BQ1569" s="1318"/>
      <c r="BR1569" s="1318"/>
      <c r="BS1569" s="1318"/>
      <c r="BT1569" s="1318"/>
      <c r="BU1569" s="1318"/>
      <c r="BV1569" s="1318"/>
      <c r="BW1569" s="1318"/>
      <c r="BX1569" s="1318"/>
      <c r="BY1569" s="1318"/>
      <c r="BZ1569" s="1318"/>
      <c r="CA1569" s="1318"/>
      <c r="CB1569" s="1318"/>
      <c r="CC1569" s="1318"/>
      <c r="CD1569" s="1318"/>
      <c r="CE1569" s="1318"/>
      <c r="CF1569" s="1318"/>
      <c r="CG1569" s="1318"/>
      <c r="CH1569" s="1378">
        <f t="shared" si="40"/>
        <v>0</v>
      </c>
      <c r="CI1569" s="1366"/>
    </row>
    <row r="1570" spans="1:87" s="386" customFormat="1" ht="24.95" customHeight="1">
      <c r="A1570" s="1701"/>
      <c r="B1570" s="2136"/>
      <c r="C1570" s="784"/>
      <c r="D1570" s="2185"/>
      <c r="E1570" s="656"/>
      <c r="F1570" s="1649"/>
      <c r="G1570" s="549"/>
      <c r="H1570" s="2155"/>
      <c r="I1570" s="1989"/>
      <c r="J1570" s="220"/>
      <c r="K1570" s="1651"/>
      <c r="L1570" s="2153"/>
      <c r="M1570" s="2305"/>
      <c r="N1570" s="138"/>
      <c r="O1570" s="139"/>
      <c r="P1570" s="168"/>
      <c r="Q1570" s="138"/>
      <c r="R1570" s="139"/>
      <c r="S1570" s="140"/>
      <c r="T1570" s="183"/>
      <c r="U1570" s="139"/>
      <c r="V1570" s="168"/>
      <c r="W1570" s="138"/>
      <c r="X1570" s="139"/>
      <c r="Y1570" s="140"/>
      <c r="Z1570" s="2160"/>
      <c r="AA1570" s="391"/>
      <c r="AB1570" s="367"/>
      <c r="AC1570" s="898"/>
      <c r="AD1570" s="2598"/>
      <c r="AE1570" s="1317"/>
      <c r="AF1570" s="1362"/>
      <c r="AG1570" s="1318"/>
      <c r="AH1570" s="1318"/>
      <c r="AI1570" s="1318"/>
      <c r="AJ1570" s="1318"/>
      <c r="AK1570" s="1318"/>
      <c r="AL1570" s="1318"/>
      <c r="AM1570" s="1318"/>
      <c r="AN1570" s="1318"/>
      <c r="AO1570" s="1318"/>
      <c r="AP1570" s="1318"/>
      <c r="AQ1570" s="1318"/>
      <c r="AR1570" s="1318"/>
      <c r="AS1570" s="1318"/>
      <c r="AT1570" s="1318"/>
      <c r="AU1570" s="1318"/>
      <c r="AV1570" s="1318"/>
      <c r="AW1570" s="1318"/>
      <c r="AX1570" s="1318"/>
      <c r="AY1570" s="1318"/>
      <c r="AZ1570" s="1318"/>
      <c r="BA1570" s="1318"/>
      <c r="BB1570" s="1318"/>
      <c r="BC1570" s="1318"/>
      <c r="BD1570" s="1318"/>
      <c r="BE1570" s="1318"/>
      <c r="BF1570" s="1318"/>
      <c r="BG1570" s="1318"/>
      <c r="BH1570" s="1318"/>
      <c r="BI1570" s="1318"/>
      <c r="BJ1570" s="1318"/>
      <c r="BK1570" s="1318"/>
      <c r="BL1570" s="1318"/>
      <c r="BM1570" s="1318"/>
      <c r="BN1570" s="1318"/>
      <c r="BO1570" s="1318"/>
      <c r="BP1570" s="1318"/>
      <c r="BQ1570" s="1318"/>
      <c r="BR1570" s="1318"/>
      <c r="BS1570" s="1318"/>
      <c r="BT1570" s="1318"/>
      <c r="BU1570" s="1318"/>
      <c r="BV1570" s="1318"/>
      <c r="BW1570" s="1318"/>
      <c r="BX1570" s="1318"/>
      <c r="BY1570" s="1318"/>
      <c r="BZ1570" s="1318"/>
      <c r="CA1570" s="1318"/>
      <c r="CB1570" s="1318"/>
      <c r="CC1570" s="1318"/>
      <c r="CD1570" s="1318"/>
      <c r="CE1570" s="1318"/>
      <c r="CF1570" s="1318"/>
      <c r="CG1570" s="1318"/>
      <c r="CH1570" s="1378">
        <f t="shared" si="40"/>
        <v>0</v>
      </c>
      <c r="CI1570" s="1366"/>
    </row>
    <row r="1571" spans="1:87" s="386" customFormat="1" ht="31.5" customHeight="1" thickBot="1">
      <c r="A1571" s="1711"/>
      <c r="B1571" s="3117" t="s">
        <v>2491</v>
      </c>
      <c r="C1571" s="3117"/>
      <c r="D1571" s="3117"/>
      <c r="E1571" s="3117"/>
      <c r="F1571" s="3117"/>
      <c r="G1571" s="3117"/>
      <c r="H1571" s="3117"/>
      <c r="I1571" s="3117"/>
      <c r="J1571" s="3117"/>
      <c r="K1571" s="3117"/>
      <c r="L1571" s="3117"/>
      <c r="M1571" s="3117"/>
      <c r="N1571" s="3117"/>
      <c r="O1571" s="3117"/>
      <c r="P1571" s="3117"/>
      <c r="Q1571" s="3117"/>
      <c r="R1571" s="3117"/>
      <c r="S1571" s="3117"/>
      <c r="T1571" s="3117"/>
      <c r="U1571" s="3117"/>
      <c r="V1571" s="3117"/>
      <c r="W1571" s="3117"/>
      <c r="X1571" s="3117"/>
      <c r="Y1571" s="3117"/>
      <c r="Z1571" s="760"/>
      <c r="AA1571" s="2388"/>
      <c r="AB1571" s="2389"/>
      <c r="AC1571" s="2390"/>
      <c r="AD1571" s="1846">
        <f>SUM(AD1545:AD1570)</f>
        <v>17500</v>
      </c>
      <c r="AE1571" s="1317"/>
      <c r="AF1571" s="1362"/>
      <c r="AG1571" s="1318"/>
      <c r="AH1571" s="1318"/>
      <c r="AI1571" s="1318"/>
      <c r="AJ1571" s="1318"/>
      <c r="AK1571" s="1318"/>
      <c r="AL1571" s="1318"/>
      <c r="AM1571" s="1318"/>
      <c r="AN1571" s="1318"/>
      <c r="AO1571" s="1318"/>
      <c r="AP1571" s="1318"/>
      <c r="AQ1571" s="1318"/>
      <c r="AR1571" s="1318"/>
      <c r="AS1571" s="1318"/>
      <c r="AT1571" s="1318"/>
      <c r="AU1571" s="1318"/>
      <c r="AV1571" s="1318"/>
      <c r="AW1571" s="1318"/>
      <c r="AX1571" s="1318"/>
      <c r="AY1571" s="1318"/>
      <c r="AZ1571" s="1318"/>
      <c r="BA1571" s="1318"/>
      <c r="BB1571" s="1318"/>
      <c r="BC1571" s="1318"/>
      <c r="BD1571" s="1318"/>
      <c r="BE1571" s="1318"/>
      <c r="BF1571" s="1318"/>
      <c r="BG1571" s="1318"/>
      <c r="BH1571" s="1318"/>
      <c r="BI1571" s="1318"/>
      <c r="BJ1571" s="1318"/>
      <c r="BK1571" s="1318"/>
      <c r="BL1571" s="1318"/>
      <c r="BM1571" s="1318"/>
      <c r="BN1571" s="1318"/>
      <c r="BO1571" s="1318"/>
      <c r="BP1571" s="1318"/>
      <c r="BQ1571" s="1318"/>
      <c r="BR1571" s="1318"/>
      <c r="BS1571" s="1318"/>
      <c r="BT1571" s="1318"/>
      <c r="BU1571" s="1318"/>
      <c r="BV1571" s="1318"/>
      <c r="BW1571" s="1318"/>
      <c r="BX1571" s="1318"/>
      <c r="BY1571" s="1318"/>
      <c r="BZ1571" s="1318"/>
      <c r="CA1571" s="1318"/>
      <c r="CB1571" s="1318"/>
      <c r="CC1571" s="1318"/>
      <c r="CD1571" s="1318"/>
      <c r="CE1571" s="1318"/>
      <c r="CF1571" s="1318"/>
      <c r="CG1571" s="1318"/>
      <c r="CH1571" s="1378">
        <f t="shared" si="40"/>
        <v>0</v>
      </c>
      <c r="CI1571" s="1366"/>
    </row>
    <row r="1572" spans="1:87" s="386" customFormat="1" ht="123" customHeight="1">
      <c r="A1572" s="1701">
        <v>38</v>
      </c>
      <c r="B1572" s="1722">
        <v>3</v>
      </c>
      <c r="C1572" s="3576" t="s">
        <v>1989</v>
      </c>
      <c r="D1572" s="905" t="s">
        <v>622</v>
      </c>
      <c r="E1572" s="1544" t="s">
        <v>1990</v>
      </c>
      <c r="F1572" s="3088" t="s">
        <v>1991</v>
      </c>
      <c r="G1572" s="3129" t="s">
        <v>1926</v>
      </c>
      <c r="H1572" s="2154" t="s">
        <v>1992</v>
      </c>
      <c r="I1572" s="1989">
        <v>301</v>
      </c>
      <c r="J1572" s="220">
        <v>16</v>
      </c>
      <c r="K1572" s="3290" t="s">
        <v>1993</v>
      </c>
      <c r="L1572" s="3527" t="s">
        <v>1994</v>
      </c>
      <c r="M1572" s="3528" t="s">
        <v>1995</v>
      </c>
      <c r="N1572" s="290"/>
      <c r="O1572" s="291"/>
      <c r="P1572" s="293"/>
      <c r="Q1572" s="138"/>
      <c r="R1572" s="139"/>
      <c r="S1572" s="140"/>
      <c r="T1572" s="183"/>
      <c r="U1572" s="139"/>
      <c r="V1572" s="168"/>
      <c r="W1572" s="138"/>
      <c r="X1572" s="139"/>
      <c r="Y1572" s="140"/>
      <c r="Z1572" s="2160"/>
      <c r="AA1572" s="391"/>
      <c r="AB1572" s="367"/>
      <c r="AC1572" s="898"/>
      <c r="AD1572" s="2598"/>
      <c r="AE1572" s="1317"/>
      <c r="AF1572" s="1362"/>
      <c r="AG1572" s="1318"/>
      <c r="AH1572" s="1318"/>
      <c r="AI1572" s="1318"/>
      <c r="AJ1572" s="1318"/>
      <c r="AK1572" s="1318"/>
      <c r="AL1572" s="1318"/>
      <c r="AM1572" s="1318"/>
      <c r="AN1572" s="1318"/>
      <c r="AO1572" s="1318"/>
      <c r="AP1572" s="1318"/>
      <c r="AQ1572" s="1318"/>
      <c r="AR1572" s="1318"/>
      <c r="AS1572" s="1318"/>
      <c r="AT1572" s="1318"/>
      <c r="AU1572" s="1318"/>
      <c r="AV1572" s="1318"/>
      <c r="AW1572" s="1318"/>
      <c r="AX1572" s="1318"/>
      <c r="AY1572" s="1318"/>
      <c r="AZ1572" s="1318"/>
      <c r="BA1572" s="1318"/>
      <c r="BB1572" s="1318"/>
      <c r="BC1572" s="1318"/>
      <c r="BD1572" s="1318"/>
      <c r="BE1572" s="1318"/>
      <c r="BF1572" s="1318"/>
      <c r="BG1572" s="1318"/>
      <c r="BH1572" s="1318"/>
      <c r="BI1572" s="1318"/>
      <c r="BJ1572" s="1318"/>
      <c r="BK1572" s="1318"/>
      <c r="BL1572" s="1318"/>
      <c r="BM1572" s="1318"/>
      <c r="BN1572" s="1318"/>
      <c r="BO1572" s="1318"/>
      <c r="BP1572" s="1318"/>
      <c r="BQ1572" s="1318"/>
      <c r="BR1572" s="1318"/>
      <c r="BS1572" s="1318"/>
      <c r="BT1572" s="1318"/>
      <c r="BU1572" s="1318"/>
      <c r="BV1572" s="1318"/>
      <c r="BW1572" s="1318"/>
      <c r="BX1572" s="1318"/>
      <c r="BY1572" s="1318"/>
      <c r="BZ1572" s="1318"/>
      <c r="CA1572" s="1318"/>
      <c r="CB1572" s="1318"/>
      <c r="CC1572" s="1318"/>
      <c r="CD1572" s="1318"/>
      <c r="CE1572" s="1318"/>
      <c r="CF1572" s="1318"/>
      <c r="CG1572" s="1318"/>
      <c r="CH1572" s="1378">
        <f t="shared" si="40"/>
        <v>0</v>
      </c>
      <c r="CI1572" s="1366"/>
    </row>
    <row r="1573" spans="1:87" s="386" customFormat="1" ht="24.95" customHeight="1">
      <c r="A1573" s="1701"/>
      <c r="B1573" s="2136"/>
      <c r="C1573" s="3552"/>
      <c r="D1573" s="3552" t="s">
        <v>1996</v>
      </c>
      <c r="E1573" s="1545"/>
      <c r="F1573" s="3085"/>
      <c r="G1573" s="3130"/>
      <c r="H1573" s="2155"/>
      <c r="I1573" s="1990"/>
      <c r="J1573" s="643"/>
      <c r="K1573" s="3104"/>
      <c r="L1573" s="3218"/>
      <c r="M1573" s="3220"/>
      <c r="N1573" s="290"/>
      <c r="O1573" s="291"/>
      <c r="P1573" s="293"/>
      <c r="Q1573" s="138"/>
      <c r="R1573" s="139"/>
      <c r="S1573" s="140"/>
      <c r="T1573" s="183"/>
      <c r="U1573" s="139"/>
      <c r="V1573" s="168"/>
      <c r="W1573" s="138"/>
      <c r="X1573" s="139"/>
      <c r="Y1573" s="140"/>
      <c r="Z1573" s="2160"/>
      <c r="AA1573" s="391"/>
      <c r="AB1573" s="367"/>
      <c r="AC1573" s="898"/>
      <c r="AD1573" s="2598"/>
      <c r="AE1573" s="1317"/>
      <c r="AF1573" s="1362"/>
      <c r="AG1573" s="1318"/>
      <c r="AH1573" s="1318"/>
      <c r="AI1573" s="1318"/>
      <c r="AJ1573" s="1318"/>
      <c r="AK1573" s="1318"/>
      <c r="AL1573" s="1318"/>
      <c r="AM1573" s="1318"/>
      <c r="AN1573" s="1318"/>
      <c r="AO1573" s="1318"/>
      <c r="AP1573" s="1318"/>
      <c r="AQ1573" s="1318"/>
      <c r="AR1573" s="1318"/>
      <c r="AS1573" s="1318"/>
      <c r="AT1573" s="1318"/>
      <c r="AU1573" s="1318"/>
      <c r="AV1573" s="1318"/>
      <c r="AW1573" s="1318"/>
      <c r="AX1573" s="1318"/>
      <c r="AY1573" s="1318"/>
      <c r="AZ1573" s="1318"/>
      <c r="BA1573" s="1318"/>
      <c r="BB1573" s="1318"/>
      <c r="BC1573" s="1318"/>
      <c r="BD1573" s="1318"/>
      <c r="BE1573" s="1318"/>
      <c r="BF1573" s="1318"/>
      <c r="BG1573" s="1318"/>
      <c r="BH1573" s="1318"/>
      <c r="BI1573" s="1318"/>
      <c r="BJ1573" s="1318"/>
      <c r="BK1573" s="1318"/>
      <c r="BL1573" s="1318"/>
      <c r="BM1573" s="1318"/>
      <c r="BN1573" s="1318"/>
      <c r="BO1573" s="1318"/>
      <c r="BP1573" s="1318"/>
      <c r="BQ1573" s="1318"/>
      <c r="BR1573" s="1318"/>
      <c r="BS1573" s="1318"/>
      <c r="BT1573" s="1318"/>
      <c r="BU1573" s="1318"/>
      <c r="BV1573" s="1318"/>
      <c r="BW1573" s="1318"/>
      <c r="BX1573" s="1318"/>
      <c r="BY1573" s="1318"/>
      <c r="BZ1573" s="1318"/>
      <c r="CA1573" s="1318"/>
      <c r="CB1573" s="1318"/>
      <c r="CC1573" s="1318"/>
      <c r="CD1573" s="1318"/>
      <c r="CE1573" s="1318"/>
      <c r="CF1573" s="1318"/>
      <c r="CG1573" s="1318"/>
      <c r="CH1573" s="1378">
        <f t="shared" si="40"/>
        <v>0</v>
      </c>
      <c r="CI1573" s="1366"/>
    </row>
    <row r="1574" spans="1:87" s="386" customFormat="1" ht="0.75" customHeight="1">
      <c r="A1574" s="1701"/>
      <c r="B1574" s="2136"/>
      <c r="C1574" s="3552"/>
      <c r="D1574" s="3552"/>
      <c r="E1574" s="1545"/>
      <c r="F1574" s="3085"/>
      <c r="G1574" s="549"/>
      <c r="H1574" s="2155"/>
      <c r="I1574" s="1990"/>
      <c r="J1574" s="643"/>
      <c r="K1574" s="3104"/>
      <c r="L1574" s="2153"/>
      <c r="M1574" s="2305"/>
      <c r="N1574" s="138"/>
      <c r="O1574" s="139"/>
      <c r="P1574" s="168"/>
      <c r="Q1574" s="138"/>
      <c r="R1574" s="139"/>
      <c r="S1574" s="140"/>
      <c r="T1574" s="183"/>
      <c r="U1574" s="139"/>
      <c r="V1574" s="168"/>
      <c r="W1574" s="138"/>
      <c r="X1574" s="139"/>
      <c r="Y1574" s="140"/>
      <c r="Z1574" s="2160"/>
      <c r="AA1574" s="391"/>
      <c r="AB1574" s="367"/>
      <c r="AC1574" s="898"/>
      <c r="AD1574" s="2598"/>
      <c r="AE1574" s="1317"/>
      <c r="AF1574" s="1362"/>
      <c r="AG1574" s="1318"/>
      <c r="AH1574" s="1318"/>
      <c r="AI1574" s="1318"/>
      <c r="AJ1574" s="1318"/>
      <c r="AK1574" s="1318"/>
      <c r="AL1574" s="1318"/>
      <c r="AM1574" s="1318"/>
      <c r="AN1574" s="1318"/>
      <c r="AO1574" s="1318"/>
      <c r="AP1574" s="1318"/>
      <c r="AQ1574" s="1318"/>
      <c r="AR1574" s="1318"/>
      <c r="AS1574" s="1318"/>
      <c r="AT1574" s="1318"/>
      <c r="AU1574" s="1318"/>
      <c r="AV1574" s="1318"/>
      <c r="AW1574" s="1318"/>
      <c r="AX1574" s="1318"/>
      <c r="AY1574" s="1318"/>
      <c r="AZ1574" s="1318"/>
      <c r="BA1574" s="1318"/>
      <c r="BB1574" s="1318"/>
      <c r="BC1574" s="1318"/>
      <c r="BD1574" s="1318"/>
      <c r="BE1574" s="1318"/>
      <c r="BF1574" s="1318"/>
      <c r="BG1574" s="1318"/>
      <c r="BH1574" s="1318"/>
      <c r="BI1574" s="1318"/>
      <c r="BJ1574" s="1318"/>
      <c r="BK1574" s="1318"/>
      <c r="BL1574" s="1318"/>
      <c r="BM1574" s="1318"/>
      <c r="BN1574" s="1318"/>
      <c r="BO1574" s="1318"/>
      <c r="BP1574" s="1318"/>
      <c r="BQ1574" s="1318"/>
      <c r="BR1574" s="1318"/>
      <c r="BS1574" s="1318"/>
      <c r="BT1574" s="1318"/>
      <c r="BU1574" s="1318"/>
      <c r="BV1574" s="1318"/>
      <c r="BW1574" s="1318"/>
      <c r="BX1574" s="1318"/>
      <c r="BY1574" s="1318"/>
      <c r="BZ1574" s="1318"/>
      <c r="CA1574" s="1318"/>
      <c r="CB1574" s="1318"/>
      <c r="CC1574" s="1318"/>
      <c r="CD1574" s="1318"/>
      <c r="CE1574" s="1318"/>
      <c r="CF1574" s="1318"/>
      <c r="CG1574" s="1318"/>
      <c r="CH1574" s="1378">
        <f t="shared" si="40"/>
        <v>0</v>
      </c>
      <c r="CI1574" s="1366"/>
    </row>
    <row r="1575" spans="1:87" s="386" customFormat="1" ht="24.75" customHeight="1">
      <c r="A1575" s="1701"/>
      <c r="B1575" s="2136"/>
      <c r="C1575" s="3552"/>
      <c r="D1575" s="3552"/>
      <c r="E1575" s="1545"/>
      <c r="F1575" s="3085"/>
      <c r="G1575" s="549"/>
      <c r="H1575" s="2155"/>
      <c r="I1575" s="1990"/>
      <c r="J1575" s="2171"/>
      <c r="K1575" s="2173"/>
      <c r="L1575" s="2174"/>
      <c r="M1575" s="2175"/>
      <c r="N1575" s="142"/>
      <c r="O1575" s="143"/>
      <c r="P1575" s="146"/>
      <c r="Q1575" s="142"/>
      <c r="R1575" s="143"/>
      <c r="S1575" s="144"/>
      <c r="T1575" s="145"/>
      <c r="U1575" s="143"/>
      <c r="V1575" s="146"/>
      <c r="W1575" s="142"/>
      <c r="X1575" s="143"/>
      <c r="Y1575" s="144"/>
      <c r="Z1575" s="2193"/>
      <c r="AA1575" s="412"/>
      <c r="AB1575" s="401"/>
      <c r="AC1575" s="1662"/>
      <c r="AD1575" s="2599"/>
      <c r="AE1575" s="1317"/>
      <c r="AF1575" s="1362"/>
      <c r="AG1575" s="1318"/>
      <c r="AH1575" s="1318"/>
      <c r="AI1575" s="1318"/>
      <c r="AJ1575" s="1318"/>
      <c r="AK1575" s="1318"/>
      <c r="AL1575" s="1318"/>
      <c r="AM1575" s="1318"/>
      <c r="AN1575" s="1318"/>
      <c r="AO1575" s="1318"/>
      <c r="AP1575" s="1318"/>
      <c r="AQ1575" s="1318"/>
      <c r="AR1575" s="1318"/>
      <c r="AS1575" s="1318"/>
      <c r="AT1575" s="1318"/>
      <c r="AU1575" s="1318"/>
      <c r="AV1575" s="1318"/>
      <c r="AW1575" s="1318"/>
      <c r="AX1575" s="1318"/>
      <c r="AY1575" s="1318"/>
      <c r="AZ1575" s="1318"/>
      <c r="BA1575" s="1318"/>
      <c r="BB1575" s="1318"/>
      <c r="BC1575" s="1318"/>
      <c r="BD1575" s="1318"/>
      <c r="BE1575" s="1318"/>
      <c r="BF1575" s="1318"/>
      <c r="BG1575" s="1318"/>
      <c r="BH1575" s="1318"/>
      <c r="BI1575" s="1318"/>
      <c r="BJ1575" s="1318"/>
      <c r="BK1575" s="1318"/>
      <c r="BL1575" s="1318"/>
      <c r="BM1575" s="1318"/>
      <c r="BN1575" s="1318"/>
      <c r="BO1575" s="1318"/>
      <c r="BP1575" s="1318"/>
      <c r="BQ1575" s="1318"/>
      <c r="BR1575" s="1318"/>
      <c r="BS1575" s="1318"/>
      <c r="BT1575" s="1318"/>
      <c r="BU1575" s="1318"/>
      <c r="BV1575" s="1318"/>
      <c r="BW1575" s="1318"/>
      <c r="BX1575" s="1318"/>
      <c r="BY1575" s="1318"/>
      <c r="BZ1575" s="1318"/>
      <c r="CA1575" s="1318"/>
      <c r="CB1575" s="1318"/>
      <c r="CC1575" s="1318"/>
      <c r="CD1575" s="1318"/>
      <c r="CE1575" s="1318"/>
      <c r="CF1575" s="1318"/>
      <c r="CG1575" s="1318"/>
      <c r="CH1575" s="1378">
        <f t="shared" si="40"/>
        <v>0</v>
      </c>
      <c r="CI1575" s="1366"/>
    </row>
    <row r="1576" spans="1:87" s="386" customFormat="1" ht="120.75" customHeight="1">
      <c r="A1576" s="1701"/>
      <c r="B1576" s="2136"/>
      <c r="C1576" s="3552"/>
      <c r="D1576" s="3552"/>
      <c r="E1576" s="3552" t="s">
        <v>1997</v>
      </c>
      <c r="F1576" s="3085"/>
      <c r="G1576" s="549"/>
      <c r="H1576" s="2155"/>
      <c r="I1576" s="1623">
        <v>302</v>
      </c>
      <c r="J1576" s="3574">
        <v>17</v>
      </c>
      <c r="K1576" s="3144" t="s">
        <v>1998</v>
      </c>
      <c r="L1576" s="3123" t="s">
        <v>1999</v>
      </c>
      <c r="M1576" s="3179" t="s">
        <v>2000</v>
      </c>
      <c r="N1576" s="290"/>
      <c r="O1576" s="291"/>
      <c r="P1576" s="293"/>
      <c r="Q1576" s="290"/>
      <c r="R1576" s="291"/>
      <c r="S1576" s="292"/>
      <c r="T1576" s="788"/>
      <c r="U1576" s="291"/>
      <c r="V1576" s="293"/>
      <c r="W1576" s="290"/>
      <c r="X1576" s="291"/>
      <c r="Y1576" s="140"/>
      <c r="Z1576" s="2160"/>
      <c r="AA1576" s="391"/>
      <c r="AB1576" s="367"/>
      <c r="AC1576" s="898"/>
      <c r="AD1576" s="2598"/>
      <c r="AE1576" s="1317"/>
      <c r="AF1576" s="1362"/>
      <c r="AG1576" s="1318"/>
      <c r="AH1576" s="1318"/>
      <c r="AI1576" s="1318"/>
      <c r="AJ1576" s="1318"/>
      <c r="AK1576" s="1318"/>
      <c r="AL1576" s="1318"/>
      <c r="AM1576" s="1318"/>
      <c r="AN1576" s="1318"/>
      <c r="AO1576" s="1318"/>
      <c r="AP1576" s="1318"/>
      <c r="AQ1576" s="1318"/>
      <c r="AR1576" s="1318"/>
      <c r="AS1576" s="1318"/>
      <c r="AT1576" s="1318"/>
      <c r="AU1576" s="1318"/>
      <c r="AV1576" s="1318"/>
      <c r="AW1576" s="1318"/>
      <c r="AX1576" s="1318"/>
      <c r="AY1576" s="1318"/>
      <c r="AZ1576" s="1318"/>
      <c r="BA1576" s="1318"/>
      <c r="BB1576" s="1318"/>
      <c r="BC1576" s="1318"/>
      <c r="BD1576" s="1318"/>
      <c r="BE1576" s="1318"/>
      <c r="BF1576" s="1318"/>
      <c r="BG1576" s="1318"/>
      <c r="BH1576" s="1318"/>
      <c r="BI1576" s="1318"/>
      <c r="BJ1576" s="1318"/>
      <c r="BK1576" s="1318"/>
      <c r="BL1576" s="1318"/>
      <c r="BM1576" s="1318"/>
      <c r="BN1576" s="1318"/>
      <c r="BO1576" s="1318"/>
      <c r="BP1576" s="1318"/>
      <c r="BQ1576" s="1318"/>
      <c r="BR1576" s="1318"/>
      <c r="BS1576" s="1318"/>
      <c r="BT1576" s="1318"/>
      <c r="BU1576" s="1318"/>
      <c r="BV1576" s="1318"/>
      <c r="BW1576" s="1318"/>
      <c r="BX1576" s="1318"/>
      <c r="BY1576" s="1318"/>
      <c r="BZ1576" s="1318"/>
      <c r="CA1576" s="1318"/>
      <c r="CB1576" s="1318"/>
      <c r="CC1576" s="1318"/>
      <c r="CD1576" s="1318"/>
      <c r="CE1576" s="1318"/>
      <c r="CF1576" s="1318"/>
      <c r="CG1576" s="1318"/>
      <c r="CH1576" s="1378">
        <f t="shared" si="40"/>
        <v>0</v>
      </c>
      <c r="CI1576" s="1366"/>
    </row>
    <row r="1577" spans="1:87" s="386" customFormat="1" ht="32.25" customHeight="1">
      <c r="A1577" s="1701"/>
      <c r="B1577" s="2136"/>
      <c r="C1577" s="3552"/>
      <c r="D1577" s="3552"/>
      <c r="E1577" s="3552"/>
      <c r="F1577" s="3085"/>
      <c r="G1577" s="549"/>
      <c r="H1577" s="2155"/>
      <c r="I1577" s="1624"/>
      <c r="J1577" s="3575"/>
      <c r="K1577" s="3174"/>
      <c r="L1577" s="3214"/>
      <c r="M1577" s="3163"/>
      <c r="N1577" s="142"/>
      <c r="O1577" s="143"/>
      <c r="P1577" s="146"/>
      <c r="Q1577" s="142"/>
      <c r="R1577" s="143"/>
      <c r="S1577" s="144"/>
      <c r="T1577" s="145"/>
      <c r="U1577" s="143"/>
      <c r="V1577" s="146"/>
      <c r="W1577" s="142"/>
      <c r="X1577" s="143"/>
      <c r="Y1577" s="906"/>
      <c r="Z1577" s="907"/>
      <c r="AA1577" s="2601"/>
      <c r="AB1577" s="2602"/>
      <c r="AC1577" s="2603"/>
      <c r="AD1577" s="2604"/>
      <c r="AE1577" s="1317"/>
      <c r="AF1577" s="1362"/>
      <c r="AG1577" s="1318"/>
      <c r="AH1577" s="1318"/>
      <c r="AI1577" s="1318"/>
      <c r="AJ1577" s="1318"/>
      <c r="AK1577" s="1318"/>
      <c r="AL1577" s="1318"/>
      <c r="AM1577" s="1318"/>
      <c r="AN1577" s="1318"/>
      <c r="AO1577" s="1318"/>
      <c r="AP1577" s="1318"/>
      <c r="AQ1577" s="1318"/>
      <c r="AR1577" s="1318"/>
      <c r="AS1577" s="1318"/>
      <c r="AT1577" s="1318"/>
      <c r="AU1577" s="1318"/>
      <c r="AV1577" s="1318"/>
      <c r="AW1577" s="1318"/>
      <c r="AX1577" s="1318"/>
      <c r="AY1577" s="1318"/>
      <c r="AZ1577" s="1318"/>
      <c r="BA1577" s="1318"/>
      <c r="BB1577" s="1318"/>
      <c r="BC1577" s="1318"/>
      <c r="BD1577" s="1318"/>
      <c r="BE1577" s="1318"/>
      <c r="BF1577" s="1318"/>
      <c r="BG1577" s="1318"/>
      <c r="BH1577" s="1318"/>
      <c r="BI1577" s="1318"/>
      <c r="BJ1577" s="1318"/>
      <c r="BK1577" s="1318"/>
      <c r="BL1577" s="1318"/>
      <c r="BM1577" s="1318"/>
      <c r="BN1577" s="1318"/>
      <c r="BO1577" s="1318"/>
      <c r="BP1577" s="1318"/>
      <c r="BQ1577" s="1318"/>
      <c r="BR1577" s="1318"/>
      <c r="BS1577" s="1318"/>
      <c r="BT1577" s="1318"/>
      <c r="BU1577" s="1318"/>
      <c r="BV1577" s="1318"/>
      <c r="BW1577" s="1318"/>
      <c r="BX1577" s="1318"/>
      <c r="BY1577" s="1318"/>
      <c r="BZ1577" s="1318"/>
      <c r="CA1577" s="1318"/>
      <c r="CB1577" s="1318"/>
      <c r="CC1577" s="1318"/>
      <c r="CD1577" s="1318"/>
      <c r="CE1577" s="1318"/>
      <c r="CF1577" s="1318"/>
      <c r="CG1577" s="1318"/>
      <c r="CH1577" s="1378">
        <f t="shared" si="40"/>
        <v>0</v>
      </c>
      <c r="CI1577" s="1366"/>
    </row>
    <row r="1578" spans="1:87" s="386" customFormat="1" ht="34.5" customHeight="1">
      <c r="A1578" s="1701"/>
      <c r="B1578" s="2136"/>
      <c r="C1578" s="3552"/>
      <c r="D1578" s="908" t="s">
        <v>631</v>
      </c>
      <c r="E1578" s="3552"/>
      <c r="F1578" s="3085"/>
      <c r="G1578" s="549"/>
      <c r="H1578" s="2155"/>
      <c r="I1578" s="1990">
        <v>303</v>
      </c>
      <c r="J1578" s="643">
        <v>18</v>
      </c>
      <c r="K1578" s="3103" t="s">
        <v>2001</v>
      </c>
      <c r="L1578" s="3123" t="s">
        <v>2002</v>
      </c>
      <c r="M1578" s="3179" t="s">
        <v>2504</v>
      </c>
      <c r="N1578" s="290"/>
      <c r="O1578" s="291"/>
      <c r="P1578" s="293"/>
      <c r="Q1578" s="290"/>
      <c r="R1578" s="291"/>
      <c r="S1578" s="292"/>
      <c r="T1578" s="788"/>
      <c r="U1578" s="291"/>
      <c r="V1578" s="293"/>
      <c r="W1578" s="290"/>
      <c r="X1578" s="291"/>
      <c r="Y1578" s="140"/>
      <c r="Z1578" s="2160"/>
      <c r="AA1578" s="391"/>
      <c r="AB1578" s="367"/>
      <c r="AC1578" s="898"/>
      <c r="AD1578" s="2598"/>
      <c r="AE1578" s="1317"/>
      <c r="AF1578" s="1362"/>
      <c r="AG1578" s="1318"/>
      <c r="AH1578" s="1318"/>
      <c r="AI1578" s="1318"/>
      <c r="AJ1578" s="1318"/>
      <c r="AK1578" s="1318"/>
      <c r="AL1578" s="1318"/>
      <c r="AM1578" s="1318"/>
      <c r="AN1578" s="1318"/>
      <c r="AO1578" s="1318"/>
      <c r="AP1578" s="1318"/>
      <c r="AQ1578" s="1318"/>
      <c r="AR1578" s="1318"/>
      <c r="AS1578" s="1318"/>
      <c r="AT1578" s="1318"/>
      <c r="AU1578" s="1318"/>
      <c r="AV1578" s="1318"/>
      <c r="AW1578" s="1318"/>
      <c r="AX1578" s="1318"/>
      <c r="AY1578" s="1318"/>
      <c r="AZ1578" s="1318"/>
      <c r="BA1578" s="1318"/>
      <c r="BB1578" s="1318"/>
      <c r="BC1578" s="1318"/>
      <c r="BD1578" s="1318"/>
      <c r="BE1578" s="1318"/>
      <c r="BF1578" s="1318"/>
      <c r="BG1578" s="1318"/>
      <c r="BH1578" s="1318"/>
      <c r="BI1578" s="1318"/>
      <c r="BJ1578" s="1318"/>
      <c r="BK1578" s="1318"/>
      <c r="BL1578" s="1318"/>
      <c r="BM1578" s="1318"/>
      <c r="BN1578" s="1318"/>
      <c r="BO1578" s="1318"/>
      <c r="BP1578" s="1318"/>
      <c r="BQ1578" s="1318"/>
      <c r="BR1578" s="1318"/>
      <c r="BS1578" s="1318"/>
      <c r="BT1578" s="1318"/>
      <c r="BU1578" s="1318"/>
      <c r="BV1578" s="1318"/>
      <c r="BW1578" s="1318"/>
      <c r="BX1578" s="1318"/>
      <c r="BY1578" s="1318"/>
      <c r="BZ1578" s="1318"/>
      <c r="CA1578" s="1318"/>
      <c r="CB1578" s="1318"/>
      <c r="CC1578" s="1318"/>
      <c r="CD1578" s="1318"/>
      <c r="CE1578" s="1318"/>
      <c r="CF1578" s="1318"/>
      <c r="CG1578" s="1318"/>
      <c r="CH1578" s="1378">
        <f t="shared" si="40"/>
        <v>0</v>
      </c>
      <c r="CI1578" s="1366"/>
    </row>
    <row r="1579" spans="1:87" s="386" customFormat="1" ht="69.75" customHeight="1">
      <c r="A1579" s="1701"/>
      <c r="B1579" s="2136"/>
      <c r="C1579" s="3552"/>
      <c r="D1579" s="3552" t="s">
        <v>2003</v>
      </c>
      <c r="E1579" s="3552"/>
      <c r="F1579" s="3085"/>
      <c r="G1579" s="549"/>
      <c r="H1579" s="2155"/>
      <c r="I1579" s="1990"/>
      <c r="J1579" s="643"/>
      <c r="K1579" s="3104"/>
      <c r="L1579" s="3105"/>
      <c r="M1579" s="3106"/>
      <c r="N1579" s="290"/>
      <c r="O1579" s="291"/>
      <c r="P1579" s="293"/>
      <c r="Q1579" s="290"/>
      <c r="R1579" s="291"/>
      <c r="S1579" s="292"/>
      <c r="T1579" s="788"/>
      <c r="U1579" s="291"/>
      <c r="V1579" s="293"/>
      <c r="W1579" s="290"/>
      <c r="X1579" s="291"/>
      <c r="Y1579" s="140"/>
      <c r="Z1579" s="2160"/>
      <c r="AA1579" s="391"/>
      <c r="AB1579" s="367"/>
      <c r="AC1579" s="898"/>
      <c r="AD1579" s="2598"/>
      <c r="AE1579" s="1317"/>
      <c r="AF1579" s="1362"/>
      <c r="AG1579" s="1318"/>
      <c r="AH1579" s="1318"/>
      <c r="AI1579" s="1318"/>
      <c r="AJ1579" s="1318"/>
      <c r="AK1579" s="1318"/>
      <c r="AL1579" s="1318"/>
      <c r="AM1579" s="1318"/>
      <c r="AN1579" s="1318"/>
      <c r="AO1579" s="1318"/>
      <c r="AP1579" s="1318"/>
      <c r="AQ1579" s="1318"/>
      <c r="AR1579" s="1318"/>
      <c r="AS1579" s="1318"/>
      <c r="AT1579" s="1318"/>
      <c r="AU1579" s="1318"/>
      <c r="AV1579" s="1318"/>
      <c r="AW1579" s="1318"/>
      <c r="AX1579" s="1318"/>
      <c r="AY1579" s="1318"/>
      <c r="AZ1579" s="1318"/>
      <c r="BA1579" s="1318"/>
      <c r="BB1579" s="1318"/>
      <c r="BC1579" s="1318"/>
      <c r="BD1579" s="1318"/>
      <c r="BE1579" s="1318"/>
      <c r="BF1579" s="1318"/>
      <c r="BG1579" s="1318"/>
      <c r="BH1579" s="1318"/>
      <c r="BI1579" s="1318"/>
      <c r="BJ1579" s="1318"/>
      <c r="BK1579" s="1318"/>
      <c r="BL1579" s="1318"/>
      <c r="BM1579" s="1318"/>
      <c r="BN1579" s="1318"/>
      <c r="BO1579" s="1318"/>
      <c r="BP1579" s="1318"/>
      <c r="BQ1579" s="1318"/>
      <c r="BR1579" s="1318"/>
      <c r="BS1579" s="1318"/>
      <c r="BT1579" s="1318"/>
      <c r="BU1579" s="1318"/>
      <c r="BV1579" s="1318"/>
      <c r="BW1579" s="1318"/>
      <c r="BX1579" s="1318"/>
      <c r="BY1579" s="1318"/>
      <c r="BZ1579" s="1318"/>
      <c r="CA1579" s="1318"/>
      <c r="CB1579" s="1318"/>
      <c r="CC1579" s="1318"/>
      <c r="CD1579" s="1318"/>
      <c r="CE1579" s="1318"/>
      <c r="CF1579" s="1318"/>
      <c r="CG1579" s="1318"/>
      <c r="CH1579" s="1378">
        <f t="shared" si="40"/>
        <v>0</v>
      </c>
      <c r="CI1579" s="1366"/>
    </row>
    <row r="1580" spans="1:87" s="386" customFormat="1" ht="88.5" customHeight="1">
      <c r="A1580" s="1701"/>
      <c r="B1580" s="2136"/>
      <c r="C1580" s="3552"/>
      <c r="D1580" s="3552"/>
      <c r="E1580" s="3552"/>
      <c r="F1580" s="3085"/>
      <c r="G1580" s="549"/>
      <c r="H1580" s="3096"/>
      <c r="I1580" s="1990"/>
      <c r="J1580" s="643"/>
      <c r="K1580" s="3104"/>
      <c r="L1580" s="3105"/>
      <c r="M1580" s="2305"/>
      <c r="N1580" s="290"/>
      <c r="O1580" s="291"/>
      <c r="P1580" s="293"/>
      <c r="Q1580" s="290"/>
      <c r="R1580" s="291"/>
      <c r="S1580" s="292"/>
      <c r="T1580" s="788"/>
      <c r="U1580" s="291"/>
      <c r="V1580" s="293"/>
      <c r="W1580" s="290"/>
      <c r="X1580" s="291"/>
      <c r="Y1580" s="140"/>
      <c r="Z1580" s="2160"/>
      <c r="AA1580" s="391"/>
      <c r="AB1580" s="367"/>
      <c r="AC1580" s="898"/>
      <c r="AD1580" s="2598"/>
      <c r="AE1580" s="1317"/>
      <c r="AF1580" s="1362"/>
      <c r="AG1580" s="1318"/>
      <c r="AH1580" s="1318"/>
      <c r="AI1580" s="1318"/>
      <c r="AJ1580" s="1318"/>
      <c r="AK1580" s="1318"/>
      <c r="AL1580" s="1318"/>
      <c r="AM1580" s="1318"/>
      <c r="AN1580" s="1318"/>
      <c r="AO1580" s="1318"/>
      <c r="AP1580" s="1318"/>
      <c r="AQ1580" s="1318"/>
      <c r="AR1580" s="1318"/>
      <c r="AS1580" s="1318"/>
      <c r="AT1580" s="1318"/>
      <c r="AU1580" s="1318"/>
      <c r="AV1580" s="1318"/>
      <c r="AW1580" s="1318"/>
      <c r="AX1580" s="1318"/>
      <c r="AY1580" s="1318"/>
      <c r="AZ1580" s="1318"/>
      <c r="BA1580" s="1318"/>
      <c r="BB1580" s="1318"/>
      <c r="BC1580" s="1318"/>
      <c r="BD1580" s="1318"/>
      <c r="BE1580" s="1318"/>
      <c r="BF1580" s="1318"/>
      <c r="BG1580" s="1318"/>
      <c r="BH1580" s="1318"/>
      <c r="BI1580" s="1318"/>
      <c r="BJ1580" s="1318"/>
      <c r="BK1580" s="1318"/>
      <c r="BL1580" s="1318"/>
      <c r="BM1580" s="1318"/>
      <c r="BN1580" s="1318"/>
      <c r="BO1580" s="1318"/>
      <c r="BP1580" s="1318"/>
      <c r="BQ1580" s="1318"/>
      <c r="BR1580" s="1318"/>
      <c r="BS1580" s="1318"/>
      <c r="BT1580" s="1318"/>
      <c r="BU1580" s="1318"/>
      <c r="BV1580" s="1318"/>
      <c r="BW1580" s="1318"/>
      <c r="BX1580" s="1318"/>
      <c r="BY1580" s="1318"/>
      <c r="BZ1580" s="1318"/>
      <c r="CA1580" s="1318"/>
      <c r="CB1580" s="1318"/>
      <c r="CC1580" s="1318"/>
      <c r="CD1580" s="1318"/>
      <c r="CE1580" s="1318"/>
      <c r="CF1580" s="1318"/>
      <c r="CG1580" s="1318"/>
      <c r="CH1580" s="1378">
        <f t="shared" si="40"/>
        <v>0</v>
      </c>
      <c r="CI1580" s="1366"/>
    </row>
    <row r="1581" spans="1:87" s="386" customFormat="1" ht="34.5" customHeight="1">
      <c r="A1581" s="1701"/>
      <c r="B1581" s="2136"/>
      <c r="C1581" s="3552"/>
      <c r="D1581" s="3085" t="s">
        <v>2004</v>
      </c>
      <c r="E1581" s="158"/>
      <c r="F1581" s="3085"/>
      <c r="G1581" s="549"/>
      <c r="H1581" s="3096"/>
      <c r="I1581" s="1990"/>
      <c r="J1581" s="2171"/>
      <c r="K1581" s="2176"/>
      <c r="L1581" s="2153"/>
      <c r="M1581" s="2305"/>
      <c r="N1581" s="142"/>
      <c r="O1581" s="143"/>
      <c r="P1581" s="146"/>
      <c r="Q1581" s="142"/>
      <c r="R1581" s="143"/>
      <c r="S1581" s="144"/>
      <c r="T1581" s="145"/>
      <c r="U1581" s="143"/>
      <c r="V1581" s="146"/>
      <c r="W1581" s="142"/>
      <c r="X1581" s="143"/>
      <c r="Y1581" s="144"/>
      <c r="Z1581" s="2193"/>
      <c r="AA1581" s="412"/>
      <c r="AB1581" s="401"/>
      <c r="AC1581" s="1662"/>
      <c r="AD1581" s="2599"/>
      <c r="AE1581" s="1317"/>
      <c r="AF1581" s="1362"/>
      <c r="AG1581" s="1318"/>
      <c r="AH1581" s="1318"/>
      <c r="AI1581" s="1318"/>
      <c r="AJ1581" s="1318"/>
      <c r="AK1581" s="1318"/>
      <c r="AL1581" s="1318"/>
      <c r="AM1581" s="1318"/>
      <c r="AN1581" s="1318"/>
      <c r="AO1581" s="1318"/>
      <c r="AP1581" s="1318"/>
      <c r="AQ1581" s="1318"/>
      <c r="AR1581" s="1318"/>
      <c r="AS1581" s="1318"/>
      <c r="AT1581" s="1318"/>
      <c r="AU1581" s="1318"/>
      <c r="AV1581" s="1318"/>
      <c r="AW1581" s="1318"/>
      <c r="AX1581" s="1318"/>
      <c r="AY1581" s="1318"/>
      <c r="AZ1581" s="1318"/>
      <c r="BA1581" s="1318"/>
      <c r="BB1581" s="1318"/>
      <c r="BC1581" s="1318"/>
      <c r="BD1581" s="1318"/>
      <c r="BE1581" s="1318"/>
      <c r="BF1581" s="1318"/>
      <c r="BG1581" s="1318"/>
      <c r="BH1581" s="1318"/>
      <c r="BI1581" s="1318"/>
      <c r="BJ1581" s="1318"/>
      <c r="BK1581" s="1318"/>
      <c r="BL1581" s="1318"/>
      <c r="BM1581" s="1318"/>
      <c r="BN1581" s="1318"/>
      <c r="BO1581" s="1318"/>
      <c r="BP1581" s="1318"/>
      <c r="BQ1581" s="1318"/>
      <c r="BR1581" s="1318"/>
      <c r="BS1581" s="1318"/>
      <c r="BT1581" s="1318"/>
      <c r="BU1581" s="1318"/>
      <c r="BV1581" s="1318"/>
      <c r="BW1581" s="1318"/>
      <c r="BX1581" s="1318"/>
      <c r="BY1581" s="1318"/>
      <c r="BZ1581" s="1318"/>
      <c r="CA1581" s="1318"/>
      <c r="CB1581" s="1318"/>
      <c r="CC1581" s="1318"/>
      <c r="CD1581" s="1318"/>
      <c r="CE1581" s="1318"/>
      <c r="CF1581" s="1318"/>
      <c r="CG1581" s="1318"/>
      <c r="CH1581" s="1378">
        <f t="shared" si="40"/>
        <v>0</v>
      </c>
      <c r="CI1581" s="1366"/>
    </row>
    <row r="1582" spans="1:87" s="386" customFormat="1" ht="56.25" customHeight="1">
      <c r="A1582" s="1701"/>
      <c r="B1582" s="2136"/>
      <c r="C1582" s="3552"/>
      <c r="D1582" s="3085"/>
      <c r="E1582" s="158"/>
      <c r="F1582" s="1649"/>
      <c r="G1582" s="549"/>
      <c r="H1582" s="3096"/>
      <c r="I1582" s="1623">
        <v>304</v>
      </c>
      <c r="J1582" s="643">
        <v>19</v>
      </c>
      <c r="K1582" s="3497" t="s">
        <v>2005</v>
      </c>
      <c r="L1582" s="3573" t="s">
        <v>2006</v>
      </c>
      <c r="M1582" s="3115" t="s">
        <v>2007</v>
      </c>
      <c r="N1582" s="138"/>
      <c r="O1582" s="139"/>
      <c r="P1582" s="293"/>
      <c r="Q1582" s="290"/>
      <c r="R1582" s="291"/>
      <c r="S1582" s="292"/>
      <c r="T1582" s="788"/>
      <c r="U1582" s="291"/>
      <c r="V1582" s="293"/>
      <c r="W1582" s="290"/>
      <c r="X1582" s="139"/>
      <c r="Y1582" s="140"/>
      <c r="Z1582" s="2160"/>
      <c r="AA1582" s="391"/>
      <c r="AB1582" s="367"/>
      <c r="AC1582" s="898"/>
      <c r="AD1582" s="2598"/>
      <c r="AE1582" s="1317"/>
      <c r="AF1582" s="1362"/>
      <c r="AG1582" s="1318"/>
      <c r="AH1582" s="1318"/>
      <c r="AI1582" s="1318"/>
      <c r="AJ1582" s="1318"/>
      <c r="AK1582" s="1318"/>
      <c r="AL1582" s="1318"/>
      <c r="AM1582" s="1318"/>
      <c r="AN1582" s="1318"/>
      <c r="AO1582" s="1318"/>
      <c r="AP1582" s="1318"/>
      <c r="AQ1582" s="1318"/>
      <c r="AR1582" s="1318"/>
      <c r="AS1582" s="1318"/>
      <c r="AT1582" s="1318"/>
      <c r="AU1582" s="1318"/>
      <c r="AV1582" s="1318"/>
      <c r="AW1582" s="1318"/>
      <c r="AX1582" s="1318"/>
      <c r="AY1582" s="1318"/>
      <c r="AZ1582" s="1318"/>
      <c r="BA1582" s="1318"/>
      <c r="BB1582" s="1318"/>
      <c r="BC1582" s="1318"/>
      <c r="BD1582" s="1318"/>
      <c r="BE1582" s="1318"/>
      <c r="BF1582" s="1318"/>
      <c r="BG1582" s="1318"/>
      <c r="BH1582" s="1318"/>
      <c r="BI1582" s="1318"/>
      <c r="BJ1582" s="1318"/>
      <c r="BK1582" s="1318"/>
      <c r="BL1582" s="1318"/>
      <c r="BM1582" s="1318"/>
      <c r="BN1582" s="1318"/>
      <c r="BO1582" s="1318"/>
      <c r="BP1582" s="1318"/>
      <c r="BQ1582" s="1318"/>
      <c r="BR1582" s="1318"/>
      <c r="BS1582" s="1318"/>
      <c r="BT1582" s="1318"/>
      <c r="BU1582" s="1318"/>
      <c r="BV1582" s="1318"/>
      <c r="BW1582" s="1318"/>
      <c r="BX1582" s="1318"/>
      <c r="BY1582" s="1318"/>
      <c r="BZ1582" s="1318"/>
      <c r="CA1582" s="1318"/>
      <c r="CB1582" s="1318"/>
      <c r="CC1582" s="1318"/>
      <c r="CD1582" s="1318"/>
      <c r="CE1582" s="1318"/>
      <c r="CF1582" s="1318"/>
      <c r="CG1582" s="1318"/>
      <c r="CH1582" s="1378">
        <f t="shared" si="40"/>
        <v>0</v>
      </c>
      <c r="CI1582" s="1366"/>
    </row>
    <row r="1583" spans="1:87" s="386" customFormat="1" ht="74.25" customHeight="1">
      <c r="A1583" s="1701"/>
      <c r="B1583" s="2136"/>
      <c r="C1583" s="909"/>
      <c r="D1583" s="3085" t="s">
        <v>2008</v>
      </c>
      <c r="E1583" s="158"/>
      <c r="F1583" s="1649"/>
      <c r="G1583" s="549"/>
      <c r="H1583" s="3096"/>
      <c r="I1583" s="1609"/>
      <c r="J1583" s="643"/>
      <c r="K1583" s="3444"/>
      <c r="L1583" s="3186"/>
      <c r="M1583" s="3154"/>
      <c r="N1583" s="138"/>
      <c r="O1583" s="139"/>
      <c r="P1583" s="293"/>
      <c r="Q1583" s="290"/>
      <c r="R1583" s="291"/>
      <c r="S1583" s="292"/>
      <c r="T1583" s="788"/>
      <c r="U1583" s="291"/>
      <c r="V1583" s="293"/>
      <c r="W1583" s="290"/>
      <c r="X1583" s="139"/>
      <c r="Y1583" s="140"/>
      <c r="Z1583" s="2160"/>
      <c r="AA1583" s="391"/>
      <c r="AB1583" s="367"/>
      <c r="AC1583" s="898"/>
      <c r="AD1583" s="2598"/>
      <c r="AE1583" s="1317"/>
      <c r="AF1583" s="1362"/>
      <c r="AG1583" s="1318"/>
      <c r="AH1583" s="1318"/>
      <c r="AI1583" s="1318"/>
      <c r="AJ1583" s="1318"/>
      <c r="AK1583" s="1318"/>
      <c r="AL1583" s="1318"/>
      <c r="AM1583" s="1318"/>
      <c r="AN1583" s="1318"/>
      <c r="AO1583" s="1318"/>
      <c r="AP1583" s="1318"/>
      <c r="AQ1583" s="1318"/>
      <c r="AR1583" s="1318"/>
      <c r="AS1583" s="1318"/>
      <c r="AT1583" s="1318"/>
      <c r="AU1583" s="1318"/>
      <c r="AV1583" s="1318"/>
      <c r="AW1583" s="1318"/>
      <c r="AX1583" s="1318"/>
      <c r="AY1583" s="1318"/>
      <c r="AZ1583" s="1318"/>
      <c r="BA1583" s="1318"/>
      <c r="BB1583" s="1318"/>
      <c r="BC1583" s="1318"/>
      <c r="BD1583" s="1318"/>
      <c r="BE1583" s="1318"/>
      <c r="BF1583" s="1318"/>
      <c r="BG1583" s="1318"/>
      <c r="BH1583" s="1318"/>
      <c r="BI1583" s="1318"/>
      <c r="BJ1583" s="1318"/>
      <c r="BK1583" s="1318"/>
      <c r="BL1583" s="1318"/>
      <c r="BM1583" s="1318"/>
      <c r="BN1583" s="1318"/>
      <c r="BO1583" s="1318"/>
      <c r="BP1583" s="1318"/>
      <c r="BQ1583" s="1318"/>
      <c r="BR1583" s="1318"/>
      <c r="BS1583" s="1318"/>
      <c r="BT1583" s="1318"/>
      <c r="BU1583" s="1318"/>
      <c r="BV1583" s="1318"/>
      <c r="BW1583" s="1318"/>
      <c r="BX1583" s="1318"/>
      <c r="BY1583" s="1318"/>
      <c r="BZ1583" s="1318"/>
      <c r="CA1583" s="1318"/>
      <c r="CB1583" s="1318"/>
      <c r="CC1583" s="1318"/>
      <c r="CD1583" s="1318"/>
      <c r="CE1583" s="1318"/>
      <c r="CF1583" s="1318"/>
      <c r="CG1583" s="1318"/>
      <c r="CH1583" s="1378">
        <f t="shared" si="40"/>
        <v>0</v>
      </c>
      <c r="CI1583" s="1366"/>
    </row>
    <row r="1584" spans="1:87" s="386" customFormat="1" ht="55.5" customHeight="1">
      <c r="A1584" s="1701"/>
      <c r="B1584" s="2136"/>
      <c r="C1584" s="784"/>
      <c r="D1584" s="3085"/>
      <c r="E1584" s="656"/>
      <c r="F1584" s="1649"/>
      <c r="G1584" s="549"/>
      <c r="H1584" s="3096"/>
      <c r="I1584" s="1624"/>
      <c r="J1584" s="2171"/>
      <c r="K1584" s="3553"/>
      <c r="L1584" s="1910"/>
      <c r="M1584" s="2257"/>
      <c r="N1584" s="142"/>
      <c r="O1584" s="143"/>
      <c r="P1584" s="146"/>
      <c r="Q1584" s="142"/>
      <c r="R1584" s="143"/>
      <c r="S1584" s="144"/>
      <c r="T1584" s="145"/>
      <c r="U1584" s="143"/>
      <c r="V1584" s="146"/>
      <c r="W1584" s="142"/>
      <c r="X1584" s="143"/>
      <c r="Y1584" s="144"/>
      <c r="Z1584" s="2193"/>
      <c r="AA1584" s="412"/>
      <c r="AB1584" s="401"/>
      <c r="AC1584" s="1662"/>
      <c r="AD1584" s="2599"/>
      <c r="AE1584" s="1317"/>
      <c r="AF1584" s="1362"/>
      <c r="AG1584" s="1318"/>
      <c r="AH1584" s="1318"/>
      <c r="AI1584" s="1318"/>
      <c r="AJ1584" s="1318"/>
      <c r="AK1584" s="1318"/>
      <c r="AL1584" s="1318"/>
      <c r="AM1584" s="1318"/>
      <c r="AN1584" s="1318"/>
      <c r="AO1584" s="1318"/>
      <c r="AP1584" s="1318"/>
      <c r="AQ1584" s="1318"/>
      <c r="AR1584" s="1318"/>
      <c r="AS1584" s="1318"/>
      <c r="AT1584" s="1318"/>
      <c r="AU1584" s="1318"/>
      <c r="AV1584" s="1318"/>
      <c r="AW1584" s="1318"/>
      <c r="AX1584" s="1318"/>
      <c r="AY1584" s="1318"/>
      <c r="AZ1584" s="1318"/>
      <c r="BA1584" s="1318"/>
      <c r="BB1584" s="1318"/>
      <c r="BC1584" s="1318"/>
      <c r="BD1584" s="1318"/>
      <c r="BE1584" s="1318"/>
      <c r="BF1584" s="1318"/>
      <c r="BG1584" s="1318"/>
      <c r="BH1584" s="1318"/>
      <c r="BI1584" s="1318"/>
      <c r="BJ1584" s="1318"/>
      <c r="BK1584" s="1318"/>
      <c r="BL1584" s="1318"/>
      <c r="BM1584" s="1318"/>
      <c r="BN1584" s="1318"/>
      <c r="BO1584" s="1318"/>
      <c r="BP1584" s="1318"/>
      <c r="BQ1584" s="1318"/>
      <c r="BR1584" s="1318"/>
      <c r="BS1584" s="1318"/>
      <c r="BT1584" s="1318"/>
      <c r="BU1584" s="1318"/>
      <c r="BV1584" s="1318"/>
      <c r="BW1584" s="1318"/>
      <c r="BX1584" s="1318"/>
      <c r="BY1584" s="1318"/>
      <c r="BZ1584" s="1318"/>
      <c r="CA1584" s="1318"/>
      <c r="CB1584" s="1318"/>
      <c r="CC1584" s="1318"/>
      <c r="CD1584" s="1318"/>
      <c r="CE1584" s="1318"/>
      <c r="CF1584" s="1318"/>
      <c r="CG1584" s="1318"/>
      <c r="CH1584" s="1378">
        <f t="shared" si="40"/>
        <v>0</v>
      </c>
      <c r="CI1584" s="1366"/>
    </row>
    <row r="1585" spans="1:87" s="386" customFormat="1" ht="99.75" customHeight="1">
      <c r="A1585" s="1701"/>
      <c r="B1585" s="2136"/>
      <c r="C1585" s="784"/>
      <c r="D1585" s="1649" t="s">
        <v>2009</v>
      </c>
      <c r="E1585" s="656"/>
      <c r="F1585" s="1649"/>
      <c r="G1585" s="549"/>
      <c r="H1585" s="3096"/>
      <c r="I1585" s="1990">
        <v>305</v>
      </c>
      <c r="J1585" s="643">
        <v>20</v>
      </c>
      <c r="K1585" s="3497" t="s">
        <v>2010</v>
      </c>
      <c r="L1585" s="2166" t="s">
        <v>2011</v>
      </c>
      <c r="M1585" s="2168" t="s">
        <v>2012</v>
      </c>
      <c r="N1585" s="138"/>
      <c r="O1585" s="139"/>
      <c r="P1585" s="293"/>
      <c r="Q1585" s="290"/>
      <c r="R1585" s="291"/>
      <c r="S1585" s="292"/>
      <c r="T1585" s="788"/>
      <c r="U1585" s="291"/>
      <c r="V1585" s="293"/>
      <c r="W1585" s="290"/>
      <c r="X1585" s="139"/>
      <c r="Y1585" s="140"/>
      <c r="Z1585" s="2160"/>
      <c r="AA1585" s="391"/>
      <c r="AB1585" s="367"/>
      <c r="AC1585" s="898"/>
      <c r="AD1585" s="2598"/>
      <c r="AE1585" s="1317"/>
      <c r="AF1585" s="1362"/>
      <c r="AG1585" s="1318"/>
      <c r="AH1585" s="1318"/>
      <c r="AI1585" s="1318"/>
      <c r="AJ1585" s="1318"/>
      <c r="AK1585" s="1318"/>
      <c r="AL1585" s="1318"/>
      <c r="AM1585" s="1318"/>
      <c r="AN1585" s="1318"/>
      <c r="AO1585" s="1318"/>
      <c r="AP1585" s="1318"/>
      <c r="AQ1585" s="1318"/>
      <c r="AR1585" s="1318"/>
      <c r="AS1585" s="1318"/>
      <c r="AT1585" s="1318"/>
      <c r="AU1585" s="1318"/>
      <c r="AV1585" s="1318"/>
      <c r="AW1585" s="1318"/>
      <c r="AX1585" s="1318"/>
      <c r="AY1585" s="1318"/>
      <c r="AZ1585" s="1318"/>
      <c r="BA1585" s="1318"/>
      <c r="BB1585" s="1318"/>
      <c r="BC1585" s="1318"/>
      <c r="BD1585" s="1318"/>
      <c r="BE1585" s="1318"/>
      <c r="BF1585" s="1318"/>
      <c r="BG1585" s="1318"/>
      <c r="BH1585" s="1318"/>
      <c r="BI1585" s="1318"/>
      <c r="BJ1585" s="1318"/>
      <c r="BK1585" s="1318"/>
      <c r="BL1585" s="1318"/>
      <c r="BM1585" s="1318"/>
      <c r="BN1585" s="1318"/>
      <c r="BO1585" s="1318"/>
      <c r="BP1585" s="1318"/>
      <c r="BQ1585" s="1318"/>
      <c r="BR1585" s="1318"/>
      <c r="BS1585" s="1318"/>
      <c r="BT1585" s="1318"/>
      <c r="BU1585" s="1318"/>
      <c r="BV1585" s="1318"/>
      <c r="BW1585" s="1318"/>
      <c r="BX1585" s="1318"/>
      <c r="BY1585" s="1318"/>
      <c r="BZ1585" s="1318"/>
      <c r="CA1585" s="1318"/>
      <c r="CB1585" s="1318"/>
      <c r="CC1585" s="1318"/>
      <c r="CD1585" s="1318"/>
      <c r="CE1585" s="1318"/>
      <c r="CF1585" s="1318"/>
      <c r="CG1585" s="1318"/>
      <c r="CH1585" s="1378">
        <f t="shared" si="40"/>
        <v>0</v>
      </c>
      <c r="CI1585" s="1366"/>
    </row>
    <row r="1586" spans="1:87" s="386" customFormat="1" ht="84" customHeight="1">
      <c r="A1586" s="1701"/>
      <c r="B1586" s="2136"/>
      <c r="C1586" s="784"/>
      <c r="D1586" s="1649" t="s">
        <v>2013</v>
      </c>
      <c r="E1586" s="656"/>
      <c r="F1586" s="1649"/>
      <c r="G1586" s="549"/>
      <c r="H1586" s="2155"/>
      <c r="I1586" s="1990"/>
      <c r="J1586" s="643"/>
      <c r="K1586" s="3444"/>
      <c r="L1586" s="2167"/>
      <c r="M1586" s="1896"/>
      <c r="N1586" s="138"/>
      <c r="O1586" s="139"/>
      <c r="P1586" s="293"/>
      <c r="Q1586" s="290"/>
      <c r="R1586" s="291"/>
      <c r="S1586" s="292"/>
      <c r="T1586" s="788"/>
      <c r="U1586" s="291"/>
      <c r="V1586" s="293"/>
      <c r="W1586" s="290"/>
      <c r="X1586" s="139"/>
      <c r="Y1586" s="140"/>
      <c r="Z1586" s="2160"/>
      <c r="AA1586" s="391"/>
      <c r="AB1586" s="367"/>
      <c r="AC1586" s="898"/>
      <c r="AD1586" s="2598"/>
      <c r="AE1586" s="1317"/>
      <c r="AF1586" s="1362"/>
      <c r="AG1586" s="1318"/>
      <c r="AH1586" s="1318"/>
      <c r="AI1586" s="1318"/>
      <c r="AJ1586" s="1318"/>
      <c r="AK1586" s="1318"/>
      <c r="AL1586" s="1318"/>
      <c r="AM1586" s="1318"/>
      <c r="AN1586" s="1318"/>
      <c r="AO1586" s="1318"/>
      <c r="AP1586" s="1318"/>
      <c r="AQ1586" s="1318"/>
      <c r="AR1586" s="1318"/>
      <c r="AS1586" s="1318"/>
      <c r="AT1586" s="1318"/>
      <c r="AU1586" s="1318"/>
      <c r="AV1586" s="1318"/>
      <c r="AW1586" s="1318"/>
      <c r="AX1586" s="1318"/>
      <c r="AY1586" s="1318"/>
      <c r="AZ1586" s="1318"/>
      <c r="BA1586" s="1318"/>
      <c r="BB1586" s="1318"/>
      <c r="BC1586" s="1318"/>
      <c r="BD1586" s="1318"/>
      <c r="BE1586" s="1318"/>
      <c r="BF1586" s="1318"/>
      <c r="BG1586" s="1318"/>
      <c r="BH1586" s="1318"/>
      <c r="BI1586" s="1318"/>
      <c r="BJ1586" s="1318"/>
      <c r="BK1586" s="1318"/>
      <c r="BL1586" s="1318"/>
      <c r="BM1586" s="1318"/>
      <c r="BN1586" s="1318"/>
      <c r="BO1586" s="1318"/>
      <c r="BP1586" s="1318"/>
      <c r="BQ1586" s="1318"/>
      <c r="BR1586" s="1318"/>
      <c r="BS1586" s="1318"/>
      <c r="BT1586" s="1318"/>
      <c r="BU1586" s="1318"/>
      <c r="BV1586" s="1318"/>
      <c r="BW1586" s="1318"/>
      <c r="BX1586" s="1318"/>
      <c r="BY1586" s="1318"/>
      <c r="BZ1586" s="1318"/>
      <c r="CA1586" s="1318"/>
      <c r="CB1586" s="1318"/>
      <c r="CC1586" s="1318"/>
      <c r="CD1586" s="1318"/>
      <c r="CE1586" s="1318"/>
      <c r="CF1586" s="1318"/>
      <c r="CG1586" s="1318"/>
      <c r="CH1586" s="1378">
        <f t="shared" si="40"/>
        <v>0</v>
      </c>
      <c r="CI1586" s="1366"/>
    </row>
    <row r="1587" spans="1:87" s="386" customFormat="1" ht="55.5" customHeight="1">
      <c r="A1587" s="1701"/>
      <c r="B1587" s="2136"/>
      <c r="C1587" s="784"/>
      <c r="D1587" s="2185"/>
      <c r="E1587" s="656"/>
      <c r="F1587" s="1649"/>
      <c r="G1587" s="549"/>
      <c r="H1587" s="2155"/>
      <c r="I1587" s="1990"/>
      <c r="J1587" s="643"/>
      <c r="K1587" s="2162"/>
      <c r="L1587" s="2153"/>
      <c r="M1587" s="2305"/>
      <c r="N1587" s="138"/>
      <c r="O1587" s="139"/>
      <c r="P1587" s="168"/>
      <c r="Q1587" s="138"/>
      <c r="R1587" s="139"/>
      <c r="S1587" s="140"/>
      <c r="T1587" s="183"/>
      <c r="U1587" s="139"/>
      <c r="V1587" s="168"/>
      <c r="W1587" s="138"/>
      <c r="X1587" s="139"/>
      <c r="Y1587" s="140"/>
      <c r="Z1587" s="2160"/>
      <c r="AA1587" s="391"/>
      <c r="AB1587" s="367"/>
      <c r="AC1587" s="898"/>
      <c r="AD1587" s="2598"/>
      <c r="AE1587" s="1317"/>
      <c r="AF1587" s="1362"/>
      <c r="AG1587" s="1318"/>
      <c r="AH1587" s="1318"/>
      <c r="AI1587" s="1318"/>
      <c r="AJ1587" s="1318"/>
      <c r="AK1587" s="1318"/>
      <c r="AL1587" s="1318"/>
      <c r="AM1587" s="1318"/>
      <c r="AN1587" s="1318"/>
      <c r="AO1587" s="1318"/>
      <c r="AP1587" s="1318"/>
      <c r="AQ1587" s="1318"/>
      <c r="AR1587" s="1318"/>
      <c r="AS1587" s="1318"/>
      <c r="AT1587" s="1318"/>
      <c r="AU1587" s="1318"/>
      <c r="AV1587" s="1318"/>
      <c r="AW1587" s="1318"/>
      <c r="AX1587" s="1318"/>
      <c r="AY1587" s="1318"/>
      <c r="AZ1587" s="1318"/>
      <c r="BA1587" s="1318"/>
      <c r="BB1587" s="1318"/>
      <c r="BC1587" s="1318"/>
      <c r="BD1587" s="1318"/>
      <c r="BE1587" s="1318"/>
      <c r="BF1587" s="1318"/>
      <c r="BG1587" s="1318"/>
      <c r="BH1587" s="1318"/>
      <c r="BI1587" s="1318"/>
      <c r="BJ1587" s="1318"/>
      <c r="BK1587" s="1318"/>
      <c r="BL1587" s="1318"/>
      <c r="BM1587" s="1318"/>
      <c r="BN1587" s="1318"/>
      <c r="BO1587" s="1318"/>
      <c r="BP1587" s="1318"/>
      <c r="BQ1587" s="1318"/>
      <c r="BR1587" s="1318"/>
      <c r="BS1587" s="1318"/>
      <c r="BT1587" s="1318"/>
      <c r="BU1587" s="1318"/>
      <c r="BV1587" s="1318"/>
      <c r="BW1587" s="1318"/>
      <c r="BX1587" s="1318"/>
      <c r="BY1587" s="1318"/>
      <c r="BZ1587" s="1318"/>
      <c r="CA1587" s="1318"/>
      <c r="CB1587" s="1318"/>
      <c r="CC1587" s="1318"/>
      <c r="CD1587" s="1318"/>
      <c r="CE1587" s="1318"/>
      <c r="CF1587" s="1318"/>
      <c r="CG1587" s="1318"/>
      <c r="CH1587" s="1378">
        <f t="shared" si="40"/>
        <v>0</v>
      </c>
      <c r="CI1587" s="1366"/>
    </row>
    <row r="1588" spans="1:87" s="386" customFormat="1" ht="55.5" customHeight="1">
      <c r="A1588" s="1701"/>
      <c r="B1588" s="2136"/>
      <c r="C1588" s="784"/>
      <c r="D1588" s="2185"/>
      <c r="E1588" s="656"/>
      <c r="F1588" s="1649"/>
      <c r="G1588" s="549"/>
      <c r="H1588" s="2155"/>
      <c r="I1588" s="1623">
        <v>306</v>
      </c>
      <c r="J1588" s="2170">
        <v>21</v>
      </c>
      <c r="K1588" s="3497" t="s">
        <v>2014</v>
      </c>
      <c r="L1588" s="3217" t="s">
        <v>2015</v>
      </c>
      <c r="M1588" s="3179" t="s">
        <v>2016</v>
      </c>
      <c r="N1588" s="300"/>
      <c r="O1588" s="301"/>
      <c r="P1588" s="302"/>
      <c r="Q1588" s="300"/>
      <c r="R1588" s="301"/>
      <c r="S1588" s="331"/>
      <c r="T1588" s="792"/>
      <c r="U1588" s="301"/>
      <c r="V1588" s="302"/>
      <c r="W1588" s="300"/>
      <c r="X1588" s="301"/>
      <c r="Y1588" s="171"/>
      <c r="Z1588" s="2194"/>
      <c r="AA1588" s="420"/>
      <c r="AB1588" s="421"/>
      <c r="AC1588" s="2074"/>
      <c r="AD1588" s="2600"/>
      <c r="AE1588" s="1317"/>
      <c r="AF1588" s="1362"/>
      <c r="AG1588" s="1318"/>
      <c r="AH1588" s="1318"/>
      <c r="AI1588" s="1318"/>
      <c r="AJ1588" s="1318"/>
      <c r="AK1588" s="1318"/>
      <c r="AL1588" s="1318"/>
      <c r="AM1588" s="1318"/>
      <c r="AN1588" s="1318"/>
      <c r="AO1588" s="1318"/>
      <c r="AP1588" s="1318"/>
      <c r="AQ1588" s="1318"/>
      <c r="AR1588" s="1318"/>
      <c r="AS1588" s="1318"/>
      <c r="AT1588" s="1318"/>
      <c r="AU1588" s="1318"/>
      <c r="AV1588" s="1318"/>
      <c r="AW1588" s="1318"/>
      <c r="AX1588" s="1318"/>
      <c r="AY1588" s="1318"/>
      <c r="AZ1588" s="1318"/>
      <c r="BA1588" s="1318"/>
      <c r="BB1588" s="1318"/>
      <c r="BC1588" s="1318"/>
      <c r="BD1588" s="1318"/>
      <c r="BE1588" s="1318"/>
      <c r="BF1588" s="1318"/>
      <c r="BG1588" s="1318"/>
      <c r="BH1588" s="1318"/>
      <c r="BI1588" s="1318"/>
      <c r="BJ1588" s="1318"/>
      <c r="BK1588" s="1318"/>
      <c r="BL1588" s="1318"/>
      <c r="BM1588" s="1318"/>
      <c r="BN1588" s="1318"/>
      <c r="BO1588" s="1318"/>
      <c r="BP1588" s="1318"/>
      <c r="BQ1588" s="1318"/>
      <c r="BR1588" s="1318"/>
      <c r="BS1588" s="1318"/>
      <c r="BT1588" s="1318"/>
      <c r="BU1588" s="1318"/>
      <c r="BV1588" s="1318"/>
      <c r="BW1588" s="1318"/>
      <c r="BX1588" s="1318"/>
      <c r="BY1588" s="1318"/>
      <c r="BZ1588" s="1318"/>
      <c r="CA1588" s="1318"/>
      <c r="CB1588" s="1318"/>
      <c r="CC1588" s="1318"/>
      <c r="CD1588" s="1318"/>
      <c r="CE1588" s="1318"/>
      <c r="CF1588" s="1318"/>
      <c r="CG1588" s="1318"/>
      <c r="CH1588" s="1378">
        <f t="shared" si="40"/>
        <v>0</v>
      </c>
      <c r="CI1588" s="1366"/>
    </row>
    <row r="1589" spans="1:87" s="386" customFormat="1" ht="55.5" customHeight="1">
      <c r="A1589" s="1701"/>
      <c r="B1589" s="2136"/>
      <c r="C1589" s="784"/>
      <c r="D1589" s="2185"/>
      <c r="E1589" s="656"/>
      <c r="F1589" s="1649"/>
      <c r="G1589" s="549"/>
      <c r="H1589" s="2155"/>
      <c r="I1589" s="1609"/>
      <c r="J1589" s="643"/>
      <c r="K1589" s="3444"/>
      <c r="L1589" s="3218"/>
      <c r="M1589" s="3106"/>
      <c r="N1589" s="290"/>
      <c r="O1589" s="291"/>
      <c r="P1589" s="293"/>
      <c r="Q1589" s="290"/>
      <c r="R1589" s="291"/>
      <c r="S1589" s="292"/>
      <c r="T1589" s="788"/>
      <c r="U1589" s="291"/>
      <c r="V1589" s="293"/>
      <c r="W1589" s="290"/>
      <c r="X1589" s="291"/>
      <c r="Y1589" s="140"/>
      <c r="Z1589" s="2160"/>
      <c r="AA1589" s="391"/>
      <c r="AB1589" s="367"/>
      <c r="AC1589" s="898"/>
      <c r="AD1589" s="2598"/>
      <c r="AE1589" s="1317"/>
      <c r="AF1589" s="1362"/>
      <c r="AG1589" s="1318"/>
      <c r="AH1589" s="1318"/>
      <c r="AI1589" s="1318"/>
      <c r="AJ1589" s="1318"/>
      <c r="AK1589" s="1318"/>
      <c r="AL1589" s="1318"/>
      <c r="AM1589" s="1318"/>
      <c r="AN1589" s="1318"/>
      <c r="AO1589" s="1318"/>
      <c r="AP1589" s="1318"/>
      <c r="AQ1589" s="1318"/>
      <c r="AR1589" s="1318"/>
      <c r="AS1589" s="1318"/>
      <c r="AT1589" s="1318"/>
      <c r="AU1589" s="1318"/>
      <c r="AV1589" s="1318"/>
      <c r="AW1589" s="1318"/>
      <c r="AX1589" s="1318"/>
      <c r="AY1589" s="1318"/>
      <c r="AZ1589" s="1318"/>
      <c r="BA1589" s="1318"/>
      <c r="BB1589" s="1318"/>
      <c r="BC1589" s="1318"/>
      <c r="BD1589" s="1318"/>
      <c r="BE1589" s="1318"/>
      <c r="BF1589" s="1318"/>
      <c r="BG1589" s="1318"/>
      <c r="BH1589" s="1318"/>
      <c r="BI1589" s="1318"/>
      <c r="BJ1589" s="1318"/>
      <c r="BK1589" s="1318"/>
      <c r="BL1589" s="1318"/>
      <c r="BM1589" s="1318"/>
      <c r="BN1589" s="1318"/>
      <c r="BO1589" s="1318"/>
      <c r="BP1589" s="1318"/>
      <c r="BQ1589" s="1318"/>
      <c r="BR1589" s="1318"/>
      <c r="BS1589" s="1318"/>
      <c r="BT1589" s="1318"/>
      <c r="BU1589" s="1318"/>
      <c r="BV1589" s="1318"/>
      <c r="BW1589" s="1318"/>
      <c r="BX1589" s="1318"/>
      <c r="BY1589" s="1318"/>
      <c r="BZ1589" s="1318"/>
      <c r="CA1589" s="1318"/>
      <c r="CB1589" s="1318"/>
      <c r="CC1589" s="1318"/>
      <c r="CD1589" s="1318"/>
      <c r="CE1589" s="1318"/>
      <c r="CF1589" s="1318"/>
      <c r="CG1589" s="1318"/>
      <c r="CH1589" s="1378">
        <f t="shared" ref="CH1589:CH1652" si="41">SUM(AE1589:CG1589)</f>
        <v>0</v>
      </c>
      <c r="CI1589" s="1366"/>
    </row>
    <row r="1590" spans="1:87" s="386" customFormat="1" ht="25.5" customHeight="1">
      <c r="A1590" s="1701"/>
      <c r="B1590" s="2136"/>
      <c r="C1590" s="784"/>
      <c r="D1590" s="2185"/>
      <c r="E1590" s="656"/>
      <c r="F1590" s="1649"/>
      <c r="G1590" s="549"/>
      <c r="H1590" s="2155"/>
      <c r="I1590" s="1609"/>
      <c r="J1590" s="643"/>
      <c r="K1590" s="3444"/>
      <c r="L1590" s="3218"/>
      <c r="M1590" s="3106"/>
      <c r="N1590" s="290"/>
      <c r="O1590" s="291"/>
      <c r="P1590" s="293"/>
      <c r="Q1590" s="290"/>
      <c r="R1590" s="291"/>
      <c r="S1590" s="292"/>
      <c r="T1590" s="788"/>
      <c r="U1590" s="291"/>
      <c r="V1590" s="293"/>
      <c r="W1590" s="290"/>
      <c r="X1590" s="291"/>
      <c r="Y1590" s="140"/>
      <c r="Z1590" s="2160"/>
      <c r="AA1590" s="391"/>
      <c r="AB1590" s="367"/>
      <c r="AC1590" s="898"/>
      <c r="AD1590" s="2598"/>
      <c r="AE1590" s="1317"/>
      <c r="AF1590" s="1362"/>
      <c r="AG1590" s="1318"/>
      <c r="AH1590" s="1318"/>
      <c r="AI1590" s="1318"/>
      <c r="AJ1590" s="1318"/>
      <c r="AK1590" s="1318"/>
      <c r="AL1590" s="1318"/>
      <c r="AM1590" s="1318"/>
      <c r="AN1590" s="1318"/>
      <c r="AO1590" s="1318"/>
      <c r="AP1590" s="1318"/>
      <c r="AQ1590" s="1318"/>
      <c r="AR1590" s="1318"/>
      <c r="AS1590" s="1318"/>
      <c r="AT1590" s="1318"/>
      <c r="AU1590" s="1318"/>
      <c r="AV1590" s="1318"/>
      <c r="AW1590" s="1318"/>
      <c r="AX1590" s="1318"/>
      <c r="AY1590" s="1318"/>
      <c r="AZ1590" s="1318"/>
      <c r="BA1590" s="1318"/>
      <c r="BB1590" s="1318"/>
      <c r="BC1590" s="1318"/>
      <c r="BD1590" s="1318"/>
      <c r="BE1590" s="1318"/>
      <c r="BF1590" s="1318"/>
      <c r="BG1590" s="1318"/>
      <c r="BH1590" s="1318"/>
      <c r="BI1590" s="1318"/>
      <c r="BJ1590" s="1318"/>
      <c r="BK1590" s="1318"/>
      <c r="BL1590" s="1318"/>
      <c r="BM1590" s="1318"/>
      <c r="BN1590" s="1318"/>
      <c r="BO1590" s="1318"/>
      <c r="BP1590" s="1318"/>
      <c r="BQ1590" s="1318"/>
      <c r="BR1590" s="1318"/>
      <c r="BS1590" s="1318"/>
      <c r="BT1590" s="1318"/>
      <c r="BU1590" s="1318"/>
      <c r="BV1590" s="1318"/>
      <c r="BW1590" s="1318"/>
      <c r="BX1590" s="1318"/>
      <c r="BY1590" s="1318"/>
      <c r="BZ1590" s="1318"/>
      <c r="CA1590" s="1318"/>
      <c r="CB1590" s="1318"/>
      <c r="CC1590" s="1318"/>
      <c r="CD1590" s="1318"/>
      <c r="CE1590" s="1318"/>
      <c r="CF1590" s="1318"/>
      <c r="CG1590" s="1318"/>
      <c r="CH1590" s="1378">
        <f t="shared" si="41"/>
        <v>0</v>
      </c>
      <c r="CI1590" s="1366"/>
    </row>
    <row r="1591" spans="1:87" s="386" customFormat="1" ht="63.75" customHeight="1">
      <c r="A1591" s="1701"/>
      <c r="B1591" s="2136"/>
      <c r="C1591" s="784"/>
      <c r="D1591" s="2185"/>
      <c r="E1591" s="656"/>
      <c r="F1591" s="1649"/>
      <c r="G1591" s="549"/>
      <c r="H1591" s="2155"/>
      <c r="I1591" s="1624"/>
      <c r="J1591" s="2171"/>
      <c r="K1591" s="2183"/>
      <c r="L1591" s="797" t="s">
        <v>2017</v>
      </c>
      <c r="M1591" s="141"/>
      <c r="N1591" s="142"/>
      <c r="O1591" s="143"/>
      <c r="P1591" s="146"/>
      <c r="Q1591" s="142"/>
      <c r="R1591" s="143"/>
      <c r="S1591" s="144"/>
      <c r="T1591" s="145"/>
      <c r="U1591" s="143"/>
      <c r="V1591" s="146"/>
      <c r="W1591" s="142"/>
      <c r="X1591" s="143"/>
      <c r="Y1591" s="144"/>
      <c r="Z1591" s="2193"/>
      <c r="AA1591" s="412"/>
      <c r="AB1591" s="401"/>
      <c r="AC1591" s="1662"/>
      <c r="AD1591" s="2599"/>
      <c r="AE1591" s="1317"/>
      <c r="AF1591" s="1362"/>
      <c r="AG1591" s="1318"/>
      <c r="AH1591" s="1318"/>
      <c r="AI1591" s="1318"/>
      <c r="AJ1591" s="1318"/>
      <c r="AK1591" s="1318"/>
      <c r="AL1591" s="1318"/>
      <c r="AM1591" s="1318"/>
      <c r="AN1591" s="1318"/>
      <c r="AO1591" s="1318"/>
      <c r="AP1591" s="1318"/>
      <c r="AQ1591" s="1318"/>
      <c r="AR1591" s="1318"/>
      <c r="AS1591" s="1318"/>
      <c r="AT1591" s="1318"/>
      <c r="AU1591" s="1318"/>
      <c r="AV1591" s="1318"/>
      <c r="AW1591" s="1318"/>
      <c r="AX1591" s="1318"/>
      <c r="AY1591" s="1318"/>
      <c r="AZ1591" s="1318"/>
      <c r="BA1591" s="1318"/>
      <c r="BB1591" s="1318"/>
      <c r="BC1591" s="1318"/>
      <c r="BD1591" s="1318"/>
      <c r="BE1591" s="1318"/>
      <c r="BF1591" s="1318"/>
      <c r="BG1591" s="1318"/>
      <c r="BH1591" s="1318"/>
      <c r="BI1591" s="1318"/>
      <c r="BJ1591" s="1318"/>
      <c r="BK1591" s="1318"/>
      <c r="BL1591" s="1318"/>
      <c r="BM1591" s="1318"/>
      <c r="BN1591" s="1318"/>
      <c r="BO1591" s="1318"/>
      <c r="BP1591" s="1318"/>
      <c r="BQ1591" s="1318"/>
      <c r="BR1591" s="1318"/>
      <c r="BS1591" s="1318"/>
      <c r="BT1591" s="1318"/>
      <c r="BU1591" s="1318"/>
      <c r="BV1591" s="1318"/>
      <c r="BW1591" s="1318"/>
      <c r="BX1591" s="1318"/>
      <c r="BY1591" s="1318"/>
      <c r="BZ1591" s="1318"/>
      <c r="CA1591" s="1318"/>
      <c r="CB1591" s="1318"/>
      <c r="CC1591" s="1318"/>
      <c r="CD1591" s="1318"/>
      <c r="CE1591" s="1318"/>
      <c r="CF1591" s="1318"/>
      <c r="CG1591" s="1318"/>
      <c r="CH1591" s="1378">
        <f t="shared" si="41"/>
        <v>0</v>
      </c>
      <c r="CI1591" s="1366"/>
    </row>
    <row r="1592" spans="1:87" s="386" customFormat="1" ht="55.5" customHeight="1">
      <c r="A1592" s="1701"/>
      <c r="B1592" s="2136"/>
      <c r="C1592" s="784"/>
      <c r="D1592" s="2185"/>
      <c r="E1592" s="656"/>
      <c r="F1592" s="1649"/>
      <c r="G1592" s="549"/>
      <c r="H1592" s="2155"/>
      <c r="I1592" s="1990">
        <v>307</v>
      </c>
      <c r="J1592" s="2170">
        <v>22</v>
      </c>
      <c r="K1592" s="3562" t="s">
        <v>2018</v>
      </c>
      <c r="L1592" s="2181" t="s">
        <v>2019</v>
      </c>
      <c r="M1592" s="3179" t="s">
        <v>2020</v>
      </c>
      <c r="N1592" s="169"/>
      <c r="O1592" s="172"/>
      <c r="P1592" s="173"/>
      <c r="Q1592" s="169"/>
      <c r="R1592" s="172"/>
      <c r="S1592" s="171"/>
      <c r="T1592" s="187"/>
      <c r="U1592" s="172"/>
      <c r="V1592" s="302"/>
      <c r="W1592" s="300"/>
      <c r="X1592" s="301"/>
      <c r="Y1592" s="171"/>
      <c r="Z1592" s="2194"/>
      <c r="AA1592" s="420"/>
      <c r="AB1592" s="421"/>
      <c r="AC1592" s="2074"/>
      <c r="AD1592" s="2600"/>
      <c r="AE1592" s="1317"/>
      <c r="AF1592" s="1362"/>
      <c r="AG1592" s="1318"/>
      <c r="AH1592" s="1318"/>
      <c r="AI1592" s="1318"/>
      <c r="AJ1592" s="1318"/>
      <c r="AK1592" s="1318"/>
      <c r="AL1592" s="1318"/>
      <c r="AM1592" s="1318"/>
      <c r="AN1592" s="1318"/>
      <c r="AO1592" s="1318"/>
      <c r="AP1592" s="1318"/>
      <c r="AQ1592" s="1318"/>
      <c r="AR1592" s="1318"/>
      <c r="AS1592" s="1318"/>
      <c r="AT1592" s="1318"/>
      <c r="AU1592" s="1318"/>
      <c r="AV1592" s="1318"/>
      <c r="AW1592" s="1318"/>
      <c r="AX1592" s="1318"/>
      <c r="AY1592" s="1318"/>
      <c r="AZ1592" s="1318"/>
      <c r="BA1592" s="1318"/>
      <c r="BB1592" s="1318"/>
      <c r="BC1592" s="1318"/>
      <c r="BD1592" s="1318"/>
      <c r="BE1592" s="1318"/>
      <c r="BF1592" s="1318"/>
      <c r="BG1592" s="1318"/>
      <c r="BH1592" s="1318"/>
      <c r="BI1592" s="1318"/>
      <c r="BJ1592" s="1318"/>
      <c r="BK1592" s="1318"/>
      <c r="BL1592" s="1318"/>
      <c r="BM1592" s="1318"/>
      <c r="BN1592" s="1318"/>
      <c r="BO1592" s="1318"/>
      <c r="BP1592" s="1318"/>
      <c r="BQ1592" s="1318"/>
      <c r="BR1592" s="1318"/>
      <c r="BS1592" s="1318"/>
      <c r="BT1592" s="1318"/>
      <c r="BU1592" s="1318"/>
      <c r="BV1592" s="1318"/>
      <c r="BW1592" s="1318"/>
      <c r="BX1592" s="1318"/>
      <c r="BY1592" s="1318"/>
      <c r="BZ1592" s="1318"/>
      <c r="CA1592" s="1318"/>
      <c r="CB1592" s="1318"/>
      <c r="CC1592" s="1318"/>
      <c r="CD1592" s="1318"/>
      <c r="CE1592" s="1318"/>
      <c r="CF1592" s="1318"/>
      <c r="CG1592" s="1318"/>
      <c r="CH1592" s="1378">
        <f t="shared" si="41"/>
        <v>0</v>
      </c>
      <c r="CI1592" s="1366"/>
    </row>
    <row r="1593" spans="1:87" s="386" customFormat="1" ht="55.5" customHeight="1">
      <c r="A1593" s="1701"/>
      <c r="B1593" s="2136"/>
      <c r="C1593" s="784"/>
      <c r="D1593" s="2185"/>
      <c r="E1593" s="656"/>
      <c r="F1593" s="1649"/>
      <c r="G1593" s="549"/>
      <c r="H1593" s="2155"/>
      <c r="I1593" s="1990"/>
      <c r="J1593" s="643"/>
      <c r="K1593" s="3563"/>
      <c r="L1593" s="2182"/>
      <c r="M1593" s="3106"/>
      <c r="N1593" s="138"/>
      <c r="O1593" s="139"/>
      <c r="P1593" s="168"/>
      <c r="Q1593" s="138"/>
      <c r="R1593" s="139"/>
      <c r="S1593" s="140"/>
      <c r="T1593" s="183"/>
      <c r="U1593" s="139"/>
      <c r="V1593" s="293"/>
      <c r="W1593" s="290"/>
      <c r="X1593" s="291"/>
      <c r="Y1593" s="140"/>
      <c r="Z1593" s="2160"/>
      <c r="AA1593" s="391"/>
      <c r="AB1593" s="367"/>
      <c r="AC1593" s="898"/>
      <c r="AD1593" s="2598"/>
      <c r="AE1593" s="1317"/>
      <c r="AF1593" s="1362"/>
      <c r="AG1593" s="1318"/>
      <c r="AH1593" s="1318"/>
      <c r="AI1593" s="1318"/>
      <c r="AJ1593" s="1318"/>
      <c r="AK1593" s="1318"/>
      <c r="AL1593" s="1318"/>
      <c r="AM1593" s="1318"/>
      <c r="AN1593" s="1318"/>
      <c r="AO1593" s="1318"/>
      <c r="AP1593" s="1318"/>
      <c r="AQ1593" s="1318"/>
      <c r="AR1593" s="1318"/>
      <c r="AS1593" s="1318"/>
      <c r="AT1593" s="1318"/>
      <c r="AU1593" s="1318"/>
      <c r="AV1593" s="1318"/>
      <c r="AW1593" s="1318"/>
      <c r="AX1593" s="1318"/>
      <c r="AY1593" s="1318"/>
      <c r="AZ1593" s="1318"/>
      <c r="BA1593" s="1318"/>
      <c r="BB1593" s="1318"/>
      <c r="BC1593" s="1318"/>
      <c r="BD1593" s="1318"/>
      <c r="BE1593" s="1318"/>
      <c r="BF1593" s="1318"/>
      <c r="BG1593" s="1318"/>
      <c r="BH1593" s="1318"/>
      <c r="BI1593" s="1318"/>
      <c r="BJ1593" s="1318"/>
      <c r="BK1593" s="1318"/>
      <c r="BL1593" s="1318"/>
      <c r="BM1593" s="1318"/>
      <c r="BN1593" s="1318"/>
      <c r="BO1593" s="1318"/>
      <c r="BP1593" s="1318"/>
      <c r="BQ1593" s="1318"/>
      <c r="BR1593" s="1318"/>
      <c r="BS1593" s="1318"/>
      <c r="BT1593" s="1318"/>
      <c r="BU1593" s="1318"/>
      <c r="BV1593" s="1318"/>
      <c r="BW1593" s="1318"/>
      <c r="BX1593" s="1318"/>
      <c r="BY1593" s="1318"/>
      <c r="BZ1593" s="1318"/>
      <c r="CA1593" s="1318"/>
      <c r="CB1593" s="1318"/>
      <c r="CC1593" s="1318"/>
      <c r="CD1593" s="1318"/>
      <c r="CE1593" s="1318"/>
      <c r="CF1593" s="1318"/>
      <c r="CG1593" s="1318"/>
      <c r="CH1593" s="1378">
        <f t="shared" si="41"/>
        <v>0</v>
      </c>
      <c r="CI1593" s="1366"/>
    </row>
    <row r="1594" spans="1:87" s="386" customFormat="1" ht="55.5" customHeight="1">
      <c r="A1594" s="1701"/>
      <c r="B1594" s="2136"/>
      <c r="C1594" s="784"/>
      <c r="D1594" s="2185"/>
      <c r="E1594" s="656"/>
      <c r="F1594" s="1649"/>
      <c r="G1594" s="549"/>
      <c r="H1594" s="2155"/>
      <c r="I1594" s="1990"/>
      <c r="J1594" s="643"/>
      <c r="K1594" s="3563"/>
      <c r="L1594" s="2182"/>
      <c r="M1594" s="2305"/>
      <c r="N1594" s="138"/>
      <c r="O1594" s="139"/>
      <c r="P1594" s="168"/>
      <c r="Q1594" s="138"/>
      <c r="R1594" s="139"/>
      <c r="S1594" s="140"/>
      <c r="T1594" s="183"/>
      <c r="U1594" s="139"/>
      <c r="V1594" s="293"/>
      <c r="W1594" s="290"/>
      <c r="X1594" s="291"/>
      <c r="Y1594" s="140"/>
      <c r="Z1594" s="2160"/>
      <c r="AA1594" s="391"/>
      <c r="AB1594" s="367"/>
      <c r="AC1594" s="898"/>
      <c r="AD1594" s="2598"/>
      <c r="AE1594" s="1317"/>
      <c r="AF1594" s="1362"/>
      <c r="AG1594" s="1318"/>
      <c r="AH1594" s="1318"/>
      <c r="AI1594" s="1318"/>
      <c r="AJ1594" s="1318"/>
      <c r="AK1594" s="1318"/>
      <c r="AL1594" s="1318"/>
      <c r="AM1594" s="1318"/>
      <c r="AN1594" s="1318"/>
      <c r="AO1594" s="1318"/>
      <c r="AP1594" s="1318"/>
      <c r="AQ1594" s="1318"/>
      <c r="AR1594" s="1318"/>
      <c r="AS1594" s="1318"/>
      <c r="AT1594" s="1318"/>
      <c r="AU1594" s="1318"/>
      <c r="AV1594" s="1318"/>
      <c r="AW1594" s="1318"/>
      <c r="AX1594" s="1318"/>
      <c r="AY1594" s="1318"/>
      <c r="AZ1594" s="1318"/>
      <c r="BA1594" s="1318"/>
      <c r="BB1594" s="1318"/>
      <c r="BC1594" s="1318"/>
      <c r="BD1594" s="1318"/>
      <c r="BE1594" s="1318"/>
      <c r="BF1594" s="1318"/>
      <c r="BG1594" s="1318"/>
      <c r="BH1594" s="1318"/>
      <c r="BI1594" s="1318"/>
      <c r="BJ1594" s="1318"/>
      <c r="BK1594" s="1318"/>
      <c r="BL1594" s="1318"/>
      <c r="BM1594" s="1318"/>
      <c r="BN1594" s="1318"/>
      <c r="BO1594" s="1318"/>
      <c r="BP1594" s="1318"/>
      <c r="BQ1594" s="1318"/>
      <c r="BR1594" s="1318"/>
      <c r="BS1594" s="1318"/>
      <c r="BT1594" s="1318"/>
      <c r="BU1594" s="1318"/>
      <c r="BV1594" s="1318"/>
      <c r="BW1594" s="1318"/>
      <c r="BX1594" s="1318"/>
      <c r="BY1594" s="1318"/>
      <c r="BZ1594" s="1318"/>
      <c r="CA1594" s="1318"/>
      <c r="CB1594" s="1318"/>
      <c r="CC1594" s="1318"/>
      <c r="CD1594" s="1318"/>
      <c r="CE1594" s="1318"/>
      <c r="CF1594" s="1318"/>
      <c r="CG1594" s="1318"/>
      <c r="CH1594" s="1378">
        <f t="shared" si="41"/>
        <v>0</v>
      </c>
      <c r="CI1594" s="1366"/>
    </row>
    <row r="1595" spans="1:87" s="386" customFormat="1" ht="47.25" customHeight="1">
      <c r="A1595" s="1701"/>
      <c r="B1595" s="2136"/>
      <c r="C1595" s="784"/>
      <c r="D1595" s="2185"/>
      <c r="E1595" s="656"/>
      <c r="F1595" s="1649"/>
      <c r="G1595" s="549"/>
      <c r="H1595" s="2155"/>
      <c r="I1595" s="1990"/>
      <c r="J1595" s="2171"/>
      <c r="K1595" s="3564"/>
      <c r="L1595" s="904"/>
      <c r="M1595" s="141"/>
      <c r="N1595" s="142"/>
      <c r="O1595" s="143"/>
      <c r="P1595" s="146"/>
      <c r="Q1595" s="142"/>
      <c r="R1595" s="143"/>
      <c r="S1595" s="144"/>
      <c r="T1595" s="145"/>
      <c r="U1595" s="143"/>
      <c r="V1595" s="146"/>
      <c r="W1595" s="142"/>
      <c r="X1595" s="143"/>
      <c r="Y1595" s="144"/>
      <c r="Z1595" s="2193"/>
      <c r="AA1595" s="412"/>
      <c r="AB1595" s="401"/>
      <c r="AC1595" s="1662"/>
      <c r="AD1595" s="2599"/>
      <c r="AE1595" s="1317"/>
      <c r="AF1595" s="1362"/>
      <c r="AG1595" s="1318"/>
      <c r="AH1595" s="1318"/>
      <c r="AI1595" s="1318"/>
      <c r="AJ1595" s="1318"/>
      <c r="AK1595" s="1318"/>
      <c r="AL1595" s="1318"/>
      <c r="AM1595" s="1318"/>
      <c r="AN1595" s="1318"/>
      <c r="AO1595" s="1318"/>
      <c r="AP1595" s="1318"/>
      <c r="AQ1595" s="1318"/>
      <c r="AR1595" s="1318"/>
      <c r="AS1595" s="1318"/>
      <c r="AT1595" s="1318"/>
      <c r="AU1595" s="1318"/>
      <c r="AV1595" s="1318"/>
      <c r="AW1595" s="1318"/>
      <c r="AX1595" s="1318"/>
      <c r="AY1595" s="1318"/>
      <c r="AZ1595" s="1318"/>
      <c r="BA1595" s="1318"/>
      <c r="BB1595" s="1318"/>
      <c r="BC1595" s="1318"/>
      <c r="BD1595" s="1318"/>
      <c r="BE1595" s="1318"/>
      <c r="BF1595" s="1318"/>
      <c r="BG1595" s="1318"/>
      <c r="BH1595" s="1318"/>
      <c r="BI1595" s="1318"/>
      <c r="BJ1595" s="1318"/>
      <c r="BK1595" s="1318"/>
      <c r="BL1595" s="1318"/>
      <c r="BM1595" s="1318"/>
      <c r="BN1595" s="1318"/>
      <c r="BO1595" s="1318"/>
      <c r="BP1595" s="1318"/>
      <c r="BQ1595" s="1318"/>
      <c r="BR1595" s="1318"/>
      <c r="BS1595" s="1318"/>
      <c r="BT1595" s="1318"/>
      <c r="BU1595" s="1318"/>
      <c r="BV1595" s="1318"/>
      <c r="BW1595" s="1318"/>
      <c r="BX1595" s="1318"/>
      <c r="BY1595" s="1318"/>
      <c r="BZ1595" s="1318"/>
      <c r="CA1595" s="1318"/>
      <c r="CB1595" s="1318"/>
      <c r="CC1595" s="1318"/>
      <c r="CD1595" s="1318"/>
      <c r="CE1595" s="1318"/>
      <c r="CF1595" s="1318"/>
      <c r="CG1595" s="1318"/>
      <c r="CH1595" s="1378">
        <f t="shared" si="41"/>
        <v>0</v>
      </c>
      <c r="CI1595" s="1366"/>
    </row>
    <row r="1596" spans="1:87" s="386" customFormat="1" ht="84.75" customHeight="1">
      <c r="A1596" s="1701"/>
      <c r="B1596" s="2136"/>
      <c r="C1596" s="784"/>
      <c r="D1596" s="2185"/>
      <c r="E1596" s="656"/>
      <c r="F1596" s="1649"/>
      <c r="G1596" s="549"/>
      <c r="H1596" s="2155"/>
      <c r="I1596" s="1623">
        <v>308</v>
      </c>
      <c r="J1596" s="2170">
        <v>23</v>
      </c>
      <c r="K1596" s="2144" t="s">
        <v>2021</v>
      </c>
      <c r="L1596" s="2181" t="s">
        <v>2022</v>
      </c>
      <c r="M1596" s="2142" t="s">
        <v>2023</v>
      </c>
      <c r="N1596" s="300"/>
      <c r="O1596" s="301"/>
      <c r="P1596" s="302"/>
      <c r="Q1596" s="169"/>
      <c r="R1596" s="172"/>
      <c r="S1596" s="171"/>
      <c r="T1596" s="187"/>
      <c r="U1596" s="172"/>
      <c r="V1596" s="173"/>
      <c r="W1596" s="169"/>
      <c r="X1596" s="172"/>
      <c r="Y1596" s="171"/>
      <c r="Z1596" s="2194"/>
      <c r="AA1596" s="420"/>
      <c r="AB1596" s="421"/>
      <c r="AC1596" s="2074"/>
      <c r="AD1596" s="2600"/>
      <c r="AE1596" s="1317"/>
      <c r="AF1596" s="1362"/>
      <c r="AG1596" s="1318"/>
      <c r="AH1596" s="1318"/>
      <c r="AI1596" s="1318"/>
      <c r="AJ1596" s="1318"/>
      <c r="AK1596" s="1318"/>
      <c r="AL1596" s="1318"/>
      <c r="AM1596" s="1318"/>
      <c r="AN1596" s="1318"/>
      <c r="AO1596" s="1318"/>
      <c r="AP1596" s="1318"/>
      <c r="AQ1596" s="1318"/>
      <c r="AR1596" s="1318"/>
      <c r="AS1596" s="1318"/>
      <c r="AT1596" s="1318"/>
      <c r="AU1596" s="1318"/>
      <c r="AV1596" s="1318"/>
      <c r="AW1596" s="1318"/>
      <c r="AX1596" s="1318"/>
      <c r="AY1596" s="1318"/>
      <c r="AZ1596" s="1318"/>
      <c r="BA1596" s="1318"/>
      <c r="BB1596" s="1318"/>
      <c r="BC1596" s="1318"/>
      <c r="BD1596" s="1318"/>
      <c r="BE1596" s="1318"/>
      <c r="BF1596" s="1318"/>
      <c r="BG1596" s="1318"/>
      <c r="BH1596" s="1318"/>
      <c r="BI1596" s="1318"/>
      <c r="BJ1596" s="1318"/>
      <c r="BK1596" s="1318"/>
      <c r="BL1596" s="1318"/>
      <c r="BM1596" s="1318"/>
      <c r="BN1596" s="1318"/>
      <c r="BO1596" s="1318"/>
      <c r="BP1596" s="1318"/>
      <c r="BQ1596" s="1318"/>
      <c r="BR1596" s="1318"/>
      <c r="BS1596" s="1318"/>
      <c r="BT1596" s="1318"/>
      <c r="BU1596" s="1318"/>
      <c r="BV1596" s="1318"/>
      <c r="BW1596" s="1318"/>
      <c r="BX1596" s="1318"/>
      <c r="BY1596" s="1318"/>
      <c r="BZ1596" s="1318"/>
      <c r="CA1596" s="1318"/>
      <c r="CB1596" s="1318"/>
      <c r="CC1596" s="1318"/>
      <c r="CD1596" s="1318"/>
      <c r="CE1596" s="1318"/>
      <c r="CF1596" s="1318"/>
      <c r="CG1596" s="1318"/>
      <c r="CH1596" s="1378">
        <f t="shared" si="41"/>
        <v>0</v>
      </c>
      <c r="CI1596" s="1366"/>
    </row>
    <row r="1597" spans="1:87" s="386" customFormat="1" ht="72.75" customHeight="1">
      <c r="A1597" s="1701"/>
      <c r="B1597" s="2136"/>
      <c r="C1597" s="784"/>
      <c r="D1597" s="2185"/>
      <c r="E1597" s="656"/>
      <c r="F1597" s="1649"/>
      <c r="G1597" s="549"/>
      <c r="H1597" s="2155"/>
      <c r="I1597" s="1624"/>
      <c r="J1597" s="2171"/>
      <c r="K1597" s="2176"/>
      <c r="L1597" s="904"/>
      <c r="M1597" s="2175"/>
      <c r="N1597" s="142"/>
      <c r="O1597" s="143"/>
      <c r="P1597" s="146"/>
      <c r="Q1597" s="142"/>
      <c r="R1597" s="143"/>
      <c r="S1597" s="144"/>
      <c r="T1597" s="145"/>
      <c r="U1597" s="143"/>
      <c r="V1597" s="146"/>
      <c r="W1597" s="142"/>
      <c r="X1597" s="143"/>
      <c r="Y1597" s="144"/>
      <c r="Z1597" s="2193"/>
      <c r="AA1597" s="412"/>
      <c r="AB1597" s="401"/>
      <c r="AC1597" s="1662"/>
      <c r="AD1597" s="2599"/>
      <c r="AE1597" s="1317"/>
      <c r="AF1597" s="1362"/>
      <c r="AG1597" s="1318"/>
      <c r="AH1597" s="1318"/>
      <c r="AI1597" s="1318"/>
      <c r="AJ1597" s="1318"/>
      <c r="AK1597" s="1318"/>
      <c r="AL1597" s="1318"/>
      <c r="AM1597" s="1318"/>
      <c r="AN1597" s="1318"/>
      <c r="AO1597" s="1318"/>
      <c r="AP1597" s="1318"/>
      <c r="AQ1597" s="1318"/>
      <c r="AR1597" s="1318"/>
      <c r="AS1597" s="1318"/>
      <c r="AT1597" s="1318"/>
      <c r="AU1597" s="1318"/>
      <c r="AV1597" s="1318"/>
      <c r="AW1597" s="1318"/>
      <c r="AX1597" s="1318"/>
      <c r="AY1597" s="1318"/>
      <c r="AZ1597" s="1318"/>
      <c r="BA1597" s="1318"/>
      <c r="BB1597" s="1318"/>
      <c r="BC1597" s="1318"/>
      <c r="BD1597" s="1318"/>
      <c r="BE1597" s="1318"/>
      <c r="BF1597" s="1318"/>
      <c r="BG1597" s="1318"/>
      <c r="BH1597" s="1318"/>
      <c r="BI1597" s="1318"/>
      <c r="BJ1597" s="1318"/>
      <c r="BK1597" s="1318"/>
      <c r="BL1597" s="1318"/>
      <c r="BM1597" s="1318"/>
      <c r="BN1597" s="1318"/>
      <c r="BO1597" s="1318"/>
      <c r="BP1597" s="1318"/>
      <c r="BQ1597" s="1318"/>
      <c r="BR1597" s="1318"/>
      <c r="BS1597" s="1318"/>
      <c r="BT1597" s="1318"/>
      <c r="BU1597" s="1318"/>
      <c r="BV1597" s="1318"/>
      <c r="BW1597" s="1318"/>
      <c r="BX1597" s="1318"/>
      <c r="BY1597" s="1318"/>
      <c r="BZ1597" s="1318"/>
      <c r="CA1597" s="1318"/>
      <c r="CB1597" s="1318"/>
      <c r="CC1597" s="1318"/>
      <c r="CD1597" s="1318"/>
      <c r="CE1597" s="1318"/>
      <c r="CF1597" s="1318"/>
      <c r="CG1597" s="1318"/>
      <c r="CH1597" s="1378">
        <f t="shared" si="41"/>
        <v>0</v>
      </c>
      <c r="CI1597" s="1366"/>
    </row>
    <row r="1598" spans="1:87" s="386" customFormat="1" ht="72.75" customHeight="1">
      <c r="A1598" s="1701"/>
      <c r="B1598" s="2136"/>
      <c r="C1598" s="784"/>
      <c r="D1598" s="2185"/>
      <c r="E1598" s="656"/>
      <c r="F1598" s="1649"/>
      <c r="G1598" s="549"/>
      <c r="H1598" s="2155"/>
      <c r="I1598" s="1990">
        <v>309</v>
      </c>
      <c r="J1598" s="643">
        <v>24</v>
      </c>
      <c r="K1598" s="2145" t="s">
        <v>2024</v>
      </c>
      <c r="L1598" s="2182" t="s">
        <v>2338</v>
      </c>
      <c r="M1598" s="2143" t="s">
        <v>2025</v>
      </c>
      <c r="N1598" s="290"/>
      <c r="O1598" s="291"/>
      <c r="P1598" s="293"/>
      <c r="Q1598" s="138"/>
      <c r="R1598" s="139"/>
      <c r="S1598" s="140"/>
      <c r="T1598" s="183"/>
      <c r="U1598" s="139"/>
      <c r="V1598" s="168"/>
      <c r="W1598" s="138"/>
      <c r="X1598" s="139"/>
      <c r="Y1598" s="140"/>
      <c r="Z1598" s="2160"/>
      <c r="AA1598" s="391"/>
      <c r="AB1598" s="367"/>
      <c r="AC1598" s="898"/>
      <c r="AD1598" s="2598"/>
      <c r="AE1598" s="1317"/>
      <c r="AF1598" s="1362"/>
      <c r="AG1598" s="1318"/>
      <c r="AH1598" s="1318"/>
      <c r="AI1598" s="1318"/>
      <c r="AJ1598" s="1318"/>
      <c r="AK1598" s="1318"/>
      <c r="AL1598" s="1318"/>
      <c r="AM1598" s="1318"/>
      <c r="AN1598" s="1318"/>
      <c r="AO1598" s="1318"/>
      <c r="AP1598" s="1318"/>
      <c r="AQ1598" s="1318"/>
      <c r="AR1598" s="1318"/>
      <c r="AS1598" s="1318"/>
      <c r="AT1598" s="1318"/>
      <c r="AU1598" s="1318"/>
      <c r="AV1598" s="1318"/>
      <c r="AW1598" s="1318"/>
      <c r="AX1598" s="1318"/>
      <c r="AY1598" s="1318"/>
      <c r="AZ1598" s="1318"/>
      <c r="BA1598" s="1318"/>
      <c r="BB1598" s="1318"/>
      <c r="BC1598" s="1318"/>
      <c r="BD1598" s="1318"/>
      <c r="BE1598" s="1318"/>
      <c r="BF1598" s="1318"/>
      <c r="BG1598" s="1318"/>
      <c r="BH1598" s="1318"/>
      <c r="BI1598" s="1318"/>
      <c r="BJ1598" s="1318"/>
      <c r="BK1598" s="1318"/>
      <c r="BL1598" s="1318"/>
      <c r="BM1598" s="1318"/>
      <c r="BN1598" s="1318"/>
      <c r="BO1598" s="1318"/>
      <c r="BP1598" s="1318"/>
      <c r="BQ1598" s="1318"/>
      <c r="BR1598" s="1318"/>
      <c r="BS1598" s="1318"/>
      <c r="BT1598" s="1318"/>
      <c r="BU1598" s="1318"/>
      <c r="BV1598" s="1318"/>
      <c r="BW1598" s="1318"/>
      <c r="BX1598" s="1318"/>
      <c r="BY1598" s="1318"/>
      <c r="BZ1598" s="1318"/>
      <c r="CA1598" s="1318"/>
      <c r="CB1598" s="1318"/>
      <c r="CC1598" s="1318"/>
      <c r="CD1598" s="1318"/>
      <c r="CE1598" s="1318"/>
      <c r="CF1598" s="1318"/>
      <c r="CG1598" s="1318"/>
      <c r="CH1598" s="1378">
        <f t="shared" si="41"/>
        <v>0</v>
      </c>
      <c r="CI1598" s="1366"/>
    </row>
    <row r="1599" spans="1:87" s="386" customFormat="1" ht="47.25" customHeight="1">
      <c r="A1599" s="1716"/>
      <c r="B1599" s="1721"/>
      <c r="C1599" s="803"/>
      <c r="D1599" s="1741"/>
      <c r="E1599" s="805"/>
      <c r="F1599" s="274"/>
      <c r="G1599" s="794"/>
      <c r="H1599" s="2140"/>
      <c r="I1599" s="1624"/>
      <c r="J1599" s="2171"/>
      <c r="K1599" s="2176"/>
      <c r="L1599" s="904"/>
      <c r="M1599" s="2175"/>
      <c r="N1599" s="294"/>
      <c r="O1599" s="295"/>
      <c r="P1599" s="297"/>
      <c r="Q1599" s="142"/>
      <c r="R1599" s="143"/>
      <c r="S1599" s="144"/>
      <c r="T1599" s="145"/>
      <c r="U1599" s="143"/>
      <c r="V1599" s="146"/>
      <c r="W1599" s="142"/>
      <c r="X1599" s="143"/>
      <c r="Y1599" s="144"/>
      <c r="Z1599" s="2193"/>
      <c r="AA1599" s="412"/>
      <c r="AB1599" s="401"/>
      <c r="AC1599" s="1662"/>
      <c r="AD1599" s="2599"/>
      <c r="AE1599" s="1317"/>
      <c r="AF1599" s="1362"/>
      <c r="AG1599" s="1318"/>
      <c r="AH1599" s="1318"/>
      <c r="AI1599" s="1318"/>
      <c r="AJ1599" s="1318"/>
      <c r="AK1599" s="1318"/>
      <c r="AL1599" s="1318"/>
      <c r="AM1599" s="1318"/>
      <c r="AN1599" s="1318"/>
      <c r="AO1599" s="1318"/>
      <c r="AP1599" s="1318"/>
      <c r="AQ1599" s="1318"/>
      <c r="AR1599" s="1318"/>
      <c r="AS1599" s="1318"/>
      <c r="AT1599" s="1318"/>
      <c r="AU1599" s="1318"/>
      <c r="AV1599" s="1318"/>
      <c r="AW1599" s="1318"/>
      <c r="AX1599" s="1318"/>
      <c r="AY1599" s="1318"/>
      <c r="AZ1599" s="1318"/>
      <c r="BA1599" s="1318"/>
      <c r="BB1599" s="1318"/>
      <c r="BC1599" s="1318"/>
      <c r="BD1599" s="1318"/>
      <c r="BE1599" s="1318"/>
      <c r="BF1599" s="1318"/>
      <c r="BG1599" s="1318"/>
      <c r="BH1599" s="1318"/>
      <c r="BI1599" s="1318"/>
      <c r="BJ1599" s="1318"/>
      <c r="BK1599" s="1318"/>
      <c r="BL1599" s="1318"/>
      <c r="BM1599" s="1318"/>
      <c r="BN1599" s="1318"/>
      <c r="BO1599" s="1318"/>
      <c r="BP1599" s="1318"/>
      <c r="BQ1599" s="1318"/>
      <c r="BR1599" s="1318"/>
      <c r="BS1599" s="1318"/>
      <c r="BT1599" s="1318"/>
      <c r="BU1599" s="1318"/>
      <c r="BV1599" s="1318"/>
      <c r="BW1599" s="1318"/>
      <c r="BX1599" s="1318"/>
      <c r="BY1599" s="1318"/>
      <c r="BZ1599" s="1318"/>
      <c r="CA1599" s="1318"/>
      <c r="CB1599" s="1318"/>
      <c r="CC1599" s="1318"/>
      <c r="CD1599" s="1318"/>
      <c r="CE1599" s="1318"/>
      <c r="CF1599" s="1318"/>
      <c r="CG1599" s="1318"/>
      <c r="CH1599" s="1378">
        <f t="shared" si="41"/>
        <v>0</v>
      </c>
      <c r="CI1599" s="1366"/>
    </row>
    <row r="1600" spans="1:87" s="386" customFormat="1" ht="118.5" customHeight="1">
      <c r="A1600" s="1701"/>
      <c r="B1600" s="2136"/>
      <c r="C1600" s="784"/>
      <c r="D1600" s="2185"/>
      <c r="E1600" s="656"/>
      <c r="F1600" s="1649"/>
      <c r="G1600" s="549"/>
      <c r="H1600" s="2155"/>
      <c r="I1600" s="1623">
        <v>310</v>
      </c>
      <c r="J1600" s="2170">
        <v>25</v>
      </c>
      <c r="K1600" s="3103" t="s">
        <v>2026</v>
      </c>
      <c r="L1600" s="2161" t="s">
        <v>2027</v>
      </c>
      <c r="M1600" s="1941" t="s">
        <v>950</v>
      </c>
      <c r="N1600" s="300"/>
      <c r="O1600" s="301"/>
      <c r="P1600" s="302"/>
      <c r="Q1600" s="169"/>
      <c r="R1600" s="172"/>
      <c r="S1600" s="171"/>
      <c r="T1600" s="187"/>
      <c r="U1600" s="172"/>
      <c r="V1600" s="173"/>
      <c r="W1600" s="169"/>
      <c r="X1600" s="172"/>
      <c r="Y1600" s="171"/>
      <c r="Z1600" s="2194"/>
      <c r="AA1600" s="420"/>
      <c r="AB1600" s="421"/>
      <c r="AC1600" s="2074"/>
      <c r="AD1600" s="2600"/>
      <c r="AE1600" s="1317"/>
      <c r="AF1600" s="1362"/>
      <c r="AG1600" s="1318"/>
      <c r="AH1600" s="1318"/>
      <c r="AI1600" s="1318"/>
      <c r="AJ1600" s="1318"/>
      <c r="AK1600" s="1318"/>
      <c r="AL1600" s="1318"/>
      <c r="AM1600" s="1318"/>
      <c r="AN1600" s="1318"/>
      <c r="AO1600" s="1318"/>
      <c r="AP1600" s="1318"/>
      <c r="AQ1600" s="1318"/>
      <c r="AR1600" s="1318"/>
      <c r="AS1600" s="1318"/>
      <c r="AT1600" s="1318"/>
      <c r="AU1600" s="1318"/>
      <c r="AV1600" s="1318"/>
      <c r="AW1600" s="1318"/>
      <c r="AX1600" s="1318"/>
      <c r="AY1600" s="1318"/>
      <c r="AZ1600" s="1318"/>
      <c r="BA1600" s="1318"/>
      <c r="BB1600" s="1318"/>
      <c r="BC1600" s="1318"/>
      <c r="BD1600" s="1318"/>
      <c r="BE1600" s="1318"/>
      <c r="BF1600" s="1318"/>
      <c r="BG1600" s="1318"/>
      <c r="BH1600" s="1318"/>
      <c r="BI1600" s="1318"/>
      <c r="BJ1600" s="1318"/>
      <c r="BK1600" s="1318"/>
      <c r="BL1600" s="1318"/>
      <c r="BM1600" s="1318"/>
      <c r="BN1600" s="1318"/>
      <c r="BO1600" s="1318"/>
      <c r="BP1600" s="1318"/>
      <c r="BQ1600" s="1318"/>
      <c r="BR1600" s="1318"/>
      <c r="BS1600" s="1318"/>
      <c r="BT1600" s="1318"/>
      <c r="BU1600" s="1318"/>
      <c r="BV1600" s="1318"/>
      <c r="BW1600" s="1318"/>
      <c r="BX1600" s="1318"/>
      <c r="BY1600" s="1318"/>
      <c r="BZ1600" s="1318"/>
      <c r="CA1600" s="1318"/>
      <c r="CB1600" s="1318"/>
      <c r="CC1600" s="1318"/>
      <c r="CD1600" s="1318"/>
      <c r="CE1600" s="1318"/>
      <c r="CF1600" s="1318"/>
      <c r="CG1600" s="1318"/>
      <c r="CH1600" s="1378">
        <f t="shared" si="41"/>
        <v>0</v>
      </c>
      <c r="CI1600" s="1366"/>
    </row>
    <row r="1601" spans="1:87" s="386" customFormat="1" ht="144" customHeight="1">
      <c r="A1601" s="1701"/>
      <c r="B1601" s="2136"/>
      <c r="C1601" s="784"/>
      <c r="D1601" s="2185"/>
      <c r="E1601" s="656"/>
      <c r="F1601" s="1649"/>
      <c r="G1601" s="549"/>
      <c r="H1601" s="2155"/>
      <c r="I1601" s="1609"/>
      <c r="J1601" s="643"/>
      <c r="K1601" s="3104"/>
      <c r="L1601" s="1942"/>
      <c r="M1601" s="1943"/>
      <c r="N1601" s="138"/>
      <c r="O1601" s="139"/>
      <c r="P1601" s="168"/>
      <c r="Q1601" s="138"/>
      <c r="R1601" s="139"/>
      <c r="S1601" s="140"/>
      <c r="T1601" s="183"/>
      <c r="U1601" s="139"/>
      <c r="V1601" s="168"/>
      <c r="W1601" s="138"/>
      <c r="X1601" s="139"/>
      <c r="Y1601" s="140"/>
      <c r="Z1601" s="2160"/>
      <c r="AA1601" s="391"/>
      <c r="AB1601" s="367"/>
      <c r="AC1601" s="898"/>
      <c r="AD1601" s="2598"/>
      <c r="AE1601" s="1317"/>
      <c r="AF1601" s="1362"/>
      <c r="AG1601" s="1318"/>
      <c r="AH1601" s="1318"/>
      <c r="AI1601" s="1318"/>
      <c r="AJ1601" s="1318"/>
      <c r="AK1601" s="1318"/>
      <c r="AL1601" s="1318"/>
      <c r="AM1601" s="1318"/>
      <c r="AN1601" s="1318"/>
      <c r="AO1601" s="1318"/>
      <c r="AP1601" s="1318"/>
      <c r="AQ1601" s="1318"/>
      <c r="AR1601" s="1318"/>
      <c r="AS1601" s="1318"/>
      <c r="AT1601" s="1318"/>
      <c r="AU1601" s="1318"/>
      <c r="AV1601" s="1318"/>
      <c r="AW1601" s="1318"/>
      <c r="AX1601" s="1318"/>
      <c r="AY1601" s="1318"/>
      <c r="AZ1601" s="1318"/>
      <c r="BA1601" s="1318"/>
      <c r="BB1601" s="1318"/>
      <c r="BC1601" s="1318"/>
      <c r="BD1601" s="1318"/>
      <c r="BE1601" s="1318"/>
      <c r="BF1601" s="1318"/>
      <c r="BG1601" s="1318"/>
      <c r="BH1601" s="1318"/>
      <c r="BI1601" s="1318"/>
      <c r="BJ1601" s="1318"/>
      <c r="BK1601" s="1318"/>
      <c r="BL1601" s="1318"/>
      <c r="BM1601" s="1318"/>
      <c r="BN1601" s="1318"/>
      <c r="BO1601" s="1318"/>
      <c r="BP1601" s="1318"/>
      <c r="BQ1601" s="1318"/>
      <c r="BR1601" s="1318"/>
      <c r="BS1601" s="1318"/>
      <c r="BT1601" s="1318"/>
      <c r="BU1601" s="1318"/>
      <c r="BV1601" s="1318"/>
      <c r="BW1601" s="1318"/>
      <c r="BX1601" s="1318"/>
      <c r="BY1601" s="1318"/>
      <c r="BZ1601" s="1318"/>
      <c r="CA1601" s="1318"/>
      <c r="CB1601" s="1318"/>
      <c r="CC1601" s="1318"/>
      <c r="CD1601" s="1318"/>
      <c r="CE1601" s="1318"/>
      <c r="CF1601" s="1318"/>
      <c r="CG1601" s="1318"/>
      <c r="CH1601" s="1378">
        <f t="shared" si="41"/>
        <v>0</v>
      </c>
      <c r="CI1601" s="1366"/>
    </row>
    <row r="1602" spans="1:87" s="386" customFormat="1" ht="61.5" customHeight="1">
      <c r="A1602" s="1701"/>
      <c r="B1602" s="2136"/>
      <c r="C1602" s="784"/>
      <c r="D1602" s="2185"/>
      <c r="E1602" s="656"/>
      <c r="F1602" s="1649"/>
      <c r="G1602" s="549"/>
      <c r="H1602" s="2155"/>
      <c r="I1602" s="1624"/>
      <c r="J1602" s="2171"/>
      <c r="K1602" s="3162"/>
      <c r="L1602" s="1944"/>
      <c r="M1602" s="1945"/>
      <c r="N1602" s="142"/>
      <c r="O1602" s="143"/>
      <c r="P1602" s="146"/>
      <c r="Q1602" s="142"/>
      <c r="R1602" s="143"/>
      <c r="S1602" s="144"/>
      <c r="T1602" s="145"/>
      <c r="U1602" s="143"/>
      <c r="V1602" s="146"/>
      <c r="W1602" s="142"/>
      <c r="X1602" s="143"/>
      <c r="Y1602" s="144"/>
      <c r="Z1602" s="2193"/>
      <c r="AA1602" s="412"/>
      <c r="AB1602" s="401"/>
      <c r="AC1602" s="1662"/>
      <c r="AD1602" s="2599"/>
      <c r="AE1602" s="1317"/>
      <c r="AF1602" s="1362"/>
      <c r="AG1602" s="1318"/>
      <c r="AH1602" s="1318"/>
      <c r="AI1602" s="1318"/>
      <c r="AJ1602" s="1318"/>
      <c r="AK1602" s="1318"/>
      <c r="AL1602" s="1318"/>
      <c r="AM1602" s="1318"/>
      <c r="AN1602" s="1318"/>
      <c r="AO1602" s="1318"/>
      <c r="AP1602" s="1318"/>
      <c r="AQ1602" s="1318"/>
      <c r="AR1602" s="1318"/>
      <c r="AS1602" s="1318"/>
      <c r="AT1602" s="1318"/>
      <c r="AU1602" s="1318"/>
      <c r="AV1602" s="1318"/>
      <c r="AW1602" s="1318"/>
      <c r="AX1602" s="1318"/>
      <c r="AY1602" s="1318"/>
      <c r="AZ1602" s="1318"/>
      <c r="BA1602" s="1318"/>
      <c r="BB1602" s="1318"/>
      <c r="BC1602" s="1318"/>
      <c r="BD1602" s="1318"/>
      <c r="BE1602" s="1318"/>
      <c r="BF1602" s="1318"/>
      <c r="BG1602" s="1318"/>
      <c r="BH1602" s="1318"/>
      <c r="BI1602" s="1318"/>
      <c r="BJ1602" s="1318"/>
      <c r="BK1602" s="1318"/>
      <c r="BL1602" s="1318"/>
      <c r="BM1602" s="1318"/>
      <c r="BN1602" s="1318"/>
      <c r="BO1602" s="1318"/>
      <c r="BP1602" s="1318"/>
      <c r="BQ1602" s="1318"/>
      <c r="BR1602" s="1318"/>
      <c r="BS1602" s="1318"/>
      <c r="BT1602" s="1318"/>
      <c r="BU1602" s="1318"/>
      <c r="BV1602" s="1318"/>
      <c r="BW1602" s="1318"/>
      <c r="BX1602" s="1318"/>
      <c r="BY1602" s="1318"/>
      <c r="BZ1602" s="1318"/>
      <c r="CA1602" s="1318"/>
      <c r="CB1602" s="1318"/>
      <c r="CC1602" s="1318"/>
      <c r="CD1602" s="1318"/>
      <c r="CE1602" s="1318"/>
      <c r="CF1602" s="1318"/>
      <c r="CG1602" s="1318"/>
      <c r="CH1602" s="1378">
        <f t="shared" si="41"/>
        <v>0</v>
      </c>
      <c r="CI1602" s="1366"/>
    </row>
    <row r="1603" spans="1:87" s="386" customFormat="1" ht="97.5" customHeight="1">
      <c r="A1603" s="1701"/>
      <c r="B1603" s="2136"/>
      <c r="C1603" s="784"/>
      <c r="D1603" s="2185"/>
      <c r="E1603" s="656"/>
      <c r="F1603" s="1649"/>
      <c r="G1603" s="549"/>
      <c r="H1603" s="2155"/>
      <c r="I1603" s="1990">
        <v>311</v>
      </c>
      <c r="J1603" s="643">
        <v>26</v>
      </c>
      <c r="K1603" s="2145" t="s">
        <v>2028</v>
      </c>
      <c r="L1603" s="1942" t="s">
        <v>2029</v>
      </c>
      <c r="M1603" s="1946" t="s">
        <v>2030</v>
      </c>
      <c r="N1603" s="138"/>
      <c r="O1603" s="139"/>
      <c r="P1603" s="168"/>
      <c r="Q1603" s="290"/>
      <c r="R1603" s="291"/>
      <c r="S1603" s="292"/>
      <c r="T1603" s="183"/>
      <c r="U1603" s="139"/>
      <c r="V1603" s="168"/>
      <c r="W1603" s="138"/>
      <c r="X1603" s="139"/>
      <c r="Y1603" s="140"/>
      <c r="Z1603" s="2160"/>
      <c r="AA1603" s="391"/>
      <c r="AB1603" s="367"/>
      <c r="AC1603" s="898"/>
      <c r="AD1603" s="2598"/>
      <c r="AE1603" s="1317"/>
      <c r="AF1603" s="1362"/>
      <c r="AG1603" s="1318"/>
      <c r="AH1603" s="1318"/>
      <c r="AI1603" s="1318"/>
      <c r="AJ1603" s="1318"/>
      <c r="AK1603" s="1318"/>
      <c r="AL1603" s="1318"/>
      <c r="AM1603" s="1318"/>
      <c r="AN1603" s="1318"/>
      <c r="AO1603" s="1318"/>
      <c r="AP1603" s="1318"/>
      <c r="AQ1603" s="1318"/>
      <c r="AR1603" s="1318"/>
      <c r="AS1603" s="1318"/>
      <c r="AT1603" s="1318"/>
      <c r="AU1603" s="1318"/>
      <c r="AV1603" s="1318"/>
      <c r="AW1603" s="1318"/>
      <c r="AX1603" s="1318"/>
      <c r="AY1603" s="1318"/>
      <c r="AZ1603" s="1318"/>
      <c r="BA1603" s="1318"/>
      <c r="BB1603" s="1318"/>
      <c r="BC1603" s="1318"/>
      <c r="BD1603" s="1318"/>
      <c r="BE1603" s="1318"/>
      <c r="BF1603" s="1318"/>
      <c r="BG1603" s="1318"/>
      <c r="BH1603" s="1318"/>
      <c r="BI1603" s="1318"/>
      <c r="BJ1603" s="1318"/>
      <c r="BK1603" s="1318"/>
      <c r="BL1603" s="1318"/>
      <c r="BM1603" s="1318"/>
      <c r="BN1603" s="1318"/>
      <c r="BO1603" s="1318"/>
      <c r="BP1603" s="1318"/>
      <c r="BQ1603" s="1318"/>
      <c r="BR1603" s="1318"/>
      <c r="BS1603" s="1318"/>
      <c r="BT1603" s="1318"/>
      <c r="BU1603" s="1318"/>
      <c r="BV1603" s="1318"/>
      <c r="BW1603" s="1318"/>
      <c r="BX1603" s="1318"/>
      <c r="BY1603" s="1318"/>
      <c r="BZ1603" s="1318"/>
      <c r="CA1603" s="1318"/>
      <c r="CB1603" s="1318"/>
      <c r="CC1603" s="1318"/>
      <c r="CD1603" s="1318"/>
      <c r="CE1603" s="1318"/>
      <c r="CF1603" s="1318"/>
      <c r="CG1603" s="1318"/>
      <c r="CH1603" s="1378">
        <f t="shared" si="41"/>
        <v>0</v>
      </c>
      <c r="CI1603" s="1366"/>
    </row>
    <row r="1604" spans="1:87" s="386" customFormat="1" ht="61.5" customHeight="1">
      <c r="A1604" s="1701"/>
      <c r="B1604" s="2136"/>
      <c r="C1604" s="784"/>
      <c r="D1604" s="2185"/>
      <c r="E1604" s="656"/>
      <c r="F1604" s="1649"/>
      <c r="G1604" s="549"/>
      <c r="H1604" s="2155"/>
      <c r="I1604" s="1990"/>
      <c r="J1604" s="2171"/>
      <c r="K1604" s="2176"/>
      <c r="L1604" s="1944"/>
      <c r="M1604" s="1947"/>
      <c r="N1604" s="142"/>
      <c r="O1604" s="143"/>
      <c r="P1604" s="146"/>
      <c r="Q1604" s="294"/>
      <c r="R1604" s="295"/>
      <c r="S1604" s="296"/>
      <c r="T1604" s="145"/>
      <c r="U1604" s="143"/>
      <c r="V1604" s="146"/>
      <c r="W1604" s="142"/>
      <c r="X1604" s="143"/>
      <c r="Y1604" s="144"/>
      <c r="Z1604" s="2193"/>
      <c r="AA1604" s="412"/>
      <c r="AB1604" s="401"/>
      <c r="AC1604" s="1662"/>
      <c r="AD1604" s="2599"/>
      <c r="AE1604" s="1317"/>
      <c r="AF1604" s="1362"/>
      <c r="AG1604" s="1318"/>
      <c r="AH1604" s="1318"/>
      <c r="AI1604" s="1318"/>
      <c r="AJ1604" s="1318"/>
      <c r="AK1604" s="1318"/>
      <c r="AL1604" s="1318"/>
      <c r="AM1604" s="1318"/>
      <c r="AN1604" s="1318"/>
      <c r="AO1604" s="1318"/>
      <c r="AP1604" s="1318"/>
      <c r="AQ1604" s="1318"/>
      <c r="AR1604" s="1318"/>
      <c r="AS1604" s="1318"/>
      <c r="AT1604" s="1318"/>
      <c r="AU1604" s="1318"/>
      <c r="AV1604" s="1318"/>
      <c r="AW1604" s="1318"/>
      <c r="AX1604" s="1318"/>
      <c r="AY1604" s="1318"/>
      <c r="AZ1604" s="1318"/>
      <c r="BA1604" s="1318"/>
      <c r="BB1604" s="1318"/>
      <c r="BC1604" s="1318"/>
      <c r="BD1604" s="1318"/>
      <c r="BE1604" s="1318"/>
      <c r="BF1604" s="1318"/>
      <c r="BG1604" s="1318"/>
      <c r="BH1604" s="1318"/>
      <c r="BI1604" s="1318"/>
      <c r="BJ1604" s="1318"/>
      <c r="BK1604" s="1318"/>
      <c r="BL1604" s="1318"/>
      <c r="BM1604" s="1318"/>
      <c r="BN1604" s="1318"/>
      <c r="BO1604" s="1318"/>
      <c r="BP1604" s="1318"/>
      <c r="BQ1604" s="1318"/>
      <c r="BR1604" s="1318"/>
      <c r="BS1604" s="1318"/>
      <c r="BT1604" s="1318"/>
      <c r="BU1604" s="1318"/>
      <c r="BV1604" s="1318"/>
      <c r="BW1604" s="1318"/>
      <c r="BX1604" s="1318"/>
      <c r="BY1604" s="1318"/>
      <c r="BZ1604" s="1318"/>
      <c r="CA1604" s="1318"/>
      <c r="CB1604" s="1318"/>
      <c r="CC1604" s="1318"/>
      <c r="CD1604" s="1318"/>
      <c r="CE1604" s="1318"/>
      <c r="CF1604" s="1318"/>
      <c r="CG1604" s="1318"/>
      <c r="CH1604" s="1378">
        <f t="shared" si="41"/>
        <v>0</v>
      </c>
      <c r="CI1604" s="1366"/>
    </row>
    <row r="1605" spans="1:87" s="386" customFormat="1" ht="109.5" customHeight="1">
      <c r="A1605" s="1701"/>
      <c r="B1605" s="2136"/>
      <c r="C1605" s="784"/>
      <c r="D1605" s="2185"/>
      <c r="E1605" s="656"/>
      <c r="F1605" s="1649"/>
      <c r="G1605" s="549"/>
      <c r="H1605" s="2155"/>
      <c r="I1605" s="1623"/>
      <c r="J1605" s="643"/>
      <c r="K1605" s="2150" t="s">
        <v>2031</v>
      </c>
      <c r="L1605" s="2179"/>
      <c r="M1605" s="1946"/>
      <c r="N1605" s="138"/>
      <c r="O1605" s="139"/>
      <c r="P1605" s="168"/>
      <c r="Q1605" s="138"/>
      <c r="R1605" s="139"/>
      <c r="S1605" s="140"/>
      <c r="T1605" s="183"/>
      <c r="U1605" s="139"/>
      <c r="V1605" s="168"/>
      <c r="W1605" s="138"/>
      <c r="X1605" s="139"/>
      <c r="Y1605" s="140"/>
      <c r="Z1605" s="2160"/>
      <c r="AA1605" s="391"/>
      <c r="AB1605" s="367"/>
      <c r="AC1605" s="898"/>
      <c r="AD1605" s="2598"/>
      <c r="AE1605" s="1317"/>
      <c r="AF1605" s="1362"/>
      <c r="AG1605" s="1318"/>
      <c r="AH1605" s="1318"/>
      <c r="AI1605" s="1318"/>
      <c r="AJ1605" s="1318"/>
      <c r="AK1605" s="1318"/>
      <c r="AL1605" s="1318"/>
      <c r="AM1605" s="1318"/>
      <c r="AN1605" s="1318"/>
      <c r="AO1605" s="1318"/>
      <c r="AP1605" s="1318"/>
      <c r="AQ1605" s="1318"/>
      <c r="AR1605" s="1318"/>
      <c r="AS1605" s="1318"/>
      <c r="AT1605" s="1318"/>
      <c r="AU1605" s="1318"/>
      <c r="AV1605" s="1318"/>
      <c r="AW1605" s="1318"/>
      <c r="AX1605" s="1318"/>
      <c r="AY1605" s="1318"/>
      <c r="AZ1605" s="1318"/>
      <c r="BA1605" s="1318"/>
      <c r="BB1605" s="1318"/>
      <c r="BC1605" s="1318"/>
      <c r="BD1605" s="1318"/>
      <c r="BE1605" s="1318"/>
      <c r="BF1605" s="1318"/>
      <c r="BG1605" s="1318"/>
      <c r="BH1605" s="1318"/>
      <c r="BI1605" s="1318"/>
      <c r="BJ1605" s="1318"/>
      <c r="BK1605" s="1318"/>
      <c r="BL1605" s="1318"/>
      <c r="BM1605" s="1318"/>
      <c r="BN1605" s="1318"/>
      <c r="BO1605" s="1318"/>
      <c r="BP1605" s="1318"/>
      <c r="BQ1605" s="1318"/>
      <c r="BR1605" s="1318"/>
      <c r="BS1605" s="1318"/>
      <c r="BT1605" s="1318"/>
      <c r="BU1605" s="1318"/>
      <c r="BV1605" s="1318"/>
      <c r="BW1605" s="1318"/>
      <c r="BX1605" s="1318"/>
      <c r="BY1605" s="1318"/>
      <c r="BZ1605" s="1318"/>
      <c r="CA1605" s="1318"/>
      <c r="CB1605" s="1318"/>
      <c r="CC1605" s="1318"/>
      <c r="CD1605" s="1318"/>
      <c r="CE1605" s="1318"/>
      <c r="CF1605" s="1318"/>
      <c r="CG1605" s="1318"/>
      <c r="CH1605" s="1378">
        <f t="shared" si="41"/>
        <v>0</v>
      </c>
      <c r="CI1605" s="1366"/>
    </row>
    <row r="1606" spans="1:87" s="386" customFormat="1" ht="61.5" customHeight="1">
      <c r="A1606" s="1701"/>
      <c r="B1606" s="2136"/>
      <c r="C1606" s="784"/>
      <c r="D1606" s="2185"/>
      <c r="E1606" s="656"/>
      <c r="F1606" s="1649"/>
      <c r="G1606" s="549"/>
      <c r="H1606" s="2155"/>
      <c r="I1606" s="1609">
        <v>312</v>
      </c>
      <c r="J1606" s="643">
        <v>27</v>
      </c>
      <c r="K1606" s="3104" t="s">
        <v>2034</v>
      </c>
      <c r="L1606" s="2180" t="s">
        <v>2032</v>
      </c>
      <c r="M1606" s="1946" t="s">
        <v>2033</v>
      </c>
      <c r="N1606" s="138"/>
      <c r="O1606" s="139"/>
      <c r="P1606" s="168"/>
      <c r="Q1606" s="290"/>
      <c r="R1606" s="139"/>
      <c r="S1606" s="140"/>
      <c r="T1606" s="788"/>
      <c r="U1606" s="139"/>
      <c r="V1606" s="168"/>
      <c r="W1606" s="138"/>
      <c r="X1606" s="139"/>
      <c r="Y1606" s="140"/>
      <c r="Z1606" s="2160"/>
      <c r="AA1606" s="391"/>
      <c r="AB1606" s="367"/>
      <c r="AC1606" s="898"/>
      <c r="AD1606" s="2598"/>
      <c r="AE1606" s="1317"/>
      <c r="AF1606" s="1362"/>
      <c r="AG1606" s="1318"/>
      <c r="AH1606" s="1318"/>
      <c r="AI1606" s="1318"/>
      <c r="AJ1606" s="1318"/>
      <c r="AK1606" s="1318"/>
      <c r="AL1606" s="1318"/>
      <c r="AM1606" s="1318"/>
      <c r="AN1606" s="1318"/>
      <c r="AO1606" s="1318"/>
      <c r="AP1606" s="1318"/>
      <c r="AQ1606" s="1318"/>
      <c r="AR1606" s="1318"/>
      <c r="AS1606" s="1318"/>
      <c r="AT1606" s="1318"/>
      <c r="AU1606" s="1318"/>
      <c r="AV1606" s="1318"/>
      <c r="AW1606" s="1318"/>
      <c r="AX1606" s="1318"/>
      <c r="AY1606" s="1318"/>
      <c r="AZ1606" s="1318"/>
      <c r="BA1606" s="1318"/>
      <c r="BB1606" s="1318"/>
      <c r="BC1606" s="1318"/>
      <c r="BD1606" s="1318"/>
      <c r="BE1606" s="1318"/>
      <c r="BF1606" s="1318"/>
      <c r="BG1606" s="1318"/>
      <c r="BH1606" s="1318"/>
      <c r="BI1606" s="1318"/>
      <c r="BJ1606" s="1318"/>
      <c r="BK1606" s="1318"/>
      <c r="BL1606" s="1318"/>
      <c r="BM1606" s="1318"/>
      <c r="BN1606" s="1318"/>
      <c r="BO1606" s="1318"/>
      <c r="BP1606" s="1318"/>
      <c r="BQ1606" s="1318"/>
      <c r="BR1606" s="1318"/>
      <c r="BS1606" s="1318"/>
      <c r="BT1606" s="1318"/>
      <c r="BU1606" s="1318"/>
      <c r="BV1606" s="1318"/>
      <c r="BW1606" s="1318"/>
      <c r="BX1606" s="1318"/>
      <c r="BY1606" s="1318"/>
      <c r="BZ1606" s="1318"/>
      <c r="CA1606" s="1318"/>
      <c r="CB1606" s="1318"/>
      <c r="CC1606" s="1318"/>
      <c r="CD1606" s="1318"/>
      <c r="CE1606" s="1318"/>
      <c r="CF1606" s="1318"/>
      <c r="CG1606" s="1318"/>
      <c r="CH1606" s="1378">
        <f t="shared" si="41"/>
        <v>0</v>
      </c>
      <c r="CI1606" s="1366"/>
    </row>
    <row r="1607" spans="1:87" s="386" customFormat="1" ht="39" customHeight="1">
      <c r="A1607" s="1701"/>
      <c r="B1607" s="2136"/>
      <c r="C1607" s="784"/>
      <c r="D1607" s="2185"/>
      <c r="E1607" s="656"/>
      <c r="F1607" s="1649"/>
      <c r="G1607" s="549"/>
      <c r="H1607" s="2155"/>
      <c r="I1607" s="1609"/>
      <c r="J1607" s="643"/>
      <c r="K1607" s="3104"/>
      <c r="L1607" s="1942"/>
      <c r="M1607" s="1946"/>
      <c r="N1607" s="138"/>
      <c r="O1607" s="139"/>
      <c r="P1607" s="168"/>
      <c r="Q1607" s="290"/>
      <c r="R1607" s="139"/>
      <c r="S1607" s="140"/>
      <c r="T1607" s="788"/>
      <c r="U1607" s="139"/>
      <c r="V1607" s="168"/>
      <c r="W1607" s="138"/>
      <c r="X1607" s="139"/>
      <c r="Y1607" s="140"/>
      <c r="Z1607" s="2160"/>
      <c r="AA1607" s="391"/>
      <c r="AB1607" s="367"/>
      <c r="AC1607" s="898"/>
      <c r="AD1607" s="2598"/>
      <c r="AE1607" s="1317"/>
      <c r="AF1607" s="1362"/>
      <c r="AG1607" s="1318"/>
      <c r="AH1607" s="1318"/>
      <c r="AI1607" s="1318"/>
      <c r="AJ1607" s="1318"/>
      <c r="AK1607" s="1318"/>
      <c r="AL1607" s="1318"/>
      <c r="AM1607" s="1318"/>
      <c r="AN1607" s="1318"/>
      <c r="AO1607" s="1318"/>
      <c r="AP1607" s="1318"/>
      <c r="AQ1607" s="1318"/>
      <c r="AR1607" s="1318"/>
      <c r="AS1607" s="1318"/>
      <c r="AT1607" s="1318"/>
      <c r="AU1607" s="1318"/>
      <c r="AV1607" s="1318"/>
      <c r="AW1607" s="1318"/>
      <c r="AX1607" s="1318"/>
      <c r="AY1607" s="1318"/>
      <c r="AZ1607" s="1318"/>
      <c r="BA1607" s="1318"/>
      <c r="BB1607" s="1318"/>
      <c r="BC1607" s="1318"/>
      <c r="BD1607" s="1318"/>
      <c r="BE1607" s="1318"/>
      <c r="BF1607" s="1318"/>
      <c r="BG1607" s="1318"/>
      <c r="BH1607" s="1318"/>
      <c r="BI1607" s="1318"/>
      <c r="BJ1607" s="1318"/>
      <c r="BK1607" s="1318"/>
      <c r="BL1607" s="1318"/>
      <c r="BM1607" s="1318"/>
      <c r="BN1607" s="1318"/>
      <c r="BO1607" s="1318"/>
      <c r="BP1607" s="1318"/>
      <c r="BQ1607" s="1318"/>
      <c r="BR1607" s="1318"/>
      <c r="BS1607" s="1318"/>
      <c r="BT1607" s="1318"/>
      <c r="BU1607" s="1318"/>
      <c r="BV1607" s="1318"/>
      <c r="BW1607" s="1318"/>
      <c r="BX1607" s="1318"/>
      <c r="BY1607" s="1318"/>
      <c r="BZ1607" s="1318"/>
      <c r="CA1607" s="1318"/>
      <c r="CB1607" s="1318"/>
      <c r="CC1607" s="1318"/>
      <c r="CD1607" s="1318"/>
      <c r="CE1607" s="1318"/>
      <c r="CF1607" s="1318"/>
      <c r="CG1607" s="1318"/>
      <c r="CH1607" s="1378">
        <f t="shared" si="41"/>
        <v>0</v>
      </c>
      <c r="CI1607" s="1366"/>
    </row>
    <row r="1608" spans="1:87" s="386" customFormat="1" ht="29.25" customHeight="1">
      <c r="A1608" s="1701"/>
      <c r="B1608" s="2136"/>
      <c r="C1608" s="784"/>
      <c r="D1608" s="2185"/>
      <c r="E1608" s="656"/>
      <c r="F1608" s="1649"/>
      <c r="G1608" s="549"/>
      <c r="H1608" s="2155"/>
      <c r="I1608" s="1624"/>
      <c r="J1608" s="2171"/>
      <c r="K1608" s="2176"/>
      <c r="L1608" s="1944"/>
      <c r="M1608" s="1947"/>
      <c r="N1608" s="142"/>
      <c r="O1608" s="143"/>
      <c r="P1608" s="146"/>
      <c r="Q1608" s="142"/>
      <c r="R1608" s="143"/>
      <c r="S1608" s="144"/>
      <c r="T1608" s="145"/>
      <c r="U1608" s="143"/>
      <c r="V1608" s="146"/>
      <c r="W1608" s="142"/>
      <c r="X1608" s="143"/>
      <c r="Y1608" s="144"/>
      <c r="Z1608" s="2193"/>
      <c r="AA1608" s="412"/>
      <c r="AB1608" s="401"/>
      <c r="AC1608" s="1662"/>
      <c r="AD1608" s="2599"/>
      <c r="AE1608" s="1317"/>
      <c r="AF1608" s="1362"/>
      <c r="AG1608" s="1318"/>
      <c r="AH1608" s="1318"/>
      <c r="AI1608" s="1318"/>
      <c r="AJ1608" s="1318"/>
      <c r="AK1608" s="1318"/>
      <c r="AL1608" s="1318"/>
      <c r="AM1608" s="1318"/>
      <c r="AN1608" s="1318"/>
      <c r="AO1608" s="1318"/>
      <c r="AP1608" s="1318"/>
      <c r="AQ1608" s="1318"/>
      <c r="AR1608" s="1318"/>
      <c r="AS1608" s="1318"/>
      <c r="AT1608" s="1318"/>
      <c r="AU1608" s="1318"/>
      <c r="AV1608" s="1318"/>
      <c r="AW1608" s="1318"/>
      <c r="AX1608" s="1318"/>
      <c r="AY1608" s="1318"/>
      <c r="AZ1608" s="1318"/>
      <c r="BA1608" s="1318"/>
      <c r="BB1608" s="1318"/>
      <c r="BC1608" s="1318"/>
      <c r="BD1608" s="1318"/>
      <c r="BE1608" s="1318"/>
      <c r="BF1608" s="1318"/>
      <c r="BG1608" s="1318"/>
      <c r="BH1608" s="1318"/>
      <c r="BI1608" s="1318"/>
      <c r="BJ1608" s="1318"/>
      <c r="BK1608" s="1318"/>
      <c r="BL1608" s="1318"/>
      <c r="BM1608" s="1318"/>
      <c r="BN1608" s="1318"/>
      <c r="BO1608" s="1318"/>
      <c r="BP1608" s="1318"/>
      <c r="BQ1608" s="1318"/>
      <c r="BR1608" s="1318"/>
      <c r="BS1608" s="1318"/>
      <c r="BT1608" s="1318"/>
      <c r="BU1608" s="1318"/>
      <c r="BV1608" s="1318"/>
      <c r="BW1608" s="1318"/>
      <c r="BX1608" s="1318"/>
      <c r="BY1608" s="1318"/>
      <c r="BZ1608" s="1318"/>
      <c r="CA1608" s="1318"/>
      <c r="CB1608" s="1318"/>
      <c r="CC1608" s="1318"/>
      <c r="CD1608" s="1318"/>
      <c r="CE1608" s="1318"/>
      <c r="CF1608" s="1318"/>
      <c r="CG1608" s="1318"/>
      <c r="CH1608" s="1378">
        <f t="shared" si="41"/>
        <v>0</v>
      </c>
      <c r="CI1608" s="1366"/>
    </row>
    <row r="1609" spans="1:87" s="386" customFormat="1" ht="61.5" customHeight="1">
      <c r="A1609" s="1701"/>
      <c r="B1609" s="2136"/>
      <c r="C1609" s="784"/>
      <c r="D1609" s="2185"/>
      <c r="E1609" s="656"/>
      <c r="F1609" s="1649"/>
      <c r="G1609" s="549"/>
      <c r="H1609" s="2155"/>
      <c r="I1609" s="1623">
        <v>313</v>
      </c>
      <c r="J1609" s="1618">
        <v>28</v>
      </c>
      <c r="K1609" s="3103" t="s">
        <v>2035</v>
      </c>
      <c r="L1609" s="3560" t="s">
        <v>2032</v>
      </c>
      <c r="M1609" s="1946" t="s">
        <v>2033</v>
      </c>
      <c r="N1609" s="138"/>
      <c r="O1609" s="139"/>
      <c r="P1609" s="168"/>
      <c r="Q1609" s="138"/>
      <c r="R1609" s="139"/>
      <c r="S1609" s="140"/>
      <c r="T1609" s="183"/>
      <c r="U1609" s="139"/>
      <c r="V1609" s="168"/>
      <c r="W1609" s="290"/>
      <c r="X1609" s="291"/>
      <c r="Y1609" s="292"/>
      <c r="Z1609" s="2160"/>
      <c r="AA1609" s="391"/>
      <c r="AB1609" s="367"/>
      <c r="AC1609" s="898"/>
      <c r="AD1609" s="2598"/>
      <c r="AE1609" s="1317"/>
      <c r="AF1609" s="1362"/>
      <c r="AG1609" s="1318"/>
      <c r="AH1609" s="1318"/>
      <c r="AI1609" s="1318"/>
      <c r="AJ1609" s="1318"/>
      <c r="AK1609" s="1318"/>
      <c r="AL1609" s="1318"/>
      <c r="AM1609" s="1318"/>
      <c r="AN1609" s="1318"/>
      <c r="AO1609" s="1318"/>
      <c r="AP1609" s="1318"/>
      <c r="AQ1609" s="1318"/>
      <c r="AR1609" s="1318"/>
      <c r="AS1609" s="1318"/>
      <c r="AT1609" s="1318"/>
      <c r="AU1609" s="1318"/>
      <c r="AV1609" s="1318"/>
      <c r="AW1609" s="1318"/>
      <c r="AX1609" s="1318"/>
      <c r="AY1609" s="1318"/>
      <c r="AZ1609" s="1318"/>
      <c r="BA1609" s="1318"/>
      <c r="BB1609" s="1318"/>
      <c r="BC1609" s="1318"/>
      <c r="BD1609" s="1318"/>
      <c r="BE1609" s="1318"/>
      <c r="BF1609" s="1318"/>
      <c r="BG1609" s="1318"/>
      <c r="BH1609" s="1318"/>
      <c r="BI1609" s="1318"/>
      <c r="BJ1609" s="1318"/>
      <c r="BK1609" s="1318"/>
      <c r="BL1609" s="1318"/>
      <c r="BM1609" s="1318"/>
      <c r="BN1609" s="1318"/>
      <c r="BO1609" s="1318"/>
      <c r="BP1609" s="1318"/>
      <c r="BQ1609" s="1318"/>
      <c r="BR1609" s="1318"/>
      <c r="BS1609" s="1318"/>
      <c r="BT1609" s="1318"/>
      <c r="BU1609" s="1318"/>
      <c r="BV1609" s="1318"/>
      <c r="BW1609" s="1318"/>
      <c r="BX1609" s="1318"/>
      <c r="BY1609" s="1318"/>
      <c r="BZ1609" s="1318"/>
      <c r="CA1609" s="1318"/>
      <c r="CB1609" s="1318"/>
      <c r="CC1609" s="1318"/>
      <c r="CD1609" s="1318"/>
      <c r="CE1609" s="1318"/>
      <c r="CF1609" s="1318"/>
      <c r="CG1609" s="1318"/>
      <c r="CH1609" s="1378">
        <f t="shared" si="41"/>
        <v>0</v>
      </c>
      <c r="CI1609" s="1366"/>
    </row>
    <row r="1610" spans="1:87" s="386" customFormat="1" ht="84.75" customHeight="1">
      <c r="A1610" s="1701"/>
      <c r="B1610" s="1701"/>
      <c r="C1610" s="656"/>
      <c r="D1610" s="2185"/>
      <c r="E1610" s="656"/>
      <c r="F1610" s="1649"/>
      <c r="G1610" s="549"/>
      <c r="H1610" s="2155"/>
      <c r="I1610" s="1609"/>
      <c r="J1610" s="1618"/>
      <c r="K1610" s="3104"/>
      <c r="L1610" s="3561"/>
      <c r="M1610" s="1946"/>
      <c r="N1610" s="138"/>
      <c r="O1610" s="139"/>
      <c r="P1610" s="168"/>
      <c r="Q1610" s="138"/>
      <c r="R1610" s="139"/>
      <c r="S1610" s="140"/>
      <c r="T1610" s="183"/>
      <c r="U1610" s="139"/>
      <c r="V1610" s="168"/>
      <c r="W1610" s="290"/>
      <c r="X1610" s="291"/>
      <c r="Y1610" s="292"/>
      <c r="Z1610" s="2160"/>
      <c r="AA1610" s="391"/>
      <c r="AB1610" s="367"/>
      <c r="AC1610" s="898"/>
      <c r="AD1610" s="2598"/>
      <c r="AE1610" s="1317"/>
      <c r="AF1610" s="1362"/>
      <c r="AG1610" s="1318"/>
      <c r="AH1610" s="1318"/>
      <c r="AI1610" s="1318"/>
      <c r="AJ1610" s="1318"/>
      <c r="AK1610" s="1318"/>
      <c r="AL1610" s="1318"/>
      <c r="AM1610" s="1318"/>
      <c r="AN1610" s="1318"/>
      <c r="AO1610" s="1318"/>
      <c r="AP1610" s="1318"/>
      <c r="AQ1610" s="1318"/>
      <c r="AR1610" s="1318"/>
      <c r="AS1610" s="1318"/>
      <c r="AT1610" s="1318"/>
      <c r="AU1610" s="1318"/>
      <c r="AV1610" s="1318"/>
      <c r="AW1610" s="1318"/>
      <c r="AX1610" s="1318"/>
      <c r="AY1610" s="1318"/>
      <c r="AZ1610" s="1318"/>
      <c r="BA1610" s="1318"/>
      <c r="BB1610" s="1318"/>
      <c r="BC1610" s="1318"/>
      <c r="BD1610" s="1318"/>
      <c r="BE1610" s="1318"/>
      <c r="BF1610" s="1318"/>
      <c r="BG1610" s="1318"/>
      <c r="BH1610" s="1318"/>
      <c r="BI1610" s="1318"/>
      <c r="BJ1610" s="1318"/>
      <c r="BK1610" s="1318"/>
      <c r="BL1610" s="1318"/>
      <c r="BM1610" s="1318"/>
      <c r="BN1610" s="1318"/>
      <c r="BO1610" s="1318"/>
      <c r="BP1610" s="1318"/>
      <c r="BQ1610" s="1318"/>
      <c r="BR1610" s="1318"/>
      <c r="BS1610" s="1318"/>
      <c r="BT1610" s="1318"/>
      <c r="BU1610" s="1318"/>
      <c r="BV1610" s="1318"/>
      <c r="BW1610" s="1318"/>
      <c r="BX1610" s="1318"/>
      <c r="BY1610" s="1318"/>
      <c r="BZ1610" s="1318"/>
      <c r="CA1610" s="1318"/>
      <c r="CB1610" s="1318"/>
      <c r="CC1610" s="1318"/>
      <c r="CD1610" s="1318"/>
      <c r="CE1610" s="1318"/>
      <c r="CF1610" s="1318"/>
      <c r="CG1610" s="1318"/>
      <c r="CH1610" s="1378">
        <f t="shared" si="41"/>
        <v>0</v>
      </c>
      <c r="CI1610" s="1366"/>
    </row>
    <row r="1611" spans="1:87" s="911" customFormat="1" ht="30" customHeight="1">
      <c r="A1611" s="1686"/>
      <c r="B1611" s="1716"/>
      <c r="C1611" s="805"/>
      <c r="D1611" s="1741"/>
      <c r="E1611" s="805"/>
      <c r="F1611" s="274"/>
      <c r="G1611" s="794"/>
      <c r="H1611" s="2155"/>
      <c r="I1611" s="1624"/>
      <c r="J1611" s="910"/>
      <c r="K1611" s="2176"/>
      <c r="L1611" s="1944"/>
      <c r="M1611" s="1947"/>
      <c r="N1611" s="142"/>
      <c r="O1611" s="143"/>
      <c r="P1611" s="146"/>
      <c r="Q1611" s="142"/>
      <c r="R1611" s="143"/>
      <c r="S1611" s="144"/>
      <c r="T1611" s="145"/>
      <c r="U1611" s="143"/>
      <c r="V1611" s="146"/>
      <c r="W1611" s="294"/>
      <c r="X1611" s="295"/>
      <c r="Y1611" s="296"/>
      <c r="Z1611" s="2193"/>
      <c r="AA1611" s="412"/>
      <c r="AB1611" s="2605"/>
      <c r="AC1611" s="1662"/>
      <c r="AD1611" s="2599"/>
      <c r="AE1611" s="1346"/>
      <c r="AF1611" s="1500"/>
      <c r="AG1611" s="1347"/>
      <c r="AH1611" s="1347"/>
      <c r="AI1611" s="1347"/>
      <c r="AJ1611" s="1347"/>
      <c r="AK1611" s="1347"/>
      <c r="AL1611" s="1347"/>
      <c r="AM1611" s="1347"/>
      <c r="AN1611" s="1347"/>
      <c r="AO1611" s="1347"/>
      <c r="AP1611" s="1347"/>
      <c r="AQ1611" s="1347"/>
      <c r="AR1611" s="1318"/>
      <c r="AS1611" s="1318"/>
      <c r="AT1611" s="1318"/>
      <c r="AU1611" s="1318"/>
      <c r="AV1611" s="1318"/>
      <c r="AW1611" s="1318"/>
      <c r="AX1611" s="1318"/>
      <c r="AY1611" s="1347"/>
      <c r="AZ1611" s="1347"/>
      <c r="BA1611" s="1347"/>
      <c r="BB1611" s="1347"/>
      <c r="BC1611" s="1347"/>
      <c r="BD1611" s="1347"/>
      <c r="BE1611" s="1347"/>
      <c r="BF1611" s="1347"/>
      <c r="BG1611" s="1347"/>
      <c r="BH1611" s="1347"/>
      <c r="BI1611" s="1347"/>
      <c r="BJ1611" s="1347"/>
      <c r="BK1611" s="1347"/>
      <c r="BL1611" s="1347"/>
      <c r="BM1611" s="1347"/>
      <c r="BN1611" s="1347"/>
      <c r="BO1611" s="1347"/>
      <c r="BP1611" s="1347"/>
      <c r="BQ1611" s="1347"/>
      <c r="BR1611" s="1347"/>
      <c r="BS1611" s="1347"/>
      <c r="BT1611" s="1347"/>
      <c r="BU1611" s="1347"/>
      <c r="BV1611" s="1347"/>
      <c r="BW1611" s="1347"/>
      <c r="BX1611" s="1347"/>
      <c r="BY1611" s="1347"/>
      <c r="BZ1611" s="1347"/>
      <c r="CA1611" s="1347"/>
      <c r="CB1611" s="1347"/>
      <c r="CC1611" s="1347"/>
      <c r="CD1611" s="1347"/>
      <c r="CE1611" s="1347"/>
      <c r="CF1611" s="1347"/>
      <c r="CG1611" s="1347"/>
      <c r="CH1611" s="1378">
        <f t="shared" si="41"/>
        <v>0</v>
      </c>
      <c r="CI1611" s="1373"/>
    </row>
    <row r="1612" spans="1:87" s="386" customFormat="1" ht="24.95" customHeight="1">
      <c r="A1612" s="1678"/>
      <c r="B1612" s="1701"/>
      <c r="C1612" s="3085"/>
      <c r="D1612" s="878"/>
      <c r="E1612" s="3085"/>
      <c r="F1612" s="3085"/>
      <c r="G1612" s="2270"/>
      <c r="H1612" s="2155"/>
      <c r="I1612" s="1609">
        <v>314</v>
      </c>
      <c r="J1612" s="1618">
        <v>29</v>
      </c>
      <c r="K1612" s="3293" t="s">
        <v>2036</v>
      </c>
      <c r="L1612" s="3152" t="s">
        <v>2037</v>
      </c>
      <c r="M1612" s="3378" t="s">
        <v>2038</v>
      </c>
      <c r="N1612" s="913"/>
      <c r="O1612" s="914"/>
      <c r="P1612" s="915"/>
      <c r="Q1612" s="916"/>
      <c r="R1612" s="914"/>
      <c r="S1612" s="917"/>
      <c r="T1612" s="918"/>
      <c r="U1612" s="919"/>
      <c r="V1612" s="920"/>
      <c r="W1612" s="921"/>
      <c r="X1612" s="919"/>
      <c r="Y1612" s="1547"/>
      <c r="Z1612" s="3147"/>
      <c r="AA1612" s="922"/>
      <c r="AB1612" s="923"/>
      <c r="AC1612" s="3554"/>
      <c r="AD1612" s="1794"/>
      <c r="AE1612" s="1348"/>
      <c r="AF1612" s="1501"/>
      <c r="AG1612" s="1349"/>
      <c r="AH1612" s="1349"/>
      <c r="AI1612" s="1349"/>
      <c r="AJ1612" s="1349"/>
      <c r="AK1612" s="1349"/>
      <c r="AL1612" s="1318"/>
      <c r="AM1612" s="1328"/>
      <c r="AN1612" s="1328"/>
      <c r="AO1612" s="1328"/>
      <c r="AP1612" s="1318"/>
      <c r="AQ1612" s="1318"/>
      <c r="AR1612" s="1318"/>
      <c r="AS1612" s="1318"/>
      <c r="AT1612" s="1318"/>
      <c r="AU1612" s="1318"/>
      <c r="AV1612" s="1318"/>
      <c r="AW1612" s="1318"/>
      <c r="AX1612" s="1318"/>
      <c r="AY1612" s="1318"/>
      <c r="AZ1612" s="1318"/>
      <c r="BA1612" s="1318"/>
      <c r="BB1612" s="1318"/>
      <c r="BC1612" s="1318"/>
      <c r="BD1612" s="1318"/>
      <c r="BE1612" s="1318"/>
      <c r="BF1612" s="1318"/>
      <c r="BG1612" s="1318"/>
      <c r="BH1612" s="1318"/>
      <c r="BI1612" s="1318"/>
      <c r="BJ1612" s="1318"/>
      <c r="BK1612" s="1318"/>
      <c r="BL1612" s="1318"/>
      <c r="BM1612" s="1318"/>
      <c r="BN1612" s="1318"/>
      <c r="BO1612" s="1318"/>
      <c r="BP1612" s="1318"/>
      <c r="BQ1612" s="1318"/>
      <c r="BR1612" s="1318"/>
      <c r="BS1612" s="1318"/>
      <c r="BT1612" s="1318"/>
      <c r="BU1612" s="1318"/>
      <c r="BV1612" s="1318"/>
      <c r="BW1612" s="1318"/>
      <c r="BX1612" s="1318"/>
      <c r="BY1612" s="1318"/>
      <c r="BZ1612" s="1318"/>
      <c r="CA1612" s="1318"/>
      <c r="CB1612" s="1318"/>
      <c r="CC1612" s="1318"/>
      <c r="CD1612" s="1318"/>
      <c r="CE1612" s="1318"/>
      <c r="CF1612" s="1318"/>
      <c r="CG1612" s="1318"/>
      <c r="CH1612" s="1378">
        <f t="shared" si="41"/>
        <v>0</v>
      </c>
      <c r="CI1612" s="1366"/>
    </row>
    <row r="1613" spans="1:87" s="386" customFormat="1" ht="169.5" customHeight="1">
      <c r="A1613" s="1678"/>
      <c r="B1613" s="1701"/>
      <c r="C1613" s="3085"/>
      <c r="D1613" s="1649"/>
      <c r="E1613" s="3085"/>
      <c r="F1613" s="3085"/>
      <c r="G1613" s="652"/>
      <c r="H1613" s="2155"/>
      <c r="I1613" s="1609"/>
      <c r="J1613" s="1618"/>
      <c r="K1613" s="3293"/>
      <c r="L1613" s="3153"/>
      <c r="M1613" s="3106"/>
      <c r="N1613" s="924"/>
      <c r="O1613" s="914"/>
      <c r="P1613" s="915"/>
      <c r="Q1613" s="916"/>
      <c r="R1613" s="914"/>
      <c r="S1613" s="917"/>
      <c r="T1613" s="918"/>
      <c r="U1613" s="919"/>
      <c r="V1613" s="920"/>
      <c r="W1613" s="921"/>
      <c r="X1613" s="919"/>
      <c r="Y1613" s="1547"/>
      <c r="Z1613" s="3147"/>
      <c r="AA1613" s="811"/>
      <c r="AB1613" s="752"/>
      <c r="AC1613" s="3554"/>
      <c r="AD1613" s="1794"/>
      <c r="AE1613" s="1348"/>
      <c r="AF1613" s="1501"/>
      <c r="AG1613" s="1349"/>
      <c r="AH1613" s="1349"/>
      <c r="AI1613" s="1349"/>
      <c r="AJ1613" s="1349"/>
      <c r="AK1613" s="1349"/>
      <c r="AL1613" s="1318"/>
      <c r="AM1613" s="1318"/>
      <c r="AN1613" s="1318"/>
      <c r="AO1613" s="1318"/>
      <c r="AP1613" s="1318"/>
      <c r="AQ1613" s="1318"/>
      <c r="AR1613" s="1318"/>
      <c r="AS1613" s="1318"/>
      <c r="AT1613" s="1318"/>
      <c r="AU1613" s="1318"/>
      <c r="AV1613" s="1318"/>
      <c r="AW1613" s="1318"/>
      <c r="AX1613" s="1318"/>
      <c r="AY1613" s="1318"/>
      <c r="AZ1613" s="1318"/>
      <c r="BA1613" s="1318"/>
      <c r="BB1613" s="1318"/>
      <c r="BC1613" s="1318"/>
      <c r="BD1613" s="1318"/>
      <c r="BE1613" s="1318"/>
      <c r="BF1613" s="1318"/>
      <c r="BG1613" s="1318"/>
      <c r="BH1613" s="1318"/>
      <c r="BI1613" s="1318"/>
      <c r="BJ1613" s="1318"/>
      <c r="BK1613" s="1318"/>
      <c r="BL1613" s="1318"/>
      <c r="BM1613" s="1318"/>
      <c r="BN1613" s="1318"/>
      <c r="BO1613" s="1318"/>
      <c r="BP1613" s="1318"/>
      <c r="BQ1613" s="1318"/>
      <c r="BR1613" s="1318"/>
      <c r="BS1613" s="1318"/>
      <c r="BT1613" s="1318"/>
      <c r="BU1613" s="1318"/>
      <c r="BV1613" s="1318"/>
      <c r="BW1613" s="1318"/>
      <c r="BX1613" s="1318"/>
      <c r="BY1613" s="1318"/>
      <c r="BZ1613" s="1318"/>
      <c r="CA1613" s="1318"/>
      <c r="CB1613" s="1318"/>
      <c r="CC1613" s="1318"/>
      <c r="CD1613" s="1318"/>
      <c r="CE1613" s="1318"/>
      <c r="CF1613" s="1318"/>
      <c r="CG1613" s="1318"/>
      <c r="CH1613" s="1378">
        <f t="shared" si="41"/>
        <v>0</v>
      </c>
      <c r="CI1613" s="1366"/>
    </row>
    <row r="1614" spans="1:87" s="386" customFormat="1" ht="104.25" customHeight="1">
      <c r="A1614" s="1678"/>
      <c r="B1614" s="1701"/>
      <c r="C1614" s="3085"/>
      <c r="D1614" s="2201"/>
      <c r="E1614" s="1649"/>
      <c r="F1614" s="1649"/>
      <c r="G1614" s="1558"/>
      <c r="H1614" s="2155"/>
      <c r="I1614" s="1609"/>
      <c r="J1614" s="1618"/>
      <c r="K1614" s="2177" t="s">
        <v>2039</v>
      </c>
      <c r="L1614" s="925"/>
      <c r="M1614" s="2143"/>
      <c r="N1614" s="924"/>
      <c r="O1614" s="914"/>
      <c r="P1614" s="915"/>
      <c r="Q1614" s="916"/>
      <c r="R1614" s="914"/>
      <c r="S1614" s="917"/>
      <c r="T1614" s="918"/>
      <c r="U1614" s="919"/>
      <c r="V1614" s="920"/>
      <c r="W1614" s="921"/>
      <c r="X1614" s="919"/>
      <c r="Y1614" s="1547"/>
      <c r="Z1614" s="413"/>
      <c r="AA1614" s="261"/>
      <c r="AB1614" s="262"/>
      <c r="AC1614" s="926"/>
      <c r="AD1614" s="1847"/>
      <c r="AE1614" s="1348"/>
      <c r="AF1614" s="1501"/>
      <c r="AG1614" s="1349"/>
      <c r="AH1614" s="1349"/>
      <c r="AI1614" s="1349"/>
      <c r="AJ1614" s="1349"/>
      <c r="AK1614" s="1349"/>
      <c r="AL1614" s="1318"/>
      <c r="AM1614" s="1318"/>
      <c r="AN1614" s="1318"/>
      <c r="AO1614" s="1318"/>
      <c r="AP1614" s="1318"/>
      <c r="AQ1614" s="1318"/>
      <c r="AR1614" s="1318"/>
      <c r="AS1614" s="1318"/>
      <c r="AT1614" s="1318"/>
      <c r="AU1614" s="1318"/>
      <c r="AV1614" s="1318"/>
      <c r="AW1614" s="1318"/>
      <c r="AX1614" s="1318"/>
      <c r="AY1614" s="1318"/>
      <c r="AZ1614" s="1318"/>
      <c r="BA1614" s="1318"/>
      <c r="BB1614" s="1318"/>
      <c r="BC1614" s="1318"/>
      <c r="BD1614" s="1318"/>
      <c r="BE1614" s="1318"/>
      <c r="BF1614" s="1318"/>
      <c r="BG1614" s="1318"/>
      <c r="BH1614" s="1318"/>
      <c r="BI1614" s="1318"/>
      <c r="BJ1614" s="1318"/>
      <c r="BK1614" s="1318"/>
      <c r="BL1614" s="1318"/>
      <c r="BM1614" s="1318"/>
      <c r="BN1614" s="1318"/>
      <c r="BO1614" s="1318"/>
      <c r="BP1614" s="1318"/>
      <c r="BQ1614" s="1318"/>
      <c r="BR1614" s="1318"/>
      <c r="BS1614" s="1318"/>
      <c r="BT1614" s="1318"/>
      <c r="BU1614" s="1318"/>
      <c r="BV1614" s="1318"/>
      <c r="BW1614" s="1318"/>
      <c r="BX1614" s="1318"/>
      <c r="BY1614" s="1318"/>
      <c r="BZ1614" s="1318"/>
      <c r="CA1614" s="1318"/>
      <c r="CB1614" s="1318"/>
      <c r="CC1614" s="1318"/>
      <c r="CD1614" s="1318"/>
      <c r="CE1614" s="1318"/>
      <c r="CF1614" s="1318"/>
      <c r="CG1614" s="1318"/>
      <c r="CH1614" s="1378">
        <f t="shared" si="41"/>
        <v>0</v>
      </c>
      <c r="CI1614" s="1366"/>
    </row>
    <row r="1615" spans="1:87" s="386" customFormat="1" ht="63" customHeight="1">
      <c r="A1615" s="1678"/>
      <c r="B1615" s="1701"/>
      <c r="C1615" s="657"/>
      <c r="D1615" s="1649"/>
      <c r="E1615" s="657"/>
      <c r="F1615" s="1649"/>
      <c r="G1615" s="1558"/>
      <c r="H1615" s="2155"/>
      <c r="I1615" s="1609"/>
      <c r="J1615" s="1618"/>
      <c r="K1615" s="2197" t="s">
        <v>2040</v>
      </c>
      <c r="L1615" s="925"/>
      <c r="M1615" s="2143"/>
      <c r="N1615" s="924"/>
      <c r="O1615" s="914"/>
      <c r="P1615" s="915"/>
      <c r="Q1615" s="916"/>
      <c r="R1615" s="914"/>
      <c r="S1615" s="917"/>
      <c r="T1615" s="918"/>
      <c r="U1615" s="919"/>
      <c r="V1615" s="920"/>
      <c r="W1615" s="921"/>
      <c r="X1615" s="919"/>
      <c r="Y1615" s="1547"/>
      <c r="Z1615" s="927"/>
      <c r="AA1615" s="928"/>
      <c r="AB1615" s="929"/>
      <c r="AC1615" s="2244"/>
      <c r="AD1615" s="1848"/>
      <c r="AE1615" s="1357"/>
      <c r="AF1615" s="1502"/>
      <c r="AG1615" s="1358"/>
      <c r="AH1615" s="1358"/>
      <c r="AI1615" s="1358"/>
      <c r="AJ1615" s="1359"/>
      <c r="AK1615" s="1359"/>
      <c r="AL1615" s="1318"/>
      <c r="AM1615" s="1318"/>
      <c r="AN1615" s="1318"/>
      <c r="AO1615" s="1318"/>
      <c r="AP1615" s="1318"/>
      <c r="AQ1615" s="1318"/>
      <c r="AR1615" s="1318"/>
      <c r="AS1615" s="1318"/>
      <c r="AT1615" s="1318"/>
      <c r="AU1615" s="1318"/>
      <c r="AV1615" s="1318"/>
      <c r="AW1615" s="1318"/>
      <c r="AX1615" s="1318"/>
      <c r="AY1615" s="1318"/>
      <c r="AZ1615" s="1318"/>
      <c r="BA1615" s="1318"/>
      <c r="BB1615" s="1318"/>
      <c r="BC1615" s="1318"/>
      <c r="BD1615" s="1318"/>
      <c r="BE1615" s="1318"/>
      <c r="BF1615" s="1318"/>
      <c r="BG1615" s="1318"/>
      <c r="BH1615" s="1318"/>
      <c r="BI1615" s="1318"/>
      <c r="BJ1615" s="1318"/>
      <c r="BK1615" s="1318"/>
      <c r="BL1615" s="1318"/>
      <c r="BM1615" s="1318"/>
      <c r="BN1615" s="1318"/>
      <c r="BO1615" s="1318"/>
      <c r="BP1615" s="1318"/>
      <c r="BQ1615" s="1318"/>
      <c r="BR1615" s="1318"/>
      <c r="BS1615" s="1318"/>
      <c r="BT1615" s="1318"/>
      <c r="BU1615" s="1318"/>
      <c r="BV1615" s="1318"/>
      <c r="BW1615" s="1318"/>
      <c r="BX1615" s="1318"/>
      <c r="BY1615" s="1318"/>
      <c r="BZ1615" s="1318"/>
      <c r="CA1615" s="1318"/>
      <c r="CB1615" s="1318"/>
      <c r="CC1615" s="1318"/>
      <c r="CD1615" s="1318"/>
      <c r="CE1615" s="1318"/>
      <c r="CF1615" s="1318"/>
      <c r="CG1615" s="1318"/>
      <c r="CH1615" s="1378">
        <f t="shared" si="41"/>
        <v>0</v>
      </c>
      <c r="CI1615" s="1366"/>
    </row>
    <row r="1616" spans="1:87" s="386" customFormat="1" ht="24.95" customHeight="1">
      <c r="A1616" s="1701"/>
      <c r="B1616" s="2136"/>
      <c r="C1616" s="784"/>
      <c r="D1616" s="2185"/>
      <c r="E1616" s="656"/>
      <c r="F1616" s="1649"/>
      <c r="G1616" s="549"/>
      <c r="H1616" s="2155"/>
      <c r="I1616" s="1584"/>
      <c r="J1616" s="1573"/>
      <c r="K1616" s="2145"/>
      <c r="L1616" s="2153"/>
      <c r="M1616" s="2305"/>
      <c r="N1616" s="138"/>
      <c r="O1616" s="139"/>
      <c r="P1616" s="168"/>
      <c r="Q1616" s="138"/>
      <c r="R1616" s="139"/>
      <c r="S1616" s="140"/>
      <c r="T1616" s="183"/>
      <c r="U1616" s="139"/>
      <c r="V1616" s="168"/>
      <c r="W1616" s="138"/>
      <c r="X1616" s="139"/>
      <c r="Y1616" s="140"/>
      <c r="Z1616" s="2160"/>
      <c r="AA1616" s="391"/>
      <c r="AB1616" s="367"/>
      <c r="AC1616" s="898"/>
      <c r="AD1616" s="2598"/>
      <c r="AE1616" s="1340"/>
      <c r="AF1616" s="1494"/>
      <c r="AG1616" s="1332"/>
      <c r="AH1616" s="1332"/>
      <c r="AI1616" s="1332"/>
      <c r="AJ1616" s="1332"/>
      <c r="AK1616" s="1332"/>
      <c r="AL1616" s="1318"/>
      <c r="AM1616" s="1318"/>
      <c r="AN1616" s="1318"/>
      <c r="AO1616" s="1318"/>
      <c r="AP1616" s="1318"/>
      <c r="AQ1616" s="1318"/>
      <c r="AR1616" s="1318"/>
      <c r="AS1616" s="1318"/>
      <c r="AT1616" s="1318"/>
      <c r="AU1616" s="1318"/>
      <c r="AV1616" s="1318"/>
      <c r="AW1616" s="1318"/>
      <c r="AX1616" s="1318"/>
      <c r="AY1616" s="1318"/>
      <c r="AZ1616" s="1318"/>
      <c r="BA1616" s="1318"/>
      <c r="BB1616" s="1318"/>
      <c r="BC1616" s="1318"/>
      <c r="BD1616" s="1318"/>
      <c r="BE1616" s="1318"/>
      <c r="BF1616" s="1318"/>
      <c r="BG1616" s="1318"/>
      <c r="BH1616" s="1318"/>
      <c r="BI1616" s="1318"/>
      <c r="BJ1616" s="1318"/>
      <c r="BK1616" s="1318"/>
      <c r="BL1616" s="1318"/>
      <c r="BM1616" s="1318"/>
      <c r="BN1616" s="1318"/>
      <c r="BO1616" s="1318"/>
      <c r="BP1616" s="1318"/>
      <c r="BQ1616" s="1318"/>
      <c r="BR1616" s="1318"/>
      <c r="BS1616" s="1318"/>
      <c r="BT1616" s="1318"/>
      <c r="BU1616" s="1318"/>
      <c r="BV1616" s="1318"/>
      <c r="BW1616" s="1318"/>
      <c r="BX1616" s="1318"/>
      <c r="BY1616" s="1318"/>
      <c r="BZ1616" s="1318"/>
      <c r="CA1616" s="1318"/>
      <c r="CB1616" s="1318"/>
      <c r="CC1616" s="1318"/>
      <c r="CD1616" s="1318"/>
      <c r="CE1616" s="1318"/>
      <c r="CF1616" s="1318"/>
      <c r="CG1616" s="1318"/>
      <c r="CH1616" s="1378">
        <f t="shared" si="41"/>
        <v>0</v>
      </c>
      <c r="CI1616" s="1366"/>
    </row>
    <row r="1617" spans="1:87" s="386" customFormat="1" ht="35.25" customHeight="1" thickBot="1">
      <c r="A1617" s="1711"/>
      <c r="B1617" s="3117" t="s">
        <v>2492</v>
      </c>
      <c r="C1617" s="3117"/>
      <c r="D1617" s="3117"/>
      <c r="E1617" s="3117"/>
      <c r="F1617" s="3117"/>
      <c r="G1617" s="3117"/>
      <c r="H1617" s="3117"/>
      <c r="I1617" s="3117"/>
      <c r="J1617" s="3117"/>
      <c r="K1617" s="3117"/>
      <c r="L1617" s="3117"/>
      <c r="M1617" s="3117"/>
      <c r="N1617" s="3117"/>
      <c r="O1617" s="3117"/>
      <c r="P1617" s="3117"/>
      <c r="Q1617" s="3117"/>
      <c r="R1617" s="3117"/>
      <c r="S1617" s="3117"/>
      <c r="T1617" s="3117"/>
      <c r="U1617" s="3117"/>
      <c r="V1617" s="3117"/>
      <c r="W1617" s="3117"/>
      <c r="X1617" s="3117"/>
      <c r="Y1617" s="3117"/>
      <c r="Z1617" s="760"/>
      <c r="AA1617" s="2388"/>
      <c r="AB1617" s="2389"/>
      <c r="AC1617" s="2390"/>
      <c r="AD1617" s="1846">
        <f>SUM(AD1572:AD1616)</f>
        <v>0</v>
      </c>
      <c r="AE1617" s="1340"/>
      <c r="AF1617" s="1494"/>
      <c r="AG1617" s="1332"/>
      <c r="AH1617" s="1332"/>
      <c r="AI1617" s="1332"/>
      <c r="AJ1617" s="1332"/>
      <c r="AK1617" s="1332"/>
      <c r="AL1617" s="1318"/>
      <c r="AM1617" s="1318"/>
      <c r="AN1617" s="1318"/>
      <c r="AO1617" s="1318"/>
      <c r="AP1617" s="1318"/>
      <c r="AQ1617" s="1318"/>
      <c r="AR1617" s="1318"/>
      <c r="AS1617" s="1318"/>
      <c r="AT1617" s="1318"/>
      <c r="AU1617" s="1318"/>
      <c r="AV1617" s="1318"/>
      <c r="AW1617" s="1318"/>
      <c r="AX1617" s="1318"/>
      <c r="AY1617" s="1318"/>
      <c r="AZ1617" s="1318"/>
      <c r="BA1617" s="1318"/>
      <c r="BB1617" s="1318"/>
      <c r="BC1617" s="1318"/>
      <c r="BD1617" s="1318"/>
      <c r="BE1617" s="1318"/>
      <c r="BF1617" s="1318"/>
      <c r="BG1617" s="1318"/>
      <c r="BH1617" s="1318"/>
      <c r="BI1617" s="1318"/>
      <c r="BJ1617" s="1318"/>
      <c r="BK1617" s="1318"/>
      <c r="BL1617" s="1318"/>
      <c r="BM1617" s="1318"/>
      <c r="BN1617" s="1318"/>
      <c r="BO1617" s="1318"/>
      <c r="BP1617" s="1318"/>
      <c r="BQ1617" s="1318"/>
      <c r="BR1617" s="1318"/>
      <c r="BS1617" s="1318"/>
      <c r="BT1617" s="1318"/>
      <c r="BU1617" s="1318"/>
      <c r="BV1617" s="1318"/>
      <c r="BW1617" s="1318"/>
      <c r="BX1617" s="1318"/>
      <c r="BY1617" s="1318"/>
      <c r="BZ1617" s="1318"/>
      <c r="CA1617" s="1318"/>
      <c r="CB1617" s="1318"/>
      <c r="CC1617" s="1318"/>
      <c r="CD1617" s="1318"/>
      <c r="CE1617" s="1318"/>
      <c r="CF1617" s="1318"/>
      <c r="CG1617" s="1318"/>
      <c r="CH1617" s="1378">
        <f t="shared" si="41"/>
        <v>0</v>
      </c>
      <c r="CI1617" s="1366"/>
    </row>
    <row r="1618" spans="1:87" s="386" customFormat="1" ht="24.95" customHeight="1">
      <c r="A1618" s="1701">
        <v>39</v>
      </c>
      <c r="B1618" s="1701">
        <v>4</v>
      </c>
      <c r="C1618" s="3555" t="s">
        <v>2041</v>
      </c>
      <c r="D1618" s="930" t="s">
        <v>622</v>
      </c>
      <c r="E1618" s="3088" t="s">
        <v>2042</v>
      </c>
      <c r="F1618" s="3088" t="s">
        <v>2043</v>
      </c>
      <c r="G1618" s="652" t="s">
        <v>1766</v>
      </c>
      <c r="H1618" s="3100" t="s">
        <v>1923</v>
      </c>
      <c r="I1618" s="1989">
        <v>315</v>
      </c>
      <c r="J1618" s="220">
        <v>30</v>
      </c>
      <c r="K1618" s="3103" t="s">
        <v>2044</v>
      </c>
      <c r="L1618" s="3217" t="s">
        <v>2045</v>
      </c>
      <c r="M1618" s="3207" t="s">
        <v>2046</v>
      </c>
      <c r="N1618" s="138"/>
      <c r="O1618" s="139"/>
      <c r="P1618" s="168"/>
      <c r="Q1618" s="138"/>
      <c r="R1618" s="139"/>
      <c r="S1618" s="140"/>
      <c r="T1618" s="788"/>
      <c r="U1618" s="291"/>
      <c r="V1618" s="168"/>
      <c r="W1618" s="138"/>
      <c r="X1618" s="139"/>
      <c r="Y1618" s="140"/>
      <c r="Z1618" s="2160"/>
      <c r="AA1618" s="391"/>
      <c r="AB1618" s="367"/>
      <c r="AC1618" s="898"/>
      <c r="AD1618" s="2598"/>
      <c r="AE1618" s="1340"/>
      <c r="AF1618" s="1494"/>
      <c r="AG1618" s="1332"/>
      <c r="AH1618" s="1332"/>
      <c r="AI1618" s="1332"/>
      <c r="AJ1618" s="1332"/>
      <c r="AK1618" s="1332"/>
      <c r="AL1618" s="1318"/>
      <c r="AM1618" s="1318"/>
      <c r="AN1618" s="1318"/>
      <c r="AO1618" s="1318"/>
      <c r="AP1618" s="1318"/>
      <c r="AQ1618" s="1318"/>
      <c r="AR1618" s="1318"/>
      <c r="AS1618" s="1318"/>
      <c r="AT1618" s="1318"/>
      <c r="AU1618" s="1318"/>
      <c r="AV1618" s="1318"/>
      <c r="AW1618" s="1318"/>
      <c r="AX1618" s="1318"/>
      <c r="AY1618" s="1318"/>
      <c r="AZ1618" s="1318"/>
      <c r="BA1618" s="1318"/>
      <c r="BB1618" s="1318"/>
      <c r="BC1618" s="1318"/>
      <c r="BD1618" s="1318"/>
      <c r="BE1618" s="1318"/>
      <c r="BF1618" s="1318"/>
      <c r="BG1618" s="1318"/>
      <c r="BH1618" s="1318"/>
      <c r="BI1618" s="1318"/>
      <c r="BJ1618" s="1318"/>
      <c r="BK1618" s="1318"/>
      <c r="BL1618" s="1318"/>
      <c r="BM1618" s="1318"/>
      <c r="BN1618" s="1318"/>
      <c r="BO1618" s="1318"/>
      <c r="BP1618" s="1318"/>
      <c r="BQ1618" s="1318"/>
      <c r="BR1618" s="1318"/>
      <c r="BS1618" s="1318"/>
      <c r="BT1618" s="1318"/>
      <c r="BU1618" s="1318"/>
      <c r="BV1618" s="1318"/>
      <c r="BW1618" s="1318"/>
      <c r="BX1618" s="1318"/>
      <c r="BY1618" s="1318"/>
      <c r="BZ1618" s="1318"/>
      <c r="CA1618" s="1318"/>
      <c r="CB1618" s="1318"/>
      <c r="CC1618" s="1318"/>
      <c r="CD1618" s="1318"/>
      <c r="CE1618" s="1318"/>
      <c r="CF1618" s="1318"/>
      <c r="CG1618" s="1318"/>
      <c r="CH1618" s="1378">
        <f t="shared" si="41"/>
        <v>0</v>
      </c>
      <c r="CI1618" s="1366"/>
    </row>
    <row r="1619" spans="1:87" s="386" customFormat="1" ht="90" customHeight="1">
      <c r="A1619" s="1701"/>
      <c r="B1619" s="1701"/>
      <c r="C1619" s="3556"/>
      <c r="D1619" s="3556" t="s">
        <v>2047</v>
      </c>
      <c r="E1619" s="3085"/>
      <c r="F1619" s="3085"/>
      <c r="G1619" s="549"/>
      <c r="H1619" s="3096"/>
      <c r="I1619" s="1989"/>
      <c r="J1619" s="220"/>
      <c r="K1619" s="3104"/>
      <c r="L1619" s="3218"/>
      <c r="M1619" s="3106"/>
      <c r="N1619" s="138"/>
      <c r="O1619" s="139"/>
      <c r="P1619" s="168"/>
      <c r="Q1619" s="138"/>
      <c r="R1619" s="139"/>
      <c r="S1619" s="140"/>
      <c r="T1619" s="788"/>
      <c r="U1619" s="291"/>
      <c r="V1619" s="168"/>
      <c r="W1619" s="138"/>
      <c r="X1619" s="139"/>
      <c r="Y1619" s="140"/>
      <c r="Z1619" s="2160"/>
      <c r="AA1619" s="391"/>
      <c r="AB1619" s="367"/>
      <c r="AC1619" s="898"/>
      <c r="AD1619" s="2598"/>
      <c r="AE1619" s="1340"/>
      <c r="AF1619" s="1494"/>
      <c r="AG1619" s="1332"/>
      <c r="AH1619" s="1332"/>
      <c r="AI1619" s="1332"/>
      <c r="AJ1619" s="1332"/>
      <c r="AK1619" s="1332"/>
      <c r="AL1619" s="1318"/>
      <c r="AM1619" s="1318"/>
      <c r="AN1619" s="1318"/>
      <c r="AO1619" s="1318"/>
      <c r="AP1619" s="1318"/>
      <c r="AQ1619" s="1318"/>
      <c r="AR1619" s="1318"/>
      <c r="AS1619" s="1318"/>
      <c r="AT1619" s="1318"/>
      <c r="AU1619" s="1318"/>
      <c r="AV1619" s="1318"/>
      <c r="AW1619" s="1318"/>
      <c r="AX1619" s="1318"/>
      <c r="AY1619" s="1318"/>
      <c r="AZ1619" s="1318"/>
      <c r="BA1619" s="1318"/>
      <c r="BB1619" s="1318"/>
      <c r="BC1619" s="1318"/>
      <c r="BD1619" s="1318"/>
      <c r="BE1619" s="1318"/>
      <c r="BF1619" s="1318"/>
      <c r="BG1619" s="1318"/>
      <c r="BH1619" s="1318"/>
      <c r="BI1619" s="1318"/>
      <c r="BJ1619" s="1318"/>
      <c r="BK1619" s="1318"/>
      <c r="BL1619" s="1318"/>
      <c r="BM1619" s="1318"/>
      <c r="BN1619" s="1318"/>
      <c r="BO1619" s="1318"/>
      <c r="BP1619" s="1318"/>
      <c r="BQ1619" s="1318"/>
      <c r="BR1619" s="1318"/>
      <c r="BS1619" s="1318"/>
      <c r="BT1619" s="1318"/>
      <c r="BU1619" s="1318"/>
      <c r="BV1619" s="1318"/>
      <c r="BW1619" s="1318"/>
      <c r="BX1619" s="1318"/>
      <c r="BY1619" s="1318"/>
      <c r="BZ1619" s="1318"/>
      <c r="CA1619" s="1318"/>
      <c r="CB1619" s="1318"/>
      <c r="CC1619" s="1318"/>
      <c r="CD1619" s="1318"/>
      <c r="CE1619" s="1318"/>
      <c r="CF1619" s="1318"/>
      <c r="CG1619" s="1318"/>
      <c r="CH1619" s="1378">
        <f t="shared" si="41"/>
        <v>0</v>
      </c>
      <c r="CI1619" s="1366"/>
    </row>
    <row r="1620" spans="1:87" s="386" customFormat="1" ht="24.95" customHeight="1">
      <c r="A1620" s="1701"/>
      <c r="B1620" s="1701"/>
      <c r="C1620" s="3556"/>
      <c r="D1620" s="3556"/>
      <c r="E1620" s="3085"/>
      <c r="F1620" s="3085"/>
      <c r="G1620" s="549"/>
      <c r="H1620" s="3096"/>
      <c r="I1620" s="1989"/>
      <c r="J1620" s="220"/>
      <c r="K1620" s="931"/>
      <c r="L1620" s="797"/>
      <c r="M1620" s="141"/>
      <c r="N1620" s="138"/>
      <c r="O1620" s="139"/>
      <c r="P1620" s="168"/>
      <c r="Q1620" s="138"/>
      <c r="R1620" s="139"/>
      <c r="S1620" s="140"/>
      <c r="T1620" s="788"/>
      <c r="U1620" s="291"/>
      <c r="V1620" s="168"/>
      <c r="W1620" s="138"/>
      <c r="X1620" s="139"/>
      <c r="Y1620" s="140"/>
      <c r="Z1620" s="2160"/>
      <c r="AA1620" s="391"/>
      <c r="AB1620" s="367"/>
      <c r="AC1620" s="898"/>
      <c r="AD1620" s="2598"/>
      <c r="AE1620" s="1317"/>
      <c r="AF1620" s="1362"/>
      <c r="AG1620" s="1318"/>
      <c r="AH1620" s="1318"/>
      <c r="AI1620" s="1318"/>
      <c r="AJ1620" s="1318"/>
      <c r="AK1620" s="1318"/>
      <c r="AL1620" s="1318"/>
      <c r="AM1620" s="1318"/>
      <c r="AN1620" s="1318"/>
      <c r="AO1620" s="1318"/>
      <c r="AP1620" s="1318"/>
      <c r="AQ1620" s="1318"/>
      <c r="AR1620" s="1318"/>
      <c r="AS1620" s="1318"/>
      <c r="AT1620" s="1318"/>
      <c r="AU1620" s="1318"/>
      <c r="AV1620" s="1318"/>
      <c r="AW1620" s="1318"/>
      <c r="AX1620" s="1318"/>
      <c r="AY1620" s="1318"/>
      <c r="AZ1620" s="1318"/>
      <c r="BA1620" s="1318"/>
      <c r="BB1620" s="1318"/>
      <c r="BC1620" s="1318"/>
      <c r="BD1620" s="1318"/>
      <c r="BE1620" s="1318"/>
      <c r="BF1620" s="1318"/>
      <c r="BG1620" s="1318"/>
      <c r="BH1620" s="1318"/>
      <c r="BI1620" s="1318"/>
      <c r="BJ1620" s="1318"/>
      <c r="BK1620" s="1318"/>
      <c r="BL1620" s="1318"/>
      <c r="BM1620" s="1318"/>
      <c r="BN1620" s="1318"/>
      <c r="BO1620" s="1318"/>
      <c r="BP1620" s="1318"/>
      <c r="BQ1620" s="1318"/>
      <c r="BR1620" s="1318"/>
      <c r="BS1620" s="1318"/>
      <c r="BT1620" s="1318"/>
      <c r="BU1620" s="1318"/>
      <c r="BV1620" s="1318"/>
      <c r="BW1620" s="1318"/>
      <c r="BX1620" s="1318"/>
      <c r="BY1620" s="1318"/>
      <c r="BZ1620" s="1318"/>
      <c r="CA1620" s="1318"/>
      <c r="CB1620" s="1318"/>
      <c r="CC1620" s="1318"/>
      <c r="CD1620" s="1318"/>
      <c r="CE1620" s="1318"/>
      <c r="CF1620" s="1318"/>
      <c r="CG1620" s="1318"/>
      <c r="CH1620" s="1378">
        <f t="shared" si="41"/>
        <v>0</v>
      </c>
      <c r="CI1620" s="1366"/>
    </row>
    <row r="1621" spans="1:87" s="386" customFormat="1" ht="100.5" customHeight="1">
      <c r="A1621" s="1701"/>
      <c r="B1621" s="1701"/>
      <c r="C1621" s="3556"/>
      <c r="D1621" s="3556"/>
      <c r="E1621" s="3085"/>
      <c r="F1621" s="3085"/>
      <c r="G1621" s="549"/>
      <c r="H1621" s="3096"/>
      <c r="I1621" s="1586">
        <v>316</v>
      </c>
      <c r="J1621" s="783">
        <v>31</v>
      </c>
      <c r="K1621" s="3103" t="s">
        <v>2048</v>
      </c>
      <c r="L1621" s="3123" t="s">
        <v>2049</v>
      </c>
      <c r="M1621" s="3179" t="s">
        <v>2050</v>
      </c>
      <c r="N1621" s="300"/>
      <c r="O1621" s="301"/>
      <c r="P1621" s="302"/>
      <c r="Q1621" s="300"/>
      <c r="R1621" s="301"/>
      <c r="S1621" s="331"/>
      <c r="T1621" s="792"/>
      <c r="U1621" s="301"/>
      <c r="V1621" s="302"/>
      <c r="W1621" s="300"/>
      <c r="X1621" s="301"/>
      <c r="Y1621" s="331"/>
      <c r="Z1621" s="2194"/>
      <c r="AA1621" s="420"/>
      <c r="AB1621" s="421"/>
      <c r="AC1621" s="2074"/>
      <c r="AD1621" s="2600"/>
      <c r="AE1621" s="1317"/>
      <c r="AF1621" s="1362"/>
      <c r="AG1621" s="1318"/>
      <c r="AH1621" s="1318"/>
      <c r="AI1621" s="1318"/>
      <c r="AJ1621" s="1318"/>
      <c r="AK1621" s="1318"/>
      <c r="AL1621" s="1318"/>
      <c r="AM1621" s="1318"/>
      <c r="AN1621" s="1318"/>
      <c r="AO1621" s="1318"/>
      <c r="AP1621" s="1318"/>
      <c r="AQ1621" s="1318"/>
      <c r="AR1621" s="1318"/>
      <c r="AS1621" s="1318"/>
      <c r="AT1621" s="1318"/>
      <c r="AU1621" s="1318"/>
      <c r="AV1621" s="1318"/>
      <c r="AW1621" s="1318"/>
      <c r="AX1621" s="1318"/>
      <c r="AY1621" s="1318"/>
      <c r="AZ1621" s="1318"/>
      <c r="BA1621" s="1318"/>
      <c r="BB1621" s="1318"/>
      <c r="BC1621" s="1318"/>
      <c r="BD1621" s="1318"/>
      <c r="BE1621" s="1318"/>
      <c r="BF1621" s="1318"/>
      <c r="BG1621" s="1318"/>
      <c r="BH1621" s="1318"/>
      <c r="BI1621" s="1318"/>
      <c r="BJ1621" s="1318"/>
      <c r="BK1621" s="1318"/>
      <c r="BL1621" s="1318"/>
      <c r="BM1621" s="1318"/>
      <c r="BN1621" s="1318"/>
      <c r="BO1621" s="1318"/>
      <c r="BP1621" s="1318"/>
      <c r="BQ1621" s="1318"/>
      <c r="BR1621" s="1318"/>
      <c r="BS1621" s="1318"/>
      <c r="BT1621" s="1318"/>
      <c r="BU1621" s="1318"/>
      <c r="BV1621" s="1318"/>
      <c r="BW1621" s="1318"/>
      <c r="BX1621" s="1318"/>
      <c r="BY1621" s="1318"/>
      <c r="BZ1621" s="1318"/>
      <c r="CA1621" s="1318"/>
      <c r="CB1621" s="1318"/>
      <c r="CC1621" s="1318"/>
      <c r="CD1621" s="1318"/>
      <c r="CE1621" s="1318"/>
      <c r="CF1621" s="1318"/>
      <c r="CG1621" s="1318"/>
      <c r="CH1621" s="1378">
        <f t="shared" si="41"/>
        <v>0</v>
      </c>
      <c r="CI1621" s="1366"/>
    </row>
    <row r="1622" spans="1:87" s="386" customFormat="1" ht="86.25" customHeight="1">
      <c r="A1622" s="1701"/>
      <c r="B1622" s="2136"/>
      <c r="C1622" s="784"/>
      <c r="D1622" s="807" t="s">
        <v>631</v>
      </c>
      <c r="E1622" s="3085"/>
      <c r="F1622" s="3085"/>
      <c r="G1622" s="549"/>
      <c r="H1622" s="3096"/>
      <c r="I1622" s="1585"/>
      <c r="J1622" s="220"/>
      <c r="K1622" s="3162"/>
      <c r="L1622" s="3214"/>
      <c r="M1622" s="3163"/>
      <c r="N1622" s="290"/>
      <c r="O1622" s="291"/>
      <c r="P1622" s="293"/>
      <c r="Q1622" s="290"/>
      <c r="R1622" s="291"/>
      <c r="S1622" s="292"/>
      <c r="T1622" s="788"/>
      <c r="U1622" s="291"/>
      <c r="V1622" s="293"/>
      <c r="W1622" s="290"/>
      <c r="X1622" s="291"/>
      <c r="Y1622" s="292"/>
      <c r="Z1622" s="2160"/>
      <c r="AA1622" s="391"/>
      <c r="AB1622" s="367"/>
      <c r="AC1622" s="898"/>
      <c r="AD1622" s="2598"/>
      <c r="AE1622" s="1317"/>
      <c r="AF1622" s="1362"/>
      <c r="AG1622" s="1318"/>
      <c r="AH1622" s="1318"/>
      <c r="AI1622" s="1318"/>
      <c r="AJ1622" s="1318"/>
      <c r="AK1622" s="1318"/>
      <c r="AL1622" s="1318"/>
      <c r="AM1622" s="1318"/>
      <c r="AN1622" s="1318"/>
      <c r="AO1622" s="1318"/>
      <c r="AP1622" s="1318"/>
      <c r="AQ1622" s="1318"/>
      <c r="AR1622" s="1318"/>
      <c r="AS1622" s="1318"/>
      <c r="AT1622" s="1318"/>
      <c r="AU1622" s="1318"/>
      <c r="AV1622" s="1318"/>
      <c r="AW1622" s="1318"/>
      <c r="AX1622" s="1318"/>
      <c r="AY1622" s="1318"/>
      <c r="AZ1622" s="1318"/>
      <c r="BA1622" s="1318"/>
      <c r="BB1622" s="1318"/>
      <c r="BC1622" s="1318"/>
      <c r="BD1622" s="1318"/>
      <c r="BE1622" s="1318"/>
      <c r="BF1622" s="1318"/>
      <c r="BG1622" s="1318"/>
      <c r="BH1622" s="1318"/>
      <c r="BI1622" s="1318"/>
      <c r="BJ1622" s="1318"/>
      <c r="BK1622" s="1318"/>
      <c r="BL1622" s="1318"/>
      <c r="BM1622" s="1318"/>
      <c r="BN1622" s="1318"/>
      <c r="BO1622" s="1318"/>
      <c r="BP1622" s="1318"/>
      <c r="BQ1622" s="1318"/>
      <c r="BR1622" s="1318"/>
      <c r="BS1622" s="1318"/>
      <c r="BT1622" s="1318"/>
      <c r="BU1622" s="1318"/>
      <c r="BV1622" s="1318"/>
      <c r="BW1622" s="1318"/>
      <c r="BX1622" s="1318"/>
      <c r="BY1622" s="1318"/>
      <c r="BZ1622" s="1318"/>
      <c r="CA1622" s="1318"/>
      <c r="CB1622" s="1318"/>
      <c r="CC1622" s="1318"/>
      <c r="CD1622" s="1318"/>
      <c r="CE1622" s="1318"/>
      <c r="CF1622" s="1318"/>
      <c r="CG1622" s="1318"/>
      <c r="CH1622" s="1378">
        <f t="shared" si="41"/>
        <v>0</v>
      </c>
      <c r="CI1622" s="1366"/>
    </row>
    <row r="1623" spans="1:87" s="386" customFormat="1" ht="80.25" customHeight="1">
      <c r="A1623" s="1701"/>
      <c r="B1623" s="2136"/>
      <c r="C1623" s="784"/>
      <c r="D1623" s="2185" t="s">
        <v>2051</v>
      </c>
      <c r="E1623" s="3085"/>
      <c r="F1623" s="1649"/>
      <c r="G1623" s="549"/>
      <c r="H1623" s="2155"/>
      <c r="I1623" s="1586">
        <v>317</v>
      </c>
      <c r="J1623" s="783">
        <v>32</v>
      </c>
      <c r="K1623" s="3294" t="s">
        <v>2052</v>
      </c>
      <c r="L1623" s="644" t="s">
        <v>2053</v>
      </c>
      <c r="M1623" s="3106" t="s">
        <v>2054</v>
      </c>
      <c r="N1623" s="169"/>
      <c r="O1623" s="172"/>
      <c r="P1623" s="173"/>
      <c r="Q1623" s="169"/>
      <c r="R1623" s="172"/>
      <c r="S1623" s="171"/>
      <c r="T1623" s="792"/>
      <c r="U1623" s="301"/>
      <c r="V1623" s="302"/>
      <c r="W1623" s="300"/>
      <c r="X1623" s="301"/>
      <c r="Y1623" s="331"/>
      <c r="Z1623" s="2194"/>
      <c r="AA1623" s="420"/>
      <c r="AB1623" s="421"/>
      <c r="AC1623" s="2074"/>
      <c r="AD1623" s="2600"/>
      <c r="AE1623" s="1317"/>
      <c r="AF1623" s="1362"/>
      <c r="AG1623" s="1318"/>
      <c r="AH1623" s="1318"/>
      <c r="AI1623" s="1318"/>
      <c r="AJ1623" s="1318"/>
      <c r="AK1623" s="1318"/>
      <c r="AL1623" s="1318"/>
      <c r="AM1623" s="1318"/>
      <c r="AN1623" s="1318"/>
      <c r="AO1623" s="1318"/>
      <c r="AP1623" s="1318"/>
      <c r="AQ1623" s="1318"/>
      <c r="AR1623" s="1318"/>
      <c r="AS1623" s="1318"/>
      <c r="AT1623" s="1318"/>
      <c r="AU1623" s="1318"/>
      <c r="AV1623" s="1318"/>
      <c r="AW1623" s="1318"/>
      <c r="AX1623" s="1318"/>
      <c r="AY1623" s="1318"/>
      <c r="AZ1623" s="1318"/>
      <c r="BA1623" s="1318"/>
      <c r="BB1623" s="1318"/>
      <c r="BC1623" s="1318"/>
      <c r="BD1623" s="1318"/>
      <c r="BE1623" s="1318"/>
      <c r="BF1623" s="1318"/>
      <c r="BG1623" s="1318"/>
      <c r="BH1623" s="1318"/>
      <c r="BI1623" s="1318"/>
      <c r="BJ1623" s="1318"/>
      <c r="BK1623" s="1318"/>
      <c r="BL1623" s="1318"/>
      <c r="BM1623" s="1318"/>
      <c r="BN1623" s="1318"/>
      <c r="BO1623" s="1318"/>
      <c r="BP1623" s="1318"/>
      <c r="BQ1623" s="1318"/>
      <c r="BR1623" s="1318"/>
      <c r="BS1623" s="1318"/>
      <c r="BT1623" s="1318"/>
      <c r="BU1623" s="1318"/>
      <c r="BV1623" s="1318"/>
      <c r="BW1623" s="1318"/>
      <c r="BX1623" s="1318"/>
      <c r="BY1623" s="1318"/>
      <c r="BZ1623" s="1318"/>
      <c r="CA1623" s="1318"/>
      <c r="CB1623" s="1318"/>
      <c r="CC1623" s="1318"/>
      <c r="CD1623" s="1318"/>
      <c r="CE1623" s="1318"/>
      <c r="CF1623" s="1318"/>
      <c r="CG1623" s="1318"/>
      <c r="CH1623" s="1378">
        <f t="shared" si="41"/>
        <v>0</v>
      </c>
      <c r="CI1623" s="1366"/>
    </row>
    <row r="1624" spans="1:87" s="386" customFormat="1" ht="72.75" customHeight="1">
      <c r="A1624" s="1701"/>
      <c r="B1624" s="2136"/>
      <c r="C1624" s="784"/>
      <c r="D1624" s="3085" t="s">
        <v>2055</v>
      </c>
      <c r="E1624" s="656"/>
      <c r="F1624" s="1649"/>
      <c r="G1624" s="549"/>
      <c r="H1624" s="2155"/>
      <c r="I1624" s="1584"/>
      <c r="J1624" s="220"/>
      <c r="K1624" s="3295"/>
      <c r="L1624" s="644"/>
      <c r="M1624" s="3106"/>
      <c r="N1624" s="138"/>
      <c r="O1624" s="139"/>
      <c r="P1624" s="168"/>
      <c r="Q1624" s="138"/>
      <c r="R1624" s="139"/>
      <c r="S1624" s="140"/>
      <c r="T1624" s="788"/>
      <c r="U1624" s="291"/>
      <c r="V1624" s="293"/>
      <c r="W1624" s="290"/>
      <c r="X1624" s="291"/>
      <c r="Y1624" s="292"/>
      <c r="Z1624" s="2160"/>
      <c r="AA1624" s="391"/>
      <c r="AB1624" s="367"/>
      <c r="AC1624" s="898"/>
      <c r="AD1624" s="2598"/>
      <c r="AE1624" s="1317"/>
      <c r="AF1624" s="1362"/>
      <c r="AG1624" s="1318"/>
      <c r="AH1624" s="1318"/>
      <c r="AI1624" s="1318"/>
      <c r="AJ1624" s="1318"/>
      <c r="AK1624" s="1318"/>
      <c r="AL1624" s="1318"/>
      <c r="AM1624" s="1318"/>
      <c r="AN1624" s="1318"/>
      <c r="AO1624" s="1318"/>
      <c r="AP1624" s="1318"/>
      <c r="AQ1624" s="1318"/>
      <c r="AR1624" s="1318"/>
      <c r="AS1624" s="1318"/>
      <c r="AT1624" s="1318"/>
      <c r="AU1624" s="1318"/>
      <c r="AV1624" s="1318"/>
      <c r="AW1624" s="1318"/>
      <c r="AX1624" s="1318"/>
      <c r="AY1624" s="1318"/>
      <c r="AZ1624" s="1318"/>
      <c r="BA1624" s="1318"/>
      <c r="BB1624" s="1318"/>
      <c r="BC1624" s="1318"/>
      <c r="BD1624" s="1318"/>
      <c r="BE1624" s="1318"/>
      <c r="BF1624" s="1318"/>
      <c r="BG1624" s="1318"/>
      <c r="BH1624" s="1318"/>
      <c r="BI1624" s="1318"/>
      <c r="BJ1624" s="1318"/>
      <c r="BK1624" s="1318"/>
      <c r="BL1624" s="1318"/>
      <c r="BM1624" s="1318"/>
      <c r="BN1624" s="1318"/>
      <c r="BO1624" s="1318"/>
      <c r="BP1624" s="1318"/>
      <c r="BQ1624" s="1318"/>
      <c r="BR1624" s="1318"/>
      <c r="BS1624" s="1318"/>
      <c r="BT1624" s="1318"/>
      <c r="BU1624" s="1318"/>
      <c r="BV1624" s="1318"/>
      <c r="BW1624" s="1318"/>
      <c r="BX1624" s="1318"/>
      <c r="BY1624" s="1318"/>
      <c r="BZ1624" s="1318"/>
      <c r="CA1624" s="1318"/>
      <c r="CB1624" s="1318"/>
      <c r="CC1624" s="1318"/>
      <c r="CD1624" s="1318"/>
      <c r="CE1624" s="1318"/>
      <c r="CF1624" s="1318"/>
      <c r="CG1624" s="1318"/>
      <c r="CH1624" s="1378">
        <f t="shared" si="41"/>
        <v>0</v>
      </c>
      <c r="CI1624" s="1366"/>
    </row>
    <row r="1625" spans="1:87" s="386" customFormat="1" ht="72.75" customHeight="1">
      <c r="A1625" s="1701"/>
      <c r="B1625" s="2136"/>
      <c r="C1625" s="784"/>
      <c r="D1625" s="3085"/>
      <c r="E1625" s="656"/>
      <c r="F1625" s="1649"/>
      <c r="G1625" s="549"/>
      <c r="H1625" s="2155"/>
      <c r="I1625" s="1584"/>
      <c r="J1625" s="220"/>
      <c r="K1625" s="3295"/>
      <c r="L1625" s="644"/>
      <c r="M1625" s="2305"/>
      <c r="N1625" s="138"/>
      <c r="O1625" s="139"/>
      <c r="P1625" s="168"/>
      <c r="Q1625" s="138"/>
      <c r="R1625" s="139"/>
      <c r="S1625" s="140"/>
      <c r="T1625" s="788"/>
      <c r="U1625" s="291"/>
      <c r="V1625" s="293"/>
      <c r="W1625" s="290"/>
      <c r="X1625" s="291"/>
      <c r="Y1625" s="292"/>
      <c r="Z1625" s="2160"/>
      <c r="AA1625" s="391"/>
      <c r="AB1625" s="367"/>
      <c r="AC1625" s="898"/>
      <c r="AD1625" s="2598"/>
      <c r="AE1625" s="1317"/>
      <c r="AF1625" s="1362"/>
      <c r="AG1625" s="1318"/>
      <c r="AH1625" s="1318"/>
      <c r="AI1625" s="1318"/>
      <c r="AJ1625" s="1318"/>
      <c r="AK1625" s="1318"/>
      <c r="AL1625" s="1318"/>
      <c r="AM1625" s="1318"/>
      <c r="AN1625" s="1318"/>
      <c r="AO1625" s="1318"/>
      <c r="AP1625" s="1318"/>
      <c r="AQ1625" s="1318"/>
      <c r="AR1625" s="1318"/>
      <c r="AS1625" s="1318"/>
      <c r="AT1625" s="1318"/>
      <c r="AU1625" s="1318"/>
      <c r="AV1625" s="1318"/>
      <c r="AW1625" s="1318"/>
      <c r="AX1625" s="1318"/>
      <c r="AY1625" s="1318"/>
      <c r="AZ1625" s="1318"/>
      <c r="BA1625" s="1318"/>
      <c r="BB1625" s="1318"/>
      <c r="BC1625" s="1318"/>
      <c r="BD1625" s="1318"/>
      <c r="BE1625" s="1318"/>
      <c r="BF1625" s="1318"/>
      <c r="BG1625" s="1318"/>
      <c r="BH1625" s="1318"/>
      <c r="BI1625" s="1318"/>
      <c r="BJ1625" s="1318"/>
      <c r="BK1625" s="1318"/>
      <c r="BL1625" s="1318"/>
      <c r="BM1625" s="1318"/>
      <c r="BN1625" s="1318"/>
      <c r="BO1625" s="1318"/>
      <c r="BP1625" s="1318"/>
      <c r="BQ1625" s="1318"/>
      <c r="BR1625" s="1318"/>
      <c r="BS1625" s="1318"/>
      <c r="BT1625" s="1318"/>
      <c r="BU1625" s="1318"/>
      <c r="BV1625" s="1318"/>
      <c r="BW1625" s="1318"/>
      <c r="BX1625" s="1318"/>
      <c r="BY1625" s="1318"/>
      <c r="BZ1625" s="1318"/>
      <c r="CA1625" s="1318"/>
      <c r="CB1625" s="1318"/>
      <c r="CC1625" s="1318"/>
      <c r="CD1625" s="1318"/>
      <c r="CE1625" s="1318"/>
      <c r="CF1625" s="1318"/>
      <c r="CG1625" s="1318"/>
      <c r="CH1625" s="1378">
        <f t="shared" si="41"/>
        <v>0</v>
      </c>
      <c r="CI1625" s="1366"/>
    </row>
    <row r="1626" spans="1:87" s="386" customFormat="1" ht="69.75" customHeight="1">
      <c r="A1626" s="1701"/>
      <c r="B1626" s="2136"/>
      <c r="C1626" s="784"/>
      <c r="D1626" s="2185" t="s">
        <v>2056</v>
      </c>
      <c r="E1626" s="656"/>
      <c r="F1626" s="1649"/>
      <c r="G1626" s="549"/>
      <c r="H1626" s="2155"/>
      <c r="I1626" s="1585"/>
      <c r="J1626" s="272"/>
      <c r="K1626" s="2162"/>
      <c r="L1626" s="644"/>
      <c r="M1626" s="2305"/>
      <c r="N1626" s="142"/>
      <c r="O1626" s="143"/>
      <c r="P1626" s="146"/>
      <c r="Q1626" s="142"/>
      <c r="R1626" s="143"/>
      <c r="S1626" s="144"/>
      <c r="T1626" s="145"/>
      <c r="U1626" s="143"/>
      <c r="V1626" s="146"/>
      <c r="W1626" s="142"/>
      <c r="X1626" s="143"/>
      <c r="Y1626" s="144"/>
      <c r="Z1626" s="2193"/>
      <c r="AA1626" s="412"/>
      <c r="AB1626" s="401"/>
      <c r="AC1626" s="1662"/>
      <c r="AD1626" s="2599"/>
      <c r="AE1626" s="1317"/>
      <c r="AF1626" s="1362"/>
      <c r="AG1626" s="1318"/>
      <c r="AH1626" s="1318"/>
      <c r="AI1626" s="1318"/>
      <c r="AJ1626" s="1318"/>
      <c r="AK1626" s="1318"/>
      <c r="AL1626" s="1318"/>
      <c r="AM1626" s="1318"/>
      <c r="AN1626" s="1318"/>
      <c r="AO1626" s="1318"/>
      <c r="AP1626" s="1318"/>
      <c r="AQ1626" s="1318"/>
      <c r="AR1626" s="1318"/>
      <c r="AS1626" s="1318"/>
      <c r="AT1626" s="1318"/>
      <c r="AU1626" s="1318"/>
      <c r="AV1626" s="1318"/>
      <c r="AW1626" s="1318"/>
      <c r="AX1626" s="1318"/>
      <c r="AY1626" s="1318"/>
      <c r="AZ1626" s="1318"/>
      <c r="BA1626" s="1318"/>
      <c r="BB1626" s="1318"/>
      <c r="BC1626" s="1318"/>
      <c r="BD1626" s="1318"/>
      <c r="BE1626" s="1318"/>
      <c r="BF1626" s="1318"/>
      <c r="BG1626" s="1318"/>
      <c r="BH1626" s="1318"/>
      <c r="BI1626" s="1318"/>
      <c r="BJ1626" s="1318"/>
      <c r="BK1626" s="1318"/>
      <c r="BL1626" s="1318"/>
      <c r="BM1626" s="1318"/>
      <c r="BN1626" s="1318"/>
      <c r="BO1626" s="1318"/>
      <c r="BP1626" s="1318"/>
      <c r="BQ1626" s="1318"/>
      <c r="BR1626" s="1318"/>
      <c r="BS1626" s="1318"/>
      <c r="BT1626" s="1318"/>
      <c r="BU1626" s="1318"/>
      <c r="BV1626" s="1318"/>
      <c r="BW1626" s="1318"/>
      <c r="BX1626" s="1318"/>
      <c r="BY1626" s="1318"/>
      <c r="BZ1626" s="1318"/>
      <c r="CA1626" s="1318"/>
      <c r="CB1626" s="1318"/>
      <c r="CC1626" s="1318"/>
      <c r="CD1626" s="1318"/>
      <c r="CE1626" s="1318"/>
      <c r="CF1626" s="1318"/>
      <c r="CG1626" s="1318"/>
      <c r="CH1626" s="1378">
        <f t="shared" si="41"/>
        <v>0</v>
      </c>
      <c r="CI1626" s="1366"/>
    </row>
    <row r="1627" spans="1:87" s="386" customFormat="1" ht="133.5" customHeight="1">
      <c r="A1627" s="1701"/>
      <c r="B1627" s="2136"/>
      <c r="C1627" s="784"/>
      <c r="D1627" s="2185" t="s">
        <v>2057</v>
      </c>
      <c r="E1627" s="656"/>
      <c r="F1627" s="1649"/>
      <c r="G1627" s="549"/>
      <c r="H1627" s="2155"/>
      <c r="I1627" s="1989">
        <v>318</v>
      </c>
      <c r="J1627" s="220">
        <v>33</v>
      </c>
      <c r="K1627" s="3497" t="s">
        <v>2058</v>
      </c>
      <c r="L1627" s="932" t="s">
        <v>2059</v>
      </c>
      <c r="M1627" s="2178" t="s">
        <v>2060</v>
      </c>
      <c r="N1627" s="290"/>
      <c r="O1627" s="291"/>
      <c r="P1627" s="293"/>
      <c r="Q1627" s="290"/>
      <c r="R1627" s="291"/>
      <c r="S1627" s="292"/>
      <c r="T1627" s="788"/>
      <c r="U1627" s="291"/>
      <c r="V1627" s="293"/>
      <c r="W1627" s="290"/>
      <c r="X1627" s="291"/>
      <c r="Y1627" s="292"/>
      <c r="Z1627" s="2160"/>
      <c r="AA1627" s="391"/>
      <c r="AB1627" s="367"/>
      <c r="AC1627" s="898"/>
      <c r="AD1627" s="2598"/>
      <c r="AE1627" s="1317"/>
      <c r="AF1627" s="1362"/>
      <c r="AG1627" s="1318"/>
      <c r="AH1627" s="1318"/>
      <c r="AI1627" s="1318"/>
      <c r="AJ1627" s="1318"/>
      <c r="AK1627" s="1318"/>
      <c r="AL1627" s="1318"/>
      <c r="AM1627" s="1318"/>
      <c r="AN1627" s="1318"/>
      <c r="AO1627" s="1318"/>
      <c r="AP1627" s="1318"/>
      <c r="AQ1627" s="1318"/>
      <c r="AR1627" s="1318"/>
      <c r="AS1627" s="1318"/>
      <c r="AT1627" s="1318"/>
      <c r="AU1627" s="1318"/>
      <c r="AV1627" s="1318"/>
      <c r="AW1627" s="1318"/>
      <c r="AX1627" s="1318"/>
      <c r="AY1627" s="1318"/>
      <c r="AZ1627" s="1318"/>
      <c r="BA1627" s="1318"/>
      <c r="BB1627" s="1318"/>
      <c r="BC1627" s="1318"/>
      <c r="BD1627" s="1318"/>
      <c r="BE1627" s="1318"/>
      <c r="BF1627" s="1318"/>
      <c r="BG1627" s="1318"/>
      <c r="BH1627" s="1318"/>
      <c r="BI1627" s="1318"/>
      <c r="BJ1627" s="1318"/>
      <c r="BK1627" s="1318"/>
      <c r="BL1627" s="1318"/>
      <c r="BM1627" s="1318"/>
      <c r="BN1627" s="1318"/>
      <c r="BO1627" s="1318"/>
      <c r="BP1627" s="1318"/>
      <c r="BQ1627" s="1318"/>
      <c r="BR1627" s="1318"/>
      <c r="BS1627" s="1318"/>
      <c r="BT1627" s="1318"/>
      <c r="BU1627" s="1318"/>
      <c r="BV1627" s="1318"/>
      <c r="BW1627" s="1318"/>
      <c r="BX1627" s="1318"/>
      <c r="BY1627" s="1318"/>
      <c r="BZ1627" s="1318"/>
      <c r="CA1627" s="1318"/>
      <c r="CB1627" s="1318"/>
      <c r="CC1627" s="1318"/>
      <c r="CD1627" s="1318"/>
      <c r="CE1627" s="1318"/>
      <c r="CF1627" s="1318"/>
      <c r="CG1627" s="1318"/>
      <c r="CH1627" s="1378">
        <f t="shared" si="41"/>
        <v>0</v>
      </c>
      <c r="CI1627" s="1366"/>
    </row>
    <row r="1628" spans="1:87" s="386" customFormat="1" ht="24.95" customHeight="1">
      <c r="A1628" s="1701"/>
      <c r="B1628" s="2136"/>
      <c r="C1628" s="784"/>
      <c r="D1628" s="2185"/>
      <c r="E1628" s="656"/>
      <c r="F1628" s="1649"/>
      <c r="G1628" s="549"/>
      <c r="H1628" s="2155"/>
      <c r="I1628" s="1989"/>
      <c r="J1628" s="220"/>
      <c r="K1628" s="3444"/>
      <c r="L1628" s="644"/>
      <c r="M1628" s="2305"/>
      <c r="N1628" s="290"/>
      <c r="O1628" s="291"/>
      <c r="P1628" s="293"/>
      <c r="Q1628" s="290"/>
      <c r="R1628" s="291"/>
      <c r="S1628" s="292"/>
      <c r="T1628" s="788"/>
      <c r="U1628" s="291"/>
      <c r="V1628" s="293"/>
      <c r="W1628" s="290"/>
      <c r="X1628" s="291"/>
      <c r="Y1628" s="292"/>
      <c r="Z1628" s="2160"/>
      <c r="AA1628" s="391"/>
      <c r="AB1628" s="367"/>
      <c r="AC1628" s="898"/>
      <c r="AD1628" s="2598"/>
      <c r="AE1628" s="1317"/>
      <c r="AF1628" s="1362"/>
      <c r="AG1628" s="1318"/>
      <c r="AH1628" s="1318"/>
      <c r="AI1628" s="1318"/>
      <c r="AJ1628" s="1318"/>
      <c r="AK1628" s="1318"/>
      <c r="AL1628" s="1318"/>
      <c r="AM1628" s="1318"/>
      <c r="AN1628" s="1318"/>
      <c r="AO1628" s="1318"/>
      <c r="AP1628" s="1318"/>
      <c r="AQ1628" s="1318"/>
      <c r="AR1628" s="1318"/>
      <c r="AS1628" s="1318"/>
      <c r="AT1628" s="1318"/>
      <c r="AU1628" s="1318"/>
      <c r="AV1628" s="1318"/>
      <c r="AW1628" s="1318"/>
      <c r="AX1628" s="1318"/>
      <c r="AY1628" s="1318"/>
      <c r="AZ1628" s="1318"/>
      <c r="BA1628" s="1318"/>
      <c r="BB1628" s="1318"/>
      <c r="BC1628" s="1318"/>
      <c r="BD1628" s="1318"/>
      <c r="BE1628" s="1318"/>
      <c r="BF1628" s="1318"/>
      <c r="BG1628" s="1318"/>
      <c r="BH1628" s="1318"/>
      <c r="BI1628" s="1318"/>
      <c r="BJ1628" s="1318"/>
      <c r="BK1628" s="1318"/>
      <c r="BL1628" s="1318"/>
      <c r="BM1628" s="1318"/>
      <c r="BN1628" s="1318"/>
      <c r="BO1628" s="1318"/>
      <c r="BP1628" s="1318"/>
      <c r="BQ1628" s="1318"/>
      <c r="BR1628" s="1318"/>
      <c r="BS1628" s="1318"/>
      <c r="BT1628" s="1318"/>
      <c r="BU1628" s="1318"/>
      <c r="BV1628" s="1318"/>
      <c r="BW1628" s="1318"/>
      <c r="BX1628" s="1318"/>
      <c r="BY1628" s="1318"/>
      <c r="BZ1628" s="1318"/>
      <c r="CA1628" s="1318"/>
      <c r="CB1628" s="1318"/>
      <c r="CC1628" s="1318"/>
      <c r="CD1628" s="1318"/>
      <c r="CE1628" s="1318"/>
      <c r="CF1628" s="1318"/>
      <c r="CG1628" s="1318"/>
      <c r="CH1628" s="1378">
        <f t="shared" si="41"/>
        <v>0</v>
      </c>
      <c r="CI1628" s="1366"/>
    </row>
    <row r="1629" spans="1:87" s="386" customFormat="1" ht="24.95" customHeight="1">
      <c r="A1629" s="1701"/>
      <c r="B1629" s="2136"/>
      <c r="C1629" s="784"/>
      <c r="D1629" s="2185"/>
      <c r="E1629" s="656"/>
      <c r="F1629" s="1649"/>
      <c r="G1629" s="549"/>
      <c r="H1629" s="2155"/>
      <c r="I1629" s="1989"/>
      <c r="J1629" s="220"/>
      <c r="K1629" s="2207"/>
      <c r="L1629" s="2153"/>
      <c r="M1629" s="2305"/>
      <c r="N1629" s="138"/>
      <c r="O1629" s="139"/>
      <c r="P1629" s="168"/>
      <c r="Q1629" s="138"/>
      <c r="R1629" s="139"/>
      <c r="S1629" s="140"/>
      <c r="T1629" s="183"/>
      <c r="U1629" s="139"/>
      <c r="V1629" s="168"/>
      <c r="W1629" s="138"/>
      <c r="X1629" s="139"/>
      <c r="Y1629" s="140"/>
      <c r="Z1629" s="2160"/>
      <c r="AA1629" s="391"/>
      <c r="AB1629" s="367"/>
      <c r="AC1629" s="898"/>
      <c r="AD1629" s="2598"/>
      <c r="AE1629" s="1317"/>
      <c r="AF1629" s="1362"/>
      <c r="AG1629" s="1318"/>
      <c r="AH1629" s="1318"/>
      <c r="AI1629" s="1318"/>
      <c r="AJ1629" s="1318"/>
      <c r="AK1629" s="1318"/>
      <c r="AL1629" s="1318"/>
      <c r="AM1629" s="1318"/>
      <c r="AN1629" s="1318"/>
      <c r="AO1629" s="1318"/>
      <c r="AP1629" s="1318"/>
      <c r="AQ1629" s="1318"/>
      <c r="AR1629" s="1318"/>
      <c r="AS1629" s="1318"/>
      <c r="AT1629" s="1318"/>
      <c r="AU1629" s="1318"/>
      <c r="AV1629" s="1318"/>
      <c r="AW1629" s="1318"/>
      <c r="AX1629" s="1318"/>
      <c r="AY1629" s="1318"/>
      <c r="AZ1629" s="1318"/>
      <c r="BA1629" s="1318"/>
      <c r="BB1629" s="1318"/>
      <c r="BC1629" s="1318"/>
      <c r="BD1629" s="1318"/>
      <c r="BE1629" s="1318"/>
      <c r="BF1629" s="1318"/>
      <c r="BG1629" s="1318"/>
      <c r="BH1629" s="1318"/>
      <c r="BI1629" s="1318"/>
      <c r="BJ1629" s="1318"/>
      <c r="BK1629" s="1318"/>
      <c r="BL1629" s="1318"/>
      <c r="BM1629" s="1318"/>
      <c r="BN1629" s="1318"/>
      <c r="BO1629" s="1318"/>
      <c r="BP1629" s="1318"/>
      <c r="BQ1629" s="1318"/>
      <c r="BR1629" s="1318"/>
      <c r="BS1629" s="1318"/>
      <c r="BT1629" s="1318"/>
      <c r="BU1629" s="1318"/>
      <c r="BV1629" s="1318"/>
      <c r="BW1629" s="1318"/>
      <c r="BX1629" s="1318"/>
      <c r="BY1629" s="1318"/>
      <c r="BZ1629" s="1318"/>
      <c r="CA1629" s="1318"/>
      <c r="CB1629" s="1318"/>
      <c r="CC1629" s="1318"/>
      <c r="CD1629" s="1318"/>
      <c r="CE1629" s="1318"/>
      <c r="CF1629" s="1318"/>
      <c r="CG1629" s="1318"/>
      <c r="CH1629" s="1378">
        <f t="shared" si="41"/>
        <v>0</v>
      </c>
      <c r="CI1629" s="1366" t="s">
        <v>2346</v>
      </c>
    </row>
    <row r="1630" spans="1:87" s="386" customFormat="1" ht="48.75" customHeight="1" thickBot="1">
      <c r="A1630" s="1711"/>
      <c r="B1630" s="3117" t="s">
        <v>2493</v>
      </c>
      <c r="C1630" s="3117"/>
      <c r="D1630" s="3117"/>
      <c r="E1630" s="3117"/>
      <c r="F1630" s="3117"/>
      <c r="G1630" s="3117"/>
      <c r="H1630" s="3117"/>
      <c r="I1630" s="3117"/>
      <c r="J1630" s="3117"/>
      <c r="K1630" s="3117"/>
      <c r="L1630" s="3117"/>
      <c r="M1630" s="3117"/>
      <c r="N1630" s="3117"/>
      <c r="O1630" s="3117"/>
      <c r="P1630" s="3117"/>
      <c r="Q1630" s="3117"/>
      <c r="R1630" s="3117"/>
      <c r="S1630" s="3117"/>
      <c r="T1630" s="3117"/>
      <c r="U1630" s="3117"/>
      <c r="V1630" s="3117"/>
      <c r="W1630" s="3117"/>
      <c r="X1630" s="3117"/>
      <c r="Y1630" s="3117"/>
      <c r="Z1630" s="760">
        <f>SUM(Z1618:Z1629)</f>
        <v>0</v>
      </c>
      <c r="AA1630" s="2388"/>
      <c r="AB1630" s="2389"/>
      <c r="AC1630" s="2390"/>
      <c r="AD1630" s="1846">
        <f>SUM(AD1618:AD1629)</f>
        <v>0</v>
      </c>
      <c r="AE1630" s="1355">
        <f>SUM(AE1507:AE1629)</f>
        <v>0</v>
      </c>
      <c r="AF1630" s="1363"/>
      <c r="AG1630" s="1353">
        <f>SUM(AG1507:AG1629)</f>
        <v>0</v>
      </c>
      <c r="AH1630" s="1353">
        <f t="shared" ref="AH1630:CG1630" si="42">SUM(AH1507:AH1629)</f>
        <v>0</v>
      </c>
      <c r="AI1630" s="1353">
        <f t="shared" si="42"/>
        <v>0</v>
      </c>
      <c r="AJ1630" s="1353">
        <f t="shared" si="42"/>
        <v>0</v>
      </c>
      <c r="AK1630" s="1353">
        <f t="shared" si="42"/>
        <v>0</v>
      </c>
      <c r="AL1630" s="1353">
        <f t="shared" si="42"/>
        <v>0</v>
      </c>
      <c r="AM1630" s="1353">
        <f t="shared" si="42"/>
        <v>0</v>
      </c>
      <c r="AN1630" s="1353">
        <f t="shared" si="42"/>
        <v>0</v>
      </c>
      <c r="AO1630" s="1353"/>
      <c r="AP1630" s="1353">
        <f t="shared" si="42"/>
        <v>0</v>
      </c>
      <c r="AQ1630" s="1353">
        <f t="shared" si="42"/>
        <v>0</v>
      </c>
      <c r="AR1630" s="1353">
        <f t="shared" si="42"/>
        <v>0</v>
      </c>
      <c r="AS1630" s="1353">
        <f t="shared" si="42"/>
        <v>0</v>
      </c>
      <c r="AT1630" s="1353">
        <f t="shared" si="42"/>
        <v>0</v>
      </c>
      <c r="AU1630" s="1353">
        <f t="shared" si="42"/>
        <v>0</v>
      </c>
      <c r="AV1630" s="1353">
        <f t="shared" si="42"/>
        <v>0</v>
      </c>
      <c r="AW1630" s="1353">
        <f t="shared" si="42"/>
        <v>0</v>
      </c>
      <c r="AX1630" s="1353">
        <f t="shared" si="42"/>
        <v>0</v>
      </c>
      <c r="AY1630" s="1353">
        <f t="shared" si="42"/>
        <v>0</v>
      </c>
      <c r="AZ1630" s="1353">
        <f t="shared" si="42"/>
        <v>0</v>
      </c>
      <c r="BA1630" s="1353">
        <f t="shared" si="42"/>
        <v>35000</v>
      </c>
      <c r="BB1630" s="1353">
        <f t="shared" si="42"/>
        <v>0</v>
      </c>
      <c r="BC1630" s="1353">
        <f t="shared" si="42"/>
        <v>0</v>
      </c>
      <c r="BD1630" s="1353">
        <f t="shared" si="42"/>
        <v>0</v>
      </c>
      <c r="BE1630" s="1353">
        <f t="shared" si="42"/>
        <v>0</v>
      </c>
      <c r="BF1630" s="1353">
        <f t="shared" si="42"/>
        <v>0</v>
      </c>
      <c r="BG1630" s="1353">
        <f t="shared" si="42"/>
        <v>0</v>
      </c>
      <c r="BH1630" s="1353">
        <f t="shared" si="42"/>
        <v>0</v>
      </c>
      <c r="BI1630" s="1353">
        <f t="shared" si="42"/>
        <v>0</v>
      </c>
      <c r="BJ1630" s="1353">
        <f t="shared" si="42"/>
        <v>0</v>
      </c>
      <c r="BK1630" s="1353">
        <f t="shared" si="42"/>
        <v>0</v>
      </c>
      <c r="BL1630" s="1353">
        <f t="shared" si="42"/>
        <v>0</v>
      </c>
      <c r="BM1630" s="1353">
        <f t="shared" si="42"/>
        <v>0</v>
      </c>
      <c r="BN1630" s="1353">
        <f t="shared" si="42"/>
        <v>0</v>
      </c>
      <c r="BO1630" s="1353">
        <f t="shared" si="42"/>
        <v>0</v>
      </c>
      <c r="BP1630" s="1353">
        <f t="shared" si="42"/>
        <v>0</v>
      </c>
      <c r="BQ1630" s="1353">
        <f t="shared" si="42"/>
        <v>0</v>
      </c>
      <c r="BR1630" s="1353">
        <f t="shared" si="42"/>
        <v>0</v>
      </c>
      <c r="BS1630" s="1353">
        <f t="shared" si="42"/>
        <v>0</v>
      </c>
      <c r="BT1630" s="1353"/>
      <c r="BU1630" s="1353">
        <f t="shared" si="42"/>
        <v>0</v>
      </c>
      <c r="BV1630" s="1353">
        <f t="shared" si="42"/>
        <v>0</v>
      </c>
      <c r="BW1630" s="1353">
        <f t="shared" si="42"/>
        <v>0</v>
      </c>
      <c r="BX1630" s="1353">
        <f t="shared" si="42"/>
        <v>0</v>
      </c>
      <c r="BY1630" s="1353">
        <f t="shared" si="42"/>
        <v>0</v>
      </c>
      <c r="BZ1630" s="1353">
        <f t="shared" si="42"/>
        <v>0</v>
      </c>
      <c r="CA1630" s="1353">
        <f t="shared" si="42"/>
        <v>0</v>
      </c>
      <c r="CB1630" s="1353">
        <f t="shared" si="42"/>
        <v>0</v>
      </c>
      <c r="CC1630" s="1353">
        <f t="shared" si="42"/>
        <v>0</v>
      </c>
      <c r="CD1630" s="1353">
        <f t="shared" si="42"/>
        <v>0</v>
      </c>
      <c r="CE1630" s="1353">
        <f t="shared" si="42"/>
        <v>0</v>
      </c>
      <c r="CF1630" s="1353">
        <f t="shared" si="42"/>
        <v>0</v>
      </c>
      <c r="CG1630" s="1353">
        <f t="shared" si="42"/>
        <v>0</v>
      </c>
      <c r="CH1630" s="1380">
        <f t="shared" si="41"/>
        <v>35000</v>
      </c>
      <c r="CI1630" s="1374">
        <f>+AD1630+AD1617+AD1571+AD1544</f>
        <v>35000</v>
      </c>
    </row>
    <row r="1631" spans="1:87" s="1231" customFormat="1" ht="45" customHeight="1">
      <c r="A1631" s="1701">
        <v>40</v>
      </c>
      <c r="B1631" s="1723">
        <v>1</v>
      </c>
      <c r="C1631" s="3088" t="s">
        <v>2269</v>
      </c>
      <c r="D1631" s="132" t="s">
        <v>622</v>
      </c>
      <c r="E1631" s="3202" t="s">
        <v>2270</v>
      </c>
      <c r="F1631" s="3202" t="s">
        <v>2271</v>
      </c>
      <c r="G1631" s="652" t="s">
        <v>2272</v>
      </c>
      <c r="H1631" s="2186" t="s">
        <v>2526</v>
      </c>
      <c r="I1631" s="1619">
        <v>319</v>
      </c>
      <c r="J1631" s="1959">
        <v>1</v>
      </c>
      <c r="K1631" s="3204" t="s">
        <v>2273</v>
      </c>
      <c r="L1631" s="3206" t="s">
        <v>2274</v>
      </c>
      <c r="M1631" s="3207" t="s">
        <v>2275</v>
      </c>
      <c r="N1631" s="1223"/>
      <c r="O1631" s="1224"/>
      <c r="P1631" s="1225"/>
      <c r="Q1631" s="1226"/>
      <c r="R1631" s="1224"/>
      <c r="S1631" s="1227"/>
      <c r="T1631" s="1226"/>
      <c r="U1631" s="1228"/>
      <c r="V1631" s="1227"/>
      <c r="W1631" s="1229"/>
      <c r="X1631" s="1224"/>
      <c r="Y1631" s="1230"/>
      <c r="Z1631" s="2160" t="s">
        <v>2276</v>
      </c>
      <c r="AA1631" s="726"/>
      <c r="AB1631" s="453"/>
      <c r="AC1631" s="2070"/>
      <c r="AD1631" s="1787"/>
      <c r="AE1631" s="1326"/>
      <c r="AF1631" s="1490"/>
      <c r="AG1631" s="1327"/>
      <c r="AH1631" s="1327"/>
      <c r="AI1631" s="1327"/>
      <c r="AJ1631" s="1327"/>
      <c r="AK1631" s="1327"/>
      <c r="AL1631" s="1327"/>
      <c r="AM1631" s="1327"/>
      <c r="AN1631" s="1327"/>
      <c r="AO1631" s="1327"/>
      <c r="AP1631" s="1327"/>
      <c r="AQ1631" s="1327"/>
      <c r="AR1631" s="1327"/>
      <c r="AS1631" s="1327"/>
      <c r="AT1631" s="1327"/>
      <c r="AU1631" s="1327"/>
      <c r="AV1631" s="1327"/>
      <c r="AW1631" s="1327"/>
      <c r="AX1631" s="1327"/>
      <c r="AY1631" s="1327"/>
      <c r="AZ1631" s="1327"/>
      <c r="BA1631" s="1327"/>
      <c r="BB1631" s="1327"/>
      <c r="BC1631" s="1327"/>
      <c r="BD1631" s="1327"/>
      <c r="BE1631" s="1327"/>
      <c r="BF1631" s="1327"/>
      <c r="BG1631" s="1327"/>
      <c r="BH1631" s="1327"/>
      <c r="BI1631" s="1327"/>
      <c r="BJ1631" s="1327"/>
      <c r="BK1631" s="1327"/>
      <c r="BL1631" s="1327"/>
      <c r="BM1631" s="1327"/>
      <c r="BN1631" s="1327"/>
      <c r="BO1631" s="1327"/>
      <c r="BP1631" s="1327"/>
      <c r="BQ1631" s="1327"/>
      <c r="BR1631" s="1327"/>
      <c r="BS1631" s="1327"/>
      <c r="BT1631" s="1327"/>
      <c r="BU1631" s="1327"/>
      <c r="BV1631" s="1327"/>
      <c r="BW1631" s="1327"/>
      <c r="BX1631" s="1327"/>
      <c r="BY1631" s="1327"/>
      <c r="BZ1631" s="1327"/>
      <c r="CA1631" s="1327"/>
      <c r="CB1631" s="1327"/>
      <c r="CC1631" s="1327"/>
      <c r="CD1631" s="1327"/>
      <c r="CE1631" s="1327"/>
      <c r="CF1631" s="1327"/>
      <c r="CG1631" s="1327"/>
      <c r="CH1631" s="1378">
        <f t="shared" si="41"/>
        <v>0</v>
      </c>
      <c r="CI1631" s="1375"/>
    </row>
    <row r="1632" spans="1:87" s="1231" customFormat="1" ht="120.75" customHeight="1">
      <c r="A1632" s="1701"/>
      <c r="B1632" s="1701"/>
      <c r="C1632" s="3085"/>
      <c r="D1632" s="3085" t="s">
        <v>2277</v>
      </c>
      <c r="E1632" s="3203"/>
      <c r="F1632" s="3203"/>
      <c r="G1632" s="652"/>
      <c r="H1632" s="3557" t="s">
        <v>2583</v>
      </c>
      <c r="I1632" s="912"/>
      <c r="J1632" s="564"/>
      <c r="K1632" s="3205"/>
      <c r="L1632" s="3105"/>
      <c r="M1632" s="3106"/>
      <c r="N1632" s="742"/>
      <c r="O1632" s="1232"/>
      <c r="P1632" s="743"/>
      <c r="Q1632" s="1233"/>
      <c r="R1632" s="1232"/>
      <c r="S1632" s="1234"/>
      <c r="T1632" s="1233"/>
      <c r="U1632" s="1235"/>
      <c r="V1632" s="1234"/>
      <c r="W1632" s="1236"/>
      <c r="X1632" s="1232"/>
      <c r="Y1632" s="1237"/>
      <c r="Z1632" s="259" t="s">
        <v>2496</v>
      </c>
      <c r="AA1632" s="734">
        <v>311</v>
      </c>
      <c r="AB1632" s="728">
        <v>3111</v>
      </c>
      <c r="AC1632" s="2200" t="s">
        <v>124</v>
      </c>
      <c r="AD1632" s="1801">
        <f>200*1000</f>
        <v>200000</v>
      </c>
      <c r="AE1632" s="1326"/>
      <c r="AF1632" s="1490"/>
      <c r="AG1632" s="1327"/>
      <c r="AH1632" s="1327"/>
      <c r="AI1632" s="1327"/>
      <c r="AJ1632" s="1327"/>
      <c r="AK1632" s="1327"/>
      <c r="AL1632" s="1327"/>
      <c r="AM1632" s="1327"/>
      <c r="AN1632" s="1327"/>
      <c r="AO1632" s="1327"/>
      <c r="AP1632" s="1327"/>
      <c r="AQ1632" s="1327"/>
      <c r="AR1632" s="1327"/>
      <c r="AS1632" s="1327"/>
      <c r="AT1632" s="1327"/>
      <c r="AU1632" s="1327"/>
      <c r="AV1632" s="1327"/>
      <c r="AW1632" s="1327"/>
      <c r="AX1632" s="1327"/>
      <c r="AY1632" s="1327"/>
      <c r="AZ1632" s="1327"/>
      <c r="BA1632" s="1335">
        <f>+AD1632</f>
        <v>200000</v>
      </c>
      <c r="BB1632" s="1327"/>
      <c r="BC1632" s="1327"/>
      <c r="BD1632" s="1327"/>
      <c r="BE1632" s="1327"/>
      <c r="BF1632" s="1327"/>
      <c r="BG1632" s="1327"/>
      <c r="BH1632" s="1327"/>
      <c r="BI1632" s="1327"/>
      <c r="BJ1632" s="1327"/>
      <c r="BK1632" s="1327"/>
      <c r="BL1632" s="1327"/>
      <c r="BM1632" s="1327"/>
      <c r="BN1632" s="1327"/>
      <c r="BO1632" s="1327"/>
      <c r="BP1632" s="1327"/>
      <c r="BQ1632" s="1327"/>
      <c r="BR1632" s="1327"/>
      <c r="BS1632" s="1327"/>
      <c r="BT1632" s="1327"/>
      <c r="BU1632" s="1327"/>
      <c r="BV1632" s="1327"/>
      <c r="BW1632" s="1327"/>
      <c r="BX1632" s="1327"/>
      <c r="BY1632" s="1327"/>
      <c r="BZ1632" s="1327"/>
      <c r="CA1632" s="1327"/>
      <c r="CB1632" s="1327"/>
      <c r="CC1632" s="1327"/>
      <c r="CD1632" s="1327"/>
      <c r="CE1632" s="1327"/>
      <c r="CF1632" s="1327"/>
      <c r="CG1632" s="1327"/>
      <c r="CH1632" s="1378">
        <f t="shared" si="41"/>
        <v>200000</v>
      </c>
      <c r="CI1632" s="1375"/>
    </row>
    <row r="1633" spans="1:86" ht="48" customHeight="1">
      <c r="A1633" s="1701"/>
      <c r="B1633" s="1701"/>
      <c r="C1633" s="3085"/>
      <c r="D1633" s="3085"/>
      <c r="E1633" s="3085" t="s">
        <v>2278</v>
      </c>
      <c r="F1633" s="3203"/>
      <c r="G1633" s="652"/>
      <c r="H1633" s="3557"/>
      <c r="I1633" s="218"/>
      <c r="J1633" s="218"/>
      <c r="K1633" s="3205"/>
      <c r="L1633" s="215"/>
      <c r="M1633" s="2143"/>
      <c r="N1633" s="154"/>
      <c r="O1633" s="2163"/>
      <c r="P1633" s="1549"/>
      <c r="Q1633" s="167"/>
      <c r="R1633" s="2163"/>
      <c r="S1633" s="158"/>
      <c r="T1633" s="138"/>
      <c r="U1633" s="291"/>
      <c r="V1633" s="346"/>
      <c r="W1633" s="345"/>
      <c r="X1633" s="147"/>
      <c r="Y1633" s="346"/>
      <c r="Z1633" s="259" t="s">
        <v>2279</v>
      </c>
      <c r="AA1633" s="634">
        <v>313</v>
      </c>
      <c r="AB1633" s="447">
        <v>3133</v>
      </c>
      <c r="AC1633" s="2200" t="s">
        <v>293</v>
      </c>
      <c r="AD1633" s="2398">
        <v>5000</v>
      </c>
      <c r="AE1633" s="1317"/>
      <c r="AF1633" s="1362"/>
      <c r="AG1633" s="1318"/>
      <c r="AH1633" s="1318"/>
      <c r="AI1633" s="1318"/>
      <c r="AJ1633" s="1318"/>
      <c r="AK1633" s="1318"/>
      <c r="AL1633" s="1318"/>
      <c r="AM1633" s="1318"/>
      <c r="AN1633" s="1318"/>
      <c r="AO1633" s="1318"/>
      <c r="AP1633" s="1318"/>
      <c r="AQ1633" s="1318"/>
      <c r="AR1633" s="1318"/>
      <c r="AS1633" s="1318"/>
      <c r="AT1633" s="1318"/>
      <c r="AU1633" s="1318"/>
      <c r="AV1633" s="1318"/>
      <c r="AW1633" s="1318"/>
      <c r="AX1633" s="1318"/>
      <c r="AY1633" s="1318"/>
      <c r="AZ1633" s="1318"/>
      <c r="BA1633" s="1318"/>
      <c r="BB1633" s="1328">
        <f>+AD1633</f>
        <v>5000</v>
      </c>
      <c r="BC1633" s="1318"/>
      <c r="BD1633" s="1318"/>
      <c r="BE1633" s="1318"/>
      <c r="BF1633" s="1318"/>
      <c r="BG1633" s="1318"/>
      <c r="BH1633" s="1318"/>
      <c r="BI1633" s="1318"/>
      <c r="BJ1633" s="1318"/>
      <c r="BK1633" s="1318"/>
      <c r="BL1633" s="1318"/>
      <c r="BM1633" s="1318"/>
      <c r="BN1633" s="1318"/>
      <c r="BO1633" s="1318"/>
      <c r="BP1633" s="1318"/>
      <c r="BQ1633" s="1318"/>
      <c r="BR1633" s="1318"/>
      <c r="BS1633" s="1318"/>
      <c r="BT1633" s="1318"/>
      <c r="BU1633" s="1318"/>
      <c r="BV1633" s="1318"/>
      <c r="BW1633" s="1318"/>
      <c r="BX1633" s="1318"/>
      <c r="BY1633" s="1318"/>
      <c r="BZ1633" s="1318"/>
      <c r="CA1633" s="1318"/>
      <c r="CB1633" s="1318"/>
      <c r="CC1633" s="1318"/>
      <c r="CD1633" s="1318"/>
      <c r="CE1633" s="1318"/>
      <c r="CF1633" s="1318"/>
      <c r="CG1633" s="1318"/>
      <c r="CH1633" s="1378">
        <f t="shared" si="41"/>
        <v>5000</v>
      </c>
    </row>
    <row r="1634" spans="1:86" ht="87" customHeight="1">
      <c r="A1634" s="1701"/>
      <c r="B1634" s="1701"/>
      <c r="C1634" s="3085"/>
      <c r="D1634" s="2201" t="s">
        <v>2089</v>
      </c>
      <c r="E1634" s="3085"/>
      <c r="F1634" s="3203"/>
      <c r="G1634" s="1558"/>
      <c r="H1634" s="3557"/>
      <c r="I1634" s="218"/>
      <c r="J1634" s="218"/>
      <c r="K1634" s="3205"/>
      <c r="L1634" s="3208"/>
      <c r="M1634" s="3209"/>
      <c r="N1634" s="154"/>
      <c r="O1634" s="2163"/>
      <c r="P1634" s="1549"/>
      <c r="Q1634" s="167"/>
      <c r="R1634" s="2163"/>
      <c r="S1634" s="158"/>
      <c r="T1634" s="138"/>
      <c r="U1634" s="291"/>
      <c r="V1634" s="346"/>
      <c r="W1634" s="345"/>
      <c r="X1634" s="147"/>
      <c r="Y1634" s="346"/>
      <c r="Z1634" s="2926" t="s">
        <v>2621</v>
      </c>
      <c r="AA1634" s="2563">
        <v>311</v>
      </c>
      <c r="AB1634" s="1216">
        <v>3111</v>
      </c>
      <c r="AC1634" s="2889" t="s">
        <v>124</v>
      </c>
      <c r="AD1634" s="2927">
        <f>200*2500</f>
        <v>500000</v>
      </c>
      <c r="AE1634" s="1317"/>
      <c r="AF1634" s="1362"/>
      <c r="AG1634" s="1318"/>
      <c r="AH1634" s="1318"/>
      <c r="AI1634" s="1318"/>
      <c r="AJ1634" s="1318"/>
      <c r="AK1634" s="1318"/>
      <c r="AL1634" s="1318"/>
      <c r="AM1634" s="1318"/>
      <c r="AN1634" s="1318"/>
      <c r="AO1634" s="1318"/>
      <c r="AP1634" s="1318"/>
      <c r="AQ1634" s="1318"/>
      <c r="AR1634" s="1318"/>
      <c r="AS1634" s="1318"/>
      <c r="AT1634" s="1318"/>
      <c r="AU1634" s="1318"/>
      <c r="AV1634" s="1318"/>
      <c r="AW1634" s="1318"/>
      <c r="AX1634" s="1318"/>
      <c r="AY1634" s="1318"/>
      <c r="AZ1634" s="1318"/>
      <c r="BA1634" s="1335">
        <f>+AD1634</f>
        <v>500000</v>
      </c>
      <c r="BB1634" s="1318"/>
      <c r="BC1634" s="1318"/>
      <c r="BD1634" s="1318"/>
      <c r="BE1634" s="1318"/>
      <c r="BF1634" s="1318"/>
      <c r="BG1634" s="1318"/>
      <c r="BH1634" s="1318"/>
      <c r="BI1634" s="1318"/>
      <c r="BJ1634" s="1318"/>
      <c r="BK1634" s="1318"/>
      <c r="BL1634" s="1318"/>
      <c r="BM1634" s="1318"/>
      <c r="BN1634" s="1318"/>
      <c r="BO1634" s="1318"/>
      <c r="BP1634" s="1318"/>
      <c r="BQ1634" s="1318"/>
      <c r="BR1634" s="1318"/>
      <c r="BS1634" s="1318"/>
      <c r="BT1634" s="1318"/>
      <c r="BU1634" s="1318"/>
      <c r="BV1634" s="1318"/>
      <c r="BW1634" s="1318"/>
      <c r="BX1634" s="1318"/>
      <c r="BY1634" s="1318"/>
      <c r="BZ1634" s="1318"/>
      <c r="CA1634" s="1318"/>
      <c r="CB1634" s="1318"/>
      <c r="CC1634" s="1318"/>
      <c r="CD1634" s="1318"/>
      <c r="CE1634" s="1318"/>
      <c r="CF1634" s="1318"/>
      <c r="CG1634" s="1318"/>
      <c r="CH1634" s="1378">
        <f t="shared" si="41"/>
        <v>500000</v>
      </c>
    </row>
    <row r="1635" spans="1:86" ht="61.5" customHeight="1">
      <c r="A1635" s="1701"/>
      <c r="B1635" s="1701"/>
      <c r="C1635" s="3085"/>
      <c r="D1635" s="3085" t="s">
        <v>2280</v>
      </c>
      <c r="E1635" s="1649"/>
      <c r="F1635" s="3203"/>
      <c r="G1635" s="1558"/>
      <c r="H1635" s="2155"/>
      <c r="I1635" s="218"/>
      <c r="J1635" s="218"/>
      <c r="K1635" s="2184"/>
      <c r="L1635" s="3208"/>
      <c r="M1635" s="3209"/>
      <c r="N1635" s="154"/>
      <c r="O1635" s="2163"/>
      <c r="P1635" s="1549"/>
      <c r="Q1635" s="167"/>
      <c r="R1635" s="2163"/>
      <c r="S1635" s="158"/>
      <c r="T1635" s="138"/>
      <c r="U1635" s="291"/>
      <c r="V1635" s="346"/>
      <c r="W1635" s="345"/>
      <c r="X1635" s="147"/>
      <c r="Y1635" s="346"/>
      <c r="Z1635" s="2926" t="s">
        <v>2622</v>
      </c>
      <c r="AA1635" s="2563">
        <v>311</v>
      </c>
      <c r="AB1635" s="1216">
        <v>3111</v>
      </c>
      <c r="AC1635" s="2889" t="s">
        <v>124</v>
      </c>
      <c r="AD1635" s="2892">
        <f>200*700</f>
        <v>140000</v>
      </c>
      <c r="AE1635" s="1317"/>
      <c r="AF1635" s="1362"/>
      <c r="AG1635" s="1318"/>
      <c r="AH1635" s="1318"/>
      <c r="AI1635" s="1318"/>
      <c r="AJ1635" s="1318"/>
      <c r="AK1635" s="1318"/>
      <c r="AL1635" s="1318"/>
      <c r="AM1635" s="1318"/>
      <c r="AN1635" s="1318"/>
      <c r="AO1635" s="1318"/>
      <c r="AP1635" s="1318"/>
      <c r="AQ1635" s="1318"/>
      <c r="AR1635" s="1318"/>
      <c r="AS1635" s="1318"/>
      <c r="AT1635" s="1318"/>
      <c r="AU1635" s="1318"/>
      <c r="AV1635" s="1318"/>
      <c r="AW1635" s="1318"/>
      <c r="AX1635" s="1318"/>
      <c r="AY1635" s="1318"/>
      <c r="AZ1635" s="1318"/>
      <c r="BA1635" s="1335">
        <f>+AD1635</f>
        <v>140000</v>
      </c>
      <c r="BB1635" s="1318"/>
      <c r="BC1635" s="1318"/>
      <c r="BD1635" s="1318"/>
      <c r="BE1635" s="1318"/>
      <c r="BF1635" s="1318"/>
      <c r="BG1635" s="1318"/>
      <c r="BH1635" s="1318"/>
      <c r="BI1635" s="1318"/>
      <c r="BJ1635" s="1318"/>
      <c r="BK1635" s="1318"/>
      <c r="BL1635" s="1318"/>
      <c r="BM1635" s="1318"/>
      <c r="BN1635" s="1318"/>
      <c r="BO1635" s="1318"/>
      <c r="BP1635" s="1318"/>
      <c r="BQ1635" s="1318"/>
      <c r="BR1635" s="1318"/>
      <c r="BS1635" s="1318"/>
      <c r="BT1635" s="1318"/>
      <c r="BU1635" s="1318"/>
      <c r="BV1635" s="1318"/>
      <c r="BW1635" s="1318"/>
      <c r="BX1635" s="1318"/>
      <c r="BY1635" s="1318"/>
      <c r="BZ1635" s="1318"/>
      <c r="CA1635" s="1318"/>
      <c r="CB1635" s="1318"/>
      <c r="CC1635" s="1318"/>
      <c r="CD1635" s="1318"/>
      <c r="CE1635" s="1318"/>
      <c r="CF1635" s="1318"/>
      <c r="CG1635" s="1318"/>
      <c r="CH1635" s="1378">
        <f t="shared" si="41"/>
        <v>140000</v>
      </c>
    </row>
    <row r="1636" spans="1:86" ht="105.75" customHeight="1">
      <c r="A1636" s="1701"/>
      <c r="B1636" s="1701"/>
      <c r="C1636" s="1649"/>
      <c r="D1636" s="3085"/>
      <c r="E1636" s="1649"/>
      <c r="F1636" s="3203"/>
      <c r="G1636" s="1558"/>
      <c r="H1636" s="2155"/>
      <c r="I1636" s="218"/>
      <c r="J1636" s="218"/>
      <c r="K1636" s="2184"/>
      <c r="L1636" s="3208"/>
      <c r="M1636" s="3209"/>
      <c r="N1636" s="154"/>
      <c r="O1636" s="2163"/>
      <c r="P1636" s="1549"/>
      <c r="Q1636" s="167"/>
      <c r="R1636" s="2163"/>
      <c r="S1636" s="158"/>
      <c r="T1636" s="138"/>
      <c r="U1636" s="291"/>
      <c r="V1636" s="346"/>
      <c r="W1636" s="345"/>
      <c r="X1636" s="147"/>
      <c r="Y1636" s="346"/>
      <c r="Z1636" s="1872" t="s">
        <v>2281</v>
      </c>
      <c r="AA1636" s="1759"/>
      <c r="AB1636" s="1156"/>
      <c r="AC1636" s="2092"/>
      <c r="AD1636" s="1849"/>
      <c r="AE1636" s="1317"/>
      <c r="AF1636" s="1362"/>
      <c r="AG1636" s="1318"/>
      <c r="AH1636" s="1318"/>
      <c r="AI1636" s="1318"/>
      <c r="AJ1636" s="1318"/>
      <c r="AK1636" s="1318"/>
      <c r="AL1636" s="1318"/>
      <c r="AM1636" s="1318"/>
      <c r="AN1636" s="1318"/>
      <c r="AO1636" s="1318"/>
      <c r="AP1636" s="1318"/>
      <c r="AQ1636" s="1318"/>
      <c r="AR1636" s="1318"/>
      <c r="AS1636" s="1318"/>
      <c r="AT1636" s="1318"/>
      <c r="AU1636" s="1318"/>
      <c r="AV1636" s="1318"/>
      <c r="AW1636" s="1318"/>
      <c r="AX1636" s="1318"/>
      <c r="AY1636" s="1318"/>
      <c r="AZ1636" s="1318"/>
      <c r="BA1636" s="1318"/>
      <c r="BB1636" s="1318"/>
      <c r="BC1636" s="1318"/>
      <c r="BD1636" s="1318"/>
      <c r="BE1636" s="1318"/>
      <c r="BF1636" s="1318"/>
      <c r="BG1636" s="1318"/>
      <c r="BH1636" s="1318"/>
      <c r="BI1636" s="1318"/>
      <c r="BJ1636" s="1318"/>
      <c r="BK1636" s="1318"/>
      <c r="BL1636" s="1318"/>
      <c r="BM1636" s="1318"/>
      <c r="BN1636" s="1318"/>
      <c r="BO1636" s="1318"/>
      <c r="BP1636" s="1318"/>
      <c r="BQ1636" s="1318"/>
      <c r="BR1636" s="1318"/>
      <c r="BS1636" s="1318"/>
      <c r="BT1636" s="1318"/>
      <c r="BU1636" s="1318"/>
      <c r="BV1636" s="1318"/>
      <c r="BW1636" s="1318"/>
      <c r="BX1636" s="1318"/>
      <c r="BY1636" s="1318"/>
      <c r="BZ1636" s="1318"/>
      <c r="CA1636" s="1318"/>
      <c r="CB1636" s="1318"/>
      <c r="CC1636" s="1318"/>
      <c r="CD1636" s="1318"/>
      <c r="CE1636" s="1318"/>
      <c r="CF1636" s="1318"/>
      <c r="CG1636" s="1318"/>
      <c r="CH1636" s="1378">
        <f t="shared" si="41"/>
        <v>0</v>
      </c>
    </row>
    <row r="1637" spans="1:86" ht="58.5" customHeight="1">
      <c r="A1637" s="1701"/>
      <c r="B1637" s="1701"/>
      <c r="C1637" s="1649"/>
      <c r="D1637" s="3085" t="s">
        <v>2282</v>
      </c>
      <c r="E1637" s="1649"/>
      <c r="F1637" s="1649"/>
      <c r="G1637" s="1558"/>
      <c r="H1637" s="2155"/>
      <c r="I1637" s="218"/>
      <c r="J1637" s="218"/>
      <c r="K1637" s="2184"/>
      <c r="L1637" s="3208"/>
      <c r="M1637" s="3209"/>
      <c r="N1637" s="154"/>
      <c r="O1637" s="2163"/>
      <c r="P1637" s="1549"/>
      <c r="Q1637" s="167"/>
      <c r="R1637" s="2163"/>
      <c r="S1637" s="158"/>
      <c r="T1637" s="138"/>
      <c r="U1637" s="291"/>
      <c r="V1637" s="346"/>
      <c r="W1637" s="345"/>
      <c r="X1637" s="147"/>
      <c r="Y1637" s="346"/>
      <c r="Z1637" s="259" t="s">
        <v>2283</v>
      </c>
      <c r="AA1637" s="634">
        <v>332</v>
      </c>
      <c r="AB1637" s="447"/>
      <c r="AC1637" s="2200" t="s">
        <v>2284</v>
      </c>
      <c r="AD1637" s="2398">
        <v>5000</v>
      </c>
      <c r="AE1637" s="1317"/>
      <c r="AF1637" s="1362"/>
      <c r="AG1637" s="1318"/>
      <c r="AH1637" s="1318"/>
      <c r="AI1637" s="1318"/>
      <c r="AJ1637" s="1318"/>
      <c r="AK1637" s="1318"/>
      <c r="AL1637" s="1318"/>
      <c r="AM1637" s="1318"/>
      <c r="AN1637" s="1318"/>
      <c r="AO1637" s="1318"/>
      <c r="AP1637" s="1318"/>
      <c r="AQ1637" s="1318"/>
      <c r="AR1637" s="1318"/>
      <c r="AS1637" s="1318"/>
      <c r="AT1637" s="1318"/>
      <c r="AU1637" s="1318"/>
      <c r="AV1637" s="1318"/>
      <c r="AW1637" s="1318"/>
      <c r="AX1637" s="1318"/>
      <c r="AY1637" s="1318"/>
      <c r="AZ1637" s="1318"/>
      <c r="BA1637" s="1318"/>
      <c r="BB1637" s="1318"/>
      <c r="BC1637" s="1318"/>
      <c r="BD1637" s="1318"/>
      <c r="BE1637" s="1318"/>
      <c r="BF1637" s="1318"/>
      <c r="BG1637" s="1328">
        <f>+AD1637</f>
        <v>5000</v>
      </c>
      <c r="BH1637" s="1318"/>
      <c r="BI1637" s="1318"/>
      <c r="BJ1637" s="1318"/>
      <c r="BK1637" s="1318"/>
      <c r="BL1637" s="1318"/>
      <c r="BM1637" s="1318"/>
      <c r="BN1637" s="1318"/>
      <c r="BO1637" s="1318"/>
      <c r="BP1637" s="1318"/>
      <c r="BQ1637" s="1318"/>
      <c r="BR1637" s="1318"/>
      <c r="BS1637" s="1318"/>
      <c r="BT1637" s="1318"/>
      <c r="BU1637" s="1318"/>
      <c r="BV1637" s="1318"/>
      <c r="BW1637" s="1318"/>
      <c r="BX1637" s="1318"/>
      <c r="BY1637" s="1318"/>
      <c r="BZ1637" s="1318"/>
      <c r="CA1637" s="1318"/>
      <c r="CB1637" s="1318"/>
      <c r="CC1637" s="1318"/>
      <c r="CD1637" s="1318"/>
      <c r="CE1637" s="1318"/>
      <c r="CF1637" s="1318"/>
      <c r="CG1637" s="1318"/>
      <c r="CH1637" s="1378">
        <f t="shared" si="41"/>
        <v>5000</v>
      </c>
    </row>
    <row r="1638" spans="1:86" ht="47.25" customHeight="1">
      <c r="A1638" s="1701"/>
      <c r="B1638" s="1701"/>
      <c r="C1638" s="1649"/>
      <c r="D1638" s="3085"/>
      <c r="E1638" s="1649"/>
      <c r="F1638" s="1649"/>
      <c r="G1638" s="1558"/>
      <c r="H1638" s="2141"/>
      <c r="I1638" s="218"/>
      <c r="J1638" s="218"/>
      <c r="K1638" s="3205"/>
      <c r="L1638" s="1238"/>
      <c r="M1638" s="359"/>
      <c r="N1638" s="154"/>
      <c r="O1638" s="2163"/>
      <c r="P1638" s="1549"/>
      <c r="Q1638" s="167"/>
      <c r="R1638" s="2163"/>
      <c r="S1638" s="158"/>
      <c r="T1638" s="138"/>
      <c r="U1638" s="291"/>
      <c r="V1638" s="346"/>
      <c r="W1638" s="345"/>
      <c r="X1638" s="147"/>
      <c r="Y1638" s="346"/>
      <c r="Z1638" s="259" t="s">
        <v>2285</v>
      </c>
      <c r="AA1638" s="634">
        <v>222</v>
      </c>
      <c r="AB1638" s="447"/>
      <c r="AC1638" s="2200" t="s">
        <v>115</v>
      </c>
      <c r="AD1638" s="2398">
        <v>40000</v>
      </c>
      <c r="AE1638" s="1317"/>
      <c r="AF1638" s="1362"/>
      <c r="AG1638" s="1318"/>
      <c r="AH1638" s="1318"/>
      <c r="AI1638" s="1328">
        <f>+AD1638</f>
        <v>40000</v>
      </c>
      <c r="AJ1638" s="1318"/>
      <c r="AK1638" s="1318"/>
      <c r="AL1638" s="1318"/>
      <c r="AM1638" s="1318"/>
      <c r="AN1638" s="1318"/>
      <c r="AO1638" s="1318"/>
      <c r="AP1638" s="1318"/>
      <c r="AQ1638" s="1318"/>
      <c r="AR1638" s="1318"/>
      <c r="AS1638" s="1318"/>
      <c r="AT1638" s="1318"/>
      <c r="AU1638" s="1318"/>
      <c r="AV1638" s="1318"/>
      <c r="AW1638" s="1318"/>
      <c r="AX1638" s="1318"/>
      <c r="AY1638" s="1318"/>
      <c r="AZ1638" s="1318"/>
      <c r="BA1638" s="1318"/>
      <c r="BB1638" s="1318"/>
      <c r="BC1638" s="1318"/>
      <c r="BD1638" s="1318"/>
      <c r="BE1638" s="1318"/>
      <c r="BF1638" s="1318"/>
      <c r="BG1638" s="1318"/>
      <c r="BH1638" s="1318"/>
      <c r="BI1638" s="1318"/>
      <c r="BJ1638" s="1318"/>
      <c r="BK1638" s="1318"/>
      <c r="BL1638" s="1318"/>
      <c r="BM1638" s="1318"/>
      <c r="BN1638" s="1318"/>
      <c r="BO1638" s="1318"/>
      <c r="BP1638" s="1318"/>
      <c r="BQ1638" s="1318"/>
      <c r="BR1638" s="1318"/>
      <c r="BS1638" s="1318"/>
      <c r="BT1638" s="1318"/>
      <c r="BU1638" s="1318"/>
      <c r="BV1638" s="1318"/>
      <c r="BW1638" s="1318"/>
      <c r="BX1638" s="1318"/>
      <c r="BY1638" s="1318"/>
      <c r="BZ1638" s="1318"/>
      <c r="CA1638" s="1318"/>
      <c r="CB1638" s="1318"/>
      <c r="CC1638" s="1318"/>
      <c r="CD1638" s="1318"/>
      <c r="CE1638" s="1318"/>
      <c r="CF1638" s="1318"/>
      <c r="CG1638" s="1318"/>
      <c r="CH1638" s="1378">
        <f t="shared" si="41"/>
        <v>40000</v>
      </c>
    </row>
    <row r="1639" spans="1:86" ht="65.25" customHeight="1">
      <c r="A1639" s="1701"/>
      <c r="B1639" s="1701"/>
      <c r="C1639" s="1649"/>
      <c r="D1639" s="1649" t="s">
        <v>2286</v>
      </c>
      <c r="E1639" s="1649"/>
      <c r="F1639" s="1649"/>
      <c r="G1639" s="1558"/>
      <c r="H1639" s="3557" t="s">
        <v>2553</v>
      </c>
      <c r="I1639" s="218"/>
      <c r="J1639" s="218"/>
      <c r="K1639" s="3205"/>
      <c r="L1639" s="1238"/>
      <c r="M1639" s="359"/>
      <c r="N1639" s="154"/>
      <c r="O1639" s="2163"/>
      <c r="P1639" s="1549"/>
      <c r="Q1639" s="167"/>
      <c r="R1639" s="2163"/>
      <c r="S1639" s="158"/>
      <c r="T1639" s="138"/>
      <c r="U1639" s="291"/>
      <c r="V1639" s="346"/>
      <c r="W1639" s="345"/>
      <c r="X1639" s="147"/>
      <c r="Y1639" s="346"/>
      <c r="Z1639" s="259" t="s">
        <v>2287</v>
      </c>
      <c r="AA1639" s="634">
        <v>258</v>
      </c>
      <c r="AB1639" s="447"/>
      <c r="AC1639" s="2200" t="s">
        <v>1</v>
      </c>
      <c r="AD1639" s="2398">
        <v>50000</v>
      </c>
      <c r="AE1639" s="1317"/>
      <c r="AF1639" s="1362"/>
      <c r="AG1639" s="1318"/>
      <c r="AH1639" s="1318"/>
      <c r="AI1639" s="1318"/>
      <c r="AJ1639" s="1318"/>
      <c r="AK1639" s="1318"/>
      <c r="AL1639" s="1318"/>
      <c r="AM1639" s="1318"/>
      <c r="AN1639" s="1318"/>
      <c r="AO1639" s="1318"/>
      <c r="AP1639" s="1318"/>
      <c r="AQ1639" s="1328">
        <f>+AD1639</f>
        <v>50000</v>
      </c>
      <c r="AR1639" s="1318"/>
      <c r="AS1639" s="1318"/>
      <c r="AT1639" s="1318"/>
      <c r="AU1639" s="1318"/>
      <c r="AV1639" s="1318"/>
      <c r="AW1639" s="1318"/>
      <c r="AX1639" s="1318"/>
      <c r="AY1639" s="1318"/>
      <c r="AZ1639" s="1318"/>
      <c r="BA1639" s="1318"/>
      <c r="BB1639" s="1318"/>
      <c r="BC1639" s="1318"/>
      <c r="BD1639" s="1318"/>
      <c r="BE1639" s="1318"/>
      <c r="BF1639" s="1318"/>
      <c r="BG1639" s="1318"/>
      <c r="BH1639" s="1318"/>
      <c r="BI1639" s="1318"/>
      <c r="BJ1639" s="1318"/>
      <c r="BK1639" s="1318"/>
      <c r="BL1639" s="1318"/>
      <c r="BM1639" s="1318"/>
      <c r="BN1639" s="1318"/>
      <c r="BO1639" s="1318"/>
      <c r="BP1639" s="1318"/>
      <c r="BQ1639" s="1318"/>
      <c r="BR1639" s="1318"/>
      <c r="BS1639" s="1318"/>
      <c r="BT1639" s="1318"/>
      <c r="BU1639" s="1318"/>
      <c r="BV1639" s="1318"/>
      <c r="BW1639" s="1318"/>
      <c r="BX1639" s="1318"/>
      <c r="BY1639" s="1318"/>
      <c r="BZ1639" s="1318"/>
      <c r="CA1639" s="1318"/>
      <c r="CB1639" s="1318"/>
      <c r="CC1639" s="1318"/>
      <c r="CD1639" s="1318"/>
      <c r="CE1639" s="1318"/>
      <c r="CF1639" s="1318"/>
      <c r="CG1639" s="1318"/>
      <c r="CH1639" s="1378">
        <f t="shared" si="41"/>
        <v>50000</v>
      </c>
    </row>
    <row r="1640" spans="1:86" ht="65.25" customHeight="1">
      <c r="A1640" s="1701"/>
      <c r="B1640" s="1701"/>
      <c r="C1640" s="1649"/>
      <c r="D1640" s="3085"/>
      <c r="E1640" s="1649"/>
      <c r="F1640" s="1649"/>
      <c r="G1640" s="1558"/>
      <c r="H1640" s="3557"/>
      <c r="I1640" s="218"/>
      <c r="J1640" s="218"/>
      <c r="K1640" s="3205"/>
      <c r="L1640" s="1238"/>
      <c r="M1640" s="359"/>
      <c r="N1640" s="154"/>
      <c r="O1640" s="2163"/>
      <c r="P1640" s="1549"/>
      <c r="Q1640" s="167"/>
      <c r="R1640" s="2163"/>
      <c r="S1640" s="158"/>
      <c r="T1640" s="138"/>
      <c r="U1640" s="291"/>
      <c r="V1640" s="346"/>
      <c r="W1640" s="345"/>
      <c r="X1640" s="147"/>
      <c r="Y1640" s="346"/>
      <c r="Z1640" s="2893" t="s">
        <v>2625</v>
      </c>
      <c r="AA1640" s="2887">
        <v>287</v>
      </c>
      <c r="AB1640" s="2888">
        <v>2876</v>
      </c>
      <c r="AC1640" s="2889" t="s">
        <v>2288</v>
      </c>
      <c r="AD1640" s="2927"/>
      <c r="AE1640" s="1317"/>
      <c r="AF1640" s="1362"/>
      <c r="AG1640" s="1318"/>
      <c r="AH1640" s="1318"/>
      <c r="AI1640" s="1318"/>
      <c r="AJ1640" s="1318"/>
      <c r="AK1640" s="1318"/>
      <c r="AL1640" s="1318"/>
      <c r="AM1640" s="1318"/>
      <c r="AN1640" s="1318"/>
      <c r="AO1640" s="1318"/>
      <c r="AP1640" s="1318"/>
      <c r="AQ1640" s="1318"/>
      <c r="AR1640" s="1318"/>
      <c r="AS1640" s="1318"/>
      <c r="AT1640" s="1318"/>
      <c r="AU1640" s="1318"/>
      <c r="AV1640" s="1318"/>
      <c r="AW1640" s="1318"/>
      <c r="AX1640" s="1318"/>
      <c r="AY1640" s="1318"/>
      <c r="AZ1640" s="1328">
        <f>+AD1640</f>
        <v>0</v>
      </c>
      <c r="BA1640" s="1318"/>
      <c r="BB1640" s="1318"/>
      <c r="BC1640" s="1318"/>
      <c r="BD1640" s="1318"/>
      <c r="BE1640" s="1318"/>
      <c r="BF1640" s="1318"/>
      <c r="BG1640" s="1318"/>
      <c r="BH1640" s="1318"/>
      <c r="BI1640" s="1318"/>
      <c r="BJ1640" s="1318"/>
      <c r="BK1640" s="1318"/>
      <c r="BL1640" s="1318"/>
      <c r="BM1640" s="1318"/>
      <c r="BN1640" s="1318"/>
      <c r="BO1640" s="1318"/>
      <c r="BP1640" s="1318"/>
      <c r="BQ1640" s="1318"/>
      <c r="BR1640" s="1318"/>
      <c r="BS1640" s="1318"/>
      <c r="BT1640" s="1318"/>
      <c r="BU1640" s="1318"/>
      <c r="BV1640" s="1318"/>
      <c r="BW1640" s="1318"/>
      <c r="BX1640" s="1318"/>
      <c r="BY1640" s="1318"/>
      <c r="BZ1640" s="1318"/>
      <c r="CA1640" s="1318"/>
      <c r="CB1640" s="1318"/>
      <c r="CC1640" s="1318"/>
      <c r="CD1640" s="1318"/>
      <c r="CE1640" s="1318"/>
      <c r="CF1640" s="1318"/>
      <c r="CG1640" s="1318"/>
      <c r="CH1640" s="1378">
        <f t="shared" si="41"/>
        <v>0</v>
      </c>
    </row>
    <row r="1641" spans="1:86" ht="65.25" customHeight="1">
      <c r="A1641" s="1701"/>
      <c r="B1641" s="1701"/>
      <c r="C1641" s="1649"/>
      <c r="D1641" s="3085"/>
      <c r="E1641" s="1649"/>
      <c r="F1641" s="1649"/>
      <c r="G1641" s="1558"/>
      <c r="H1641" s="3557"/>
      <c r="I1641" s="218"/>
      <c r="J1641" s="218"/>
      <c r="K1641" s="3205"/>
      <c r="L1641" s="1238"/>
      <c r="M1641" s="359"/>
      <c r="N1641" s="154"/>
      <c r="O1641" s="2163"/>
      <c r="P1641" s="1549"/>
      <c r="Q1641" s="167"/>
      <c r="R1641" s="2163"/>
      <c r="S1641" s="158"/>
      <c r="T1641" s="138"/>
      <c r="U1641" s="291"/>
      <c r="V1641" s="346"/>
      <c r="W1641" s="345"/>
      <c r="X1641" s="147"/>
      <c r="Y1641" s="346"/>
      <c r="Z1641" s="259" t="s">
        <v>2289</v>
      </c>
      <c r="AA1641" s="634">
        <v>355</v>
      </c>
      <c r="AB1641" s="447"/>
      <c r="AC1641" s="2200" t="s">
        <v>386</v>
      </c>
      <c r="AD1641" s="1825">
        <f>500*30</f>
        <v>15000</v>
      </c>
      <c r="AE1641" s="1317"/>
      <c r="AF1641" s="1362"/>
      <c r="AG1641" s="1318"/>
      <c r="AH1641" s="1318"/>
      <c r="AI1641" s="1318"/>
      <c r="AJ1641" s="1318"/>
      <c r="AK1641" s="1318"/>
      <c r="AL1641" s="1318"/>
      <c r="AM1641" s="1318"/>
      <c r="AN1641" s="1318"/>
      <c r="AO1641" s="1318"/>
      <c r="AP1641" s="1318"/>
      <c r="AQ1641" s="1318"/>
      <c r="AR1641" s="1318"/>
      <c r="AS1641" s="1318"/>
      <c r="AT1641" s="1318"/>
      <c r="AU1641" s="1318"/>
      <c r="AV1641" s="1318"/>
      <c r="AW1641" s="1318"/>
      <c r="AX1641" s="1318"/>
      <c r="AY1641" s="1318"/>
      <c r="AZ1641" s="1318"/>
      <c r="BA1641" s="1318"/>
      <c r="BB1641" s="1318"/>
      <c r="BC1641" s="1318"/>
      <c r="BD1641" s="1318"/>
      <c r="BE1641" s="1318"/>
      <c r="BF1641" s="1318"/>
      <c r="BG1641" s="1318"/>
      <c r="BH1641" s="1318"/>
      <c r="BI1641" s="1318"/>
      <c r="BJ1641" s="1318"/>
      <c r="BK1641" s="1329">
        <f>+AD1641</f>
        <v>15000</v>
      </c>
      <c r="BL1641" s="1318"/>
      <c r="BM1641" s="1318"/>
      <c r="BN1641" s="1318"/>
      <c r="BO1641" s="1318"/>
      <c r="BP1641" s="1318"/>
      <c r="BQ1641" s="1318"/>
      <c r="BR1641" s="1318"/>
      <c r="BS1641" s="1318"/>
      <c r="BT1641" s="1318"/>
      <c r="BU1641" s="1318"/>
      <c r="BV1641" s="1318"/>
      <c r="BW1641" s="1318"/>
      <c r="BX1641" s="1318"/>
      <c r="BY1641" s="1318"/>
      <c r="BZ1641" s="1318"/>
      <c r="CA1641" s="1318"/>
      <c r="CB1641" s="1318"/>
      <c r="CC1641" s="1318"/>
      <c r="CD1641" s="1318"/>
      <c r="CE1641" s="1318"/>
      <c r="CF1641" s="1318"/>
      <c r="CG1641" s="1318"/>
      <c r="CH1641" s="1378">
        <f t="shared" si="41"/>
        <v>15000</v>
      </c>
    </row>
    <row r="1642" spans="1:86" ht="65.25" customHeight="1">
      <c r="A1642" s="1701"/>
      <c r="B1642" s="1701"/>
      <c r="C1642" s="1649"/>
      <c r="D1642" s="3085"/>
      <c r="E1642" s="1649"/>
      <c r="F1642" s="1649"/>
      <c r="G1642" s="1558"/>
      <c r="H1642" s="2141"/>
      <c r="I1642" s="218"/>
      <c r="J1642" s="218"/>
      <c r="K1642" s="3205"/>
      <c r="L1642" s="1238"/>
      <c r="M1642" s="359"/>
      <c r="N1642" s="154"/>
      <c r="O1642" s="2163"/>
      <c r="P1642" s="1549"/>
      <c r="Q1642" s="167"/>
      <c r="R1642" s="2163"/>
      <c r="S1642" s="158"/>
      <c r="T1642" s="138"/>
      <c r="U1642" s="291"/>
      <c r="V1642" s="346"/>
      <c r="W1642" s="345"/>
      <c r="X1642" s="147"/>
      <c r="Y1642" s="346"/>
      <c r="Z1642" s="2160" t="s">
        <v>2290</v>
      </c>
      <c r="AA1642" s="1188">
        <v>332</v>
      </c>
      <c r="AB1642" s="1189"/>
      <c r="AC1642" s="735" t="s">
        <v>2291</v>
      </c>
      <c r="AD1642" s="1850">
        <f>500*75</f>
        <v>37500</v>
      </c>
      <c r="AE1642" s="1317"/>
      <c r="AF1642" s="1362"/>
      <c r="AG1642" s="1318"/>
      <c r="AH1642" s="1318"/>
      <c r="AI1642" s="1318"/>
      <c r="AJ1642" s="1318"/>
      <c r="AK1642" s="1318"/>
      <c r="AL1642" s="1318"/>
      <c r="AM1642" s="1318"/>
      <c r="AN1642" s="1318"/>
      <c r="AO1642" s="1318"/>
      <c r="AP1642" s="1318"/>
      <c r="AQ1642" s="1318"/>
      <c r="AR1642" s="1318"/>
      <c r="AS1642" s="1318"/>
      <c r="AT1642" s="1318"/>
      <c r="AU1642" s="1318"/>
      <c r="AV1642" s="1318"/>
      <c r="AW1642" s="1318"/>
      <c r="AX1642" s="1318"/>
      <c r="AY1642" s="1318"/>
      <c r="AZ1642" s="1318"/>
      <c r="BA1642" s="1318"/>
      <c r="BB1642" s="1318"/>
      <c r="BC1642" s="1318"/>
      <c r="BD1642" s="1318"/>
      <c r="BE1642" s="1318"/>
      <c r="BF1642" s="1318"/>
      <c r="BG1642" s="1328">
        <f>+AD1642</f>
        <v>37500</v>
      </c>
      <c r="BH1642" s="1318"/>
      <c r="BI1642" s="1318"/>
      <c r="BJ1642" s="1318"/>
      <c r="BK1642" s="1318"/>
      <c r="BL1642" s="1318"/>
      <c r="BM1642" s="1318"/>
      <c r="BN1642" s="1318"/>
      <c r="BO1642" s="1318"/>
      <c r="BP1642" s="1318"/>
      <c r="BQ1642" s="1318"/>
      <c r="BR1642" s="1318"/>
      <c r="BS1642" s="1318"/>
      <c r="BT1642" s="1318"/>
      <c r="BU1642" s="1318"/>
      <c r="BV1642" s="1318"/>
      <c r="BW1642" s="1318"/>
      <c r="BX1642" s="1318"/>
      <c r="BY1642" s="1318"/>
      <c r="BZ1642" s="1318"/>
      <c r="CA1642" s="1318"/>
      <c r="CB1642" s="1318"/>
      <c r="CC1642" s="1318"/>
      <c r="CD1642" s="1318"/>
      <c r="CE1642" s="1318"/>
      <c r="CF1642" s="1318"/>
      <c r="CG1642" s="1318"/>
      <c r="CH1642" s="1378">
        <f t="shared" si="41"/>
        <v>37500</v>
      </c>
    </row>
    <row r="1643" spans="1:86" ht="72" customHeight="1">
      <c r="A1643" s="1701"/>
      <c r="B1643" s="1701"/>
      <c r="C1643" s="1649"/>
      <c r="D1643" s="1649"/>
      <c r="E1643" s="1649"/>
      <c r="F1643" s="1649"/>
      <c r="G1643" s="1558"/>
      <c r="H1643" s="2141"/>
      <c r="I1643" s="218"/>
      <c r="J1643" s="218"/>
      <c r="K1643" s="3205"/>
      <c r="L1643" s="1238"/>
      <c r="M1643" s="359"/>
      <c r="N1643" s="154"/>
      <c r="O1643" s="2163"/>
      <c r="P1643" s="1549"/>
      <c r="Q1643" s="167"/>
      <c r="R1643" s="2163"/>
      <c r="S1643" s="158"/>
      <c r="T1643" s="138"/>
      <c r="U1643" s="291"/>
      <c r="V1643" s="346"/>
      <c r="W1643" s="345"/>
      <c r="X1643" s="147"/>
      <c r="Y1643" s="346"/>
      <c r="Z1643" s="259" t="s">
        <v>2292</v>
      </c>
      <c r="AA1643" s="1188">
        <v>332</v>
      </c>
      <c r="AB1643" s="1189"/>
      <c r="AC1643" s="735" t="s">
        <v>2291</v>
      </c>
      <c r="AD1643" s="1825">
        <f>400*150</f>
        <v>60000</v>
      </c>
      <c r="AE1643" s="1317"/>
      <c r="AF1643" s="1362"/>
      <c r="AG1643" s="1318"/>
      <c r="AH1643" s="1318"/>
      <c r="AI1643" s="1318"/>
      <c r="AJ1643" s="1318"/>
      <c r="AK1643" s="1318"/>
      <c r="AL1643" s="1318"/>
      <c r="AM1643" s="1318"/>
      <c r="AN1643" s="1318"/>
      <c r="AO1643" s="1318"/>
      <c r="AP1643" s="1318"/>
      <c r="AQ1643" s="1318"/>
      <c r="AR1643" s="1318"/>
      <c r="AS1643" s="1318"/>
      <c r="AT1643" s="1318"/>
      <c r="AU1643" s="1318"/>
      <c r="AV1643" s="1318"/>
      <c r="AW1643" s="1318"/>
      <c r="AX1643" s="1318"/>
      <c r="AY1643" s="1318"/>
      <c r="AZ1643" s="1318"/>
      <c r="BA1643" s="1318"/>
      <c r="BB1643" s="1318"/>
      <c r="BC1643" s="1318"/>
      <c r="BD1643" s="1318"/>
      <c r="BE1643" s="1318"/>
      <c r="BF1643" s="1318"/>
      <c r="BG1643" s="1328">
        <f>+AD1643</f>
        <v>60000</v>
      </c>
      <c r="BH1643" s="1318"/>
      <c r="BI1643" s="1318"/>
      <c r="BJ1643" s="1318"/>
      <c r="BK1643" s="1318"/>
      <c r="BL1643" s="1318"/>
      <c r="BM1643" s="1318"/>
      <c r="BN1643" s="1318"/>
      <c r="BO1643" s="1318"/>
      <c r="BP1643" s="1318"/>
      <c r="BQ1643" s="1318"/>
      <c r="BR1643" s="1318"/>
      <c r="BS1643" s="1318"/>
      <c r="BT1643" s="1318"/>
      <c r="BU1643" s="1318"/>
      <c r="BV1643" s="1318"/>
      <c r="BW1643" s="1318"/>
      <c r="BX1643" s="1318"/>
      <c r="BY1643" s="1318"/>
      <c r="BZ1643" s="1318"/>
      <c r="CA1643" s="1318"/>
      <c r="CB1643" s="1318"/>
      <c r="CC1643" s="1318"/>
      <c r="CD1643" s="1318"/>
      <c r="CE1643" s="1318"/>
      <c r="CF1643" s="1318"/>
      <c r="CG1643" s="1318"/>
      <c r="CH1643" s="1378">
        <f t="shared" si="41"/>
        <v>60000</v>
      </c>
    </row>
    <row r="1644" spans="1:86" ht="84" customHeight="1">
      <c r="A1644" s="1701"/>
      <c r="B1644" s="1701"/>
      <c r="C1644" s="1649"/>
      <c r="D1644" s="1649"/>
      <c r="E1644" s="1649"/>
      <c r="F1644" s="1649"/>
      <c r="G1644" s="1558"/>
      <c r="H1644" s="2141"/>
      <c r="I1644" s="218"/>
      <c r="J1644" s="218"/>
      <c r="K1644" s="2184"/>
      <c r="L1644" s="1238"/>
      <c r="M1644" s="359"/>
      <c r="N1644" s="154"/>
      <c r="O1644" s="2163"/>
      <c r="P1644" s="1549"/>
      <c r="Q1644" s="167"/>
      <c r="R1644" s="2163"/>
      <c r="S1644" s="158"/>
      <c r="T1644" s="138"/>
      <c r="U1644" s="291"/>
      <c r="V1644" s="346"/>
      <c r="W1644" s="345"/>
      <c r="X1644" s="147"/>
      <c r="Y1644" s="346"/>
      <c r="Z1644" s="259" t="s">
        <v>2293</v>
      </c>
      <c r="AA1644" s="734">
        <v>222</v>
      </c>
      <c r="AB1644" s="453"/>
      <c r="AC1644" s="2200" t="s">
        <v>115</v>
      </c>
      <c r="AD1644" s="1825">
        <f>500*100</f>
        <v>50000</v>
      </c>
      <c r="AE1644" s="1317"/>
      <c r="AF1644" s="1362"/>
      <c r="AG1644" s="1318"/>
      <c r="AH1644" s="1318"/>
      <c r="AI1644" s="1328">
        <f>+AD1644</f>
        <v>50000</v>
      </c>
      <c r="AJ1644" s="1318"/>
      <c r="AK1644" s="1318"/>
      <c r="AL1644" s="1318"/>
      <c r="AM1644" s="1318"/>
      <c r="AN1644" s="1318"/>
      <c r="AO1644" s="1318"/>
      <c r="AP1644" s="1318"/>
      <c r="AQ1644" s="1318"/>
      <c r="AR1644" s="1318"/>
      <c r="AS1644" s="1318"/>
      <c r="AT1644" s="1318"/>
      <c r="AU1644" s="1318"/>
      <c r="AV1644" s="1318"/>
      <c r="AW1644" s="1318"/>
      <c r="AX1644" s="1318"/>
      <c r="AY1644" s="1318"/>
      <c r="AZ1644" s="1318"/>
      <c r="BA1644" s="1318"/>
      <c r="BB1644" s="1318"/>
      <c r="BC1644" s="1318"/>
      <c r="BD1644" s="1318"/>
      <c r="BE1644" s="1318"/>
      <c r="BF1644" s="1318"/>
      <c r="BG1644" s="1318"/>
      <c r="BH1644" s="1318"/>
      <c r="BI1644" s="1318"/>
      <c r="BJ1644" s="1318"/>
      <c r="BK1644" s="1318"/>
      <c r="BL1644" s="1318"/>
      <c r="BM1644" s="1318"/>
      <c r="BN1644" s="1318"/>
      <c r="BO1644" s="1318"/>
      <c r="BP1644" s="1318"/>
      <c r="BQ1644" s="1318"/>
      <c r="BR1644" s="1318"/>
      <c r="BS1644" s="1318"/>
      <c r="BT1644" s="1318"/>
      <c r="BU1644" s="1318"/>
      <c r="BV1644" s="1318"/>
      <c r="BW1644" s="1318"/>
      <c r="BX1644" s="1318"/>
      <c r="BY1644" s="1318"/>
      <c r="BZ1644" s="1318"/>
      <c r="CA1644" s="1318"/>
      <c r="CB1644" s="1318"/>
      <c r="CC1644" s="1318"/>
      <c r="CD1644" s="1318"/>
      <c r="CE1644" s="1318"/>
      <c r="CF1644" s="1318"/>
      <c r="CG1644" s="1318"/>
      <c r="CH1644" s="1378">
        <f t="shared" si="41"/>
        <v>50000</v>
      </c>
    </row>
    <row r="1645" spans="1:86" ht="36" customHeight="1">
      <c r="A1645" s="1701"/>
      <c r="B1645" s="1701"/>
      <c r="C1645" s="1649"/>
      <c r="D1645" s="1649"/>
      <c r="E1645" s="1649"/>
      <c r="F1645" s="1649"/>
      <c r="G1645" s="1558"/>
      <c r="H1645" s="2141"/>
      <c r="I1645" s="218"/>
      <c r="J1645" s="218"/>
      <c r="K1645" s="2184"/>
      <c r="L1645" s="1238"/>
      <c r="M1645" s="359"/>
      <c r="N1645" s="154"/>
      <c r="O1645" s="2163"/>
      <c r="P1645" s="1549"/>
      <c r="Q1645" s="167"/>
      <c r="R1645" s="2163"/>
      <c r="S1645" s="158"/>
      <c r="T1645" s="138"/>
      <c r="U1645" s="291"/>
      <c r="V1645" s="346"/>
      <c r="W1645" s="345"/>
      <c r="X1645" s="147"/>
      <c r="Y1645" s="346"/>
      <c r="Z1645" s="2068" t="s">
        <v>2294</v>
      </c>
      <c r="AA1645" s="726"/>
      <c r="AB1645" s="453"/>
      <c r="AC1645" s="2070"/>
      <c r="AD1645" s="1787"/>
      <c r="AE1645" s="1317"/>
      <c r="AF1645" s="1362"/>
      <c r="AG1645" s="1318"/>
      <c r="AH1645" s="1318"/>
      <c r="AI1645" s="1318"/>
      <c r="AJ1645" s="1318"/>
      <c r="AK1645" s="1318"/>
      <c r="AL1645" s="1318"/>
      <c r="AM1645" s="1318"/>
      <c r="AN1645" s="1318"/>
      <c r="AO1645" s="1318"/>
      <c r="AP1645" s="1318"/>
      <c r="AQ1645" s="1318"/>
      <c r="AR1645" s="1318"/>
      <c r="AS1645" s="1318"/>
      <c r="AT1645" s="1318"/>
      <c r="AU1645" s="1318"/>
      <c r="AV1645" s="1318"/>
      <c r="AW1645" s="1318"/>
      <c r="AX1645" s="1318"/>
      <c r="AY1645" s="1318"/>
      <c r="AZ1645" s="1318"/>
      <c r="BA1645" s="1318"/>
      <c r="BB1645" s="1318"/>
      <c r="BC1645" s="1318"/>
      <c r="BD1645" s="1318"/>
      <c r="BE1645" s="1318"/>
      <c r="BF1645" s="1318"/>
      <c r="BG1645" s="1318"/>
      <c r="BH1645" s="1318"/>
      <c r="BI1645" s="1318"/>
      <c r="BJ1645" s="1318"/>
      <c r="BK1645" s="1318"/>
      <c r="BL1645" s="1318"/>
      <c r="BM1645" s="1318"/>
      <c r="BN1645" s="1318"/>
      <c r="BO1645" s="1318"/>
      <c r="BP1645" s="1318"/>
      <c r="BQ1645" s="1318"/>
      <c r="BR1645" s="1318"/>
      <c r="BS1645" s="1318"/>
      <c r="BT1645" s="1318"/>
      <c r="BU1645" s="1318"/>
      <c r="BV1645" s="1318"/>
      <c r="BW1645" s="1318"/>
      <c r="BX1645" s="1318"/>
      <c r="BY1645" s="1318"/>
      <c r="BZ1645" s="1318"/>
      <c r="CA1645" s="1318"/>
      <c r="CB1645" s="1318"/>
      <c r="CC1645" s="1318"/>
      <c r="CD1645" s="1318"/>
      <c r="CE1645" s="1318"/>
      <c r="CF1645" s="1318"/>
      <c r="CG1645" s="1318"/>
      <c r="CH1645" s="1378">
        <f t="shared" si="41"/>
        <v>0</v>
      </c>
    </row>
    <row r="1646" spans="1:86" ht="149.25" customHeight="1">
      <c r="A1646" s="1701"/>
      <c r="B1646" s="1701"/>
      <c r="C1646" s="1649"/>
      <c r="D1646" s="1649"/>
      <c r="E1646" s="1649"/>
      <c r="F1646" s="1649"/>
      <c r="G1646" s="1558"/>
      <c r="H1646" s="2141"/>
      <c r="I1646" s="218"/>
      <c r="J1646" s="218"/>
      <c r="K1646" s="2184"/>
      <c r="L1646" s="1238"/>
      <c r="M1646" s="359"/>
      <c r="N1646" s="154"/>
      <c r="O1646" s="2163"/>
      <c r="P1646" s="1549"/>
      <c r="Q1646" s="167"/>
      <c r="R1646" s="2163"/>
      <c r="S1646" s="158"/>
      <c r="T1646" s="138"/>
      <c r="U1646" s="291"/>
      <c r="V1646" s="346"/>
      <c r="W1646" s="345"/>
      <c r="X1646" s="147"/>
      <c r="Y1646" s="346"/>
      <c r="Z1646" s="2928" t="s">
        <v>2623</v>
      </c>
      <c r="AA1646" s="2929">
        <v>231</v>
      </c>
      <c r="AB1646" s="2930"/>
      <c r="AC1646" s="2564" t="s">
        <v>5</v>
      </c>
      <c r="AD1646" s="2927">
        <f>1125*48*3+20000</f>
        <v>182000</v>
      </c>
      <c r="AE1646" s="1317"/>
      <c r="AF1646" s="1362"/>
      <c r="AG1646" s="1318"/>
      <c r="AH1646" s="1318"/>
      <c r="AI1646" s="1318"/>
      <c r="AJ1646" s="1328">
        <f>+AD1646</f>
        <v>182000</v>
      </c>
      <c r="AK1646" s="1318"/>
      <c r="AL1646" s="1318"/>
      <c r="AM1646" s="1318"/>
      <c r="AN1646" s="1318"/>
      <c r="AO1646" s="1318"/>
      <c r="AP1646" s="1318"/>
      <c r="AQ1646" s="1318"/>
      <c r="AR1646" s="1318"/>
      <c r="AS1646" s="1318"/>
      <c r="AT1646" s="1318"/>
      <c r="AU1646" s="1318"/>
      <c r="AV1646" s="1318"/>
      <c r="AW1646" s="1318"/>
      <c r="AX1646" s="1318"/>
      <c r="AY1646" s="1318"/>
      <c r="AZ1646" s="1318"/>
      <c r="BA1646" s="1318"/>
      <c r="BB1646" s="1318"/>
      <c r="BC1646" s="1318"/>
      <c r="BD1646" s="1318"/>
      <c r="BE1646" s="1318"/>
      <c r="BF1646" s="1318"/>
      <c r="BG1646" s="1318"/>
      <c r="BH1646" s="1318"/>
      <c r="BI1646" s="1318"/>
      <c r="BJ1646" s="1318"/>
      <c r="BK1646" s="1318"/>
      <c r="BL1646" s="1318"/>
      <c r="BM1646" s="1318"/>
      <c r="BN1646" s="1318"/>
      <c r="BO1646" s="1318"/>
      <c r="BP1646" s="1318"/>
      <c r="BQ1646" s="1318"/>
      <c r="BR1646" s="1318"/>
      <c r="BS1646" s="1318"/>
      <c r="BT1646" s="1318"/>
      <c r="BU1646" s="1318"/>
      <c r="BV1646" s="1318"/>
      <c r="BW1646" s="1318"/>
      <c r="BX1646" s="1318"/>
      <c r="BY1646" s="1318"/>
      <c r="BZ1646" s="1318"/>
      <c r="CA1646" s="1318"/>
      <c r="CB1646" s="1318"/>
      <c r="CC1646" s="1318"/>
      <c r="CD1646" s="1318"/>
      <c r="CE1646" s="1318"/>
      <c r="CF1646" s="1318"/>
      <c r="CG1646" s="1318"/>
      <c r="CH1646" s="1378">
        <f t="shared" si="41"/>
        <v>182000</v>
      </c>
    </row>
    <row r="1647" spans="1:86" ht="111.75" customHeight="1">
      <c r="A1647" s="1701"/>
      <c r="B1647" s="1701"/>
      <c r="C1647" s="1649"/>
      <c r="D1647" s="1649"/>
      <c r="E1647" s="1649"/>
      <c r="F1647" s="1649"/>
      <c r="G1647" s="1558"/>
      <c r="H1647" s="2141"/>
      <c r="I1647" s="218"/>
      <c r="J1647" s="218"/>
      <c r="K1647" s="2184"/>
      <c r="L1647" s="1238"/>
      <c r="M1647" s="359"/>
      <c r="N1647" s="154"/>
      <c r="O1647" s="2163"/>
      <c r="P1647" s="1549"/>
      <c r="Q1647" s="167"/>
      <c r="R1647" s="2163"/>
      <c r="S1647" s="158"/>
      <c r="T1647" s="138"/>
      <c r="U1647" s="291"/>
      <c r="V1647" s="346"/>
      <c r="W1647" s="345"/>
      <c r="X1647" s="147"/>
      <c r="Y1647" s="346"/>
      <c r="Z1647" s="2928" t="s">
        <v>2624</v>
      </c>
      <c r="AA1647" s="2914">
        <v>241</v>
      </c>
      <c r="AB1647" s="2915"/>
      <c r="AC1647" s="2916" t="s">
        <v>7</v>
      </c>
      <c r="AD1647" s="2931">
        <f>60000*3</f>
        <v>180000</v>
      </c>
      <c r="AE1647" s="1317"/>
      <c r="AF1647" s="1362"/>
      <c r="AG1647" s="1318"/>
      <c r="AH1647" s="1318"/>
      <c r="AI1647" s="1318"/>
      <c r="AJ1647" s="1318"/>
      <c r="AK1647" s="1318"/>
      <c r="AL1647" s="1328">
        <f>+AD1647</f>
        <v>180000</v>
      </c>
      <c r="AM1647" s="1318"/>
      <c r="AN1647" s="1318"/>
      <c r="AO1647" s="1318"/>
      <c r="AP1647" s="1318"/>
      <c r="AQ1647" s="1318"/>
      <c r="AR1647" s="1318"/>
      <c r="AS1647" s="1318"/>
      <c r="AT1647" s="1318"/>
      <c r="AU1647" s="1318"/>
      <c r="AV1647" s="1318"/>
      <c r="AW1647" s="1318"/>
      <c r="AX1647" s="1318"/>
      <c r="AY1647" s="1318"/>
      <c r="AZ1647" s="1318"/>
      <c r="BA1647" s="1318"/>
      <c r="BB1647" s="1318"/>
      <c r="BC1647" s="1318"/>
      <c r="BD1647" s="1318"/>
      <c r="BE1647" s="1318"/>
      <c r="BF1647" s="1318"/>
      <c r="BG1647" s="1318"/>
      <c r="BH1647" s="1318"/>
      <c r="BI1647" s="1318"/>
      <c r="BJ1647" s="1318"/>
      <c r="BK1647" s="1318"/>
      <c r="BL1647" s="1318"/>
      <c r="BM1647" s="1318"/>
      <c r="BN1647" s="1318"/>
      <c r="BO1647" s="1318"/>
      <c r="BP1647" s="1318"/>
      <c r="BQ1647" s="1318"/>
      <c r="BR1647" s="1318"/>
      <c r="BS1647" s="1318"/>
      <c r="BT1647" s="1318"/>
      <c r="BU1647" s="1318"/>
      <c r="BV1647" s="1318"/>
      <c r="BW1647" s="1318"/>
      <c r="BX1647" s="1318"/>
      <c r="BY1647" s="1318"/>
      <c r="BZ1647" s="1318"/>
      <c r="CA1647" s="1318"/>
      <c r="CB1647" s="1318"/>
      <c r="CC1647" s="1318"/>
      <c r="CD1647" s="1318"/>
      <c r="CE1647" s="1318"/>
      <c r="CF1647" s="1318"/>
      <c r="CG1647" s="1318"/>
      <c r="CH1647" s="1378">
        <f t="shared" si="41"/>
        <v>180000</v>
      </c>
    </row>
    <row r="1648" spans="1:86" ht="51.75" customHeight="1">
      <c r="A1648" s="1701"/>
      <c r="B1648" s="1701"/>
      <c r="C1648" s="1649"/>
      <c r="D1648" s="1649"/>
      <c r="E1648" s="1649"/>
      <c r="F1648" s="1649"/>
      <c r="G1648" s="1558"/>
      <c r="H1648" s="2141"/>
      <c r="I1648" s="218"/>
      <c r="J1648" s="218"/>
      <c r="K1648" s="2266"/>
      <c r="L1648" s="358"/>
      <c r="M1648" s="359"/>
      <c r="N1648" s="154"/>
      <c r="O1648" s="2163"/>
      <c r="P1648" s="1549"/>
      <c r="Q1648" s="167"/>
      <c r="R1648" s="2163"/>
      <c r="S1648" s="158"/>
      <c r="T1648" s="138"/>
      <c r="U1648" s="147"/>
      <c r="V1648" s="346"/>
      <c r="W1648" s="345"/>
      <c r="X1648" s="147"/>
      <c r="Y1648" s="346"/>
      <c r="Z1648" s="2606"/>
      <c r="AA1648" s="1761"/>
      <c r="AB1648" s="1762"/>
      <c r="AC1648" s="735"/>
      <c r="AD1648" s="2398"/>
      <c r="AE1648" s="1317"/>
      <c r="AF1648" s="1362"/>
      <c r="AG1648" s="1318"/>
      <c r="AH1648" s="1318"/>
      <c r="AI1648" s="1318"/>
      <c r="AJ1648" s="1318"/>
      <c r="AK1648" s="1318"/>
      <c r="AL1648" s="1318"/>
      <c r="AM1648" s="1318"/>
      <c r="AN1648" s="1318"/>
      <c r="AO1648" s="1318"/>
      <c r="AP1648" s="1318"/>
      <c r="AQ1648" s="1318"/>
      <c r="AR1648" s="1318"/>
      <c r="AS1648" s="1318"/>
      <c r="AT1648" s="1318"/>
      <c r="AU1648" s="1318"/>
      <c r="AV1648" s="1318"/>
      <c r="AW1648" s="1318"/>
      <c r="AX1648" s="1318"/>
      <c r="AY1648" s="1318"/>
      <c r="AZ1648" s="1318"/>
      <c r="BA1648" s="1318"/>
      <c r="BB1648" s="1318"/>
      <c r="BC1648" s="1318"/>
      <c r="BD1648" s="1318"/>
      <c r="BE1648" s="1318"/>
      <c r="BF1648" s="1318"/>
      <c r="BG1648" s="1318"/>
      <c r="BH1648" s="1318"/>
      <c r="BI1648" s="1318"/>
      <c r="BJ1648" s="1318"/>
      <c r="BK1648" s="1318"/>
      <c r="BL1648" s="1318"/>
      <c r="BM1648" s="1318"/>
      <c r="BN1648" s="1318"/>
      <c r="BO1648" s="1318"/>
      <c r="BP1648" s="1318"/>
      <c r="BQ1648" s="1318"/>
      <c r="BR1648" s="1318"/>
      <c r="BS1648" s="1318"/>
      <c r="BT1648" s="1318"/>
      <c r="BU1648" s="1318"/>
      <c r="BV1648" s="1318"/>
      <c r="BW1648" s="1318"/>
      <c r="BX1648" s="1318"/>
      <c r="BY1648" s="1318"/>
      <c r="BZ1648" s="1318"/>
      <c r="CA1648" s="1318"/>
      <c r="CB1648" s="1318"/>
      <c r="CC1648" s="1318"/>
      <c r="CD1648" s="1318"/>
      <c r="CE1648" s="1318"/>
      <c r="CF1648" s="1318"/>
      <c r="CG1648" s="1318"/>
      <c r="CH1648" s="1378">
        <f t="shared" si="41"/>
        <v>0</v>
      </c>
    </row>
    <row r="1649" spans="1:87" ht="39" customHeight="1">
      <c r="A1649" s="1716"/>
      <c r="B1649" s="1716"/>
      <c r="C1649" s="274"/>
      <c r="D1649" s="274"/>
      <c r="E1649" s="274"/>
      <c r="F1649" s="274"/>
      <c r="G1649" s="868"/>
      <c r="H1649" s="2140"/>
      <c r="I1649" s="222"/>
      <c r="J1649" s="222"/>
      <c r="K1649" s="1652"/>
      <c r="L1649" s="324"/>
      <c r="M1649" s="1239"/>
      <c r="N1649" s="161"/>
      <c r="O1649" s="1542"/>
      <c r="P1649" s="165"/>
      <c r="Q1649" s="181"/>
      <c r="R1649" s="1542"/>
      <c r="S1649" s="164"/>
      <c r="T1649" s="142"/>
      <c r="U1649" s="174"/>
      <c r="V1649" s="348"/>
      <c r="W1649" s="347"/>
      <c r="X1649" s="174"/>
      <c r="Y1649" s="348"/>
      <c r="Z1649" s="2607"/>
      <c r="AA1649" s="1763"/>
      <c r="AB1649" s="1764"/>
      <c r="AC1649" s="737"/>
      <c r="AD1649" s="2608"/>
      <c r="AE1649" s="1317"/>
      <c r="AF1649" s="1362"/>
      <c r="AG1649" s="1318"/>
      <c r="AH1649" s="1318"/>
      <c r="AI1649" s="1318"/>
      <c r="AJ1649" s="1318"/>
      <c r="AK1649" s="1318"/>
      <c r="AL1649" s="1318"/>
      <c r="AM1649" s="1318"/>
      <c r="AN1649" s="1318"/>
      <c r="AO1649" s="1318"/>
      <c r="AP1649" s="1318"/>
      <c r="AQ1649" s="1318"/>
      <c r="AR1649" s="1318"/>
      <c r="AS1649" s="1318"/>
      <c r="AT1649" s="1318"/>
      <c r="AU1649" s="1318"/>
      <c r="AV1649" s="1318"/>
      <c r="AW1649" s="1318"/>
      <c r="AX1649" s="1318"/>
      <c r="AY1649" s="1318"/>
      <c r="AZ1649" s="1318"/>
      <c r="BA1649" s="1318"/>
      <c r="BB1649" s="1318"/>
      <c r="BC1649" s="1318"/>
      <c r="BD1649" s="1318"/>
      <c r="BE1649" s="1318"/>
      <c r="BF1649" s="1318"/>
      <c r="BG1649" s="1318"/>
      <c r="BH1649" s="1318"/>
      <c r="BI1649" s="1318"/>
      <c r="BJ1649" s="1318"/>
      <c r="BK1649" s="1318"/>
      <c r="BL1649" s="1318"/>
      <c r="BM1649" s="1318"/>
      <c r="BN1649" s="1318"/>
      <c r="BO1649" s="1318"/>
      <c r="BP1649" s="1318"/>
      <c r="BQ1649" s="1318"/>
      <c r="BR1649" s="1318"/>
      <c r="BS1649" s="1318"/>
      <c r="BT1649" s="1318"/>
      <c r="BU1649" s="1318"/>
      <c r="BV1649" s="1318"/>
      <c r="BW1649" s="1318"/>
      <c r="BX1649" s="1318"/>
      <c r="BY1649" s="1318"/>
      <c r="BZ1649" s="1318"/>
      <c r="CA1649" s="1318"/>
      <c r="CB1649" s="1318"/>
      <c r="CC1649" s="1318"/>
      <c r="CD1649" s="1318"/>
      <c r="CE1649" s="1318"/>
      <c r="CF1649" s="1318"/>
      <c r="CG1649" s="1318"/>
      <c r="CH1649" s="1378">
        <f t="shared" si="41"/>
        <v>0</v>
      </c>
    </row>
    <row r="1650" spans="1:87" s="1231" customFormat="1" ht="159" customHeight="1">
      <c r="A1650" s="1701"/>
      <c r="B1650" s="1701"/>
      <c r="C1650" s="3085"/>
      <c r="D1650" s="3483"/>
      <c r="E1650" s="3304"/>
      <c r="F1650" s="1649"/>
      <c r="G1650" s="652"/>
      <c r="H1650" s="2141"/>
      <c r="I1650" s="912"/>
      <c r="J1650" s="564"/>
      <c r="K1650" s="2333" t="s">
        <v>2295</v>
      </c>
      <c r="L1650" s="2187"/>
      <c r="M1650" s="2143"/>
      <c r="N1650" s="1240"/>
      <c r="O1650" s="1241"/>
      <c r="P1650" s="1242"/>
      <c r="Q1650" s="1243"/>
      <c r="R1650" s="1241"/>
      <c r="S1650" s="1244"/>
      <c r="T1650" s="1243"/>
      <c r="U1650" s="1241"/>
      <c r="V1650" s="1244"/>
      <c r="W1650" s="1245"/>
      <c r="X1650" s="1241"/>
      <c r="Y1650" s="1246"/>
      <c r="Z1650" s="2188" t="s">
        <v>1643</v>
      </c>
      <c r="AA1650" s="1765"/>
      <c r="AB1650" s="1156"/>
      <c r="AC1650" s="2093"/>
      <c r="AD1650" s="1851"/>
      <c r="AE1650" s="1326"/>
      <c r="AF1650" s="1490"/>
      <c r="AG1650" s="1327"/>
      <c r="AH1650" s="1327"/>
      <c r="AI1650" s="1327"/>
      <c r="AJ1650" s="1327"/>
      <c r="AK1650" s="1327"/>
      <c r="AL1650" s="1327"/>
      <c r="AM1650" s="1327"/>
      <c r="AN1650" s="1327"/>
      <c r="AO1650" s="1327"/>
      <c r="AP1650" s="1327"/>
      <c r="AQ1650" s="1327"/>
      <c r="AR1650" s="1327"/>
      <c r="AS1650" s="1327"/>
      <c r="AT1650" s="1327"/>
      <c r="AU1650" s="1327"/>
      <c r="AV1650" s="1327"/>
      <c r="AW1650" s="1327"/>
      <c r="AX1650" s="1327"/>
      <c r="AY1650" s="1327"/>
      <c r="AZ1650" s="1327"/>
      <c r="BA1650" s="1327"/>
      <c r="BB1650" s="1327"/>
      <c r="BC1650" s="1327"/>
      <c r="BD1650" s="1327"/>
      <c r="BE1650" s="1327"/>
      <c r="BF1650" s="1327"/>
      <c r="BG1650" s="1327"/>
      <c r="BH1650" s="1327"/>
      <c r="BI1650" s="1327"/>
      <c r="BJ1650" s="1327"/>
      <c r="BK1650" s="1327"/>
      <c r="BL1650" s="1327"/>
      <c r="BM1650" s="1327"/>
      <c r="BN1650" s="1327"/>
      <c r="BO1650" s="1327"/>
      <c r="BP1650" s="1327"/>
      <c r="BQ1650" s="1327"/>
      <c r="BR1650" s="1327"/>
      <c r="BS1650" s="1327"/>
      <c r="BT1650" s="1327"/>
      <c r="BU1650" s="1327"/>
      <c r="BV1650" s="1327"/>
      <c r="BW1650" s="1327"/>
      <c r="BX1650" s="1327"/>
      <c r="BY1650" s="1327"/>
      <c r="BZ1650" s="1327"/>
      <c r="CA1650" s="1327"/>
      <c r="CB1650" s="1327"/>
      <c r="CC1650" s="1327"/>
      <c r="CD1650" s="1327"/>
      <c r="CE1650" s="1327"/>
      <c r="CF1650" s="1327"/>
      <c r="CG1650" s="1327"/>
      <c r="CH1650" s="1378">
        <f t="shared" si="41"/>
        <v>0</v>
      </c>
      <c r="CI1650" s="1375"/>
    </row>
    <row r="1651" spans="1:87" s="1231" customFormat="1" ht="24.95" customHeight="1">
      <c r="A1651" s="1701"/>
      <c r="B1651" s="1701"/>
      <c r="C1651" s="3085"/>
      <c r="D1651" s="3483"/>
      <c r="E1651" s="3304"/>
      <c r="F1651" s="1649"/>
      <c r="G1651" s="652"/>
      <c r="H1651" s="2141"/>
      <c r="I1651" s="912">
        <v>320</v>
      </c>
      <c r="J1651" s="564">
        <v>2</v>
      </c>
      <c r="K1651" s="3552" t="s">
        <v>2296</v>
      </c>
      <c r="L1651" s="3455" t="s">
        <v>2297</v>
      </c>
      <c r="M1651" s="3106" t="s">
        <v>2298</v>
      </c>
      <c r="N1651" s="1247"/>
      <c r="O1651" s="1248"/>
      <c r="P1651" s="1249"/>
      <c r="Q1651" s="1250"/>
      <c r="R1651" s="1248"/>
      <c r="S1651" s="1251"/>
      <c r="T1651" s="1250"/>
      <c r="U1651" s="1248"/>
      <c r="V1651" s="1251"/>
      <c r="W1651" s="1252"/>
      <c r="X1651" s="1248"/>
      <c r="Y1651" s="1253"/>
      <c r="Z1651" s="3551" t="s">
        <v>2617</v>
      </c>
      <c r="AA1651" s="1759">
        <v>241</v>
      </c>
      <c r="AB1651" s="1156"/>
      <c r="AC1651" s="2092" t="s">
        <v>7</v>
      </c>
      <c r="AD1651" s="1852">
        <f>50000*2</f>
        <v>100000</v>
      </c>
      <c r="AE1651" s="1326"/>
      <c r="AF1651" s="1490"/>
      <c r="AG1651" s="1327"/>
      <c r="AH1651" s="1327"/>
      <c r="AI1651" s="1327"/>
      <c r="AJ1651" s="1327"/>
      <c r="AK1651" s="1327"/>
      <c r="AL1651" s="1335">
        <f>+AD1651</f>
        <v>100000</v>
      </c>
      <c r="AM1651" s="1327"/>
      <c r="AN1651" s="1327"/>
      <c r="AO1651" s="1327"/>
      <c r="AP1651" s="1327"/>
      <c r="AQ1651" s="1327"/>
      <c r="AR1651" s="1327"/>
      <c r="AS1651" s="1327"/>
      <c r="AT1651" s="1327"/>
      <c r="AU1651" s="1327"/>
      <c r="AV1651" s="1327"/>
      <c r="AW1651" s="1327"/>
      <c r="AX1651" s="1327"/>
      <c r="AY1651" s="1327"/>
      <c r="AZ1651" s="1327"/>
      <c r="BA1651" s="1327"/>
      <c r="BB1651" s="1327"/>
      <c r="BC1651" s="1327"/>
      <c r="BD1651" s="1327"/>
      <c r="BE1651" s="1327"/>
      <c r="BF1651" s="1327"/>
      <c r="BG1651" s="1327"/>
      <c r="BH1651" s="1327"/>
      <c r="BI1651" s="1327"/>
      <c r="BJ1651" s="1327"/>
      <c r="BK1651" s="1327"/>
      <c r="BL1651" s="1327"/>
      <c r="BM1651" s="1327"/>
      <c r="BN1651" s="1327"/>
      <c r="BO1651" s="1327"/>
      <c r="BP1651" s="1327"/>
      <c r="BQ1651" s="1327"/>
      <c r="BR1651" s="1327"/>
      <c r="BS1651" s="1327"/>
      <c r="BT1651" s="1327"/>
      <c r="BU1651" s="1327"/>
      <c r="BV1651" s="1327"/>
      <c r="BW1651" s="1327"/>
      <c r="BX1651" s="1327"/>
      <c r="BY1651" s="1327"/>
      <c r="BZ1651" s="1327"/>
      <c r="CA1651" s="1327"/>
      <c r="CB1651" s="1327"/>
      <c r="CC1651" s="1327"/>
      <c r="CD1651" s="1327"/>
      <c r="CE1651" s="1327"/>
      <c r="CF1651" s="1327"/>
      <c r="CG1651" s="1327"/>
      <c r="CH1651" s="1378">
        <f t="shared" si="41"/>
        <v>100000</v>
      </c>
      <c r="CI1651" s="1375"/>
    </row>
    <row r="1652" spans="1:87" s="1231" customFormat="1" ht="62.25" customHeight="1">
      <c r="A1652" s="1701"/>
      <c r="B1652" s="1701"/>
      <c r="C1652" s="3085"/>
      <c r="D1652" s="3483"/>
      <c r="E1652" s="3304"/>
      <c r="F1652" s="1649"/>
      <c r="G1652" s="652"/>
      <c r="H1652" s="2141"/>
      <c r="I1652" s="912"/>
      <c r="J1652" s="564"/>
      <c r="K1652" s="3552"/>
      <c r="L1652" s="3455"/>
      <c r="M1652" s="3106"/>
      <c r="N1652" s="1254"/>
      <c r="O1652" s="1255"/>
      <c r="P1652" s="1256"/>
      <c r="Q1652" s="1257"/>
      <c r="R1652" s="1255"/>
      <c r="S1652" s="1258"/>
      <c r="T1652" s="1257"/>
      <c r="U1652" s="1255"/>
      <c r="V1652" s="1258"/>
      <c r="W1652" s="1259"/>
      <c r="X1652" s="1255"/>
      <c r="Y1652" s="1260"/>
      <c r="Z1652" s="3551"/>
      <c r="AA1652" s="2914">
        <v>232</v>
      </c>
      <c r="AB1652" s="2915"/>
      <c r="AC1652" s="2916" t="s">
        <v>126</v>
      </c>
      <c r="AD1652" s="2917">
        <f>+(275*48*4)*2</f>
        <v>105600</v>
      </c>
      <c r="AE1652" s="1326"/>
      <c r="AF1652" s="1490"/>
      <c r="AG1652" s="1327"/>
      <c r="AH1652" s="1327"/>
      <c r="AI1652" s="1327"/>
      <c r="AJ1652" s="1327"/>
      <c r="AK1652" s="1335">
        <f>+AD1652</f>
        <v>105600</v>
      </c>
      <c r="AL1652" s="1327"/>
      <c r="AM1652" s="1327"/>
      <c r="AN1652" s="1327"/>
      <c r="AO1652" s="1327"/>
      <c r="AP1652" s="1327"/>
      <c r="AQ1652" s="1327"/>
      <c r="AR1652" s="1327"/>
      <c r="AS1652" s="1327"/>
      <c r="AT1652" s="1327"/>
      <c r="AU1652" s="1327"/>
      <c r="AV1652" s="1327"/>
      <c r="AW1652" s="1327"/>
      <c r="AX1652" s="1327"/>
      <c r="AY1652" s="1327"/>
      <c r="AZ1652" s="1327"/>
      <c r="BA1652" s="1327"/>
      <c r="BB1652" s="1327"/>
      <c r="BC1652" s="1327"/>
      <c r="BD1652" s="1327"/>
      <c r="BE1652" s="1327"/>
      <c r="BF1652" s="1327"/>
      <c r="BG1652" s="1327"/>
      <c r="BH1652" s="1327"/>
      <c r="BI1652" s="1327"/>
      <c r="BJ1652" s="1327"/>
      <c r="BK1652" s="1327"/>
      <c r="BL1652" s="1327"/>
      <c r="BM1652" s="1327"/>
      <c r="BN1652" s="1327"/>
      <c r="BO1652" s="1327"/>
      <c r="BP1652" s="1327"/>
      <c r="BQ1652" s="1327"/>
      <c r="BR1652" s="1327"/>
      <c r="BS1652" s="1327"/>
      <c r="BT1652" s="1327"/>
      <c r="BU1652" s="1327"/>
      <c r="BV1652" s="1327"/>
      <c r="BW1652" s="1327"/>
      <c r="BX1652" s="1327"/>
      <c r="BY1652" s="1327"/>
      <c r="BZ1652" s="1327"/>
      <c r="CA1652" s="1327"/>
      <c r="CB1652" s="1327"/>
      <c r="CC1652" s="1327"/>
      <c r="CD1652" s="1327"/>
      <c r="CE1652" s="1327"/>
      <c r="CF1652" s="1327"/>
      <c r="CG1652" s="1327"/>
      <c r="CH1652" s="1378">
        <f t="shared" si="41"/>
        <v>105600</v>
      </c>
      <c r="CI1652" s="1375"/>
    </row>
    <row r="1653" spans="1:87" s="1231" customFormat="1" ht="41.25" customHeight="1">
      <c r="A1653" s="1701"/>
      <c r="B1653" s="1701"/>
      <c r="C1653" s="3085"/>
      <c r="D1653" s="3483"/>
      <c r="E1653" s="3304"/>
      <c r="F1653" s="1649"/>
      <c r="G1653" s="652"/>
      <c r="H1653" s="2141"/>
      <c r="I1653" s="912"/>
      <c r="J1653" s="564"/>
      <c r="K1653" s="3552"/>
      <c r="L1653" s="3455"/>
      <c r="M1653" s="3106"/>
      <c r="N1653" s="1254"/>
      <c r="O1653" s="1255"/>
      <c r="P1653" s="1256"/>
      <c r="Q1653" s="1257"/>
      <c r="R1653" s="1255"/>
      <c r="S1653" s="1258"/>
      <c r="T1653" s="1257"/>
      <c r="U1653" s="1255"/>
      <c r="V1653" s="1258"/>
      <c r="W1653" s="1259"/>
      <c r="X1653" s="1255"/>
      <c r="Y1653" s="1260"/>
      <c r="Z1653" s="3551"/>
      <c r="AA1653" s="1188"/>
      <c r="AB1653" s="1189"/>
      <c r="AC1653" s="735"/>
      <c r="AD1653" s="1853"/>
      <c r="AE1653" s="1326"/>
      <c r="AF1653" s="1490"/>
      <c r="AG1653" s="1327"/>
      <c r="AH1653" s="1327"/>
      <c r="AI1653" s="1327"/>
      <c r="AJ1653" s="1327"/>
      <c r="AK1653" s="1327"/>
      <c r="AL1653" s="1327"/>
      <c r="AM1653" s="1327"/>
      <c r="AN1653" s="1327"/>
      <c r="AO1653" s="1327"/>
      <c r="AP1653" s="1327"/>
      <c r="AQ1653" s="1327"/>
      <c r="AR1653" s="1327"/>
      <c r="AS1653" s="1327"/>
      <c r="AT1653" s="1327"/>
      <c r="AU1653" s="1327"/>
      <c r="AV1653" s="1327"/>
      <c r="AW1653" s="1327"/>
      <c r="AX1653" s="1327"/>
      <c r="AY1653" s="1327"/>
      <c r="AZ1653" s="1327"/>
      <c r="BA1653" s="1327"/>
      <c r="BB1653" s="1327"/>
      <c r="BC1653" s="1327"/>
      <c r="BD1653" s="1327"/>
      <c r="BE1653" s="1327"/>
      <c r="BF1653" s="1327"/>
      <c r="BG1653" s="1327"/>
      <c r="BH1653" s="1327"/>
      <c r="BI1653" s="1327"/>
      <c r="BJ1653" s="1327"/>
      <c r="BK1653" s="1327"/>
      <c r="BL1653" s="1327"/>
      <c r="BM1653" s="1327"/>
      <c r="BN1653" s="1327"/>
      <c r="BO1653" s="1327"/>
      <c r="BP1653" s="1327"/>
      <c r="BQ1653" s="1327"/>
      <c r="BR1653" s="1327"/>
      <c r="BS1653" s="1327"/>
      <c r="BT1653" s="1327"/>
      <c r="BU1653" s="1327"/>
      <c r="BV1653" s="1327"/>
      <c r="BW1653" s="1327"/>
      <c r="BX1653" s="1327"/>
      <c r="BY1653" s="1327"/>
      <c r="BZ1653" s="1327"/>
      <c r="CA1653" s="1327"/>
      <c r="CB1653" s="1327"/>
      <c r="CC1653" s="1327"/>
      <c r="CD1653" s="1327"/>
      <c r="CE1653" s="1327"/>
      <c r="CF1653" s="1327"/>
      <c r="CG1653" s="1327"/>
      <c r="CH1653" s="1378">
        <f t="shared" ref="CH1653:CH1676" si="43">SUM(AE1653:CG1653)</f>
        <v>0</v>
      </c>
      <c r="CI1653" s="1375"/>
    </row>
    <row r="1654" spans="1:87" s="1231" customFormat="1" ht="35.25" customHeight="1">
      <c r="A1654" s="1701"/>
      <c r="B1654" s="1701"/>
      <c r="C1654" s="3085"/>
      <c r="D1654" s="3483"/>
      <c r="E1654" s="3304"/>
      <c r="F1654" s="1649"/>
      <c r="G1654" s="652"/>
      <c r="H1654" s="2141"/>
      <c r="I1654" s="1620"/>
      <c r="J1654" s="1960"/>
      <c r="K1654" s="3552"/>
      <c r="L1654" s="3455"/>
      <c r="M1654" s="3106"/>
      <c r="N1654" s="1254"/>
      <c r="O1654" s="1255"/>
      <c r="P1654" s="1256"/>
      <c r="Q1654" s="1257"/>
      <c r="R1654" s="1255"/>
      <c r="S1654" s="1258"/>
      <c r="T1654" s="1257"/>
      <c r="U1654" s="1255"/>
      <c r="V1654" s="1258"/>
      <c r="W1654" s="1259"/>
      <c r="X1654" s="1255"/>
      <c r="Y1654" s="1260"/>
      <c r="Z1654" s="2918"/>
      <c r="AA1654" s="1759"/>
      <c r="AB1654" s="1156"/>
      <c r="AC1654" s="2092"/>
      <c r="AD1654" s="1852"/>
      <c r="AE1654" s="1326"/>
      <c r="AF1654" s="1490"/>
      <c r="AG1654" s="1327"/>
      <c r="AH1654" s="1327"/>
      <c r="AI1654" s="1327"/>
      <c r="AJ1654" s="1327"/>
      <c r="AK1654" s="1327"/>
      <c r="AL1654" s="1327"/>
      <c r="AM1654" s="1327"/>
      <c r="AN1654" s="1327"/>
      <c r="AO1654" s="1327"/>
      <c r="AP1654" s="1327"/>
      <c r="AQ1654" s="1327"/>
      <c r="AR1654" s="1327"/>
      <c r="AS1654" s="1327"/>
      <c r="AT1654" s="1327"/>
      <c r="AU1654" s="1327"/>
      <c r="AV1654" s="1327"/>
      <c r="AW1654" s="1327"/>
      <c r="AX1654" s="1327"/>
      <c r="AY1654" s="1327"/>
      <c r="AZ1654" s="1327"/>
      <c r="BA1654" s="1327"/>
      <c r="BB1654" s="1327"/>
      <c r="BC1654" s="1327"/>
      <c r="BD1654" s="1327"/>
      <c r="BE1654" s="1327"/>
      <c r="BF1654" s="1327"/>
      <c r="BG1654" s="1327"/>
      <c r="BH1654" s="1327"/>
      <c r="BI1654" s="1327"/>
      <c r="BJ1654" s="1327"/>
      <c r="BK1654" s="1327"/>
      <c r="BL1654" s="1327"/>
      <c r="BM1654" s="1327"/>
      <c r="BN1654" s="1327"/>
      <c r="BO1654" s="1327"/>
      <c r="BP1654" s="1327"/>
      <c r="BQ1654" s="1327"/>
      <c r="BR1654" s="1327"/>
      <c r="BS1654" s="1327"/>
      <c r="BT1654" s="1327"/>
      <c r="BU1654" s="1327"/>
      <c r="BV1654" s="1327"/>
      <c r="BW1654" s="1327"/>
      <c r="BX1654" s="1327"/>
      <c r="BY1654" s="1327"/>
      <c r="BZ1654" s="1327"/>
      <c r="CA1654" s="1327"/>
      <c r="CB1654" s="1327"/>
      <c r="CC1654" s="1327"/>
      <c r="CD1654" s="1327"/>
      <c r="CE1654" s="1327"/>
      <c r="CF1654" s="1327"/>
      <c r="CG1654" s="1327"/>
      <c r="CH1654" s="1378">
        <f t="shared" si="43"/>
        <v>0</v>
      </c>
      <c r="CI1654" s="1375"/>
    </row>
    <row r="1655" spans="1:87" s="1231" customFormat="1" ht="30.75" customHeight="1">
      <c r="A1655" s="1701"/>
      <c r="B1655" s="1701"/>
      <c r="C1655" s="3085"/>
      <c r="D1655" s="2185"/>
      <c r="E1655" s="3304"/>
      <c r="F1655" s="1649"/>
      <c r="G1655" s="652"/>
      <c r="H1655" s="2141"/>
      <c r="I1655" s="1620"/>
      <c r="J1655" s="1960"/>
      <c r="K1655" s="3552"/>
      <c r="L1655" s="3455"/>
      <c r="M1655" s="3106"/>
      <c r="N1655" s="1254"/>
      <c r="O1655" s="1255"/>
      <c r="P1655" s="1256"/>
      <c r="Q1655" s="1257"/>
      <c r="R1655" s="1255"/>
      <c r="S1655" s="1258"/>
      <c r="T1655" s="1257"/>
      <c r="U1655" s="1255"/>
      <c r="V1655" s="1258"/>
      <c r="W1655" s="1259"/>
      <c r="X1655" s="1255"/>
      <c r="Y1655" s="1260"/>
      <c r="Z1655" s="3551" t="s">
        <v>2618</v>
      </c>
      <c r="AA1655" s="2914">
        <v>241</v>
      </c>
      <c r="AB1655" s="2915"/>
      <c r="AC1655" s="2916" t="s">
        <v>7</v>
      </c>
      <c r="AD1655" s="2917">
        <v>50000</v>
      </c>
      <c r="AE1655" s="1326"/>
      <c r="AF1655" s="1490"/>
      <c r="AG1655" s="1327"/>
      <c r="AH1655" s="1327"/>
      <c r="AI1655" s="1327"/>
      <c r="AJ1655" s="1327"/>
      <c r="AK1655" s="1327"/>
      <c r="AL1655" s="1335">
        <f>+AD1655</f>
        <v>50000</v>
      </c>
      <c r="AM1655" s="1327"/>
      <c r="AN1655" s="1327"/>
      <c r="AO1655" s="1327"/>
      <c r="AP1655" s="1327"/>
      <c r="AQ1655" s="1327"/>
      <c r="AR1655" s="1327"/>
      <c r="AS1655" s="1327"/>
      <c r="AT1655" s="1327"/>
      <c r="AU1655" s="1327"/>
      <c r="AV1655" s="1327"/>
      <c r="AW1655" s="1327"/>
      <c r="AX1655" s="1327"/>
      <c r="AY1655" s="1327"/>
      <c r="AZ1655" s="1327"/>
      <c r="BA1655" s="1327"/>
      <c r="BB1655" s="1327"/>
      <c r="BC1655" s="1327"/>
      <c r="BD1655" s="1327"/>
      <c r="BE1655" s="1327"/>
      <c r="BF1655" s="1327"/>
      <c r="BG1655" s="1327"/>
      <c r="BH1655" s="1327"/>
      <c r="BI1655" s="1327"/>
      <c r="BJ1655" s="1327"/>
      <c r="BK1655" s="1327"/>
      <c r="BL1655" s="1327"/>
      <c r="BM1655" s="1327"/>
      <c r="BN1655" s="1327"/>
      <c r="BO1655" s="1327"/>
      <c r="BP1655" s="1327"/>
      <c r="BQ1655" s="1327"/>
      <c r="BR1655" s="1327"/>
      <c r="BS1655" s="1327"/>
      <c r="BT1655" s="1327"/>
      <c r="BU1655" s="1327"/>
      <c r="BV1655" s="1327"/>
      <c r="BW1655" s="1327"/>
      <c r="BX1655" s="1327"/>
      <c r="BY1655" s="1327"/>
      <c r="BZ1655" s="1327"/>
      <c r="CA1655" s="1327"/>
      <c r="CB1655" s="1327"/>
      <c r="CC1655" s="1327"/>
      <c r="CD1655" s="1327"/>
      <c r="CE1655" s="1327"/>
      <c r="CF1655" s="1327"/>
      <c r="CG1655" s="1327"/>
      <c r="CH1655" s="1378">
        <f t="shared" si="43"/>
        <v>50000</v>
      </c>
      <c r="CI1655" s="1375"/>
    </row>
    <row r="1656" spans="1:87" s="1231" customFormat="1" ht="110.25" customHeight="1">
      <c r="A1656" s="1701"/>
      <c r="B1656" s="1701"/>
      <c r="C1656" s="3085"/>
      <c r="D1656" s="2185"/>
      <c r="E1656" s="3304"/>
      <c r="F1656" s="1649"/>
      <c r="G1656" s="652"/>
      <c r="H1656" s="2141"/>
      <c r="I1656" s="1620"/>
      <c r="J1656" s="1960"/>
      <c r="K1656" s="3552"/>
      <c r="L1656" s="3455"/>
      <c r="M1656" s="3106"/>
      <c r="N1656" s="1254"/>
      <c r="O1656" s="1255"/>
      <c r="P1656" s="1256"/>
      <c r="Q1656" s="1257"/>
      <c r="R1656" s="1255"/>
      <c r="S1656" s="1258"/>
      <c r="T1656" s="1257"/>
      <c r="U1656" s="1255"/>
      <c r="V1656" s="1258"/>
      <c r="W1656" s="1259"/>
      <c r="X1656" s="1255"/>
      <c r="Y1656" s="1260"/>
      <c r="Z1656" s="3551"/>
      <c r="AA1656" s="2914">
        <v>232</v>
      </c>
      <c r="AB1656" s="2915"/>
      <c r="AC1656" s="2916" t="s">
        <v>126</v>
      </c>
      <c r="AD1656" s="2917">
        <f>+(275*48*4)</f>
        <v>52800</v>
      </c>
      <c r="AE1656" s="1326"/>
      <c r="AF1656" s="1490"/>
      <c r="AG1656" s="1327"/>
      <c r="AH1656" s="1327"/>
      <c r="AI1656" s="1327"/>
      <c r="AJ1656" s="1327"/>
      <c r="AK1656" s="1335">
        <f>+AD1656</f>
        <v>52800</v>
      </c>
      <c r="AL1656" s="1327"/>
      <c r="AM1656" s="1327"/>
      <c r="AN1656" s="1327"/>
      <c r="AO1656" s="1327"/>
      <c r="AP1656" s="1327"/>
      <c r="AQ1656" s="1327"/>
      <c r="AR1656" s="1327"/>
      <c r="AS1656" s="1327"/>
      <c r="AT1656" s="1327"/>
      <c r="AU1656" s="1327"/>
      <c r="AV1656" s="1327"/>
      <c r="AW1656" s="1327"/>
      <c r="AX1656" s="1327"/>
      <c r="AY1656" s="1327"/>
      <c r="AZ1656" s="1327"/>
      <c r="BA1656" s="1327"/>
      <c r="BB1656" s="1327"/>
      <c r="BC1656" s="1327"/>
      <c r="BD1656" s="1327"/>
      <c r="BE1656" s="1327"/>
      <c r="BF1656" s="1327"/>
      <c r="BG1656" s="1327"/>
      <c r="BH1656" s="1327"/>
      <c r="BI1656" s="1327"/>
      <c r="BJ1656" s="1327"/>
      <c r="BK1656" s="1327"/>
      <c r="BL1656" s="1327"/>
      <c r="BM1656" s="1327"/>
      <c r="BN1656" s="1327"/>
      <c r="BO1656" s="1327"/>
      <c r="BP1656" s="1327"/>
      <c r="BQ1656" s="1327"/>
      <c r="BR1656" s="1327"/>
      <c r="BS1656" s="1327"/>
      <c r="BT1656" s="1327"/>
      <c r="BU1656" s="1327"/>
      <c r="BV1656" s="1327"/>
      <c r="BW1656" s="1327"/>
      <c r="BX1656" s="1327"/>
      <c r="BY1656" s="1327"/>
      <c r="BZ1656" s="1327"/>
      <c r="CA1656" s="1327"/>
      <c r="CB1656" s="1327"/>
      <c r="CC1656" s="1327"/>
      <c r="CD1656" s="1327"/>
      <c r="CE1656" s="1327"/>
      <c r="CF1656" s="1327"/>
      <c r="CG1656" s="1327"/>
      <c r="CH1656" s="1378">
        <f t="shared" si="43"/>
        <v>52800</v>
      </c>
      <c r="CI1656" s="1375"/>
    </row>
    <row r="1657" spans="1:87" s="1231" customFormat="1" ht="88.5" customHeight="1">
      <c r="A1657" s="1701"/>
      <c r="B1657" s="1701"/>
      <c r="C1657" s="3085"/>
      <c r="D1657" s="2185"/>
      <c r="E1657" s="643"/>
      <c r="F1657" s="1649"/>
      <c r="G1657" s="652"/>
      <c r="H1657" s="2155"/>
      <c r="I1657" s="1620"/>
      <c r="J1657" s="1960"/>
      <c r="K1657" s="3552"/>
      <c r="L1657" s="2153"/>
      <c r="M1657" s="1948"/>
      <c r="N1657" s="1254"/>
      <c r="O1657" s="1255"/>
      <c r="P1657" s="1256"/>
      <c r="Q1657" s="1257"/>
      <c r="R1657" s="1255"/>
      <c r="S1657" s="1258"/>
      <c r="T1657" s="1257"/>
      <c r="U1657" s="1255"/>
      <c r="V1657" s="1258"/>
      <c r="W1657" s="1259"/>
      <c r="X1657" s="1255"/>
      <c r="Y1657" s="1260"/>
      <c r="Z1657" s="3551" t="s">
        <v>2616</v>
      </c>
      <c r="AA1657" s="2914">
        <v>241</v>
      </c>
      <c r="AB1657" s="2915"/>
      <c r="AC1657" s="2916" t="s">
        <v>7</v>
      </c>
      <c r="AD1657" s="2917">
        <v>50000</v>
      </c>
      <c r="AE1657" s="1326"/>
      <c r="AF1657" s="1490"/>
      <c r="AG1657" s="1327"/>
      <c r="AH1657" s="1327"/>
      <c r="AI1657" s="1327"/>
      <c r="AJ1657" s="1327"/>
      <c r="AK1657" s="1327"/>
      <c r="AL1657" s="1335">
        <f>+AD1657</f>
        <v>50000</v>
      </c>
      <c r="AM1657" s="1327"/>
      <c r="AN1657" s="1327"/>
      <c r="AO1657" s="1327"/>
      <c r="AP1657" s="1327"/>
      <c r="AQ1657" s="1327"/>
      <c r="AR1657" s="1327"/>
      <c r="AS1657" s="1327"/>
      <c r="AT1657" s="1327"/>
      <c r="AU1657" s="1327"/>
      <c r="AV1657" s="1327"/>
      <c r="AW1657" s="1327"/>
      <c r="AX1657" s="1327"/>
      <c r="AY1657" s="1327"/>
      <c r="AZ1657" s="1327"/>
      <c r="BA1657" s="1327"/>
      <c r="BB1657" s="1327"/>
      <c r="BC1657" s="1327"/>
      <c r="BD1657" s="1327"/>
      <c r="BE1657" s="1327"/>
      <c r="BF1657" s="1327"/>
      <c r="BG1657" s="1327"/>
      <c r="BH1657" s="1327"/>
      <c r="BI1657" s="1327"/>
      <c r="BJ1657" s="1327"/>
      <c r="BK1657" s="1327"/>
      <c r="BL1657" s="1327"/>
      <c r="BM1657" s="1327"/>
      <c r="BN1657" s="1327"/>
      <c r="BO1657" s="1327"/>
      <c r="BP1657" s="1327"/>
      <c r="BQ1657" s="1327"/>
      <c r="BR1657" s="1327"/>
      <c r="BS1657" s="1327"/>
      <c r="BT1657" s="1327"/>
      <c r="BU1657" s="1327"/>
      <c r="BV1657" s="1327"/>
      <c r="BW1657" s="1327"/>
      <c r="BX1657" s="1327"/>
      <c r="BY1657" s="1327"/>
      <c r="BZ1657" s="1327"/>
      <c r="CA1657" s="1327"/>
      <c r="CB1657" s="1327"/>
      <c r="CC1657" s="1327"/>
      <c r="CD1657" s="1327"/>
      <c r="CE1657" s="1327"/>
      <c r="CF1657" s="1327"/>
      <c r="CG1657" s="1327"/>
      <c r="CH1657" s="1378">
        <f t="shared" si="43"/>
        <v>50000</v>
      </c>
      <c r="CI1657" s="1375"/>
    </row>
    <row r="1658" spans="1:87" s="1231" customFormat="1" ht="48" customHeight="1">
      <c r="A1658" s="1701"/>
      <c r="B1658" s="1701"/>
      <c r="C1658" s="3085"/>
      <c r="D1658" s="2185"/>
      <c r="E1658" s="643"/>
      <c r="F1658" s="1649"/>
      <c r="G1658" s="652"/>
      <c r="H1658" s="3557"/>
      <c r="I1658" s="1620"/>
      <c r="J1658" s="1960"/>
      <c r="K1658" s="3552"/>
      <c r="L1658" s="2153"/>
      <c r="M1658" s="846"/>
      <c r="N1658" s="1254"/>
      <c r="O1658" s="1255"/>
      <c r="P1658" s="1256"/>
      <c r="Q1658" s="1257"/>
      <c r="R1658" s="1255"/>
      <c r="S1658" s="1258"/>
      <c r="T1658" s="1257"/>
      <c r="U1658" s="1255"/>
      <c r="V1658" s="1258"/>
      <c r="W1658" s="1259"/>
      <c r="X1658" s="1255"/>
      <c r="Y1658" s="1260"/>
      <c r="Z1658" s="3551"/>
      <c r="AA1658" s="2914">
        <v>232</v>
      </c>
      <c r="AB1658" s="2915"/>
      <c r="AC1658" s="2916" t="s">
        <v>126</v>
      </c>
      <c r="AD1658" s="2917">
        <f>2750*48</f>
        <v>132000</v>
      </c>
      <c r="AE1658" s="1326"/>
      <c r="AF1658" s="1490"/>
      <c r="AG1658" s="1327"/>
      <c r="AH1658" s="1327"/>
      <c r="AI1658" s="1327"/>
      <c r="AJ1658" s="1327"/>
      <c r="AK1658" s="1335">
        <f>+AD1658</f>
        <v>132000</v>
      </c>
      <c r="AL1658" s="1327"/>
      <c r="AM1658" s="1327"/>
      <c r="AN1658" s="1327"/>
      <c r="AO1658" s="1327"/>
      <c r="AP1658" s="1327"/>
      <c r="AQ1658" s="1327"/>
      <c r="AR1658" s="1327"/>
      <c r="AS1658" s="1327"/>
      <c r="AT1658" s="1327"/>
      <c r="AU1658" s="1327"/>
      <c r="AV1658" s="1327"/>
      <c r="AW1658" s="1327"/>
      <c r="AX1658" s="1327"/>
      <c r="AY1658" s="1327"/>
      <c r="AZ1658" s="1327"/>
      <c r="BA1658" s="1327"/>
      <c r="BB1658" s="1327"/>
      <c r="BC1658" s="1327"/>
      <c r="BD1658" s="1327"/>
      <c r="BE1658" s="1327"/>
      <c r="BF1658" s="1327"/>
      <c r="BG1658" s="1327"/>
      <c r="BH1658" s="1327"/>
      <c r="BI1658" s="1327"/>
      <c r="BJ1658" s="1327"/>
      <c r="BK1658" s="1327"/>
      <c r="BL1658" s="1327"/>
      <c r="BM1658" s="1327"/>
      <c r="BN1658" s="1327"/>
      <c r="BO1658" s="1327"/>
      <c r="BP1658" s="1327"/>
      <c r="BQ1658" s="1327"/>
      <c r="BR1658" s="1327"/>
      <c r="BS1658" s="1327"/>
      <c r="BT1658" s="1327"/>
      <c r="BU1658" s="1327"/>
      <c r="BV1658" s="1327"/>
      <c r="BW1658" s="1327"/>
      <c r="BX1658" s="1327"/>
      <c r="BY1658" s="1327"/>
      <c r="BZ1658" s="1327"/>
      <c r="CA1658" s="1327"/>
      <c r="CB1658" s="1327"/>
      <c r="CC1658" s="1327"/>
      <c r="CD1658" s="1327"/>
      <c r="CE1658" s="1327"/>
      <c r="CF1658" s="1327"/>
      <c r="CG1658" s="1327"/>
      <c r="CH1658" s="1378">
        <f t="shared" si="43"/>
        <v>132000</v>
      </c>
      <c r="CI1658" s="1375"/>
    </row>
    <row r="1659" spans="1:87" s="1231" customFormat="1" ht="36" customHeight="1">
      <c r="A1659" s="1701"/>
      <c r="B1659" s="1701"/>
      <c r="C1659" s="1649"/>
      <c r="D1659" s="2185"/>
      <c r="E1659" s="643"/>
      <c r="F1659" s="1649"/>
      <c r="G1659" s="652"/>
      <c r="H1659" s="3557"/>
      <c r="I1659" s="1620"/>
      <c r="J1659" s="1960"/>
      <c r="K1659" s="3552"/>
      <c r="L1659" s="2153"/>
      <c r="M1659" s="1948"/>
      <c r="N1659" s="1254"/>
      <c r="O1659" s="1255"/>
      <c r="P1659" s="1256"/>
      <c r="Q1659" s="1257"/>
      <c r="R1659" s="1255"/>
      <c r="S1659" s="1258"/>
      <c r="T1659" s="1257"/>
      <c r="U1659" s="1255"/>
      <c r="V1659" s="1258"/>
      <c r="W1659" s="1259"/>
      <c r="X1659" s="1255"/>
      <c r="Y1659" s="1261"/>
      <c r="Z1659" s="3551" t="s">
        <v>2615</v>
      </c>
      <c r="AA1659" s="2914">
        <v>241</v>
      </c>
      <c r="AB1659" s="2915"/>
      <c r="AC1659" s="2916" t="s">
        <v>7</v>
      </c>
      <c r="AD1659" s="2917">
        <v>50000</v>
      </c>
      <c r="AE1659" s="1326"/>
      <c r="AF1659" s="1490"/>
      <c r="AG1659" s="1327"/>
      <c r="AH1659" s="1327"/>
      <c r="AI1659" s="1327"/>
      <c r="AJ1659" s="1327"/>
      <c r="AK1659" s="1327"/>
      <c r="AL1659" s="1335">
        <f>+AD1659</f>
        <v>50000</v>
      </c>
      <c r="AM1659" s="1327"/>
      <c r="AN1659" s="1327"/>
      <c r="AO1659" s="1327"/>
      <c r="AP1659" s="1327"/>
      <c r="AQ1659" s="1327"/>
      <c r="AR1659" s="1327"/>
      <c r="AS1659" s="1327"/>
      <c r="AT1659" s="1327"/>
      <c r="AU1659" s="1327"/>
      <c r="AV1659" s="1327"/>
      <c r="AW1659" s="1327"/>
      <c r="AX1659" s="1327"/>
      <c r="AY1659" s="1327"/>
      <c r="AZ1659" s="1327"/>
      <c r="BA1659" s="1327"/>
      <c r="BB1659" s="1327"/>
      <c r="BC1659" s="1327"/>
      <c r="BD1659" s="1327"/>
      <c r="BE1659" s="1327"/>
      <c r="BF1659" s="1327"/>
      <c r="BG1659" s="1327"/>
      <c r="BH1659" s="1327"/>
      <c r="BI1659" s="1327"/>
      <c r="BJ1659" s="1327"/>
      <c r="BK1659" s="1327"/>
      <c r="BL1659" s="1327"/>
      <c r="BM1659" s="1327"/>
      <c r="BN1659" s="1327"/>
      <c r="BO1659" s="1327"/>
      <c r="BP1659" s="1327"/>
      <c r="BQ1659" s="1327"/>
      <c r="BR1659" s="1327"/>
      <c r="BS1659" s="1327"/>
      <c r="BT1659" s="1327"/>
      <c r="BU1659" s="1327"/>
      <c r="BV1659" s="1327"/>
      <c r="BW1659" s="1327"/>
      <c r="BX1659" s="1327"/>
      <c r="BY1659" s="1327"/>
      <c r="BZ1659" s="1327"/>
      <c r="CA1659" s="1327"/>
      <c r="CB1659" s="1327"/>
      <c r="CC1659" s="1327"/>
      <c r="CD1659" s="1327"/>
      <c r="CE1659" s="1327"/>
      <c r="CF1659" s="1327"/>
      <c r="CG1659" s="1327"/>
      <c r="CH1659" s="1378">
        <f t="shared" si="43"/>
        <v>50000</v>
      </c>
      <c r="CI1659" s="1375"/>
    </row>
    <row r="1660" spans="1:87" s="1231" customFormat="1" ht="101.25" customHeight="1">
      <c r="A1660" s="1701"/>
      <c r="B1660" s="1701"/>
      <c r="C1660" s="1649"/>
      <c r="D1660" s="2185"/>
      <c r="E1660" s="643"/>
      <c r="F1660" s="1649"/>
      <c r="G1660" s="652"/>
      <c r="H1660" s="3557"/>
      <c r="I1660" s="1620"/>
      <c r="J1660" s="1960"/>
      <c r="K1660" s="2163"/>
      <c r="L1660" s="2153"/>
      <c r="M1660" s="1948"/>
      <c r="N1660" s="1254"/>
      <c r="O1660" s="1255"/>
      <c r="P1660" s="1256"/>
      <c r="Q1660" s="1257"/>
      <c r="R1660" s="1255"/>
      <c r="S1660" s="1258"/>
      <c r="T1660" s="1257"/>
      <c r="U1660" s="1255"/>
      <c r="V1660" s="1258"/>
      <c r="W1660" s="1259"/>
      <c r="X1660" s="1255"/>
      <c r="Y1660" s="1261"/>
      <c r="Z1660" s="3551"/>
      <c r="AA1660" s="2914">
        <v>232</v>
      </c>
      <c r="AB1660" s="2915"/>
      <c r="AC1660" s="2916" t="s">
        <v>126</v>
      </c>
      <c r="AD1660" s="2917">
        <f>2750*48</f>
        <v>132000</v>
      </c>
      <c r="AE1660" s="1326"/>
      <c r="AF1660" s="1490"/>
      <c r="AG1660" s="1327"/>
      <c r="AH1660" s="1327"/>
      <c r="AI1660" s="1327"/>
      <c r="AJ1660" s="1327"/>
      <c r="AK1660" s="1335">
        <f>+AD1660</f>
        <v>132000</v>
      </c>
      <c r="AL1660" s="1327"/>
      <c r="AM1660" s="1327"/>
      <c r="AN1660" s="1327"/>
      <c r="AO1660" s="1327"/>
      <c r="AP1660" s="1327"/>
      <c r="AQ1660" s="1327"/>
      <c r="AR1660" s="1327"/>
      <c r="AS1660" s="1327"/>
      <c r="AT1660" s="1327"/>
      <c r="AU1660" s="1327"/>
      <c r="AV1660" s="1327"/>
      <c r="AW1660" s="1327"/>
      <c r="AX1660" s="1327"/>
      <c r="AY1660" s="1327"/>
      <c r="AZ1660" s="1327"/>
      <c r="BA1660" s="1327"/>
      <c r="BB1660" s="1327"/>
      <c r="BC1660" s="1327"/>
      <c r="BD1660" s="1327"/>
      <c r="BE1660" s="1327"/>
      <c r="BF1660" s="1327"/>
      <c r="BG1660" s="1327"/>
      <c r="BH1660" s="1327"/>
      <c r="BI1660" s="1327"/>
      <c r="BJ1660" s="1327"/>
      <c r="BK1660" s="1327"/>
      <c r="BL1660" s="1327"/>
      <c r="BM1660" s="1327"/>
      <c r="BN1660" s="1327"/>
      <c r="BO1660" s="1327"/>
      <c r="BP1660" s="1327"/>
      <c r="BQ1660" s="1327"/>
      <c r="BR1660" s="1327"/>
      <c r="BS1660" s="1327"/>
      <c r="BT1660" s="1327"/>
      <c r="BU1660" s="1327"/>
      <c r="BV1660" s="1327"/>
      <c r="BW1660" s="1327"/>
      <c r="BX1660" s="1327"/>
      <c r="BY1660" s="1327"/>
      <c r="BZ1660" s="1327"/>
      <c r="CA1660" s="1327"/>
      <c r="CB1660" s="1327"/>
      <c r="CC1660" s="1327"/>
      <c r="CD1660" s="1327"/>
      <c r="CE1660" s="1327"/>
      <c r="CF1660" s="1327"/>
      <c r="CG1660" s="1327"/>
      <c r="CH1660" s="1378">
        <f t="shared" si="43"/>
        <v>132000</v>
      </c>
      <c r="CI1660" s="1375"/>
    </row>
    <row r="1661" spans="1:87" s="1231" customFormat="1" ht="24.95" customHeight="1">
      <c r="A1661" s="1701"/>
      <c r="B1661" s="1701"/>
      <c r="C1661" s="1649"/>
      <c r="D1661" s="2185"/>
      <c r="E1661" s="643"/>
      <c r="F1661" s="1649"/>
      <c r="G1661" s="652"/>
      <c r="H1661" s="2186"/>
      <c r="I1661" s="1620"/>
      <c r="J1661" s="1960"/>
      <c r="K1661" s="2163"/>
      <c r="L1661" s="2153"/>
      <c r="M1661" s="1948"/>
      <c r="N1661" s="1262"/>
      <c r="O1661" s="1263"/>
      <c r="P1661" s="1264"/>
      <c r="Q1661" s="1265"/>
      <c r="R1661" s="1263"/>
      <c r="S1661" s="1266"/>
      <c r="T1661" s="1265"/>
      <c r="U1661" s="1263"/>
      <c r="V1661" s="1266"/>
      <c r="W1661" s="1267"/>
      <c r="X1661" s="1263"/>
      <c r="Y1661" s="1261"/>
      <c r="Z1661" s="2919"/>
      <c r="AA1661" s="1760"/>
      <c r="AB1661" s="1762"/>
      <c r="AC1661" s="1766"/>
      <c r="AD1661" s="1790"/>
      <c r="AE1661" s="1326"/>
      <c r="AF1661" s="1490"/>
      <c r="AG1661" s="1327"/>
      <c r="AH1661" s="1327"/>
      <c r="AI1661" s="1327"/>
      <c r="AJ1661" s="1327"/>
      <c r="AK1661" s="1327"/>
      <c r="AL1661" s="1327"/>
      <c r="AM1661" s="1327"/>
      <c r="AN1661" s="1327"/>
      <c r="AO1661" s="1327"/>
      <c r="AP1661" s="1327"/>
      <c r="AQ1661" s="1327"/>
      <c r="AR1661" s="1327"/>
      <c r="AS1661" s="1327"/>
      <c r="AT1661" s="1327"/>
      <c r="AU1661" s="1327"/>
      <c r="AV1661" s="1327"/>
      <c r="AW1661" s="1327"/>
      <c r="AX1661" s="1327"/>
      <c r="AY1661" s="1327"/>
      <c r="AZ1661" s="1327"/>
      <c r="BA1661" s="1327"/>
      <c r="BB1661" s="1327"/>
      <c r="BC1661" s="1327"/>
      <c r="BD1661" s="1327"/>
      <c r="BE1661" s="1327"/>
      <c r="BF1661" s="1327"/>
      <c r="BG1661" s="1327"/>
      <c r="BH1661" s="1327"/>
      <c r="BI1661" s="1327"/>
      <c r="BJ1661" s="1327"/>
      <c r="BK1661" s="1327"/>
      <c r="BL1661" s="1327"/>
      <c r="BM1661" s="1327"/>
      <c r="BN1661" s="1327"/>
      <c r="BO1661" s="1327"/>
      <c r="BP1661" s="1327"/>
      <c r="BQ1661" s="1327"/>
      <c r="BR1661" s="1327"/>
      <c r="BS1661" s="1327"/>
      <c r="BT1661" s="1327"/>
      <c r="BU1661" s="1327"/>
      <c r="BV1661" s="1327"/>
      <c r="BW1661" s="1327"/>
      <c r="BX1661" s="1327"/>
      <c r="BY1661" s="1327"/>
      <c r="BZ1661" s="1327"/>
      <c r="CA1661" s="1327"/>
      <c r="CB1661" s="1327"/>
      <c r="CC1661" s="1327"/>
      <c r="CD1661" s="1327"/>
      <c r="CE1661" s="1327"/>
      <c r="CF1661" s="1327"/>
      <c r="CG1661" s="1327"/>
      <c r="CH1661" s="1378">
        <f t="shared" si="43"/>
        <v>0</v>
      </c>
      <c r="CI1661" s="1375"/>
    </row>
    <row r="1662" spans="1:87" s="1231" customFormat="1" ht="24.95" customHeight="1">
      <c r="A1662" s="1701"/>
      <c r="B1662" s="1701"/>
      <c r="C1662" s="656"/>
      <c r="D1662" s="2185"/>
      <c r="E1662" s="1268"/>
      <c r="F1662" s="1310"/>
      <c r="G1662" s="1269"/>
      <c r="H1662" s="2186"/>
      <c r="I1662" s="1621"/>
      <c r="J1662" s="1961"/>
      <c r="K1662" s="1270"/>
      <c r="L1662" s="2174"/>
      <c r="M1662" s="2175"/>
      <c r="N1662" s="1271"/>
      <c r="O1662" s="1272"/>
      <c r="P1662" s="1273"/>
      <c r="Q1662" s="1274"/>
      <c r="R1662" s="1272"/>
      <c r="S1662" s="1275"/>
      <c r="T1662" s="1274"/>
      <c r="U1662" s="1272"/>
      <c r="V1662" s="1275"/>
      <c r="W1662" s="1276"/>
      <c r="X1662" s="1272"/>
      <c r="Y1662" s="1277"/>
      <c r="Z1662" s="2920"/>
      <c r="AA1662" s="1767"/>
      <c r="AB1662" s="1768"/>
      <c r="AC1662" s="1769"/>
      <c r="AD1662" s="1854"/>
      <c r="AE1662" s="1326"/>
      <c r="AF1662" s="1490"/>
      <c r="AG1662" s="1327"/>
      <c r="AH1662" s="1327"/>
      <c r="AI1662" s="1327"/>
      <c r="AJ1662" s="1327"/>
      <c r="AK1662" s="1327"/>
      <c r="AL1662" s="1327"/>
      <c r="AM1662" s="1327"/>
      <c r="AN1662" s="1327"/>
      <c r="AO1662" s="1327"/>
      <c r="AP1662" s="1327"/>
      <c r="AQ1662" s="1327"/>
      <c r="AR1662" s="1327"/>
      <c r="AS1662" s="1327"/>
      <c r="AT1662" s="1327"/>
      <c r="AU1662" s="1327"/>
      <c r="AV1662" s="1327"/>
      <c r="AW1662" s="1327"/>
      <c r="AX1662" s="1327"/>
      <c r="AY1662" s="1327"/>
      <c r="AZ1662" s="1327"/>
      <c r="BA1662" s="1327"/>
      <c r="BB1662" s="1327"/>
      <c r="BC1662" s="1327"/>
      <c r="BD1662" s="1327"/>
      <c r="BE1662" s="1327"/>
      <c r="BF1662" s="1327"/>
      <c r="BG1662" s="1327"/>
      <c r="BH1662" s="1327"/>
      <c r="BI1662" s="1327"/>
      <c r="BJ1662" s="1327"/>
      <c r="BK1662" s="1327"/>
      <c r="BL1662" s="1327"/>
      <c r="BM1662" s="1327"/>
      <c r="BN1662" s="1327"/>
      <c r="BO1662" s="1327"/>
      <c r="BP1662" s="1327"/>
      <c r="BQ1662" s="1327"/>
      <c r="BR1662" s="1327"/>
      <c r="BS1662" s="1327"/>
      <c r="BT1662" s="1327"/>
      <c r="BU1662" s="1327"/>
      <c r="BV1662" s="1327"/>
      <c r="BW1662" s="1327"/>
      <c r="BX1662" s="1327"/>
      <c r="BY1662" s="1327"/>
      <c r="BZ1662" s="1327"/>
      <c r="CA1662" s="1327"/>
      <c r="CB1662" s="1327"/>
      <c r="CC1662" s="1327"/>
      <c r="CD1662" s="1327"/>
      <c r="CE1662" s="1327"/>
      <c r="CF1662" s="1327"/>
      <c r="CG1662" s="1327"/>
      <c r="CH1662" s="1378">
        <f t="shared" si="43"/>
        <v>0</v>
      </c>
      <c r="CI1662" s="1375"/>
    </row>
    <row r="1663" spans="1:87" s="1231" customFormat="1" ht="45.75" customHeight="1">
      <c r="A1663" s="1701"/>
      <c r="B1663" s="1701"/>
      <c r="C1663" s="656"/>
      <c r="D1663" s="2185"/>
      <c r="E1663" s="1268"/>
      <c r="F1663" s="1310"/>
      <c r="G1663" s="1269"/>
      <c r="H1663" s="2186"/>
      <c r="I1663" s="1622">
        <v>321</v>
      </c>
      <c r="J1663" s="484">
        <v>3</v>
      </c>
      <c r="K1663" s="3569" t="s">
        <v>2299</v>
      </c>
      <c r="L1663" s="3123" t="s">
        <v>2300</v>
      </c>
      <c r="M1663" s="3179" t="s">
        <v>2301</v>
      </c>
      <c r="N1663" s="1278"/>
      <c r="O1663" s="1279"/>
      <c r="P1663" s="1280"/>
      <c r="Q1663" s="1281"/>
      <c r="R1663" s="1279"/>
      <c r="S1663" s="1282"/>
      <c r="T1663" s="1281"/>
      <c r="U1663" s="1279"/>
      <c r="V1663" s="1282"/>
      <c r="W1663" s="1283"/>
      <c r="X1663" s="1279"/>
      <c r="Y1663" s="1284"/>
      <c r="Z1663" s="3570" t="s">
        <v>2619</v>
      </c>
      <c r="AA1663" s="2921">
        <v>232</v>
      </c>
      <c r="AB1663" s="2922"/>
      <c r="AC1663" s="2923" t="s">
        <v>126</v>
      </c>
      <c r="AD1663" s="2924">
        <v>100000</v>
      </c>
      <c r="AE1663" s="1326"/>
      <c r="AF1663" s="1490"/>
      <c r="AG1663" s="1327"/>
      <c r="AH1663" s="1327"/>
      <c r="AI1663" s="1327"/>
      <c r="AJ1663" s="1327"/>
      <c r="AK1663" s="1335">
        <f>+AD1663</f>
        <v>100000</v>
      </c>
      <c r="AL1663" s="1327"/>
      <c r="AM1663" s="1327"/>
      <c r="AN1663" s="1327"/>
      <c r="AO1663" s="1327"/>
      <c r="AP1663" s="1327"/>
      <c r="AQ1663" s="1327"/>
      <c r="AR1663" s="1327"/>
      <c r="AS1663" s="1327"/>
      <c r="AT1663" s="1327"/>
      <c r="AU1663" s="1327"/>
      <c r="AV1663" s="1327"/>
      <c r="AW1663" s="1327"/>
      <c r="AX1663" s="1327"/>
      <c r="AY1663" s="1327"/>
      <c r="AZ1663" s="1327"/>
      <c r="BA1663" s="1327"/>
      <c r="BB1663" s="1327"/>
      <c r="BC1663" s="1327"/>
      <c r="BD1663" s="1327"/>
      <c r="BE1663" s="1327"/>
      <c r="BF1663" s="1327"/>
      <c r="BG1663" s="1327"/>
      <c r="BH1663" s="1327"/>
      <c r="BI1663" s="1327"/>
      <c r="BJ1663" s="1327"/>
      <c r="BK1663" s="1327"/>
      <c r="BL1663" s="1327"/>
      <c r="BM1663" s="1327"/>
      <c r="BN1663" s="1327"/>
      <c r="BO1663" s="1327"/>
      <c r="BP1663" s="1327"/>
      <c r="BQ1663" s="1327"/>
      <c r="BR1663" s="1327"/>
      <c r="BS1663" s="1327"/>
      <c r="BT1663" s="1327"/>
      <c r="BU1663" s="1327"/>
      <c r="BV1663" s="1327"/>
      <c r="BW1663" s="1327"/>
      <c r="BX1663" s="1327"/>
      <c r="BY1663" s="1327"/>
      <c r="BZ1663" s="1327"/>
      <c r="CA1663" s="1327"/>
      <c r="CB1663" s="1327"/>
      <c r="CC1663" s="1327"/>
      <c r="CD1663" s="1327"/>
      <c r="CE1663" s="1327"/>
      <c r="CF1663" s="1327"/>
      <c r="CG1663" s="1327"/>
      <c r="CH1663" s="1378">
        <f t="shared" si="43"/>
        <v>100000</v>
      </c>
      <c r="CI1663" s="1375"/>
    </row>
    <row r="1664" spans="1:87" s="1231" customFormat="1" ht="24.95" customHeight="1">
      <c r="A1664" s="1701"/>
      <c r="B1664" s="1701"/>
      <c r="C1664" s="656"/>
      <c r="D1664" s="2185"/>
      <c r="E1664" s="1268"/>
      <c r="F1664" s="1310"/>
      <c r="G1664" s="1269"/>
      <c r="H1664" s="2186"/>
      <c r="I1664" s="912"/>
      <c r="J1664" s="564"/>
      <c r="K1664" s="3552"/>
      <c r="L1664" s="3105"/>
      <c r="M1664" s="3106"/>
      <c r="N1664" s="1254"/>
      <c r="O1664" s="1255"/>
      <c r="P1664" s="1256"/>
      <c r="Q1664" s="1257"/>
      <c r="R1664" s="1255"/>
      <c r="S1664" s="1258"/>
      <c r="T1664" s="1257"/>
      <c r="U1664" s="1255"/>
      <c r="V1664" s="1258"/>
      <c r="W1664" s="1259"/>
      <c r="X1664" s="1255"/>
      <c r="Y1664" s="1285"/>
      <c r="Z1664" s="3571"/>
      <c r="AA1664" s="2914"/>
      <c r="AB1664" s="2915"/>
      <c r="AC1664" s="2916"/>
      <c r="AD1664" s="2917"/>
      <c r="AE1664" s="1326"/>
      <c r="AF1664" s="1490"/>
      <c r="AG1664" s="1327"/>
      <c r="AH1664" s="1327"/>
      <c r="AI1664" s="1327"/>
      <c r="AJ1664" s="1327"/>
      <c r="AK1664" s="1327"/>
      <c r="AL1664" s="1327"/>
      <c r="AM1664" s="1327"/>
      <c r="AN1664" s="1327"/>
      <c r="AO1664" s="1327"/>
      <c r="AP1664" s="1327"/>
      <c r="AQ1664" s="1327"/>
      <c r="AR1664" s="1327"/>
      <c r="AS1664" s="1327"/>
      <c r="AT1664" s="1327"/>
      <c r="AU1664" s="1327"/>
      <c r="AV1664" s="1327"/>
      <c r="AW1664" s="1327"/>
      <c r="AX1664" s="1327"/>
      <c r="AY1664" s="1327"/>
      <c r="AZ1664" s="1327"/>
      <c r="BA1664" s="1327"/>
      <c r="BB1664" s="1327"/>
      <c r="BC1664" s="1327"/>
      <c r="BD1664" s="1327"/>
      <c r="BE1664" s="1327"/>
      <c r="BF1664" s="1327"/>
      <c r="BG1664" s="1327"/>
      <c r="BH1664" s="1327"/>
      <c r="BI1664" s="1327"/>
      <c r="BJ1664" s="1327"/>
      <c r="BK1664" s="1327"/>
      <c r="BL1664" s="1327"/>
      <c r="BM1664" s="1327"/>
      <c r="BN1664" s="1327"/>
      <c r="BO1664" s="1327"/>
      <c r="BP1664" s="1327"/>
      <c r="BQ1664" s="1327"/>
      <c r="BR1664" s="1327"/>
      <c r="BS1664" s="1327"/>
      <c r="BT1664" s="1327"/>
      <c r="BU1664" s="1327"/>
      <c r="BV1664" s="1327"/>
      <c r="BW1664" s="1327"/>
      <c r="BX1664" s="1327"/>
      <c r="BY1664" s="1327"/>
      <c r="BZ1664" s="1327"/>
      <c r="CA1664" s="1327"/>
      <c r="CB1664" s="1327"/>
      <c r="CC1664" s="1327"/>
      <c r="CD1664" s="1327"/>
      <c r="CE1664" s="1327"/>
      <c r="CF1664" s="1327"/>
      <c r="CG1664" s="1327"/>
      <c r="CH1664" s="1378">
        <f t="shared" si="43"/>
        <v>0</v>
      </c>
      <c r="CI1664" s="1375"/>
    </row>
    <row r="1665" spans="1:87" s="1231" customFormat="1" ht="39.75" customHeight="1">
      <c r="A1665" s="1701"/>
      <c r="B1665" s="1701"/>
      <c r="C1665" s="656"/>
      <c r="D1665" s="2185"/>
      <c r="E1665" s="1268"/>
      <c r="F1665" s="1310"/>
      <c r="G1665" s="1269"/>
      <c r="H1665" s="2186"/>
      <c r="I1665" s="912"/>
      <c r="J1665" s="564"/>
      <c r="K1665" s="3552"/>
      <c r="L1665" s="3105"/>
      <c r="M1665" s="3106"/>
      <c r="N1665" s="1254"/>
      <c r="O1665" s="1255"/>
      <c r="P1665" s="1256"/>
      <c r="Q1665" s="1257"/>
      <c r="R1665" s="1255"/>
      <c r="S1665" s="1258"/>
      <c r="T1665" s="1257"/>
      <c r="U1665" s="1255"/>
      <c r="V1665" s="1258"/>
      <c r="W1665" s="1259"/>
      <c r="X1665" s="1255"/>
      <c r="Y1665" s="1285"/>
      <c r="Z1665" s="3551" t="s">
        <v>2620</v>
      </c>
      <c r="AA1665" s="2914">
        <v>241</v>
      </c>
      <c r="AB1665" s="2915"/>
      <c r="AC1665" s="2916" t="s">
        <v>7</v>
      </c>
      <c r="AD1665" s="2925">
        <v>50000</v>
      </c>
      <c r="AE1665" s="1326"/>
      <c r="AF1665" s="1490"/>
      <c r="AG1665" s="1327"/>
      <c r="AH1665" s="1327"/>
      <c r="AI1665" s="1327"/>
      <c r="AJ1665" s="1327"/>
      <c r="AK1665" s="1327"/>
      <c r="AL1665" s="1335">
        <f>+AD1665</f>
        <v>50000</v>
      </c>
      <c r="AM1665" s="1327"/>
      <c r="AN1665" s="1327"/>
      <c r="AO1665" s="1327"/>
      <c r="AP1665" s="1327"/>
      <c r="AQ1665" s="1327"/>
      <c r="AR1665" s="1327"/>
      <c r="AS1665" s="1327"/>
      <c r="AT1665" s="1327"/>
      <c r="AU1665" s="1327"/>
      <c r="AV1665" s="1327"/>
      <c r="AW1665" s="1327"/>
      <c r="AX1665" s="1327"/>
      <c r="AY1665" s="1327"/>
      <c r="AZ1665" s="1327"/>
      <c r="BA1665" s="1327"/>
      <c r="BB1665" s="1327"/>
      <c r="BC1665" s="1327"/>
      <c r="BD1665" s="1327"/>
      <c r="BE1665" s="1327"/>
      <c r="BF1665" s="1327"/>
      <c r="BG1665" s="1327"/>
      <c r="BH1665" s="1327"/>
      <c r="BI1665" s="1327"/>
      <c r="BJ1665" s="1327"/>
      <c r="BK1665" s="1327"/>
      <c r="BL1665" s="1327"/>
      <c r="BM1665" s="1327"/>
      <c r="BN1665" s="1327"/>
      <c r="BO1665" s="1327"/>
      <c r="BP1665" s="1327"/>
      <c r="BQ1665" s="1327"/>
      <c r="BR1665" s="1327"/>
      <c r="BS1665" s="1327"/>
      <c r="BT1665" s="1327"/>
      <c r="BU1665" s="1327"/>
      <c r="BV1665" s="1327"/>
      <c r="BW1665" s="1327"/>
      <c r="BX1665" s="1327"/>
      <c r="BY1665" s="1327"/>
      <c r="BZ1665" s="1327"/>
      <c r="CA1665" s="1327"/>
      <c r="CB1665" s="1327"/>
      <c r="CC1665" s="1327"/>
      <c r="CD1665" s="1327"/>
      <c r="CE1665" s="1327"/>
      <c r="CF1665" s="1327"/>
      <c r="CG1665" s="1327"/>
      <c r="CH1665" s="1378">
        <f t="shared" si="43"/>
        <v>50000</v>
      </c>
      <c r="CI1665" s="1375"/>
    </row>
    <row r="1666" spans="1:87" s="1231" customFormat="1" ht="45" customHeight="1">
      <c r="A1666" s="1701"/>
      <c r="B1666" s="1701"/>
      <c r="C1666" s="656"/>
      <c r="D1666" s="2185"/>
      <c r="E1666" s="1268"/>
      <c r="F1666" s="1310"/>
      <c r="G1666" s="1269"/>
      <c r="H1666" s="2186"/>
      <c r="I1666" s="1620"/>
      <c r="J1666" s="1960"/>
      <c r="K1666" s="3552"/>
      <c r="L1666" s="3105"/>
      <c r="M1666" s="3106"/>
      <c r="N1666" s="1254"/>
      <c r="O1666" s="1255"/>
      <c r="P1666" s="1256"/>
      <c r="Q1666" s="1257"/>
      <c r="R1666" s="1255"/>
      <c r="S1666" s="1258"/>
      <c r="T1666" s="1257"/>
      <c r="U1666" s="1255"/>
      <c r="V1666" s="1258"/>
      <c r="W1666" s="1259"/>
      <c r="X1666" s="1255"/>
      <c r="Y1666" s="1285"/>
      <c r="Z1666" s="3551"/>
      <c r="AA1666" s="1760"/>
      <c r="AB1666" s="1762"/>
      <c r="AC1666" s="1766"/>
      <c r="AD1666" s="1790"/>
      <c r="AE1666" s="1326"/>
      <c r="AF1666" s="1490"/>
      <c r="AG1666" s="1327"/>
      <c r="AH1666" s="1327"/>
      <c r="AI1666" s="1327"/>
      <c r="AJ1666" s="1327"/>
      <c r="AK1666" s="1327"/>
      <c r="AL1666" s="1327"/>
      <c r="AM1666" s="1327"/>
      <c r="AN1666" s="1327"/>
      <c r="AO1666" s="1327"/>
      <c r="AP1666" s="1327"/>
      <c r="AQ1666" s="1327"/>
      <c r="AR1666" s="1327"/>
      <c r="AS1666" s="1327"/>
      <c r="AT1666" s="1327"/>
      <c r="AU1666" s="1327"/>
      <c r="AV1666" s="1327"/>
      <c r="AW1666" s="1327"/>
      <c r="AX1666" s="1327"/>
      <c r="AY1666" s="1327"/>
      <c r="AZ1666" s="1327"/>
      <c r="BA1666" s="1327"/>
      <c r="BB1666" s="1327"/>
      <c r="BC1666" s="1327"/>
      <c r="BD1666" s="1327"/>
      <c r="BE1666" s="1327"/>
      <c r="BF1666" s="1327"/>
      <c r="BG1666" s="1327"/>
      <c r="BH1666" s="1327"/>
      <c r="BI1666" s="1327"/>
      <c r="BJ1666" s="1327"/>
      <c r="BK1666" s="1327"/>
      <c r="BL1666" s="1327"/>
      <c r="BM1666" s="1327"/>
      <c r="BN1666" s="1327"/>
      <c r="BO1666" s="1327"/>
      <c r="BP1666" s="1327"/>
      <c r="BQ1666" s="1327"/>
      <c r="BR1666" s="1327"/>
      <c r="BS1666" s="1327"/>
      <c r="BT1666" s="1327"/>
      <c r="BU1666" s="1327"/>
      <c r="BV1666" s="1327"/>
      <c r="BW1666" s="1327"/>
      <c r="BX1666" s="1327"/>
      <c r="BY1666" s="1327"/>
      <c r="BZ1666" s="1327"/>
      <c r="CA1666" s="1327"/>
      <c r="CB1666" s="1327"/>
      <c r="CC1666" s="1327"/>
      <c r="CD1666" s="1327"/>
      <c r="CE1666" s="1327"/>
      <c r="CF1666" s="1327"/>
      <c r="CG1666" s="1327"/>
      <c r="CH1666" s="1378">
        <f t="shared" si="43"/>
        <v>0</v>
      </c>
      <c r="CI1666" s="1375"/>
    </row>
    <row r="1667" spans="1:87" s="1231" customFormat="1" ht="45" customHeight="1">
      <c r="A1667" s="1701"/>
      <c r="B1667" s="1701"/>
      <c r="C1667" s="656"/>
      <c r="D1667" s="2185"/>
      <c r="E1667" s="1268"/>
      <c r="F1667" s="1310"/>
      <c r="G1667" s="1269"/>
      <c r="H1667" s="2186"/>
      <c r="I1667" s="1621"/>
      <c r="J1667" s="1621"/>
      <c r="K1667" s="1286"/>
      <c r="L1667" s="141"/>
      <c r="M1667" s="2175"/>
      <c r="N1667" s="1287"/>
      <c r="O1667" s="1288"/>
      <c r="P1667" s="1289"/>
      <c r="Q1667" s="1290"/>
      <c r="R1667" s="1288"/>
      <c r="S1667" s="1291"/>
      <c r="T1667" s="1290"/>
      <c r="U1667" s="1288"/>
      <c r="V1667" s="1291"/>
      <c r="W1667" s="1292"/>
      <c r="X1667" s="1288"/>
      <c r="Y1667" s="1293"/>
      <c r="Z1667" s="2193"/>
      <c r="AA1667" s="900"/>
      <c r="AB1667" s="901"/>
      <c r="AC1667" s="1770"/>
      <c r="AD1667" s="1855"/>
      <c r="AE1667" s="1326"/>
      <c r="AF1667" s="1490"/>
      <c r="AG1667" s="1327"/>
      <c r="AH1667" s="1327"/>
      <c r="AI1667" s="1327"/>
      <c r="AJ1667" s="1327"/>
      <c r="AK1667" s="1327"/>
      <c r="AL1667" s="1327"/>
      <c r="AM1667" s="1327"/>
      <c r="AN1667" s="1327"/>
      <c r="AO1667" s="1327"/>
      <c r="AP1667" s="1327"/>
      <c r="AQ1667" s="1327"/>
      <c r="AR1667" s="1327"/>
      <c r="AS1667" s="1327"/>
      <c r="AT1667" s="1327"/>
      <c r="AU1667" s="1327"/>
      <c r="AV1667" s="1327"/>
      <c r="AW1667" s="1327"/>
      <c r="AX1667" s="1327"/>
      <c r="AY1667" s="1327"/>
      <c r="AZ1667" s="1327"/>
      <c r="BA1667" s="1327"/>
      <c r="BB1667" s="1327"/>
      <c r="BC1667" s="1327"/>
      <c r="BD1667" s="1327"/>
      <c r="BE1667" s="1327"/>
      <c r="BF1667" s="1327"/>
      <c r="BG1667" s="1327"/>
      <c r="BH1667" s="1327"/>
      <c r="BI1667" s="1327"/>
      <c r="BJ1667" s="1327"/>
      <c r="BK1667" s="1327"/>
      <c r="BL1667" s="1327"/>
      <c r="BM1667" s="1327"/>
      <c r="BN1667" s="1327"/>
      <c r="BO1667" s="1327"/>
      <c r="BP1667" s="1327"/>
      <c r="BQ1667" s="1327"/>
      <c r="BR1667" s="1327"/>
      <c r="BS1667" s="1327"/>
      <c r="BT1667" s="1327"/>
      <c r="BU1667" s="1327"/>
      <c r="BV1667" s="1327"/>
      <c r="BW1667" s="1327"/>
      <c r="BX1667" s="1327"/>
      <c r="BY1667" s="1327"/>
      <c r="BZ1667" s="1327"/>
      <c r="CA1667" s="1327"/>
      <c r="CB1667" s="1327"/>
      <c r="CC1667" s="1327"/>
      <c r="CD1667" s="1327"/>
      <c r="CE1667" s="1327"/>
      <c r="CF1667" s="1327"/>
      <c r="CG1667" s="1327"/>
      <c r="CH1667" s="1378">
        <f t="shared" si="43"/>
        <v>0</v>
      </c>
      <c r="CI1667" s="1375"/>
    </row>
    <row r="1668" spans="1:87" s="1231" customFormat="1" ht="68.25" customHeight="1">
      <c r="A1668" s="1701"/>
      <c r="B1668" s="1953"/>
      <c r="C1668" s="1649"/>
      <c r="D1668" s="1649"/>
      <c r="E1668" s="220"/>
      <c r="F1668" s="2227"/>
      <c r="G1668" s="665"/>
      <c r="H1668" s="2186"/>
      <c r="I1668" s="1644"/>
      <c r="J1668" s="1962"/>
      <c r="K1668" s="3567" t="s">
        <v>2302</v>
      </c>
      <c r="L1668" s="1949"/>
      <c r="M1668" s="1950"/>
      <c r="N1668" s="1294"/>
      <c r="O1668" s="1295"/>
      <c r="P1668" s="1296"/>
      <c r="Q1668" s="1297"/>
      <c r="R1668" s="1295"/>
      <c r="S1668" s="1298"/>
      <c r="T1668" s="1297"/>
      <c r="U1668" s="1295"/>
      <c r="V1668" s="1298"/>
      <c r="W1668" s="1299"/>
      <c r="X1668" s="1295"/>
      <c r="Y1668" s="1300"/>
      <c r="Z1668" s="927"/>
      <c r="AA1668" s="928"/>
      <c r="AB1668" s="1112"/>
      <c r="AC1668" s="1771"/>
      <c r="AD1668" s="1856"/>
      <c r="AE1668" s="1326"/>
      <c r="AF1668" s="1490"/>
      <c r="AG1668" s="1327"/>
      <c r="AH1668" s="1327"/>
      <c r="AI1668" s="1327"/>
      <c r="AJ1668" s="1327"/>
      <c r="AK1668" s="1327"/>
      <c r="AL1668" s="1327"/>
      <c r="AM1668" s="1327"/>
      <c r="AN1668" s="1327"/>
      <c r="AO1668" s="1327"/>
      <c r="AP1668" s="1327"/>
      <c r="AQ1668" s="1327"/>
      <c r="AR1668" s="1327"/>
      <c r="AS1668" s="1327"/>
      <c r="AT1668" s="1327"/>
      <c r="AU1668" s="1327"/>
      <c r="AV1668" s="1327"/>
      <c r="AW1668" s="1327"/>
      <c r="AX1668" s="1327"/>
      <c r="AY1668" s="1327"/>
      <c r="AZ1668" s="1327"/>
      <c r="BA1668" s="1327"/>
      <c r="BB1668" s="1327"/>
      <c r="BC1668" s="1327"/>
      <c r="BD1668" s="1327"/>
      <c r="BE1668" s="1327"/>
      <c r="BF1668" s="1327"/>
      <c r="BG1668" s="1327"/>
      <c r="BH1668" s="1327"/>
      <c r="BI1668" s="1327"/>
      <c r="BJ1668" s="1327"/>
      <c r="BK1668" s="1327"/>
      <c r="BL1668" s="1327"/>
      <c r="BM1668" s="1327"/>
      <c r="BN1668" s="1327"/>
      <c r="BO1668" s="1327"/>
      <c r="BP1668" s="1327"/>
      <c r="BQ1668" s="1327"/>
      <c r="BR1668" s="1327"/>
      <c r="BS1668" s="1327"/>
      <c r="BT1668" s="1327"/>
      <c r="BU1668" s="1327"/>
      <c r="BV1668" s="1327"/>
      <c r="BW1668" s="1327"/>
      <c r="BX1668" s="1327"/>
      <c r="BY1668" s="1327"/>
      <c r="BZ1668" s="1327"/>
      <c r="CA1668" s="1327"/>
      <c r="CB1668" s="1327"/>
      <c r="CC1668" s="1327"/>
      <c r="CD1668" s="1327"/>
      <c r="CE1668" s="1327"/>
      <c r="CF1668" s="1327"/>
      <c r="CG1668" s="1327"/>
      <c r="CH1668" s="1378">
        <f t="shared" si="43"/>
        <v>0</v>
      </c>
      <c r="CI1668" s="1375"/>
    </row>
    <row r="1669" spans="1:87" s="1231" customFormat="1" ht="116.25" customHeight="1">
      <c r="A1669" s="1701"/>
      <c r="B1669" s="1953"/>
      <c r="C1669" s="1649"/>
      <c r="D1669" s="1649"/>
      <c r="E1669" s="220"/>
      <c r="F1669" s="2227"/>
      <c r="G1669" s="665"/>
      <c r="H1669" s="2186"/>
      <c r="I1669" s="1644"/>
      <c r="J1669" s="1962"/>
      <c r="K1669" s="3568"/>
      <c r="L1669" s="1949"/>
      <c r="M1669" s="1950"/>
      <c r="N1669" s="1294"/>
      <c r="O1669" s="1295"/>
      <c r="P1669" s="1296"/>
      <c r="Q1669" s="1297"/>
      <c r="R1669" s="1295"/>
      <c r="S1669" s="1298"/>
      <c r="T1669" s="1297"/>
      <c r="U1669" s="1295"/>
      <c r="V1669" s="1298"/>
      <c r="W1669" s="1299"/>
      <c r="X1669" s="1295"/>
      <c r="Y1669" s="1300"/>
      <c r="Z1669" s="927"/>
      <c r="AA1669" s="928"/>
      <c r="AB1669" s="929"/>
      <c r="AC1669" s="2244"/>
      <c r="AD1669" s="1856"/>
      <c r="AE1669" s="1326"/>
      <c r="AF1669" s="1490"/>
      <c r="AG1669" s="1327"/>
      <c r="AH1669" s="1327"/>
      <c r="AI1669" s="1327"/>
      <c r="AJ1669" s="1327"/>
      <c r="AK1669" s="1327"/>
      <c r="AL1669" s="1327"/>
      <c r="AM1669" s="1327"/>
      <c r="AN1669" s="1327"/>
      <c r="AO1669" s="1327"/>
      <c r="AP1669" s="1327"/>
      <c r="AQ1669" s="1327"/>
      <c r="AR1669" s="1327"/>
      <c r="AS1669" s="1327"/>
      <c r="AT1669" s="1327"/>
      <c r="AU1669" s="1327"/>
      <c r="AV1669" s="1327"/>
      <c r="AW1669" s="1327"/>
      <c r="AX1669" s="1327"/>
      <c r="AY1669" s="1327"/>
      <c r="AZ1669" s="1327"/>
      <c r="BA1669" s="1327"/>
      <c r="BB1669" s="1327"/>
      <c r="BC1669" s="1327"/>
      <c r="BD1669" s="1327"/>
      <c r="BE1669" s="1327"/>
      <c r="BF1669" s="1327"/>
      <c r="BG1669" s="1327"/>
      <c r="BH1669" s="1327"/>
      <c r="BI1669" s="1327"/>
      <c r="BJ1669" s="1327"/>
      <c r="BK1669" s="1327"/>
      <c r="BL1669" s="1327"/>
      <c r="BM1669" s="1327"/>
      <c r="BN1669" s="1327"/>
      <c r="BO1669" s="1327"/>
      <c r="BP1669" s="1327"/>
      <c r="BQ1669" s="1327"/>
      <c r="BR1669" s="1327"/>
      <c r="BS1669" s="1327"/>
      <c r="BT1669" s="1327"/>
      <c r="BU1669" s="1327"/>
      <c r="BV1669" s="1327"/>
      <c r="BW1669" s="1327"/>
      <c r="BX1669" s="1327"/>
      <c r="BY1669" s="1327"/>
      <c r="BZ1669" s="1327"/>
      <c r="CA1669" s="1327"/>
      <c r="CB1669" s="1327"/>
      <c r="CC1669" s="1327"/>
      <c r="CD1669" s="1327"/>
      <c r="CE1669" s="1327"/>
      <c r="CF1669" s="1327"/>
      <c r="CG1669" s="1327"/>
      <c r="CH1669" s="1378">
        <f t="shared" si="43"/>
        <v>0</v>
      </c>
      <c r="CI1669" s="1375"/>
    </row>
    <row r="1670" spans="1:87" s="1231" customFormat="1" ht="166.5" customHeight="1">
      <c r="A1670" s="1701"/>
      <c r="B1670" s="1701"/>
      <c r="C1670" s="1649"/>
      <c r="D1670" s="1649"/>
      <c r="E1670" s="220"/>
      <c r="F1670" s="2227"/>
      <c r="G1670" s="652"/>
      <c r="H1670" s="2186"/>
      <c r="I1670" s="912">
        <v>322</v>
      </c>
      <c r="J1670" s="218">
        <v>4</v>
      </c>
      <c r="K1670" s="2212" t="s">
        <v>2599</v>
      </c>
      <c r="L1670" s="1951" t="s">
        <v>2303</v>
      </c>
      <c r="M1670" s="2143" t="s">
        <v>1747</v>
      </c>
      <c r="N1670" s="742"/>
      <c r="O1670" s="1235"/>
      <c r="P1670" s="739"/>
      <c r="Q1670" s="1301"/>
      <c r="R1670" s="1235"/>
      <c r="S1670" s="1302"/>
      <c r="T1670" s="1301"/>
      <c r="U1670" s="1232"/>
      <c r="V1670" s="1234"/>
      <c r="W1670" s="1236"/>
      <c r="X1670" s="1232"/>
      <c r="Y1670" s="1237"/>
      <c r="Z1670" s="2315" t="s">
        <v>2304</v>
      </c>
      <c r="AA1670" s="789">
        <v>287</v>
      </c>
      <c r="AB1670" s="790">
        <v>2876</v>
      </c>
      <c r="AC1670" s="2081" t="s">
        <v>383</v>
      </c>
      <c r="AD1670" s="1794">
        <v>500000</v>
      </c>
      <c r="AE1670" s="1326"/>
      <c r="AF1670" s="1490"/>
      <c r="AG1670" s="1327"/>
      <c r="AH1670" s="1327"/>
      <c r="AI1670" s="1327"/>
      <c r="AJ1670" s="1327"/>
      <c r="AK1670" s="1327"/>
      <c r="AL1670" s="1327"/>
      <c r="AM1670" s="1327"/>
      <c r="AN1670" s="1327"/>
      <c r="AO1670" s="1327"/>
      <c r="AP1670" s="1327"/>
      <c r="AQ1670" s="1327"/>
      <c r="AR1670" s="1327"/>
      <c r="AS1670" s="1327"/>
      <c r="AT1670" s="1327"/>
      <c r="AU1670" s="1327"/>
      <c r="AV1670" s="1327"/>
      <c r="AW1670" s="1327"/>
      <c r="AX1670" s="1327"/>
      <c r="AY1670" s="1327"/>
      <c r="AZ1670" s="1335">
        <f>+AD1670</f>
        <v>500000</v>
      </c>
      <c r="BA1670" s="1327"/>
      <c r="BB1670" s="1327"/>
      <c r="BC1670" s="1327"/>
      <c r="BD1670" s="1327"/>
      <c r="BE1670" s="1327"/>
      <c r="BF1670" s="1327"/>
      <c r="BG1670" s="1327"/>
      <c r="BH1670" s="1327"/>
      <c r="BI1670" s="1327"/>
      <c r="BJ1670" s="1327"/>
      <c r="BK1670" s="1327"/>
      <c r="BL1670" s="1327"/>
      <c r="BM1670" s="1327"/>
      <c r="BN1670" s="1327"/>
      <c r="BO1670" s="1327"/>
      <c r="BP1670" s="1327"/>
      <c r="BQ1670" s="1327"/>
      <c r="BR1670" s="1327"/>
      <c r="BS1670" s="1327"/>
      <c r="BT1670" s="1327"/>
      <c r="BU1670" s="1327"/>
      <c r="BV1670" s="1327"/>
      <c r="BW1670" s="1327"/>
      <c r="BX1670" s="1327"/>
      <c r="BY1670" s="1327"/>
      <c r="BZ1670" s="1327"/>
      <c r="CA1670" s="1327"/>
      <c r="CB1670" s="1327"/>
      <c r="CC1670" s="1327"/>
      <c r="CD1670" s="1327"/>
      <c r="CE1670" s="1327"/>
      <c r="CF1670" s="1327"/>
      <c r="CG1670" s="1327"/>
      <c r="CH1670" s="1378">
        <f t="shared" si="43"/>
        <v>500000</v>
      </c>
      <c r="CI1670" s="1375"/>
    </row>
    <row r="1671" spans="1:87" s="1231" customFormat="1" ht="103.5" customHeight="1">
      <c r="A1671" s="1701"/>
      <c r="B1671" s="1724"/>
      <c r="C1671" s="1649"/>
      <c r="D1671" s="1649"/>
      <c r="E1671" s="220"/>
      <c r="F1671" s="2227"/>
      <c r="G1671" s="665"/>
      <c r="H1671" s="2186"/>
      <c r="I1671" s="912"/>
      <c r="J1671" s="2226"/>
      <c r="K1671" s="1303" t="s">
        <v>2305</v>
      </c>
      <c r="L1671" s="1951"/>
      <c r="M1671" s="2143"/>
      <c r="N1671" s="1294"/>
      <c r="O1671" s="1304"/>
      <c r="P1671" s="1305"/>
      <c r="Q1671" s="1306"/>
      <c r="R1671" s="1304"/>
      <c r="S1671" s="1307"/>
      <c r="T1671" s="1306"/>
      <c r="U1671" s="1295"/>
      <c r="V1671" s="1298"/>
      <c r="W1671" s="1299"/>
      <c r="X1671" s="1295"/>
      <c r="Y1671" s="1300"/>
      <c r="Z1671" s="927" t="s">
        <v>2306</v>
      </c>
      <c r="AA1671" s="928">
        <v>222</v>
      </c>
      <c r="AB1671" s="929"/>
      <c r="AC1671" s="2244" t="s">
        <v>115</v>
      </c>
      <c r="AD1671" s="1848">
        <v>13000</v>
      </c>
      <c r="AE1671" s="1326"/>
      <c r="AF1671" s="1490"/>
      <c r="AG1671" s="1327"/>
      <c r="AH1671" s="1327"/>
      <c r="AI1671" s="1335">
        <f>+AD1671</f>
        <v>13000</v>
      </c>
      <c r="AJ1671" s="1327"/>
      <c r="AK1671" s="1327"/>
      <c r="AL1671" s="1327"/>
      <c r="AM1671" s="1327"/>
      <c r="AN1671" s="1327"/>
      <c r="AO1671" s="1327"/>
      <c r="AP1671" s="1327"/>
      <c r="AQ1671" s="1327"/>
      <c r="AR1671" s="1327"/>
      <c r="AS1671" s="1327"/>
      <c r="AT1671" s="1327"/>
      <c r="AU1671" s="1327"/>
      <c r="AV1671" s="1327"/>
      <c r="AW1671" s="1327"/>
      <c r="AX1671" s="1327"/>
      <c r="AY1671" s="1327"/>
      <c r="AZ1671" s="1327"/>
      <c r="BA1671" s="1327"/>
      <c r="BB1671" s="1327"/>
      <c r="BC1671" s="1327"/>
      <c r="BD1671" s="1327"/>
      <c r="BE1671" s="1327"/>
      <c r="BF1671" s="1327"/>
      <c r="BG1671" s="1327"/>
      <c r="BH1671" s="1327"/>
      <c r="BI1671" s="1327"/>
      <c r="BJ1671" s="1327"/>
      <c r="BK1671" s="1327"/>
      <c r="BL1671" s="1327"/>
      <c r="BM1671" s="1327"/>
      <c r="BN1671" s="1327"/>
      <c r="BO1671" s="1327"/>
      <c r="BP1671" s="1327"/>
      <c r="BQ1671" s="1327"/>
      <c r="BR1671" s="1327"/>
      <c r="BS1671" s="1327"/>
      <c r="BT1671" s="1327"/>
      <c r="BU1671" s="1327"/>
      <c r="BV1671" s="1327"/>
      <c r="BW1671" s="1327"/>
      <c r="BX1671" s="1327"/>
      <c r="BY1671" s="1327"/>
      <c r="BZ1671" s="1327"/>
      <c r="CA1671" s="1327"/>
      <c r="CB1671" s="1327"/>
      <c r="CC1671" s="1327"/>
      <c r="CD1671" s="1327"/>
      <c r="CE1671" s="1327"/>
      <c r="CF1671" s="1327"/>
      <c r="CG1671" s="1327"/>
      <c r="CH1671" s="1378">
        <f t="shared" si="43"/>
        <v>13000</v>
      </c>
      <c r="CI1671" s="1375"/>
    </row>
    <row r="1672" spans="1:87" s="1231" customFormat="1" ht="48" customHeight="1">
      <c r="A1672" s="1701"/>
      <c r="B1672" s="1724"/>
      <c r="C1672" s="1649"/>
      <c r="D1672" s="2185"/>
      <c r="E1672" s="220"/>
      <c r="F1672" s="2227"/>
      <c r="G1672" s="665"/>
      <c r="H1672" s="2186"/>
      <c r="I1672" s="912"/>
      <c r="J1672" s="2226"/>
      <c r="K1672" s="3205" t="s">
        <v>2307</v>
      </c>
      <c r="L1672" s="1951"/>
      <c r="M1672" s="2143"/>
      <c r="N1672" s="1294"/>
      <c r="O1672" s="1304"/>
      <c r="P1672" s="1305"/>
      <c r="Q1672" s="1306"/>
      <c r="R1672" s="1304"/>
      <c r="S1672" s="1307"/>
      <c r="T1672" s="1306"/>
      <c r="U1672" s="1295"/>
      <c r="V1672" s="1298"/>
      <c r="W1672" s="1299"/>
      <c r="X1672" s="1295"/>
      <c r="Y1672" s="1308"/>
      <c r="Z1672" s="3119" t="s">
        <v>2308</v>
      </c>
      <c r="AA1672" s="268">
        <v>311</v>
      </c>
      <c r="AB1672" s="2210">
        <v>3111</v>
      </c>
      <c r="AC1672" s="485" t="s">
        <v>124</v>
      </c>
      <c r="AD1672" s="1788">
        <f>40*600*3</f>
        <v>72000</v>
      </c>
      <c r="AE1672" s="1326"/>
      <c r="AF1672" s="1490"/>
      <c r="AG1672" s="1327"/>
      <c r="AH1672" s="1327"/>
      <c r="AI1672" s="1327"/>
      <c r="AJ1672" s="1327"/>
      <c r="AK1672" s="1327"/>
      <c r="AL1672" s="1327"/>
      <c r="AM1672" s="1327"/>
      <c r="AN1672" s="1327"/>
      <c r="AO1672" s="1327"/>
      <c r="AP1672" s="1327"/>
      <c r="AQ1672" s="1327"/>
      <c r="AR1672" s="1327"/>
      <c r="AS1672" s="1327"/>
      <c r="AT1672" s="1327"/>
      <c r="AU1672" s="1327"/>
      <c r="AV1672" s="1327"/>
      <c r="AW1672" s="1327"/>
      <c r="AX1672" s="1327"/>
      <c r="AY1672" s="1327"/>
      <c r="AZ1672" s="1327"/>
      <c r="BA1672" s="1335">
        <f>+AD1672</f>
        <v>72000</v>
      </c>
      <c r="BB1672" s="1327"/>
      <c r="BC1672" s="1327"/>
      <c r="BD1672" s="1327"/>
      <c r="BE1672" s="1327"/>
      <c r="BF1672" s="1327"/>
      <c r="BG1672" s="1327"/>
      <c r="BH1672" s="1327"/>
      <c r="BI1672" s="1327"/>
      <c r="BJ1672" s="1327"/>
      <c r="BK1672" s="1327"/>
      <c r="BL1672" s="1327"/>
      <c r="BM1672" s="1327"/>
      <c r="BN1672" s="1327"/>
      <c r="BO1672" s="1327"/>
      <c r="BP1672" s="1327"/>
      <c r="BQ1672" s="1327"/>
      <c r="BR1672" s="1327"/>
      <c r="BS1672" s="1327"/>
      <c r="BT1672" s="1327"/>
      <c r="BU1672" s="1327"/>
      <c r="BV1672" s="1327"/>
      <c r="BW1672" s="1327"/>
      <c r="BX1672" s="1327"/>
      <c r="BY1672" s="1327"/>
      <c r="BZ1672" s="1327"/>
      <c r="CA1672" s="1327"/>
      <c r="CB1672" s="1327"/>
      <c r="CC1672" s="1327"/>
      <c r="CD1672" s="1327"/>
      <c r="CE1672" s="1327"/>
      <c r="CF1672" s="1327"/>
      <c r="CG1672" s="1327"/>
      <c r="CH1672" s="1378">
        <f t="shared" si="43"/>
        <v>72000</v>
      </c>
      <c r="CI1672" s="1375"/>
    </row>
    <row r="1673" spans="1:87" s="1231" customFormat="1" ht="60.75" customHeight="1">
      <c r="A1673" s="1701"/>
      <c r="B1673" s="1724"/>
      <c r="C1673" s="1649"/>
      <c r="D1673" s="2185"/>
      <c r="E1673" s="220"/>
      <c r="F1673" s="2227"/>
      <c r="G1673" s="665"/>
      <c r="H1673" s="2186"/>
      <c r="I1673" s="912"/>
      <c r="J1673" s="2226"/>
      <c r="K1673" s="3205"/>
      <c r="L1673" s="1876"/>
      <c r="M1673" s="2305"/>
      <c r="N1673" s="1294"/>
      <c r="O1673" s="1304"/>
      <c r="P1673" s="1305"/>
      <c r="Q1673" s="1306"/>
      <c r="R1673" s="1304"/>
      <c r="S1673" s="1307"/>
      <c r="T1673" s="1306"/>
      <c r="U1673" s="1295"/>
      <c r="V1673" s="1298"/>
      <c r="W1673" s="1299"/>
      <c r="X1673" s="1295"/>
      <c r="Y1673" s="1308"/>
      <c r="Z1673" s="3119"/>
      <c r="AA1673" s="268">
        <v>313</v>
      </c>
      <c r="AB1673" s="2210">
        <v>3133</v>
      </c>
      <c r="AC1673" s="485" t="s">
        <v>293</v>
      </c>
      <c r="AD1673" s="1788">
        <v>6000</v>
      </c>
      <c r="AE1673" s="1326"/>
      <c r="AF1673" s="1490"/>
      <c r="AG1673" s="1327"/>
      <c r="AH1673" s="1327"/>
      <c r="AI1673" s="1327"/>
      <c r="AJ1673" s="1327"/>
      <c r="AK1673" s="1327"/>
      <c r="AL1673" s="1327"/>
      <c r="AM1673" s="1327"/>
      <c r="AN1673" s="1327"/>
      <c r="AO1673" s="1327"/>
      <c r="AP1673" s="1327"/>
      <c r="AQ1673" s="1327"/>
      <c r="AR1673" s="1327"/>
      <c r="AS1673" s="1327"/>
      <c r="AT1673" s="1327"/>
      <c r="AU1673" s="1327"/>
      <c r="AV1673" s="1327"/>
      <c r="AW1673" s="1327"/>
      <c r="AX1673" s="1327"/>
      <c r="AY1673" s="1327"/>
      <c r="AZ1673" s="1327"/>
      <c r="BA1673" s="1327"/>
      <c r="BB1673" s="1335">
        <f>+AD1673</f>
        <v>6000</v>
      </c>
      <c r="BC1673" s="1327"/>
      <c r="BD1673" s="1327"/>
      <c r="BE1673" s="1327"/>
      <c r="BF1673" s="1327"/>
      <c r="BG1673" s="1327"/>
      <c r="BH1673" s="1327"/>
      <c r="BI1673" s="1327"/>
      <c r="BJ1673" s="1327"/>
      <c r="BK1673" s="1327"/>
      <c r="BL1673" s="1327"/>
      <c r="BM1673" s="1327"/>
      <c r="BN1673" s="1327"/>
      <c r="BO1673" s="1327"/>
      <c r="BP1673" s="1327"/>
      <c r="BQ1673" s="1327"/>
      <c r="BR1673" s="1327"/>
      <c r="BS1673" s="1327"/>
      <c r="BT1673" s="1327"/>
      <c r="BU1673" s="1327"/>
      <c r="BV1673" s="1327"/>
      <c r="BW1673" s="1327"/>
      <c r="BX1673" s="1327"/>
      <c r="BY1673" s="1327"/>
      <c r="BZ1673" s="1327"/>
      <c r="CA1673" s="1327"/>
      <c r="CB1673" s="1327"/>
      <c r="CC1673" s="1327"/>
      <c r="CD1673" s="1327"/>
      <c r="CE1673" s="1327"/>
      <c r="CF1673" s="1327"/>
      <c r="CG1673" s="1327"/>
      <c r="CH1673" s="1378">
        <f t="shared" si="43"/>
        <v>6000</v>
      </c>
      <c r="CI1673" s="1375"/>
    </row>
    <row r="1674" spans="1:87" s="1231" customFormat="1" ht="67.5" customHeight="1">
      <c r="A1674" s="1701"/>
      <c r="B1674" s="1724"/>
      <c r="C1674" s="1649"/>
      <c r="D1674" s="2185"/>
      <c r="E1674" s="220"/>
      <c r="F1674" s="2227"/>
      <c r="G1674" s="665"/>
      <c r="H1674" s="2186"/>
      <c r="I1674" s="912"/>
      <c r="J1674" s="218"/>
      <c r="K1674" s="3205" t="s">
        <v>2494</v>
      </c>
      <c r="L1674" s="1876"/>
      <c r="M1674" s="2305"/>
      <c r="N1674" s="742"/>
      <c r="O1674" s="1235"/>
      <c r="P1674" s="739"/>
      <c r="Q1674" s="1301"/>
      <c r="R1674" s="1235"/>
      <c r="S1674" s="1302"/>
      <c r="T1674" s="1301"/>
      <c r="U1674" s="1232"/>
      <c r="V1674" s="1234"/>
      <c r="W1674" s="1236"/>
      <c r="X1674" s="1232"/>
      <c r="Y1674" s="1309"/>
      <c r="Z1674" s="3119"/>
      <c r="AA1674" s="268">
        <v>251</v>
      </c>
      <c r="AB1674" s="2210"/>
      <c r="AC1674" s="485" t="s">
        <v>215</v>
      </c>
      <c r="AD1674" s="1788">
        <v>24000</v>
      </c>
      <c r="AE1674" s="1326"/>
      <c r="AF1674" s="1490"/>
      <c r="AG1674" s="1327"/>
      <c r="AH1674" s="1327"/>
      <c r="AI1674" s="1327"/>
      <c r="AJ1674" s="1327"/>
      <c r="AK1674" s="1327"/>
      <c r="AL1674" s="1327"/>
      <c r="AM1674" s="1327"/>
      <c r="AN1674" s="1327"/>
      <c r="AO1674" s="1327"/>
      <c r="AP1674" s="1335">
        <f>+AD1674</f>
        <v>24000</v>
      </c>
      <c r="AQ1674" s="1327"/>
      <c r="AR1674" s="1327"/>
      <c r="AS1674" s="1327"/>
      <c r="AT1674" s="1327"/>
      <c r="AU1674" s="1327"/>
      <c r="AV1674" s="1327"/>
      <c r="AW1674" s="1327"/>
      <c r="AX1674" s="1327"/>
      <c r="AY1674" s="1327"/>
      <c r="AZ1674" s="1327"/>
      <c r="BA1674" s="1327"/>
      <c r="BB1674" s="1327"/>
      <c r="BC1674" s="1327"/>
      <c r="BD1674" s="1327"/>
      <c r="BE1674" s="1327"/>
      <c r="BF1674" s="1327"/>
      <c r="BG1674" s="1327"/>
      <c r="BH1674" s="1327"/>
      <c r="BI1674" s="1327"/>
      <c r="BJ1674" s="1327"/>
      <c r="BK1674" s="1327"/>
      <c r="BL1674" s="1327"/>
      <c r="BM1674" s="1327"/>
      <c r="BN1674" s="1327"/>
      <c r="BO1674" s="1327"/>
      <c r="BP1674" s="1327"/>
      <c r="BQ1674" s="1327"/>
      <c r="BR1674" s="1327"/>
      <c r="BS1674" s="1327"/>
      <c r="BT1674" s="1327"/>
      <c r="BU1674" s="1327"/>
      <c r="BV1674" s="1327"/>
      <c r="BW1674" s="1327"/>
      <c r="BX1674" s="1327"/>
      <c r="BY1674" s="1327"/>
      <c r="BZ1674" s="1327"/>
      <c r="CA1674" s="1327"/>
      <c r="CB1674" s="1327"/>
      <c r="CC1674" s="1327"/>
      <c r="CD1674" s="1327"/>
      <c r="CE1674" s="1327"/>
      <c r="CF1674" s="1327"/>
      <c r="CG1674" s="1327"/>
      <c r="CH1674" s="1378">
        <f t="shared" si="43"/>
        <v>24000</v>
      </c>
      <c r="CI1674" s="1375"/>
    </row>
    <row r="1675" spans="1:87" s="1231" customFormat="1" ht="44.25" customHeight="1">
      <c r="A1675" s="1701"/>
      <c r="B1675" s="1724"/>
      <c r="C1675" s="1649"/>
      <c r="D1675" s="2185"/>
      <c r="E1675" s="220"/>
      <c r="F1675" s="2227"/>
      <c r="G1675" s="665"/>
      <c r="H1675" s="2186"/>
      <c r="I1675" s="912"/>
      <c r="J1675" s="218"/>
      <c r="K1675" s="3205"/>
      <c r="L1675" s="1876"/>
      <c r="M1675" s="2305"/>
      <c r="N1675" s="1294"/>
      <c r="O1675" s="1304"/>
      <c r="P1675" s="1305"/>
      <c r="Q1675" s="1306"/>
      <c r="R1675" s="1304"/>
      <c r="S1675" s="1307"/>
      <c r="T1675" s="1306"/>
      <c r="U1675" s="1295"/>
      <c r="V1675" s="1298"/>
      <c r="W1675" s="1299"/>
      <c r="X1675" s="1295"/>
      <c r="Y1675" s="1308"/>
      <c r="Z1675" s="2160"/>
      <c r="AA1675" s="268"/>
      <c r="AB1675" s="2210"/>
      <c r="AC1675" s="485"/>
      <c r="AD1675" s="1788"/>
      <c r="AE1675" s="1326"/>
      <c r="AF1675" s="1490"/>
      <c r="AG1675" s="1327"/>
      <c r="AH1675" s="1327"/>
      <c r="AI1675" s="1327"/>
      <c r="AJ1675" s="1327"/>
      <c r="AK1675" s="1327"/>
      <c r="AL1675" s="1327"/>
      <c r="AM1675" s="1327"/>
      <c r="AN1675" s="1327"/>
      <c r="AO1675" s="1327"/>
      <c r="AP1675" s="1327"/>
      <c r="AQ1675" s="1327"/>
      <c r="AR1675" s="1327"/>
      <c r="AS1675" s="1327"/>
      <c r="AT1675" s="1327"/>
      <c r="AU1675" s="1327"/>
      <c r="AV1675" s="1327"/>
      <c r="AW1675" s="1327"/>
      <c r="AX1675" s="1327"/>
      <c r="AY1675" s="1327"/>
      <c r="AZ1675" s="1327"/>
      <c r="BA1675" s="1327"/>
      <c r="BB1675" s="1327"/>
      <c r="BC1675" s="1327"/>
      <c r="BD1675" s="1327"/>
      <c r="BE1675" s="1327"/>
      <c r="BF1675" s="1327"/>
      <c r="BG1675" s="1327"/>
      <c r="BH1675" s="1327"/>
      <c r="BI1675" s="1327"/>
      <c r="BJ1675" s="1327"/>
      <c r="BK1675" s="1327"/>
      <c r="BL1675" s="1327"/>
      <c r="BM1675" s="1327"/>
      <c r="BN1675" s="1327"/>
      <c r="BO1675" s="1327"/>
      <c r="BP1675" s="1327"/>
      <c r="BQ1675" s="1327"/>
      <c r="BR1675" s="1327"/>
      <c r="BS1675" s="1327"/>
      <c r="BT1675" s="1327"/>
      <c r="BU1675" s="1327"/>
      <c r="BV1675" s="1327"/>
      <c r="BW1675" s="1327"/>
      <c r="BX1675" s="1327"/>
      <c r="BY1675" s="1327"/>
      <c r="BZ1675" s="1327"/>
      <c r="CA1675" s="1327"/>
      <c r="CB1675" s="1327"/>
      <c r="CC1675" s="1327"/>
      <c r="CD1675" s="1327"/>
      <c r="CE1675" s="1327"/>
      <c r="CF1675" s="1327"/>
      <c r="CG1675" s="1327"/>
      <c r="CH1675" s="1378">
        <f t="shared" si="43"/>
        <v>0</v>
      </c>
      <c r="CI1675" s="1375"/>
    </row>
    <row r="1676" spans="1:87" s="1231" customFormat="1" ht="24.95" customHeight="1">
      <c r="A1676" s="1701"/>
      <c r="B1676" s="1724"/>
      <c r="C1676" s="656"/>
      <c r="D1676" s="2185"/>
      <c r="E1676" s="220"/>
      <c r="F1676" s="2227"/>
      <c r="G1676" s="665"/>
      <c r="H1676" s="2141"/>
      <c r="I1676" s="912"/>
      <c r="J1676" s="564"/>
      <c r="K1676" s="1310"/>
      <c r="L1676" s="159"/>
      <c r="M1676" s="2305"/>
      <c r="N1676" s="1223"/>
      <c r="O1676" s="1224"/>
      <c r="P1676" s="1225"/>
      <c r="Q1676" s="1226"/>
      <c r="R1676" s="1224"/>
      <c r="S1676" s="1227"/>
      <c r="T1676" s="1226"/>
      <c r="U1676" s="1224"/>
      <c r="V1676" s="1227"/>
      <c r="W1676" s="1229"/>
      <c r="X1676" s="1224"/>
      <c r="Y1676" s="1230"/>
      <c r="Z1676" s="2160"/>
      <c r="AA1676" s="268"/>
      <c r="AB1676" s="2210"/>
      <c r="AC1676" s="485"/>
      <c r="AD1676" s="1788"/>
      <c r="AE1676" s="1326"/>
      <c r="AF1676" s="1490"/>
      <c r="AG1676" s="1327"/>
      <c r="AH1676" s="1327"/>
      <c r="AI1676" s="1327"/>
      <c r="AJ1676" s="1327"/>
      <c r="AK1676" s="1327"/>
      <c r="AL1676" s="1327"/>
      <c r="AM1676" s="1327"/>
      <c r="AN1676" s="1327"/>
      <c r="AO1676" s="1327"/>
      <c r="AP1676" s="1327"/>
      <c r="AQ1676" s="1327"/>
      <c r="AR1676" s="1327"/>
      <c r="AS1676" s="1327"/>
      <c r="AT1676" s="1327"/>
      <c r="AU1676" s="1327"/>
      <c r="AV1676" s="1327"/>
      <c r="AW1676" s="1327"/>
      <c r="AX1676" s="1327"/>
      <c r="AY1676" s="1327"/>
      <c r="AZ1676" s="1327"/>
      <c r="BA1676" s="1327"/>
      <c r="BB1676" s="1327"/>
      <c r="BC1676" s="1327"/>
      <c r="BD1676" s="1327"/>
      <c r="BE1676" s="1327"/>
      <c r="BF1676" s="1327"/>
      <c r="BG1676" s="1327"/>
      <c r="BH1676" s="1327"/>
      <c r="BI1676" s="1327"/>
      <c r="BJ1676" s="1327"/>
      <c r="BK1676" s="1327"/>
      <c r="BL1676" s="1327"/>
      <c r="BM1676" s="1327"/>
      <c r="BN1676" s="1327"/>
      <c r="BO1676" s="1327"/>
      <c r="BP1676" s="1327"/>
      <c r="BQ1676" s="1327"/>
      <c r="BR1676" s="1327"/>
      <c r="BS1676" s="1327"/>
      <c r="BT1676" s="1327"/>
      <c r="BU1676" s="1327"/>
      <c r="BV1676" s="1327"/>
      <c r="BW1676" s="1327"/>
      <c r="BX1676" s="1327"/>
      <c r="BY1676" s="1327"/>
      <c r="BZ1676" s="1327"/>
      <c r="CA1676" s="1327"/>
      <c r="CB1676" s="1327"/>
      <c r="CC1676" s="1327"/>
      <c r="CD1676" s="1327"/>
      <c r="CE1676" s="1327"/>
      <c r="CF1676" s="1327"/>
      <c r="CG1676" s="1327"/>
      <c r="CH1676" s="1378">
        <f t="shared" si="43"/>
        <v>0</v>
      </c>
      <c r="CI1676" s="1375" t="s">
        <v>2345</v>
      </c>
    </row>
    <row r="1677" spans="1:87" ht="53.25" customHeight="1" thickBot="1">
      <c r="A1677" s="2323"/>
      <c r="B1677" s="3565" t="s">
        <v>2464</v>
      </c>
      <c r="C1677" s="3566"/>
      <c r="D1677" s="3566"/>
      <c r="E1677" s="3566"/>
      <c r="F1677" s="3566"/>
      <c r="G1677" s="3566"/>
      <c r="H1677" s="3566"/>
      <c r="I1677" s="3566"/>
      <c r="J1677" s="3566"/>
      <c r="K1677" s="3566"/>
      <c r="L1677" s="3566"/>
      <c r="M1677" s="3566"/>
      <c r="N1677" s="3566"/>
      <c r="O1677" s="3566"/>
      <c r="P1677" s="3566"/>
      <c r="Q1677" s="3566"/>
      <c r="R1677" s="3566"/>
      <c r="S1677" s="3566"/>
      <c r="T1677" s="3566"/>
      <c r="U1677" s="3566"/>
      <c r="V1677" s="3566"/>
      <c r="W1677" s="3566"/>
      <c r="X1677" s="3566"/>
      <c r="Y1677" s="3566"/>
      <c r="Z1677" s="333"/>
      <c r="AA1677" s="2388"/>
      <c r="AB1677" s="2389"/>
      <c r="AC1677" s="2390"/>
      <c r="AD1677" s="2391">
        <f>+SUM(AD1631:AD1676)</f>
        <v>2901900</v>
      </c>
      <c r="AE1677" s="1354">
        <f>SUM(AE1631:AE1676)</f>
        <v>0</v>
      </c>
      <c r="AF1677" s="1503"/>
      <c r="AG1677" s="1356">
        <f t="shared" ref="AG1677:AN1677" si="44">SUM(AG1631:AG1676)</f>
        <v>0</v>
      </c>
      <c r="AH1677" s="1356">
        <f t="shared" si="44"/>
        <v>0</v>
      </c>
      <c r="AI1677" s="1356">
        <f t="shared" si="44"/>
        <v>103000</v>
      </c>
      <c r="AJ1677" s="1356">
        <f t="shared" si="44"/>
        <v>182000</v>
      </c>
      <c r="AK1677" s="1356">
        <f t="shared" si="44"/>
        <v>522400</v>
      </c>
      <c r="AL1677" s="1356">
        <f t="shared" si="44"/>
        <v>480000</v>
      </c>
      <c r="AM1677" s="1356">
        <f t="shared" si="44"/>
        <v>0</v>
      </c>
      <c r="AN1677" s="1356">
        <f t="shared" si="44"/>
        <v>0</v>
      </c>
      <c r="AO1677" s="1356"/>
      <c r="AP1677" s="1356">
        <f t="shared" ref="AP1677:CG1677" si="45">SUM(AP1631:AP1676)</f>
        <v>24000</v>
      </c>
      <c r="AQ1677" s="1356">
        <f t="shared" si="45"/>
        <v>50000</v>
      </c>
      <c r="AR1677" s="1356">
        <f t="shared" si="45"/>
        <v>0</v>
      </c>
      <c r="AS1677" s="1356">
        <f t="shared" si="45"/>
        <v>0</v>
      </c>
      <c r="AT1677" s="1356">
        <f t="shared" si="45"/>
        <v>0</v>
      </c>
      <c r="AU1677" s="1356">
        <f t="shared" si="45"/>
        <v>0</v>
      </c>
      <c r="AV1677" s="1356">
        <f t="shared" si="45"/>
        <v>0</v>
      </c>
      <c r="AW1677" s="1356">
        <f t="shared" si="45"/>
        <v>0</v>
      </c>
      <c r="AX1677" s="1356">
        <f t="shared" si="45"/>
        <v>0</v>
      </c>
      <c r="AY1677" s="1356">
        <f t="shared" si="45"/>
        <v>0</v>
      </c>
      <c r="AZ1677" s="1356">
        <f t="shared" si="45"/>
        <v>500000</v>
      </c>
      <c r="BA1677" s="1356">
        <f t="shared" si="45"/>
        <v>912000</v>
      </c>
      <c r="BB1677" s="1356">
        <f t="shared" si="45"/>
        <v>11000</v>
      </c>
      <c r="BC1677" s="1356">
        <f t="shared" si="45"/>
        <v>0</v>
      </c>
      <c r="BD1677" s="1356">
        <f t="shared" si="45"/>
        <v>0</v>
      </c>
      <c r="BE1677" s="1356">
        <f t="shared" si="45"/>
        <v>0</v>
      </c>
      <c r="BF1677" s="1356">
        <f t="shared" si="45"/>
        <v>0</v>
      </c>
      <c r="BG1677" s="1356">
        <f t="shared" si="45"/>
        <v>102500</v>
      </c>
      <c r="BH1677" s="1356">
        <f t="shared" si="45"/>
        <v>0</v>
      </c>
      <c r="BI1677" s="1356">
        <f t="shared" si="45"/>
        <v>0</v>
      </c>
      <c r="BJ1677" s="1356">
        <f t="shared" si="45"/>
        <v>0</v>
      </c>
      <c r="BK1677" s="1356">
        <f t="shared" si="45"/>
        <v>15000</v>
      </c>
      <c r="BL1677" s="1356">
        <f t="shared" si="45"/>
        <v>0</v>
      </c>
      <c r="BM1677" s="1356">
        <f t="shared" si="45"/>
        <v>0</v>
      </c>
      <c r="BN1677" s="1356">
        <f t="shared" si="45"/>
        <v>0</v>
      </c>
      <c r="BO1677" s="1356">
        <f t="shared" si="45"/>
        <v>0</v>
      </c>
      <c r="BP1677" s="1356">
        <f t="shared" si="45"/>
        <v>0</v>
      </c>
      <c r="BQ1677" s="1356">
        <f t="shared" si="45"/>
        <v>0</v>
      </c>
      <c r="BR1677" s="1356">
        <f t="shared" si="45"/>
        <v>0</v>
      </c>
      <c r="BS1677" s="1356">
        <f t="shared" si="45"/>
        <v>0</v>
      </c>
      <c r="BT1677" s="1356"/>
      <c r="BU1677" s="1356">
        <f t="shared" si="45"/>
        <v>0</v>
      </c>
      <c r="BV1677" s="1356">
        <f t="shared" si="45"/>
        <v>0</v>
      </c>
      <c r="BW1677" s="1356">
        <f t="shared" si="45"/>
        <v>0</v>
      </c>
      <c r="BX1677" s="1356">
        <f t="shared" si="45"/>
        <v>0</v>
      </c>
      <c r="BY1677" s="1356">
        <f t="shared" si="45"/>
        <v>0</v>
      </c>
      <c r="BZ1677" s="1356">
        <f t="shared" si="45"/>
        <v>0</v>
      </c>
      <c r="CA1677" s="1356">
        <f t="shared" si="45"/>
        <v>0</v>
      </c>
      <c r="CB1677" s="1356">
        <f t="shared" si="45"/>
        <v>0</v>
      </c>
      <c r="CC1677" s="1356">
        <f t="shared" si="45"/>
        <v>0</v>
      </c>
      <c r="CD1677" s="1356">
        <f t="shared" si="45"/>
        <v>0</v>
      </c>
      <c r="CE1677" s="1356">
        <f t="shared" si="45"/>
        <v>0</v>
      </c>
      <c r="CF1677" s="1356">
        <f t="shared" si="45"/>
        <v>0</v>
      </c>
      <c r="CG1677" s="1356">
        <f t="shared" si="45"/>
        <v>0</v>
      </c>
      <c r="CH1677" s="1378">
        <f>SUM(AE1677:CG1677)</f>
        <v>2901900</v>
      </c>
      <c r="CI1677" s="1374">
        <f>+AD1677</f>
        <v>2901900</v>
      </c>
    </row>
    <row r="1678" spans="1:87" ht="53.25" customHeight="1" thickBot="1">
      <c r="A1678" s="1711"/>
      <c r="B1678" s="3558" t="s">
        <v>2351</v>
      </c>
      <c r="C1678" s="3558"/>
      <c r="D1678" s="3558"/>
      <c r="E1678" s="3558"/>
      <c r="F1678" s="3558"/>
      <c r="G1678" s="3558"/>
      <c r="H1678" s="3558"/>
      <c r="I1678" s="3558"/>
      <c r="J1678" s="3558"/>
      <c r="K1678" s="3558"/>
      <c r="L1678" s="3558"/>
      <c r="M1678" s="3558"/>
      <c r="N1678" s="3558"/>
      <c r="O1678" s="3558"/>
      <c r="P1678" s="3558"/>
      <c r="Q1678" s="3558"/>
      <c r="R1678" s="3558"/>
      <c r="S1678" s="3558"/>
      <c r="T1678" s="3558"/>
      <c r="U1678" s="3558"/>
      <c r="V1678" s="3558"/>
      <c r="W1678" s="3558"/>
      <c r="X1678" s="3558"/>
      <c r="Y1678" s="3558"/>
      <c r="Z1678" s="3559"/>
      <c r="AA1678" s="2609"/>
      <c r="AB1678" s="2610"/>
      <c r="AC1678" s="2611"/>
      <c r="AD1678" s="2612">
        <f>+AD1677+AD1630+AD1617+AD1571+AD1544+AD1506+AD1485+AD1451+AD1389+AD1371+AD1362+AD1350+AD1307+AD1249+AD1235+AD1104+AD1080+AD999+AD985+AD960+AD925+AD742+AD800+AD771+AD669+AD648+AD625+AD564+AD526+AD500+AD451+AD388+AD373+AD334+AD303+AD267+AD192+AD177+AD103+AD68</f>
        <v>26369843.540000003</v>
      </c>
      <c r="AE1678" s="1350">
        <f t="shared" ref="AE1678:BJ1678" si="46">+AE1677+AE1630+AE1506+AE1389+AE1249+AE1080+AE999+AE669+AE625+AE303+AE800</f>
        <v>35000</v>
      </c>
      <c r="AF1678" s="1350">
        <f t="shared" si="46"/>
        <v>0</v>
      </c>
      <c r="AG1678" s="1350">
        <f t="shared" si="46"/>
        <v>2000000</v>
      </c>
      <c r="AH1678" s="1350">
        <f t="shared" si="46"/>
        <v>0</v>
      </c>
      <c r="AI1678" s="1350">
        <f t="shared" si="46"/>
        <v>2485700</v>
      </c>
      <c r="AJ1678" s="1350">
        <f t="shared" si="46"/>
        <v>585707</v>
      </c>
      <c r="AK1678" s="1350">
        <f t="shared" si="46"/>
        <v>522400</v>
      </c>
      <c r="AL1678" s="1350">
        <f t="shared" si="46"/>
        <v>675200</v>
      </c>
      <c r="AM1678" s="1350">
        <f t="shared" si="46"/>
        <v>10600</v>
      </c>
      <c r="AN1678" s="1350">
        <f t="shared" si="46"/>
        <v>6750</v>
      </c>
      <c r="AO1678" s="1350">
        <f t="shared" si="46"/>
        <v>30000</v>
      </c>
      <c r="AP1678" s="1350">
        <f t="shared" si="46"/>
        <v>192000</v>
      </c>
      <c r="AQ1678" s="1350">
        <f t="shared" si="46"/>
        <v>50000</v>
      </c>
      <c r="AR1678" s="1350">
        <f t="shared" si="46"/>
        <v>50000</v>
      </c>
      <c r="AS1678" s="1350">
        <f t="shared" si="46"/>
        <v>100000</v>
      </c>
      <c r="AT1678" s="1350">
        <f t="shared" si="46"/>
        <v>450000</v>
      </c>
      <c r="AU1678" s="1350">
        <f t="shared" si="46"/>
        <v>200000</v>
      </c>
      <c r="AV1678" s="1350">
        <f t="shared" si="46"/>
        <v>80000</v>
      </c>
      <c r="AW1678" s="1350">
        <f t="shared" si="46"/>
        <v>35000</v>
      </c>
      <c r="AX1678" s="1350">
        <f t="shared" si="46"/>
        <v>296000</v>
      </c>
      <c r="AY1678" s="1350">
        <f t="shared" si="46"/>
        <v>865000</v>
      </c>
      <c r="AZ1678" s="1350">
        <f t="shared" si="46"/>
        <v>500000</v>
      </c>
      <c r="BA1678" s="1350">
        <f t="shared" si="46"/>
        <v>5502969.6899999995</v>
      </c>
      <c r="BB1678" s="1350">
        <f t="shared" si="46"/>
        <v>111000</v>
      </c>
      <c r="BC1678" s="1350">
        <f t="shared" si="46"/>
        <v>64000</v>
      </c>
      <c r="BD1678" s="1350">
        <f t="shared" si="46"/>
        <v>100000</v>
      </c>
      <c r="BE1678" s="1350">
        <f t="shared" si="46"/>
        <v>84500</v>
      </c>
      <c r="BF1678" s="1350">
        <f t="shared" si="46"/>
        <v>200000</v>
      </c>
      <c r="BG1678" s="1350">
        <f t="shared" si="46"/>
        <v>262500</v>
      </c>
      <c r="BH1678" s="1350">
        <f t="shared" si="46"/>
        <v>20000</v>
      </c>
      <c r="BI1678" s="1350">
        <f t="shared" si="46"/>
        <v>0</v>
      </c>
      <c r="BJ1678" s="1350">
        <f t="shared" si="46"/>
        <v>120000</v>
      </c>
      <c r="BK1678" s="1350">
        <f t="shared" ref="BK1678:CG1678" si="47">+BK1677+BK1630+BK1506+BK1389+BK1249+BK1080+BK999+BK669+BK625+BK303+BK800</f>
        <v>116200</v>
      </c>
      <c r="BL1678" s="1350">
        <f t="shared" si="47"/>
        <v>0</v>
      </c>
      <c r="BM1678" s="1350">
        <f t="shared" si="47"/>
        <v>1053000</v>
      </c>
      <c r="BN1678" s="1350">
        <f t="shared" si="47"/>
        <v>280000</v>
      </c>
      <c r="BO1678" s="1350">
        <f t="shared" si="47"/>
        <v>11200</v>
      </c>
      <c r="BP1678" s="1350">
        <f t="shared" si="47"/>
        <v>216010</v>
      </c>
      <c r="BQ1678" s="1350">
        <f t="shared" si="47"/>
        <v>2177800</v>
      </c>
      <c r="BR1678" s="1350">
        <f t="shared" si="47"/>
        <v>707500</v>
      </c>
      <c r="BS1678" s="1350">
        <f t="shared" si="47"/>
        <v>50000</v>
      </c>
      <c r="BT1678" s="1350">
        <f>+BT1677+BT1630+BT1506+BT1389+BT1249+BT1080+BT999+BT669+BT625+BT303+BT800</f>
        <v>540000</v>
      </c>
      <c r="BU1678" s="1350">
        <f t="shared" si="47"/>
        <v>1200000</v>
      </c>
      <c r="BV1678" s="1350">
        <f t="shared" si="47"/>
        <v>246000</v>
      </c>
      <c r="BW1678" s="1350">
        <f t="shared" si="47"/>
        <v>1186000</v>
      </c>
      <c r="BX1678" s="1350">
        <f t="shared" si="47"/>
        <v>300000</v>
      </c>
      <c r="BY1678" s="1350">
        <f t="shared" si="47"/>
        <v>0</v>
      </c>
      <c r="BZ1678" s="1350">
        <f t="shared" si="47"/>
        <v>383000</v>
      </c>
      <c r="CA1678" s="1350">
        <f t="shared" si="47"/>
        <v>552086.85</v>
      </c>
      <c r="CB1678" s="1350">
        <f t="shared" si="47"/>
        <v>0</v>
      </c>
      <c r="CC1678" s="1350">
        <f t="shared" si="47"/>
        <v>237100</v>
      </c>
      <c r="CD1678" s="1350">
        <f t="shared" si="47"/>
        <v>0</v>
      </c>
      <c r="CE1678" s="1350">
        <f t="shared" si="47"/>
        <v>2500</v>
      </c>
      <c r="CF1678" s="1350">
        <f t="shared" si="47"/>
        <v>55000</v>
      </c>
      <c r="CG1678" s="1350">
        <f t="shared" si="47"/>
        <v>1422120</v>
      </c>
      <c r="CH1678" s="1387">
        <f>SUM(AE1678:CG1678)</f>
        <v>26369843.539999999</v>
      </c>
    </row>
    <row r="1679" spans="1:87">
      <c r="H1679" s="2355"/>
    </row>
    <row r="1680" spans="1:87">
      <c r="H1680" s="3082"/>
      <c r="AD1680" s="1772">
        <f>+AD1678-CH1678</f>
        <v>0</v>
      </c>
    </row>
    <row r="1681" spans="8:8">
      <c r="H1681" s="3082"/>
    </row>
    <row r="1682" spans="8:8">
      <c r="H1682" s="665"/>
    </row>
    <row r="1683" spans="8:8">
      <c r="H1683" s="665"/>
    </row>
    <row r="1684" spans="8:8">
      <c r="H1684" s="665"/>
    </row>
    <row r="1685" spans="8:8">
      <c r="H1685" s="665"/>
    </row>
    <row r="1686" spans="8:8">
      <c r="H1686" s="665"/>
    </row>
    <row r="1687" spans="8:8">
      <c r="H1687" s="665"/>
    </row>
    <row r="1688" spans="8:8">
      <c r="H1688" s="665"/>
    </row>
    <row r="1689" spans="8:8">
      <c r="H1689" s="665"/>
    </row>
    <row r="1690" spans="8:8">
      <c r="H1690" s="665"/>
    </row>
    <row r="1691" spans="8:8">
      <c r="H1691" s="665"/>
    </row>
    <row r="1692" spans="8:8">
      <c r="H1692" s="665"/>
    </row>
  </sheetData>
  <protectedRanges>
    <protectedRange password="C358" sqref="AA162:AD162 AA124:AD125 AA127:AD128 AA130:AD131 AA133:AD134" name="Pilar 7_1" securityDescriptor="O:WDG:WDD:(A;;CC;;;WD)"/>
    <protectedRange password="C358" sqref="AA230:AC230" name="Pilar 7_2" securityDescriptor="O:WDG:WDD:(A;;CC;;;WD)"/>
    <protectedRange password="C358" sqref="AA1554:AD1556 AA1509:AD1525" name="Pilar 7_1_1" securityDescriptor="O:WDG:WDD:(A;;CC;;;WD)"/>
    <protectedRange password="C358" sqref="Z1612:AD1615" name="Pilar 7" securityDescriptor="O:WDG:WDD:(A;;CC;;;WD)"/>
    <protectedRange password="C358" sqref="Z1662:AD1662" name="Pilar 7_3" securityDescriptor="O:WDG:WDD:(A;;CC;;;WD)"/>
    <protectedRange password="C358" sqref="Z1667:AD1676" name="Pilar 7_2_1" securityDescriptor="O:WDG:WDD:(A;;CC;;;WD)"/>
    <protectedRange password="C358" sqref="AA685:AD685" name="Pilar 7_1_3" securityDescriptor="O:WDG:WDD:(A;;CC;;;WD)"/>
  </protectedRanges>
  <customSheetViews>
    <customSheetView guid="{AD55285E-FF81-47F9-82E3-FB145A5045BB}" scale="55" printArea="1" hiddenColumns="1" topLeftCell="E17">
      <pane ySplit="2" topLeftCell="A1686" activePane="bottomLeft"/>
      <selection pane="bottomLeft" activeCell="M1690" sqref="M1690"/>
      <rowBreaks count="9" manualBreakCount="9">
        <brk id="69" max="29" man="1"/>
        <brk id="104" max="29" man="1"/>
        <brk id="133" max="29" man="1"/>
        <brk id="159" max="29" man="1"/>
        <brk id="170" max="29" man="1"/>
        <brk id="194" max="29" man="1"/>
        <brk id="212" max="29" man="1"/>
        <brk id="242" max="29" man="1"/>
        <brk id="299" max="29" man="1"/>
      </rowBreaks>
      <pageMargins left="0.25" right="0.25" top="0.75" bottom="0.75" header="0.3" footer="0.3"/>
      <printOptions horizontalCentered="1" verticalCentered="1"/>
      <pageSetup paperSize="5" scale="29" orientation="landscape" r:id="rId1"/>
    </customSheetView>
    <customSheetView guid="{F1423157-FD9E-4962-81AB-87BB6B2AE133}" scale="55" printArea="1" hiddenColumns="1" topLeftCell="AB1776">
      <selection activeCell="AE1788" sqref="AE1788"/>
      <rowBreaks count="9" manualBreakCount="9">
        <brk id="69" max="29" man="1"/>
        <brk id="104" max="29" man="1"/>
        <brk id="133" max="29" man="1"/>
        <brk id="159" max="29" man="1"/>
        <brk id="170" max="29" man="1"/>
        <brk id="194" max="29" man="1"/>
        <brk id="212" max="29" man="1"/>
        <brk id="242" max="29" man="1"/>
        <brk id="299" max="29" man="1"/>
      </rowBreaks>
      <pageMargins left="0.25" right="0.25" top="0.75" bottom="0.75" header="0.3" footer="0.3"/>
      <printOptions horizontalCentered="1" verticalCentered="1"/>
      <pageSetup paperSize="5" scale="29" orientation="landscape" r:id="rId2"/>
    </customSheetView>
    <customSheetView guid="{4F267E5A-1B66-4D5E-8C0D-402BBD53D25A}" scale="40" topLeftCell="A18">
      <pane ySplit="2.1176470588235294" topLeftCell="A1667" activePane="bottomLeft"/>
      <selection pane="bottomLeft" activeCell="N1668" sqref="N1668"/>
      <rowBreaks count="55" manualBreakCount="55">
        <brk id="68" max="29" man="1"/>
        <brk id="95" max="29" man="1"/>
        <brk id="116" max="29" man="1"/>
        <brk id="132" max="29" man="1"/>
        <brk id="152" max="29" man="1"/>
        <brk id="168" max="29" man="1"/>
        <brk id="192" max="29" man="1"/>
        <brk id="210" max="29" man="1"/>
        <brk id="240" max="29" man="1"/>
        <brk id="267" max="29" man="1"/>
        <brk id="297" max="29" man="1"/>
        <brk id="315" max="29" man="1"/>
        <brk id="334" max="29" man="1"/>
        <brk id="359" max="29" man="1"/>
        <brk id="373" max="29" man="1"/>
        <brk id="388" max="29" man="1"/>
        <brk id="412" max="29" man="1"/>
        <brk id="435" max="29" man="1"/>
        <brk id="451" max="29" man="1"/>
        <brk id="477" max="29" man="1"/>
        <brk id="500" max="29" man="1"/>
        <brk id="518" max="29" man="1"/>
        <brk id="526" max="29" man="1"/>
        <brk id="552" max="29" man="1"/>
        <brk id="614" max="29" man="1"/>
        <brk id="665" max="29" man="1"/>
        <brk id="686" max="29" man="1"/>
        <brk id="788" max="29" man="1"/>
        <brk id="853" max="29" man="1"/>
        <brk id="880" max="29" man="1"/>
        <brk id="905" max="29" man="1"/>
        <brk id="925" max="29" man="1"/>
        <brk id="953" max="29" man="1"/>
        <brk id="1066" max="29" man="1"/>
        <brk id="1080" max="29" man="1"/>
        <brk id="1093" max="29" man="1"/>
        <brk id="1104" max="29" man="1"/>
        <brk id="1124" max="29" man="1"/>
        <brk id="1183" max="29" man="1"/>
        <brk id="1235" max="29" man="1"/>
        <brk id="1249" max="29" man="1"/>
        <brk id="1267" max="29" man="1"/>
        <brk id="1285" max="29" man="1"/>
        <brk id="1307" max="29" man="1"/>
        <brk id="1350" max="29" man="1"/>
        <brk id="1388" max="29" man="1"/>
        <brk id="1423" max="29" man="1"/>
        <brk id="1450" max="29" man="1"/>
        <brk id="1484" max="29" man="1"/>
        <brk id="1505" max="29" man="1"/>
        <brk id="1530" max="29" man="1"/>
        <brk id="1552" max="29" man="1"/>
        <brk id="1610" max="29" man="1"/>
        <brk id="1629" max="29" man="1"/>
        <brk id="1648" max="29" man="1"/>
      </rowBreaks>
      <pageMargins left="0.25" right="0.25" top="0.75" bottom="0.75" header="0.3" footer="0.3"/>
      <printOptions horizontalCentered="1" verticalCentered="1"/>
      <pageSetup paperSize="5" scale="28" orientation="landscape" r:id="rId3"/>
    </customSheetView>
    <customSheetView guid="{5A974712-1116-44A0-BB54-C000F53A81E4}" scale="40" showPageBreaks="1" printArea="1" topLeftCell="A16">
      <pane ySplit="2.3513513513513513" topLeftCell="A292" activePane="bottomLeft"/>
      <selection pane="bottomLeft" activeCell="H297" sqref="H297"/>
      <rowBreaks count="9" manualBreakCount="9">
        <brk id="69" max="29" man="1"/>
        <brk id="104" max="29" man="1"/>
        <brk id="133" max="29" man="1"/>
        <brk id="158" max="29" man="1"/>
        <brk id="169" max="29" man="1"/>
        <brk id="193" max="29" man="1"/>
        <brk id="211" max="29" man="1"/>
        <brk id="241" max="29" man="1"/>
        <brk id="298" max="29" man="1"/>
      </rowBreaks>
      <pageMargins left="0.25" right="0.25" top="0.75" bottom="0.75" header="0.3" footer="0.3"/>
      <printOptions horizontalCentered="1" verticalCentered="1"/>
      <pageSetup paperSize="5" scale="29" orientation="landscape" r:id="rId4"/>
    </customSheetView>
  </customSheetViews>
  <mergeCells count="1345">
    <mergeCell ref="Z28:Z29"/>
    <mergeCell ref="Z32:Z33"/>
    <mergeCell ref="H51:H52"/>
    <mergeCell ref="AO17:AO18"/>
    <mergeCell ref="M715:M716"/>
    <mergeCell ref="K725:K726"/>
    <mergeCell ref="E670:E674"/>
    <mergeCell ref="D671:D677"/>
    <mergeCell ref="D681:D682"/>
    <mergeCell ref="C772:C776"/>
    <mergeCell ref="AG683:AG684"/>
    <mergeCell ref="Z685:Z686"/>
    <mergeCell ref="K739:K740"/>
    <mergeCell ref="L739:L740"/>
    <mergeCell ref="K743:K744"/>
    <mergeCell ref="L743:L744"/>
    <mergeCell ref="B742:AA742"/>
    <mergeCell ref="C743:C745"/>
    <mergeCell ref="D746:D752"/>
    <mergeCell ref="E743:E744"/>
    <mergeCell ref="F743:F746"/>
    <mergeCell ref="H743:H744"/>
    <mergeCell ref="G743:G744"/>
    <mergeCell ref="M743:M744"/>
    <mergeCell ref="L745:L746"/>
    <mergeCell ref="M745:M746"/>
    <mergeCell ref="M762:M763"/>
    <mergeCell ref="C670:C678"/>
    <mergeCell ref="H670:H675"/>
    <mergeCell ref="F670:F678"/>
    <mergeCell ref="K670:K675"/>
    <mergeCell ref="Z676:Z678"/>
    <mergeCell ref="L720:L721"/>
    <mergeCell ref="K715:K718"/>
    <mergeCell ref="L690:L691"/>
    <mergeCell ref="L697:L698"/>
    <mergeCell ref="M697:M698"/>
    <mergeCell ref="L700:L701"/>
    <mergeCell ref="M700:M701"/>
    <mergeCell ref="L703:L704"/>
    <mergeCell ref="M703:M704"/>
    <mergeCell ref="Z688:Z689"/>
    <mergeCell ref="K687:K689"/>
    <mergeCell ref="K707:K710"/>
    <mergeCell ref="K1627:K1628"/>
    <mergeCell ref="K934:K937"/>
    <mergeCell ref="B800:AA800"/>
    <mergeCell ref="D1579:D1580"/>
    <mergeCell ref="D1581:D1582"/>
    <mergeCell ref="K1582:K1584"/>
    <mergeCell ref="L1582:L1583"/>
    <mergeCell ref="M1582:M1583"/>
    <mergeCell ref="D1583:D1584"/>
    <mergeCell ref="J1576:J1577"/>
    <mergeCell ref="K1576:K1577"/>
    <mergeCell ref="L1576:L1577"/>
    <mergeCell ref="M1576:M1577"/>
    <mergeCell ref="K1578:K1580"/>
    <mergeCell ref="L1578:L1580"/>
    <mergeCell ref="M1578:M1579"/>
    <mergeCell ref="B1571:Y1571"/>
    <mergeCell ref="C1572:C1582"/>
    <mergeCell ref="F1572:F1581"/>
    <mergeCell ref="G1572:G1573"/>
    <mergeCell ref="B1678:Z1678"/>
    <mergeCell ref="M1618:M1619"/>
    <mergeCell ref="D1619:D1621"/>
    <mergeCell ref="K1621:K1622"/>
    <mergeCell ref="L1621:L1622"/>
    <mergeCell ref="M1621:M1622"/>
    <mergeCell ref="K1623:K1625"/>
    <mergeCell ref="M1623:M1624"/>
    <mergeCell ref="D1624:D1625"/>
    <mergeCell ref="M1612:M1613"/>
    <mergeCell ref="Z1612:Z1613"/>
    <mergeCell ref="K1600:K1602"/>
    <mergeCell ref="K1606:K1607"/>
    <mergeCell ref="K1609:K1610"/>
    <mergeCell ref="L1609:L1610"/>
    <mergeCell ref="K1585:K1586"/>
    <mergeCell ref="K1588:K1590"/>
    <mergeCell ref="L1588:L1590"/>
    <mergeCell ref="M1588:M1590"/>
    <mergeCell ref="K1592:K1595"/>
    <mergeCell ref="M1592:M1593"/>
    <mergeCell ref="Z1672:Z1674"/>
    <mergeCell ref="K1674:K1675"/>
    <mergeCell ref="B1677:Y1677"/>
    <mergeCell ref="H1632:H1634"/>
    <mergeCell ref="H1618:H1619"/>
    <mergeCell ref="K1668:K1669"/>
    <mergeCell ref="K1672:K1673"/>
    <mergeCell ref="K1663:K1666"/>
    <mergeCell ref="L1663:L1666"/>
    <mergeCell ref="M1663:M1666"/>
    <mergeCell ref="Z1663:Z1664"/>
    <mergeCell ref="AC1612:AC1613"/>
    <mergeCell ref="B1617:Y1617"/>
    <mergeCell ref="C1618:C1621"/>
    <mergeCell ref="E1618:E1623"/>
    <mergeCell ref="F1618:F1622"/>
    <mergeCell ref="K1618:K1619"/>
    <mergeCell ref="L1618:L1619"/>
    <mergeCell ref="C1650:C1658"/>
    <mergeCell ref="D1650:D1654"/>
    <mergeCell ref="E1650:E1656"/>
    <mergeCell ref="K1651:K1657"/>
    <mergeCell ref="L1651:L1656"/>
    <mergeCell ref="M1651:M1656"/>
    <mergeCell ref="Z1651:Z1653"/>
    <mergeCell ref="Z1655:Z1656"/>
    <mergeCell ref="Z1657:Z1658"/>
    <mergeCell ref="K1658:K1659"/>
    <mergeCell ref="C1612:C1614"/>
    <mergeCell ref="E1612:E1613"/>
    <mergeCell ref="F1612:F1613"/>
    <mergeCell ref="K1612:K1613"/>
    <mergeCell ref="L1612:L1613"/>
    <mergeCell ref="B1630:Y1630"/>
    <mergeCell ref="H1620:H1622"/>
    <mergeCell ref="H1639:H1641"/>
    <mergeCell ref="H1658:H1660"/>
    <mergeCell ref="Z1665:Z1666"/>
    <mergeCell ref="Z1659:Z1660"/>
    <mergeCell ref="K1572:K1574"/>
    <mergeCell ref="L1572:L1573"/>
    <mergeCell ref="M1572:M1573"/>
    <mergeCell ref="D1573:D1577"/>
    <mergeCell ref="E1576:E1580"/>
    <mergeCell ref="Z1554:Z1556"/>
    <mergeCell ref="L1557:L1558"/>
    <mergeCell ref="K1560:K1564"/>
    <mergeCell ref="L1560:L1561"/>
    <mergeCell ref="M1560:M1561"/>
    <mergeCell ref="K1565:K1569"/>
    <mergeCell ref="L1565:L1567"/>
    <mergeCell ref="M1565:M1566"/>
    <mergeCell ref="K1514:K1515"/>
    <mergeCell ref="M1516:M1517"/>
    <mergeCell ref="K1518:K1521"/>
    <mergeCell ref="L1518:L1519"/>
    <mergeCell ref="M1518:M1521"/>
    <mergeCell ref="Z1523:Z1525"/>
    <mergeCell ref="L1526:L1527"/>
    <mergeCell ref="M1526:M1527"/>
    <mergeCell ref="H1515:H1516"/>
    <mergeCell ref="H1559:H1568"/>
    <mergeCell ref="H1580:H1585"/>
    <mergeCell ref="M1523:M1524"/>
    <mergeCell ref="K1526:K1527"/>
    <mergeCell ref="L1491:L1494"/>
    <mergeCell ref="M1491:M1495"/>
    <mergeCell ref="B1506:AA1506"/>
    <mergeCell ref="K1502:K1504"/>
    <mergeCell ref="L1502:L1503"/>
    <mergeCell ref="M1502:M1503"/>
    <mergeCell ref="D1549:D1550"/>
    <mergeCell ref="K1550:K1553"/>
    <mergeCell ref="L1550:L1552"/>
    <mergeCell ref="D1551:D1553"/>
    <mergeCell ref="K1554:K1555"/>
    <mergeCell ref="K1541:K1542"/>
    <mergeCell ref="L1541:L1542"/>
    <mergeCell ref="M1541:M1542"/>
    <mergeCell ref="B1544:Y1544"/>
    <mergeCell ref="C1545:C1546"/>
    <mergeCell ref="F1545:F1547"/>
    <mergeCell ref="M1545:M1546"/>
    <mergeCell ref="K1529:K1530"/>
    <mergeCell ref="L1529:L1530"/>
    <mergeCell ref="M1529:M1530"/>
    <mergeCell ref="K1532:K1535"/>
    <mergeCell ref="L1532:L1533"/>
    <mergeCell ref="M1532:M1535"/>
    <mergeCell ref="L1534:L1536"/>
    <mergeCell ref="C1507:C1528"/>
    <mergeCell ref="E1507:E1509"/>
    <mergeCell ref="F1507:F1526"/>
    <mergeCell ref="H1507:H1508"/>
    <mergeCell ref="K1507:K1508"/>
    <mergeCell ref="D1508:D1509"/>
    <mergeCell ref="K1523:K1524"/>
    <mergeCell ref="K1509:K1511"/>
    <mergeCell ref="L1509:L1510"/>
    <mergeCell ref="K1512:K1513"/>
    <mergeCell ref="K1482:K1483"/>
    <mergeCell ref="L1482:L1483"/>
    <mergeCell ref="Z1482:Z1483"/>
    <mergeCell ref="C1486:C1491"/>
    <mergeCell ref="E1486:E1489"/>
    <mergeCell ref="F1486:F1489"/>
    <mergeCell ref="G1486:G1487"/>
    <mergeCell ref="H1486:H1487"/>
    <mergeCell ref="K1486:K1489"/>
    <mergeCell ref="K1477:K1479"/>
    <mergeCell ref="L1477:L1478"/>
    <mergeCell ref="M1477:M1479"/>
    <mergeCell ref="Z1477:Z1478"/>
    <mergeCell ref="L1479:L1480"/>
    <mergeCell ref="H1494:H1495"/>
    <mergeCell ref="H1499:H1500"/>
    <mergeCell ref="D1493:D1494"/>
    <mergeCell ref="D1495:D1497"/>
    <mergeCell ref="K1497:K1500"/>
    <mergeCell ref="L1497:L1498"/>
    <mergeCell ref="M1497:M1498"/>
    <mergeCell ref="D1498:D1499"/>
    <mergeCell ref="L1486:L1489"/>
    <mergeCell ref="M1486:M1489"/>
    <mergeCell ref="D1487:D1489"/>
    <mergeCell ref="E1490:E1495"/>
    <mergeCell ref="F1490:F1491"/>
    <mergeCell ref="D1491:D1492"/>
    <mergeCell ref="K1491:K1495"/>
    <mergeCell ref="K1467:K1468"/>
    <mergeCell ref="M1469:M1470"/>
    <mergeCell ref="K1472:K1475"/>
    <mergeCell ref="L1472:L1475"/>
    <mergeCell ref="M1472:M1475"/>
    <mergeCell ref="B1485:AA1485"/>
    <mergeCell ref="D1462:D1464"/>
    <mergeCell ref="K1462:K1465"/>
    <mergeCell ref="Z1462:Z1463"/>
    <mergeCell ref="AC1462:AC1463"/>
    <mergeCell ref="L1455:L1460"/>
    <mergeCell ref="M1455:M1459"/>
    <mergeCell ref="E1456:E1459"/>
    <mergeCell ref="D1458:D1459"/>
    <mergeCell ref="K1458:K1461"/>
    <mergeCell ref="Z1458:Z1460"/>
    <mergeCell ref="C1452:C1466"/>
    <mergeCell ref="E1452:E1454"/>
    <mergeCell ref="F1452:F1466"/>
    <mergeCell ref="G1452:G1454"/>
    <mergeCell ref="K1452:K1454"/>
    <mergeCell ref="D1453:D1457"/>
    <mergeCell ref="H1453:H1457"/>
    <mergeCell ref="K1455:K1457"/>
    <mergeCell ref="H1480:H1481"/>
    <mergeCell ref="L1438:L1439"/>
    <mergeCell ref="M1438:M1439"/>
    <mergeCell ref="Z1438:Z1439"/>
    <mergeCell ref="K1441:K1442"/>
    <mergeCell ref="M1441:M1442"/>
    <mergeCell ref="Z1441:Z1442"/>
    <mergeCell ref="K1422:K1423"/>
    <mergeCell ref="L1422:L1423"/>
    <mergeCell ref="M1422:M1423"/>
    <mergeCell ref="K1425:K1429"/>
    <mergeCell ref="K1430:K1433"/>
    <mergeCell ref="L1430:L1432"/>
    <mergeCell ref="M1430:M1436"/>
    <mergeCell ref="K1434:K1436"/>
    <mergeCell ref="L1434:L1436"/>
    <mergeCell ref="AC1458:AC1459"/>
    <mergeCell ref="D1460:D1461"/>
    <mergeCell ref="B1451:AA1451"/>
    <mergeCell ref="K1443:K1445"/>
    <mergeCell ref="L1443:L1444"/>
    <mergeCell ref="M1443:M1445"/>
    <mergeCell ref="K1446:K1447"/>
    <mergeCell ref="L1446:L1447"/>
    <mergeCell ref="Z1434:Z1437"/>
    <mergeCell ref="K1438:K1439"/>
    <mergeCell ref="H1461:H1465"/>
    <mergeCell ref="M1402:M1403"/>
    <mergeCell ref="K1407:K1408"/>
    <mergeCell ref="L1407:L1408"/>
    <mergeCell ref="M1407:M1408"/>
    <mergeCell ref="K1412:K1414"/>
    <mergeCell ref="L1412:L1413"/>
    <mergeCell ref="M1412:M1413"/>
    <mergeCell ref="L1395:L1396"/>
    <mergeCell ref="D1396:D1397"/>
    <mergeCell ref="K1398:K1400"/>
    <mergeCell ref="D1399:D1400"/>
    <mergeCell ref="D1401:D1403"/>
    <mergeCell ref="K1402:K1405"/>
    <mergeCell ref="L1402:L1403"/>
    <mergeCell ref="M1384:M1386"/>
    <mergeCell ref="C1390:C1394"/>
    <mergeCell ref="E1390:E1391"/>
    <mergeCell ref="F1390:F1395"/>
    <mergeCell ref="K1390:K1392"/>
    <mergeCell ref="L1390:L1392"/>
    <mergeCell ref="D1391:D1394"/>
    <mergeCell ref="E1393:E1394"/>
    <mergeCell ref="K1394:K1395"/>
    <mergeCell ref="B1389:AA1389"/>
    <mergeCell ref="K1378:K1379"/>
    <mergeCell ref="L1378:L1379"/>
    <mergeCell ref="K1381:K1382"/>
    <mergeCell ref="K1384:K1385"/>
    <mergeCell ref="L1384:L1386"/>
    <mergeCell ref="K1372:K1373"/>
    <mergeCell ref="L1372:L1373"/>
    <mergeCell ref="M1372:M1374"/>
    <mergeCell ref="Z1372:Z1373"/>
    <mergeCell ref="D1375:D1376"/>
    <mergeCell ref="K1375:K1376"/>
    <mergeCell ref="L1375:L1377"/>
    <mergeCell ref="M1375:M1377"/>
    <mergeCell ref="D1364:D1365"/>
    <mergeCell ref="K1366:K1367"/>
    <mergeCell ref="Z1366:Z1367"/>
    <mergeCell ref="D1367:D1368"/>
    <mergeCell ref="H1380:H1381"/>
    <mergeCell ref="C1372:C1374"/>
    <mergeCell ref="E1372:E1375"/>
    <mergeCell ref="F1372:F1375"/>
    <mergeCell ref="G1372:G1374"/>
    <mergeCell ref="B1371:AA1371"/>
    <mergeCell ref="L1355:L1356"/>
    <mergeCell ref="K1357:K1358"/>
    <mergeCell ref="C1363:C1370"/>
    <mergeCell ref="E1363:E1367"/>
    <mergeCell ref="F1363:F1370"/>
    <mergeCell ref="K1363:K1365"/>
    <mergeCell ref="L1363:L1364"/>
    <mergeCell ref="M1363:M1365"/>
    <mergeCell ref="C1351:C1353"/>
    <mergeCell ref="E1351:E1353"/>
    <mergeCell ref="F1351:F1354"/>
    <mergeCell ref="G1351:G1353"/>
    <mergeCell ref="H1351:H1352"/>
    <mergeCell ref="K1351:K1352"/>
    <mergeCell ref="L1351:L1352"/>
    <mergeCell ref="M1351:M1352"/>
    <mergeCell ref="D1352:D1354"/>
    <mergeCell ref="H1372:H1375"/>
    <mergeCell ref="B1350:AA1350"/>
    <mergeCell ref="B1362:AA1362"/>
    <mergeCell ref="L1329:L1332"/>
    <mergeCell ref="M1329:M1330"/>
    <mergeCell ref="K1336:K1338"/>
    <mergeCell ref="L1339:L1341"/>
    <mergeCell ref="K1340:K1341"/>
    <mergeCell ref="Z1340:Z1341"/>
    <mergeCell ref="K1329:K1332"/>
    <mergeCell ref="D1314:D1315"/>
    <mergeCell ref="D1316:D1317"/>
    <mergeCell ref="K1318:K1319"/>
    <mergeCell ref="Z1318:Z1319"/>
    <mergeCell ref="D1319:D1320"/>
    <mergeCell ref="K1324:K1325"/>
    <mergeCell ref="L1324:L1326"/>
    <mergeCell ref="M1324:M1325"/>
    <mergeCell ref="H1359:H1360"/>
    <mergeCell ref="K1310:K1311"/>
    <mergeCell ref="L1310:L1311"/>
    <mergeCell ref="M1310:M1311"/>
    <mergeCell ref="Z1310:Z1311"/>
    <mergeCell ref="D1311:D1312"/>
    <mergeCell ref="K1276:K1277"/>
    <mergeCell ref="L1276:L1277"/>
    <mergeCell ref="K1279:K1280"/>
    <mergeCell ref="C1308:C1310"/>
    <mergeCell ref="E1308:E1310"/>
    <mergeCell ref="F1308:F1314"/>
    <mergeCell ref="G1308:G1310"/>
    <mergeCell ref="H1308:H1309"/>
    <mergeCell ref="K1308:K1309"/>
    <mergeCell ref="Z1253:Z1254"/>
    <mergeCell ref="K1260:K1261"/>
    <mergeCell ref="K1264:K1265"/>
    <mergeCell ref="L1264:L1265"/>
    <mergeCell ref="M1264:M1265"/>
    <mergeCell ref="Z1264:Z1266"/>
    <mergeCell ref="B1307:AA1307"/>
    <mergeCell ref="H1258:H1260"/>
    <mergeCell ref="K1250:K1251"/>
    <mergeCell ref="L1250:L1251"/>
    <mergeCell ref="M1250:M1251"/>
    <mergeCell ref="D1251:D1252"/>
    <mergeCell ref="K1253:K1254"/>
    <mergeCell ref="L1253:L1254"/>
    <mergeCell ref="M1253:M1254"/>
    <mergeCell ref="D1241:D1242"/>
    <mergeCell ref="K1246:K1247"/>
    <mergeCell ref="L1246:L1247"/>
    <mergeCell ref="M1246:M1247"/>
    <mergeCell ref="C1250:C1254"/>
    <mergeCell ref="E1250:E1252"/>
    <mergeCell ref="F1250:F1253"/>
    <mergeCell ref="G1250:G1252"/>
    <mergeCell ref="H1250:H1252"/>
    <mergeCell ref="B1249:AA1249"/>
    <mergeCell ref="C1236:C1239"/>
    <mergeCell ref="E1236:E1239"/>
    <mergeCell ref="F1236:F1239"/>
    <mergeCell ref="K1236:K1237"/>
    <mergeCell ref="M1236:M1237"/>
    <mergeCell ref="D1237:D1239"/>
    <mergeCell ref="D1225:D1227"/>
    <mergeCell ref="K1227:K1228"/>
    <mergeCell ref="K1230:K1233"/>
    <mergeCell ref="L1230:L1233"/>
    <mergeCell ref="M1230:M1231"/>
    <mergeCell ref="K1210:K1211"/>
    <mergeCell ref="M1210:M1211"/>
    <mergeCell ref="K1212:K1213"/>
    <mergeCell ref="K1215:K1216"/>
    <mergeCell ref="C1219:C1221"/>
    <mergeCell ref="E1219:E1222"/>
    <mergeCell ref="F1219:F1222"/>
    <mergeCell ref="K1219:K1220"/>
    <mergeCell ref="D1220:D1222"/>
    <mergeCell ref="B1235:AA1235"/>
    <mergeCell ref="L1171:L1172"/>
    <mergeCell ref="L1184:L1185"/>
    <mergeCell ref="L1194:L1196"/>
    <mergeCell ref="M1194:M1195"/>
    <mergeCell ref="K1196:K1197"/>
    <mergeCell ref="K1200:K1201"/>
    <mergeCell ref="L1127:L1128"/>
    <mergeCell ref="L1151:L1153"/>
    <mergeCell ref="M1151:M1152"/>
    <mergeCell ref="L1161:L1163"/>
    <mergeCell ref="M1161:M1162"/>
    <mergeCell ref="L1166:L1167"/>
    <mergeCell ref="M1166:M1167"/>
    <mergeCell ref="D1121:D1123"/>
    <mergeCell ref="K1121:K1122"/>
    <mergeCell ref="H1125:H1126"/>
    <mergeCell ref="K1125:K1126"/>
    <mergeCell ref="L1125:L1126"/>
    <mergeCell ref="M1125:M1126"/>
    <mergeCell ref="H1133:H1134"/>
    <mergeCell ref="L1109:L1110"/>
    <mergeCell ref="M1109:M1110"/>
    <mergeCell ref="D1111:D1112"/>
    <mergeCell ref="K1112:K1113"/>
    <mergeCell ref="M1112:M1114"/>
    <mergeCell ref="D1113:D1115"/>
    <mergeCell ref="C1105:C1114"/>
    <mergeCell ref="E1105:E1106"/>
    <mergeCell ref="F1105:F1110"/>
    <mergeCell ref="D1106:D1108"/>
    <mergeCell ref="K1106:K1107"/>
    <mergeCell ref="E1107:E1108"/>
    <mergeCell ref="H1109:H1110"/>
    <mergeCell ref="K1109:K1110"/>
    <mergeCell ref="L1049:L1051"/>
    <mergeCell ref="M1049:M1051"/>
    <mergeCell ref="K1053:K1054"/>
    <mergeCell ref="K1055:K1056"/>
    <mergeCell ref="L1055:L1056"/>
    <mergeCell ref="E1063:E1065"/>
    <mergeCell ref="F1063:F1065"/>
    <mergeCell ref="B1080:AA1080"/>
    <mergeCell ref="B1104:AA1104"/>
    <mergeCell ref="K1101:K1102"/>
    <mergeCell ref="Z1077:Z1078"/>
    <mergeCell ref="C1115:C1117"/>
    <mergeCell ref="E1115:E1118"/>
    <mergeCell ref="F1115:F1118"/>
    <mergeCell ref="L1115:L1117"/>
    <mergeCell ref="M1115:M1116"/>
    <mergeCell ref="D1116:D1118"/>
    <mergeCell ref="H1117:H1118"/>
    <mergeCell ref="M1040:M1043"/>
    <mergeCell ref="B1049:B1052"/>
    <mergeCell ref="C1049:C1052"/>
    <mergeCell ref="D1049:D1052"/>
    <mergeCell ref="E1049:E1052"/>
    <mergeCell ref="F1049:F1052"/>
    <mergeCell ref="G1049:G1052"/>
    <mergeCell ref="J1049:J1051"/>
    <mergeCell ref="K1049:K1051"/>
    <mergeCell ref="E1083:E1084"/>
    <mergeCell ref="D1086:D1087"/>
    <mergeCell ref="E1086:E1088"/>
    <mergeCell ref="M1087:M1088"/>
    <mergeCell ref="C1081:C1085"/>
    <mergeCell ref="F1081:F1087"/>
    <mergeCell ref="G1081:G1082"/>
    <mergeCell ref="M1081:M1082"/>
    <mergeCell ref="D1082:D1083"/>
    <mergeCell ref="K1067:K1068"/>
    <mergeCell ref="K1073:K1075"/>
    <mergeCell ref="L1073:L1074"/>
    <mergeCell ref="K1058:K1059"/>
    <mergeCell ref="L1058:L1059"/>
    <mergeCell ref="M1058:M1059"/>
    <mergeCell ref="K1061:K1062"/>
    <mergeCell ref="C1063:C1065"/>
    <mergeCell ref="D1063:D1065"/>
    <mergeCell ref="H1057:H1059"/>
    <mergeCell ref="C986:C997"/>
    <mergeCell ref="E986:E988"/>
    <mergeCell ref="F986:F988"/>
    <mergeCell ref="H986:H987"/>
    <mergeCell ref="K986:K988"/>
    <mergeCell ref="L986:L987"/>
    <mergeCell ref="D987:D989"/>
    <mergeCell ref="H989:H990"/>
    <mergeCell ref="D1011:D1012"/>
    <mergeCell ref="K1012:K1013"/>
    <mergeCell ref="D1013:D1014"/>
    <mergeCell ref="C1014:C1017"/>
    <mergeCell ref="D1015:D1017"/>
    <mergeCell ref="E1004:E1009"/>
    <mergeCell ref="K1004:K1005"/>
    <mergeCell ref="L1004:L1005"/>
    <mergeCell ref="F1005:F1007"/>
    <mergeCell ref="D1007:D1008"/>
    <mergeCell ref="D1009:D1010"/>
    <mergeCell ref="C1000:C1004"/>
    <mergeCell ref="E1000:E1003"/>
    <mergeCell ref="F1000:F1004"/>
    <mergeCell ref="G1000:G1004"/>
    <mergeCell ref="H1000:H1001"/>
    <mergeCell ref="K1000:K1002"/>
    <mergeCell ref="L1000:L1002"/>
    <mergeCell ref="H1008:H1009"/>
    <mergeCell ref="M957:M958"/>
    <mergeCell ref="X957:X958"/>
    <mergeCell ref="K950:K952"/>
    <mergeCell ref="L950:L952"/>
    <mergeCell ref="Z950:Z951"/>
    <mergeCell ref="K954:K955"/>
    <mergeCell ref="L954:L955"/>
    <mergeCell ref="M954:M955"/>
    <mergeCell ref="P954:P955"/>
    <mergeCell ref="S954:S955"/>
    <mergeCell ref="C976:C977"/>
    <mergeCell ref="D976:D979"/>
    <mergeCell ref="G976:G977"/>
    <mergeCell ref="H976:H977"/>
    <mergeCell ref="K979:K980"/>
    <mergeCell ref="L979:L980"/>
    <mergeCell ref="D967:D969"/>
    <mergeCell ref="K967:K968"/>
    <mergeCell ref="L967:L968"/>
    <mergeCell ref="D970:D973"/>
    <mergeCell ref="K970:K971"/>
    <mergeCell ref="L970:L971"/>
    <mergeCell ref="L973:L974"/>
    <mergeCell ref="E961:E962"/>
    <mergeCell ref="F961:F964"/>
    <mergeCell ref="G961:G962"/>
    <mergeCell ref="K961:K963"/>
    <mergeCell ref="AC865:AC868"/>
    <mergeCell ref="C876:C882"/>
    <mergeCell ref="G876:G882"/>
    <mergeCell ref="K877:K879"/>
    <mergeCell ref="L877:L879"/>
    <mergeCell ref="M877:M878"/>
    <mergeCell ref="K881:K882"/>
    <mergeCell ref="L881:L882"/>
    <mergeCell ref="M881:M882"/>
    <mergeCell ref="Z861:Z862"/>
    <mergeCell ref="Z863:Z864"/>
    <mergeCell ref="C865:C869"/>
    <mergeCell ref="D865:D869"/>
    <mergeCell ref="G865:G868"/>
    <mergeCell ref="K865:K868"/>
    <mergeCell ref="Z865:Z868"/>
    <mergeCell ref="L813:L815"/>
    <mergeCell ref="K824:K829"/>
    <mergeCell ref="K854:K856"/>
    <mergeCell ref="L854:L855"/>
    <mergeCell ref="M854:M856"/>
    <mergeCell ref="Z854:Z856"/>
    <mergeCell ref="K662:K664"/>
    <mergeCell ref="L662:L664"/>
    <mergeCell ref="M662:M664"/>
    <mergeCell ref="K666:K667"/>
    <mergeCell ref="M666:M667"/>
    <mergeCell ref="L649:L650"/>
    <mergeCell ref="D650:D653"/>
    <mergeCell ref="K652:K654"/>
    <mergeCell ref="L652:L653"/>
    <mergeCell ref="M652:M653"/>
    <mergeCell ref="D655:D657"/>
    <mergeCell ref="K656:K660"/>
    <mergeCell ref="L656:L657"/>
    <mergeCell ref="M656:M657"/>
    <mergeCell ref="D658:D659"/>
    <mergeCell ref="K645:K646"/>
    <mergeCell ref="L645:L646"/>
    <mergeCell ref="M645:M646"/>
    <mergeCell ref="B648:Y648"/>
    <mergeCell ref="C649:C652"/>
    <mergeCell ref="E649:E650"/>
    <mergeCell ref="F649:F654"/>
    <mergeCell ref="G649:G650"/>
    <mergeCell ref="H649:H650"/>
    <mergeCell ref="K649:K650"/>
    <mergeCell ref="K630:K631"/>
    <mergeCell ref="L630:L631"/>
    <mergeCell ref="K635:K636"/>
    <mergeCell ref="L635:L636"/>
    <mergeCell ref="M635:M636"/>
    <mergeCell ref="K640:K643"/>
    <mergeCell ref="L640:L642"/>
    <mergeCell ref="M640:M642"/>
    <mergeCell ref="B625:Z625"/>
    <mergeCell ref="C626:C634"/>
    <mergeCell ref="F626:F633"/>
    <mergeCell ref="G626:G628"/>
    <mergeCell ref="H626:H628"/>
    <mergeCell ref="K626:K628"/>
    <mergeCell ref="L626:L628"/>
    <mergeCell ref="M626:M628"/>
    <mergeCell ref="D627:D629"/>
    <mergeCell ref="E627:E628"/>
    <mergeCell ref="K615:K616"/>
    <mergeCell ref="K617:K618"/>
    <mergeCell ref="L617:L618"/>
    <mergeCell ref="M617:M618"/>
    <mergeCell ref="Z617:Z618"/>
    <mergeCell ref="D620:D622"/>
    <mergeCell ref="K620:K621"/>
    <mergeCell ref="L620:L621"/>
    <mergeCell ref="M620:M621"/>
    <mergeCell ref="E609:E610"/>
    <mergeCell ref="K609:K610"/>
    <mergeCell ref="M609:M610"/>
    <mergeCell ref="P609:P610"/>
    <mergeCell ref="Z609:Z610"/>
    <mergeCell ref="K612:K613"/>
    <mergeCell ref="L612:L613"/>
    <mergeCell ref="M612:M613"/>
    <mergeCell ref="AC600:AC601"/>
    <mergeCell ref="F602:F605"/>
    <mergeCell ref="K602:K603"/>
    <mergeCell ref="M602:M603"/>
    <mergeCell ref="Z602:Z603"/>
    <mergeCell ref="L604:L606"/>
    <mergeCell ref="K596:K600"/>
    <mergeCell ref="L596:L597"/>
    <mergeCell ref="M596:M598"/>
    <mergeCell ref="Z596:Z599"/>
    <mergeCell ref="L598:L599"/>
    <mergeCell ref="Z600:Z601"/>
    <mergeCell ref="AC575:AC577"/>
    <mergeCell ref="D576:D577"/>
    <mergeCell ref="Z578:Z579"/>
    <mergeCell ref="L584:L586"/>
    <mergeCell ref="M584:M587"/>
    <mergeCell ref="Z584:Z587"/>
    <mergeCell ref="AC584:AC586"/>
    <mergeCell ref="Z588:Z589"/>
    <mergeCell ref="K584:K589"/>
    <mergeCell ref="L587:L589"/>
    <mergeCell ref="P570:P571"/>
    <mergeCell ref="Z570:Z571"/>
    <mergeCell ref="K573:K574"/>
    <mergeCell ref="D574:D575"/>
    <mergeCell ref="H575:H577"/>
    <mergeCell ref="K575:K577"/>
    <mergeCell ref="L575:L577"/>
    <mergeCell ref="M575:M577"/>
    <mergeCell ref="Z575:Z577"/>
    <mergeCell ref="B564:Z564"/>
    <mergeCell ref="C565:C574"/>
    <mergeCell ref="E565:E570"/>
    <mergeCell ref="F565:F574"/>
    <mergeCell ref="G565:G571"/>
    <mergeCell ref="H565:H571"/>
    <mergeCell ref="K565:K569"/>
    <mergeCell ref="D566:D571"/>
    <mergeCell ref="K570:K571"/>
    <mergeCell ref="M570:M571"/>
    <mergeCell ref="K558:K559"/>
    <mergeCell ref="L558:L559"/>
    <mergeCell ref="M558:M559"/>
    <mergeCell ref="K561:K562"/>
    <mergeCell ref="L561:L562"/>
    <mergeCell ref="M561:M562"/>
    <mergeCell ref="C548:C552"/>
    <mergeCell ref="K549:K551"/>
    <mergeCell ref="L549:L550"/>
    <mergeCell ref="M549:M551"/>
    <mergeCell ref="K553:K557"/>
    <mergeCell ref="L553:L554"/>
    <mergeCell ref="M553:M554"/>
    <mergeCell ref="K541:K543"/>
    <mergeCell ref="C544:C547"/>
    <mergeCell ref="D544:D546"/>
    <mergeCell ref="K544:K547"/>
    <mergeCell ref="L544:L546"/>
    <mergeCell ref="M544:M546"/>
    <mergeCell ref="M530:M532"/>
    <mergeCell ref="D533:D534"/>
    <mergeCell ref="K534:K536"/>
    <mergeCell ref="L534:L535"/>
    <mergeCell ref="Z534:Z535"/>
    <mergeCell ref="K538:K539"/>
    <mergeCell ref="B526:Z526"/>
    <mergeCell ref="C527:C531"/>
    <mergeCell ref="E527:E530"/>
    <mergeCell ref="F527:F531"/>
    <mergeCell ref="H527:H528"/>
    <mergeCell ref="K527:K529"/>
    <mergeCell ref="M527:M529"/>
    <mergeCell ref="D528:D529"/>
    <mergeCell ref="K530:K531"/>
    <mergeCell ref="L530:L531"/>
    <mergeCell ref="K516:K517"/>
    <mergeCell ref="K519:K520"/>
    <mergeCell ref="H521:H523"/>
    <mergeCell ref="K521:K523"/>
    <mergeCell ref="M521:M522"/>
    <mergeCell ref="M524:M525"/>
    <mergeCell ref="K512:K513"/>
    <mergeCell ref="L512:L513"/>
    <mergeCell ref="K496:K498"/>
    <mergeCell ref="B500:Z500"/>
    <mergeCell ref="C501:C505"/>
    <mergeCell ref="E501:E503"/>
    <mergeCell ref="F501:F503"/>
    <mergeCell ref="K501:K502"/>
    <mergeCell ref="D502:D503"/>
    <mergeCell ref="K505:K506"/>
    <mergeCell ref="D506:D507"/>
    <mergeCell ref="K488:K489"/>
    <mergeCell ref="L488:L489"/>
    <mergeCell ref="M488:M490"/>
    <mergeCell ref="Z488:Z489"/>
    <mergeCell ref="Z490:Z491"/>
    <mergeCell ref="K492:K494"/>
    <mergeCell ref="L492:L494"/>
    <mergeCell ref="M492:M494"/>
    <mergeCell ref="K484:K485"/>
    <mergeCell ref="L484:L485"/>
    <mergeCell ref="M484:M486"/>
    <mergeCell ref="Z458:Z462"/>
    <mergeCell ref="D461:D462"/>
    <mergeCell ref="K463:K464"/>
    <mergeCell ref="M463:M464"/>
    <mergeCell ref="K466:K468"/>
    <mergeCell ref="K471:K472"/>
    <mergeCell ref="D453:D455"/>
    <mergeCell ref="K455:K456"/>
    <mergeCell ref="D457:D460"/>
    <mergeCell ref="K458:K460"/>
    <mergeCell ref="L458:L460"/>
    <mergeCell ref="M458:M459"/>
    <mergeCell ref="K509:K510"/>
    <mergeCell ref="L509:L510"/>
    <mergeCell ref="P509:P510"/>
    <mergeCell ref="S509:S510"/>
    <mergeCell ref="K413:K414"/>
    <mergeCell ref="M413:M415"/>
    <mergeCell ref="O427:O435"/>
    <mergeCell ref="B451:Z451"/>
    <mergeCell ref="C452:C454"/>
    <mergeCell ref="E452:E454"/>
    <mergeCell ref="F452:F455"/>
    <mergeCell ref="H452:H453"/>
    <mergeCell ref="K452:K454"/>
    <mergeCell ref="Y398:Y401"/>
    <mergeCell ref="K402:K404"/>
    <mergeCell ref="L402:L404"/>
    <mergeCell ref="M402:M404"/>
    <mergeCell ref="K405:K407"/>
    <mergeCell ref="K408:K411"/>
    <mergeCell ref="L409:L410"/>
    <mergeCell ref="K478:K483"/>
    <mergeCell ref="L478:L480"/>
    <mergeCell ref="M478:M480"/>
    <mergeCell ref="Z478:Z479"/>
    <mergeCell ref="E391:E395"/>
    <mergeCell ref="H391:H392"/>
    <mergeCell ref="K393:K395"/>
    <mergeCell ref="L393:L394"/>
    <mergeCell ref="M393:M394"/>
    <mergeCell ref="D397:D398"/>
    <mergeCell ref="K398:K400"/>
    <mergeCell ref="L398:L400"/>
    <mergeCell ref="M398:M400"/>
    <mergeCell ref="B388:Z388"/>
    <mergeCell ref="C389:C391"/>
    <mergeCell ref="E389:E390"/>
    <mergeCell ref="F389:F395"/>
    <mergeCell ref="G389:G391"/>
    <mergeCell ref="H389:H390"/>
    <mergeCell ref="K389:K391"/>
    <mergeCell ref="L389:L391"/>
    <mergeCell ref="M389:M391"/>
    <mergeCell ref="D390:D393"/>
    <mergeCell ref="D379:D380"/>
    <mergeCell ref="K380:K381"/>
    <mergeCell ref="L380:L381"/>
    <mergeCell ref="M380:M381"/>
    <mergeCell ref="D382:D383"/>
    <mergeCell ref="K385:K386"/>
    <mergeCell ref="L385:L386"/>
    <mergeCell ref="M385:M386"/>
    <mergeCell ref="B373:Z373"/>
    <mergeCell ref="C374:C376"/>
    <mergeCell ref="E374:E375"/>
    <mergeCell ref="F374:F376"/>
    <mergeCell ref="K374:K375"/>
    <mergeCell ref="K376:K377"/>
    <mergeCell ref="L376:L378"/>
    <mergeCell ref="M376:M378"/>
    <mergeCell ref="D377:D378"/>
    <mergeCell ref="Z380:Z381"/>
    <mergeCell ref="K357:K358"/>
    <mergeCell ref="L357:L358"/>
    <mergeCell ref="K360:K361"/>
    <mergeCell ref="K368:K370"/>
    <mergeCell ref="L368:L370"/>
    <mergeCell ref="K346:K347"/>
    <mergeCell ref="L346:L347"/>
    <mergeCell ref="M346:M347"/>
    <mergeCell ref="Z348:Z349"/>
    <mergeCell ref="L354:L355"/>
    <mergeCell ref="M354:M355"/>
    <mergeCell ref="Z354:Z355"/>
    <mergeCell ref="D339:D341"/>
    <mergeCell ref="K340:K341"/>
    <mergeCell ref="L340:L341"/>
    <mergeCell ref="M340:M341"/>
    <mergeCell ref="Z340:Z341"/>
    <mergeCell ref="D343:D344"/>
    <mergeCell ref="K344:K345"/>
    <mergeCell ref="B334:Z334"/>
    <mergeCell ref="C335:C336"/>
    <mergeCell ref="E335:E340"/>
    <mergeCell ref="F335:F337"/>
    <mergeCell ref="K335:K336"/>
    <mergeCell ref="D336:D337"/>
    <mergeCell ref="K337:K338"/>
    <mergeCell ref="L337:L338"/>
    <mergeCell ref="M337:M338"/>
    <mergeCell ref="C338:C339"/>
    <mergeCell ref="K328:K329"/>
    <mergeCell ref="L328:L329"/>
    <mergeCell ref="M328:M329"/>
    <mergeCell ref="K331:K332"/>
    <mergeCell ref="L331:L332"/>
    <mergeCell ref="M331:M332"/>
    <mergeCell ref="H316:H319"/>
    <mergeCell ref="K316:K317"/>
    <mergeCell ref="K319:K323"/>
    <mergeCell ref="L319:L322"/>
    <mergeCell ref="M319:M320"/>
    <mergeCell ref="K325:K326"/>
    <mergeCell ref="L325:L326"/>
    <mergeCell ref="L304:L305"/>
    <mergeCell ref="M304:M305"/>
    <mergeCell ref="D305:D308"/>
    <mergeCell ref="K307:K308"/>
    <mergeCell ref="K310:K311"/>
    <mergeCell ref="D311:D312"/>
    <mergeCell ref="K298:K299"/>
    <mergeCell ref="L298:L299"/>
    <mergeCell ref="M298:M299"/>
    <mergeCell ref="B303:Y303"/>
    <mergeCell ref="C304:C309"/>
    <mergeCell ref="E304:E306"/>
    <mergeCell ref="F304:F310"/>
    <mergeCell ref="G304:G305"/>
    <mergeCell ref="H304:H309"/>
    <mergeCell ref="K304:K305"/>
    <mergeCell ref="K289:K291"/>
    <mergeCell ref="L289:L290"/>
    <mergeCell ref="M289:M290"/>
    <mergeCell ref="K293:K296"/>
    <mergeCell ref="L293:L294"/>
    <mergeCell ref="M293:M294"/>
    <mergeCell ref="L295:L296"/>
    <mergeCell ref="D279:D283"/>
    <mergeCell ref="K282:K284"/>
    <mergeCell ref="L282:L283"/>
    <mergeCell ref="M282:M283"/>
    <mergeCell ref="D284:D287"/>
    <mergeCell ref="K286:K288"/>
    <mergeCell ref="L286:L287"/>
    <mergeCell ref="M286:M287"/>
    <mergeCell ref="K268:K271"/>
    <mergeCell ref="L268:L269"/>
    <mergeCell ref="M268:M269"/>
    <mergeCell ref="D269:D273"/>
    <mergeCell ref="E270:E273"/>
    <mergeCell ref="H270:H274"/>
    <mergeCell ref="K273:K276"/>
    <mergeCell ref="L273:L275"/>
    <mergeCell ref="D275:D278"/>
    <mergeCell ref="K278:K280"/>
    <mergeCell ref="B246:B250"/>
    <mergeCell ref="C246:C250"/>
    <mergeCell ref="D246:D250"/>
    <mergeCell ref="F246:F250"/>
    <mergeCell ref="B267:Y267"/>
    <mergeCell ref="C268:C276"/>
    <mergeCell ref="E268:E269"/>
    <mergeCell ref="F268:F271"/>
    <mergeCell ref="G268:G269"/>
    <mergeCell ref="H268:H269"/>
    <mergeCell ref="Z232:Z234"/>
    <mergeCell ref="K236:K239"/>
    <mergeCell ref="L236:L237"/>
    <mergeCell ref="M236:M238"/>
    <mergeCell ref="G241:G242"/>
    <mergeCell ref="H241:H245"/>
    <mergeCell ref="K241:K245"/>
    <mergeCell ref="L241:L245"/>
    <mergeCell ref="M241:M243"/>
    <mergeCell ref="K215:K220"/>
    <mergeCell ref="L215:L217"/>
    <mergeCell ref="M215:M217"/>
    <mergeCell ref="K223:K226"/>
    <mergeCell ref="K232:K234"/>
    <mergeCell ref="L232:L233"/>
    <mergeCell ref="M232:M233"/>
    <mergeCell ref="K208:K209"/>
    <mergeCell ref="M208:M209"/>
    <mergeCell ref="Z208:Z209"/>
    <mergeCell ref="K211:K213"/>
    <mergeCell ref="L211:L213"/>
    <mergeCell ref="M211:M212"/>
    <mergeCell ref="B192:Y192"/>
    <mergeCell ref="C193:C196"/>
    <mergeCell ref="E193:E194"/>
    <mergeCell ref="F193:F196"/>
    <mergeCell ref="G193:G194"/>
    <mergeCell ref="H193:H194"/>
    <mergeCell ref="K193:K194"/>
    <mergeCell ref="L193:L194"/>
    <mergeCell ref="D179:D183"/>
    <mergeCell ref="K183:K186"/>
    <mergeCell ref="M183:M186"/>
    <mergeCell ref="L184:L186"/>
    <mergeCell ref="D185:D187"/>
    <mergeCell ref="D188:D190"/>
    <mergeCell ref="K189:K190"/>
    <mergeCell ref="L189:L190"/>
    <mergeCell ref="M189:M190"/>
    <mergeCell ref="M172:M173"/>
    <mergeCell ref="B177:Y177"/>
    <mergeCell ref="C178:C184"/>
    <mergeCell ref="E178:E182"/>
    <mergeCell ref="F178:F187"/>
    <mergeCell ref="G178:G182"/>
    <mergeCell ref="H178:H180"/>
    <mergeCell ref="K178:K181"/>
    <mergeCell ref="L178:L181"/>
    <mergeCell ref="M178:M179"/>
    <mergeCell ref="K162:K164"/>
    <mergeCell ref="K166:K167"/>
    <mergeCell ref="L166:L167"/>
    <mergeCell ref="K169:K170"/>
    <mergeCell ref="K172:K173"/>
    <mergeCell ref="L172:L173"/>
    <mergeCell ref="K153:K154"/>
    <mergeCell ref="K155:K156"/>
    <mergeCell ref="L155:L156"/>
    <mergeCell ref="K158:K159"/>
    <mergeCell ref="L158:L159"/>
    <mergeCell ref="M158:M159"/>
    <mergeCell ref="K141:K143"/>
    <mergeCell ref="L141:L142"/>
    <mergeCell ref="M141:M142"/>
    <mergeCell ref="K146:K148"/>
    <mergeCell ref="K149:K150"/>
    <mergeCell ref="L149:L150"/>
    <mergeCell ref="H133:H134"/>
    <mergeCell ref="M133:M134"/>
    <mergeCell ref="K136:K137"/>
    <mergeCell ref="M136:M137"/>
    <mergeCell ref="K111:K114"/>
    <mergeCell ref="K117:K118"/>
    <mergeCell ref="M117:M118"/>
    <mergeCell ref="L118:L119"/>
    <mergeCell ref="K120:K123"/>
    <mergeCell ref="Z120:Z123"/>
    <mergeCell ref="B103:Y103"/>
    <mergeCell ref="C104:C106"/>
    <mergeCell ref="E104:E105"/>
    <mergeCell ref="F104:F110"/>
    <mergeCell ref="G104:G105"/>
    <mergeCell ref="H104:H106"/>
    <mergeCell ref="K104:K105"/>
    <mergeCell ref="D105:D107"/>
    <mergeCell ref="E107:E109"/>
    <mergeCell ref="D110:D111"/>
    <mergeCell ref="AC81:AC83"/>
    <mergeCell ref="L84:L87"/>
    <mergeCell ref="M69:M70"/>
    <mergeCell ref="Z69:Z74"/>
    <mergeCell ref="D70:D75"/>
    <mergeCell ref="E73:E76"/>
    <mergeCell ref="K74:K75"/>
    <mergeCell ref="D77:D79"/>
    <mergeCell ref="K78:K79"/>
    <mergeCell ref="F69:F81"/>
    <mergeCell ref="G69:G70"/>
    <mergeCell ref="H69:H76"/>
    <mergeCell ref="K69:K73"/>
    <mergeCell ref="L69:L70"/>
    <mergeCell ref="Z124:Z125"/>
    <mergeCell ref="M127:M128"/>
    <mergeCell ref="M130:M131"/>
    <mergeCell ref="K93:K94"/>
    <mergeCell ref="K96:K97"/>
    <mergeCell ref="M96:M97"/>
    <mergeCell ref="R96:R98"/>
    <mergeCell ref="C53:C64"/>
    <mergeCell ref="D53:D64"/>
    <mergeCell ref="F53:F64"/>
    <mergeCell ref="H54:H57"/>
    <mergeCell ref="K99:K101"/>
    <mergeCell ref="L99:L101"/>
    <mergeCell ref="M99:M101"/>
    <mergeCell ref="D80:D86"/>
    <mergeCell ref="K81:K86"/>
    <mergeCell ref="L81:L83"/>
    <mergeCell ref="M81:M83"/>
    <mergeCell ref="Z81:Z84"/>
    <mergeCell ref="M43:M44"/>
    <mergeCell ref="I16:I18"/>
    <mergeCell ref="K22:K24"/>
    <mergeCell ref="M22:M23"/>
    <mergeCell ref="L23:L24"/>
    <mergeCell ref="K26:K27"/>
    <mergeCell ref="K28:K29"/>
    <mergeCell ref="L28:L29"/>
    <mergeCell ref="M28:M29"/>
    <mergeCell ref="K57:K60"/>
    <mergeCell ref="L57:L58"/>
    <mergeCell ref="M57:M60"/>
    <mergeCell ref="Z57:Z58"/>
    <mergeCell ref="L32:L33"/>
    <mergeCell ref="E21:E23"/>
    <mergeCell ref="D22:D23"/>
    <mergeCell ref="D24:D26"/>
    <mergeCell ref="D28:D33"/>
    <mergeCell ref="F19:F23"/>
    <mergeCell ref="H35:H36"/>
    <mergeCell ref="K61:K63"/>
    <mergeCell ref="L61:L62"/>
    <mergeCell ref="M61:M62"/>
    <mergeCell ref="AE15:CH16"/>
    <mergeCell ref="A16:A18"/>
    <mergeCell ref="B16:B18"/>
    <mergeCell ref="C16:C18"/>
    <mergeCell ref="D16:D18"/>
    <mergeCell ref="E16:E18"/>
    <mergeCell ref="F16:F18"/>
    <mergeCell ref="G16:G18"/>
    <mergeCell ref="H16:H18"/>
    <mergeCell ref="CH17:CH18"/>
    <mergeCell ref="C19:C21"/>
    <mergeCell ref="E19:E20"/>
    <mergeCell ref="G19:G20"/>
    <mergeCell ref="H19:H20"/>
    <mergeCell ref="K19:K21"/>
    <mergeCell ref="L19:L20"/>
    <mergeCell ref="M19:M20"/>
    <mergeCell ref="BA17:BA18"/>
    <mergeCell ref="BB17:BB18"/>
    <mergeCell ref="BG17:BG18"/>
    <mergeCell ref="BK17:BK18"/>
    <mergeCell ref="BM17:BM18"/>
    <mergeCell ref="BQ17:BQ18"/>
    <mergeCell ref="AL17:AL18"/>
    <mergeCell ref="AM17:AM18"/>
    <mergeCell ref="AP17:AP18"/>
    <mergeCell ref="AQ17:AQ18"/>
    <mergeCell ref="AX17:AX18"/>
    <mergeCell ref="B53:B64"/>
    <mergeCell ref="AI17:AI18"/>
    <mergeCell ref="K48:K49"/>
    <mergeCell ref="L48:L49"/>
    <mergeCell ref="M48:M49"/>
    <mergeCell ref="H65:H66"/>
    <mergeCell ref="K65:K66"/>
    <mergeCell ref="B68:Y68"/>
    <mergeCell ref="C69:C76"/>
    <mergeCell ref="E69:E72"/>
    <mergeCell ref="A7:AD7"/>
    <mergeCell ref="A8:AD8"/>
    <mergeCell ref="A9:AD9"/>
    <mergeCell ref="A12:AD12"/>
    <mergeCell ref="A13:Y13"/>
    <mergeCell ref="A15:H15"/>
    <mergeCell ref="I15:Y15"/>
    <mergeCell ref="Z15:Z18"/>
    <mergeCell ref="AA15:AD16"/>
    <mergeCell ref="J16:J18"/>
    <mergeCell ref="AB17:AB18"/>
    <mergeCell ref="AC17:AC18"/>
    <mergeCell ref="AD17:AD18"/>
    <mergeCell ref="K16:K18"/>
    <mergeCell ref="L16:L18"/>
    <mergeCell ref="M16:M18"/>
    <mergeCell ref="N16:Y16"/>
    <mergeCell ref="N17:P17"/>
    <mergeCell ref="Q17:S17"/>
    <mergeCell ref="T17:V17"/>
    <mergeCell ref="W17:Y17"/>
    <mergeCell ref="K32:K33"/>
    <mergeCell ref="AC57:AC58"/>
    <mergeCell ref="BI17:BI18"/>
    <mergeCell ref="BJ17:BJ18"/>
    <mergeCell ref="BL17:BL18"/>
    <mergeCell ref="BN17:BN18"/>
    <mergeCell ref="BO17:BO18"/>
    <mergeCell ref="BP17:BP18"/>
    <mergeCell ref="BR17:BR18"/>
    <mergeCell ref="BY17:BY18"/>
    <mergeCell ref="BS17:BS18"/>
    <mergeCell ref="BU17:BU18"/>
    <mergeCell ref="BV17:BV18"/>
    <mergeCell ref="BX17:BX18"/>
    <mergeCell ref="BW17:BW18"/>
    <mergeCell ref="AA17:AA18"/>
    <mergeCell ref="K46:K47"/>
    <mergeCell ref="L46:L47"/>
    <mergeCell ref="AE17:AE18"/>
    <mergeCell ref="AJ17:AJ18"/>
    <mergeCell ref="AG17:AG18"/>
    <mergeCell ref="AH17:AH18"/>
    <mergeCell ref="AK17:AK18"/>
    <mergeCell ref="AN17:AN18"/>
    <mergeCell ref="AR17:AR18"/>
    <mergeCell ref="AS17:AS18"/>
    <mergeCell ref="AT17:AT18"/>
    <mergeCell ref="AU17:AU18"/>
    <mergeCell ref="AV17:AV18"/>
    <mergeCell ref="M32:M33"/>
    <mergeCell ref="L38:L39"/>
    <mergeCell ref="K43:K44"/>
    <mergeCell ref="L43:L44"/>
    <mergeCell ref="AZ17:AZ18"/>
    <mergeCell ref="BZ17:BZ18"/>
    <mergeCell ref="CA17:CA18"/>
    <mergeCell ref="CB17:CB18"/>
    <mergeCell ref="CC17:CC18"/>
    <mergeCell ref="CD17:CD18"/>
    <mergeCell ref="CE17:CE18"/>
    <mergeCell ref="CF17:CF18"/>
    <mergeCell ref="CG17:CG18"/>
    <mergeCell ref="C1631:C1635"/>
    <mergeCell ref="E1631:E1632"/>
    <mergeCell ref="F1631:F1636"/>
    <mergeCell ref="K1631:K1634"/>
    <mergeCell ref="L1631:L1632"/>
    <mergeCell ref="M1631:M1632"/>
    <mergeCell ref="D1632:D1633"/>
    <mergeCell ref="E1633:E1634"/>
    <mergeCell ref="L1634:L1637"/>
    <mergeCell ref="M1634:M1637"/>
    <mergeCell ref="D1635:D1636"/>
    <mergeCell ref="D1637:D1638"/>
    <mergeCell ref="K1638:K1643"/>
    <mergeCell ref="D1640:D1642"/>
    <mergeCell ref="M709:M710"/>
    <mergeCell ref="AW17:AW18"/>
    <mergeCell ref="AY17:AY18"/>
    <mergeCell ref="BC17:BC18"/>
    <mergeCell ref="BD17:BD18"/>
    <mergeCell ref="BE17:BE18"/>
    <mergeCell ref="BF17:BF18"/>
    <mergeCell ref="G858:G859"/>
    <mergeCell ref="H858:H859"/>
    <mergeCell ref="BH17:BH18"/>
    <mergeCell ref="E810:E811"/>
    <mergeCell ref="D812:D815"/>
    <mergeCell ref="G813:G814"/>
    <mergeCell ref="K813:K815"/>
    <mergeCell ref="K772:K774"/>
    <mergeCell ref="L772:L774"/>
    <mergeCell ref="M772:M774"/>
    <mergeCell ref="D773:D775"/>
    <mergeCell ref="E804:E807"/>
    <mergeCell ref="L824:L825"/>
    <mergeCell ref="M824:M829"/>
    <mergeCell ref="K830:K835"/>
    <mergeCell ref="M830:M835"/>
    <mergeCell ref="K836:K837"/>
    <mergeCell ref="M836:M837"/>
    <mergeCell ref="K842:K847"/>
    <mergeCell ref="H815:H817"/>
    <mergeCell ref="F801:F815"/>
    <mergeCell ref="G801:G804"/>
    <mergeCell ref="K801:K805"/>
    <mergeCell ref="M813:M815"/>
    <mergeCell ref="L792:L796"/>
    <mergeCell ref="M792:M796"/>
    <mergeCell ref="K915:K920"/>
    <mergeCell ref="K891:K892"/>
    <mergeCell ref="K896:K898"/>
    <mergeCell ref="L896:L897"/>
    <mergeCell ref="D816:D817"/>
    <mergeCell ref="G817:G818"/>
    <mergeCell ref="D818:D819"/>
    <mergeCell ref="M818:M823"/>
    <mergeCell ref="B669:Y669"/>
    <mergeCell ref="M759:M760"/>
    <mergeCell ref="L707:L708"/>
    <mergeCell ref="M707:M708"/>
    <mergeCell ref="L715:L717"/>
    <mergeCell ref="K720:K723"/>
    <mergeCell ref="L809:L810"/>
    <mergeCell ref="K676:K680"/>
    <mergeCell ref="L676:L679"/>
    <mergeCell ref="M676:M678"/>
    <mergeCell ref="H678:H682"/>
    <mergeCell ref="B804:B807"/>
    <mergeCell ref="C911:C913"/>
    <mergeCell ref="M896:M899"/>
    <mergeCell ref="X896:X898"/>
    <mergeCell ref="Y896:Y899"/>
    <mergeCell ref="K883:K884"/>
    <mergeCell ref="L883:L885"/>
    <mergeCell ref="K887:K888"/>
    <mergeCell ref="K889:K890"/>
    <mergeCell ref="L889:L890"/>
    <mergeCell ref="M889:M890"/>
    <mergeCell ref="E801:E803"/>
    <mergeCell ref="D810:D811"/>
    <mergeCell ref="Z930:Z931"/>
    <mergeCell ref="L915:L916"/>
    <mergeCell ref="M915:M920"/>
    <mergeCell ref="G670:G673"/>
    <mergeCell ref="B985:AA985"/>
    <mergeCell ref="D962:D964"/>
    <mergeCell ref="G964:G966"/>
    <mergeCell ref="C961:C964"/>
    <mergeCell ref="AC786:AC787"/>
    <mergeCell ref="Z792:Z795"/>
    <mergeCell ref="AC792:AC794"/>
    <mergeCell ref="E772:E782"/>
    <mergeCell ref="F772:F778"/>
    <mergeCell ref="G772:G775"/>
    <mergeCell ref="H772:H777"/>
    <mergeCell ref="K775:K777"/>
    <mergeCell ref="L775:L777"/>
    <mergeCell ref="M775:M777"/>
    <mergeCell ref="K778:K782"/>
    <mergeCell ref="M778:M782"/>
    <mergeCell ref="D777:D779"/>
    <mergeCell ref="L783:L784"/>
    <mergeCell ref="K789:K790"/>
    <mergeCell ref="K792:K796"/>
    <mergeCell ref="L801:L805"/>
    <mergeCell ref="M801:M804"/>
    <mergeCell ref="D802:D808"/>
    <mergeCell ref="K807:K811"/>
    <mergeCell ref="L807:L808"/>
    <mergeCell ref="M807:M809"/>
    <mergeCell ref="E808:E809"/>
    <mergeCell ref="D911:D921"/>
    <mergeCell ref="M1000:M1002"/>
    <mergeCell ref="D1001:D1004"/>
    <mergeCell ref="K989:K990"/>
    <mergeCell ref="L989:L990"/>
    <mergeCell ref="D991:D992"/>
    <mergeCell ref="D993:D994"/>
    <mergeCell ref="D995:D996"/>
    <mergeCell ref="B999:AA999"/>
    <mergeCell ref="K982:K983"/>
    <mergeCell ref="AF17:AF18"/>
    <mergeCell ref="K798:K799"/>
    <mergeCell ref="L798:L799"/>
    <mergeCell ref="K748:K749"/>
    <mergeCell ref="M748:M749"/>
    <mergeCell ref="L748:L749"/>
    <mergeCell ref="Z707:Z708"/>
    <mergeCell ref="AC707:AC708"/>
    <mergeCell ref="Z709:Z710"/>
    <mergeCell ref="Z722:Z723"/>
    <mergeCell ref="AC722:AC723"/>
    <mergeCell ref="B771:AA771"/>
    <mergeCell ref="Z772:Z775"/>
    <mergeCell ref="Z779:Z781"/>
    <mergeCell ref="AC779:AC780"/>
    <mergeCell ref="Z786:Z787"/>
    <mergeCell ref="H963:H964"/>
    <mergeCell ref="H973:H975"/>
    <mergeCell ref="H979:H980"/>
    <mergeCell ref="H982:H983"/>
    <mergeCell ref="H992:H993"/>
    <mergeCell ref="H995:H996"/>
    <mergeCell ref="K735:K737"/>
    <mergeCell ref="L709:L711"/>
    <mergeCell ref="K690:K691"/>
    <mergeCell ref="M690:M692"/>
    <mergeCell ref="K766:K767"/>
    <mergeCell ref="K745:K746"/>
    <mergeCell ref="K858:K860"/>
    <mergeCell ref="K901:K902"/>
    <mergeCell ref="K906:K907"/>
    <mergeCell ref="K909:K910"/>
    <mergeCell ref="K932:K933"/>
    <mergeCell ref="M932:M933"/>
    <mergeCell ref="B960:AA960"/>
    <mergeCell ref="Z932:Z933"/>
    <mergeCell ref="K948:K949"/>
    <mergeCell ref="K938:K939"/>
    <mergeCell ref="M938:M939"/>
    <mergeCell ref="L942:L943"/>
    <mergeCell ref="K942:K946"/>
    <mergeCell ref="C801:C808"/>
    <mergeCell ref="K848:K849"/>
    <mergeCell ref="Z915:Z916"/>
    <mergeCell ref="C926:C933"/>
    <mergeCell ref="E926:E929"/>
    <mergeCell ref="G926:G932"/>
    <mergeCell ref="K926:K929"/>
    <mergeCell ref="B925:AA925"/>
    <mergeCell ref="V954:V955"/>
    <mergeCell ref="X954:X955"/>
    <mergeCell ref="Y954:Y955"/>
    <mergeCell ref="Z954:Z955"/>
    <mergeCell ref="K957:K958"/>
    <mergeCell ref="D927:D930"/>
    <mergeCell ref="BT17:BT18"/>
    <mergeCell ref="H1680:H1681"/>
    <mergeCell ref="G452:G454"/>
    <mergeCell ref="D198:D202"/>
    <mergeCell ref="D203:D204"/>
    <mergeCell ref="H801:H803"/>
    <mergeCell ref="H804:H807"/>
    <mergeCell ref="H926:H931"/>
    <mergeCell ref="F926:F934"/>
    <mergeCell ref="D932:D935"/>
    <mergeCell ref="H961:H962"/>
    <mergeCell ref="L961:L962"/>
    <mergeCell ref="M961:M962"/>
    <mergeCell ref="H1044:H1045"/>
    <mergeCell ref="H1061:H1063"/>
    <mergeCell ref="H1067:H1068"/>
    <mergeCell ref="H1105:H1106"/>
    <mergeCell ref="H1121:H1122"/>
    <mergeCell ref="H1151:H1152"/>
    <mergeCell ref="H1184:H1185"/>
    <mergeCell ref="H1268:H1270"/>
    <mergeCell ref="H1286:H1288"/>
    <mergeCell ref="H1310:H1311"/>
    <mergeCell ref="H1334:H1335"/>
    <mergeCell ref="H1363:H1367"/>
    <mergeCell ref="H1399:H1400"/>
    <mergeCell ref="H1391:H1392"/>
    <mergeCell ref="H1425:H1426"/>
    <mergeCell ref="H1488:H1489"/>
    <mergeCell ref="H860:H861"/>
    <mergeCell ref="H867:H870"/>
    <mergeCell ref="K730:K733"/>
  </mergeCells>
  <printOptions horizontalCentered="1" verticalCentered="1"/>
  <pageMargins left="0.23622047244094491" right="0.23622047244094491" top="0.15748031496062992" bottom="0.23622047244094491" header="0.15748031496062992" footer="0.15748031496062992"/>
  <pageSetup paperSize="5" scale="29" orientation="landscape" r:id="rId5"/>
  <rowBreaks count="71" manualBreakCount="71">
    <brk id="34" max="29" man="1"/>
    <brk id="50" max="29" man="1"/>
    <brk id="68" max="29" man="1"/>
    <brk id="95" max="29" man="1"/>
    <brk id="103" max="29" man="1"/>
    <brk id="132" max="29" man="1"/>
    <brk id="157" max="29" man="1"/>
    <brk id="169" max="29" man="1"/>
    <brk id="192" max="29" man="1"/>
    <brk id="210" max="29" man="1"/>
    <brk id="240" max="29" man="1"/>
    <brk id="267" max="29" man="1"/>
    <brk id="303" max="29" man="1"/>
    <brk id="359" max="29" man="1"/>
    <brk id="373" max="29" man="1"/>
    <brk id="388" max="29" man="1"/>
    <brk id="412" max="29" man="1"/>
    <brk id="451" max="29" man="1"/>
    <brk id="483" max="29" man="1"/>
    <brk id="500" max="29" man="1"/>
    <brk id="526" max="29" man="1"/>
    <brk id="552" max="29" man="1"/>
    <brk id="564" max="29" man="1"/>
    <brk id="595" max="29" man="1"/>
    <brk id="625" max="29" man="1"/>
    <brk id="648" max="29" man="1"/>
    <brk id="669" max="29" man="1"/>
    <brk id="696" max="29" man="1"/>
    <brk id="724" max="29" man="1"/>
    <brk id="742" max="29" man="1"/>
    <brk id="764" max="29" man="1"/>
    <brk id="771" max="29" man="1"/>
    <brk id="800" max="29" man="1"/>
    <brk id="835" max="29" man="1"/>
    <brk id="871" max="29" man="1"/>
    <brk id="900" max="29" man="1"/>
    <brk id="925" max="29" man="1"/>
    <brk id="953" max="29" man="1"/>
    <brk id="960" max="29" man="1"/>
    <brk id="975" max="29" man="1"/>
    <brk id="985" max="29" man="1"/>
    <brk id="999" max="29" man="1"/>
    <brk id="1022" max="29" man="1"/>
    <brk id="1043" max="29" man="1"/>
    <brk id="1066" max="29" man="1"/>
    <brk id="1080" max="29" man="1"/>
    <brk id="1098" max="29" man="1"/>
    <brk id="1104" max="29" man="1"/>
    <brk id="1124" max="29" man="1"/>
    <brk id="1150" max="29" man="1"/>
    <brk id="1183" max="29" man="1"/>
    <brk id="1209" max="29" man="1"/>
    <brk id="1235" max="29" man="1"/>
    <brk id="1249" max="29" man="1"/>
    <brk id="1267" max="29" man="1"/>
    <brk id="1285" max="29" man="1"/>
    <brk id="1300" max="29" man="1"/>
    <brk id="1307" max="29" man="1"/>
    <brk id="1333" max="29" man="1"/>
    <brk id="1350" max="29" man="1"/>
    <brk id="1362" max="29" man="1"/>
    <brk id="1389" max="29" man="1"/>
    <brk id="1424" max="29" man="1"/>
    <brk id="1451" max="29" man="1"/>
    <brk id="1485" max="29" man="1"/>
    <brk id="1506" max="29" man="1"/>
    <brk id="1531" max="29" man="1"/>
    <brk id="1544" max="29" man="1"/>
    <brk id="1571" max="29" man="1"/>
    <brk id="1599" max="29" man="1"/>
    <brk id="1649" max="29" man="1"/>
  </rowBreaks>
  <legacy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H82"/>
  <sheetViews>
    <sheetView topLeftCell="I13" zoomScale="70" zoomScaleNormal="70" zoomScaleSheetLayoutView="40" workbookViewId="0">
      <pane ySplit="1665" topLeftCell="A77" activePane="bottomLeft"/>
      <selection activeCell="Q14" sqref="Q1:Q1048576"/>
      <selection pane="bottomLeft" activeCell="T100" sqref="T100"/>
    </sheetView>
  </sheetViews>
  <sheetFormatPr baseColWidth="10" defaultColWidth="11.42578125" defaultRowHeight="15"/>
  <cols>
    <col min="1" max="2" width="10.7109375" style="936" customWidth="1"/>
    <col min="3" max="3" width="15.140625" style="1044" customWidth="1"/>
    <col min="4" max="4" width="11.7109375" style="1044" customWidth="1"/>
    <col min="5" max="5" width="57.28515625" style="1046" customWidth="1"/>
    <col min="6" max="9" width="20.7109375" style="1048" customWidth="1"/>
    <col min="10" max="10" width="16" style="1048" customWidth="1"/>
    <col min="11" max="14" width="20.7109375" style="1048" customWidth="1"/>
    <col min="15" max="15" width="16" style="1048" customWidth="1"/>
    <col min="16" max="16" width="20.7109375" style="1048" customWidth="1"/>
    <col min="17" max="17" width="23.5703125" style="1047" customWidth="1"/>
    <col min="18" max="18" width="12.7109375" style="938" customWidth="1"/>
    <col min="19" max="19" width="9.7109375" style="939" customWidth="1"/>
    <col min="20" max="20" width="52.5703125" style="940" customWidth="1"/>
    <col min="21" max="21" width="12.42578125" style="939" customWidth="1"/>
    <col min="22" max="22" width="35" style="940" customWidth="1"/>
    <col min="23" max="23" width="8.5703125" style="938" customWidth="1"/>
    <col min="24" max="24" width="27" style="941" customWidth="1"/>
    <col min="25" max="25" width="21.140625" style="942" customWidth="1"/>
    <col min="26" max="26" width="17" style="936" customWidth="1"/>
    <col min="27" max="27" width="20.42578125" style="936" customWidth="1"/>
    <col min="28" max="28" width="12" style="936" bestFit="1" customWidth="1"/>
    <col min="29" max="29" width="11.42578125" style="936" customWidth="1"/>
    <col min="30" max="268" width="11.42578125" style="936"/>
    <col min="269" max="271" width="15.7109375" style="936" customWidth="1"/>
    <col min="272" max="272" width="57.28515625" style="936" customWidth="1"/>
    <col min="273" max="273" width="30.5703125" style="936" customWidth="1"/>
    <col min="274" max="274" width="16.7109375" style="936" customWidth="1"/>
    <col min="275" max="275" width="9.7109375" style="936" customWidth="1"/>
    <col min="276" max="276" width="52.5703125" style="936" customWidth="1"/>
    <col min="277" max="277" width="12.42578125" style="936" customWidth="1"/>
    <col min="278" max="278" width="35" style="936" customWidth="1"/>
    <col min="279" max="279" width="8.5703125" style="936" customWidth="1"/>
    <col min="280" max="280" width="27" style="936" customWidth="1"/>
    <col min="281" max="281" width="21.140625" style="936" customWidth="1"/>
    <col min="282" max="282" width="17" style="936" customWidth="1"/>
    <col min="283" max="283" width="20.42578125" style="936" customWidth="1"/>
    <col min="284" max="284" width="12" style="936" bestFit="1" customWidth="1"/>
    <col min="285" max="285" width="11.42578125" style="936" customWidth="1"/>
    <col min="286" max="524" width="11.42578125" style="936"/>
    <col min="525" max="527" width="15.7109375" style="936" customWidth="1"/>
    <col min="528" max="528" width="57.28515625" style="936" customWidth="1"/>
    <col min="529" max="529" width="30.5703125" style="936" customWidth="1"/>
    <col min="530" max="530" width="16.7109375" style="936" customWidth="1"/>
    <col min="531" max="531" width="9.7109375" style="936" customWidth="1"/>
    <col min="532" max="532" width="52.5703125" style="936" customWidth="1"/>
    <col min="533" max="533" width="12.42578125" style="936" customWidth="1"/>
    <col min="534" max="534" width="35" style="936" customWidth="1"/>
    <col min="535" max="535" width="8.5703125" style="936" customWidth="1"/>
    <col min="536" max="536" width="27" style="936" customWidth="1"/>
    <col min="537" max="537" width="21.140625" style="936" customWidth="1"/>
    <col min="538" max="538" width="17" style="936" customWidth="1"/>
    <col min="539" max="539" width="20.42578125" style="936" customWidth="1"/>
    <col min="540" max="540" width="12" style="936" bestFit="1" customWidth="1"/>
    <col min="541" max="541" width="11.42578125" style="936" customWidth="1"/>
    <col min="542" max="780" width="11.42578125" style="936"/>
    <col min="781" max="783" width="15.7109375" style="936" customWidth="1"/>
    <col min="784" max="784" width="57.28515625" style="936" customWidth="1"/>
    <col min="785" max="785" width="30.5703125" style="936" customWidth="1"/>
    <col min="786" max="786" width="16.7109375" style="936" customWidth="1"/>
    <col min="787" max="787" width="9.7109375" style="936" customWidth="1"/>
    <col min="788" max="788" width="52.5703125" style="936" customWidth="1"/>
    <col min="789" max="789" width="12.42578125" style="936" customWidth="1"/>
    <col min="790" max="790" width="35" style="936" customWidth="1"/>
    <col min="791" max="791" width="8.5703125" style="936" customWidth="1"/>
    <col min="792" max="792" width="27" style="936" customWidth="1"/>
    <col min="793" max="793" width="21.140625" style="936" customWidth="1"/>
    <col min="794" max="794" width="17" style="936" customWidth="1"/>
    <col min="795" max="795" width="20.42578125" style="936" customWidth="1"/>
    <col min="796" max="796" width="12" style="936" bestFit="1" customWidth="1"/>
    <col min="797" max="797" width="11.42578125" style="936" customWidth="1"/>
    <col min="798" max="1036" width="11.42578125" style="936"/>
    <col min="1037" max="1039" width="15.7109375" style="936" customWidth="1"/>
    <col min="1040" max="1040" width="57.28515625" style="936" customWidth="1"/>
    <col min="1041" max="1041" width="30.5703125" style="936" customWidth="1"/>
    <col min="1042" max="1042" width="16.7109375" style="936" customWidth="1"/>
    <col min="1043" max="1043" width="9.7109375" style="936" customWidth="1"/>
    <col min="1044" max="1044" width="52.5703125" style="936" customWidth="1"/>
    <col min="1045" max="1045" width="12.42578125" style="936" customWidth="1"/>
    <col min="1046" max="1046" width="35" style="936" customWidth="1"/>
    <col min="1047" max="1047" width="8.5703125" style="936" customWidth="1"/>
    <col min="1048" max="1048" width="27" style="936" customWidth="1"/>
    <col min="1049" max="1049" width="21.140625" style="936" customWidth="1"/>
    <col min="1050" max="1050" width="17" style="936" customWidth="1"/>
    <col min="1051" max="1051" width="20.42578125" style="936" customWidth="1"/>
    <col min="1052" max="1052" width="12" style="936" bestFit="1" customWidth="1"/>
    <col min="1053" max="1053" width="11.42578125" style="936" customWidth="1"/>
    <col min="1054" max="1292" width="11.42578125" style="936"/>
    <col min="1293" max="1295" width="15.7109375" style="936" customWidth="1"/>
    <col min="1296" max="1296" width="57.28515625" style="936" customWidth="1"/>
    <col min="1297" max="1297" width="30.5703125" style="936" customWidth="1"/>
    <col min="1298" max="1298" width="16.7109375" style="936" customWidth="1"/>
    <col min="1299" max="1299" width="9.7109375" style="936" customWidth="1"/>
    <col min="1300" max="1300" width="52.5703125" style="936" customWidth="1"/>
    <col min="1301" max="1301" width="12.42578125" style="936" customWidth="1"/>
    <col min="1302" max="1302" width="35" style="936" customWidth="1"/>
    <col min="1303" max="1303" width="8.5703125" style="936" customWidth="1"/>
    <col min="1304" max="1304" width="27" style="936" customWidth="1"/>
    <col min="1305" max="1305" width="21.140625" style="936" customWidth="1"/>
    <col min="1306" max="1306" width="17" style="936" customWidth="1"/>
    <col min="1307" max="1307" width="20.42578125" style="936" customWidth="1"/>
    <col min="1308" max="1308" width="12" style="936" bestFit="1" customWidth="1"/>
    <col min="1309" max="1309" width="11.42578125" style="936" customWidth="1"/>
    <col min="1310" max="1548" width="11.42578125" style="936"/>
    <col min="1549" max="1551" width="15.7109375" style="936" customWidth="1"/>
    <col min="1552" max="1552" width="57.28515625" style="936" customWidth="1"/>
    <col min="1553" max="1553" width="30.5703125" style="936" customWidth="1"/>
    <col min="1554" max="1554" width="16.7109375" style="936" customWidth="1"/>
    <col min="1555" max="1555" width="9.7109375" style="936" customWidth="1"/>
    <col min="1556" max="1556" width="52.5703125" style="936" customWidth="1"/>
    <col min="1557" max="1557" width="12.42578125" style="936" customWidth="1"/>
    <col min="1558" max="1558" width="35" style="936" customWidth="1"/>
    <col min="1559" max="1559" width="8.5703125" style="936" customWidth="1"/>
    <col min="1560" max="1560" width="27" style="936" customWidth="1"/>
    <col min="1561" max="1561" width="21.140625" style="936" customWidth="1"/>
    <col min="1562" max="1562" width="17" style="936" customWidth="1"/>
    <col min="1563" max="1563" width="20.42578125" style="936" customWidth="1"/>
    <col min="1564" max="1564" width="12" style="936" bestFit="1" customWidth="1"/>
    <col min="1565" max="1565" width="11.42578125" style="936" customWidth="1"/>
    <col min="1566" max="1804" width="11.42578125" style="936"/>
    <col min="1805" max="1807" width="15.7109375" style="936" customWidth="1"/>
    <col min="1808" max="1808" width="57.28515625" style="936" customWidth="1"/>
    <col min="1809" max="1809" width="30.5703125" style="936" customWidth="1"/>
    <col min="1810" max="1810" width="16.7109375" style="936" customWidth="1"/>
    <col min="1811" max="1811" width="9.7109375" style="936" customWidth="1"/>
    <col min="1812" max="1812" width="52.5703125" style="936" customWidth="1"/>
    <col min="1813" max="1813" width="12.42578125" style="936" customWidth="1"/>
    <col min="1814" max="1814" width="35" style="936" customWidth="1"/>
    <col min="1815" max="1815" width="8.5703125" style="936" customWidth="1"/>
    <col min="1816" max="1816" width="27" style="936" customWidth="1"/>
    <col min="1817" max="1817" width="21.140625" style="936" customWidth="1"/>
    <col min="1818" max="1818" width="17" style="936" customWidth="1"/>
    <col min="1819" max="1819" width="20.42578125" style="936" customWidth="1"/>
    <col min="1820" max="1820" width="12" style="936" bestFit="1" customWidth="1"/>
    <col min="1821" max="1821" width="11.42578125" style="936" customWidth="1"/>
    <col min="1822" max="2060" width="11.42578125" style="936"/>
    <col min="2061" max="2063" width="15.7109375" style="936" customWidth="1"/>
    <col min="2064" max="2064" width="57.28515625" style="936" customWidth="1"/>
    <col min="2065" max="2065" width="30.5703125" style="936" customWidth="1"/>
    <col min="2066" max="2066" width="16.7109375" style="936" customWidth="1"/>
    <col min="2067" max="2067" width="9.7109375" style="936" customWidth="1"/>
    <col min="2068" max="2068" width="52.5703125" style="936" customWidth="1"/>
    <col min="2069" max="2069" width="12.42578125" style="936" customWidth="1"/>
    <col min="2070" max="2070" width="35" style="936" customWidth="1"/>
    <col min="2071" max="2071" width="8.5703125" style="936" customWidth="1"/>
    <col min="2072" max="2072" width="27" style="936" customWidth="1"/>
    <col min="2073" max="2073" width="21.140625" style="936" customWidth="1"/>
    <col min="2074" max="2074" width="17" style="936" customWidth="1"/>
    <col min="2075" max="2075" width="20.42578125" style="936" customWidth="1"/>
    <col min="2076" max="2076" width="12" style="936" bestFit="1" customWidth="1"/>
    <col min="2077" max="2077" width="11.42578125" style="936" customWidth="1"/>
    <col min="2078" max="2316" width="11.42578125" style="936"/>
    <col min="2317" max="2319" width="15.7109375" style="936" customWidth="1"/>
    <col min="2320" max="2320" width="57.28515625" style="936" customWidth="1"/>
    <col min="2321" max="2321" width="30.5703125" style="936" customWidth="1"/>
    <col min="2322" max="2322" width="16.7109375" style="936" customWidth="1"/>
    <col min="2323" max="2323" width="9.7109375" style="936" customWidth="1"/>
    <col min="2324" max="2324" width="52.5703125" style="936" customWidth="1"/>
    <col min="2325" max="2325" width="12.42578125" style="936" customWidth="1"/>
    <col min="2326" max="2326" width="35" style="936" customWidth="1"/>
    <col min="2327" max="2327" width="8.5703125" style="936" customWidth="1"/>
    <col min="2328" max="2328" width="27" style="936" customWidth="1"/>
    <col min="2329" max="2329" width="21.140625" style="936" customWidth="1"/>
    <col min="2330" max="2330" width="17" style="936" customWidth="1"/>
    <col min="2331" max="2331" width="20.42578125" style="936" customWidth="1"/>
    <col min="2332" max="2332" width="12" style="936" bestFit="1" customWidth="1"/>
    <col min="2333" max="2333" width="11.42578125" style="936" customWidth="1"/>
    <col min="2334" max="2572" width="11.42578125" style="936"/>
    <col min="2573" max="2575" width="15.7109375" style="936" customWidth="1"/>
    <col min="2576" max="2576" width="57.28515625" style="936" customWidth="1"/>
    <col min="2577" max="2577" width="30.5703125" style="936" customWidth="1"/>
    <col min="2578" max="2578" width="16.7109375" style="936" customWidth="1"/>
    <col min="2579" max="2579" width="9.7109375" style="936" customWidth="1"/>
    <col min="2580" max="2580" width="52.5703125" style="936" customWidth="1"/>
    <col min="2581" max="2581" width="12.42578125" style="936" customWidth="1"/>
    <col min="2582" max="2582" width="35" style="936" customWidth="1"/>
    <col min="2583" max="2583" width="8.5703125" style="936" customWidth="1"/>
    <col min="2584" max="2584" width="27" style="936" customWidth="1"/>
    <col min="2585" max="2585" width="21.140625" style="936" customWidth="1"/>
    <col min="2586" max="2586" width="17" style="936" customWidth="1"/>
    <col min="2587" max="2587" width="20.42578125" style="936" customWidth="1"/>
    <col min="2588" max="2588" width="12" style="936" bestFit="1" customWidth="1"/>
    <col min="2589" max="2589" width="11.42578125" style="936" customWidth="1"/>
    <col min="2590" max="2828" width="11.42578125" style="936"/>
    <col min="2829" max="2831" width="15.7109375" style="936" customWidth="1"/>
    <col min="2832" max="2832" width="57.28515625" style="936" customWidth="1"/>
    <col min="2833" max="2833" width="30.5703125" style="936" customWidth="1"/>
    <col min="2834" max="2834" width="16.7109375" style="936" customWidth="1"/>
    <col min="2835" max="2835" width="9.7109375" style="936" customWidth="1"/>
    <col min="2836" max="2836" width="52.5703125" style="936" customWidth="1"/>
    <col min="2837" max="2837" width="12.42578125" style="936" customWidth="1"/>
    <col min="2838" max="2838" width="35" style="936" customWidth="1"/>
    <col min="2839" max="2839" width="8.5703125" style="936" customWidth="1"/>
    <col min="2840" max="2840" width="27" style="936" customWidth="1"/>
    <col min="2841" max="2841" width="21.140625" style="936" customWidth="1"/>
    <col min="2842" max="2842" width="17" style="936" customWidth="1"/>
    <col min="2843" max="2843" width="20.42578125" style="936" customWidth="1"/>
    <col min="2844" max="2844" width="12" style="936" bestFit="1" customWidth="1"/>
    <col min="2845" max="2845" width="11.42578125" style="936" customWidth="1"/>
    <col min="2846" max="3084" width="11.42578125" style="936"/>
    <col min="3085" max="3087" width="15.7109375" style="936" customWidth="1"/>
    <col min="3088" max="3088" width="57.28515625" style="936" customWidth="1"/>
    <col min="3089" max="3089" width="30.5703125" style="936" customWidth="1"/>
    <col min="3090" max="3090" width="16.7109375" style="936" customWidth="1"/>
    <col min="3091" max="3091" width="9.7109375" style="936" customWidth="1"/>
    <col min="3092" max="3092" width="52.5703125" style="936" customWidth="1"/>
    <col min="3093" max="3093" width="12.42578125" style="936" customWidth="1"/>
    <col min="3094" max="3094" width="35" style="936" customWidth="1"/>
    <col min="3095" max="3095" width="8.5703125" style="936" customWidth="1"/>
    <col min="3096" max="3096" width="27" style="936" customWidth="1"/>
    <col min="3097" max="3097" width="21.140625" style="936" customWidth="1"/>
    <col min="3098" max="3098" width="17" style="936" customWidth="1"/>
    <col min="3099" max="3099" width="20.42578125" style="936" customWidth="1"/>
    <col min="3100" max="3100" width="12" style="936" bestFit="1" customWidth="1"/>
    <col min="3101" max="3101" width="11.42578125" style="936" customWidth="1"/>
    <col min="3102" max="3340" width="11.42578125" style="936"/>
    <col min="3341" max="3343" width="15.7109375" style="936" customWidth="1"/>
    <col min="3344" max="3344" width="57.28515625" style="936" customWidth="1"/>
    <col min="3345" max="3345" width="30.5703125" style="936" customWidth="1"/>
    <col min="3346" max="3346" width="16.7109375" style="936" customWidth="1"/>
    <col min="3347" max="3347" width="9.7109375" style="936" customWidth="1"/>
    <col min="3348" max="3348" width="52.5703125" style="936" customWidth="1"/>
    <col min="3349" max="3349" width="12.42578125" style="936" customWidth="1"/>
    <col min="3350" max="3350" width="35" style="936" customWidth="1"/>
    <col min="3351" max="3351" width="8.5703125" style="936" customWidth="1"/>
    <col min="3352" max="3352" width="27" style="936" customWidth="1"/>
    <col min="3353" max="3353" width="21.140625" style="936" customWidth="1"/>
    <col min="3354" max="3354" width="17" style="936" customWidth="1"/>
    <col min="3355" max="3355" width="20.42578125" style="936" customWidth="1"/>
    <col min="3356" max="3356" width="12" style="936" bestFit="1" customWidth="1"/>
    <col min="3357" max="3357" width="11.42578125" style="936" customWidth="1"/>
    <col min="3358" max="3596" width="11.42578125" style="936"/>
    <col min="3597" max="3599" width="15.7109375" style="936" customWidth="1"/>
    <col min="3600" max="3600" width="57.28515625" style="936" customWidth="1"/>
    <col min="3601" max="3601" width="30.5703125" style="936" customWidth="1"/>
    <col min="3602" max="3602" width="16.7109375" style="936" customWidth="1"/>
    <col min="3603" max="3603" width="9.7109375" style="936" customWidth="1"/>
    <col min="3604" max="3604" width="52.5703125" style="936" customWidth="1"/>
    <col min="3605" max="3605" width="12.42578125" style="936" customWidth="1"/>
    <col min="3606" max="3606" width="35" style="936" customWidth="1"/>
    <col min="3607" max="3607" width="8.5703125" style="936" customWidth="1"/>
    <col min="3608" max="3608" width="27" style="936" customWidth="1"/>
    <col min="3609" max="3609" width="21.140625" style="936" customWidth="1"/>
    <col min="3610" max="3610" width="17" style="936" customWidth="1"/>
    <col min="3611" max="3611" width="20.42578125" style="936" customWidth="1"/>
    <col min="3612" max="3612" width="12" style="936" bestFit="1" customWidth="1"/>
    <col min="3613" max="3613" width="11.42578125" style="936" customWidth="1"/>
    <col min="3614" max="3852" width="11.42578125" style="936"/>
    <col min="3853" max="3855" width="15.7109375" style="936" customWidth="1"/>
    <col min="3856" max="3856" width="57.28515625" style="936" customWidth="1"/>
    <col min="3857" max="3857" width="30.5703125" style="936" customWidth="1"/>
    <col min="3858" max="3858" width="16.7109375" style="936" customWidth="1"/>
    <col min="3859" max="3859" width="9.7109375" style="936" customWidth="1"/>
    <col min="3860" max="3860" width="52.5703125" style="936" customWidth="1"/>
    <col min="3861" max="3861" width="12.42578125" style="936" customWidth="1"/>
    <col min="3862" max="3862" width="35" style="936" customWidth="1"/>
    <col min="3863" max="3863" width="8.5703125" style="936" customWidth="1"/>
    <col min="3864" max="3864" width="27" style="936" customWidth="1"/>
    <col min="3865" max="3865" width="21.140625" style="936" customWidth="1"/>
    <col min="3866" max="3866" width="17" style="936" customWidth="1"/>
    <col min="3867" max="3867" width="20.42578125" style="936" customWidth="1"/>
    <col min="3868" max="3868" width="12" style="936" bestFit="1" customWidth="1"/>
    <col min="3869" max="3869" width="11.42578125" style="936" customWidth="1"/>
    <col min="3870" max="4108" width="11.42578125" style="936"/>
    <col min="4109" max="4111" width="15.7109375" style="936" customWidth="1"/>
    <col min="4112" max="4112" width="57.28515625" style="936" customWidth="1"/>
    <col min="4113" max="4113" width="30.5703125" style="936" customWidth="1"/>
    <col min="4114" max="4114" width="16.7109375" style="936" customWidth="1"/>
    <col min="4115" max="4115" width="9.7109375" style="936" customWidth="1"/>
    <col min="4116" max="4116" width="52.5703125" style="936" customWidth="1"/>
    <col min="4117" max="4117" width="12.42578125" style="936" customWidth="1"/>
    <col min="4118" max="4118" width="35" style="936" customWidth="1"/>
    <col min="4119" max="4119" width="8.5703125" style="936" customWidth="1"/>
    <col min="4120" max="4120" width="27" style="936" customWidth="1"/>
    <col min="4121" max="4121" width="21.140625" style="936" customWidth="1"/>
    <col min="4122" max="4122" width="17" style="936" customWidth="1"/>
    <col min="4123" max="4123" width="20.42578125" style="936" customWidth="1"/>
    <col min="4124" max="4124" width="12" style="936" bestFit="1" customWidth="1"/>
    <col min="4125" max="4125" width="11.42578125" style="936" customWidth="1"/>
    <col min="4126" max="4364" width="11.42578125" style="936"/>
    <col min="4365" max="4367" width="15.7109375" style="936" customWidth="1"/>
    <col min="4368" max="4368" width="57.28515625" style="936" customWidth="1"/>
    <col min="4369" max="4369" width="30.5703125" style="936" customWidth="1"/>
    <col min="4370" max="4370" width="16.7109375" style="936" customWidth="1"/>
    <col min="4371" max="4371" width="9.7109375" style="936" customWidth="1"/>
    <col min="4372" max="4372" width="52.5703125" style="936" customWidth="1"/>
    <col min="4373" max="4373" width="12.42578125" style="936" customWidth="1"/>
    <col min="4374" max="4374" width="35" style="936" customWidth="1"/>
    <col min="4375" max="4375" width="8.5703125" style="936" customWidth="1"/>
    <col min="4376" max="4376" width="27" style="936" customWidth="1"/>
    <col min="4377" max="4377" width="21.140625" style="936" customWidth="1"/>
    <col min="4378" max="4378" width="17" style="936" customWidth="1"/>
    <col min="4379" max="4379" width="20.42578125" style="936" customWidth="1"/>
    <col min="4380" max="4380" width="12" style="936" bestFit="1" customWidth="1"/>
    <col min="4381" max="4381" width="11.42578125" style="936" customWidth="1"/>
    <col min="4382" max="4620" width="11.42578125" style="936"/>
    <col min="4621" max="4623" width="15.7109375" style="936" customWidth="1"/>
    <col min="4624" max="4624" width="57.28515625" style="936" customWidth="1"/>
    <col min="4625" max="4625" width="30.5703125" style="936" customWidth="1"/>
    <col min="4626" max="4626" width="16.7109375" style="936" customWidth="1"/>
    <col min="4627" max="4627" width="9.7109375" style="936" customWidth="1"/>
    <col min="4628" max="4628" width="52.5703125" style="936" customWidth="1"/>
    <col min="4629" max="4629" width="12.42578125" style="936" customWidth="1"/>
    <col min="4630" max="4630" width="35" style="936" customWidth="1"/>
    <col min="4631" max="4631" width="8.5703125" style="936" customWidth="1"/>
    <col min="4632" max="4632" width="27" style="936" customWidth="1"/>
    <col min="4633" max="4633" width="21.140625" style="936" customWidth="1"/>
    <col min="4634" max="4634" width="17" style="936" customWidth="1"/>
    <col min="4635" max="4635" width="20.42578125" style="936" customWidth="1"/>
    <col min="4636" max="4636" width="12" style="936" bestFit="1" customWidth="1"/>
    <col min="4637" max="4637" width="11.42578125" style="936" customWidth="1"/>
    <col min="4638" max="4876" width="11.42578125" style="936"/>
    <col min="4877" max="4879" width="15.7109375" style="936" customWidth="1"/>
    <col min="4880" max="4880" width="57.28515625" style="936" customWidth="1"/>
    <col min="4881" max="4881" width="30.5703125" style="936" customWidth="1"/>
    <col min="4882" max="4882" width="16.7109375" style="936" customWidth="1"/>
    <col min="4883" max="4883" width="9.7109375" style="936" customWidth="1"/>
    <col min="4884" max="4884" width="52.5703125" style="936" customWidth="1"/>
    <col min="4885" max="4885" width="12.42578125" style="936" customWidth="1"/>
    <col min="4886" max="4886" width="35" style="936" customWidth="1"/>
    <col min="4887" max="4887" width="8.5703125" style="936" customWidth="1"/>
    <col min="4888" max="4888" width="27" style="936" customWidth="1"/>
    <col min="4889" max="4889" width="21.140625" style="936" customWidth="1"/>
    <col min="4890" max="4890" width="17" style="936" customWidth="1"/>
    <col min="4891" max="4891" width="20.42578125" style="936" customWidth="1"/>
    <col min="4892" max="4892" width="12" style="936" bestFit="1" customWidth="1"/>
    <col min="4893" max="4893" width="11.42578125" style="936" customWidth="1"/>
    <col min="4894" max="5132" width="11.42578125" style="936"/>
    <col min="5133" max="5135" width="15.7109375" style="936" customWidth="1"/>
    <col min="5136" max="5136" width="57.28515625" style="936" customWidth="1"/>
    <col min="5137" max="5137" width="30.5703125" style="936" customWidth="1"/>
    <col min="5138" max="5138" width="16.7109375" style="936" customWidth="1"/>
    <col min="5139" max="5139" width="9.7109375" style="936" customWidth="1"/>
    <col min="5140" max="5140" width="52.5703125" style="936" customWidth="1"/>
    <col min="5141" max="5141" width="12.42578125" style="936" customWidth="1"/>
    <col min="5142" max="5142" width="35" style="936" customWidth="1"/>
    <col min="5143" max="5143" width="8.5703125" style="936" customWidth="1"/>
    <col min="5144" max="5144" width="27" style="936" customWidth="1"/>
    <col min="5145" max="5145" width="21.140625" style="936" customWidth="1"/>
    <col min="5146" max="5146" width="17" style="936" customWidth="1"/>
    <col min="5147" max="5147" width="20.42578125" style="936" customWidth="1"/>
    <col min="5148" max="5148" width="12" style="936" bestFit="1" customWidth="1"/>
    <col min="5149" max="5149" width="11.42578125" style="936" customWidth="1"/>
    <col min="5150" max="5388" width="11.42578125" style="936"/>
    <col min="5389" max="5391" width="15.7109375" style="936" customWidth="1"/>
    <col min="5392" max="5392" width="57.28515625" style="936" customWidth="1"/>
    <col min="5393" max="5393" width="30.5703125" style="936" customWidth="1"/>
    <col min="5394" max="5394" width="16.7109375" style="936" customWidth="1"/>
    <col min="5395" max="5395" width="9.7109375" style="936" customWidth="1"/>
    <col min="5396" max="5396" width="52.5703125" style="936" customWidth="1"/>
    <col min="5397" max="5397" width="12.42578125" style="936" customWidth="1"/>
    <col min="5398" max="5398" width="35" style="936" customWidth="1"/>
    <col min="5399" max="5399" width="8.5703125" style="936" customWidth="1"/>
    <col min="5400" max="5400" width="27" style="936" customWidth="1"/>
    <col min="5401" max="5401" width="21.140625" style="936" customWidth="1"/>
    <col min="5402" max="5402" width="17" style="936" customWidth="1"/>
    <col min="5403" max="5403" width="20.42578125" style="936" customWidth="1"/>
    <col min="5404" max="5404" width="12" style="936" bestFit="1" customWidth="1"/>
    <col min="5405" max="5405" width="11.42578125" style="936" customWidth="1"/>
    <col min="5406" max="5644" width="11.42578125" style="936"/>
    <col min="5645" max="5647" width="15.7109375" style="936" customWidth="1"/>
    <col min="5648" max="5648" width="57.28515625" style="936" customWidth="1"/>
    <col min="5649" max="5649" width="30.5703125" style="936" customWidth="1"/>
    <col min="5650" max="5650" width="16.7109375" style="936" customWidth="1"/>
    <col min="5651" max="5651" width="9.7109375" style="936" customWidth="1"/>
    <col min="5652" max="5652" width="52.5703125" style="936" customWidth="1"/>
    <col min="5653" max="5653" width="12.42578125" style="936" customWidth="1"/>
    <col min="5654" max="5654" width="35" style="936" customWidth="1"/>
    <col min="5655" max="5655" width="8.5703125" style="936" customWidth="1"/>
    <col min="5656" max="5656" width="27" style="936" customWidth="1"/>
    <col min="5657" max="5657" width="21.140625" style="936" customWidth="1"/>
    <col min="5658" max="5658" width="17" style="936" customWidth="1"/>
    <col min="5659" max="5659" width="20.42578125" style="936" customWidth="1"/>
    <col min="5660" max="5660" width="12" style="936" bestFit="1" customWidth="1"/>
    <col min="5661" max="5661" width="11.42578125" style="936" customWidth="1"/>
    <col min="5662" max="5900" width="11.42578125" style="936"/>
    <col min="5901" max="5903" width="15.7109375" style="936" customWidth="1"/>
    <col min="5904" max="5904" width="57.28515625" style="936" customWidth="1"/>
    <col min="5905" max="5905" width="30.5703125" style="936" customWidth="1"/>
    <col min="5906" max="5906" width="16.7109375" style="936" customWidth="1"/>
    <col min="5907" max="5907" width="9.7109375" style="936" customWidth="1"/>
    <col min="5908" max="5908" width="52.5703125" style="936" customWidth="1"/>
    <col min="5909" max="5909" width="12.42578125" style="936" customWidth="1"/>
    <col min="5910" max="5910" width="35" style="936" customWidth="1"/>
    <col min="5911" max="5911" width="8.5703125" style="936" customWidth="1"/>
    <col min="5912" max="5912" width="27" style="936" customWidth="1"/>
    <col min="5913" max="5913" width="21.140625" style="936" customWidth="1"/>
    <col min="5914" max="5914" width="17" style="936" customWidth="1"/>
    <col min="5915" max="5915" width="20.42578125" style="936" customWidth="1"/>
    <col min="5916" max="5916" width="12" style="936" bestFit="1" customWidth="1"/>
    <col min="5917" max="5917" width="11.42578125" style="936" customWidth="1"/>
    <col min="5918" max="6156" width="11.42578125" style="936"/>
    <col min="6157" max="6159" width="15.7109375" style="936" customWidth="1"/>
    <col min="6160" max="6160" width="57.28515625" style="936" customWidth="1"/>
    <col min="6161" max="6161" width="30.5703125" style="936" customWidth="1"/>
    <col min="6162" max="6162" width="16.7109375" style="936" customWidth="1"/>
    <col min="6163" max="6163" width="9.7109375" style="936" customWidth="1"/>
    <col min="6164" max="6164" width="52.5703125" style="936" customWidth="1"/>
    <col min="6165" max="6165" width="12.42578125" style="936" customWidth="1"/>
    <col min="6166" max="6166" width="35" style="936" customWidth="1"/>
    <col min="6167" max="6167" width="8.5703125" style="936" customWidth="1"/>
    <col min="6168" max="6168" width="27" style="936" customWidth="1"/>
    <col min="6169" max="6169" width="21.140625" style="936" customWidth="1"/>
    <col min="6170" max="6170" width="17" style="936" customWidth="1"/>
    <col min="6171" max="6171" width="20.42578125" style="936" customWidth="1"/>
    <col min="6172" max="6172" width="12" style="936" bestFit="1" customWidth="1"/>
    <col min="6173" max="6173" width="11.42578125" style="936" customWidth="1"/>
    <col min="6174" max="6412" width="11.42578125" style="936"/>
    <col min="6413" max="6415" width="15.7109375" style="936" customWidth="1"/>
    <col min="6416" max="6416" width="57.28515625" style="936" customWidth="1"/>
    <col min="6417" max="6417" width="30.5703125" style="936" customWidth="1"/>
    <col min="6418" max="6418" width="16.7109375" style="936" customWidth="1"/>
    <col min="6419" max="6419" width="9.7109375" style="936" customWidth="1"/>
    <col min="6420" max="6420" width="52.5703125" style="936" customWidth="1"/>
    <col min="6421" max="6421" width="12.42578125" style="936" customWidth="1"/>
    <col min="6422" max="6422" width="35" style="936" customWidth="1"/>
    <col min="6423" max="6423" width="8.5703125" style="936" customWidth="1"/>
    <col min="6424" max="6424" width="27" style="936" customWidth="1"/>
    <col min="6425" max="6425" width="21.140625" style="936" customWidth="1"/>
    <col min="6426" max="6426" width="17" style="936" customWidth="1"/>
    <col min="6427" max="6427" width="20.42578125" style="936" customWidth="1"/>
    <col min="6428" max="6428" width="12" style="936" bestFit="1" customWidth="1"/>
    <col min="6429" max="6429" width="11.42578125" style="936" customWidth="1"/>
    <col min="6430" max="6668" width="11.42578125" style="936"/>
    <col min="6669" max="6671" width="15.7109375" style="936" customWidth="1"/>
    <col min="6672" max="6672" width="57.28515625" style="936" customWidth="1"/>
    <col min="6673" max="6673" width="30.5703125" style="936" customWidth="1"/>
    <col min="6674" max="6674" width="16.7109375" style="936" customWidth="1"/>
    <col min="6675" max="6675" width="9.7109375" style="936" customWidth="1"/>
    <col min="6676" max="6676" width="52.5703125" style="936" customWidth="1"/>
    <col min="6677" max="6677" width="12.42578125" style="936" customWidth="1"/>
    <col min="6678" max="6678" width="35" style="936" customWidth="1"/>
    <col min="6679" max="6679" width="8.5703125" style="936" customWidth="1"/>
    <col min="6680" max="6680" width="27" style="936" customWidth="1"/>
    <col min="6681" max="6681" width="21.140625" style="936" customWidth="1"/>
    <col min="6682" max="6682" width="17" style="936" customWidth="1"/>
    <col min="6683" max="6683" width="20.42578125" style="936" customWidth="1"/>
    <col min="6684" max="6684" width="12" style="936" bestFit="1" customWidth="1"/>
    <col min="6685" max="6685" width="11.42578125" style="936" customWidth="1"/>
    <col min="6686" max="6924" width="11.42578125" style="936"/>
    <col min="6925" max="6927" width="15.7109375" style="936" customWidth="1"/>
    <col min="6928" max="6928" width="57.28515625" style="936" customWidth="1"/>
    <col min="6929" max="6929" width="30.5703125" style="936" customWidth="1"/>
    <col min="6930" max="6930" width="16.7109375" style="936" customWidth="1"/>
    <col min="6931" max="6931" width="9.7109375" style="936" customWidth="1"/>
    <col min="6932" max="6932" width="52.5703125" style="936" customWidth="1"/>
    <col min="6933" max="6933" width="12.42578125" style="936" customWidth="1"/>
    <col min="6934" max="6934" width="35" style="936" customWidth="1"/>
    <col min="6935" max="6935" width="8.5703125" style="936" customWidth="1"/>
    <col min="6936" max="6936" width="27" style="936" customWidth="1"/>
    <col min="6937" max="6937" width="21.140625" style="936" customWidth="1"/>
    <col min="6938" max="6938" width="17" style="936" customWidth="1"/>
    <col min="6939" max="6939" width="20.42578125" style="936" customWidth="1"/>
    <col min="6940" max="6940" width="12" style="936" bestFit="1" customWidth="1"/>
    <col min="6941" max="6941" width="11.42578125" style="936" customWidth="1"/>
    <col min="6942" max="7180" width="11.42578125" style="936"/>
    <col min="7181" max="7183" width="15.7109375" style="936" customWidth="1"/>
    <col min="7184" max="7184" width="57.28515625" style="936" customWidth="1"/>
    <col min="7185" max="7185" width="30.5703125" style="936" customWidth="1"/>
    <col min="7186" max="7186" width="16.7109375" style="936" customWidth="1"/>
    <col min="7187" max="7187" width="9.7109375" style="936" customWidth="1"/>
    <col min="7188" max="7188" width="52.5703125" style="936" customWidth="1"/>
    <col min="7189" max="7189" width="12.42578125" style="936" customWidth="1"/>
    <col min="7190" max="7190" width="35" style="936" customWidth="1"/>
    <col min="7191" max="7191" width="8.5703125" style="936" customWidth="1"/>
    <col min="7192" max="7192" width="27" style="936" customWidth="1"/>
    <col min="7193" max="7193" width="21.140625" style="936" customWidth="1"/>
    <col min="7194" max="7194" width="17" style="936" customWidth="1"/>
    <col min="7195" max="7195" width="20.42578125" style="936" customWidth="1"/>
    <col min="7196" max="7196" width="12" style="936" bestFit="1" customWidth="1"/>
    <col min="7197" max="7197" width="11.42578125" style="936" customWidth="1"/>
    <col min="7198" max="7436" width="11.42578125" style="936"/>
    <col min="7437" max="7439" width="15.7109375" style="936" customWidth="1"/>
    <col min="7440" max="7440" width="57.28515625" style="936" customWidth="1"/>
    <col min="7441" max="7441" width="30.5703125" style="936" customWidth="1"/>
    <col min="7442" max="7442" width="16.7109375" style="936" customWidth="1"/>
    <col min="7443" max="7443" width="9.7109375" style="936" customWidth="1"/>
    <col min="7444" max="7444" width="52.5703125" style="936" customWidth="1"/>
    <col min="7445" max="7445" width="12.42578125" style="936" customWidth="1"/>
    <col min="7446" max="7446" width="35" style="936" customWidth="1"/>
    <col min="7447" max="7447" width="8.5703125" style="936" customWidth="1"/>
    <col min="7448" max="7448" width="27" style="936" customWidth="1"/>
    <col min="7449" max="7449" width="21.140625" style="936" customWidth="1"/>
    <col min="7450" max="7450" width="17" style="936" customWidth="1"/>
    <col min="7451" max="7451" width="20.42578125" style="936" customWidth="1"/>
    <col min="7452" max="7452" width="12" style="936" bestFit="1" customWidth="1"/>
    <col min="7453" max="7453" width="11.42578125" style="936" customWidth="1"/>
    <col min="7454" max="7692" width="11.42578125" style="936"/>
    <col min="7693" max="7695" width="15.7109375" style="936" customWidth="1"/>
    <col min="7696" max="7696" width="57.28515625" style="936" customWidth="1"/>
    <col min="7697" max="7697" width="30.5703125" style="936" customWidth="1"/>
    <col min="7698" max="7698" width="16.7109375" style="936" customWidth="1"/>
    <col min="7699" max="7699" width="9.7109375" style="936" customWidth="1"/>
    <col min="7700" max="7700" width="52.5703125" style="936" customWidth="1"/>
    <col min="7701" max="7701" width="12.42578125" style="936" customWidth="1"/>
    <col min="7702" max="7702" width="35" style="936" customWidth="1"/>
    <col min="7703" max="7703" width="8.5703125" style="936" customWidth="1"/>
    <col min="7704" max="7704" width="27" style="936" customWidth="1"/>
    <col min="7705" max="7705" width="21.140625" style="936" customWidth="1"/>
    <col min="7706" max="7706" width="17" style="936" customWidth="1"/>
    <col min="7707" max="7707" width="20.42578125" style="936" customWidth="1"/>
    <col min="7708" max="7708" width="12" style="936" bestFit="1" customWidth="1"/>
    <col min="7709" max="7709" width="11.42578125" style="936" customWidth="1"/>
    <col min="7710" max="7948" width="11.42578125" style="936"/>
    <col min="7949" max="7951" width="15.7109375" style="936" customWidth="1"/>
    <col min="7952" max="7952" width="57.28515625" style="936" customWidth="1"/>
    <col min="7953" max="7953" width="30.5703125" style="936" customWidth="1"/>
    <col min="7954" max="7954" width="16.7109375" style="936" customWidth="1"/>
    <col min="7955" max="7955" width="9.7109375" style="936" customWidth="1"/>
    <col min="7956" max="7956" width="52.5703125" style="936" customWidth="1"/>
    <col min="7957" max="7957" width="12.42578125" style="936" customWidth="1"/>
    <col min="7958" max="7958" width="35" style="936" customWidth="1"/>
    <col min="7959" max="7959" width="8.5703125" style="936" customWidth="1"/>
    <col min="7960" max="7960" width="27" style="936" customWidth="1"/>
    <col min="7961" max="7961" width="21.140625" style="936" customWidth="1"/>
    <col min="7962" max="7962" width="17" style="936" customWidth="1"/>
    <col min="7963" max="7963" width="20.42578125" style="936" customWidth="1"/>
    <col min="7964" max="7964" width="12" style="936" bestFit="1" customWidth="1"/>
    <col min="7965" max="7965" width="11.42578125" style="936" customWidth="1"/>
    <col min="7966" max="8204" width="11.42578125" style="936"/>
    <col min="8205" max="8207" width="15.7109375" style="936" customWidth="1"/>
    <col min="8208" max="8208" width="57.28515625" style="936" customWidth="1"/>
    <col min="8209" max="8209" width="30.5703125" style="936" customWidth="1"/>
    <col min="8210" max="8210" width="16.7109375" style="936" customWidth="1"/>
    <col min="8211" max="8211" width="9.7109375" style="936" customWidth="1"/>
    <col min="8212" max="8212" width="52.5703125" style="936" customWidth="1"/>
    <col min="8213" max="8213" width="12.42578125" style="936" customWidth="1"/>
    <col min="8214" max="8214" width="35" style="936" customWidth="1"/>
    <col min="8215" max="8215" width="8.5703125" style="936" customWidth="1"/>
    <col min="8216" max="8216" width="27" style="936" customWidth="1"/>
    <col min="8217" max="8217" width="21.140625" style="936" customWidth="1"/>
    <col min="8218" max="8218" width="17" style="936" customWidth="1"/>
    <col min="8219" max="8219" width="20.42578125" style="936" customWidth="1"/>
    <col min="8220" max="8220" width="12" style="936" bestFit="1" customWidth="1"/>
    <col min="8221" max="8221" width="11.42578125" style="936" customWidth="1"/>
    <col min="8222" max="8460" width="11.42578125" style="936"/>
    <col min="8461" max="8463" width="15.7109375" style="936" customWidth="1"/>
    <col min="8464" max="8464" width="57.28515625" style="936" customWidth="1"/>
    <col min="8465" max="8465" width="30.5703125" style="936" customWidth="1"/>
    <col min="8466" max="8466" width="16.7109375" style="936" customWidth="1"/>
    <col min="8467" max="8467" width="9.7109375" style="936" customWidth="1"/>
    <col min="8468" max="8468" width="52.5703125" style="936" customWidth="1"/>
    <col min="8469" max="8469" width="12.42578125" style="936" customWidth="1"/>
    <col min="8470" max="8470" width="35" style="936" customWidth="1"/>
    <col min="8471" max="8471" width="8.5703125" style="936" customWidth="1"/>
    <col min="8472" max="8472" width="27" style="936" customWidth="1"/>
    <col min="8473" max="8473" width="21.140625" style="936" customWidth="1"/>
    <col min="8474" max="8474" width="17" style="936" customWidth="1"/>
    <col min="8475" max="8475" width="20.42578125" style="936" customWidth="1"/>
    <col min="8476" max="8476" width="12" style="936" bestFit="1" customWidth="1"/>
    <col min="8477" max="8477" width="11.42578125" style="936" customWidth="1"/>
    <col min="8478" max="8716" width="11.42578125" style="936"/>
    <col min="8717" max="8719" width="15.7109375" style="936" customWidth="1"/>
    <col min="8720" max="8720" width="57.28515625" style="936" customWidth="1"/>
    <col min="8721" max="8721" width="30.5703125" style="936" customWidth="1"/>
    <col min="8722" max="8722" width="16.7109375" style="936" customWidth="1"/>
    <col min="8723" max="8723" width="9.7109375" style="936" customWidth="1"/>
    <col min="8724" max="8724" width="52.5703125" style="936" customWidth="1"/>
    <col min="8725" max="8725" width="12.42578125" style="936" customWidth="1"/>
    <col min="8726" max="8726" width="35" style="936" customWidth="1"/>
    <col min="8727" max="8727" width="8.5703125" style="936" customWidth="1"/>
    <col min="8728" max="8728" width="27" style="936" customWidth="1"/>
    <col min="8729" max="8729" width="21.140625" style="936" customWidth="1"/>
    <col min="8730" max="8730" width="17" style="936" customWidth="1"/>
    <col min="8731" max="8731" width="20.42578125" style="936" customWidth="1"/>
    <col min="8732" max="8732" width="12" style="936" bestFit="1" customWidth="1"/>
    <col min="8733" max="8733" width="11.42578125" style="936" customWidth="1"/>
    <col min="8734" max="8972" width="11.42578125" style="936"/>
    <col min="8973" max="8975" width="15.7109375" style="936" customWidth="1"/>
    <col min="8976" max="8976" width="57.28515625" style="936" customWidth="1"/>
    <col min="8977" max="8977" width="30.5703125" style="936" customWidth="1"/>
    <col min="8978" max="8978" width="16.7109375" style="936" customWidth="1"/>
    <col min="8979" max="8979" width="9.7109375" style="936" customWidth="1"/>
    <col min="8980" max="8980" width="52.5703125" style="936" customWidth="1"/>
    <col min="8981" max="8981" width="12.42578125" style="936" customWidth="1"/>
    <col min="8982" max="8982" width="35" style="936" customWidth="1"/>
    <col min="8983" max="8983" width="8.5703125" style="936" customWidth="1"/>
    <col min="8984" max="8984" width="27" style="936" customWidth="1"/>
    <col min="8985" max="8985" width="21.140625" style="936" customWidth="1"/>
    <col min="8986" max="8986" width="17" style="936" customWidth="1"/>
    <col min="8987" max="8987" width="20.42578125" style="936" customWidth="1"/>
    <col min="8988" max="8988" width="12" style="936" bestFit="1" customWidth="1"/>
    <col min="8989" max="8989" width="11.42578125" style="936" customWidth="1"/>
    <col min="8990" max="9228" width="11.42578125" style="936"/>
    <col min="9229" max="9231" width="15.7109375" style="936" customWidth="1"/>
    <col min="9232" max="9232" width="57.28515625" style="936" customWidth="1"/>
    <col min="9233" max="9233" width="30.5703125" style="936" customWidth="1"/>
    <col min="9234" max="9234" width="16.7109375" style="936" customWidth="1"/>
    <col min="9235" max="9235" width="9.7109375" style="936" customWidth="1"/>
    <col min="9236" max="9236" width="52.5703125" style="936" customWidth="1"/>
    <col min="9237" max="9237" width="12.42578125" style="936" customWidth="1"/>
    <col min="9238" max="9238" width="35" style="936" customWidth="1"/>
    <col min="9239" max="9239" width="8.5703125" style="936" customWidth="1"/>
    <col min="9240" max="9240" width="27" style="936" customWidth="1"/>
    <col min="9241" max="9241" width="21.140625" style="936" customWidth="1"/>
    <col min="9242" max="9242" width="17" style="936" customWidth="1"/>
    <col min="9243" max="9243" width="20.42578125" style="936" customWidth="1"/>
    <col min="9244" max="9244" width="12" style="936" bestFit="1" customWidth="1"/>
    <col min="9245" max="9245" width="11.42578125" style="936" customWidth="1"/>
    <col min="9246" max="9484" width="11.42578125" style="936"/>
    <col min="9485" max="9487" width="15.7109375" style="936" customWidth="1"/>
    <col min="9488" max="9488" width="57.28515625" style="936" customWidth="1"/>
    <col min="9489" max="9489" width="30.5703125" style="936" customWidth="1"/>
    <col min="9490" max="9490" width="16.7109375" style="936" customWidth="1"/>
    <col min="9491" max="9491" width="9.7109375" style="936" customWidth="1"/>
    <col min="9492" max="9492" width="52.5703125" style="936" customWidth="1"/>
    <col min="9493" max="9493" width="12.42578125" style="936" customWidth="1"/>
    <col min="9494" max="9494" width="35" style="936" customWidth="1"/>
    <col min="9495" max="9495" width="8.5703125" style="936" customWidth="1"/>
    <col min="9496" max="9496" width="27" style="936" customWidth="1"/>
    <col min="9497" max="9497" width="21.140625" style="936" customWidth="1"/>
    <col min="9498" max="9498" width="17" style="936" customWidth="1"/>
    <col min="9499" max="9499" width="20.42578125" style="936" customWidth="1"/>
    <col min="9500" max="9500" width="12" style="936" bestFit="1" customWidth="1"/>
    <col min="9501" max="9501" width="11.42578125" style="936" customWidth="1"/>
    <col min="9502" max="9740" width="11.42578125" style="936"/>
    <col min="9741" max="9743" width="15.7109375" style="936" customWidth="1"/>
    <col min="9744" max="9744" width="57.28515625" style="936" customWidth="1"/>
    <col min="9745" max="9745" width="30.5703125" style="936" customWidth="1"/>
    <col min="9746" max="9746" width="16.7109375" style="936" customWidth="1"/>
    <col min="9747" max="9747" width="9.7109375" style="936" customWidth="1"/>
    <col min="9748" max="9748" width="52.5703125" style="936" customWidth="1"/>
    <col min="9749" max="9749" width="12.42578125" style="936" customWidth="1"/>
    <col min="9750" max="9750" width="35" style="936" customWidth="1"/>
    <col min="9751" max="9751" width="8.5703125" style="936" customWidth="1"/>
    <col min="9752" max="9752" width="27" style="936" customWidth="1"/>
    <col min="9753" max="9753" width="21.140625" style="936" customWidth="1"/>
    <col min="9754" max="9754" width="17" style="936" customWidth="1"/>
    <col min="9755" max="9755" width="20.42578125" style="936" customWidth="1"/>
    <col min="9756" max="9756" width="12" style="936" bestFit="1" customWidth="1"/>
    <col min="9757" max="9757" width="11.42578125" style="936" customWidth="1"/>
    <col min="9758" max="9996" width="11.42578125" style="936"/>
    <col min="9997" max="9999" width="15.7109375" style="936" customWidth="1"/>
    <col min="10000" max="10000" width="57.28515625" style="936" customWidth="1"/>
    <col min="10001" max="10001" width="30.5703125" style="936" customWidth="1"/>
    <col min="10002" max="10002" width="16.7109375" style="936" customWidth="1"/>
    <col min="10003" max="10003" width="9.7109375" style="936" customWidth="1"/>
    <col min="10004" max="10004" width="52.5703125" style="936" customWidth="1"/>
    <col min="10005" max="10005" width="12.42578125" style="936" customWidth="1"/>
    <col min="10006" max="10006" width="35" style="936" customWidth="1"/>
    <col min="10007" max="10007" width="8.5703125" style="936" customWidth="1"/>
    <col min="10008" max="10008" width="27" style="936" customWidth="1"/>
    <col min="10009" max="10009" width="21.140625" style="936" customWidth="1"/>
    <col min="10010" max="10010" width="17" style="936" customWidth="1"/>
    <col min="10011" max="10011" width="20.42578125" style="936" customWidth="1"/>
    <col min="10012" max="10012" width="12" style="936" bestFit="1" customWidth="1"/>
    <col min="10013" max="10013" width="11.42578125" style="936" customWidth="1"/>
    <col min="10014" max="10252" width="11.42578125" style="936"/>
    <col min="10253" max="10255" width="15.7109375" style="936" customWidth="1"/>
    <col min="10256" max="10256" width="57.28515625" style="936" customWidth="1"/>
    <col min="10257" max="10257" width="30.5703125" style="936" customWidth="1"/>
    <col min="10258" max="10258" width="16.7109375" style="936" customWidth="1"/>
    <col min="10259" max="10259" width="9.7109375" style="936" customWidth="1"/>
    <col min="10260" max="10260" width="52.5703125" style="936" customWidth="1"/>
    <col min="10261" max="10261" width="12.42578125" style="936" customWidth="1"/>
    <col min="10262" max="10262" width="35" style="936" customWidth="1"/>
    <col min="10263" max="10263" width="8.5703125" style="936" customWidth="1"/>
    <col min="10264" max="10264" width="27" style="936" customWidth="1"/>
    <col min="10265" max="10265" width="21.140625" style="936" customWidth="1"/>
    <col min="10266" max="10266" width="17" style="936" customWidth="1"/>
    <col min="10267" max="10267" width="20.42578125" style="936" customWidth="1"/>
    <col min="10268" max="10268" width="12" style="936" bestFit="1" customWidth="1"/>
    <col min="10269" max="10269" width="11.42578125" style="936" customWidth="1"/>
    <col min="10270" max="10508" width="11.42578125" style="936"/>
    <col min="10509" max="10511" width="15.7109375" style="936" customWidth="1"/>
    <col min="10512" max="10512" width="57.28515625" style="936" customWidth="1"/>
    <col min="10513" max="10513" width="30.5703125" style="936" customWidth="1"/>
    <col min="10514" max="10514" width="16.7109375" style="936" customWidth="1"/>
    <col min="10515" max="10515" width="9.7109375" style="936" customWidth="1"/>
    <col min="10516" max="10516" width="52.5703125" style="936" customWidth="1"/>
    <col min="10517" max="10517" width="12.42578125" style="936" customWidth="1"/>
    <col min="10518" max="10518" width="35" style="936" customWidth="1"/>
    <col min="10519" max="10519" width="8.5703125" style="936" customWidth="1"/>
    <col min="10520" max="10520" width="27" style="936" customWidth="1"/>
    <col min="10521" max="10521" width="21.140625" style="936" customWidth="1"/>
    <col min="10522" max="10522" width="17" style="936" customWidth="1"/>
    <col min="10523" max="10523" width="20.42578125" style="936" customWidth="1"/>
    <col min="10524" max="10524" width="12" style="936" bestFit="1" customWidth="1"/>
    <col min="10525" max="10525" width="11.42578125" style="936" customWidth="1"/>
    <col min="10526" max="10764" width="11.42578125" style="936"/>
    <col min="10765" max="10767" width="15.7109375" style="936" customWidth="1"/>
    <col min="10768" max="10768" width="57.28515625" style="936" customWidth="1"/>
    <col min="10769" max="10769" width="30.5703125" style="936" customWidth="1"/>
    <col min="10770" max="10770" width="16.7109375" style="936" customWidth="1"/>
    <col min="10771" max="10771" width="9.7109375" style="936" customWidth="1"/>
    <col min="10772" max="10772" width="52.5703125" style="936" customWidth="1"/>
    <col min="10773" max="10773" width="12.42578125" style="936" customWidth="1"/>
    <col min="10774" max="10774" width="35" style="936" customWidth="1"/>
    <col min="10775" max="10775" width="8.5703125" style="936" customWidth="1"/>
    <col min="10776" max="10776" width="27" style="936" customWidth="1"/>
    <col min="10777" max="10777" width="21.140625" style="936" customWidth="1"/>
    <col min="10778" max="10778" width="17" style="936" customWidth="1"/>
    <col min="10779" max="10779" width="20.42578125" style="936" customWidth="1"/>
    <col min="10780" max="10780" width="12" style="936" bestFit="1" customWidth="1"/>
    <col min="10781" max="10781" width="11.42578125" style="936" customWidth="1"/>
    <col min="10782" max="11020" width="11.42578125" style="936"/>
    <col min="11021" max="11023" width="15.7109375" style="936" customWidth="1"/>
    <col min="11024" max="11024" width="57.28515625" style="936" customWidth="1"/>
    <col min="11025" max="11025" width="30.5703125" style="936" customWidth="1"/>
    <col min="11026" max="11026" width="16.7109375" style="936" customWidth="1"/>
    <col min="11027" max="11027" width="9.7109375" style="936" customWidth="1"/>
    <col min="11028" max="11028" width="52.5703125" style="936" customWidth="1"/>
    <col min="11029" max="11029" width="12.42578125" style="936" customWidth="1"/>
    <col min="11030" max="11030" width="35" style="936" customWidth="1"/>
    <col min="11031" max="11031" width="8.5703125" style="936" customWidth="1"/>
    <col min="11032" max="11032" width="27" style="936" customWidth="1"/>
    <col min="11033" max="11033" width="21.140625" style="936" customWidth="1"/>
    <col min="11034" max="11034" width="17" style="936" customWidth="1"/>
    <col min="11035" max="11035" width="20.42578125" style="936" customWidth="1"/>
    <col min="11036" max="11036" width="12" style="936" bestFit="1" customWidth="1"/>
    <col min="11037" max="11037" width="11.42578125" style="936" customWidth="1"/>
    <col min="11038" max="11276" width="11.42578125" style="936"/>
    <col min="11277" max="11279" width="15.7109375" style="936" customWidth="1"/>
    <col min="11280" max="11280" width="57.28515625" style="936" customWidth="1"/>
    <col min="11281" max="11281" width="30.5703125" style="936" customWidth="1"/>
    <col min="11282" max="11282" width="16.7109375" style="936" customWidth="1"/>
    <col min="11283" max="11283" width="9.7109375" style="936" customWidth="1"/>
    <col min="11284" max="11284" width="52.5703125" style="936" customWidth="1"/>
    <col min="11285" max="11285" width="12.42578125" style="936" customWidth="1"/>
    <col min="11286" max="11286" width="35" style="936" customWidth="1"/>
    <col min="11287" max="11287" width="8.5703125" style="936" customWidth="1"/>
    <col min="11288" max="11288" width="27" style="936" customWidth="1"/>
    <col min="11289" max="11289" width="21.140625" style="936" customWidth="1"/>
    <col min="11290" max="11290" width="17" style="936" customWidth="1"/>
    <col min="11291" max="11291" width="20.42578125" style="936" customWidth="1"/>
    <col min="11292" max="11292" width="12" style="936" bestFit="1" customWidth="1"/>
    <col min="11293" max="11293" width="11.42578125" style="936" customWidth="1"/>
    <col min="11294" max="11532" width="11.42578125" style="936"/>
    <col min="11533" max="11535" width="15.7109375" style="936" customWidth="1"/>
    <col min="11536" max="11536" width="57.28515625" style="936" customWidth="1"/>
    <col min="11537" max="11537" width="30.5703125" style="936" customWidth="1"/>
    <col min="11538" max="11538" width="16.7109375" style="936" customWidth="1"/>
    <col min="11539" max="11539" width="9.7109375" style="936" customWidth="1"/>
    <col min="11540" max="11540" width="52.5703125" style="936" customWidth="1"/>
    <col min="11541" max="11541" width="12.42578125" style="936" customWidth="1"/>
    <col min="11542" max="11542" width="35" style="936" customWidth="1"/>
    <col min="11543" max="11543" width="8.5703125" style="936" customWidth="1"/>
    <col min="11544" max="11544" width="27" style="936" customWidth="1"/>
    <col min="11545" max="11545" width="21.140625" style="936" customWidth="1"/>
    <col min="11546" max="11546" width="17" style="936" customWidth="1"/>
    <col min="11547" max="11547" width="20.42578125" style="936" customWidth="1"/>
    <col min="11548" max="11548" width="12" style="936" bestFit="1" customWidth="1"/>
    <col min="11549" max="11549" width="11.42578125" style="936" customWidth="1"/>
    <col min="11550" max="11788" width="11.42578125" style="936"/>
    <col min="11789" max="11791" width="15.7109375" style="936" customWidth="1"/>
    <col min="11792" max="11792" width="57.28515625" style="936" customWidth="1"/>
    <col min="11793" max="11793" width="30.5703125" style="936" customWidth="1"/>
    <col min="11794" max="11794" width="16.7109375" style="936" customWidth="1"/>
    <col min="11795" max="11795" width="9.7109375" style="936" customWidth="1"/>
    <col min="11796" max="11796" width="52.5703125" style="936" customWidth="1"/>
    <col min="11797" max="11797" width="12.42578125" style="936" customWidth="1"/>
    <col min="11798" max="11798" width="35" style="936" customWidth="1"/>
    <col min="11799" max="11799" width="8.5703125" style="936" customWidth="1"/>
    <col min="11800" max="11800" width="27" style="936" customWidth="1"/>
    <col min="11801" max="11801" width="21.140625" style="936" customWidth="1"/>
    <col min="11802" max="11802" width="17" style="936" customWidth="1"/>
    <col min="11803" max="11803" width="20.42578125" style="936" customWidth="1"/>
    <col min="11804" max="11804" width="12" style="936" bestFit="1" customWidth="1"/>
    <col min="11805" max="11805" width="11.42578125" style="936" customWidth="1"/>
    <col min="11806" max="12044" width="11.42578125" style="936"/>
    <col min="12045" max="12047" width="15.7109375" style="936" customWidth="1"/>
    <col min="12048" max="12048" width="57.28515625" style="936" customWidth="1"/>
    <col min="12049" max="12049" width="30.5703125" style="936" customWidth="1"/>
    <col min="12050" max="12050" width="16.7109375" style="936" customWidth="1"/>
    <col min="12051" max="12051" width="9.7109375" style="936" customWidth="1"/>
    <col min="12052" max="12052" width="52.5703125" style="936" customWidth="1"/>
    <col min="12053" max="12053" width="12.42578125" style="936" customWidth="1"/>
    <col min="12054" max="12054" width="35" style="936" customWidth="1"/>
    <col min="12055" max="12055" width="8.5703125" style="936" customWidth="1"/>
    <col min="12056" max="12056" width="27" style="936" customWidth="1"/>
    <col min="12057" max="12057" width="21.140625" style="936" customWidth="1"/>
    <col min="12058" max="12058" width="17" style="936" customWidth="1"/>
    <col min="12059" max="12059" width="20.42578125" style="936" customWidth="1"/>
    <col min="12060" max="12060" width="12" style="936" bestFit="1" customWidth="1"/>
    <col min="12061" max="12061" width="11.42578125" style="936" customWidth="1"/>
    <col min="12062" max="12300" width="11.42578125" style="936"/>
    <col min="12301" max="12303" width="15.7109375" style="936" customWidth="1"/>
    <col min="12304" max="12304" width="57.28515625" style="936" customWidth="1"/>
    <col min="12305" max="12305" width="30.5703125" style="936" customWidth="1"/>
    <col min="12306" max="12306" width="16.7109375" style="936" customWidth="1"/>
    <col min="12307" max="12307" width="9.7109375" style="936" customWidth="1"/>
    <col min="12308" max="12308" width="52.5703125" style="936" customWidth="1"/>
    <col min="12309" max="12309" width="12.42578125" style="936" customWidth="1"/>
    <col min="12310" max="12310" width="35" style="936" customWidth="1"/>
    <col min="12311" max="12311" width="8.5703125" style="936" customWidth="1"/>
    <col min="12312" max="12312" width="27" style="936" customWidth="1"/>
    <col min="12313" max="12313" width="21.140625" style="936" customWidth="1"/>
    <col min="12314" max="12314" width="17" style="936" customWidth="1"/>
    <col min="12315" max="12315" width="20.42578125" style="936" customWidth="1"/>
    <col min="12316" max="12316" width="12" style="936" bestFit="1" customWidth="1"/>
    <col min="12317" max="12317" width="11.42578125" style="936" customWidth="1"/>
    <col min="12318" max="12556" width="11.42578125" style="936"/>
    <col min="12557" max="12559" width="15.7109375" style="936" customWidth="1"/>
    <col min="12560" max="12560" width="57.28515625" style="936" customWidth="1"/>
    <col min="12561" max="12561" width="30.5703125" style="936" customWidth="1"/>
    <col min="12562" max="12562" width="16.7109375" style="936" customWidth="1"/>
    <col min="12563" max="12563" width="9.7109375" style="936" customWidth="1"/>
    <col min="12564" max="12564" width="52.5703125" style="936" customWidth="1"/>
    <col min="12565" max="12565" width="12.42578125" style="936" customWidth="1"/>
    <col min="12566" max="12566" width="35" style="936" customWidth="1"/>
    <col min="12567" max="12567" width="8.5703125" style="936" customWidth="1"/>
    <col min="12568" max="12568" width="27" style="936" customWidth="1"/>
    <col min="12569" max="12569" width="21.140625" style="936" customWidth="1"/>
    <col min="12570" max="12570" width="17" style="936" customWidth="1"/>
    <col min="12571" max="12571" width="20.42578125" style="936" customWidth="1"/>
    <col min="12572" max="12572" width="12" style="936" bestFit="1" customWidth="1"/>
    <col min="12573" max="12573" width="11.42578125" style="936" customWidth="1"/>
    <col min="12574" max="12812" width="11.42578125" style="936"/>
    <col min="12813" max="12815" width="15.7109375" style="936" customWidth="1"/>
    <col min="12816" max="12816" width="57.28515625" style="936" customWidth="1"/>
    <col min="12817" max="12817" width="30.5703125" style="936" customWidth="1"/>
    <col min="12818" max="12818" width="16.7109375" style="936" customWidth="1"/>
    <col min="12819" max="12819" width="9.7109375" style="936" customWidth="1"/>
    <col min="12820" max="12820" width="52.5703125" style="936" customWidth="1"/>
    <col min="12821" max="12821" width="12.42578125" style="936" customWidth="1"/>
    <col min="12822" max="12822" width="35" style="936" customWidth="1"/>
    <col min="12823" max="12823" width="8.5703125" style="936" customWidth="1"/>
    <col min="12824" max="12824" width="27" style="936" customWidth="1"/>
    <col min="12825" max="12825" width="21.140625" style="936" customWidth="1"/>
    <col min="12826" max="12826" width="17" style="936" customWidth="1"/>
    <col min="12827" max="12827" width="20.42578125" style="936" customWidth="1"/>
    <col min="12828" max="12828" width="12" style="936" bestFit="1" customWidth="1"/>
    <col min="12829" max="12829" width="11.42578125" style="936" customWidth="1"/>
    <col min="12830" max="13068" width="11.42578125" style="936"/>
    <col min="13069" max="13071" width="15.7109375" style="936" customWidth="1"/>
    <col min="13072" max="13072" width="57.28515625" style="936" customWidth="1"/>
    <col min="13073" max="13073" width="30.5703125" style="936" customWidth="1"/>
    <col min="13074" max="13074" width="16.7109375" style="936" customWidth="1"/>
    <col min="13075" max="13075" width="9.7109375" style="936" customWidth="1"/>
    <col min="13076" max="13076" width="52.5703125" style="936" customWidth="1"/>
    <col min="13077" max="13077" width="12.42578125" style="936" customWidth="1"/>
    <col min="13078" max="13078" width="35" style="936" customWidth="1"/>
    <col min="13079" max="13079" width="8.5703125" style="936" customWidth="1"/>
    <col min="13080" max="13080" width="27" style="936" customWidth="1"/>
    <col min="13081" max="13081" width="21.140625" style="936" customWidth="1"/>
    <col min="13082" max="13082" width="17" style="936" customWidth="1"/>
    <col min="13083" max="13083" width="20.42578125" style="936" customWidth="1"/>
    <col min="13084" max="13084" width="12" style="936" bestFit="1" customWidth="1"/>
    <col min="13085" max="13085" width="11.42578125" style="936" customWidth="1"/>
    <col min="13086" max="13324" width="11.42578125" style="936"/>
    <col min="13325" max="13327" width="15.7109375" style="936" customWidth="1"/>
    <col min="13328" max="13328" width="57.28515625" style="936" customWidth="1"/>
    <col min="13329" max="13329" width="30.5703125" style="936" customWidth="1"/>
    <col min="13330" max="13330" width="16.7109375" style="936" customWidth="1"/>
    <col min="13331" max="13331" width="9.7109375" style="936" customWidth="1"/>
    <col min="13332" max="13332" width="52.5703125" style="936" customWidth="1"/>
    <col min="13333" max="13333" width="12.42578125" style="936" customWidth="1"/>
    <col min="13334" max="13334" width="35" style="936" customWidth="1"/>
    <col min="13335" max="13335" width="8.5703125" style="936" customWidth="1"/>
    <col min="13336" max="13336" width="27" style="936" customWidth="1"/>
    <col min="13337" max="13337" width="21.140625" style="936" customWidth="1"/>
    <col min="13338" max="13338" width="17" style="936" customWidth="1"/>
    <col min="13339" max="13339" width="20.42578125" style="936" customWidth="1"/>
    <col min="13340" max="13340" width="12" style="936" bestFit="1" customWidth="1"/>
    <col min="13341" max="13341" width="11.42578125" style="936" customWidth="1"/>
    <col min="13342" max="13580" width="11.42578125" style="936"/>
    <col min="13581" max="13583" width="15.7109375" style="936" customWidth="1"/>
    <col min="13584" max="13584" width="57.28515625" style="936" customWidth="1"/>
    <col min="13585" max="13585" width="30.5703125" style="936" customWidth="1"/>
    <col min="13586" max="13586" width="16.7109375" style="936" customWidth="1"/>
    <col min="13587" max="13587" width="9.7109375" style="936" customWidth="1"/>
    <col min="13588" max="13588" width="52.5703125" style="936" customWidth="1"/>
    <col min="13589" max="13589" width="12.42578125" style="936" customWidth="1"/>
    <col min="13590" max="13590" width="35" style="936" customWidth="1"/>
    <col min="13591" max="13591" width="8.5703125" style="936" customWidth="1"/>
    <col min="13592" max="13592" width="27" style="936" customWidth="1"/>
    <col min="13593" max="13593" width="21.140625" style="936" customWidth="1"/>
    <col min="13594" max="13594" width="17" style="936" customWidth="1"/>
    <col min="13595" max="13595" width="20.42578125" style="936" customWidth="1"/>
    <col min="13596" max="13596" width="12" style="936" bestFit="1" customWidth="1"/>
    <col min="13597" max="13597" width="11.42578125" style="936" customWidth="1"/>
    <col min="13598" max="13836" width="11.42578125" style="936"/>
    <col min="13837" max="13839" width="15.7109375" style="936" customWidth="1"/>
    <col min="13840" max="13840" width="57.28515625" style="936" customWidth="1"/>
    <col min="13841" max="13841" width="30.5703125" style="936" customWidth="1"/>
    <col min="13842" max="13842" width="16.7109375" style="936" customWidth="1"/>
    <col min="13843" max="13843" width="9.7109375" style="936" customWidth="1"/>
    <col min="13844" max="13844" width="52.5703125" style="936" customWidth="1"/>
    <col min="13845" max="13845" width="12.42578125" style="936" customWidth="1"/>
    <col min="13846" max="13846" width="35" style="936" customWidth="1"/>
    <col min="13847" max="13847" width="8.5703125" style="936" customWidth="1"/>
    <col min="13848" max="13848" width="27" style="936" customWidth="1"/>
    <col min="13849" max="13849" width="21.140625" style="936" customWidth="1"/>
    <col min="13850" max="13850" width="17" style="936" customWidth="1"/>
    <col min="13851" max="13851" width="20.42578125" style="936" customWidth="1"/>
    <col min="13852" max="13852" width="12" style="936" bestFit="1" customWidth="1"/>
    <col min="13853" max="13853" width="11.42578125" style="936" customWidth="1"/>
    <col min="13854" max="14092" width="11.42578125" style="936"/>
    <col min="14093" max="14095" width="15.7109375" style="936" customWidth="1"/>
    <col min="14096" max="14096" width="57.28515625" style="936" customWidth="1"/>
    <col min="14097" max="14097" width="30.5703125" style="936" customWidth="1"/>
    <col min="14098" max="14098" width="16.7109375" style="936" customWidth="1"/>
    <col min="14099" max="14099" width="9.7109375" style="936" customWidth="1"/>
    <col min="14100" max="14100" width="52.5703125" style="936" customWidth="1"/>
    <col min="14101" max="14101" width="12.42578125" style="936" customWidth="1"/>
    <col min="14102" max="14102" width="35" style="936" customWidth="1"/>
    <col min="14103" max="14103" width="8.5703125" style="936" customWidth="1"/>
    <col min="14104" max="14104" width="27" style="936" customWidth="1"/>
    <col min="14105" max="14105" width="21.140625" style="936" customWidth="1"/>
    <col min="14106" max="14106" width="17" style="936" customWidth="1"/>
    <col min="14107" max="14107" width="20.42578125" style="936" customWidth="1"/>
    <col min="14108" max="14108" width="12" style="936" bestFit="1" customWidth="1"/>
    <col min="14109" max="14109" width="11.42578125" style="936" customWidth="1"/>
    <col min="14110" max="14348" width="11.42578125" style="936"/>
    <col min="14349" max="14351" width="15.7109375" style="936" customWidth="1"/>
    <col min="14352" max="14352" width="57.28515625" style="936" customWidth="1"/>
    <col min="14353" max="14353" width="30.5703125" style="936" customWidth="1"/>
    <col min="14354" max="14354" width="16.7109375" style="936" customWidth="1"/>
    <col min="14355" max="14355" width="9.7109375" style="936" customWidth="1"/>
    <col min="14356" max="14356" width="52.5703125" style="936" customWidth="1"/>
    <col min="14357" max="14357" width="12.42578125" style="936" customWidth="1"/>
    <col min="14358" max="14358" width="35" style="936" customWidth="1"/>
    <col min="14359" max="14359" width="8.5703125" style="936" customWidth="1"/>
    <col min="14360" max="14360" width="27" style="936" customWidth="1"/>
    <col min="14361" max="14361" width="21.140625" style="936" customWidth="1"/>
    <col min="14362" max="14362" width="17" style="936" customWidth="1"/>
    <col min="14363" max="14363" width="20.42578125" style="936" customWidth="1"/>
    <col min="14364" max="14364" width="12" style="936" bestFit="1" customWidth="1"/>
    <col min="14365" max="14365" width="11.42578125" style="936" customWidth="1"/>
    <col min="14366" max="14604" width="11.42578125" style="936"/>
    <col min="14605" max="14607" width="15.7109375" style="936" customWidth="1"/>
    <col min="14608" max="14608" width="57.28515625" style="936" customWidth="1"/>
    <col min="14609" max="14609" width="30.5703125" style="936" customWidth="1"/>
    <col min="14610" max="14610" width="16.7109375" style="936" customWidth="1"/>
    <col min="14611" max="14611" width="9.7109375" style="936" customWidth="1"/>
    <col min="14612" max="14612" width="52.5703125" style="936" customWidth="1"/>
    <col min="14613" max="14613" width="12.42578125" style="936" customWidth="1"/>
    <col min="14614" max="14614" width="35" style="936" customWidth="1"/>
    <col min="14615" max="14615" width="8.5703125" style="936" customWidth="1"/>
    <col min="14616" max="14616" width="27" style="936" customWidth="1"/>
    <col min="14617" max="14617" width="21.140625" style="936" customWidth="1"/>
    <col min="14618" max="14618" width="17" style="936" customWidth="1"/>
    <col min="14619" max="14619" width="20.42578125" style="936" customWidth="1"/>
    <col min="14620" max="14620" width="12" style="936" bestFit="1" customWidth="1"/>
    <col min="14621" max="14621" width="11.42578125" style="936" customWidth="1"/>
    <col min="14622" max="14860" width="11.42578125" style="936"/>
    <col min="14861" max="14863" width="15.7109375" style="936" customWidth="1"/>
    <col min="14864" max="14864" width="57.28515625" style="936" customWidth="1"/>
    <col min="14865" max="14865" width="30.5703125" style="936" customWidth="1"/>
    <col min="14866" max="14866" width="16.7109375" style="936" customWidth="1"/>
    <col min="14867" max="14867" width="9.7109375" style="936" customWidth="1"/>
    <col min="14868" max="14868" width="52.5703125" style="936" customWidth="1"/>
    <col min="14869" max="14869" width="12.42578125" style="936" customWidth="1"/>
    <col min="14870" max="14870" width="35" style="936" customWidth="1"/>
    <col min="14871" max="14871" width="8.5703125" style="936" customWidth="1"/>
    <col min="14872" max="14872" width="27" style="936" customWidth="1"/>
    <col min="14873" max="14873" width="21.140625" style="936" customWidth="1"/>
    <col min="14874" max="14874" width="17" style="936" customWidth="1"/>
    <col min="14875" max="14875" width="20.42578125" style="936" customWidth="1"/>
    <col min="14876" max="14876" width="12" style="936" bestFit="1" customWidth="1"/>
    <col min="14877" max="14877" width="11.42578125" style="936" customWidth="1"/>
    <col min="14878" max="15116" width="11.42578125" style="936"/>
    <col min="15117" max="15119" width="15.7109375" style="936" customWidth="1"/>
    <col min="15120" max="15120" width="57.28515625" style="936" customWidth="1"/>
    <col min="15121" max="15121" width="30.5703125" style="936" customWidth="1"/>
    <col min="15122" max="15122" width="16.7109375" style="936" customWidth="1"/>
    <col min="15123" max="15123" width="9.7109375" style="936" customWidth="1"/>
    <col min="15124" max="15124" width="52.5703125" style="936" customWidth="1"/>
    <col min="15125" max="15125" width="12.42578125" style="936" customWidth="1"/>
    <col min="15126" max="15126" width="35" style="936" customWidth="1"/>
    <col min="15127" max="15127" width="8.5703125" style="936" customWidth="1"/>
    <col min="15128" max="15128" width="27" style="936" customWidth="1"/>
    <col min="15129" max="15129" width="21.140625" style="936" customWidth="1"/>
    <col min="15130" max="15130" width="17" style="936" customWidth="1"/>
    <col min="15131" max="15131" width="20.42578125" style="936" customWidth="1"/>
    <col min="15132" max="15132" width="12" style="936" bestFit="1" customWidth="1"/>
    <col min="15133" max="15133" width="11.42578125" style="936" customWidth="1"/>
    <col min="15134" max="15372" width="11.42578125" style="936"/>
    <col min="15373" max="15375" width="15.7109375" style="936" customWidth="1"/>
    <col min="15376" max="15376" width="57.28515625" style="936" customWidth="1"/>
    <col min="15377" max="15377" width="30.5703125" style="936" customWidth="1"/>
    <col min="15378" max="15378" width="16.7109375" style="936" customWidth="1"/>
    <col min="15379" max="15379" width="9.7109375" style="936" customWidth="1"/>
    <col min="15380" max="15380" width="52.5703125" style="936" customWidth="1"/>
    <col min="15381" max="15381" width="12.42578125" style="936" customWidth="1"/>
    <col min="15382" max="15382" width="35" style="936" customWidth="1"/>
    <col min="15383" max="15383" width="8.5703125" style="936" customWidth="1"/>
    <col min="15384" max="15384" width="27" style="936" customWidth="1"/>
    <col min="15385" max="15385" width="21.140625" style="936" customWidth="1"/>
    <col min="15386" max="15386" width="17" style="936" customWidth="1"/>
    <col min="15387" max="15387" width="20.42578125" style="936" customWidth="1"/>
    <col min="15388" max="15388" width="12" style="936" bestFit="1" customWidth="1"/>
    <col min="15389" max="15389" width="11.42578125" style="936" customWidth="1"/>
    <col min="15390" max="15628" width="11.42578125" style="936"/>
    <col min="15629" max="15631" width="15.7109375" style="936" customWidth="1"/>
    <col min="15632" max="15632" width="57.28515625" style="936" customWidth="1"/>
    <col min="15633" max="15633" width="30.5703125" style="936" customWidth="1"/>
    <col min="15634" max="15634" width="16.7109375" style="936" customWidth="1"/>
    <col min="15635" max="15635" width="9.7109375" style="936" customWidth="1"/>
    <col min="15636" max="15636" width="52.5703125" style="936" customWidth="1"/>
    <col min="15637" max="15637" width="12.42578125" style="936" customWidth="1"/>
    <col min="15638" max="15638" width="35" style="936" customWidth="1"/>
    <col min="15639" max="15639" width="8.5703125" style="936" customWidth="1"/>
    <col min="15640" max="15640" width="27" style="936" customWidth="1"/>
    <col min="15641" max="15641" width="21.140625" style="936" customWidth="1"/>
    <col min="15642" max="15642" width="17" style="936" customWidth="1"/>
    <col min="15643" max="15643" width="20.42578125" style="936" customWidth="1"/>
    <col min="15644" max="15644" width="12" style="936" bestFit="1" customWidth="1"/>
    <col min="15645" max="15645" width="11.42578125" style="936" customWidth="1"/>
    <col min="15646" max="15884" width="11.42578125" style="936"/>
    <col min="15885" max="15887" width="15.7109375" style="936" customWidth="1"/>
    <col min="15888" max="15888" width="57.28515625" style="936" customWidth="1"/>
    <col min="15889" max="15889" width="30.5703125" style="936" customWidth="1"/>
    <col min="15890" max="15890" width="16.7109375" style="936" customWidth="1"/>
    <col min="15891" max="15891" width="9.7109375" style="936" customWidth="1"/>
    <col min="15892" max="15892" width="52.5703125" style="936" customWidth="1"/>
    <col min="15893" max="15893" width="12.42578125" style="936" customWidth="1"/>
    <col min="15894" max="15894" width="35" style="936" customWidth="1"/>
    <col min="15895" max="15895" width="8.5703125" style="936" customWidth="1"/>
    <col min="15896" max="15896" width="27" style="936" customWidth="1"/>
    <col min="15897" max="15897" width="21.140625" style="936" customWidth="1"/>
    <col min="15898" max="15898" width="17" style="936" customWidth="1"/>
    <col min="15899" max="15899" width="20.42578125" style="936" customWidth="1"/>
    <col min="15900" max="15900" width="12" style="936" bestFit="1" customWidth="1"/>
    <col min="15901" max="15901" width="11.42578125" style="936" customWidth="1"/>
    <col min="15902" max="16140" width="11.42578125" style="936"/>
    <col min="16141" max="16143" width="15.7109375" style="936" customWidth="1"/>
    <col min="16144" max="16144" width="57.28515625" style="936" customWidth="1"/>
    <col min="16145" max="16145" width="30.5703125" style="936" customWidth="1"/>
    <col min="16146" max="16146" width="16.7109375" style="936" customWidth="1"/>
    <col min="16147" max="16147" width="9.7109375" style="936" customWidth="1"/>
    <col min="16148" max="16148" width="52.5703125" style="936" customWidth="1"/>
    <col min="16149" max="16149" width="12.42578125" style="936" customWidth="1"/>
    <col min="16150" max="16150" width="35" style="936" customWidth="1"/>
    <col min="16151" max="16151" width="8.5703125" style="936" customWidth="1"/>
    <col min="16152" max="16152" width="27" style="936" customWidth="1"/>
    <col min="16153" max="16153" width="21.140625" style="936" customWidth="1"/>
    <col min="16154" max="16154" width="17" style="936" customWidth="1"/>
    <col min="16155" max="16155" width="20.42578125" style="936" customWidth="1"/>
    <col min="16156" max="16156" width="12" style="936" bestFit="1" customWidth="1"/>
    <col min="16157" max="16157" width="11.42578125" style="936" customWidth="1"/>
    <col min="16158" max="16384" width="11.42578125" style="936"/>
  </cols>
  <sheetData>
    <row r="1" spans="1:25">
      <c r="C1" s="936"/>
      <c r="D1" s="936"/>
      <c r="E1" s="937"/>
      <c r="F1" s="936"/>
      <c r="G1" s="936"/>
      <c r="H1" s="936"/>
      <c r="I1" s="936"/>
      <c r="J1" s="936"/>
      <c r="K1" s="936"/>
      <c r="L1" s="936"/>
      <c r="M1" s="936"/>
      <c r="N1" s="936"/>
      <c r="O1" s="936"/>
      <c r="P1" s="936"/>
      <c r="Q1" s="1045"/>
    </row>
    <row r="2" spans="1:25">
      <c r="C2" s="936"/>
      <c r="D2" s="936"/>
      <c r="E2" s="937"/>
      <c r="F2" s="936"/>
      <c r="G2" s="936"/>
      <c r="H2" s="936"/>
      <c r="I2" s="936"/>
      <c r="J2" s="936"/>
      <c r="K2" s="936"/>
      <c r="L2" s="936"/>
      <c r="M2" s="936"/>
      <c r="N2" s="936"/>
      <c r="O2" s="936"/>
      <c r="P2" s="936"/>
      <c r="Q2" s="1045"/>
    </row>
    <row r="3" spans="1:25">
      <c r="C3" s="936"/>
      <c r="D3" s="936"/>
      <c r="E3" s="937"/>
      <c r="F3" s="936"/>
      <c r="G3" s="936"/>
      <c r="H3" s="936"/>
      <c r="I3" s="936"/>
      <c r="J3" s="936"/>
      <c r="K3" s="936"/>
      <c r="L3" s="936"/>
      <c r="M3" s="936"/>
      <c r="N3" s="936"/>
      <c r="O3" s="936"/>
      <c r="P3" s="936"/>
      <c r="Q3" s="1045"/>
    </row>
    <row r="4" spans="1:25">
      <c r="C4" s="936"/>
      <c r="D4" s="936"/>
      <c r="E4" s="937"/>
      <c r="F4" s="936"/>
      <c r="G4" s="936"/>
      <c r="H4" s="936"/>
      <c r="I4" s="936"/>
      <c r="J4" s="936"/>
      <c r="K4" s="936"/>
      <c r="L4" s="936"/>
      <c r="M4" s="936"/>
      <c r="N4" s="936"/>
      <c r="O4" s="936"/>
      <c r="P4" s="936"/>
      <c r="Q4" s="1045"/>
    </row>
    <row r="5" spans="1:25">
      <c r="C5" s="936"/>
      <c r="D5" s="936"/>
      <c r="E5" s="937"/>
      <c r="F5" s="936"/>
      <c r="G5" s="936"/>
      <c r="H5" s="936"/>
      <c r="I5" s="936"/>
      <c r="J5" s="936"/>
      <c r="K5" s="936"/>
      <c r="L5" s="936"/>
      <c r="M5" s="936"/>
      <c r="N5" s="936"/>
      <c r="O5" s="936"/>
      <c r="P5" s="936"/>
      <c r="Q5" s="1045"/>
    </row>
    <row r="6" spans="1:25" ht="20.25" customHeight="1">
      <c r="A6" s="3581" t="s">
        <v>581</v>
      </c>
      <c r="B6" s="3581"/>
      <c r="C6" s="3581"/>
      <c r="D6" s="3581"/>
      <c r="E6" s="3581"/>
      <c r="F6" s="3581"/>
      <c r="G6" s="3581"/>
      <c r="H6" s="3581"/>
      <c r="I6" s="3581"/>
      <c r="J6" s="3581"/>
      <c r="K6" s="3581"/>
      <c r="L6" s="3581"/>
      <c r="M6" s="3581"/>
      <c r="N6" s="3581"/>
      <c r="O6" s="3581"/>
      <c r="P6" s="3581"/>
      <c r="Q6" s="3581"/>
      <c r="R6" s="3581"/>
      <c r="S6" s="943"/>
      <c r="T6" s="943"/>
      <c r="U6" s="943"/>
      <c r="V6" s="943"/>
    </row>
    <row r="7" spans="1:25" ht="18" customHeight="1">
      <c r="A7" s="3582" t="s">
        <v>582</v>
      </c>
      <c r="B7" s="3582"/>
      <c r="C7" s="3582"/>
      <c r="D7" s="3582"/>
      <c r="E7" s="3582"/>
      <c r="F7" s="3582"/>
      <c r="G7" s="3582"/>
      <c r="H7" s="3582"/>
      <c r="I7" s="3582"/>
      <c r="J7" s="3582"/>
      <c r="K7" s="3582"/>
      <c r="L7" s="3582"/>
      <c r="M7" s="3582"/>
      <c r="N7" s="3582"/>
      <c r="O7" s="3582"/>
      <c r="P7" s="3582"/>
      <c r="Q7" s="3582"/>
      <c r="R7" s="3582"/>
      <c r="S7" s="944"/>
      <c r="T7" s="944"/>
      <c r="U7" s="944"/>
      <c r="V7" s="944"/>
    </row>
    <row r="8" spans="1:25" ht="18">
      <c r="C8" s="945"/>
      <c r="D8" s="945"/>
      <c r="E8" s="946"/>
      <c r="F8" s="945"/>
      <c r="G8" s="945"/>
      <c r="H8" s="945"/>
      <c r="I8" s="945"/>
      <c r="J8" s="945"/>
      <c r="K8" s="945"/>
      <c r="L8" s="945"/>
      <c r="M8" s="945"/>
      <c r="N8" s="945"/>
      <c r="O8" s="945"/>
      <c r="P8" s="945"/>
      <c r="Q8" s="2843"/>
    </row>
    <row r="9" spans="1:25" ht="20.25" customHeight="1">
      <c r="A9" s="3583" t="s">
        <v>2061</v>
      </c>
      <c r="B9" s="3583"/>
      <c r="C9" s="3583"/>
      <c r="D9" s="3583"/>
      <c r="E9" s="3583"/>
      <c r="F9" s="3583"/>
      <c r="G9" s="3583"/>
      <c r="H9" s="3583"/>
      <c r="I9" s="3583"/>
      <c r="J9" s="3583"/>
      <c r="K9" s="3583"/>
      <c r="L9" s="3583"/>
      <c r="M9" s="3583"/>
      <c r="N9" s="3583"/>
      <c r="O9" s="3583"/>
      <c r="P9" s="3583"/>
      <c r="Q9" s="3583"/>
      <c r="R9" s="3583"/>
      <c r="S9" s="947"/>
      <c r="T9" s="947"/>
      <c r="U9" s="947"/>
      <c r="V9" s="947"/>
      <c r="W9" s="947"/>
      <c r="X9" s="947"/>
      <c r="Y9" s="947"/>
    </row>
    <row r="10" spans="1:25" ht="20.25" customHeight="1">
      <c r="A10" s="948"/>
      <c r="B10" s="948"/>
      <c r="C10" s="948"/>
      <c r="D10" s="948"/>
      <c r="E10" s="949"/>
      <c r="F10" s="948"/>
      <c r="G10" s="948"/>
      <c r="H10" s="948"/>
      <c r="I10" s="948"/>
      <c r="J10" s="948"/>
      <c r="K10" s="948"/>
      <c r="L10" s="948"/>
      <c r="M10" s="948"/>
      <c r="N10" s="948"/>
      <c r="O10" s="948"/>
      <c r="P10" s="948"/>
      <c r="Q10" s="2844"/>
      <c r="R10" s="948"/>
      <c r="S10" s="947"/>
      <c r="T10" s="947"/>
      <c r="U10" s="947"/>
      <c r="V10" s="947"/>
      <c r="W10" s="947"/>
      <c r="X10" s="947"/>
      <c r="Y10" s="947"/>
    </row>
    <row r="11" spans="1:25" ht="20.25" customHeight="1">
      <c r="A11" s="3584" t="s">
        <v>2062</v>
      </c>
      <c r="B11" s="3584"/>
      <c r="C11" s="3584"/>
      <c r="D11" s="3584"/>
      <c r="E11" s="3584"/>
      <c r="F11" s="3584"/>
      <c r="G11" s="3584"/>
      <c r="H11" s="3584"/>
      <c r="I11" s="3584"/>
      <c r="J11" s="3584"/>
      <c r="K11" s="3584"/>
      <c r="L11" s="3584"/>
      <c r="M11" s="3584"/>
      <c r="N11" s="3584"/>
      <c r="O11" s="3584"/>
      <c r="P11" s="3584"/>
      <c r="Q11" s="3584"/>
      <c r="R11" s="3584"/>
    </row>
    <row r="12" spans="1:25" ht="15.75" customHeight="1">
      <c r="A12" s="3585" t="s">
        <v>2063</v>
      </c>
      <c r="B12" s="3585"/>
      <c r="C12" s="3585"/>
      <c r="D12" s="3585"/>
      <c r="E12" s="3585"/>
      <c r="F12" s="3585"/>
      <c r="G12" s="3585"/>
      <c r="H12" s="3585"/>
      <c r="I12" s="3585"/>
      <c r="J12" s="3585"/>
      <c r="K12" s="3585"/>
      <c r="L12" s="3585"/>
      <c r="M12" s="3585"/>
      <c r="N12" s="3585"/>
      <c r="O12" s="3585"/>
      <c r="P12" s="3585"/>
      <c r="Q12" s="3585"/>
      <c r="R12" s="3585"/>
    </row>
    <row r="13" spans="1:25" ht="15.75">
      <c r="A13" s="3585" t="s">
        <v>2064</v>
      </c>
      <c r="B13" s="3585"/>
      <c r="C13" s="3585"/>
      <c r="D13" s="3585"/>
      <c r="E13" s="3585"/>
      <c r="F13" s="3585"/>
      <c r="G13" s="3585"/>
      <c r="H13" s="3585"/>
      <c r="I13" s="3585"/>
      <c r="J13" s="3585"/>
      <c r="K13" s="3585"/>
      <c r="L13" s="3585"/>
      <c r="M13" s="3585"/>
      <c r="N13" s="3585"/>
      <c r="O13" s="3585"/>
      <c r="P13" s="3585"/>
      <c r="Q13" s="3585"/>
      <c r="R13" s="3585"/>
    </row>
    <row r="14" spans="1:25" ht="15.75" customHeight="1" thickBot="1">
      <c r="C14" s="936"/>
      <c r="D14" s="936"/>
      <c r="E14" s="937"/>
      <c r="F14" s="936"/>
      <c r="G14" s="936"/>
      <c r="H14" s="936"/>
      <c r="I14" s="936"/>
      <c r="J14" s="936"/>
      <c r="K14" s="936"/>
      <c r="L14" s="936"/>
      <c r="M14" s="936"/>
      <c r="N14" s="936"/>
      <c r="O14" s="936"/>
      <c r="P14" s="936"/>
      <c r="Q14" s="1045"/>
    </row>
    <row r="15" spans="1:25" ht="56.25" customHeight="1" thickTop="1" thickBot="1">
      <c r="A15" s="3592" t="s">
        <v>2065</v>
      </c>
      <c r="B15" s="3593"/>
      <c r="C15" s="3593"/>
      <c r="D15" s="3594"/>
      <c r="E15" s="3595" t="s">
        <v>2066</v>
      </c>
      <c r="F15" s="3598" t="s">
        <v>2067</v>
      </c>
      <c r="G15" s="3598" t="s">
        <v>2068</v>
      </c>
      <c r="H15" s="3598" t="s">
        <v>2069</v>
      </c>
      <c r="I15" s="3598" t="s">
        <v>2352</v>
      </c>
      <c r="J15" s="3598" t="s">
        <v>2080</v>
      </c>
      <c r="K15" s="3598" t="s">
        <v>2071</v>
      </c>
      <c r="L15" s="3598" t="s">
        <v>2074</v>
      </c>
      <c r="M15" s="3598" t="s">
        <v>2072</v>
      </c>
      <c r="N15" s="3598" t="s">
        <v>2070</v>
      </c>
      <c r="O15" s="3615" t="s">
        <v>2073</v>
      </c>
      <c r="P15" s="3609" t="s">
        <v>2360</v>
      </c>
      <c r="Q15" s="3586" t="s">
        <v>29</v>
      </c>
      <c r="R15" s="3589" t="s">
        <v>15</v>
      </c>
    </row>
    <row r="16" spans="1:25" ht="15.75" customHeight="1" thickBot="1">
      <c r="A16" s="3601" t="s">
        <v>16</v>
      </c>
      <c r="B16" s="3603" t="s">
        <v>17</v>
      </c>
      <c r="C16" s="3605" t="s">
        <v>0</v>
      </c>
      <c r="D16" s="3607" t="s">
        <v>192</v>
      </c>
      <c r="E16" s="3596"/>
      <c r="F16" s="3599"/>
      <c r="G16" s="3599"/>
      <c r="H16" s="3599"/>
      <c r="I16" s="3599"/>
      <c r="J16" s="3599"/>
      <c r="K16" s="3599"/>
      <c r="L16" s="3599"/>
      <c r="M16" s="3599"/>
      <c r="N16" s="3599"/>
      <c r="O16" s="3616"/>
      <c r="P16" s="3610"/>
      <c r="Q16" s="3587"/>
      <c r="R16" s="3590"/>
    </row>
    <row r="17" spans="1:268" ht="30.75" customHeight="1" thickBot="1">
      <c r="A17" s="3602"/>
      <c r="B17" s="3604"/>
      <c r="C17" s="3606"/>
      <c r="D17" s="3608"/>
      <c r="E17" s="3597"/>
      <c r="F17" s="3600"/>
      <c r="G17" s="3600"/>
      <c r="H17" s="3600"/>
      <c r="I17" s="3600"/>
      <c r="J17" s="3600"/>
      <c r="K17" s="3600"/>
      <c r="L17" s="3600"/>
      <c r="M17" s="3600"/>
      <c r="N17" s="3600"/>
      <c r="O17" s="3617"/>
      <c r="P17" s="3611"/>
      <c r="Q17" s="3588"/>
      <c r="R17" s="3591"/>
    </row>
    <row r="18" spans="1:268" ht="30" customHeight="1">
      <c r="A18" s="950">
        <v>1</v>
      </c>
      <c r="B18" s="951"/>
      <c r="C18" s="952"/>
      <c r="D18" s="953"/>
      <c r="E18" s="954" t="s">
        <v>491</v>
      </c>
      <c r="F18" s="955">
        <f t="shared" ref="F18:Q18" si="0">SUM(F19:F21)</f>
        <v>0</v>
      </c>
      <c r="G18" s="956">
        <f t="shared" si="0"/>
        <v>0</v>
      </c>
      <c r="H18" s="955">
        <f t="shared" si="0"/>
        <v>0</v>
      </c>
      <c r="I18" s="956">
        <f t="shared" si="0"/>
        <v>0</v>
      </c>
      <c r="J18" s="956">
        <f t="shared" si="0"/>
        <v>0</v>
      </c>
      <c r="K18" s="956">
        <f t="shared" si="0"/>
        <v>0</v>
      </c>
      <c r="L18" s="955">
        <f t="shared" si="0"/>
        <v>0</v>
      </c>
      <c r="M18" s="956">
        <f t="shared" si="0"/>
        <v>35000</v>
      </c>
      <c r="N18" s="956">
        <f t="shared" si="0"/>
        <v>2000000</v>
      </c>
      <c r="O18" s="955">
        <f t="shared" si="0"/>
        <v>0</v>
      </c>
      <c r="P18" s="1398">
        <f t="shared" si="0"/>
        <v>0</v>
      </c>
      <c r="Q18" s="2845">
        <f t="shared" si="0"/>
        <v>2035000</v>
      </c>
      <c r="R18" s="957">
        <f t="shared" ref="R18:R31" si="1">+Q18/$Q$78</f>
        <v>7.7171485561267766E-2</v>
      </c>
    </row>
    <row r="19" spans="1:268" ht="27.75" customHeight="1">
      <c r="A19" s="1413"/>
      <c r="B19" s="1414">
        <v>11</v>
      </c>
      <c r="C19" s="1415">
        <v>112</v>
      </c>
      <c r="D19" s="1416">
        <v>1121</v>
      </c>
      <c r="E19" s="1417" t="s">
        <v>194</v>
      </c>
      <c r="F19" s="1418">
        <v>0</v>
      </c>
      <c r="G19" s="1401">
        <v>0</v>
      </c>
      <c r="H19" s="1418">
        <v>0</v>
      </c>
      <c r="I19" s="1401"/>
      <c r="J19" s="1401">
        <v>0</v>
      </c>
      <c r="K19" s="1401">
        <v>0</v>
      </c>
      <c r="L19" s="1418">
        <v>0</v>
      </c>
      <c r="M19" s="1401">
        <f>+'PT 2015 GENERAL'!AE1389</f>
        <v>35000</v>
      </c>
      <c r="N19" s="1401">
        <v>0</v>
      </c>
      <c r="O19" s="1418">
        <v>0</v>
      </c>
      <c r="P19" s="1419">
        <v>0</v>
      </c>
      <c r="Q19" s="2846">
        <f>+SUM(F19:P19)</f>
        <v>35000</v>
      </c>
      <c r="R19" s="961">
        <f t="shared" si="1"/>
        <v>1.3272737074419517E-3</v>
      </c>
    </row>
    <row r="20" spans="1:268" s="937" customFormat="1" ht="29.25" customHeight="1">
      <c r="A20" s="1420"/>
      <c r="B20" s="1421">
        <v>12</v>
      </c>
      <c r="C20" s="1422">
        <v>122</v>
      </c>
      <c r="D20" s="1423">
        <v>1224</v>
      </c>
      <c r="E20" s="1022" t="s">
        <v>2434</v>
      </c>
      <c r="F20" s="1418">
        <v>0</v>
      </c>
      <c r="G20" s="1424">
        <v>0</v>
      </c>
      <c r="H20" s="1418">
        <v>0</v>
      </c>
      <c r="I20" s="1401">
        <f>+'PT 2015 GENERAL'!AF800</f>
        <v>0</v>
      </c>
      <c r="J20" s="1401">
        <v>0</v>
      </c>
      <c r="K20" s="1401">
        <v>0</v>
      </c>
      <c r="L20" s="1418">
        <v>0</v>
      </c>
      <c r="M20" s="1401">
        <v>0</v>
      </c>
      <c r="N20" s="1425">
        <f>+'PT 2015 GENERAL'!AG1505</f>
        <v>0</v>
      </c>
      <c r="O20" s="1418">
        <v>0</v>
      </c>
      <c r="P20" s="1419">
        <v>0</v>
      </c>
      <c r="Q20" s="2846">
        <f>+SUM(F20:P20)</f>
        <v>0</v>
      </c>
      <c r="R20" s="961">
        <f t="shared" si="1"/>
        <v>0</v>
      </c>
      <c r="S20" s="939"/>
      <c r="T20" s="940"/>
      <c r="U20" s="939"/>
      <c r="V20" s="940"/>
      <c r="W20" s="966"/>
      <c r="X20" s="967"/>
      <c r="Y20" s="968"/>
    </row>
    <row r="21" spans="1:268" s="937" customFormat="1" ht="29.25" customHeight="1">
      <c r="A21" s="1420"/>
      <c r="B21" s="1421"/>
      <c r="C21" s="1422"/>
      <c r="D21" s="1423">
        <v>1229</v>
      </c>
      <c r="E21" s="1022" t="s">
        <v>402</v>
      </c>
      <c r="F21" s="1418">
        <v>0</v>
      </c>
      <c r="G21" s="1424">
        <v>0</v>
      </c>
      <c r="H21" s="1418">
        <v>0</v>
      </c>
      <c r="I21" s="1401"/>
      <c r="J21" s="1401">
        <v>0</v>
      </c>
      <c r="K21" s="1401">
        <v>0</v>
      </c>
      <c r="L21" s="1418">
        <v>0</v>
      </c>
      <c r="M21" s="1401">
        <v>0</v>
      </c>
      <c r="N21" s="1425">
        <f>+'PT 2015 GENERAL'!AG1506</f>
        <v>2000000</v>
      </c>
      <c r="O21" s="1418">
        <v>0</v>
      </c>
      <c r="P21" s="1419">
        <v>0</v>
      </c>
      <c r="Q21" s="2846">
        <f>+SUM(F21:P21)</f>
        <v>2000000</v>
      </c>
      <c r="R21" s="961">
        <f t="shared" si="1"/>
        <v>7.584421185382581E-2</v>
      </c>
      <c r="S21" s="939"/>
      <c r="T21" s="940"/>
      <c r="U21" s="939"/>
      <c r="V21" s="940"/>
      <c r="W21" s="966"/>
      <c r="X21" s="967"/>
      <c r="Y21" s="968"/>
    </row>
    <row r="22" spans="1:268" ht="30" customHeight="1">
      <c r="A22" s="950">
        <v>2</v>
      </c>
      <c r="B22" s="951"/>
      <c r="C22" s="952"/>
      <c r="D22" s="953"/>
      <c r="E22" s="969" t="s">
        <v>492</v>
      </c>
      <c r="F22" s="955">
        <f t="shared" ref="F22:Q22" si="2">SUM(F23:F41)</f>
        <v>1226100</v>
      </c>
      <c r="G22" s="970">
        <f>SUM(G23:G41)</f>
        <v>448787</v>
      </c>
      <c r="H22" s="955">
        <f t="shared" si="2"/>
        <v>87840</v>
      </c>
      <c r="I22" s="970">
        <f t="shared" si="2"/>
        <v>363060</v>
      </c>
      <c r="J22" s="970">
        <f t="shared" si="2"/>
        <v>101350</v>
      </c>
      <c r="K22" s="970">
        <f t="shared" si="2"/>
        <v>1682900</v>
      </c>
      <c r="L22" s="955">
        <f t="shared" si="2"/>
        <v>730000</v>
      </c>
      <c r="M22" s="970">
        <f t="shared" si="2"/>
        <v>582920</v>
      </c>
      <c r="N22" s="970">
        <f t="shared" si="2"/>
        <v>50000</v>
      </c>
      <c r="O22" s="955">
        <f t="shared" si="2"/>
        <v>0</v>
      </c>
      <c r="P22" s="1398">
        <f t="shared" si="2"/>
        <v>1861400</v>
      </c>
      <c r="Q22" s="2845">
        <f t="shared" si="2"/>
        <v>7134357</v>
      </c>
      <c r="R22" s="957">
        <f t="shared" si="1"/>
        <v>0.27054984187441261</v>
      </c>
    </row>
    <row r="23" spans="1:268" ht="18">
      <c r="A23" s="1413"/>
      <c r="B23" s="1414">
        <v>22</v>
      </c>
      <c r="C23" s="1415">
        <v>221</v>
      </c>
      <c r="D23" s="1416"/>
      <c r="E23" s="1417" t="s">
        <v>6</v>
      </c>
      <c r="F23" s="1418">
        <v>0</v>
      </c>
      <c r="G23" s="1401">
        <v>0</v>
      </c>
      <c r="H23" s="1418">
        <v>0</v>
      </c>
      <c r="I23" s="1401"/>
      <c r="J23" s="1401">
        <v>0</v>
      </c>
      <c r="K23" s="1401">
        <v>0</v>
      </c>
      <c r="L23" s="1418">
        <v>0</v>
      </c>
      <c r="M23" s="1401">
        <f>+'PT 2015 GENERAL'!AH1389</f>
        <v>0</v>
      </c>
      <c r="N23" s="1401">
        <v>0</v>
      </c>
      <c r="O23" s="1418">
        <v>0</v>
      </c>
      <c r="P23" s="1419">
        <v>0</v>
      </c>
      <c r="Q23" s="2846">
        <f>+SUM(F23:P23)</f>
        <v>0</v>
      </c>
      <c r="R23" s="961">
        <f t="shared" si="1"/>
        <v>0</v>
      </c>
    </row>
    <row r="24" spans="1:268" ht="18">
      <c r="A24" s="1413"/>
      <c r="B24" s="1414"/>
      <c r="C24" s="1415">
        <v>222</v>
      </c>
      <c r="D24" s="1416"/>
      <c r="E24" s="1417" t="s">
        <v>115</v>
      </c>
      <c r="F24" s="1426">
        <f>+'PT 2015 GENERAL'!AI303</f>
        <v>1008800</v>
      </c>
      <c r="G24" s="1427">
        <f>+'PT 2015 GENERAL'!AI625</f>
        <v>130000</v>
      </c>
      <c r="H24" s="1418">
        <v>0</v>
      </c>
      <c r="I24" s="1401">
        <f>+'PT 2015 GENERAL'!AI800</f>
        <v>17000</v>
      </c>
      <c r="J24" s="1401">
        <f>+'PT 2015 GENERAL'!AI999</f>
        <v>2400</v>
      </c>
      <c r="K24" s="1401">
        <f>+'PT 2015 GENERAL'!AI1080</f>
        <v>850000</v>
      </c>
      <c r="L24" s="1418">
        <v>0</v>
      </c>
      <c r="M24" s="1401">
        <f>+'PT 2015 GENERAL'!AI1389</f>
        <v>374500</v>
      </c>
      <c r="N24" s="1401">
        <v>0</v>
      </c>
      <c r="O24" s="1426"/>
      <c r="P24" s="1428">
        <f>+'PT 2015 GENERAL'!AI1677</f>
        <v>103000</v>
      </c>
      <c r="Q24" s="2846">
        <f>+SUM(F24:P24)</f>
        <v>2485700</v>
      </c>
      <c r="R24" s="961">
        <f t="shared" si="1"/>
        <v>9.4262978702527409E-2</v>
      </c>
    </row>
    <row r="25" spans="1:268" ht="18">
      <c r="A25" s="1413"/>
      <c r="B25" s="1414">
        <v>23</v>
      </c>
      <c r="C25" s="1415">
        <v>231</v>
      </c>
      <c r="D25" s="1416"/>
      <c r="E25" s="1417" t="s">
        <v>5</v>
      </c>
      <c r="F25" s="1426">
        <f>+'PT 2015 GENERAL'!AJ303</f>
        <v>5600</v>
      </c>
      <c r="G25" s="1427">
        <f>+'PT 2015 GENERAL'!AJ625</f>
        <v>155067</v>
      </c>
      <c r="H25" s="1426">
        <f>+'PT 2015 GENERAL'!AJ669</f>
        <v>67200</v>
      </c>
      <c r="I25" s="1427">
        <f>+'PT 2015 GENERAL'!AJ800</f>
        <v>143160</v>
      </c>
      <c r="J25" s="1427">
        <f>+'PT 2015 GENERAL'!AJ999</f>
        <v>29520</v>
      </c>
      <c r="K25" s="1401">
        <f>+'PT 2015 GENERAL'!AJ1080</f>
        <v>1240</v>
      </c>
      <c r="L25" s="1418">
        <v>0</v>
      </c>
      <c r="M25" s="1401">
        <f>+'PT 2015 GENERAL'!AJ1389</f>
        <v>1920</v>
      </c>
      <c r="N25" s="1401">
        <v>0</v>
      </c>
      <c r="O25" s="1418">
        <v>0</v>
      </c>
      <c r="P25" s="1419">
        <f>+'PT 2015 GENERAL'!AJ1677</f>
        <v>182000</v>
      </c>
      <c r="Q25" s="2846">
        <f t="shared" ref="Q25:Q41" si="3">+SUM(F25:P25)</f>
        <v>585707</v>
      </c>
      <c r="R25" s="961">
        <f t="shared" si="1"/>
        <v>2.2211242896134378E-2</v>
      </c>
    </row>
    <row r="26" spans="1:268" ht="18">
      <c r="A26" s="1413"/>
      <c r="B26" s="1414"/>
      <c r="C26" s="1415">
        <v>232</v>
      </c>
      <c r="D26" s="1416"/>
      <c r="E26" s="1417" t="s">
        <v>126</v>
      </c>
      <c r="F26" s="1418">
        <v>0</v>
      </c>
      <c r="G26" s="1401">
        <v>0</v>
      </c>
      <c r="H26" s="1418">
        <v>0</v>
      </c>
      <c r="I26" s="1401"/>
      <c r="J26" s="1401">
        <v>0</v>
      </c>
      <c r="K26" s="1401">
        <v>0</v>
      </c>
      <c r="L26" s="1418">
        <v>0</v>
      </c>
      <c r="M26" s="1401">
        <v>0</v>
      </c>
      <c r="N26" s="1401">
        <v>0</v>
      </c>
      <c r="O26" s="1418">
        <v>0</v>
      </c>
      <c r="P26" s="1419">
        <f>+'PT 2015 GENERAL'!AK1677</f>
        <v>522400</v>
      </c>
      <c r="Q26" s="2846">
        <f t="shared" si="3"/>
        <v>522400</v>
      </c>
      <c r="R26" s="961">
        <f t="shared" si="1"/>
        <v>1.9810508136219304E-2</v>
      </c>
    </row>
    <row r="27" spans="1:268" ht="18">
      <c r="A27" s="1413"/>
      <c r="B27" s="1414">
        <v>24</v>
      </c>
      <c r="C27" s="1415">
        <v>241</v>
      </c>
      <c r="D27" s="1416"/>
      <c r="E27" s="1417" t="s">
        <v>7</v>
      </c>
      <c r="F27" s="1426">
        <f>+'PT 2015 GENERAL'!AL303</f>
        <v>57200</v>
      </c>
      <c r="G27" s="1427">
        <f>+'PT 2015 GENERAL'!AL625</f>
        <v>71200</v>
      </c>
      <c r="H27" s="1418">
        <f>+'PT 2015 GENERAL'!AL669</f>
        <v>19200</v>
      </c>
      <c r="I27" s="1401">
        <f>+'PT 2015 GENERAL'!AL800</f>
        <v>27200</v>
      </c>
      <c r="J27" s="1401">
        <f>+'PT 2015 GENERAL'!AL999</f>
        <v>16800</v>
      </c>
      <c r="K27" s="1401">
        <f>+'PT 2015 GENERAL'!AL1080</f>
        <v>1600</v>
      </c>
      <c r="L27" s="1418">
        <v>0</v>
      </c>
      <c r="M27" s="1401">
        <f>+'PT 2015 GENERAL'!AL1389</f>
        <v>2000</v>
      </c>
      <c r="N27" s="1401">
        <v>0</v>
      </c>
      <c r="O27" s="1418">
        <v>0</v>
      </c>
      <c r="P27" s="1419">
        <f>+'PT 2015 GENERAL'!AL1677</f>
        <v>480000</v>
      </c>
      <c r="Q27" s="2846">
        <f t="shared" si="3"/>
        <v>675200</v>
      </c>
      <c r="R27" s="961">
        <f t="shared" si="1"/>
        <v>2.5605005921851595E-2</v>
      </c>
    </row>
    <row r="28" spans="1:268" ht="18">
      <c r="A28" s="1413"/>
      <c r="B28" s="1414"/>
      <c r="C28" s="1415">
        <v>242</v>
      </c>
      <c r="D28" s="1416"/>
      <c r="E28" s="1417" t="s">
        <v>2</v>
      </c>
      <c r="F28" s="1426">
        <f>+'PT 2015 GENERAL'!AM303</f>
        <v>4500</v>
      </c>
      <c r="G28" s="1401">
        <v>0</v>
      </c>
      <c r="H28" s="1418">
        <v>0</v>
      </c>
      <c r="I28" s="1401">
        <f>+'PT 2015 GENERAL'!AM800</f>
        <v>1600</v>
      </c>
      <c r="J28" s="1401">
        <v>0</v>
      </c>
      <c r="K28" s="1401">
        <v>0</v>
      </c>
      <c r="L28" s="1418">
        <v>0</v>
      </c>
      <c r="M28" s="1401">
        <f>+'PT 2015 GENERAL'!AM1389</f>
        <v>4500</v>
      </c>
      <c r="N28" s="1401">
        <v>0</v>
      </c>
      <c r="O28" s="1426"/>
      <c r="P28" s="1428"/>
      <c r="Q28" s="2846">
        <f t="shared" si="3"/>
        <v>10600</v>
      </c>
      <c r="R28" s="961">
        <f t="shared" si="1"/>
        <v>4.019743228252768E-4</v>
      </c>
    </row>
    <row r="29" spans="1:268" s="937" customFormat="1" ht="29.25" customHeight="1">
      <c r="A29" s="1420"/>
      <c r="B29" s="1421"/>
      <c r="C29" s="1422">
        <v>244</v>
      </c>
      <c r="D29" s="1429"/>
      <c r="E29" s="1022" t="s">
        <v>127</v>
      </c>
      <c r="F29" s="1418">
        <v>0</v>
      </c>
      <c r="G29" s="1427">
        <f>+'PT 2015 GENERAL'!AN625</f>
        <v>2520</v>
      </c>
      <c r="H29" s="1430">
        <f>+'PT 2015 GENERAL'!AN669</f>
        <v>1440</v>
      </c>
      <c r="I29" s="1431">
        <f>+'PT 2015 GENERAL'!AN800</f>
        <v>2100</v>
      </c>
      <c r="J29" s="1401">
        <f>+'PT 2015 GENERAL'!AN999</f>
        <v>630</v>
      </c>
      <c r="K29" s="1401">
        <f>+'PT 2015 GENERAL'!AN1080</f>
        <v>60</v>
      </c>
      <c r="L29" s="1418">
        <v>0</v>
      </c>
      <c r="M29" s="1401"/>
      <c r="N29" s="1401">
        <v>0</v>
      </c>
      <c r="O29" s="1418">
        <v>0</v>
      </c>
      <c r="P29" s="1419">
        <v>0</v>
      </c>
      <c r="Q29" s="2846">
        <f t="shared" si="3"/>
        <v>6750</v>
      </c>
      <c r="R29" s="961">
        <f t="shared" si="1"/>
        <v>2.5597421500666212E-4</v>
      </c>
      <c r="S29" s="939"/>
      <c r="T29" s="940"/>
      <c r="U29" s="939"/>
      <c r="V29" s="940"/>
      <c r="W29" s="966"/>
      <c r="X29" s="967"/>
      <c r="Y29" s="968"/>
    </row>
    <row r="30" spans="1:268" ht="24" customHeight="1">
      <c r="A30" s="1413"/>
      <c r="B30" s="1414">
        <v>25</v>
      </c>
      <c r="C30" s="1415">
        <v>251</v>
      </c>
      <c r="D30" s="1416"/>
      <c r="E30" s="1417" t="s">
        <v>215</v>
      </c>
      <c r="F30" s="1426">
        <f>+'PT 2015 GENERAL'!AP303</f>
        <v>50000</v>
      </c>
      <c r="G30" s="1427">
        <f>+'PT 2015 GENERAL'!AP625</f>
        <v>60000</v>
      </c>
      <c r="H30" s="1418">
        <v>0</v>
      </c>
      <c r="I30" s="1401">
        <f>+'PT 2015 GENERAL'!AP800</f>
        <v>18000</v>
      </c>
      <c r="J30" s="1401">
        <f>+'PT 2015 GENERAL'!AP999</f>
        <v>10000</v>
      </c>
      <c r="K30" s="1401">
        <v>0</v>
      </c>
      <c r="L30" s="1418">
        <v>0</v>
      </c>
      <c r="M30" s="1432">
        <f>+'PT 2015 GENERAL'!AP1389</f>
        <v>15000</v>
      </c>
      <c r="N30" s="1427">
        <f>+'PT 2015 GENERAL'!AP1506</f>
        <v>15000</v>
      </c>
      <c r="O30" s="1418">
        <f>+'[4]RES. PLANIFICACIÓN'!F20</f>
        <v>0</v>
      </c>
      <c r="P30" s="1419">
        <f>+'PT 2015 GENERAL'!AP1677</f>
        <v>24000</v>
      </c>
      <c r="Q30" s="2846">
        <f t="shared" si="3"/>
        <v>192000</v>
      </c>
      <c r="R30" s="961">
        <f t="shared" si="1"/>
        <v>7.2810443379672778E-3</v>
      </c>
    </row>
    <row r="31" spans="1:268" ht="24" customHeight="1">
      <c r="A31" s="1509"/>
      <c r="B31" s="1434"/>
      <c r="C31" s="1441">
        <v>253</v>
      </c>
      <c r="D31" s="1416">
        <v>2534</v>
      </c>
      <c r="E31" s="1033" t="s">
        <v>2436</v>
      </c>
      <c r="F31" s="1426"/>
      <c r="G31" s="1427">
        <f>+'PT 2015 GENERAL'!AO625</f>
        <v>30000</v>
      </c>
      <c r="H31" s="1418"/>
      <c r="I31" s="1401"/>
      <c r="J31" s="1401"/>
      <c r="K31" s="1401"/>
      <c r="L31" s="1418"/>
      <c r="M31" s="1432"/>
      <c r="N31" s="1427"/>
      <c r="O31" s="1418"/>
      <c r="P31" s="1419"/>
      <c r="Q31" s="2846">
        <f t="shared" si="3"/>
        <v>30000</v>
      </c>
      <c r="R31" s="961">
        <f t="shared" si="1"/>
        <v>1.1376631778073872E-3</v>
      </c>
    </row>
    <row r="32" spans="1:268" s="937" customFormat="1" ht="37.5" customHeight="1">
      <c r="A32" s="1433"/>
      <c r="B32" s="1434"/>
      <c r="C32" s="1435">
        <v>258</v>
      </c>
      <c r="D32" s="1436"/>
      <c r="E32" s="973" t="s">
        <v>1</v>
      </c>
      <c r="F32" s="1418">
        <f>+'[4]RES. ÉTICA E INTEGRIDAD'!F23</f>
        <v>0</v>
      </c>
      <c r="G32" s="1401">
        <v>0</v>
      </c>
      <c r="H32" s="1418">
        <v>0</v>
      </c>
      <c r="I32" s="1401"/>
      <c r="J32" s="1401">
        <v>0</v>
      </c>
      <c r="K32" s="1401">
        <v>0</v>
      </c>
      <c r="L32" s="1418">
        <v>0</v>
      </c>
      <c r="M32" s="1401">
        <v>0</v>
      </c>
      <c r="N32" s="1401">
        <v>0</v>
      </c>
      <c r="O32" s="1418">
        <v>0</v>
      </c>
      <c r="P32" s="1419">
        <f>+'PT 2015 GENERAL'!AQ1677</f>
        <v>50000</v>
      </c>
      <c r="Q32" s="2846">
        <f t="shared" si="3"/>
        <v>50000</v>
      </c>
      <c r="R32" s="961">
        <f t="shared" ref="R32:R63" si="4">+Q32/$Q$78</f>
        <v>1.8961052963456454E-3</v>
      </c>
      <c r="S32" s="939"/>
      <c r="T32" s="940"/>
      <c r="U32" s="939"/>
      <c r="V32" s="940"/>
      <c r="W32" s="966"/>
      <c r="X32" s="967"/>
      <c r="Y32" s="968"/>
      <c r="Z32" s="939"/>
      <c r="AA32" s="939"/>
      <c r="AB32" s="939"/>
      <c r="AC32" s="939"/>
      <c r="AD32" s="939"/>
      <c r="AE32" s="939"/>
      <c r="AF32" s="939"/>
      <c r="AG32" s="939"/>
      <c r="AH32" s="939"/>
      <c r="AI32" s="939"/>
      <c r="AJ32" s="939"/>
      <c r="AK32" s="939"/>
      <c r="AL32" s="939"/>
      <c r="AM32" s="939"/>
      <c r="AN32" s="939"/>
      <c r="AO32" s="939"/>
      <c r="AP32" s="939"/>
      <c r="AQ32" s="939"/>
      <c r="AR32" s="939"/>
      <c r="AS32" s="939"/>
      <c r="AT32" s="939"/>
      <c r="AU32" s="939"/>
      <c r="AV32" s="939"/>
      <c r="AW32" s="939"/>
      <c r="AX32" s="939"/>
      <c r="AY32" s="939"/>
      <c r="AZ32" s="939"/>
      <c r="BA32" s="939"/>
      <c r="BB32" s="939"/>
      <c r="BC32" s="939"/>
      <c r="BD32" s="939"/>
      <c r="BE32" s="939"/>
      <c r="BF32" s="939"/>
      <c r="BG32" s="939"/>
      <c r="BH32" s="939"/>
      <c r="BI32" s="939"/>
      <c r="BJ32" s="939"/>
      <c r="BK32" s="939"/>
      <c r="BL32" s="939"/>
      <c r="BM32" s="939"/>
      <c r="BN32" s="939"/>
      <c r="BO32" s="939"/>
      <c r="BP32" s="939"/>
      <c r="BQ32" s="939"/>
      <c r="BR32" s="939"/>
      <c r="BS32" s="939"/>
      <c r="BT32" s="939"/>
      <c r="BU32" s="939"/>
      <c r="BV32" s="939"/>
      <c r="BW32" s="939"/>
      <c r="BX32" s="939"/>
      <c r="BY32" s="939"/>
      <c r="BZ32" s="939"/>
      <c r="CA32" s="939"/>
      <c r="CB32" s="939"/>
      <c r="CC32" s="939"/>
      <c r="CD32" s="939"/>
      <c r="CE32" s="939"/>
      <c r="CF32" s="939"/>
      <c r="CG32" s="939"/>
      <c r="CH32" s="939"/>
      <c r="CI32" s="939"/>
      <c r="CJ32" s="939"/>
      <c r="CK32" s="939"/>
      <c r="CL32" s="939"/>
      <c r="CM32" s="939"/>
      <c r="CN32" s="939"/>
      <c r="CO32" s="939"/>
      <c r="CP32" s="939"/>
      <c r="CQ32" s="939"/>
      <c r="CR32" s="939"/>
      <c r="CS32" s="939"/>
      <c r="CT32" s="939"/>
      <c r="CU32" s="939"/>
      <c r="CV32" s="939"/>
      <c r="CW32" s="939"/>
      <c r="CX32" s="939"/>
      <c r="CY32" s="939"/>
      <c r="CZ32" s="939"/>
      <c r="DA32" s="939"/>
      <c r="DB32" s="939"/>
      <c r="DC32" s="939"/>
      <c r="DD32" s="939"/>
      <c r="DE32" s="939"/>
      <c r="DF32" s="939"/>
      <c r="DG32" s="939"/>
      <c r="DH32" s="939"/>
      <c r="DI32" s="939"/>
      <c r="DJ32" s="939"/>
      <c r="DK32" s="939"/>
      <c r="DL32" s="939"/>
      <c r="DM32" s="939"/>
      <c r="DN32" s="939"/>
      <c r="DO32" s="939"/>
      <c r="DP32" s="939"/>
      <c r="DQ32" s="939"/>
      <c r="DR32" s="939"/>
      <c r="DS32" s="939"/>
      <c r="DT32" s="939"/>
      <c r="DU32" s="939"/>
      <c r="DV32" s="939"/>
      <c r="DW32" s="939"/>
      <c r="DX32" s="939"/>
      <c r="DY32" s="939"/>
      <c r="DZ32" s="939"/>
      <c r="EA32" s="939"/>
      <c r="EB32" s="939"/>
      <c r="EC32" s="939"/>
      <c r="ED32" s="939"/>
      <c r="EE32" s="939"/>
      <c r="EF32" s="939"/>
      <c r="EG32" s="939"/>
      <c r="EH32" s="939"/>
      <c r="EI32" s="939"/>
      <c r="EJ32" s="939"/>
      <c r="EK32" s="939"/>
      <c r="EL32" s="939"/>
      <c r="EM32" s="939"/>
      <c r="EN32" s="939"/>
      <c r="EO32" s="939"/>
      <c r="EP32" s="939"/>
      <c r="EQ32" s="939"/>
      <c r="ER32" s="939"/>
      <c r="ES32" s="939"/>
      <c r="ET32" s="939"/>
      <c r="EU32" s="939"/>
      <c r="EV32" s="939"/>
      <c r="EW32" s="939"/>
      <c r="EX32" s="939"/>
      <c r="EY32" s="939"/>
      <c r="EZ32" s="939"/>
      <c r="FA32" s="939"/>
      <c r="FB32" s="939"/>
      <c r="FC32" s="939"/>
      <c r="FD32" s="939"/>
      <c r="FE32" s="939"/>
      <c r="FF32" s="939"/>
      <c r="FG32" s="939"/>
      <c r="FH32" s="939"/>
      <c r="FI32" s="939"/>
      <c r="FJ32" s="939"/>
      <c r="FK32" s="939"/>
      <c r="FL32" s="939"/>
      <c r="FM32" s="939"/>
      <c r="FN32" s="939"/>
      <c r="FO32" s="939"/>
      <c r="FP32" s="939"/>
      <c r="FQ32" s="939"/>
      <c r="FR32" s="939"/>
      <c r="FS32" s="939"/>
      <c r="FT32" s="939"/>
      <c r="FU32" s="939"/>
      <c r="FV32" s="939"/>
      <c r="FW32" s="939"/>
      <c r="FX32" s="939"/>
      <c r="FY32" s="939"/>
      <c r="FZ32" s="939"/>
      <c r="GA32" s="939"/>
      <c r="GB32" s="939"/>
      <c r="GC32" s="939"/>
      <c r="GD32" s="939"/>
      <c r="GE32" s="939"/>
      <c r="GF32" s="939"/>
      <c r="GG32" s="939"/>
      <c r="GH32" s="939"/>
      <c r="GI32" s="939"/>
      <c r="GJ32" s="939"/>
      <c r="GK32" s="939"/>
      <c r="GL32" s="939"/>
      <c r="GM32" s="939"/>
      <c r="GN32" s="939"/>
      <c r="GO32" s="939"/>
      <c r="GP32" s="939"/>
      <c r="GQ32" s="939"/>
      <c r="GR32" s="939"/>
      <c r="GS32" s="939"/>
      <c r="GT32" s="939"/>
      <c r="GU32" s="939"/>
      <c r="GV32" s="939"/>
      <c r="GW32" s="939"/>
      <c r="GX32" s="939"/>
      <c r="GY32" s="939"/>
      <c r="GZ32" s="939"/>
      <c r="HA32" s="939"/>
      <c r="HB32" s="939"/>
      <c r="HC32" s="939"/>
      <c r="HD32" s="939"/>
      <c r="HE32" s="939"/>
      <c r="HF32" s="939"/>
      <c r="HG32" s="939"/>
      <c r="HH32" s="939"/>
      <c r="HI32" s="939"/>
      <c r="HJ32" s="939"/>
      <c r="HK32" s="939"/>
      <c r="HL32" s="939"/>
      <c r="HM32" s="939"/>
      <c r="HN32" s="939"/>
      <c r="HO32" s="939"/>
      <c r="HP32" s="939"/>
      <c r="HQ32" s="939"/>
      <c r="HR32" s="939"/>
      <c r="HS32" s="939"/>
      <c r="HT32" s="939"/>
      <c r="HU32" s="939"/>
      <c r="HV32" s="939"/>
      <c r="HW32" s="939"/>
      <c r="HX32" s="939"/>
      <c r="HY32" s="939"/>
      <c r="HZ32" s="939"/>
      <c r="IA32" s="939"/>
      <c r="IB32" s="939"/>
      <c r="IC32" s="939"/>
      <c r="ID32" s="939"/>
      <c r="IE32" s="939"/>
      <c r="IF32" s="939"/>
      <c r="IG32" s="939"/>
      <c r="IH32" s="939"/>
      <c r="II32" s="939"/>
      <c r="IJ32" s="939"/>
      <c r="IK32" s="939"/>
      <c r="IL32" s="939"/>
      <c r="IM32" s="939"/>
      <c r="IN32" s="939"/>
      <c r="IO32" s="939"/>
      <c r="IP32" s="939"/>
      <c r="IQ32" s="939"/>
      <c r="IR32" s="939"/>
      <c r="IS32" s="939"/>
      <c r="IT32" s="939"/>
      <c r="IU32" s="939"/>
      <c r="IV32" s="939"/>
      <c r="IW32" s="939"/>
      <c r="IX32" s="939"/>
      <c r="IY32" s="939"/>
      <c r="IZ32" s="939"/>
      <c r="JA32" s="939"/>
      <c r="JB32" s="939"/>
      <c r="JC32" s="939"/>
      <c r="JD32" s="939"/>
      <c r="JE32" s="939"/>
      <c r="JF32" s="939"/>
      <c r="JG32" s="939"/>
      <c r="JH32" s="939"/>
    </row>
    <row r="33" spans="1:268" s="937" customFormat="1" ht="37.5" customHeight="1">
      <c r="A33" s="1433"/>
      <c r="B33" s="1434">
        <v>27</v>
      </c>
      <c r="C33" s="1435">
        <v>271</v>
      </c>
      <c r="D33" s="1437">
        <v>2712</v>
      </c>
      <c r="E33" s="1438" t="s">
        <v>381</v>
      </c>
      <c r="F33" s="1418">
        <v>0</v>
      </c>
      <c r="G33" s="1401">
        <v>0</v>
      </c>
      <c r="H33" s="1418">
        <v>0</v>
      </c>
      <c r="I33" s="1401"/>
      <c r="J33" s="1401">
        <v>0</v>
      </c>
      <c r="K33" s="1401">
        <v>0</v>
      </c>
      <c r="L33" s="1418">
        <v>0</v>
      </c>
      <c r="M33" s="1432">
        <f>+'PT 2015 GENERAL'!AR1389</f>
        <v>50000</v>
      </c>
      <c r="N33" s="1401">
        <v>0</v>
      </c>
      <c r="O33" s="1418">
        <v>0</v>
      </c>
      <c r="P33" s="1419">
        <v>0</v>
      </c>
      <c r="Q33" s="2846">
        <f t="shared" si="3"/>
        <v>50000</v>
      </c>
      <c r="R33" s="961">
        <f t="shared" si="4"/>
        <v>1.8961052963456454E-3</v>
      </c>
      <c r="S33" s="939"/>
      <c r="T33" s="940"/>
      <c r="U33" s="939"/>
      <c r="V33" s="940"/>
      <c r="W33" s="966"/>
      <c r="X33" s="967"/>
      <c r="Y33" s="968"/>
      <c r="Z33" s="939"/>
      <c r="AA33" s="939"/>
      <c r="AB33" s="939"/>
      <c r="AC33" s="939"/>
      <c r="AD33" s="939"/>
      <c r="AE33" s="939"/>
      <c r="AF33" s="939"/>
      <c r="AG33" s="939"/>
      <c r="AH33" s="939"/>
      <c r="AI33" s="939"/>
      <c r="AJ33" s="939"/>
      <c r="AK33" s="939"/>
      <c r="AL33" s="939"/>
      <c r="AM33" s="939"/>
      <c r="AN33" s="939"/>
      <c r="AO33" s="939"/>
      <c r="AP33" s="939"/>
      <c r="AQ33" s="939"/>
      <c r="AR33" s="939"/>
      <c r="AS33" s="939"/>
      <c r="AT33" s="939"/>
      <c r="AU33" s="939"/>
      <c r="AV33" s="939"/>
      <c r="AW33" s="939"/>
      <c r="AX33" s="939"/>
      <c r="AY33" s="939"/>
      <c r="AZ33" s="939"/>
      <c r="BA33" s="939"/>
      <c r="BB33" s="939"/>
      <c r="BC33" s="939"/>
      <c r="BD33" s="939"/>
      <c r="BE33" s="939"/>
      <c r="BF33" s="939"/>
      <c r="BG33" s="939"/>
      <c r="BH33" s="939"/>
      <c r="BI33" s="939"/>
      <c r="BJ33" s="939"/>
      <c r="BK33" s="939"/>
      <c r="BL33" s="939"/>
      <c r="BM33" s="939"/>
      <c r="BN33" s="939"/>
      <c r="BO33" s="939"/>
      <c r="BP33" s="939"/>
      <c r="BQ33" s="939"/>
      <c r="BR33" s="939"/>
      <c r="BS33" s="939"/>
      <c r="BT33" s="939"/>
      <c r="BU33" s="939"/>
      <c r="BV33" s="939"/>
      <c r="BW33" s="939"/>
      <c r="BX33" s="939"/>
      <c r="BY33" s="939"/>
      <c r="BZ33" s="939"/>
      <c r="CA33" s="939"/>
      <c r="CB33" s="939"/>
      <c r="CC33" s="939"/>
      <c r="CD33" s="939"/>
      <c r="CE33" s="939"/>
      <c r="CF33" s="939"/>
      <c r="CG33" s="939"/>
      <c r="CH33" s="939"/>
      <c r="CI33" s="939"/>
      <c r="CJ33" s="939"/>
      <c r="CK33" s="939"/>
      <c r="CL33" s="939"/>
      <c r="CM33" s="939"/>
      <c r="CN33" s="939"/>
      <c r="CO33" s="939"/>
      <c r="CP33" s="939"/>
      <c r="CQ33" s="939"/>
      <c r="CR33" s="939"/>
      <c r="CS33" s="939"/>
      <c r="CT33" s="939"/>
      <c r="CU33" s="939"/>
      <c r="CV33" s="939"/>
      <c r="CW33" s="939"/>
      <c r="CX33" s="939"/>
      <c r="CY33" s="939"/>
      <c r="CZ33" s="939"/>
      <c r="DA33" s="939"/>
      <c r="DB33" s="939"/>
      <c r="DC33" s="939"/>
      <c r="DD33" s="939"/>
      <c r="DE33" s="939"/>
      <c r="DF33" s="939"/>
      <c r="DG33" s="939"/>
      <c r="DH33" s="939"/>
      <c r="DI33" s="939"/>
      <c r="DJ33" s="939"/>
      <c r="DK33" s="939"/>
      <c r="DL33" s="939"/>
      <c r="DM33" s="939"/>
      <c r="DN33" s="939"/>
      <c r="DO33" s="939"/>
      <c r="DP33" s="939"/>
      <c r="DQ33" s="939"/>
      <c r="DR33" s="939"/>
      <c r="DS33" s="939"/>
      <c r="DT33" s="939"/>
      <c r="DU33" s="939"/>
      <c r="DV33" s="939"/>
      <c r="DW33" s="939"/>
      <c r="DX33" s="939"/>
      <c r="DY33" s="939"/>
      <c r="DZ33" s="939"/>
      <c r="EA33" s="939"/>
      <c r="EB33" s="939"/>
      <c r="EC33" s="939"/>
      <c r="ED33" s="939"/>
      <c r="EE33" s="939"/>
      <c r="EF33" s="939"/>
      <c r="EG33" s="939"/>
      <c r="EH33" s="939"/>
      <c r="EI33" s="939"/>
      <c r="EJ33" s="939"/>
      <c r="EK33" s="939"/>
      <c r="EL33" s="939"/>
      <c r="EM33" s="939"/>
      <c r="EN33" s="939"/>
      <c r="EO33" s="939"/>
      <c r="EP33" s="939"/>
      <c r="EQ33" s="939"/>
      <c r="ER33" s="939"/>
      <c r="ES33" s="939"/>
      <c r="ET33" s="939"/>
      <c r="EU33" s="939"/>
      <c r="EV33" s="939"/>
      <c r="EW33" s="939"/>
      <c r="EX33" s="939"/>
      <c r="EY33" s="939"/>
      <c r="EZ33" s="939"/>
      <c r="FA33" s="939"/>
      <c r="FB33" s="939"/>
      <c r="FC33" s="939"/>
      <c r="FD33" s="939"/>
      <c r="FE33" s="939"/>
      <c r="FF33" s="939"/>
      <c r="FG33" s="939"/>
      <c r="FH33" s="939"/>
      <c r="FI33" s="939"/>
      <c r="FJ33" s="939"/>
      <c r="FK33" s="939"/>
      <c r="FL33" s="939"/>
      <c r="FM33" s="939"/>
      <c r="FN33" s="939"/>
      <c r="FO33" s="939"/>
      <c r="FP33" s="939"/>
      <c r="FQ33" s="939"/>
      <c r="FR33" s="939"/>
      <c r="FS33" s="939"/>
      <c r="FT33" s="939"/>
      <c r="FU33" s="939"/>
      <c r="FV33" s="939"/>
      <c r="FW33" s="939"/>
      <c r="FX33" s="939"/>
      <c r="FY33" s="939"/>
      <c r="FZ33" s="939"/>
      <c r="GA33" s="939"/>
      <c r="GB33" s="939"/>
      <c r="GC33" s="939"/>
      <c r="GD33" s="939"/>
      <c r="GE33" s="939"/>
      <c r="GF33" s="939"/>
      <c r="GG33" s="939"/>
      <c r="GH33" s="939"/>
      <c r="GI33" s="939"/>
      <c r="GJ33" s="939"/>
      <c r="GK33" s="939"/>
      <c r="GL33" s="939"/>
      <c r="GM33" s="939"/>
      <c r="GN33" s="939"/>
      <c r="GO33" s="939"/>
      <c r="GP33" s="939"/>
      <c r="GQ33" s="939"/>
      <c r="GR33" s="939"/>
      <c r="GS33" s="939"/>
      <c r="GT33" s="939"/>
      <c r="GU33" s="939"/>
      <c r="GV33" s="939"/>
      <c r="GW33" s="939"/>
      <c r="GX33" s="939"/>
      <c r="GY33" s="939"/>
      <c r="GZ33" s="939"/>
      <c r="HA33" s="939"/>
      <c r="HB33" s="939"/>
      <c r="HC33" s="939"/>
      <c r="HD33" s="939"/>
      <c r="HE33" s="939"/>
      <c r="HF33" s="939"/>
      <c r="HG33" s="939"/>
      <c r="HH33" s="939"/>
      <c r="HI33" s="939"/>
      <c r="HJ33" s="939"/>
      <c r="HK33" s="939"/>
      <c r="HL33" s="939"/>
      <c r="HM33" s="939"/>
      <c r="HN33" s="939"/>
      <c r="HO33" s="939"/>
      <c r="HP33" s="939"/>
      <c r="HQ33" s="939"/>
      <c r="HR33" s="939"/>
      <c r="HS33" s="939"/>
      <c r="HT33" s="939"/>
      <c r="HU33" s="939"/>
      <c r="HV33" s="939"/>
      <c r="HW33" s="939"/>
      <c r="HX33" s="939"/>
      <c r="HY33" s="939"/>
      <c r="HZ33" s="939"/>
      <c r="IA33" s="939"/>
      <c r="IB33" s="939"/>
      <c r="IC33" s="939"/>
      <c r="ID33" s="939"/>
      <c r="IE33" s="939"/>
      <c r="IF33" s="939"/>
      <c r="IG33" s="939"/>
      <c r="IH33" s="939"/>
      <c r="II33" s="939"/>
      <c r="IJ33" s="939"/>
      <c r="IK33" s="939"/>
      <c r="IL33" s="939"/>
      <c r="IM33" s="939"/>
      <c r="IN33" s="939"/>
      <c r="IO33" s="939"/>
      <c r="IP33" s="939"/>
      <c r="IQ33" s="939"/>
      <c r="IR33" s="939"/>
      <c r="IS33" s="939"/>
      <c r="IT33" s="939"/>
      <c r="IU33" s="939"/>
      <c r="IV33" s="939"/>
      <c r="IW33" s="939"/>
      <c r="IX33" s="939"/>
      <c r="IY33" s="939"/>
      <c r="IZ33" s="939"/>
      <c r="JA33" s="939"/>
      <c r="JB33" s="939"/>
      <c r="JC33" s="939"/>
      <c r="JD33" s="939"/>
      <c r="JE33" s="939"/>
      <c r="JF33" s="939"/>
      <c r="JG33" s="939"/>
      <c r="JH33" s="939"/>
    </row>
    <row r="34" spans="1:268" s="937" customFormat="1" ht="37.5" customHeight="1">
      <c r="A34" s="1433"/>
      <c r="B34" s="1434"/>
      <c r="C34" s="1415"/>
      <c r="D34" s="1439">
        <v>2717</v>
      </c>
      <c r="E34" s="1440" t="s">
        <v>408</v>
      </c>
      <c r="F34" s="1418">
        <v>0</v>
      </c>
      <c r="G34" s="1401">
        <v>0</v>
      </c>
      <c r="H34" s="1418">
        <v>0</v>
      </c>
      <c r="I34" s="1401"/>
      <c r="J34" s="1401">
        <v>0</v>
      </c>
      <c r="K34" s="1401">
        <f>+'PT 2015 GENERAL'!AS1080</f>
        <v>100000</v>
      </c>
      <c r="L34" s="1418">
        <v>0</v>
      </c>
      <c r="M34" s="1401"/>
      <c r="N34" s="1401">
        <v>0</v>
      </c>
      <c r="O34" s="1418">
        <v>0</v>
      </c>
      <c r="P34" s="1419">
        <v>0</v>
      </c>
      <c r="Q34" s="2846">
        <f t="shared" si="3"/>
        <v>100000</v>
      </c>
      <c r="R34" s="961">
        <f t="shared" si="4"/>
        <v>3.7922105926912909E-3</v>
      </c>
      <c r="S34" s="939"/>
      <c r="T34" s="940"/>
      <c r="U34" s="939"/>
      <c r="V34" s="940"/>
      <c r="W34" s="966"/>
      <c r="X34" s="967"/>
      <c r="Y34" s="968"/>
      <c r="Z34" s="939"/>
      <c r="AA34" s="939"/>
      <c r="AB34" s="939"/>
      <c r="AC34" s="939"/>
      <c r="AD34" s="939"/>
      <c r="AE34" s="939"/>
      <c r="AF34" s="939"/>
      <c r="AG34" s="939"/>
      <c r="AH34" s="939"/>
      <c r="AI34" s="939"/>
      <c r="AJ34" s="939"/>
      <c r="AK34" s="939"/>
      <c r="AL34" s="939"/>
      <c r="AM34" s="939"/>
      <c r="AN34" s="939"/>
      <c r="AO34" s="939"/>
      <c r="AP34" s="939"/>
      <c r="AQ34" s="939"/>
      <c r="AR34" s="939"/>
      <c r="AS34" s="939"/>
      <c r="AT34" s="939"/>
      <c r="AU34" s="939"/>
      <c r="AV34" s="939"/>
      <c r="AW34" s="939"/>
      <c r="AX34" s="939"/>
      <c r="AY34" s="939"/>
      <c r="AZ34" s="939"/>
      <c r="BA34" s="939"/>
      <c r="BB34" s="939"/>
      <c r="BC34" s="939"/>
      <c r="BD34" s="939"/>
      <c r="BE34" s="939"/>
      <c r="BF34" s="939"/>
      <c r="BG34" s="939"/>
      <c r="BH34" s="939"/>
      <c r="BI34" s="939"/>
      <c r="BJ34" s="939"/>
      <c r="BK34" s="939"/>
      <c r="BL34" s="939"/>
      <c r="BM34" s="939"/>
      <c r="BN34" s="939"/>
      <c r="BO34" s="939"/>
      <c r="BP34" s="939"/>
      <c r="BQ34" s="939"/>
      <c r="BR34" s="939"/>
      <c r="BS34" s="939"/>
      <c r="BT34" s="939"/>
      <c r="BU34" s="939"/>
      <c r="BV34" s="939"/>
      <c r="BW34" s="939"/>
      <c r="BX34" s="939"/>
      <c r="BY34" s="939"/>
      <c r="BZ34" s="939"/>
      <c r="CA34" s="939"/>
      <c r="CB34" s="939"/>
      <c r="CC34" s="939"/>
      <c r="CD34" s="939"/>
      <c r="CE34" s="939"/>
      <c r="CF34" s="939"/>
      <c r="CG34" s="939"/>
      <c r="CH34" s="939"/>
      <c r="CI34" s="939"/>
      <c r="CJ34" s="939"/>
      <c r="CK34" s="939"/>
      <c r="CL34" s="939"/>
      <c r="CM34" s="939"/>
      <c r="CN34" s="939"/>
      <c r="CO34" s="939"/>
      <c r="CP34" s="939"/>
      <c r="CQ34" s="939"/>
      <c r="CR34" s="939"/>
      <c r="CS34" s="939"/>
      <c r="CT34" s="939"/>
      <c r="CU34" s="939"/>
      <c r="CV34" s="939"/>
      <c r="CW34" s="939"/>
      <c r="CX34" s="939"/>
      <c r="CY34" s="939"/>
      <c r="CZ34" s="939"/>
      <c r="DA34" s="939"/>
      <c r="DB34" s="939"/>
      <c r="DC34" s="939"/>
      <c r="DD34" s="939"/>
      <c r="DE34" s="939"/>
      <c r="DF34" s="939"/>
      <c r="DG34" s="939"/>
      <c r="DH34" s="939"/>
      <c r="DI34" s="939"/>
      <c r="DJ34" s="939"/>
      <c r="DK34" s="939"/>
      <c r="DL34" s="939"/>
      <c r="DM34" s="939"/>
      <c r="DN34" s="939"/>
      <c r="DO34" s="939"/>
      <c r="DP34" s="939"/>
      <c r="DQ34" s="939"/>
      <c r="DR34" s="939"/>
      <c r="DS34" s="939"/>
      <c r="DT34" s="939"/>
      <c r="DU34" s="939"/>
      <c r="DV34" s="939"/>
      <c r="DW34" s="939"/>
      <c r="DX34" s="939"/>
      <c r="DY34" s="939"/>
      <c r="DZ34" s="939"/>
      <c r="EA34" s="939"/>
      <c r="EB34" s="939"/>
      <c r="EC34" s="939"/>
      <c r="ED34" s="939"/>
      <c r="EE34" s="939"/>
      <c r="EF34" s="939"/>
      <c r="EG34" s="939"/>
      <c r="EH34" s="939"/>
      <c r="EI34" s="939"/>
      <c r="EJ34" s="939"/>
      <c r="EK34" s="939"/>
      <c r="EL34" s="939"/>
      <c r="EM34" s="939"/>
      <c r="EN34" s="939"/>
      <c r="EO34" s="939"/>
      <c r="EP34" s="939"/>
      <c r="EQ34" s="939"/>
      <c r="ER34" s="939"/>
      <c r="ES34" s="939"/>
      <c r="ET34" s="939"/>
      <c r="EU34" s="939"/>
      <c r="EV34" s="939"/>
      <c r="EW34" s="939"/>
      <c r="EX34" s="939"/>
      <c r="EY34" s="939"/>
      <c r="EZ34" s="939"/>
      <c r="FA34" s="939"/>
      <c r="FB34" s="939"/>
      <c r="FC34" s="939"/>
      <c r="FD34" s="939"/>
      <c r="FE34" s="939"/>
      <c r="FF34" s="939"/>
      <c r="FG34" s="939"/>
      <c r="FH34" s="939"/>
      <c r="FI34" s="939"/>
      <c r="FJ34" s="939"/>
      <c r="FK34" s="939"/>
      <c r="FL34" s="939"/>
      <c r="FM34" s="939"/>
      <c r="FN34" s="939"/>
      <c r="FO34" s="939"/>
      <c r="FP34" s="939"/>
      <c r="FQ34" s="939"/>
      <c r="FR34" s="939"/>
      <c r="FS34" s="939"/>
      <c r="FT34" s="939"/>
      <c r="FU34" s="939"/>
      <c r="FV34" s="939"/>
      <c r="FW34" s="939"/>
      <c r="FX34" s="939"/>
      <c r="FY34" s="939"/>
      <c r="FZ34" s="939"/>
      <c r="GA34" s="939"/>
      <c r="GB34" s="939"/>
      <c r="GC34" s="939"/>
      <c r="GD34" s="939"/>
      <c r="GE34" s="939"/>
      <c r="GF34" s="939"/>
      <c r="GG34" s="939"/>
      <c r="GH34" s="939"/>
      <c r="GI34" s="939"/>
      <c r="GJ34" s="939"/>
      <c r="GK34" s="939"/>
      <c r="GL34" s="939"/>
      <c r="GM34" s="939"/>
      <c r="GN34" s="939"/>
      <c r="GO34" s="939"/>
      <c r="GP34" s="939"/>
      <c r="GQ34" s="939"/>
      <c r="GR34" s="939"/>
      <c r="GS34" s="939"/>
      <c r="GT34" s="939"/>
      <c r="GU34" s="939"/>
      <c r="GV34" s="939"/>
      <c r="GW34" s="939"/>
      <c r="GX34" s="939"/>
      <c r="GY34" s="939"/>
      <c r="GZ34" s="939"/>
      <c r="HA34" s="939"/>
      <c r="HB34" s="939"/>
      <c r="HC34" s="939"/>
      <c r="HD34" s="939"/>
      <c r="HE34" s="939"/>
      <c r="HF34" s="939"/>
      <c r="HG34" s="939"/>
      <c r="HH34" s="939"/>
      <c r="HI34" s="939"/>
      <c r="HJ34" s="939"/>
      <c r="HK34" s="939"/>
      <c r="HL34" s="939"/>
      <c r="HM34" s="939"/>
      <c r="HN34" s="939"/>
      <c r="HO34" s="939"/>
      <c r="HP34" s="939"/>
      <c r="HQ34" s="939"/>
      <c r="HR34" s="939"/>
      <c r="HS34" s="939"/>
      <c r="HT34" s="939"/>
      <c r="HU34" s="939"/>
      <c r="HV34" s="939"/>
      <c r="HW34" s="939"/>
      <c r="HX34" s="939"/>
      <c r="HY34" s="939"/>
      <c r="HZ34" s="939"/>
      <c r="IA34" s="939"/>
      <c r="IB34" s="939"/>
      <c r="IC34" s="939"/>
      <c r="ID34" s="939"/>
      <c r="IE34" s="939"/>
      <c r="IF34" s="939"/>
      <c r="IG34" s="939"/>
      <c r="IH34" s="939"/>
      <c r="II34" s="939"/>
      <c r="IJ34" s="939"/>
      <c r="IK34" s="939"/>
      <c r="IL34" s="939"/>
      <c r="IM34" s="939"/>
      <c r="IN34" s="939"/>
      <c r="IO34" s="939"/>
      <c r="IP34" s="939"/>
      <c r="IQ34" s="939"/>
      <c r="IR34" s="939"/>
      <c r="IS34" s="939"/>
      <c r="IT34" s="939"/>
      <c r="IU34" s="939"/>
      <c r="IV34" s="939"/>
      <c r="IW34" s="939"/>
      <c r="IX34" s="939"/>
      <c r="IY34" s="939"/>
      <c r="IZ34" s="939"/>
      <c r="JA34" s="939"/>
      <c r="JB34" s="939"/>
      <c r="JC34" s="939"/>
      <c r="JD34" s="939"/>
      <c r="JE34" s="939"/>
      <c r="JF34" s="939"/>
      <c r="JG34" s="939"/>
      <c r="JH34" s="939"/>
    </row>
    <row r="35" spans="1:268" s="937" customFormat="1" ht="37.5" customHeight="1">
      <c r="A35" s="1433"/>
      <c r="B35" s="1434"/>
      <c r="C35" s="1441">
        <v>272</v>
      </c>
      <c r="D35" s="1442">
        <v>2721</v>
      </c>
      <c r="E35" s="1440" t="s">
        <v>277</v>
      </c>
      <c r="F35" s="1418">
        <v>0</v>
      </c>
      <c r="G35" s="1401">
        <v>0</v>
      </c>
      <c r="H35" s="1418">
        <v>0</v>
      </c>
      <c r="I35" s="1401"/>
      <c r="J35" s="1401">
        <v>0</v>
      </c>
      <c r="K35" s="1401">
        <f>+'PT 2015 GENERAL'!AT1080</f>
        <v>450000</v>
      </c>
      <c r="L35" s="1418">
        <v>0</v>
      </c>
      <c r="M35" s="1401"/>
      <c r="N35" s="1401">
        <v>0</v>
      </c>
      <c r="O35" s="1418">
        <v>0</v>
      </c>
      <c r="P35" s="1419">
        <v>0</v>
      </c>
      <c r="Q35" s="2846">
        <f t="shared" si="3"/>
        <v>450000</v>
      </c>
      <c r="R35" s="961">
        <f t="shared" si="4"/>
        <v>1.7064947667110808E-2</v>
      </c>
      <c r="S35" s="939"/>
      <c r="T35" s="940"/>
      <c r="U35" s="939"/>
      <c r="V35" s="940"/>
      <c r="W35" s="966"/>
      <c r="X35" s="967"/>
      <c r="Y35" s="968"/>
      <c r="Z35" s="939"/>
      <c r="AA35" s="939"/>
      <c r="AB35" s="939"/>
      <c r="AC35" s="939"/>
      <c r="AD35" s="939"/>
      <c r="AE35" s="939"/>
      <c r="AF35" s="939"/>
      <c r="AG35" s="939"/>
      <c r="AH35" s="939"/>
      <c r="AI35" s="939"/>
      <c r="AJ35" s="939"/>
      <c r="AK35" s="939"/>
      <c r="AL35" s="939"/>
      <c r="AM35" s="939"/>
      <c r="AN35" s="939"/>
      <c r="AO35" s="939"/>
      <c r="AP35" s="939"/>
      <c r="AQ35" s="939"/>
      <c r="AR35" s="939"/>
      <c r="AS35" s="939"/>
      <c r="AT35" s="939"/>
      <c r="AU35" s="939"/>
      <c r="AV35" s="939"/>
      <c r="AW35" s="939"/>
      <c r="AX35" s="939"/>
      <c r="AY35" s="939"/>
      <c r="AZ35" s="939"/>
      <c r="BA35" s="939"/>
      <c r="BB35" s="939"/>
      <c r="BC35" s="939"/>
      <c r="BD35" s="939"/>
      <c r="BE35" s="939"/>
      <c r="BF35" s="939"/>
      <c r="BG35" s="939"/>
      <c r="BH35" s="939"/>
      <c r="BI35" s="939"/>
      <c r="BJ35" s="939"/>
      <c r="BK35" s="939"/>
      <c r="BL35" s="939"/>
      <c r="BM35" s="939"/>
      <c r="BN35" s="939"/>
      <c r="BO35" s="939"/>
      <c r="BP35" s="939"/>
      <c r="BQ35" s="939"/>
      <c r="BR35" s="939"/>
      <c r="BS35" s="939"/>
      <c r="BT35" s="939"/>
      <c r="BU35" s="939"/>
      <c r="BV35" s="939"/>
      <c r="BW35" s="939"/>
      <c r="BX35" s="939"/>
      <c r="BY35" s="939"/>
      <c r="BZ35" s="939"/>
      <c r="CA35" s="939"/>
      <c r="CB35" s="939"/>
      <c r="CC35" s="939"/>
      <c r="CD35" s="939"/>
      <c r="CE35" s="939"/>
      <c r="CF35" s="939"/>
      <c r="CG35" s="939"/>
      <c r="CH35" s="939"/>
      <c r="CI35" s="939"/>
      <c r="CJ35" s="939"/>
      <c r="CK35" s="939"/>
      <c r="CL35" s="939"/>
      <c r="CM35" s="939"/>
      <c r="CN35" s="939"/>
      <c r="CO35" s="939"/>
      <c r="CP35" s="939"/>
      <c r="CQ35" s="939"/>
      <c r="CR35" s="939"/>
      <c r="CS35" s="939"/>
      <c r="CT35" s="939"/>
      <c r="CU35" s="939"/>
      <c r="CV35" s="939"/>
      <c r="CW35" s="939"/>
      <c r="CX35" s="939"/>
      <c r="CY35" s="939"/>
      <c r="CZ35" s="939"/>
      <c r="DA35" s="939"/>
      <c r="DB35" s="939"/>
      <c r="DC35" s="939"/>
      <c r="DD35" s="939"/>
      <c r="DE35" s="939"/>
      <c r="DF35" s="939"/>
      <c r="DG35" s="939"/>
      <c r="DH35" s="939"/>
      <c r="DI35" s="939"/>
      <c r="DJ35" s="939"/>
      <c r="DK35" s="939"/>
      <c r="DL35" s="939"/>
      <c r="DM35" s="939"/>
      <c r="DN35" s="939"/>
      <c r="DO35" s="939"/>
      <c r="DP35" s="939"/>
      <c r="DQ35" s="939"/>
      <c r="DR35" s="939"/>
      <c r="DS35" s="939"/>
      <c r="DT35" s="939"/>
      <c r="DU35" s="939"/>
      <c r="DV35" s="939"/>
      <c r="DW35" s="939"/>
      <c r="DX35" s="939"/>
      <c r="DY35" s="939"/>
      <c r="DZ35" s="939"/>
      <c r="EA35" s="939"/>
      <c r="EB35" s="939"/>
      <c r="EC35" s="939"/>
      <c r="ED35" s="939"/>
      <c r="EE35" s="939"/>
      <c r="EF35" s="939"/>
      <c r="EG35" s="939"/>
      <c r="EH35" s="939"/>
      <c r="EI35" s="939"/>
      <c r="EJ35" s="939"/>
      <c r="EK35" s="939"/>
      <c r="EL35" s="939"/>
      <c r="EM35" s="939"/>
      <c r="EN35" s="939"/>
      <c r="EO35" s="939"/>
      <c r="EP35" s="939"/>
      <c r="EQ35" s="939"/>
      <c r="ER35" s="939"/>
      <c r="ES35" s="939"/>
      <c r="ET35" s="939"/>
      <c r="EU35" s="939"/>
      <c r="EV35" s="939"/>
      <c r="EW35" s="939"/>
      <c r="EX35" s="939"/>
      <c r="EY35" s="939"/>
      <c r="EZ35" s="939"/>
      <c r="FA35" s="939"/>
      <c r="FB35" s="939"/>
      <c r="FC35" s="939"/>
      <c r="FD35" s="939"/>
      <c r="FE35" s="939"/>
      <c r="FF35" s="939"/>
      <c r="FG35" s="939"/>
      <c r="FH35" s="939"/>
      <c r="FI35" s="939"/>
      <c r="FJ35" s="939"/>
      <c r="FK35" s="939"/>
      <c r="FL35" s="939"/>
      <c r="FM35" s="939"/>
      <c r="FN35" s="939"/>
      <c r="FO35" s="939"/>
      <c r="FP35" s="939"/>
      <c r="FQ35" s="939"/>
      <c r="FR35" s="939"/>
      <c r="FS35" s="939"/>
      <c r="FT35" s="939"/>
      <c r="FU35" s="939"/>
      <c r="FV35" s="939"/>
      <c r="FW35" s="939"/>
      <c r="FX35" s="939"/>
      <c r="FY35" s="939"/>
      <c r="FZ35" s="939"/>
      <c r="GA35" s="939"/>
      <c r="GB35" s="939"/>
      <c r="GC35" s="939"/>
      <c r="GD35" s="939"/>
      <c r="GE35" s="939"/>
      <c r="GF35" s="939"/>
      <c r="GG35" s="939"/>
      <c r="GH35" s="939"/>
      <c r="GI35" s="939"/>
      <c r="GJ35" s="939"/>
      <c r="GK35" s="939"/>
      <c r="GL35" s="939"/>
      <c r="GM35" s="939"/>
      <c r="GN35" s="939"/>
      <c r="GO35" s="939"/>
      <c r="GP35" s="939"/>
      <c r="GQ35" s="939"/>
      <c r="GR35" s="939"/>
      <c r="GS35" s="939"/>
      <c r="GT35" s="939"/>
      <c r="GU35" s="939"/>
      <c r="GV35" s="939"/>
      <c r="GW35" s="939"/>
      <c r="GX35" s="939"/>
      <c r="GY35" s="939"/>
      <c r="GZ35" s="939"/>
      <c r="HA35" s="939"/>
      <c r="HB35" s="939"/>
      <c r="HC35" s="939"/>
      <c r="HD35" s="939"/>
      <c r="HE35" s="939"/>
      <c r="HF35" s="939"/>
      <c r="HG35" s="939"/>
      <c r="HH35" s="939"/>
      <c r="HI35" s="939"/>
      <c r="HJ35" s="939"/>
      <c r="HK35" s="939"/>
      <c r="HL35" s="939"/>
      <c r="HM35" s="939"/>
      <c r="HN35" s="939"/>
      <c r="HO35" s="939"/>
      <c r="HP35" s="939"/>
      <c r="HQ35" s="939"/>
      <c r="HR35" s="939"/>
      <c r="HS35" s="939"/>
      <c r="HT35" s="939"/>
      <c r="HU35" s="939"/>
      <c r="HV35" s="939"/>
      <c r="HW35" s="939"/>
      <c r="HX35" s="939"/>
      <c r="HY35" s="939"/>
      <c r="HZ35" s="939"/>
      <c r="IA35" s="939"/>
      <c r="IB35" s="939"/>
      <c r="IC35" s="939"/>
      <c r="ID35" s="939"/>
      <c r="IE35" s="939"/>
      <c r="IF35" s="939"/>
      <c r="IG35" s="939"/>
      <c r="IH35" s="939"/>
      <c r="II35" s="939"/>
      <c r="IJ35" s="939"/>
      <c r="IK35" s="939"/>
      <c r="IL35" s="939"/>
      <c r="IM35" s="939"/>
      <c r="IN35" s="939"/>
      <c r="IO35" s="939"/>
      <c r="IP35" s="939"/>
      <c r="IQ35" s="939"/>
      <c r="IR35" s="939"/>
      <c r="IS35" s="939"/>
      <c r="IT35" s="939"/>
      <c r="IU35" s="939"/>
      <c r="IV35" s="939"/>
      <c r="IW35" s="939"/>
      <c r="IX35" s="939"/>
      <c r="IY35" s="939"/>
      <c r="IZ35" s="939"/>
      <c r="JA35" s="939"/>
      <c r="JB35" s="939"/>
      <c r="JC35" s="939"/>
      <c r="JD35" s="939"/>
      <c r="JE35" s="939"/>
      <c r="JF35" s="939"/>
      <c r="JG35" s="939"/>
      <c r="JH35" s="939"/>
    </row>
    <row r="36" spans="1:268" s="937" customFormat="1" ht="37.5" customHeight="1">
      <c r="A36" s="1433"/>
      <c r="B36" s="1434"/>
      <c r="C36" s="1441"/>
      <c r="D36" s="1442">
        <v>2726</v>
      </c>
      <c r="E36" s="1440" t="s">
        <v>278</v>
      </c>
      <c r="F36" s="1418">
        <v>0</v>
      </c>
      <c r="G36" s="1401">
        <v>0</v>
      </c>
      <c r="H36" s="1418">
        <v>0</v>
      </c>
      <c r="I36" s="1401"/>
      <c r="J36" s="1401">
        <v>0</v>
      </c>
      <c r="K36" s="1401">
        <f>+'PT 2015 GENERAL'!AU1080</f>
        <v>200000</v>
      </c>
      <c r="L36" s="1418">
        <v>0</v>
      </c>
      <c r="M36" s="1401"/>
      <c r="N36" s="1401">
        <v>0</v>
      </c>
      <c r="O36" s="1418">
        <v>0</v>
      </c>
      <c r="P36" s="1419">
        <v>0</v>
      </c>
      <c r="Q36" s="2846">
        <f t="shared" si="3"/>
        <v>200000</v>
      </c>
      <c r="R36" s="961">
        <f t="shared" si="4"/>
        <v>7.5844211853825817E-3</v>
      </c>
      <c r="S36" s="939"/>
      <c r="T36" s="940"/>
      <c r="U36" s="939"/>
      <c r="V36" s="940"/>
      <c r="W36" s="966"/>
      <c r="X36" s="967"/>
      <c r="Y36" s="968"/>
      <c r="Z36" s="939"/>
      <c r="AA36" s="939"/>
      <c r="AB36" s="939"/>
      <c r="AC36" s="939"/>
      <c r="AD36" s="939"/>
      <c r="AE36" s="939"/>
      <c r="AF36" s="939"/>
      <c r="AG36" s="939"/>
      <c r="AH36" s="939"/>
      <c r="AI36" s="939"/>
      <c r="AJ36" s="939"/>
      <c r="AK36" s="939"/>
      <c r="AL36" s="939"/>
      <c r="AM36" s="939"/>
      <c r="AN36" s="939"/>
      <c r="AO36" s="939"/>
      <c r="AP36" s="939"/>
      <c r="AQ36" s="939"/>
      <c r="AR36" s="939"/>
      <c r="AS36" s="939"/>
      <c r="AT36" s="939"/>
      <c r="AU36" s="939"/>
      <c r="AV36" s="939"/>
      <c r="AW36" s="939"/>
      <c r="AX36" s="939"/>
      <c r="AY36" s="939"/>
      <c r="AZ36" s="939"/>
      <c r="BA36" s="939"/>
      <c r="BB36" s="939"/>
      <c r="BC36" s="939"/>
      <c r="BD36" s="939"/>
      <c r="BE36" s="939"/>
      <c r="BF36" s="939"/>
      <c r="BG36" s="939"/>
      <c r="BH36" s="939"/>
      <c r="BI36" s="939"/>
      <c r="BJ36" s="939"/>
      <c r="BK36" s="939"/>
      <c r="BL36" s="939"/>
      <c r="BM36" s="939"/>
      <c r="BN36" s="939"/>
      <c r="BO36" s="939"/>
      <c r="BP36" s="939"/>
      <c r="BQ36" s="939"/>
      <c r="BR36" s="939"/>
      <c r="BS36" s="939"/>
      <c r="BT36" s="939"/>
      <c r="BU36" s="939"/>
      <c r="BV36" s="939"/>
      <c r="BW36" s="939"/>
      <c r="BX36" s="939"/>
      <c r="BY36" s="939"/>
      <c r="BZ36" s="939"/>
      <c r="CA36" s="939"/>
      <c r="CB36" s="939"/>
      <c r="CC36" s="939"/>
      <c r="CD36" s="939"/>
      <c r="CE36" s="939"/>
      <c r="CF36" s="939"/>
      <c r="CG36" s="939"/>
      <c r="CH36" s="939"/>
      <c r="CI36" s="939"/>
      <c r="CJ36" s="939"/>
      <c r="CK36" s="939"/>
      <c r="CL36" s="939"/>
      <c r="CM36" s="939"/>
      <c r="CN36" s="939"/>
      <c r="CO36" s="939"/>
      <c r="CP36" s="939"/>
      <c r="CQ36" s="939"/>
      <c r="CR36" s="939"/>
      <c r="CS36" s="939"/>
      <c r="CT36" s="939"/>
      <c r="CU36" s="939"/>
      <c r="CV36" s="939"/>
      <c r="CW36" s="939"/>
      <c r="CX36" s="939"/>
      <c r="CY36" s="939"/>
      <c r="CZ36" s="939"/>
      <c r="DA36" s="939"/>
      <c r="DB36" s="939"/>
      <c r="DC36" s="939"/>
      <c r="DD36" s="939"/>
      <c r="DE36" s="939"/>
      <c r="DF36" s="939"/>
      <c r="DG36" s="939"/>
      <c r="DH36" s="939"/>
      <c r="DI36" s="939"/>
      <c r="DJ36" s="939"/>
      <c r="DK36" s="939"/>
      <c r="DL36" s="939"/>
      <c r="DM36" s="939"/>
      <c r="DN36" s="939"/>
      <c r="DO36" s="939"/>
      <c r="DP36" s="939"/>
      <c r="DQ36" s="939"/>
      <c r="DR36" s="939"/>
      <c r="DS36" s="939"/>
      <c r="DT36" s="939"/>
      <c r="DU36" s="939"/>
      <c r="DV36" s="939"/>
      <c r="DW36" s="939"/>
      <c r="DX36" s="939"/>
      <c r="DY36" s="939"/>
      <c r="DZ36" s="939"/>
      <c r="EA36" s="939"/>
      <c r="EB36" s="939"/>
      <c r="EC36" s="939"/>
      <c r="ED36" s="939"/>
      <c r="EE36" s="939"/>
      <c r="EF36" s="939"/>
      <c r="EG36" s="939"/>
      <c r="EH36" s="939"/>
      <c r="EI36" s="939"/>
      <c r="EJ36" s="939"/>
      <c r="EK36" s="939"/>
      <c r="EL36" s="939"/>
      <c r="EM36" s="939"/>
      <c r="EN36" s="939"/>
      <c r="EO36" s="939"/>
      <c r="EP36" s="939"/>
      <c r="EQ36" s="939"/>
      <c r="ER36" s="939"/>
      <c r="ES36" s="939"/>
      <c r="ET36" s="939"/>
      <c r="EU36" s="939"/>
      <c r="EV36" s="939"/>
      <c r="EW36" s="939"/>
      <c r="EX36" s="939"/>
      <c r="EY36" s="939"/>
      <c r="EZ36" s="939"/>
      <c r="FA36" s="939"/>
      <c r="FB36" s="939"/>
      <c r="FC36" s="939"/>
      <c r="FD36" s="939"/>
      <c r="FE36" s="939"/>
      <c r="FF36" s="939"/>
      <c r="FG36" s="939"/>
      <c r="FH36" s="939"/>
      <c r="FI36" s="939"/>
      <c r="FJ36" s="939"/>
      <c r="FK36" s="939"/>
      <c r="FL36" s="939"/>
      <c r="FM36" s="939"/>
      <c r="FN36" s="939"/>
      <c r="FO36" s="939"/>
      <c r="FP36" s="939"/>
      <c r="FQ36" s="939"/>
      <c r="FR36" s="939"/>
      <c r="FS36" s="939"/>
      <c r="FT36" s="939"/>
      <c r="FU36" s="939"/>
      <c r="FV36" s="939"/>
      <c r="FW36" s="939"/>
      <c r="FX36" s="939"/>
      <c r="FY36" s="939"/>
      <c r="FZ36" s="939"/>
      <c r="GA36" s="939"/>
      <c r="GB36" s="939"/>
      <c r="GC36" s="939"/>
      <c r="GD36" s="939"/>
      <c r="GE36" s="939"/>
      <c r="GF36" s="939"/>
      <c r="GG36" s="939"/>
      <c r="GH36" s="939"/>
      <c r="GI36" s="939"/>
      <c r="GJ36" s="939"/>
      <c r="GK36" s="939"/>
      <c r="GL36" s="939"/>
      <c r="GM36" s="939"/>
      <c r="GN36" s="939"/>
      <c r="GO36" s="939"/>
      <c r="GP36" s="939"/>
      <c r="GQ36" s="939"/>
      <c r="GR36" s="939"/>
      <c r="GS36" s="939"/>
      <c r="GT36" s="939"/>
      <c r="GU36" s="939"/>
      <c r="GV36" s="939"/>
      <c r="GW36" s="939"/>
      <c r="GX36" s="939"/>
      <c r="GY36" s="939"/>
      <c r="GZ36" s="939"/>
      <c r="HA36" s="939"/>
      <c r="HB36" s="939"/>
      <c r="HC36" s="939"/>
      <c r="HD36" s="939"/>
      <c r="HE36" s="939"/>
      <c r="HF36" s="939"/>
      <c r="HG36" s="939"/>
      <c r="HH36" s="939"/>
      <c r="HI36" s="939"/>
      <c r="HJ36" s="939"/>
      <c r="HK36" s="939"/>
      <c r="HL36" s="939"/>
      <c r="HM36" s="939"/>
      <c r="HN36" s="939"/>
      <c r="HO36" s="939"/>
      <c r="HP36" s="939"/>
      <c r="HQ36" s="939"/>
      <c r="HR36" s="939"/>
      <c r="HS36" s="939"/>
      <c r="HT36" s="939"/>
      <c r="HU36" s="939"/>
      <c r="HV36" s="939"/>
      <c r="HW36" s="939"/>
      <c r="HX36" s="939"/>
      <c r="HY36" s="939"/>
      <c r="HZ36" s="939"/>
      <c r="IA36" s="939"/>
      <c r="IB36" s="939"/>
      <c r="IC36" s="939"/>
      <c r="ID36" s="939"/>
      <c r="IE36" s="939"/>
      <c r="IF36" s="939"/>
      <c r="IG36" s="939"/>
      <c r="IH36" s="939"/>
      <c r="II36" s="939"/>
      <c r="IJ36" s="939"/>
      <c r="IK36" s="939"/>
      <c r="IL36" s="939"/>
      <c r="IM36" s="939"/>
      <c r="IN36" s="939"/>
      <c r="IO36" s="939"/>
      <c r="IP36" s="939"/>
      <c r="IQ36" s="939"/>
      <c r="IR36" s="939"/>
      <c r="IS36" s="939"/>
      <c r="IT36" s="939"/>
      <c r="IU36" s="939"/>
      <c r="IV36" s="939"/>
      <c r="IW36" s="939"/>
      <c r="IX36" s="939"/>
      <c r="IY36" s="939"/>
      <c r="IZ36" s="939"/>
      <c r="JA36" s="939"/>
      <c r="JB36" s="939"/>
      <c r="JC36" s="939"/>
      <c r="JD36" s="939"/>
      <c r="JE36" s="939"/>
      <c r="JF36" s="939"/>
      <c r="JG36" s="939"/>
      <c r="JH36" s="939"/>
    </row>
    <row r="37" spans="1:268" s="937" customFormat="1" ht="37.5" customHeight="1">
      <c r="A37" s="1433"/>
      <c r="B37" s="1434">
        <v>28</v>
      </c>
      <c r="C37" s="1415">
        <v>285</v>
      </c>
      <c r="D37" s="1439">
        <v>2851</v>
      </c>
      <c r="E37" s="1440" t="s">
        <v>223</v>
      </c>
      <c r="F37" s="1418">
        <v>0</v>
      </c>
      <c r="G37" s="1401">
        <v>0</v>
      </c>
      <c r="H37" s="1418">
        <v>0</v>
      </c>
      <c r="I37" s="1401"/>
      <c r="J37" s="1401">
        <v>0</v>
      </c>
      <c r="K37" s="1401">
        <f>+'PT 2015 GENERAL'!AV1080</f>
        <v>80000</v>
      </c>
      <c r="L37" s="1418">
        <v>0</v>
      </c>
      <c r="M37" s="1401"/>
      <c r="N37" s="1401">
        <v>0</v>
      </c>
      <c r="O37" s="1418">
        <v>0</v>
      </c>
      <c r="P37" s="1419">
        <v>0</v>
      </c>
      <c r="Q37" s="2846">
        <f t="shared" si="3"/>
        <v>80000</v>
      </c>
      <c r="R37" s="961">
        <f t="shared" si="4"/>
        <v>3.0337684741530324E-3</v>
      </c>
      <c r="S37" s="939"/>
      <c r="T37" s="940"/>
      <c r="U37" s="939"/>
      <c r="V37" s="940"/>
      <c r="W37" s="966"/>
      <c r="X37" s="967"/>
      <c r="Y37" s="968"/>
      <c r="Z37" s="939"/>
      <c r="AA37" s="939"/>
      <c r="AB37" s="939"/>
      <c r="AC37" s="939"/>
      <c r="AD37" s="939"/>
      <c r="AE37" s="939"/>
      <c r="AF37" s="939"/>
      <c r="AG37" s="939"/>
      <c r="AH37" s="939"/>
      <c r="AI37" s="939"/>
      <c r="AJ37" s="939"/>
      <c r="AK37" s="939"/>
      <c r="AL37" s="939"/>
      <c r="AM37" s="939"/>
      <c r="AN37" s="939"/>
      <c r="AO37" s="939"/>
      <c r="AP37" s="939"/>
      <c r="AQ37" s="939"/>
      <c r="AR37" s="939"/>
      <c r="AS37" s="939"/>
      <c r="AT37" s="939"/>
      <c r="AU37" s="939"/>
      <c r="AV37" s="939"/>
      <c r="AW37" s="939"/>
      <c r="AX37" s="939"/>
      <c r="AY37" s="939"/>
      <c r="AZ37" s="939"/>
      <c r="BA37" s="939"/>
      <c r="BB37" s="939"/>
      <c r="BC37" s="939"/>
      <c r="BD37" s="939"/>
      <c r="BE37" s="939"/>
      <c r="BF37" s="939"/>
      <c r="BG37" s="939"/>
      <c r="BH37" s="939"/>
      <c r="BI37" s="939"/>
      <c r="BJ37" s="939"/>
      <c r="BK37" s="939"/>
      <c r="BL37" s="939"/>
      <c r="BM37" s="939"/>
      <c r="BN37" s="939"/>
      <c r="BO37" s="939"/>
      <c r="BP37" s="939"/>
      <c r="BQ37" s="939"/>
      <c r="BR37" s="939"/>
      <c r="BS37" s="939"/>
      <c r="BT37" s="939"/>
      <c r="BU37" s="939"/>
      <c r="BV37" s="939"/>
      <c r="BW37" s="939"/>
      <c r="BX37" s="939"/>
      <c r="BY37" s="939"/>
      <c r="BZ37" s="939"/>
      <c r="CA37" s="939"/>
      <c r="CB37" s="939"/>
      <c r="CC37" s="939"/>
      <c r="CD37" s="939"/>
      <c r="CE37" s="939"/>
      <c r="CF37" s="939"/>
      <c r="CG37" s="939"/>
      <c r="CH37" s="939"/>
      <c r="CI37" s="939"/>
      <c r="CJ37" s="939"/>
      <c r="CK37" s="939"/>
      <c r="CL37" s="939"/>
      <c r="CM37" s="939"/>
      <c r="CN37" s="939"/>
      <c r="CO37" s="939"/>
      <c r="CP37" s="939"/>
      <c r="CQ37" s="939"/>
      <c r="CR37" s="939"/>
      <c r="CS37" s="939"/>
      <c r="CT37" s="939"/>
      <c r="CU37" s="939"/>
      <c r="CV37" s="939"/>
      <c r="CW37" s="939"/>
      <c r="CX37" s="939"/>
      <c r="CY37" s="939"/>
      <c r="CZ37" s="939"/>
      <c r="DA37" s="939"/>
      <c r="DB37" s="939"/>
      <c r="DC37" s="939"/>
      <c r="DD37" s="939"/>
      <c r="DE37" s="939"/>
      <c r="DF37" s="939"/>
      <c r="DG37" s="939"/>
      <c r="DH37" s="939"/>
      <c r="DI37" s="939"/>
      <c r="DJ37" s="939"/>
      <c r="DK37" s="939"/>
      <c r="DL37" s="939"/>
      <c r="DM37" s="939"/>
      <c r="DN37" s="939"/>
      <c r="DO37" s="939"/>
      <c r="DP37" s="939"/>
      <c r="DQ37" s="939"/>
      <c r="DR37" s="939"/>
      <c r="DS37" s="939"/>
      <c r="DT37" s="939"/>
      <c r="DU37" s="939"/>
      <c r="DV37" s="939"/>
      <c r="DW37" s="939"/>
      <c r="DX37" s="939"/>
      <c r="DY37" s="939"/>
      <c r="DZ37" s="939"/>
      <c r="EA37" s="939"/>
      <c r="EB37" s="939"/>
      <c r="EC37" s="939"/>
      <c r="ED37" s="939"/>
      <c r="EE37" s="939"/>
      <c r="EF37" s="939"/>
      <c r="EG37" s="939"/>
      <c r="EH37" s="939"/>
      <c r="EI37" s="939"/>
      <c r="EJ37" s="939"/>
      <c r="EK37" s="939"/>
      <c r="EL37" s="939"/>
      <c r="EM37" s="939"/>
      <c r="EN37" s="939"/>
      <c r="EO37" s="939"/>
      <c r="EP37" s="939"/>
      <c r="EQ37" s="939"/>
      <c r="ER37" s="939"/>
      <c r="ES37" s="939"/>
      <c r="ET37" s="939"/>
      <c r="EU37" s="939"/>
      <c r="EV37" s="939"/>
      <c r="EW37" s="939"/>
      <c r="EX37" s="939"/>
      <c r="EY37" s="939"/>
      <c r="EZ37" s="939"/>
      <c r="FA37" s="939"/>
      <c r="FB37" s="939"/>
      <c r="FC37" s="939"/>
      <c r="FD37" s="939"/>
      <c r="FE37" s="939"/>
      <c r="FF37" s="939"/>
      <c r="FG37" s="939"/>
      <c r="FH37" s="939"/>
      <c r="FI37" s="939"/>
      <c r="FJ37" s="939"/>
      <c r="FK37" s="939"/>
      <c r="FL37" s="939"/>
      <c r="FM37" s="939"/>
      <c r="FN37" s="939"/>
      <c r="FO37" s="939"/>
      <c r="FP37" s="939"/>
      <c r="FQ37" s="939"/>
      <c r="FR37" s="939"/>
      <c r="FS37" s="939"/>
      <c r="FT37" s="939"/>
      <c r="FU37" s="939"/>
      <c r="FV37" s="939"/>
      <c r="FW37" s="939"/>
      <c r="FX37" s="939"/>
      <c r="FY37" s="939"/>
      <c r="FZ37" s="939"/>
      <c r="GA37" s="939"/>
      <c r="GB37" s="939"/>
      <c r="GC37" s="939"/>
      <c r="GD37" s="939"/>
      <c r="GE37" s="939"/>
      <c r="GF37" s="939"/>
      <c r="GG37" s="939"/>
      <c r="GH37" s="939"/>
      <c r="GI37" s="939"/>
      <c r="GJ37" s="939"/>
      <c r="GK37" s="939"/>
      <c r="GL37" s="939"/>
      <c r="GM37" s="939"/>
      <c r="GN37" s="939"/>
      <c r="GO37" s="939"/>
      <c r="GP37" s="939"/>
      <c r="GQ37" s="939"/>
      <c r="GR37" s="939"/>
      <c r="GS37" s="939"/>
      <c r="GT37" s="939"/>
      <c r="GU37" s="939"/>
      <c r="GV37" s="939"/>
      <c r="GW37" s="939"/>
      <c r="GX37" s="939"/>
      <c r="GY37" s="939"/>
      <c r="GZ37" s="939"/>
      <c r="HA37" s="939"/>
      <c r="HB37" s="939"/>
      <c r="HC37" s="939"/>
      <c r="HD37" s="939"/>
      <c r="HE37" s="939"/>
      <c r="HF37" s="939"/>
      <c r="HG37" s="939"/>
      <c r="HH37" s="939"/>
      <c r="HI37" s="939"/>
      <c r="HJ37" s="939"/>
      <c r="HK37" s="939"/>
      <c r="HL37" s="939"/>
      <c r="HM37" s="939"/>
      <c r="HN37" s="939"/>
      <c r="HO37" s="939"/>
      <c r="HP37" s="939"/>
      <c r="HQ37" s="939"/>
      <c r="HR37" s="939"/>
      <c r="HS37" s="939"/>
      <c r="HT37" s="939"/>
      <c r="HU37" s="939"/>
      <c r="HV37" s="939"/>
      <c r="HW37" s="939"/>
      <c r="HX37" s="939"/>
      <c r="HY37" s="939"/>
      <c r="HZ37" s="939"/>
      <c r="IA37" s="939"/>
      <c r="IB37" s="939"/>
      <c r="IC37" s="939"/>
      <c r="ID37" s="939"/>
      <c r="IE37" s="939"/>
      <c r="IF37" s="939"/>
      <c r="IG37" s="939"/>
      <c r="IH37" s="939"/>
      <c r="II37" s="939"/>
      <c r="IJ37" s="939"/>
      <c r="IK37" s="939"/>
      <c r="IL37" s="939"/>
      <c r="IM37" s="939"/>
      <c r="IN37" s="939"/>
      <c r="IO37" s="939"/>
      <c r="IP37" s="939"/>
      <c r="IQ37" s="939"/>
      <c r="IR37" s="939"/>
      <c r="IS37" s="939"/>
      <c r="IT37" s="939"/>
      <c r="IU37" s="939"/>
      <c r="IV37" s="939"/>
      <c r="IW37" s="939"/>
      <c r="IX37" s="939"/>
      <c r="IY37" s="939"/>
      <c r="IZ37" s="939"/>
      <c r="JA37" s="939"/>
      <c r="JB37" s="939"/>
      <c r="JC37" s="939"/>
      <c r="JD37" s="939"/>
      <c r="JE37" s="939"/>
      <c r="JF37" s="939"/>
      <c r="JG37" s="939"/>
      <c r="JH37" s="939"/>
    </row>
    <row r="38" spans="1:268" s="937" customFormat="1" ht="28.5" customHeight="1">
      <c r="A38" s="1443"/>
      <c r="B38" s="1434"/>
      <c r="C38" s="1441">
        <v>286</v>
      </c>
      <c r="D38" s="1444">
        <v>2864</v>
      </c>
      <c r="E38" s="1445" t="s">
        <v>1915</v>
      </c>
      <c r="F38" s="1418">
        <v>0</v>
      </c>
      <c r="G38" s="1401">
        <v>0</v>
      </c>
      <c r="H38" s="1418">
        <v>0</v>
      </c>
      <c r="I38" s="1401"/>
      <c r="J38" s="1401">
        <v>0</v>
      </c>
      <c r="K38" s="1401">
        <v>0</v>
      </c>
      <c r="L38" s="1418">
        <v>0</v>
      </c>
      <c r="M38" s="1401">
        <v>0</v>
      </c>
      <c r="N38" s="1446">
        <f>+'PT 2015 GENERAL'!AW1506</f>
        <v>35000</v>
      </c>
      <c r="O38" s="1418">
        <v>0</v>
      </c>
      <c r="P38" s="1419">
        <v>0</v>
      </c>
      <c r="Q38" s="2846">
        <f t="shared" si="3"/>
        <v>35000</v>
      </c>
      <c r="R38" s="961">
        <f t="shared" si="4"/>
        <v>1.3272737074419517E-3</v>
      </c>
      <c r="S38" s="939"/>
      <c r="T38" s="940"/>
      <c r="U38" s="939"/>
      <c r="V38" s="940"/>
      <c r="W38" s="966"/>
      <c r="X38" s="967"/>
      <c r="Y38" s="968"/>
      <c r="Z38" s="939"/>
      <c r="AA38" s="939"/>
      <c r="AB38" s="939"/>
      <c r="AC38" s="939"/>
      <c r="AD38" s="939"/>
      <c r="AE38" s="939"/>
      <c r="AF38" s="939"/>
      <c r="AG38" s="939"/>
      <c r="AH38" s="939"/>
      <c r="AI38" s="939"/>
      <c r="AJ38" s="939"/>
      <c r="AK38" s="939"/>
      <c r="AL38" s="939"/>
      <c r="AM38" s="939"/>
      <c r="AN38" s="939"/>
      <c r="AO38" s="939"/>
      <c r="AP38" s="939"/>
      <c r="AQ38" s="939"/>
      <c r="AR38" s="939"/>
      <c r="AS38" s="939"/>
      <c r="AT38" s="939"/>
      <c r="AU38" s="939"/>
      <c r="AV38" s="939"/>
      <c r="AW38" s="939"/>
      <c r="AX38" s="939"/>
      <c r="AY38" s="939"/>
      <c r="AZ38" s="939"/>
      <c r="BA38" s="939"/>
      <c r="BB38" s="939"/>
      <c r="BC38" s="939"/>
      <c r="BD38" s="939"/>
      <c r="BE38" s="939"/>
      <c r="BF38" s="939"/>
      <c r="BG38" s="939"/>
      <c r="BH38" s="939"/>
      <c r="BI38" s="939"/>
      <c r="BJ38" s="939"/>
      <c r="BK38" s="939"/>
      <c r="BL38" s="939"/>
      <c r="BM38" s="939"/>
      <c r="BN38" s="939"/>
      <c r="BO38" s="939"/>
      <c r="BP38" s="939"/>
      <c r="BQ38" s="939"/>
      <c r="BR38" s="939"/>
      <c r="BS38" s="939"/>
      <c r="BT38" s="939"/>
      <c r="BU38" s="939"/>
      <c r="BV38" s="939"/>
      <c r="BW38" s="939"/>
      <c r="BX38" s="939"/>
      <c r="BY38" s="939"/>
      <c r="BZ38" s="939"/>
      <c r="CA38" s="939"/>
      <c r="CB38" s="939"/>
      <c r="CC38" s="939"/>
      <c r="CD38" s="939"/>
      <c r="CE38" s="939"/>
      <c r="CF38" s="939"/>
      <c r="CG38" s="939"/>
      <c r="CH38" s="939"/>
      <c r="CI38" s="939"/>
      <c r="CJ38" s="939"/>
      <c r="CK38" s="939"/>
      <c r="CL38" s="939"/>
      <c r="CM38" s="939"/>
      <c r="CN38" s="939"/>
      <c r="CO38" s="939"/>
      <c r="CP38" s="939"/>
      <c r="CQ38" s="939"/>
      <c r="CR38" s="939"/>
      <c r="CS38" s="939"/>
      <c r="CT38" s="939"/>
      <c r="CU38" s="939"/>
      <c r="CV38" s="939"/>
      <c r="CW38" s="939"/>
      <c r="CX38" s="939"/>
      <c r="CY38" s="939"/>
      <c r="CZ38" s="939"/>
      <c r="DA38" s="939"/>
      <c r="DB38" s="939"/>
      <c r="DC38" s="939"/>
      <c r="DD38" s="939"/>
      <c r="DE38" s="939"/>
      <c r="DF38" s="939"/>
      <c r="DG38" s="939"/>
      <c r="DH38" s="939"/>
      <c r="DI38" s="939"/>
      <c r="DJ38" s="939"/>
      <c r="DK38" s="939"/>
      <c r="DL38" s="939"/>
      <c r="DM38" s="939"/>
      <c r="DN38" s="939"/>
      <c r="DO38" s="939"/>
      <c r="DP38" s="939"/>
      <c r="DQ38" s="939"/>
      <c r="DR38" s="939"/>
      <c r="DS38" s="939"/>
      <c r="DT38" s="939"/>
      <c r="DU38" s="939"/>
      <c r="DV38" s="939"/>
      <c r="DW38" s="939"/>
      <c r="DX38" s="939"/>
      <c r="DY38" s="939"/>
      <c r="DZ38" s="939"/>
      <c r="EA38" s="939"/>
      <c r="EB38" s="939"/>
      <c r="EC38" s="939"/>
      <c r="ED38" s="939"/>
      <c r="EE38" s="939"/>
      <c r="EF38" s="939"/>
      <c r="EG38" s="939"/>
      <c r="EH38" s="939"/>
      <c r="EI38" s="939"/>
      <c r="EJ38" s="939"/>
      <c r="EK38" s="939"/>
      <c r="EL38" s="939"/>
      <c r="EM38" s="939"/>
      <c r="EN38" s="939"/>
      <c r="EO38" s="939"/>
      <c r="EP38" s="939"/>
      <c r="EQ38" s="939"/>
      <c r="ER38" s="939"/>
      <c r="ES38" s="939"/>
      <c r="ET38" s="939"/>
      <c r="EU38" s="939"/>
      <c r="EV38" s="939"/>
      <c r="EW38" s="939"/>
      <c r="EX38" s="939"/>
      <c r="EY38" s="939"/>
      <c r="EZ38" s="939"/>
      <c r="FA38" s="939"/>
      <c r="FB38" s="939"/>
      <c r="FC38" s="939"/>
      <c r="FD38" s="939"/>
      <c r="FE38" s="939"/>
      <c r="FF38" s="939"/>
      <c r="FG38" s="939"/>
      <c r="FH38" s="939"/>
      <c r="FI38" s="939"/>
      <c r="FJ38" s="939"/>
      <c r="FK38" s="939"/>
      <c r="FL38" s="939"/>
      <c r="FM38" s="939"/>
      <c r="FN38" s="939"/>
      <c r="FO38" s="939"/>
      <c r="FP38" s="939"/>
      <c r="FQ38" s="939"/>
      <c r="FR38" s="939"/>
      <c r="FS38" s="939"/>
      <c r="FT38" s="939"/>
      <c r="FU38" s="939"/>
      <c r="FV38" s="939"/>
      <c r="FW38" s="939"/>
      <c r="FX38" s="939"/>
      <c r="FY38" s="939"/>
      <c r="FZ38" s="939"/>
      <c r="GA38" s="939"/>
      <c r="GB38" s="939"/>
      <c r="GC38" s="939"/>
      <c r="GD38" s="939"/>
      <c r="GE38" s="939"/>
      <c r="GF38" s="939"/>
      <c r="GG38" s="939"/>
      <c r="GH38" s="939"/>
      <c r="GI38" s="939"/>
      <c r="GJ38" s="939"/>
      <c r="GK38" s="939"/>
      <c r="GL38" s="939"/>
      <c r="GM38" s="939"/>
      <c r="GN38" s="939"/>
      <c r="GO38" s="939"/>
      <c r="GP38" s="939"/>
      <c r="GQ38" s="939"/>
      <c r="GR38" s="939"/>
      <c r="GS38" s="939"/>
      <c r="GT38" s="939"/>
      <c r="GU38" s="939"/>
      <c r="GV38" s="939"/>
      <c r="GW38" s="939"/>
      <c r="GX38" s="939"/>
      <c r="GY38" s="939"/>
      <c r="GZ38" s="939"/>
      <c r="HA38" s="939"/>
      <c r="HB38" s="939"/>
      <c r="HC38" s="939"/>
      <c r="HD38" s="939"/>
      <c r="HE38" s="939"/>
      <c r="HF38" s="939"/>
      <c r="HG38" s="939"/>
      <c r="HH38" s="939"/>
      <c r="HI38" s="939"/>
      <c r="HJ38" s="939"/>
      <c r="HK38" s="939"/>
      <c r="HL38" s="939"/>
      <c r="HM38" s="939"/>
      <c r="HN38" s="939"/>
      <c r="HO38" s="939"/>
      <c r="HP38" s="939"/>
      <c r="HQ38" s="939"/>
      <c r="HR38" s="939"/>
      <c r="HS38" s="939"/>
      <c r="HT38" s="939"/>
      <c r="HU38" s="939"/>
      <c r="HV38" s="939"/>
      <c r="HW38" s="939"/>
      <c r="HX38" s="939"/>
      <c r="HY38" s="939"/>
      <c r="HZ38" s="939"/>
      <c r="IA38" s="939"/>
      <c r="IB38" s="939"/>
      <c r="IC38" s="939"/>
      <c r="ID38" s="939"/>
      <c r="IE38" s="939"/>
      <c r="IF38" s="939"/>
      <c r="IG38" s="939"/>
      <c r="IH38" s="939"/>
      <c r="II38" s="939"/>
      <c r="IJ38" s="939"/>
      <c r="IK38" s="939"/>
      <c r="IL38" s="939"/>
      <c r="IM38" s="939"/>
      <c r="IN38" s="939"/>
      <c r="IO38" s="939"/>
      <c r="IP38" s="939"/>
      <c r="IQ38" s="939"/>
      <c r="IR38" s="939"/>
      <c r="IS38" s="939"/>
      <c r="IT38" s="939"/>
      <c r="IU38" s="939"/>
      <c r="IV38" s="939"/>
      <c r="IW38" s="939"/>
      <c r="IX38" s="939"/>
      <c r="IY38" s="939"/>
      <c r="IZ38" s="939"/>
      <c r="JA38" s="939"/>
      <c r="JB38" s="939"/>
      <c r="JC38" s="939"/>
      <c r="JD38" s="939"/>
      <c r="JE38" s="939"/>
      <c r="JF38" s="939"/>
      <c r="JG38" s="939"/>
      <c r="JH38" s="939"/>
    </row>
    <row r="39" spans="1:268" s="937" customFormat="1" ht="25.5" customHeight="1">
      <c r="A39" s="1433"/>
      <c r="B39" s="1434"/>
      <c r="C39" s="1435">
        <v>287</v>
      </c>
      <c r="D39" s="1436">
        <v>2874</v>
      </c>
      <c r="E39" s="973" t="s">
        <v>745</v>
      </c>
      <c r="F39" s="1447">
        <f>+'PT 2015 GENERAL'!AX303</f>
        <v>100000</v>
      </c>
      <c r="G39" s="1401">
        <v>0</v>
      </c>
      <c r="H39" s="1418">
        <v>0</v>
      </c>
      <c r="I39" s="1401">
        <f>+'PT 2015 GENERAL'!AX800</f>
        <v>154000</v>
      </c>
      <c r="J39" s="1401">
        <f>+'PT 2015 GENERAL'!AX999</f>
        <v>42000</v>
      </c>
      <c r="K39" s="1401">
        <v>0</v>
      </c>
      <c r="L39" s="1418">
        <v>0</v>
      </c>
      <c r="M39" s="1401">
        <v>0</v>
      </c>
      <c r="N39" s="1401">
        <v>0</v>
      </c>
      <c r="O39" s="1418">
        <v>0</v>
      </c>
      <c r="P39" s="1419">
        <v>0</v>
      </c>
      <c r="Q39" s="2846">
        <f t="shared" si="3"/>
        <v>296000</v>
      </c>
      <c r="R39" s="961">
        <f t="shared" si="4"/>
        <v>1.122494335436622E-2</v>
      </c>
      <c r="S39" s="939"/>
      <c r="T39" s="940"/>
      <c r="U39" s="939"/>
      <c r="V39" s="940"/>
      <c r="W39" s="966"/>
      <c r="X39" s="967"/>
      <c r="Y39" s="968"/>
      <c r="Z39" s="939"/>
      <c r="AA39" s="939"/>
      <c r="AB39" s="939"/>
      <c r="AC39" s="939"/>
      <c r="AD39" s="939"/>
      <c r="AE39" s="939"/>
      <c r="AF39" s="939"/>
      <c r="AG39" s="939"/>
      <c r="AH39" s="939"/>
      <c r="AI39" s="939"/>
      <c r="AJ39" s="939"/>
      <c r="AK39" s="939"/>
      <c r="AL39" s="939"/>
      <c r="AM39" s="939"/>
      <c r="AN39" s="939"/>
      <c r="AO39" s="939"/>
      <c r="AP39" s="939"/>
      <c r="AQ39" s="939"/>
      <c r="AR39" s="939"/>
      <c r="AS39" s="939"/>
      <c r="AT39" s="939"/>
      <c r="AU39" s="939"/>
      <c r="AV39" s="939"/>
      <c r="AW39" s="939"/>
      <c r="AX39" s="939"/>
      <c r="AY39" s="939"/>
      <c r="AZ39" s="939"/>
      <c r="BA39" s="939"/>
      <c r="BB39" s="939"/>
      <c r="BC39" s="939"/>
      <c r="BD39" s="939"/>
      <c r="BE39" s="939"/>
      <c r="BF39" s="939"/>
      <c r="BG39" s="939"/>
      <c r="BH39" s="939"/>
      <c r="BI39" s="939"/>
      <c r="BJ39" s="939"/>
      <c r="BK39" s="939"/>
      <c r="BL39" s="939"/>
      <c r="BM39" s="939"/>
      <c r="BN39" s="939"/>
      <c r="BO39" s="939"/>
      <c r="BP39" s="939"/>
      <c r="BQ39" s="939"/>
      <c r="BR39" s="939"/>
      <c r="BS39" s="939"/>
      <c r="BT39" s="939"/>
      <c r="BU39" s="939"/>
      <c r="BV39" s="939"/>
      <c r="BW39" s="939"/>
      <c r="BX39" s="939"/>
      <c r="BY39" s="939"/>
      <c r="BZ39" s="939"/>
      <c r="CA39" s="939"/>
      <c r="CB39" s="939"/>
      <c r="CC39" s="939"/>
      <c r="CD39" s="939"/>
      <c r="CE39" s="939"/>
      <c r="CF39" s="939"/>
      <c r="CG39" s="939"/>
      <c r="CH39" s="939"/>
      <c r="CI39" s="939"/>
      <c r="CJ39" s="939"/>
      <c r="CK39" s="939"/>
      <c r="CL39" s="939"/>
      <c r="CM39" s="939"/>
      <c r="CN39" s="939"/>
      <c r="CO39" s="939"/>
      <c r="CP39" s="939"/>
      <c r="CQ39" s="939"/>
      <c r="CR39" s="939"/>
      <c r="CS39" s="939"/>
      <c r="CT39" s="939"/>
      <c r="CU39" s="939"/>
      <c r="CV39" s="939"/>
      <c r="CW39" s="939"/>
      <c r="CX39" s="939"/>
      <c r="CY39" s="939"/>
      <c r="CZ39" s="939"/>
      <c r="DA39" s="939"/>
      <c r="DB39" s="939"/>
      <c r="DC39" s="939"/>
      <c r="DD39" s="939"/>
      <c r="DE39" s="939"/>
      <c r="DF39" s="939"/>
      <c r="DG39" s="939"/>
      <c r="DH39" s="939"/>
      <c r="DI39" s="939"/>
      <c r="DJ39" s="939"/>
      <c r="DK39" s="939"/>
      <c r="DL39" s="939"/>
      <c r="DM39" s="939"/>
      <c r="DN39" s="939"/>
      <c r="DO39" s="939"/>
      <c r="DP39" s="939"/>
      <c r="DQ39" s="939"/>
      <c r="DR39" s="939"/>
      <c r="DS39" s="939"/>
      <c r="DT39" s="939"/>
      <c r="DU39" s="939"/>
      <c r="DV39" s="939"/>
      <c r="DW39" s="939"/>
      <c r="DX39" s="939"/>
      <c r="DY39" s="939"/>
      <c r="DZ39" s="939"/>
      <c r="EA39" s="939"/>
      <c r="EB39" s="939"/>
      <c r="EC39" s="939"/>
      <c r="ED39" s="939"/>
      <c r="EE39" s="939"/>
      <c r="EF39" s="939"/>
      <c r="EG39" s="939"/>
      <c r="EH39" s="939"/>
      <c r="EI39" s="939"/>
      <c r="EJ39" s="939"/>
      <c r="EK39" s="939"/>
      <c r="EL39" s="939"/>
      <c r="EM39" s="939"/>
      <c r="EN39" s="939"/>
      <c r="EO39" s="939"/>
      <c r="EP39" s="939"/>
      <c r="EQ39" s="939"/>
      <c r="ER39" s="939"/>
      <c r="ES39" s="939"/>
      <c r="ET39" s="939"/>
      <c r="EU39" s="939"/>
      <c r="EV39" s="939"/>
      <c r="EW39" s="939"/>
      <c r="EX39" s="939"/>
      <c r="EY39" s="939"/>
      <c r="EZ39" s="939"/>
      <c r="FA39" s="939"/>
      <c r="FB39" s="939"/>
      <c r="FC39" s="939"/>
      <c r="FD39" s="939"/>
      <c r="FE39" s="939"/>
      <c r="FF39" s="939"/>
      <c r="FG39" s="939"/>
      <c r="FH39" s="939"/>
      <c r="FI39" s="939"/>
      <c r="FJ39" s="939"/>
      <c r="FK39" s="939"/>
      <c r="FL39" s="939"/>
      <c r="FM39" s="939"/>
      <c r="FN39" s="939"/>
      <c r="FO39" s="939"/>
      <c r="FP39" s="939"/>
      <c r="FQ39" s="939"/>
      <c r="FR39" s="939"/>
      <c r="FS39" s="939"/>
      <c r="FT39" s="939"/>
      <c r="FU39" s="939"/>
      <c r="FV39" s="939"/>
      <c r="FW39" s="939"/>
      <c r="FX39" s="939"/>
      <c r="FY39" s="939"/>
      <c r="FZ39" s="939"/>
      <c r="GA39" s="939"/>
      <c r="GB39" s="939"/>
      <c r="GC39" s="939"/>
      <c r="GD39" s="939"/>
      <c r="GE39" s="939"/>
      <c r="GF39" s="939"/>
      <c r="GG39" s="939"/>
      <c r="GH39" s="939"/>
      <c r="GI39" s="939"/>
      <c r="GJ39" s="939"/>
      <c r="GK39" s="939"/>
      <c r="GL39" s="939"/>
      <c r="GM39" s="939"/>
      <c r="GN39" s="939"/>
      <c r="GO39" s="939"/>
      <c r="GP39" s="939"/>
      <c r="GQ39" s="939"/>
      <c r="GR39" s="939"/>
      <c r="GS39" s="939"/>
      <c r="GT39" s="939"/>
      <c r="GU39" s="939"/>
      <c r="GV39" s="939"/>
      <c r="GW39" s="939"/>
      <c r="GX39" s="939"/>
      <c r="GY39" s="939"/>
      <c r="GZ39" s="939"/>
      <c r="HA39" s="939"/>
      <c r="HB39" s="939"/>
      <c r="HC39" s="939"/>
      <c r="HD39" s="939"/>
      <c r="HE39" s="939"/>
      <c r="HF39" s="939"/>
      <c r="HG39" s="939"/>
      <c r="HH39" s="939"/>
      <c r="HI39" s="939"/>
      <c r="HJ39" s="939"/>
      <c r="HK39" s="939"/>
      <c r="HL39" s="939"/>
      <c r="HM39" s="939"/>
      <c r="HN39" s="939"/>
      <c r="HO39" s="939"/>
      <c r="HP39" s="939"/>
      <c r="HQ39" s="939"/>
      <c r="HR39" s="939"/>
      <c r="HS39" s="939"/>
      <c r="HT39" s="939"/>
      <c r="HU39" s="939"/>
      <c r="HV39" s="939"/>
      <c r="HW39" s="939"/>
      <c r="HX39" s="939"/>
      <c r="HY39" s="939"/>
      <c r="HZ39" s="939"/>
      <c r="IA39" s="939"/>
      <c r="IB39" s="939"/>
      <c r="IC39" s="939"/>
      <c r="ID39" s="939"/>
      <c r="IE39" s="939"/>
      <c r="IF39" s="939"/>
      <c r="IG39" s="939"/>
      <c r="IH39" s="939"/>
      <c r="II39" s="939"/>
      <c r="IJ39" s="939"/>
      <c r="IK39" s="939"/>
      <c r="IL39" s="939"/>
      <c r="IM39" s="939"/>
      <c r="IN39" s="939"/>
      <c r="IO39" s="939"/>
      <c r="IP39" s="939"/>
      <c r="IQ39" s="939"/>
      <c r="IR39" s="939"/>
      <c r="IS39" s="939"/>
      <c r="IT39" s="939"/>
      <c r="IU39" s="939"/>
      <c r="IV39" s="939"/>
      <c r="IW39" s="939"/>
      <c r="IX39" s="939"/>
      <c r="IY39" s="939"/>
      <c r="IZ39" s="939"/>
      <c r="JA39" s="939"/>
      <c r="JB39" s="939"/>
      <c r="JC39" s="939"/>
      <c r="JD39" s="939"/>
      <c r="JE39" s="939"/>
      <c r="JF39" s="939"/>
      <c r="JG39" s="939"/>
      <c r="JH39" s="939"/>
    </row>
    <row r="40" spans="1:268" s="937" customFormat="1" ht="39" customHeight="1">
      <c r="A40" s="1448"/>
      <c r="B40" s="1449"/>
      <c r="C40" s="1422"/>
      <c r="D40" s="1450">
        <v>2875</v>
      </c>
      <c r="E40" s="1451" t="s">
        <v>401</v>
      </c>
      <c r="F40" s="1418">
        <v>0</v>
      </c>
      <c r="G40" s="1401">
        <v>0</v>
      </c>
      <c r="H40" s="1418">
        <v>0</v>
      </c>
      <c r="I40" s="1401"/>
      <c r="J40" s="1401">
        <v>0</v>
      </c>
      <c r="K40" s="1401">
        <v>0</v>
      </c>
      <c r="L40" s="1418">
        <f>+'PT 2015 GENERAL'!AY1249</f>
        <v>730000</v>
      </c>
      <c r="M40" s="1401">
        <f>+'PT 2015 GENERAL'!AY1389</f>
        <v>135000</v>
      </c>
      <c r="N40" s="1401">
        <v>0</v>
      </c>
      <c r="O40" s="1418">
        <v>0</v>
      </c>
      <c r="P40" s="1419">
        <v>0</v>
      </c>
      <c r="Q40" s="2846">
        <f t="shared" si="3"/>
        <v>865000</v>
      </c>
      <c r="R40" s="961">
        <f t="shared" si="4"/>
        <v>3.2802621626779667E-2</v>
      </c>
      <c r="S40" s="939"/>
      <c r="T40" s="940"/>
      <c r="U40" s="939"/>
      <c r="V40" s="940"/>
      <c r="W40" s="966"/>
      <c r="X40" s="967"/>
      <c r="Y40" s="968"/>
      <c r="Z40" s="939"/>
      <c r="AA40" s="939"/>
      <c r="AB40" s="939"/>
      <c r="AC40" s="939"/>
      <c r="AD40" s="939"/>
      <c r="AE40" s="939"/>
      <c r="AF40" s="939"/>
      <c r="AG40" s="939"/>
      <c r="AH40" s="939"/>
      <c r="AI40" s="939"/>
      <c r="AJ40" s="939"/>
      <c r="AK40" s="939"/>
      <c r="AL40" s="939"/>
      <c r="AM40" s="939"/>
      <c r="AN40" s="939"/>
      <c r="AO40" s="939"/>
      <c r="AP40" s="939"/>
      <c r="AQ40" s="939"/>
      <c r="AR40" s="939"/>
      <c r="AS40" s="939"/>
      <c r="AT40" s="939"/>
      <c r="AU40" s="939"/>
      <c r="AV40" s="939"/>
      <c r="AW40" s="939"/>
      <c r="AX40" s="939"/>
      <c r="AY40" s="939"/>
      <c r="AZ40" s="939"/>
      <c r="BA40" s="939"/>
      <c r="BB40" s="939"/>
      <c r="BC40" s="939"/>
      <c r="BD40" s="939"/>
      <c r="BE40" s="939"/>
      <c r="BF40" s="939"/>
      <c r="BG40" s="939"/>
      <c r="BH40" s="939"/>
      <c r="BI40" s="939"/>
      <c r="BJ40" s="939"/>
      <c r="BK40" s="939"/>
      <c r="BL40" s="939"/>
      <c r="BM40" s="939"/>
      <c r="BN40" s="939"/>
      <c r="BO40" s="939"/>
      <c r="BP40" s="939"/>
      <c r="BQ40" s="939"/>
      <c r="BR40" s="939"/>
      <c r="BS40" s="939"/>
      <c r="BT40" s="939"/>
      <c r="BU40" s="939"/>
      <c r="BV40" s="939"/>
      <c r="BW40" s="939"/>
      <c r="BX40" s="939"/>
      <c r="BY40" s="939"/>
      <c r="BZ40" s="939"/>
      <c r="CA40" s="939"/>
      <c r="CB40" s="939"/>
      <c r="CC40" s="939"/>
      <c r="CD40" s="939"/>
      <c r="CE40" s="939"/>
      <c r="CF40" s="939"/>
      <c r="CG40" s="939"/>
      <c r="CH40" s="939"/>
      <c r="CI40" s="939"/>
      <c r="CJ40" s="939"/>
      <c r="CK40" s="939"/>
      <c r="CL40" s="939"/>
      <c r="CM40" s="939"/>
      <c r="CN40" s="939"/>
      <c r="CO40" s="939"/>
      <c r="CP40" s="939"/>
      <c r="CQ40" s="939"/>
      <c r="CR40" s="939"/>
      <c r="CS40" s="939"/>
      <c r="CT40" s="939"/>
      <c r="CU40" s="939"/>
      <c r="CV40" s="939"/>
      <c r="CW40" s="939"/>
      <c r="CX40" s="939"/>
      <c r="CY40" s="939"/>
      <c r="CZ40" s="939"/>
      <c r="DA40" s="939"/>
      <c r="DB40" s="939"/>
      <c r="DC40" s="939"/>
      <c r="DD40" s="939"/>
      <c r="DE40" s="939"/>
      <c r="DF40" s="939"/>
      <c r="DG40" s="939"/>
      <c r="DH40" s="939"/>
      <c r="DI40" s="939"/>
      <c r="DJ40" s="939"/>
      <c r="DK40" s="939"/>
      <c r="DL40" s="939"/>
      <c r="DM40" s="939"/>
      <c r="DN40" s="939"/>
      <c r="DO40" s="939"/>
      <c r="DP40" s="939"/>
      <c r="DQ40" s="939"/>
      <c r="DR40" s="939"/>
      <c r="DS40" s="939"/>
      <c r="DT40" s="939"/>
      <c r="DU40" s="939"/>
      <c r="DV40" s="939"/>
      <c r="DW40" s="939"/>
      <c r="DX40" s="939"/>
      <c r="DY40" s="939"/>
      <c r="DZ40" s="939"/>
      <c r="EA40" s="939"/>
      <c r="EB40" s="939"/>
      <c r="EC40" s="939"/>
      <c r="ED40" s="939"/>
      <c r="EE40" s="939"/>
      <c r="EF40" s="939"/>
      <c r="EG40" s="939"/>
      <c r="EH40" s="939"/>
      <c r="EI40" s="939"/>
      <c r="EJ40" s="939"/>
      <c r="EK40" s="939"/>
      <c r="EL40" s="939"/>
      <c r="EM40" s="939"/>
      <c r="EN40" s="939"/>
      <c r="EO40" s="939"/>
      <c r="EP40" s="939"/>
      <c r="EQ40" s="939"/>
      <c r="ER40" s="939"/>
      <c r="ES40" s="939"/>
      <c r="ET40" s="939"/>
      <c r="EU40" s="939"/>
      <c r="EV40" s="939"/>
      <c r="EW40" s="939"/>
      <c r="EX40" s="939"/>
      <c r="EY40" s="939"/>
      <c r="EZ40" s="939"/>
      <c r="FA40" s="939"/>
      <c r="FB40" s="939"/>
      <c r="FC40" s="939"/>
      <c r="FD40" s="939"/>
      <c r="FE40" s="939"/>
      <c r="FF40" s="939"/>
      <c r="FG40" s="939"/>
      <c r="FH40" s="939"/>
      <c r="FI40" s="939"/>
      <c r="FJ40" s="939"/>
      <c r="FK40" s="939"/>
      <c r="FL40" s="939"/>
      <c r="FM40" s="939"/>
      <c r="FN40" s="939"/>
      <c r="FO40" s="939"/>
      <c r="FP40" s="939"/>
      <c r="FQ40" s="939"/>
      <c r="FR40" s="939"/>
      <c r="FS40" s="939"/>
      <c r="FT40" s="939"/>
      <c r="FU40" s="939"/>
      <c r="FV40" s="939"/>
      <c r="FW40" s="939"/>
      <c r="FX40" s="939"/>
      <c r="FY40" s="939"/>
      <c r="FZ40" s="939"/>
      <c r="GA40" s="939"/>
      <c r="GB40" s="939"/>
      <c r="GC40" s="939"/>
      <c r="GD40" s="939"/>
      <c r="GE40" s="939"/>
      <c r="GF40" s="939"/>
      <c r="GG40" s="939"/>
      <c r="GH40" s="939"/>
      <c r="GI40" s="939"/>
      <c r="GJ40" s="939"/>
      <c r="GK40" s="939"/>
      <c r="GL40" s="939"/>
      <c r="GM40" s="939"/>
      <c r="GN40" s="939"/>
      <c r="GO40" s="939"/>
      <c r="GP40" s="939"/>
      <c r="GQ40" s="939"/>
      <c r="GR40" s="939"/>
      <c r="GS40" s="939"/>
      <c r="GT40" s="939"/>
      <c r="GU40" s="939"/>
      <c r="GV40" s="939"/>
      <c r="GW40" s="939"/>
      <c r="GX40" s="939"/>
      <c r="GY40" s="939"/>
      <c r="GZ40" s="939"/>
      <c r="HA40" s="939"/>
      <c r="HB40" s="939"/>
      <c r="HC40" s="939"/>
      <c r="HD40" s="939"/>
      <c r="HE40" s="939"/>
      <c r="HF40" s="939"/>
      <c r="HG40" s="939"/>
      <c r="HH40" s="939"/>
      <c r="HI40" s="939"/>
      <c r="HJ40" s="939"/>
      <c r="HK40" s="939"/>
      <c r="HL40" s="939"/>
      <c r="HM40" s="939"/>
      <c r="HN40" s="939"/>
      <c r="HO40" s="939"/>
      <c r="HP40" s="939"/>
      <c r="HQ40" s="939"/>
      <c r="HR40" s="939"/>
      <c r="HS40" s="939"/>
      <c r="HT40" s="939"/>
      <c r="HU40" s="939"/>
      <c r="HV40" s="939"/>
      <c r="HW40" s="939"/>
      <c r="HX40" s="939"/>
      <c r="HY40" s="939"/>
      <c r="HZ40" s="939"/>
      <c r="IA40" s="939"/>
      <c r="IB40" s="939"/>
      <c r="IC40" s="939"/>
      <c r="ID40" s="939"/>
      <c r="IE40" s="939"/>
      <c r="IF40" s="939"/>
      <c r="IG40" s="939"/>
      <c r="IH40" s="939"/>
      <c r="II40" s="939"/>
      <c r="IJ40" s="939"/>
      <c r="IK40" s="939"/>
      <c r="IL40" s="939"/>
      <c r="IM40" s="939"/>
      <c r="IN40" s="939"/>
      <c r="IO40" s="939"/>
      <c r="IP40" s="939"/>
      <c r="IQ40" s="939"/>
      <c r="IR40" s="939"/>
      <c r="IS40" s="939"/>
      <c r="IT40" s="939"/>
      <c r="IU40" s="939"/>
      <c r="IV40" s="939"/>
      <c r="IW40" s="939"/>
      <c r="IX40" s="939"/>
      <c r="IY40" s="939"/>
      <c r="IZ40" s="939"/>
      <c r="JA40" s="939"/>
      <c r="JB40" s="939"/>
      <c r="JC40" s="939"/>
      <c r="JD40" s="939"/>
      <c r="JE40" s="939"/>
      <c r="JF40" s="939"/>
      <c r="JG40" s="939"/>
      <c r="JH40" s="939"/>
    </row>
    <row r="41" spans="1:268" ht="24" customHeight="1">
      <c r="A41" s="1470"/>
      <c r="B41" s="1471"/>
      <c r="C41" s="1472"/>
      <c r="D41" s="1473">
        <v>2876</v>
      </c>
      <c r="E41" s="1474" t="s">
        <v>383</v>
      </c>
      <c r="F41" s="1475">
        <f>+'PT 2015 GENERAL'!AZ303</f>
        <v>0</v>
      </c>
      <c r="G41" s="1461">
        <v>0</v>
      </c>
      <c r="H41" s="1464">
        <v>0</v>
      </c>
      <c r="I41" s="1461"/>
      <c r="J41" s="1461">
        <v>0</v>
      </c>
      <c r="K41" s="1461">
        <v>0</v>
      </c>
      <c r="L41" s="1464">
        <v>0</v>
      </c>
      <c r="M41" s="1461">
        <f>+'PT 2015 GENERAL'!AZ1389</f>
        <v>0</v>
      </c>
      <c r="N41" s="1461">
        <v>0</v>
      </c>
      <c r="O41" s="1464">
        <f>+'[4]RES. PLANIFICACIÓN'!F21</f>
        <v>0</v>
      </c>
      <c r="P41" s="1465">
        <f>+'PT 2015 GENERAL'!AZ1677</f>
        <v>500000</v>
      </c>
      <c r="Q41" s="2847">
        <f t="shared" si="3"/>
        <v>500000</v>
      </c>
      <c r="R41" s="1476">
        <f t="shared" si="4"/>
        <v>1.8961052963456453E-2</v>
      </c>
    </row>
    <row r="42" spans="1:268" ht="30" customHeight="1">
      <c r="A42" s="950">
        <v>3</v>
      </c>
      <c r="B42" s="1469"/>
      <c r="C42" s="951"/>
      <c r="D42" s="952"/>
      <c r="E42" s="969" t="s">
        <v>18</v>
      </c>
      <c r="F42" s="955">
        <f t="shared" ref="F42:O42" si="5">SUM(F43:F61)</f>
        <v>1504000</v>
      </c>
      <c r="G42" s="970">
        <f t="shared" si="5"/>
        <v>1426469.69</v>
      </c>
      <c r="H42" s="955">
        <f t="shared" si="5"/>
        <v>144000</v>
      </c>
      <c r="I42" s="970">
        <f t="shared" si="5"/>
        <v>1027000</v>
      </c>
      <c r="J42" s="970">
        <f t="shared" si="5"/>
        <v>676500</v>
      </c>
      <c r="K42" s="970">
        <f>SUM(K43:K61)</f>
        <v>3357200</v>
      </c>
      <c r="L42" s="955">
        <f>SUM(L43:L61)</f>
        <v>1103510</v>
      </c>
      <c r="M42" s="970">
        <f>SUM(M43:M61)</f>
        <v>258500</v>
      </c>
      <c r="N42" s="970">
        <f t="shared" si="5"/>
        <v>504000</v>
      </c>
      <c r="O42" s="955">
        <f t="shared" si="5"/>
        <v>35000</v>
      </c>
      <c r="P42" s="1398">
        <f>SUM(P43:P61)</f>
        <v>1040500</v>
      </c>
      <c r="Q42" s="2845">
        <f>SUM(Q43:Q61)</f>
        <v>11076679.689999999</v>
      </c>
      <c r="R42" s="957">
        <f t="shared" si="4"/>
        <v>0.4200510205226648</v>
      </c>
      <c r="Z42" s="939"/>
      <c r="AA42" s="939"/>
      <c r="AB42" s="939"/>
      <c r="AC42" s="939"/>
      <c r="AD42" s="939"/>
      <c r="AE42" s="939"/>
      <c r="AF42" s="939"/>
      <c r="AG42" s="939"/>
      <c r="AH42" s="939"/>
      <c r="AI42" s="939"/>
      <c r="AJ42" s="939"/>
      <c r="AK42" s="939"/>
      <c r="AL42" s="939"/>
      <c r="AM42" s="939"/>
      <c r="AN42" s="939"/>
      <c r="AO42" s="939"/>
      <c r="AP42" s="939"/>
      <c r="AQ42" s="939"/>
      <c r="AR42" s="939"/>
      <c r="AS42" s="939"/>
      <c r="AT42" s="939"/>
      <c r="AU42" s="939"/>
      <c r="AV42" s="939"/>
      <c r="AW42" s="939"/>
      <c r="AX42" s="939"/>
      <c r="AY42" s="939"/>
      <c r="AZ42" s="939"/>
      <c r="BA42" s="939"/>
      <c r="BB42" s="939"/>
      <c r="BC42" s="939"/>
      <c r="BD42" s="939"/>
      <c r="BE42" s="939"/>
      <c r="BF42" s="939"/>
      <c r="BG42" s="939"/>
      <c r="BH42" s="939"/>
      <c r="BI42" s="939"/>
      <c r="BJ42" s="939"/>
      <c r="BK42" s="939"/>
      <c r="BL42" s="939"/>
      <c r="BM42" s="939"/>
      <c r="BN42" s="939"/>
      <c r="BO42" s="939"/>
      <c r="BP42" s="939"/>
      <c r="BQ42" s="939"/>
      <c r="BR42" s="939"/>
      <c r="BS42" s="939"/>
      <c r="BT42" s="939"/>
      <c r="BU42" s="939"/>
      <c r="BV42" s="939"/>
      <c r="BW42" s="939"/>
      <c r="BX42" s="939"/>
      <c r="BY42" s="939"/>
      <c r="BZ42" s="939"/>
      <c r="CA42" s="939"/>
      <c r="CB42" s="939"/>
      <c r="CC42" s="939"/>
      <c r="CD42" s="939"/>
      <c r="CE42" s="939"/>
      <c r="CF42" s="939"/>
      <c r="CG42" s="939"/>
      <c r="CH42" s="939"/>
      <c r="CI42" s="939"/>
      <c r="CJ42" s="939"/>
      <c r="CK42" s="939"/>
      <c r="CL42" s="939"/>
      <c r="CM42" s="939"/>
      <c r="CN42" s="939"/>
      <c r="CO42" s="939"/>
      <c r="CP42" s="939"/>
      <c r="CQ42" s="939"/>
      <c r="CR42" s="939"/>
      <c r="CS42" s="939"/>
      <c r="CT42" s="939"/>
      <c r="CU42" s="939"/>
      <c r="CV42" s="939"/>
      <c r="CW42" s="939"/>
      <c r="CX42" s="939"/>
      <c r="CY42" s="939"/>
      <c r="CZ42" s="939"/>
      <c r="DA42" s="939"/>
      <c r="DB42" s="939"/>
      <c r="DC42" s="939"/>
      <c r="DD42" s="939"/>
      <c r="DE42" s="939"/>
      <c r="DF42" s="939"/>
      <c r="DG42" s="939"/>
      <c r="DH42" s="939"/>
      <c r="DI42" s="939"/>
      <c r="DJ42" s="939"/>
      <c r="DK42" s="939"/>
      <c r="DL42" s="939"/>
      <c r="DM42" s="939"/>
      <c r="DN42" s="939"/>
      <c r="DO42" s="939"/>
      <c r="DP42" s="939"/>
      <c r="DQ42" s="939"/>
      <c r="DR42" s="939"/>
      <c r="DS42" s="939"/>
      <c r="DT42" s="939"/>
      <c r="DU42" s="939"/>
      <c r="DV42" s="939"/>
      <c r="DW42" s="939"/>
      <c r="DX42" s="939"/>
      <c r="DY42" s="939"/>
      <c r="DZ42" s="939"/>
      <c r="EA42" s="939"/>
      <c r="EB42" s="939"/>
      <c r="EC42" s="939"/>
      <c r="ED42" s="939"/>
      <c r="EE42" s="939"/>
      <c r="EF42" s="939"/>
      <c r="EG42" s="939"/>
      <c r="EH42" s="939"/>
      <c r="EI42" s="939"/>
      <c r="EJ42" s="939"/>
      <c r="EK42" s="939"/>
      <c r="EL42" s="939"/>
      <c r="EM42" s="939"/>
      <c r="EN42" s="939"/>
      <c r="EO42" s="939"/>
      <c r="EP42" s="939"/>
      <c r="EQ42" s="939"/>
      <c r="ER42" s="939"/>
      <c r="ES42" s="939"/>
      <c r="ET42" s="939"/>
      <c r="EU42" s="939"/>
      <c r="EV42" s="939"/>
      <c r="EW42" s="939"/>
      <c r="EX42" s="939"/>
      <c r="EY42" s="939"/>
      <c r="EZ42" s="939"/>
      <c r="FA42" s="939"/>
      <c r="FB42" s="939"/>
      <c r="FC42" s="939"/>
      <c r="FD42" s="939"/>
      <c r="FE42" s="939"/>
      <c r="FF42" s="939"/>
      <c r="FG42" s="939"/>
      <c r="FH42" s="939"/>
      <c r="FI42" s="939"/>
      <c r="FJ42" s="939"/>
      <c r="FK42" s="939"/>
      <c r="FL42" s="939"/>
      <c r="FM42" s="939"/>
      <c r="FN42" s="939"/>
      <c r="FO42" s="939"/>
      <c r="FP42" s="939"/>
      <c r="FQ42" s="939"/>
      <c r="FR42" s="939"/>
      <c r="FS42" s="939"/>
      <c r="FT42" s="939"/>
      <c r="FU42" s="939"/>
      <c r="FV42" s="939"/>
      <c r="FW42" s="939"/>
      <c r="FX42" s="939"/>
      <c r="FY42" s="939"/>
      <c r="FZ42" s="939"/>
      <c r="GA42" s="939"/>
      <c r="GB42" s="939"/>
      <c r="GC42" s="939"/>
      <c r="GD42" s="939"/>
      <c r="GE42" s="939"/>
      <c r="GF42" s="939"/>
      <c r="GG42" s="939"/>
      <c r="GH42" s="939"/>
      <c r="GI42" s="939"/>
      <c r="GJ42" s="939"/>
      <c r="GK42" s="939"/>
      <c r="GL42" s="939"/>
      <c r="GM42" s="939"/>
      <c r="GN42" s="939"/>
      <c r="GO42" s="939"/>
      <c r="GP42" s="939"/>
      <c r="GQ42" s="939"/>
      <c r="GR42" s="939"/>
      <c r="GS42" s="939"/>
      <c r="GT42" s="939"/>
      <c r="GU42" s="939"/>
      <c r="GV42" s="939"/>
      <c r="GW42" s="939"/>
      <c r="GX42" s="939"/>
      <c r="GY42" s="939"/>
      <c r="GZ42" s="939"/>
      <c r="HA42" s="939"/>
      <c r="HB42" s="939"/>
      <c r="HC42" s="939"/>
      <c r="HD42" s="939"/>
      <c r="HE42" s="939"/>
      <c r="HF42" s="939"/>
      <c r="HG42" s="939"/>
      <c r="HH42" s="939"/>
      <c r="HI42" s="939"/>
      <c r="HJ42" s="939"/>
      <c r="HK42" s="939"/>
      <c r="HL42" s="939"/>
      <c r="HM42" s="939"/>
      <c r="HN42" s="939"/>
      <c r="HO42" s="939"/>
      <c r="HP42" s="939"/>
      <c r="HQ42" s="939"/>
      <c r="HR42" s="939"/>
      <c r="HS42" s="939"/>
      <c r="HT42" s="939"/>
      <c r="HU42" s="939"/>
      <c r="HV42" s="939"/>
      <c r="HW42" s="939"/>
      <c r="HX42" s="939"/>
      <c r="HY42" s="939"/>
      <c r="HZ42" s="939"/>
      <c r="IA42" s="939"/>
      <c r="IB42" s="939"/>
      <c r="IC42" s="939"/>
      <c r="ID42" s="939"/>
      <c r="IE42" s="939"/>
      <c r="IF42" s="939"/>
      <c r="IG42" s="939"/>
      <c r="IH42" s="939"/>
      <c r="II42" s="939"/>
      <c r="IJ42" s="939"/>
      <c r="IK42" s="939"/>
      <c r="IL42" s="939"/>
      <c r="IM42" s="939"/>
      <c r="IN42" s="939"/>
      <c r="IO42" s="939"/>
      <c r="IP42" s="939"/>
      <c r="IQ42" s="939"/>
      <c r="IR42" s="939"/>
      <c r="IS42" s="939"/>
      <c r="IT42" s="939"/>
      <c r="IU42" s="939"/>
      <c r="IV42" s="939"/>
      <c r="IW42" s="939"/>
      <c r="IX42" s="939"/>
      <c r="IY42" s="939"/>
      <c r="IZ42" s="939"/>
      <c r="JA42" s="939"/>
      <c r="JB42" s="939"/>
      <c r="JC42" s="939"/>
      <c r="JD42" s="939"/>
      <c r="JE42" s="939"/>
      <c r="JF42" s="939"/>
      <c r="JG42" s="939"/>
      <c r="JH42" s="939"/>
    </row>
    <row r="43" spans="1:268" ht="21" customHeight="1">
      <c r="A43" s="1389"/>
      <c r="B43" s="1390">
        <v>31</v>
      </c>
      <c r="C43" s="983">
        <v>311</v>
      </c>
      <c r="D43" s="958">
        <v>3111</v>
      </c>
      <c r="E43" s="1391" t="s">
        <v>124</v>
      </c>
      <c r="F43" s="1426">
        <f>+'PT 2015 GENERAL'!BA303</f>
        <v>1388500</v>
      </c>
      <c r="G43" s="1427">
        <f>+'PT 2015 GENERAL'!BA625</f>
        <v>1145469.69</v>
      </c>
      <c r="H43" s="1418">
        <v>0</v>
      </c>
      <c r="I43" s="1401">
        <f>+'PT 2015 GENERAL'!BA800</f>
        <v>691000</v>
      </c>
      <c r="J43" s="1401">
        <f>+'PT 2015 GENERAL'!BA999</f>
        <v>612500</v>
      </c>
      <c r="K43" s="1427">
        <f>+'PT 2015 GENERAL'!BA1080</f>
        <v>200000</v>
      </c>
      <c r="L43" s="1418">
        <f>+'PT 2015 GENERAL'!BA1249</f>
        <v>24000</v>
      </c>
      <c r="M43" s="1427">
        <f>+'PT 2015 GENERAL'!BA1389</f>
        <v>70500</v>
      </c>
      <c r="N43" s="1427">
        <f>+'PT 2015 GENERAL'!BA1506</f>
        <v>424000</v>
      </c>
      <c r="O43" s="1426">
        <f>+'PT 2015 GENERAL'!BA1630</f>
        <v>35000</v>
      </c>
      <c r="P43" s="1428">
        <f>+'PT 2015 GENERAL'!BA1677</f>
        <v>912000</v>
      </c>
      <c r="Q43" s="2846">
        <f>+SUM(F43:P43)</f>
        <v>5502969.6899999995</v>
      </c>
      <c r="R43" s="961">
        <f t="shared" si="4"/>
        <v>0.20868419949677106</v>
      </c>
      <c r="Z43" s="939"/>
      <c r="AA43" s="939"/>
      <c r="AB43" s="939"/>
      <c r="AC43" s="939"/>
      <c r="AD43" s="939"/>
      <c r="AE43" s="939"/>
      <c r="AF43" s="939"/>
      <c r="AG43" s="939"/>
      <c r="AH43" s="939"/>
      <c r="AI43" s="939"/>
      <c r="AJ43" s="939"/>
      <c r="AK43" s="939"/>
      <c r="AL43" s="939"/>
      <c r="AM43" s="939"/>
      <c r="AN43" s="939"/>
      <c r="AO43" s="939"/>
      <c r="AP43" s="939"/>
      <c r="AQ43" s="939"/>
      <c r="AR43" s="939"/>
      <c r="AS43" s="939"/>
      <c r="AT43" s="939"/>
      <c r="AU43" s="939"/>
      <c r="AV43" s="939"/>
      <c r="AW43" s="939"/>
      <c r="AX43" s="939"/>
      <c r="AY43" s="939"/>
      <c r="AZ43" s="939"/>
      <c r="BA43" s="939"/>
      <c r="BB43" s="939"/>
      <c r="BC43" s="939"/>
      <c r="BD43" s="939"/>
      <c r="BE43" s="939"/>
      <c r="BF43" s="939"/>
      <c r="BG43" s="939"/>
      <c r="BH43" s="939"/>
      <c r="BI43" s="939"/>
      <c r="BJ43" s="939"/>
      <c r="BK43" s="939"/>
      <c r="BL43" s="939"/>
      <c r="BM43" s="939"/>
      <c r="BN43" s="939"/>
      <c r="BO43" s="939"/>
      <c r="BP43" s="939"/>
      <c r="BQ43" s="939"/>
      <c r="BR43" s="939"/>
      <c r="BS43" s="939"/>
      <c r="BT43" s="939"/>
      <c r="BU43" s="939"/>
      <c r="BV43" s="939"/>
      <c r="BW43" s="939"/>
      <c r="BX43" s="939"/>
      <c r="BY43" s="939"/>
      <c r="BZ43" s="939"/>
      <c r="CA43" s="939"/>
      <c r="CB43" s="939"/>
      <c r="CC43" s="939"/>
      <c r="CD43" s="939"/>
      <c r="CE43" s="939"/>
      <c r="CF43" s="939"/>
      <c r="CG43" s="939"/>
      <c r="CH43" s="939"/>
      <c r="CI43" s="939"/>
      <c r="CJ43" s="939"/>
      <c r="CK43" s="939"/>
      <c r="CL43" s="939"/>
      <c r="CM43" s="939"/>
      <c r="CN43" s="939"/>
      <c r="CO43" s="939"/>
      <c r="CP43" s="939"/>
      <c r="CQ43" s="939"/>
      <c r="CR43" s="939"/>
      <c r="CS43" s="939"/>
      <c r="CT43" s="939"/>
      <c r="CU43" s="939"/>
      <c r="CV43" s="939"/>
      <c r="CW43" s="939"/>
      <c r="CX43" s="939"/>
      <c r="CY43" s="939"/>
      <c r="CZ43" s="939"/>
      <c r="DA43" s="939"/>
      <c r="DB43" s="939"/>
      <c r="DC43" s="939"/>
      <c r="DD43" s="939"/>
      <c r="DE43" s="939"/>
      <c r="DF43" s="939"/>
      <c r="DG43" s="939"/>
      <c r="DH43" s="939"/>
      <c r="DI43" s="939"/>
      <c r="DJ43" s="939"/>
      <c r="DK43" s="939"/>
      <c r="DL43" s="939"/>
      <c r="DM43" s="939"/>
      <c r="DN43" s="939"/>
      <c r="DO43" s="939"/>
      <c r="DP43" s="939"/>
      <c r="DQ43" s="939"/>
      <c r="DR43" s="939"/>
      <c r="DS43" s="939"/>
      <c r="DT43" s="939"/>
      <c r="DU43" s="939"/>
      <c r="DV43" s="939"/>
      <c r="DW43" s="939"/>
      <c r="DX43" s="939"/>
      <c r="DY43" s="939"/>
      <c r="DZ43" s="939"/>
      <c r="EA43" s="939"/>
      <c r="EB43" s="939"/>
      <c r="EC43" s="939"/>
      <c r="ED43" s="939"/>
      <c r="EE43" s="939"/>
      <c r="EF43" s="939"/>
      <c r="EG43" s="939"/>
      <c r="EH43" s="939"/>
      <c r="EI43" s="939"/>
      <c r="EJ43" s="939"/>
      <c r="EK43" s="939"/>
      <c r="EL43" s="939"/>
      <c r="EM43" s="939"/>
      <c r="EN43" s="939"/>
      <c r="EO43" s="939"/>
      <c r="EP43" s="939"/>
      <c r="EQ43" s="939"/>
      <c r="ER43" s="939"/>
      <c r="ES43" s="939"/>
      <c r="ET43" s="939"/>
      <c r="EU43" s="939"/>
      <c r="EV43" s="939"/>
      <c r="EW43" s="939"/>
      <c r="EX43" s="939"/>
      <c r="EY43" s="939"/>
      <c r="EZ43" s="939"/>
      <c r="FA43" s="939"/>
      <c r="FB43" s="939"/>
      <c r="FC43" s="939"/>
      <c r="FD43" s="939"/>
      <c r="FE43" s="939"/>
      <c r="FF43" s="939"/>
      <c r="FG43" s="939"/>
      <c r="FH43" s="939"/>
      <c r="FI43" s="939"/>
      <c r="FJ43" s="939"/>
      <c r="FK43" s="939"/>
      <c r="FL43" s="939"/>
      <c r="FM43" s="939"/>
      <c r="FN43" s="939"/>
      <c r="FO43" s="939"/>
      <c r="FP43" s="939"/>
      <c r="FQ43" s="939"/>
      <c r="FR43" s="939"/>
      <c r="FS43" s="939"/>
      <c r="FT43" s="939"/>
      <c r="FU43" s="939"/>
      <c r="FV43" s="939"/>
      <c r="FW43" s="939"/>
      <c r="FX43" s="939"/>
      <c r="FY43" s="939"/>
      <c r="FZ43" s="939"/>
      <c r="GA43" s="939"/>
      <c r="GB43" s="939"/>
      <c r="GC43" s="939"/>
      <c r="GD43" s="939"/>
      <c r="GE43" s="939"/>
      <c r="GF43" s="939"/>
      <c r="GG43" s="939"/>
      <c r="GH43" s="939"/>
      <c r="GI43" s="939"/>
      <c r="GJ43" s="939"/>
      <c r="GK43" s="939"/>
      <c r="GL43" s="939"/>
      <c r="GM43" s="939"/>
      <c r="GN43" s="939"/>
      <c r="GO43" s="939"/>
      <c r="GP43" s="939"/>
      <c r="GQ43" s="939"/>
      <c r="GR43" s="939"/>
      <c r="GS43" s="939"/>
      <c r="GT43" s="939"/>
      <c r="GU43" s="939"/>
      <c r="GV43" s="939"/>
      <c r="GW43" s="939"/>
      <c r="GX43" s="939"/>
      <c r="GY43" s="939"/>
      <c r="GZ43" s="939"/>
      <c r="HA43" s="939"/>
      <c r="HB43" s="939"/>
      <c r="HC43" s="939"/>
      <c r="HD43" s="939"/>
      <c r="HE43" s="939"/>
      <c r="HF43" s="939"/>
      <c r="HG43" s="939"/>
      <c r="HH43" s="939"/>
      <c r="HI43" s="939"/>
      <c r="HJ43" s="939"/>
      <c r="HK43" s="939"/>
      <c r="HL43" s="939"/>
      <c r="HM43" s="939"/>
      <c r="HN43" s="939"/>
      <c r="HO43" s="939"/>
      <c r="HP43" s="939"/>
      <c r="HQ43" s="939"/>
      <c r="HR43" s="939"/>
      <c r="HS43" s="939"/>
      <c r="HT43" s="939"/>
      <c r="HU43" s="939"/>
      <c r="HV43" s="939"/>
      <c r="HW43" s="939"/>
      <c r="HX43" s="939"/>
      <c r="HY43" s="939"/>
      <c r="HZ43" s="939"/>
      <c r="IA43" s="939"/>
      <c r="IB43" s="939"/>
      <c r="IC43" s="939"/>
      <c r="ID43" s="939"/>
      <c r="IE43" s="939"/>
      <c r="IF43" s="939"/>
      <c r="IG43" s="939"/>
      <c r="IH43" s="939"/>
      <c r="II43" s="939"/>
      <c r="IJ43" s="939"/>
      <c r="IK43" s="939"/>
      <c r="IL43" s="939"/>
      <c r="IM43" s="939"/>
      <c r="IN43" s="939"/>
      <c r="IO43" s="939"/>
      <c r="IP43" s="939"/>
      <c r="IQ43" s="939"/>
      <c r="IR43" s="939"/>
      <c r="IS43" s="939"/>
      <c r="IT43" s="939"/>
      <c r="IU43" s="939"/>
      <c r="IV43" s="939"/>
      <c r="IW43" s="939"/>
      <c r="IX43" s="939"/>
      <c r="IY43" s="939"/>
      <c r="IZ43" s="939"/>
      <c r="JA43" s="939"/>
      <c r="JB43" s="939"/>
      <c r="JC43" s="939"/>
      <c r="JD43" s="939"/>
      <c r="JE43" s="939"/>
      <c r="JF43" s="939"/>
      <c r="JG43" s="939"/>
      <c r="JH43" s="939"/>
    </row>
    <row r="44" spans="1:268" ht="21" customHeight="1">
      <c r="A44" s="1389"/>
      <c r="B44" s="1390"/>
      <c r="C44" s="983">
        <v>313</v>
      </c>
      <c r="D44" s="958">
        <v>3133</v>
      </c>
      <c r="E44" s="1391" t="s">
        <v>293</v>
      </c>
      <c r="F44" s="1426">
        <f>+'PT 2015 GENERAL'!BB303</f>
        <v>69000</v>
      </c>
      <c r="G44" s="1401">
        <v>0</v>
      </c>
      <c r="H44" s="1418">
        <v>0</v>
      </c>
      <c r="I44" s="1401"/>
      <c r="J44" s="1401">
        <f>+'PT 2015 GENERAL'!BB999</f>
        <v>1000</v>
      </c>
      <c r="K44" s="1401">
        <v>0</v>
      </c>
      <c r="L44" s="1418">
        <v>0</v>
      </c>
      <c r="M44" s="1401">
        <v>0</v>
      </c>
      <c r="N44" s="1427">
        <f>+'PT 2015 GENERAL'!BB1506</f>
        <v>30000</v>
      </c>
      <c r="O44" s="1426"/>
      <c r="P44" s="1428">
        <f>+'PT 2015 GENERAL'!BB1677</f>
        <v>11000</v>
      </c>
      <c r="Q44" s="2846">
        <f>+SUM(F44:P44)</f>
        <v>111000</v>
      </c>
      <c r="R44" s="961">
        <f t="shared" si="4"/>
        <v>4.2093537578873326E-3</v>
      </c>
      <c r="Z44" s="939"/>
      <c r="AA44" s="939"/>
      <c r="AB44" s="939"/>
      <c r="AC44" s="939"/>
      <c r="AD44" s="939"/>
      <c r="AE44" s="939"/>
      <c r="AF44" s="939"/>
      <c r="AG44" s="939"/>
      <c r="AH44" s="939"/>
      <c r="AI44" s="939"/>
      <c r="AJ44" s="939"/>
      <c r="AK44" s="939"/>
      <c r="AL44" s="939"/>
      <c r="AM44" s="939"/>
      <c r="AN44" s="939"/>
      <c r="AO44" s="939"/>
      <c r="AP44" s="939"/>
      <c r="AQ44" s="939"/>
      <c r="AR44" s="939"/>
      <c r="AS44" s="939"/>
      <c r="AT44" s="939"/>
      <c r="AU44" s="939"/>
      <c r="AV44" s="939"/>
      <c r="AW44" s="939"/>
      <c r="AX44" s="939"/>
      <c r="AY44" s="939"/>
      <c r="AZ44" s="939"/>
      <c r="BA44" s="939"/>
      <c r="BB44" s="939"/>
      <c r="BC44" s="939"/>
      <c r="BD44" s="939"/>
      <c r="BE44" s="939"/>
      <c r="BF44" s="939"/>
      <c r="BG44" s="939"/>
      <c r="BH44" s="939"/>
      <c r="BI44" s="939"/>
      <c r="BJ44" s="939"/>
      <c r="BK44" s="939"/>
      <c r="BL44" s="939"/>
      <c r="BM44" s="939"/>
      <c r="BN44" s="939"/>
      <c r="BO44" s="939"/>
      <c r="BP44" s="939"/>
      <c r="BQ44" s="939"/>
      <c r="BR44" s="939"/>
      <c r="BS44" s="939"/>
      <c r="BT44" s="939"/>
      <c r="BU44" s="939"/>
      <c r="BV44" s="939"/>
      <c r="BW44" s="939"/>
      <c r="BX44" s="939"/>
      <c r="BY44" s="939"/>
      <c r="BZ44" s="939"/>
      <c r="CA44" s="939"/>
      <c r="CB44" s="939"/>
      <c r="CC44" s="939"/>
      <c r="CD44" s="939"/>
      <c r="CE44" s="939"/>
      <c r="CF44" s="939"/>
      <c r="CG44" s="939"/>
      <c r="CH44" s="939"/>
      <c r="CI44" s="939"/>
      <c r="CJ44" s="939"/>
      <c r="CK44" s="939"/>
      <c r="CL44" s="939"/>
      <c r="CM44" s="939"/>
      <c r="CN44" s="939"/>
      <c r="CO44" s="939"/>
      <c r="CP44" s="939"/>
      <c r="CQ44" s="939"/>
      <c r="CR44" s="939"/>
      <c r="CS44" s="939"/>
      <c r="CT44" s="939"/>
      <c r="CU44" s="939"/>
      <c r="CV44" s="939"/>
      <c r="CW44" s="939"/>
      <c r="CX44" s="939"/>
      <c r="CY44" s="939"/>
      <c r="CZ44" s="939"/>
      <c r="DA44" s="939"/>
      <c r="DB44" s="939"/>
      <c r="DC44" s="939"/>
      <c r="DD44" s="939"/>
      <c r="DE44" s="939"/>
      <c r="DF44" s="939"/>
      <c r="DG44" s="939"/>
      <c r="DH44" s="939"/>
      <c r="DI44" s="939"/>
      <c r="DJ44" s="939"/>
      <c r="DK44" s="939"/>
      <c r="DL44" s="939"/>
      <c r="DM44" s="939"/>
      <c r="DN44" s="939"/>
      <c r="DO44" s="939"/>
      <c r="DP44" s="939"/>
      <c r="DQ44" s="939"/>
      <c r="DR44" s="939"/>
      <c r="DS44" s="939"/>
      <c r="DT44" s="939"/>
      <c r="DU44" s="939"/>
      <c r="DV44" s="939"/>
      <c r="DW44" s="939"/>
      <c r="DX44" s="939"/>
      <c r="DY44" s="939"/>
      <c r="DZ44" s="939"/>
      <c r="EA44" s="939"/>
      <c r="EB44" s="939"/>
      <c r="EC44" s="939"/>
      <c r="ED44" s="939"/>
      <c r="EE44" s="939"/>
      <c r="EF44" s="939"/>
      <c r="EG44" s="939"/>
      <c r="EH44" s="939"/>
      <c r="EI44" s="939"/>
      <c r="EJ44" s="939"/>
      <c r="EK44" s="939"/>
      <c r="EL44" s="939"/>
      <c r="EM44" s="939"/>
      <c r="EN44" s="939"/>
      <c r="EO44" s="939"/>
      <c r="EP44" s="939"/>
      <c r="EQ44" s="939"/>
      <c r="ER44" s="939"/>
      <c r="ES44" s="939"/>
      <c r="ET44" s="939"/>
      <c r="EU44" s="939"/>
      <c r="EV44" s="939"/>
      <c r="EW44" s="939"/>
      <c r="EX44" s="939"/>
      <c r="EY44" s="939"/>
      <c r="EZ44" s="939"/>
      <c r="FA44" s="939"/>
      <c r="FB44" s="939"/>
      <c r="FC44" s="939"/>
      <c r="FD44" s="939"/>
      <c r="FE44" s="939"/>
      <c r="FF44" s="939"/>
      <c r="FG44" s="939"/>
      <c r="FH44" s="939"/>
      <c r="FI44" s="939"/>
      <c r="FJ44" s="939"/>
      <c r="FK44" s="939"/>
      <c r="FL44" s="939"/>
      <c r="FM44" s="939"/>
      <c r="FN44" s="939"/>
      <c r="FO44" s="939"/>
      <c r="FP44" s="939"/>
      <c r="FQ44" s="939"/>
      <c r="FR44" s="939"/>
      <c r="FS44" s="939"/>
      <c r="FT44" s="939"/>
      <c r="FU44" s="939"/>
      <c r="FV44" s="939"/>
      <c r="FW44" s="939"/>
      <c r="FX44" s="939"/>
      <c r="FY44" s="939"/>
      <c r="FZ44" s="939"/>
      <c r="GA44" s="939"/>
      <c r="GB44" s="939"/>
      <c r="GC44" s="939"/>
      <c r="GD44" s="939"/>
      <c r="GE44" s="939"/>
      <c r="GF44" s="939"/>
      <c r="GG44" s="939"/>
      <c r="GH44" s="939"/>
      <c r="GI44" s="939"/>
      <c r="GJ44" s="939"/>
      <c r="GK44" s="939"/>
      <c r="GL44" s="939"/>
      <c r="GM44" s="939"/>
      <c r="GN44" s="939"/>
      <c r="GO44" s="939"/>
      <c r="GP44" s="939"/>
      <c r="GQ44" s="939"/>
      <c r="GR44" s="939"/>
      <c r="GS44" s="939"/>
      <c r="GT44" s="939"/>
      <c r="GU44" s="939"/>
      <c r="GV44" s="939"/>
      <c r="GW44" s="939"/>
      <c r="GX44" s="939"/>
      <c r="GY44" s="939"/>
      <c r="GZ44" s="939"/>
      <c r="HA44" s="939"/>
      <c r="HB44" s="939"/>
      <c r="HC44" s="939"/>
      <c r="HD44" s="939"/>
      <c r="HE44" s="939"/>
      <c r="HF44" s="939"/>
      <c r="HG44" s="939"/>
      <c r="HH44" s="939"/>
      <c r="HI44" s="939"/>
      <c r="HJ44" s="939"/>
      <c r="HK44" s="939"/>
      <c r="HL44" s="939"/>
      <c r="HM44" s="939"/>
      <c r="HN44" s="939"/>
      <c r="HO44" s="939"/>
      <c r="HP44" s="939"/>
      <c r="HQ44" s="939"/>
      <c r="HR44" s="939"/>
      <c r="HS44" s="939"/>
      <c r="HT44" s="939"/>
      <c r="HU44" s="939"/>
      <c r="HV44" s="939"/>
      <c r="HW44" s="939"/>
      <c r="HX44" s="939"/>
      <c r="HY44" s="939"/>
      <c r="HZ44" s="939"/>
      <c r="IA44" s="939"/>
      <c r="IB44" s="939"/>
      <c r="IC44" s="939"/>
      <c r="ID44" s="939"/>
      <c r="IE44" s="939"/>
      <c r="IF44" s="939"/>
      <c r="IG44" s="939"/>
      <c r="IH44" s="939"/>
      <c r="II44" s="939"/>
      <c r="IJ44" s="939"/>
      <c r="IK44" s="939"/>
      <c r="IL44" s="939"/>
      <c r="IM44" s="939"/>
      <c r="IN44" s="939"/>
      <c r="IO44" s="939"/>
      <c r="IP44" s="939"/>
      <c r="IQ44" s="939"/>
      <c r="IR44" s="939"/>
      <c r="IS44" s="939"/>
      <c r="IT44" s="939"/>
      <c r="IU44" s="939"/>
      <c r="IV44" s="939"/>
      <c r="IW44" s="939"/>
      <c r="IX44" s="939"/>
      <c r="IY44" s="939"/>
      <c r="IZ44" s="939"/>
      <c r="JA44" s="939"/>
      <c r="JB44" s="939"/>
      <c r="JC44" s="939"/>
      <c r="JD44" s="939"/>
      <c r="JE44" s="939"/>
      <c r="JF44" s="939"/>
      <c r="JG44" s="939"/>
      <c r="JH44" s="939"/>
    </row>
    <row r="45" spans="1:268" ht="21" customHeight="1">
      <c r="A45" s="1392"/>
      <c r="B45" s="1393"/>
      <c r="C45" s="984">
        <v>314</v>
      </c>
      <c r="D45" s="985"/>
      <c r="E45" s="1394" t="s">
        <v>295</v>
      </c>
      <c r="F45" s="1418">
        <v>0</v>
      </c>
      <c r="G45" s="1401">
        <v>0</v>
      </c>
      <c r="H45" s="1418">
        <v>0</v>
      </c>
      <c r="I45" s="1401"/>
      <c r="J45" s="1401">
        <v>0</v>
      </c>
      <c r="K45" s="1452">
        <v>0</v>
      </c>
      <c r="L45" s="1418">
        <v>0</v>
      </c>
      <c r="M45" s="1427">
        <f>+'PT 2015 GENERAL'!BC1389</f>
        <v>64000</v>
      </c>
      <c r="N45" s="1401">
        <v>0</v>
      </c>
      <c r="O45" s="1418">
        <v>0</v>
      </c>
      <c r="P45" s="1419">
        <v>0</v>
      </c>
      <c r="Q45" s="2846">
        <f t="shared" ref="Q45:Q63" si="6">+SUM(F45:P45)</f>
        <v>64000</v>
      </c>
      <c r="R45" s="961">
        <f t="shared" si="4"/>
        <v>2.4270147793224259E-3</v>
      </c>
      <c r="Z45" s="939"/>
      <c r="AA45" s="939"/>
      <c r="AB45" s="939"/>
      <c r="AC45" s="939"/>
      <c r="AD45" s="939"/>
      <c r="AE45" s="939"/>
      <c r="AF45" s="939"/>
      <c r="AG45" s="939"/>
      <c r="AH45" s="939"/>
      <c r="AI45" s="939"/>
      <c r="AJ45" s="939"/>
      <c r="AK45" s="939"/>
      <c r="AL45" s="939"/>
      <c r="AM45" s="939"/>
      <c r="AN45" s="939"/>
      <c r="AO45" s="939"/>
      <c r="AP45" s="939"/>
      <c r="AQ45" s="939"/>
      <c r="AR45" s="939"/>
      <c r="AS45" s="939"/>
      <c r="AT45" s="939"/>
      <c r="AU45" s="939"/>
      <c r="AV45" s="939"/>
      <c r="AW45" s="939"/>
      <c r="AX45" s="939"/>
      <c r="AY45" s="939"/>
      <c r="AZ45" s="939"/>
      <c r="BA45" s="939"/>
      <c r="BB45" s="939"/>
      <c r="BC45" s="939"/>
      <c r="BD45" s="939"/>
      <c r="BE45" s="939"/>
      <c r="BF45" s="939"/>
      <c r="BG45" s="939"/>
      <c r="BH45" s="939"/>
      <c r="BI45" s="939"/>
      <c r="BJ45" s="939"/>
      <c r="BK45" s="939"/>
      <c r="BL45" s="939"/>
      <c r="BM45" s="939"/>
      <c r="BN45" s="939"/>
      <c r="BO45" s="939"/>
      <c r="BP45" s="939"/>
      <c r="BQ45" s="939"/>
      <c r="BR45" s="939"/>
      <c r="BS45" s="939"/>
      <c r="BT45" s="939"/>
      <c r="BU45" s="939"/>
      <c r="BV45" s="939"/>
      <c r="BW45" s="939"/>
      <c r="BX45" s="939"/>
      <c r="BY45" s="939"/>
      <c r="BZ45" s="939"/>
      <c r="CA45" s="939"/>
      <c r="CB45" s="939"/>
      <c r="CC45" s="939"/>
      <c r="CD45" s="939"/>
      <c r="CE45" s="939"/>
      <c r="CF45" s="939"/>
      <c r="CG45" s="939"/>
      <c r="CH45" s="939"/>
      <c r="CI45" s="939"/>
      <c r="CJ45" s="939"/>
      <c r="CK45" s="939"/>
      <c r="CL45" s="939"/>
      <c r="CM45" s="939"/>
      <c r="CN45" s="939"/>
      <c r="CO45" s="939"/>
      <c r="CP45" s="939"/>
      <c r="CQ45" s="939"/>
      <c r="CR45" s="939"/>
      <c r="CS45" s="939"/>
      <c r="CT45" s="939"/>
      <c r="CU45" s="939"/>
      <c r="CV45" s="939"/>
      <c r="CW45" s="939"/>
      <c r="CX45" s="939"/>
      <c r="CY45" s="939"/>
      <c r="CZ45" s="939"/>
      <c r="DA45" s="939"/>
      <c r="DB45" s="939"/>
      <c r="DC45" s="939"/>
      <c r="DD45" s="939"/>
      <c r="DE45" s="939"/>
      <c r="DF45" s="939"/>
      <c r="DG45" s="939"/>
      <c r="DH45" s="939"/>
      <c r="DI45" s="939"/>
      <c r="DJ45" s="939"/>
      <c r="DK45" s="939"/>
      <c r="DL45" s="939"/>
      <c r="DM45" s="939"/>
      <c r="DN45" s="939"/>
      <c r="DO45" s="939"/>
      <c r="DP45" s="939"/>
      <c r="DQ45" s="939"/>
      <c r="DR45" s="939"/>
      <c r="DS45" s="939"/>
      <c r="DT45" s="939"/>
      <c r="DU45" s="939"/>
      <c r="DV45" s="939"/>
      <c r="DW45" s="939"/>
      <c r="DX45" s="939"/>
      <c r="DY45" s="939"/>
      <c r="DZ45" s="939"/>
      <c r="EA45" s="939"/>
      <c r="EB45" s="939"/>
      <c r="EC45" s="939"/>
      <c r="ED45" s="939"/>
      <c r="EE45" s="939"/>
      <c r="EF45" s="939"/>
      <c r="EG45" s="939"/>
      <c r="EH45" s="939"/>
      <c r="EI45" s="939"/>
      <c r="EJ45" s="939"/>
      <c r="EK45" s="939"/>
      <c r="EL45" s="939"/>
      <c r="EM45" s="939"/>
      <c r="EN45" s="939"/>
      <c r="EO45" s="939"/>
      <c r="EP45" s="939"/>
      <c r="EQ45" s="939"/>
      <c r="ER45" s="939"/>
      <c r="ES45" s="939"/>
      <c r="ET45" s="939"/>
      <c r="EU45" s="939"/>
      <c r="EV45" s="939"/>
      <c r="EW45" s="939"/>
      <c r="EX45" s="939"/>
      <c r="EY45" s="939"/>
      <c r="EZ45" s="939"/>
      <c r="FA45" s="939"/>
      <c r="FB45" s="939"/>
      <c r="FC45" s="939"/>
      <c r="FD45" s="939"/>
      <c r="FE45" s="939"/>
      <c r="FF45" s="939"/>
      <c r="FG45" s="939"/>
      <c r="FH45" s="939"/>
      <c r="FI45" s="939"/>
      <c r="FJ45" s="939"/>
      <c r="FK45" s="939"/>
      <c r="FL45" s="939"/>
      <c r="FM45" s="939"/>
      <c r="FN45" s="939"/>
      <c r="FO45" s="939"/>
      <c r="FP45" s="939"/>
      <c r="FQ45" s="939"/>
      <c r="FR45" s="939"/>
      <c r="FS45" s="939"/>
      <c r="FT45" s="939"/>
      <c r="FU45" s="939"/>
      <c r="FV45" s="939"/>
      <c r="FW45" s="939"/>
      <c r="FX45" s="939"/>
      <c r="FY45" s="939"/>
      <c r="FZ45" s="939"/>
      <c r="GA45" s="939"/>
      <c r="GB45" s="939"/>
      <c r="GC45" s="939"/>
      <c r="GD45" s="939"/>
      <c r="GE45" s="939"/>
      <c r="GF45" s="939"/>
      <c r="GG45" s="939"/>
      <c r="GH45" s="939"/>
      <c r="GI45" s="939"/>
      <c r="GJ45" s="939"/>
      <c r="GK45" s="939"/>
      <c r="GL45" s="939"/>
      <c r="GM45" s="939"/>
      <c r="GN45" s="939"/>
      <c r="GO45" s="939"/>
      <c r="GP45" s="939"/>
      <c r="GQ45" s="939"/>
      <c r="GR45" s="939"/>
      <c r="GS45" s="939"/>
      <c r="GT45" s="939"/>
      <c r="GU45" s="939"/>
      <c r="GV45" s="939"/>
      <c r="GW45" s="939"/>
      <c r="GX45" s="939"/>
      <c r="GY45" s="939"/>
      <c r="GZ45" s="939"/>
      <c r="HA45" s="939"/>
      <c r="HB45" s="939"/>
      <c r="HC45" s="939"/>
      <c r="HD45" s="939"/>
      <c r="HE45" s="939"/>
      <c r="HF45" s="939"/>
      <c r="HG45" s="939"/>
      <c r="HH45" s="939"/>
      <c r="HI45" s="939"/>
      <c r="HJ45" s="939"/>
      <c r="HK45" s="939"/>
      <c r="HL45" s="939"/>
      <c r="HM45" s="939"/>
      <c r="HN45" s="939"/>
      <c r="HO45" s="939"/>
      <c r="HP45" s="939"/>
      <c r="HQ45" s="939"/>
      <c r="HR45" s="939"/>
      <c r="HS45" s="939"/>
      <c r="HT45" s="939"/>
      <c r="HU45" s="939"/>
      <c r="HV45" s="939"/>
      <c r="HW45" s="939"/>
      <c r="HX45" s="939"/>
      <c r="HY45" s="939"/>
      <c r="HZ45" s="939"/>
      <c r="IA45" s="939"/>
      <c r="IB45" s="939"/>
      <c r="IC45" s="939"/>
      <c r="ID45" s="939"/>
      <c r="IE45" s="939"/>
      <c r="IF45" s="939"/>
      <c r="IG45" s="939"/>
      <c r="IH45" s="939"/>
      <c r="II45" s="939"/>
      <c r="IJ45" s="939"/>
      <c r="IK45" s="939"/>
      <c r="IL45" s="939"/>
      <c r="IM45" s="939"/>
      <c r="IN45" s="939"/>
      <c r="IO45" s="939"/>
      <c r="IP45" s="939"/>
      <c r="IQ45" s="939"/>
      <c r="IR45" s="939"/>
      <c r="IS45" s="939"/>
      <c r="IT45" s="939"/>
      <c r="IU45" s="939"/>
      <c r="IV45" s="939"/>
      <c r="IW45" s="939"/>
      <c r="IX45" s="939"/>
      <c r="IY45" s="939"/>
      <c r="IZ45" s="939"/>
      <c r="JA45" s="939"/>
      <c r="JB45" s="939"/>
      <c r="JC45" s="939"/>
      <c r="JD45" s="939"/>
      <c r="JE45" s="939"/>
      <c r="JF45" s="939"/>
      <c r="JG45" s="939"/>
      <c r="JH45" s="939"/>
    </row>
    <row r="46" spans="1:268" ht="21" customHeight="1">
      <c r="A46" s="976"/>
      <c r="B46" s="986">
        <v>32</v>
      </c>
      <c r="C46" s="984">
        <v>322</v>
      </c>
      <c r="D46" s="985"/>
      <c r="E46" s="987" t="s">
        <v>12</v>
      </c>
      <c r="F46" s="1418"/>
      <c r="G46" s="1401"/>
      <c r="H46" s="1418"/>
      <c r="I46" s="1401"/>
      <c r="J46" s="1401"/>
      <c r="K46" s="1452">
        <f>+'PT 2015 GENERAL'!BD1080</f>
        <v>100000</v>
      </c>
      <c r="L46" s="1418"/>
      <c r="M46" s="1427"/>
      <c r="N46" s="1401"/>
      <c r="O46" s="1418"/>
      <c r="P46" s="1419"/>
      <c r="Q46" s="2846">
        <f t="shared" si="6"/>
        <v>100000</v>
      </c>
      <c r="R46" s="961">
        <f t="shared" si="4"/>
        <v>3.7922105926912909E-3</v>
      </c>
      <c r="Z46" s="939"/>
      <c r="AA46" s="939"/>
      <c r="AB46" s="939"/>
      <c r="AC46" s="939"/>
      <c r="AD46" s="939"/>
      <c r="AE46" s="939"/>
      <c r="AF46" s="939"/>
      <c r="AG46" s="939"/>
      <c r="AH46" s="939"/>
      <c r="AI46" s="939"/>
      <c r="AJ46" s="939"/>
      <c r="AK46" s="939"/>
      <c r="AL46" s="939"/>
      <c r="AM46" s="939"/>
      <c r="AN46" s="939"/>
      <c r="AO46" s="939"/>
      <c r="AP46" s="939"/>
      <c r="AQ46" s="939"/>
      <c r="AR46" s="939"/>
      <c r="AS46" s="939"/>
      <c r="AT46" s="939"/>
      <c r="AU46" s="939"/>
      <c r="AV46" s="939"/>
      <c r="AW46" s="939"/>
      <c r="AX46" s="939"/>
      <c r="AY46" s="939"/>
      <c r="AZ46" s="939"/>
      <c r="BA46" s="939"/>
      <c r="BB46" s="939"/>
      <c r="BC46" s="939"/>
      <c r="BD46" s="939"/>
      <c r="BE46" s="939"/>
      <c r="BF46" s="939"/>
      <c r="BG46" s="939"/>
      <c r="BH46" s="939"/>
      <c r="BI46" s="939"/>
      <c r="BJ46" s="939"/>
      <c r="BK46" s="939"/>
      <c r="BL46" s="939"/>
      <c r="BM46" s="939"/>
      <c r="BN46" s="939"/>
      <c r="BO46" s="939"/>
      <c r="BP46" s="939"/>
      <c r="BQ46" s="939"/>
      <c r="BR46" s="939"/>
      <c r="BS46" s="939"/>
      <c r="BT46" s="939"/>
      <c r="BU46" s="939"/>
      <c r="BV46" s="939"/>
      <c r="BW46" s="939"/>
      <c r="BX46" s="939"/>
      <c r="BY46" s="939"/>
      <c r="BZ46" s="939"/>
      <c r="CA46" s="939"/>
      <c r="CB46" s="939"/>
      <c r="CC46" s="939"/>
      <c r="CD46" s="939"/>
      <c r="CE46" s="939"/>
      <c r="CF46" s="939"/>
      <c r="CG46" s="939"/>
      <c r="CH46" s="939"/>
      <c r="CI46" s="939"/>
      <c r="CJ46" s="939"/>
      <c r="CK46" s="939"/>
      <c r="CL46" s="939"/>
      <c r="CM46" s="939"/>
      <c r="CN46" s="939"/>
      <c r="CO46" s="939"/>
      <c r="CP46" s="939"/>
      <c r="CQ46" s="939"/>
      <c r="CR46" s="939"/>
      <c r="CS46" s="939"/>
      <c r="CT46" s="939"/>
      <c r="CU46" s="939"/>
      <c r="CV46" s="939"/>
      <c r="CW46" s="939"/>
      <c r="CX46" s="939"/>
      <c r="CY46" s="939"/>
      <c r="CZ46" s="939"/>
      <c r="DA46" s="939"/>
      <c r="DB46" s="939"/>
      <c r="DC46" s="939"/>
      <c r="DD46" s="939"/>
      <c r="DE46" s="939"/>
      <c r="DF46" s="939"/>
      <c r="DG46" s="939"/>
      <c r="DH46" s="939"/>
      <c r="DI46" s="939"/>
      <c r="DJ46" s="939"/>
      <c r="DK46" s="939"/>
      <c r="DL46" s="939"/>
      <c r="DM46" s="939"/>
      <c r="DN46" s="939"/>
      <c r="DO46" s="939"/>
      <c r="DP46" s="939"/>
      <c r="DQ46" s="939"/>
      <c r="DR46" s="939"/>
      <c r="DS46" s="939"/>
      <c r="DT46" s="939"/>
      <c r="DU46" s="939"/>
      <c r="DV46" s="939"/>
      <c r="DW46" s="939"/>
      <c r="DX46" s="939"/>
      <c r="DY46" s="939"/>
      <c r="DZ46" s="939"/>
      <c r="EA46" s="939"/>
      <c r="EB46" s="939"/>
      <c r="EC46" s="939"/>
      <c r="ED46" s="939"/>
      <c r="EE46" s="939"/>
      <c r="EF46" s="939"/>
      <c r="EG46" s="939"/>
      <c r="EH46" s="939"/>
      <c r="EI46" s="939"/>
      <c r="EJ46" s="939"/>
      <c r="EK46" s="939"/>
      <c r="EL46" s="939"/>
      <c r="EM46" s="939"/>
      <c r="EN46" s="939"/>
      <c r="EO46" s="939"/>
      <c r="EP46" s="939"/>
      <c r="EQ46" s="939"/>
      <c r="ER46" s="939"/>
      <c r="ES46" s="939"/>
      <c r="ET46" s="939"/>
      <c r="EU46" s="939"/>
      <c r="EV46" s="939"/>
      <c r="EW46" s="939"/>
      <c r="EX46" s="939"/>
      <c r="EY46" s="939"/>
      <c r="EZ46" s="939"/>
      <c r="FA46" s="939"/>
      <c r="FB46" s="939"/>
      <c r="FC46" s="939"/>
      <c r="FD46" s="939"/>
      <c r="FE46" s="939"/>
      <c r="FF46" s="939"/>
      <c r="FG46" s="939"/>
      <c r="FH46" s="939"/>
      <c r="FI46" s="939"/>
      <c r="FJ46" s="939"/>
      <c r="FK46" s="939"/>
      <c r="FL46" s="939"/>
      <c r="FM46" s="939"/>
      <c r="FN46" s="939"/>
      <c r="FO46" s="939"/>
      <c r="FP46" s="939"/>
      <c r="FQ46" s="939"/>
      <c r="FR46" s="939"/>
      <c r="FS46" s="939"/>
      <c r="FT46" s="939"/>
      <c r="FU46" s="939"/>
      <c r="FV46" s="939"/>
      <c r="FW46" s="939"/>
      <c r="FX46" s="939"/>
      <c r="FY46" s="939"/>
      <c r="FZ46" s="939"/>
      <c r="GA46" s="939"/>
      <c r="GB46" s="939"/>
      <c r="GC46" s="939"/>
      <c r="GD46" s="939"/>
      <c r="GE46" s="939"/>
      <c r="GF46" s="939"/>
      <c r="GG46" s="939"/>
      <c r="GH46" s="939"/>
      <c r="GI46" s="939"/>
      <c r="GJ46" s="939"/>
      <c r="GK46" s="939"/>
      <c r="GL46" s="939"/>
      <c r="GM46" s="939"/>
      <c r="GN46" s="939"/>
      <c r="GO46" s="939"/>
      <c r="GP46" s="939"/>
      <c r="GQ46" s="939"/>
      <c r="GR46" s="939"/>
      <c r="GS46" s="939"/>
      <c r="GT46" s="939"/>
      <c r="GU46" s="939"/>
      <c r="GV46" s="939"/>
      <c r="GW46" s="939"/>
      <c r="GX46" s="939"/>
      <c r="GY46" s="939"/>
      <c r="GZ46" s="939"/>
      <c r="HA46" s="939"/>
      <c r="HB46" s="939"/>
      <c r="HC46" s="939"/>
      <c r="HD46" s="939"/>
      <c r="HE46" s="939"/>
      <c r="HF46" s="939"/>
      <c r="HG46" s="939"/>
      <c r="HH46" s="939"/>
      <c r="HI46" s="939"/>
      <c r="HJ46" s="939"/>
      <c r="HK46" s="939"/>
      <c r="HL46" s="939"/>
      <c r="HM46" s="939"/>
      <c r="HN46" s="939"/>
      <c r="HO46" s="939"/>
      <c r="HP46" s="939"/>
      <c r="HQ46" s="939"/>
      <c r="HR46" s="939"/>
      <c r="HS46" s="939"/>
      <c r="HT46" s="939"/>
      <c r="HU46" s="939"/>
      <c r="HV46" s="939"/>
      <c r="HW46" s="939"/>
      <c r="HX46" s="939"/>
      <c r="HY46" s="939"/>
      <c r="HZ46" s="939"/>
      <c r="IA46" s="939"/>
      <c r="IB46" s="939"/>
      <c r="IC46" s="939"/>
      <c r="ID46" s="939"/>
      <c r="IE46" s="939"/>
      <c r="IF46" s="939"/>
      <c r="IG46" s="939"/>
      <c r="IH46" s="939"/>
      <c r="II46" s="939"/>
      <c r="IJ46" s="939"/>
      <c r="IK46" s="939"/>
      <c r="IL46" s="939"/>
      <c r="IM46" s="939"/>
      <c r="IN46" s="939"/>
      <c r="IO46" s="939"/>
      <c r="IP46" s="939"/>
      <c r="IQ46" s="939"/>
      <c r="IR46" s="939"/>
      <c r="IS46" s="939"/>
      <c r="IT46" s="939"/>
      <c r="IU46" s="939"/>
      <c r="IV46" s="939"/>
      <c r="IW46" s="939"/>
      <c r="IX46" s="939"/>
      <c r="IY46" s="939"/>
      <c r="IZ46" s="939"/>
      <c r="JA46" s="939"/>
      <c r="JB46" s="939"/>
      <c r="JC46" s="939"/>
      <c r="JD46" s="939"/>
      <c r="JE46" s="939"/>
      <c r="JF46" s="939"/>
      <c r="JG46" s="939"/>
      <c r="JH46" s="939"/>
    </row>
    <row r="47" spans="1:268" ht="21" customHeight="1">
      <c r="A47" s="976"/>
      <c r="B47" s="986"/>
      <c r="C47" s="984">
        <v>323</v>
      </c>
      <c r="D47" s="985"/>
      <c r="E47" s="987" t="s">
        <v>8</v>
      </c>
      <c r="F47" s="1418">
        <v>0</v>
      </c>
      <c r="G47" s="1401">
        <v>0</v>
      </c>
      <c r="H47" s="1418">
        <v>0</v>
      </c>
      <c r="I47" s="1401"/>
      <c r="J47" s="1401">
        <v>0</v>
      </c>
      <c r="K47" s="1452">
        <f>+'PT 2015 GENERAL'!BE1080</f>
        <v>80000</v>
      </c>
      <c r="L47" s="1418">
        <f>+'PT 2015 GENERAL'!BE1249</f>
        <v>4500</v>
      </c>
      <c r="M47" s="1401"/>
      <c r="N47" s="1401">
        <v>0</v>
      </c>
      <c r="O47" s="1418">
        <v>0</v>
      </c>
      <c r="P47" s="1419">
        <v>0</v>
      </c>
      <c r="Q47" s="2846">
        <f t="shared" si="6"/>
        <v>84500</v>
      </c>
      <c r="R47" s="961">
        <f t="shared" si="4"/>
        <v>3.2044179508241405E-3</v>
      </c>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939"/>
      <c r="BR47" s="939"/>
      <c r="BS47" s="939"/>
      <c r="BT47" s="939"/>
      <c r="BU47" s="939"/>
      <c r="BV47" s="939"/>
      <c r="BW47" s="939"/>
      <c r="BX47" s="939"/>
      <c r="BY47" s="939"/>
      <c r="BZ47" s="939"/>
      <c r="CA47" s="939"/>
      <c r="CB47" s="939"/>
      <c r="CC47" s="939"/>
      <c r="CD47" s="939"/>
      <c r="CE47" s="939"/>
      <c r="CF47" s="939"/>
      <c r="CG47" s="939"/>
      <c r="CH47" s="939"/>
      <c r="CI47" s="939"/>
      <c r="CJ47" s="939"/>
      <c r="CK47" s="939"/>
      <c r="CL47" s="939"/>
      <c r="CM47" s="939"/>
      <c r="CN47" s="939"/>
      <c r="CO47" s="939"/>
      <c r="CP47" s="939"/>
      <c r="CQ47" s="939"/>
      <c r="CR47" s="939"/>
      <c r="CS47" s="939"/>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939"/>
      <c r="EV47" s="939"/>
      <c r="EW47" s="939"/>
      <c r="EX47" s="939"/>
      <c r="EY47" s="939"/>
      <c r="EZ47" s="939"/>
      <c r="FA47" s="939"/>
      <c r="FB47" s="939"/>
      <c r="FC47" s="939"/>
      <c r="FD47" s="939"/>
      <c r="FE47" s="939"/>
      <c r="FF47" s="939"/>
      <c r="FG47" s="939"/>
      <c r="FH47" s="939"/>
      <c r="FI47" s="939"/>
      <c r="FJ47" s="939"/>
      <c r="FK47" s="939"/>
      <c r="FL47" s="939"/>
      <c r="FM47" s="939"/>
      <c r="FN47" s="939"/>
      <c r="FO47" s="939"/>
      <c r="FP47" s="939"/>
      <c r="FQ47" s="939"/>
      <c r="FR47" s="939"/>
      <c r="FS47" s="939"/>
      <c r="FT47" s="939"/>
      <c r="FU47" s="939"/>
      <c r="FV47" s="939"/>
      <c r="FW47" s="939"/>
      <c r="FX47" s="939"/>
      <c r="FY47" s="939"/>
      <c r="FZ47" s="939"/>
      <c r="GA47" s="939"/>
      <c r="GB47" s="939"/>
      <c r="GC47" s="939"/>
      <c r="GD47" s="939"/>
      <c r="GE47" s="939"/>
      <c r="GF47" s="939"/>
      <c r="GG47" s="939"/>
      <c r="GH47" s="939"/>
      <c r="GI47" s="939"/>
      <c r="GJ47" s="939"/>
      <c r="GK47" s="939"/>
      <c r="GL47" s="939"/>
      <c r="GM47" s="939"/>
      <c r="GN47" s="939"/>
      <c r="GO47" s="939"/>
      <c r="GP47" s="939"/>
      <c r="GQ47" s="939"/>
      <c r="GR47" s="939"/>
      <c r="GS47" s="939"/>
      <c r="GT47" s="939"/>
      <c r="GU47" s="939"/>
      <c r="GV47" s="939"/>
      <c r="GW47" s="939"/>
      <c r="GX47" s="939"/>
      <c r="GY47" s="939"/>
      <c r="GZ47" s="939"/>
      <c r="HA47" s="939"/>
      <c r="HB47" s="939"/>
      <c r="HC47" s="939"/>
      <c r="HD47" s="939"/>
      <c r="HE47" s="939"/>
      <c r="HF47" s="939"/>
      <c r="HG47" s="939"/>
      <c r="HH47" s="939"/>
      <c r="HI47" s="939"/>
      <c r="HJ47" s="939"/>
      <c r="HK47" s="939"/>
      <c r="HL47" s="939"/>
      <c r="HM47" s="939"/>
      <c r="HN47" s="939"/>
      <c r="HO47" s="939"/>
      <c r="HP47" s="939"/>
      <c r="HQ47" s="939"/>
      <c r="HR47" s="939"/>
      <c r="HS47" s="939"/>
      <c r="HT47" s="939"/>
      <c r="HU47" s="939"/>
      <c r="HV47" s="939"/>
      <c r="HW47" s="939"/>
      <c r="HX47" s="939"/>
      <c r="HY47" s="939"/>
      <c r="HZ47" s="939"/>
      <c r="IA47" s="939"/>
      <c r="IB47" s="939"/>
      <c r="IC47" s="939"/>
      <c r="ID47" s="939"/>
      <c r="IE47" s="939"/>
      <c r="IF47" s="939"/>
      <c r="IG47" s="939"/>
      <c r="IH47" s="939"/>
      <c r="II47" s="939"/>
      <c r="IJ47" s="939"/>
      <c r="IK47" s="939"/>
      <c r="IL47" s="939"/>
      <c r="IM47" s="939"/>
      <c r="IN47" s="939"/>
      <c r="IO47" s="939"/>
      <c r="IP47" s="939"/>
      <c r="IQ47" s="939"/>
      <c r="IR47" s="939"/>
      <c r="IS47" s="939"/>
      <c r="IT47" s="939"/>
      <c r="IU47" s="939"/>
      <c r="IV47" s="939"/>
      <c r="IW47" s="939"/>
      <c r="IX47" s="939"/>
      <c r="IY47" s="939"/>
      <c r="IZ47" s="939"/>
      <c r="JA47" s="939"/>
      <c r="JB47" s="939"/>
      <c r="JC47" s="939"/>
      <c r="JD47" s="939"/>
      <c r="JE47" s="939"/>
      <c r="JF47" s="939"/>
      <c r="JG47" s="939"/>
      <c r="JH47" s="939"/>
    </row>
    <row r="48" spans="1:268" ht="21" customHeight="1">
      <c r="A48" s="988"/>
      <c r="B48" s="989">
        <v>33</v>
      </c>
      <c r="C48" s="990">
        <v>331</v>
      </c>
      <c r="D48" s="985"/>
      <c r="E48" s="991" t="s">
        <v>10</v>
      </c>
      <c r="F48" s="1453">
        <v>0</v>
      </c>
      <c r="G48" s="1401">
        <v>0</v>
      </c>
      <c r="H48" s="1418">
        <v>0</v>
      </c>
      <c r="I48" s="1401"/>
      <c r="J48" s="1401">
        <v>0</v>
      </c>
      <c r="K48" s="1454">
        <f>+'PT 2015 GENERAL'!BF1080</f>
        <v>200000</v>
      </c>
      <c r="L48" s="1418">
        <v>0</v>
      </c>
      <c r="M48" s="1401"/>
      <c r="N48" s="1401">
        <v>0</v>
      </c>
      <c r="O48" s="1418">
        <v>0</v>
      </c>
      <c r="P48" s="1419">
        <v>0</v>
      </c>
      <c r="Q48" s="2846">
        <f t="shared" si="6"/>
        <v>200000</v>
      </c>
      <c r="R48" s="961">
        <f t="shared" si="4"/>
        <v>7.5844211853825817E-3</v>
      </c>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939"/>
      <c r="BR48" s="939"/>
      <c r="BS48" s="939"/>
      <c r="BT48" s="939"/>
      <c r="BU48" s="939"/>
      <c r="BV48" s="939"/>
      <c r="BW48" s="939"/>
      <c r="BX48" s="939"/>
      <c r="BY48" s="939"/>
      <c r="BZ48" s="939"/>
      <c r="CA48" s="939"/>
      <c r="CB48" s="939"/>
      <c r="CC48" s="939"/>
      <c r="CD48" s="939"/>
      <c r="CE48" s="939"/>
      <c r="CF48" s="939"/>
      <c r="CG48" s="939"/>
      <c r="CH48" s="939"/>
      <c r="CI48" s="939"/>
      <c r="CJ48" s="939"/>
      <c r="CK48" s="939"/>
      <c r="CL48" s="939"/>
      <c r="CM48" s="939"/>
      <c r="CN48" s="939"/>
      <c r="CO48" s="939"/>
      <c r="CP48" s="939"/>
      <c r="CQ48" s="939"/>
      <c r="CR48" s="939"/>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939"/>
      <c r="EV48" s="939"/>
      <c r="EW48" s="939"/>
      <c r="EX48" s="939"/>
      <c r="EY48" s="939"/>
      <c r="EZ48" s="939"/>
      <c r="FA48" s="939"/>
      <c r="FB48" s="939"/>
      <c r="FC48" s="939"/>
      <c r="FD48" s="939"/>
      <c r="FE48" s="939"/>
      <c r="FF48" s="939"/>
      <c r="FG48" s="939"/>
      <c r="FH48" s="939"/>
      <c r="FI48" s="939"/>
      <c r="FJ48" s="939"/>
      <c r="FK48" s="939"/>
      <c r="FL48" s="939"/>
      <c r="FM48" s="939"/>
      <c r="FN48" s="939"/>
      <c r="FO48" s="939"/>
      <c r="FP48" s="939"/>
      <c r="FQ48" s="939"/>
      <c r="FR48" s="939"/>
      <c r="FS48" s="939"/>
      <c r="FT48" s="939"/>
      <c r="FU48" s="939"/>
      <c r="FV48" s="939"/>
      <c r="FW48" s="939"/>
      <c r="FX48" s="939"/>
      <c r="FY48" s="939"/>
      <c r="FZ48" s="939"/>
      <c r="GA48" s="939"/>
      <c r="GB48" s="939"/>
      <c r="GC48" s="939"/>
      <c r="GD48" s="939"/>
      <c r="GE48" s="939"/>
      <c r="GF48" s="939"/>
      <c r="GG48" s="939"/>
      <c r="GH48" s="939"/>
      <c r="GI48" s="939"/>
      <c r="GJ48" s="939"/>
      <c r="GK48" s="939"/>
      <c r="GL48" s="939"/>
      <c r="GM48" s="939"/>
      <c r="GN48" s="939"/>
      <c r="GO48" s="939"/>
      <c r="GP48" s="939"/>
      <c r="GQ48" s="939"/>
      <c r="GR48" s="939"/>
      <c r="GS48" s="939"/>
      <c r="GT48" s="939"/>
      <c r="GU48" s="939"/>
      <c r="GV48" s="939"/>
      <c r="GW48" s="939"/>
      <c r="GX48" s="939"/>
      <c r="GY48" s="939"/>
      <c r="GZ48" s="939"/>
      <c r="HA48" s="939"/>
      <c r="HB48" s="939"/>
      <c r="HC48" s="939"/>
      <c r="HD48" s="939"/>
      <c r="HE48" s="939"/>
      <c r="HF48" s="939"/>
      <c r="HG48" s="939"/>
      <c r="HH48" s="939"/>
      <c r="HI48" s="939"/>
      <c r="HJ48" s="939"/>
      <c r="HK48" s="939"/>
      <c r="HL48" s="939"/>
      <c r="HM48" s="939"/>
      <c r="HN48" s="939"/>
      <c r="HO48" s="939"/>
      <c r="HP48" s="939"/>
      <c r="HQ48" s="939"/>
      <c r="HR48" s="939"/>
      <c r="HS48" s="939"/>
      <c r="HT48" s="939"/>
      <c r="HU48" s="939"/>
      <c r="HV48" s="939"/>
      <c r="HW48" s="939"/>
      <c r="HX48" s="939"/>
      <c r="HY48" s="939"/>
      <c r="HZ48" s="939"/>
      <c r="IA48" s="939"/>
      <c r="IB48" s="939"/>
      <c r="IC48" s="939"/>
      <c r="ID48" s="939"/>
      <c r="IE48" s="939"/>
      <c r="IF48" s="939"/>
      <c r="IG48" s="939"/>
      <c r="IH48" s="939"/>
      <c r="II48" s="939"/>
      <c r="IJ48" s="939"/>
      <c r="IK48" s="939"/>
      <c r="IL48" s="939"/>
      <c r="IM48" s="939"/>
      <c r="IN48" s="939"/>
      <c r="IO48" s="939"/>
      <c r="IP48" s="939"/>
      <c r="IQ48" s="939"/>
      <c r="IR48" s="939"/>
      <c r="IS48" s="939"/>
      <c r="IT48" s="939"/>
      <c r="IU48" s="939"/>
      <c r="IV48" s="939"/>
      <c r="IW48" s="939"/>
      <c r="IX48" s="939"/>
      <c r="IY48" s="939"/>
      <c r="IZ48" s="939"/>
      <c r="JA48" s="939"/>
      <c r="JB48" s="939"/>
      <c r="JC48" s="939"/>
      <c r="JD48" s="939"/>
      <c r="JE48" s="939"/>
      <c r="JF48" s="939"/>
      <c r="JG48" s="939"/>
      <c r="JH48" s="939"/>
    </row>
    <row r="49" spans="1:268" s="937" customFormat="1" ht="29.25" customHeight="1">
      <c r="A49" s="962"/>
      <c r="B49" s="963"/>
      <c r="C49" s="964">
        <v>332</v>
      </c>
      <c r="D49" s="971"/>
      <c r="E49" s="965" t="s">
        <v>11</v>
      </c>
      <c r="F49" s="1418">
        <f>+'[4]RES. ÉTICA E INTEGRIDAD'!F29</f>
        <v>0</v>
      </c>
      <c r="G49" s="1401">
        <v>0</v>
      </c>
      <c r="H49" s="1418">
        <v>0</v>
      </c>
      <c r="I49" s="1401"/>
      <c r="J49" s="1401">
        <v>0</v>
      </c>
      <c r="K49" s="1454">
        <f>+'PT 2015 GENERAL'!BG1080</f>
        <v>160000</v>
      </c>
      <c r="L49" s="1418">
        <v>0</v>
      </c>
      <c r="M49" s="1401">
        <v>0</v>
      </c>
      <c r="N49" s="1401">
        <v>0</v>
      </c>
      <c r="O49" s="1418">
        <v>0</v>
      </c>
      <c r="P49" s="1419">
        <f>+'PT 2015 GENERAL'!BG1677</f>
        <v>102500</v>
      </c>
      <c r="Q49" s="2846">
        <f t="shared" si="6"/>
        <v>262500</v>
      </c>
      <c r="R49" s="961">
        <f t="shared" si="4"/>
        <v>9.9545528058146374E-3</v>
      </c>
      <c r="S49" s="939"/>
      <c r="T49" s="940"/>
      <c r="U49" s="939"/>
      <c r="V49" s="940"/>
      <c r="W49" s="966"/>
      <c r="X49" s="967"/>
      <c r="Y49" s="968"/>
    </row>
    <row r="50" spans="1:268" s="937" customFormat="1" ht="29.25" customHeight="1">
      <c r="A50" s="962"/>
      <c r="B50" s="963"/>
      <c r="C50" s="964">
        <v>334</v>
      </c>
      <c r="D50" s="971"/>
      <c r="E50" s="993" t="s">
        <v>384</v>
      </c>
      <c r="F50" s="1418">
        <v>0</v>
      </c>
      <c r="G50" s="1401">
        <v>0</v>
      </c>
      <c r="H50" s="1418">
        <v>0</v>
      </c>
      <c r="I50" s="1401"/>
      <c r="J50" s="1401">
        <v>0</v>
      </c>
      <c r="K50" s="1452">
        <v>0</v>
      </c>
      <c r="L50" s="1418">
        <v>0</v>
      </c>
      <c r="M50" s="1455">
        <f>+'PT 2015 GENERAL'!BH1389</f>
        <v>20000</v>
      </c>
      <c r="N50" s="1401">
        <v>0</v>
      </c>
      <c r="O50" s="1418">
        <v>0</v>
      </c>
      <c r="P50" s="1419">
        <v>0</v>
      </c>
      <c r="Q50" s="2846">
        <f t="shared" si="6"/>
        <v>20000</v>
      </c>
      <c r="R50" s="961">
        <f t="shared" si="4"/>
        <v>7.5844211853825811E-4</v>
      </c>
      <c r="S50" s="939"/>
      <c r="T50" s="940"/>
      <c r="U50" s="939"/>
      <c r="V50" s="940"/>
      <c r="W50" s="966"/>
      <c r="X50" s="967"/>
      <c r="Y50" s="968"/>
    </row>
    <row r="51" spans="1:268" s="937" customFormat="1" ht="29.25" customHeight="1">
      <c r="A51" s="962"/>
      <c r="B51" s="963"/>
      <c r="C51" s="964">
        <v>336</v>
      </c>
      <c r="D51" s="971"/>
      <c r="E51" s="994" t="s">
        <v>393</v>
      </c>
      <c r="F51" s="1418">
        <v>0</v>
      </c>
      <c r="G51" s="1401">
        <v>0</v>
      </c>
      <c r="H51" s="1418">
        <v>0</v>
      </c>
      <c r="I51" s="1401"/>
      <c r="J51" s="1401">
        <v>0</v>
      </c>
      <c r="K51" s="1454"/>
      <c r="L51" s="1418">
        <v>0</v>
      </c>
      <c r="M51" s="1401"/>
      <c r="N51" s="1401">
        <v>0</v>
      </c>
      <c r="O51" s="1418">
        <v>0</v>
      </c>
      <c r="P51" s="1419">
        <v>0</v>
      </c>
      <c r="Q51" s="2846">
        <f t="shared" si="6"/>
        <v>0</v>
      </c>
      <c r="R51" s="961">
        <f t="shared" si="4"/>
        <v>0</v>
      </c>
      <c r="S51" s="939"/>
      <c r="T51" s="940"/>
      <c r="U51" s="939"/>
      <c r="V51" s="940"/>
      <c r="W51" s="966"/>
      <c r="X51" s="967"/>
      <c r="Y51" s="968"/>
    </row>
    <row r="52" spans="1:268" s="937" customFormat="1" ht="29.25" customHeight="1">
      <c r="A52" s="962"/>
      <c r="B52" s="963">
        <v>35</v>
      </c>
      <c r="C52" s="964">
        <v>353</v>
      </c>
      <c r="D52" s="971"/>
      <c r="E52" s="1220" t="s">
        <v>111</v>
      </c>
      <c r="F52" s="1456"/>
      <c r="G52" s="1401"/>
      <c r="H52" s="1418"/>
      <c r="I52" s="1401"/>
      <c r="J52" s="1401"/>
      <c r="K52" s="1454">
        <f>+'PT 2015 GENERAL'!BJ1080</f>
        <v>120000</v>
      </c>
      <c r="L52" s="1418"/>
      <c r="M52" s="1401"/>
      <c r="N52" s="1401"/>
      <c r="O52" s="1418"/>
      <c r="P52" s="1419"/>
      <c r="Q52" s="2846">
        <f t="shared" si="6"/>
        <v>120000</v>
      </c>
      <c r="R52" s="961">
        <f t="shared" si="4"/>
        <v>4.5506527112295489E-3</v>
      </c>
      <c r="S52" s="939"/>
      <c r="T52" s="940"/>
      <c r="U52" s="939"/>
      <c r="V52" s="940"/>
      <c r="W52" s="966"/>
      <c r="X52" s="967"/>
      <c r="Y52" s="968"/>
    </row>
    <row r="53" spans="1:268" s="937" customFormat="1" ht="29.25" customHeight="1">
      <c r="A53" s="962"/>
      <c r="B53" s="963"/>
      <c r="C53" s="964">
        <v>355</v>
      </c>
      <c r="D53" s="971"/>
      <c r="E53" s="965" t="s">
        <v>386</v>
      </c>
      <c r="F53" s="1418">
        <f>+'[4]RES. ÉTICA E INTEGRIDAD'!F30</f>
        <v>0</v>
      </c>
      <c r="G53" s="1401">
        <v>0</v>
      </c>
      <c r="H53" s="1418">
        <v>0</v>
      </c>
      <c r="I53" s="1401"/>
      <c r="J53" s="1401">
        <v>0</v>
      </c>
      <c r="K53" s="1401">
        <v>0</v>
      </c>
      <c r="L53" s="1418">
        <f>+'PT 2015 GENERAL'!BK1249</f>
        <v>1200</v>
      </c>
      <c r="M53" s="1401">
        <f>+'PT 2015 GENERAL'!BK1389</f>
        <v>100000</v>
      </c>
      <c r="N53" s="1401">
        <v>0</v>
      </c>
      <c r="O53" s="1418">
        <v>0</v>
      </c>
      <c r="P53" s="1419">
        <f>+'PT 2015 GENERAL'!BK1677</f>
        <v>15000</v>
      </c>
      <c r="Q53" s="2846">
        <f t="shared" si="6"/>
        <v>116200</v>
      </c>
      <c r="R53" s="961">
        <f t="shared" si="4"/>
        <v>4.4065487087072801E-3</v>
      </c>
      <c r="S53" s="939"/>
      <c r="T53" s="940"/>
      <c r="U53" s="939"/>
      <c r="V53" s="940"/>
      <c r="W53" s="966"/>
      <c r="X53" s="967"/>
      <c r="Y53" s="968"/>
    </row>
    <row r="54" spans="1:268" s="937" customFormat="1" ht="29.25" customHeight="1">
      <c r="A54" s="995"/>
      <c r="B54" s="963">
        <v>36</v>
      </c>
      <c r="C54" s="996">
        <v>363</v>
      </c>
      <c r="D54" s="978">
        <v>3636</v>
      </c>
      <c r="E54" s="997" t="s">
        <v>326</v>
      </c>
      <c r="F54" s="1418">
        <v>0</v>
      </c>
      <c r="G54" s="1401">
        <v>0</v>
      </c>
      <c r="H54" s="1418">
        <v>0</v>
      </c>
      <c r="I54" s="1401"/>
      <c r="J54" s="1401">
        <v>0</v>
      </c>
      <c r="K54" s="1401">
        <v>0</v>
      </c>
      <c r="L54" s="1418">
        <v>0</v>
      </c>
      <c r="M54" s="1401">
        <v>0</v>
      </c>
      <c r="N54" s="1401">
        <v>0</v>
      </c>
      <c r="O54" s="1418">
        <v>0</v>
      </c>
      <c r="P54" s="1419">
        <v>0</v>
      </c>
      <c r="Q54" s="2846">
        <f t="shared" si="6"/>
        <v>0</v>
      </c>
      <c r="R54" s="961">
        <f t="shared" si="4"/>
        <v>0</v>
      </c>
      <c r="S54" s="939"/>
      <c r="T54" s="940"/>
      <c r="U54" s="939"/>
      <c r="V54" s="940"/>
      <c r="W54" s="966"/>
      <c r="X54" s="967"/>
      <c r="Y54" s="968"/>
    </row>
    <row r="55" spans="1:268" s="937" customFormat="1" ht="28.5" customHeight="1">
      <c r="A55" s="998"/>
      <c r="B55" s="989">
        <v>37</v>
      </c>
      <c r="C55" s="999">
        <v>371</v>
      </c>
      <c r="D55" s="974">
        <v>3711</v>
      </c>
      <c r="E55" s="1000" t="s">
        <v>299</v>
      </c>
      <c r="F55" s="1418">
        <f>+'PT 2015 GENERAL'!BM303</f>
        <v>24000</v>
      </c>
      <c r="G55" s="1427">
        <f>+'PT 2015 GENERAL'!BM625</f>
        <v>276000</v>
      </c>
      <c r="H55" s="1457">
        <f>+'PT 2015 GENERAL'!BM669</f>
        <v>144000</v>
      </c>
      <c r="I55" s="1458">
        <f>+'PT 2015 GENERAL'!BM800</f>
        <v>336000</v>
      </c>
      <c r="J55" s="1458">
        <f>+'PT 2015 GENERAL'!BM999</f>
        <v>63000</v>
      </c>
      <c r="K55" s="1427">
        <f>+'PT 2015 GENERAL'!BM1080</f>
        <v>206000</v>
      </c>
      <c r="L55" s="1418">
        <v>0</v>
      </c>
      <c r="M55" s="1458">
        <f>+'PT 2015 GENERAL'!BM1389</f>
        <v>4000</v>
      </c>
      <c r="N55" s="1401">
        <v>0</v>
      </c>
      <c r="O55" s="1418">
        <v>0</v>
      </c>
      <c r="P55" s="1419">
        <v>0</v>
      </c>
      <c r="Q55" s="2846">
        <f t="shared" si="6"/>
        <v>1053000</v>
      </c>
      <c r="R55" s="961">
        <f t="shared" si="4"/>
        <v>3.993197754103929E-2</v>
      </c>
      <c r="S55" s="939"/>
      <c r="T55" s="940"/>
      <c r="U55" s="939"/>
      <c r="V55" s="940"/>
      <c r="W55" s="966"/>
      <c r="X55" s="967"/>
      <c r="Y55" s="968"/>
      <c r="Z55" s="939"/>
      <c r="AA55" s="939"/>
      <c r="AB55" s="939"/>
      <c r="AC55" s="939"/>
      <c r="AD55" s="939"/>
      <c r="AE55" s="939"/>
      <c r="AF55" s="939"/>
      <c r="AG55" s="939"/>
      <c r="AH55" s="939"/>
      <c r="AI55" s="939"/>
      <c r="AJ55" s="939"/>
      <c r="AK55" s="939"/>
      <c r="AL55" s="939"/>
      <c r="AM55" s="939"/>
      <c r="AN55" s="939"/>
      <c r="AO55" s="939"/>
      <c r="AP55" s="939"/>
      <c r="AQ55" s="939"/>
      <c r="AR55" s="939"/>
      <c r="AS55" s="939"/>
      <c r="AT55" s="939"/>
      <c r="AU55" s="939"/>
      <c r="AV55" s="939"/>
      <c r="AW55" s="939"/>
      <c r="AX55" s="939"/>
      <c r="AY55" s="939"/>
      <c r="AZ55" s="939"/>
      <c r="BA55" s="939"/>
      <c r="BB55" s="939"/>
      <c r="BC55" s="939"/>
      <c r="BD55" s="939"/>
      <c r="BE55" s="939"/>
      <c r="BF55" s="939"/>
      <c r="BG55" s="939"/>
      <c r="BH55" s="939"/>
      <c r="BI55" s="939"/>
      <c r="BJ55" s="939"/>
      <c r="BK55" s="939"/>
      <c r="BL55" s="939"/>
      <c r="BM55" s="939"/>
      <c r="BN55" s="939"/>
      <c r="BO55" s="939"/>
      <c r="BP55" s="939"/>
      <c r="BQ55" s="939"/>
      <c r="BR55" s="939"/>
      <c r="BS55" s="939"/>
      <c r="BT55" s="939"/>
      <c r="BU55" s="939"/>
      <c r="BV55" s="939"/>
      <c r="BW55" s="939"/>
      <c r="BX55" s="939"/>
      <c r="BY55" s="939"/>
      <c r="BZ55" s="939"/>
      <c r="CA55" s="939"/>
      <c r="CB55" s="939"/>
      <c r="CC55" s="939"/>
      <c r="CD55" s="939"/>
      <c r="CE55" s="939"/>
      <c r="CF55" s="939"/>
      <c r="CG55" s="939"/>
      <c r="CH55" s="939"/>
      <c r="CI55" s="939"/>
      <c r="CJ55" s="939"/>
      <c r="CK55" s="939"/>
      <c r="CL55" s="939"/>
      <c r="CM55" s="939"/>
      <c r="CN55" s="939"/>
      <c r="CO55" s="939"/>
      <c r="CP55" s="939"/>
      <c r="CQ55" s="939"/>
      <c r="CR55" s="939"/>
      <c r="CS55" s="939"/>
      <c r="CT55" s="939"/>
      <c r="CU55" s="939"/>
      <c r="CV55" s="939"/>
      <c r="CW55" s="939"/>
      <c r="CX55" s="939"/>
      <c r="CY55" s="939"/>
      <c r="CZ55" s="939"/>
      <c r="DA55" s="939"/>
      <c r="DB55" s="939"/>
      <c r="DC55" s="939"/>
      <c r="DD55" s="939"/>
      <c r="DE55" s="939"/>
      <c r="DF55" s="939"/>
      <c r="DG55" s="939"/>
      <c r="DH55" s="939"/>
      <c r="DI55" s="939"/>
      <c r="DJ55" s="939"/>
      <c r="DK55" s="939"/>
      <c r="DL55" s="939"/>
      <c r="DM55" s="939"/>
      <c r="DN55" s="939"/>
      <c r="DO55" s="939"/>
      <c r="DP55" s="939"/>
      <c r="DQ55" s="939"/>
      <c r="DR55" s="939"/>
      <c r="DS55" s="939"/>
      <c r="DT55" s="939"/>
      <c r="DU55" s="939"/>
      <c r="DV55" s="939"/>
      <c r="DW55" s="939"/>
      <c r="DX55" s="939"/>
      <c r="DY55" s="939"/>
      <c r="DZ55" s="939"/>
      <c r="EA55" s="939"/>
      <c r="EB55" s="939"/>
      <c r="EC55" s="939"/>
      <c r="ED55" s="939"/>
      <c r="EE55" s="939"/>
      <c r="EF55" s="939"/>
      <c r="EG55" s="939"/>
      <c r="EH55" s="939"/>
      <c r="EI55" s="939"/>
      <c r="EJ55" s="939"/>
      <c r="EK55" s="939"/>
      <c r="EL55" s="939"/>
      <c r="EM55" s="939"/>
      <c r="EN55" s="939"/>
      <c r="EO55" s="939"/>
      <c r="EP55" s="939"/>
      <c r="EQ55" s="939"/>
      <c r="ER55" s="939"/>
      <c r="ES55" s="939"/>
      <c r="ET55" s="939"/>
      <c r="EU55" s="939"/>
      <c r="EV55" s="939"/>
      <c r="EW55" s="939"/>
      <c r="EX55" s="939"/>
      <c r="EY55" s="939"/>
      <c r="EZ55" s="939"/>
      <c r="FA55" s="939"/>
      <c r="FB55" s="939"/>
      <c r="FC55" s="939"/>
      <c r="FD55" s="939"/>
      <c r="FE55" s="939"/>
      <c r="FF55" s="939"/>
      <c r="FG55" s="939"/>
      <c r="FH55" s="939"/>
      <c r="FI55" s="939"/>
      <c r="FJ55" s="939"/>
      <c r="FK55" s="939"/>
      <c r="FL55" s="939"/>
      <c r="FM55" s="939"/>
      <c r="FN55" s="939"/>
      <c r="FO55" s="939"/>
      <c r="FP55" s="939"/>
      <c r="FQ55" s="939"/>
      <c r="FR55" s="939"/>
      <c r="FS55" s="939"/>
      <c r="FT55" s="939"/>
      <c r="FU55" s="939"/>
      <c r="FV55" s="939"/>
      <c r="FW55" s="939"/>
      <c r="FX55" s="939"/>
      <c r="FY55" s="939"/>
      <c r="FZ55" s="939"/>
      <c r="GA55" s="939"/>
      <c r="GB55" s="939"/>
      <c r="GC55" s="939"/>
      <c r="GD55" s="939"/>
      <c r="GE55" s="939"/>
      <c r="GF55" s="939"/>
      <c r="GG55" s="939"/>
      <c r="GH55" s="939"/>
      <c r="GI55" s="939"/>
      <c r="GJ55" s="939"/>
      <c r="GK55" s="939"/>
      <c r="GL55" s="939"/>
      <c r="GM55" s="939"/>
      <c r="GN55" s="939"/>
      <c r="GO55" s="939"/>
      <c r="GP55" s="939"/>
      <c r="GQ55" s="939"/>
      <c r="GR55" s="939"/>
      <c r="GS55" s="939"/>
      <c r="GT55" s="939"/>
      <c r="GU55" s="939"/>
      <c r="GV55" s="939"/>
      <c r="GW55" s="939"/>
      <c r="GX55" s="939"/>
      <c r="GY55" s="939"/>
      <c r="GZ55" s="939"/>
      <c r="HA55" s="939"/>
      <c r="HB55" s="939"/>
      <c r="HC55" s="939"/>
      <c r="HD55" s="939"/>
      <c r="HE55" s="939"/>
      <c r="HF55" s="939"/>
      <c r="HG55" s="939"/>
      <c r="HH55" s="939"/>
      <c r="HI55" s="939"/>
      <c r="HJ55" s="939"/>
      <c r="HK55" s="939"/>
      <c r="HL55" s="939"/>
      <c r="HM55" s="939"/>
      <c r="HN55" s="939"/>
      <c r="HO55" s="939"/>
      <c r="HP55" s="939"/>
      <c r="HQ55" s="939"/>
      <c r="HR55" s="939"/>
      <c r="HS55" s="939"/>
      <c r="HT55" s="939"/>
      <c r="HU55" s="939"/>
      <c r="HV55" s="939"/>
      <c r="HW55" s="939"/>
      <c r="HX55" s="939"/>
      <c r="HY55" s="939"/>
      <c r="HZ55" s="939"/>
      <c r="IA55" s="939"/>
      <c r="IB55" s="939"/>
      <c r="IC55" s="939"/>
      <c r="ID55" s="939"/>
      <c r="IE55" s="939"/>
      <c r="IF55" s="939"/>
      <c r="IG55" s="939"/>
      <c r="IH55" s="939"/>
      <c r="II55" s="939"/>
      <c r="IJ55" s="939"/>
      <c r="IK55" s="939"/>
      <c r="IL55" s="939"/>
      <c r="IM55" s="939"/>
      <c r="IN55" s="939"/>
      <c r="IO55" s="939"/>
      <c r="IP55" s="939"/>
      <c r="IQ55" s="939"/>
      <c r="IR55" s="939"/>
      <c r="IS55" s="939"/>
      <c r="IT55" s="939"/>
      <c r="IU55" s="939"/>
      <c r="IV55" s="939"/>
      <c r="IW55" s="939"/>
      <c r="IX55" s="939"/>
      <c r="IY55" s="939"/>
      <c r="IZ55" s="939"/>
      <c r="JA55" s="939"/>
      <c r="JB55" s="939"/>
      <c r="JC55" s="939"/>
      <c r="JD55" s="939"/>
      <c r="JE55" s="939"/>
      <c r="JF55" s="939"/>
      <c r="JG55" s="939"/>
      <c r="JH55" s="939"/>
    </row>
    <row r="56" spans="1:268" s="937" customFormat="1" ht="28.5" customHeight="1">
      <c r="A56" s="998"/>
      <c r="B56" s="972"/>
      <c r="C56" s="1001"/>
      <c r="D56" s="975">
        <v>3712</v>
      </c>
      <c r="E56" s="1002" t="s">
        <v>300</v>
      </c>
      <c r="F56" s="1418">
        <v>0</v>
      </c>
      <c r="G56" s="1401">
        <v>0</v>
      </c>
      <c r="H56" s="1418">
        <v>0</v>
      </c>
      <c r="I56" s="1401"/>
      <c r="J56" s="1401">
        <v>0</v>
      </c>
      <c r="K56" s="1427">
        <f>+'PT 2015 GENERAL'!BN1080</f>
        <v>280000</v>
      </c>
      <c r="L56" s="1418">
        <v>0</v>
      </c>
      <c r="M56" s="1401"/>
      <c r="N56" s="1401">
        <v>0</v>
      </c>
      <c r="O56" s="1418">
        <v>0</v>
      </c>
      <c r="P56" s="1419">
        <v>0</v>
      </c>
      <c r="Q56" s="2846">
        <f t="shared" si="6"/>
        <v>280000</v>
      </c>
      <c r="R56" s="961">
        <f t="shared" si="4"/>
        <v>1.0618189659535614E-2</v>
      </c>
      <c r="S56" s="939"/>
      <c r="T56" s="940"/>
      <c r="U56" s="939"/>
      <c r="V56" s="940"/>
      <c r="W56" s="966"/>
      <c r="X56" s="967"/>
      <c r="Y56" s="968"/>
      <c r="Z56" s="939"/>
      <c r="AA56" s="939"/>
      <c r="AB56" s="939"/>
      <c r="AC56" s="939"/>
      <c r="AD56" s="939"/>
      <c r="AE56" s="939"/>
      <c r="AF56" s="939"/>
      <c r="AG56" s="939"/>
      <c r="AH56" s="939"/>
      <c r="AI56" s="939"/>
      <c r="AJ56" s="939"/>
      <c r="AK56" s="939"/>
      <c r="AL56" s="939"/>
      <c r="AM56" s="939"/>
      <c r="AN56" s="939"/>
      <c r="AO56" s="939"/>
      <c r="AP56" s="939"/>
      <c r="AQ56" s="939"/>
      <c r="AR56" s="939"/>
      <c r="AS56" s="939"/>
      <c r="AT56" s="939"/>
      <c r="AU56" s="939"/>
      <c r="AV56" s="939"/>
      <c r="AW56" s="939"/>
      <c r="AX56" s="939"/>
      <c r="AY56" s="939"/>
      <c r="AZ56" s="939"/>
      <c r="BA56" s="939"/>
      <c r="BB56" s="939"/>
      <c r="BC56" s="939"/>
      <c r="BD56" s="939"/>
      <c r="BE56" s="939"/>
      <c r="BF56" s="939"/>
      <c r="BG56" s="939"/>
      <c r="BH56" s="939"/>
      <c r="BI56" s="939"/>
      <c r="BJ56" s="939"/>
      <c r="BK56" s="939"/>
      <c r="BL56" s="939"/>
      <c r="BM56" s="939"/>
      <c r="BN56" s="939"/>
      <c r="BO56" s="939"/>
      <c r="BP56" s="939"/>
      <c r="BQ56" s="939"/>
      <c r="BR56" s="939"/>
      <c r="BS56" s="939"/>
      <c r="BT56" s="939"/>
      <c r="BU56" s="939"/>
      <c r="BV56" s="939"/>
      <c r="BW56" s="939"/>
      <c r="BX56" s="939"/>
      <c r="BY56" s="939"/>
      <c r="BZ56" s="939"/>
      <c r="CA56" s="939"/>
      <c r="CB56" s="939"/>
      <c r="CC56" s="939"/>
      <c r="CD56" s="939"/>
      <c r="CE56" s="939"/>
      <c r="CF56" s="939"/>
      <c r="CG56" s="939"/>
      <c r="CH56" s="939"/>
      <c r="CI56" s="939"/>
      <c r="CJ56" s="939"/>
      <c r="CK56" s="939"/>
      <c r="CL56" s="939"/>
      <c r="CM56" s="939"/>
      <c r="CN56" s="939"/>
      <c r="CO56" s="939"/>
      <c r="CP56" s="939"/>
      <c r="CQ56" s="939"/>
      <c r="CR56" s="939"/>
      <c r="CS56" s="939"/>
      <c r="CT56" s="939"/>
      <c r="CU56" s="939"/>
      <c r="CV56" s="939"/>
      <c r="CW56" s="939"/>
      <c r="CX56" s="939"/>
      <c r="CY56" s="939"/>
      <c r="CZ56" s="939"/>
      <c r="DA56" s="939"/>
      <c r="DB56" s="939"/>
      <c r="DC56" s="939"/>
      <c r="DD56" s="939"/>
      <c r="DE56" s="939"/>
      <c r="DF56" s="939"/>
      <c r="DG56" s="939"/>
      <c r="DH56" s="939"/>
      <c r="DI56" s="939"/>
      <c r="DJ56" s="939"/>
      <c r="DK56" s="939"/>
      <c r="DL56" s="939"/>
      <c r="DM56" s="939"/>
      <c r="DN56" s="939"/>
      <c r="DO56" s="939"/>
      <c r="DP56" s="939"/>
      <c r="DQ56" s="939"/>
      <c r="DR56" s="939"/>
      <c r="DS56" s="939"/>
      <c r="DT56" s="939"/>
      <c r="DU56" s="939"/>
      <c r="DV56" s="939"/>
      <c r="DW56" s="939"/>
      <c r="DX56" s="939"/>
      <c r="DY56" s="939"/>
      <c r="DZ56" s="939"/>
      <c r="EA56" s="939"/>
      <c r="EB56" s="939"/>
      <c r="EC56" s="939"/>
      <c r="ED56" s="939"/>
      <c r="EE56" s="939"/>
      <c r="EF56" s="939"/>
      <c r="EG56" s="939"/>
      <c r="EH56" s="939"/>
      <c r="EI56" s="939"/>
      <c r="EJ56" s="939"/>
      <c r="EK56" s="939"/>
      <c r="EL56" s="939"/>
      <c r="EM56" s="939"/>
      <c r="EN56" s="939"/>
      <c r="EO56" s="939"/>
      <c r="EP56" s="939"/>
      <c r="EQ56" s="939"/>
      <c r="ER56" s="939"/>
      <c r="ES56" s="939"/>
      <c r="ET56" s="939"/>
      <c r="EU56" s="939"/>
      <c r="EV56" s="939"/>
      <c r="EW56" s="939"/>
      <c r="EX56" s="939"/>
      <c r="EY56" s="939"/>
      <c r="EZ56" s="939"/>
      <c r="FA56" s="939"/>
      <c r="FB56" s="939"/>
      <c r="FC56" s="939"/>
      <c r="FD56" s="939"/>
      <c r="FE56" s="939"/>
      <c r="FF56" s="939"/>
      <c r="FG56" s="939"/>
      <c r="FH56" s="939"/>
      <c r="FI56" s="939"/>
      <c r="FJ56" s="939"/>
      <c r="FK56" s="939"/>
      <c r="FL56" s="939"/>
      <c r="FM56" s="939"/>
      <c r="FN56" s="939"/>
      <c r="FO56" s="939"/>
      <c r="FP56" s="939"/>
      <c r="FQ56" s="939"/>
      <c r="FR56" s="939"/>
      <c r="FS56" s="939"/>
      <c r="FT56" s="939"/>
      <c r="FU56" s="939"/>
      <c r="FV56" s="939"/>
      <c r="FW56" s="939"/>
      <c r="FX56" s="939"/>
      <c r="FY56" s="939"/>
      <c r="FZ56" s="939"/>
      <c r="GA56" s="939"/>
      <c r="GB56" s="939"/>
      <c r="GC56" s="939"/>
      <c r="GD56" s="939"/>
      <c r="GE56" s="939"/>
      <c r="GF56" s="939"/>
      <c r="GG56" s="939"/>
      <c r="GH56" s="939"/>
      <c r="GI56" s="939"/>
      <c r="GJ56" s="939"/>
      <c r="GK56" s="939"/>
      <c r="GL56" s="939"/>
      <c r="GM56" s="939"/>
      <c r="GN56" s="939"/>
      <c r="GO56" s="939"/>
      <c r="GP56" s="939"/>
      <c r="GQ56" s="939"/>
      <c r="GR56" s="939"/>
      <c r="GS56" s="939"/>
      <c r="GT56" s="939"/>
      <c r="GU56" s="939"/>
      <c r="GV56" s="939"/>
      <c r="GW56" s="939"/>
      <c r="GX56" s="939"/>
      <c r="GY56" s="939"/>
      <c r="GZ56" s="939"/>
      <c r="HA56" s="939"/>
      <c r="HB56" s="939"/>
      <c r="HC56" s="939"/>
      <c r="HD56" s="939"/>
      <c r="HE56" s="939"/>
      <c r="HF56" s="939"/>
      <c r="HG56" s="939"/>
      <c r="HH56" s="939"/>
      <c r="HI56" s="939"/>
      <c r="HJ56" s="939"/>
      <c r="HK56" s="939"/>
      <c r="HL56" s="939"/>
      <c r="HM56" s="939"/>
      <c r="HN56" s="939"/>
      <c r="HO56" s="939"/>
      <c r="HP56" s="939"/>
      <c r="HQ56" s="939"/>
      <c r="HR56" s="939"/>
      <c r="HS56" s="939"/>
      <c r="HT56" s="939"/>
      <c r="HU56" s="939"/>
      <c r="HV56" s="939"/>
      <c r="HW56" s="939"/>
      <c r="HX56" s="939"/>
      <c r="HY56" s="939"/>
      <c r="HZ56" s="939"/>
      <c r="IA56" s="939"/>
      <c r="IB56" s="939"/>
      <c r="IC56" s="939"/>
      <c r="ID56" s="939"/>
      <c r="IE56" s="939"/>
      <c r="IF56" s="939"/>
      <c r="IG56" s="939"/>
      <c r="IH56" s="939"/>
      <c r="II56" s="939"/>
      <c r="IJ56" s="939"/>
      <c r="IK56" s="939"/>
      <c r="IL56" s="939"/>
      <c r="IM56" s="939"/>
      <c r="IN56" s="939"/>
      <c r="IO56" s="939"/>
      <c r="IP56" s="939"/>
      <c r="IQ56" s="939"/>
      <c r="IR56" s="939"/>
      <c r="IS56" s="939"/>
      <c r="IT56" s="939"/>
      <c r="IU56" s="939"/>
      <c r="IV56" s="939"/>
      <c r="IW56" s="939"/>
      <c r="IX56" s="939"/>
      <c r="IY56" s="939"/>
      <c r="IZ56" s="939"/>
      <c r="JA56" s="939"/>
      <c r="JB56" s="939"/>
      <c r="JC56" s="939"/>
      <c r="JD56" s="939"/>
      <c r="JE56" s="939"/>
      <c r="JF56" s="939"/>
      <c r="JG56" s="939"/>
      <c r="JH56" s="939"/>
    </row>
    <row r="57" spans="1:268" s="937" customFormat="1" ht="28.5" customHeight="1">
      <c r="A57" s="998"/>
      <c r="B57" s="972"/>
      <c r="C57" s="1003"/>
      <c r="D57" s="1004">
        <v>3714</v>
      </c>
      <c r="E57" s="1002" t="s">
        <v>301</v>
      </c>
      <c r="F57" s="1418">
        <v>0</v>
      </c>
      <c r="G57" s="1401">
        <v>0</v>
      </c>
      <c r="H57" s="1418">
        <v>0</v>
      </c>
      <c r="I57" s="1401"/>
      <c r="J57" s="1401">
        <v>0</v>
      </c>
      <c r="K57" s="1427">
        <f>+'PT 2015 GENERAL'!BO1080</f>
        <v>11200</v>
      </c>
      <c r="L57" s="1418">
        <v>0</v>
      </c>
      <c r="M57" s="1401"/>
      <c r="N57" s="1401">
        <v>0</v>
      </c>
      <c r="O57" s="1418">
        <v>0</v>
      </c>
      <c r="P57" s="1419">
        <v>0</v>
      </c>
      <c r="Q57" s="2846">
        <f t="shared" si="6"/>
        <v>11200</v>
      </c>
      <c r="R57" s="961">
        <f t="shared" si="4"/>
        <v>4.2472758638142455E-4</v>
      </c>
      <c r="S57" s="939"/>
      <c r="T57" s="940"/>
      <c r="U57" s="939"/>
      <c r="V57" s="940"/>
      <c r="W57" s="966"/>
      <c r="X57" s="967"/>
      <c r="Y57" s="968"/>
      <c r="Z57" s="939"/>
      <c r="AA57" s="939"/>
      <c r="AB57" s="939"/>
      <c r="AC57" s="939"/>
      <c r="AD57" s="939"/>
      <c r="AE57" s="939"/>
      <c r="AF57" s="939"/>
      <c r="AG57" s="939"/>
      <c r="AH57" s="939"/>
      <c r="AI57" s="939"/>
      <c r="AJ57" s="939"/>
      <c r="AK57" s="939"/>
      <c r="AL57" s="939"/>
      <c r="AM57" s="939"/>
      <c r="AN57" s="939"/>
      <c r="AO57" s="939"/>
      <c r="AP57" s="939"/>
      <c r="AQ57" s="939"/>
      <c r="AR57" s="939"/>
      <c r="AS57" s="939"/>
      <c r="AT57" s="939"/>
      <c r="AU57" s="939"/>
      <c r="AV57" s="939"/>
      <c r="AW57" s="939"/>
      <c r="AX57" s="939"/>
      <c r="AY57" s="939"/>
      <c r="AZ57" s="939"/>
      <c r="BA57" s="939"/>
      <c r="BB57" s="939"/>
      <c r="BC57" s="939"/>
      <c r="BD57" s="939"/>
      <c r="BE57" s="939"/>
      <c r="BF57" s="939"/>
      <c r="BG57" s="939"/>
      <c r="BH57" s="939"/>
      <c r="BI57" s="939"/>
      <c r="BJ57" s="939"/>
      <c r="BK57" s="939"/>
      <c r="BL57" s="939"/>
      <c r="BM57" s="939"/>
      <c r="BN57" s="939"/>
      <c r="BO57" s="939"/>
      <c r="BP57" s="939"/>
      <c r="BQ57" s="939"/>
      <c r="BR57" s="939"/>
      <c r="BS57" s="939"/>
      <c r="BT57" s="939"/>
      <c r="BU57" s="939"/>
      <c r="BV57" s="939"/>
      <c r="BW57" s="939"/>
      <c r="BX57" s="939"/>
      <c r="BY57" s="939"/>
      <c r="BZ57" s="939"/>
      <c r="CA57" s="939"/>
      <c r="CB57" s="939"/>
      <c r="CC57" s="939"/>
      <c r="CD57" s="939"/>
      <c r="CE57" s="939"/>
      <c r="CF57" s="939"/>
      <c r="CG57" s="939"/>
      <c r="CH57" s="939"/>
      <c r="CI57" s="939"/>
      <c r="CJ57" s="939"/>
      <c r="CK57" s="939"/>
      <c r="CL57" s="939"/>
      <c r="CM57" s="939"/>
      <c r="CN57" s="939"/>
      <c r="CO57" s="939"/>
      <c r="CP57" s="939"/>
      <c r="CQ57" s="939"/>
      <c r="CR57" s="939"/>
      <c r="CS57" s="939"/>
      <c r="CT57" s="939"/>
      <c r="CU57" s="939"/>
      <c r="CV57" s="939"/>
      <c r="CW57" s="939"/>
      <c r="CX57" s="939"/>
      <c r="CY57" s="939"/>
      <c r="CZ57" s="939"/>
      <c r="DA57" s="939"/>
      <c r="DB57" s="939"/>
      <c r="DC57" s="939"/>
      <c r="DD57" s="939"/>
      <c r="DE57" s="939"/>
      <c r="DF57" s="939"/>
      <c r="DG57" s="939"/>
      <c r="DH57" s="939"/>
      <c r="DI57" s="939"/>
      <c r="DJ57" s="939"/>
      <c r="DK57" s="939"/>
      <c r="DL57" s="939"/>
      <c r="DM57" s="939"/>
      <c r="DN57" s="939"/>
      <c r="DO57" s="939"/>
      <c r="DP57" s="939"/>
      <c r="DQ57" s="939"/>
      <c r="DR57" s="939"/>
      <c r="DS57" s="939"/>
      <c r="DT57" s="939"/>
      <c r="DU57" s="939"/>
      <c r="DV57" s="939"/>
      <c r="DW57" s="939"/>
      <c r="DX57" s="939"/>
      <c r="DY57" s="939"/>
      <c r="DZ57" s="939"/>
      <c r="EA57" s="939"/>
      <c r="EB57" s="939"/>
      <c r="EC57" s="939"/>
      <c r="ED57" s="939"/>
      <c r="EE57" s="939"/>
      <c r="EF57" s="939"/>
      <c r="EG57" s="939"/>
      <c r="EH57" s="939"/>
      <c r="EI57" s="939"/>
      <c r="EJ57" s="939"/>
      <c r="EK57" s="939"/>
      <c r="EL57" s="939"/>
      <c r="EM57" s="939"/>
      <c r="EN57" s="939"/>
      <c r="EO57" s="939"/>
      <c r="EP57" s="939"/>
      <c r="EQ57" s="939"/>
      <c r="ER57" s="939"/>
      <c r="ES57" s="939"/>
      <c r="ET57" s="939"/>
      <c r="EU57" s="939"/>
      <c r="EV57" s="939"/>
      <c r="EW57" s="939"/>
      <c r="EX57" s="939"/>
      <c r="EY57" s="939"/>
      <c r="EZ57" s="939"/>
      <c r="FA57" s="939"/>
      <c r="FB57" s="939"/>
      <c r="FC57" s="939"/>
      <c r="FD57" s="939"/>
      <c r="FE57" s="939"/>
      <c r="FF57" s="939"/>
      <c r="FG57" s="939"/>
      <c r="FH57" s="939"/>
      <c r="FI57" s="939"/>
      <c r="FJ57" s="939"/>
      <c r="FK57" s="939"/>
      <c r="FL57" s="939"/>
      <c r="FM57" s="939"/>
      <c r="FN57" s="939"/>
      <c r="FO57" s="939"/>
      <c r="FP57" s="939"/>
      <c r="FQ57" s="939"/>
      <c r="FR57" s="939"/>
      <c r="FS57" s="939"/>
      <c r="FT57" s="939"/>
      <c r="FU57" s="939"/>
      <c r="FV57" s="939"/>
      <c r="FW57" s="939"/>
      <c r="FX57" s="939"/>
      <c r="FY57" s="939"/>
      <c r="FZ57" s="939"/>
      <c r="GA57" s="939"/>
      <c r="GB57" s="939"/>
      <c r="GC57" s="939"/>
      <c r="GD57" s="939"/>
      <c r="GE57" s="939"/>
      <c r="GF57" s="939"/>
      <c r="GG57" s="939"/>
      <c r="GH57" s="939"/>
      <c r="GI57" s="939"/>
      <c r="GJ57" s="939"/>
      <c r="GK57" s="939"/>
      <c r="GL57" s="939"/>
      <c r="GM57" s="939"/>
      <c r="GN57" s="939"/>
      <c r="GO57" s="939"/>
      <c r="GP57" s="939"/>
      <c r="GQ57" s="939"/>
      <c r="GR57" s="939"/>
      <c r="GS57" s="939"/>
      <c r="GT57" s="939"/>
      <c r="GU57" s="939"/>
      <c r="GV57" s="939"/>
      <c r="GW57" s="939"/>
      <c r="GX57" s="939"/>
      <c r="GY57" s="939"/>
      <c r="GZ57" s="939"/>
      <c r="HA57" s="939"/>
      <c r="HB57" s="939"/>
      <c r="HC57" s="939"/>
      <c r="HD57" s="939"/>
      <c r="HE57" s="939"/>
      <c r="HF57" s="939"/>
      <c r="HG57" s="939"/>
      <c r="HH57" s="939"/>
      <c r="HI57" s="939"/>
      <c r="HJ57" s="939"/>
      <c r="HK57" s="939"/>
      <c r="HL57" s="939"/>
      <c r="HM57" s="939"/>
      <c r="HN57" s="939"/>
      <c r="HO57" s="939"/>
      <c r="HP57" s="939"/>
      <c r="HQ57" s="939"/>
      <c r="HR57" s="939"/>
      <c r="HS57" s="939"/>
      <c r="HT57" s="939"/>
      <c r="HU57" s="939"/>
      <c r="HV57" s="939"/>
      <c r="HW57" s="939"/>
      <c r="HX57" s="939"/>
      <c r="HY57" s="939"/>
      <c r="HZ57" s="939"/>
      <c r="IA57" s="939"/>
      <c r="IB57" s="939"/>
      <c r="IC57" s="939"/>
      <c r="ID57" s="939"/>
      <c r="IE57" s="939"/>
      <c r="IF57" s="939"/>
      <c r="IG57" s="939"/>
      <c r="IH57" s="939"/>
      <c r="II57" s="939"/>
      <c r="IJ57" s="939"/>
      <c r="IK57" s="939"/>
      <c r="IL57" s="939"/>
      <c r="IM57" s="939"/>
      <c r="IN57" s="939"/>
      <c r="IO57" s="939"/>
      <c r="IP57" s="939"/>
      <c r="IQ57" s="939"/>
      <c r="IR57" s="939"/>
      <c r="IS57" s="939"/>
      <c r="IT57" s="939"/>
      <c r="IU57" s="939"/>
      <c r="IV57" s="939"/>
      <c r="IW57" s="939"/>
      <c r="IX57" s="939"/>
      <c r="IY57" s="939"/>
      <c r="IZ57" s="939"/>
      <c r="JA57" s="939"/>
      <c r="JB57" s="939"/>
      <c r="JC57" s="939"/>
      <c r="JD57" s="939"/>
      <c r="JE57" s="939"/>
      <c r="JF57" s="939"/>
      <c r="JG57" s="939"/>
      <c r="JH57" s="939"/>
    </row>
    <row r="58" spans="1:268" s="937" customFormat="1" ht="28.5" customHeight="1">
      <c r="A58" s="998"/>
      <c r="B58" s="972">
        <v>39</v>
      </c>
      <c r="C58" s="999">
        <v>391</v>
      </c>
      <c r="D58" s="979"/>
      <c r="E58" s="1005" t="s">
        <v>388</v>
      </c>
      <c r="F58" s="1418">
        <v>0</v>
      </c>
      <c r="G58" s="1401">
        <v>0</v>
      </c>
      <c r="H58" s="1418">
        <v>0</v>
      </c>
      <c r="I58" s="1401"/>
      <c r="J58" s="1401">
        <v>0</v>
      </c>
      <c r="K58" s="1427">
        <f>+'PT 2015 GENERAL'!BP1080</f>
        <v>200000</v>
      </c>
      <c r="L58" s="1418">
        <f>+'PT 2015 GENERAL'!BP1249</f>
        <v>16010</v>
      </c>
      <c r="M58" s="1401"/>
      <c r="N58" s="1401">
        <v>0</v>
      </c>
      <c r="O58" s="1418">
        <v>0</v>
      </c>
      <c r="P58" s="1419">
        <v>0</v>
      </c>
      <c r="Q58" s="2846">
        <f t="shared" si="6"/>
        <v>216010</v>
      </c>
      <c r="R58" s="961">
        <f t="shared" si="4"/>
        <v>8.1915541012724576E-3</v>
      </c>
      <c r="S58" s="939"/>
      <c r="T58" s="940"/>
      <c r="U58" s="939"/>
      <c r="V58" s="940"/>
      <c r="W58" s="966"/>
      <c r="X58" s="967"/>
      <c r="Y58" s="968"/>
      <c r="Z58" s="939"/>
      <c r="AA58" s="939"/>
      <c r="AB58" s="939"/>
      <c r="AC58" s="939"/>
      <c r="AD58" s="939"/>
      <c r="AE58" s="939"/>
      <c r="AF58" s="939"/>
      <c r="AG58" s="939"/>
      <c r="AH58" s="939"/>
      <c r="AI58" s="939"/>
      <c r="AJ58" s="939"/>
      <c r="AK58" s="939"/>
      <c r="AL58" s="939"/>
      <c r="AM58" s="939"/>
      <c r="AN58" s="939"/>
      <c r="AO58" s="939"/>
      <c r="AP58" s="939"/>
      <c r="AQ58" s="939"/>
      <c r="AR58" s="939"/>
      <c r="AS58" s="939"/>
      <c r="AT58" s="939"/>
      <c r="AU58" s="939"/>
      <c r="AV58" s="939"/>
      <c r="AW58" s="939"/>
      <c r="AX58" s="939"/>
      <c r="AY58" s="939"/>
      <c r="AZ58" s="939"/>
      <c r="BA58" s="939"/>
      <c r="BB58" s="939"/>
      <c r="BC58" s="939"/>
      <c r="BD58" s="939"/>
      <c r="BE58" s="939"/>
      <c r="BF58" s="939"/>
      <c r="BG58" s="939"/>
      <c r="BH58" s="939"/>
      <c r="BI58" s="939"/>
      <c r="BJ58" s="939"/>
      <c r="BK58" s="939"/>
      <c r="BL58" s="939"/>
      <c r="BM58" s="939"/>
      <c r="BN58" s="939"/>
      <c r="BO58" s="939"/>
      <c r="BP58" s="939"/>
      <c r="BQ58" s="939"/>
      <c r="BR58" s="939"/>
      <c r="BS58" s="939"/>
      <c r="BT58" s="939"/>
      <c r="BU58" s="939"/>
      <c r="BV58" s="939"/>
      <c r="BW58" s="939"/>
      <c r="BX58" s="939"/>
      <c r="BY58" s="939"/>
      <c r="BZ58" s="939"/>
      <c r="CA58" s="939"/>
      <c r="CB58" s="939"/>
      <c r="CC58" s="939"/>
      <c r="CD58" s="939"/>
      <c r="CE58" s="939"/>
      <c r="CF58" s="939"/>
      <c r="CG58" s="939"/>
      <c r="CH58" s="939"/>
      <c r="CI58" s="939"/>
      <c r="CJ58" s="939"/>
      <c r="CK58" s="939"/>
      <c r="CL58" s="939"/>
      <c r="CM58" s="939"/>
      <c r="CN58" s="939"/>
      <c r="CO58" s="939"/>
      <c r="CP58" s="939"/>
      <c r="CQ58" s="939"/>
      <c r="CR58" s="939"/>
      <c r="CS58" s="939"/>
      <c r="CT58" s="939"/>
      <c r="CU58" s="939"/>
      <c r="CV58" s="939"/>
      <c r="CW58" s="939"/>
      <c r="CX58" s="939"/>
      <c r="CY58" s="939"/>
      <c r="CZ58" s="939"/>
      <c r="DA58" s="939"/>
      <c r="DB58" s="939"/>
      <c r="DC58" s="939"/>
      <c r="DD58" s="939"/>
      <c r="DE58" s="939"/>
      <c r="DF58" s="939"/>
      <c r="DG58" s="939"/>
      <c r="DH58" s="939"/>
      <c r="DI58" s="939"/>
      <c r="DJ58" s="939"/>
      <c r="DK58" s="939"/>
      <c r="DL58" s="939"/>
      <c r="DM58" s="939"/>
      <c r="DN58" s="939"/>
      <c r="DO58" s="939"/>
      <c r="DP58" s="939"/>
      <c r="DQ58" s="939"/>
      <c r="DR58" s="939"/>
      <c r="DS58" s="939"/>
      <c r="DT58" s="939"/>
      <c r="DU58" s="939"/>
      <c r="DV58" s="939"/>
      <c r="DW58" s="939"/>
      <c r="DX58" s="939"/>
      <c r="DY58" s="939"/>
      <c r="DZ58" s="939"/>
      <c r="EA58" s="939"/>
      <c r="EB58" s="939"/>
      <c r="EC58" s="939"/>
      <c r="ED58" s="939"/>
      <c r="EE58" s="939"/>
      <c r="EF58" s="939"/>
      <c r="EG58" s="939"/>
      <c r="EH58" s="939"/>
      <c r="EI58" s="939"/>
      <c r="EJ58" s="939"/>
      <c r="EK58" s="939"/>
      <c r="EL58" s="939"/>
      <c r="EM58" s="939"/>
      <c r="EN58" s="939"/>
      <c r="EO58" s="939"/>
      <c r="EP58" s="939"/>
      <c r="EQ58" s="939"/>
      <c r="ER58" s="939"/>
      <c r="ES58" s="939"/>
      <c r="ET58" s="939"/>
      <c r="EU58" s="939"/>
      <c r="EV58" s="939"/>
      <c r="EW58" s="939"/>
      <c r="EX58" s="939"/>
      <c r="EY58" s="939"/>
      <c r="EZ58" s="939"/>
      <c r="FA58" s="939"/>
      <c r="FB58" s="939"/>
      <c r="FC58" s="939"/>
      <c r="FD58" s="939"/>
      <c r="FE58" s="939"/>
      <c r="FF58" s="939"/>
      <c r="FG58" s="939"/>
      <c r="FH58" s="939"/>
      <c r="FI58" s="939"/>
      <c r="FJ58" s="939"/>
      <c r="FK58" s="939"/>
      <c r="FL58" s="939"/>
      <c r="FM58" s="939"/>
      <c r="FN58" s="939"/>
      <c r="FO58" s="939"/>
      <c r="FP58" s="939"/>
      <c r="FQ58" s="939"/>
      <c r="FR58" s="939"/>
      <c r="FS58" s="939"/>
      <c r="FT58" s="939"/>
      <c r="FU58" s="939"/>
      <c r="FV58" s="939"/>
      <c r="FW58" s="939"/>
      <c r="FX58" s="939"/>
      <c r="FY58" s="939"/>
      <c r="FZ58" s="939"/>
      <c r="GA58" s="939"/>
      <c r="GB58" s="939"/>
      <c r="GC58" s="939"/>
      <c r="GD58" s="939"/>
      <c r="GE58" s="939"/>
      <c r="GF58" s="939"/>
      <c r="GG58" s="939"/>
      <c r="GH58" s="939"/>
      <c r="GI58" s="939"/>
      <c r="GJ58" s="939"/>
      <c r="GK58" s="939"/>
      <c r="GL58" s="939"/>
      <c r="GM58" s="939"/>
      <c r="GN58" s="939"/>
      <c r="GO58" s="939"/>
      <c r="GP58" s="939"/>
      <c r="GQ58" s="939"/>
      <c r="GR58" s="939"/>
      <c r="GS58" s="939"/>
      <c r="GT58" s="939"/>
      <c r="GU58" s="939"/>
      <c r="GV58" s="939"/>
      <c r="GW58" s="939"/>
      <c r="GX58" s="939"/>
      <c r="GY58" s="939"/>
      <c r="GZ58" s="939"/>
      <c r="HA58" s="939"/>
      <c r="HB58" s="939"/>
      <c r="HC58" s="939"/>
      <c r="HD58" s="939"/>
      <c r="HE58" s="939"/>
      <c r="HF58" s="939"/>
      <c r="HG58" s="939"/>
      <c r="HH58" s="939"/>
      <c r="HI58" s="939"/>
      <c r="HJ58" s="939"/>
      <c r="HK58" s="939"/>
      <c r="HL58" s="939"/>
      <c r="HM58" s="939"/>
      <c r="HN58" s="939"/>
      <c r="HO58" s="939"/>
      <c r="HP58" s="939"/>
      <c r="HQ58" s="939"/>
      <c r="HR58" s="939"/>
      <c r="HS58" s="939"/>
      <c r="HT58" s="939"/>
      <c r="HU58" s="939"/>
      <c r="HV58" s="939"/>
      <c r="HW58" s="939"/>
      <c r="HX58" s="939"/>
      <c r="HY58" s="939"/>
      <c r="HZ58" s="939"/>
      <c r="IA58" s="939"/>
      <c r="IB58" s="939"/>
      <c r="IC58" s="939"/>
      <c r="ID58" s="939"/>
      <c r="IE58" s="939"/>
      <c r="IF58" s="939"/>
      <c r="IG58" s="939"/>
      <c r="IH58" s="939"/>
      <c r="II58" s="939"/>
      <c r="IJ58" s="939"/>
      <c r="IK58" s="939"/>
      <c r="IL58" s="939"/>
      <c r="IM58" s="939"/>
      <c r="IN58" s="939"/>
      <c r="IO58" s="939"/>
      <c r="IP58" s="939"/>
      <c r="IQ58" s="939"/>
      <c r="IR58" s="939"/>
      <c r="IS58" s="939"/>
      <c r="IT58" s="939"/>
      <c r="IU58" s="939"/>
      <c r="IV58" s="939"/>
      <c r="IW58" s="939"/>
      <c r="IX58" s="939"/>
      <c r="IY58" s="939"/>
      <c r="IZ58" s="939"/>
      <c r="JA58" s="939"/>
      <c r="JB58" s="939"/>
      <c r="JC58" s="939"/>
      <c r="JD58" s="939"/>
      <c r="JE58" s="939"/>
      <c r="JF58" s="939"/>
      <c r="JG58" s="939"/>
      <c r="JH58" s="939"/>
    </row>
    <row r="59" spans="1:268" s="937" customFormat="1" ht="37.5" customHeight="1">
      <c r="A59" s="962"/>
      <c r="B59" s="963"/>
      <c r="C59" s="964">
        <v>392</v>
      </c>
      <c r="D59" s="971"/>
      <c r="E59" s="1006" t="s">
        <v>331</v>
      </c>
      <c r="F59" s="1459">
        <f>+'PT 2015 GENERAL'!BQ303</f>
        <v>22500</v>
      </c>
      <c r="G59" s="1427">
        <f>+'PT 2015 GENERAL'!BQ625</f>
        <v>5000</v>
      </c>
      <c r="H59" s="1418">
        <v>0</v>
      </c>
      <c r="I59" s="1401"/>
      <c r="J59" s="1401">
        <v>0</v>
      </c>
      <c r="K59" s="1427">
        <f>+'PT 2015 GENERAL'!BQ1080</f>
        <v>1800000</v>
      </c>
      <c r="L59" s="1418">
        <f>+'PT 2015 GENERAL'!BQ1249</f>
        <v>350300</v>
      </c>
      <c r="M59" s="1401">
        <v>0</v>
      </c>
      <c r="N59" s="1401">
        <v>0</v>
      </c>
      <c r="O59" s="1418">
        <v>0</v>
      </c>
      <c r="P59" s="1419">
        <v>0</v>
      </c>
      <c r="Q59" s="2846">
        <f t="shared" si="6"/>
        <v>2177800</v>
      </c>
      <c r="R59" s="961">
        <f t="shared" si="4"/>
        <v>8.2586762287630927E-2</v>
      </c>
      <c r="S59" s="939"/>
      <c r="T59" s="940"/>
      <c r="U59" s="939"/>
      <c r="V59" s="940"/>
      <c r="W59" s="966"/>
      <c r="X59" s="967"/>
      <c r="Y59" s="968"/>
    </row>
    <row r="60" spans="1:268" s="937" customFormat="1" ht="37.5" customHeight="1">
      <c r="A60" s="1007"/>
      <c r="B60" s="1008"/>
      <c r="C60" s="996">
        <v>396</v>
      </c>
      <c r="D60" s="978"/>
      <c r="E60" s="1009" t="s">
        <v>32</v>
      </c>
      <c r="F60" s="1418">
        <v>0</v>
      </c>
      <c r="G60" s="1401">
        <v>0</v>
      </c>
      <c r="H60" s="1418">
        <v>0</v>
      </c>
      <c r="I60" s="1401"/>
      <c r="J60" s="1401">
        <v>0</v>
      </c>
      <c r="K60" s="1401"/>
      <c r="L60" s="1418">
        <f>+'PT 2015 GENERAL'!BR1249</f>
        <v>707500</v>
      </c>
      <c r="M60" s="1401"/>
      <c r="N60" s="1401">
        <v>0</v>
      </c>
      <c r="O60" s="1418">
        <v>0</v>
      </c>
      <c r="P60" s="1419">
        <v>0</v>
      </c>
      <c r="Q60" s="2846">
        <f t="shared" si="6"/>
        <v>707500</v>
      </c>
      <c r="R60" s="961">
        <f t="shared" si="4"/>
        <v>2.6829889943290882E-2</v>
      </c>
      <c r="S60" s="939"/>
      <c r="T60" s="940"/>
      <c r="U60" s="939"/>
      <c r="V60" s="940"/>
      <c r="W60" s="966"/>
      <c r="X60" s="967"/>
      <c r="Y60" s="968"/>
    </row>
    <row r="61" spans="1:268" s="937" customFormat="1" ht="39" customHeight="1">
      <c r="A61" s="1010"/>
      <c r="B61" s="1011"/>
      <c r="C61" s="1012">
        <v>399</v>
      </c>
      <c r="D61" s="1013"/>
      <c r="E61" s="1014" t="s">
        <v>1913</v>
      </c>
      <c r="F61" s="1418">
        <v>0</v>
      </c>
      <c r="G61" s="1401">
        <v>0</v>
      </c>
      <c r="H61" s="1418">
        <v>0</v>
      </c>
      <c r="I61" s="1401"/>
      <c r="J61" s="1401">
        <v>0</v>
      </c>
      <c r="K61" s="1401"/>
      <c r="L61" s="1418">
        <v>0</v>
      </c>
      <c r="M61" s="1401"/>
      <c r="N61" s="1427">
        <f>+'PT 2015 GENERAL'!BS1506</f>
        <v>50000</v>
      </c>
      <c r="O61" s="1418">
        <v>0</v>
      </c>
      <c r="P61" s="1419">
        <v>0</v>
      </c>
      <c r="Q61" s="2846">
        <f t="shared" si="6"/>
        <v>50000</v>
      </c>
      <c r="R61" s="961">
        <f t="shared" si="4"/>
        <v>1.8961052963456454E-3</v>
      </c>
      <c r="S61" s="939"/>
      <c r="T61" s="940"/>
      <c r="U61" s="939"/>
      <c r="V61" s="940"/>
      <c r="W61" s="966"/>
      <c r="X61" s="967"/>
      <c r="Y61" s="968"/>
    </row>
    <row r="62" spans="1:268" s="937" customFormat="1" ht="30" customHeight="1">
      <c r="A62" s="1015">
        <v>4</v>
      </c>
      <c r="B62" s="1016"/>
      <c r="C62" s="1017"/>
      <c r="D62" s="1018"/>
      <c r="E62" s="969" t="s">
        <v>113</v>
      </c>
      <c r="F62" s="1019">
        <f t="shared" ref="F62:H62" si="7">SUM(F63:F64)</f>
        <v>0</v>
      </c>
      <c r="G62" s="1019">
        <f t="shared" si="7"/>
        <v>0</v>
      </c>
      <c r="H62" s="1019">
        <f t="shared" si="7"/>
        <v>0</v>
      </c>
      <c r="I62" s="1019">
        <f>SUM(I63:I64)</f>
        <v>540000</v>
      </c>
      <c r="J62" s="1019">
        <f t="shared" ref="J62:P62" si="8">SUM(J63:J64)</f>
        <v>0</v>
      </c>
      <c r="K62" s="1019">
        <f t="shared" si="8"/>
        <v>0</v>
      </c>
      <c r="L62" s="1019">
        <f t="shared" si="8"/>
        <v>0</v>
      </c>
      <c r="M62" s="1019">
        <f t="shared" si="8"/>
        <v>0</v>
      </c>
      <c r="N62" s="1019">
        <f t="shared" si="8"/>
        <v>1200000</v>
      </c>
      <c r="O62" s="1019">
        <f t="shared" si="8"/>
        <v>0</v>
      </c>
      <c r="P62" s="1019">
        <f t="shared" si="8"/>
        <v>0</v>
      </c>
      <c r="Q62" s="2848">
        <f>SUM(Q63:Q64)</f>
        <v>1740000</v>
      </c>
      <c r="R62" s="957">
        <f t="shared" si="4"/>
        <v>6.5984464312828464E-2</v>
      </c>
      <c r="S62" s="939"/>
      <c r="T62" s="940"/>
      <c r="U62" s="939"/>
      <c r="V62" s="940"/>
      <c r="W62" s="966"/>
      <c r="X62" s="967"/>
      <c r="Y62" s="968"/>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c r="BV62" s="939"/>
      <c r="BW62" s="939"/>
      <c r="BX62" s="939"/>
      <c r="BY62" s="939"/>
      <c r="BZ62" s="939"/>
      <c r="CA62" s="939"/>
      <c r="CB62" s="939"/>
      <c r="CC62" s="939"/>
      <c r="CD62" s="939"/>
      <c r="CE62" s="939"/>
      <c r="CF62" s="939"/>
      <c r="CG62" s="939"/>
      <c r="CH62" s="939"/>
      <c r="CI62" s="939"/>
      <c r="CJ62" s="939"/>
      <c r="CK62" s="939"/>
      <c r="CL62" s="939"/>
      <c r="CM62" s="939"/>
      <c r="CN62" s="939"/>
      <c r="CO62" s="939"/>
      <c r="CP62" s="939"/>
      <c r="CQ62" s="939"/>
      <c r="CR62" s="939"/>
      <c r="CS62" s="939"/>
      <c r="CT62" s="939"/>
      <c r="CU62" s="939"/>
      <c r="CV62" s="939"/>
      <c r="CW62" s="939"/>
      <c r="CX62" s="939"/>
      <c r="CY62" s="939"/>
      <c r="CZ62" s="939"/>
      <c r="DA62" s="939"/>
      <c r="DB62" s="939"/>
      <c r="DC62" s="939"/>
      <c r="DD62" s="939"/>
      <c r="DE62" s="939"/>
      <c r="DF62" s="939"/>
      <c r="DG62" s="939"/>
      <c r="DH62" s="939"/>
      <c r="DI62" s="939"/>
      <c r="DJ62" s="939"/>
      <c r="DK62" s="939"/>
      <c r="DL62" s="939"/>
      <c r="DM62" s="939"/>
      <c r="DN62" s="939"/>
      <c r="DO62" s="939"/>
      <c r="DP62" s="939"/>
      <c r="DQ62" s="939"/>
      <c r="DR62" s="939"/>
      <c r="DS62" s="939"/>
      <c r="DT62" s="939"/>
      <c r="DU62" s="939"/>
      <c r="DV62" s="939"/>
      <c r="DW62" s="939"/>
      <c r="DX62" s="939"/>
      <c r="DY62" s="939"/>
      <c r="DZ62" s="939"/>
      <c r="EA62" s="939"/>
      <c r="EB62" s="939"/>
      <c r="EC62" s="939"/>
      <c r="ED62" s="939"/>
      <c r="EE62" s="939"/>
      <c r="EF62" s="939"/>
      <c r="EG62" s="939"/>
      <c r="EH62" s="939"/>
      <c r="EI62" s="939"/>
      <c r="EJ62" s="939"/>
      <c r="EK62" s="939"/>
      <c r="EL62" s="939"/>
      <c r="EM62" s="939"/>
      <c r="EN62" s="939"/>
      <c r="EO62" s="939"/>
      <c r="EP62" s="939"/>
      <c r="EQ62" s="939"/>
      <c r="ER62" s="939"/>
      <c r="ES62" s="939"/>
      <c r="ET62" s="939"/>
      <c r="EU62" s="939"/>
      <c r="EV62" s="939"/>
      <c r="EW62" s="939"/>
      <c r="EX62" s="939"/>
      <c r="EY62" s="939"/>
      <c r="EZ62" s="939"/>
      <c r="FA62" s="939"/>
      <c r="FB62" s="939"/>
      <c r="FC62" s="939"/>
      <c r="FD62" s="939"/>
      <c r="FE62" s="939"/>
      <c r="FF62" s="939"/>
      <c r="FG62" s="939"/>
      <c r="FH62" s="939"/>
      <c r="FI62" s="939"/>
      <c r="FJ62" s="939"/>
      <c r="FK62" s="939"/>
      <c r="FL62" s="939"/>
      <c r="FM62" s="939"/>
      <c r="FN62" s="939"/>
      <c r="FO62" s="939"/>
      <c r="FP62" s="939"/>
      <c r="FQ62" s="939"/>
      <c r="FR62" s="939"/>
      <c r="FS62" s="939"/>
      <c r="FT62" s="939"/>
      <c r="FU62" s="939"/>
      <c r="FV62" s="939"/>
      <c r="FW62" s="939"/>
      <c r="FX62" s="939"/>
      <c r="FY62" s="939"/>
      <c r="FZ62" s="939"/>
      <c r="GA62" s="939"/>
      <c r="GB62" s="939"/>
      <c r="GC62" s="939"/>
      <c r="GD62" s="939"/>
      <c r="GE62" s="939"/>
      <c r="GF62" s="939"/>
      <c r="GG62" s="939"/>
      <c r="GH62" s="939"/>
      <c r="GI62" s="939"/>
      <c r="GJ62" s="939"/>
      <c r="GK62" s="939"/>
      <c r="GL62" s="939"/>
      <c r="GM62" s="939"/>
      <c r="GN62" s="939"/>
      <c r="GO62" s="939"/>
      <c r="GP62" s="939"/>
      <c r="GQ62" s="939"/>
      <c r="GR62" s="939"/>
      <c r="GS62" s="939"/>
      <c r="GT62" s="939"/>
      <c r="GU62" s="939"/>
      <c r="GV62" s="939"/>
      <c r="GW62" s="939"/>
      <c r="GX62" s="939"/>
      <c r="GY62" s="939"/>
      <c r="GZ62" s="939"/>
      <c r="HA62" s="939"/>
      <c r="HB62" s="939"/>
      <c r="HC62" s="939"/>
      <c r="HD62" s="939"/>
      <c r="HE62" s="939"/>
      <c r="HF62" s="939"/>
      <c r="HG62" s="939"/>
      <c r="HH62" s="939"/>
      <c r="HI62" s="939"/>
      <c r="HJ62" s="939"/>
      <c r="HK62" s="939"/>
      <c r="HL62" s="939"/>
      <c r="HM62" s="939"/>
      <c r="HN62" s="939"/>
      <c r="HO62" s="939"/>
      <c r="HP62" s="939"/>
      <c r="HQ62" s="939"/>
      <c r="HR62" s="939"/>
      <c r="HS62" s="939"/>
      <c r="HT62" s="939"/>
      <c r="HU62" s="939"/>
      <c r="HV62" s="939"/>
      <c r="HW62" s="939"/>
      <c r="HX62" s="939"/>
      <c r="HY62" s="939"/>
      <c r="HZ62" s="939"/>
      <c r="IA62" s="939"/>
      <c r="IB62" s="939"/>
      <c r="IC62" s="939"/>
      <c r="ID62" s="939"/>
      <c r="IE62" s="939"/>
      <c r="IF62" s="939"/>
      <c r="IG62" s="939"/>
      <c r="IH62" s="939"/>
      <c r="II62" s="939"/>
      <c r="IJ62" s="939"/>
      <c r="IK62" s="939"/>
      <c r="IL62" s="939"/>
      <c r="IM62" s="939"/>
      <c r="IN62" s="939"/>
      <c r="IO62" s="939"/>
      <c r="IP62" s="939"/>
      <c r="IQ62" s="939"/>
      <c r="IR62" s="939"/>
      <c r="IS62" s="939"/>
      <c r="IT62" s="939"/>
      <c r="IU62" s="939"/>
      <c r="IV62" s="939"/>
      <c r="IW62" s="939"/>
      <c r="IX62" s="939"/>
      <c r="IY62" s="939"/>
      <c r="IZ62" s="939"/>
      <c r="JA62" s="939"/>
      <c r="JB62" s="939"/>
      <c r="JC62" s="939"/>
      <c r="JD62" s="939"/>
      <c r="JE62" s="939"/>
      <c r="JF62" s="939"/>
      <c r="JG62" s="939"/>
      <c r="JH62" s="939"/>
    </row>
    <row r="63" spans="1:268" s="2836" customFormat="1" ht="39" customHeight="1">
      <c r="A63" s="2837"/>
      <c r="B63" s="2838">
        <v>41</v>
      </c>
      <c r="C63" s="2839">
        <v>412</v>
      </c>
      <c r="D63" s="2840">
        <v>4122</v>
      </c>
      <c r="E63" s="2841" t="s">
        <v>2610</v>
      </c>
      <c r="F63" s="2828"/>
      <c r="G63" s="2829"/>
      <c r="H63" s="2828"/>
      <c r="I63" s="2842">
        <f>+'PT 2015 GENERAL'!CH685</f>
        <v>540000</v>
      </c>
      <c r="J63" s="2829"/>
      <c r="K63" s="2829"/>
      <c r="L63" s="2828"/>
      <c r="M63" s="2829"/>
      <c r="N63" s="2829"/>
      <c r="O63" s="2828"/>
      <c r="P63" s="2830"/>
      <c r="Q63" s="2846">
        <f t="shared" si="6"/>
        <v>540000</v>
      </c>
      <c r="R63" s="961">
        <f t="shared" si="4"/>
        <v>2.047793720053297E-2</v>
      </c>
      <c r="S63" s="2831"/>
      <c r="T63" s="2832"/>
      <c r="U63" s="2831"/>
      <c r="V63" s="2832"/>
      <c r="W63" s="2833"/>
      <c r="X63" s="2834"/>
      <c r="Y63" s="2835"/>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c r="BA63" s="2831"/>
      <c r="BB63" s="2831"/>
      <c r="BC63" s="2831"/>
      <c r="BD63" s="2831"/>
      <c r="BE63" s="2831"/>
      <c r="BF63" s="2831"/>
      <c r="BG63" s="2831"/>
      <c r="BH63" s="2831"/>
      <c r="BI63" s="2831"/>
      <c r="BJ63" s="2831"/>
      <c r="BK63" s="2831"/>
      <c r="BL63" s="2831"/>
      <c r="BM63" s="2831"/>
      <c r="BN63" s="2831"/>
      <c r="BO63" s="2831"/>
      <c r="BP63" s="2831"/>
      <c r="BQ63" s="2831"/>
      <c r="BR63" s="2831"/>
      <c r="BS63" s="2831"/>
      <c r="BT63" s="2831"/>
      <c r="BU63" s="2831"/>
      <c r="BV63" s="2831"/>
      <c r="BW63" s="2831"/>
      <c r="BX63" s="2831"/>
      <c r="BY63" s="2831"/>
      <c r="BZ63" s="2831"/>
      <c r="CA63" s="2831"/>
      <c r="CB63" s="2831"/>
      <c r="CC63" s="2831"/>
      <c r="CD63" s="2831"/>
      <c r="CE63" s="2831"/>
      <c r="CF63" s="2831"/>
      <c r="CG63" s="2831"/>
      <c r="CH63" s="2831"/>
      <c r="CI63" s="2831"/>
      <c r="CJ63" s="2831"/>
      <c r="CK63" s="2831"/>
      <c r="CL63" s="2831"/>
      <c r="CM63" s="2831"/>
      <c r="CN63" s="2831"/>
      <c r="CO63" s="2831"/>
      <c r="CP63" s="2831"/>
      <c r="CQ63" s="2831"/>
      <c r="CR63" s="2831"/>
      <c r="CS63" s="2831"/>
      <c r="CT63" s="2831"/>
      <c r="CU63" s="2831"/>
      <c r="CV63" s="2831"/>
      <c r="CW63" s="2831"/>
      <c r="CX63" s="2831"/>
      <c r="CY63" s="2831"/>
      <c r="CZ63" s="2831"/>
      <c r="DA63" s="2831"/>
      <c r="DB63" s="2831"/>
      <c r="DC63" s="2831"/>
      <c r="DD63" s="2831"/>
      <c r="DE63" s="2831"/>
      <c r="DF63" s="2831"/>
      <c r="DG63" s="2831"/>
      <c r="DH63" s="2831"/>
      <c r="DI63" s="2831"/>
      <c r="DJ63" s="2831"/>
      <c r="DK63" s="2831"/>
      <c r="DL63" s="2831"/>
      <c r="DM63" s="2831"/>
      <c r="DN63" s="2831"/>
      <c r="DO63" s="2831"/>
      <c r="DP63" s="2831"/>
      <c r="DQ63" s="2831"/>
      <c r="DR63" s="2831"/>
      <c r="DS63" s="2831"/>
      <c r="DT63" s="2831"/>
      <c r="DU63" s="2831"/>
      <c r="DV63" s="2831"/>
      <c r="DW63" s="2831"/>
      <c r="DX63" s="2831"/>
      <c r="DY63" s="2831"/>
      <c r="DZ63" s="2831"/>
      <c r="EA63" s="2831"/>
      <c r="EB63" s="2831"/>
      <c r="EC63" s="2831"/>
      <c r="ED63" s="2831"/>
      <c r="EE63" s="2831"/>
      <c r="EF63" s="2831"/>
      <c r="EG63" s="2831"/>
      <c r="EH63" s="2831"/>
      <c r="EI63" s="2831"/>
      <c r="EJ63" s="2831"/>
      <c r="EK63" s="2831"/>
      <c r="EL63" s="2831"/>
      <c r="EM63" s="2831"/>
      <c r="EN63" s="2831"/>
      <c r="EO63" s="2831"/>
      <c r="EP63" s="2831"/>
      <c r="EQ63" s="2831"/>
      <c r="ER63" s="2831"/>
      <c r="ES63" s="2831"/>
      <c r="ET63" s="2831"/>
      <c r="EU63" s="2831"/>
      <c r="EV63" s="2831"/>
      <c r="EW63" s="2831"/>
      <c r="EX63" s="2831"/>
      <c r="EY63" s="2831"/>
      <c r="EZ63" s="2831"/>
      <c r="FA63" s="2831"/>
      <c r="FB63" s="2831"/>
      <c r="FC63" s="2831"/>
      <c r="FD63" s="2831"/>
      <c r="FE63" s="2831"/>
      <c r="FF63" s="2831"/>
      <c r="FG63" s="2831"/>
      <c r="FH63" s="2831"/>
      <c r="FI63" s="2831"/>
      <c r="FJ63" s="2831"/>
      <c r="FK63" s="2831"/>
      <c r="FL63" s="2831"/>
      <c r="FM63" s="2831"/>
      <c r="FN63" s="2831"/>
      <c r="FO63" s="2831"/>
      <c r="FP63" s="2831"/>
      <c r="FQ63" s="2831"/>
      <c r="FR63" s="2831"/>
      <c r="FS63" s="2831"/>
      <c r="FT63" s="2831"/>
      <c r="FU63" s="2831"/>
      <c r="FV63" s="2831"/>
      <c r="FW63" s="2831"/>
      <c r="FX63" s="2831"/>
      <c r="FY63" s="2831"/>
      <c r="FZ63" s="2831"/>
      <c r="GA63" s="2831"/>
      <c r="GB63" s="2831"/>
      <c r="GC63" s="2831"/>
      <c r="GD63" s="2831"/>
      <c r="GE63" s="2831"/>
      <c r="GF63" s="2831"/>
      <c r="GG63" s="2831"/>
      <c r="GH63" s="2831"/>
      <c r="GI63" s="2831"/>
      <c r="GJ63" s="2831"/>
      <c r="GK63" s="2831"/>
      <c r="GL63" s="2831"/>
      <c r="GM63" s="2831"/>
      <c r="GN63" s="2831"/>
      <c r="GO63" s="2831"/>
      <c r="GP63" s="2831"/>
      <c r="GQ63" s="2831"/>
      <c r="GR63" s="2831"/>
      <c r="GS63" s="2831"/>
      <c r="GT63" s="2831"/>
      <c r="GU63" s="2831"/>
      <c r="GV63" s="2831"/>
      <c r="GW63" s="2831"/>
      <c r="GX63" s="2831"/>
      <c r="GY63" s="2831"/>
      <c r="GZ63" s="2831"/>
      <c r="HA63" s="2831"/>
      <c r="HB63" s="2831"/>
      <c r="HC63" s="2831"/>
      <c r="HD63" s="2831"/>
      <c r="HE63" s="2831"/>
      <c r="HF63" s="2831"/>
      <c r="HG63" s="2831"/>
      <c r="HH63" s="2831"/>
      <c r="HI63" s="2831"/>
      <c r="HJ63" s="2831"/>
      <c r="HK63" s="2831"/>
      <c r="HL63" s="2831"/>
      <c r="HM63" s="2831"/>
      <c r="HN63" s="2831"/>
      <c r="HO63" s="2831"/>
      <c r="HP63" s="2831"/>
      <c r="HQ63" s="2831"/>
      <c r="HR63" s="2831"/>
      <c r="HS63" s="2831"/>
      <c r="HT63" s="2831"/>
      <c r="HU63" s="2831"/>
      <c r="HV63" s="2831"/>
      <c r="HW63" s="2831"/>
      <c r="HX63" s="2831"/>
      <c r="HY63" s="2831"/>
      <c r="HZ63" s="2831"/>
      <c r="IA63" s="2831"/>
      <c r="IB63" s="2831"/>
      <c r="IC63" s="2831"/>
      <c r="ID63" s="2831"/>
      <c r="IE63" s="2831"/>
      <c r="IF63" s="2831"/>
      <c r="IG63" s="2831"/>
      <c r="IH63" s="2831"/>
      <c r="II63" s="2831"/>
      <c r="IJ63" s="2831"/>
      <c r="IK63" s="2831"/>
      <c r="IL63" s="2831"/>
      <c r="IM63" s="2831"/>
      <c r="IN63" s="2831"/>
      <c r="IO63" s="2831"/>
      <c r="IP63" s="2831"/>
      <c r="IQ63" s="2831"/>
      <c r="IR63" s="2831"/>
      <c r="IS63" s="2831"/>
      <c r="IT63" s="2831"/>
      <c r="IU63" s="2831"/>
      <c r="IV63" s="2831"/>
      <c r="IW63" s="2831"/>
      <c r="IX63" s="2831"/>
      <c r="IY63" s="2831"/>
      <c r="IZ63" s="2831"/>
      <c r="JA63" s="2831"/>
      <c r="JB63" s="2831"/>
      <c r="JC63" s="2831"/>
      <c r="JD63" s="2831"/>
      <c r="JE63" s="2831"/>
      <c r="JF63" s="2831"/>
      <c r="JG63" s="2831"/>
      <c r="JH63" s="2831"/>
    </row>
    <row r="64" spans="1:268" s="937" customFormat="1" ht="28.5" customHeight="1">
      <c r="A64" s="1020"/>
      <c r="B64" s="977"/>
      <c r="C64" s="1021">
        <v>414</v>
      </c>
      <c r="D64" s="971">
        <v>4141</v>
      </c>
      <c r="E64" s="1022" t="s">
        <v>339</v>
      </c>
      <c r="F64" s="1027">
        <v>0</v>
      </c>
      <c r="G64" s="1028">
        <f>+[5]FINAL!AM158</f>
        <v>0</v>
      </c>
      <c r="H64" s="1027">
        <f>+[5]FINAL!AO158</f>
        <v>0</v>
      </c>
      <c r="I64" s="1028"/>
      <c r="J64" s="1028">
        <f>+[5]FINAL!AP158</f>
        <v>0</v>
      </c>
      <c r="K64" s="1028"/>
      <c r="L64" s="1027">
        <v>0</v>
      </c>
      <c r="M64" s="1028"/>
      <c r="N64" s="1461">
        <f>+'PT 2015 GENERAL'!BU1506</f>
        <v>1200000</v>
      </c>
      <c r="O64" s="1027">
        <v>0</v>
      </c>
      <c r="P64" s="1399">
        <v>0</v>
      </c>
      <c r="Q64" s="2847">
        <f>+SUM(F64:P64)</f>
        <v>1200000</v>
      </c>
      <c r="R64" s="1476">
        <f>+Q64/$Q$78</f>
        <v>4.550652711229549E-2</v>
      </c>
      <c r="S64" s="939"/>
      <c r="T64" s="940"/>
      <c r="U64" s="939"/>
      <c r="V64" s="940"/>
      <c r="W64" s="966"/>
      <c r="X64" s="967"/>
      <c r="Y64" s="968"/>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939"/>
      <c r="CB64" s="939"/>
      <c r="CC64" s="939"/>
      <c r="CD64" s="939"/>
      <c r="CE64" s="939"/>
      <c r="CF64" s="939"/>
      <c r="CG64" s="939"/>
      <c r="CH64" s="939"/>
      <c r="CI64" s="939"/>
      <c r="CJ64" s="939"/>
      <c r="CK64" s="939"/>
      <c r="CL64" s="939"/>
      <c r="CM64" s="939"/>
      <c r="CN64" s="939"/>
      <c r="CO64" s="939"/>
      <c r="CP64" s="939"/>
      <c r="CQ64" s="939"/>
      <c r="CR64" s="939"/>
      <c r="CS64" s="939"/>
      <c r="CT64" s="939"/>
      <c r="CU64" s="939"/>
      <c r="CV64" s="939"/>
      <c r="CW64" s="939"/>
      <c r="CX64" s="939"/>
      <c r="CY64" s="939"/>
      <c r="CZ64" s="939"/>
      <c r="DA64" s="939"/>
      <c r="DB64" s="939"/>
      <c r="DC64" s="939"/>
      <c r="DD64" s="939"/>
      <c r="DE64" s="939"/>
      <c r="DF64" s="939"/>
      <c r="DG64" s="939"/>
      <c r="DH64" s="939"/>
      <c r="DI64" s="939"/>
      <c r="DJ64" s="939"/>
      <c r="DK64" s="939"/>
      <c r="DL64" s="939"/>
      <c r="DM64" s="939"/>
      <c r="DN64" s="939"/>
      <c r="DO64" s="939"/>
      <c r="DP64" s="939"/>
      <c r="DQ64" s="939"/>
      <c r="DR64" s="939"/>
      <c r="DS64" s="939"/>
      <c r="DT64" s="939"/>
      <c r="DU64" s="939"/>
      <c r="DV64" s="939"/>
      <c r="DW64" s="939"/>
      <c r="DX64" s="939"/>
      <c r="DY64" s="939"/>
      <c r="DZ64" s="939"/>
      <c r="EA64" s="939"/>
      <c r="EB64" s="939"/>
      <c r="EC64" s="939"/>
      <c r="ED64" s="939"/>
      <c r="EE64" s="939"/>
      <c r="EF64" s="939"/>
      <c r="EG64" s="939"/>
      <c r="EH64" s="939"/>
      <c r="EI64" s="939"/>
      <c r="EJ64" s="939"/>
      <c r="EK64" s="939"/>
      <c r="EL64" s="939"/>
      <c r="EM64" s="939"/>
      <c r="EN64" s="939"/>
      <c r="EO64" s="939"/>
      <c r="EP64" s="939"/>
      <c r="EQ64" s="939"/>
      <c r="ER64" s="939"/>
      <c r="ES64" s="939"/>
      <c r="ET64" s="939"/>
      <c r="EU64" s="939"/>
      <c r="EV64" s="939"/>
      <c r="EW64" s="939"/>
      <c r="EX64" s="939"/>
      <c r="EY64" s="939"/>
      <c r="EZ64" s="939"/>
      <c r="FA64" s="939"/>
      <c r="FB64" s="939"/>
      <c r="FC64" s="939"/>
      <c r="FD64" s="939"/>
      <c r="FE64" s="939"/>
      <c r="FF64" s="939"/>
      <c r="FG64" s="939"/>
      <c r="FH64" s="939"/>
      <c r="FI64" s="939"/>
      <c r="FJ64" s="939"/>
      <c r="FK64" s="939"/>
      <c r="FL64" s="939"/>
      <c r="FM64" s="939"/>
      <c r="FN64" s="939"/>
      <c r="FO64" s="939"/>
      <c r="FP64" s="939"/>
      <c r="FQ64" s="939"/>
      <c r="FR64" s="939"/>
      <c r="FS64" s="939"/>
      <c r="FT64" s="939"/>
      <c r="FU64" s="939"/>
      <c r="FV64" s="939"/>
      <c r="FW64" s="939"/>
      <c r="FX64" s="939"/>
      <c r="FY64" s="939"/>
      <c r="FZ64" s="939"/>
      <c r="GA64" s="939"/>
      <c r="GB64" s="939"/>
      <c r="GC64" s="939"/>
      <c r="GD64" s="939"/>
      <c r="GE64" s="939"/>
      <c r="GF64" s="939"/>
      <c r="GG64" s="939"/>
      <c r="GH64" s="939"/>
      <c r="GI64" s="939"/>
      <c r="GJ64" s="939"/>
      <c r="GK64" s="939"/>
      <c r="GL64" s="939"/>
      <c r="GM64" s="939"/>
      <c r="GN64" s="939"/>
      <c r="GO64" s="939"/>
      <c r="GP64" s="939"/>
      <c r="GQ64" s="939"/>
      <c r="GR64" s="939"/>
      <c r="GS64" s="939"/>
      <c r="GT64" s="939"/>
      <c r="GU64" s="939"/>
      <c r="GV64" s="939"/>
      <c r="GW64" s="939"/>
      <c r="GX64" s="939"/>
      <c r="GY64" s="939"/>
      <c r="GZ64" s="939"/>
      <c r="HA64" s="939"/>
      <c r="HB64" s="939"/>
      <c r="HC64" s="939"/>
      <c r="HD64" s="939"/>
      <c r="HE64" s="939"/>
      <c r="HF64" s="939"/>
      <c r="HG64" s="939"/>
      <c r="HH64" s="939"/>
      <c r="HI64" s="939"/>
      <c r="HJ64" s="939"/>
      <c r="HK64" s="939"/>
      <c r="HL64" s="939"/>
      <c r="HM64" s="939"/>
      <c r="HN64" s="939"/>
      <c r="HO64" s="939"/>
      <c r="HP64" s="939"/>
      <c r="HQ64" s="939"/>
      <c r="HR64" s="939"/>
      <c r="HS64" s="939"/>
      <c r="HT64" s="939"/>
      <c r="HU64" s="939"/>
      <c r="HV64" s="939"/>
      <c r="HW64" s="939"/>
      <c r="HX64" s="939"/>
      <c r="HY64" s="939"/>
      <c r="HZ64" s="939"/>
      <c r="IA64" s="939"/>
      <c r="IB64" s="939"/>
      <c r="IC64" s="939"/>
      <c r="ID64" s="939"/>
      <c r="IE64" s="939"/>
      <c r="IF64" s="939"/>
      <c r="IG64" s="939"/>
      <c r="IH64" s="939"/>
      <c r="II64" s="939"/>
      <c r="IJ64" s="939"/>
      <c r="IK64" s="939"/>
      <c r="IL64" s="939"/>
      <c r="IM64" s="939"/>
      <c r="IN64" s="939"/>
      <c r="IO64" s="939"/>
      <c r="IP64" s="939"/>
      <c r="IQ64" s="939"/>
      <c r="IR64" s="939"/>
      <c r="IS64" s="939"/>
      <c r="IT64" s="939"/>
      <c r="IU64" s="939"/>
      <c r="IV64" s="939"/>
      <c r="IW64" s="939"/>
      <c r="IX64" s="939"/>
      <c r="IY64" s="939"/>
      <c r="IZ64" s="939"/>
      <c r="JA64" s="939"/>
      <c r="JB64" s="939"/>
      <c r="JC64" s="939"/>
      <c r="JD64" s="939"/>
      <c r="JE64" s="939"/>
      <c r="JF64" s="939"/>
      <c r="JG64" s="939"/>
      <c r="JH64" s="939"/>
    </row>
    <row r="65" spans="1:268" ht="30" customHeight="1">
      <c r="A65" s="950">
        <v>6</v>
      </c>
      <c r="B65" s="1469"/>
      <c r="C65" s="951"/>
      <c r="D65" s="1477"/>
      <c r="E65" s="969" t="s">
        <v>18</v>
      </c>
      <c r="F65" s="955">
        <f t="shared" ref="F65:O65" si="9">SUM(F66:F76)</f>
        <v>0</v>
      </c>
      <c r="G65" s="970">
        <f t="shared" si="9"/>
        <v>0</v>
      </c>
      <c r="H65" s="955">
        <f t="shared" si="9"/>
        <v>0</v>
      </c>
      <c r="I65" s="970">
        <f t="shared" si="9"/>
        <v>0</v>
      </c>
      <c r="J65" s="970">
        <f t="shared" si="9"/>
        <v>0</v>
      </c>
      <c r="K65" s="970">
        <f>SUM(K66:K76)</f>
        <v>642000</v>
      </c>
      <c r="L65" s="955">
        <f>SUM(L66:L77)</f>
        <v>3121220</v>
      </c>
      <c r="M65" s="970">
        <f>SUM(M66:M76)</f>
        <v>620586.85</v>
      </c>
      <c r="N65" s="970">
        <f t="shared" si="9"/>
        <v>0</v>
      </c>
      <c r="O65" s="955">
        <f t="shared" si="9"/>
        <v>0</v>
      </c>
      <c r="P65" s="1398">
        <f t="shared" ref="P65" si="10">SUM(P66:P76)</f>
        <v>0</v>
      </c>
      <c r="Q65" s="2845">
        <f>SUM(Q66:Q77)</f>
        <v>4383806.8499999996</v>
      </c>
      <c r="R65" s="957">
        <f>+Q65/$Q$78</f>
        <v>0.16624318772882637</v>
      </c>
      <c r="Z65" s="939"/>
      <c r="AA65" s="939"/>
      <c r="AB65" s="939"/>
      <c r="AC65" s="939"/>
      <c r="AD65" s="939"/>
      <c r="AE65" s="939"/>
      <c r="AF65" s="939"/>
      <c r="AG65" s="939"/>
      <c r="AH65" s="939"/>
      <c r="AI65" s="939"/>
      <c r="AJ65" s="939"/>
      <c r="AK65" s="939"/>
      <c r="AL65" s="939"/>
      <c r="AM65" s="939"/>
      <c r="AN65" s="939"/>
      <c r="AO65" s="939"/>
      <c r="AP65" s="939"/>
      <c r="AQ65" s="939"/>
      <c r="AR65" s="939"/>
      <c r="AS65" s="939"/>
      <c r="AT65" s="939"/>
      <c r="AU65" s="939"/>
      <c r="AV65" s="939"/>
      <c r="AW65" s="939"/>
      <c r="AX65" s="939"/>
      <c r="AY65" s="939"/>
      <c r="AZ65" s="939"/>
      <c r="BA65" s="939"/>
      <c r="BB65" s="939"/>
      <c r="BC65" s="939"/>
      <c r="BD65" s="939"/>
      <c r="BE65" s="939"/>
      <c r="BF65" s="939"/>
      <c r="BG65" s="939"/>
      <c r="BH65" s="939"/>
      <c r="BI65" s="939"/>
      <c r="BJ65" s="939"/>
      <c r="BK65" s="939"/>
      <c r="BL65" s="939"/>
      <c r="BM65" s="939"/>
      <c r="BN65" s="939"/>
      <c r="BO65" s="939"/>
      <c r="BP65" s="939"/>
      <c r="BQ65" s="939"/>
      <c r="BR65" s="939"/>
      <c r="BS65" s="939"/>
      <c r="BT65" s="939"/>
      <c r="BU65" s="939"/>
      <c r="BV65" s="939"/>
      <c r="BW65" s="939"/>
      <c r="BX65" s="939"/>
      <c r="BY65" s="939"/>
      <c r="BZ65" s="939"/>
      <c r="CA65" s="939"/>
      <c r="CB65" s="939"/>
      <c r="CC65" s="939"/>
      <c r="CD65" s="939"/>
      <c r="CE65" s="939"/>
      <c r="CF65" s="939"/>
      <c r="CG65" s="939"/>
      <c r="CH65" s="939"/>
      <c r="CI65" s="939"/>
      <c r="CJ65" s="939"/>
      <c r="CK65" s="939"/>
      <c r="CL65" s="939"/>
      <c r="CM65" s="939"/>
      <c r="CN65" s="939"/>
      <c r="CO65" s="939"/>
      <c r="CP65" s="939"/>
      <c r="CQ65" s="939"/>
      <c r="CR65" s="939"/>
      <c r="CS65" s="939"/>
      <c r="CT65" s="939"/>
      <c r="CU65" s="939"/>
      <c r="CV65" s="939"/>
      <c r="CW65" s="939"/>
      <c r="CX65" s="939"/>
      <c r="CY65" s="939"/>
      <c r="CZ65" s="939"/>
      <c r="DA65" s="939"/>
      <c r="DB65" s="939"/>
      <c r="DC65" s="939"/>
      <c r="DD65" s="939"/>
      <c r="DE65" s="939"/>
      <c r="DF65" s="939"/>
      <c r="DG65" s="939"/>
      <c r="DH65" s="939"/>
      <c r="DI65" s="939"/>
      <c r="DJ65" s="939"/>
      <c r="DK65" s="939"/>
      <c r="DL65" s="939"/>
      <c r="DM65" s="939"/>
      <c r="DN65" s="939"/>
      <c r="DO65" s="939"/>
      <c r="DP65" s="939"/>
      <c r="DQ65" s="939"/>
      <c r="DR65" s="939"/>
      <c r="DS65" s="939"/>
      <c r="DT65" s="939"/>
      <c r="DU65" s="939"/>
      <c r="DV65" s="939"/>
      <c r="DW65" s="939"/>
      <c r="DX65" s="939"/>
      <c r="DY65" s="939"/>
      <c r="DZ65" s="939"/>
      <c r="EA65" s="939"/>
      <c r="EB65" s="939"/>
      <c r="EC65" s="939"/>
      <c r="ED65" s="939"/>
      <c r="EE65" s="939"/>
      <c r="EF65" s="939"/>
      <c r="EG65" s="939"/>
      <c r="EH65" s="939"/>
      <c r="EI65" s="939"/>
      <c r="EJ65" s="939"/>
      <c r="EK65" s="939"/>
      <c r="EL65" s="939"/>
      <c r="EM65" s="939"/>
      <c r="EN65" s="939"/>
      <c r="EO65" s="939"/>
      <c r="EP65" s="939"/>
      <c r="EQ65" s="939"/>
      <c r="ER65" s="939"/>
      <c r="ES65" s="939"/>
      <c r="ET65" s="939"/>
      <c r="EU65" s="939"/>
      <c r="EV65" s="939"/>
      <c r="EW65" s="939"/>
      <c r="EX65" s="939"/>
      <c r="EY65" s="939"/>
      <c r="EZ65" s="939"/>
      <c r="FA65" s="939"/>
      <c r="FB65" s="939"/>
      <c r="FC65" s="939"/>
      <c r="FD65" s="939"/>
      <c r="FE65" s="939"/>
      <c r="FF65" s="939"/>
      <c r="FG65" s="939"/>
      <c r="FH65" s="939"/>
      <c r="FI65" s="939"/>
      <c r="FJ65" s="939"/>
      <c r="FK65" s="939"/>
      <c r="FL65" s="939"/>
      <c r="FM65" s="939"/>
      <c r="FN65" s="939"/>
      <c r="FO65" s="939"/>
      <c r="FP65" s="939"/>
      <c r="FQ65" s="939"/>
      <c r="FR65" s="939"/>
      <c r="FS65" s="939"/>
      <c r="FT65" s="939"/>
      <c r="FU65" s="939"/>
      <c r="FV65" s="939"/>
      <c r="FW65" s="939"/>
      <c r="FX65" s="939"/>
      <c r="FY65" s="939"/>
      <c r="FZ65" s="939"/>
      <c r="GA65" s="939"/>
      <c r="GB65" s="939"/>
      <c r="GC65" s="939"/>
      <c r="GD65" s="939"/>
      <c r="GE65" s="939"/>
      <c r="GF65" s="939"/>
      <c r="GG65" s="939"/>
      <c r="GH65" s="939"/>
      <c r="GI65" s="939"/>
      <c r="GJ65" s="939"/>
      <c r="GK65" s="939"/>
      <c r="GL65" s="939"/>
      <c r="GM65" s="939"/>
      <c r="GN65" s="939"/>
      <c r="GO65" s="939"/>
      <c r="GP65" s="939"/>
      <c r="GQ65" s="939"/>
      <c r="GR65" s="939"/>
      <c r="GS65" s="939"/>
      <c r="GT65" s="939"/>
      <c r="GU65" s="939"/>
      <c r="GV65" s="939"/>
      <c r="GW65" s="939"/>
      <c r="GX65" s="939"/>
      <c r="GY65" s="939"/>
      <c r="GZ65" s="939"/>
      <c r="HA65" s="939"/>
      <c r="HB65" s="939"/>
      <c r="HC65" s="939"/>
      <c r="HD65" s="939"/>
      <c r="HE65" s="939"/>
      <c r="HF65" s="939"/>
      <c r="HG65" s="939"/>
      <c r="HH65" s="939"/>
      <c r="HI65" s="939"/>
      <c r="HJ65" s="939"/>
      <c r="HK65" s="939"/>
      <c r="HL65" s="939"/>
      <c r="HM65" s="939"/>
      <c r="HN65" s="939"/>
      <c r="HO65" s="939"/>
      <c r="HP65" s="939"/>
      <c r="HQ65" s="939"/>
      <c r="HR65" s="939"/>
      <c r="HS65" s="939"/>
      <c r="HT65" s="939"/>
      <c r="HU65" s="939"/>
      <c r="HV65" s="939"/>
      <c r="HW65" s="939"/>
      <c r="HX65" s="939"/>
      <c r="HY65" s="939"/>
      <c r="HZ65" s="939"/>
      <c r="IA65" s="939"/>
      <c r="IB65" s="939"/>
      <c r="IC65" s="939"/>
      <c r="ID65" s="939"/>
      <c r="IE65" s="939"/>
      <c r="IF65" s="939"/>
      <c r="IG65" s="939"/>
      <c r="IH65" s="939"/>
      <c r="II65" s="939"/>
      <c r="IJ65" s="939"/>
      <c r="IK65" s="939"/>
      <c r="IL65" s="939"/>
      <c r="IM65" s="939"/>
      <c r="IN65" s="939"/>
      <c r="IO65" s="939"/>
      <c r="IP65" s="939"/>
      <c r="IQ65" s="939"/>
      <c r="IR65" s="939"/>
      <c r="IS65" s="939"/>
      <c r="IT65" s="939"/>
      <c r="IU65" s="939"/>
      <c r="IV65" s="939"/>
      <c r="IW65" s="939"/>
      <c r="IX65" s="939"/>
      <c r="IY65" s="939"/>
      <c r="IZ65" s="939"/>
      <c r="JA65" s="939"/>
      <c r="JB65" s="939"/>
      <c r="JC65" s="939"/>
      <c r="JD65" s="939"/>
      <c r="JE65" s="939"/>
      <c r="JF65" s="939"/>
      <c r="JG65" s="939"/>
      <c r="JH65" s="939"/>
    </row>
    <row r="66" spans="1:268" ht="21" customHeight="1">
      <c r="A66" s="981"/>
      <c r="B66" s="982">
        <v>61</v>
      </c>
      <c r="C66" s="1023">
        <v>611</v>
      </c>
      <c r="D66" s="1024"/>
      <c r="E66" s="980" t="s">
        <v>348</v>
      </c>
      <c r="F66" s="959">
        <v>0</v>
      </c>
      <c r="G66" s="960">
        <v>0</v>
      </c>
      <c r="H66" s="959">
        <v>0</v>
      </c>
      <c r="I66" s="960"/>
      <c r="J66" s="960">
        <v>0</v>
      </c>
      <c r="K66" s="1401">
        <f>+'PT 2015 GENERAL'!BV1080</f>
        <v>222000</v>
      </c>
      <c r="L66" s="1418">
        <f>+'PT 2015 GENERAL'!BV1249</f>
        <v>24000</v>
      </c>
      <c r="M66" s="1401"/>
      <c r="N66" s="1401">
        <v>0</v>
      </c>
      <c r="O66" s="1418">
        <v>0</v>
      </c>
      <c r="P66" s="1419">
        <v>0</v>
      </c>
      <c r="Q66" s="2846">
        <f>+SUM(F66:P66)</f>
        <v>246000</v>
      </c>
      <c r="R66" s="961">
        <f>+Q66/$Q$78</f>
        <v>9.3288380580205752E-3</v>
      </c>
      <c r="Z66" s="939"/>
      <c r="AA66" s="939"/>
      <c r="AB66" s="939"/>
      <c r="AC66" s="939"/>
      <c r="AD66" s="939"/>
      <c r="AE66" s="939"/>
      <c r="AF66" s="939"/>
      <c r="AG66" s="939"/>
      <c r="AH66" s="939"/>
      <c r="AI66" s="939"/>
      <c r="AJ66" s="939"/>
      <c r="AK66" s="939"/>
      <c r="AL66" s="939"/>
      <c r="AM66" s="939"/>
      <c r="AN66" s="939"/>
      <c r="AO66" s="939"/>
      <c r="AP66" s="939"/>
      <c r="AQ66" s="939"/>
      <c r="AR66" s="939"/>
      <c r="AS66" s="939"/>
      <c r="AT66" s="939"/>
      <c r="AU66" s="939"/>
      <c r="AV66" s="939"/>
      <c r="AW66" s="939"/>
      <c r="AX66" s="939"/>
      <c r="AY66" s="939"/>
      <c r="AZ66" s="939"/>
      <c r="BA66" s="939"/>
      <c r="BB66" s="939"/>
      <c r="BC66" s="939"/>
      <c r="BD66" s="939"/>
      <c r="BE66" s="939"/>
      <c r="BF66" s="939"/>
      <c r="BG66" s="939"/>
      <c r="BH66" s="939"/>
      <c r="BI66" s="939"/>
      <c r="BJ66" s="939"/>
      <c r="BK66" s="939"/>
      <c r="BL66" s="939"/>
      <c r="BM66" s="939"/>
      <c r="BN66" s="939"/>
      <c r="BO66" s="939"/>
      <c r="BP66" s="939"/>
      <c r="BQ66" s="939"/>
      <c r="BR66" s="939"/>
      <c r="BS66" s="939"/>
      <c r="BT66" s="939"/>
      <c r="BU66" s="939"/>
      <c r="BV66" s="939"/>
      <c r="BW66" s="939"/>
      <c r="BX66" s="939"/>
      <c r="BY66" s="939"/>
      <c r="BZ66" s="939"/>
      <c r="CA66" s="939"/>
      <c r="CB66" s="939"/>
      <c r="CC66" s="939"/>
      <c r="CD66" s="939"/>
      <c r="CE66" s="939"/>
      <c r="CF66" s="939"/>
      <c r="CG66" s="939"/>
      <c r="CH66" s="939"/>
      <c r="CI66" s="939"/>
      <c r="CJ66" s="939"/>
      <c r="CK66" s="939"/>
      <c r="CL66" s="939"/>
      <c r="CM66" s="939"/>
      <c r="CN66" s="939"/>
      <c r="CO66" s="939"/>
      <c r="CP66" s="939"/>
      <c r="CQ66" s="939"/>
      <c r="CR66" s="939"/>
      <c r="CS66" s="939"/>
      <c r="CT66" s="939"/>
      <c r="CU66" s="939"/>
      <c r="CV66" s="939"/>
      <c r="CW66" s="939"/>
      <c r="CX66" s="939"/>
      <c r="CY66" s="939"/>
      <c r="CZ66" s="939"/>
      <c r="DA66" s="939"/>
      <c r="DB66" s="939"/>
      <c r="DC66" s="939"/>
      <c r="DD66" s="939"/>
      <c r="DE66" s="939"/>
      <c r="DF66" s="939"/>
      <c r="DG66" s="939"/>
      <c r="DH66" s="939"/>
      <c r="DI66" s="939"/>
      <c r="DJ66" s="939"/>
      <c r="DK66" s="939"/>
      <c r="DL66" s="939"/>
      <c r="DM66" s="939"/>
      <c r="DN66" s="939"/>
      <c r="DO66" s="939"/>
      <c r="DP66" s="939"/>
      <c r="DQ66" s="939"/>
      <c r="DR66" s="939"/>
      <c r="DS66" s="939"/>
      <c r="DT66" s="939"/>
      <c r="DU66" s="939"/>
      <c r="DV66" s="939"/>
      <c r="DW66" s="939"/>
      <c r="DX66" s="939"/>
      <c r="DY66" s="939"/>
      <c r="DZ66" s="939"/>
      <c r="EA66" s="939"/>
      <c r="EB66" s="939"/>
      <c r="EC66" s="939"/>
      <c r="ED66" s="939"/>
      <c r="EE66" s="939"/>
      <c r="EF66" s="939"/>
      <c r="EG66" s="939"/>
      <c r="EH66" s="939"/>
      <c r="EI66" s="939"/>
      <c r="EJ66" s="939"/>
      <c r="EK66" s="939"/>
      <c r="EL66" s="939"/>
      <c r="EM66" s="939"/>
      <c r="EN66" s="939"/>
      <c r="EO66" s="939"/>
      <c r="EP66" s="939"/>
      <c r="EQ66" s="939"/>
      <c r="ER66" s="939"/>
      <c r="ES66" s="939"/>
      <c r="ET66" s="939"/>
      <c r="EU66" s="939"/>
      <c r="EV66" s="939"/>
      <c r="EW66" s="939"/>
      <c r="EX66" s="939"/>
      <c r="EY66" s="939"/>
      <c r="EZ66" s="939"/>
      <c r="FA66" s="939"/>
      <c r="FB66" s="939"/>
      <c r="FC66" s="939"/>
      <c r="FD66" s="939"/>
      <c r="FE66" s="939"/>
      <c r="FF66" s="939"/>
      <c r="FG66" s="939"/>
      <c r="FH66" s="939"/>
      <c r="FI66" s="939"/>
      <c r="FJ66" s="939"/>
      <c r="FK66" s="939"/>
      <c r="FL66" s="939"/>
      <c r="FM66" s="939"/>
      <c r="FN66" s="939"/>
      <c r="FO66" s="939"/>
      <c r="FP66" s="939"/>
      <c r="FQ66" s="939"/>
      <c r="FR66" s="939"/>
      <c r="FS66" s="939"/>
      <c r="FT66" s="939"/>
      <c r="FU66" s="939"/>
      <c r="FV66" s="939"/>
      <c r="FW66" s="939"/>
      <c r="FX66" s="939"/>
      <c r="FY66" s="939"/>
      <c r="FZ66" s="939"/>
      <c r="GA66" s="939"/>
      <c r="GB66" s="939"/>
      <c r="GC66" s="939"/>
      <c r="GD66" s="939"/>
      <c r="GE66" s="939"/>
      <c r="GF66" s="939"/>
      <c r="GG66" s="939"/>
      <c r="GH66" s="939"/>
      <c r="GI66" s="939"/>
      <c r="GJ66" s="939"/>
      <c r="GK66" s="939"/>
      <c r="GL66" s="939"/>
      <c r="GM66" s="939"/>
      <c r="GN66" s="939"/>
      <c r="GO66" s="939"/>
      <c r="GP66" s="939"/>
      <c r="GQ66" s="939"/>
      <c r="GR66" s="939"/>
      <c r="GS66" s="939"/>
      <c r="GT66" s="939"/>
      <c r="GU66" s="939"/>
      <c r="GV66" s="939"/>
      <c r="GW66" s="939"/>
      <c r="GX66" s="939"/>
      <c r="GY66" s="939"/>
      <c r="GZ66" s="939"/>
      <c r="HA66" s="939"/>
      <c r="HB66" s="939"/>
      <c r="HC66" s="939"/>
      <c r="HD66" s="939"/>
      <c r="HE66" s="939"/>
      <c r="HF66" s="939"/>
      <c r="HG66" s="939"/>
      <c r="HH66" s="939"/>
      <c r="HI66" s="939"/>
      <c r="HJ66" s="939"/>
      <c r="HK66" s="939"/>
      <c r="HL66" s="939"/>
      <c r="HM66" s="939"/>
      <c r="HN66" s="939"/>
      <c r="HO66" s="939"/>
      <c r="HP66" s="939"/>
      <c r="HQ66" s="939"/>
      <c r="HR66" s="939"/>
      <c r="HS66" s="939"/>
      <c r="HT66" s="939"/>
      <c r="HU66" s="939"/>
      <c r="HV66" s="939"/>
      <c r="HW66" s="939"/>
      <c r="HX66" s="939"/>
      <c r="HY66" s="939"/>
      <c r="HZ66" s="939"/>
      <c r="IA66" s="939"/>
      <c r="IB66" s="939"/>
      <c r="IC66" s="939"/>
      <c r="ID66" s="939"/>
      <c r="IE66" s="939"/>
      <c r="IF66" s="939"/>
      <c r="IG66" s="939"/>
      <c r="IH66" s="939"/>
      <c r="II66" s="939"/>
      <c r="IJ66" s="939"/>
      <c r="IK66" s="939"/>
      <c r="IL66" s="939"/>
      <c r="IM66" s="939"/>
      <c r="IN66" s="939"/>
      <c r="IO66" s="939"/>
      <c r="IP66" s="939"/>
      <c r="IQ66" s="939"/>
      <c r="IR66" s="939"/>
      <c r="IS66" s="939"/>
      <c r="IT66" s="939"/>
      <c r="IU66" s="939"/>
      <c r="IV66" s="939"/>
      <c r="IW66" s="939"/>
      <c r="IX66" s="939"/>
      <c r="IY66" s="939"/>
      <c r="IZ66" s="939"/>
      <c r="JA66" s="939"/>
      <c r="JB66" s="939"/>
      <c r="JC66" s="939"/>
      <c r="JD66" s="939"/>
      <c r="JE66" s="939"/>
      <c r="JF66" s="939"/>
      <c r="JG66" s="939"/>
      <c r="JH66" s="939"/>
    </row>
    <row r="67" spans="1:268" ht="21" customHeight="1">
      <c r="A67" s="976"/>
      <c r="B67" s="977"/>
      <c r="C67" s="1025">
        <v>613</v>
      </c>
      <c r="D67" s="1024"/>
      <c r="E67" s="1005" t="s">
        <v>1422</v>
      </c>
      <c r="F67" s="959">
        <v>0</v>
      </c>
      <c r="G67" s="960">
        <v>0</v>
      </c>
      <c r="H67" s="959">
        <v>0</v>
      </c>
      <c r="I67" s="960"/>
      <c r="J67" s="960">
        <v>0</v>
      </c>
      <c r="K67" s="1401">
        <v>0</v>
      </c>
      <c r="L67" s="1418">
        <f>+'PT 2015 GENERAL'!BW1249</f>
        <v>1186000</v>
      </c>
      <c r="M67" s="1460"/>
      <c r="N67" s="1401">
        <v>0</v>
      </c>
      <c r="O67" s="1418">
        <v>0</v>
      </c>
      <c r="P67" s="1419">
        <v>0</v>
      </c>
      <c r="Q67" s="2846">
        <f>+SUM(F67:P67)</f>
        <v>1186000</v>
      </c>
      <c r="R67" s="961"/>
      <c r="Z67" s="939"/>
      <c r="AA67" s="939"/>
      <c r="AB67" s="939"/>
      <c r="AC67" s="939"/>
      <c r="AD67" s="939"/>
      <c r="AE67" s="939"/>
      <c r="AF67" s="939"/>
      <c r="AG67" s="939"/>
      <c r="AH67" s="939"/>
      <c r="AI67" s="939"/>
      <c r="AJ67" s="939"/>
      <c r="AK67" s="939"/>
      <c r="AL67" s="939"/>
      <c r="AM67" s="939"/>
      <c r="AN67" s="939"/>
      <c r="AO67" s="939"/>
      <c r="AP67" s="939"/>
      <c r="AQ67" s="939"/>
      <c r="AR67" s="939"/>
      <c r="AS67" s="939"/>
      <c r="AT67" s="939"/>
      <c r="AU67" s="939"/>
      <c r="AV67" s="939"/>
      <c r="AW67" s="939"/>
      <c r="AX67" s="939"/>
      <c r="AY67" s="939"/>
      <c r="AZ67" s="939"/>
      <c r="BA67" s="939"/>
      <c r="BB67" s="939"/>
      <c r="BC67" s="939"/>
      <c r="BD67" s="939"/>
      <c r="BE67" s="939"/>
      <c r="BF67" s="939"/>
      <c r="BG67" s="939"/>
      <c r="BH67" s="939"/>
      <c r="BI67" s="939"/>
      <c r="BJ67" s="939"/>
      <c r="BK67" s="939"/>
      <c r="BL67" s="939"/>
      <c r="BM67" s="939"/>
      <c r="BN67" s="939"/>
      <c r="BO67" s="939"/>
      <c r="BP67" s="939"/>
      <c r="BQ67" s="939"/>
      <c r="BR67" s="939"/>
      <c r="BS67" s="939"/>
      <c r="BT67" s="939"/>
      <c r="BU67" s="939"/>
      <c r="BV67" s="939"/>
      <c r="BW67" s="939"/>
      <c r="BX67" s="939"/>
      <c r="BY67" s="939"/>
      <c r="BZ67" s="939"/>
      <c r="CA67" s="939"/>
      <c r="CB67" s="939"/>
      <c r="CC67" s="939"/>
      <c r="CD67" s="939"/>
      <c r="CE67" s="939"/>
      <c r="CF67" s="939"/>
      <c r="CG67" s="939"/>
      <c r="CH67" s="939"/>
      <c r="CI67" s="939"/>
      <c r="CJ67" s="939"/>
      <c r="CK67" s="939"/>
      <c r="CL67" s="939"/>
      <c r="CM67" s="939"/>
      <c r="CN67" s="939"/>
      <c r="CO67" s="939"/>
      <c r="CP67" s="939"/>
      <c r="CQ67" s="939"/>
      <c r="CR67" s="939"/>
      <c r="CS67" s="939"/>
      <c r="CT67" s="939"/>
      <c r="CU67" s="939"/>
      <c r="CV67" s="939"/>
      <c r="CW67" s="939"/>
      <c r="CX67" s="939"/>
      <c r="CY67" s="939"/>
      <c r="CZ67" s="939"/>
      <c r="DA67" s="939"/>
      <c r="DB67" s="939"/>
      <c r="DC67" s="939"/>
      <c r="DD67" s="939"/>
      <c r="DE67" s="939"/>
      <c r="DF67" s="939"/>
      <c r="DG67" s="939"/>
      <c r="DH67" s="939"/>
      <c r="DI67" s="939"/>
      <c r="DJ67" s="939"/>
      <c r="DK67" s="939"/>
      <c r="DL67" s="939"/>
      <c r="DM67" s="939"/>
      <c r="DN67" s="939"/>
      <c r="DO67" s="939"/>
      <c r="DP67" s="939"/>
      <c r="DQ67" s="939"/>
      <c r="DR67" s="939"/>
      <c r="DS67" s="939"/>
      <c r="DT67" s="939"/>
      <c r="DU67" s="939"/>
      <c r="DV67" s="939"/>
      <c r="DW67" s="939"/>
      <c r="DX67" s="939"/>
      <c r="DY67" s="939"/>
      <c r="DZ67" s="939"/>
      <c r="EA67" s="939"/>
      <c r="EB67" s="939"/>
      <c r="EC67" s="939"/>
      <c r="ED67" s="939"/>
      <c r="EE67" s="939"/>
      <c r="EF67" s="939"/>
      <c r="EG67" s="939"/>
      <c r="EH67" s="939"/>
      <c r="EI67" s="939"/>
      <c r="EJ67" s="939"/>
      <c r="EK67" s="939"/>
      <c r="EL67" s="939"/>
      <c r="EM67" s="939"/>
      <c r="EN67" s="939"/>
      <c r="EO67" s="939"/>
      <c r="EP67" s="939"/>
      <c r="EQ67" s="939"/>
      <c r="ER67" s="939"/>
      <c r="ES67" s="939"/>
      <c r="ET67" s="939"/>
      <c r="EU67" s="939"/>
      <c r="EV67" s="939"/>
      <c r="EW67" s="939"/>
      <c r="EX67" s="939"/>
      <c r="EY67" s="939"/>
      <c r="EZ67" s="939"/>
      <c r="FA67" s="939"/>
      <c r="FB67" s="939"/>
      <c r="FC67" s="939"/>
      <c r="FD67" s="939"/>
      <c r="FE67" s="939"/>
      <c r="FF67" s="939"/>
      <c r="FG67" s="939"/>
      <c r="FH67" s="939"/>
      <c r="FI67" s="939"/>
      <c r="FJ67" s="939"/>
      <c r="FK67" s="939"/>
      <c r="FL67" s="939"/>
      <c r="FM67" s="939"/>
      <c r="FN67" s="939"/>
      <c r="FO67" s="939"/>
      <c r="FP67" s="939"/>
      <c r="FQ67" s="939"/>
      <c r="FR67" s="939"/>
      <c r="FS67" s="939"/>
      <c r="FT67" s="939"/>
      <c r="FU67" s="939"/>
      <c r="FV67" s="939"/>
      <c r="FW67" s="939"/>
      <c r="FX67" s="939"/>
      <c r="FY67" s="939"/>
      <c r="FZ67" s="939"/>
      <c r="GA67" s="939"/>
      <c r="GB67" s="939"/>
      <c r="GC67" s="939"/>
      <c r="GD67" s="939"/>
      <c r="GE67" s="939"/>
      <c r="GF67" s="939"/>
      <c r="GG67" s="939"/>
      <c r="GH67" s="939"/>
      <c r="GI67" s="939"/>
      <c r="GJ67" s="939"/>
      <c r="GK67" s="939"/>
      <c r="GL67" s="939"/>
      <c r="GM67" s="939"/>
      <c r="GN67" s="939"/>
      <c r="GO67" s="939"/>
      <c r="GP67" s="939"/>
      <c r="GQ67" s="939"/>
      <c r="GR67" s="939"/>
      <c r="GS67" s="939"/>
      <c r="GT67" s="939"/>
      <c r="GU67" s="939"/>
      <c r="GV67" s="939"/>
      <c r="GW67" s="939"/>
      <c r="GX67" s="939"/>
      <c r="GY67" s="939"/>
      <c r="GZ67" s="939"/>
      <c r="HA67" s="939"/>
      <c r="HB67" s="939"/>
      <c r="HC67" s="939"/>
      <c r="HD67" s="939"/>
      <c r="HE67" s="939"/>
      <c r="HF67" s="939"/>
      <c r="HG67" s="939"/>
      <c r="HH67" s="939"/>
      <c r="HI67" s="939"/>
      <c r="HJ67" s="939"/>
      <c r="HK67" s="939"/>
      <c r="HL67" s="939"/>
      <c r="HM67" s="939"/>
      <c r="HN67" s="939"/>
      <c r="HO67" s="939"/>
      <c r="HP67" s="939"/>
      <c r="HQ67" s="939"/>
      <c r="HR67" s="939"/>
      <c r="HS67" s="939"/>
      <c r="HT67" s="939"/>
      <c r="HU67" s="939"/>
      <c r="HV67" s="939"/>
      <c r="HW67" s="939"/>
      <c r="HX67" s="939"/>
      <c r="HY67" s="939"/>
      <c r="HZ67" s="939"/>
      <c r="IA67" s="939"/>
      <c r="IB67" s="939"/>
      <c r="IC67" s="939"/>
      <c r="ID67" s="939"/>
      <c r="IE67" s="939"/>
      <c r="IF67" s="939"/>
      <c r="IG67" s="939"/>
      <c r="IH67" s="939"/>
      <c r="II67" s="939"/>
      <c r="IJ67" s="939"/>
      <c r="IK67" s="939"/>
      <c r="IL67" s="939"/>
      <c r="IM67" s="939"/>
      <c r="IN67" s="939"/>
      <c r="IO67" s="939"/>
      <c r="IP67" s="939"/>
      <c r="IQ67" s="939"/>
      <c r="IR67" s="939"/>
      <c r="IS67" s="939"/>
      <c r="IT67" s="939"/>
      <c r="IU67" s="939"/>
      <c r="IV67" s="939"/>
      <c r="IW67" s="939"/>
      <c r="IX67" s="939"/>
      <c r="IY67" s="939"/>
      <c r="IZ67" s="939"/>
      <c r="JA67" s="939"/>
      <c r="JB67" s="939"/>
      <c r="JC67" s="939"/>
      <c r="JD67" s="939"/>
      <c r="JE67" s="939"/>
      <c r="JF67" s="939"/>
      <c r="JG67" s="939"/>
      <c r="JH67" s="939"/>
    </row>
    <row r="68" spans="1:268" ht="21" customHeight="1">
      <c r="A68" s="976"/>
      <c r="B68" s="986"/>
      <c r="C68" s="1025">
        <v>614</v>
      </c>
      <c r="D68" s="984"/>
      <c r="E68" s="1005" t="s">
        <v>352</v>
      </c>
      <c r="F68" s="1027">
        <v>0</v>
      </c>
      <c r="G68" s="960">
        <v>0</v>
      </c>
      <c r="H68" s="959">
        <v>0</v>
      </c>
      <c r="I68" s="960"/>
      <c r="J68" s="960">
        <v>0</v>
      </c>
      <c r="K68" s="1401">
        <f>+'PT 2015 GENERAL'!BX1080</f>
        <v>300000</v>
      </c>
      <c r="L68" s="1418">
        <v>0</v>
      </c>
      <c r="M68" s="1461"/>
      <c r="N68" s="1401">
        <v>0</v>
      </c>
      <c r="O68" s="1418">
        <v>0</v>
      </c>
      <c r="P68" s="1419">
        <v>0</v>
      </c>
      <c r="Q68" s="2846">
        <f t="shared" ref="Q68:Q77" si="11">+SUM(F68:P68)</f>
        <v>300000</v>
      </c>
      <c r="R68" s="961">
        <f t="shared" ref="R68:R77" si="12">+Q68/$Q$78</f>
        <v>1.1376631778073873E-2</v>
      </c>
      <c r="Z68" s="939"/>
      <c r="AA68" s="939"/>
      <c r="AB68" s="939"/>
      <c r="AC68" s="939"/>
      <c r="AD68" s="939"/>
      <c r="AE68" s="939"/>
      <c r="AF68" s="939"/>
      <c r="AG68" s="939"/>
      <c r="AH68" s="939"/>
      <c r="AI68" s="939"/>
      <c r="AJ68" s="939"/>
      <c r="AK68" s="939"/>
      <c r="AL68" s="939"/>
      <c r="AM68" s="939"/>
      <c r="AN68" s="939"/>
      <c r="AO68" s="939"/>
      <c r="AP68" s="939"/>
      <c r="AQ68" s="939"/>
      <c r="AR68" s="939"/>
      <c r="AS68" s="939"/>
      <c r="AT68" s="939"/>
      <c r="AU68" s="939"/>
      <c r="AV68" s="939"/>
      <c r="AW68" s="939"/>
      <c r="AX68" s="939"/>
      <c r="AY68" s="939"/>
      <c r="AZ68" s="939"/>
      <c r="BA68" s="939"/>
      <c r="BB68" s="939"/>
      <c r="BC68" s="939"/>
      <c r="BD68" s="939"/>
      <c r="BE68" s="939"/>
      <c r="BF68" s="939"/>
      <c r="BG68" s="939"/>
      <c r="BH68" s="939"/>
      <c r="BI68" s="939"/>
      <c r="BJ68" s="939"/>
      <c r="BK68" s="939"/>
      <c r="BL68" s="939"/>
      <c r="BM68" s="939"/>
      <c r="BN68" s="939"/>
      <c r="BO68" s="939"/>
      <c r="BP68" s="939"/>
      <c r="BQ68" s="939"/>
      <c r="BR68" s="939"/>
      <c r="BS68" s="939"/>
      <c r="BT68" s="939"/>
      <c r="BU68" s="939"/>
      <c r="BV68" s="939"/>
      <c r="BW68" s="939"/>
      <c r="BX68" s="939"/>
      <c r="BY68" s="939"/>
      <c r="BZ68" s="939"/>
      <c r="CA68" s="939"/>
      <c r="CB68" s="939"/>
      <c r="CC68" s="939"/>
      <c r="CD68" s="939"/>
      <c r="CE68" s="939"/>
      <c r="CF68" s="939"/>
      <c r="CG68" s="939"/>
      <c r="CH68" s="939"/>
      <c r="CI68" s="939"/>
      <c r="CJ68" s="939"/>
      <c r="CK68" s="939"/>
      <c r="CL68" s="939"/>
      <c r="CM68" s="939"/>
      <c r="CN68" s="939"/>
      <c r="CO68" s="939"/>
      <c r="CP68" s="939"/>
      <c r="CQ68" s="939"/>
      <c r="CR68" s="939"/>
      <c r="CS68" s="939"/>
      <c r="CT68" s="939"/>
      <c r="CU68" s="939"/>
      <c r="CV68" s="939"/>
      <c r="CW68" s="939"/>
      <c r="CX68" s="939"/>
      <c r="CY68" s="939"/>
      <c r="CZ68" s="939"/>
      <c r="DA68" s="939"/>
      <c r="DB68" s="939"/>
      <c r="DC68" s="939"/>
      <c r="DD68" s="939"/>
      <c r="DE68" s="939"/>
      <c r="DF68" s="939"/>
      <c r="DG68" s="939"/>
      <c r="DH68" s="939"/>
      <c r="DI68" s="939"/>
      <c r="DJ68" s="939"/>
      <c r="DK68" s="939"/>
      <c r="DL68" s="939"/>
      <c r="DM68" s="939"/>
      <c r="DN68" s="939"/>
      <c r="DO68" s="939"/>
      <c r="DP68" s="939"/>
      <c r="DQ68" s="939"/>
      <c r="DR68" s="939"/>
      <c r="DS68" s="939"/>
      <c r="DT68" s="939"/>
      <c r="DU68" s="939"/>
      <c r="DV68" s="939"/>
      <c r="DW68" s="939"/>
      <c r="DX68" s="939"/>
      <c r="DY68" s="939"/>
      <c r="DZ68" s="939"/>
      <c r="EA68" s="939"/>
      <c r="EB68" s="939"/>
      <c r="EC68" s="939"/>
      <c r="ED68" s="939"/>
      <c r="EE68" s="939"/>
      <c r="EF68" s="939"/>
      <c r="EG68" s="939"/>
      <c r="EH68" s="939"/>
      <c r="EI68" s="939"/>
      <c r="EJ68" s="939"/>
      <c r="EK68" s="939"/>
      <c r="EL68" s="939"/>
      <c r="EM68" s="939"/>
      <c r="EN68" s="939"/>
      <c r="EO68" s="939"/>
      <c r="EP68" s="939"/>
      <c r="EQ68" s="939"/>
      <c r="ER68" s="939"/>
      <c r="ES68" s="939"/>
      <c r="ET68" s="939"/>
      <c r="EU68" s="939"/>
      <c r="EV68" s="939"/>
      <c r="EW68" s="939"/>
      <c r="EX68" s="939"/>
      <c r="EY68" s="939"/>
      <c r="EZ68" s="939"/>
      <c r="FA68" s="939"/>
      <c r="FB68" s="939"/>
      <c r="FC68" s="939"/>
      <c r="FD68" s="939"/>
      <c r="FE68" s="939"/>
      <c r="FF68" s="939"/>
      <c r="FG68" s="939"/>
      <c r="FH68" s="939"/>
      <c r="FI68" s="939"/>
      <c r="FJ68" s="939"/>
      <c r="FK68" s="939"/>
      <c r="FL68" s="939"/>
      <c r="FM68" s="939"/>
      <c r="FN68" s="939"/>
      <c r="FO68" s="939"/>
      <c r="FP68" s="939"/>
      <c r="FQ68" s="939"/>
      <c r="FR68" s="939"/>
      <c r="FS68" s="939"/>
      <c r="FT68" s="939"/>
      <c r="FU68" s="939"/>
      <c r="FV68" s="939"/>
      <c r="FW68" s="939"/>
      <c r="FX68" s="939"/>
      <c r="FY68" s="939"/>
      <c r="FZ68" s="939"/>
      <c r="GA68" s="939"/>
      <c r="GB68" s="939"/>
      <c r="GC68" s="939"/>
      <c r="GD68" s="939"/>
      <c r="GE68" s="939"/>
      <c r="GF68" s="939"/>
      <c r="GG68" s="939"/>
      <c r="GH68" s="939"/>
      <c r="GI68" s="939"/>
      <c r="GJ68" s="939"/>
      <c r="GK68" s="939"/>
      <c r="GL68" s="939"/>
      <c r="GM68" s="939"/>
      <c r="GN68" s="939"/>
      <c r="GO68" s="939"/>
      <c r="GP68" s="939"/>
      <c r="GQ68" s="939"/>
      <c r="GR68" s="939"/>
      <c r="GS68" s="939"/>
      <c r="GT68" s="939"/>
      <c r="GU68" s="939"/>
      <c r="GV68" s="939"/>
      <c r="GW68" s="939"/>
      <c r="GX68" s="939"/>
      <c r="GY68" s="939"/>
      <c r="GZ68" s="939"/>
      <c r="HA68" s="939"/>
      <c r="HB68" s="939"/>
      <c r="HC68" s="939"/>
      <c r="HD68" s="939"/>
      <c r="HE68" s="939"/>
      <c r="HF68" s="939"/>
      <c r="HG68" s="939"/>
      <c r="HH68" s="939"/>
      <c r="HI68" s="939"/>
      <c r="HJ68" s="939"/>
      <c r="HK68" s="939"/>
      <c r="HL68" s="939"/>
      <c r="HM68" s="939"/>
      <c r="HN68" s="939"/>
      <c r="HO68" s="939"/>
      <c r="HP68" s="939"/>
      <c r="HQ68" s="939"/>
      <c r="HR68" s="939"/>
      <c r="HS68" s="939"/>
      <c r="HT68" s="939"/>
      <c r="HU68" s="939"/>
      <c r="HV68" s="939"/>
      <c r="HW68" s="939"/>
      <c r="HX68" s="939"/>
      <c r="HY68" s="939"/>
      <c r="HZ68" s="939"/>
      <c r="IA68" s="939"/>
      <c r="IB68" s="939"/>
      <c r="IC68" s="939"/>
      <c r="ID68" s="939"/>
      <c r="IE68" s="939"/>
      <c r="IF68" s="939"/>
      <c r="IG68" s="939"/>
      <c r="IH68" s="939"/>
      <c r="II68" s="939"/>
      <c r="IJ68" s="939"/>
      <c r="IK68" s="939"/>
      <c r="IL68" s="939"/>
      <c r="IM68" s="939"/>
      <c r="IN68" s="939"/>
      <c r="IO68" s="939"/>
      <c r="IP68" s="939"/>
      <c r="IQ68" s="939"/>
      <c r="IR68" s="939"/>
      <c r="IS68" s="939"/>
      <c r="IT68" s="939"/>
      <c r="IU68" s="939"/>
      <c r="IV68" s="939"/>
      <c r="IW68" s="939"/>
      <c r="IX68" s="939"/>
      <c r="IY68" s="939"/>
      <c r="IZ68" s="939"/>
      <c r="JA68" s="939"/>
      <c r="JB68" s="939"/>
      <c r="JC68" s="939"/>
      <c r="JD68" s="939"/>
      <c r="JE68" s="939"/>
      <c r="JF68" s="939"/>
      <c r="JG68" s="939"/>
      <c r="JH68" s="939"/>
    </row>
    <row r="69" spans="1:268" ht="39.75" customHeight="1">
      <c r="A69" s="981"/>
      <c r="B69" s="1029"/>
      <c r="C69" s="1023">
        <v>619</v>
      </c>
      <c r="D69" s="984"/>
      <c r="E69" s="980" t="s">
        <v>355</v>
      </c>
      <c r="F69" s="992">
        <v>0</v>
      </c>
      <c r="G69" s="960">
        <v>0</v>
      </c>
      <c r="H69" s="959">
        <v>0</v>
      </c>
      <c r="I69" s="960"/>
      <c r="J69" s="960">
        <v>0</v>
      </c>
      <c r="K69" s="1401">
        <v>0</v>
      </c>
      <c r="L69" s="1418">
        <v>0</v>
      </c>
      <c r="M69" s="1462">
        <v>0</v>
      </c>
      <c r="N69" s="1401">
        <v>0</v>
      </c>
      <c r="O69" s="1418">
        <v>0</v>
      </c>
      <c r="P69" s="1419">
        <v>0</v>
      </c>
      <c r="Q69" s="2846">
        <f t="shared" si="11"/>
        <v>0</v>
      </c>
      <c r="R69" s="961">
        <f t="shared" si="12"/>
        <v>0</v>
      </c>
      <c r="Z69" s="939"/>
      <c r="AA69" s="939"/>
      <c r="AB69" s="939"/>
      <c r="AC69" s="939"/>
      <c r="AD69" s="939"/>
      <c r="AE69" s="939"/>
      <c r="AF69" s="939"/>
      <c r="AG69" s="939"/>
      <c r="AH69" s="939"/>
      <c r="AI69" s="939"/>
      <c r="AJ69" s="939"/>
      <c r="AK69" s="939"/>
      <c r="AL69" s="939"/>
      <c r="AM69" s="939"/>
      <c r="AN69" s="939"/>
      <c r="AO69" s="939"/>
      <c r="AP69" s="939"/>
      <c r="AQ69" s="939"/>
      <c r="AR69" s="939"/>
      <c r="AS69" s="939"/>
      <c r="AT69" s="939"/>
      <c r="AU69" s="939"/>
      <c r="AV69" s="939"/>
      <c r="AW69" s="939"/>
      <c r="AX69" s="939"/>
      <c r="AY69" s="939"/>
      <c r="AZ69" s="939"/>
      <c r="BA69" s="939"/>
      <c r="BB69" s="939"/>
      <c r="BC69" s="939"/>
      <c r="BD69" s="939"/>
      <c r="BE69" s="939"/>
      <c r="BF69" s="939"/>
      <c r="BG69" s="939"/>
      <c r="BH69" s="939"/>
      <c r="BI69" s="939"/>
      <c r="BJ69" s="939"/>
      <c r="BK69" s="939"/>
      <c r="BL69" s="939"/>
      <c r="BM69" s="939"/>
      <c r="BN69" s="939"/>
      <c r="BO69" s="939"/>
      <c r="BP69" s="939"/>
      <c r="BQ69" s="939"/>
      <c r="BR69" s="939"/>
      <c r="BS69" s="939"/>
      <c r="BT69" s="939"/>
      <c r="BU69" s="939"/>
      <c r="BV69" s="939"/>
      <c r="BW69" s="939"/>
      <c r="BX69" s="939"/>
      <c r="BY69" s="939"/>
      <c r="BZ69" s="939"/>
      <c r="CA69" s="939"/>
      <c r="CB69" s="939"/>
      <c r="CC69" s="939"/>
      <c r="CD69" s="939"/>
      <c r="CE69" s="939"/>
      <c r="CF69" s="939"/>
      <c r="CG69" s="939"/>
      <c r="CH69" s="939"/>
      <c r="CI69" s="939"/>
      <c r="CJ69" s="939"/>
      <c r="CK69" s="939"/>
      <c r="CL69" s="939"/>
      <c r="CM69" s="939"/>
      <c r="CN69" s="939"/>
      <c r="CO69" s="939"/>
      <c r="CP69" s="939"/>
      <c r="CQ69" s="939"/>
      <c r="CR69" s="939"/>
      <c r="CS69" s="939"/>
      <c r="CT69" s="939"/>
      <c r="CU69" s="939"/>
      <c r="CV69" s="939"/>
      <c r="CW69" s="939"/>
      <c r="CX69" s="939"/>
      <c r="CY69" s="939"/>
      <c r="CZ69" s="939"/>
      <c r="DA69" s="939"/>
      <c r="DB69" s="939"/>
      <c r="DC69" s="939"/>
      <c r="DD69" s="939"/>
      <c r="DE69" s="939"/>
      <c r="DF69" s="939"/>
      <c r="DG69" s="939"/>
      <c r="DH69" s="939"/>
      <c r="DI69" s="939"/>
      <c r="DJ69" s="939"/>
      <c r="DK69" s="939"/>
      <c r="DL69" s="939"/>
      <c r="DM69" s="939"/>
      <c r="DN69" s="939"/>
      <c r="DO69" s="939"/>
      <c r="DP69" s="939"/>
      <c r="DQ69" s="939"/>
      <c r="DR69" s="939"/>
      <c r="DS69" s="939"/>
      <c r="DT69" s="939"/>
      <c r="DU69" s="939"/>
      <c r="DV69" s="939"/>
      <c r="DW69" s="939"/>
      <c r="DX69" s="939"/>
      <c r="DY69" s="939"/>
      <c r="DZ69" s="939"/>
      <c r="EA69" s="939"/>
      <c r="EB69" s="939"/>
      <c r="EC69" s="939"/>
      <c r="ED69" s="939"/>
      <c r="EE69" s="939"/>
      <c r="EF69" s="939"/>
      <c r="EG69" s="939"/>
      <c r="EH69" s="939"/>
      <c r="EI69" s="939"/>
      <c r="EJ69" s="939"/>
      <c r="EK69" s="939"/>
      <c r="EL69" s="939"/>
      <c r="EM69" s="939"/>
      <c r="EN69" s="939"/>
      <c r="EO69" s="939"/>
      <c r="EP69" s="939"/>
      <c r="EQ69" s="939"/>
      <c r="ER69" s="939"/>
      <c r="ES69" s="939"/>
      <c r="ET69" s="939"/>
      <c r="EU69" s="939"/>
      <c r="EV69" s="939"/>
      <c r="EW69" s="939"/>
      <c r="EX69" s="939"/>
      <c r="EY69" s="939"/>
      <c r="EZ69" s="939"/>
      <c r="FA69" s="939"/>
      <c r="FB69" s="939"/>
      <c r="FC69" s="939"/>
      <c r="FD69" s="939"/>
      <c r="FE69" s="939"/>
      <c r="FF69" s="939"/>
      <c r="FG69" s="939"/>
      <c r="FH69" s="939"/>
      <c r="FI69" s="939"/>
      <c r="FJ69" s="939"/>
      <c r="FK69" s="939"/>
      <c r="FL69" s="939"/>
      <c r="FM69" s="939"/>
      <c r="FN69" s="939"/>
      <c r="FO69" s="939"/>
      <c r="FP69" s="939"/>
      <c r="FQ69" s="939"/>
      <c r="FR69" s="939"/>
      <c r="FS69" s="939"/>
      <c r="FT69" s="939"/>
      <c r="FU69" s="939"/>
      <c r="FV69" s="939"/>
      <c r="FW69" s="939"/>
      <c r="FX69" s="939"/>
      <c r="FY69" s="939"/>
      <c r="FZ69" s="939"/>
      <c r="GA69" s="939"/>
      <c r="GB69" s="939"/>
      <c r="GC69" s="939"/>
      <c r="GD69" s="939"/>
      <c r="GE69" s="939"/>
      <c r="GF69" s="939"/>
      <c r="GG69" s="939"/>
      <c r="GH69" s="939"/>
      <c r="GI69" s="939"/>
      <c r="GJ69" s="939"/>
      <c r="GK69" s="939"/>
      <c r="GL69" s="939"/>
      <c r="GM69" s="939"/>
      <c r="GN69" s="939"/>
      <c r="GO69" s="939"/>
      <c r="GP69" s="939"/>
      <c r="GQ69" s="939"/>
      <c r="GR69" s="939"/>
      <c r="GS69" s="939"/>
      <c r="GT69" s="939"/>
      <c r="GU69" s="939"/>
      <c r="GV69" s="939"/>
      <c r="GW69" s="939"/>
      <c r="GX69" s="939"/>
      <c r="GY69" s="939"/>
      <c r="GZ69" s="939"/>
      <c r="HA69" s="939"/>
      <c r="HB69" s="939"/>
      <c r="HC69" s="939"/>
      <c r="HD69" s="939"/>
      <c r="HE69" s="939"/>
      <c r="HF69" s="939"/>
      <c r="HG69" s="939"/>
      <c r="HH69" s="939"/>
      <c r="HI69" s="939"/>
      <c r="HJ69" s="939"/>
      <c r="HK69" s="939"/>
      <c r="HL69" s="939"/>
      <c r="HM69" s="939"/>
      <c r="HN69" s="939"/>
      <c r="HO69" s="939"/>
      <c r="HP69" s="939"/>
      <c r="HQ69" s="939"/>
      <c r="HR69" s="939"/>
      <c r="HS69" s="939"/>
      <c r="HT69" s="939"/>
      <c r="HU69" s="939"/>
      <c r="HV69" s="939"/>
      <c r="HW69" s="939"/>
      <c r="HX69" s="939"/>
      <c r="HY69" s="939"/>
      <c r="HZ69" s="939"/>
      <c r="IA69" s="939"/>
      <c r="IB69" s="939"/>
      <c r="IC69" s="939"/>
      <c r="ID69" s="939"/>
      <c r="IE69" s="939"/>
      <c r="IF69" s="939"/>
      <c r="IG69" s="939"/>
      <c r="IH69" s="939"/>
      <c r="II69" s="939"/>
      <c r="IJ69" s="939"/>
      <c r="IK69" s="939"/>
      <c r="IL69" s="939"/>
      <c r="IM69" s="939"/>
      <c r="IN69" s="939"/>
      <c r="IO69" s="939"/>
      <c r="IP69" s="939"/>
      <c r="IQ69" s="939"/>
      <c r="IR69" s="939"/>
      <c r="IS69" s="939"/>
      <c r="IT69" s="939"/>
      <c r="IU69" s="939"/>
      <c r="IV69" s="939"/>
      <c r="IW69" s="939"/>
      <c r="IX69" s="939"/>
      <c r="IY69" s="939"/>
      <c r="IZ69" s="939"/>
      <c r="JA69" s="939"/>
      <c r="JB69" s="939"/>
      <c r="JC69" s="939"/>
      <c r="JD69" s="939"/>
      <c r="JE69" s="939"/>
      <c r="JF69" s="939"/>
      <c r="JG69" s="939"/>
      <c r="JH69" s="939"/>
    </row>
    <row r="70" spans="1:268" ht="21" customHeight="1">
      <c r="A70" s="981"/>
      <c r="B70" s="982">
        <v>62</v>
      </c>
      <c r="C70" s="1023">
        <v>621</v>
      </c>
      <c r="D70" s="1024"/>
      <c r="E70" s="980" t="s">
        <v>357</v>
      </c>
      <c r="F70" s="959">
        <v>0</v>
      </c>
      <c r="G70" s="960">
        <v>0</v>
      </c>
      <c r="H70" s="959">
        <v>0</v>
      </c>
      <c r="I70" s="960"/>
      <c r="J70" s="960">
        <v>0</v>
      </c>
      <c r="K70" s="1401">
        <v>0</v>
      </c>
      <c r="L70" s="1418">
        <f>+'PT 2015 GENERAL'!BZ1249</f>
        <v>348000</v>
      </c>
      <c r="M70" s="1401">
        <f>+'PT 2015 GENERAL'!BZ1389</f>
        <v>35000</v>
      </c>
      <c r="N70" s="1401">
        <v>0</v>
      </c>
      <c r="O70" s="1418">
        <v>0</v>
      </c>
      <c r="P70" s="1419">
        <v>0</v>
      </c>
      <c r="Q70" s="2846">
        <f t="shared" si="11"/>
        <v>383000</v>
      </c>
      <c r="R70" s="961">
        <f t="shared" si="12"/>
        <v>1.4524166570007643E-2</v>
      </c>
      <c r="Z70" s="939"/>
      <c r="AA70" s="939"/>
      <c r="AB70" s="939"/>
      <c r="AC70" s="939"/>
      <c r="AD70" s="939"/>
      <c r="AE70" s="939"/>
      <c r="AF70" s="939"/>
      <c r="AG70" s="939"/>
      <c r="AH70" s="939"/>
      <c r="AI70" s="939"/>
      <c r="AJ70" s="939"/>
      <c r="AK70" s="939"/>
      <c r="AL70" s="939"/>
      <c r="AM70" s="939"/>
      <c r="AN70" s="939"/>
      <c r="AO70" s="939"/>
      <c r="AP70" s="939"/>
      <c r="AQ70" s="939"/>
      <c r="AR70" s="939"/>
      <c r="AS70" s="939"/>
      <c r="AT70" s="939"/>
      <c r="AU70" s="939"/>
      <c r="AV70" s="939"/>
      <c r="AW70" s="939"/>
      <c r="AX70" s="939"/>
      <c r="AY70" s="939"/>
      <c r="AZ70" s="939"/>
      <c r="BA70" s="939"/>
      <c r="BB70" s="939"/>
      <c r="BC70" s="939"/>
      <c r="BD70" s="939"/>
      <c r="BE70" s="939"/>
      <c r="BF70" s="939"/>
      <c r="BG70" s="939"/>
      <c r="BH70" s="939"/>
      <c r="BI70" s="939"/>
      <c r="BJ70" s="939"/>
      <c r="BK70" s="939"/>
      <c r="BL70" s="939"/>
      <c r="BM70" s="939"/>
      <c r="BN70" s="939"/>
      <c r="BO70" s="939"/>
      <c r="BP70" s="939"/>
      <c r="BQ70" s="939"/>
      <c r="BR70" s="939"/>
      <c r="BS70" s="939"/>
      <c r="BT70" s="939"/>
      <c r="BU70" s="939"/>
      <c r="BV70" s="939"/>
      <c r="BW70" s="939"/>
      <c r="BX70" s="939"/>
      <c r="BY70" s="939"/>
      <c r="BZ70" s="939"/>
      <c r="CA70" s="939"/>
      <c r="CB70" s="939"/>
      <c r="CC70" s="939"/>
      <c r="CD70" s="939"/>
      <c r="CE70" s="939"/>
      <c r="CF70" s="939"/>
      <c r="CG70" s="939"/>
      <c r="CH70" s="939"/>
      <c r="CI70" s="939"/>
      <c r="CJ70" s="939"/>
      <c r="CK70" s="939"/>
      <c r="CL70" s="939"/>
      <c r="CM70" s="939"/>
      <c r="CN70" s="939"/>
      <c r="CO70" s="939"/>
      <c r="CP70" s="939"/>
      <c r="CQ70" s="939"/>
      <c r="CR70" s="939"/>
      <c r="CS70" s="939"/>
      <c r="CT70" s="939"/>
      <c r="CU70" s="939"/>
      <c r="CV70" s="939"/>
      <c r="CW70" s="939"/>
      <c r="CX70" s="939"/>
      <c r="CY70" s="939"/>
      <c r="CZ70" s="939"/>
      <c r="DA70" s="939"/>
      <c r="DB70" s="939"/>
      <c r="DC70" s="939"/>
      <c r="DD70" s="939"/>
      <c r="DE70" s="939"/>
      <c r="DF70" s="939"/>
      <c r="DG70" s="939"/>
      <c r="DH70" s="939"/>
      <c r="DI70" s="939"/>
      <c r="DJ70" s="939"/>
      <c r="DK70" s="939"/>
      <c r="DL70" s="939"/>
      <c r="DM70" s="939"/>
      <c r="DN70" s="939"/>
      <c r="DO70" s="939"/>
      <c r="DP70" s="939"/>
      <c r="DQ70" s="939"/>
      <c r="DR70" s="939"/>
      <c r="DS70" s="939"/>
      <c r="DT70" s="939"/>
      <c r="DU70" s="939"/>
      <c r="DV70" s="939"/>
      <c r="DW70" s="939"/>
      <c r="DX70" s="939"/>
      <c r="DY70" s="939"/>
      <c r="DZ70" s="939"/>
      <c r="EA70" s="939"/>
      <c r="EB70" s="939"/>
      <c r="EC70" s="939"/>
      <c r="ED70" s="939"/>
      <c r="EE70" s="939"/>
      <c r="EF70" s="939"/>
      <c r="EG70" s="939"/>
      <c r="EH70" s="939"/>
      <c r="EI70" s="939"/>
      <c r="EJ70" s="939"/>
      <c r="EK70" s="939"/>
      <c r="EL70" s="939"/>
      <c r="EM70" s="939"/>
      <c r="EN70" s="939"/>
      <c r="EO70" s="939"/>
      <c r="EP70" s="939"/>
      <c r="EQ70" s="939"/>
      <c r="ER70" s="939"/>
      <c r="ES70" s="939"/>
      <c r="ET70" s="939"/>
      <c r="EU70" s="939"/>
      <c r="EV70" s="939"/>
      <c r="EW70" s="939"/>
      <c r="EX70" s="939"/>
      <c r="EY70" s="939"/>
      <c r="EZ70" s="939"/>
      <c r="FA70" s="939"/>
      <c r="FB70" s="939"/>
      <c r="FC70" s="939"/>
      <c r="FD70" s="939"/>
      <c r="FE70" s="939"/>
      <c r="FF70" s="939"/>
      <c r="FG70" s="939"/>
      <c r="FH70" s="939"/>
      <c r="FI70" s="939"/>
      <c r="FJ70" s="939"/>
      <c r="FK70" s="939"/>
      <c r="FL70" s="939"/>
      <c r="FM70" s="939"/>
      <c r="FN70" s="939"/>
      <c r="FO70" s="939"/>
      <c r="FP70" s="939"/>
      <c r="FQ70" s="939"/>
      <c r="FR70" s="939"/>
      <c r="FS70" s="939"/>
      <c r="FT70" s="939"/>
      <c r="FU70" s="939"/>
      <c r="FV70" s="939"/>
      <c r="FW70" s="939"/>
      <c r="FX70" s="939"/>
      <c r="FY70" s="939"/>
      <c r="FZ70" s="939"/>
      <c r="GA70" s="939"/>
      <c r="GB70" s="939"/>
      <c r="GC70" s="939"/>
      <c r="GD70" s="939"/>
      <c r="GE70" s="939"/>
      <c r="GF70" s="939"/>
      <c r="GG70" s="939"/>
      <c r="GH70" s="939"/>
      <c r="GI70" s="939"/>
      <c r="GJ70" s="939"/>
      <c r="GK70" s="939"/>
      <c r="GL70" s="939"/>
      <c r="GM70" s="939"/>
      <c r="GN70" s="939"/>
      <c r="GO70" s="939"/>
      <c r="GP70" s="939"/>
      <c r="GQ70" s="939"/>
      <c r="GR70" s="939"/>
      <c r="GS70" s="939"/>
      <c r="GT70" s="939"/>
      <c r="GU70" s="939"/>
      <c r="GV70" s="939"/>
      <c r="GW70" s="939"/>
      <c r="GX70" s="939"/>
      <c r="GY70" s="939"/>
      <c r="GZ70" s="939"/>
      <c r="HA70" s="939"/>
      <c r="HB70" s="939"/>
      <c r="HC70" s="939"/>
      <c r="HD70" s="939"/>
      <c r="HE70" s="939"/>
      <c r="HF70" s="939"/>
      <c r="HG70" s="939"/>
      <c r="HH70" s="939"/>
      <c r="HI70" s="939"/>
      <c r="HJ70" s="939"/>
      <c r="HK70" s="939"/>
      <c r="HL70" s="939"/>
      <c r="HM70" s="939"/>
      <c r="HN70" s="939"/>
      <c r="HO70" s="939"/>
      <c r="HP70" s="939"/>
      <c r="HQ70" s="939"/>
      <c r="HR70" s="939"/>
      <c r="HS70" s="939"/>
      <c r="HT70" s="939"/>
      <c r="HU70" s="939"/>
      <c r="HV70" s="939"/>
      <c r="HW70" s="939"/>
      <c r="HX70" s="939"/>
      <c r="HY70" s="939"/>
      <c r="HZ70" s="939"/>
      <c r="IA70" s="939"/>
      <c r="IB70" s="939"/>
      <c r="IC70" s="939"/>
      <c r="ID70" s="939"/>
      <c r="IE70" s="939"/>
      <c r="IF70" s="939"/>
      <c r="IG70" s="939"/>
      <c r="IH70" s="939"/>
      <c r="II70" s="939"/>
      <c r="IJ70" s="939"/>
      <c r="IK70" s="939"/>
      <c r="IL70" s="939"/>
      <c r="IM70" s="939"/>
      <c r="IN70" s="939"/>
      <c r="IO70" s="939"/>
      <c r="IP70" s="939"/>
      <c r="IQ70" s="939"/>
      <c r="IR70" s="939"/>
      <c r="IS70" s="939"/>
      <c r="IT70" s="939"/>
      <c r="IU70" s="939"/>
      <c r="IV70" s="939"/>
      <c r="IW70" s="939"/>
      <c r="IX70" s="939"/>
      <c r="IY70" s="939"/>
      <c r="IZ70" s="939"/>
      <c r="JA70" s="939"/>
      <c r="JB70" s="939"/>
      <c r="JC70" s="939"/>
      <c r="JD70" s="939"/>
      <c r="JE70" s="939"/>
      <c r="JF70" s="939"/>
      <c r="JG70" s="939"/>
      <c r="JH70" s="939"/>
    </row>
    <row r="71" spans="1:268" ht="21" customHeight="1">
      <c r="A71" s="981"/>
      <c r="B71" s="982"/>
      <c r="C71" s="1023">
        <v>623</v>
      </c>
      <c r="D71" s="1024"/>
      <c r="E71" s="980" t="s">
        <v>358</v>
      </c>
      <c r="F71" s="959">
        <v>0</v>
      </c>
      <c r="G71" s="960">
        <v>0</v>
      </c>
      <c r="H71" s="959">
        <v>0</v>
      </c>
      <c r="I71" s="960"/>
      <c r="J71" s="960">
        <v>0</v>
      </c>
      <c r="K71" s="1401">
        <v>0</v>
      </c>
      <c r="L71" s="1418">
        <v>0</v>
      </c>
      <c r="M71" s="1401">
        <f>+'PT 2015 GENERAL'!CA1389</f>
        <v>552086.85</v>
      </c>
      <c r="N71" s="1401">
        <v>0</v>
      </c>
      <c r="O71" s="1418">
        <v>0</v>
      </c>
      <c r="P71" s="1419">
        <v>0</v>
      </c>
      <c r="Q71" s="2846">
        <f t="shared" si="11"/>
        <v>552086.85</v>
      </c>
      <c r="R71" s="961">
        <f t="shared" si="12"/>
        <v>2.0936296006555676E-2</v>
      </c>
      <c r="Z71" s="939"/>
      <c r="AA71" s="939"/>
      <c r="AB71" s="939"/>
      <c r="AC71" s="939"/>
      <c r="AD71" s="939"/>
      <c r="AE71" s="939"/>
      <c r="AF71" s="939"/>
      <c r="AG71" s="939"/>
      <c r="AH71" s="939"/>
      <c r="AI71" s="939"/>
      <c r="AJ71" s="939"/>
      <c r="AK71" s="939"/>
      <c r="AL71" s="939"/>
      <c r="AM71" s="939"/>
      <c r="AN71" s="939"/>
      <c r="AO71" s="939"/>
      <c r="AP71" s="939"/>
      <c r="AQ71" s="939"/>
      <c r="AR71" s="939"/>
      <c r="AS71" s="939"/>
      <c r="AT71" s="939"/>
      <c r="AU71" s="939"/>
      <c r="AV71" s="939"/>
      <c r="AW71" s="939"/>
      <c r="AX71" s="939"/>
      <c r="AY71" s="939"/>
      <c r="AZ71" s="939"/>
      <c r="BA71" s="939"/>
      <c r="BB71" s="939"/>
      <c r="BC71" s="939"/>
      <c r="BD71" s="939"/>
      <c r="BE71" s="939"/>
      <c r="BF71" s="939"/>
      <c r="BG71" s="939"/>
      <c r="BH71" s="939"/>
      <c r="BI71" s="939"/>
      <c r="BJ71" s="939"/>
      <c r="BK71" s="939"/>
      <c r="BL71" s="939"/>
      <c r="BM71" s="939"/>
      <c r="BN71" s="939"/>
      <c r="BO71" s="939"/>
      <c r="BP71" s="939"/>
      <c r="BQ71" s="939"/>
      <c r="BR71" s="939"/>
      <c r="BS71" s="939"/>
      <c r="BT71" s="939"/>
      <c r="BU71" s="939"/>
      <c r="BV71" s="939"/>
      <c r="BW71" s="939"/>
      <c r="BX71" s="939"/>
      <c r="BY71" s="939"/>
      <c r="BZ71" s="939"/>
      <c r="CA71" s="939"/>
      <c r="CB71" s="939"/>
      <c r="CC71" s="939"/>
      <c r="CD71" s="939"/>
      <c r="CE71" s="939"/>
      <c r="CF71" s="939"/>
      <c r="CG71" s="939"/>
      <c r="CH71" s="939"/>
      <c r="CI71" s="939"/>
      <c r="CJ71" s="939"/>
      <c r="CK71" s="939"/>
      <c r="CL71" s="939"/>
      <c r="CM71" s="939"/>
      <c r="CN71" s="939"/>
      <c r="CO71" s="939"/>
      <c r="CP71" s="939"/>
      <c r="CQ71" s="939"/>
      <c r="CR71" s="939"/>
      <c r="CS71" s="939"/>
      <c r="CT71" s="939"/>
      <c r="CU71" s="939"/>
      <c r="CV71" s="939"/>
      <c r="CW71" s="939"/>
      <c r="CX71" s="939"/>
      <c r="CY71" s="939"/>
      <c r="CZ71" s="939"/>
      <c r="DA71" s="939"/>
      <c r="DB71" s="939"/>
      <c r="DC71" s="939"/>
      <c r="DD71" s="939"/>
      <c r="DE71" s="939"/>
      <c r="DF71" s="939"/>
      <c r="DG71" s="939"/>
      <c r="DH71" s="939"/>
      <c r="DI71" s="939"/>
      <c r="DJ71" s="939"/>
      <c r="DK71" s="939"/>
      <c r="DL71" s="939"/>
      <c r="DM71" s="939"/>
      <c r="DN71" s="939"/>
      <c r="DO71" s="939"/>
      <c r="DP71" s="939"/>
      <c r="DQ71" s="939"/>
      <c r="DR71" s="939"/>
      <c r="DS71" s="939"/>
      <c r="DT71" s="939"/>
      <c r="DU71" s="939"/>
      <c r="DV71" s="939"/>
      <c r="DW71" s="939"/>
      <c r="DX71" s="939"/>
      <c r="DY71" s="939"/>
      <c r="DZ71" s="939"/>
      <c r="EA71" s="939"/>
      <c r="EB71" s="939"/>
      <c r="EC71" s="939"/>
      <c r="ED71" s="939"/>
      <c r="EE71" s="939"/>
      <c r="EF71" s="939"/>
      <c r="EG71" s="939"/>
      <c r="EH71" s="939"/>
      <c r="EI71" s="939"/>
      <c r="EJ71" s="939"/>
      <c r="EK71" s="939"/>
      <c r="EL71" s="939"/>
      <c r="EM71" s="939"/>
      <c r="EN71" s="939"/>
      <c r="EO71" s="939"/>
      <c r="EP71" s="939"/>
      <c r="EQ71" s="939"/>
      <c r="ER71" s="939"/>
      <c r="ES71" s="939"/>
      <c r="ET71" s="939"/>
      <c r="EU71" s="939"/>
      <c r="EV71" s="939"/>
      <c r="EW71" s="939"/>
      <c r="EX71" s="939"/>
      <c r="EY71" s="939"/>
      <c r="EZ71" s="939"/>
      <c r="FA71" s="939"/>
      <c r="FB71" s="939"/>
      <c r="FC71" s="939"/>
      <c r="FD71" s="939"/>
      <c r="FE71" s="939"/>
      <c r="FF71" s="939"/>
      <c r="FG71" s="939"/>
      <c r="FH71" s="939"/>
      <c r="FI71" s="939"/>
      <c r="FJ71" s="939"/>
      <c r="FK71" s="939"/>
      <c r="FL71" s="939"/>
      <c r="FM71" s="939"/>
      <c r="FN71" s="939"/>
      <c r="FO71" s="939"/>
      <c r="FP71" s="939"/>
      <c r="FQ71" s="939"/>
      <c r="FR71" s="939"/>
      <c r="FS71" s="939"/>
      <c r="FT71" s="939"/>
      <c r="FU71" s="939"/>
      <c r="FV71" s="939"/>
      <c r="FW71" s="939"/>
      <c r="FX71" s="939"/>
      <c r="FY71" s="939"/>
      <c r="FZ71" s="939"/>
      <c r="GA71" s="939"/>
      <c r="GB71" s="939"/>
      <c r="GC71" s="939"/>
      <c r="GD71" s="939"/>
      <c r="GE71" s="939"/>
      <c r="GF71" s="939"/>
      <c r="GG71" s="939"/>
      <c r="GH71" s="939"/>
      <c r="GI71" s="939"/>
      <c r="GJ71" s="939"/>
      <c r="GK71" s="939"/>
      <c r="GL71" s="939"/>
      <c r="GM71" s="939"/>
      <c r="GN71" s="939"/>
      <c r="GO71" s="939"/>
      <c r="GP71" s="939"/>
      <c r="GQ71" s="939"/>
      <c r="GR71" s="939"/>
      <c r="GS71" s="939"/>
      <c r="GT71" s="939"/>
      <c r="GU71" s="939"/>
      <c r="GV71" s="939"/>
      <c r="GW71" s="939"/>
      <c r="GX71" s="939"/>
      <c r="GY71" s="939"/>
      <c r="GZ71" s="939"/>
      <c r="HA71" s="939"/>
      <c r="HB71" s="939"/>
      <c r="HC71" s="939"/>
      <c r="HD71" s="939"/>
      <c r="HE71" s="939"/>
      <c r="HF71" s="939"/>
      <c r="HG71" s="939"/>
      <c r="HH71" s="939"/>
      <c r="HI71" s="939"/>
      <c r="HJ71" s="939"/>
      <c r="HK71" s="939"/>
      <c r="HL71" s="939"/>
      <c r="HM71" s="939"/>
      <c r="HN71" s="939"/>
      <c r="HO71" s="939"/>
      <c r="HP71" s="939"/>
      <c r="HQ71" s="939"/>
      <c r="HR71" s="939"/>
      <c r="HS71" s="939"/>
      <c r="HT71" s="939"/>
      <c r="HU71" s="939"/>
      <c r="HV71" s="939"/>
      <c r="HW71" s="939"/>
      <c r="HX71" s="939"/>
      <c r="HY71" s="939"/>
      <c r="HZ71" s="939"/>
      <c r="IA71" s="939"/>
      <c r="IB71" s="939"/>
      <c r="IC71" s="939"/>
      <c r="ID71" s="939"/>
      <c r="IE71" s="939"/>
      <c r="IF71" s="939"/>
      <c r="IG71" s="939"/>
      <c r="IH71" s="939"/>
      <c r="II71" s="939"/>
      <c r="IJ71" s="939"/>
      <c r="IK71" s="939"/>
      <c r="IL71" s="939"/>
      <c r="IM71" s="939"/>
      <c r="IN71" s="939"/>
      <c r="IO71" s="939"/>
      <c r="IP71" s="939"/>
      <c r="IQ71" s="939"/>
      <c r="IR71" s="939"/>
      <c r="IS71" s="939"/>
      <c r="IT71" s="939"/>
      <c r="IU71" s="939"/>
      <c r="IV71" s="939"/>
      <c r="IW71" s="939"/>
      <c r="IX71" s="939"/>
      <c r="IY71" s="939"/>
      <c r="IZ71" s="939"/>
      <c r="JA71" s="939"/>
      <c r="JB71" s="939"/>
      <c r="JC71" s="939"/>
      <c r="JD71" s="939"/>
      <c r="JE71" s="939"/>
      <c r="JF71" s="939"/>
      <c r="JG71" s="939"/>
      <c r="JH71" s="939"/>
    </row>
    <row r="72" spans="1:268" ht="21" customHeight="1">
      <c r="A72" s="981"/>
      <c r="B72" s="982">
        <v>64</v>
      </c>
      <c r="C72" s="1023">
        <v>648</v>
      </c>
      <c r="D72" s="1024"/>
      <c r="E72" s="980" t="s">
        <v>433</v>
      </c>
      <c r="F72" s="959">
        <v>0</v>
      </c>
      <c r="G72" s="960">
        <v>0</v>
      </c>
      <c r="H72" s="959">
        <v>0</v>
      </c>
      <c r="I72" s="960"/>
      <c r="J72" s="960">
        <v>0</v>
      </c>
      <c r="K72" s="1401">
        <v>0</v>
      </c>
      <c r="L72" s="1418">
        <v>0</v>
      </c>
      <c r="M72" s="1401">
        <v>0</v>
      </c>
      <c r="N72" s="1401">
        <v>0</v>
      </c>
      <c r="O72" s="1418">
        <v>0</v>
      </c>
      <c r="P72" s="1419">
        <v>0</v>
      </c>
      <c r="Q72" s="2846">
        <f t="shared" si="11"/>
        <v>0</v>
      </c>
      <c r="R72" s="961">
        <f t="shared" si="12"/>
        <v>0</v>
      </c>
      <c r="Z72" s="939"/>
      <c r="AA72" s="939"/>
      <c r="AB72" s="939"/>
      <c r="AC72" s="939"/>
      <c r="AD72" s="939"/>
      <c r="AE72" s="939"/>
      <c r="AF72" s="939"/>
      <c r="AG72" s="939"/>
      <c r="AH72" s="939"/>
      <c r="AI72" s="939"/>
      <c r="AJ72" s="939"/>
      <c r="AK72" s="939"/>
      <c r="AL72" s="939"/>
      <c r="AM72" s="939"/>
      <c r="AN72" s="939"/>
      <c r="AO72" s="939"/>
      <c r="AP72" s="939"/>
      <c r="AQ72" s="939"/>
      <c r="AR72" s="939"/>
      <c r="AS72" s="939"/>
      <c r="AT72" s="939"/>
      <c r="AU72" s="939"/>
      <c r="AV72" s="939"/>
      <c r="AW72" s="939"/>
      <c r="AX72" s="939"/>
      <c r="AY72" s="939"/>
      <c r="AZ72" s="939"/>
      <c r="BA72" s="939"/>
      <c r="BB72" s="939"/>
      <c r="BC72" s="939"/>
      <c r="BD72" s="939"/>
      <c r="BE72" s="939"/>
      <c r="BF72" s="939"/>
      <c r="BG72" s="939"/>
      <c r="BH72" s="939"/>
      <c r="BI72" s="939"/>
      <c r="BJ72" s="939"/>
      <c r="BK72" s="939"/>
      <c r="BL72" s="939"/>
      <c r="BM72" s="939"/>
      <c r="BN72" s="939"/>
      <c r="BO72" s="939"/>
      <c r="BP72" s="939"/>
      <c r="BQ72" s="939"/>
      <c r="BR72" s="939"/>
      <c r="BS72" s="939"/>
      <c r="BT72" s="939"/>
      <c r="BU72" s="939"/>
      <c r="BV72" s="939"/>
      <c r="BW72" s="939"/>
      <c r="BX72" s="939"/>
      <c r="BY72" s="939"/>
      <c r="BZ72" s="939"/>
      <c r="CA72" s="939"/>
      <c r="CB72" s="939"/>
      <c r="CC72" s="939"/>
      <c r="CD72" s="939"/>
      <c r="CE72" s="939"/>
      <c r="CF72" s="939"/>
      <c r="CG72" s="939"/>
      <c r="CH72" s="939"/>
      <c r="CI72" s="939"/>
      <c r="CJ72" s="939"/>
      <c r="CK72" s="939"/>
      <c r="CL72" s="939"/>
      <c r="CM72" s="939"/>
      <c r="CN72" s="939"/>
      <c r="CO72" s="939"/>
      <c r="CP72" s="939"/>
      <c r="CQ72" s="939"/>
      <c r="CR72" s="939"/>
      <c r="CS72" s="939"/>
      <c r="CT72" s="939"/>
      <c r="CU72" s="939"/>
      <c r="CV72" s="939"/>
      <c r="CW72" s="939"/>
      <c r="CX72" s="939"/>
      <c r="CY72" s="939"/>
      <c r="CZ72" s="939"/>
      <c r="DA72" s="939"/>
      <c r="DB72" s="939"/>
      <c r="DC72" s="939"/>
      <c r="DD72" s="939"/>
      <c r="DE72" s="939"/>
      <c r="DF72" s="939"/>
      <c r="DG72" s="939"/>
      <c r="DH72" s="939"/>
      <c r="DI72" s="939"/>
      <c r="DJ72" s="939"/>
      <c r="DK72" s="939"/>
      <c r="DL72" s="939"/>
      <c r="DM72" s="939"/>
      <c r="DN72" s="939"/>
      <c r="DO72" s="939"/>
      <c r="DP72" s="939"/>
      <c r="DQ72" s="939"/>
      <c r="DR72" s="939"/>
      <c r="DS72" s="939"/>
      <c r="DT72" s="939"/>
      <c r="DU72" s="939"/>
      <c r="DV72" s="939"/>
      <c r="DW72" s="939"/>
      <c r="DX72" s="939"/>
      <c r="DY72" s="939"/>
      <c r="DZ72" s="939"/>
      <c r="EA72" s="939"/>
      <c r="EB72" s="939"/>
      <c r="EC72" s="939"/>
      <c r="ED72" s="939"/>
      <c r="EE72" s="939"/>
      <c r="EF72" s="939"/>
      <c r="EG72" s="939"/>
      <c r="EH72" s="939"/>
      <c r="EI72" s="939"/>
      <c r="EJ72" s="939"/>
      <c r="EK72" s="939"/>
      <c r="EL72" s="939"/>
      <c r="EM72" s="939"/>
      <c r="EN72" s="939"/>
      <c r="EO72" s="939"/>
      <c r="EP72" s="939"/>
      <c r="EQ72" s="939"/>
      <c r="ER72" s="939"/>
      <c r="ES72" s="939"/>
      <c r="ET72" s="939"/>
      <c r="EU72" s="939"/>
      <c r="EV72" s="939"/>
      <c r="EW72" s="939"/>
      <c r="EX72" s="939"/>
      <c r="EY72" s="939"/>
      <c r="EZ72" s="939"/>
      <c r="FA72" s="939"/>
      <c r="FB72" s="939"/>
      <c r="FC72" s="939"/>
      <c r="FD72" s="939"/>
      <c r="FE72" s="939"/>
      <c r="FF72" s="939"/>
      <c r="FG72" s="939"/>
      <c r="FH72" s="939"/>
      <c r="FI72" s="939"/>
      <c r="FJ72" s="939"/>
      <c r="FK72" s="939"/>
      <c r="FL72" s="939"/>
      <c r="FM72" s="939"/>
      <c r="FN72" s="939"/>
      <c r="FO72" s="939"/>
      <c r="FP72" s="939"/>
      <c r="FQ72" s="939"/>
      <c r="FR72" s="939"/>
      <c r="FS72" s="939"/>
      <c r="FT72" s="939"/>
      <c r="FU72" s="939"/>
      <c r="FV72" s="939"/>
      <c r="FW72" s="939"/>
      <c r="FX72" s="939"/>
      <c r="FY72" s="939"/>
      <c r="FZ72" s="939"/>
      <c r="GA72" s="939"/>
      <c r="GB72" s="939"/>
      <c r="GC72" s="939"/>
      <c r="GD72" s="939"/>
      <c r="GE72" s="939"/>
      <c r="GF72" s="939"/>
      <c r="GG72" s="939"/>
      <c r="GH72" s="939"/>
      <c r="GI72" s="939"/>
      <c r="GJ72" s="939"/>
      <c r="GK72" s="939"/>
      <c r="GL72" s="939"/>
      <c r="GM72" s="939"/>
      <c r="GN72" s="939"/>
      <c r="GO72" s="939"/>
      <c r="GP72" s="939"/>
      <c r="GQ72" s="939"/>
      <c r="GR72" s="939"/>
      <c r="GS72" s="939"/>
      <c r="GT72" s="939"/>
      <c r="GU72" s="939"/>
      <c r="GV72" s="939"/>
      <c r="GW72" s="939"/>
      <c r="GX72" s="939"/>
      <c r="GY72" s="939"/>
      <c r="GZ72" s="939"/>
      <c r="HA72" s="939"/>
      <c r="HB72" s="939"/>
      <c r="HC72" s="939"/>
      <c r="HD72" s="939"/>
      <c r="HE72" s="939"/>
      <c r="HF72" s="939"/>
      <c r="HG72" s="939"/>
      <c r="HH72" s="939"/>
      <c r="HI72" s="939"/>
      <c r="HJ72" s="939"/>
      <c r="HK72" s="939"/>
      <c r="HL72" s="939"/>
      <c r="HM72" s="939"/>
      <c r="HN72" s="939"/>
      <c r="HO72" s="939"/>
      <c r="HP72" s="939"/>
      <c r="HQ72" s="939"/>
      <c r="HR72" s="939"/>
      <c r="HS72" s="939"/>
      <c r="HT72" s="939"/>
      <c r="HU72" s="939"/>
      <c r="HV72" s="939"/>
      <c r="HW72" s="939"/>
      <c r="HX72" s="939"/>
      <c r="HY72" s="939"/>
      <c r="HZ72" s="939"/>
      <c r="IA72" s="939"/>
      <c r="IB72" s="939"/>
      <c r="IC72" s="939"/>
      <c r="ID72" s="939"/>
      <c r="IE72" s="939"/>
      <c r="IF72" s="939"/>
      <c r="IG72" s="939"/>
      <c r="IH72" s="939"/>
      <c r="II72" s="939"/>
      <c r="IJ72" s="939"/>
      <c r="IK72" s="939"/>
      <c r="IL72" s="939"/>
      <c r="IM72" s="939"/>
      <c r="IN72" s="939"/>
      <c r="IO72" s="939"/>
      <c r="IP72" s="939"/>
      <c r="IQ72" s="939"/>
      <c r="IR72" s="939"/>
      <c r="IS72" s="939"/>
      <c r="IT72" s="939"/>
      <c r="IU72" s="939"/>
      <c r="IV72" s="939"/>
      <c r="IW72" s="939"/>
      <c r="IX72" s="939"/>
      <c r="IY72" s="939"/>
      <c r="IZ72" s="939"/>
      <c r="JA72" s="939"/>
      <c r="JB72" s="939"/>
      <c r="JC72" s="939"/>
      <c r="JD72" s="939"/>
      <c r="JE72" s="939"/>
      <c r="JF72" s="939"/>
      <c r="JG72" s="939"/>
      <c r="JH72" s="939"/>
    </row>
    <row r="73" spans="1:268" ht="36" customHeight="1">
      <c r="A73" s="981"/>
      <c r="B73" s="982">
        <v>65</v>
      </c>
      <c r="C73" s="1023">
        <v>655</v>
      </c>
      <c r="D73" s="1024"/>
      <c r="E73" s="1030" t="s">
        <v>346</v>
      </c>
      <c r="F73" s="959">
        <v>0</v>
      </c>
      <c r="G73" s="960">
        <v>0</v>
      </c>
      <c r="H73" s="959">
        <v>0</v>
      </c>
      <c r="I73" s="960"/>
      <c r="J73" s="960">
        <v>0</v>
      </c>
      <c r="K73" s="1401">
        <f>+'PT 2015 GENERAL'!CC1080</f>
        <v>120000</v>
      </c>
      <c r="L73" s="1418">
        <f>+'PT 2015 GENERAL'!CC1249</f>
        <v>103600</v>
      </c>
      <c r="M73" s="1401">
        <f>+'PT 2015 GENERAL'!CC1389</f>
        <v>13500</v>
      </c>
      <c r="N73" s="1401">
        <v>0</v>
      </c>
      <c r="O73" s="1418">
        <v>0</v>
      </c>
      <c r="P73" s="1419">
        <v>0</v>
      </c>
      <c r="Q73" s="2846">
        <f t="shared" si="11"/>
        <v>237100</v>
      </c>
      <c r="R73" s="961">
        <f t="shared" si="12"/>
        <v>8.9913313152710506E-3</v>
      </c>
      <c r="Z73" s="939"/>
      <c r="AA73" s="939"/>
      <c r="AB73" s="939"/>
      <c r="AC73" s="939"/>
      <c r="AD73" s="939"/>
      <c r="AE73" s="939"/>
      <c r="AF73" s="939"/>
      <c r="AG73" s="939"/>
      <c r="AH73" s="939"/>
      <c r="AI73" s="939"/>
      <c r="AJ73" s="939"/>
      <c r="AK73" s="939"/>
      <c r="AL73" s="939"/>
      <c r="AM73" s="939"/>
      <c r="AN73" s="939"/>
      <c r="AO73" s="939"/>
      <c r="AP73" s="939"/>
      <c r="AQ73" s="939"/>
      <c r="AR73" s="939"/>
      <c r="AS73" s="939"/>
      <c r="AT73" s="939"/>
      <c r="AU73" s="939"/>
      <c r="AV73" s="939"/>
      <c r="AW73" s="939"/>
      <c r="AX73" s="939"/>
      <c r="AY73" s="939"/>
      <c r="AZ73" s="939"/>
      <c r="BA73" s="939"/>
      <c r="BB73" s="939"/>
      <c r="BC73" s="939"/>
      <c r="BD73" s="939"/>
      <c r="BE73" s="939"/>
      <c r="BF73" s="939"/>
      <c r="BG73" s="939"/>
      <c r="BH73" s="939"/>
      <c r="BI73" s="939"/>
      <c r="BJ73" s="939"/>
      <c r="BK73" s="939"/>
      <c r="BL73" s="939"/>
      <c r="BM73" s="939"/>
      <c r="BN73" s="939"/>
      <c r="BO73" s="939"/>
      <c r="BP73" s="939"/>
      <c r="BQ73" s="939"/>
      <c r="BR73" s="939"/>
      <c r="BS73" s="939"/>
      <c r="BT73" s="939"/>
      <c r="BU73" s="939"/>
      <c r="BV73" s="939"/>
      <c r="BW73" s="939"/>
      <c r="BX73" s="939"/>
      <c r="BY73" s="939"/>
      <c r="BZ73" s="939"/>
      <c r="CA73" s="939"/>
      <c r="CB73" s="939"/>
      <c r="CC73" s="939"/>
      <c r="CD73" s="939"/>
      <c r="CE73" s="939"/>
      <c r="CF73" s="939"/>
      <c r="CG73" s="939"/>
      <c r="CH73" s="939"/>
      <c r="CI73" s="939"/>
      <c r="CJ73" s="939"/>
      <c r="CK73" s="939"/>
      <c r="CL73" s="939"/>
      <c r="CM73" s="939"/>
      <c r="CN73" s="939"/>
      <c r="CO73" s="939"/>
      <c r="CP73" s="939"/>
      <c r="CQ73" s="939"/>
      <c r="CR73" s="939"/>
      <c r="CS73" s="939"/>
      <c r="CT73" s="939"/>
      <c r="CU73" s="939"/>
      <c r="CV73" s="939"/>
      <c r="CW73" s="939"/>
      <c r="CX73" s="939"/>
      <c r="CY73" s="939"/>
      <c r="CZ73" s="939"/>
      <c r="DA73" s="939"/>
      <c r="DB73" s="939"/>
      <c r="DC73" s="939"/>
      <c r="DD73" s="939"/>
      <c r="DE73" s="939"/>
      <c r="DF73" s="939"/>
      <c r="DG73" s="939"/>
      <c r="DH73" s="939"/>
      <c r="DI73" s="939"/>
      <c r="DJ73" s="939"/>
      <c r="DK73" s="939"/>
      <c r="DL73" s="939"/>
      <c r="DM73" s="939"/>
      <c r="DN73" s="939"/>
      <c r="DO73" s="939"/>
      <c r="DP73" s="939"/>
      <c r="DQ73" s="939"/>
      <c r="DR73" s="939"/>
      <c r="DS73" s="939"/>
      <c r="DT73" s="939"/>
      <c r="DU73" s="939"/>
      <c r="DV73" s="939"/>
      <c r="DW73" s="939"/>
      <c r="DX73" s="939"/>
      <c r="DY73" s="939"/>
      <c r="DZ73" s="939"/>
      <c r="EA73" s="939"/>
      <c r="EB73" s="939"/>
      <c r="EC73" s="939"/>
      <c r="ED73" s="939"/>
      <c r="EE73" s="939"/>
      <c r="EF73" s="939"/>
      <c r="EG73" s="939"/>
      <c r="EH73" s="939"/>
      <c r="EI73" s="939"/>
      <c r="EJ73" s="939"/>
      <c r="EK73" s="939"/>
      <c r="EL73" s="939"/>
      <c r="EM73" s="939"/>
      <c r="EN73" s="939"/>
      <c r="EO73" s="939"/>
      <c r="EP73" s="939"/>
      <c r="EQ73" s="939"/>
      <c r="ER73" s="939"/>
      <c r="ES73" s="939"/>
      <c r="ET73" s="939"/>
      <c r="EU73" s="939"/>
      <c r="EV73" s="939"/>
      <c r="EW73" s="939"/>
      <c r="EX73" s="939"/>
      <c r="EY73" s="939"/>
      <c r="EZ73" s="939"/>
      <c r="FA73" s="939"/>
      <c r="FB73" s="939"/>
      <c r="FC73" s="939"/>
      <c r="FD73" s="939"/>
      <c r="FE73" s="939"/>
      <c r="FF73" s="939"/>
      <c r="FG73" s="939"/>
      <c r="FH73" s="939"/>
      <c r="FI73" s="939"/>
      <c r="FJ73" s="939"/>
      <c r="FK73" s="939"/>
      <c r="FL73" s="939"/>
      <c r="FM73" s="939"/>
      <c r="FN73" s="939"/>
      <c r="FO73" s="939"/>
      <c r="FP73" s="939"/>
      <c r="FQ73" s="939"/>
      <c r="FR73" s="939"/>
      <c r="FS73" s="939"/>
      <c r="FT73" s="939"/>
      <c r="FU73" s="939"/>
      <c r="FV73" s="939"/>
      <c r="FW73" s="939"/>
      <c r="FX73" s="939"/>
      <c r="FY73" s="939"/>
      <c r="FZ73" s="939"/>
      <c r="GA73" s="939"/>
      <c r="GB73" s="939"/>
      <c r="GC73" s="939"/>
      <c r="GD73" s="939"/>
      <c r="GE73" s="939"/>
      <c r="GF73" s="939"/>
      <c r="GG73" s="939"/>
      <c r="GH73" s="939"/>
      <c r="GI73" s="939"/>
      <c r="GJ73" s="939"/>
      <c r="GK73" s="939"/>
      <c r="GL73" s="939"/>
      <c r="GM73" s="939"/>
      <c r="GN73" s="939"/>
      <c r="GO73" s="939"/>
      <c r="GP73" s="939"/>
      <c r="GQ73" s="939"/>
      <c r="GR73" s="939"/>
      <c r="GS73" s="939"/>
      <c r="GT73" s="939"/>
      <c r="GU73" s="939"/>
      <c r="GV73" s="939"/>
      <c r="GW73" s="939"/>
      <c r="GX73" s="939"/>
      <c r="GY73" s="939"/>
      <c r="GZ73" s="939"/>
      <c r="HA73" s="939"/>
      <c r="HB73" s="939"/>
      <c r="HC73" s="939"/>
      <c r="HD73" s="939"/>
      <c r="HE73" s="939"/>
      <c r="HF73" s="939"/>
      <c r="HG73" s="939"/>
      <c r="HH73" s="939"/>
      <c r="HI73" s="939"/>
      <c r="HJ73" s="939"/>
      <c r="HK73" s="939"/>
      <c r="HL73" s="939"/>
      <c r="HM73" s="939"/>
      <c r="HN73" s="939"/>
      <c r="HO73" s="939"/>
      <c r="HP73" s="939"/>
      <c r="HQ73" s="939"/>
      <c r="HR73" s="939"/>
      <c r="HS73" s="939"/>
      <c r="HT73" s="939"/>
      <c r="HU73" s="939"/>
      <c r="HV73" s="939"/>
      <c r="HW73" s="939"/>
      <c r="HX73" s="939"/>
      <c r="HY73" s="939"/>
      <c r="HZ73" s="939"/>
      <c r="IA73" s="939"/>
      <c r="IB73" s="939"/>
      <c r="IC73" s="939"/>
      <c r="ID73" s="939"/>
      <c r="IE73" s="939"/>
      <c r="IF73" s="939"/>
      <c r="IG73" s="939"/>
      <c r="IH73" s="939"/>
      <c r="II73" s="939"/>
      <c r="IJ73" s="939"/>
      <c r="IK73" s="939"/>
      <c r="IL73" s="939"/>
      <c r="IM73" s="939"/>
      <c r="IN73" s="939"/>
      <c r="IO73" s="939"/>
      <c r="IP73" s="939"/>
      <c r="IQ73" s="939"/>
      <c r="IR73" s="939"/>
      <c r="IS73" s="939"/>
      <c r="IT73" s="939"/>
      <c r="IU73" s="939"/>
      <c r="IV73" s="939"/>
      <c r="IW73" s="939"/>
      <c r="IX73" s="939"/>
      <c r="IY73" s="939"/>
      <c r="IZ73" s="939"/>
      <c r="JA73" s="939"/>
      <c r="JB73" s="939"/>
      <c r="JC73" s="939"/>
      <c r="JD73" s="939"/>
      <c r="JE73" s="939"/>
      <c r="JF73" s="939"/>
      <c r="JG73" s="939"/>
      <c r="JH73" s="939"/>
    </row>
    <row r="74" spans="1:268" ht="37.5" customHeight="1">
      <c r="A74" s="981"/>
      <c r="B74" s="982"/>
      <c r="C74" s="1023">
        <v>656</v>
      </c>
      <c r="D74" s="1024"/>
      <c r="E74" s="1031" t="s">
        <v>350</v>
      </c>
      <c r="F74" s="959">
        <v>0</v>
      </c>
      <c r="G74" s="960">
        <v>0</v>
      </c>
      <c r="H74" s="959">
        <v>0</v>
      </c>
      <c r="I74" s="960"/>
      <c r="J74" s="960">
        <v>0</v>
      </c>
      <c r="K74" s="1401">
        <v>0</v>
      </c>
      <c r="L74" s="1418">
        <v>0</v>
      </c>
      <c r="M74" s="1401">
        <v>0</v>
      </c>
      <c r="N74" s="1401">
        <v>0</v>
      </c>
      <c r="O74" s="1418">
        <v>0</v>
      </c>
      <c r="P74" s="1419">
        <v>0</v>
      </c>
      <c r="Q74" s="2846">
        <f t="shared" si="11"/>
        <v>0</v>
      </c>
      <c r="R74" s="961">
        <f t="shared" si="12"/>
        <v>0</v>
      </c>
      <c r="Z74" s="939"/>
      <c r="AA74" s="939"/>
      <c r="AB74" s="939"/>
      <c r="AC74" s="939"/>
      <c r="AD74" s="939"/>
      <c r="AE74" s="939"/>
      <c r="AF74" s="939"/>
      <c r="AG74" s="939"/>
      <c r="AH74" s="939"/>
      <c r="AI74" s="939"/>
      <c r="AJ74" s="939"/>
      <c r="AK74" s="939"/>
      <c r="AL74" s="939"/>
      <c r="AM74" s="939"/>
      <c r="AN74" s="939"/>
      <c r="AO74" s="939"/>
      <c r="AP74" s="939"/>
      <c r="AQ74" s="939"/>
      <c r="AR74" s="939"/>
      <c r="AS74" s="939"/>
      <c r="AT74" s="939"/>
      <c r="AU74" s="939"/>
      <c r="AV74" s="939"/>
      <c r="AW74" s="939"/>
      <c r="AX74" s="939"/>
      <c r="AY74" s="939"/>
      <c r="AZ74" s="939"/>
      <c r="BA74" s="939"/>
      <c r="BB74" s="939"/>
      <c r="BC74" s="939"/>
      <c r="BD74" s="939"/>
      <c r="BE74" s="939"/>
      <c r="BF74" s="939"/>
      <c r="BG74" s="939"/>
      <c r="BH74" s="939"/>
      <c r="BI74" s="939"/>
      <c r="BJ74" s="939"/>
      <c r="BK74" s="939"/>
      <c r="BL74" s="939"/>
      <c r="BM74" s="939"/>
      <c r="BN74" s="939"/>
      <c r="BO74" s="939"/>
      <c r="BP74" s="939"/>
      <c r="BQ74" s="939"/>
      <c r="BR74" s="939"/>
      <c r="BS74" s="939"/>
      <c r="BT74" s="939"/>
      <c r="BU74" s="939"/>
      <c r="BV74" s="939"/>
      <c r="BW74" s="939"/>
      <c r="BX74" s="939"/>
      <c r="BY74" s="939"/>
      <c r="BZ74" s="939"/>
      <c r="CA74" s="939"/>
      <c r="CB74" s="939"/>
      <c r="CC74" s="939"/>
      <c r="CD74" s="939"/>
      <c r="CE74" s="939"/>
      <c r="CF74" s="939"/>
      <c r="CG74" s="939"/>
      <c r="CH74" s="939"/>
      <c r="CI74" s="939"/>
      <c r="CJ74" s="939"/>
      <c r="CK74" s="939"/>
      <c r="CL74" s="939"/>
      <c r="CM74" s="939"/>
      <c r="CN74" s="939"/>
      <c r="CO74" s="939"/>
      <c r="CP74" s="939"/>
      <c r="CQ74" s="939"/>
      <c r="CR74" s="939"/>
      <c r="CS74" s="939"/>
      <c r="CT74" s="939"/>
      <c r="CU74" s="939"/>
      <c r="CV74" s="939"/>
      <c r="CW74" s="939"/>
      <c r="CX74" s="939"/>
      <c r="CY74" s="939"/>
      <c r="CZ74" s="939"/>
      <c r="DA74" s="939"/>
      <c r="DB74" s="939"/>
      <c r="DC74" s="939"/>
      <c r="DD74" s="939"/>
      <c r="DE74" s="939"/>
      <c r="DF74" s="939"/>
      <c r="DG74" s="939"/>
      <c r="DH74" s="939"/>
      <c r="DI74" s="939"/>
      <c r="DJ74" s="939"/>
      <c r="DK74" s="939"/>
      <c r="DL74" s="939"/>
      <c r="DM74" s="939"/>
      <c r="DN74" s="939"/>
      <c r="DO74" s="939"/>
      <c r="DP74" s="939"/>
      <c r="DQ74" s="939"/>
      <c r="DR74" s="939"/>
      <c r="DS74" s="939"/>
      <c r="DT74" s="939"/>
      <c r="DU74" s="939"/>
      <c r="DV74" s="939"/>
      <c r="DW74" s="939"/>
      <c r="DX74" s="939"/>
      <c r="DY74" s="939"/>
      <c r="DZ74" s="939"/>
      <c r="EA74" s="939"/>
      <c r="EB74" s="939"/>
      <c r="EC74" s="939"/>
      <c r="ED74" s="939"/>
      <c r="EE74" s="939"/>
      <c r="EF74" s="939"/>
      <c r="EG74" s="939"/>
      <c r="EH74" s="939"/>
      <c r="EI74" s="939"/>
      <c r="EJ74" s="939"/>
      <c r="EK74" s="939"/>
      <c r="EL74" s="939"/>
      <c r="EM74" s="939"/>
      <c r="EN74" s="939"/>
      <c r="EO74" s="939"/>
      <c r="EP74" s="939"/>
      <c r="EQ74" s="939"/>
      <c r="ER74" s="939"/>
      <c r="ES74" s="939"/>
      <c r="ET74" s="939"/>
      <c r="EU74" s="939"/>
      <c r="EV74" s="939"/>
      <c r="EW74" s="939"/>
      <c r="EX74" s="939"/>
      <c r="EY74" s="939"/>
      <c r="EZ74" s="939"/>
      <c r="FA74" s="939"/>
      <c r="FB74" s="939"/>
      <c r="FC74" s="939"/>
      <c r="FD74" s="939"/>
      <c r="FE74" s="939"/>
      <c r="FF74" s="939"/>
      <c r="FG74" s="939"/>
      <c r="FH74" s="939"/>
      <c r="FI74" s="939"/>
      <c r="FJ74" s="939"/>
      <c r="FK74" s="939"/>
      <c r="FL74" s="939"/>
      <c r="FM74" s="939"/>
      <c r="FN74" s="939"/>
      <c r="FO74" s="939"/>
      <c r="FP74" s="939"/>
      <c r="FQ74" s="939"/>
      <c r="FR74" s="939"/>
      <c r="FS74" s="939"/>
      <c r="FT74" s="939"/>
      <c r="FU74" s="939"/>
      <c r="FV74" s="939"/>
      <c r="FW74" s="939"/>
      <c r="FX74" s="939"/>
      <c r="FY74" s="939"/>
      <c r="FZ74" s="939"/>
      <c r="GA74" s="939"/>
      <c r="GB74" s="939"/>
      <c r="GC74" s="939"/>
      <c r="GD74" s="939"/>
      <c r="GE74" s="939"/>
      <c r="GF74" s="939"/>
      <c r="GG74" s="939"/>
      <c r="GH74" s="939"/>
      <c r="GI74" s="939"/>
      <c r="GJ74" s="939"/>
      <c r="GK74" s="939"/>
      <c r="GL74" s="939"/>
      <c r="GM74" s="939"/>
      <c r="GN74" s="939"/>
      <c r="GO74" s="939"/>
      <c r="GP74" s="939"/>
      <c r="GQ74" s="939"/>
      <c r="GR74" s="939"/>
      <c r="GS74" s="939"/>
      <c r="GT74" s="939"/>
      <c r="GU74" s="939"/>
      <c r="GV74" s="939"/>
      <c r="GW74" s="939"/>
      <c r="GX74" s="939"/>
      <c r="GY74" s="939"/>
      <c r="GZ74" s="939"/>
      <c r="HA74" s="939"/>
      <c r="HB74" s="939"/>
      <c r="HC74" s="939"/>
      <c r="HD74" s="939"/>
      <c r="HE74" s="939"/>
      <c r="HF74" s="939"/>
      <c r="HG74" s="939"/>
      <c r="HH74" s="939"/>
      <c r="HI74" s="939"/>
      <c r="HJ74" s="939"/>
      <c r="HK74" s="939"/>
      <c r="HL74" s="939"/>
      <c r="HM74" s="939"/>
      <c r="HN74" s="939"/>
      <c r="HO74" s="939"/>
      <c r="HP74" s="939"/>
      <c r="HQ74" s="939"/>
      <c r="HR74" s="939"/>
      <c r="HS74" s="939"/>
      <c r="HT74" s="939"/>
      <c r="HU74" s="939"/>
      <c r="HV74" s="939"/>
      <c r="HW74" s="939"/>
      <c r="HX74" s="939"/>
      <c r="HY74" s="939"/>
      <c r="HZ74" s="939"/>
      <c r="IA74" s="939"/>
      <c r="IB74" s="939"/>
      <c r="IC74" s="939"/>
      <c r="ID74" s="939"/>
      <c r="IE74" s="939"/>
      <c r="IF74" s="939"/>
      <c r="IG74" s="939"/>
      <c r="IH74" s="939"/>
      <c r="II74" s="939"/>
      <c r="IJ74" s="939"/>
      <c r="IK74" s="939"/>
      <c r="IL74" s="939"/>
      <c r="IM74" s="939"/>
      <c r="IN74" s="939"/>
      <c r="IO74" s="939"/>
      <c r="IP74" s="939"/>
      <c r="IQ74" s="939"/>
      <c r="IR74" s="939"/>
      <c r="IS74" s="939"/>
      <c r="IT74" s="939"/>
      <c r="IU74" s="939"/>
      <c r="IV74" s="939"/>
      <c r="IW74" s="939"/>
      <c r="IX74" s="939"/>
      <c r="IY74" s="939"/>
      <c r="IZ74" s="939"/>
      <c r="JA74" s="939"/>
      <c r="JB74" s="939"/>
      <c r="JC74" s="939"/>
      <c r="JD74" s="939"/>
      <c r="JE74" s="939"/>
      <c r="JF74" s="939"/>
      <c r="JG74" s="939"/>
      <c r="JH74" s="939"/>
    </row>
    <row r="75" spans="1:268" ht="37.5" customHeight="1">
      <c r="A75" s="981"/>
      <c r="B75" s="982"/>
      <c r="C75" s="1032">
        <v>657</v>
      </c>
      <c r="D75" s="984"/>
      <c r="E75" s="1033" t="s">
        <v>351</v>
      </c>
      <c r="F75" s="959">
        <v>0</v>
      </c>
      <c r="G75" s="1026">
        <v>0</v>
      </c>
      <c r="H75" s="1034">
        <v>0</v>
      </c>
      <c r="I75" s="1026"/>
      <c r="J75" s="1026">
        <v>0</v>
      </c>
      <c r="K75" s="1460">
        <v>0</v>
      </c>
      <c r="L75" s="1463">
        <f>+'PT 2015 GENERAL'!CE1249</f>
        <v>2500</v>
      </c>
      <c r="M75" s="1460">
        <v>0</v>
      </c>
      <c r="N75" s="1460">
        <v>0</v>
      </c>
      <c r="O75" s="1418">
        <v>0</v>
      </c>
      <c r="P75" s="1419">
        <v>0</v>
      </c>
      <c r="Q75" s="2846">
        <f t="shared" si="11"/>
        <v>2500</v>
      </c>
      <c r="R75" s="961">
        <f t="shared" si="12"/>
        <v>9.4805264817282263E-5</v>
      </c>
      <c r="T75" s="2849"/>
      <c r="Z75" s="939"/>
      <c r="AA75" s="939"/>
      <c r="AB75" s="939"/>
      <c r="AC75" s="939"/>
      <c r="AD75" s="939"/>
      <c r="AE75" s="939"/>
      <c r="AF75" s="939"/>
      <c r="AG75" s="939"/>
      <c r="AH75" s="939"/>
      <c r="AI75" s="939"/>
      <c r="AJ75" s="939"/>
      <c r="AK75" s="939"/>
      <c r="AL75" s="939"/>
      <c r="AM75" s="939"/>
      <c r="AN75" s="939"/>
      <c r="AO75" s="939"/>
      <c r="AP75" s="939"/>
      <c r="AQ75" s="939"/>
      <c r="AR75" s="939"/>
      <c r="AS75" s="939"/>
      <c r="AT75" s="939"/>
      <c r="AU75" s="939"/>
      <c r="AV75" s="939"/>
      <c r="AW75" s="939"/>
      <c r="AX75" s="939"/>
      <c r="AY75" s="939"/>
      <c r="AZ75" s="939"/>
      <c r="BA75" s="939"/>
      <c r="BB75" s="939"/>
      <c r="BC75" s="939"/>
      <c r="BD75" s="939"/>
      <c r="BE75" s="939"/>
      <c r="BF75" s="939"/>
      <c r="BG75" s="939"/>
      <c r="BH75" s="939"/>
      <c r="BI75" s="939"/>
      <c r="BJ75" s="939"/>
      <c r="BK75" s="939"/>
      <c r="BL75" s="939"/>
      <c r="BM75" s="939"/>
      <c r="BN75" s="939"/>
      <c r="BO75" s="939"/>
      <c r="BP75" s="939"/>
      <c r="BQ75" s="939"/>
      <c r="BR75" s="939"/>
      <c r="BS75" s="939"/>
      <c r="BT75" s="939"/>
      <c r="BU75" s="939"/>
      <c r="BV75" s="939"/>
      <c r="BW75" s="939"/>
      <c r="BX75" s="939"/>
      <c r="BY75" s="939"/>
      <c r="BZ75" s="939"/>
      <c r="CA75" s="939"/>
      <c r="CB75" s="939"/>
      <c r="CC75" s="939"/>
      <c r="CD75" s="939"/>
      <c r="CE75" s="939"/>
      <c r="CF75" s="939"/>
      <c r="CG75" s="939"/>
      <c r="CH75" s="939"/>
      <c r="CI75" s="939"/>
      <c r="CJ75" s="939"/>
      <c r="CK75" s="939"/>
      <c r="CL75" s="939"/>
      <c r="CM75" s="939"/>
      <c r="CN75" s="939"/>
      <c r="CO75" s="939"/>
      <c r="CP75" s="939"/>
      <c r="CQ75" s="939"/>
      <c r="CR75" s="939"/>
      <c r="CS75" s="939"/>
      <c r="CT75" s="939"/>
      <c r="CU75" s="939"/>
      <c r="CV75" s="939"/>
      <c r="CW75" s="939"/>
      <c r="CX75" s="939"/>
      <c r="CY75" s="939"/>
      <c r="CZ75" s="939"/>
      <c r="DA75" s="939"/>
      <c r="DB75" s="939"/>
      <c r="DC75" s="939"/>
      <c r="DD75" s="939"/>
      <c r="DE75" s="939"/>
      <c r="DF75" s="939"/>
      <c r="DG75" s="939"/>
      <c r="DH75" s="939"/>
      <c r="DI75" s="939"/>
      <c r="DJ75" s="939"/>
      <c r="DK75" s="939"/>
      <c r="DL75" s="939"/>
      <c r="DM75" s="939"/>
      <c r="DN75" s="939"/>
      <c r="DO75" s="939"/>
      <c r="DP75" s="939"/>
      <c r="DQ75" s="939"/>
      <c r="DR75" s="939"/>
      <c r="DS75" s="939"/>
      <c r="DT75" s="939"/>
      <c r="DU75" s="939"/>
      <c r="DV75" s="939"/>
      <c r="DW75" s="939"/>
      <c r="DX75" s="939"/>
      <c r="DY75" s="939"/>
      <c r="DZ75" s="939"/>
      <c r="EA75" s="939"/>
      <c r="EB75" s="939"/>
      <c r="EC75" s="939"/>
      <c r="ED75" s="939"/>
      <c r="EE75" s="939"/>
      <c r="EF75" s="939"/>
      <c r="EG75" s="939"/>
      <c r="EH75" s="939"/>
      <c r="EI75" s="939"/>
      <c r="EJ75" s="939"/>
      <c r="EK75" s="939"/>
      <c r="EL75" s="939"/>
      <c r="EM75" s="939"/>
      <c r="EN75" s="939"/>
      <c r="EO75" s="939"/>
      <c r="EP75" s="939"/>
      <c r="EQ75" s="939"/>
      <c r="ER75" s="939"/>
      <c r="ES75" s="939"/>
      <c r="ET75" s="939"/>
      <c r="EU75" s="939"/>
      <c r="EV75" s="939"/>
      <c r="EW75" s="939"/>
      <c r="EX75" s="939"/>
      <c r="EY75" s="939"/>
      <c r="EZ75" s="939"/>
      <c r="FA75" s="939"/>
      <c r="FB75" s="939"/>
      <c r="FC75" s="939"/>
      <c r="FD75" s="939"/>
      <c r="FE75" s="939"/>
      <c r="FF75" s="939"/>
      <c r="FG75" s="939"/>
      <c r="FH75" s="939"/>
      <c r="FI75" s="939"/>
      <c r="FJ75" s="939"/>
      <c r="FK75" s="939"/>
      <c r="FL75" s="939"/>
      <c r="FM75" s="939"/>
      <c r="FN75" s="939"/>
      <c r="FO75" s="939"/>
      <c r="FP75" s="939"/>
      <c r="FQ75" s="939"/>
      <c r="FR75" s="939"/>
      <c r="FS75" s="939"/>
      <c r="FT75" s="939"/>
      <c r="FU75" s="939"/>
      <c r="FV75" s="939"/>
      <c r="FW75" s="939"/>
      <c r="FX75" s="939"/>
      <c r="FY75" s="939"/>
      <c r="FZ75" s="939"/>
      <c r="GA75" s="939"/>
      <c r="GB75" s="939"/>
      <c r="GC75" s="939"/>
      <c r="GD75" s="939"/>
      <c r="GE75" s="939"/>
      <c r="GF75" s="939"/>
      <c r="GG75" s="939"/>
      <c r="GH75" s="939"/>
      <c r="GI75" s="939"/>
      <c r="GJ75" s="939"/>
      <c r="GK75" s="939"/>
      <c r="GL75" s="939"/>
      <c r="GM75" s="939"/>
      <c r="GN75" s="939"/>
      <c r="GO75" s="939"/>
      <c r="GP75" s="939"/>
      <c r="GQ75" s="939"/>
      <c r="GR75" s="939"/>
      <c r="GS75" s="939"/>
      <c r="GT75" s="939"/>
      <c r="GU75" s="939"/>
      <c r="GV75" s="939"/>
      <c r="GW75" s="939"/>
      <c r="GX75" s="939"/>
      <c r="GY75" s="939"/>
      <c r="GZ75" s="939"/>
      <c r="HA75" s="939"/>
      <c r="HB75" s="939"/>
      <c r="HC75" s="939"/>
      <c r="HD75" s="939"/>
      <c r="HE75" s="939"/>
      <c r="HF75" s="939"/>
      <c r="HG75" s="939"/>
      <c r="HH75" s="939"/>
      <c r="HI75" s="939"/>
      <c r="HJ75" s="939"/>
      <c r="HK75" s="939"/>
      <c r="HL75" s="939"/>
      <c r="HM75" s="939"/>
      <c r="HN75" s="939"/>
      <c r="HO75" s="939"/>
      <c r="HP75" s="939"/>
      <c r="HQ75" s="939"/>
      <c r="HR75" s="939"/>
      <c r="HS75" s="939"/>
      <c r="HT75" s="939"/>
      <c r="HU75" s="939"/>
      <c r="HV75" s="939"/>
      <c r="HW75" s="939"/>
      <c r="HX75" s="939"/>
      <c r="HY75" s="939"/>
      <c r="HZ75" s="939"/>
      <c r="IA75" s="939"/>
      <c r="IB75" s="939"/>
      <c r="IC75" s="939"/>
      <c r="ID75" s="939"/>
      <c r="IE75" s="939"/>
      <c r="IF75" s="939"/>
      <c r="IG75" s="939"/>
      <c r="IH75" s="939"/>
      <c r="II75" s="939"/>
      <c r="IJ75" s="939"/>
      <c r="IK75" s="939"/>
      <c r="IL75" s="939"/>
      <c r="IM75" s="939"/>
      <c r="IN75" s="939"/>
      <c r="IO75" s="939"/>
      <c r="IP75" s="939"/>
      <c r="IQ75" s="939"/>
      <c r="IR75" s="939"/>
      <c r="IS75" s="939"/>
      <c r="IT75" s="939"/>
      <c r="IU75" s="939"/>
      <c r="IV75" s="939"/>
      <c r="IW75" s="939"/>
      <c r="IX75" s="939"/>
      <c r="IY75" s="939"/>
      <c r="IZ75" s="939"/>
      <c r="JA75" s="939"/>
      <c r="JB75" s="939"/>
      <c r="JC75" s="939"/>
      <c r="JD75" s="939"/>
      <c r="JE75" s="939"/>
      <c r="JF75" s="939"/>
      <c r="JG75" s="939"/>
      <c r="JH75" s="939"/>
    </row>
    <row r="76" spans="1:268" ht="37.5" customHeight="1">
      <c r="A76" s="976"/>
      <c r="B76" s="977">
        <v>68</v>
      </c>
      <c r="C76" s="1021">
        <v>683</v>
      </c>
      <c r="D76" s="971">
        <v>6831</v>
      </c>
      <c r="E76" s="973" t="s">
        <v>366</v>
      </c>
      <c r="F76" s="1027">
        <v>0</v>
      </c>
      <c r="G76" s="1028">
        <v>0</v>
      </c>
      <c r="H76" s="1027">
        <v>0</v>
      </c>
      <c r="I76" s="1028"/>
      <c r="J76" s="1028">
        <v>0</v>
      </c>
      <c r="K76" s="1461">
        <v>0</v>
      </c>
      <c r="L76" s="1464">
        <f>+'PT 2015 GENERAL'!CF1249</f>
        <v>35000</v>
      </c>
      <c r="M76" s="1461">
        <f>+'PT 2015 GENERAL'!CF1389</f>
        <v>20000</v>
      </c>
      <c r="N76" s="1461">
        <v>0</v>
      </c>
      <c r="O76" s="1464">
        <v>0</v>
      </c>
      <c r="P76" s="1465">
        <v>0</v>
      </c>
      <c r="Q76" s="2846">
        <f t="shared" si="11"/>
        <v>55000</v>
      </c>
      <c r="R76" s="961">
        <f t="shared" si="12"/>
        <v>2.0857158259802097E-3</v>
      </c>
      <c r="T76" s="2849"/>
      <c r="Z76" s="939"/>
      <c r="AA76" s="939"/>
      <c r="AB76" s="939"/>
      <c r="AC76" s="939"/>
      <c r="AD76" s="939"/>
      <c r="AE76" s="939"/>
      <c r="AF76" s="939"/>
      <c r="AG76" s="939"/>
      <c r="AH76" s="939"/>
      <c r="AI76" s="939"/>
      <c r="AJ76" s="939"/>
      <c r="AK76" s="939"/>
      <c r="AL76" s="939"/>
      <c r="AM76" s="939"/>
      <c r="AN76" s="939"/>
      <c r="AO76" s="939"/>
      <c r="AP76" s="939"/>
      <c r="AQ76" s="939"/>
      <c r="AR76" s="939"/>
      <c r="AS76" s="939"/>
      <c r="AT76" s="939"/>
      <c r="AU76" s="939"/>
      <c r="AV76" s="939"/>
      <c r="AW76" s="939"/>
      <c r="AX76" s="939"/>
      <c r="AY76" s="939"/>
      <c r="AZ76" s="939"/>
      <c r="BA76" s="939"/>
      <c r="BB76" s="939"/>
      <c r="BC76" s="939"/>
      <c r="BD76" s="939"/>
      <c r="BE76" s="939"/>
      <c r="BF76" s="939"/>
      <c r="BG76" s="939"/>
      <c r="BH76" s="939"/>
      <c r="BI76" s="939"/>
      <c r="BJ76" s="939"/>
      <c r="BK76" s="939"/>
      <c r="BL76" s="939"/>
      <c r="BM76" s="939"/>
      <c r="BN76" s="939"/>
      <c r="BO76" s="939"/>
      <c r="BP76" s="939"/>
      <c r="BQ76" s="939"/>
      <c r="BR76" s="939"/>
      <c r="BS76" s="939"/>
      <c r="BT76" s="939"/>
      <c r="BU76" s="939"/>
      <c r="BV76" s="939"/>
      <c r="BW76" s="939"/>
      <c r="BX76" s="939"/>
      <c r="BY76" s="939"/>
      <c r="BZ76" s="939"/>
      <c r="CA76" s="939"/>
      <c r="CB76" s="939"/>
      <c r="CC76" s="939"/>
      <c r="CD76" s="939"/>
      <c r="CE76" s="939"/>
      <c r="CF76" s="939"/>
      <c r="CG76" s="939"/>
      <c r="CH76" s="939"/>
      <c r="CI76" s="939"/>
      <c r="CJ76" s="939"/>
      <c r="CK76" s="939"/>
      <c r="CL76" s="939"/>
      <c r="CM76" s="939"/>
      <c r="CN76" s="939"/>
      <c r="CO76" s="939"/>
      <c r="CP76" s="939"/>
      <c r="CQ76" s="939"/>
      <c r="CR76" s="939"/>
      <c r="CS76" s="939"/>
      <c r="CT76" s="939"/>
      <c r="CU76" s="939"/>
      <c r="CV76" s="939"/>
      <c r="CW76" s="939"/>
      <c r="CX76" s="939"/>
      <c r="CY76" s="939"/>
      <c r="CZ76" s="939"/>
      <c r="DA76" s="939"/>
      <c r="DB76" s="939"/>
      <c r="DC76" s="939"/>
      <c r="DD76" s="939"/>
      <c r="DE76" s="939"/>
      <c r="DF76" s="939"/>
      <c r="DG76" s="939"/>
      <c r="DH76" s="939"/>
      <c r="DI76" s="939"/>
      <c r="DJ76" s="939"/>
      <c r="DK76" s="939"/>
      <c r="DL76" s="939"/>
      <c r="DM76" s="939"/>
      <c r="DN76" s="939"/>
      <c r="DO76" s="939"/>
      <c r="DP76" s="939"/>
      <c r="DQ76" s="939"/>
      <c r="DR76" s="939"/>
      <c r="DS76" s="939"/>
      <c r="DT76" s="939"/>
      <c r="DU76" s="939"/>
      <c r="DV76" s="939"/>
      <c r="DW76" s="939"/>
      <c r="DX76" s="939"/>
      <c r="DY76" s="939"/>
      <c r="DZ76" s="939"/>
      <c r="EA76" s="939"/>
      <c r="EB76" s="939"/>
      <c r="EC76" s="939"/>
      <c r="ED76" s="939"/>
      <c r="EE76" s="939"/>
      <c r="EF76" s="939"/>
      <c r="EG76" s="939"/>
      <c r="EH76" s="939"/>
      <c r="EI76" s="939"/>
      <c r="EJ76" s="939"/>
      <c r="EK76" s="939"/>
      <c r="EL76" s="939"/>
      <c r="EM76" s="939"/>
      <c r="EN76" s="939"/>
      <c r="EO76" s="939"/>
      <c r="EP76" s="939"/>
      <c r="EQ76" s="939"/>
      <c r="ER76" s="939"/>
      <c r="ES76" s="939"/>
      <c r="ET76" s="939"/>
      <c r="EU76" s="939"/>
      <c r="EV76" s="939"/>
      <c r="EW76" s="939"/>
      <c r="EX76" s="939"/>
      <c r="EY76" s="939"/>
      <c r="EZ76" s="939"/>
      <c r="FA76" s="939"/>
      <c r="FB76" s="939"/>
      <c r="FC76" s="939"/>
      <c r="FD76" s="939"/>
      <c r="FE76" s="939"/>
      <c r="FF76" s="939"/>
      <c r="FG76" s="939"/>
      <c r="FH76" s="939"/>
      <c r="FI76" s="939"/>
      <c r="FJ76" s="939"/>
      <c r="FK76" s="939"/>
      <c r="FL76" s="939"/>
      <c r="FM76" s="939"/>
      <c r="FN76" s="939"/>
      <c r="FO76" s="939"/>
      <c r="FP76" s="939"/>
      <c r="FQ76" s="939"/>
      <c r="FR76" s="939"/>
      <c r="FS76" s="939"/>
      <c r="FT76" s="939"/>
      <c r="FU76" s="939"/>
      <c r="FV76" s="939"/>
      <c r="FW76" s="939"/>
      <c r="FX76" s="939"/>
      <c r="FY76" s="939"/>
      <c r="FZ76" s="939"/>
      <c r="GA76" s="939"/>
      <c r="GB76" s="939"/>
      <c r="GC76" s="939"/>
      <c r="GD76" s="939"/>
      <c r="GE76" s="939"/>
      <c r="GF76" s="939"/>
      <c r="GG76" s="939"/>
      <c r="GH76" s="939"/>
      <c r="GI76" s="939"/>
      <c r="GJ76" s="939"/>
      <c r="GK76" s="939"/>
      <c r="GL76" s="939"/>
      <c r="GM76" s="939"/>
      <c r="GN76" s="939"/>
      <c r="GO76" s="939"/>
      <c r="GP76" s="939"/>
      <c r="GQ76" s="939"/>
      <c r="GR76" s="939"/>
      <c r="GS76" s="939"/>
      <c r="GT76" s="939"/>
      <c r="GU76" s="939"/>
      <c r="GV76" s="939"/>
      <c r="GW76" s="939"/>
      <c r="GX76" s="939"/>
      <c r="GY76" s="939"/>
      <c r="GZ76" s="939"/>
      <c r="HA76" s="939"/>
      <c r="HB76" s="939"/>
      <c r="HC76" s="939"/>
      <c r="HD76" s="939"/>
      <c r="HE76" s="939"/>
      <c r="HF76" s="939"/>
      <c r="HG76" s="939"/>
      <c r="HH76" s="939"/>
      <c r="HI76" s="939"/>
      <c r="HJ76" s="939"/>
      <c r="HK76" s="939"/>
      <c r="HL76" s="939"/>
      <c r="HM76" s="939"/>
      <c r="HN76" s="939"/>
      <c r="HO76" s="939"/>
      <c r="HP76" s="939"/>
      <c r="HQ76" s="939"/>
      <c r="HR76" s="939"/>
      <c r="HS76" s="939"/>
      <c r="HT76" s="939"/>
      <c r="HU76" s="939"/>
      <c r="HV76" s="939"/>
      <c r="HW76" s="939"/>
      <c r="HX76" s="939"/>
      <c r="HY76" s="939"/>
      <c r="HZ76" s="939"/>
      <c r="IA76" s="939"/>
      <c r="IB76" s="939"/>
      <c r="IC76" s="939"/>
      <c r="ID76" s="939"/>
      <c r="IE76" s="939"/>
      <c r="IF76" s="939"/>
      <c r="IG76" s="939"/>
      <c r="IH76" s="939"/>
      <c r="II76" s="939"/>
      <c r="IJ76" s="939"/>
      <c r="IK76" s="939"/>
      <c r="IL76" s="939"/>
      <c r="IM76" s="939"/>
      <c r="IN76" s="939"/>
      <c r="IO76" s="939"/>
      <c r="IP76" s="939"/>
      <c r="IQ76" s="939"/>
      <c r="IR76" s="939"/>
      <c r="IS76" s="939"/>
      <c r="IT76" s="939"/>
      <c r="IU76" s="939"/>
      <c r="IV76" s="939"/>
      <c r="IW76" s="939"/>
      <c r="IX76" s="939"/>
      <c r="IY76" s="939"/>
      <c r="IZ76" s="939"/>
      <c r="JA76" s="939"/>
      <c r="JB76" s="939"/>
      <c r="JC76" s="939"/>
      <c r="JD76" s="939"/>
      <c r="JE76" s="939"/>
      <c r="JF76" s="939"/>
      <c r="JG76" s="939"/>
      <c r="JH76" s="939"/>
    </row>
    <row r="77" spans="1:268" ht="37.5" customHeight="1" thickBot="1">
      <c r="A77" s="981"/>
      <c r="B77" s="1029"/>
      <c r="C77" s="1035">
        <v>688</v>
      </c>
      <c r="D77" s="978">
        <v>6881</v>
      </c>
      <c r="E77" s="1036" t="s">
        <v>1424</v>
      </c>
      <c r="F77" s="992">
        <v>0</v>
      </c>
      <c r="G77" s="1037">
        <v>0</v>
      </c>
      <c r="H77" s="1038">
        <v>0</v>
      </c>
      <c r="I77" s="1037"/>
      <c r="J77" s="1037">
        <v>0</v>
      </c>
      <c r="K77" s="1466">
        <v>0</v>
      </c>
      <c r="L77" s="1467">
        <f>+'PT 2015 GENERAL'!CG1249</f>
        <v>1422120</v>
      </c>
      <c r="M77" s="1466">
        <v>0</v>
      </c>
      <c r="N77" s="1466">
        <v>0</v>
      </c>
      <c r="O77" s="1453">
        <v>0</v>
      </c>
      <c r="P77" s="1468">
        <v>0</v>
      </c>
      <c r="Q77" s="2846">
        <f t="shared" si="11"/>
        <v>1422120</v>
      </c>
      <c r="R77" s="961">
        <f t="shared" si="12"/>
        <v>5.3929785280781385E-2</v>
      </c>
      <c r="T77" s="2850">
        <v>37382263.850000001</v>
      </c>
      <c r="Z77" s="939"/>
      <c r="AA77" s="939"/>
      <c r="AB77" s="939"/>
      <c r="AC77" s="939"/>
      <c r="AD77" s="939"/>
      <c r="AE77" s="939"/>
      <c r="AF77" s="939"/>
      <c r="AG77" s="939"/>
      <c r="AH77" s="939"/>
      <c r="AI77" s="939"/>
      <c r="AJ77" s="939"/>
      <c r="AK77" s="939"/>
      <c r="AL77" s="939"/>
      <c r="AM77" s="939"/>
      <c r="AN77" s="939"/>
      <c r="AO77" s="939"/>
      <c r="AP77" s="939"/>
      <c r="AQ77" s="939"/>
      <c r="AR77" s="939"/>
      <c r="AS77" s="939"/>
      <c r="AT77" s="939"/>
      <c r="AU77" s="939"/>
      <c r="AV77" s="939"/>
      <c r="AW77" s="939"/>
      <c r="AX77" s="939"/>
      <c r="AY77" s="939"/>
      <c r="AZ77" s="939"/>
      <c r="BA77" s="939"/>
      <c r="BB77" s="939"/>
      <c r="BC77" s="939"/>
      <c r="BD77" s="939"/>
      <c r="BE77" s="939"/>
      <c r="BF77" s="939"/>
      <c r="BG77" s="939"/>
      <c r="BH77" s="939"/>
      <c r="BI77" s="939"/>
      <c r="BJ77" s="939"/>
      <c r="BK77" s="939"/>
      <c r="BL77" s="939"/>
      <c r="BM77" s="939"/>
      <c r="BN77" s="939"/>
      <c r="BO77" s="939"/>
      <c r="BP77" s="939"/>
      <c r="BQ77" s="939"/>
      <c r="BR77" s="939"/>
      <c r="BS77" s="939"/>
      <c r="BT77" s="939"/>
      <c r="BU77" s="939"/>
      <c r="BV77" s="939"/>
      <c r="BW77" s="939"/>
      <c r="BX77" s="939"/>
      <c r="BY77" s="939"/>
      <c r="BZ77" s="939"/>
      <c r="CA77" s="939"/>
      <c r="CB77" s="939"/>
      <c r="CC77" s="939"/>
      <c r="CD77" s="939"/>
      <c r="CE77" s="939"/>
      <c r="CF77" s="939"/>
      <c r="CG77" s="939"/>
      <c r="CH77" s="939"/>
      <c r="CI77" s="939"/>
      <c r="CJ77" s="939"/>
      <c r="CK77" s="939"/>
      <c r="CL77" s="939"/>
      <c r="CM77" s="939"/>
      <c r="CN77" s="939"/>
      <c r="CO77" s="939"/>
      <c r="CP77" s="939"/>
      <c r="CQ77" s="939"/>
      <c r="CR77" s="939"/>
      <c r="CS77" s="939"/>
      <c r="CT77" s="939"/>
      <c r="CU77" s="939"/>
      <c r="CV77" s="939"/>
      <c r="CW77" s="939"/>
      <c r="CX77" s="939"/>
      <c r="CY77" s="939"/>
      <c r="CZ77" s="939"/>
      <c r="DA77" s="939"/>
      <c r="DB77" s="939"/>
      <c r="DC77" s="939"/>
      <c r="DD77" s="939"/>
      <c r="DE77" s="939"/>
      <c r="DF77" s="939"/>
      <c r="DG77" s="939"/>
      <c r="DH77" s="939"/>
      <c r="DI77" s="939"/>
      <c r="DJ77" s="939"/>
      <c r="DK77" s="939"/>
      <c r="DL77" s="939"/>
      <c r="DM77" s="939"/>
      <c r="DN77" s="939"/>
      <c r="DO77" s="939"/>
      <c r="DP77" s="939"/>
      <c r="DQ77" s="939"/>
      <c r="DR77" s="939"/>
      <c r="DS77" s="939"/>
      <c r="DT77" s="939"/>
      <c r="DU77" s="939"/>
      <c r="DV77" s="939"/>
      <c r="DW77" s="939"/>
      <c r="DX77" s="939"/>
      <c r="DY77" s="939"/>
      <c r="DZ77" s="939"/>
      <c r="EA77" s="939"/>
      <c r="EB77" s="939"/>
      <c r="EC77" s="939"/>
      <c r="ED77" s="939"/>
      <c r="EE77" s="939"/>
      <c r="EF77" s="939"/>
      <c r="EG77" s="939"/>
      <c r="EH77" s="939"/>
      <c r="EI77" s="939"/>
      <c r="EJ77" s="939"/>
      <c r="EK77" s="939"/>
      <c r="EL77" s="939"/>
      <c r="EM77" s="939"/>
      <c r="EN77" s="939"/>
      <c r="EO77" s="939"/>
      <c r="EP77" s="939"/>
      <c r="EQ77" s="939"/>
      <c r="ER77" s="939"/>
      <c r="ES77" s="939"/>
      <c r="ET77" s="939"/>
      <c r="EU77" s="939"/>
      <c r="EV77" s="939"/>
      <c r="EW77" s="939"/>
      <c r="EX77" s="939"/>
      <c r="EY77" s="939"/>
      <c r="EZ77" s="939"/>
      <c r="FA77" s="939"/>
      <c r="FB77" s="939"/>
      <c r="FC77" s="939"/>
      <c r="FD77" s="939"/>
      <c r="FE77" s="939"/>
      <c r="FF77" s="939"/>
      <c r="FG77" s="939"/>
      <c r="FH77" s="939"/>
      <c r="FI77" s="939"/>
      <c r="FJ77" s="939"/>
      <c r="FK77" s="939"/>
      <c r="FL77" s="939"/>
      <c r="FM77" s="939"/>
      <c r="FN77" s="939"/>
      <c r="FO77" s="939"/>
      <c r="FP77" s="939"/>
      <c r="FQ77" s="939"/>
      <c r="FR77" s="939"/>
      <c r="FS77" s="939"/>
      <c r="FT77" s="939"/>
      <c r="FU77" s="939"/>
      <c r="FV77" s="939"/>
      <c r="FW77" s="939"/>
      <c r="FX77" s="939"/>
      <c r="FY77" s="939"/>
      <c r="FZ77" s="939"/>
      <c r="GA77" s="939"/>
      <c r="GB77" s="939"/>
      <c r="GC77" s="939"/>
      <c r="GD77" s="939"/>
      <c r="GE77" s="939"/>
      <c r="GF77" s="939"/>
      <c r="GG77" s="939"/>
      <c r="GH77" s="939"/>
      <c r="GI77" s="939"/>
      <c r="GJ77" s="939"/>
      <c r="GK77" s="939"/>
      <c r="GL77" s="939"/>
      <c r="GM77" s="939"/>
      <c r="GN77" s="939"/>
      <c r="GO77" s="939"/>
      <c r="GP77" s="939"/>
      <c r="GQ77" s="939"/>
      <c r="GR77" s="939"/>
      <c r="GS77" s="939"/>
      <c r="GT77" s="939"/>
      <c r="GU77" s="939"/>
      <c r="GV77" s="939"/>
      <c r="GW77" s="939"/>
      <c r="GX77" s="939"/>
      <c r="GY77" s="939"/>
      <c r="GZ77" s="939"/>
      <c r="HA77" s="939"/>
      <c r="HB77" s="939"/>
      <c r="HC77" s="939"/>
      <c r="HD77" s="939"/>
      <c r="HE77" s="939"/>
      <c r="HF77" s="939"/>
      <c r="HG77" s="939"/>
      <c r="HH77" s="939"/>
      <c r="HI77" s="939"/>
      <c r="HJ77" s="939"/>
      <c r="HK77" s="939"/>
      <c r="HL77" s="939"/>
      <c r="HM77" s="939"/>
      <c r="HN77" s="939"/>
      <c r="HO77" s="939"/>
      <c r="HP77" s="939"/>
      <c r="HQ77" s="939"/>
      <c r="HR77" s="939"/>
      <c r="HS77" s="939"/>
      <c r="HT77" s="939"/>
      <c r="HU77" s="939"/>
      <c r="HV77" s="939"/>
      <c r="HW77" s="939"/>
      <c r="HX77" s="939"/>
      <c r="HY77" s="939"/>
      <c r="HZ77" s="939"/>
      <c r="IA77" s="939"/>
      <c r="IB77" s="939"/>
      <c r="IC77" s="939"/>
      <c r="ID77" s="939"/>
      <c r="IE77" s="939"/>
      <c r="IF77" s="939"/>
      <c r="IG77" s="939"/>
      <c r="IH77" s="939"/>
      <c r="II77" s="939"/>
      <c r="IJ77" s="939"/>
      <c r="IK77" s="939"/>
      <c r="IL77" s="939"/>
      <c r="IM77" s="939"/>
      <c r="IN77" s="939"/>
      <c r="IO77" s="939"/>
      <c r="IP77" s="939"/>
      <c r="IQ77" s="939"/>
      <c r="IR77" s="939"/>
      <c r="IS77" s="939"/>
      <c r="IT77" s="939"/>
      <c r="IU77" s="939"/>
      <c r="IV77" s="939"/>
      <c r="IW77" s="939"/>
      <c r="IX77" s="939"/>
      <c r="IY77" s="939"/>
      <c r="IZ77" s="939"/>
      <c r="JA77" s="939"/>
      <c r="JB77" s="939"/>
      <c r="JC77" s="939"/>
      <c r="JD77" s="939"/>
      <c r="JE77" s="939"/>
      <c r="JF77" s="939"/>
      <c r="JG77" s="939"/>
      <c r="JH77" s="939"/>
    </row>
    <row r="78" spans="1:268" ht="33.75" customHeight="1" thickBot="1">
      <c r="A78" s="3612" t="s">
        <v>2075</v>
      </c>
      <c r="B78" s="3613"/>
      <c r="C78" s="3613"/>
      <c r="D78" s="3613"/>
      <c r="E78" s="3614"/>
      <c r="F78" s="1039">
        <f t="shared" ref="F78:R78" si="13">+F18+F22+F42+F65+F62</f>
        <v>2730100</v>
      </c>
      <c r="G78" s="1040">
        <f t="shared" si="13"/>
        <v>1875256.69</v>
      </c>
      <c r="H78" s="1395">
        <f t="shared" si="13"/>
        <v>231840</v>
      </c>
      <c r="I78" s="1396">
        <f t="shared" si="13"/>
        <v>1930060</v>
      </c>
      <c r="J78" s="1050">
        <f t="shared" si="13"/>
        <v>777850</v>
      </c>
      <c r="K78" s="1040">
        <f t="shared" si="13"/>
        <v>5682100</v>
      </c>
      <c r="L78" s="1039">
        <f t="shared" si="13"/>
        <v>4954730</v>
      </c>
      <c r="M78" s="1040">
        <f t="shared" si="13"/>
        <v>1497006.85</v>
      </c>
      <c r="N78" s="1040">
        <f t="shared" si="13"/>
        <v>3754000</v>
      </c>
      <c r="O78" s="1397">
        <f t="shared" si="13"/>
        <v>35000</v>
      </c>
      <c r="P78" s="1400">
        <f t="shared" si="13"/>
        <v>2901900</v>
      </c>
      <c r="Q78" s="1041">
        <f t="shared" si="13"/>
        <v>26369843.539999999</v>
      </c>
      <c r="R78" s="1042">
        <f t="shared" si="13"/>
        <v>1</v>
      </c>
      <c r="T78" s="2850">
        <f>+T77-500000</f>
        <v>36882263.850000001</v>
      </c>
      <c r="Z78" s="939"/>
      <c r="AA78" s="939"/>
      <c r="AB78" s="939"/>
      <c r="AC78" s="939"/>
      <c r="AD78" s="939"/>
      <c r="AE78" s="939"/>
      <c r="AF78" s="939"/>
      <c r="AG78" s="939"/>
      <c r="AH78" s="939"/>
      <c r="AI78" s="939"/>
      <c r="AJ78" s="939"/>
      <c r="AK78" s="939"/>
      <c r="AL78" s="939"/>
      <c r="AM78" s="939"/>
      <c r="AN78" s="939"/>
      <c r="AO78" s="939"/>
      <c r="AP78" s="939"/>
      <c r="AQ78" s="939"/>
      <c r="AR78" s="939"/>
      <c r="AS78" s="939"/>
      <c r="AT78" s="939"/>
      <c r="AU78" s="939"/>
      <c r="AV78" s="939"/>
      <c r="AW78" s="939"/>
      <c r="AX78" s="939"/>
      <c r="AY78" s="939"/>
      <c r="AZ78" s="939"/>
      <c r="BA78" s="939"/>
      <c r="BB78" s="939"/>
      <c r="BC78" s="939"/>
      <c r="BD78" s="939"/>
      <c r="BE78" s="939"/>
      <c r="BF78" s="939"/>
      <c r="BG78" s="939"/>
      <c r="BH78" s="939"/>
      <c r="BI78" s="939"/>
      <c r="BJ78" s="939"/>
      <c r="BK78" s="939"/>
      <c r="BL78" s="939"/>
      <c r="BM78" s="939"/>
      <c r="BN78" s="939"/>
      <c r="BO78" s="939"/>
      <c r="BP78" s="939"/>
      <c r="BQ78" s="939"/>
      <c r="BR78" s="939"/>
      <c r="BS78" s="939"/>
      <c r="BT78" s="939"/>
      <c r="BU78" s="939"/>
      <c r="BV78" s="939"/>
      <c r="BW78" s="939"/>
      <c r="BX78" s="939"/>
      <c r="BY78" s="939"/>
      <c r="BZ78" s="939"/>
      <c r="CA78" s="939"/>
      <c r="CB78" s="939"/>
      <c r="CC78" s="939"/>
      <c r="CD78" s="939"/>
      <c r="CE78" s="939"/>
      <c r="CF78" s="939"/>
      <c r="CG78" s="939"/>
      <c r="CH78" s="939"/>
      <c r="CI78" s="939"/>
      <c r="CJ78" s="939"/>
      <c r="CK78" s="939"/>
      <c r="CL78" s="939"/>
      <c r="CM78" s="939"/>
      <c r="CN78" s="939"/>
      <c r="CO78" s="939"/>
      <c r="CP78" s="939"/>
      <c r="CQ78" s="939"/>
      <c r="CR78" s="939"/>
      <c r="CS78" s="939"/>
      <c r="CT78" s="939"/>
      <c r="CU78" s="939"/>
      <c r="CV78" s="939"/>
      <c r="CW78" s="939"/>
      <c r="CX78" s="939"/>
      <c r="CY78" s="939"/>
      <c r="CZ78" s="939"/>
      <c r="DA78" s="939"/>
      <c r="DB78" s="939"/>
      <c r="DC78" s="939"/>
      <c r="DD78" s="939"/>
      <c r="DE78" s="939"/>
      <c r="DF78" s="939"/>
      <c r="DG78" s="939"/>
      <c r="DH78" s="939"/>
      <c r="DI78" s="939"/>
      <c r="DJ78" s="939"/>
      <c r="DK78" s="939"/>
      <c r="DL78" s="939"/>
      <c r="DM78" s="939"/>
      <c r="DN78" s="939"/>
      <c r="DO78" s="939"/>
      <c r="DP78" s="939"/>
      <c r="DQ78" s="939"/>
      <c r="DR78" s="939"/>
      <c r="DS78" s="939"/>
      <c r="DT78" s="939"/>
      <c r="DU78" s="939"/>
      <c r="DV78" s="939"/>
      <c r="DW78" s="939"/>
      <c r="DX78" s="939"/>
      <c r="DY78" s="939"/>
      <c r="DZ78" s="939"/>
      <c r="EA78" s="939"/>
      <c r="EB78" s="939"/>
      <c r="EC78" s="939"/>
      <c r="ED78" s="939"/>
      <c r="EE78" s="939"/>
      <c r="EF78" s="939"/>
      <c r="EG78" s="939"/>
      <c r="EH78" s="939"/>
      <c r="EI78" s="939"/>
      <c r="EJ78" s="939"/>
      <c r="EK78" s="939"/>
      <c r="EL78" s="939"/>
      <c r="EM78" s="939"/>
      <c r="EN78" s="939"/>
      <c r="EO78" s="939"/>
      <c r="EP78" s="939"/>
      <c r="EQ78" s="939"/>
      <c r="ER78" s="939"/>
      <c r="ES78" s="939"/>
      <c r="ET78" s="939"/>
      <c r="EU78" s="939"/>
      <c r="EV78" s="939"/>
      <c r="EW78" s="939"/>
      <c r="EX78" s="939"/>
      <c r="EY78" s="939"/>
      <c r="EZ78" s="939"/>
      <c r="FA78" s="939"/>
      <c r="FB78" s="939"/>
      <c r="FC78" s="939"/>
      <c r="FD78" s="939"/>
      <c r="FE78" s="939"/>
      <c r="FF78" s="939"/>
      <c r="FG78" s="939"/>
      <c r="FH78" s="939"/>
      <c r="FI78" s="939"/>
      <c r="FJ78" s="939"/>
      <c r="FK78" s="939"/>
      <c r="FL78" s="939"/>
      <c r="FM78" s="939"/>
      <c r="FN78" s="939"/>
      <c r="FO78" s="939"/>
      <c r="FP78" s="939"/>
      <c r="FQ78" s="939"/>
      <c r="FR78" s="939"/>
      <c r="FS78" s="939"/>
      <c r="FT78" s="939"/>
      <c r="FU78" s="939"/>
      <c r="FV78" s="939"/>
      <c r="FW78" s="939"/>
      <c r="FX78" s="939"/>
      <c r="FY78" s="939"/>
      <c r="FZ78" s="939"/>
      <c r="GA78" s="939"/>
      <c r="GB78" s="939"/>
      <c r="GC78" s="939"/>
      <c r="GD78" s="939"/>
      <c r="GE78" s="939"/>
      <c r="GF78" s="939"/>
      <c r="GG78" s="939"/>
      <c r="GH78" s="939"/>
      <c r="GI78" s="939"/>
      <c r="GJ78" s="939"/>
      <c r="GK78" s="939"/>
      <c r="GL78" s="939"/>
      <c r="GM78" s="939"/>
      <c r="GN78" s="939"/>
      <c r="GO78" s="939"/>
      <c r="GP78" s="939"/>
      <c r="GQ78" s="939"/>
      <c r="GR78" s="939"/>
      <c r="GS78" s="939"/>
      <c r="GT78" s="939"/>
      <c r="GU78" s="939"/>
      <c r="GV78" s="939"/>
      <c r="GW78" s="939"/>
      <c r="GX78" s="939"/>
      <c r="GY78" s="939"/>
      <c r="GZ78" s="939"/>
      <c r="HA78" s="939"/>
      <c r="HB78" s="939"/>
      <c r="HC78" s="939"/>
      <c r="HD78" s="939"/>
      <c r="HE78" s="939"/>
      <c r="HF78" s="939"/>
      <c r="HG78" s="939"/>
      <c r="HH78" s="939"/>
      <c r="HI78" s="939"/>
      <c r="HJ78" s="939"/>
      <c r="HK78" s="939"/>
      <c r="HL78" s="939"/>
      <c r="HM78" s="939"/>
      <c r="HN78" s="939"/>
      <c r="HO78" s="939"/>
      <c r="HP78" s="939"/>
      <c r="HQ78" s="939"/>
      <c r="HR78" s="939"/>
      <c r="HS78" s="939"/>
      <c r="HT78" s="939"/>
      <c r="HU78" s="939"/>
      <c r="HV78" s="939"/>
      <c r="HW78" s="939"/>
      <c r="HX78" s="939"/>
      <c r="HY78" s="939"/>
      <c r="HZ78" s="939"/>
      <c r="IA78" s="939"/>
      <c r="IB78" s="939"/>
      <c r="IC78" s="939"/>
      <c r="ID78" s="939"/>
      <c r="IE78" s="939"/>
      <c r="IF78" s="939"/>
      <c r="IG78" s="939"/>
      <c r="IH78" s="939"/>
      <c r="II78" s="939"/>
      <c r="IJ78" s="939"/>
      <c r="IK78" s="939"/>
      <c r="IL78" s="939"/>
      <c r="IM78" s="939"/>
      <c r="IN78" s="939"/>
      <c r="IO78" s="939"/>
      <c r="IP78" s="939"/>
      <c r="IQ78" s="939"/>
      <c r="IR78" s="939"/>
      <c r="IS78" s="939"/>
      <c r="IT78" s="939"/>
      <c r="IU78" s="939"/>
      <c r="IV78" s="939"/>
      <c r="IW78" s="939"/>
      <c r="IX78" s="939"/>
      <c r="IY78" s="939"/>
      <c r="IZ78" s="939"/>
      <c r="JA78" s="939"/>
      <c r="JB78" s="939"/>
      <c r="JC78" s="939"/>
      <c r="JD78" s="939"/>
      <c r="JE78" s="939"/>
      <c r="JF78" s="939"/>
      <c r="JG78" s="939"/>
      <c r="JH78" s="939"/>
    </row>
    <row r="79" spans="1:268" ht="24" thickTop="1">
      <c r="A79" s="939"/>
      <c r="B79" s="939"/>
      <c r="C79" s="1043"/>
      <c r="E79" s="937"/>
      <c r="F79" s="1045"/>
      <c r="G79" s="1045"/>
      <c r="H79" s="1045"/>
      <c r="I79" s="1045"/>
      <c r="J79" s="1045"/>
      <c r="K79" s="1045"/>
      <c r="L79" s="1045"/>
      <c r="M79" s="1045"/>
      <c r="N79" s="1045"/>
      <c r="O79" s="1045"/>
      <c r="P79" s="1045"/>
      <c r="Q79" s="1045"/>
      <c r="T79" s="2850"/>
      <c r="Z79" s="939"/>
      <c r="AA79" s="939"/>
      <c r="AB79" s="939"/>
      <c r="AC79" s="939"/>
      <c r="AD79" s="939"/>
      <c r="AE79" s="939"/>
      <c r="AF79" s="939"/>
      <c r="AG79" s="939"/>
      <c r="AH79" s="939"/>
      <c r="AI79" s="939"/>
      <c r="AJ79" s="939"/>
      <c r="AK79" s="939"/>
      <c r="AL79" s="939"/>
      <c r="AM79" s="939"/>
      <c r="AN79" s="939"/>
      <c r="AO79" s="939"/>
      <c r="AP79" s="939"/>
      <c r="AQ79" s="939"/>
      <c r="AR79" s="939"/>
      <c r="AS79" s="939"/>
      <c r="AT79" s="939"/>
      <c r="AU79" s="939"/>
      <c r="AV79" s="939"/>
      <c r="AW79" s="939"/>
      <c r="AX79" s="939"/>
      <c r="AY79" s="939"/>
      <c r="AZ79" s="939"/>
      <c r="BA79" s="939"/>
      <c r="BB79" s="939"/>
      <c r="BC79" s="939"/>
      <c r="BD79" s="939"/>
      <c r="BE79" s="939"/>
      <c r="BF79" s="939"/>
      <c r="BG79" s="939"/>
      <c r="BH79" s="939"/>
      <c r="BI79" s="939"/>
      <c r="BJ79" s="939"/>
      <c r="BK79" s="939"/>
      <c r="BL79" s="939"/>
      <c r="BM79" s="939"/>
      <c r="BN79" s="939"/>
      <c r="BO79" s="939"/>
      <c r="BP79" s="939"/>
      <c r="BQ79" s="939"/>
      <c r="BR79" s="939"/>
      <c r="BS79" s="939"/>
      <c r="BT79" s="939"/>
      <c r="BU79" s="939"/>
      <c r="BV79" s="939"/>
      <c r="BW79" s="939"/>
      <c r="BX79" s="939"/>
      <c r="BY79" s="939"/>
      <c r="BZ79" s="939"/>
      <c r="CA79" s="939"/>
      <c r="CB79" s="939"/>
      <c r="CC79" s="939"/>
      <c r="CD79" s="939"/>
      <c r="CE79" s="939"/>
      <c r="CF79" s="939"/>
      <c r="CG79" s="939"/>
      <c r="CH79" s="939"/>
      <c r="CI79" s="939"/>
      <c r="CJ79" s="939"/>
      <c r="CK79" s="939"/>
      <c r="CL79" s="939"/>
      <c r="CM79" s="939"/>
      <c r="CN79" s="939"/>
      <c r="CO79" s="939"/>
      <c r="CP79" s="939"/>
      <c r="CQ79" s="939"/>
      <c r="CR79" s="939"/>
      <c r="CS79" s="939"/>
      <c r="CT79" s="939"/>
      <c r="CU79" s="939"/>
      <c r="CV79" s="939"/>
      <c r="CW79" s="939"/>
      <c r="CX79" s="939"/>
      <c r="CY79" s="939"/>
      <c r="CZ79" s="939"/>
      <c r="DA79" s="939"/>
      <c r="DB79" s="939"/>
      <c r="DC79" s="939"/>
      <c r="DD79" s="939"/>
      <c r="DE79" s="939"/>
      <c r="DF79" s="939"/>
      <c r="DG79" s="939"/>
      <c r="DH79" s="939"/>
      <c r="DI79" s="939"/>
      <c r="DJ79" s="939"/>
      <c r="DK79" s="939"/>
      <c r="DL79" s="939"/>
      <c r="DM79" s="939"/>
      <c r="DN79" s="939"/>
      <c r="DO79" s="939"/>
      <c r="DP79" s="939"/>
      <c r="DQ79" s="939"/>
      <c r="DR79" s="939"/>
      <c r="DS79" s="939"/>
      <c r="DT79" s="939"/>
      <c r="DU79" s="939"/>
      <c r="DV79" s="939"/>
      <c r="DW79" s="939"/>
      <c r="DX79" s="939"/>
      <c r="DY79" s="939"/>
      <c r="DZ79" s="939"/>
      <c r="EA79" s="939"/>
      <c r="EB79" s="939"/>
      <c r="EC79" s="939"/>
      <c r="ED79" s="939"/>
      <c r="EE79" s="939"/>
      <c r="EF79" s="939"/>
      <c r="EG79" s="939"/>
      <c r="EH79" s="939"/>
      <c r="EI79" s="939"/>
      <c r="EJ79" s="939"/>
      <c r="EK79" s="939"/>
      <c r="EL79" s="939"/>
      <c r="EM79" s="939"/>
      <c r="EN79" s="939"/>
      <c r="EO79" s="939"/>
      <c r="EP79" s="939"/>
      <c r="EQ79" s="939"/>
      <c r="ER79" s="939"/>
      <c r="ES79" s="939"/>
      <c r="ET79" s="939"/>
      <c r="EU79" s="939"/>
      <c r="EV79" s="939"/>
      <c r="EW79" s="939"/>
      <c r="EX79" s="939"/>
      <c r="EY79" s="939"/>
      <c r="EZ79" s="939"/>
      <c r="FA79" s="939"/>
      <c r="FB79" s="939"/>
      <c r="FC79" s="939"/>
      <c r="FD79" s="939"/>
      <c r="FE79" s="939"/>
      <c r="FF79" s="939"/>
      <c r="FG79" s="939"/>
      <c r="FH79" s="939"/>
      <c r="FI79" s="939"/>
      <c r="FJ79" s="939"/>
      <c r="FK79" s="939"/>
      <c r="FL79" s="939"/>
      <c r="FM79" s="939"/>
      <c r="FN79" s="939"/>
      <c r="FO79" s="939"/>
      <c r="FP79" s="939"/>
      <c r="FQ79" s="939"/>
      <c r="FR79" s="939"/>
      <c r="FS79" s="939"/>
      <c r="FT79" s="939"/>
      <c r="FU79" s="939"/>
      <c r="FV79" s="939"/>
      <c r="FW79" s="939"/>
      <c r="FX79" s="939"/>
      <c r="FY79" s="939"/>
      <c r="FZ79" s="939"/>
      <c r="GA79" s="939"/>
      <c r="GB79" s="939"/>
      <c r="GC79" s="939"/>
      <c r="GD79" s="939"/>
      <c r="GE79" s="939"/>
      <c r="GF79" s="939"/>
      <c r="GG79" s="939"/>
      <c r="GH79" s="939"/>
      <c r="GI79" s="939"/>
      <c r="GJ79" s="939"/>
      <c r="GK79" s="939"/>
      <c r="GL79" s="939"/>
      <c r="GM79" s="939"/>
      <c r="GN79" s="939"/>
      <c r="GO79" s="939"/>
      <c r="GP79" s="939"/>
      <c r="GQ79" s="939"/>
      <c r="GR79" s="939"/>
      <c r="GS79" s="939"/>
      <c r="GT79" s="939"/>
      <c r="GU79" s="939"/>
      <c r="GV79" s="939"/>
      <c r="GW79" s="939"/>
      <c r="GX79" s="939"/>
      <c r="GY79" s="939"/>
      <c r="GZ79" s="939"/>
      <c r="HA79" s="939"/>
      <c r="HB79" s="939"/>
      <c r="HC79" s="939"/>
      <c r="HD79" s="939"/>
      <c r="HE79" s="939"/>
      <c r="HF79" s="939"/>
      <c r="HG79" s="939"/>
      <c r="HH79" s="939"/>
      <c r="HI79" s="939"/>
      <c r="HJ79" s="939"/>
      <c r="HK79" s="939"/>
      <c r="HL79" s="939"/>
      <c r="HM79" s="939"/>
      <c r="HN79" s="939"/>
      <c r="HO79" s="939"/>
      <c r="HP79" s="939"/>
      <c r="HQ79" s="939"/>
      <c r="HR79" s="939"/>
      <c r="HS79" s="939"/>
      <c r="HT79" s="939"/>
      <c r="HU79" s="939"/>
      <c r="HV79" s="939"/>
      <c r="HW79" s="939"/>
      <c r="HX79" s="939"/>
      <c r="HY79" s="939"/>
      <c r="HZ79" s="939"/>
      <c r="IA79" s="939"/>
      <c r="IB79" s="939"/>
      <c r="IC79" s="939"/>
      <c r="ID79" s="939"/>
      <c r="IE79" s="939"/>
      <c r="IF79" s="939"/>
      <c r="IG79" s="939"/>
      <c r="IH79" s="939"/>
      <c r="II79" s="939"/>
      <c r="IJ79" s="939"/>
      <c r="IK79" s="939"/>
      <c r="IL79" s="939"/>
      <c r="IM79" s="939"/>
      <c r="IN79" s="939"/>
      <c r="IO79" s="939"/>
      <c r="IP79" s="939"/>
      <c r="IQ79" s="939"/>
      <c r="IR79" s="939"/>
      <c r="IS79" s="939"/>
      <c r="IT79" s="939"/>
      <c r="IU79" s="939"/>
      <c r="IV79" s="939"/>
      <c r="IW79" s="939"/>
      <c r="IX79" s="939"/>
      <c r="IY79" s="939"/>
      <c r="IZ79" s="939"/>
      <c r="JA79" s="939"/>
      <c r="JB79" s="939"/>
      <c r="JC79" s="939"/>
      <c r="JD79" s="939"/>
      <c r="JE79" s="939"/>
      <c r="JF79" s="939"/>
      <c r="JG79" s="939"/>
      <c r="JH79" s="939"/>
    </row>
    <row r="80" spans="1:268" s="938" customFormat="1" ht="23.25">
      <c r="A80" s="936"/>
      <c r="B80" s="936"/>
      <c r="C80" s="1044"/>
      <c r="D80" s="1044"/>
      <c r="E80" s="1046"/>
      <c r="F80" s="1047"/>
      <c r="G80" s="1047"/>
      <c r="H80" s="1047"/>
      <c r="I80" s="1047"/>
      <c r="J80" s="1047"/>
      <c r="K80" s="1047"/>
      <c r="L80" s="1047"/>
      <c r="M80" s="1047"/>
      <c r="N80" s="1047"/>
      <c r="O80" s="1047"/>
      <c r="P80" s="1047"/>
      <c r="Q80" s="1047"/>
      <c r="S80" s="939"/>
      <c r="T80" s="2849"/>
      <c r="U80" s="939"/>
      <c r="V80" s="940"/>
      <c r="X80" s="941"/>
      <c r="Y80" s="942"/>
      <c r="Z80" s="936"/>
      <c r="AA80" s="936"/>
      <c r="AB80" s="936"/>
      <c r="AC80" s="936"/>
      <c r="AD80" s="936"/>
      <c r="AE80" s="936"/>
      <c r="AF80" s="936"/>
      <c r="AG80" s="936"/>
      <c r="AH80" s="936"/>
      <c r="AI80" s="936"/>
      <c r="AJ80" s="936"/>
      <c r="AK80" s="936"/>
      <c r="AL80" s="936"/>
      <c r="AM80" s="936"/>
      <c r="AN80" s="936"/>
      <c r="AO80" s="936"/>
      <c r="AP80" s="936"/>
      <c r="AQ80" s="936"/>
      <c r="AR80" s="936"/>
      <c r="AS80" s="936"/>
      <c r="AT80" s="936"/>
      <c r="AU80" s="936"/>
      <c r="AV80" s="936"/>
      <c r="AW80" s="936"/>
      <c r="AX80" s="936"/>
      <c r="AY80" s="936"/>
      <c r="AZ80" s="936"/>
      <c r="BA80" s="936"/>
      <c r="BB80" s="936"/>
      <c r="BC80" s="936"/>
      <c r="BD80" s="936"/>
      <c r="BE80" s="936"/>
      <c r="BF80" s="936"/>
      <c r="BG80" s="936"/>
      <c r="BH80" s="936"/>
      <c r="BI80" s="936"/>
      <c r="BJ80" s="936"/>
      <c r="BK80" s="936"/>
      <c r="BL80" s="936"/>
      <c r="BM80" s="936"/>
      <c r="BN80" s="936"/>
      <c r="BO80" s="936"/>
      <c r="BP80" s="936"/>
      <c r="BQ80" s="936"/>
      <c r="BR80" s="936"/>
      <c r="BS80" s="936"/>
      <c r="BT80" s="936"/>
      <c r="BU80" s="936"/>
      <c r="BV80" s="936"/>
      <c r="BW80" s="936"/>
      <c r="BX80" s="936"/>
      <c r="BY80" s="936"/>
      <c r="BZ80" s="936"/>
      <c r="CA80" s="936"/>
      <c r="CB80" s="936"/>
      <c r="CC80" s="936"/>
      <c r="CD80" s="936"/>
      <c r="CE80" s="936"/>
      <c r="CF80" s="936"/>
      <c r="CG80" s="936"/>
      <c r="CH80" s="936"/>
      <c r="CI80" s="936"/>
      <c r="CJ80" s="936"/>
      <c r="CK80" s="936"/>
      <c r="CL80" s="936"/>
      <c r="CM80" s="936"/>
      <c r="CN80" s="936"/>
      <c r="CO80" s="936"/>
      <c r="CP80" s="936"/>
      <c r="CQ80" s="936"/>
      <c r="CR80" s="936"/>
      <c r="CS80" s="936"/>
      <c r="CT80" s="936"/>
      <c r="CU80" s="936"/>
      <c r="CV80" s="936"/>
      <c r="CW80" s="936"/>
      <c r="CX80" s="936"/>
      <c r="CY80" s="936"/>
      <c r="CZ80" s="936"/>
      <c r="DA80" s="936"/>
      <c r="DB80" s="936"/>
      <c r="DC80" s="936"/>
      <c r="DD80" s="936"/>
      <c r="DE80" s="936"/>
      <c r="DF80" s="936"/>
      <c r="DG80" s="936"/>
      <c r="DH80" s="936"/>
      <c r="DI80" s="936"/>
      <c r="DJ80" s="936"/>
      <c r="DK80" s="936"/>
      <c r="DL80" s="936"/>
      <c r="DM80" s="936"/>
      <c r="DN80" s="936"/>
      <c r="DO80" s="936"/>
      <c r="DP80" s="936"/>
      <c r="DQ80" s="936"/>
      <c r="DR80" s="936"/>
      <c r="DS80" s="936"/>
      <c r="DT80" s="936"/>
      <c r="DU80" s="936"/>
      <c r="DV80" s="936"/>
      <c r="DW80" s="936"/>
      <c r="DX80" s="936"/>
      <c r="DY80" s="936"/>
      <c r="DZ80" s="936"/>
      <c r="EA80" s="936"/>
      <c r="EB80" s="936"/>
      <c r="EC80" s="936"/>
      <c r="ED80" s="936"/>
      <c r="EE80" s="936"/>
      <c r="EF80" s="936"/>
      <c r="EG80" s="936"/>
      <c r="EH80" s="936"/>
      <c r="EI80" s="936"/>
      <c r="EJ80" s="936"/>
      <c r="EK80" s="936"/>
      <c r="EL80" s="936"/>
      <c r="EM80" s="936"/>
      <c r="EN80" s="936"/>
      <c r="EO80" s="936"/>
      <c r="EP80" s="936"/>
      <c r="EQ80" s="936"/>
      <c r="ER80" s="936"/>
      <c r="ES80" s="936"/>
      <c r="ET80" s="936"/>
      <c r="EU80" s="936"/>
      <c r="EV80" s="936"/>
      <c r="EW80" s="936"/>
      <c r="EX80" s="936"/>
      <c r="EY80" s="936"/>
      <c r="EZ80" s="936"/>
      <c r="FA80" s="936"/>
      <c r="FB80" s="936"/>
      <c r="FC80" s="936"/>
      <c r="FD80" s="936"/>
      <c r="FE80" s="936"/>
      <c r="FF80" s="936"/>
      <c r="FG80" s="936"/>
      <c r="FH80" s="936"/>
      <c r="FI80" s="936"/>
      <c r="FJ80" s="936"/>
      <c r="FK80" s="936"/>
      <c r="FL80" s="936"/>
      <c r="FM80" s="936"/>
      <c r="FN80" s="936"/>
      <c r="FO80" s="936"/>
      <c r="FP80" s="936"/>
      <c r="FQ80" s="936"/>
      <c r="FR80" s="936"/>
      <c r="FS80" s="936"/>
      <c r="FT80" s="936"/>
      <c r="FU80" s="936"/>
      <c r="FV80" s="936"/>
      <c r="FW80" s="936"/>
      <c r="FX80" s="936"/>
      <c r="FY80" s="936"/>
      <c r="FZ80" s="936"/>
      <c r="GA80" s="936"/>
      <c r="GB80" s="936"/>
      <c r="GC80" s="936"/>
      <c r="GD80" s="936"/>
      <c r="GE80" s="936"/>
      <c r="GF80" s="936"/>
      <c r="GG80" s="936"/>
      <c r="GH80" s="936"/>
      <c r="GI80" s="936"/>
      <c r="GJ80" s="936"/>
      <c r="GK80" s="936"/>
      <c r="GL80" s="936"/>
      <c r="GM80" s="936"/>
      <c r="GN80" s="936"/>
      <c r="GO80" s="936"/>
      <c r="GP80" s="936"/>
      <c r="GQ80" s="936"/>
      <c r="GR80" s="936"/>
      <c r="GS80" s="936"/>
      <c r="GT80" s="936"/>
      <c r="GU80" s="936"/>
      <c r="GV80" s="936"/>
      <c r="GW80" s="936"/>
      <c r="GX80" s="936"/>
      <c r="GY80" s="936"/>
      <c r="GZ80" s="936"/>
      <c r="HA80" s="936"/>
      <c r="HB80" s="936"/>
      <c r="HC80" s="936"/>
      <c r="HD80" s="936"/>
      <c r="HE80" s="936"/>
      <c r="HF80" s="936"/>
      <c r="HG80" s="936"/>
      <c r="HH80" s="936"/>
      <c r="HI80" s="936"/>
      <c r="HJ80" s="936"/>
      <c r="HK80" s="936"/>
      <c r="HL80" s="936"/>
      <c r="HM80" s="936"/>
      <c r="HN80" s="936"/>
      <c r="HO80" s="936"/>
      <c r="HP80" s="936"/>
      <c r="HQ80" s="936"/>
      <c r="HR80" s="936"/>
      <c r="HS80" s="936"/>
      <c r="HT80" s="936"/>
      <c r="HU80" s="936"/>
      <c r="HV80" s="936"/>
      <c r="HW80" s="936"/>
      <c r="HX80" s="936"/>
      <c r="HY80" s="936"/>
      <c r="HZ80" s="936"/>
      <c r="IA80" s="936"/>
      <c r="IB80" s="936"/>
      <c r="IC80" s="936"/>
      <c r="ID80" s="936"/>
      <c r="IE80" s="936"/>
      <c r="IF80" s="936"/>
      <c r="IG80" s="936"/>
      <c r="IH80" s="936"/>
      <c r="II80" s="936"/>
      <c r="IJ80" s="936"/>
      <c r="IK80" s="936"/>
      <c r="IL80" s="936"/>
      <c r="IM80" s="936"/>
      <c r="IN80" s="936"/>
      <c r="IO80" s="936"/>
      <c r="IP80" s="936"/>
      <c r="IQ80" s="936"/>
      <c r="IR80" s="936"/>
      <c r="IS80" s="936"/>
      <c r="IT80" s="936"/>
      <c r="IU80" s="936"/>
      <c r="IV80" s="936"/>
      <c r="IW80" s="936"/>
      <c r="IX80" s="936"/>
      <c r="IY80" s="936"/>
      <c r="IZ80" s="936"/>
      <c r="JA80" s="936"/>
      <c r="JB80" s="936"/>
      <c r="JC80" s="936"/>
      <c r="JD80" s="936"/>
      <c r="JE80" s="936"/>
      <c r="JF80" s="936"/>
      <c r="JG80" s="936"/>
      <c r="JH80" s="936"/>
    </row>
    <row r="82" spans="1:268" s="938" customFormat="1">
      <c r="A82" s="936"/>
      <c r="B82" s="936"/>
      <c r="C82" s="1044"/>
      <c r="D82" s="1044"/>
      <c r="E82" s="1046"/>
      <c r="F82" s="1047"/>
      <c r="G82" s="1047"/>
      <c r="H82" s="1047"/>
      <c r="I82" s="1047"/>
      <c r="J82" s="1047"/>
      <c r="K82" s="1047"/>
      <c r="L82" s="1047"/>
      <c r="M82" s="1047"/>
      <c r="N82" s="1047"/>
      <c r="O82" s="1047"/>
      <c r="P82" s="1047"/>
      <c r="Q82" s="1047"/>
      <c r="S82" s="939"/>
      <c r="T82" s="940"/>
      <c r="U82" s="939"/>
      <c r="V82" s="940"/>
      <c r="X82" s="941"/>
      <c r="Y82" s="942"/>
      <c r="Z82" s="936"/>
      <c r="AA82" s="936"/>
      <c r="AB82" s="936"/>
      <c r="AC82" s="936"/>
      <c r="AD82" s="936"/>
      <c r="AE82" s="936"/>
      <c r="AF82" s="936"/>
      <c r="AG82" s="936"/>
      <c r="AH82" s="936"/>
      <c r="AI82" s="936"/>
      <c r="AJ82" s="936"/>
      <c r="AK82" s="936"/>
      <c r="AL82" s="936"/>
      <c r="AM82" s="936"/>
      <c r="AN82" s="936"/>
      <c r="AO82" s="936"/>
      <c r="AP82" s="936"/>
      <c r="AQ82" s="936"/>
      <c r="AR82" s="936"/>
      <c r="AS82" s="936"/>
      <c r="AT82" s="936"/>
      <c r="AU82" s="936"/>
      <c r="AV82" s="936"/>
      <c r="AW82" s="936"/>
      <c r="AX82" s="936"/>
      <c r="AY82" s="936"/>
      <c r="AZ82" s="936"/>
      <c r="BA82" s="936"/>
      <c r="BB82" s="936"/>
      <c r="BC82" s="936"/>
      <c r="BD82" s="936"/>
      <c r="BE82" s="936"/>
      <c r="BF82" s="936"/>
      <c r="BG82" s="936"/>
      <c r="BH82" s="936"/>
      <c r="BI82" s="936"/>
      <c r="BJ82" s="936"/>
      <c r="BK82" s="936"/>
      <c r="BL82" s="936"/>
      <c r="BM82" s="936"/>
      <c r="BN82" s="936"/>
      <c r="BO82" s="936"/>
      <c r="BP82" s="936"/>
      <c r="BQ82" s="936"/>
      <c r="BR82" s="936"/>
      <c r="BS82" s="936"/>
      <c r="BT82" s="936"/>
      <c r="BU82" s="936"/>
      <c r="BV82" s="936"/>
      <c r="BW82" s="936"/>
      <c r="BX82" s="936"/>
      <c r="BY82" s="936"/>
      <c r="BZ82" s="936"/>
      <c r="CA82" s="936"/>
      <c r="CB82" s="936"/>
      <c r="CC82" s="936"/>
      <c r="CD82" s="936"/>
      <c r="CE82" s="936"/>
      <c r="CF82" s="936"/>
      <c r="CG82" s="936"/>
      <c r="CH82" s="936"/>
      <c r="CI82" s="936"/>
      <c r="CJ82" s="936"/>
      <c r="CK82" s="936"/>
      <c r="CL82" s="936"/>
      <c r="CM82" s="936"/>
      <c r="CN82" s="936"/>
      <c r="CO82" s="936"/>
      <c r="CP82" s="936"/>
      <c r="CQ82" s="936"/>
      <c r="CR82" s="936"/>
      <c r="CS82" s="936"/>
      <c r="CT82" s="936"/>
      <c r="CU82" s="936"/>
      <c r="CV82" s="936"/>
      <c r="CW82" s="936"/>
      <c r="CX82" s="936"/>
      <c r="CY82" s="936"/>
      <c r="CZ82" s="936"/>
      <c r="DA82" s="936"/>
      <c r="DB82" s="936"/>
      <c r="DC82" s="936"/>
      <c r="DD82" s="936"/>
      <c r="DE82" s="936"/>
      <c r="DF82" s="936"/>
      <c r="DG82" s="936"/>
      <c r="DH82" s="936"/>
      <c r="DI82" s="936"/>
      <c r="DJ82" s="936"/>
      <c r="DK82" s="936"/>
      <c r="DL82" s="936"/>
      <c r="DM82" s="936"/>
      <c r="DN82" s="936"/>
      <c r="DO82" s="936"/>
      <c r="DP82" s="936"/>
      <c r="DQ82" s="936"/>
      <c r="DR82" s="936"/>
      <c r="DS82" s="936"/>
      <c r="DT82" s="936"/>
      <c r="DU82" s="936"/>
      <c r="DV82" s="936"/>
      <c r="DW82" s="936"/>
      <c r="DX82" s="936"/>
      <c r="DY82" s="936"/>
      <c r="DZ82" s="936"/>
      <c r="EA82" s="936"/>
      <c r="EB82" s="936"/>
      <c r="EC82" s="936"/>
      <c r="ED82" s="936"/>
      <c r="EE82" s="936"/>
      <c r="EF82" s="936"/>
      <c r="EG82" s="936"/>
      <c r="EH82" s="936"/>
      <c r="EI82" s="936"/>
      <c r="EJ82" s="936"/>
      <c r="EK82" s="936"/>
      <c r="EL82" s="936"/>
      <c r="EM82" s="936"/>
      <c r="EN82" s="936"/>
      <c r="EO82" s="936"/>
      <c r="EP82" s="936"/>
      <c r="EQ82" s="936"/>
      <c r="ER82" s="936"/>
      <c r="ES82" s="936"/>
      <c r="ET82" s="936"/>
      <c r="EU82" s="936"/>
      <c r="EV82" s="936"/>
      <c r="EW82" s="936"/>
      <c r="EX82" s="936"/>
      <c r="EY82" s="936"/>
      <c r="EZ82" s="936"/>
      <c r="FA82" s="936"/>
      <c r="FB82" s="936"/>
      <c r="FC82" s="936"/>
      <c r="FD82" s="936"/>
      <c r="FE82" s="936"/>
      <c r="FF82" s="936"/>
      <c r="FG82" s="936"/>
      <c r="FH82" s="936"/>
      <c r="FI82" s="936"/>
      <c r="FJ82" s="936"/>
      <c r="FK82" s="936"/>
      <c r="FL82" s="936"/>
      <c r="FM82" s="936"/>
      <c r="FN82" s="936"/>
      <c r="FO82" s="936"/>
      <c r="FP82" s="936"/>
      <c r="FQ82" s="936"/>
      <c r="FR82" s="936"/>
      <c r="FS82" s="936"/>
      <c r="FT82" s="936"/>
      <c r="FU82" s="936"/>
      <c r="FV82" s="936"/>
      <c r="FW82" s="936"/>
      <c r="FX82" s="936"/>
      <c r="FY82" s="936"/>
      <c r="FZ82" s="936"/>
      <c r="GA82" s="936"/>
      <c r="GB82" s="936"/>
      <c r="GC82" s="936"/>
      <c r="GD82" s="936"/>
      <c r="GE82" s="936"/>
      <c r="GF82" s="936"/>
      <c r="GG82" s="936"/>
      <c r="GH82" s="936"/>
      <c r="GI82" s="936"/>
      <c r="GJ82" s="936"/>
      <c r="GK82" s="936"/>
      <c r="GL82" s="936"/>
      <c r="GM82" s="936"/>
      <c r="GN82" s="936"/>
      <c r="GO82" s="936"/>
      <c r="GP82" s="936"/>
      <c r="GQ82" s="936"/>
      <c r="GR82" s="936"/>
      <c r="GS82" s="936"/>
      <c r="GT82" s="936"/>
      <c r="GU82" s="936"/>
      <c r="GV82" s="936"/>
      <c r="GW82" s="936"/>
      <c r="GX82" s="936"/>
      <c r="GY82" s="936"/>
      <c r="GZ82" s="936"/>
      <c r="HA82" s="936"/>
      <c r="HB82" s="936"/>
      <c r="HC82" s="936"/>
      <c r="HD82" s="936"/>
      <c r="HE82" s="936"/>
      <c r="HF82" s="936"/>
      <c r="HG82" s="936"/>
      <c r="HH82" s="936"/>
      <c r="HI82" s="936"/>
      <c r="HJ82" s="936"/>
      <c r="HK82" s="936"/>
      <c r="HL82" s="936"/>
      <c r="HM82" s="936"/>
      <c r="HN82" s="936"/>
      <c r="HO82" s="936"/>
      <c r="HP82" s="936"/>
      <c r="HQ82" s="936"/>
      <c r="HR82" s="936"/>
      <c r="HS82" s="936"/>
      <c r="HT82" s="936"/>
      <c r="HU82" s="936"/>
      <c r="HV82" s="936"/>
      <c r="HW82" s="936"/>
      <c r="HX82" s="936"/>
      <c r="HY82" s="936"/>
      <c r="HZ82" s="936"/>
      <c r="IA82" s="936"/>
      <c r="IB82" s="936"/>
      <c r="IC82" s="936"/>
      <c r="ID82" s="936"/>
      <c r="IE82" s="936"/>
      <c r="IF82" s="936"/>
      <c r="IG82" s="936"/>
      <c r="IH82" s="936"/>
      <c r="II82" s="936"/>
      <c r="IJ82" s="936"/>
      <c r="IK82" s="936"/>
      <c r="IL82" s="936"/>
      <c r="IM82" s="936"/>
      <c r="IN82" s="936"/>
      <c r="IO82" s="936"/>
      <c r="IP82" s="936"/>
      <c r="IQ82" s="936"/>
      <c r="IR82" s="936"/>
      <c r="IS82" s="936"/>
      <c r="IT82" s="936"/>
      <c r="IU82" s="936"/>
      <c r="IV82" s="936"/>
      <c r="IW82" s="936"/>
      <c r="IX82" s="936"/>
      <c r="IY82" s="936"/>
      <c r="IZ82" s="936"/>
      <c r="JA82" s="936"/>
      <c r="JB82" s="936"/>
      <c r="JC82" s="936"/>
      <c r="JD82" s="936"/>
      <c r="JE82" s="936"/>
      <c r="JF82" s="936"/>
      <c r="JG82" s="936"/>
      <c r="JH82" s="936"/>
    </row>
  </sheetData>
  <customSheetViews>
    <customSheetView guid="{AD55285E-FF81-47F9-82E3-FB145A5045BB}" scale="60" topLeftCell="A15">
      <selection sqref="A1:XFD13"/>
      <rowBreaks count="1" manualBreakCount="1">
        <brk id="39" max="14" man="1"/>
      </rowBreaks>
      <colBreaks count="1" manualBreakCount="1">
        <brk id="16" max="1048575" man="1"/>
      </colBreaks>
      <pageMargins left="0.70866141732283505" right="0.70866141732283505" top="0.74803149606299202" bottom="0.74803149606299202" header="0.31496062992126" footer="0.31496062992126"/>
      <printOptions horizontalCentered="1" verticalCentered="1"/>
      <pageSetup scale="60" orientation="landscape" r:id="rId1"/>
    </customSheetView>
    <customSheetView guid="{F1423157-FD9E-4962-81AB-87BB6B2AE133}" scale="60" topLeftCell="A15">
      <pane ySplit="3" topLeftCell="A27" activePane="bottomLeft"/>
      <selection pane="bottomLeft" activeCell="I46" sqref="I46"/>
      <rowBreaks count="1" manualBreakCount="1">
        <brk id="39" max="14" man="1"/>
      </rowBreaks>
      <colBreaks count="1" manualBreakCount="1">
        <brk id="16" max="1048575" man="1"/>
      </colBreaks>
      <pageMargins left="0.70866141732283505" right="0.70866141732283505" top="0.74803149606299202" bottom="0.74803149606299202" header="0.31496062992126" footer="0.31496062992126"/>
      <printOptions horizontalCentered="1" verticalCentered="1"/>
      <pageSetup scale="60" orientation="landscape" r:id="rId2"/>
    </customSheetView>
    <customSheetView guid="{4F267E5A-1B66-4D5E-8C0D-402BBD53D25A}" scale="70" topLeftCell="I15">
      <pane ySplit="2.5172413793103448" topLeftCell="A73" activePane="bottomLeft"/>
      <selection pane="bottomLeft" activeCell="Q81" sqref="Q81"/>
      <rowBreaks count="2" manualBreakCount="2">
        <brk id="41" max="14" man="1"/>
        <brk id="63" max="17" man="1"/>
      </rowBreaks>
      <colBreaks count="1" manualBreakCount="1">
        <brk id="18" max="1048575" man="1"/>
      </colBreaks>
      <pageMargins left="0.15748031496062992" right="0.15748031496062992" top="0.23622047244094491" bottom="0.27559055118110237" header="0.15748031496062992" footer="0.15748031496062992"/>
      <printOptions horizontalCentered="1" verticalCentered="1"/>
      <pageSetup paperSize="5" scale="48" orientation="landscape" r:id="rId3"/>
    </customSheetView>
    <customSheetView guid="{5A974712-1116-44A0-BB54-C000F53A81E4}" scale="55" showPageBreaks="1" printArea="1" topLeftCell="A15">
      <selection activeCell="I63" sqref="I63"/>
      <rowBreaks count="2" manualBreakCount="2">
        <brk id="39" max="14" man="1"/>
        <brk id="61" max="17" man="1"/>
      </rowBreaks>
      <colBreaks count="1" manualBreakCount="1">
        <brk id="18" max="1048575" man="1"/>
      </colBreaks>
      <pageMargins left="0.15748031496062992" right="0.15748031496062992" top="0.23622047244094491" bottom="0.27559055118110237" header="0.15748031496062992" footer="0.15748031496062992"/>
      <printOptions horizontalCentered="1" verticalCentered="1"/>
      <pageSetup paperSize="5" scale="45" orientation="landscape" r:id="rId4"/>
    </customSheetView>
  </customSheetViews>
  <mergeCells count="26">
    <mergeCell ref="A78:E78"/>
    <mergeCell ref="K15:K17"/>
    <mergeCell ref="M15:M17"/>
    <mergeCell ref="O15:O17"/>
    <mergeCell ref="L15:L17"/>
    <mergeCell ref="J15:J17"/>
    <mergeCell ref="I15:I17"/>
    <mergeCell ref="A13:R13"/>
    <mergeCell ref="Q15:Q17"/>
    <mergeCell ref="R15:R17"/>
    <mergeCell ref="A15:D15"/>
    <mergeCell ref="E15:E17"/>
    <mergeCell ref="F15:F17"/>
    <mergeCell ref="G15:G17"/>
    <mergeCell ref="H15:H17"/>
    <mergeCell ref="N15:N17"/>
    <mergeCell ref="A16:A17"/>
    <mergeCell ref="B16:B17"/>
    <mergeCell ref="C16:C17"/>
    <mergeCell ref="D16:D17"/>
    <mergeCell ref="P15:P17"/>
    <mergeCell ref="A6:R6"/>
    <mergeCell ref="A7:R7"/>
    <mergeCell ref="A9:R9"/>
    <mergeCell ref="A11:R11"/>
    <mergeCell ref="A12:R12"/>
  </mergeCells>
  <printOptions horizontalCentered="1" verticalCentered="1"/>
  <pageMargins left="0.15748031496062992" right="0.15748031496062992" top="0.23622047244094491" bottom="0.27559055118110237" header="0.15748031496062992" footer="0.15748031496062992"/>
  <pageSetup paperSize="5" scale="45" orientation="landscape" r:id="rId5"/>
  <rowBreaks count="2" manualBreakCount="2">
    <brk id="39" max="14" man="1"/>
    <brk id="61" max="17" man="1"/>
  </rowBreaks>
  <colBreaks count="1" manualBreakCount="1">
    <brk id="18" max="1048575" man="1"/>
  </col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11</vt:i4>
      </vt:variant>
    </vt:vector>
  </HeadingPairs>
  <TitlesOfParts>
    <vt:vector size="17" baseType="lpstr">
      <vt:lpstr>PROYECCION DISPONIBILIDAD</vt:lpstr>
      <vt:lpstr>ANTEPROYECTO PRESUPUESTO 2015 </vt:lpstr>
      <vt:lpstr>RESUMEN GRAL.</vt:lpstr>
      <vt:lpstr>SOPORTE ANTEPROYECTO (2015)</vt:lpstr>
      <vt:lpstr>PT 2015 GENERAL</vt:lpstr>
      <vt:lpstr>RES. GENERAL POR ÁREA</vt:lpstr>
      <vt:lpstr>'ANTEPROYECTO PRESUPUESTO 2015 '!Área_de_impresión</vt:lpstr>
      <vt:lpstr>'PROYECCION DISPONIBILIDAD'!Área_de_impresión</vt:lpstr>
      <vt:lpstr>'PT 2015 GENERAL'!Área_de_impresión</vt:lpstr>
      <vt:lpstr>'RES. GENERAL POR ÁREA'!Área_de_impresión</vt:lpstr>
      <vt:lpstr>'RESUMEN GRAL.'!Área_de_impresión</vt:lpstr>
      <vt:lpstr>'SOPORTE ANTEPROYECTO (2015)'!Área_de_impresión</vt:lpstr>
      <vt:lpstr>'ANTEPROYECTO PRESUPUESTO 2015 '!Títulos_a_imprimir</vt:lpstr>
      <vt:lpstr>'PT 2015 GENERAL'!Títulos_a_imprimir</vt:lpstr>
      <vt:lpstr>'RES. GENERAL POR ÁREA'!Títulos_a_imprimir</vt:lpstr>
      <vt:lpstr>'RESUMEN GRAL.'!Títulos_a_imprimir</vt:lpstr>
      <vt:lpstr>'SOPORTE ANTEPROYECTO (2015)'!Títulos_a_imprimir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rafael.garcia</dc:creator>
  <cp:lastModifiedBy>Angela Comas</cp:lastModifiedBy>
  <cp:lastPrinted>2014-09-03T12:40:06Z</cp:lastPrinted>
  <dcterms:created xsi:type="dcterms:W3CDTF">2011-10-05T19:27:03Z</dcterms:created>
  <dcterms:modified xsi:type="dcterms:W3CDTF">2024-03-18T15:04:22Z</dcterms:modified>
</cp:coreProperties>
</file>